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/>
  </bookViews>
  <sheets>
    <sheet name="MAIN" sheetId="13" r:id="rId1"/>
    <sheet name="BS" sheetId="12" r:id="rId2"/>
    <sheet name="CF" sheetId="11" r:id="rId3"/>
    <sheet name="PL" sheetId="10" r:id="rId4"/>
    <sheet name="Prcsses" sheetId="5" r:id="rId5"/>
    <sheet name="Taxes" sheetId="7" r:id="rId6"/>
    <sheet name="Model" sheetId="1" r:id="rId7"/>
    <sheet name="CapEx" sheetId="8" r:id="rId8"/>
    <sheet name="Finance" sheetId="9" r:id="rId9"/>
    <sheet name="Lists" sheetId="4" r:id="rId10"/>
    <sheet name="rP" sheetId="6" r:id="rId11"/>
  </sheet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3" i="10" l="1"/>
  <c r="B93" i="10"/>
  <c r="H92" i="10"/>
  <c r="H93" i="10" s="1"/>
  <c r="B92" i="10"/>
  <c r="M57" i="10"/>
  <c r="H57" i="10"/>
  <c r="B57" i="10"/>
  <c r="H56" i="10"/>
  <c r="B56" i="10"/>
  <c r="B91" i="10"/>
  <c r="H55" i="10" l="1"/>
  <c r="B55" i="10"/>
  <c r="H40" i="10"/>
  <c r="B40" i="10"/>
  <c r="H25" i="10"/>
  <c r="B25" i="10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21" i="13"/>
  <c r="P344" i="9" l="1"/>
  <c r="U170" i="9" l="1"/>
  <c r="U174" i="9" l="1"/>
  <c r="U172" i="9"/>
  <c r="U51" i="9"/>
  <c r="P259" i="9" l="1"/>
  <c r="B259" i="9"/>
  <c r="P257" i="9"/>
  <c r="B257" i="9"/>
  <c r="P255" i="9"/>
  <c r="B255" i="9"/>
  <c r="P53" i="9" l="1"/>
  <c r="P418" i="9" l="1"/>
  <c r="P416" i="9"/>
  <c r="P414" i="9"/>
  <c r="P403" i="9"/>
  <c r="P401" i="9"/>
  <c r="P399" i="9"/>
  <c r="P385" i="9"/>
  <c r="P383" i="9"/>
  <c r="P381" i="9"/>
  <c r="P371" i="9"/>
  <c r="P369" i="9"/>
  <c r="P367" i="9"/>
  <c r="P332" i="9"/>
  <c r="P322" i="9"/>
  <c r="P320" i="9"/>
  <c r="P318" i="9"/>
  <c r="P225" i="9"/>
  <c r="P223" i="9"/>
  <c r="P221" i="9"/>
  <c r="P205" i="9"/>
  <c r="P203" i="9"/>
  <c r="P201" i="9"/>
  <c r="P155" i="9"/>
  <c r="P153" i="9"/>
  <c r="P151" i="9"/>
  <c r="P134" i="9"/>
  <c r="P132" i="9"/>
  <c r="P130" i="9"/>
  <c r="P110" i="9"/>
  <c r="P93" i="9"/>
  <c r="P91" i="9"/>
  <c r="P89" i="9"/>
  <c r="P33" i="9"/>
  <c r="P31" i="9"/>
  <c r="P29" i="9"/>
  <c r="AJ18" i="4"/>
  <c r="B159" i="9"/>
  <c r="B118" i="9"/>
  <c r="B71" i="9"/>
  <c r="B37" i="9"/>
  <c r="B11" i="9"/>
  <c r="AJ20" i="4" l="1"/>
  <c r="AJ19" i="4"/>
  <c r="H25" i="12"/>
  <c r="B25" i="12"/>
  <c r="H35" i="12"/>
  <c r="B35" i="12"/>
  <c r="H52" i="12"/>
  <c r="B52" i="12"/>
  <c r="I51" i="12"/>
  <c r="I50" i="12"/>
  <c r="I49" i="12"/>
  <c r="I48" i="12"/>
  <c r="I47" i="12"/>
  <c r="I46" i="12"/>
  <c r="I45" i="12"/>
  <c r="I44" i="12"/>
  <c r="H51" i="12"/>
  <c r="B51" i="12"/>
  <c r="H50" i="12"/>
  <c r="B50" i="12"/>
  <c r="H49" i="12"/>
  <c r="B49" i="12"/>
  <c r="H48" i="12"/>
  <c r="B48" i="12"/>
  <c r="H47" i="12"/>
  <c r="B47" i="12"/>
  <c r="H46" i="12"/>
  <c r="B46" i="12"/>
  <c r="H45" i="12"/>
  <c r="B45" i="12"/>
  <c r="H44" i="12"/>
  <c r="B44" i="12"/>
  <c r="H40" i="12"/>
  <c r="B40" i="12"/>
  <c r="I39" i="12"/>
  <c r="H39" i="12"/>
  <c r="B39" i="12"/>
  <c r="I38" i="12"/>
  <c r="H38" i="12"/>
  <c r="B38" i="12"/>
  <c r="I37" i="12"/>
  <c r="H37" i="12"/>
  <c r="B37" i="12"/>
  <c r="H33" i="12"/>
  <c r="B33" i="12"/>
  <c r="H32" i="12"/>
  <c r="B32" i="12"/>
  <c r="H43" i="12" l="1"/>
  <c r="B43" i="12"/>
  <c r="I42" i="12"/>
  <c r="I41" i="12"/>
  <c r="P263" i="9"/>
  <c r="B263" i="9"/>
  <c r="J36" i="12"/>
  <c r="I31" i="12"/>
  <c r="I24" i="12"/>
  <c r="I23" i="12"/>
  <c r="I22" i="12"/>
  <c r="I21" i="12"/>
  <c r="I20" i="12"/>
  <c r="I19" i="12"/>
  <c r="H24" i="12"/>
  <c r="B24" i="12"/>
  <c r="H23" i="12"/>
  <c r="B23" i="12"/>
  <c r="H22" i="12"/>
  <c r="B22" i="12"/>
  <c r="H21" i="12"/>
  <c r="B21" i="12"/>
  <c r="H20" i="12"/>
  <c r="B20" i="12"/>
  <c r="H19" i="12"/>
  <c r="B19" i="12"/>
  <c r="I18" i="12"/>
  <c r="H18" i="12"/>
  <c r="B18" i="12"/>
  <c r="I17" i="12"/>
  <c r="I16" i="12"/>
  <c r="I15" i="12"/>
  <c r="I14" i="12"/>
  <c r="I12" i="12"/>
  <c r="I13" i="12"/>
  <c r="B54" i="12"/>
  <c r="H42" i="12"/>
  <c r="B42" i="12"/>
  <c r="H41" i="12"/>
  <c r="B41" i="12"/>
  <c r="H36" i="12"/>
  <c r="B36" i="12"/>
  <c r="H34" i="12"/>
  <c r="B34" i="12"/>
  <c r="H31" i="12"/>
  <c r="B31" i="12"/>
  <c r="B30" i="12"/>
  <c r="B29" i="12"/>
  <c r="B28" i="12"/>
  <c r="B27" i="12"/>
  <c r="H17" i="12"/>
  <c r="B17" i="12"/>
  <c r="H16" i="12"/>
  <c r="B16" i="12"/>
  <c r="H15" i="12"/>
  <c r="B15" i="12"/>
  <c r="H14" i="12"/>
  <c r="B14" i="12"/>
  <c r="H13" i="12"/>
  <c r="B13" i="12"/>
  <c r="H12" i="12"/>
  <c r="B12" i="12"/>
  <c r="B11" i="12"/>
  <c r="B10" i="12"/>
  <c r="B9" i="12"/>
  <c r="H8" i="12"/>
  <c r="B8" i="12"/>
  <c r="I7" i="12"/>
  <c r="H7" i="12" s="1"/>
  <c r="B7" i="12"/>
  <c r="I6" i="12"/>
  <c r="H6" i="12" s="1"/>
  <c r="B6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BJ2" i="12"/>
  <c r="BI2" i="12"/>
  <c r="BH2" i="12"/>
  <c r="BG2" i="12"/>
  <c r="BF2" i="12"/>
  <c r="BE2" i="12"/>
  <c r="BD2" i="12"/>
  <c r="BC2" i="12"/>
  <c r="BB2" i="12"/>
  <c r="BA2" i="12"/>
  <c r="AZ2" i="12"/>
  <c r="AY2" i="12"/>
  <c r="AX2" i="12"/>
  <c r="AW2" i="12"/>
  <c r="AV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X1" i="12"/>
  <c r="Y1" i="12" s="1"/>
  <c r="M12" i="10"/>
  <c r="M13" i="10" s="1"/>
  <c r="I12" i="10"/>
  <c r="H13" i="10"/>
  <c r="H12" i="10"/>
  <c r="B13" i="10"/>
  <c r="B12" i="10"/>
  <c r="M46" i="1"/>
  <c r="B46" i="1"/>
  <c r="B45" i="1"/>
  <c r="I36" i="12" l="1"/>
  <c r="I35" i="12"/>
  <c r="I33" i="12"/>
  <c r="I34" i="12"/>
  <c r="I32" i="12"/>
  <c r="Z1" i="12"/>
  <c r="AA1" i="12" s="1"/>
  <c r="I132" i="11"/>
  <c r="B132" i="11"/>
  <c r="H131" i="11"/>
  <c r="H132" i="11" s="1"/>
  <c r="P131" i="11"/>
  <c r="B131" i="11"/>
  <c r="H127" i="11"/>
  <c r="H129" i="11" s="1"/>
  <c r="B129" i="11"/>
  <c r="B128" i="11"/>
  <c r="P127" i="11"/>
  <c r="B127" i="11"/>
  <c r="B125" i="11"/>
  <c r="H123" i="11"/>
  <c r="P121" i="11"/>
  <c r="P119" i="11"/>
  <c r="H119" i="11"/>
  <c r="P123" i="11"/>
  <c r="B123" i="11"/>
  <c r="B121" i="11"/>
  <c r="B119" i="11"/>
  <c r="H117" i="11"/>
  <c r="I128" i="11" s="1"/>
  <c r="H115" i="11"/>
  <c r="P113" i="11"/>
  <c r="B113" i="11"/>
  <c r="I110" i="11"/>
  <c r="I109" i="11"/>
  <c r="P108" i="11"/>
  <c r="H110" i="11"/>
  <c r="H109" i="11"/>
  <c r="B110" i="11"/>
  <c r="B109" i="11"/>
  <c r="B108" i="11"/>
  <c r="P102" i="11"/>
  <c r="I105" i="11"/>
  <c r="H105" i="11"/>
  <c r="B105" i="11"/>
  <c r="I104" i="11"/>
  <c r="I103" i="11"/>
  <c r="H104" i="11"/>
  <c r="H103" i="11"/>
  <c r="B104" i="11"/>
  <c r="B103" i="11"/>
  <c r="B102" i="11"/>
  <c r="B100" i="11"/>
  <c r="B99" i="11"/>
  <c r="P98" i="11"/>
  <c r="B98" i="11"/>
  <c r="B96" i="11"/>
  <c r="H94" i="11"/>
  <c r="I129" i="11" s="1"/>
  <c r="P84" i="11"/>
  <c r="H91" i="11"/>
  <c r="H90" i="11"/>
  <c r="H89" i="11"/>
  <c r="H88" i="11"/>
  <c r="H87" i="11"/>
  <c r="H86" i="11"/>
  <c r="H85" i="11"/>
  <c r="H81" i="11"/>
  <c r="H80" i="11"/>
  <c r="H79" i="11"/>
  <c r="H78" i="11"/>
  <c r="H77" i="11"/>
  <c r="H76" i="11"/>
  <c r="B91" i="11"/>
  <c r="I86" i="11"/>
  <c r="I85" i="11"/>
  <c r="B90" i="11"/>
  <c r="B89" i="11"/>
  <c r="B88" i="11"/>
  <c r="B87" i="11"/>
  <c r="B86" i="11"/>
  <c r="B85" i="11"/>
  <c r="B84" i="11"/>
  <c r="I81" i="11"/>
  <c r="B81" i="11"/>
  <c r="B80" i="11"/>
  <c r="P75" i="11"/>
  <c r="B79" i="11"/>
  <c r="B78" i="11"/>
  <c r="B77" i="11"/>
  <c r="B76" i="11"/>
  <c r="B75" i="11"/>
  <c r="B73" i="11"/>
  <c r="P66" i="11"/>
  <c r="I68" i="11"/>
  <c r="I67" i="11"/>
  <c r="H66" i="11"/>
  <c r="H67" i="11" s="1"/>
  <c r="B68" i="11"/>
  <c r="B67" i="11"/>
  <c r="B66" i="11"/>
  <c r="H71" i="11"/>
  <c r="I99" i="11" s="1"/>
  <c r="I63" i="11"/>
  <c r="I62" i="11"/>
  <c r="I61" i="11"/>
  <c r="I60" i="11"/>
  <c r="H59" i="11"/>
  <c r="H62" i="11" s="1"/>
  <c r="I56" i="11"/>
  <c r="I55" i="11"/>
  <c r="I54" i="11"/>
  <c r="I53" i="11"/>
  <c r="H52" i="11"/>
  <c r="H53" i="11" s="1"/>
  <c r="B50" i="11"/>
  <c r="B49" i="11"/>
  <c r="H48" i="11"/>
  <c r="I100" i="11" s="1"/>
  <c r="P46" i="11"/>
  <c r="H46" i="11"/>
  <c r="B46" i="11"/>
  <c r="B45" i="11"/>
  <c r="H44" i="11"/>
  <c r="H36" i="11"/>
  <c r="H38" i="11" s="1"/>
  <c r="H34" i="11"/>
  <c r="H26" i="11"/>
  <c r="H31" i="11" s="1"/>
  <c r="H24" i="11"/>
  <c r="P117" i="11"/>
  <c r="P94" i="11"/>
  <c r="P71" i="11"/>
  <c r="P48" i="11"/>
  <c r="P22" i="11"/>
  <c r="P115" i="11"/>
  <c r="P59" i="11"/>
  <c r="P52" i="11"/>
  <c r="P36" i="11"/>
  <c r="P44" i="11"/>
  <c r="P34" i="11"/>
  <c r="P26" i="11"/>
  <c r="P24" i="11"/>
  <c r="P13" i="11"/>
  <c r="P11" i="11"/>
  <c r="H13" i="11"/>
  <c r="H16" i="11" s="1"/>
  <c r="H11" i="11"/>
  <c r="B117" i="11"/>
  <c r="B115" i="11"/>
  <c r="B94" i="11"/>
  <c r="B71" i="11"/>
  <c r="B63" i="11"/>
  <c r="B62" i="11"/>
  <c r="B61" i="11"/>
  <c r="B60" i="11"/>
  <c r="B59" i="11"/>
  <c r="B56" i="11"/>
  <c r="B55" i="11"/>
  <c r="B54" i="11"/>
  <c r="B53" i="11"/>
  <c r="B52" i="11"/>
  <c r="B48" i="11"/>
  <c r="B47" i="11"/>
  <c r="I41" i="11"/>
  <c r="B41" i="11"/>
  <c r="I40" i="11"/>
  <c r="B40" i="11"/>
  <c r="I39" i="11"/>
  <c r="B39" i="11"/>
  <c r="I38" i="11"/>
  <c r="B38" i="11"/>
  <c r="I37" i="11"/>
  <c r="B37" i="11"/>
  <c r="B36" i="11"/>
  <c r="B35" i="11"/>
  <c r="B44" i="11"/>
  <c r="B43" i="11"/>
  <c r="B34" i="11"/>
  <c r="B33" i="11"/>
  <c r="I31" i="11"/>
  <c r="B31" i="11"/>
  <c r="I30" i="11"/>
  <c r="B30" i="11"/>
  <c r="I29" i="11"/>
  <c r="B29" i="11"/>
  <c r="I28" i="11"/>
  <c r="B28" i="11"/>
  <c r="I27" i="11"/>
  <c r="B27" i="11"/>
  <c r="B26" i="11"/>
  <c r="B25" i="11"/>
  <c r="B24" i="11"/>
  <c r="B23" i="11"/>
  <c r="B22" i="11"/>
  <c r="B21" i="11"/>
  <c r="I19" i="11"/>
  <c r="B19" i="11"/>
  <c r="I18" i="11"/>
  <c r="B18" i="11"/>
  <c r="I17" i="11"/>
  <c r="B17" i="11"/>
  <c r="I16" i="11"/>
  <c r="B16" i="11"/>
  <c r="I15" i="11"/>
  <c r="B15" i="11"/>
  <c r="I14" i="11"/>
  <c r="B14" i="11"/>
  <c r="B13" i="11"/>
  <c r="B12" i="11"/>
  <c r="B11" i="11"/>
  <c r="B10" i="11"/>
  <c r="B9" i="11"/>
  <c r="H8" i="11"/>
  <c r="B8" i="11"/>
  <c r="I7" i="11"/>
  <c r="H7" i="11" s="1"/>
  <c r="B7" i="11"/>
  <c r="I6" i="11"/>
  <c r="H6" i="11" s="1"/>
  <c r="B6" i="11"/>
  <c r="CF2" i="11"/>
  <c r="CE2" i="11"/>
  <c r="CD2" i="11"/>
  <c r="CC2" i="11"/>
  <c r="CB2" i="11"/>
  <c r="CA2" i="11"/>
  <c r="BZ2" i="11"/>
  <c r="BY2" i="11"/>
  <c r="BX2" i="11"/>
  <c r="BW2" i="11"/>
  <c r="BV2" i="11"/>
  <c r="BU2" i="11"/>
  <c r="BT2" i="11"/>
  <c r="BS2" i="11"/>
  <c r="BR2" i="11"/>
  <c r="BQ2" i="11"/>
  <c r="BP2" i="11"/>
  <c r="BO2" i="11"/>
  <c r="BN2" i="11"/>
  <c r="BM2" i="11"/>
  <c r="BL2" i="11"/>
  <c r="BK2" i="11"/>
  <c r="BJ2" i="11"/>
  <c r="BI2" i="11"/>
  <c r="BH2" i="11"/>
  <c r="BG2" i="11"/>
  <c r="BF2" i="11"/>
  <c r="BE2" i="11"/>
  <c r="BD2" i="11"/>
  <c r="BC2" i="11"/>
  <c r="BB2" i="11"/>
  <c r="BA2" i="11"/>
  <c r="AZ2" i="11"/>
  <c r="AY2" i="11"/>
  <c r="AX2" i="11"/>
  <c r="AW2" i="11"/>
  <c r="AV2" i="11"/>
  <c r="AU2" i="11"/>
  <c r="AT2" i="11"/>
  <c r="AS2" i="11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X1" i="11"/>
  <c r="H128" i="11" l="1"/>
  <c r="AB1" i="12"/>
  <c r="AC1" i="12"/>
  <c r="H68" i="11"/>
  <c r="H29" i="11"/>
  <c r="H41" i="11"/>
  <c r="H19" i="11"/>
  <c r="H39" i="11"/>
  <c r="H37" i="11"/>
  <c r="H40" i="11"/>
  <c r="H27" i="11"/>
  <c r="H30" i="11"/>
  <c r="H14" i="11"/>
  <c r="H17" i="11"/>
  <c r="H15" i="11"/>
  <c r="H18" i="11"/>
  <c r="H28" i="11"/>
  <c r="Y1" i="11"/>
  <c r="H56" i="11"/>
  <c r="H55" i="11"/>
  <c r="H54" i="11"/>
  <c r="H63" i="11"/>
  <c r="H61" i="11"/>
  <c r="H60" i="11"/>
  <c r="P102" i="10"/>
  <c r="B102" i="10"/>
  <c r="I99" i="10"/>
  <c r="I98" i="10"/>
  <c r="H83" i="10"/>
  <c r="H82" i="10"/>
  <c r="H99" i="10"/>
  <c r="H98" i="10"/>
  <c r="B99" i="10"/>
  <c r="B98" i="10"/>
  <c r="P97" i="10"/>
  <c r="B97" i="10"/>
  <c r="P95" i="10"/>
  <c r="B95" i="10"/>
  <c r="P90" i="10"/>
  <c r="H90" i="10"/>
  <c r="H91" i="10" s="1"/>
  <c r="B90" i="10"/>
  <c r="H88" i="10"/>
  <c r="P88" i="10"/>
  <c r="B88" i="10"/>
  <c r="H86" i="10"/>
  <c r="P86" i="10"/>
  <c r="B86" i="10"/>
  <c r="P81" i="10"/>
  <c r="B83" i="10"/>
  <c r="B82" i="10"/>
  <c r="B81" i="10"/>
  <c r="I78" i="10"/>
  <c r="I77" i="10"/>
  <c r="I76" i="10"/>
  <c r="H78" i="10"/>
  <c r="H77" i="10"/>
  <c r="H76" i="10"/>
  <c r="P75" i="10"/>
  <c r="B78" i="10"/>
  <c r="B77" i="10"/>
  <c r="B76" i="10"/>
  <c r="B75" i="10"/>
  <c r="P73" i="10"/>
  <c r="B73" i="10"/>
  <c r="I70" i="10"/>
  <c r="I63" i="10"/>
  <c r="I69" i="10"/>
  <c r="I68" i="10"/>
  <c r="I67" i="10"/>
  <c r="H66" i="10"/>
  <c r="H70" i="10" s="1"/>
  <c r="B70" i="10"/>
  <c r="B69" i="10"/>
  <c r="B68" i="10"/>
  <c r="B67" i="10"/>
  <c r="P66" i="10"/>
  <c r="B66" i="10"/>
  <c r="P39" i="10"/>
  <c r="B39" i="10"/>
  <c r="B63" i="10"/>
  <c r="I62" i="10"/>
  <c r="I61" i="10"/>
  <c r="I60" i="10"/>
  <c r="H59" i="10"/>
  <c r="H60" i="10" s="1"/>
  <c r="B62" i="10"/>
  <c r="B61" i="10"/>
  <c r="B60" i="10"/>
  <c r="P59" i="10"/>
  <c r="B59" i="10"/>
  <c r="I51" i="10"/>
  <c r="I50" i="10"/>
  <c r="I49" i="10"/>
  <c r="I48" i="10"/>
  <c r="I47" i="10"/>
  <c r="H51" i="10"/>
  <c r="H50" i="10"/>
  <c r="H49" i="10"/>
  <c r="H48" i="10"/>
  <c r="H47" i="10"/>
  <c r="B43" i="10"/>
  <c r="H36" i="10"/>
  <c r="H35" i="10"/>
  <c r="H34" i="10"/>
  <c r="H33" i="10"/>
  <c r="H32" i="10"/>
  <c r="B28" i="10"/>
  <c r="P24" i="10"/>
  <c r="H21" i="10"/>
  <c r="H20" i="10"/>
  <c r="H19" i="10"/>
  <c r="H18" i="10"/>
  <c r="H17" i="10"/>
  <c r="H16" i="10"/>
  <c r="P54" i="10"/>
  <c r="B54" i="10"/>
  <c r="B53" i="10"/>
  <c r="B51" i="10"/>
  <c r="B50" i="10"/>
  <c r="B49" i="10"/>
  <c r="B48" i="10"/>
  <c r="B47" i="10"/>
  <c r="P46" i="10"/>
  <c r="B46" i="10"/>
  <c r="B45" i="10"/>
  <c r="P44" i="10"/>
  <c r="B44" i="10"/>
  <c r="P42" i="10"/>
  <c r="B42" i="10"/>
  <c r="B38" i="10"/>
  <c r="I36" i="10"/>
  <c r="B36" i="10"/>
  <c r="I35" i="10"/>
  <c r="B35" i="10"/>
  <c r="I34" i="10"/>
  <c r="B34" i="10"/>
  <c r="I33" i="10"/>
  <c r="B33" i="10"/>
  <c r="I32" i="10"/>
  <c r="B32" i="10"/>
  <c r="P31" i="10"/>
  <c r="B31" i="10"/>
  <c r="B30" i="10"/>
  <c r="P29" i="10"/>
  <c r="B29" i="10"/>
  <c r="P27" i="10"/>
  <c r="B27" i="10"/>
  <c r="B26" i="10"/>
  <c r="B24" i="10"/>
  <c r="B23" i="10"/>
  <c r="I21" i="10"/>
  <c r="B21" i="10"/>
  <c r="I20" i="10"/>
  <c r="B20" i="10"/>
  <c r="I19" i="10"/>
  <c r="B19" i="10"/>
  <c r="I18" i="10"/>
  <c r="B18" i="10"/>
  <c r="I17" i="10"/>
  <c r="B17" i="10"/>
  <c r="I16" i="10"/>
  <c r="B16" i="10"/>
  <c r="P15" i="10"/>
  <c r="B15" i="10"/>
  <c r="B14" i="10"/>
  <c r="P11" i="10"/>
  <c r="B11" i="10"/>
  <c r="B10" i="10"/>
  <c r="B9" i="10"/>
  <c r="H8" i="10"/>
  <c r="B8" i="10"/>
  <c r="I7" i="10"/>
  <c r="H7" i="10" s="1"/>
  <c r="B7" i="10"/>
  <c r="I6" i="10"/>
  <c r="H6" i="10" s="1"/>
  <c r="B6" i="10"/>
  <c r="CF2" i="10"/>
  <c r="CE2" i="10"/>
  <c r="CD2" i="10"/>
  <c r="CC2" i="10"/>
  <c r="CB2" i="10"/>
  <c r="CA2" i="10"/>
  <c r="BZ2" i="10"/>
  <c r="BY2" i="10"/>
  <c r="BX2" i="10"/>
  <c r="BW2" i="10"/>
  <c r="BV2" i="10"/>
  <c r="BU2" i="10"/>
  <c r="BT2" i="10"/>
  <c r="BS2" i="10"/>
  <c r="BR2" i="10"/>
  <c r="BQ2" i="10"/>
  <c r="BP2" i="10"/>
  <c r="BO2" i="10"/>
  <c r="BN2" i="10"/>
  <c r="BM2" i="10"/>
  <c r="BL2" i="10"/>
  <c r="BK2" i="10"/>
  <c r="BJ2" i="10"/>
  <c r="BI2" i="10"/>
  <c r="BH2" i="10"/>
  <c r="BG2" i="10"/>
  <c r="BF2" i="10"/>
  <c r="BE2" i="10"/>
  <c r="BD2" i="10"/>
  <c r="BC2" i="10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X1" i="10"/>
  <c r="AD1" i="12" l="1"/>
  <c r="Z1" i="11"/>
  <c r="AA1" i="11" s="1"/>
  <c r="H69" i="10"/>
  <c r="H61" i="10"/>
  <c r="H67" i="10"/>
  <c r="H68" i="10"/>
  <c r="H62" i="10"/>
  <c r="H63" i="10"/>
  <c r="Y1" i="10"/>
  <c r="Z1" i="10" s="1"/>
  <c r="H408" i="9"/>
  <c r="B408" i="9"/>
  <c r="B420" i="9"/>
  <c r="B418" i="9"/>
  <c r="B416" i="9"/>
  <c r="B414" i="9"/>
  <c r="H412" i="9"/>
  <c r="B412" i="9"/>
  <c r="H411" i="9"/>
  <c r="B411" i="9"/>
  <c r="B410" i="9"/>
  <c r="P407" i="9"/>
  <c r="B407" i="9"/>
  <c r="B405" i="9"/>
  <c r="B403" i="9"/>
  <c r="B401" i="9"/>
  <c r="B399" i="9"/>
  <c r="H397" i="9"/>
  <c r="B397" i="9"/>
  <c r="H396" i="9"/>
  <c r="B396" i="9"/>
  <c r="B395" i="9"/>
  <c r="P393" i="9"/>
  <c r="B393" i="9"/>
  <c r="B391" i="9"/>
  <c r="B359" i="9"/>
  <c r="I352" i="9"/>
  <c r="H352" i="9"/>
  <c r="B352" i="9"/>
  <c r="I346" i="9"/>
  <c r="H346" i="9"/>
  <c r="B346" i="9"/>
  <c r="P350" i="9"/>
  <c r="I355" i="9"/>
  <c r="H355" i="9"/>
  <c r="B355" i="9"/>
  <c r="I354" i="9"/>
  <c r="H354" i="9"/>
  <c r="B354" i="9"/>
  <c r="I353" i="9"/>
  <c r="H353" i="9"/>
  <c r="B353" i="9"/>
  <c r="I351" i="9"/>
  <c r="H351" i="9"/>
  <c r="B351" i="9"/>
  <c r="I350" i="9"/>
  <c r="H350" i="9"/>
  <c r="B350" i="9"/>
  <c r="P349" i="9"/>
  <c r="P348" i="9"/>
  <c r="I349" i="9"/>
  <c r="H349" i="9"/>
  <c r="B349" i="9"/>
  <c r="I348" i="9"/>
  <c r="H348" i="9"/>
  <c r="B348" i="9"/>
  <c r="I347" i="9"/>
  <c r="H347" i="9"/>
  <c r="B347" i="9"/>
  <c r="I345" i="9"/>
  <c r="H345" i="9"/>
  <c r="B345" i="9"/>
  <c r="H342" i="9"/>
  <c r="B342" i="9"/>
  <c r="I344" i="9"/>
  <c r="H344" i="9"/>
  <c r="B344" i="9"/>
  <c r="H343" i="9"/>
  <c r="B343" i="9"/>
  <c r="H341" i="9"/>
  <c r="B341" i="9"/>
  <c r="B340" i="9"/>
  <c r="H338" i="9"/>
  <c r="B338" i="9"/>
  <c r="H337" i="9"/>
  <c r="B337" i="9"/>
  <c r="B336" i="9"/>
  <c r="B334" i="9"/>
  <c r="B332" i="9"/>
  <c r="B331" i="9"/>
  <c r="H330" i="9"/>
  <c r="B330" i="9"/>
  <c r="H329" i="9"/>
  <c r="B329" i="9"/>
  <c r="H328" i="9"/>
  <c r="B328" i="9"/>
  <c r="H327" i="9"/>
  <c r="B327" i="9"/>
  <c r="B326" i="9"/>
  <c r="B312" i="9"/>
  <c r="B324" i="9"/>
  <c r="B322" i="9"/>
  <c r="B320" i="9"/>
  <c r="B318" i="9"/>
  <c r="H316" i="9"/>
  <c r="B316" i="9"/>
  <c r="H315" i="9"/>
  <c r="B315" i="9"/>
  <c r="B314" i="9"/>
  <c r="P308" i="9"/>
  <c r="B308" i="9"/>
  <c r="P306" i="9"/>
  <c r="B306" i="9"/>
  <c r="P288" i="9"/>
  <c r="B288" i="9"/>
  <c r="P286" i="9"/>
  <c r="B286" i="9"/>
  <c r="X281" i="9"/>
  <c r="P281" i="9"/>
  <c r="P280" i="9"/>
  <c r="AE1" i="12" l="1"/>
  <c r="AB1" i="11"/>
  <c r="AC1" i="11" s="1"/>
  <c r="AA1" i="10"/>
  <c r="H284" i="9"/>
  <c r="H283" i="9"/>
  <c r="H282" i="9"/>
  <c r="H281" i="9"/>
  <c r="H280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P284" i="9"/>
  <c r="B284" i="9"/>
  <c r="P283" i="9"/>
  <c r="B283" i="9"/>
  <c r="P282" i="9"/>
  <c r="B282" i="9"/>
  <c r="B281" i="9"/>
  <c r="B280" i="9"/>
  <c r="P279" i="9"/>
  <c r="B279" i="9"/>
  <c r="AF1" i="12" l="1"/>
  <c r="AD1" i="11"/>
  <c r="AE1" i="11" s="1"/>
  <c r="AB1" i="10"/>
  <c r="P277" i="9"/>
  <c r="H277" i="9"/>
  <c r="H98" i="11" s="1"/>
  <c r="B277" i="9"/>
  <c r="I302" i="9"/>
  <c r="I304" i="9" s="1"/>
  <c r="B304" i="9"/>
  <c r="B303" i="9"/>
  <c r="P302" i="9"/>
  <c r="B302" i="9"/>
  <c r="I301" i="9"/>
  <c r="I89" i="11" s="1"/>
  <c r="P301" i="9"/>
  <c r="B301" i="9"/>
  <c r="I300" i="9"/>
  <c r="I88" i="11" s="1"/>
  <c r="P299" i="9"/>
  <c r="P296" i="9"/>
  <c r="P300" i="9"/>
  <c r="B300" i="9"/>
  <c r="X298" i="9"/>
  <c r="P298" i="9"/>
  <c r="I298" i="9"/>
  <c r="I87" i="11" s="1"/>
  <c r="B299" i="9"/>
  <c r="B298" i="9"/>
  <c r="P297" i="9"/>
  <c r="B297" i="9"/>
  <c r="B296" i="9"/>
  <c r="CF292" i="9"/>
  <c r="CE292" i="9"/>
  <c r="CD292" i="9"/>
  <c r="CC292" i="9"/>
  <c r="CB292" i="9"/>
  <c r="CA292" i="9"/>
  <c r="BZ292" i="9"/>
  <c r="BY292" i="9"/>
  <c r="BX292" i="9"/>
  <c r="BW292" i="9"/>
  <c r="BV292" i="9"/>
  <c r="BU292" i="9"/>
  <c r="BT292" i="9"/>
  <c r="BS292" i="9"/>
  <c r="BR292" i="9"/>
  <c r="BQ292" i="9"/>
  <c r="BP292" i="9"/>
  <c r="BO292" i="9"/>
  <c r="BN292" i="9"/>
  <c r="BM292" i="9"/>
  <c r="BL292" i="9"/>
  <c r="BK292" i="9"/>
  <c r="BJ292" i="9"/>
  <c r="BI292" i="9"/>
  <c r="BH292" i="9"/>
  <c r="BG292" i="9"/>
  <c r="BF292" i="9"/>
  <c r="BE292" i="9"/>
  <c r="BD292" i="9"/>
  <c r="BC292" i="9"/>
  <c r="BB292" i="9"/>
  <c r="BA292" i="9"/>
  <c r="AZ292" i="9"/>
  <c r="AY292" i="9"/>
  <c r="AX292" i="9"/>
  <c r="AW292" i="9"/>
  <c r="AV292" i="9"/>
  <c r="AU292" i="9"/>
  <c r="AT292" i="9"/>
  <c r="AS292" i="9"/>
  <c r="AR292" i="9"/>
  <c r="AQ292" i="9"/>
  <c r="AP292" i="9"/>
  <c r="AO292" i="9"/>
  <c r="AN292" i="9"/>
  <c r="AM292" i="9"/>
  <c r="AL292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CF291" i="9"/>
  <c r="CE291" i="9"/>
  <c r="CD291" i="9"/>
  <c r="CC291" i="9"/>
  <c r="CB291" i="9"/>
  <c r="CA291" i="9"/>
  <c r="BZ291" i="9"/>
  <c r="BY291" i="9"/>
  <c r="BX291" i="9"/>
  <c r="BW291" i="9"/>
  <c r="BV291" i="9"/>
  <c r="BU291" i="9"/>
  <c r="BT291" i="9"/>
  <c r="BS291" i="9"/>
  <c r="BR291" i="9"/>
  <c r="BQ291" i="9"/>
  <c r="BP291" i="9"/>
  <c r="BO291" i="9"/>
  <c r="BN291" i="9"/>
  <c r="BM291" i="9"/>
  <c r="BL291" i="9"/>
  <c r="BK291" i="9"/>
  <c r="BJ291" i="9"/>
  <c r="BI291" i="9"/>
  <c r="BH291" i="9"/>
  <c r="BG291" i="9"/>
  <c r="BF291" i="9"/>
  <c r="BE291" i="9"/>
  <c r="BD291" i="9"/>
  <c r="BC291" i="9"/>
  <c r="BB291" i="9"/>
  <c r="BA291" i="9"/>
  <c r="AZ291" i="9"/>
  <c r="AY291" i="9"/>
  <c r="AX291" i="9"/>
  <c r="AW291" i="9"/>
  <c r="AV291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2" i="9"/>
  <c r="X291" i="9"/>
  <c r="I295" i="9"/>
  <c r="I80" i="11" s="1"/>
  <c r="P295" i="9"/>
  <c r="B295" i="9"/>
  <c r="I294" i="9"/>
  <c r="I79" i="11" s="1"/>
  <c r="P293" i="9"/>
  <c r="I293" i="9"/>
  <c r="I78" i="11" s="1"/>
  <c r="P292" i="9"/>
  <c r="P291" i="9"/>
  <c r="I292" i="9"/>
  <c r="I77" i="11" s="1"/>
  <c r="I291" i="9"/>
  <c r="I76" i="11" s="1"/>
  <c r="P294" i="9"/>
  <c r="B294" i="9"/>
  <c r="B293" i="9"/>
  <c r="B292" i="9"/>
  <c r="B291" i="9"/>
  <c r="P290" i="9"/>
  <c r="B290" i="9"/>
  <c r="P275" i="9"/>
  <c r="P274" i="9"/>
  <c r="I275" i="9"/>
  <c r="P273" i="9"/>
  <c r="I273" i="9"/>
  <c r="P272" i="9"/>
  <c r="I272" i="9"/>
  <c r="H275" i="9"/>
  <c r="H274" i="9"/>
  <c r="H273" i="9"/>
  <c r="H272" i="9"/>
  <c r="B275" i="9"/>
  <c r="B274" i="9"/>
  <c r="B273" i="9"/>
  <c r="B272" i="9"/>
  <c r="P271" i="9"/>
  <c r="B271" i="9"/>
  <c r="H269" i="9"/>
  <c r="P269" i="9"/>
  <c r="B269" i="9"/>
  <c r="B267" i="9"/>
  <c r="H100" i="11" l="1"/>
  <c r="H99" i="11"/>
  <c r="AG1" i="12"/>
  <c r="AH1" i="12" s="1"/>
  <c r="AF1" i="11"/>
  <c r="AG1" i="11" s="1"/>
  <c r="AC1" i="10"/>
  <c r="I303" i="9"/>
  <c r="P261" i="9"/>
  <c r="B261" i="9"/>
  <c r="B253" i="9"/>
  <c r="P251" i="9"/>
  <c r="B251" i="9"/>
  <c r="P249" i="9"/>
  <c r="B249" i="9"/>
  <c r="P247" i="9"/>
  <c r="B247" i="9"/>
  <c r="P245" i="9"/>
  <c r="B245" i="9"/>
  <c r="P243" i="9"/>
  <c r="B243" i="9"/>
  <c r="P241" i="9"/>
  <c r="B241" i="9"/>
  <c r="I239" i="9"/>
  <c r="B239" i="9"/>
  <c r="P238" i="9"/>
  <c r="H238" i="9"/>
  <c r="H239" i="9" s="1"/>
  <c r="B238" i="9"/>
  <c r="H237" i="9"/>
  <c r="B237" i="9"/>
  <c r="P236" i="9"/>
  <c r="B236" i="9"/>
  <c r="I234" i="9"/>
  <c r="B234" i="9"/>
  <c r="P233" i="9"/>
  <c r="H233" i="9"/>
  <c r="H234" i="9" s="1"/>
  <c r="B233" i="9"/>
  <c r="P231" i="9"/>
  <c r="H232" i="9"/>
  <c r="B232" i="9"/>
  <c r="B231" i="9"/>
  <c r="P228" i="9"/>
  <c r="P227" i="9"/>
  <c r="I229" i="9"/>
  <c r="H229" i="9"/>
  <c r="H228" i="9"/>
  <c r="B229" i="9"/>
  <c r="B228" i="9"/>
  <c r="B227" i="9"/>
  <c r="AI1" i="12" l="1"/>
  <c r="AJ1" i="12" s="1"/>
  <c r="AH1" i="11"/>
  <c r="AD1" i="10"/>
  <c r="P180" i="9"/>
  <c r="B180" i="9"/>
  <c r="P190" i="9"/>
  <c r="B190" i="9"/>
  <c r="P188" i="9"/>
  <c r="B188" i="9"/>
  <c r="P186" i="9"/>
  <c r="B186" i="9"/>
  <c r="P184" i="9"/>
  <c r="B184" i="9"/>
  <c r="P182" i="9"/>
  <c r="B182" i="9"/>
  <c r="AK1" i="12" l="1"/>
  <c r="AI1" i="11"/>
  <c r="AE1" i="10"/>
  <c r="B225" i="9"/>
  <c r="B223" i="9"/>
  <c r="B221" i="9"/>
  <c r="B219" i="9"/>
  <c r="P217" i="9"/>
  <c r="B217" i="9"/>
  <c r="P213" i="9"/>
  <c r="P214" i="9"/>
  <c r="P210" i="9"/>
  <c r="P211" i="9"/>
  <c r="P215" i="9"/>
  <c r="P212" i="9"/>
  <c r="H215" i="9"/>
  <c r="H214" i="9"/>
  <c r="H213" i="9"/>
  <c r="H212" i="9"/>
  <c r="H211" i="9"/>
  <c r="H210" i="9"/>
  <c r="H209" i="9"/>
  <c r="H208" i="9"/>
  <c r="B215" i="9"/>
  <c r="B214" i="9"/>
  <c r="B213" i="9"/>
  <c r="B212" i="9"/>
  <c r="B211" i="9"/>
  <c r="B210" i="9"/>
  <c r="B209" i="9"/>
  <c r="B208" i="9"/>
  <c r="B207" i="9"/>
  <c r="B205" i="9"/>
  <c r="B203" i="9"/>
  <c r="B201" i="9"/>
  <c r="B199" i="9"/>
  <c r="P197" i="9"/>
  <c r="B197" i="9"/>
  <c r="P164" i="9"/>
  <c r="P165" i="9"/>
  <c r="P163" i="9"/>
  <c r="AL1" i="12" l="1"/>
  <c r="AJ1" i="11"/>
  <c r="AF1" i="10"/>
  <c r="AG1" i="10" s="1"/>
  <c r="AH1" i="10" s="1"/>
  <c r="AI1" i="10" s="1"/>
  <c r="AJ1" i="10" s="1"/>
  <c r="AK1" i="10" s="1"/>
  <c r="AL1" i="10" s="1"/>
  <c r="AM1" i="10" s="1"/>
  <c r="AN1" i="10" s="1"/>
  <c r="AO1" i="10" s="1"/>
  <c r="AP1" i="10" s="1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B178" i="9"/>
  <c r="J168" i="9"/>
  <c r="BD6" i="4"/>
  <c r="BD7" i="4" s="1"/>
  <c r="BE7" i="4" s="1"/>
  <c r="BC2" i="4"/>
  <c r="BC5" i="4" s="1"/>
  <c r="BC1" i="4"/>
  <c r="B168" i="9"/>
  <c r="B175" i="9"/>
  <c r="B174" i="9"/>
  <c r="B173" i="9"/>
  <c r="B172" i="9"/>
  <c r="B171" i="9"/>
  <c r="P161" i="9"/>
  <c r="B179" i="9"/>
  <c r="B177" i="9"/>
  <c r="B169" i="9"/>
  <c r="B167" i="9"/>
  <c r="B176" i="9"/>
  <c r="B170" i="9"/>
  <c r="B166" i="9"/>
  <c r="B165" i="9"/>
  <c r="I164" i="9"/>
  <c r="B164" i="9"/>
  <c r="I163" i="9"/>
  <c r="B163" i="9"/>
  <c r="B162" i="9"/>
  <c r="B161" i="9"/>
  <c r="B157" i="9"/>
  <c r="B155" i="9"/>
  <c r="B153" i="9"/>
  <c r="B151" i="9"/>
  <c r="H149" i="9"/>
  <c r="B149" i="9"/>
  <c r="H148" i="9"/>
  <c r="B148" i="9"/>
  <c r="B147" i="9"/>
  <c r="P145" i="9"/>
  <c r="B145" i="9"/>
  <c r="B387" i="9"/>
  <c r="B385" i="9"/>
  <c r="B383" i="9"/>
  <c r="B381" i="9"/>
  <c r="H379" i="9"/>
  <c r="B379" i="9"/>
  <c r="H378" i="9"/>
  <c r="B378" i="9"/>
  <c r="B377" i="9"/>
  <c r="P375" i="9"/>
  <c r="B375" i="9"/>
  <c r="B373" i="9"/>
  <c r="B371" i="9"/>
  <c r="B369" i="9"/>
  <c r="B367" i="9"/>
  <c r="H365" i="9"/>
  <c r="B365" i="9"/>
  <c r="H364" i="9"/>
  <c r="B364" i="9"/>
  <c r="B363" i="9"/>
  <c r="P361" i="9"/>
  <c r="B361" i="9"/>
  <c r="B136" i="9"/>
  <c r="B134" i="9"/>
  <c r="B132" i="9"/>
  <c r="B130" i="9"/>
  <c r="H128" i="9"/>
  <c r="B128" i="9"/>
  <c r="H127" i="9"/>
  <c r="B127" i="9"/>
  <c r="B126" i="9"/>
  <c r="P124" i="9"/>
  <c r="B124" i="9"/>
  <c r="I143" i="9"/>
  <c r="I142" i="9"/>
  <c r="I141" i="9"/>
  <c r="H140" i="9"/>
  <c r="B140" i="9"/>
  <c r="H143" i="9"/>
  <c r="H142" i="9"/>
  <c r="H141" i="9"/>
  <c r="H139" i="9"/>
  <c r="P138" i="9"/>
  <c r="B144" i="9"/>
  <c r="B143" i="9"/>
  <c r="B142" i="9"/>
  <c r="B141" i="9"/>
  <c r="B139" i="9"/>
  <c r="B138" i="9"/>
  <c r="P104" i="9"/>
  <c r="P345" i="9" s="1"/>
  <c r="H116" i="9"/>
  <c r="B116" i="9"/>
  <c r="H115" i="9"/>
  <c r="B115" i="9"/>
  <c r="B114" i="9"/>
  <c r="B112" i="9"/>
  <c r="B110" i="9"/>
  <c r="I108" i="9"/>
  <c r="I107" i="9"/>
  <c r="I106" i="9"/>
  <c r="I105" i="9"/>
  <c r="I104" i="9"/>
  <c r="I103" i="9"/>
  <c r="H108" i="9"/>
  <c r="H107" i="9"/>
  <c r="H106" i="9"/>
  <c r="H105" i="9"/>
  <c r="H104" i="9"/>
  <c r="H103" i="9"/>
  <c r="H102" i="9"/>
  <c r="H101" i="9"/>
  <c r="H100" i="9"/>
  <c r="H99" i="9"/>
  <c r="H98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5" i="9"/>
  <c r="B93" i="9"/>
  <c r="B91" i="9"/>
  <c r="B89" i="9"/>
  <c r="H87" i="9"/>
  <c r="B87" i="9"/>
  <c r="H86" i="9"/>
  <c r="B86" i="9"/>
  <c r="B85" i="9"/>
  <c r="P83" i="9"/>
  <c r="B83" i="9"/>
  <c r="P81" i="9"/>
  <c r="B81" i="9"/>
  <c r="P79" i="9"/>
  <c r="H79" i="9"/>
  <c r="B79" i="9"/>
  <c r="P77" i="9"/>
  <c r="B77" i="9"/>
  <c r="P75" i="9"/>
  <c r="B75" i="9"/>
  <c r="P73" i="9"/>
  <c r="H73" i="9"/>
  <c r="B73" i="9"/>
  <c r="B123" i="9"/>
  <c r="P122" i="9"/>
  <c r="B122" i="9"/>
  <c r="P67" i="9"/>
  <c r="I65" i="9"/>
  <c r="H61" i="9"/>
  <c r="H62" i="9" s="1"/>
  <c r="P59" i="9"/>
  <c r="B58" i="9"/>
  <c r="H175" i="5"/>
  <c r="B175" i="5"/>
  <c r="B174" i="5"/>
  <c r="P57" i="9"/>
  <c r="P55" i="9"/>
  <c r="I143" i="7"/>
  <c r="H143" i="7"/>
  <c r="B143" i="7"/>
  <c r="H142" i="7"/>
  <c r="B142" i="7"/>
  <c r="AM1" i="12" l="1"/>
  <c r="AK1" i="11"/>
  <c r="AL1" i="11" s="1"/>
  <c r="AQ1" i="10"/>
  <c r="BE6" i="4"/>
  <c r="H64" i="9"/>
  <c r="H44" i="9"/>
  <c r="B44" i="9"/>
  <c r="AN1" i="12" l="1"/>
  <c r="AM1" i="11"/>
  <c r="AR1" i="10"/>
  <c r="H65" i="9"/>
  <c r="I274" i="9"/>
  <c r="I53" i="9"/>
  <c r="I52" i="9"/>
  <c r="I51" i="9"/>
  <c r="I50" i="9"/>
  <c r="I43" i="9"/>
  <c r="I42" i="9"/>
  <c r="P39" i="9"/>
  <c r="P120" i="9"/>
  <c r="I195" i="9"/>
  <c r="H195" i="9"/>
  <c r="B195" i="9"/>
  <c r="H27" i="9"/>
  <c r="H26" i="9"/>
  <c r="B27" i="9"/>
  <c r="B26" i="9"/>
  <c r="B35" i="9"/>
  <c r="B33" i="9"/>
  <c r="B31" i="9"/>
  <c r="B29" i="9"/>
  <c r="B25" i="9"/>
  <c r="AO1" i="12" l="1"/>
  <c r="AN1" i="11"/>
  <c r="AS1" i="10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CF2" i="8"/>
  <c r="CE2" i="8"/>
  <c r="CD2" i="8"/>
  <c r="CC2" i="8"/>
  <c r="CB2" i="8"/>
  <c r="CA2" i="8"/>
  <c r="BZ2" i="8"/>
  <c r="BY2" i="8"/>
  <c r="BX2" i="8"/>
  <c r="BW2" i="8"/>
  <c r="BV2" i="8"/>
  <c r="BU2" i="8"/>
  <c r="BT2" i="8"/>
  <c r="BS2" i="8"/>
  <c r="BR2" i="8"/>
  <c r="BQ2" i="8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J1" i="8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BM2" i="6"/>
  <c r="BL2" i="6"/>
  <c r="BK2" i="6"/>
  <c r="BJ2" i="6"/>
  <c r="BI2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J1" i="6"/>
  <c r="CF2" i="5"/>
  <c r="CE2" i="5"/>
  <c r="CD2" i="5"/>
  <c r="CC2" i="5"/>
  <c r="CB2" i="5"/>
  <c r="CA2" i="5"/>
  <c r="BZ2" i="5"/>
  <c r="BY2" i="5"/>
  <c r="BX2" i="5"/>
  <c r="BW2" i="5"/>
  <c r="BV2" i="5"/>
  <c r="BU2" i="5"/>
  <c r="BT2" i="5"/>
  <c r="BS2" i="5"/>
  <c r="BR2" i="5"/>
  <c r="BQ2" i="5"/>
  <c r="BP2" i="5"/>
  <c r="BO2" i="5"/>
  <c r="BN2" i="5"/>
  <c r="BM2" i="5"/>
  <c r="BL2" i="5"/>
  <c r="BK2" i="5"/>
  <c r="BJ2" i="5"/>
  <c r="BI2" i="5"/>
  <c r="BH2" i="5"/>
  <c r="BG2" i="5"/>
  <c r="BF2" i="5"/>
  <c r="BE2" i="5"/>
  <c r="BD2" i="5"/>
  <c r="BC2" i="5"/>
  <c r="BB2" i="5"/>
  <c r="BA2" i="5"/>
  <c r="AZ2" i="5"/>
  <c r="AY2" i="5"/>
  <c r="AX2" i="5"/>
  <c r="AW2" i="5"/>
  <c r="AV2" i="5"/>
  <c r="AU2" i="5"/>
  <c r="AT2" i="5"/>
  <c r="AS2" i="5"/>
  <c r="AR2" i="5"/>
  <c r="AQ2" i="5"/>
  <c r="AP2" i="5"/>
  <c r="AO2" i="5"/>
  <c r="AN2" i="5"/>
  <c r="AM2" i="5"/>
  <c r="AL2" i="5"/>
  <c r="AK2" i="5"/>
  <c r="AJ2" i="5"/>
  <c r="AJ1" i="5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K1" i="1"/>
  <c r="AJ1" i="1"/>
  <c r="P21" i="9"/>
  <c r="P23" i="9"/>
  <c r="P19" i="9"/>
  <c r="H13" i="9"/>
  <c r="H19" i="9"/>
  <c r="B23" i="9"/>
  <c r="B21" i="9"/>
  <c r="B19" i="9"/>
  <c r="P17" i="9"/>
  <c r="B17" i="9"/>
  <c r="P15" i="9"/>
  <c r="AP1" i="12" l="1"/>
  <c r="AO1" i="11"/>
  <c r="AT1" i="10"/>
  <c r="AK1" i="8"/>
  <c r="AK1" i="6"/>
  <c r="AK1" i="5"/>
  <c r="AL1" i="5"/>
  <c r="AL1" i="1"/>
  <c r="N23" i="7"/>
  <c r="N21" i="7"/>
  <c r="N20" i="7"/>
  <c r="B15" i="9"/>
  <c r="AQ1" i="12" l="1"/>
  <c r="AP1" i="11"/>
  <c r="AU1" i="10"/>
  <c r="AL1" i="8"/>
  <c r="AM1" i="8"/>
  <c r="AL1" i="6"/>
  <c r="AM1" i="5"/>
  <c r="AM1" i="1"/>
  <c r="P69" i="9"/>
  <c r="B69" i="9"/>
  <c r="P13" i="9"/>
  <c r="B13" i="9"/>
  <c r="B68" i="9"/>
  <c r="B67" i="9"/>
  <c r="B66" i="9"/>
  <c r="B65" i="9"/>
  <c r="P64" i="9"/>
  <c r="B64" i="9"/>
  <c r="B63" i="9"/>
  <c r="B62" i="9"/>
  <c r="P61" i="9"/>
  <c r="B61" i="9"/>
  <c r="B60" i="9"/>
  <c r="B59" i="9"/>
  <c r="B57" i="9"/>
  <c r="B56" i="9"/>
  <c r="B55" i="9"/>
  <c r="B54" i="9"/>
  <c r="H53" i="9"/>
  <c r="B53" i="9"/>
  <c r="H52" i="9"/>
  <c r="B52" i="9"/>
  <c r="H51" i="9"/>
  <c r="B51" i="9"/>
  <c r="H50" i="9"/>
  <c r="B50" i="9"/>
  <c r="I49" i="9"/>
  <c r="H49" i="9"/>
  <c r="B49" i="9"/>
  <c r="I48" i="9"/>
  <c r="H48" i="9"/>
  <c r="B48" i="9"/>
  <c r="I47" i="9"/>
  <c r="H47" i="9"/>
  <c r="B47" i="9"/>
  <c r="I46" i="9"/>
  <c r="H46" i="9"/>
  <c r="B46" i="9"/>
  <c r="H45" i="9"/>
  <c r="B45" i="9"/>
  <c r="H43" i="9"/>
  <c r="B43" i="9"/>
  <c r="H42" i="9"/>
  <c r="B42" i="9"/>
  <c r="H41" i="9"/>
  <c r="B41" i="9"/>
  <c r="H40" i="9"/>
  <c r="B40" i="9"/>
  <c r="B39" i="9"/>
  <c r="B121" i="9"/>
  <c r="B120" i="9"/>
  <c r="B196" i="9"/>
  <c r="I194" i="9"/>
  <c r="H194" i="9"/>
  <c r="B194" i="9"/>
  <c r="H193" i="9"/>
  <c r="B193" i="9"/>
  <c r="B192" i="9"/>
  <c r="B10" i="9"/>
  <c r="B9" i="9"/>
  <c r="P8" i="9"/>
  <c r="H8" i="9"/>
  <c r="B8" i="9"/>
  <c r="I7" i="9"/>
  <c r="H7" i="9" s="1"/>
  <c r="B7" i="9"/>
  <c r="P6" i="9"/>
  <c r="I6" i="9"/>
  <c r="H6" i="9" s="1"/>
  <c r="B6" i="9"/>
  <c r="AI2" i="9"/>
  <c r="AH2" i="9"/>
  <c r="AG2" i="9"/>
  <c r="AF2" i="9"/>
  <c r="AE2" i="9"/>
  <c r="AD2" i="9"/>
  <c r="AC2" i="9"/>
  <c r="AB2" i="9"/>
  <c r="AA2" i="9"/>
  <c r="Z2" i="9"/>
  <c r="Y2" i="9"/>
  <c r="X2" i="9"/>
  <c r="X1" i="9"/>
  <c r="U292" i="9"/>
  <c r="U120" i="9"/>
  <c r="AR1" i="12" l="1"/>
  <c r="AQ1" i="11"/>
  <c r="AV1" i="10"/>
  <c r="P351" i="9"/>
  <c r="AN1" i="8"/>
  <c r="AO1" i="8"/>
  <c r="AM1" i="6"/>
  <c r="AN1" i="6"/>
  <c r="AN1" i="5"/>
  <c r="AN1" i="1"/>
  <c r="Y1" i="9"/>
  <c r="Z1" i="9" s="1"/>
  <c r="U122" i="9"/>
  <c r="AS1" i="12" l="1"/>
  <c r="AR1" i="11"/>
  <c r="AW1" i="10"/>
  <c r="P352" i="9"/>
  <c r="AP1" i="8"/>
  <c r="AQ1" i="8"/>
  <c r="AR1" i="8"/>
  <c r="AO1" i="6"/>
  <c r="AO1" i="5"/>
  <c r="AO1" i="1"/>
  <c r="AA1" i="9"/>
  <c r="AB1" i="9" s="1"/>
  <c r="AC1" i="9" s="1"/>
  <c r="AT1" i="12" l="1"/>
  <c r="AS1" i="11"/>
  <c r="AX1" i="10"/>
  <c r="AS1" i="8"/>
  <c r="AT1" i="8"/>
  <c r="AU1" i="8" s="1"/>
  <c r="AP1" i="6"/>
  <c r="AQ1" i="6"/>
  <c r="AP1" i="5"/>
  <c r="AP1" i="1"/>
  <c r="AD1" i="9"/>
  <c r="AU1" i="12" l="1"/>
  <c r="AT1" i="11"/>
  <c r="AY1" i="10"/>
  <c r="AV1" i="8"/>
  <c r="AW1" i="8" s="1"/>
  <c r="AY1" i="8"/>
  <c r="AX1" i="8"/>
  <c r="AS1" i="6"/>
  <c r="AW1" i="6" s="1"/>
  <c r="AR1" i="6"/>
  <c r="AV1" i="6"/>
  <c r="AT1" i="6"/>
  <c r="AU1" i="6"/>
  <c r="AQ1" i="5"/>
  <c r="AQ1" i="1"/>
  <c r="AE1" i="9"/>
  <c r="AV1" i="12" l="1"/>
  <c r="AU1" i="11"/>
  <c r="AZ1" i="10"/>
  <c r="AF1" i="9"/>
  <c r="AZ1" i="8"/>
  <c r="AX1" i="6"/>
  <c r="AY1" i="6" s="1"/>
  <c r="AZ1" i="6" s="1"/>
  <c r="BA1" i="6" s="1"/>
  <c r="BB1" i="6" s="1"/>
  <c r="BC1" i="6" s="1"/>
  <c r="BD1" i="6" s="1"/>
  <c r="BE1" i="6" s="1"/>
  <c r="BF1" i="6" s="1"/>
  <c r="BG1" i="6" s="1"/>
  <c r="BH1" i="6" s="1"/>
  <c r="BI1" i="6" s="1"/>
  <c r="BJ1" i="6" s="1"/>
  <c r="BK1" i="6" s="1"/>
  <c r="BL1" i="6" s="1"/>
  <c r="BM1" i="6" s="1"/>
  <c r="BN1" i="6" s="1"/>
  <c r="BO1" i="6" s="1"/>
  <c r="BP1" i="6" s="1"/>
  <c r="BQ1" i="6" s="1"/>
  <c r="BR1" i="6" s="1"/>
  <c r="BS1" i="6" s="1"/>
  <c r="BT1" i="6" s="1"/>
  <c r="BU1" i="6" s="1"/>
  <c r="BV1" i="6" s="1"/>
  <c r="BW1" i="6" s="1"/>
  <c r="BX1" i="6" s="1"/>
  <c r="BY1" i="6" s="1"/>
  <c r="BZ1" i="6" s="1"/>
  <c r="CA1" i="6" s="1"/>
  <c r="CB1" i="6" s="1"/>
  <c r="CC1" i="6" s="1"/>
  <c r="CD1" i="6" s="1"/>
  <c r="CE1" i="6" s="1"/>
  <c r="CF1" i="6" s="1"/>
  <c r="AR1" i="5"/>
  <c r="AR1" i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AW1" i="12" l="1"/>
  <c r="AV1" i="11"/>
  <c r="BA1" i="10"/>
  <c r="AG1" i="9"/>
  <c r="BA1" i="8"/>
  <c r="BB1" i="8" s="1"/>
  <c r="BC1" i="8" s="1"/>
  <c r="BD1" i="8" s="1"/>
  <c r="BE1" i="8" s="1"/>
  <c r="BF1" i="8" s="1"/>
  <c r="BG1" i="8" s="1"/>
  <c r="BH1" i="8" s="1"/>
  <c r="BI1" i="8" s="1"/>
  <c r="BJ1" i="8" s="1"/>
  <c r="BK1" i="8" s="1"/>
  <c r="BL1" i="8" s="1"/>
  <c r="BM1" i="8" s="1"/>
  <c r="BN1" i="8" s="1"/>
  <c r="BO1" i="8" s="1"/>
  <c r="BP1" i="8" s="1"/>
  <c r="BQ1" i="8" s="1"/>
  <c r="BR1" i="8" s="1"/>
  <c r="BS1" i="8" s="1"/>
  <c r="BT1" i="8" s="1"/>
  <c r="BU1" i="8" s="1"/>
  <c r="BV1" i="8" s="1"/>
  <c r="BW1" i="8" s="1"/>
  <c r="BX1" i="8" s="1"/>
  <c r="BY1" i="8" s="1"/>
  <c r="BZ1" i="8" s="1"/>
  <c r="CA1" i="8" s="1"/>
  <c r="CB1" i="8" s="1"/>
  <c r="CC1" i="8" s="1"/>
  <c r="CD1" i="8" s="1"/>
  <c r="CE1" i="8" s="1"/>
  <c r="CF1" i="8" s="1"/>
  <c r="AS1" i="5"/>
  <c r="AX1" i="12" l="1"/>
  <c r="AW1" i="11"/>
  <c r="BB1" i="10"/>
  <c r="AH1" i="9"/>
  <c r="AI1" i="9" s="1"/>
  <c r="AT1" i="5"/>
  <c r="AY1" i="12" l="1"/>
  <c r="AX1" i="11"/>
  <c r="BC1" i="10"/>
  <c r="AJ1" i="9"/>
  <c r="AK1" i="9" s="1"/>
  <c r="AL1" i="9" s="1"/>
  <c r="AM1" i="9" s="1"/>
  <c r="AN1" i="9" s="1"/>
  <c r="AO1" i="9" s="1"/>
  <c r="AP1" i="9" s="1"/>
  <c r="AU1" i="5"/>
  <c r="P155" i="8"/>
  <c r="P148" i="8"/>
  <c r="P141" i="8"/>
  <c r="AZ1" i="12" l="1"/>
  <c r="AY1" i="11"/>
  <c r="BD1" i="10"/>
  <c r="AQ1" i="9"/>
  <c r="AR1" i="9" s="1"/>
  <c r="AS1" i="9" s="1"/>
  <c r="AV1" i="5"/>
  <c r="I103" i="7"/>
  <c r="I96" i="7"/>
  <c r="M94" i="1"/>
  <c r="BA1" i="12" l="1"/>
  <c r="AZ1" i="11"/>
  <c r="BE1" i="10"/>
  <c r="AT1" i="9"/>
  <c r="AU1" i="9" s="1"/>
  <c r="AV1" i="9" s="1"/>
  <c r="AW1" i="9" s="1"/>
  <c r="AX1" i="9" s="1"/>
  <c r="AY1" i="9" s="1"/>
  <c r="AZ1" i="9" s="1"/>
  <c r="BA1" i="9" s="1"/>
  <c r="BB1" i="9" s="1"/>
  <c r="BC1" i="9" s="1"/>
  <c r="BD1" i="9" s="1"/>
  <c r="BE1" i="9" s="1"/>
  <c r="BF1" i="9" s="1"/>
  <c r="AW1" i="5"/>
  <c r="I329" i="8"/>
  <c r="H329" i="8"/>
  <c r="B329" i="8"/>
  <c r="I322" i="8"/>
  <c r="H322" i="8"/>
  <c r="B322" i="8"/>
  <c r="I311" i="8"/>
  <c r="H311" i="8"/>
  <c r="B311" i="8"/>
  <c r="J320" i="8"/>
  <c r="J313" i="8"/>
  <c r="J310" i="8"/>
  <c r="J309" i="8"/>
  <c r="I310" i="8"/>
  <c r="H310" i="8"/>
  <c r="B310" i="8"/>
  <c r="I309" i="8"/>
  <c r="H309" i="8"/>
  <c r="B309" i="8"/>
  <c r="P86" i="8"/>
  <c r="P79" i="8"/>
  <c r="P72" i="8"/>
  <c r="P303" i="8"/>
  <c r="J298" i="8"/>
  <c r="J297" i="8"/>
  <c r="J296" i="8"/>
  <c r="J295" i="8"/>
  <c r="J294" i="8"/>
  <c r="I298" i="8"/>
  <c r="H298" i="8"/>
  <c r="B298" i="8"/>
  <c r="I297" i="8"/>
  <c r="H297" i="8"/>
  <c r="B297" i="8"/>
  <c r="I296" i="8"/>
  <c r="H296" i="8"/>
  <c r="B296" i="8"/>
  <c r="I295" i="8"/>
  <c r="H295" i="8"/>
  <c r="B295" i="8"/>
  <c r="I294" i="8"/>
  <c r="H294" i="8"/>
  <c r="B294" i="8"/>
  <c r="J291" i="8"/>
  <c r="J290" i="8"/>
  <c r="J289" i="8"/>
  <c r="J288" i="8"/>
  <c r="J287" i="8"/>
  <c r="J284" i="8"/>
  <c r="J283" i="8"/>
  <c r="J282" i="8"/>
  <c r="J281" i="8"/>
  <c r="J280" i="8"/>
  <c r="I279" i="8"/>
  <c r="J275" i="8"/>
  <c r="J274" i="8"/>
  <c r="J273" i="8"/>
  <c r="J272" i="8"/>
  <c r="J271" i="8"/>
  <c r="J268" i="8"/>
  <c r="J267" i="8"/>
  <c r="J266" i="8"/>
  <c r="J265" i="8"/>
  <c r="J264" i="8"/>
  <c r="J261" i="8"/>
  <c r="J260" i="8"/>
  <c r="J259" i="8"/>
  <c r="J258" i="8"/>
  <c r="J257" i="8"/>
  <c r="I275" i="8"/>
  <c r="I274" i="8"/>
  <c r="I273" i="8"/>
  <c r="I272" i="8"/>
  <c r="I271" i="8"/>
  <c r="I268" i="8"/>
  <c r="I267" i="8"/>
  <c r="I266" i="8"/>
  <c r="I265" i="8"/>
  <c r="I264" i="8"/>
  <c r="H275" i="8"/>
  <c r="H274" i="8"/>
  <c r="H273" i="8"/>
  <c r="H272" i="8"/>
  <c r="H271" i="8"/>
  <c r="H270" i="8"/>
  <c r="H268" i="8"/>
  <c r="H267" i="8"/>
  <c r="H266" i="8"/>
  <c r="H265" i="8"/>
  <c r="H264" i="8"/>
  <c r="H263" i="8"/>
  <c r="H261" i="8"/>
  <c r="H260" i="8"/>
  <c r="H259" i="8"/>
  <c r="H258" i="8"/>
  <c r="H257" i="8"/>
  <c r="H256" i="8"/>
  <c r="P270" i="8"/>
  <c r="P263" i="8"/>
  <c r="P256" i="8"/>
  <c r="P247" i="8"/>
  <c r="P240" i="8"/>
  <c r="P233" i="8"/>
  <c r="B277" i="8"/>
  <c r="B275" i="8"/>
  <c r="B274" i="8"/>
  <c r="B273" i="8"/>
  <c r="B272" i="8"/>
  <c r="B271" i="8"/>
  <c r="B270" i="8"/>
  <c r="B268" i="8"/>
  <c r="B267" i="8"/>
  <c r="B266" i="8"/>
  <c r="B265" i="8"/>
  <c r="B264" i="8"/>
  <c r="B263" i="8"/>
  <c r="B261" i="8"/>
  <c r="B260" i="8"/>
  <c r="B259" i="8"/>
  <c r="B258" i="8"/>
  <c r="B257" i="8"/>
  <c r="I256" i="8"/>
  <c r="I261" i="8" s="1"/>
  <c r="B256" i="8"/>
  <c r="B255" i="8"/>
  <c r="AY8" i="4"/>
  <c r="AX4" i="4"/>
  <c r="AY6" i="4"/>
  <c r="AY7" i="4" s="1"/>
  <c r="AX1" i="4"/>
  <c r="AX2" i="4" s="1"/>
  <c r="J252" i="8"/>
  <c r="J251" i="8"/>
  <c r="J250" i="8"/>
  <c r="J249" i="8"/>
  <c r="J248" i="8"/>
  <c r="J245" i="8"/>
  <c r="J244" i="8"/>
  <c r="J243" i="8"/>
  <c r="J242" i="8"/>
  <c r="J241" i="8"/>
  <c r="J238" i="8"/>
  <c r="J237" i="8"/>
  <c r="J236" i="8"/>
  <c r="J235" i="8"/>
  <c r="J234" i="8"/>
  <c r="I252" i="8"/>
  <c r="I251" i="8"/>
  <c r="I250" i="8"/>
  <c r="I249" i="8"/>
  <c r="I248" i="8"/>
  <c r="I245" i="8"/>
  <c r="I244" i="8"/>
  <c r="I243" i="8"/>
  <c r="I242" i="8"/>
  <c r="I241" i="8"/>
  <c r="H252" i="8"/>
  <c r="H251" i="8"/>
  <c r="H250" i="8"/>
  <c r="H249" i="8"/>
  <c r="H248" i="8"/>
  <c r="H247" i="8"/>
  <c r="H245" i="8"/>
  <c r="H244" i="8"/>
  <c r="H243" i="8"/>
  <c r="H242" i="8"/>
  <c r="H241" i="8"/>
  <c r="H240" i="8"/>
  <c r="H238" i="8"/>
  <c r="H237" i="8"/>
  <c r="H236" i="8"/>
  <c r="H235" i="8"/>
  <c r="H234" i="8"/>
  <c r="H233" i="8"/>
  <c r="B254" i="8"/>
  <c r="B252" i="8"/>
  <c r="B251" i="8"/>
  <c r="B250" i="8"/>
  <c r="B249" i="8"/>
  <c r="B248" i="8"/>
  <c r="B247" i="8"/>
  <c r="B245" i="8"/>
  <c r="B244" i="8"/>
  <c r="B243" i="8"/>
  <c r="B242" i="8"/>
  <c r="B241" i="8"/>
  <c r="B240" i="8"/>
  <c r="B238" i="8"/>
  <c r="B237" i="8"/>
  <c r="B236" i="8"/>
  <c r="B235" i="8"/>
  <c r="B234" i="8"/>
  <c r="I233" i="8"/>
  <c r="I236" i="8" s="1"/>
  <c r="B233" i="8"/>
  <c r="B232" i="8"/>
  <c r="J229" i="8"/>
  <c r="J228" i="8"/>
  <c r="J227" i="8"/>
  <c r="J226" i="8"/>
  <c r="J225" i="8"/>
  <c r="J222" i="8"/>
  <c r="J221" i="8"/>
  <c r="J220" i="8"/>
  <c r="J219" i="8"/>
  <c r="J218" i="8"/>
  <c r="J215" i="8"/>
  <c r="J214" i="8"/>
  <c r="J213" i="8"/>
  <c r="J212" i="8"/>
  <c r="J211" i="8"/>
  <c r="I229" i="8"/>
  <c r="I228" i="8"/>
  <c r="I227" i="8"/>
  <c r="I226" i="8"/>
  <c r="I225" i="8"/>
  <c r="I222" i="8"/>
  <c r="I221" i="8"/>
  <c r="I220" i="8"/>
  <c r="I219" i="8"/>
  <c r="I218" i="8"/>
  <c r="H229" i="8"/>
  <c r="H228" i="8"/>
  <c r="H227" i="8"/>
  <c r="H226" i="8"/>
  <c r="H225" i="8"/>
  <c r="H224" i="8"/>
  <c r="H222" i="8"/>
  <c r="H221" i="8"/>
  <c r="H220" i="8"/>
  <c r="H219" i="8"/>
  <c r="H218" i="8"/>
  <c r="H217" i="8"/>
  <c r="H215" i="8"/>
  <c r="H214" i="8"/>
  <c r="H213" i="8"/>
  <c r="H212" i="8"/>
  <c r="H211" i="8"/>
  <c r="H210" i="8"/>
  <c r="B231" i="8"/>
  <c r="B229" i="8"/>
  <c r="B228" i="8"/>
  <c r="B227" i="8"/>
  <c r="B226" i="8"/>
  <c r="B225" i="8"/>
  <c r="P224" i="8"/>
  <c r="B224" i="8"/>
  <c r="B222" i="8"/>
  <c r="B221" i="8"/>
  <c r="B220" i="8"/>
  <c r="B219" i="8"/>
  <c r="B218" i="8"/>
  <c r="P217" i="8"/>
  <c r="B217" i="8"/>
  <c r="B215" i="8"/>
  <c r="B214" i="8"/>
  <c r="B213" i="8"/>
  <c r="B212" i="8"/>
  <c r="B211" i="8"/>
  <c r="P210" i="8"/>
  <c r="I210" i="8"/>
  <c r="B210" i="8"/>
  <c r="B209" i="8"/>
  <c r="P201" i="8"/>
  <c r="P194" i="8"/>
  <c r="P187" i="8"/>
  <c r="J206" i="8"/>
  <c r="J205" i="8"/>
  <c r="J204" i="8"/>
  <c r="J203" i="8"/>
  <c r="J202" i="8"/>
  <c r="J199" i="8"/>
  <c r="J198" i="8"/>
  <c r="J197" i="8"/>
  <c r="J196" i="8"/>
  <c r="J195" i="8"/>
  <c r="J192" i="8"/>
  <c r="J191" i="8"/>
  <c r="J190" i="8"/>
  <c r="J189" i="8"/>
  <c r="J188" i="8"/>
  <c r="I206" i="8"/>
  <c r="I205" i="8"/>
  <c r="I204" i="8"/>
  <c r="I203" i="8"/>
  <c r="I202" i="8"/>
  <c r="I199" i="8"/>
  <c r="I198" i="8"/>
  <c r="I197" i="8"/>
  <c r="I196" i="8"/>
  <c r="I195" i="8"/>
  <c r="H206" i="8"/>
  <c r="H205" i="8"/>
  <c r="H204" i="8"/>
  <c r="H203" i="8"/>
  <c r="H202" i="8"/>
  <c r="H201" i="8"/>
  <c r="H199" i="8"/>
  <c r="H198" i="8"/>
  <c r="H197" i="8"/>
  <c r="H196" i="8"/>
  <c r="H195" i="8"/>
  <c r="H194" i="8"/>
  <c r="H192" i="8"/>
  <c r="H191" i="8"/>
  <c r="H190" i="8"/>
  <c r="H189" i="8"/>
  <c r="H188" i="8"/>
  <c r="H187" i="8"/>
  <c r="B208" i="8"/>
  <c r="B206" i="8"/>
  <c r="B205" i="8"/>
  <c r="B204" i="8"/>
  <c r="B203" i="8"/>
  <c r="B202" i="8"/>
  <c r="B201" i="8"/>
  <c r="B199" i="8"/>
  <c r="B198" i="8"/>
  <c r="B197" i="8"/>
  <c r="B196" i="8"/>
  <c r="B195" i="8"/>
  <c r="B194" i="8"/>
  <c r="B192" i="8"/>
  <c r="B191" i="8"/>
  <c r="B190" i="8"/>
  <c r="B189" i="8"/>
  <c r="B188" i="8"/>
  <c r="I187" i="8"/>
  <c r="B187" i="8"/>
  <c r="B186" i="8"/>
  <c r="P178" i="8"/>
  <c r="P171" i="8"/>
  <c r="P164" i="8"/>
  <c r="J183" i="8"/>
  <c r="J182" i="8"/>
  <c r="J181" i="8"/>
  <c r="J180" i="8"/>
  <c r="J179" i="8"/>
  <c r="J176" i="8"/>
  <c r="J175" i="8"/>
  <c r="J174" i="8"/>
  <c r="J173" i="8"/>
  <c r="J172" i="8"/>
  <c r="J169" i="8"/>
  <c r="J168" i="8"/>
  <c r="J167" i="8"/>
  <c r="J166" i="8"/>
  <c r="J165" i="8"/>
  <c r="I183" i="8"/>
  <c r="I182" i="8"/>
  <c r="I181" i="8"/>
  <c r="I180" i="8"/>
  <c r="I179" i="8"/>
  <c r="I176" i="8"/>
  <c r="I175" i="8"/>
  <c r="I174" i="8"/>
  <c r="I173" i="8"/>
  <c r="I172" i="8"/>
  <c r="H183" i="8"/>
  <c r="H182" i="8"/>
  <c r="H181" i="8"/>
  <c r="H180" i="8"/>
  <c r="H179" i="8"/>
  <c r="H178" i="8"/>
  <c r="H176" i="8"/>
  <c r="H175" i="8"/>
  <c r="H174" i="8"/>
  <c r="H173" i="8"/>
  <c r="H172" i="8"/>
  <c r="H171" i="8"/>
  <c r="H169" i="8"/>
  <c r="H168" i="8"/>
  <c r="H167" i="8"/>
  <c r="H166" i="8"/>
  <c r="H165" i="8"/>
  <c r="H164" i="8"/>
  <c r="B185" i="8"/>
  <c r="B183" i="8"/>
  <c r="B182" i="8"/>
  <c r="B181" i="8"/>
  <c r="B180" i="8"/>
  <c r="B179" i="8"/>
  <c r="B178" i="8"/>
  <c r="B176" i="8"/>
  <c r="B175" i="8"/>
  <c r="B174" i="8"/>
  <c r="B173" i="8"/>
  <c r="B172" i="8"/>
  <c r="B171" i="8"/>
  <c r="B169" i="8"/>
  <c r="B168" i="8"/>
  <c r="B167" i="8"/>
  <c r="B166" i="8"/>
  <c r="B165" i="8"/>
  <c r="I164" i="8"/>
  <c r="B164" i="8"/>
  <c r="B163" i="8"/>
  <c r="H171" i="5"/>
  <c r="H170" i="5"/>
  <c r="H169" i="5"/>
  <c r="H168" i="5"/>
  <c r="H167" i="5"/>
  <c r="B173" i="5"/>
  <c r="I171" i="5"/>
  <c r="B171" i="5"/>
  <c r="I170" i="5"/>
  <c r="B170" i="5"/>
  <c r="I169" i="5"/>
  <c r="B169" i="5"/>
  <c r="I168" i="5"/>
  <c r="B168" i="5"/>
  <c r="B167" i="5"/>
  <c r="B166" i="5"/>
  <c r="H139" i="5"/>
  <c r="H138" i="5"/>
  <c r="H137" i="5"/>
  <c r="H136" i="5"/>
  <c r="H135" i="5"/>
  <c r="H107" i="5"/>
  <c r="H106" i="5"/>
  <c r="H105" i="5"/>
  <c r="H104" i="5"/>
  <c r="H103" i="5"/>
  <c r="B141" i="5"/>
  <c r="I139" i="5"/>
  <c r="B139" i="5"/>
  <c r="I138" i="5"/>
  <c r="B138" i="5"/>
  <c r="I137" i="5"/>
  <c r="B137" i="5"/>
  <c r="I136" i="5"/>
  <c r="B136" i="5"/>
  <c r="I135" i="5"/>
  <c r="B135" i="5"/>
  <c r="B134" i="5"/>
  <c r="B109" i="5"/>
  <c r="I107" i="5"/>
  <c r="B107" i="5"/>
  <c r="I106" i="5"/>
  <c r="B106" i="5"/>
  <c r="I105" i="5"/>
  <c r="B105" i="5"/>
  <c r="I104" i="5"/>
  <c r="B104" i="5"/>
  <c r="I103" i="5"/>
  <c r="B103" i="5"/>
  <c r="B102" i="5"/>
  <c r="I160" i="8"/>
  <c r="I159" i="8"/>
  <c r="I158" i="8"/>
  <c r="I157" i="8"/>
  <c r="I156" i="8"/>
  <c r="I153" i="8"/>
  <c r="I152" i="8"/>
  <c r="I151" i="8"/>
  <c r="I150" i="8"/>
  <c r="I149" i="8"/>
  <c r="I137" i="8"/>
  <c r="I136" i="8"/>
  <c r="I135" i="8"/>
  <c r="I134" i="8"/>
  <c r="I133" i="8"/>
  <c r="I130" i="8"/>
  <c r="I129" i="8"/>
  <c r="I128" i="8"/>
  <c r="I127" i="8"/>
  <c r="I126" i="8"/>
  <c r="H137" i="8"/>
  <c r="H136" i="8"/>
  <c r="H135" i="8"/>
  <c r="H134" i="8"/>
  <c r="H133" i="8"/>
  <c r="H132" i="8"/>
  <c r="H130" i="8"/>
  <c r="H129" i="8"/>
  <c r="H128" i="8"/>
  <c r="H127" i="8"/>
  <c r="H126" i="8"/>
  <c r="H125" i="8"/>
  <c r="H123" i="8"/>
  <c r="H122" i="8"/>
  <c r="H121" i="8"/>
  <c r="H120" i="8"/>
  <c r="H119" i="8"/>
  <c r="H118" i="8"/>
  <c r="I114" i="8"/>
  <c r="I113" i="8"/>
  <c r="I112" i="8"/>
  <c r="I111" i="8"/>
  <c r="I110" i="8"/>
  <c r="I107" i="8"/>
  <c r="I106" i="8"/>
  <c r="I105" i="8"/>
  <c r="I104" i="8"/>
  <c r="I103" i="8"/>
  <c r="H114" i="8"/>
  <c r="H113" i="8"/>
  <c r="H112" i="8"/>
  <c r="H111" i="8"/>
  <c r="H110" i="8"/>
  <c r="H109" i="8"/>
  <c r="H107" i="8"/>
  <c r="H106" i="8"/>
  <c r="H105" i="8"/>
  <c r="H104" i="8"/>
  <c r="H103" i="8"/>
  <c r="H102" i="8"/>
  <c r="H100" i="8"/>
  <c r="H99" i="8"/>
  <c r="H98" i="8"/>
  <c r="H97" i="8"/>
  <c r="H96" i="8"/>
  <c r="H95" i="8"/>
  <c r="J160" i="8"/>
  <c r="J159" i="8"/>
  <c r="J158" i="8"/>
  <c r="J157" i="8"/>
  <c r="J156" i="8"/>
  <c r="J153" i="8"/>
  <c r="J152" i="8"/>
  <c r="J151" i="8"/>
  <c r="J150" i="8"/>
  <c r="J149" i="8"/>
  <c r="J146" i="8"/>
  <c r="J145" i="8"/>
  <c r="J144" i="8"/>
  <c r="J143" i="8"/>
  <c r="J142" i="8"/>
  <c r="H152" i="8"/>
  <c r="B162" i="8"/>
  <c r="B160" i="8"/>
  <c r="B159" i="8"/>
  <c r="B158" i="8"/>
  <c r="B157" i="8"/>
  <c r="B156" i="8"/>
  <c r="B155" i="8"/>
  <c r="B153" i="8"/>
  <c r="B152" i="8"/>
  <c r="B151" i="8"/>
  <c r="B150" i="8"/>
  <c r="B149" i="8"/>
  <c r="B148" i="8"/>
  <c r="B146" i="8"/>
  <c r="B145" i="8"/>
  <c r="B144" i="8"/>
  <c r="B143" i="8"/>
  <c r="B142" i="8"/>
  <c r="I141" i="8"/>
  <c r="I144" i="8" s="1"/>
  <c r="B141" i="8"/>
  <c r="B140" i="8"/>
  <c r="J137" i="8"/>
  <c r="J136" i="8"/>
  <c r="J135" i="8"/>
  <c r="J134" i="8"/>
  <c r="J133" i="8"/>
  <c r="J130" i="8"/>
  <c r="J129" i="8"/>
  <c r="J128" i="8"/>
  <c r="J127" i="8"/>
  <c r="J126" i="8"/>
  <c r="J123" i="8"/>
  <c r="J122" i="8"/>
  <c r="J121" i="8"/>
  <c r="J120" i="8"/>
  <c r="J119" i="8"/>
  <c r="P132" i="8"/>
  <c r="P125" i="8"/>
  <c r="P118" i="8"/>
  <c r="B139" i="8"/>
  <c r="B137" i="8"/>
  <c r="B136" i="8"/>
  <c r="B135" i="8"/>
  <c r="B134" i="8"/>
  <c r="B133" i="8"/>
  <c r="B132" i="8"/>
  <c r="B130" i="8"/>
  <c r="B129" i="8"/>
  <c r="B128" i="8"/>
  <c r="B127" i="8"/>
  <c r="B126" i="8"/>
  <c r="B125" i="8"/>
  <c r="B123" i="8"/>
  <c r="B122" i="8"/>
  <c r="B121" i="8"/>
  <c r="B120" i="8"/>
  <c r="B119" i="8"/>
  <c r="I118" i="8"/>
  <c r="I122" i="8" s="1"/>
  <c r="B118" i="8"/>
  <c r="B117" i="8"/>
  <c r="H162" i="5"/>
  <c r="H131" i="5"/>
  <c r="H130" i="5"/>
  <c r="H129" i="5"/>
  <c r="H128" i="5"/>
  <c r="H127" i="5"/>
  <c r="H99" i="5"/>
  <c r="H98" i="5"/>
  <c r="H97" i="5"/>
  <c r="H96" i="5"/>
  <c r="H95" i="5"/>
  <c r="I131" i="5"/>
  <c r="I130" i="5"/>
  <c r="I129" i="5"/>
  <c r="I128" i="5"/>
  <c r="I127" i="5"/>
  <c r="I163" i="5"/>
  <c r="I162" i="5"/>
  <c r="I161" i="5"/>
  <c r="I160" i="5"/>
  <c r="I159" i="5"/>
  <c r="P158" i="5"/>
  <c r="B165" i="5"/>
  <c r="M163" i="5"/>
  <c r="B163" i="5"/>
  <c r="M162" i="5"/>
  <c r="B162" i="5"/>
  <c r="M161" i="5"/>
  <c r="B161" i="5"/>
  <c r="M160" i="5"/>
  <c r="B160" i="5"/>
  <c r="M159" i="5"/>
  <c r="B159" i="5"/>
  <c r="M158" i="5"/>
  <c r="H158" i="5"/>
  <c r="H161" i="5" s="1"/>
  <c r="B158" i="5"/>
  <c r="P126" i="5"/>
  <c r="B133" i="5"/>
  <c r="M131" i="5"/>
  <c r="B131" i="5"/>
  <c r="M130" i="5"/>
  <c r="B130" i="5"/>
  <c r="M129" i="5"/>
  <c r="B129" i="5"/>
  <c r="M128" i="5"/>
  <c r="B128" i="5"/>
  <c r="M127" i="5"/>
  <c r="B127" i="5"/>
  <c r="M126" i="5"/>
  <c r="H126" i="5"/>
  <c r="B126" i="5"/>
  <c r="P94" i="5"/>
  <c r="AE11" i="4"/>
  <c r="I99" i="5"/>
  <c r="I98" i="5"/>
  <c r="I97" i="5"/>
  <c r="I96" i="5"/>
  <c r="I95" i="5"/>
  <c r="B101" i="5"/>
  <c r="M99" i="5"/>
  <c r="B99" i="5"/>
  <c r="M98" i="5"/>
  <c r="B98" i="5"/>
  <c r="M97" i="5"/>
  <c r="B97" i="5"/>
  <c r="M96" i="5"/>
  <c r="B96" i="5"/>
  <c r="M95" i="5"/>
  <c r="B95" i="5"/>
  <c r="M94" i="5"/>
  <c r="H94" i="5"/>
  <c r="B94" i="5"/>
  <c r="J114" i="8"/>
  <c r="J113" i="8"/>
  <c r="J112" i="8"/>
  <c r="J111" i="8"/>
  <c r="J110" i="8"/>
  <c r="J107" i="8"/>
  <c r="J106" i="8"/>
  <c r="J105" i="8"/>
  <c r="J104" i="8"/>
  <c r="J103" i="8"/>
  <c r="J100" i="8"/>
  <c r="J99" i="8"/>
  <c r="J98" i="8"/>
  <c r="J97" i="8"/>
  <c r="J96" i="8"/>
  <c r="P109" i="8"/>
  <c r="P102" i="8"/>
  <c r="P95" i="8"/>
  <c r="B116" i="8"/>
  <c r="B114" i="8"/>
  <c r="B113" i="8"/>
  <c r="B112" i="8"/>
  <c r="B111" i="8"/>
  <c r="B110" i="8"/>
  <c r="B109" i="8"/>
  <c r="B107" i="8"/>
  <c r="B106" i="8"/>
  <c r="B105" i="8"/>
  <c r="B104" i="8"/>
  <c r="B103" i="8"/>
  <c r="B102" i="8"/>
  <c r="B100" i="8"/>
  <c r="B99" i="8"/>
  <c r="B98" i="8"/>
  <c r="B97" i="8"/>
  <c r="B96" i="8"/>
  <c r="I95" i="8"/>
  <c r="I100" i="8" s="1"/>
  <c r="B95" i="8"/>
  <c r="B94" i="8"/>
  <c r="I135" i="7"/>
  <c r="I139" i="7" s="1"/>
  <c r="H140" i="7"/>
  <c r="B140" i="7"/>
  <c r="H139" i="7"/>
  <c r="B139" i="7"/>
  <c r="H138" i="7"/>
  <c r="B138" i="7"/>
  <c r="H137" i="7"/>
  <c r="B137" i="7"/>
  <c r="H136" i="7"/>
  <c r="B136" i="7"/>
  <c r="H135" i="7"/>
  <c r="B135" i="7"/>
  <c r="I128" i="7"/>
  <c r="I129" i="7" s="1"/>
  <c r="H133" i="7"/>
  <c r="B133" i="7"/>
  <c r="H132" i="7"/>
  <c r="B132" i="7"/>
  <c r="H131" i="7"/>
  <c r="B131" i="7"/>
  <c r="H130" i="7"/>
  <c r="B130" i="7"/>
  <c r="H129" i="7"/>
  <c r="B129" i="7"/>
  <c r="H128" i="7"/>
  <c r="B128" i="7"/>
  <c r="H126" i="7"/>
  <c r="B126" i="7"/>
  <c r="H125" i="7"/>
  <c r="B125" i="7"/>
  <c r="H124" i="7"/>
  <c r="B124" i="7"/>
  <c r="H123" i="7"/>
  <c r="B123" i="7"/>
  <c r="H122" i="7"/>
  <c r="B122" i="7"/>
  <c r="H121" i="7"/>
  <c r="B121" i="7"/>
  <c r="P55" i="8"/>
  <c r="P40" i="8"/>
  <c r="P25" i="8"/>
  <c r="I91" i="8"/>
  <c r="I90" i="8"/>
  <c r="I89" i="8"/>
  <c r="I88" i="8"/>
  <c r="I87" i="8"/>
  <c r="I84" i="8"/>
  <c r="I83" i="8"/>
  <c r="I82" i="8"/>
  <c r="I81" i="8"/>
  <c r="I80" i="8"/>
  <c r="J91" i="8"/>
  <c r="J90" i="8"/>
  <c r="J89" i="8"/>
  <c r="J88" i="8"/>
  <c r="J87" i="8"/>
  <c r="J84" i="8"/>
  <c r="J83" i="8"/>
  <c r="J82" i="8"/>
  <c r="J81" i="8"/>
  <c r="J80" i="8"/>
  <c r="J77" i="8"/>
  <c r="J76" i="8"/>
  <c r="J75" i="8"/>
  <c r="J74" i="8"/>
  <c r="J73" i="8"/>
  <c r="H91" i="8"/>
  <c r="H90" i="8"/>
  <c r="H89" i="8"/>
  <c r="H88" i="8"/>
  <c r="H87" i="8"/>
  <c r="H86" i="8"/>
  <c r="H84" i="8"/>
  <c r="H83" i="8"/>
  <c r="H82" i="8"/>
  <c r="H81" i="8"/>
  <c r="H80" i="8"/>
  <c r="H79" i="8"/>
  <c r="H77" i="8"/>
  <c r="H76" i="8"/>
  <c r="H75" i="8"/>
  <c r="H74" i="8"/>
  <c r="H73" i="8"/>
  <c r="H72" i="8"/>
  <c r="B93" i="8"/>
  <c r="B91" i="8"/>
  <c r="B90" i="8"/>
  <c r="B89" i="8"/>
  <c r="B88" i="8"/>
  <c r="B87" i="8"/>
  <c r="B86" i="8"/>
  <c r="B84" i="8"/>
  <c r="B83" i="8"/>
  <c r="B82" i="8"/>
  <c r="B81" i="8"/>
  <c r="B80" i="8"/>
  <c r="B79" i="8"/>
  <c r="B77" i="8"/>
  <c r="B76" i="8"/>
  <c r="B75" i="8"/>
  <c r="B74" i="8"/>
  <c r="B73" i="8"/>
  <c r="I72" i="8"/>
  <c r="I77" i="8" s="1"/>
  <c r="B72" i="8"/>
  <c r="B71" i="8"/>
  <c r="J60" i="8"/>
  <c r="J67" i="8" s="1"/>
  <c r="J59" i="8"/>
  <c r="J66" i="8" s="1"/>
  <c r="J58" i="8"/>
  <c r="J138" i="7" s="1"/>
  <c r="J57" i="8"/>
  <c r="J64" i="8" s="1"/>
  <c r="J56" i="8"/>
  <c r="J63" i="8" s="1"/>
  <c r="I67" i="8"/>
  <c r="I66" i="8"/>
  <c r="I65" i="8"/>
  <c r="I64" i="8"/>
  <c r="I63" i="8"/>
  <c r="I60" i="8"/>
  <c r="I59" i="8"/>
  <c r="I58" i="8"/>
  <c r="I57" i="8"/>
  <c r="I56" i="8"/>
  <c r="H69" i="8"/>
  <c r="B69" i="8"/>
  <c r="H67" i="8"/>
  <c r="B67" i="8"/>
  <c r="H66" i="8"/>
  <c r="B66" i="8"/>
  <c r="H65" i="8"/>
  <c r="B65" i="8"/>
  <c r="H64" i="8"/>
  <c r="B64" i="8"/>
  <c r="H63" i="8"/>
  <c r="B63" i="8"/>
  <c r="H62" i="8"/>
  <c r="B62" i="8"/>
  <c r="H60" i="8"/>
  <c r="B60" i="8"/>
  <c r="H59" i="8"/>
  <c r="B59" i="8"/>
  <c r="H58" i="8"/>
  <c r="B58" i="8"/>
  <c r="H57" i="8"/>
  <c r="B57" i="8"/>
  <c r="H56" i="8"/>
  <c r="B56" i="8"/>
  <c r="H55" i="8"/>
  <c r="B55" i="8"/>
  <c r="J45" i="8"/>
  <c r="J52" i="8" s="1"/>
  <c r="J44" i="8"/>
  <c r="J51" i="8" s="1"/>
  <c r="J43" i="8"/>
  <c r="J50" i="8" s="1"/>
  <c r="J42" i="8"/>
  <c r="J130" i="7" s="1"/>
  <c r="J41" i="8"/>
  <c r="J48" i="8" s="1"/>
  <c r="H150" i="5"/>
  <c r="H155" i="5" s="1"/>
  <c r="H118" i="5"/>
  <c r="H122" i="5" s="1"/>
  <c r="H147" i="5"/>
  <c r="H146" i="5"/>
  <c r="H145" i="5"/>
  <c r="H144" i="5"/>
  <c r="H143" i="5"/>
  <c r="I52" i="8"/>
  <c r="I51" i="8"/>
  <c r="I50" i="8"/>
  <c r="I49" i="8"/>
  <c r="I48" i="8"/>
  <c r="I45" i="8"/>
  <c r="I44" i="8"/>
  <c r="I43" i="8"/>
  <c r="I42" i="8"/>
  <c r="I41" i="8"/>
  <c r="H54" i="8"/>
  <c r="B54" i="8"/>
  <c r="H52" i="8"/>
  <c r="B52" i="8"/>
  <c r="H51" i="8"/>
  <c r="B51" i="8"/>
  <c r="H50" i="8"/>
  <c r="B50" i="8"/>
  <c r="H49" i="8"/>
  <c r="B49" i="8"/>
  <c r="H48" i="8"/>
  <c r="B48" i="8"/>
  <c r="H47" i="8"/>
  <c r="B47" i="8"/>
  <c r="H45" i="8"/>
  <c r="B45" i="8"/>
  <c r="H44" i="8"/>
  <c r="B44" i="8"/>
  <c r="H43" i="8"/>
  <c r="B43" i="8"/>
  <c r="J49" i="8"/>
  <c r="H42" i="8"/>
  <c r="B42" i="8"/>
  <c r="H41" i="8"/>
  <c r="B41" i="8"/>
  <c r="H40" i="8"/>
  <c r="B40" i="8"/>
  <c r="H12" i="8"/>
  <c r="B11" i="8"/>
  <c r="J30" i="8"/>
  <c r="J37" i="8" s="1"/>
  <c r="J29" i="8"/>
  <c r="J36" i="8" s="1"/>
  <c r="J28" i="8"/>
  <c r="J35" i="8" s="1"/>
  <c r="J27" i="8"/>
  <c r="J34" i="8" s="1"/>
  <c r="I25" i="8"/>
  <c r="I28" i="8" s="1"/>
  <c r="J26" i="8"/>
  <c r="J33" i="8" s="1"/>
  <c r="B157" i="5"/>
  <c r="M155" i="5"/>
  <c r="I155" i="5"/>
  <c r="B155" i="5"/>
  <c r="M154" i="5"/>
  <c r="I154" i="5"/>
  <c r="B154" i="5"/>
  <c r="M153" i="5"/>
  <c r="I153" i="5"/>
  <c r="B153" i="5"/>
  <c r="M152" i="5"/>
  <c r="I152" i="5"/>
  <c r="B152" i="5"/>
  <c r="M151" i="5"/>
  <c r="I151" i="5"/>
  <c r="I167" i="5" s="1"/>
  <c r="B151" i="5"/>
  <c r="P150" i="5"/>
  <c r="M150" i="5"/>
  <c r="B150" i="5"/>
  <c r="B149" i="5"/>
  <c r="M147" i="5"/>
  <c r="B147" i="5"/>
  <c r="M146" i="5"/>
  <c r="B146" i="5"/>
  <c r="M145" i="5"/>
  <c r="B145" i="5"/>
  <c r="M144" i="5"/>
  <c r="B144" i="5"/>
  <c r="M143" i="5"/>
  <c r="B143" i="5"/>
  <c r="P142" i="5"/>
  <c r="B142" i="5"/>
  <c r="H123" i="5"/>
  <c r="H121" i="5"/>
  <c r="H115" i="5"/>
  <c r="H114" i="5"/>
  <c r="H113" i="5"/>
  <c r="H112" i="5"/>
  <c r="H111" i="5"/>
  <c r="B125" i="5"/>
  <c r="M123" i="5"/>
  <c r="I123" i="5"/>
  <c r="B123" i="5"/>
  <c r="M122" i="5"/>
  <c r="I122" i="5"/>
  <c r="B122" i="5"/>
  <c r="M121" i="5"/>
  <c r="I121" i="5"/>
  <c r="B121" i="5"/>
  <c r="M120" i="5"/>
  <c r="I120" i="5"/>
  <c r="B120" i="5"/>
  <c r="M119" i="5"/>
  <c r="I119" i="5"/>
  <c r="B119" i="5"/>
  <c r="P118" i="5"/>
  <c r="M118" i="5"/>
  <c r="B118" i="5"/>
  <c r="B117" i="5"/>
  <c r="M115" i="5"/>
  <c r="B115" i="5"/>
  <c r="M114" i="5"/>
  <c r="B114" i="5"/>
  <c r="M113" i="5"/>
  <c r="B113" i="5"/>
  <c r="M112" i="5"/>
  <c r="B112" i="5"/>
  <c r="M111" i="5"/>
  <c r="B111" i="5"/>
  <c r="P110" i="5"/>
  <c r="B110" i="5"/>
  <c r="M91" i="5"/>
  <c r="M90" i="5"/>
  <c r="M89" i="5"/>
  <c r="M88" i="5"/>
  <c r="M87" i="5"/>
  <c r="M86" i="5"/>
  <c r="M83" i="5"/>
  <c r="M82" i="5"/>
  <c r="M81" i="5"/>
  <c r="M80" i="5"/>
  <c r="M79" i="5"/>
  <c r="H91" i="5"/>
  <c r="H90" i="5"/>
  <c r="H89" i="5"/>
  <c r="H88" i="5"/>
  <c r="H87" i="5"/>
  <c r="H86" i="5"/>
  <c r="H83" i="5"/>
  <c r="H82" i="5"/>
  <c r="H81" i="5"/>
  <c r="H80" i="5"/>
  <c r="H79" i="5"/>
  <c r="B93" i="5"/>
  <c r="I91" i="5"/>
  <c r="B91" i="5"/>
  <c r="I90" i="5"/>
  <c r="B90" i="5"/>
  <c r="I89" i="5"/>
  <c r="B89" i="5"/>
  <c r="I88" i="5"/>
  <c r="B88" i="5"/>
  <c r="I87" i="5"/>
  <c r="B87" i="5"/>
  <c r="P86" i="5"/>
  <c r="B86" i="5"/>
  <c r="B85" i="5"/>
  <c r="B83" i="5"/>
  <c r="B82" i="5"/>
  <c r="B81" i="5"/>
  <c r="B80" i="5"/>
  <c r="B79" i="5"/>
  <c r="P78" i="5"/>
  <c r="B78" i="5"/>
  <c r="B13" i="8"/>
  <c r="B12" i="8"/>
  <c r="H22" i="8"/>
  <c r="H21" i="8"/>
  <c r="H20" i="8"/>
  <c r="I21" i="8"/>
  <c r="I22" i="8" s="1"/>
  <c r="I20" i="8"/>
  <c r="B23" i="8"/>
  <c r="M22" i="8"/>
  <c r="B22" i="8"/>
  <c r="B21" i="8"/>
  <c r="B20" i="8"/>
  <c r="B19" i="8"/>
  <c r="P8" i="8"/>
  <c r="P6" i="8"/>
  <c r="I330" i="8"/>
  <c r="H330" i="8"/>
  <c r="B330" i="8"/>
  <c r="I328" i="8"/>
  <c r="H328" i="8"/>
  <c r="B328" i="8"/>
  <c r="I327" i="8"/>
  <c r="H327" i="8"/>
  <c r="B327" i="8"/>
  <c r="I326" i="8"/>
  <c r="H326" i="8"/>
  <c r="B326" i="8"/>
  <c r="I325" i="8"/>
  <c r="H325" i="8"/>
  <c r="B325" i="8"/>
  <c r="I324" i="8"/>
  <c r="H324" i="8"/>
  <c r="B324" i="8"/>
  <c r="I323" i="8"/>
  <c r="H323" i="8"/>
  <c r="B323" i="8"/>
  <c r="I321" i="8"/>
  <c r="H321" i="8"/>
  <c r="B321" i="8"/>
  <c r="I320" i="8"/>
  <c r="H320" i="8"/>
  <c r="B320" i="8"/>
  <c r="H319" i="8"/>
  <c r="B319" i="8"/>
  <c r="I318" i="8"/>
  <c r="H318" i="8"/>
  <c r="B318" i="8"/>
  <c r="I317" i="8"/>
  <c r="H317" i="8"/>
  <c r="B317" i="8"/>
  <c r="I316" i="8"/>
  <c r="H316" i="8"/>
  <c r="B316" i="8"/>
  <c r="I315" i="8"/>
  <c r="H315" i="8"/>
  <c r="B315" i="8"/>
  <c r="I314" i="8"/>
  <c r="H314" i="8"/>
  <c r="B314" i="8"/>
  <c r="I313" i="8"/>
  <c r="H313" i="8"/>
  <c r="B313" i="8"/>
  <c r="I312" i="8"/>
  <c r="H312" i="8"/>
  <c r="B312" i="8"/>
  <c r="H308" i="8"/>
  <c r="B308" i="8"/>
  <c r="P307" i="8"/>
  <c r="B307" i="8"/>
  <c r="P305" i="8"/>
  <c r="B305" i="8"/>
  <c r="B303" i="8"/>
  <c r="P301" i="8"/>
  <c r="B301" i="8"/>
  <c r="B300" i="8"/>
  <c r="H293" i="8"/>
  <c r="B293" i="8"/>
  <c r="H291" i="8"/>
  <c r="B291" i="8"/>
  <c r="H290" i="8"/>
  <c r="B290" i="8"/>
  <c r="H289" i="8"/>
  <c r="B289" i="8"/>
  <c r="H288" i="8"/>
  <c r="B288" i="8"/>
  <c r="H287" i="8"/>
  <c r="B287" i="8"/>
  <c r="I290" i="8"/>
  <c r="H286" i="8"/>
  <c r="B286" i="8"/>
  <c r="H284" i="8"/>
  <c r="B284" i="8"/>
  <c r="H283" i="8"/>
  <c r="B283" i="8"/>
  <c r="H282" i="8"/>
  <c r="B282" i="8"/>
  <c r="H281" i="8"/>
  <c r="B281" i="8"/>
  <c r="H280" i="8"/>
  <c r="B280" i="8"/>
  <c r="H279" i="8"/>
  <c r="B279" i="8"/>
  <c r="P278" i="8"/>
  <c r="B278" i="8"/>
  <c r="B70" i="8"/>
  <c r="H39" i="8"/>
  <c r="B39" i="8"/>
  <c r="I37" i="8"/>
  <c r="H37" i="8"/>
  <c r="B37" i="8"/>
  <c r="I36" i="8"/>
  <c r="H36" i="8"/>
  <c r="B36" i="8"/>
  <c r="I35" i="8"/>
  <c r="H35" i="8"/>
  <c r="B35" i="8"/>
  <c r="I34" i="8"/>
  <c r="H34" i="8"/>
  <c r="B34" i="8"/>
  <c r="I33" i="8"/>
  <c r="H33" i="8"/>
  <c r="B33" i="8"/>
  <c r="H32" i="8"/>
  <c r="B32" i="8"/>
  <c r="H30" i="8"/>
  <c r="B30" i="8"/>
  <c r="H29" i="8"/>
  <c r="B29" i="8"/>
  <c r="H28" i="8"/>
  <c r="B28" i="8"/>
  <c r="H27" i="8"/>
  <c r="B27" i="8"/>
  <c r="H26" i="8"/>
  <c r="B26" i="8"/>
  <c r="H25" i="8"/>
  <c r="B25" i="8"/>
  <c r="B24" i="8"/>
  <c r="B18" i="8"/>
  <c r="M17" i="8"/>
  <c r="I17" i="8"/>
  <c r="H17" i="8"/>
  <c r="B17" i="8"/>
  <c r="H16" i="8"/>
  <c r="B16" i="8"/>
  <c r="H15" i="8"/>
  <c r="B15" i="8"/>
  <c r="B14" i="8"/>
  <c r="B10" i="8"/>
  <c r="B9" i="8"/>
  <c r="H8" i="8"/>
  <c r="B8" i="8"/>
  <c r="I7" i="8"/>
  <c r="H7" i="8" s="1"/>
  <c r="B7" i="8"/>
  <c r="I6" i="8"/>
  <c r="H6" i="8" s="1"/>
  <c r="B6" i="8"/>
  <c r="AI2" i="8"/>
  <c r="AH2" i="8"/>
  <c r="AG2" i="8"/>
  <c r="AF2" i="8"/>
  <c r="AE2" i="8"/>
  <c r="AD2" i="8"/>
  <c r="AC2" i="8"/>
  <c r="AB2" i="8"/>
  <c r="AA2" i="8"/>
  <c r="Z2" i="8"/>
  <c r="Y2" i="8"/>
  <c r="X2" i="8"/>
  <c r="X1" i="8"/>
  <c r="I334" i="1"/>
  <c r="H334" i="1"/>
  <c r="B334" i="1"/>
  <c r="I333" i="1"/>
  <c r="H333" i="1"/>
  <c r="B333" i="1"/>
  <c r="I332" i="1"/>
  <c r="H332" i="1"/>
  <c r="B332" i="1"/>
  <c r="I339" i="1"/>
  <c r="H339" i="1"/>
  <c r="B339" i="1"/>
  <c r="J338" i="1"/>
  <c r="I267" i="1"/>
  <c r="I266" i="1"/>
  <c r="I265" i="1"/>
  <c r="I264" i="1"/>
  <c r="I263" i="1"/>
  <c r="I262" i="1"/>
  <c r="I261" i="1"/>
  <c r="I260" i="1"/>
  <c r="I346" i="1"/>
  <c r="I345" i="1"/>
  <c r="I344" i="1"/>
  <c r="I343" i="1"/>
  <c r="I342" i="1"/>
  <c r="I341" i="1"/>
  <c r="I340" i="1"/>
  <c r="I338" i="1"/>
  <c r="I336" i="1"/>
  <c r="I335" i="1"/>
  <c r="I331" i="1"/>
  <c r="I330" i="1"/>
  <c r="H346" i="1"/>
  <c r="H345" i="1"/>
  <c r="H344" i="1"/>
  <c r="H343" i="1"/>
  <c r="H342" i="1"/>
  <c r="H341" i="1"/>
  <c r="H340" i="1"/>
  <c r="H338" i="1"/>
  <c r="H337" i="1"/>
  <c r="H336" i="1"/>
  <c r="H335" i="1"/>
  <c r="H331" i="1"/>
  <c r="H330" i="1"/>
  <c r="H329" i="1"/>
  <c r="B330" i="1"/>
  <c r="B346" i="1"/>
  <c r="B345" i="1"/>
  <c r="B344" i="1"/>
  <c r="B343" i="1"/>
  <c r="B342" i="1"/>
  <c r="B341" i="1"/>
  <c r="B340" i="1"/>
  <c r="B338" i="1"/>
  <c r="B337" i="1"/>
  <c r="B336" i="1"/>
  <c r="B335" i="1"/>
  <c r="J331" i="1"/>
  <c r="B331" i="1"/>
  <c r="B329" i="1"/>
  <c r="P328" i="1"/>
  <c r="B328" i="1"/>
  <c r="P322" i="1"/>
  <c r="B322" i="1"/>
  <c r="P326" i="1"/>
  <c r="B326" i="1"/>
  <c r="U12" i="8"/>
  <c r="BB1" i="12" l="1"/>
  <c r="BA1" i="11"/>
  <c r="BF1" i="10"/>
  <c r="BG1" i="9"/>
  <c r="BH1" i="9" s="1"/>
  <c r="BI1" i="9" s="1"/>
  <c r="BJ1" i="9" s="1"/>
  <c r="BK1" i="9" s="1"/>
  <c r="BL1" i="9" s="1"/>
  <c r="BM1" i="9" s="1"/>
  <c r="BN1" i="9" s="1"/>
  <c r="BO1" i="9" s="1"/>
  <c r="BP1" i="9" s="1"/>
  <c r="BQ1" i="9" s="1"/>
  <c r="BR1" i="9" s="1"/>
  <c r="BS1" i="9" s="1"/>
  <c r="BT1" i="9" s="1"/>
  <c r="BU1" i="9" s="1"/>
  <c r="BV1" i="9" s="1"/>
  <c r="BW1" i="9" s="1"/>
  <c r="BX1" i="9" s="1"/>
  <c r="BY1" i="9" s="1"/>
  <c r="BZ1" i="9" s="1"/>
  <c r="CA1" i="9" s="1"/>
  <c r="CB1" i="9" s="1"/>
  <c r="CC1" i="9" s="1"/>
  <c r="CD1" i="9" s="1"/>
  <c r="CE1" i="9" s="1"/>
  <c r="CF1" i="9" s="1"/>
  <c r="AX1" i="5"/>
  <c r="H163" i="5"/>
  <c r="H152" i="5"/>
  <c r="H159" i="5"/>
  <c r="H160" i="5"/>
  <c r="H144" i="8"/>
  <c r="H153" i="8"/>
  <c r="H145" i="8"/>
  <c r="H155" i="8"/>
  <c r="H146" i="8"/>
  <c r="H156" i="8"/>
  <c r="I257" i="8"/>
  <c r="H148" i="8"/>
  <c r="H157" i="8"/>
  <c r="I258" i="8"/>
  <c r="H149" i="8"/>
  <c r="H158" i="8"/>
  <c r="I259" i="8"/>
  <c r="H141" i="8"/>
  <c r="H150" i="8"/>
  <c r="H159" i="8"/>
  <c r="I234" i="8"/>
  <c r="I260" i="8"/>
  <c r="H142" i="8"/>
  <c r="H151" i="8"/>
  <c r="H160" i="8"/>
  <c r="I235" i="8"/>
  <c r="H143" i="8"/>
  <c r="I237" i="8"/>
  <c r="I238" i="8"/>
  <c r="AX5" i="4"/>
  <c r="AZ7" i="4" s="1"/>
  <c r="I212" i="8"/>
  <c r="I213" i="8"/>
  <c r="I215" i="8"/>
  <c r="I214" i="8"/>
  <c r="I211" i="8"/>
  <c r="I167" i="8"/>
  <c r="I166" i="8"/>
  <c r="I165" i="8"/>
  <c r="I191" i="8"/>
  <c r="I192" i="8"/>
  <c r="I188" i="8"/>
  <c r="I189" i="8"/>
  <c r="I190" i="8"/>
  <c r="I168" i="8"/>
  <c r="I169" i="8"/>
  <c r="I138" i="7"/>
  <c r="I123" i="8"/>
  <c r="I145" i="8"/>
  <c r="I146" i="8"/>
  <c r="I96" i="8"/>
  <c r="I97" i="8"/>
  <c r="I119" i="8"/>
  <c r="I98" i="8"/>
  <c r="I120" i="8"/>
  <c r="I142" i="8"/>
  <c r="I99" i="8"/>
  <c r="I121" i="8"/>
  <c r="I143" i="8"/>
  <c r="I29" i="8"/>
  <c r="I140" i="7"/>
  <c r="I130" i="7"/>
  <c r="I131" i="7"/>
  <c r="I132" i="7"/>
  <c r="I133" i="7"/>
  <c r="J137" i="7"/>
  <c r="J129" i="7"/>
  <c r="J122" i="7"/>
  <c r="J131" i="7"/>
  <c r="J65" i="8"/>
  <c r="I121" i="7"/>
  <c r="J136" i="7"/>
  <c r="J123" i="7"/>
  <c r="J132" i="7"/>
  <c r="J124" i="7"/>
  <c r="J133" i="7"/>
  <c r="I136" i="7"/>
  <c r="J139" i="7"/>
  <c r="J125" i="7"/>
  <c r="I137" i="7"/>
  <c r="J140" i="7"/>
  <c r="J126" i="7"/>
  <c r="I73" i="8"/>
  <c r="I74" i="8"/>
  <c r="I75" i="8"/>
  <c r="I76" i="8"/>
  <c r="H151" i="5"/>
  <c r="H153" i="5"/>
  <c r="H154" i="5"/>
  <c r="H119" i="5"/>
  <c r="H120" i="5"/>
  <c r="I26" i="8"/>
  <c r="I27" i="8"/>
  <c r="I30" i="8"/>
  <c r="Y1" i="8"/>
  <c r="I288" i="8"/>
  <c r="I281" i="8"/>
  <c r="I284" i="8"/>
  <c r="I283" i="8"/>
  <c r="I280" i="8"/>
  <c r="I282" i="8"/>
  <c r="I289" i="8"/>
  <c r="I291" i="8"/>
  <c r="I287" i="8"/>
  <c r="P324" i="1"/>
  <c r="B324" i="1"/>
  <c r="BC1" i="12" l="1"/>
  <c r="BB1" i="11"/>
  <c r="BG1" i="10"/>
  <c r="AY1" i="5"/>
  <c r="AZ8" i="4"/>
  <c r="AZ6" i="4"/>
  <c r="I126" i="7"/>
  <c r="I125" i="7"/>
  <c r="I124" i="7"/>
  <c r="I122" i="7"/>
  <c r="I123" i="7"/>
  <c r="Z1" i="8"/>
  <c r="AA1" i="8" s="1"/>
  <c r="AB1" i="8" s="1"/>
  <c r="P304" i="1"/>
  <c r="J319" i="1"/>
  <c r="J318" i="1"/>
  <c r="J316" i="1"/>
  <c r="J315" i="1"/>
  <c r="J313" i="1"/>
  <c r="J312" i="1"/>
  <c r="J309" i="1"/>
  <c r="J310" i="1"/>
  <c r="J306" i="1"/>
  <c r="AT6" i="4"/>
  <c r="AT7" i="4" s="1"/>
  <c r="AU7" i="4" s="1"/>
  <c r="AS2" i="4"/>
  <c r="AS5" i="4" s="1"/>
  <c r="AS1" i="4"/>
  <c r="M319" i="1"/>
  <c r="M318" i="1"/>
  <c r="M317" i="1"/>
  <c r="M316" i="1"/>
  <c r="M315" i="1"/>
  <c r="M314" i="1"/>
  <c r="M313" i="1"/>
  <c r="M312" i="1"/>
  <c r="M311" i="1"/>
  <c r="M310" i="1"/>
  <c r="M309" i="1"/>
  <c r="M308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I305" i="1"/>
  <c r="I307" i="1" s="1"/>
  <c r="I319" i="1"/>
  <c r="B319" i="1"/>
  <c r="I318" i="1"/>
  <c r="B318" i="1"/>
  <c r="B317" i="1"/>
  <c r="I316" i="1"/>
  <c r="B316" i="1"/>
  <c r="I315" i="1"/>
  <c r="B315" i="1"/>
  <c r="B314" i="1"/>
  <c r="I313" i="1"/>
  <c r="B313" i="1"/>
  <c r="I312" i="1"/>
  <c r="B312" i="1"/>
  <c r="B311" i="1"/>
  <c r="I310" i="1"/>
  <c r="B310" i="1"/>
  <c r="I309" i="1"/>
  <c r="B309" i="1"/>
  <c r="B308" i="1"/>
  <c r="B307" i="1"/>
  <c r="B306" i="1"/>
  <c r="B305" i="1"/>
  <c r="B304" i="1"/>
  <c r="H302" i="1"/>
  <c r="H301" i="1"/>
  <c r="H300" i="1"/>
  <c r="H299" i="1"/>
  <c r="H298" i="1"/>
  <c r="H297" i="1"/>
  <c r="H293" i="1"/>
  <c r="H292" i="1"/>
  <c r="H291" i="1"/>
  <c r="H290" i="1"/>
  <c r="H289" i="1"/>
  <c r="B303" i="1"/>
  <c r="P302" i="1"/>
  <c r="B302" i="1"/>
  <c r="B301" i="1"/>
  <c r="P300" i="1"/>
  <c r="B300" i="1"/>
  <c r="P299" i="1"/>
  <c r="B299" i="1"/>
  <c r="B298" i="1"/>
  <c r="B297" i="1"/>
  <c r="P296" i="1"/>
  <c r="B296" i="1"/>
  <c r="I293" i="1"/>
  <c r="I292" i="1"/>
  <c r="I291" i="1"/>
  <c r="I290" i="1"/>
  <c r="I289" i="1"/>
  <c r="B293" i="1"/>
  <c r="B292" i="1"/>
  <c r="B291" i="1"/>
  <c r="B290" i="1"/>
  <c r="B289" i="1"/>
  <c r="P288" i="1"/>
  <c r="B288" i="1"/>
  <c r="B287" i="1"/>
  <c r="P286" i="1"/>
  <c r="P283" i="1"/>
  <c r="M1" i="4"/>
  <c r="M2" i="4" s="1"/>
  <c r="P284" i="1"/>
  <c r="H286" i="1"/>
  <c r="B286" i="1"/>
  <c r="H285" i="1"/>
  <c r="B285" i="1"/>
  <c r="H284" i="1"/>
  <c r="B284" i="1"/>
  <c r="H283" i="1"/>
  <c r="B283" i="1"/>
  <c r="H282" i="1"/>
  <c r="H281" i="1"/>
  <c r="B282" i="1"/>
  <c r="B281" i="1"/>
  <c r="P280" i="1"/>
  <c r="B280" i="1"/>
  <c r="P271" i="1"/>
  <c r="P269" i="1"/>
  <c r="I277" i="1"/>
  <c r="I276" i="1"/>
  <c r="I275" i="1"/>
  <c r="I274" i="1"/>
  <c r="I273" i="1"/>
  <c r="I272" i="1"/>
  <c r="H277" i="1"/>
  <c r="H276" i="1"/>
  <c r="H275" i="1"/>
  <c r="H274" i="1"/>
  <c r="H273" i="1"/>
  <c r="H272" i="1"/>
  <c r="B277" i="1"/>
  <c r="B276" i="1"/>
  <c r="B275" i="1"/>
  <c r="B274" i="1"/>
  <c r="B273" i="1"/>
  <c r="B272" i="1"/>
  <c r="B271" i="1"/>
  <c r="B270" i="1"/>
  <c r="B269" i="1"/>
  <c r="P43" i="5"/>
  <c r="H44" i="5"/>
  <c r="B44" i="5"/>
  <c r="M43" i="5"/>
  <c r="B43" i="5"/>
  <c r="B45" i="5"/>
  <c r="BD1" i="12" l="1"/>
  <c r="BC1" i="11"/>
  <c r="BH1" i="10"/>
  <c r="AZ1" i="5"/>
  <c r="AC1" i="8"/>
  <c r="AU6" i="4"/>
  <c r="I306" i="1"/>
  <c r="P254" i="1"/>
  <c r="H266" i="1"/>
  <c r="B266" i="1"/>
  <c r="H265" i="1"/>
  <c r="B265" i="1"/>
  <c r="H264" i="1"/>
  <c r="B264" i="1"/>
  <c r="H263" i="1"/>
  <c r="B263" i="1"/>
  <c r="H262" i="1"/>
  <c r="B262" i="1"/>
  <c r="H261" i="1"/>
  <c r="B261" i="1"/>
  <c r="I257" i="1"/>
  <c r="H257" i="1"/>
  <c r="B257" i="1"/>
  <c r="H267" i="1"/>
  <c r="B267" i="1"/>
  <c r="H260" i="1"/>
  <c r="B260" i="1"/>
  <c r="H259" i="1"/>
  <c r="B259" i="1"/>
  <c r="I258" i="1"/>
  <c r="I256" i="1"/>
  <c r="J256" i="1"/>
  <c r="H258" i="1"/>
  <c r="H256" i="1"/>
  <c r="H255" i="1"/>
  <c r="B258" i="1"/>
  <c r="B256" i="1"/>
  <c r="B255" i="1"/>
  <c r="B254" i="1"/>
  <c r="J109" i="1"/>
  <c r="J108" i="1"/>
  <c r="J107" i="1"/>
  <c r="J106" i="1"/>
  <c r="J105" i="1"/>
  <c r="I109" i="1"/>
  <c r="I108" i="1"/>
  <c r="I107" i="1"/>
  <c r="I106" i="1"/>
  <c r="I105" i="1"/>
  <c r="H111" i="1"/>
  <c r="H109" i="1"/>
  <c r="H108" i="1"/>
  <c r="H107" i="1"/>
  <c r="H106" i="1"/>
  <c r="H105" i="1"/>
  <c r="H104" i="1"/>
  <c r="B111" i="1"/>
  <c r="B109" i="1"/>
  <c r="B108" i="1"/>
  <c r="B107" i="1"/>
  <c r="B106" i="1"/>
  <c r="B105" i="1"/>
  <c r="B104" i="1"/>
  <c r="J38" i="1"/>
  <c r="J37" i="1"/>
  <c r="J36" i="1"/>
  <c r="J35" i="1"/>
  <c r="J34" i="1"/>
  <c r="J33" i="1"/>
  <c r="I25" i="1"/>
  <c r="I38" i="1"/>
  <c r="I37" i="1"/>
  <c r="I36" i="1"/>
  <c r="I35" i="1"/>
  <c r="I34" i="1"/>
  <c r="I33" i="1"/>
  <c r="H40" i="1"/>
  <c r="H38" i="1"/>
  <c r="H37" i="1"/>
  <c r="H36" i="1"/>
  <c r="H35" i="1"/>
  <c r="H34" i="1"/>
  <c r="H33" i="1"/>
  <c r="H32" i="1"/>
  <c r="B38" i="1"/>
  <c r="B37" i="1"/>
  <c r="B36" i="1"/>
  <c r="B35" i="1"/>
  <c r="B34" i="1"/>
  <c r="B33" i="1"/>
  <c r="B40" i="1"/>
  <c r="B32" i="1"/>
  <c r="H44" i="1"/>
  <c r="H43" i="1"/>
  <c r="B44" i="1"/>
  <c r="B43" i="1"/>
  <c r="I232" i="1"/>
  <c r="I233" i="1" s="1"/>
  <c r="I225" i="1"/>
  <c r="I217" i="1"/>
  <c r="I209" i="1"/>
  <c r="I206" i="1"/>
  <c r="I203" i="1"/>
  <c r="I200" i="1"/>
  <c r="I197" i="1"/>
  <c r="B213" i="1"/>
  <c r="H209" i="1"/>
  <c r="B209" i="1"/>
  <c r="H206" i="1"/>
  <c r="B206" i="1"/>
  <c r="H203" i="1"/>
  <c r="B203" i="1"/>
  <c r="H200" i="1"/>
  <c r="B200" i="1"/>
  <c r="H197" i="1"/>
  <c r="B197" i="1"/>
  <c r="P196" i="1"/>
  <c r="B196" i="1"/>
  <c r="I118" i="1"/>
  <c r="I117" i="1"/>
  <c r="I116" i="1"/>
  <c r="I115" i="1"/>
  <c r="I114" i="1"/>
  <c r="B120" i="1"/>
  <c r="H118" i="1"/>
  <c r="B118" i="1"/>
  <c r="H117" i="1"/>
  <c r="B117" i="1"/>
  <c r="H116" i="1"/>
  <c r="B116" i="1"/>
  <c r="H115" i="1"/>
  <c r="B115" i="1"/>
  <c r="H114" i="1"/>
  <c r="B114" i="1"/>
  <c r="P113" i="1"/>
  <c r="B113" i="1"/>
  <c r="I74" i="1"/>
  <c r="I73" i="1"/>
  <c r="I72" i="1"/>
  <c r="I71" i="1"/>
  <c r="I70" i="1"/>
  <c r="I69" i="1"/>
  <c r="I63" i="1"/>
  <c r="I62" i="1"/>
  <c r="I61" i="1"/>
  <c r="I60" i="1"/>
  <c r="I59" i="1"/>
  <c r="I58" i="1"/>
  <c r="B76" i="1"/>
  <c r="H74" i="1"/>
  <c r="B74" i="1"/>
  <c r="H73" i="1"/>
  <c r="B73" i="1"/>
  <c r="H72" i="1"/>
  <c r="B72" i="1"/>
  <c r="H71" i="1"/>
  <c r="B71" i="1"/>
  <c r="H70" i="1"/>
  <c r="B70" i="1"/>
  <c r="H69" i="1"/>
  <c r="B69" i="1"/>
  <c r="P68" i="1"/>
  <c r="B68" i="1"/>
  <c r="B67" i="1"/>
  <c r="P66" i="1"/>
  <c r="B66" i="1"/>
  <c r="B65" i="1"/>
  <c r="H63" i="1"/>
  <c r="B63" i="1"/>
  <c r="H62" i="1"/>
  <c r="B62" i="1"/>
  <c r="H61" i="1"/>
  <c r="B61" i="1"/>
  <c r="H60" i="1"/>
  <c r="B60" i="1"/>
  <c r="H59" i="1"/>
  <c r="B59" i="1"/>
  <c r="H58" i="1"/>
  <c r="B58" i="1"/>
  <c r="P57" i="1"/>
  <c r="B57" i="1"/>
  <c r="P252" i="1"/>
  <c r="B252" i="1"/>
  <c r="B250" i="1"/>
  <c r="I245" i="1"/>
  <c r="I236" i="1"/>
  <c r="J245" i="1"/>
  <c r="J242" i="1"/>
  <c r="J239" i="1"/>
  <c r="J236" i="1"/>
  <c r="J233" i="1"/>
  <c r="I242" i="1"/>
  <c r="H245" i="1"/>
  <c r="B245" i="1"/>
  <c r="H242" i="1"/>
  <c r="B242" i="1"/>
  <c r="H239" i="1"/>
  <c r="B239" i="1"/>
  <c r="H236" i="1"/>
  <c r="B236" i="1"/>
  <c r="H233" i="1"/>
  <c r="B233" i="1"/>
  <c r="H232" i="1"/>
  <c r="B232" i="1"/>
  <c r="I226" i="1"/>
  <c r="I227" i="1"/>
  <c r="H230" i="1"/>
  <c r="B230" i="1"/>
  <c r="H229" i="1"/>
  <c r="B229" i="1"/>
  <c r="H228" i="1"/>
  <c r="B228" i="1"/>
  <c r="H227" i="1"/>
  <c r="B227" i="1"/>
  <c r="H226" i="1"/>
  <c r="B226" i="1"/>
  <c r="H225" i="1"/>
  <c r="B225" i="1"/>
  <c r="H223" i="1"/>
  <c r="B223" i="1"/>
  <c r="I222" i="1"/>
  <c r="H222" i="1"/>
  <c r="H221" i="1"/>
  <c r="H220" i="1"/>
  <c r="H219" i="1"/>
  <c r="H218" i="1"/>
  <c r="H217" i="1"/>
  <c r="P216" i="1"/>
  <c r="P214" i="1"/>
  <c r="I215" i="1"/>
  <c r="H215" i="1"/>
  <c r="B215" i="1"/>
  <c r="B222" i="1"/>
  <c r="B221" i="1"/>
  <c r="B220" i="1"/>
  <c r="B219" i="1"/>
  <c r="B218" i="1"/>
  <c r="B217" i="1"/>
  <c r="B216" i="1"/>
  <c r="B214" i="1"/>
  <c r="J116" i="7"/>
  <c r="J113" i="7"/>
  <c r="J110" i="7"/>
  <c r="J107" i="7"/>
  <c r="J104" i="7"/>
  <c r="H116" i="7"/>
  <c r="B116" i="7"/>
  <c r="H113" i="7"/>
  <c r="B113" i="7"/>
  <c r="H110" i="7"/>
  <c r="B110" i="7"/>
  <c r="H107" i="7"/>
  <c r="B107" i="7"/>
  <c r="H104" i="7"/>
  <c r="B104" i="7"/>
  <c r="H103" i="7"/>
  <c r="B103" i="7"/>
  <c r="H101" i="7"/>
  <c r="H100" i="7"/>
  <c r="H99" i="7"/>
  <c r="H98" i="7"/>
  <c r="H97" i="7"/>
  <c r="H96" i="7"/>
  <c r="H94" i="7"/>
  <c r="H93" i="7"/>
  <c r="H92" i="7"/>
  <c r="H91" i="7"/>
  <c r="H90" i="7"/>
  <c r="H89" i="7"/>
  <c r="H88" i="7"/>
  <c r="H87" i="7"/>
  <c r="H84" i="7"/>
  <c r="H83" i="7"/>
  <c r="H82" i="7"/>
  <c r="H81" i="7"/>
  <c r="H80" i="7"/>
  <c r="H79" i="7"/>
  <c r="H78" i="7"/>
  <c r="H77" i="7"/>
  <c r="H73" i="7"/>
  <c r="H72" i="7"/>
  <c r="H71" i="7"/>
  <c r="H70" i="7"/>
  <c r="H69" i="7"/>
  <c r="H68" i="7"/>
  <c r="H67" i="7"/>
  <c r="H66" i="7"/>
  <c r="B101" i="7"/>
  <c r="B100" i="7"/>
  <c r="B99" i="7"/>
  <c r="B98" i="7"/>
  <c r="B97" i="7"/>
  <c r="B96" i="7"/>
  <c r="B94" i="7"/>
  <c r="B93" i="7"/>
  <c r="B92" i="7"/>
  <c r="B91" i="7"/>
  <c r="I88" i="7"/>
  <c r="I87" i="7"/>
  <c r="B90" i="7"/>
  <c r="B89" i="7"/>
  <c r="B88" i="7"/>
  <c r="B87" i="7"/>
  <c r="B86" i="7"/>
  <c r="B84" i="7"/>
  <c r="M83" i="7"/>
  <c r="B83" i="7"/>
  <c r="B82" i="7"/>
  <c r="B81" i="7"/>
  <c r="I80" i="7"/>
  <c r="I81" i="7" s="1"/>
  <c r="B80" i="7"/>
  <c r="I79" i="7"/>
  <c r="B79" i="7"/>
  <c r="I78" i="7"/>
  <c r="B78" i="7"/>
  <c r="I77" i="7"/>
  <c r="B77" i="7"/>
  <c r="B76" i="7"/>
  <c r="B75" i="7"/>
  <c r="B73" i="7"/>
  <c r="M72" i="7"/>
  <c r="B72" i="7"/>
  <c r="B71" i="7"/>
  <c r="B70" i="7"/>
  <c r="I69" i="7"/>
  <c r="I72" i="7" s="1"/>
  <c r="B69" i="7"/>
  <c r="I68" i="7"/>
  <c r="B68" i="7"/>
  <c r="I67" i="7"/>
  <c r="B67" i="7"/>
  <c r="I66" i="7"/>
  <c r="B66" i="7"/>
  <c r="B65" i="7"/>
  <c r="H62" i="7"/>
  <c r="H61" i="7"/>
  <c r="H60" i="7"/>
  <c r="H59" i="7"/>
  <c r="H58" i="7"/>
  <c r="H57" i="7"/>
  <c r="H56" i="7"/>
  <c r="H55" i="7"/>
  <c r="B64" i="7"/>
  <c r="B62" i="7"/>
  <c r="M61" i="7"/>
  <c r="B61" i="7"/>
  <c r="B60" i="7"/>
  <c r="B59" i="7"/>
  <c r="I58" i="7"/>
  <c r="I59" i="7" s="1"/>
  <c r="B58" i="7"/>
  <c r="I57" i="7"/>
  <c r="B57" i="7"/>
  <c r="I56" i="7"/>
  <c r="B56" i="7"/>
  <c r="I55" i="7"/>
  <c r="B55" i="7"/>
  <c r="B54" i="7"/>
  <c r="H51" i="7"/>
  <c r="H50" i="7"/>
  <c r="H49" i="7"/>
  <c r="H48" i="7"/>
  <c r="H47" i="7"/>
  <c r="H46" i="7"/>
  <c r="H45" i="7"/>
  <c r="H44" i="7"/>
  <c r="B53" i="7"/>
  <c r="B51" i="7"/>
  <c r="M50" i="7"/>
  <c r="B50" i="7"/>
  <c r="B49" i="7"/>
  <c r="B48" i="7"/>
  <c r="I47" i="7"/>
  <c r="I51" i="7" s="1"/>
  <c r="B47" i="7"/>
  <c r="I46" i="7"/>
  <c r="B46" i="7"/>
  <c r="I45" i="7"/>
  <c r="B45" i="7"/>
  <c r="I44" i="7"/>
  <c r="B44" i="7"/>
  <c r="B43" i="7"/>
  <c r="H40" i="7"/>
  <c r="H39" i="7"/>
  <c r="H38" i="7"/>
  <c r="H37" i="7"/>
  <c r="H36" i="7"/>
  <c r="H35" i="7"/>
  <c r="H34" i="7"/>
  <c r="H33" i="7"/>
  <c r="B42" i="7"/>
  <c r="B40" i="7"/>
  <c r="M39" i="7"/>
  <c r="B39" i="7"/>
  <c r="B38" i="7"/>
  <c r="B37" i="7"/>
  <c r="I36" i="7"/>
  <c r="I40" i="7" s="1"/>
  <c r="B36" i="7"/>
  <c r="I35" i="7"/>
  <c r="B35" i="7"/>
  <c r="I34" i="7"/>
  <c r="B34" i="7"/>
  <c r="I33" i="7"/>
  <c r="B33" i="7"/>
  <c r="B32" i="7"/>
  <c r="H29" i="7"/>
  <c r="B29" i="7"/>
  <c r="M28" i="7"/>
  <c r="H26" i="7"/>
  <c r="B26" i="7"/>
  <c r="I25" i="7"/>
  <c r="I23" i="7"/>
  <c r="I24" i="7" s="1"/>
  <c r="I21" i="7"/>
  <c r="I22" i="7" s="1"/>
  <c r="I20" i="7"/>
  <c r="N16" i="7"/>
  <c r="N15" i="7"/>
  <c r="N14" i="7"/>
  <c r="M15" i="7"/>
  <c r="M16" i="7"/>
  <c r="M14" i="7"/>
  <c r="I16" i="7"/>
  <c r="I15" i="7"/>
  <c r="I14" i="7"/>
  <c r="H12" i="7"/>
  <c r="AO6" i="4"/>
  <c r="AN1" i="4"/>
  <c r="AN2" i="4" s="1"/>
  <c r="B31" i="7"/>
  <c r="H28" i="7"/>
  <c r="B28" i="7"/>
  <c r="H27" i="7"/>
  <c r="B27" i="7"/>
  <c r="H25" i="7"/>
  <c r="B25" i="7"/>
  <c r="H24" i="7"/>
  <c r="B24" i="7"/>
  <c r="H23" i="7"/>
  <c r="B23" i="7"/>
  <c r="H22" i="7"/>
  <c r="B22" i="7"/>
  <c r="H21" i="7"/>
  <c r="B21" i="7"/>
  <c r="H20" i="7"/>
  <c r="B20" i="7"/>
  <c r="B19" i="7"/>
  <c r="B18" i="7"/>
  <c r="B16" i="7"/>
  <c r="B15" i="7"/>
  <c r="H14" i="7"/>
  <c r="B14" i="7"/>
  <c r="B13" i="7"/>
  <c r="B12" i="7"/>
  <c r="B11" i="7"/>
  <c r="B10" i="7"/>
  <c r="B9" i="7"/>
  <c r="I7" i="7"/>
  <c r="H7" i="7" s="1"/>
  <c r="B7" i="7"/>
  <c r="BE1" i="12" l="1"/>
  <c r="BD1" i="11"/>
  <c r="BI1" i="10"/>
  <c r="BA1" i="5"/>
  <c r="I92" i="7"/>
  <c r="I99" i="7"/>
  <c r="AD1" i="8"/>
  <c r="I239" i="1"/>
  <c r="I228" i="1"/>
  <c r="I218" i="1"/>
  <c r="I229" i="1"/>
  <c r="I219" i="1"/>
  <c r="I230" i="1"/>
  <c r="I220" i="1"/>
  <c r="I221" i="1"/>
  <c r="I223" i="1"/>
  <c r="I73" i="7"/>
  <c r="I70" i="7"/>
  <c r="I71" i="7"/>
  <c r="I82" i="7"/>
  <c r="I60" i="7"/>
  <c r="I90" i="7"/>
  <c r="I37" i="7"/>
  <c r="I61" i="7"/>
  <c r="I83" i="7"/>
  <c r="I107" i="7"/>
  <c r="I113" i="7"/>
  <c r="I38" i="7"/>
  <c r="I62" i="7"/>
  <c r="I93" i="7"/>
  <c r="I84" i="7"/>
  <c r="I39" i="7"/>
  <c r="I48" i="7"/>
  <c r="I91" i="7"/>
  <c r="I94" i="7"/>
  <c r="I104" i="7"/>
  <c r="I110" i="7"/>
  <c r="I116" i="7"/>
  <c r="I49" i="7"/>
  <c r="I50" i="7"/>
  <c r="I89" i="7"/>
  <c r="I100" i="7"/>
  <c r="I101" i="7"/>
  <c r="I97" i="7"/>
  <c r="I98" i="7"/>
  <c r="I29" i="7"/>
  <c r="I26" i="7"/>
  <c r="I27" i="7"/>
  <c r="I28" i="7"/>
  <c r="H16" i="7"/>
  <c r="H15" i="7"/>
  <c r="H13" i="7"/>
  <c r="AO7" i="4"/>
  <c r="BF1" i="12" l="1"/>
  <c r="BE1" i="11"/>
  <c r="BJ1" i="10"/>
  <c r="BB1" i="5"/>
  <c r="AE1" i="8"/>
  <c r="AF1" i="8" s="1"/>
  <c r="AO8" i="4"/>
  <c r="AO9" i="4" s="1"/>
  <c r="BG1" i="12" l="1"/>
  <c r="BF1" i="11"/>
  <c r="BK1" i="10"/>
  <c r="BC1" i="5"/>
  <c r="AG1" i="8"/>
  <c r="B175" i="1"/>
  <c r="B192" i="1"/>
  <c r="BH1" i="12" l="1"/>
  <c r="BG1" i="11"/>
  <c r="BL1" i="10"/>
  <c r="BD1" i="5"/>
  <c r="AH1" i="8"/>
  <c r="I173" i="1"/>
  <c r="I172" i="1"/>
  <c r="I170" i="1"/>
  <c r="I169" i="1"/>
  <c r="I167" i="1"/>
  <c r="I166" i="1"/>
  <c r="I164" i="1"/>
  <c r="I163" i="1"/>
  <c r="I161" i="1"/>
  <c r="I160" i="1"/>
  <c r="H194" i="1"/>
  <c r="H193" i="1"/>
  <c r="H189" i="1"/>
  <c r="H188" i="1"/>
  <c r="H186" i="1"/>
  <c r="H185" i="1"/>
  <c r="H183" i="1"/>
  <c r="H182" i="1"/>
  <c r="H180" i="1"/>
  <c r="H179" i="1"/>
  <c r="H177" i="1"/>
  <c r="H176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J151" i="1"/>
  <c r="J148" i="1"/>
  <c r="J145" i="1"/>
  <c r="J142" i="1"/>
  <c r="I136" i="1"/>
  <c r="I135" i="1"/>
  <c r="I133" i="1"/>
  <c r="I132" i="1"/>
  <c r="I130" i="1"/>
  <c r="I129" i="1"/>
  <c r="I127" i="1"/>
  <c r="I126" i="1"/>
  <c r="I124" i="1"/>
  <c r="I123" i="1"/>
  <c r="H155" i="1"/>
  <c r="H154" i="1"/>
  <c r="H151" i="1"/>
  <c r="H150" i="1"/>
  <c r="H148" i="1"/>
  <c r="H147" i="1"/>
  <c r="H145" i="1"/>
  <c r="H144" i="1"/>
  <c r="H142" i="1"/>
  <c r="H141" i="1"/>
  <c r="H139" i="1"/>
  <c r="H138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J136" i="1"/>
  <c r="J135" i="1"/>
  <c r="J133" i="1"/>
  <c r="J132" i="1"/>
  <c r="J130" i="1"/>
  <c r="J129" i="1"/>
  <c r="M134" i="1"/>
  <c r="M131" i="1"/>
  <c r="M128" i="1"/>
  <c r="M125" i="1"/>
  <c r="J127" i="1"/>
  <c r="J126" i="1"/>
  <c r="M171" i="1"/>
  <c r="M168" i="1"/>
  <c r="M165" i="1"/>
  <c r="M162" i="1"/>
  <c r="J189" i="1"/>
  <c r="J186" i="1"/>
  <c r="J183" i="1"/>
  <c r="J180" i="1"/>
  <c r="I176" i="1"/>
  <c r="I177" i="1" s="1"/>
  <c r="J173" i="1"/>
  <c r="J172" i="1"/>
  <c r="J170" i="1"/>
  <c r="J169" i="1"/>
  <c r="J167" i="1"/>
  <c r="J166" i="1"/>
  <c r="J164" i="1"/>
  <c r="J163" i="1"/>
  <c r="I188" i="1"/>
  <c r="I189" i="1" s="1"/>
  <c r="I185" i="1"/>
  <c r="I186" i="1" s="1"/>
  <c r="I182" i="1"/>
  <c r="I183" i="1" s="1"/>
  <c r="I179" i="1"/>
  <c r="I180" i="1" s="1"/>
  <c r="B194" i="1"/>
  <c r="B193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M173" i="1"/>
  <c r="B173" i="1"/>
  <c r="B172" i="1"/>
  <c r="B171" i="1"/>
  <c r="M170" i="1"/>
  <c r="B170" i="1"/>
  <c r="B169" i="1"/>
  <c r="B168" i="1"/>
  <c r="M167" i="1"/>
  <c r="B167" i="1"/>
  <c r="B166" i="1"/>
  <c r="B165" i="1"/>
  <c r="M164" i="1"/>
  <c r="B164" i="1"/>
  <c r="B163" i="1"/>
  <c r="B162" i="1"/>
  <c r="M161" i="1"/>
  <c r="B161" i="1"/>
  <c r="B160" i="1"/>
  <c r="B159" i="1"/>
  <c r="B158" i="1"/>
  <c r="B251" i="1"/>
  <c r="B249" i="1"/>
  <c r="B195" i="1"/>
  <c r="B152" i="1"/>
  <c r="B151" i="1"/>
  <c r="I150" i="1"/>
  <c r="I151" i="1" s="1"/>
  <c r="B150" i="1"/>
  <c r="M136" i="1"/>
  <c r="B136" i="1"/>
  <c r="B135" i="1"/>
  <c r="B134" i="1"/>
  <c r="B149" i="1"/>
  <c r="B148" i="1"/>
  <c r="I147" i="1"/>
  <c r="I148" i="1" s="1"/>
  <c r="B147" i="1"/>
  <c r="M133" i="1"/>
  <c r="B133" i="1"/>
  <c r="B132" i="1"/>
  <c r="B131" i="1"/>
  <c r="B146" i="1"/>
  <c r="B145" i="1"/>
  <c r="I144" i="1"/>
  <c r="I145" i="1" s="1"/>
  <c r="B144" i="1"/>
  <c r="M130" i="1"/>
  <c r="B130" i="1"/>
  <c r="B129" i="1"/>
  <c r="B128" i="1"/>
  <c r="B143" i="1"/>
  <c r="B142" i="1"/>
  <c r="I141" i="1"/>
  <c r="I142" i="1" s="1"/>
  <c r="B141" i="1"/>
  <c r="M127" i="1"/>
  <c r="B127" i="1"/>
  <c r="B126" i="1"/>
  <c r="B125" i="1"/>
  <c r="I138" i="1"/>
  <c r="I139" i="1" s="1"/>
  <c r="B140" i="1"/>
  <c r="M124" i="1"/>
  <c r="B157" i="1"/>
  <c r="P156" i="1"/>
  <c r="B156" i="1"/>
  <c r="B155" i="1"/>
  <c r="B154" i="1"/>
  <c r="B139" i="1"/>
  <c r="B138" i="1"/>
  <c r="B124" i="1"/>
  <c r="B123" i="1"/>
  <c r="B122" i="1"/>
  <c r="P121" i="1"/>
  <c r="B121" i="1"/>
  <c r="P95" i="1"/>
  <c r="B95" i="1"/>
  <c r="I94" i="1"/>
  <c r="H94" i="1"/>
  <c r="B94" i="1"/>
  <c r="I93" i="1"/>
  <c r="I92" i="1"/>
  <c r="H93" i="1"/>
  <c r="B93" i="1"/>
  <c r="H92" i="1"/>
  <c r="B92" i="1"/>
  <c r="H91" i="1"/>
  <c r="B91" i="1"/>
  <c r="I90" i="1"/>
  <c r="I89" i="1"/>
  <c r="H90" i="1"/>
  <c r="B90" i="1"/>
  <c r="H88" i="1"/>
  <c r="B88" i="1"/>
  <c r="H89" i="1"/>
  <c r="B89" i="1"/>
  <c r="H102" i="1"/>
  <c r="H101" i="1"/>
  <c r="H100" i="1"/>
  <c r="H99" i="1"/>
  <c r="H98" i="1"/>
  <c r="H83" i="1"/>
  <c r="H82" i="1"/>
  <c r="H81" i="1"/>
  <c r="H80" i="1"/>
  <c r="H79" i="1"/>
  <c r="H78" i="1"/>
  <c r="H87" i="1"/>
  <c r="B96" i="1"/>
  <c r="B87" i="1"/>
  <c r="P86" i="1"/>
  <c r="B86" i="1"/>
  <c r="H51" i="5"/>
  <c r="H50" i="5"/>
  <c r="H49" i="5"/>
  <c r="H48" i="5"/>
  <c r="H47" i="5"/>
  <c r="B53" i="5"/>
  <c r="B51" i="5"/>
  <c r="B50" i="5"/>
  <c r="B49" i="5"/>
  <c r="B48" i="5"/>
  <c r="B47" i="5"/>
  <c r="BI1" i="12" l="1"/>
  <c r="BH1" i="11"/>
  <c r="BM1" i="10"/>
  <c r="BE1" i="5"/>
  <c r="AI1" i="8"/>
  <c r="P46" i="5"/>
  <c r="M46" i="5"/>
  <c r="B46" i="5"/>
  <c r="I67" i="5"/>
  <c r="I66" i="5"/>
  <c r="I65" i="5"/>
  <c r="I64" i="5"/>
  <c r="I63" i="5"/>
  <c r="P77" i="1"/>
  <c r="P62" i="5"/>
  <c r="B69" i="5"/>
  <c r="M67" i="5"/>
  <c r="H67" i="5"/>
  <c r="B67" i="5"/>
  <c r="M66" i="5"/>
  <c r="H66" i="5"/>
  <c r="B66" i="5"/>
  <c r="M65" i="5"/>
  <c r="H65" i="5"/>
  <c r="B65" i="5"/>
  <c r="M64" i="5"/>
  <c r="H64" i="5"/>
  <c r="B64" i="5"/>
  <c r="M63" i="5"/>
  <c r="H63" i="5"/>
  <c r="B63" i="5"/>
  <c r="M62" i="5"/>
  <c r="B62" i="5"/>
  <c r="I102" i="1"/>
  <c r="I101" i="1"/>
  <c r="I100" i="1"/>
  <c r="I99" i="1"/>
  <c r="I98" i="1"/>
  <c r="B102" i="1"/>
  <c r="B101" i="1"/>
  <c r="B100" i="1"/>
  <c r="B99" i="1"/>
  <c r="B98" i="1"/>
  <c r="B97" i="1"/>
  <c r="AJ6" i="4"/>
  <c r="AI1" i="4"/>
  <c r="AI2" i="4" s="1"/>
  <c r="P70" i="5"/>
  <c r="P54" i="5"/>
  <c r="P34" i="5"/>
  <c r="P31" i="5"/>
  <c r="P22" i="5"/>
  <c r="P13" i="5"/>
  <c r="AE6" i="4"/>
  <c r="AD1" i="4"/>
  <c r="AD2" i="4" s="1"/>
  <c r="BJ1" i="12" l="1"/>
  <c r="BI1" i="11"/>
  <c r="BN1" i="10"/>
  <c r="BF1" i="5"/>
  <c r="AE7" i="4"/>
  <c r="J99" i="7"/>
  <c r="J228" i="1"/>
  <c r="J97" i="7"/>
  <c r="J226" i="1"/>
  <c r="J101" i="7"/>
  <c r="J230" i="1"/>
  <c r="J100" i="7"/>
  <c r="J229" i="1"/>
  <c r="J98" i="7"/>
  <c r="J227" i="1"/>
  <c r="M48" i="5"/>
  <c r="M47" i="5"/>
  <c r="M50" i="5"/>
  <c r="M51" i="5"/>
  <c r="M49" i="5"/>
  <c r="AJ7" i="4"/>
  <c r="M75" i="5"/>
  <c r="I75" i="5"/>
  <c r="H75" i="5"/>
  <c r="B75" i="5"/>
  <c r="M74" i="5"/>
  <c r="I74" i="5"/>
  <c r="H74" i="5"/>
  <c r="B74" i="5"/>
  <c r="M59" i="5"/>
  <c r="H59" i="5"/>
  <c r="B59" i="5"/>
  <c r="M58" i="5"/>
  <c r="H58" i="5"/>
  <c r="B58" i="5"/>
  <c r="H73" i="5"/>
  <c r="H72" i="5"/>
  <c r="H71" i="5"/>
  <c r="H57" i="5"/>
  <c r="H56" i="5"/>
  <c r="H55" i="5"/>
  <c r="B77" i="5"/>
  <c r="M73" i="5"/>
  <c r="I73" i="5"/>
  <c r="B73" i="5"/>
  <c r="M72" i="5"/>
  <c r="I72" i="5"/>
  <c r="B72" i="5"/>
  <c r="M71" i="5"/>
  <c r="I71" i="5"/>
  <c r="B71" i="5"/>
  <c r="M70" i="5"/>
  <c r="B70" i="5"/>
  <c r="B61" i="5"/>
  <c r="M57" i="5"/>
  <c r="B57" i="5"/>
  <c r="M56" i="5"/>
  <c r="B56" i="5"/>
  <c r="M55" i="5"/>
  <c r="B55" i="5"/>
  <c r="M54" i="5"/>
  <c r="B54" i="5"/>
  <c r="I83" i="1"/>
  <c r="I82" i="1"/>
  <c r="I81" i="1"/>
  <c r="I80" i="1"/>
  <c r="I79" i="1"/>
  <c r="I78" i="1"/>
  <c r="I54" i="1"/>
  <c r="I53" i="1"/>
  <c r="I52" i="1"/>
  <c r="I51" i="1"/>
  <c r="I50" i="1"/>
  <c r="I49" i="1"/>
  <c r="I30" i="1"/>
  <c r="I29" i="1"/>
  <c r="I28" i="1"/>
  <c r="I27" i="1"/>
  <c r="I26" i="1"/>
  <c r="BK1" i="12" l="1"/>
  <c r="BJ1" i="11"/>
  <c r="BO1" i="10"/>
  <c r="BG1" i="5"/>
  <c r="AE9" i="4"/>
  <c r="AE10" i="4" s="1"/>
  <c r="AJ9" i="4"/>
  <c r="AE8" i="4"/>
  <c r="J223" i="1"/>
  <c r="J94" i="7"/>
  <c r="J93" i="7"/>
  <c r="J222" i="1"/>
  <c r="J219" i="1"/>
  <c r="J90" i="7"/>
  <c r="J92" i="7"/>
  <c r="J221" i="1"/>
  <c r="J89" i="7"/>
  <c r="J218" i="1"/>
  <c r="J91" i="7"/>
  <c r="J220" i="1"/>
  <c r="AJ8" i="4"/>
  <c r="B85" i="1"/>
  <c r="B83" i="1"/>
  <c r="B82" i="1"/>
  <c r="B81" i="1"/>
  <c r="B80" i="1"/>
  <c r="B79" i="1"/>
  <c r="B78" i="1"/>
  <c r="B77" i="1"/>
  <c r="B42" i="1"/>
  <c r="B41" i="1"/>
  <c r="H54" i="1"/>
  <c r="H53" i="1"/>
  <c r="H52" i="1"/>
  <c r="H51" i="1"/>
  <c r="H50" i="1"/>
  <c r="H49" i="1"/>
  <c r="B56" i="1"/>
  <c r="B54" i="1"/>
  <c r="B53" i="1"/>
  <c r="B52" i="1"/>
  <c r="B51" i="1"/>
  <c r="B50" i="1"/>
  <c r="B49" i="1"/>
  <c r="B48" i="1"/>
  <c r="H30" i="1"/>
  <c r="B30" i="1"/>
  <c r="H29" i="1"/>
  <c r="B29" i="1"/>
  <c r="H28" i="1"/>
  <c r="B28" i="1"/>
  <c r="H27" i="1"/>
  <c r="B27" i="1"/>
  <c r="H26" i="1"/>
  <c r="H25" i="1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H14" i="1"/>
  <c r="H12" i="1"/>
  <c r="J21" i="1"/>
  <c r="Z6" i="4"/>
  <c r="Y1" i="4"/>
  <c r="Y2" i="4" s="1"/>
  <c r="BL1" i="12" l="1"/>
  <c r="BK1" i="11"/>
  <c r="BP1" i="10"/>
  <c r="BH1" i="5"/>
  <c r="AJ10" i="4"/>
  <c r="AJ11" i="4" s="1"/>
  <c r="Z7" i="4"/>
  <c r="M22" i="1"/>
  <c r="M19" i="1"/>
  <c r="M18" i="1"/>
  <c r="I22" i="1"/>
  <c r="I21" i="1"/>
  <c r="I20" i="1"/>
  <c r="I19" i="1"/>
  <c r="I18" i="1"/>
  <c r="H22" i="1"/>
  <c r="B22" i="1"/>
  <c r="H21" i="1"/>
  <c r="B21" i="1"/>
  <c r="H20" i="1"/>
  <c r="B20" i="1"/>
  <c r="H19" i="1"/>
  <c r="B19" i="1"/>
  <c r="H18" i="1"/>
  <c r="B18" i="1"/>
  <c r="H17" i="1"/>
  <c r="B17" i="1"/>
  <c r="M16" i="1"/>
  <c r="B14" i="1"/>
  <c r="B15" i="1"/>
  <c r="H15" i="1"/>
  <c r="H16" i="1"/>
  <c r="B16" i="1"/>
  <c r="H13" i="1"/>
  <c r="M11" i="1"/>
  <c r="BM1" i="12" l="1"/>
  <c r="BL1" i="11"/>
  <c r="BQ1" i="10"/>
  <c r="BI1" i="5"/>
  <c r="AJ12" i="4"/>
  <c r="AJ13" i="4"/>
  <c r="I40" i="5"/>
  <c r="I39" i="5"/>
  <c r="I38" i="5"/>
  <c r="I37" i="5"/>
  <c r="I36" i="5"/>
  <c r="I35" i="5"/>
  <c r="H40" i="5"/>
  <c r="H39" i="5"/>
  <c r="H38" i="5"/>
  <c r="H37" i="5"/>
  <c r="H36" i="5"/>
  <c r="H35" i="5"/>
  <c r="M40" i="5"/>
  <c r="B40" i="5"/>
  <c r="M39" i="5"/>
  <c r="B39" i="5"/>
  <c r="M38" i="5"/>
  <c r="B38" i="5"/>
  <c r="M37" i="5"/>
  <c r="B37" i="5"/>
  <c r="M36" i="5"/>
  <c r="B36" i="5"/>
  <c r="M35" i="5"/>
  <c r="B35" i="5"/>
  <c r="M27" i="5"/>
  <c r="I27" i="5"/>
  <c r="H27" i="5"/>
  <c r="B27" i="5"/>
  <c r="M18" i="5"/>
  <c r="H18" i="5"/>
  <c r="B18" i="5"/>
  <c r="M34" i="5"/>
  <c r="B34" i="5"/>
  <c r="H33" i="5"/>
  <c r="H32" i="5"/>
  <c r="B33" i="5"/>
  <c r="B32" i="5"/>
  <c r="M31" i="5"/>
  <c r="B31" i="5"/>
  <c r="B30" i="5"/>
  <c r="I28" i="5"/>
  <c r="I26" i="5"/>
  <c r="I25" i="5"/>
  <c r="I24" i="5"/>
  <c r="I23" i="5"/>
  <c r="H28" i="5"/>
  <c r="H26" i="5"/>
  <c r="H25" i="5"/>
  <c r="H24" i="5"/>
  <c r="H23" i="5"/>
  <c r="M28" i="5"/>
  <c r="M26" i="5"/>
  <c r="M25" i="5"/>
  <c r="M24" i="5"/>
  <c r="M23" i="5"/>
  <c r="M22" i="5"/>
  <c r="M19" i="5"/>
  <c r="M17" i="5"/>
  <c r="M16" i="5"/>
  <c r="M15" i="5"/>
  <c r="M14" i="5"/>
  <c r="M13" i="5"/>
  <c r="B12" i="5"/>
  <c r="B11" i="5"/>
  <c r="H19" i="5"/>
  <c r="H17" i="5"/>
  <c r="H16" i="5"/>
  <c r="H15" i="5"/>
  <c r="H14" i="5"/>
  <c r="B21" i="5"/>
  <c r="BN1" i="12" l="1"/>
  <c r="BM1" i="11"/>
  <c r="BR1" i="10"/>
  <c r="BJ1" i="5"/>
  <c r="AJ14" i="4"/>
  <c r="AJ15" i="4" s="1"/>
  <c r="AJ16" i="4" s="1"/>
  <c r="AJ17" i="4" s="1"/>
  <c r="B28" i="5"/>
  <c r="B19" i="5"/>
  <c r="B17" i="5"/>
  <c r="B16" i="5"/>
  <c r="B15" i="5"/>
  <c r="B14" i="5"/>
  <c r="B13" i="5"/>
  <c r="BO1" i="12" l="1"/>
  <c r="BN1" i="11"/>
  <c r="BS1" i="10"/>
  <c r="BK1" i="5"/>
  <c r="B26" i="5"/>
  <c r="B25" i="5"/>
  <c r="B24" i="5"/>
  <c r="B23" i="5"/>
  <c r="P7" i="1"/>
  <c r="P7" i="12" s="1"/>
  <c r="B22" i="5"/>
  <c r="BP1" i="12" l="1"/>
  <c r="P7" i="10"/>
  <c r="P7" i="11"/>
  <c r="BO1" i="11"/>
  <c r="BT1" i="10"/>
  <c r="BL1" i="5"/>
  <c r="P7" i="9"/>
  <c r="P7" i="7"/>
  <c r="J14" i="7" s="1"/>
  <c r="P7" i="8"/>
  <c r="B8" i="5"/>
  <c r="P8" i="5"/>
  <c r="P8" i="6"/>
  <c r="B13" i="6"/>
  <c r="B12" i="6"/>
  <c r="B11" i="6"/>
  <c r="B10" i="6"/>
  <c r="B9" i="6"/>
  <c r="B8" i="6"/>
  <c r="B7" i="6"/>
  <c r="B6" i="6"/>
  <c r="AI2" i="6"/>
  <c r="AH2" i="6"/>
  <c r="AG2" i="6"/>
  <c r="AF2" i="6"/>
  <c r="AE2" i="6"/>
  <c r="AD2" i="6"/>
  <c r="AC2" i="6"/>
  <c r="AB2" i="6"/>
  <c r="AA2" i="6"/>
  <c r="Z2" i="6"/>
  <c r="Y2" i="6"/>
  <c r="X2" i="6"/>
  <c r="X1" i="6"/>
  <c r="U6" i="4"/>
  <c r="T1" i="4"/>
  <c r="T2" i="4" s="1"/>
  <c r="B42" i="5"/>
  <c r="B10" i="5"/>
  <c r="B9" i="5"/>
  <c r="H8" i="5"/>
  <c r="I7" i="5"/>
  <c r="H7" i="5" s="1"/>
  <c r="B7" i="5"/>
  <c r="I6" i="5"/>
  <c r="H6" i="5" s="1"/>
  <c r="B6" i="5"/>
  <c r="AI2" i="5"/>
  <c r="AH2" i="5"/>
  <c r="AG2" i="5"/>
  <c r="AF2" i="5"/>
  <c r="AE2" i="5"/>
  <c r="AD2" i="5"/>
  <c r="AC2" i="5"/>
  <c r="AB2" i="5"/>
  <c r="AA2" i="5"/>
  <c r="Z2" i="5"/>
  <c r="Y2" i="5"/>
  <c r="X2" i="5"/>
  <c r="X1" i="5"/>
  <c r="AI2" i="1"/>
  <c r="AH2" i="1"/>
  <c r="AG2" i="1"/>
  <c r="AF2" i="1"/>
  <c r="AE2" i="1"/>
  <c r="U123" i="5"/>
  <c r="U24" i="5"/>
  <c r="U143" i="5"/>
  <c r="U111" i="5"/>
  <c r="U159" i="5"/>
  <c r="U160" i="5"/>
  <c r="U51" i="5"/>
  <c r="U119" i="5"/>
  <c r="U146" i="5"/>
  <c r="U59" i="5"/>
  <c r="U49" i="5"/>
  <c r="U152" i="5"/>
  <c r="U27" i="5"/>
  <c r="U147" i="5"/>
  <c r="U163" i="5"/>
  <c r="U79" i="5"/>
  <c r="U115" i="5"/>
  <c r="U73" i="5"/>
  <c r="U71" i="5"/>
  <c r="U91" i="5"/>
  <c r="U32" i="5"/>
  <c r="U55" i="5"/>
  <c r="U18" i="5"/>
  <c r="U153" i="5"/>
  <c r="U155" i="5"/>
  <c r="U82" i="5"/>
  <c r="U114" i="5"/>
  <c r="U81" i="5"/>
  <c r="U162" i="5"/>
  <c r="U120" i="5"/>
  <c r="U56" i="5"/>
  <c r="U83" i="5"/>
  <c r="U87" i="5"/>
  <c r="U72" i="5"/>
  <c r="U145" i="5"/>
  <c r="U89" i="5"/>
  <c r="U161" i="5"/>
  <c r="U88" i="5"/>
  <c r="U19" i="5"/>
  <c r="U113" i="5"/>
  <c r="U57" i="5"/>
  <c r="U58" i="5"/>
  <c r="U48" i="5"/>
  <c r="U122" i="5"/>
  <c r="U23" i="5"/>
  <c r="U50" i="5"/>
  <c r="U90" i="5"/>
  <c r="U28" i="5"/>
  <c r="U154" i="5"/>
  <c r="U47" i="5"/>
  <c r="U112" i="5"/>
  <c r="U121" i="5"/>
  <c r="U151" i="5"/>
  <c r="U144" i="5"/>
  <c r="U80" i="5"/>
  <c r="BQ1" i="12" l="1"/>
  <c r="BP1" i="11"/>
  <c r="BU1" i="10"/>
  <c r="J15" i="7"/>
  <c r="J16" i="7" s="1"/>
  <c r="BM1" i="5"/>
  <c r="X8" i="9"/>
  <c r="X8" i="8"/>
  <c r="Y8" i="8" s="1"/>
  <c r="X8" i="5"/>
  <c r="X8" i="6"/>
  <c r="Y1" i="6"/>
  <c r="Z1" i="6"/>
  <c r="AA1" i="6"/>
  <c r="Y1" i="5"/>
  <c r="Z1" i="5" s="1"/>
  <c r="X1" i="1"/>
  <c r="Y1" i="1" s="1"/>
  <c r="AD2" i="1"/>
  <c r="AC2" i="1"/>
  <c r="X8" i="1"/>
  <c r="O7" i="4"/>
  <c r="O8" i="4" s="1"/>
  <c r="O9" i="4" s="1"/>
  <c r="O10" i="4" s="1"/>
  <c r="O11" i="4" s="1"/>
  <c r="O12" i="4" s="1"/>
  <c r="O13" i="4" s="1"/>
  <c r="O14" i="4" s="1"/>
  <c r="O15" i="4" s="1"/>
  <c r="O16" i="4" s="1"/>
  <c r="O17" i="4" s="1"/>
  <c r="O18" i="4" s="1"/>
  <c r="X291" i="6"/>
  <c r="X191" i="6"/>
  <c r="X204" i="6"/>
  <c r="X237" i="6"/>
  <c r="X225" i="6"/>
  <c r="X184" i="6"/>
  <c r="X294" i="6"/>
  <c r="X287" i="6"/>
  <c r="X230" i="6"/>
  <c r="U63" i="5"/>
  <c r="X213" i="6"/>
  <c r="X251" i="6"/>
  <c r="X223" i="6"/>
  <c r="X231" i="6"/>
  <c r="X281" i="6"/>
  <c r="X265" i="6"/>
  <c r="X288" i="6"/>
  <c r="X198" i="6"/>
  <c r="U44" i="5"/>
  <c r="X274" i="6"/>
  <c r="X194" i="6"/>
  <c r="X189" i="6"/>
  <c r="U64" i="5"/>
  <c r="X228" i="6"/>
  <c r="X244" i="6"/>
  <c r="X269" i="6"/>
  <c r="X181" i="6"/>
  <c r="X290" i="6"/>
  <c r="X256" i="6"/>
  <c r="X283" i="6"/>
  <c r="X229" i="6"/>
  <c r="X243" i="6"/>
  <c r="X262" i="6"/>
  <c r="X218" i="6"/>
  <c r="X183" i="6"/>
  <c r="X280" i="6"/>
  <c r="X219" i="6"/>
  <c r="X215" i="6"/>
  <c r="X208" i="6"/>
  <c r="X207" i="6"/>
  <c r="X273" i="6"/>
  <c r="X226" i="6"/>
  <c r="U66" i="5"/>
  <c r="X216" i="6"/>
  <c r="X233" i="6"/>
  <c r="U74" i="5"/>
  <c r="X270" i="6"/>
  <c r="X217" i="6"/>
  <c r="X239" i="6"/>
  <c r="X261" i="6"/>
  <c r="X250" i="6"/>
  <c r="U16" i="5"/>
  <c r="X247" i="6"/>
  <c r="X180" i="6"/>
  <c r="X205" i="6"/>
  <c r="X289" i="6"/>
  <c r="X199" i="6"/>
  <c r="X266" i="6"/>
  <c r="U75" i="5"/>
  <c r="X267" i="6"/>
  <c r="U96" i="5"/>
  <c r="X178" i="6"/>
  <c r="X292" i="6"/>
  <c r="U14" i="5"/>
  <c r="X210" i="6"/>
  <c r="X282" i="6"/>
  <c r="X284" i="6"/>
  <c r="X220" i="6"/>
  <c r="U15" i="5"/>
  <c r="X264" i="6"/>
  <c r="X253" i="6"/>
  <c r="U98" i="5"/>
  <c r="X246" i="6"/>
  <c r="X211" i="6"/>
  <c r="U127" i="5"/>
  <c r="X242" i="6"/>
  <c r="X257" i="6"/>
  <c r="X201" i="6"/>
  <c r="X235" i="6"/>
  <c r="U17" i="5"/>
  <c r="X177" i="6"/>
  <c r="X238" i="6"/>
  <c r="X227" i="6"/>
  <c r="X202" i="6"/>
  <c r="U129" i="5"/>
  <c r="X203" i="6"/>
  <c r="X206" i="6"/>
  <c r="X195" i="6"/>
  <c r="X279" i="6"/>
  <c r="X234" i="6"/>
  <c r="X179" i="6"/>
  <c r="X196" i="6"/>
  <c r="X298" i="6"/>
  <c r="X295" i="6"/>
  <c r="X268" i="6"/>
  <c r="U131" i="5"/>
  <c r="U26" i="5"/>
  <c r="U95" i="5"/>
  <c r="X190" i="6"/>
  <c r="X214" i="6"/>
  <c r="X258" i="6"/>
  <c r="X192" i="6"/>
  <c r="X278" i="6"/>
  <c r="X254" i="6"/>
  <c r="X297" i="6"/>
  <c r="X248" i="6"/>
  <c r="X193" i="6"/>
  <c r="X212" i="6"/>
  <c r="X263" i="6"/>
  <c r="X200" i="6"/>
  <c r="X186" i="6"/>
  <c r="X296" i="6"/>
  <c r="U65" i="5"/>
  <c r="X241" i="6"/>
  <c r="U97" i="5"/>
  <c r="X299" i="6"/>
  <c r="X209" i="6"/>
  <c r="X272" i="6"/>
  <c r="X286" i="6"/>
  <c r="X236" i="6"/>
  <c r="X249" i="6"/>
  <c r="X259" i="6"/>
  <c r="X187" i="6"/>
  <c r="X185" i="6"/>
  <c r="X222" i="6"/>
  <c r="X293" i="6"/>
  <c r="X285" i="6"/>
  <c r="X255" i="6"/>
  <c r="X232" i="6"/>
  <c r="U99" i="5"/>
  <c r="X240" i="6"/>
  <c r="U25" i="5"/>
  <c r="X221" i="6"/>
  <c r="X260" i="6"/>
  <c r="X182" i="6"/>
  <c r="X277" i="6"/>
  <c r="U130" i="5"/>
  <c r="X252" i="6"/>
  <c r="X275" i="6"/>
  <c r="X245" i="6"/>
  <c r="X224" i="6"/>
  <c r="X271" i="6"/>
  <c r="X197" i="6"/>
  <c r="X188" i="6"/>
  <c r="X176" i="6"/>
  <c r="U128" i="5"/>
  <c r="X300" i="6"/>
  <c r="U67" i="5"/>
  <c r="X276" i="6"/>
  <c r="BR1" i="12" l="1"/>
  <c r="BQ1" i="11"/>
  <c r="X175" i="5"/>
  <c r="BV1" i="10"/>
  <c r="BN1" i="5"/>
  <c r="X169" i="5"/>
  <c r="X139" i="5"/>
  <c r="X135" i="5"/>
  <c r="X105" i="5"/>
  <c r="X136" i="5"/>
  <c r="X103" i="5"/>
  <c r="X168" i="5"/>
  <c r="X138" i="5"/>
  <c r="X171" i="5"/>
  <c r="X104" i="5"/>
  <c r="X137" i="5"/>
  <c r="X107" i="5"/>
  <c r="X170" i="5"/>
  <c r="X167" i="5"/>
  <c r="X106" i="5"/>
  <c r="Y8" i="9"/>
  <c r="X6" i="9"/>
  <c r="X4" i="9" s="1"/>
  <c r="X81" i="9" s="1"/>
  <c r="X126" i="5"/>
  <c r="X158" i="5"/>
  <c r="X110" i="5"/>
  <c r="X142" i="5"/>
  <c r="X150" i="5"/>
  <c r="X118" i="5"/>
  <c r="X94" i="5"/>
  <c r="X86" i="5"/>
  <c r="X78" i="5"/>
  <c r="X6" i="8"/>
  <c r="U6" i="8" s="1"/>
  <c r="Z8" i="8"/>
  <c r="X62" i="5"/>
  <c r="X46" i="5"/>
  <c r="X22" i="5"/>
  <c r="X6" i="5"/>
  <c r="X4" i="5" s="1"/>
  <c r="X13" i="5"/>
  <c r="X39" i="5"/>
  <c r="Y8" i="5"/>
  <c r="X40" i="5"/>
  <c r="X54" i="5"/>
  <c r="X70" i="5"/>
  <c r="X6" i="6"/>
  <c r="U6" i="6" s="1"/>
  <c r="Y8" i="6"/>
  <c r="X38" i="5"/>
  <c r="X36" i="5"/>
  <c r="X35" i="5"/>
  <c r="X37" i="5"/>
  <c r="AB1" i="6"/>
  <c r="AA1" i="5"/>
  <c r="Z1" i="1"/>
  <c r="Y8" i="1"/>
  <c r="X6" i="1"/>
  <c r="O19" i="4"/>
  <c r="H8" i="1"/>
  <c r="I7" i="1"/>
  <c r="H7" i="1" s="1"/>
  <c r="I6" i="1"/>
  <c r="H6" i="1" s="1"/>
  <c r="Y186" i="6"/>
  <c r="Y279" i="6"/>
  <c r="Y221" i="6"/>
  <c r="Y275" i="6"/>
  <c r="Y283" i="6"/>
  <c r="Y189" i="6"/>
  <c r="Y194" i="6"/>
  <c r="Y239" i="6"/>
  <c r="Y255" i="6"/>
  <c r="Y204" i="6"/>
  <c r="Y262" i="6"/>
  <c r="Y286" i="6"/>
  <c r="Y284" i="6"/>
  <c r="Y205" i="6"/>
  <c r="Y285" i="6"/>
  <c r="Y254" i="6"/>
  <c r="Y220" i="6"/>
  <c r="Y269" i="6"/>
  <c r="Y245" i="6"/>
  <c r="Y234" i="6"/>
  <c r="Y192" i="6"/>
  <c r="Y190" i="6"/>
  <c r="Y193" i="6"/>
  <c r="Y183" i="6"/>
  <c r="Y200" i="6"/>
  <c r="Y268" i="6"/>
  <c r="Y236" i="6"/>
  <c r="Y232" i="6"/>
  <c r="Y257" i="6"/>
  <c r="Y242" i="6"/>
  <c r="Y248" i="6"/>
  <c r="Y299" i="6"/>
  <c r="Y201" i="6"/>
  <c r="Y249" i="6"/>
  <c r="Y211" i="6"/>
  <c r="Y181" i="6"/>
  <c r="Y180" i="6"/>
  <c r="Y298" i="6"/>
  <c r="Y188" i="6"/>
  <c r="Y219" i="6"/>
  <c r="Y273" i="6"/>
  <c r="Y222" i="6"/>
  <c r="Y272" i="6"/>
  <c r="Y295" i="6"/>
  <c r="Y276" i="6"/>
  <c r="Y199" i="6"/>
  <c r="Y250" i="6"/>
  <c r="Y196" i="6"/>
  <c r="Y213" i="6"/>
  <c r="Y297" i="6"/>
  <c r="Y225" i="6"/>
  <c r="Y226" i="6"/>
  <c r="Y293" i="6"/>
  <c r="Y243" i="6"/>
  <c r="Y218" i="6"/>
  <c r="Y229" i="6"/>
  <c r="Y228" i="6"/>
  <c r="Y300" i="6"/>
  <c r="Y289" i="6"/>
  <c r="Y215" i="6"/>
  <c r="Y256" i="6"/>
  <c r="Y231" i="6"/>
  <c r="Y187" i="6"/>
  <c r="Y291" i="6"/>
  <c r="Y288" i="6"/>
  <c r="Y233" i="6"/>
  <c r="Y238" i="6"/>
  <c r="Y259" i="6"/>
  <c r="Y214" i="6"/>
  <c r="Y224" i="6"/>
  <c r="Y265" i="6"/>
  <c r="Y223" i="6"/>
  <c r="Y244" i="6"/>
  <c r="Y212" i="6"/>
  <c r="Y281" i="6"/>
  <c r="Y282" i="6"/>
  <c r="Y195" i="6"/>
  <c r="Y184" i="6"/>
  <c r="Y217" i="6"/>
  <c r="Y178" i="6"/>
  <c r="Y251" i="6"/>
  <c r="Y216" i="6"/>
  <c r="Y270" i="6"/>
  <c r="Y271" i="6"/>
  <c r="Y240" i="6"/>
  <c r="Y252" i="6"/>
  <c r="Y241" i="6"/>
  <c r="Y235" i="6"/>
  <c r="Y237" i="6"/>
  <c r="Y287" i="6"/>
  <c r="Y277" i="6"/>
  <c r="Y206" i="6"/>
  <c r="Y182" i="6"/>
  <c r="Y260" i="6"/>
  <c r="Y253" i="6"/>
  <c r="Y246" i="6"/>
  <c r="Y263" i="6"/>
  <c r="Y267" i="6"/>
  <c r="Y203" i="6"/>
  <c r="Y274" i="6"/>
  <c r="Y292" i="6"/>
  <c r="Y247" i="6"/>
  <c r="Y179" i="6"/>
  <c r="Y294" i="6"/>
  <c r="Y227" i="6"/>
  <c r="Y191" i="6"/>
  <c r="Y278" i="6"/>
  <c r="Y185" i="6"/>
  <c r="Y266" i="6"/>
  <c r="Y230" i="6"/>
  <c r="Y177" i="6"/>
  <c r="Y209" i="6"/>
  <c r="Y290" i="6"/>
  <c r="Y202" i="6"/>
  <c r="Y258" i="6"/>
  <c r="Y207" i="6"/>
  <c r="Y208" i="6"/>
  <c r="Y296" i="6"/>
  <c r="Y197" i="6"/>
  <c r="Y210" i="6"/>
  <c r="Y176" i="6"/>
  <c r="Y198" i="6"/>
  <c r="Y264" i="6"/>
  <c r="Y261" i="6"/>
  <c r="Y280" i="6"/>
  <c r="X190" i="9" l="1"/>
  <c r="X163" i="9"/>
  <c r="X164" i="9"/>
  <c r="X280" i="9" s="1"/>
  <c r="X165" i="9"/>
  <c r="X161" i="9"/>
  <c r="X238" i="9"/>
  <c r="X284" i="9" s="1"/>
  <c r="X233" i="9"/>
  <c r="X283" i="9" s="1"/>
  <c r="X249" i="9"/>
  <c r="X286" i="9" s="1"/>
  <c r="X99" i="9"/>
  <c r="X44" i="9"/>
  <c r="X43" i="9"/>
  <c r="BS1" i="12"/>
  <c r="BR1" i="11"/>
  <c r="Y175" i="5"/>
  <c r="BW1" i="10"/>
  <c r="X328" i="9"/>
  <c r="X330" i="9"/>
  <c r="X101" i="9"/>
  <c r="X69" i="9"/>
  <c r="X55" i="9"/>
  <c r="X41" i="9"/>
  <c r="X40" i="9"/>
  <c r="X21" i="9"/>
  <c r="AA8" i="8"/>
  <c r="AB8" i="8" s="1"/>
  <c r="AC8" i="8" s="1"/>
  <c r="BO1" i="5"/>
  <c r="Y135" i="5"/>
  <c r="Y105" i="5"/>
  <c r="Y139" i="5"/>
  <c r="Y171" i="5"/>
  <c r="Y107" i="5"/>
  <c r="Y169" i="5"/>
  <c r="Y167" i="5"/>
  <c r="Y103" i="5"/>
  <c r="Y136" i="5"/>
  <c r="Y106" i="5"/>
  <c r="Y168" i="5"/>
  <c r="Y138" i="5"/>
  <c r="Y104" i="5"/>
  <c r="Y137" i="5"/>
  <c r="Y170" i="5"/>
  <c r="X65" i="9"/>
  <c r="U6" i="9"/>
  <c r="X7" i="9"/>
  <c r="Z8" i="9"/>
  <c r="Y158" i="5"/>
  <c r="Y126" i="5"/>
  <c r="Y150" i="5"/>
  <c r="Y142" i="5"/>
  <c r="Y110" i="5"/>
  <c r="Y118" i="5"/>
  <c r="Y94" i="5"/>
  <c r="Y86" i="5"/>
  <c r="Y78" i="5"/>
  <c r="X4" i="8"/>
  <c r="X7" i="8"/>
  <c r="Y6" i="8" s="1"/>
  <c r="Y37" i="5"/>
  <c r="Z8" i="5"/>
  <c r="Y22" i="5"/>
  <c r="Y40" i="5"/>
  <c r="Y70" i="5"/>
  <c r="X7" i="6"/>
  <c r="Y6" i="6" s="1"/>
  <c r="Y62" i="5"/>
  <c r="Y46" i="5"/>
  <c r="Y13" i="5"/>
  <c r="Y38" i="5"/>
  <c r="Y39" i="5"/>
  <c r="Y54" i="5"/>
  <c r="X7" i="5"/>
  <c r="Y6" i="5" s="1"/>
  <c r="Y7" i="5" s="1"/>
  <c r="Y35" i="5"/>
  <c r="U6" i="5"/>
  <c r="Y36" i="5"/>
  <c r="Z8" i="6"/>
  <c r="X4" i="6"/>
  <c r="AC1" i="6"/>
  <c r="AB1" i="5"/>
  <c r="AA1" i="1"/>
  <c r="X7" i="1"/>
  <c r="U6" i="1"/>
  <c r="Z8" i="1"/>
  <c r="O20" i="4"/>
  <c r="AB2" i="1"/>
  <c r="AA2" i="1"/>
  <c r="B7" i="1"/>
  <c r="B8" i="1"/>
  <c r="B9" i="1"/>
  <c r="B10" i="1"/>
  <c r="B11" i="1"/>
  <c r="B12" i="1"/>
  <c r="B13" i="1"/>
  <c r="B23" i="1"/>
  <c r="B24" i="1"/>
  <c r="B25" i="1"/>
  <c r="B26" i="1"/>
  <c r="B47" i="1"/>
  <c r="B112" i="1"/>
  <c r="B6" i="1"/>
  <c r="Z2" i="1"/>
  <c r="Y2" i="1"/>
  <c r="X2" i="1"/>
  <c r="P6" i="4"/>
  <c r="O1" i="4"/>
  <c r="O2" i="4" s="1"/>
  <c r="J6" i="4"/>
  <c r="J7" i="4" s="1"/>
  <c r="J8" i="4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5" i="4"/>
  <c r="I1" i="4"/>
  <c r="I2" i="4" s="1"/>
  <c r="Z256" i="6"/>
  <c r="Z265" i="6"/>
  <c r="Z195" i="6"/>
  <c r="Z196" i="6"/>
  <c r="Z251" i="6"/>
  <c r="Z188" i="6"/>
  <c r="Z248" i="6"/>
  <c r="Z298" i="6"/>
  <c r="Z215" i="6"/>
  <c r="Z222" i="6"/>
  <c r="Z245" i="6"/>
  <c r="Z204" i="6"/>
  <c r="Z217" i="6"/>
  <c r="Z253" i="6"/>
  <c r="Z270" i="6"/>
  <c r="Z250" i="6"/>
  <c r="Z285" i="6"/>
  <c r="Z292" i="6"/>
  <c r="Z230" i="6"/>
  <c r="Z279" i="6"/>
  <c r="Z238" i="6"/>
  <c r="Z207" i="6"/>
  <c r="Z239" i="6"/>
  <c r="Z284" i="6"/>
  <c r="Z246" i="6"/>
  <c r="Z232" i="6"/>
  <c r="Z234" i="6"/>
  <c r="Z262" i="6"/>
  <c r="Z181" i="6"/>
  <c r="Z233" i="6"/>
  <c r="Z221" i="6"/>
  <c r="Z186" i="6"/>
  <c r="Z266" i="6"/>
  <c r="Z224" i="6"/>
  <c r="Z199" i="6"/>
  <c r="Z231" i="6"/>
  <c r="Z291" i="6"/>
  <c r="Z254" i="6"/>
  <c r="Z206" i="6"/>
  <c r="Z269" i="6"/>
  <c r="Z237" i="6"/>
  <c r="Z190" i="6"/>
  <c r="Z220" i="6"/>
  <c r="Z273" i="6"/>
  <c r="Z235" i="6"/>
  <c r="Z193" i="6"/>
  <c r="Z259" i="6"/>
  <c r="Z182" i="6"/>
  <c r="Z243" i="6"/>
  <c r="Z272" i="6"/>
  <c r="Z197" i="6"/>
  <c r="Z201" i="6"/>
  <c r="Z210" i="6"/>
  <c r="Z241" i="6"/>
  <c r="Z282" i="6"/>
  <c r="Z226" i="6"/>
  <c r="Z213" i="6"/>
  <c r="Z202" i="6"/>
  <c r="Z212" i="6"/>
  <c r="Z288" i="6"/>
  <c r="Z228" i="6"/>
  <c r="Z277" i="6"/>
  <c r="Z247" i="6"/>
  <c r="Z225" i="6"/>
  <c r="Z223" i="6"/>
  <c r="Z268" i="6"/>
  <c r="Z236" i="6"/>
  <c r="Z192" i="6"/>
  <c r="Z177" i="6"/>
  <c r="Z218" i="6"/>
  <c r="Z297" i="6"/>
  <c r="Z260" i="6"/>
  <c r="Z194" i="6"/>
  <c r="Z205" i="6"/>
  <c r="Z180" i="6"/>
  <c r="Z294" i="6"/>
  <c r="Z189" i="6"/>
  <c r="Z187" i="6"/>
  <c r="Z209" i="6"/>
  <c r="Z261" i="6"/>
  <c r="Z200" i="6"/>
  <c r="Z271" i="6"/>
  <c r="Z278" i="6"/>
  <c r="Z283" i="6"/>
  <c r="Z286" i="6"/>
  <c r="Z198" i="6"/>
  <c r="Z214" i="6"/>
  <c r="Z275" i="6"/>
  <c r="Z185" i="6"/>
  <c r="Z296" i="6"/>
  <c r="Z263" i="6"/>
  <c r="Z281" i="6"/>
  <c r="Z211" i="6"/>
  <c r="Z300" i="6"/>
  <c r="Z267" i="6"/>
  <c r="Z191" i="6"/>
  <c r="Z257" i="6"/>
  <c r="Z280" i="6"/>
  <c r="Z184" i="6"/>
  <c r="Z240" i="6"/>
  <c r="Z219" i="6"/>
  <c r="Z299" i="6"/>
  <c r="Z290" i="6"/>
  <c r="Z179" i="6"/>
  <c r="Z258" i="6"/>
  <c r="Z203" i="6"/>
  <c r="Z287" i="6"/>
  <c r="Z183" i="6"/>
  <c r="Z295" i="6"/>
  <c r="Z244" i="6"/>
  <c r="Z264" i="6"/>
  <c r="Z178" i="6"/>
  <c r="Z289" i="6"/>
  <c r="Z216" i="6"/>
  <c r="Z249" i="6"/>
  <c r="Z255" i="6"/>
  <c r="Z276" i="6"/>
  <c r="Z176" i="6"/>
  <c r="Z227" i="6"/>
  <c r="Z229" i="6"/>
  <c r="Z293" i="6"/>
  <c r="Z242" i="6"/>
  <c r="Z252" i="6"/>
  <c r="Z274" i="6"/>
  <c r="Z208" i="6"/>
  <c r="X14" i="8" l="1"/>
  <c r="X257" i="8"/>
  <c r="X162" i="9"/>
  <c r="BT1" i="12"/>
  <c r="BS1" i="11"/>
  <c r="Z175" i="5"/>
  <c r="BX1" i="10"/>
  <c r="X327" i="9"/>
  <c r="X294" i="9"/>
  <c r="X98" i="9"/>
  <c r="X39" i="9"/>
  <c r="X42" i="9"/>
  <c r="BP1" i="5"/>
  <c r="Z169" i="5"/>
  <c r="Z139" i="5"/>
  <c r="Z171" i="5"/>
  <c r="Z103" i="5"/>
  <c r="Z105" i="5"/>
  <c r="Z135" i="5"/>
  <c r="Z107" i="5"/>
  <c r="Z167" i="5"/>
  <c r="Z138" i="5"/>
  <c r="Z104" i="5"/>
  <c r="Z168" i="5"/>
  <c r="Z106" i="5"/>
  <c r="Z136" i="5"/>
  <c r="Z137" i="5"/>
  <c r="Z170" i="5"/>
  <c r="X64" i="9"/>
  <c r="AA8" i="9"/>
  <c r="Y6" i="9"/>
  <c r="X303" i="8"/>
  <c r="X275" i="9" s="1"/>
  <c r="X271" i="8"/>
  <c r="X266" i="8"/>
  <c r="X274" i="8"/>
  <c r="X264" i="8"/>
  <c r="X267" i="8"/>
  <c r="X272" i="8"/>
  <c r="X275" i="8"/>
  <c r="X265" i="8"/>
  <c r="X268" i="8"/>
  <c r="X273" i="8"/>
  <c r="X260" i="8"/>
  <c r="X258" i="8"/>
  <c r="X261" i="8"/>
  <c r="X259" i="8"/>
  <c r="X248" i="8"/>
  <c r="X249" i="8"/>
  <c r="X252" i="8"/>
  <c r="X234" i="8"/>
  <c r="X235" i="8"/>
  <c r="Z158" i="5"/>
  <c r="Z126" i="5"/>
  <c r="Z150" i="5"/>
  <c r="Z118" i="5"/>
  <c r="Z94" i="5"/>
  <c r="Z110" i="5"/>
  <c r="Z142" i="5"/>
  <c r="X63" i="8"/>
  <c r="X66" i="8"/>
  <c r="X64" i="8"/>
  <c r="X67" i="8"/>
  <c r="X65" i="8"/>
  <c r="X48" i="8"/>
  <c r="X51" i="8"/>
  <c r="X49" i="8"/>
  <c r="X52" i="8"/>
  <c r="X50" i="8"/>
  <c r="X34" i="8"/>
  <c r="X35" i="8"/>
  <c r="X11" i="8"/>
  <c r="Z86" i="5"/>
  <c r="Z78" i="5"/>
  <c r="Y4" i="8"/>
  <c r="Y7" i="8"/>
  <c r="Z6" i="8" s="1"/>
  <c r="Z7" i="8" s="1"/>
  <c r="AA6" i="8" s="1"/>
  <c r="AA4" i="8" s="1"/>
  <c r="X33" i="8"/>
  <c r="X37" i="8"/>
  <c r="X36" i="8"/>
  <c r="AD8" i="8"/>
  <c r="M5" i="4"/>
  <c r="AN5" i="4"/>
  <c r="AD5" i="4"/>
  <c r="AF11" i="4" s="1"/>
  <c r="Y5" i="4"/>
  <c r="AI5" i="4"/>
  <c r="Z70" i="5"/>
  <c r="Z6" i="5"/>
  <c r="Z4" i="5" s="1"/>
  <c r="Z54" i="5"/>
  <c r="Z36" i="5"/>
  <c r="AA8" i="5"/>
  <c r="Z39" i="5"/>
  <c r="Z62" i="5"/>
  <c r="Z22" i="5"/>
  <c r="Z13" i="5"/>
  <c r="Z40" i="5"/>
  <c r="Z38" i="5"/>
  <c r="Z35" i="5"/>
  <c r="Z37" i="5"/>
  <c r="Z46" i="5"/>
  <c r="Y4" i="6"/>
  <c r="Y7" i="6"/>
  <c r="Z6" i="6" s="1"/>
  <c r="Z4" i="6" s="1"/>
  <c r="Y4" i="5"/>
  <c r="AA8" i="6"/>
  <c r="AB1" i="1"/>
  <c r="AC1" i="1" s="1"/>
  <c r="AD1" i="6"/>
  <c r="AE1" i="6" s="1"/>
  <c r="AF1" i="6"/>
  <c r="T5" i="4"/>
  <c r="AC1" i="5"/>
  <c r="X4" i="1"/>
  <c r="Y6" i="1"/>
  <c r="Y7" i="1" s="1"/>
  <c r="AA8" i="1"/>
  <c r="J9" i="4"/>
  <c r="I5" i="4" s="1"/>
  <c r="P7" i="4"/>
  <c r="O21" i="4"/>
  <c r="P8" i="4"/>
  <c r="AA180" i="6"/>
  <c r="AA284" i="6"/>
  <c r="AA235" i="6"/>
  <c r="AA241" i="6"/>
  <c r="AA249" i="6"/>
  <c r="AA278" i="6"/>
  <c r="AA254" i="6"/>
  <c r="AA261" i="6"/>
  <c r="AA281" i="6"/>
  <c r="AA245" i="6"/>
  <c r="AA182" i="6"/>
  <c r="AA200" i="6"/>
  <c r="AA181" i="6"/>
  <c r="AA224" i="6"/>
  <c r="AA295" i="6"/>
  <c r="AA257" i="6"/>
  <c r="AA287" i="6"/>
  <c r="AA274" i="6"/>
  <c r="AA217" i="6"/>
  <c r="AA207" i="6"/>
  <c r="AA299" i="6"/>
  <c r="AA199" i="6"/>
  <c r="AA221" i="6"/>
  <c r="AA196" i="6"/>
  <c r="AA291" i="6"/>
  <c r="AA177" i="6"/>
  <c r="AA292" i="6"/>
  <c r="AA211" i="6"/>
  <c r="AA213" i="6"/>
  <c r="AA289" i="6"/>
  <c r="AA216" i="6"/>
  <c r="AA277" i="6"/>
  <c r="AA236" i="6"/>
  <c r="AA183" i="6"/>
  <c r="AA225" i="6"/>
  <c r="AA280" i="6"/>
  <c r="AA189" i="6"/>
  <c r="AA300" i="6"/>
  <c r="AA256" i="6"/>
  <c r="AA198" i="6"/>
  <c r="AA267" i="6"/>
  <c r="AA186" i="6"/>
  <c r="AA285" i="6"/>
  <c r="AA264" i="6"/>
  <c r="AA187" i="6"/>
  <c r="AA293" i="6"/>
  <c r="AA279" i="6"/>
  <c r="AA271" i="6"/>
  <c r="AA202" i="6"/>
  <c r="AA193" i="6"/>
  <c r="AA195" i="6"/>
  <c r="AA246" i="6"/>
  <c r="AA176" i="6"/>
  <c r="AA206" i="6"/>
  <c r="AA226" i="6"/>
  <c r="AA203" i="6"/>
  <c r="AA239" i="6"/>
  <c r="AA250" i="6"/>
  <c r="AA185" i="6"/>
  <c r="AA255" i="6"/>
  <c r="AA294" i="6"/>
  <c r="AA276" i="6"/>
  <c r="AA240" i="6"/>
  <c r="AA188" i="6"/>
  <c r="AA253" i="6"/>
  <c r="AA229" i="6"/>
  <c r="AA268" i="6"/>
  <c r="AA212" i="6"/>
  <c r="AA232" i="6"/>
  <c r="AA208" i="6"/>
  <c r="AA222" i="6"/>
  <c r="AA258" i="6"/>
  <c r="AA282" i="6"/>
  <c r="AA238" i="6"/>
  <c r="AA223" i="6"/>
  <c r="AA265" i="6"/>
  <c r="AA220" i="6"/>
  <c r="AA273" i="6"/>
  <c r="AA219" i="6"/>
  <c r="AA288" i="6"/>
  <c r="AA247" i="6"/>
  <c r="AA298" i="6"/>
  <c r="AA275" i="6"/>
  <c r="AA230" i="6"/>
  <c r="AA270" i="6"/>
  <c r="AA184" i="6"/>
  <c r="AA209" i="6"/>
  <c r="AA259" i="6"/>
  <c r="AA227" i="6"/>
  <c r="AA190" i="6"/>
  <c r="AA297" i="6"/>
  <c r="AA244" i="6"/>
  <c r="AA296" i="6"/>
  <c r="AA192" i="6"/>
  <c r="AA262" i="6"/>
  <c r="AA231" i="6"/>
  <c r="AA272" i="6"/>
  <c r="AA204" i="6"/>
  <c r="AA251" i="6"/>
  <c r="AA290" i="6"/>
  <c r="AA201" i="6"/>
  <c r="AA194" i="6"/>
  <c r="AA263" i="6"/>
  <c r="AA286" i="6"/>
  <c r="AA214" i="6"/>
  <c r="AA248" i="6"/>
  <c r="AA242" i="6"/>
  <c r="AA179" i="6"/>
  <c r="AA178" i="6"/>
  <c r="AA243" i="6"/>
  <c r="AA215" i="6"/>
  <c r="AA237" i="6"/>
  <c r="AA205" i="6"/>
  <c r="AA197" i="6"/>
  <c r="AA252" i="6"/>
  <c r="AA269" i="6"/>
  <c r="AA260" i="6"/>
  <c r="AA228" i="6"/>
  <c r="AA191" i="6"/>
  <c r="AA234" i="6"/>
  <c r="AA283" i="6"/>
  <c r="AA218" i="6"/>
  <c r="AA266" i="6"/>
  <c r="AA210" i="6"/>
  <c r="AA233" i="6"/>
  <c r="AK18" i="4" l="1"/>
  <c r="AK20" i="4"/>
  <c r="AK19" i="4"/>
  <c r="BU1" i="12"/>
  <c r="BT1" i="11"/>
  <c r="AA175" i="5"/>
  <c r="BY1" i="10"/>
  <c r="X297" i="9"/>
  <c r="X273" i="9"/>
  <c r="AB8" i="9"/>
  <c r="AC8" i="9" s="1"/>
  <c r="BQ1" i="5"/>
  <c r="AA135" i="5"/>
  <c r="AA171" i="5"/>
  <c r="AA107" i="5"/>
  <c r="AA167" i="5"/>
  <c r="AA105" i="5"/>
  <c r="AA169" i="5"/>
  <c r="AA139" i="5"/>
  <c r="AA168" i="5"/>
  <c r="AA103" i="5"/>
  <c r="AA136" i="5"/>
  <c r="AA137" i="5"/>
  <c r="AA104" i="5"/>
  <c r="AA170" i="5"/>
  <c r="AA138" i="5"/>
  <c r="AA106" i="5"/>
  <c r="Y4" i="9"/>
  <c r="Y7" i="9"/>
  <c r="Y303" i="8"/>
  <c r="Y271" i="8"/>
  <c r="Y272" i="8"/>
  <c r="Y275" i="8"/>
  <c r="Y258" i="8"/>
  <c r="Y257" i="8"/>
  <c r="AA249" i="8"/>
  <c r="AA252" i="8"/>
  <c r="AA248" i="8"/>
  <c r="Y252" i="8"/>
  <c r="Y248" i="8"/>
  <c r="Y249" i="8"/>
  <c r="AA235" i="8"/>
  <c r="AA234" i="8"/>
  <c r="Y235" i="8"/>
  <c r="Y234" i="8"/>
  <c r="AA158" i="5"/>
  <c r="AA126" i="5"/>
  <c r="AA118" i="5"/>
  <c r="AA150" i="5"/>
  <c r="AA94" i="5"/>
  <c r="AA142" i="5"/>
  <c r="AA110" i="5"/>
  <c r="AA64" i="8"/>
  <c r="AA67" i="8"/>
  <c r="AA65" i="8"/>
  <c r="AA66" i="8"/>
  <c r="AA63" i="8"/>
  <c r="Y66" i="8"/>
  <c r="Y65" i="8"/>
  <c r="Y64" i="8"/>
  <c r="Y67" i="8"/>
  <c r="Y63" i="8"/>
  <c r="AA49" i="8"/>
  <c r="AA52" i="8"/>
  <c r="AA50" i="8"/>
  <c r="AA48" i="8"/>
  <c r="AA51" i="8"/>
  <c r="Y51" i="8"/>
  <c r="Y49" i="8"/>
  <c r="Y52" i="8"/>
  <c r="Y50" i="8"/>
  <c r="Y48" i="8"/>
  <c r="Y11" i="8"/>
  <c r="AA11" i="8"/>
  <c r="AA86" i="5"/>
  <c r="AA78" i="5"/>
  <c r="Z4" i="8"/>
  <c r="AA7" i="8"/>
  <c r="AB6" i="8" s="1"/>
  <c r="AB7" i="8" s="1"/>
  <c r="AC6" i="8" s="1"/>
  <c r="Y37" i="8"/>
  <c r="Y34" i="8"/>
  <c r="Y33" i="8"/>
  <c r="Y35" i="8"/>
  <c r="Y36" i="8"/>
  <c r="AE8" i="8"/>
  <c r="AA35" i="8"/>
  <c r="AA34" i="8"/>
  <c r="AA33" i="8"/>
  <c r="AA37" i="8"/>
  <c r="AA36" i="8"/>
  <c r="X322" i="1"/>
  <c r="X324" i="1"/>
  <c r="AK14" i="4"/>
  <c r="AK8" i="4"/>
  <c r="AK13" i="4"/>
  <c r="AK15" i="4"/>
  <c r="AK7" i="4"/>
  <c r="AK17" i="4"/>
  <c r="AK16" i="4"/>
  <c r="AK12" i="4"/>
  <c r="AK6" i="4"/>
  <c r="AK9" i="4"/>
  <c r="AK10" i="4"/>
  <c r="AK11" i="4"/>
  <c r="AA6" i="4"/>
  <c r="AA7" i="4"/>
  <c r="AF8" i="4"/>
  <c r="AF9" i="4"/>
  <c r="AF10" i="4"/>
  <c r="AF6" i="4"/>
  <c r="AF7" i="4"/>
  <c r="N55" i="7"/>
  <c r="N79" i="7"/>
  <c r="N78" i="7"/>
  <c r="N33" i="7"/>
  <c r="N67" i="7"/>
  <c r="N56" i="7"/>
  <c r="N66" i="7"/>
  <c r="N68" i="7"/>
  <c r="N34" i="7"/>
  <c r="N44" i="7"/>
  <c r="N57" i="7"/>
  <c r="N35" i="7"/>
  <c r="N77" i="7"/>
  <c r="N45" i="7"/>
  <c r="N46" i="7"/>
  <c r="N12" i="7"/>
  <c r="X244" i="9" s="1"/>
  <c r="AP6" i="4"/>
  <c r="AP7" i="4"/>
  <c r="AP8" i="4"/>
  <c r="AP9" i="4"/>
  <c r="AA46" i="5"/>
  <c r="X105" i="1"/>
  <c r="X108" i="1"/>
  <c r="X106" i="1"/>
  <c r="X109" i="1"/>
  <c r="X107" i="1"/>
  <c r="X33" i="1"/>
  <c r="X34" i="1"/>
  <c r="X37" i="1"/>
  <c r="X35" i="1"/>
  <c r="X38" i="1"/>
  <c r="X36" i="1"/>
  <c r="X43" i="1"/>
  <c r="X176" i="1"/>
  <c r="X188" i="1"/>
  <c r="X185" i="1"/>
  <c r="X182" i="1"/>
  <c r="X179" i="1"/>
  <c r="X150" i="1"/>
  <c r="X147" i="1"/>
  <c r="X134" i="1"/>
  <c r="X144" i="1"/>
  <c r="Z7" i="5"/>
  <c r="AA6" i="5" s="1"/>
  <c r="AA7" i="5" s="1"/>
  <c r="AB8" i="5"/>
  <c r="X138" i="1"/>
  <c r="X141" i="1"/>
  <c r="X125" i="1"/>
  <c r="AA38" i="5"/>
  <c r="AA22" i="5"/>
  <c r="AA35" i="5"/>
  <c r="AA37" i="5"/>
  <c r="AA70" i="5"/>
  <c r="AA39" i="5"/>
  <c r="AA62" i="5"/>
  <c r="AD1" i="1"/>
  <c r="AE1" i="1" s="1"/>
  <c r="AA40" i="5"/>
  <c r="AA13" i="5"/>
  <c r="AA36" i="5"/>
  <c r="AA54" i="5"/>
  <c r="X91" i="1"/>
  <c r="Z7" i="6"/>
  <c r="AA6" i="6" s="1"/>
  <c r="AA4" i="6" s="1"/>
  <c r="AB8" i="6"/>
  <c r="AG1" i="6"/>
  <c r="AH1" i="6" s="1"/>
  <c r="AI1" i="6" s="1"/>
  <c r="V6" i="4"/>
  <c r="AD1" i="5"/>
  <c r="AE1" i="5" s="1"/>
  <c r="Y4" i="1"/>
  <c r="Z6" i="1"/>
  <c r="Z7" i="1" s="1"/>
  <c r="AB8" i="1"/>
  <c r="K9" i="4"/>
  <c r="K7" i="4"/>
  <c r="K8" i="4"/>
  <c r="K6" i="4"/>
  <c r="P9" i="4"/>
  <c r="O22" i="4"/>
  <c r="AB186" i="6"/>
  <c r="AB296" i="6"/>
  <c r="AB277" i="6"/>
  <c r="AB289" i="6"/>
  <c r="AB247" i="6"/>
  <c r="AB284" i="6"/>
  <c r="AB216" i="6"/>
  <c r="AB210" i="6"/>
  <c r="AB250" i="6"/>
  <c r="AB215" i="6"/>
  <c r="AB281" i="6"/>
  <c r="AB291" i="6"/>
  <c r="AB224" i="6"/>
  <c r="AB260" i="6"/>
  <c r="AB226" i="6"/>
  <c r="AB243" i="6"/>
  <c r="AB187" i="6"/>
  <c r="AB251" i="6"/>
  <c r="AB244" i="6"/>
  <c r="AB270" i="6"/>
  <c r="AB237" i="6"/>
  <c r="AB249" i="6"/>
  <c r="AB263" i="6"/>
  <c r="AB265" i="6"/>
  <c r="AB199" i="6"/>
  <c r="AB198" i="6"/>
  <c r="AB195" i="6"/>
  <c r="AB188" i="6"/>
  <c r="AB176" i="6"/>
  <c r="AB275" i="6"/>
  <c r="AB201" i="6"/>
  <c r="AB178" i="6"/>
  <c r="AB290" i="6"/>
  <c r="AB203" i="6"/>
  <c r="AB248" i="6"/>
  <c r="AB262" i="6"/>
  <c r="AB242" i="6"/>
  <c r="AB200" i="6"/>
  <c r="AB239" i="6"/>
  <c r="AB299" i="6"/>
  <c r="AB254" i="6"/>
  <c r="AB272" i="6"/>
  <c r="AB300" i="6"/>
  <c r="AB206" i="6"/>
  <c r="AB217" i="6"/>
  <c r="AB177" i="6"/>
  <c r="AB223" i="6"/>
  <c r="AB235" i="6"/>
  <c r="AB196" i="6"/>
  <c r="AB261" i="6"/>
  <c r="AB184" i="6"/>
  <c r="AB207" i="6"/>
  <c r="AB245" i="6"/>
  <c r="AB258" i="6"/>
  <c r="AB280" i="6"/>
  <c r="AB194" i="6"/>
  <c r="AB259" i="6"/>
  <c r="AB213" i="6"/>
  <c r="AB293" i="6"/>
  <c r="AB234" i="6"/>
  <c r="AB183" i="6"/>
  <c r="AB267" i="6"/>
  <c r="AB219" i="6"/>
  <c r="AB181" i="6"/>
  <c r="AB273" i="6"/>
  <c r="AB283" i="6"/>
  <c r="AB276" i="6"/>
  <c r="AB221" i="6"/>
  <c r="AB241" i="6"/>
  <c r="AB209" i="6"/>
  <c r="AB228" i="6"/>
  <c r="AB211" i="6"/>
  <c r="AB205" i="6"/>
  <c r="AB238" i="6"/>
  <c r="AB202" i="6"/>
  <c r="AB256" i="6"/>
  <c r="AB278" i="6"/>
  <c r="AB298" i="6"/>
  <c r="AB292" i="6"/>
  <c r="AB233" i="6"/>
  <c r="AB212" i="6"/>
  <c r="AB218" i="6"/>
  <c r="AB230" i="6"/>
  <c r="AB185" i="6"/>
  <c r="AB253" i="6"/>
  <c r="AB236" i="6"/>
  <c r="AB214" i="6"/>
  <c r="AB269" i="6"/>
  <c r="AB252" i="6"/>
  <c r="AB287" i="6"/>
  <c r="AB208" i="6"/>
  <c r="AB191" i="6"/>
  <c r="AB268" i="6"/>
  <c r="AB255" i="6"/>
  <c r="AB279" i="6"/>
  <c r="AB274" i="6"/>
  <c r="AB192" i="6"/>
  <c r="AB297" i="6"/>
  <c r="AB222" i="6"/>
  <c r="AB197" i="6"/>
  <c r="AB294" i="6"/>
  <c r="AB286" i="6"/>
  <c r="AB271" i="6"/>
  <c r="AB220" i="6"/>
  <c r="AB257" i="6"/>
  <c r="AB240" i="6"/>
  <c r="AB264" i="6"/>
  <c r="AB190" i="6"/>
  <c r="AB232" i="6"/>
  <c r="AB189" i="6"/>
  <c r="AB179" i="6"/>
  <c r="AB288" i="6"/>
  <c r="AB266" i="6"/>
  <c r="AB295" i="6"/>
  <c r="AB229" i="6"/>
  <c r="AB282" i="6"/>
  <c r="AB246" i="6"/>
  <c r="AB182" i="6"/>
  <c r="AB225" i="6"/>
  <c r="AB231" i="6"/>
  <c r="AB204" i="6"/>
  <c r="AB180" i="6"/>
  <c r="AB285" i="6"/>
  <c r="AB227" i="6"/>
  <c r="AB193" i="6"/>
  <c r="Y165" i="9" l="1"/>
  <c r="Y244" i="9"/>
  <c r="Y163" i="9"/>
  <c r="Y99" i="9"/>
  <c r="BV1" i="12"/>
  <c r="BU1" i="11"/>
  <c r="AB138" i="5"/>
  <c r="AB175" i="5"/>
  <c r="BZ1" i="10"/>
  <c r="Y330" i="9"/>
  <c r="Y328" i="9"/>
  <c r="X14" i="9"/>
  <c r="X74" i="9"/>
  <c r="X183" i="9"/>
  <c r="X67" i="9"/>
  <c r="Y183" i="9"/>
  <c r="Y164" i="9"/>
  <c r="Y280" i="9" s="1"/>
  <c r="Y161" i="9"/>
  <c r="Y294" i="9" s="1"/>
  <c r="Y101" i="9"/>
  <c r="Y69" i="9"/>
  <c r="Y275" i="9" s="1"/>
  <c r="Y74" i="9"/>
  <c r="Y55" i="9"/>
  <c r="Y43" i="9"/>
  <c r="Y41" i="9"/>
  <c r="Y44" i="9"/>
  <c r="Y40" i="9"/>
  <c r="AD8" i="9"/>
  <c r="AE8" i="9" s="1"/>
  <c r="BR1" i="5"/>
  <c r="AB103" i="5"/>
  <c r="AB169" i="5"/>
  <c r="AB107" i="5"/>
  <c r="AB135" i="5"/>
  <c r="AB167" i="5"/>
  <c r="AB171" i="5"/>
  <c r="AB136" i="5"/>
  <c r="AB139" i="5"/>
  <c r="AB170" i="5"/>
  <c r="AB137" i="5"/>
  <c r="AB168" i="5"/>
  <c r="AB105" i="5"/>
  <c r="AB106" i="5"/>
  <c r="AB104" i="5"/>
  <c r="Y14" i="9"/>
  <c r="Z6" i="9"/>
  <c r="Y65" i="9"/>
  <c r="Z257" i="8"/>
  <c r="Z303" i="8"/>
  <c r="Z272" i="8"/>
  <c r="Z275" i="8"/>
  <c r="Z271" i="8"/>
  <c r="Z258" i="8"/>
  <c r="Z249" i="8"/>
  <c r="AA272" i="8" s="1"/>
  <c r="Z252" i="8"/>
  <c r="AA275" i="8" s="1"/>
  <c r="Z248" i="8"/>
  <c r="AA271" i="8" s="1"/>
  <c r="Z235" i="8"/>
  <c r="AA258" i="8" s="1"/>
  <c r="Z234" i="8"/>
  <c r="AA257" i="8" s="1"/>
  <c r="AB158" i="5"/>
  <c r="AB126" i="5"/>
  <c r="AB150" i="5"/>
  <c r="AB118" i="5"/>
  <c r="AB94" i="5"/>
  <c r="AB142" i="5"/>
  <c r="AB110" i="5"/>
  <c r="Z64" i="8"/>
  <c r="Z67" i="8"/>
  <c r="Z65" i="8"/>
  <c r="Z63" i="8"/>
  <c r="Z66" i="8"/>
  <c r="Z49" i="8"/>
  <c r="Z52" i="8"/>
  <c r="Z51" i="8"/>
  <c r="Z50" i="8"/>
  <c r="Z48" i="8"/>
  <c r="Z11" i="8"/>
  <c r="Z37" i="8"/>
  <c r="AB78" i="5"/>
  <c r="AB86" i="5"/>
  <c r="Z35" i="8"/>
  <c r="AB4" i="8"/>
  <c r="Z33" i="8"/>
  <c r="Z36" i="8"/>
  <c r="Z34" i="8"/>
  <c r="AF8" i="8"/>
  <c r="AC4" i="8"/>
  <c r="AC7" i="8"/>
  <c r="AD6" i="8" s="1"/>
  <c r="Y314" i="1"/>
  <c r="Y317" i="1"/>
  <c r="AB70" i="5"/>
  <c r="Y108" i="1"/>
  <c r="Y106" i="1"/>
  <c r="Y109" i="1"/>
  <c r="Y107" i="1"/>
  <c r="Y105" i="1"/>
  <c r="AF1" i="1"/>
  <c r="AG1" i="1" s="1"/>
  <c r="AH1" i="1" s="1"/>
  <c r="AI1" i="1" s="1"/>
  <c r="Y37" i="1"/>
  <c r="Y35" i="1"/>
  <c r="Y38" i="1"/>
  <c r="Y33" i="1"/>
  <c r="Y36" i="1"/>
  <c r="Y34" i="1"/>
  <c r="Y43" i="1"/>
  <c r="Y188" i="1"/>
  <c r="Y182" i="1"/>
  <c r="Y176" i="1"/>
  <c r="Y185" i="1"/>
  <c r="Y179" i="1"/>
  <c r="Y150" i="1"/>
  <c r="AB40" i="5"/>
  <c r="Y147" i="1"/>
  <c r="Y134" i="1"/>
  <c r="Y144" i="1"/>
  <c r="AC8" i="5"/>
  <c r="AB13" i="5"/>
  <c r="AB38" i="5"/>
  <c r="AB46" i="5"/>
  <c r="AB22" i="5"/>
  <c r="AB35" i="5"/>
  <c r="AB62" i="5"/>
  <c r="AB6" i="5"/>
  <c r="AB4" i="5" s="1"/>
  <c r="AB36" i="5"/>
  <c r="AA4" i="5"/>
  <c r="AB37" i="5"/>
  <c r="AB54" i="5"/>
  <c r="AB39" i="5"/>
  <c r="Y138" i="1"/>
  <c r="Y141" i="1"/>
  <c r="Y91" i="1"/>
  <c r="AA7" i="6"/>
  <c r="AB6" i="6" s="1"/>
  <c r="AC8" i="6"/>
  <c r="AF1" i="5"/>
  <c r="AG1" i="5" s="1"/>
  <c r="AH1" i="5" s="1"/>
  <c r="AI1" i="5" s="1"/>
  <c r="Z4" i="1"/>
  <c r="AC8" i="1"/>
  <c r="AA6" i="1"/>
  <c r="AA7" i="1" s="1"/>
  <c r="P10" i="4"/>
  <c r="P11" i="4" s="1"/>
  <c r="P12" i="4"/>
  <c r="P13" i="4" s="1"/>
  <c r="O23" i="4"/>
  <c r="AC215" i="6"/>
  <c r="AC228" i="6"/>
  <c r="AC247" i="6"/>
  <c r="AC262" i="6"/>
  <c r="AC233" i="6"/>
  <c r="AC274" i="6"/>
  <c r="AC295" i="6"/>
  <c r="AC235" i="6"/>
  <c r="AC222" i="6"/>
  <c r="AC180" i="6"/>
  <c r="AC243" i="6"/>
  <c r="AC179" i="6"/>
  <c r="AC244" i="6"/>
  <c r="AC200" i="6"/>
  <c r="AC190" i="6"/>
  <c r="AC268" i="6"/>
  <c r="AC290" i="6"/>
  <c r="AC275" i="6"/>
  <c r="AC272" i="6"/>
  <c r="AC208" i="6"/>
  <c r="AC250" i="6"/>
  <c r="AC281" i="6"/>
  <c r="AC210" i="6"/>
  <c r="AC241" i="6"/>
  <c r="AC216" i="6"/>
  <c r="AC189" i="6"/>
  <c r="AC198" i="6"/>
  <c r="AC199" i="6"/>
  <c r="AC176" i="6"/>
  <c r="AC270" i="6"/>
  <c r="AC254" i="6"/>
  <c r="AC221" i="6"/>
  <c r="AC292" i="6"/>
  <c r="AC239" i="6"/>
  <c r="AC285" i="6"/>
  <c r="AC283" i="6"/>
  <c r="AC293" i="6"/>
  <c r="AC223" i="6"/>
  <c r="AC300" i="6"/>
  <c r="AC286" i="6"/>
  <c r="AC191" i="6"/>
  <c r="AC278" i="6"/>
  <c r="AC279" i="6"/>
  <c r="AC267" i="6"/>
  <c r="AC182" i="6"/>
  <c r="AC287" i="6"/>
  <c r="AC207" i="6"/>
  <c r="AC297" i="6"/>
  <c r="AC269" i="6"/>
  <c r="AC178" i="6"/>
  <c r="AC194" i="6"/>
  <c r="AC242" i="6"/>
  <c r="AC265" i="6"/>
  <c r="AC192" i="6"/>
  <c r="AC251" i="6"/>
  <c r="AC263" i="6"/>
  <c r="AC264" i="6"/>
  <c r="AC284" i="6"/>
  <c r="AC276" i="6"/>
  <c r="AC188" i="6"/>
  <c r="AC238" i="6"/>
  <c r="AC219" i="6"/>
  <c r="AC257" i="6"/>
  <c r="AC246" i="6"/>
  <c r="AC218" i="6"/>
  <c r="AC282" i="6"/>
  <c r="AC227" i="6"/>
  <c r="AC225" i="6"/>
  <c r="AC296" i="6"/>
  <c r="AC298" i="6"/>
  <c r="AC258" i="6"/>
  <c r="AC294" i="6"/>
  <c r="AC206" i="6"/>
  <c r="AC214" i="6"/>
  <c r="AC211" i="6"/>
  <c r="AC204" i="6"/>
  <c r="AC277" i="6"/>
  <c r="AC299" i="6"/>
  <c r="AC229" i="6"/>
  <c r="AC280" i="6"/>
  <c r="AC196" i="6"/>
  <c r="AC209" i="6"/>
  <c r="AC291" i="6"/>
  <c r="AC181" i="6"/>
  <c r="AC231" i="6"/>
  <c r="AC203" i="6"/>
  <c r="AC184" i="6"/>
  <c r="AC185" i="6"/>
  <c r="AC255" i="6"/>
  <c r="AC213" i="6"/>
  <c r="AC289" i="6"/>
  <c r="AC212" i="6"/>
  <c r="AC224" i="6"/>
  <c r="AC253" i="6"/>
  <c r="AC260" i="6"/>
  <c r="AC240" i="6"/>
  <c r="AC202" i="6"/>
  <c r="AC226" i="6"/>
  <c r="AC237" i="6"/>
  <c r="AC249" i="6"/>
  <c r="AC187" i="6"/>
  <c r="AC217" i="6"/>
  <c r="AC195" i="6"/>
  <c r="AC266" i="6"/>
  <c r="AC234" i="6"/>
  <c r="AC232" i="6"/>
  <c r="AC220" i="6"/>
  <c r="AC236" i="6"/>
  <c r="AC288" i="6"/>
  <c r="AC183" i="6"/>
  <c r="AC273" i="6"/>
  <c r="AC245" i="6"/>
  <c r="AC186" i="6"/>
  <c r="AC256" i="6"/>
  <c r="AC205" i="6"/>
  <c r="AC259" i="6"/>
  <c r="AC248" i="6"/>
  <c r="AC252" i="6"/>
  <c r="AC201" i="6"/>
  <c r="AC230" i="6"/>
  <c r="AC261" i="6"/>
  <c r="AC177" i="6"/>
  <c r="AC193" i="6"/>
  <c r="AC271" i="6"/>
  <c r="AC197" i="6"/>
  <c r="BW1" i="12" l="1"/>
  <c r="Z91" i="1"/>
  <c r="BV1" i="11"/>
  <c r="AC175" i="5"/>
  <c r="CA1" i="10"/>
  <c r="Y327" i="9"/>
  <c r="Y98" i="9"/>
  <c r="Y39" i="9"/>
  <c r="Y273" i="9" s="1"/>
  <c r="Y42" i="9"/>
  <c r="BS1" i="5"/>
  <c r="AC135" i="5"/>
  <c r="AC136" i="5"/>
  <c r="AC171" i="5"/>
  <c r="AC107" i="5"/>
  <c r="AC103" i="5"/>
  <c r="AC167" i="5"/>
  <c r="AC137" i="5"/>
  <c r="AC168" i="5"/>
  <c r="AC139" i="5"/>
  <c r="AC105" i="5"/>
  <c r="AC170" i="5"/>
  <c r="AC138" i="5"/>
  <c r="AC106" i="5"/>
  <c r="AC104" i="5"/>
  <c r="AC169" i="5"/>
  <c r="Y64" i="9"/>
  <c r="AF8" i="9"/>
  <c r="Z7" i="9"/>
  <c r="Z4" i="9"/>
  <c r="AB275" i="8"/>
  <c r="AB272" i="8"/>
  <c r="AB271" i="8"/>
  <c r="AB257" i="8"/>
  <c r="AB258" i="8"/>
  <c r="AB252" i="8"/>
  <c r="AC275" i="8" s="1"/>
  <c r="AB248" i="8"/>
  <c r="AC271" i="8" s="1"/>
  <c r="AB249" i="8"/>
  <c r="AC272" i="8" s="1"/>
  <c r="AC248" i="8"/>
  <c r="AC249" i="8"/>
  <c r="AC252" i="8"/>
  <c r="AB235" i="8"/>
  <c r="AC258" i="8" s="1"/>
  <c r="AB234" i="8"/>
  <c r="AC257" i="8" s="1"/>
  <c r="AC234" i="8"/>
  <c r="AC235" i="8"/>
  <c r="AC158" i="5"/>
  <c r="AC126" i="5"/>
  <c r="AC118" i="5"/>
  <c r="AC142" i="5"/>
  <c r="AC94" i="5"/>
  <c r="AC110" i="5"/>
  <c r="AC150" i="5"/>
  <c r="AC65" i="8"/>
  <c r="AC63" i="8"/>
  <c r="AC66" i="8"/>
  <c r="AC64" i="8"/>
  <c r="AC67" i="8"/>
  <c r="AB67" i="8"/>
  <c r="AB66" i="8"/>
  <c r="AB65" i="8"/>
  <c r="AB63" i="8"/>
  <c r="AB64" i="8"/>
  <c r="AB52" i="8"/>
  <c r="AB50" i="8"/>
  <c r="AB49" i="8"/>
  <c r="AB48" i="8"/>
  <c r="AB51" i="8"/>
  <c r="AC50" i="8"/>
  <c r="AC48" i="8"/>
  <c r="AC51" i="8"/>
  <c r="AC49" i="8"/>
  <c r="AC52" i="8"/>
  <c r="AB11" i="8"/>
  <c r="AC11" i="8"/>
  <c r="AC78" i="5"/>
  <c r="AC86" i="5"/>
  <c r="AB33" i="8"/>
  <c r="AB35" i="8"/>
  <c r="AB36" i="8"/>
  <c r="AB34" i="8"/>
  <c r="AB37" i="8"/>
  <c r="AC35" i="8"/>
  <c r="AC34" i="8"/>
  <c r="AC33" i="8"/>
  <c r="AC36" i="8"/>
  <c r="AC37" i="8"/>
  <c r="AD4" i="8"/>
  <c r="AD7" i="8"/>
  <c r="AG8" i="8"/>
  <c r="Z314" i="1"/>
  <c r="Z317" i="1"/>
  <c r="AC54" i="5"/>
  <c r="Z106" i="1"/>
  <c r="Z109" i="1"/>
  <c r="Z107" i="1"/>
  <c r="Z108" i="1"/>
  <c r="Z105" i="1"/>
  <c r="Z35" i="1"/>
  <c r="Z38" i="1"/>
  <c r="Z33" i="1"/>
  <c r="Z36" i="1"/>
  <c r="Z34" i="1"/>
  <c r="Z37" i="1"/>
  <c r="Z43" i="1"/>
  <c r="AB7" i="5"/>
  <c r="AC6" i="5" s="1"/>
  <c r="AC4" i="5" s="1"/>
  <c r="AC39" i="5"/>
  <c r="AC40" i="5"/>
  <c r="Z188" i="1"/>
  <c r="Z185" i="1"/>
  <c r="Z182" i="1"/>
  <c r="Z176" i="1"/>
  <c r="Z179" i="1"/>
  <c r="Z150" i="1"/>
  <c r="Z147" i="1"/>
  <c r="AC62" i="5"/>
  <c r="AC22" i="5"/>
  <c r="AC46" i="5"/>
  <c r="AC13" i="5"/>
  <c r="AC37" i="5"/>
  <c r="AC38" i="5"/>
  <c r="Z144" i="1"/>
  <c r="AC35" i="5"/>
  <c r="AC70" i="5"/>
  <c r="AD8" i="5"/>
  <c r="AC36" i="5"/>
  <c r="Z138" i="1"/>
  <c r="Z141" i="1"/>
  <c r="AD8" i="6"/>
  <c r="AB4" i="6"/>
  <c r="AB7" i="6"/>
  <c r="AA4" i="1"/>
  <c r="AD8" i="1"/>
  <c r="AE8" i="1" s="1"/>
  <c r="AB6" i="1"/>
  <c r="AB7" i="1" s="1"/>
  <c r="AC6" i="1" s="1"/>
  <c r="AC7" i="1" s="1"/>
  <c r="AC4" i="1" s="1"/>
  <c r="P14" i="4"/>
  <c r="O24" i="4"/>
  <c r="AD282" i="6"/>
  <c r="AD271" i="6"/>
  <c r="AD210" i="6"/>
  <c r="AD230" i="6"/>
  <c r="AD204" i="6"/>
  <c r="AD202" i="6"/>
  <c r="AD277" i="6"/>
  <c r="AD268" i="6"/>
  <c r="AD215" i="6"/>
  <c r="AD195" i="6"/>
  <c r="AD236" i="6"/>
  <c r="AD198" i="6"/>
  <c r="AD188" i="6"/>
  <c r="AD223" i="6"/>
  <c r="AD217" i="6"/>
  <c r="AD248" i="6"/>
  <c r="AD234" i="6"/>
  <c r="AD182" i="6"/>
  <c r="AD203" i="6"/>
  <c r="AD240" i="6"/>
  <c r="AD257" i="6"/>
  <c r="AD281" i="6"/>
  <c r="AD247" i="6"/>
  <c r="AD244" i="6"/>
  <c r="AD296" i="6"/>
  <c r="AD284" i="6"/>
  <c r="AD289" i="6"/>
  <c r="AD201" i="6"/>
  <c r="AD253" i="6"/>
  <c r="AD294" i="6"/>
  <c r="AD262" i="6"/>
  <c r="AD232" i="6"/>
  <c r="AD208" i="6"/>
  <c r="AD233" i="6"/>
  <c r="AD178" i="6"/>
  <c r="AD213" i="6"/>
  <c r="AD190" i="6"/>
  <c r="AD176" i="6"/>
  <c r="AD229" i="6"/>
  <c r="AD297" i="6"/>
  <c r="AD207" i="6"/>
  <c r="AD272" i="6"/>
  <c r="AD241" i="6"/>
  <c r="AD187" i="6"/>
  <c r="AD264" i="6"/>
  <c r="AD199" i="6"/>
  <c r="AD283" i="6"/>
  <c r="AD179" i="6"/>
  <c r="AD263" i="6"/>
  <c r="AD292" i="6"/>
  <c r="AD270" i="6"/>
  <c r="AD287" i="6"/>
  <c r="AD218" i="6"/>
  <c r="AD189" i="6"/>
  <c r="AD278" i="6"/>
  <c r="AD183" i="6"/>
  <c r="AD200" i="6"/>
  <c r="AD226" i="6"/>
  <c r="AD269" i="6"/>
  <c r="AD274" i="6"/>
  <c r="AD231" i="6"/>
  <c r="AD298" i="6"/>
  <c r="AD197" i="6"/>
  <c r="AD256" i="6"/>
  <c r="AD220" i="6"/>
  <c r="AD280" i="6"/>
  <c r="AD267" i="6"/>
  <c r="AD245" i="6"/>
  <c r="AD191" i="6"/>
  <c r="AD265" i="6"/>
  <c r="AD216" i="6"/>
  <c r="AD243" i="6"/>
  <c r="AD299" i="6"/>
  <c r="AD279" i="6"/>
  <c r="AD288" i="6"/>
  <c r="AD186" i="6"/>
  <c r="AD196" i="6"/>
  <c r="AD177" i="6"/>
  <c r="AD227" i="6"/>
  <c r="AD260" i="6"/>
  <c r="AD266" i="6"/>
  <c r="AD295" i="6"/>
  <c r="AD238" i="6"/>
  <c r="AD185" i="6"/>
  <c r="AD300" i="6"/>
  <c r="AD290" i="6"/>
  <c r="AD239" i="6"/>
  <c r="AD214" i="6"/>
  <c r="AD206" i="6"/>
  <c r="AD250" i="6"/>
  <c r="AD225" i="6"/>
  <c r="AD285" i="6"/>
  <c r="AD219" i="6"/>
  <c r="AD275" i="6"/>
  <c r="AD286" i="6"/>
  <c r="AD252" i="6"/>
  <c r="AD193" i="6"/>
  <c r="AD224" i="6"/>
  <c r="AD211" i="6"/>
  <c r="AD237" i="6"/>
  <c r="AD261" i="6"/>
  <c r="AD251" i="6"/>
  <c r="AD221" i="6"/>
  <c r="AD222" i="6"/>
  <c r="AD249" i="6"/>
  <c r="AD194" i="6"/>
  <c r="AD293" i="6"/>
  <c r="AD259" i="6"/>
  <c r="AD242" i="6"/>
  <c r="AD255" i="6"/>
  <c r="AD192" i="6"/>
  <c r="AD205" i="6"/>
  <c r="AD273" i="6"/>
  <c r="AD209" i="6"/>
  <c r="AD291" i="6"/>
  <c r="AD276" i="6"/>
  <c r="AD228" i="6"/>
  <c r="AD180" i="6"/>
  <c r="AD246" i="6"/>
  <c r="AD254" i="6"/>
  <c r="AD212" i="6"/>
  <c r="AD258" i="6"/>
  <c r="AD181" i="6"/>
  <c r="AD235" i="6"/>
  <c r="AD184" i="6"/>
  <c r="Z244" i="9" l="1"/>
  <c r="Z163" i="9"/>
  <c r="Z99" i="9"/>
  <c r="BX1" i="12"/>
  <c r="BW1" i="11"/>
  <c r="AD175" i="5"/>
  <c r="CB1" i="10"/>
  <c r="Z330" i="9"/>
  <c r="Z328" i="9"/>
  <c r="Y162" i="9"/>
  <c r="Y297" i="9"/>
  <c r="Y67" i="9"/>
  <c r="Z183" i="9"/>
  <c r="Z164" i="9"/>
  <c r="Z280" i="9" s="1"/>
  <c r="Z161" i="9"/>
  <c r="Z294" i="9" s="1"/>
  <c r="Z138" i="9"/>
  <c r="Z101" i="9"/>
  <c r="Z69" i="9"/>
  <c r="Z275" i="9" s="1"/>
  <c r="Z74" i="9"/>
  <c r="Z44" i="9"/>
  <c r="Z40" i="9"/>
  <c r="Z43" i="9"/>
  <c r="Z41" i="9"/>
  <c r="BT1" i="5"/>
  <c r="AD168" i="5"/>
  <c r="AD137" i="5"/>
  <c r="AD106" i="5"/>
  <c r="AD138" i="5"/>
  <c r="AD107" i="5"/>
  <c r="AD135" i="5"/>
  <c r="AD103" i="5"/>
  <c r="AD169" i="5"/>
  <c r="AD136" i="5"/>
  <c r="AD105" i="5"/>
  <c r="AD170" i="5"/>
  <c r="AD104" i="5"/>
  <c r="AD171" i="5"/>
  <c r="AD167" i="5"/>
  <c r="AD139" i="5"/>
  <c r="Z14" i="9"/>
  <c r="AG8" i="9"/>
  <c r="AA6" i="9"/>
  <c r="AD271" i="8"/>
  <c r="AD272" i="8"/>
  <c r="AD275" i="8"/>
  <c r="AD257" i="8"/>
  <c r="AD258" i="8"/>
  <c r="AD248" i="8"/>
  <c r="AD249" i="8"/>
  <c r="AD252" i="8"/>
  <c r="AD234" i="8"/>
  <c r="AD235" i="8"/>
  <c r="AD158" i="5"/>
  <c r="AD126" i="5"/>
  <c r="AD94" i="5"/>
  <c r="AD118" i="5"/>
  <c r="AD142" i="5"/>
  <c r="AD110" i="5"/>
  <c r="AD150" i="5"/>
  <c r="AD65" i="8"/>
  <c r="AD63" i="8"/>
  <c r="AD66" i="8"/>
  <c r="AD67" i="8"/>
  <c r="AD64" i="8"/>
  <c r="AD50" i="8"/>
  <c r="AD48" i="8"/>
  <c r="AD51" i="8"/>
  <c r="AD49" i="8"/>
  <c r="AD52" i="8"/>
  <c r="AD11" i="8"/>
  <c r="AD78" i="5"/>
  <c r="AD86" i="5"/>
  <c r="AD35" i="8"/>
  <c r="AD33" i="8"/>
  <c r="AD34" i="8"/>
  <c r="AD37" i="8"/>
  <c r="AD36" i="8"/>
  <c r="AE6" i="8"/>
  <c r="AH8" i="8"/>
  <c r="AC314" i="1"/>
  <c r="AC317" i="1"/>
  <c r="AD54" i="5"/>
  <c r="AC107" i="1"/>
  <c r="AC105" i="1"/>
  <c r="AC108" i="1"/>
  <c r="AC106" i="1"/>
  <c r="AC109" i="1"/>
  <c r="AA106" i="1"/>
  <c r="AA109" i="1"/>
  <c r="AA107" i="1"/>
  <c r="AA105" i="1"/>
  <c r="AA108" i="1"/>
  <c r="AA35" i="1"/>
  <c r="AA38" i="1"/>
  <c r="AA33" i="1"/>
  <c r="AA36" i="1"/>
  <c r="AA34" i="1"/>
  <c r="AA37" i="1"/>
  <c r="AC33" i="1"/>
  <c r="AC36" i="1"/>
  <c r="AC34" i="1"/>
  <c r="AC37" i="1"/>
  <c r="AC35" i="1"/>
  <c r="AC38" i="1"/>
  <c r="AA43" i="1"/>
  <c r="AC43" i="1"/>
  <c r="AD13" i="5"/>
  <c r="AC7" i="5"/>
  <c r="AD6" i="5" s="1"/>
  <c r="AD4" i="5" s="1"/>
  <c r="AD22" i="5"/>
  <c r="AA188" i="1"/>
  <c r="AA182" i="1"/>
  <c r="AA176" i="1"/>
  <c r="AA185" i="1"/>
  <c r="AA179" i="1"/>
  <c r="AC182" i="1"/>
  <c r="AC185" i="1"/>
  <c r="AC179" i="1"/>
  <c r="AC176" i="1"/>
  <c r="AC188" i="1"/>
  <c r="AC150" i="1"/>
  <c r="AA150" i="1"/>
  <c r="AD37" i="5"/>
  <c r="AD70" i="5"/>
  <c r="AD62" i="5"/>
  <c r="AD40" i="5"/>
  <c r="AD46" i="5"/>
  <c r="AD38" i="5"/>
  <c r="AE8" i="5"/>
  <c r="AD36" i="5"/>
  <c r="AD39" i="5"/>
  <c r="AC147" i="1"/>
  <c r="AA147" i="1"/>
  <c r="AA144" i="1"/>
  <c r="AD35" i="5"/>
  <c r="AC144" i="1"/>
  <c r="AC138" i="1"/>
  <c r="AC141" i="1"/>
  <c r="AA138" i="1"/>
  <c r="AA141" i="1"/>
  <c r="AA91" i="1"/>
  <c r="AC91" i="1"/>
  <c r="AE8" i="6"/>
  <c r="AC6" i="6"/>
  <c r="AF8" i="1"/>
  <c r="AB4" i="1"/>
  <c r="AD6" i="1"/>
  <c r="AD7" i="1" s="1"/>
  <c r="AD4" i="1" s="1"/>
  <c r="P15" i="4"/>
  <c r="O25" i="4"/>
  <c r="AE236" i="6"/>
  <c r="AE202" i="6"/>
  <c r="AE293" i="6"/>
  <c r="AE228" i="6"/>
  <c r="AE246" i="6"/>
  <c r="AE225" i="6"/>
  <c r="AE234" i="6"/>
  <c r="AE184" i="6"/>
  <c r="AE206" i="6"/>
  <c r="AE285" i="6"/>
  <c r="AE220" i="6"/>
  <c r="AE258" i="6"/>
  <c r="AE176" i="6"/>
  <c r="AE252" i="6"/>
  <c r="AE266" i="6"/>
  <c r="AE178" i="6"/>
  <c r="AE299" i="6"/>
  <c r="AE215" i="6"/>
  <c r="AE295" i="6"/>
  <c r="AE259" i="6"/>
  <c r="AE286" i="6"/>
  <c r="AE289" i="6"/>
  <c r="AE262" i="6"/>
  <c r="AE221" i="6"/>
  <c r="AE249" i="6"/>
  <c r="AE196" i="6"/>
  <c r="AE288" i="6"/>
  <c r="AE195" i="6"/>
  <c r="AE229" i="6"/>
  <c r="AE256" i="6"/>
  <c r="AE210" i="6"/>
  <c r="AE231" i="6"/>
  <c r="AE298" i="6"/>
  <c r="AE239" i="6"/>
  <c r="AE243" i="6"/>
  <c r="AE217" i="6"/>
  <c r="AE268" i="6"/>
  <c r="AE197" i="6"/>
  <c r="AE213" i="6"/>
  <c r="AE242" i="6"/>
  <c r="AE265" i="6"/>
  <c r="AE180" i="6"/>
  <c r="AE198" i="6"/>
  <c r="AE247" i="6"/>
  <c r="AE248" i="6"/>
  <c r="AE191" i="6"/>
  <c r="AE205" i="6"/>
  <c r="AE193" i="6"/>
  <c r="AE233" i="6"/>
  <c r="AE271" i="6"/>
  <c r="AE274" i="6"/>
  <c r="AE240" i="6"/>
  <c r="AE237" i="6"/>
  <c r="AE226" i="6"/>
  <c r="AE208" i="6"/>
  <c r="AE280" i="6"/>
  <c r="AE273" i="6"/>
  <c r="AE182" i="6"/>
  <c r="AE201" i="6"/>
  <c r="AE297" i="6"/>
  <c r="AE272" i="6"/>
  <c r="AE253" i="6"/>
  <c r="AE300" i="6"/>
  <c r="AE183" i="6"/>
  <c r="AE269" i="6"/>
  <c r="AE187" i="6"/>
  <c r="AE216" i="6"/>
  <c r="AE209" i="6"/>
  <c r="AE224" i="6"/>
  <c r="AE199" i="6"/>
  <c r="AE227" i="6"/>
  <c r="AE189" i="6"/>
  <c r="AE211" i="6"/>
  <c r="AE241" i="6"/>
  <c r="AE200" i="6"/>
  <c r="AE277" i="6"/>
  <c r="AE190" i="6"/>
  <c r="AE264" i="6"/>
  <c r="AE282" i="6"/>
  <c r="AE283" i="6"/>
  <c r="AE181" i="6"/>
  <c r="AE222" i="6"/>
  <c r="AE250" i="6"/>
  <c r="AE281" i="6"/>
  <c r="AE214" i="6"/>
  <c r="AE275" i="6"/>
  <c r="AE244" i="6"/>
  <c r="AE257" i="6"/>
  <c r="AE276" i="6"/>
  <c r="AE251" i="6"/>
  <c r="AE287" i="6"/>
  <c r="AE254" i="6"/>
  <c r="AE207" i="6"/>
  <c r="AE263" i="6"/>
  <c r="AE294" i="6"/>
  <c r="AE238" i="6"/>
  <c r="AE179" i="6"/>
  <c r="AE177" i="6"/>
  <c r="AE279" i="6"/>
  <c r="AE188" i="6"/>
  <c r="AE245" i="6"/>
  <c r="AE260" i="6"/>
  <c r="AE192" i="6"/>
  <c r="AE290" i="6"/>
  <c r="AE186" i="6"/>
  <c r="AE255" i="6"/>
  <c r="AE219" i="6"/>
  <c r="AE235" i="6"/>
  <c r="AE203" i="6"/>
  <c r="AE194" i="6"/>
  <c r="AE223" i="6"/>
  <c r="AE267" i="6"/>
  <c r="AE230" i="6"/>
  <c r="AE185" i="6"/>
  <c r="AE292" i="6"/>
  <c r="AE261" i="6"/>
  <c r="AE218" i="6"/>
  <c r="AE270" i="6"/>
  <c r="AE212" i="6"/>
  <c r="AE284" i="6"/>
  <c r="AE278" i="6"/>
  <c r="AE232" i="6"/>
  <c r="AE291" i="6"/>
  <c r="AE296" i="6"/>
  <c r="AE204" i="6"/>
  <c r="BY1" i="12" l="1"/>
  <c r="BX1" i="11"/>
  <c r="AE175" i="5"/>
  <c r="CC1" i="10"/>
  <c r="Z327" i="9"/>
  <c r="Z293" i="9"/>
  <c r="Z165" i="9"/>
  <c r="Z98" i="9"/>
  <c r="Z42" i="9"/>
  <c r="Z39" i="9"/>
  <c r="Z273" i="9" s="1"/>
  <c r="BU1" i="5"/>
  <c r="AE135" i="5"/>
  <c r="AE104" i="5"/>
  <c r="AE106" i="5"/>
  <c r="AE169" i="5"/>
  <c r="AE171" i="5"/>
  <c r="AE103" i="5"/>
  <c r="AE107" i="5"/>
  <c r="AE167" i="5"/>
  <c r="AE105" i="5"/>
  <c r="AE139" i="5"/>
  <c r="AE170" i="5"/>
  <c r="AE168" i="5"/>
  <c r="AE137" i="5"/>
  <c r="AE138" i="5"/>
  <c r="AE136" i="5"/>
  <c r="AA4" i="9"/>
  <c r="AA7" i="9"/>
  <c r="AH8" i="9"/>
  <c r="AE158" i="5"/>
  <c r="AE126" i="5"/>
  <c r="AE142" i="5"/>
  <c r="AE118" i="5"/>
  <c r="AE94" i="5"/>
  <c r="AE110" i="5"/>
  <c r="AE150" i="5"/>
  <c r="AE86" i="5"/>
  <c r="AE78" i="5"/>
  <c r="AI8" i="8"/>
  <c r="AJ8" i="8" s="1"/>
  <c r="AE7" i="8"/>
  <c r="AE4" i="8"/>
  <c r="AB317" i="1"/>
  <c r="AB314" i="1"/>
  <c r="AE62" i="5"/>
  <c r="AB109" i="1"/>
  <c r="AB106" i="1"/>
  <c r="AB107" i="1"/>
  <c r="AB105" i="1"/>
  <c r="AB108" i="1"/>
  <c r="AD107" i="1"/>
  <c r="AD105" i="1"/>
  <c r="AD108" i="1"/>
  <c r="AD106" i="1"/>
  <c r="AD109" i="1"/>
  <c r="AD36" i="1"/>
  <c r="AD34" i="1"/>
  <c r="AD37" i="1"/>
  <c r="AD35" i="1"/>
  <c r="AD38" i="1"/>
  <c r="AD33" i="1"/>
  <c r="AB38" i="1"/>
  <c r="AB33" i="1"/>
  <c r="AB36" i="1"/>
  <c r="AB34" i="1"/>
  <c r="AB37" i="1"/>
  <c r="AB35" i="1"/>
  <c r="AB43" i="1"/>
  <c r="AD43" i="1"/>
  <c r="AE70" i="5"/>
  <c r="AE13" i="5"/>
  <c r="AE37" i="5"/>
  <c r="AE54" i="5"/>
  <c r="AE36" i="5"/>
  <c r="AE35" i="5"/>
  <c r="AE39" i="5"/>
  <c r="AE40" i="5"/>
  <c r="AF8" i="5"/>
  <c r="AB188" i="1"/>
  <c r="AB182" i="1"/>
  <c r="AB176" i="1"/>
  <c r="AB185" i="1"/>
  <c r="AB179" i="1"/>
  <c r="AD179" i="1"/>
  <c r="AD185" i="1"/>
  <c r="AD176" i="1"/>
  <c r="AD188" i="1"/>
  <c r="AD182" i="1"/>
  <c r="AB150" i="1"/>
  <c r="AD150" i="1"/>
  <c r="AD7" i="5"/>
  <c r="AE6" i="5" s="1"/>
  <c r="AE22" i="5"/>
  <c r="AE46" i="5"/>
  <c r="AE38" i="5"/>
  <c r="AD147" i="1"/>
  <c r="AB147" i="1"/>
  <c r="AD144" i="1"/>
  <c r="AB144" i="1"/>
  <c r="AD138" i="1"/>
  <c r="AD141" i="1"/>
  <c r="AB138" i="1"/>
  <c r="AB141" i="1"/>
  <c r="AD91" i="1"/>
  <c r="AB91" i="1"/>
  <c r="AF8" i="6"/>
  <c r="AC4" i="6"/>
  <c r="AC7" i="6"/>
  <c r="AG8" i="1"/>
  <c r="AE6" i="1"/>
  <c r="P16" i="4"/>
  <c r="O26" i="4"/>
  <c r="AF177" i="6"/>
  <c r="AF187" i="6"/>
  <c r="AF229" i="6"/>
  <c r="AF252" i="6"/>
  <c r="AF289" i="6"/>
  <c r="AF233" i="6"/>
  <c r="AF255" i="6"/>
  <c r="AF271" i="6"/>
  <c r="AF195" i="6"/>
  <c r="AF290" i="6"/>
  <c r="AF248" i="6"/>
  <c r="AF220" i="6"/>
  <c r="AF246" i="6"/>
  <c r="AF284" i="6"/>
  <c r="AF207" i="6"/>
  <c r="AF257" i="6"/>
  <c r="AF185" i="6"/>
  <c r="AF194" i="6"/>
  <c r="AF270" i="6"/>
  <c r="AF238" i="6"/>
  <c r="AF268" i="6"/>
  <c r="AF264" i="6"/>
  <c r="AF179" i="6"/>
  <c r="AF294" i="6"/>
  <c r="AF205" i="6"/>
  <c r="AF209" i="6"/>
  <c r="AF191" i="6"/>
  <c r="AF299" i="6"/>
  <c r="AF224" i="6"/>
  <c r="AF211" i="6"/>
  <c r="AF272" i="6"/>
  <c r="AF176" i="6"/>
  <c r="AF266" i="6"/>
  <c r="AF267" i="6"/>
  <c r="AF203" i="6"/>
  <c r="AF200" i="6"/>
  <c r="AF262" i="6"/>
  <c r="AF230" i="6"/>
  <c r="AF181" i="6"/>
  <c r="AF253" i="6"/>
  <c r="AF293" i="6"/>
  <c r="AF239" i="6"/>
  <c r="AF199" i="6"/>
  <c r="AF269" i="6"/>
  <c r="AF241" i="6"/>
  <c r="AF190" i="6"/>
  <c r="AF292" i="6"/>
  <c r="AF300" i="6"/>
  <c r="AF274" i="6"/>
  <c r="AF213" i="6"/>
  <c r="AF273" i="6"/>
  <c r="AF189" i="6"/>
  <c r="AF254" i="6"/>
  <c r="AF251" i="6"/>
  <c r="AF192" i="6"/>
  <c r="AF196" i="6"/>
  <c r="AF297" i="6"/>
  <c r="AF202" i="6"/>
  <c r="AF210" i="6"/>
  <c r="AF283" i="6"/>
  <c r="AF281" i="6"/>
  <c r="AF234" i="6"/>
  <c r="AF282" i="6"/>
  <c r="AF206" i="6"/>
  <c r="AF298" i="6"/>
  <c r="AF226" i="6"/>
  <c r="AF193" i="6"/>
  <c r="AF286" i="6"/>
  <c r="AF277" i="6"/>
  <c r="AF287" i="6"/>
  <c r="AF295" i="6"/>
  <c r="AF178" i="6"/>
  <c r="AF259" i="6"/>
  <c r="AF184" i="6"/>
  <c r="AF236" i="6"/>
  <c r="AF260" i="6"/>
  <c r="AF212" i="6"/>
  <c r="AF288" i="6"/>
  <c r="AF222" i="6"/>
  <c r="AF215" i="6"/>
  <c r="AF183" i="6"/>
  <c r="AF265" i="6"/>
  <c r="AF291" i="6"/>
  <c r="AF285" i="6"/>
  <c r="AF201" i="6"/>
  <c r="AF237" i="6"/>
  <c r="AF221" i="6"/>
  <c r="AF228" i="6"/>
  <c r="AF182" i="6"/>
  <c r="AF219" i="6"/>
  <c r="AF276" i="6"/>
  <c r="AF217" i="6"/>
  <c r="AF231" i="6"/>
  <c r="AF223" i="6"/>
  <c r="AF247" i="6"/>
  <c r="AF280" i="6"/>
  <c r="AF188" i="6"/>
  <c r="AF216" i="6"/>
  <c r="AF263" i="6"/>
  <c r="AF243" i="6"/>
  <c r="AF208" i="6"/>
  <c r="AF242" i="6"/>
  <c r="AF245" i="6"/>
  <c r="AF249" i="6"/>
  <c r="AF244" i="6"/>
  <c r="AF197" i="6"/>
  <c r="AF275" i="6"/>
  <c r="AF261" i="6"/>
  <c r="AF240" i="6"/>
  <c r="AF198" i="6"/>
  <c r="AF296" i="6"/>
  <c r="AF256" i="6"/>
  <c r="AF227" i="6"/>
  <c r="AF214" i="6"/>
  <c r="AF235" i="6"/>
  <c r="AF250" i="6"/>
  <c r="AF218" i="6"/>
  <c r="AF186" i="6"/>
  <c r="AF232" i="6"/>
  <c r="AF204" i="6"/>
  <c r="AF278" i="6"/>
  <c r="AF258" i="6"/>
  <c r="AF225" i="6"/>
  <c r="AF279" i="6"/>
  <c r="AF180" i="6"/>
  <c r="AA244" i="9" l="1"/>
  <c r="AA99" i="9"/>
  <c r="AA161" i="9"/>
  <c r="AA294" i="9" s="1"/>
  <c r="BZ1" i="12"/>
  <c r="BY1" i="11"/>
  <c r="AF175" i="5"/>
  <c r="CD1" i="10"/>
  <c r="AA330" i="9"/>
  <c r="AA328" i="9"/>
  <c r="Z162" i="9"/>
  <c r="Z297" i="9"/>
  <c r="Z67" i="9"/>
  <c r="AA183" i="9"/>
  <c r="AA164" i="9"/>
  <c r="AA280" i="9" s="1"/>
  <c r="AA138" i="9"/>
  <c r="AA101" i="9"/>
  <c r="AA69" i="9"/>
  <c r="AA74" i="9"/>
  <c r="AA55" i="9"/>
  <c r="AA40" i="9"/>
  <c r="AA43" i="9"/>
  <c r="AA41" i="9"/>
  <c r="AK8" i="8"/>
  <c r="BV1" i="5"/>
  <c r="AF167" i="5"/>
  <c r="AF136" i="5"/>
  <c r="AF107" i="5"/>
  <c r="AF138" i="5"/>
  <c r="AF171" i="5"/>
  <c r="AF169" i="5"/>
  <c r="AF103" i="5"/>
  <c r="AF135" i="5"/>
  <c r="AF105" i="5"/>
  <c r="AF139" i="5"/>
  <c r="AF170" i="5"/>
  <c r="AF168" i="5"/>
  <c r="AF106" i="5"/>
  <c r="AF137" i="5"/>
  <c r="AF104" i="5"/>
  <c r="AA14" i="9"/>
  <c r="AI8" i="9"/>
  <c r="AJ8" i="9" s="1"/>
  <c r="AB6" i="9"/>
  <c r="AE271" i="8"/>
  <c r="AE272" i="8"/>
  <c r="AE275" i="8"/>
  <c r="AE257" i="8"/>
  <c r="AE258" i="8"/>
  <c r="AE248" i="8"/>
  <c r="AE249" i="8"/>
  <c r="AE252" i="8"/>
  <c r="AE234" i="8"/>
  <c r="AE235" i="8"/>
  <c r="AF158" i="5"/>
  <c r="AF126" i="5"/>
  <c r="AF110" i="5"/>
  <c r="AF142" i="5"/>
  <c r="AF150" i="5"/>
  <c r="AF118" i="5"/>
  <c r="AF94" i="5"/>
  <c r="AE63" i="8"/>
  <c r="AE66" i="8"/>
  <c r="AE64" i="8"/>
  <c r="AE67" i="8"/>
  <c r="AE65" i="8"/>
  <c r="AE50" i="8"/>
  <c r="AE48" i="8"/>
  <c r="AE51" i="8"/>
  <c r="AE49" i="8"/>
  <c r="AE52" i="8"/>
  <c r="AE11" i="8"/>
  <c r="AF86" i="5"/>
  <c r="AF78" i="5"/>
  <c r="AE33" i="8"/>
  <c r="AE37" i="8"/>
  <c r="AE34" i="8"/>
  <c r="AE36" i="8"/>
  <c r="AE35" i="8"/>
  <c r="AF6" i="8"/>
  <c r="AF70" i="5"/>
  <c r="AF40" i="5"/>
  <c r="AF39" i="5"/>
  <c r="AF46" i="5"/>
  <c r="AF22" i="5"/>
  <c r="AF62" i="5"/>
  <c r="AF13" i="5"/>
  <c r="AF37" i="5"/>
  <c r="AF35" i="5"/>
  <c r="AF36" i="5"/>
  <c r="AF54" i="5"/>
  <c r="AG8" i="5"/>
  <c r="AF38" i="5"/>
  <c r="AG8" i="6"/>
  <c r="AD6" i="6"/>
  <c r="AE7" i="5"/>
  <c r="AE4" i="5"/>
  <c r="AH8" i="1"/>
  <c r="AI8" i="1" s="1"/>
  <c r="AJ8" i="1" s="1"/>
  <c r="AE4" i="1"/>
  <c r="AE7" i="1"/>
  <c r="P17" i="4"/>
  <c r="O27" i="4"/>
  <c r="O28" i="4" s="1"/>
  <c r="AG256" i="6"/>
  <c r="AG196" i="6"/>
  <c r="AG179" i="6"/>
  <c r="AG292" i="6"/>
  <c r="AG209" i="6"/>
  <c r="AG228" i="6"/>
  <c r="AG300" i="6"/>
  <c r="AG242" i="6"/>
  <c r="AG241" i="6"/>
  <c r="AG298" i="6"/>
  <c r="AG210" i="6"/>
  <c r="AG246" i="6"/>
  <c r="AG257" i="6"/>
  <c r="AG299" i="6"/>
  <c r="AG294" i="6"/>
  <c r="AG266" i="6"/>
  <c r="AG234" i="6"/>
  <c r="AG290" i="6"/>
  <c r="AG282" i="6"/>
  <c r="AG229" i="6"/>
  <c r="AG239" i="6"/>
  <c r="AG189" i="6"/>
  <c r="AG193" i="6"/>
  <c r="AG198" i="6"/>
  <c r="AG259" i="6"/>
  <c r="AG230" i="6"/>
  <c r="AG272" i="6"/>
  <c r="AG178" i="6"/>
  <c r="AG225" i="6"/>
  <c r="AG183" i="6"/>
  <c r="AG205" i="6"/>
  <c r="AG284" i="6"/>
  <c r="AG215" i="6"/>
  <c r="AG181" i="6"/>
  <c r="AG240" i="6"/>
  <c r="AG202" i="6"/>
  <c r="AG243" i="6"/>
  <c r="AG258" i="6"/>
  <c r="AG204" i="6"/>
  <c r="AG176" i="6"/>
  <c r="AG264" i="6"/>
  <c r="AG203" i="6"/>
  <c r="AG276" i="6"/>
  <c r="AG265" i="6"/>
  <c r="AG180" i="6"/>
  <c r="AG248" i="6"/>
  <c r="AG267" i="6"/>
  <c r="AG278" i="6"/>
  <c r="AG227" i="6"/>
  <c r="AG287" i="6"/>
  <c r="AG249" i="6"/>
  <c r="AG207" i="6"/>
  <c r="AG262" i="6"/>
  <c r="AG217" i="6"/>
  <c r="AG216" i="6"/>
  <c r="AG296" i="6"/>
  <c r="AG235" i="6"/>
  <c r="AG236" i="6"/>
  <c r="AG275" i="6"/>
  <c r="AG245" i="6"/>
  <c r="AG288" i="6"/>
  <c r="AG281" i="6"/>
  <c r="AG197" i="6"/>
  <c r="AG186" i="6"/>
  <c r="AG286" i="6"/>
  <c r="AG251" i="6"/>
  <c r="AG188" i="6"/>
  <c r="AG260" i="6"/>
  <c r="AG283" i="6"/>
  <c r="AG269" i="6"/>
  <c r="AG274" i="6"/>
  <c r="AG233" i="6"/>
  <c r="AG293" i="6"/>
  <c r="AG194" i="6"/>
  <c r="AG185" i="6"/>
  <c r="AG244" i="6"/>
  <c r="AG273" i="6"/>
  <c r="AG222" i="6"/>
  <c r="AG192" i="6"/>
  <c r="AG232" i="6"/>
  <c r="AG219" i="6"/>
  <c r="AG191" i="6"/>
  <c r="AG213" i="6"/>
  <c r="AG252" i="6"/>
  <c r="AG199" i="6"/>
  <c r="AG268" i="6"/>
  <c r="AG184" i="6"/>
  <c r="AG226" i="6"/>
  <c r="AG297" i="6"/>
  <c r="AG208" i="6"/>
  <c r="AG221" i="6"/>
  <c r="AG206" i="6"/>
  <c r="AG187" i="6"/>
  <c r="AG238" i="6"/>
  <c r="AG289" i="6"/>
  <c r="AG220" i="6"/>
  <c r="AG237" i="6"/>
  <c r="AG218" i="6"/>
  <c r="AG212" i="6"/>
  <c r="AG295" i="6"/>
  <c r="AG182" i="6"/>
  <c r="AG195" i="6"/>
  <c r="AG277" i="6"/>
  <c r="AG250" i="6"/>
  <c r="AG224" i="6"/>
  <c r="AG285" i="6"/>
  <c r="AG263" i="6"/>
  <c r="AG270" i="6"/>
  <c r="AG255" i="6"/>
  <c r="AG231" i="6"/>
  <c r="AG261" i="6"/>
  <c r="AG280" i="6"/>
  <c r="AG247" i="6"/>
  <c r="AG177" i="6"/>
  <c r="AG279" i="6"/>
  <c r="AG200" i="6"/>
  <c r="AG253" i="6"/>
  <c r="AG211" i="6"/>
  <c r="AG214" i="6"/>
  <c r="AG291" i="6"/>
  <c r="AG223" i="6"/>
  <c r="AG190" i="6"/>
  <c r="AG271" i="6"/>
  <c r="AG201" i="6"/>
  <c r="AG254" i="6"/>
  <c r="AA163" i="9" l="1"/>
  <c r="AA165" i="9" s="1"/>
  <c r="CA1" i="12"/>
  <c r="BZ1" i="11"/>
  <c r="AG175" i="5"/>
  <c r="CE1" i="10"/>
  <c r="AA327" i="9"/>
  <c r="AA293" i="9"/>
  <c r="AA98" i="9"/>
  <c r="AA39" i="9"/>
  <c r="AA273" i="9" s="1"/>
  <c r="AA42" i="9"/>
  <c r="AA44" i="9" s="1"/>
  <c r="AK8" i="9"/>
  <c r="AL8" i="8"/>
  <c r="BW1" i="5"/>
  <c r="AG104" i="5"/>
  <c r="AG137" i="5"/>
  <c r="AG171" i="5"/>
  <c r="AG169" i="5"/>
  <c r="AG103" i="5"/>
  <c r="AG136" i="5"/>
  <c r="AG135" i="5"/>
  <c r="AG167" i="5"/>
  <c r="AG170" i="5"/>
  <c r="AG168" i="5"/>
  <c r="AG106" i="5"/>
  <c r="AG138" i="5"/>
  <c r="AG107" i="5"/>
  <c r="AG139" i="5"/>
  <c r="AG105" i="5"/>
  <c r="AK8" i="1"/>
  <c r="AB4" i="9"/>
  <c r="AB7" i="9"/>
  <c r="AG158" i="5"/>
  <c r="AG126" i="5"/>
  <c r="AG110" i="5"/>
  <c r="AG150" i="5"/>
  <c r="AG118" i="5"/>
  <c r="AG94" i="5"/>
  <c r="AG142" i="5"/>
  <c r="AG86" i="5"/>
  <c r="AG78" i="5"/>
  <c r="AF7" i="8"/>
  <c r="AF4" i="8"/>
  <c r="AE314" i="1"/>
  <c r="AE317" i="1"/>
  <c r="AG54" i="5"/>
  <c r="AE105" i="1"/>
  <c r="AE108" i="1"/>
  <c r="AE107" i="1"/>
  <c r="AE106" i="1"/>
  <c r="AE109" i="1"/>
  <c r="AE34" i="1"/>
  <c r="AE37" i="1"/>
  <c r="AE35" i="1"/>
  <c r="AE38" i="1"/>
  <c r="AE33" i="1"/>
  <c r="AE36" i="1"/>
  <c r="AE43" i="1"/>
  <c r="AG37" i="5"/>
  <c r="AG39" i="5"/>
  <c r="AH8" i="5"/>
  <c r="AG13" i="5"/>
  <c r="AG70" i="5"/>
  <c r="AG36" i="5"/>
  <c r="AG62" i="5"/>
  <c r="AG40" i="5"/>
  <c r="AG38" i="5"/>
  <c r="AG46" i="5"/>
  <c r="AG22" i="5"/>
  <c r="AG35" i="5"/>
  <c r="AE185" i="1"/>
  <c r="AE179" i="1"/>
  <c r="AE188" i="1"/>
  <c r="AE182" i="1"/>
  <c r="AE176" i="1"/>
  <c r="AE150" i="1"/>
  <c r="AE147" i="1"/>
  <c r="AE144" i="1"/>
  <c r="AE138" i="1"/>
  <c r="AE141" i="1"/>
  <c r="AE91" i="1"/>
  <c r="AH8" i="6"/>
  <c r="AD7" i="6"/>
  <c r="AD4" i="6"/>
  <c r="AF6" i="5"/>
  <c r="AF6" i="1"/>
  <c r="P18" i="4"/>
  <c r="P19" i="4" s="1"/>
  <c r="P20" i="4" s="1"/>
  <c r="P21" i="4" s="1"/>
  <c r="O29" i="4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AB244" i="9" l="1"/>
  <c r="AB163" i="9"/>
  <c r="AB99" i="9"/>
  <c r="CB1" i="12"/>
  <c r="CA1" i="11"/>
  <c r="AH138" i="5"/>
  <c r="AH175" i="5"/>
  <c r="CF1" i="10"/>
  <c r="AB330" i="9"/>
  <c r="AA297" i="9"/>
  <c r="AA67" i="9"/>
  <c r="AB183" i="9"/>
  <c r="AB164" i="9"/>
  <c r="AB280" i="9" s="1"/>
  <c r="AA162" i="9"/>
  <c r="AB161" i="9"/>
  <c r="AB294" i="9" s="1"/>
  <c r="AB101" i="9"/>
  <c r="AB69" i="9"/>
  <c r="AB74" i="9"/>
  <c r="AB55" i="9"/>
  <c r="AB40" i="9"/>
  <c r="AB43" i="9"/>
  <c r="AB41" i="9"/>
  <c r="AL8" i="9"/>
  <c r="AM8" i="8"/>
  <c r="BX1" i="5"/>
  <c r="AH107" i="5"/>
  <c r="AH169" i="5"/>
  <c r="AH171" i="5"/>
  <c r="AH167" i="5"/>
  <c r="AH170" i="5"/>
  <c r="AH168" i="5"/>
  <c r="AH105" i="5"/>
  <c r="AH135" i="5"/>
  <c r="AH139" i="5"/>
  <c r="AH136" i="5"/>
  <c r="AH103" i="5"/>
  <c r="AH106" i="5"/>
  <c r="AH137" i="5"/>
  <c r="AH104" i="5"/>
  <c r="AL8" i="1"/>
  <c r="AB14" i="9"/>
  <c r="AC6" i="9"/>
  <c r="AF271" i="8"/>
  <c r="AF272" i="8"/>
  <c r="AF275" i="8"/>
  <c r="AF257" i="8"/>
  <c r="AF258" i="8"/>
  <c r="AF248" i="8"/>
  <c r="AF249" i="8"/>
  <c r="AF252" i="8"/>
  <c r="AF234" i="8"/>
  <c r="AF235" i="8"/>
  <c r="AH158" i="5"/>
  <c r="AH126" i="5"/>
  <c r="AH150" i="5"/>
  <c r="AH110" i="5"/>
  <c r="AH118" i="5"/>
  <c r="AH94" i="5"/>
  <c r="AH142" i="5"/>
  <c r="AF63" i="8"/>
  <c r="AF66" i="8"/>
  <c r="AF64" i="8"/>
  <c r="AF67" i="8"/>
  <c r="AF65" i="8"/>
  <c r="AF48" i="8"/>
  <c r="AF51" i="8"/>
  <c r="AF49" i="8"/>
  <c r="AF52" i="8"/>
  <c r="AF50" i="8"/>
  <c r="AF11" i="8"/>
  <c r="AH86" i="5"/>
  <c r="AH78" i="5"/>
  <c r="AF33" i="8"/>
  <c r="AF36" i="8"/>
  <c r="AF34" i="8"/>
  <c r="AF37" i="8"/>
  <c r="AF35" i="8"/>
  <c r="AG6" i="8"/>
  <c r="AH13" i="5"/>
  <c r="AH37" i="5"/>
  <c r="AH35" i="5"/>
  <c r="AH36" i="5"/>
  <c r="AH54" i="5"/>
  <c r="AI8" i="5"/>
  <c r="AH70" i="5"/>
  <c r="AH62" i="5"/>
  <c r="AH38" i="5"/>
  <c r="AH40" i="5"/>
  <c r="AH46" i="5"/>
  <c r="AH39" i="5"/>
  <c r="AH22" i="5"/>
  <c r="AI8" i="6"/>
  <c r="AJ8" i="6" s="1"/>
  <c r="O47" i="4"/>
  <c r="AE6" i="6"/>
  <c r="AF7" i="5"/>
  <c r="AF4" i="5"/>
  <c r="AF4" i="1"/>
  <c r="AF7" i="1"/>
  <c r="P22" i="4"/>
  <c r="P23" i="4" s="1"/>
  <c r="AJ258" i="6"/>
  <c r="AJ188" i="6"/>
  <c r="AJ208" i="6"/>
  <c r="AJ263" i="6"/>
  <c r="AJ298" i="6"/>
  <c r="AJ268" i="6"/>
  <c r="AJ206" i="6"/>
  <c r="AJ178" i="6"/>
  <c r="AJ259" i="6"/>
  <c r="AJ300" i="6"/>
  <c r="AJ237" i="6"/>
  <c r="AJ292" i="6"/>
  <c r="AJ284" i="6"/>
  <c r="AJ201" i="6"/>
  <c r="AJ254" i="6"/>
  <c r="AJ293" i="6"/>
  <c r="AJ224" i="6"/>
  <c r="AJ233" i="6"/>
  <c r="AJ228" i="6"/>
  <c r="AJ270" i="6"/>
  <c r="AJ288" i="6"/>
  <c r="AJ250" i="6"/>
  <c r="AJ214" i="6"/>
  <c r="AJ197" i="6"/>
  <c r="AJ274" i="6"/>
  <c r="AJ182" i="6"/>
  <c r="AJ210" i="6"/>
  <c r="AJ187" i="6"/>
  <c r="AJ243" i="6"/>
  <c r="AJ256" i="6"/>
  <c r="AJ245" i="6"/>
  <c r="AJ213" i="6"/>
  <c r="AJ199" i="6"/>
  <c r="AJ276" i="6"/>
  <c r="AJ269" i="6"/>
  <c r="AJ226" i="6"/>
  <c r="AJ294" i="6"/>
  <c r="AJ193" i="6"/>
  <c r="AJ219" i="6"/>
  <c r="AJ194" i="6"/>
  <c r="AJ223" i="6"/>
  <c r="AJ196" i="6"/>
  <c r="AJ235" i="6"/>
  <c r="AJ231" i="6"/>
  <c r="AJ297" i="6"/>
  <c r="AJ287" i="6"/>
  <c r="AJ186" i="6"/>
  <c r="AJ285" i="6"/>
  <c r="AJ215" i="6"/>
  <c r="AJ217" i="6"/>
  <c r="AJ296" i="6"/>
  <c r="AJ200" i="6"/>
  <c r="AJ262" i="6"/>
  <c r="AJ189" i="6"/>
  <c r="AJ229" i="6"/>
  <c r="AJ264" i="6"/>
  <c r="AJ280" i="6"/>
  <c r="AJ192" i="6"/>
  <c r="AJ234" i="6"/>
  <c r="AJ212" i="6"/>
  <c r="AJ249" i="6"/>
  <c r="AJ283" i="6"/>
  <c r="AJ290" i="6"/>
  <c r="AJ191" i="6"/>
  <c r="AJ227" i="6"/>
  <c r="AJ277" i="6"/>
  <c r="AJ180" i="6"/>
  <c r="AJ216" i="6"/>
  <c r="AJ207" i="6"/>
  <c r="AJ271" i="6"/>
  <c r="AJ251" i="6"/>
  <c r="AJ242" i="6"/>
  <c r="AJ232" i="6"/>
  <c r="AJ267" i="6"/>
  <c r="AJ282" i="6"/>
  <c r="AJ205" i="6"/>
  <c r="AJ185" i="6"/>
  <c r="AJ222" i="6"/>
  <c r="AJ225" i="6"/>
  <c r="AJ278" i="6"/>
  <c r="AJ195" i="6"/>
  <c r="AJ265" i="6"/>
  <c r="AJ221" i="6"/>
  <c r="AJ246" i="6"/>
  <c r="AJ248" i="6"/>
  <c r="AJ272" i="6"/>
  <c r="AJ261" i="6"/>
  <c r="AJ275" i="6"/>
  <c r="AJ257" i="6"/>
  <c r="AJ218" i="6"/>
  <c r="AJ240" i="6"/>
  <c r="AJ177" i="6"/>
  <c r="AJ183" i="6"/>
  <c r="AJ203" i="6"/>
  <c r="AJ289" i="6"/>
  <c r="AJ239" i="6"/>
  <c r="AJ295" i="6"/>
  <c r="AJ260" i="6"/>
  <c r="AJ202" i="6"/>
  <c r="AJ255" i="6"/>
  <c r="AJ273" i="6"/>
  <c r="AJ279" i="6"/>
  <c r="AJ236" i="6"/>
  <c r="AJ299" i="6"/>
  <c r="AJ179" i="6"/>
  <c r="AJ209" i="6"/>
  <c r="AJ184" i="6"/>
  <c r="AJ281" i="6"/>
  <c r="AJ211" i="6"/>
  <c r="AJ266" i="6"/>
  <c r="AJ247" i="6"/>
  <c r="AJ238" i="6"/>
  <c r="AJ220" i="6"/>
  <c r="AJ286" i="6"/>
  <c r="AJ230" i="6"/>
  <c r="AJ181" i="6"/>
  <c r="AJ241" i="6"/>
  <c r="AJ291" i="6"/>
  <c r="AJ244" i="6"/>
  <c r="AJ198" i="6"/>
  <c r="AJ253" i="6"/>
  <c r="AJ190" i="6"/>
  <c r="AJ204" i="6"/>
  <c r="AJ176" i="6"/>
  <c r="AJ252" i="6"/>
  <c r="CC1" i="12" l="1"/>
  <c r="CB1" i="11"/>
  <c r="AK8" i="6"/>
  <c r="AI175" i="5"/>
  <c r="AJ8" i="5"/>
  <c r="AB165" i="9"/>
  <c r="AB42" i="9"/>
  <c r="AB44" i="9" s="1"/>
  <c r="AB39" i="9"/>
  <c r="AB273" i="9" s="1"/>
  <c r="AM8" i="9"/>
  <c r="AN8" i="8"/>
  <c r="BY1" i="5"/>
  <c r="AI169" i="5"/>
  <c r="AI171" i="5"/>
  <c r="AI135" i="5"/>
  <c r="AI167" i="5"/>
  <c r="AI168" i="5"/>
  <c r="AI170" i="5"/>
  <c r="AI104" i="5"/>
  <c r="AI105" i="5"/>
  <c r="AI137" i="5"/>
  <c r="AI106" i="5"/>
  <c r="AI103" i="5"/>
  <c r="AI136" i="5"/>
  <c r="AI139" i="5"/>
  <c r="AI138" i="5"/>
  <c r="AI107" i="5"/>
  <c r="AM8" i="1"/>
  <c r="AC4" i="9"/>
  <c r="AC7" i="9"/>
  <c r="AI158" i="5"/>
  <c r="AI126" i="5"/>
  <c r="AI150" i="5"/>
  <c r="AI118" i="5"/>
  <c r="AI94" i="5"/>
  <c r="AI142" i="5"/>
  <c r="AI110" i="5"/>
  <c r="AI78" i="5"/>
  <c r="AI86" i="5"/>
  <c r="AG7" i="8"/>
  <c r="AG4" i="8"/>
  <c r="AF314" i="1"/>
  <c r="AF317" i="1"/>
  <c r="AI35" i="5"/>
  <c r="AF105" i="1"/>
  <c r="AF108" i="1"/>
  <c r="AF106" i="1"/>
  <c r="AF109" i="1"/>
  <c r="AF107" i="1"/>
  <c r="AF34" i="1"/>
  <c r="AF37" i="1"/>
  <c r="AF35" i="1"/>
  <c r="AF38" i="1"/>
  <c r="AF33" i="1"/>
  <c r="AF36" i="1"/>
  <c r="AF43" i="1"/>
  <c r="AI70" i="5"/>
  <c r="AI36" i="5"/>
  <c r="AI46" i="5"/>
  <c r="AI54" i="5"/>
  <c r="AI38" i="5"/>
  <c r="AI37" i="5"/>
  <c r="AI62" i="5"/>
  <c r="AI39" i="5"/>
  <c r="AI22" i="5"/>
  <c r="AI40" i="5"/>
  <c r="AI13" i="5"/>
  <c r="AF185" i="1"/>
  <c r="AF179" i="1"/>
  <c r="AF188" i="1"/>
  <c r="AF182" i="1"/>
  <c r="AF176" i="1"/>
  <c r="AF150" i="1"/>
  <c r="AF147" i="1"/>
  <c r="AF144" i="1"/>
  <c r="AF138" i="1"/>
  <c r="AF141" i="1"/>
  <c r="AF91" i="1"/>
  <c r="O48" i="4"/>
  <c r="AE7" i="6"/>
  <c r="AE4" i="6"/>
  <c r="AG6" i="5"/>
  <c r="AG6" i="1"/>
  <c r="P24" i="4"/>
  <c r="AK254" i="6"/>
  <c r="AK300" i="6"/>
  <c r="AK250" i="6"/>
  <c r="AK196" i="6"/>
  <c r="AK238" i="6"/>
  <c r="AK246" i="6"/>
  <c r="AK276" i="6"/>
  <c r="AK237" i="6"/>
  <c r="AK218" i="6"/>
  <c r="AK178" i="6"/>
  <c r="AK198" i="6"/>
  <c r="AK208" i="6"/>
  <c r="AK194" i="6"/>
  <c r="AK269" i="6"/>
  <c r="AK248" i="6"/>
  <c r="AK180" i="6"/>
  <c r="AK288" i="6"/>
  <c r="AK234" i="6"/>
  <c r="AK204" i="6"/>
  <c r="AK296" i="6"/>
  <c r="AK199" i="6"/>
  <c r="AK262" i="6"/>
  <c r="AK220" i="6"/>
  <c r="AK280" i="6"/>
  <c r="AK229" i="6"/>
  <c r="AK243" i="6"/>
  <c r="AK181" i="6"/>
  <c r="AK209" i="6"/>
  <c r="AK188" i="6"/>
  <c r="AK197" i="6"/>
  <c r="AK206" i="6"/>
  <c r="AK233" i="6"/>
  <c r="AK287" i="6"/>
  <c r="AK231" i="6"/>
  <c r="AK271" i="6"/>
  <c r="AK299" i="6"/>
  <c r="AK219" i="6"/>
  <c r="AK185" i="6"/>
  <c r="AK176" i="6"/>
  <c r="AK284" i="6"/>
  <c r="AK286" i="6"/>
  <c r="AK293" i="6"/>
  <c r="AK272" i="6"/>
  <c r="AK241" i="6"/>
  <c r="AK253" i="6"/>
  <c r="AK264" i="6"/>
  <c r="AK294" i="6"/>
  <c r="AK251" i="6"/>
  <c r="AK184" i="6"/>
  <c r="AK223" i="6"/>
  <c r="AK224" i="6"/>
  <c r="AK202" i="6"/>
  <c r="AK258" i="6"/>
  <c r="AK290" i="6"/>
  <c r="AK266" i="6"/>
  <c r="AK232" i="6"/>
  <c r="AK215" i="6"/>
  <c r="AK190" i="6"/>
  <c r="AK275" i="6"/>
  <c r="AK235" i="6"/>
  <c r="AK221" i="6"/>
  <c r="AK187" i="6"/>
  <c r="AK211" i="6"/>
  <c r="AK228" i="6"/>
  <c r="AK270" i="6"/>
  <c r="AK256" i="6"/>
  <c r="AK261" i="6"/>
  <c r="AK182" i="6"/>
  <c r="AK291" i="6"/>
  <c r="AK268" i="6"/>
  <c r="AK200" i="6"/>
  <c r="AK203" i="6"/>
  <c r="AK285" i="6"/>
  <c r="AK205" i="6"/>
  <c r="AK289" i="6"/>
  <c r="AK244" i="6"/>
  <c r="AK298" i="6"/>
  <c r="AK195" i="6"/>
  <c r="AK263" i="6"/>
  <c r="AK292" i="6"/>
  <c r="AK249" i="6"/>
  <c r="AK295" i="6"/>
  <c r="AK283" i="6"/>
  <c r="AK257" i="6"/>
  <c r="AK239" i="6"/>
  <c r="AK278" i="6"/>
  <c r="AK225" i="6"/>
  <c r="AK212" i="6"/>
  <c r="AK247" i="6"/>
  <c r="AK217" i="6"/>
  <c r="AK260" i="6"/>
  <c r="AK245" i="6"/>
  <c r="AK179" i="6"/>
  <c r="AK216" i="6"/>
  <c r="AK222" i="6"/>
  <c r="AK227" i="6"/>
  <c r="AK282" i="6"/>
  <c r="AK267" i="6"/>
  <c r="AK177" i="6"/>
  <c r="AK277" i="6"/>
  <c r="AK186" i="6"/>
  <c r="AK274" i="6"/>
  <c r="AK279" i="6"/>
  <c r="AK273" i="6"/>
  <c r="AK255" i="6"/>
  <c r="AK236" i="6"/>
  <c r="AK183" i="6"/>
  <c r="AK192" i="6"/>
  <c r="AK201" i="6"/>
  <c r="AK213" i="6"/>
  <c r="AK297" i="6"/>
  <c r="AK210" i="6"/>
  <c r="AK226" i="6"/>
  <c r="AK281" i="6"/>
  <c r="AK240" i="6"/>
  <c r="AK259" i="6"/>
  <c r="AK252" i="6"/>
  <c r="AK193" i="6"/>
  <c r="AK214" i="6"/>
  <c r="AK230" i="6"/>
  <c r="AK191" i="6"/>
  <c r="AK207" i="6"/>
  <c r="AK189" i="6"/>
  <c r="AK242" i="6"/>
  <c r="AK265" i="6"/>
  <c r="AC244" i="9" l="1"/>
  <c r="AC99" i="9"/>
  <c r="CD1" i="12"/>
  <c r="CC1" i="11"/>
  <c r="AL8" i="6"/>
  <c r="AJ86" i="5"/>
  <c r="AJ22" i="5"/>
  <c r="AJ167" i="5"/>
  <c r="AJ150" i="5"/>
  <c r="AJ46" i="5"/>
  <c r="AJ171" i="5"/>
  <c r="AJ158" i="5"/>
  <c r="AJ110" i="5"/>
  <c r="AJ54" i="5"/>
  <c r="AJ62" i="5"/>
  <c r="AJ169" i="5"/>
  <c r="AJ137" i="5"/>
  <c r="AJ168" i="5"/>
  <c r="AJ139" i="5"/>
  <c r="AJ135" i="5"/>
  <c r="AJ70" i="5"/>
  <c r="AJ94" i="5"/>
  <c r="AJ170" i="5"/>
  <c r="AJ106" i="5"/>
  <c r="AJ78" i="5"/>
  <c r="AJ142" i="5"/>
  <c r="AJ105" i="5"/>
  <c r="AJ118" i="5"/>
  <c r="AJ104" i="5"/>
  <c r="AJ138" i="5"/>
  <c r="AJ136" i="5"/>
  <c r="AJ103" i="5"/>
  <c r="AJ126" i="5"/>
  <c r="AJ13" i="5"/>
  <c r="AJ107" i="5"/>
  <c r="AJ175" i="5"/>
  <c r="AJ39" i="5"/>
  <c r="AJ40" i="5"/>
  <c r="AJ35" i="5"/>
  <c r="AJ36" i="5"/>
  <c r="AJ38" i="5"/>
  <c r="AJ37" i="5"/>
  <c r="AK8" i="5"/>
  <c r="AC330" i="9"/>
  <c r="AC328" i="9"/>
  <c r="AB162" i="9"/>
  <c r="AB297" i="9"/>
  <c r="AB67" i="9"/>
  <c r="AC183" i="9"/>
  <c r="AC164" i="9"/>
  <c r="AC280" i="9" s="1"/>
  <c r="AC161" i="9"/>
  <c r="AC294" i="9" s="1"/>
  <c r="AC138" i="9"/>
  <c r="AC101" i="9"/>
  <c r="AC69" i="9"/>
  <c r="AC74" i="9"/>
  <c r="AC55" i="9"/>
  <c r="AC40" i="9"/>
  <c r="AC43" i="9"/>
  <c r="AC41" i="9"/>
  <c r="AN8" i="9"/>
  <c r="AO8" i="8"/>
  <c r="BZ1" i="5"/>
  <c r="AN8" i="1"/>
  <c r="AC14" i="9"/>
  <c r="AD6" i="9"/>
  <c r="AG271" i="8"/>
  <c r="AG272" i="8"/>
  <c r="AG275" i="8"/>
  <c r="AG258" i="8"/>
  <c r="AG257" i="8"/>
  <c r="AG248" i="8"/>
  <c r="AG249" i="8"/>
  <c r="AG252" i="8"/>
  <c r="AG234" i="8"/>
  <c r="AG235" i="8"/>
  <c r="AG66" i="8"/>
  <c r="AG64" i="8"/>
  <c r="AG65" i="8"/>
  <c r="AG67" i="8"/>
  <c r="AG63" i="8"/>
  <c r="AG51" i="8"/>
  <c r="AG48" i="8"/>
  <c r="AG49" i="8"/>
  <c r="AG52" i="8"/>
  <c r="AG50" i="8"/>
  <c r="AG11" i="8"/>
  <c r="AH6" i="8"/>
  <c r="AG37" i="8"/>
  <c r="AG36" i="8"/>
  <c r="AG34" i="8"/>
  <c r="AG35" i="8"/>
  <c r="AG33" i="8"/>
  <c r="O49" i="4"/>
  <c r="AF6" i="6"/>
  <c r="AG4" i="5"/>
  <c r="AG7" i="5"/>
  <c r="AG4" i="1"/>
  <c r="AG7" i="1"/>
  <c r="AH6" i="1" s="1"/>
  <c r="P25" i="4"/>
  <c r="AL248" i="6"/>
  <c r="AL288" i="6"/>
  <c r="AL223" i="6"/>
  <c r="AL222" i="6"/>
  <c r="AL246" i="6"/>
  <c r="AL254" i="6"/>
  <c r="AL245" i="6"/>
  <c r="AL201" i="6"/>
  <c r="AL267" i="6"/>
  <c r="AL287" i="6"/>
  <c r="AL182" i="6"/>
  <c r="AL273" i="6"/>
  <c r="AL229" i="6"/>
  <c r="AL282" i="6"/>
  <c r="AL195" i="6"/>
  <c r="AL196" i="6"/>
  <c r="AL189" i="6"/>
  <c r="AL208" i="6"/>
  <c r="AL179" i="6"/>
  <c r="AL291" i="6"/>
  <c r="AL228" i="6"/>
  <c r="AL215" i="6"/>
  <c r="AL242" i="6"/>
  <c r="AL280" i="6"/>
  <c r="AL298" i="6"/>
  <c r="AL235" i="6"/>
  <c r="AL270" i="6"/>
  <c r="AL200" i="6"/>
  <c r="AL289" i="6"/>
  <c r="AL259" i="6"/>
  <c r="AL238" i="6"/>
  <c r="AL261" i="6"/>
  <c r="AL251" i="6"/>
  <c r="AL197" i="6"/>
  <c r="AL213" i="6"/>
  <c r="AL180" i="6"/>
  <c r="AL204" i="6"/>
  <c r="AL241" i="6"/>
  <c r="AL234" i="6"/>
  <c r="AL299" i="6"/>
  <c r="AL225" i="6"/>
  <c r="AL203" i="6"/>
  <c r="AL210" i="6"/>
  <c r="AL296" i="6"/>
  <c r="AL224" i="6"/>
  <c r="AL212" i="6"/>
  <c r="AL216" i="6"/>
  <c r="AL281" i="6"/>
  <c r="AL187" i="6"/>
  <c r="AL198" i="6"/>
  <c r="AL230" i="6"/>
  <c r="AL233" i="6"/>
  <c r="AL186" i="6"/>
  <c r="AL185" i="6"/>
  <c r="AL284" i="6"/>
  <c r="AL268" i="6"/>
  <c r="AL256" i="6"/>
  <c r="AL278" i="6"/>
  <c r="AL199" i="6"/>
  <c r="AL249" i="6"/>
  <c r="AL277" i="6"/>
  <c r="AL279" i="6"/>
  <c r="AL202" i="6"/>
  <c r="AL181" i="6"/>
  <c r="AL206" i="6"/>
  <c r="AL292" i="6"/>
  <c r="AL269" i="6"/>
  <c r="AL226" i="6"/>
  <c r="AL295" i="6"/>
  <c r="AL217" i="6"/>
  <c r="AL262" i="6"/>
  <c r="AL294" i="6"/>
  <c r="AL191" i="6"/>
  <c r="AL293" i="6"/>
  <c r="AL207" i="6"/>
  <c r="AL227" i="6"/>
  <c r="AL236" i="6"/>
  <c r="AL219" i="6"/>
  <c r="AL194" i="6"/>
  <c r="AL285" i="6"/>
  <c r="AL252" i="6"/>
  <c r="AL209" i="6"/>
  <c r="AL276" i="6"/>
  <c r="AL239" i="6"/>
  <c r="AL178" i="6"/>
  <c r="AL183" i="6"/>
  <c r="AL211" i="6"/>
  <c r="AL286" i="6"/>
  <c r="AL193" i="6"/>
  <c r="AL290" i="6"/>
  <c r="AL271" i="6"/>
  <c r="AL218" i="6"/>
  <c r="AL272" i="6"/>
  <c r="AL266" i="6"/>
  <c r="AL205" i="6"/>
  <c r="AL250" i="6"/>
  <c r="AL177" i="6"/>
  <c r="AL243" i="6"/>
  <c r="AL221" i="6"/>
  <c r="AL188" i="6"/>
  <c r="AL231" i="6"/>
  <c r="AL255" i="6"/>
  <c r="AL214" i="6"/>
  <c r="AL275" i="6"/>
  <c r="AL300" i="6"/>
  <c r="AL253" i="6"/>
  <c r="AL258" i="6"/>
  <c r="AL283" i="6"/>
  <c r="AL274" i="6"/>
  <c r="AL184" i="6"/>
  <c r="AL190" i="6"/>
  <c r="AL176" i="6"/>
  <c r="AL240" i="6"/>
  <c r="AL257" i="6"/>
  <c r="AL247" i="6"/>
  <c r="AL237" i="6"/>
  <c r="AL264" i="6"/>
  <c r="AL192" i="6"/>
  <c r="AL232" i="6"/>
  <c r="AL244" i="6"/>
  <c r="AL265" i="6"/>
  <c r="AL297" i="6"/>
  <c r="AL263" i="6"/>
  <c r="AL220" i="6"/>
  <c r="AL260" i="6"/>
  <c r="AC163" i="9" l="1"/>
  <c r="AC297" i="9" s="1"/>
  <c r="CE1" i="12"/>
  <c r="CD1" i="11"/>
  <c r="AK167" i="5"/>
  <c r="AK142" i="5"/>
  <c r="AK70" i="5"/>
  <c r="AK103" i="5"/>
  <c r="AK169" i="5"/>
  <c r="AK54" i="5"/>
  <c r="AK168" i="5"/>
  <c r="AK94" i="5"/>
  <c r="AK13" i="5"/>
  <c r="AK158" i="5"/>
  <c r="AK107" i="5"/>
  <c r="AK104" i="5"/>
  <c r="AK62" i="5"/>
  <c r="AK126" i="5"/>
  <c r="AK105" i="5"/>
  <c r="AK86" i="5"/>
  <c r="AK110" i="5"/>
  <c r="AK170" i="5"/>
  <c r="AK150" i="5"/>
  <c r="AK106" i="5"/>
  <c r="AK78" i="5"/>
  <c r="AK22" i="5"/>
  <c r="AK138" i="5"/>
  <c r="AK135" i="5"/>
  <c r="AK137" i="5"/>
  <c r="AK118" i="5"/>
  <c r="AK139" i="5"/>
  <c r="AK46" i="5"/>
  <c r="AK171" i="5"/>
  <c r="AK136" i="5"/>
  <c r="AK175" i="5"/>
  <c r="AK39" i="5"/>
  <c r="AK40" i="5"/>
  <c r="AK36" i="5"/>
  <c r="AK38" i="5"/>
  <c r="AK37" i="5"/>
  <c r="AK35" i="5"/>
  <c r="AL8" i="5"/>
  <c r="AM8" i="6"/>
  <c r="AC327" i="9"/>
  <c r="AC293" i="9"/>
  <c r="AC98" i="9"/>
  <c r="AC42" i="9"/>
  <c r="AC44" i="9" s="1"/>
  <c r="AC39" i="9"/>
  <c r="AC273" i="9" s="1"/>
  <c r="AO8" i="9"/>
  <c r="AP8" i="8"/>
  <c r="CA1" i="5"/>
  <c r="AO8" i="1"/>
  <c r="AD4" i="9"/>
  <c r="AD7" i="9"/>
  <c r="AH4" i="8"/>
  <c r="AH7" i="8"/>
  <c r="AG108" i="1"/>
  <c r="AG105" i="1"/>
  <c r="AG106" i="1"/>
  <c r="AG109" i="1"/>
  <c r="AG107" i="1"/>
  <c r="AG37" i="1"/>
  <c r="AG35" i="1"/>
  <c r="AG38" i="1"/>
  <c r="AG33" i="1"/>
  <c r="AG36" i="1"/>
  <c r="AG34" i="1"/>
  <c r="AG43" i="1"/>
  <c r="AG185" i="1"/>
  <c r="AG179" i="1"/>
  <c r="AG188" i="1"/>
  <c r="AG182" i="1"/>
  <c r="AG176" i="1"/>
  <c r="AG150" i="1"/>
  <c r="AG147" i="1"/>
  <c r="AG144" i="1"/>
  <c r="AG138" i="1"/>
  <c r="AG141" i="1"/>
  <c r="AG91" i="1"/>
  <c r="O50" i="4"/>
  <c r="AF7" i="6"/>
  <c r="AF4" i="6"/>
  <c r="AH6" i="5"/>
  <c r="AH4" i="1"/>
  <c r="AH7" i="1"/>
  <c r="AI6" i="1" s="1"/>
  <c r="P26" i="4"/>
  <c r="AM201" i="6"/>
  <c r="AM190" i="6"/>
  <c r="AM196" i="6"/>
  <c r="AM258" i="6"/>
  <c r="AM284" i="6"/>
  <c r="AM194" i="6"/>
  <c r="AM255" i="6"/>
  <c r="AM198" i="6"/>
  <c r="AM290" i="6"/>
  <c r="AM268" i="6"/>
  <c r="AM238" i="6"/>
  <c r="AM224" i="6"/>
  <c r="AM179" i="6"/>
  <c r="AM275" i="6"/>
  <c r="AM254" i="6"/>
  <c r="AM266" i="6"/>
  <c r="AM273" i="6"/>
  <c r="AM265" i="6"/>
  <c r="AM185" i="6"/>
  <c r="AM229" i="6"/>
  <c r="AM199" i="6"/>
  <c r="AM197" i="6"/>
  <c r="AM261" i="6"/>
  <c r="AM243" i="6"/>
  <c r="AM178" i="6"/>
  <c r="AM207" i="6"/>
  <c r="AM252" i="6"/>
  <c r="AM259" i="6"/>
  <c r="AM222" i="6"/>
  <c r="AM256" i="6"/>
  <c r="AM234" i="6"/>
  <c r="AM211" i="6"/>
  <c r="AM230" i="6"/>
  <c r="AM214" i="6"/>
  <c r="AM289" i="6"/>
  <c r="AM235" i="6"/>
  <c r="AM249" i="6"/>
  <c r="AM204" i="6"/>
  <c r="AM232" i="6"/>
  <c r="AM276" i="6"/>
  <c r="AM262" i="6"/>
  <c r="AM217" i="6"/>
  <c r="AM233" i="6"/>
  <c r="AM188" i="6"/>
  <c r="AM240" i="6"/>
  <c r="AM242" i="6"/>
  <c r="AM231" i="6"/>
  <c r="AM228" i="6"/>
  <c r="AM278" i="6"/>
  <c r="AM287" i="6"/>
  <c r="AM205" i="6"/>
  <c r="AM297" i="6"/>
  <c r="AM184" i="6"/>
  <c r="AM291" i="6"/>
  <c r="AM210" i="6"/>
  <c r="AM221" i="6"/>
  <c r="AM277" i="6"/>
  <c r="AM239" i="6"/>
  <c r="AM279" i="6"/>
  <c r="AM202" i="6"/>
  <c r="AM203" i="6"/>
  <c r="AM180" i="6"/>
  <c r="AM225" i="6"/>
  <c r="AM296" i="6"/>
  <c r="AM209" i="6"/>
  <c r="AM264" i="6"/>
  <c r="AM269" i="6"/>
  <c r="AM236" i="6"/>
  <c r="AM280" i="6"/>
  <c r="AM253" i="6"/>
  <c r="AM206" i="6"/>
  <c r="AM288" i="6"/>
  <c r="AM247" i="6"/>
  <c r="AM250" i="6"/>
  <c r="AM215" i="6"/>
  <c r="AM294" i="6"/>
  <c r="AM192" i="6"/>
  <c r="AM237" i="6"/>
  <c r="AM191" i="6"/>
  <c r="AM283" i="6"/>
  <c r="AM298" i="6"/>
  <c r="AM182" i="6"/>
  <c r="AM212" i="6"/>
  <c r="AM248" i="6"/>
  <c r="AM227" i="6"/>
  <c r="AM286" i="6"/>
  <c r="AM219" i="6"/>
  <c r="AM220" i="6"/>
  <c r="AM260" i="6"/>
  <c r="AM295" i="6"/>
  <c r="AM271" i="6"/>
  <c r="AM292" i="6"/>
  <c r="AM257" i="6"/>
  <c r="AM186" i="6"/>
  <c r="AM251" i="6"/>
  <c r="AM216" i="6"/>
  <c r="AM187" i="6"/>
  <c r="AM181" i="6"/>
  <c r="AM272" i="6"/>
  <c r="AM282" i="6"/>
  <c r="AM244" i="6"/>
  <c r="AM200" i="6"/>
  <c r="AM213" i="6"/>
  <c r="AM176" i="6"/>
  <c r="AM293" i="6"/>
  <c r="AM218" i="6"/>
  <c r="AM177" i="6"/>
  <c r="AM300" i="6"/>
  <c r="AM246" i="6"/>
  <c r="AM285" i="6"/>
  <c r="AM281" i="6"/>
  <c r="AM241" i="6"/>
  <c r="AM226" i="6"/>
  <c r="AM263" i="6"/>
  <c r="AM267" i="6"/>
  <c r="AM195" i="6"/>
  <c r="AM208" i="6"/>
  <c r="AM223" i="6"/>
  <c r="AM270" i="6"/>
  <c r="AM299" i="6"/>
  <c r="AM193" i="6"/>
  <c r="AM189" i="6"/>
  <c r="AM183" i="6"/>
  <c r="AM245" i="6"/>
  <c r="AM274" i="6"/>
  <c r="AD244" i="9" l="1"/>
  <c r="AD99" i="9"/>
  <c r="AC165" i="9"/>
  <c r="CF1" i="12"/>
  <c r="CE1" i="11"/>
  <c r="AL170" i="5"/>
  <c r="AL136" i="5"/>
  <c r="AL135" i="5"/>
  <c r="AL138" i="5"/>
  <c r="AL105" i="5"/>
  <c r="AL168" i="5"/>
  <c r="AN8" i="6"/>
  <c r="AL171" i="5"/>
  <c r="AL169" i="5"/>
  <c r="AL104" i="5"/>
  <c r="AL103" i="5"/>
  <c r="AL139" i="5"/>
  <c r="AL107" i="5"/>
  <c r="AL106" i="5"/>
  <c r="AL13" i="5"/>
  <c r="AL142" i="5"/>
  <c r="AL62" i="5"/>
  <c r="AL118" i="5"/>
  <c r="AL22" i="5"/>
  <c r="AL158" i="5"/>
  <c r="AL54" i="5"/>
  <c r="AL86" i="5"/>
  <c r="AL126" i="5"/>
  <c r="AL78" i="5"/>
  <c r="AL110" i="5"/>
  <c r="AL150" i="5"/>
  <c r="AL46" i="5"/>
  <c r="AL94" i="5"/>
  <c r="AL70" i="5"/>
  <c r="AL175" i="5"/>
  <c r="AL39" i="5"/>
  <c r="AL40" i="5"/>
  <c r="AL35" i="5"/>
  <c r="AL37" i="5"/>
  <c r="AL36" i="5"/>
  <c r="AL38" i="5"/>
  <c r="AM8" i="5"/>
  <c r="AL137" i="5"/>
  <c r="AL167" i="5"/>
  <c r="AD330" i="9"/>
  <c r="AC67" i="9"/>
  <c r="AD183" i="9"/>
  <c r="AD164" i="9"/>
  <c r="AD280" i="9" s="1"/>
  <c r="AC162" i="9"/>
  <c r="AD161" i="9"/>
  <c r="AD294" i="9" s="1"/>
  <c r="AD138" i="9"/>
  <c r="AD101" i="9"/>
  <c r="AD69" i="9"/>
  <c r="AD74" i="9"/>
  <c r="AD55" i="9"/>
  <c r="AD43" i="9"/>
  <c r="AD41" i="9"/>
  <c r="AD40" i="9"/>
  <c r="AP8" i="9"/>
  <c r="AQ8" i="8"/>
  <c r="CB1" i="5"/>
  <c r="AP8" i="1"/>
  <c r="AD14" i="9"/>
  <c r="AE6" i="9"/>
  <c r="AH272" i="8"/>
  <c r="AH275" i="8"/>
  <c r="AH271" i="8"/>
  <c r="AH258" i="8"/>
  <c r="AH257" i="8"/>
  <c r="AH249" i="8"/>
  <c r="AH252" i="8"/>
  <c r="AH248" i="8"/>
  <c r="AH235" i="8"/>
  <c r="AH234" i="8"/>
  <c r="AH64" i="8"/>
  <c r="AH67" i="8"/>
  <c r="AH65" i="8"/>
  <c r="AH63" i="8"/>
  <c r="AH66" i="8"/>
  <c r="AH49" i="8"/>
  <c r="AH52" i="8"/>
  <c r="AH50" i="8"/>
  <c r="AH51" i="8"/>
  <c r="AH48" i="8"/>
  <c r="AH11" i="8"/>
  <c r="AH36" i="8"/>
  <c r="AH35" i="8"/>
  <c r="AH34" i="8"/>
  <c r="AH33" i="8"/>
  <c r="AH37" i="8"/>
  <c r="AI6" i="8"/>
  <c r="AH314" i="1"/>
  <c r="AH317" i="1"/>
  <c r="AH106" i="1"/>
  <c r="AH109" i="1"/>
  <c r="AH107" i="1"/>
  <c r="AH108" i="1"/>
  <c r="AH105" i="1"/>
  <c r="AH35" i="1"/>
  <c r="AH38" i="1"/>
  <c r="AH33" i="1"/>
  <c r="AH36" i="1"/>
  <c r="AH34" i="1"/>
  <c r="AH37" i="1"/>
  <c r="AH43" i="1"/>
  <c r="AH188" i="1"/>
  <c r="AH182" i="1"/>
  <c r="AH176" i="1"/>
  <c r="AH179" i="1"/>
  <c r="AH185" i="1"/>
  <c r="AH150" i="1"/>
  <c r="AH147" i="1"/>
  <c r="AH144" i="1"/>
  <c r="AH138" i="1"/>
  <c r="AH141" i="1"/>
  <c r="AH91" i="1"/>
  <c r="O51" i="4"/>
  <c r="AG6" i="6"/>
  <c r="AH4" i="5"/>
  <c r="AH7" i="5"/>
  <c r="AI7" i="1"/>
  <c r="AJ6" i="1" s="1"/>
  <c r="AI4" i="1"/>
  <c r="P27" i="4"/>
  <c r="AN262" i="6"/>
  <c r="AN257" i="6"/>
  <c r="AN234" i="6"/>
  <c r="AN261" i="6"/>
  <c r="AN182" i="6"/>
  <c r="AN227" i="6"/>
  <c r="AN194" i="6"/>
  <c r="AN240" i="6"/>
  <c r="AN238" i="6"/>
  <c r="AN299" i="6"/>
  <c r="AN270" i="6"/>
  <c r="AN254" i="6"/>
  <c r="AN279" i="6"/>
  <c r="AN297" i="6"/>
  <c r="AN248" i="6"/>
  <c r="AN284" i="6"/>
  <c r="AN283" i="6"/>
  <c r="AN224" i="6"/>
  <c r="AN296" i="6"/>
  <c r="AN181" i="6"/>
  <c r="AN277" i="6"/>
  <c r="AN247" i="6"/>
  <c r="AN190" i="6"/>
  <c r="AN218" i="6"/>
  <c r="AN291" i="6"/>
  <c r="AN233" i="6"/>
  <c r="AN212" i="6"/>
  <c r="AN242" i="6"/>
  <c r="AN246" i="6"/>
  <c r="AN209" i="6"/>
  <c r="AN217" i="6"/>
  <c r="AN225" i="6"/>
  <c r="AN211" i="6"/>
  <c r="AN203" i="6"/>
  <c r="AN290" i="6"/>
  <c r="AN251" i="6"/>
  <c r="AN272" i="6"/>
  <c r="AN266" i="6"/>
  <c r="AN205" i="6"/>
  <c r="AN237" i="6"/>
  <c r="AN281" i="6"/>
  <c r="AN298" i="6"/>
  <c r="AN293" i="6"/>
  <c r="AN200" i="6"/>
  <c r="AN223" i="6"/>
  <c r="AN282" i="6"/>
  <c r="AN268" i="6"/>
  <c r="AN255" i="6"/>
  <c r="AN253" i="6"/>
  <c r="AN231" i="6"/>
  <c r="AN204" i="6"/>
  <c r="AN288" i="6"/>
  <c r="AN259" i="6"/>
  <c r="AN215" i="6"/>
  <c r="AN276" i="6"/>
  <c r="AN289" i="6"/>
  <c r="AN206" i="6"/>
  <c r="AN243" i="6"/>
  <c r="AN191" i="6"/>
  <c r="AN177" i="6"/>
  <c r="AN249" i="6"/>
  <c r="AN287" i="6"/>
  <c r="AN208" i="6"/>
  <c r="AN199" i="6"/>
  <c r="AN201" i="6"/>
  <c r="AN192" i="6"/>
  <c r="AN300" i="6"/>
  <c r="AN265" i="6"/>
  <c r="AN179" i="6"/>
  <c r="AN216" i="6"/>
  <c r="AN241" i="6"/>
  <c r="AN295" i="6"/>
  <c r="AN239" i="6"/>
  <c r="AN236" i="6"/>
  <c r="AN189" i="6"/>
  <c r="AN180" i="6"/>
  <c r="AN292" i="6"/>
  <c r="AN219" i="6"/>
  <c r="AN269" i="6"/>
  <c r="AN267" i="6"/>
  <c r="AN195" i="6"/>
  <c r="AN263" i="6"/>
  <c r="AN273" i="6"/>
  <c r="AN256" i="6"/>
  <c r="AN278" i="6"/>
  <c r="AN220" i="6"/>
  <c r="AN271" i="6"/>
  <c r="AN244" i="6"/>
  <c r="AN198" i="6"/>
  <c r="AN202" i="6"/>
  <c r="AN184" i="6"/>
  <c r="AN229" i="6"/>
  <c r="AN213" i="6"/>
  <c r="AN230" i="6"/>
  <c r="AN188" i="6"/>
  <c r="AN187" i="6"/>
  <c r="AN260" i="6"/>
  <c r="AN197" i="6"/>
  <c r="AN193" i="6"/>
  <c r="AN264" i="6"/>
  <c r="AN228" i="6"/>
  <c r="AN258" i="6"/>
  <c r="AN176" i="6"/>
  <c r="AN250" i="6"/>
  <c r="AN226" i="6"/>
  <c r="AN214" i="6"/>
  <c r="AN186" i="6"/>
  <c r="AN232" i="6"/>
  <c r="AN252" i="6"/>
  <c r="AN207" i="6"/>
  <c r="AN275" i="6"/>
  <c r="AN235" i="6"/>
  <c r="AN274" i="6"/>
  <c r="AN210" i="6"/>
  <c r="AN221" i="6"/>
  <c r="AN285" i="6"/>
  <c r="AN222" i="6"/>
  <c r="AN294" i="6"/>
  <c r="AN178" i="6"/>
  <c r="AN185" i="6"/>
  <c r="AN183" i="6"/>
  <c r="AN245" i="6"/>
  <c r="AN280" i="6"/>
  <c r="AN196" i="6"/>
  <c r="AN286" i="6"/>
  <c r="AD163" i="9" l="1"/>
  <c r="AD165" i="9" s="1"/>
  <c r="CF1" i="11"/>
  <c r="AM150" i="5"/>
  <c r="AM169" i="5"/>
  <c r="AM54" i="5"/>
  <c r="AM106" i="5"/>
  <c r="AM13" i="5"/>
  <c r="AM136" i="5"/>
  <c r="AM104" i="5"/>
  <c r="AM70" i="5"/>
  <c r="AM110" i="5"/>
  <c r="AM46" i="5"/>
  <c r="AM94" i="5"/>
  <c r="AM135" i="5"/>
  <c r="AM103" i="5"/>
  <c r="AM158" i="5"/>
  <c r="AM107" i="5"/>
  <c r="AM86" i="5"/>
  <c r="AM171" i="5"/>
  <c r="AM142" i="5"/>
  <c r="AM62" i="5"/>
  <c r="AM139" i="5"/>
  <c r="AM137" i="5"/>
  <c r="AM22" i="5"/>
  <c r="AM168" i="5"/>
  <c r="AM138" i="5"/>
  <c r="AM105" i="5"/>
  <c r="AM170" i="5"/>
  <c r="AM126" i="5"/>
  <c r="AM118" i="5"/>
  <c r="AM167" i="5"/>
  <c r="AM78" i="5"/>
  <c r="AM175" i="5"/>
  <c r="AM39" i="5"/>
  <c r="AM40" i="5"/>
  <c r="AM36" i="5"/>
  <c r="AM38" i="5"/>
  <c r="AM35" i="5"/>
  <c r="AM37" i="5"/>
  <c r="AN8" i="5"/>
  <c r="AO8" i="6"/>
  <c r="AD293" i="9"/>
  <c r="AD39" i="9"/>
  <c r="AD273" i="9" s="1"/>
  <c r="AD42" i="9"/>
  <c r="AD44" i="9" s="1"/>
  <c r="AQ8" i="9"/>
  <c r="AR8" i="8"/>
  <c r="CC1" i="5"/>
  <c r="AJ7" i="1"/>
  <c r="AK6" i="1" s="1"/>
  <c r="AJ4" i="1"/>
  <c r="AQ8" i="1"/>
  <c r="AE7" i="9"/>
  <c r="AE4" i="9"/>
  <c r="AI4" i="8"/>
  <c r="AI7" i="8"/>
  <c r="AJ6" i="8" s="1"/>
  <c r="AI317" i="1"/>
  <c r="AI314" i="1"/>
  <c r="AI106" i="1"/>
  <c r="AI109" i="1"/>
  <c r="AI107" i="1"/>
  <c r="AI105" i="1"/>
  <c r="AI108" i="1"/>
  <c r="AI35" i="1"/>
  <c r="AI38" i="1"/>
  <c r="AI33" i="1"/>
  <c r="AI36" i="1"/>
  <c r="AI34" i="1"/>
  <c r="AI37" i="1"/>
  <c r="AI43" i="1"/>
  <c r="AI188" i="1"/>
  <c r="AI182" i="1"/>
  <c r="AI176" i="1"/>
  <c r="AI185" i="1"/>
  <c r="AI179" i="1"/>
  <c r="AI150" i="1"/>
  <c r="AI147" i="1"/>
  <c r="AI144" i="1"/>
  <c r="AI138" i="1"/>
  <c r="AI141" i="1"/>
  <c r="AI91" i="1"/>
  <c r="O52" i="4"/>
  <c r="AG4" i="6"/>
  <c r="AG7" i="6"/>
  <c r="AI6" i="5"/>
  <c r="P28" i="4"/>
  <c r="AO201" i="6"/>
  <c r="AO266" i="6"/>
  <c r="AO298" i="6"/>
  <c r="AO250" i="6"/>
  <c r="AO242" i="6"/>
  <c r="AO219" i="6"/>
  <c r="AO238" i="6"/>
  <c r="AO189" i="6"/>
  <c r="AO262" i="6"/>
  <c r="AO194" i="6"/>
  <c r="AO245" i="6"/>
  <c r="AO251" i="6"/>
  <c r="AO244" i="6"/>
  <c r="AO206" i="6"/>
  <c r="AO183" i="6"/>
  <c r="AO287" i="6"/>
  <c r="AO236" i="6"/>
  <c r="AO225" i="6"/>
  <c r="AO289" i="6"/>
  <c r="AO198" i="6"/>
  <c r="AO215" i="6"/>
  <c r="AO300" i="6"/>
  <c r="AO278" i="6"/>
  <c r="AO248" i="6"/>
  <c r="AO235" i="6"/>
  <c r="AO290" i="6"/>
  <c r="AO191" i="6"/>
  <c r="AO209" i="6"/>
  <c r="AO207" i="6"/>
  <c r="AO229" i="6"/>
  <c r="AO176" i="6"/>
  <c r="AO222" i="6"/>
  <c r="AO254" i="6"/>
  <c r="AO256" i="6"/>
  <c r="AO252" i="6"/>
  <c r="AO292" i="6"/>
  <c r="AO296" i="6"/>
  <c r="AO253" i="6"/>
  <c r="AO213" i="6"/>
  <c r="AO265" i="6"/>
  <c r="AO205" i="6"/>
  <c r="AO273" i="6"/>
  <c r="AO203" i="6"/>
  <c r="AO216" i="6"/>
  <c r="AO204" i="6"/>
  <c r="AO260" i="6"/>
  <c r="AO190" i="6"/>
  <c r="AO281" i="6"/>
  <c r="AO261" i="6"/>
  <c r="AO240" i="6"/>
  <c r="AO182" i="6"/>
  <c r="AO275" i="6"/>
  <c r="AO228" i="6"/>
  <c r="AO212" i="6"/>
  <c r="AO282" i="6"/>
  <c r="AO239" i="6"/>
  <c r="AO293" i="6"/>
  <c r="AO259" i="6"/>
  <c r="AO294" i="6"/>
  <c r="AO255" i="6"/>
  <c r="AO185" i="6"/>
  <c r="AO270" i="6"/>
  <c r="AO187" i="6"/>
  <c r="AO283" i="6"/>
  <c r="AO195" i="6"/>
  <c r="AO295" i="6"/>
  <c r="AO234" i="6"/>
  <c r="AO221" i="6"/>
  <c r="AO202" i="6"/>
  <c r="AO193" i="6"/>
  <c r="AO210" i="6"/>
  <c r="AO280" i="6"/>
  <c r="AO180" i="6"/>
  <c r="AO264" i="6"/>
  <c r="AO177" i="6"/>
  <c r="AO233" i="6"/>
  <c r="AO230" i="6"/>
  <c r="AO247" i="6"/>
  <c r="AO267" i="6"/>
  <c r="AO257" i="6"/>
  <c r="AO291" i="6"/>
  <c r="AO272" i="6"/>
  <c r="AO285" i="6"/>
  <c r="AO269" i="6"/>
  <c r="AO271" i="6"/>
  <c r="AO208" i="6"/>
  <c r="AO258" i="6"/>
  <c r="AO297" i="6"/>
  <c r="AO214" i="6"/>
  <c r="AO243" i="6"/>
  <c r="AO288" i="6"/>
  <c r="AO276" i="6"/>
  <c r="AO188" i="6"/>
  <c r="AO274" i="6"/>
  <c r="AO223" i="6"/>
  <c r="AO249" i="6"/>
  <c r="AO217" i="6"/>
  <c r="AO184" i="6"/>
  <c r="AO197" i="6"/>
  <c r="AO286" i="6"/>
  <c r="AO268" i="6"/>
  <c r="AO246" i="6"/>
  <c r="AO196" i="6"/>
  <c r="AO299" i="6"/>
  <c r="AO226" i="6"/>
  <c r="AO199" i="6"/>
  <c r="AO200" i="6"/>
  <c r="AO181" i="6"/>
  <c r="AO192" i="6"/>
  <c r="AO279" i="6"/>
  <c r="AO220" i="6"/>
  <c r="AO232" i="6"/>
  <c r="AO186" i="6"/>
  <c r="AO179" i="6"/>
  <c r="AO231" i="6"/>
  <c r="AO211" i="6"/>
  <c r="AO241" i="6"/>
  <c r="AO277" i="6"/>
  <c r="AO218" i="6"/>
  <c r="AO224" i="6"/>
  <c r="AO284" i="6"/>
  <c r="AO237" i="6"/>
  <c r="AO263" i="6"/>
  <c r="AO178" i="6"/>
  <c r="AO227" i="6"/>
  <c r="AE244" i="9" l="1"/>
  <c r="AE99" i="9"/>
  <c r="AN142" i="5"/>
  <c r="AN171" i="5"/>
  <c r="AN106" i="5"/>
  <c r="AN70" i="5"/>
  <c r="AN170" i="5"/>
  <c r="AN105" i="5"/>
  <c r="AN62" i="5"/>
  <c r="AN54" i="5"/>
  <c r="AN150" i="5"/>
  <c r="AN22" i="5"/>
  <c r="AN139" i="5"/>
  <c r="AN138" i="5"/>
  <c r="AN104" i="5"/>
  <c r="AN13" i="5"/>
  <c r="AN94" i="5"/>
  <c r="AN110" i="5"/>
  <c r="AN168" i="5"/>
  <c r="AN107" i="5"/>
  <c r="AN167" i="5"/>
  <c r="AN136" i="5"/>
  <c r="AN103" i="5"/>
  <c r="AN137" i="5"/>
  <c r="AN169" i="5"/>
  <c r="AN135" i="5"/>
  <c r="AN78" i="5"/>
  <c r="AN158" i="5"/>
  <c r="AN118" i="5"/>
  <c r="AN86" i="5"/>
  <c r="AN126" i="5"/>
  <c r="AN46" i="5"/>
  <c r="AN175" i="5"/>
  <c r="AN39" i="5"/>
  <c r="AN40" i="5"/>
  <c r="AN37" i="5"/>
  <c r="AN36" i="5"/>
  <c r="AN38" i="5"/>
  <c r="AN35" i="5"/>
  <c r="AO8" i="5"/>
  <c r="AP8" i="6"/>
  <c r="AE330" i="9"/>
  <c r="AE328" i="9"/>
  <c r="AD297" i="9"/>
  <c r="AD67" i="9"/>
  <c r="AE183" i="9"/>
  <c r="AE164" i="9"/>
  <c r="AE280" i="9" s="1"/>
  <c r="AD162" i="9"/>
  <c r="AE161" i="9"/>
  <c r="AE294" i="9" s="1"/>
  <c r="AE138" i="9"/>
  <c r="AE101" i="9"/>
  <c r="AE69" i="9"/>
  <c r="AE74" i="9"/>
  <c r="AE55" i="9"/>
  <c r="AE43" i="9"/>
  <c r="AE41" i="9"/>
  <c r="AE40" i="9"/>
  <c r="AR8" i="9"/>
  <c r="AS8" i="8"/>
  <c r="AJ4" i="8"/>
  <c r="AJ7" i="8"/>
  <c r="AK6" i="8" s="1"/>
  <c r="CD1" i="5"/>
  <c r="AJ122" i="1"/>
  <c r="AJ107" i="1"/>
  <c r="AJ37" i="1"/>
  <c r="AJ109" i="1"/>
  <c r="AJ138" i="1"/>
  <c r="AJ36" i="1"/>
  <c r="AJ179" i="1"/>
  <c r="AJ150" i="1"/>
  <c r="AJ176" i="1"/>
  <c r="AJ182" i="1"/>
  <c r="AJ144" i="1"/>
  <c r="AJ106" i="1"/>
  <c r="AJ35" i="1"/>
  <c r="AJ185" i="1"/>
  <c r="AJ168" i="1"/>
  <c r="AJ108" i="1"/>
  <c r="AJ91" i="1"/>
  <c r="AJ38" i="1"/>
  <c r="AJ188" i="1"/>
  <c r="AJ141" i="1"/>
  <c r="AJ105" i="1"/>
  <c r="AJ33" i="1"/>
  <c r="AJ43" i="1"/>
  <c r="AJ171" i="1"/>
  <c r="AJ147" i="1"/>
  <c r="AJ34" i="1"/>
  <c r="AK4" i="1"/>
  <c r="AK7" i="1"/>
  <c r="AL6" i="1" s="1"/>
  <c r="AR8" i="1"/>
  <c r="AE14" i="9"/>
  <c r="AF6" i="9"/>
  <c r="AI272" i="8"/>
  <c r="AI275" i="8"/>
  <c r="AI271" i="8"/>
  <c r="AI258" i="8"/>
  <c r="AI257" i="8"/>
  <c r="X256" i="8"/>
  <c r="AI249" i="8"/>
  <c r="AI252" i="8"/>
  <c r="AI248" i="8"/>
  <c r="AI235" i="8"/>
  <c r="AI234" i="8"/>
  <c r="AI64" i="8"/>
  <c r="AI67" i="8"/>
  <c r="AI65" i="8"/>
  <c r="AI66" i="8"/>
  <c r="AI63" i="8"/>
  <c r="AI49" i="8"/>
  <c r="AI52" i="8"/>
  <c r="AI50" i="8"/>
  <c r="AI48" i="8"/>
  <c r="AI51" i="8"/>
  <c r="AI11" i="8"/>
  <c r="AI33" i="8"/>
  <c r="AI37" i="8"/>
  <c r="AI36" i="8"/>
  <c r="AI35" i="8"/>
  <c r="AI34" i="8"/>
  <c r="O53" i="4"/>
  <c r="AH6" i="6"/>
  <c r="AI7" i="5"/>
  <c r="AJ6" i="5" s="1"/>
  <c r="AI4" i="5"/>
  <c r="P29" i="4"/>
  <c r="P30" i="4" s="1"/>
  <c r="AP236" i="6"/>
  <c r="AP198" i="6"/>
  <c r="AP258" i="6"/>
  <c r="AP256" i="6"/>
  <c r="AP253" i="6"/>
  <c r="AP282" i="6"/>
  <c r="AP297" i="6"/>
  <c r="AP241" i="6"/>
  <c r="AP214" i="6"/>
  <c r="AP245" i="6"/>
  <c r="AP279" i="6"/>
  <c r="AP270" i="6"/>
  <c r="AP238" i="6"/>
  <c r="AP294" i="6"/>
  <c r="AP230" i="6"/>
  <c r="AP269" i="6"/>
  <c r="AP259" i="6"/>
  <c r="AP248" i="6"/>
  <c r="AP257" i="6"/>
  <c r="AP239" i="6"/>
  <c r="AP183" i="6"/>
  <c r="AP184" i="6"/>
  <c r="AP296" i="6"/>
  <c r="AP215" i="6"/>
  <c r="AP231" i="6"/>
  <c r="AP203" i="6"/>
  <c r="AP227" i="6"/>
  <c r="AP261" i="6"/>
  <c r="AP189" i="6"/>
  <c r="AP196" i="6"/>
  <c r="AP219" i="6"/>
  <c r="AP280" i="6"/>
  <c r="AP182" i="6"/>
  <c r="AP293" i="6"/>
  <c r="AP291" i="6"/>
  <c r="AP284" i="6"/>
  <c r="AP299" i="6"/>
  <c r="AP217" i="6"/>
  <c r="AP278" i="6"/>
  <c r="AP262" i="6"/>
  <c r="AP180" i="6"/>
  <c r="AP222" i="6"/>
  <c r="AP266" i="6"/>
  <c r="AP229" i="6"/>
  <c r="AP178" i="6"/>
  <c r="AP204" i="6"/>
  <c r="AP267" i="6"/>
  <c r="AP290" i="6"/>
  <c r="AP240" i="6"/>
  <c r="AP300" i="6"/>
  <c r="AP250" i="6"/>
  <c r="AP292" i="6"/>
  <c r="AP254" i="6"/>
  <c r="AP210" i="6"/>
  <c r="AP218" i="6"/>
  <c r="AP252" i="6"/>
  <c r="AP211" i="6"/>
  <c r="AP247" i="6"/>
  <c r="AP242" i="6"/>
  <c r="AP181" i="6"/>
  <c r="AP244" i="6"/>
  <c r="AP224" i="6"/>
  <c r="AP232" i="6"/>
  <c r="AP234" i="6"/>
  <c r="AP235" i="6"/>
  <c r="AP187" i="6"/>
  <c r="AP190" i="6"/>
  <c r="AP273" i="6"/>
  <c r="AP249" i="6"/>
  <c r="AP185" i="6"/>
  <c r="AP283" i="6"/>
  <c r="AP277" i="6"/>
  <c r="AP255" i="6"/>
  <c r="AP243" i="6"/>
  <c r="AP225" i="6"/>
  <c r="AP289" i="6"/>
  <c r="AP226" i="6"/>
  <c r="AP212" i="6"/>
  <c r="AP188" i="6"/>
  <c r="AP272" i="6"/>
  <c r="AP260" i="6"/>
  <c r="AP268" i="6"/>
  <c r="AP298" i="6"/>
  <c r="AP286" i="6"/>
  <c r="AP177" i="6"/>
  <c r="AP237" i="6"/>
  <c r="AP192" i="6"/>
  <c r="AP275" i="6"/>
  <c r="AP264" i="6"/>
  <c r="AP233" i="6"/>
  <c r="AP193" i="6"/>
  <c r="AP285" i="6"/>
  <c r="AP228" i="6"/>
  <c r="AP176" i="6"/>
  <c r="AP202" i="6"/>
  <c r="AP195" i="6"/>
  <c r="AP251" i="6"/>
  <c r="AP216" i="6"/>
  <c r="AP263" i="6"/>
  <c r="AP287" i="6"/>
  <c r="AP223" i="6"/>
  <c r="AP191" i="6"/>
  <c r="AP220" i="6"/>
  <c r="AP281" i="6"/>
  <c r="AP208" i="6"/>
  <c r="AP213" i="6"/>
  <c r="AP179" i="6"/>
  <c r="AP205" i="6"/>
  <c r="AP207" i="6"/>
  <c r="AP186" i="6"/>
  <c r="AP201" i="6"/>
  <c r="AP271" i="6"/>
  <c r="AP209" i="6"/>
  <c r="AP274" i="6"/>
  <c r="AP288" i="6"/>
  <c r="AP265" i="6"/>
  <c r="AP200" i="6"/>
  <c r="AP295" i="6"/>
  <c r="AP199" i="6"/>
  <c r="AP194" i="6"/>
  <c r="AP276" i="6"/>
  <c r="AP246" i="6"/>
  <c r="AP221" i="6"/>
  <c r="AP197" i="6"/>
  <c r="AP206" i="6"/>
  <c r="AE163" i="9" l="1"/>
  <c r="AE297" i="9" s="1"/>
  <c r="AQ8" i="6"/>
  <c r="AJ7" i="5"/>
  <c r="AK6" i="5" s="1"/>
  <c r="AJ4" i="5"/>
  <c r="AO137" i="5"/>
  <c r="AO118" i="5"/>
  <c r="AO70" i="5"/>
  <c r="AO103" i="5"/>
  <c r="AO158" i="5"/>
  <c r="AO107" i="5"/>
  <c r="AO22" i="5"/>
  <c r="AO78" i="5"/>
  <c r="AO54" i="5"/>
  <c r="AO168" i="5"/>
  <c r="AO150" i="5"/>
  <c r="AO106" i="5"/>
  <c r="AO94" i="5"/>
  <c r="AO126" i="5"/>
  <c r="AO171" i="5"/>
  <c r="AO139" i="5"/>
  <c r="AO46" i="5"/>
  <c r="AO142" i="5"/>
  <c r="AO105" i="5"/>
  <c r="AO86" i="5"/>
  <c r="AO110" i="5"/>
  <c r="AO13" i="5"/>
  <c r="AO104" i="5"/>
  <c r="AO170" i="5"/>
  <c r="AO62" i="5"/>
  <c r="AO136" i="5"/>
  <c r="AO167" i="5"/>
  <c r="AO135" i="5"/>
  <c r="AO138" i="5"/>
  <c r="AO169" i="5"/>
  <c r="AO175" i="5"/>
  <c r="AO39" i="5"/>
  <c r="AO40" i="5"/>
  <c r="AO35" i="5"/>
  <c r="AO37" i="5"/>
  <c r="AO36" i="5"/>
  <c r="AO38" i="5"/>
  <c r="AP8" i="5"/>
  <c r="AE327" i="9"/>
  <c r="AE293" i="9"/>
  <c r="AE98" i="9"/>
  <c r="AE39" i="9"/>
  <c r="AE273" i="9" s="1"/>
  <c r="AE42" i="9"/>
  <c r="AE44" i="9" s="1"/>
  <c r="AS8" i="9"/>
  <c r="AK4" i="8"/>
  <c r="AK7" i="8"/>
  <c r="AL6" i="8" s="1"/>
  <c r="AJ275" i="8"/>
  <c r="AJ271" i="8"/>
  <c r="AJ257" i="8"/>
  <c r="AJ252" i="8"/>
  <c r="AJ249" i="8"/>
  <c r="AJ258" i="8"/>
  <c r="AJ272" i="8"/>
  <c r="AJ234" i="8"/>
  <c r="AJ241" i="8"/>
  <c r="AJ235" i="8"/>
  <c r="AJ248" i="8"/>
  <c r="AJ67" i="8"/>
  <c r="AJ66" i="8"/>
  <c r="AJ65" i="8"/>
  <c r="AJ64" i="8"/>
  <c r="AJ52" i="8"/>
  <c r="AJ63" i="8"/>
  <c r="AJ51" i="8"/>
  <c r="AJ48" i="8"/>
  <c r="AJ37" i="8"/>
  <c r="AJ36" i="8"/>
  <c r="AJ35" i="8"/>
  <c r="AJ34" i="8"/>
  <c r="AJ49" i="8"/>
  <c r="AJ50" i="8"/>
  <c r="AJ33" i="8"/>
  <c r="AJ11" i="8"/>
  <c r="AT8" i="8"/>
  <c r="AJ209" i="1"/>
  <c r="AJ245" i="1" s="1"/>
  <c r="AJ206" i="1"/>
  <c r="AJ242" i="1" s="1"/>
  <c r="CE1" i="5"/>
  <c r="AL4" i="1"/>
  <c r="AL7" i="1"/>
  <c r="AM6" i="1" s="1"/>
  <c r="AK314" i="1"/>
  <c r="AK188" i="1"/>
  <c r="AK147" i="1"/>
  <c r="AK107" i="1"/>
  <c r="AK106" i="1"/>
  <c r="AK36" i="1"/>
  <c r="AK35" i="1"/>
  <c r="AK176" i="1"/>
  <c r="AK122" i="1"/>
  <c r="AK138" i="1"/>
  <c r="AK33" i="1"/>
  <c r="AK109" i="1"/>
  <c r="AK38" i="1"/>
  <c r="AK179" i="1"/>
  <c r="AK91" i="1"/>
  <c r="AK144" i="1"/>
  <c r="AK150" i="1"/>
  <c r="AK317" i="1"/>
  <c r="AK171" i="1"/>
  <c r="AK108" i="1"/>
  <c r="AK105" i="1"/>
  <c r="AK37" i="1"/>
  <c r="AK34" i="1"/>
  <c r="AK141" i="1"/>
  <c r="AK43" i="1"/>
  <c r="AK182" i="1"/>
  <c r="AK168" i="1"/>
  <c r="AK185" i="1"/>
  <c r="AS8" i="1"/>
  <c r="AF4" i="9"/>
  <c r="AF7" i="9"/>
  <c r="Y259" i="8"/>
  <c r="Y261" i="8"/>
  <c r="Y260" i="8"/>
  <c r="P31" i="4"/>
  <c r="P32" i="4" s="1"/>
  <c r="O54" i="4"/>
  <c r="AH7" i="6"/>
  <c r="AH4" i="6"/>
  <c r="AQ285" i="6"/>
  <c r="AQ267" i="6"/>
  <c r="AQ203" i="6"/>
  <c r="AQ189" i="6"/>
  <c r="AQ262" i="6"/>
  <c r="AQ230" i="6"/>
  <c r="AQ279" i="6"/>
  <c r="AQ231" i="6"/>
  <c r="AQ216" i="6"/>
  <c r="AQ222" i="6"/>
  <c r="AQ300" i="6"/>
  <c r="AQ184" i="6"/>
  <c r="AQ258" i="6"/>
  <c r="AQ217" i="6"/>
  <c r="AQ249" i="6"/>
  <c r="AQ275" i="6"/>
  <c r="AQ274" i="6"/>
  <c r="AQ257" i="6"/>
  <c r="AQ288" i="6"/>
  <c r="AQ214" i="6"/>
  <c r="AQ259" i="6"/>
  <c r="AQ255" i="6"/>
  <c r="AQ183" i="6"/>
  <c r="AQ196" i="6"/>
  <c r="AQ245" i="6"/>
  <c r="AQ277" i="6"/>
  <c r="AQ297" i="6"/>
  <c r="AQ281" i="6"/>
  <c r="AQ290" i="6"/>
  <c r="AQ276" i="6"/>
  <c r="AQ291" i="6"/>
  <c r="AQ293" i="6"/>
  <c r="AQ192" i="6"/>
  <c r="AQ225" i="6"/>
  <c r="AQ250" i="6"/>
  <c r="AQ268" i="6"/>
  <c r="AQ190" i="6"/>
  <c r="AQ195" i="6"/>
  <c r="AQ263" i="6"/>
  <c r="AQ187" i="6"/>
  <c r="AQ266" i="6"/>
  <c r="AQ243" i="6"/>
  <c r="AQ179" i="6"/>
  <c r="AQ236" i="6"/>
  <c r="AQ206" i="6"/>
  <c r="AQ197" i="6"/>
  <c r="AQ286" i="6"/>
  <c r="AQ284" i="6"/>
  <c r="AQ228" i="6"/>
  <c r="AQ178" i="6"/>
  <c r="AQ201" i="6"/>
  <c r="AQ242" i="6"/>
  <c r="AQ246" i="6"/>
  <c r="AQ186" i="6"/>
  <c r="AQ177" i="6"/>
  <c r="AQ200" i="6"/>
  <c r="AQ208" i="6"/>
  <c r="AQ209" i="6"/>
  <c r="AQ212" i="6"/>
  <c r="AQ254" i="6"/>
  <c r="AQ181" i="6"/>
  <c r="AQ241" i="6"/>
  <c r="AQ295" i="6"/>
  <c r="AQ269" i="6"/>
  <c r="AQ289" i="6"/>
  <c r="AQ213" i="6"/>
  <c r="AQ221" i="6"/>
  <c r="AQ204" i="6"/>
  <c r="AQ248" i="6"/>
  <c r="AQ199" i="6"/>
  <c r="AQ215" i="6"/>
  <c r="AQ247" i="6"/>
  <c r="AQ280" i="6"/>
  <c r="AQ224" i="6"/>
  <c r="AQ278" i="6"/>
  <c r="AQ229" i="6"/>
  <c r="AQ298" i="6"/>
  <c r="AQ202" i="6"/>
  <c r="AQ220" i="6"/>
  <c r="AQ232" i="6"/>
  <c r="AQ294" i="6"/>
  <c r="AQ233" i="6"/>
  <c r="AQ191" i="6"/>
  <c r="AQ182" i="6"/>
  <c r="AQ239" i="6"/>
  <c r="AQ176" i="6"/>
  <c r="AQ271" i="6"/>
  <c r="AQ194" i="6"/>
  <c r="AQ240" i="6"/>
  <c r="AQ270" i="6"/>
  <c r="AQ260" i="6"/>
  <c r="AQ238" i="6"/>
  <c r="AQ273" i="6"/>
  <c r="AQ299" i="6"/>
  <c r="AQ193" i="6"/>
  <c r="AQ218" i="6"/>
  <c r="AQ292" i="6"/>
  <c r="AQ261" i="6"/>
  <c r="AQ180" i="6"/>
  <c r="AQ219" i="6"/>
  <c r="AQ205" i="6"/>
  <c r="AQ226" i="6"/>
  <c r="AQ283" i="6"/>
  <c r="AQ198" i="6"/>
  <c r="AQ227" i="6"/>
  <c r="AQ235" i="6"/>
  <c r="AQ244" i="6"/>
  <c r="AQ253" i="6"/>
  <c r="AQ265" i="6"/>
  <c r="AQ272" i="6"/>
  <c r="AQ282" i="6"/>
  <c r="AQ237" i="6"/>
  <c r="AQ256" i="6"/>
  <c r="AQ210" i="6"/>
  <c r="AQ296" i="6"/>
  <c r="AQ188" i="6"/>
  <c r="AQ234" i="6"/>
  <c r="AQ264" i="6"/>
  <c r="AQ287" i="6"/>
  <c r="AQ251" i="6"/>
  <c r="AQ252" i="6"/>
  <c r="AQ207" i="6"/>
  <c r="AQ211" i="6"/>
  <c r="AQ223" i="6"/>
  <c r="AQ185" i="6"/>
  <c r="AF244" i="9" l="1"/>
  <c r="AF163" i="9"/>
  <c r="AF99" i="9"/>
  <c r="AE165" i="9"/>
  <c r="AP78" i="5"/>
  <c r="AP62" i="5"/>
  <c r="AP13" i="5"/>
  <c r="AP158" i="5"/>
  <c r="AP86" i="5"/>
  <c r="AP150" i="5"/>
  <c r="AP54" i="5"/>
  <c r="AP94" i="5"/>
  <c r="AP142" i="5"/>
  <c r="AP118" i="5"/>
  <c r="AP110" i="5"/>
  <c r="AP46" i="5"/>
  <c r="AP126" i="5"/>
  <c r="AP70" i="5"/>
  <c r="AP22" i="5"/>
  <c r="AP139" i="5"/>
  <c r="AP138" i="5"/>
  <c r="AP137" i="5"/>
  <c r="AP107" i="5"/>
  <c r="AP106" i="5"/>
  <c r="AP136" i="5"/>
  <c r="AP170" i="5"/>
  <c r="AP104" i="5"/>
  <c r="AP103" i="5"/>
  <c r="AP169" i="5"/>
  <c r="AP135" i="5"/>
  <c r="AP105" i="5"/>
  <c r="AP168" i="5"/>
  <c r="AP167" i="5"/>
  <c r="AP171" i="5"/>
  <c r="AP175" i="5"/>
  <c r="AP39" i="5"/>
  <c r="AP40" i="5"/>
  <c r="AP35" i="5"/>
  <c r="AP37" i="5"/>
  <c r="AP36" i="5"/>
  <c r="AP38" i="5"/>
  <c r="AQ8" i="5"/>
  <c r="AK7" i="5"/>
  <c r="AL6" i="5" s="1"/>
  <c r="AK4" i="5"/>
  <c r="AR8" i="6"/>
  <c r="AF330" i="9"/>
  <c r="AF328" i="9"/>
  <c r="AE67" i="9"/>
  <c r="AF183" i="9"/>
  <c r="AF164" i="9"/>
  <c r="AF280" i="9" s="1"/>
  <c r="AE162" i="9"/>
  <c r="AF161" i="9"/>
  <c r="AF294" i="9" s="1"/>
  <c r="AF138" i="9"/>
  <c r="AF101" i="9"/>
  <c r="AF69" i="9"/>
  <c r="AF74" i="9"/>
  <c r="AF55" i="9"/>
  <c r="AF43" i="9"/>
  <c r="AF41" i="9"/>
  <c r="AF40" i="9"/>
  <c r="AK209" i="1"/>
  <c r="AK245" i="1" s="1"/>
  <c r="AK206" i="1"/>
  <c r="AK242" i="1" s="1"/>
  <c r="AT8" i="9"/>
  <c r="AU8" i="8"/>
  <c r="AL7" i="8"/>
  <c r="AM6" i="8" s="1"/>
  <c r="AL4" i="8"/>
  <c r="AK275" i="8"/>
  <c r="AK248" i="8"/>
  <c r="AK258" i="8"/>
  <c r="AK249" i="8"/>
  <c r="AK235" i="8"/>
  <c r="AK271" i="8"/>
  <c r="AK272" i="8"/>
  <c r="AK252" i="8"/>
  <c r="AK241" i="8"/>
  <c r="AK257" i="8"/>
  <c r="AK234" i="8"/>
  <c r="AK67" i="8"/>
  <c r="AK66" i="8"/>
  <c r="AK65" i="8"/>
  <c r="AK64" i="8"/>
  <c r="AK52" i="8"/>
  <c r="AK63" i="8"/>
  <c r="AK51" i="8"/>
  <c r="AK50" i="8"/>
  <c r="AK37" i="8"/>
  <c r="AK11" i="8"/>
  <c r="AK36" i="8"/>
  <c r="AK35" i="8"/>
  <c r="AK34" i="8"/>
  <c r="AK33" i="8"/>
  <c r="AK49" i="8"/>
  <c r="AK48" i="8"/>
  <c r="CF1" i="5"/>
  <c r="AM4" i="1"/>
  <c r="AM7" i="1"/>
  <c r="AN6" i="1" s="1"/>
  <c r="AL168" i="1"/>
  <c r="AL182" i="1"/>
  <c r="AL122" i="1"/>
  <c r="AL109" i="1"/>
  <c r="AL107" i="1"/>
  <c r="AL37" i="1"/>
  <c r="AL314" i="1"/>
  <c r="AL185" i="1"/>
  <c r="AL144" i="1"/>
  <c r="AL138" i="1"/>
  <c r="AL91" i="1"/>
  <c r="AL36" i="1"/>
  <c r="AL34" i="1"/>
  <c r="AL317" i="1"/>
  <c r="AL179" i="1"/>
  <c r="AL150" i="1"/>
  <c r="AL188" i="1"/>
  <c r="AL108" i="1"/>
  <c r="AL106" i="1"/>
  <c r="AL43" i="1"/>
  <c r="AL171" i="1"/>
  <c r="AL176" i="1"/>
  <c r="AL33" i="1"/>
  <c r="AL35" i="1"/>
  <c r="AL147" i="1"/>
  <c r="AL141" i="1"/>
  <c r="AL105" i="1"/>
  <c r="AL38" i="1"/>
  <c r="AT8" i="1"/>
  <c r="AF14" i="9"/>
  <c r="AG6" i="9"/>
  <c r="P33" i="4"/>
  <c r="X168" i="1"/>
  <c r="X206" i="1" s="1"/>
  <c r="X242" i="1" s="1"/>
  <c r="X171" i="1"/>
  <c r="X209" i="1" s="1"/>
  <c r="X245" i="1" s="1"/>
  <c r="Z168" i="1"/>
  <c r="Z171" i="1"/>
  <c r="X131" i="1"/>
  <c r="Y131" i="1"/>
  <c r="X122" i="1"/>
  <c r="Y122" i="1"/>
  <c r="Z122" i="1"/>
  <c r="O55" i="4"/>
  <c r="AI6" i="6"/>
  <c r="AR284" i="6"/>
  <c r="AR194" i="6"/>
  <c r="AR254" i="6"/>
  <c r="AR263" i="6"/>
  <c r="AR299" i="6"/>
  <c r="AR244" i="6"/>
  <c r="AR292" i="6"/>
  <c r="AR203" i="6"/>
  <c r="AR222" i="6"/>
  <c r="AR192" i="6"/>
  <c r="AR291" i="6"/>
  <c r="AR293" i="6"/>
  <c r="AR289" i="6"/>
  <c r="AR215" i="6"/>
  <c r="AR228" i="6"/>
  <c r="AR196" i="6"/>
  <c r="AR208" i="6"/>
  <c r="AR206" i="6"/>
  <c r="AR199" i="6"/>
  <c r="AR224" i="6"/>
  <c r="AR232" i="6"/>
  <c r="AR257" i="6"/>
  <c r="AR214" i="6"/>
  <c r="AR186" i="6"/>
  <c r="AR251" i="6"/>
  <c r="AR285" i="6"/>
  <c r="AR230" i="6"/>
  <c r="AR204" i="6"/>
  <c r="AR266" i="6"/>
  <c r="AR221" i="6"/>
  <c r="AR187" i="6"/>
  <c r="AR234" i="6"/>
  <c r="AR231" i="6"/>
  <c r="AR249" i="6"/>
  <c r="AR178" i="6"/>
  <c r="AR201" i="6"/>
  <c r="AR210" i="6"/>
  <c r="AR218" i="6"/>
  <c r="AR197" i="6"/>
  <c r="AR297" i="6"/>
  <c r="AR240" i="6"/>
  <c r="AR236" i="6"/>
  <c r="AR295" i="6"/>
  <c r="AR274" i="6"/>
  <c r="AR260" i="6"/>
  <c r="AR290" i="6"/>
  <c r="AR271" i="6"/>
  <c r="AR256" i="6"/>
  <c r="AR265" i="6"/>
  <c r="AR223" i="6"/>
  <c r="AR207" i="6"/>
  <c r="AR179" i="6"/>
  <c r="AR278" i="6"/>
  <c r="AR198" i="6"/>
  <c r="AR279" i="6"/>
  <c r="AR181" i="6"/>
  <c r="AR180" i="6"/>
  <c r="AR225" i="6"/>
  <c r="AR212" i="6"/>
  <c r="AR242" i="6"/>
  <c r="AR280" i="6"/>
  <c r="AR229" i="6"/>
  <c r="AR276" i="6"/>
  <c r="AR189" i="6"/>
  <c r="AR267" i="6"/>
  <c r="AR258" i="6"/>
  <c r="AR193" i="6"/>
  <c r="AR247" i="6"/>
  <c r="AR261" i="6"/>
  <c r="AR209" i="6"/>
  <c r="AR241" i="6"/>
  <c r="AR246" i="6"/>
  <c r="AR177" i="6"/>
  <c r="AR300" i="6"/>
  <c r="AR273" i="6"/>
  <c r="AR269" i="6"/>
  <c r="AR282" i="6"/>
  <c r="AR294" i="6"/>
  <c r="AR298" i="6"/>
  <c r="AR239" i="6"/>
  <c r="AR220" i="6"/>
  <c r="AR217" i="6"/>
  <c r="AR205" i="6"/>
  <c r="AR182" i="6"/>
  <c r="AR176" i="6"/>
  <c r="AR213" i="6"/>
  <c r="AR233" i="6"/>
  <c r="AR188" i="6"/>
  <c r="AR264" i="6"/>
  <c r="AR219" i="6"/>
  <c r="AR237" i="6"/>
  <c r="AR253" i="6"/>
  <c r="AR243" i="6"/>
  <c r="AR216" i="6"/>
  <c r="AR287" i="6"/>
  <c r="AR200" i="6"/>
  <c r="AR227" i="6"/>
  <c r="AR277" i="6"/>
  <c r="AR252" i="6"/>
  <c r="AR255" i="6"/>
  <c r="AR190" i="6"/>
  <c r="AR191" i="6"/>
  <c r="AR296" i="6"/>
  <c r="AR275" i="6"/>
  <c r="AR226" i="6"/>
  <c r="AR183" i="6"/>
  <c r="AR286" i="6"/>
  <c r="AR184" i="6"/>
  <c r="AR250" i="6"/>
  <c r="AR211" i="6"/>
  <c r="AR248" i="6"/>
  <c r="AR235" i="6"/>
  <c r="AR202" i="6"/>
  <c r="AR245" i="6"/>
  <c r="AR259" i="6"/>
  <c r="AR283" i="6"/>
  <c r="AR262" i="6"/>
  <c r="AR238" i="6"/>
  <c r="AR195" i="6"/>
  <c r="AR268" i="6"/>
  <c r="AR272" i="6"/>
  <c r="AR281" i="6"/>
  <c r="AR270" i="6"/>
  <c r="AR288" i="6"/>
  <c r="AR185" i="6"/>
  <c r="AS8" i="6" l="1"/>
  <c r="AL4" i="5"/>
  <c r="AL7" i="5"/>
  <c r="AM6" i="5" s="1"/>
  <c r="AQ142" i="5"/>
  <c r="AQ78" i="5"/>
  <c r="AQ54" i="5"/>
  <c r="AQ169" i="5"/>
  <c r="AQ62" i="5"/>
  <c r="AQ103" i="5"/>
  <c r="AQ118" i="5"/>
  <c r="AQ158" i="5"/>
  <c r="AQ167" i="5"/>
  <c r="AQ110" i="5"/>
  <c r="AQ22" i="5"/>
  <c r="AQ150" i="5"/>
  <c r="AQ70" i="5"/>
  <c r="AQ13" i="5"/>
  <c r="AQ46" i="5"/>
  <c r="AQ135" i="5"/>
  <c r="AQ86" i="5"/>
  <c r="AQ126" i="5"/>
  <c r="AQ137" i="5"/>
  <c r="AQ94" i="5"/>
  <c r="AQ138" i="5"/>
  <c r="AQ171" i="5"/>
  <c r="AQ105" i="5"/>
  <c r="AQ168" i="5"/>
  <c r="AQ170" i="5"/>
  <c r="AQ104" i="5"/>
  <c r="AQ107" i="5"/>
  <c r="AQ139" i="5"/>
  <c r="AQ136" i="5"/>
  <c r="AQ106" i="5"/>
  <c r="AQ175" i="5"/>
  <c r="AQ39" i="5"/>
  <c r="AQ40" i="5"/>
  <c r="AQ36" i="5"/>
  <c r="AQ35" i="5"/>
  <c r="AQ37" i="5"/>
  <c r="AQ38" i="5"/>
  <c r="AR8" i="5"/>
  <c r="AF327" i="9"/>
  <c r="AF293" i="9"/>
  <c r="AF98" i="9"/>
  <c r="AF42" i="9"/>
  <c r="AF44" i="9" s="1"/>
  <c r="AF39" i="9"/>
  <c r="AF273" i="9" s="1"/>
  <c r="AL209" i="1"/>
  <c r="AL245" i="1" s="1"/>
  <c r="AU8" i="9"/>
  <c r="AL258" i="8"/>
  <c r="AL275" i="8"/>
  <c r="AL272" i="8"/>
  <c r="AL257" i="8"/>
  <c r="AL271" i="8"/>
  <c r="AL249" i="8"/>
  <c r="AL234" i="8"/>
  <c r="AL252" i="8"/>
  <c r="AL241" i="8"/>
  <c r="AL248" i="8"/>
  <c r="AL235" i="8"/>
  <c r="AL66" i="8"/>
  <c r="AL65" i="8"/>
  <c r="AL64" i="8"/>
  <c r="AL63" i="8"/>
  <c r="AL51" i="8"/>
  <c r="AL50" i="8"/>
  <c r="AL49" i="8"/>
  <c r="AL36" i="8"/>
  <c r="AL35" i="8"/>
  <c r="AL34" i="8"/>
  <c r="AL33" i="8"/>
  <c r="AL52" i="8"/>
  <c r="AL67" i="8"/>
  <c r="AL37" i="8"/>
  <c r="AL48" i="8"/>
  <c r="AL11" i="8"/>
  <c r="AM4" i="8"/>
  <c r="AM7" i="8"/>
  <c r="AN6" i="8" s="1"/>
  <c r="AV8" i="8"/>
  <c r="AL206" i="1"/>
  <c r="AL242" i="1" s="1"/>
  <c r="AN4" i="1"/>
  <c r="AN7" i="1"/>
  <c r="AO6" i="1" s="1"/>
  <c r="AM168" i="1"/>
  <c r="AM141" i="1"/>
  <c r="AM176" i="1"/>
  <c r="AM179" i="1"/>
  <c r="AM171" i="1"/>
  <c r="AM105" i="1"/>
  <c r="AM147" i="1"/>
  <c r="AM182" i="1"/>
  <c r="AM107" i="1"/>
  <c r="AM91" i="1"/>
  <c r="AM43" i="1"/>
  <c r="AM34" i="1"/>
  <c r="AM109" i="1"/>
  <c r="AM185" i="1"/>
  <c r="AM138" i="1"/>
  <c r="AM37" i="1"/>
  <c r="AM36" i="1"/>
  <c r="AM144" i="1"/>
  <c r="AM122" i="1"/>
  <c r="AM106" i="1"/>
  <c r="AM38" i="1"/>
  <c r="AM188" i="1"/>
  <c r="AM108" i="1"/>
  <c r="AM35" i="1"/>
  <c r="AM33" i="1"/>
  <c r="AM150" i="1"/>
  <c r="AU8" i="1"/>
  <c r="AG7" i="9"/>
  <c r="AG4" i="9"/>
  <c r="P34" i="4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Z206" i="1"/>
  <c r="Z242" i="1" s="1"/>
  <c r="Z209" i="1"/>
  <c r="Z245" i="1" s="1"/>
  <c r="Y168" i="1"/>
  <c r="Y171" i="1"/>
  <c r="AA171" i="1"/>
  <c r="AA168" i="1"/>
  <c r="AA122" i="1"/>
  <c r="AB122" i="1"/>
  <c r="O56" i="4"/>
  <c r="AI7" i="6"/>
  <c r="AJ6" i="6" s="1"/>
  <c r="AI4" i="6"/>
  <c r="AS251" i="6"/>
  <c r="AS179" i="6"/>
  <c r="AS212" i="6"/>
  <c r="AS287" i="6"/>
  <c r="AS188" i="6"/>
  <c r="AS281" i="6"/>
  <c r="AS297" i="6"/>
  <c r="AS201" i="6"/>
  <c r="AS233" i="6"/>
  <c r="AS216" i="6"/>
  <c r="AS203" i="6"/>
  <c r="AS202" i="6"/>
  <c r="AS193" i="6"/>
  <c r="AS282" i="6"/>
  <c r="AS292" i="6"/>
  <c r="AS204" i="6"/>
  <c r="AS250" i="6"/>
  <c r="AS277" i="6"/>
  <c r="AS266" i="6"/>
  <c r="AS197" i="6"/>
  <c r="AS284" i="6"/>
  <c r="AS209" i="6"/>
  <c r="AS177" i="6"/>
  <c r="AS227" i="6"/>
  <c r="AS245" i="6"/>
  <c r="AS219" i="6"/>
  <c r="AS238" i="6"/>
  <c r="AS183" i="6"/>
  <c r="AS244" i="6"/>
  <c r="AS296" i="6"/>
  <c r="AS195" i="6"/>
  <c r="AS210" i="6"/>
  <c r="AS293" i="6"/>
  <c r="AS278" i="6"/>
  <c r="AS264" i="6"/>
  <c r="AS257" i="6"/>
  <c r="AS261" i="6"/>
  <c r="AS180" i="6"/>
  <c r="AS259" i="6"/>
  <c r="AS253" i="6"/>
  <c r="AS196" i="6"/>
  <c r="AS191" i="6"/>
  <c r="AS272" i="6"/>
  <c r="AS271" i="6"/>
  <c r="AS237" i="6"/>
  <c r="AS294" i="6"/>
  <c r="AS256" i="6"/>
  <c r="AS285" i="6"/>
  <c r="AS208" i="6"/>
  <c r="AS214" i="6"/>
  <c r="AS268" i="6"/>
  <c r="AS225" i="6"/>
  <c r="AS205" i="6"/>
  <c r="AS248" i="6"/>
  <c r="AS207" i="6"/>
  <c r="AS229" i="6"/>
  <c r="AS236" i="6"/>
  <c r="AS213" i="6"/>
  <c r="AS221" i="6"/>
  <c r="AS270" i="6"/>
  <c r="AS194" i="6"/>
  <c r="AS199" i="6"/>
  <c r="AS218" i="6"/>
  <c r="AS288" i="6"/>
  <c r="AS275" i="6"/>
  <c r="AS182" i="6"/>
  <c r="AS267" i="6"/>
  <c r="AS286" i="6"/>
  <c r="AS279" i="6"/>
  <c r="AS228" i="6"/>
  <c r="AS289" i="6"/>
  <c r="AS232" i="6"/>
  <c r="AS178" i="6"/>
  <c r="AS300" i="6"/>
  <c r="AS263" i="6"/>
  <c r="AS262" i="6"/>
  <c r="AS224" i="6"/>
  <c r="AS299" i="6"/>
  <c r="AS223" i="6"/>
  <c r="AS255" i="6"/>
  <c r="AS249" i="6"/>
  <c r="AS274" i="6"/>
  <c r="AS192" i="6"/>
  <c r="AS234" i="6"/>
  <c r="AS247" i="6"/>
  <c r="AS240" i="6"/>
  <c r="AS298" i="6"/>
  <c r="AS186" i="6"/>
  <c r="AS246" i="6"/>
  <c r="AS243" i="6"/>
  <c r="AS215" i="6"/>
  <c r="AS187" i="6"/>
  <c r="AS231" i="6"/>
  <c r="AS295" i="6"/>
  <c r="AS242" i="6"/>
  <c r="AS254" i="6"/>
  <c r="AS200" i="6"/>
  <c r="AS190" i="6"/>
  <c r="AS260" i="6"/>
  <c r="AS276" i="6"/>
  <c r="AS185" i="6"/>
  <c r="AS241" i="6"/>
  <c r="AS239" i="6"/>
  <c r="AS283" i="6"/>
  <c r="AS290" i="6"/>
  <c r="AS230" i="6"/>
  <c r="AS222" i="6"/>
  <c r="AS181" i="6"/>
  <c r="AS252" i="6"/>
  <c r="AS189" i="6"/>
  <c r="AS226" i="6"/>
  <c r="AS176" i="6"/>
  <c r="AS258" i="6"/>
  <c r="AS291" i="6"/>
  <c r="AS269" i="6"/>
  <c r="AS184" i="6"/>
  <c r="AS206" i="6"/>
  <c r="AS235" i="6"/>
  <c r="AS273" i="6"/>
  <c r="AS280" i="6"/>
  <c r="AS217" i="6"/>
  <c r="AS211" i="6"/>
  <c r="AS265" i="6"/>
  <c r="AS198" i="6"/>
  <c r="AS220" i="6"/>
  <c r="AG244" i="9" l="1"/>
  <c r="AG99" i="9"/>
  <c r="AF297" i="9"/>
  <c r="AF165" i="9"/>
  <c r="AR126" i="5"/>
  <c r="AR86" i="5"/>
  <c r="AR118" i="5"/>
  <c r="AR46" i="5"/>
  <c r="AR142" i="5"/>
  <c r="AR110" i="5"/>
  <c r="AR54" i="5"/>
  <c r="AR13" i="5"/>
  <c r="AR94" i="5"/>
  <c r="AR150" i="5"/>
  <c r="AR78" i="5"/>
  <c r="AR22" i="5"/>
  <c r="AR70" i="5"/>
  <c r="AR158" i="5"/>
  <c r="AR62" i="5"/>
  <c r="AR139" i="5"/>
  <c r="AR106" i="5"/>
  <c r="AR103" i="5"/>
  <c r="AR136" i="5"/>
  <c r="AR138" i="5"/>
  <c r="AR105" i="5"/>
  <c r="AR168" i="5"/>
  <c r="AR104" i="5"/>
  <c r="AR137" i="5"/>
  <c r="AR135" i="5"/>
  <c r="AR170" i="5"/>
  <c r="AR169" i="5"/>
  <c r="AR171" i="5"/>
  <c r="AR167" i="5"/>
  <c r="AR107" i="5"/>
  <c r="AR175" i="5"/>
  <c r="AR39" i="5"/>
  <c r="AR40" i="5"/>
  <c r="AR35" i="5"/>
  <c r="AR37" i="5"/>
  <c r="AR36" i="5"/>
  <c r="AR38" i="5"/>
  <c r="AS8" i="5"/>
  <c r="AM7" i="5"/>
  <c r="AN6" i="5" s="1"/>
  <c r="AM4" i="5"/>
  <c r="AJ4" i="6"/>
  <c r="AJ7" i="6"/>
  <c r="AK6" i="6" s="1"/>
  <c r="AT8" i="6"/>
  <c r="AG330" i="9"/>
  <c r="AG328" i="9"/>
  <c r="AF67" i="9"/>
  <c r="AG183" i="9"/>
  <c r="AG164" i="9"/>
  <c r="AG280" i="9" s="1"/>
  <c r="AF162" i="9"/>
  <c r="AG161" i="9"/>
  <c r="AG294" i="9" s="1"/>
  <c r="AG138" i="9"/>
  <c r="AG101" i="9"/>
  <c r="AG69" i="9"/>
  <c r="AG74" i="9"/>
  <c r="AG55" i="9"/>
  <c r="AG41" i="9"/>
  <c r="AG43" i="9"/>
  <c r="AG40" i="9"/>
  <c r="AM209" i="1"/>
  <c r="AM245" i="1" s="1"/>
  <c r="AM206" i="1"/>
  <c r="AM242" i="1" s="1"/>
  <c r="AV8" i="9"/>
  <c r="AM258" i="8"/>
  <c r="AM257" i="8"/>
  <c r="AM272" i="8"/>
  <c r="AM252" i="8"/>
  <c r="AM271" i="8"/>
  <c r="AM275" i="8"/>
  <c r="AM235" i="8"/>
  <c r="AM248" i="8"/>
  <c r="AM249" i="8"/>
  <c r="AM234" i="8"/>
  <c r="AM241" i="8"/>
  <c r="AM65" i="8"/>
  <c r="AM64" i="8"/>
  <c r="AM52" i="8"/>
  <c r="AM63" i="8"/>
  <c r="AM50" i="8"/>
  <c r="AM49" i="8"/>
  <c r="AM48" i="8"/>
  <c r="AM35" i="8"/>
  <c r="AM34" i="8"/>
  <c r="AM33" i="8"/>
  <c r="AM66" i="8"/>
  <c r="AM37" i="8"/>
  <c r="AM51" i="8"/>
  <c r="AM11" i="8"/>
  <c r="AM36" i="8"/>
  <c r="AM67" i="8"/>
  <c r="AW8" i="8"/>
  <c r="AN7" i="8"/>
  <c r="AO6" i="8" s="1"/>
  <c r="AN4" i="8"/>
  <c r="AO7" i="1"/>
  <c r="AP6" i="1" s="1"/>
  <c r="AO4" i="1"/>
  <c r="AN106" i="1"/>
  <c r="AN109" i="1"/>
  <c r="AN37" i="1"/>
  <c r="AN150" i="1"/>
  <c r="AN144" i="1"/>
  <c r="AN36" i="1"/>
  <c r="AN317" i="1"/>
  <c r="AN182" i="1"/>
  <c r="AN176" i="1"/>
  <c r="AN108" i="1"/>
  <c r="AN33" i="1"/>
  <c r="AN188" i="1"/>
  <c r="AN141" i="1"/>
  <c r="AN105" i="1"/>
  <c r="AN43" i="1"/>
  <c r="AN171" i="1"/>
  <c r="AN168" i="1"/>
  <c r="AN34" i="1"/>
  <c r="AN35" i="1"/>
  <c r="AN314" i="1"/>
  <c r="AN107" i="1"/>
  <c r="AN179" i="1"/>
  <c r="AN91" i="1"/>
  <c r="AN38" i="1"/>
  <c r="AN138" i="1"/>
  <c r="AN147" i="1"/>
  <c r="AN185" i="1"/>
  <c r="AN122" i="1"/>
  <c r="AV8" i="1"/>
  <c r="AG14" i="9"/>
  <c r="AH6" i="9"/>
  <c r="P101" i="4"/>
  <c r="P102" i="4" s="1"/>
  <c r="P103" i="4" s="1"/>
  <c r="P104" i="4" s="1"/>
  <c r="P105" i="4" s="1"/>
  <c r="P106" i="4" s="1"/>
  <c r="P107" i="4" s="1"/>
  <c r="P108" i="4" s="1"/>
  <c r="P100" i="4"/>
  <c r="Y206" i="1"/>
  <c r="Y242" i="1" s="1"/>
  <c r="AA206" i="1"/>
  <c r="AA242" i="1" s="1"/>
  <c r="Y209" i="1"/>
  <c r="Y245" i="1" s="1"/>
  <c r="AA209" i="1"/>
  <c r="AA245" i="1" s="1"/>
  <c r="AB168" i="1"/>
  <c r="AB206" i="1" s="1"/>
  <c r="AB242" i="1" s="1"/>
  <c r="AB171" i="1"/>
  <c r="AB209" i="1" s="1"/>
  <c r="AB245" i="1" s="1"/>
  <c r="AC122" i="1"/>
  <c r="AD122" i="1"/>
  <c r="O57" i="4"/>
  <c r="AT186" i="6"/>
  <c r="AT258" i="6"/>
  <c r="AT189" i="6"/>
  <c r="AT248" i="6"/>
  <c r="AT211" i="6"/>
  <c r="AT212" i="6"/>
  <c r="AT230" i="6"/>
  <c r="AT266" i="6"/>
  <c r="AT217" i="6"/>
  <c r="AT182" i="6"/>
  <c r="AT205" i="6"/>
  <c r="AT246" i="6"/>
  <c r="AT273" i="6"/>
  <c r="AT209" i="6"/>
  <c r="AT272" i="6"/>
  <c r="AT289" i="6"/>
  <c r="AT247" i="6"/>
  <c r="AT176" i="6"/>
  <c r="AT291" i="6"/>
  <c r="AT294" i="6"/>
  <c r="AT281" i="6"/>
  <c r="AT228" i="6"/>
  <c r="AT210" i="6"/>
  <c r="AT259" i="6"/>
  <c r="AT193" i="6"/>
  <c r="AT240" i="6"/>
  <c r="AT252" i="6"/>
  <c r="AT222" i="6"/>
  <c r="AT276" i="6"/>
  <c r="AT290" i="6"/>
  <c r="AT233" i="6"/>
  <c r="AT269" i="6"/>
  <c r="AT191" i="6"/>
  <c r="AT256" i="6"/>
  <c r="AT277" i="6"/>
  <c r="AT198" i="6"/>
  <c r="AT235" i="6"/>
  <c r="AT275" i="6"/>
  <c r="AT251" i="6"/>
  <c r="AT238" i="6"/>
  <c r="AT216" i="6"/>
  <c r="AT241" i="6"/>
  <c r="AT234" i="6"/>
  <c r="AT200" i="6"/>
  <c r="AT292" i="6"/>
  <c r="AT203" i="6"/>
  <c r="AT254" i="6"/>
  <c r="AT218" i="6"/>
  <c r="AT244" i="6"/>
  <c r="AT177" i="6"/>
  <c r="AT288" i="6"/>
  <c r="AT279" i="6"/>
  <c r="AT204" i="6"/>
  <c r="AT213" i="6"/>
  <c r="AT196" i="6"/>
  <c r="AT185" i="6"/>
  <c r="AT184" i="6"/>
  <c r="AT214" i="6"/>
  <c r="AT199" i="6"/>
  <c r="AT293" i="6"/>
  <c r="AT255" i="6"/>
  <c r="AT179" i="6"/>
  <c r="AT250" i="6"/>
  <c r="AT183" i="6"/>
  <c r="AT226" i="6"/>
  <c r="AT278" i="6"/>
  <c r="AT221" i="6"/>
  <c r="AT283" i="6"/>
  <c r="AT223" i="6"/>
  <c r="AT201" i="6"/>
  <c r="AT215" i="6"/>
  <c r="AT298" i="6"/>
  <c r="AT219" i="6"/>
  <c r="AT188" i="6"/>
  <c r="AT284" i="6"/>
  <c r="AT268" i="6"/>
  <c r="AT195" i="6"/>
  <c r="AT296" i="6"/>
  <c r="AT267" i="6"/>
  <c r="AT286" i="6"/>
  <c r="AT224" i="6"/>
  <c r="AT181" i="6"/>
  <c r="AT227" i="6"/>
  <c r="AT261" i="6"/>
  <c r="AJ317" i="1"/>
  <c r="AT197" i="6"/>
  <c r="AT192" i="6"/>
  <c r="AT180" i="6"/>
  <c r="AT220" i="6"/>
  <c r="AT285" i="6"/>
  <c r="AT253" i="6"/>
  <c r="AT245" i="6"/>
  <c r="AT300" i="6"/>
  <c r="AT207" i="6"/>
  <c r="AT243" i="6"/>
  <c r="AT274" i="6"/>
  <c r="AT249" i="6"/>
  <c r="AT178" i="6"/>
  <c r="AJ314" i="1"/>
  <c r="AT190" i="6"/>
  <c r="AT229" i="6"/>
  <c r="AT260" i="6"/>
  <c r="AT271" i="6"/>
  <c r="AT231" i="6"/>
  <c r="AT237" i="6"/>
  <c r="AT297" i="6"/>
  <c r="AT287" i="6"/>
  <c r="AT280" i="6"/>
  <c r="AT187" i="6"/>
  <c r="AT270" i="6"/>
  <c r="AT282" i="6"/>
  <c r="AT194" i="6"/>
  <c r="AT236" i="6"/>
  <c r="AT232" i="6"/>
  <c r="AT202" i="6"/>
  <c r="AT295" i="6"/>
  <c r="AT264" i="6"/>
  <c r="AT299" i="6"/>
  <c r="AT262" i="6"/>
  <c r="AT206" i="6"/>
  <c r="AT263" i="6"/>
  <c r="AT208" i="6"/>
  <c r="AT265" i="6"/>
  <c r="AT225" i="6"/>
  <c r="AT242" i="6"/>
  <c r="AT257" i="6"/>
  <c r="AT239" i="6"/>
  <c r="AG163" i="9" l="1"/>
  <c r="AS118" i="5"/>
  <c r="AS46" i="5"/>
  <c r="AS70" i="5"/>
  <c r="AS94" i="5"/>
  <c r="AS110" i="5"/>
  <c r="AS142" i="5"/>
  <c r="AS86" i="5"/>
  <c r="AS62" i="5"/>
  <c r="AS13" i="5"/>
  <c r="AS54" i="5"/>
  <c r="AS158" i="5"/>
  <c r="AS78" i="5"/>
  <c r="AS150" i="5"/>
  <c r="AS126" i="5"/>
  <c r="AS22" i="5"/>
  <c r="AS138" i="5"/>
  <c r="AS137" i="5"/>
  <c r="AS136" i="5"/>
  <c r="AS107" i="5"/>
  <c r="AS135" i="5"/>
  <c r="AS168" i="5"/>
  <c r="AS139" i="5"/>
  <c r="AS103" i="5"/>
  <c r="AS169" i="5"/>
  <c r="AS170" i="5"/>
  <c r="AS104" i="5"/>
  <c r="AS105" i="5"/>
  <c r="AS106" i="5"/>
  <c r="AS167" i="5"/>
  <c r="AS171" i="5"/>
  <c r="AS175" i="5"/>
  <c r="AS40" i="5"/>
  <c r="AS39" i="5"/>
  <c r="AS38" i="5"/>
  <c r="AS37" i="5"/>
  <c r="AS36" i="5"/>
  <c r="AS35" i="5"/>
  <c r="AT8" i="5"/>
  <c r="AU8" i="6"/>
  <c r="AK7" i="6"/>
  <c r="AL6" i="6" s="1"/>
  <c r="AK4" i="6"/>
  <c r="AN4" i="5"/>
  <c r="AN7" i="5"/>
  <c r="AO6" i="5" s="1"/>
  <c r="AG327" i="9"/>
  <c r="AG293" i="9"/>
  <c r="AG98" i="9"/>
  <c r="AG42" i="9"/>
  <c r="AG44" i="9" s="1"/>
  <c r="AG39" i="9"/>
  <c r="AG273" i="9" s="1"/>
  <c r="AN209" i="1"/>
  <c r="AN245" i="1" s="1"/>
  <c r="AW8" i="9"/>
  <c r="AN257" i="8"/>
  <c r="AN275" i="8"/>
  <c r="AN271" i="8"/>
  <c r="AN258" i="8"/>
  <c r="AN272" i="8"/>
  <c r="AN249" i="8"/>
  <c r="AN252" i="8"/>
  <c r="AN234" i="8"/>
  <c r="AN241" i="8"/>
  <c r="AN235" i="8"/>
  <c r="AN248" i="8"/>
  <c r="AN64" i="8"/>
  <c r="AN63" i="8"/>
  <c r="AN51" i="8"/>
  <c r="AN49" i="8"/>
  <c r="AN48" i="8"/>
  <c r="AN67" i="8"/>
  <c r="AN34" i="8"/>
  <c r="AN65" i="8"/>
  <c r="AN33" i="8"/>
  <c r="AN66" i="8"/>
  <c r="AN52" i="8"/>
  <c r="AN11" i="8"/>
  <c r="AN50" i="8"/>
  <c r="AN35" i="8"/>
  <c r="AN37" i="8"/>
  <c r="AN36" i="8"/>
  <c r="AO7" i="8"/>
  <c r="AO4" i="8"/>
  <c r="AX8" i="8"/>
  <c r="AN206" i="1"/>
  <c r="AN242" i="1" s="1"/>
  <c r="AO105" i="1"/>
  <c r="AO108" i="1"/>
  <c r="AO35" i="1"/>
  <c r="AO43" i="1"/>
  <c r="AO144" i="1"/>
  <c r="AO37" i="1"/>
  <c r="AO317" i="1"/>
  <c r="AO179" i="1"/>
  <c r="AO147" i="1"/>
  <c r="AO107" i="1"/>
  <c r="AO33" i="1"/>
  <c r="AO109" i="1"/>
  <c r="AO171" i="1"/>
  <c r="AO38" i="1"/>
  <c r="AO182" i="1"/>
  <c r="AO91" i="1"/>
  <c r="AO185" i="1"/>
  <c r="AO122" i="1"/>
  <c r="AO138" i="1"/>
  <c r="AO314" i="1"/>
  <c r="AO188" i="1"/>
  <c r="AO36" i="1"/>
  <c r="AO34" i="1"/>
  <c r="AO168" i="1"/>
  <c r="AO106" i="1"/>
  <c r="AO141" i="1"/>
  <c r="AO150" i="1"/>
  <c r="AO176" i="1"/>
  <c r="AP7" i="1"/>
  <c r="AQ6" i="1" s="1"/>
  <c r="AP4" i="1"/>
  <c r="AW8" i="1"/>
  <c r="AH4" i="9"/>
  <c r="AH7" i="9"/>
  <c r="Y265" i="8"/>
  <c r="Y273" i="8"/>
  <c r="Y268" i="8"/>
  <c r="Y266" i="8"/>
  <c r="Y267" i="8"/>
  <c r="Y264" i="8"/>
  <c r="Y274" i="8"/>
  <c r="X270" i="8"/>
  <c r="X263" i="8"/>
  <c r="P109" i="4"/>
  <c r="P110" i="4" s="1"/>
  <c r="P111" i="4" s="1"/>
  <c r="AC168" i="1"/>
  <c r="AC171" i="1"/>
  <c r="AD171" i="1"/>
  <c r="AD168" i="1"/>
  <c r="AD206" i="1" s="1"/>
  <c r="AD242" i="1" s="1"/>
  <c r="AE122" i="1"/>
  <c r="AF122" i="1"/>
  <c r="O58" i="4"/>
  <c r="AU242" i="6"/>
  <c r="AU299" i="6"/>
  <c r="AU295" i="6"/>
  <c r="AU183" i="6"/>
  <c r="AU296" i="6"/>
  <c r="AU186" i="6"/>
  <c r="AU199" i="6"/>
  <c r="AU232" i="6"/>
  <c r="AU209" i="6"/>
  <c r="AU259" i="6"/>
  <c r="AU250" i="6"/>
  <c r="AU193" i="6"/>
  <c r="AU191" i="6"/>
  <c r="AU253" i="6"/>
  <c r="AU184" i="6"/>
  <c r="AU252" i="6"/>
  <c r="AU258" i="6"/>
  <c r="AU227" i="6"/>
  <c r="AU265" i="6"/>
  <c r="AU206" i="6"/>
  <c r="AU287" i="6"/>
  <c r="AU211" i="6"/>
  <c r="AU178" i="6"/>
  <c r="AU255" i="6"/>
  <c r="AU271" i="6"/>
  <c r="AU181" i="6"/>
  <c r="AU256" i="6"/>
  <c r="AU177" i="6"/>
  <c r="AU288" i="6"/>
  <c r="AU267" i="6"/>
  <c r="AU269" i="6"/>
  <c r="AU204" i="6"/>
  <c r="AU280" i="6"/>
  <c r="AU246" i="6"/>
  <c r="AU237" i="6"/>
  <c r="AU180" i="6"/>
  <c r="AU192" i="6"/>
  <c r="AU205" i="6"/>
  <c r="AU213" i="6"/>
  <c r="AU283" i="6"/>
  <c r="AU281" i="6"/>
  <c r="AU285" i="6"/>
  <c r="AU214" i="6"/>
  <c r="AU290" i="6"/>
  <c r="AU293" i="6"/>
  <c r="AU223" i="6"/>
  <c r="AU236" i="6"/>
  <c r="AU257" i="6"/>
  <c r="AU196" i="6"/>
  <c r="AU225" i="6"/>
  <c r="AU273" i="6"/>
  <c r="AU260" i="6"/>
  <c r="AU291" i="6"/>
  <c r="AU197" i="6"/>
  <c r="AU300" i="6"/>
  <c r="AU200" i="6"/>
  <c r="AU229" i="6"/>
  <c r="AU279" i="6"/>
  <c r="AU247" i="6"/>
  <c r="AU198" i="6"/>
  <c r="AU249" i="6"/>
  <c r="AU226" i="6"/>
  <c r="AU176" i="6"/>
  <c r="AU218" i="6"/>
  <c r="AU275" i="6"/>
  <c r="AU266" i="6"/>
  <c r="AU276" i="6"/>
  <c r="AU298" i="6"/>
  <c r="AU228" i="6"/>
  <c r="AU230" i="6"/>
  <c r="AU234" i="6"/>
  <c r="AU207" i="6"/>
  <c r="AU240" i="6"/>
  <c r="AU254" i="6"/>
  <c r="AU241" i="6"/>
  <c r="AU262" i="6"/>
  <c r="AU235" i="6"/>
  <c r="AU248" i="6"/>
  <c r="AU179" i="6"/>
  <c r="AU264" i="6"/>
  <c r="AU243" i="6"/>
  <c r="AU286" i="6"/>
  <c r="AU212" i="6"/>
  <c r="AU251" i="6"/>
  <c r="AU188" i="6"/>
  <c r="AU201" i="6"/>
  <c r="AU272" i="6"/>
  <c r="AU297" i="6"/>
  <c r="AU217" i="6"/>
  <c r="AU261" i="6"/>
  <c r="AU187" i="6"/>
  <c r="AU219" i="6"/>
  <c r="AU274" i="6"/>
  <c r="AU233" i="6"/>
  <c r="AU189" i="6"/>
  <c r="AU239" i="6"/>
  <c r="AU203" i="6"/>
  <c r="AU216" i="6"/>
  <c r="AU215" i="6"/>
  <c r="AU195" i="6"/>
  <c r="AU263" i="6"/>
  <c r="AU221" i="6"/>
  <c r="AU194" i="6"/>
  <c r="AU282" i="6"/>
  <c r="AU284" i="6"/>
  <c r="AU185" i="6"/>
  <c r="AU278" i="6"/>
  <c r="AU182" i="6"/>
  <c r="AU210" i="6"/>
  <c r="AU268" i="6"/>
  <c r="AU222" i="6"/>
  <c r="AU190" i="6"/>
  <c r="AU238" i="6"/>
  <c r="AU245" i="6"/>
  <c r="AU202" i="6"/>
  <c r="AU220" i="6"/>
  <c r="AU270" i="6"/>
  <c r="AU224" i="6"/>
  <c r="AU244" i="6"/>
  <c r="AU231" i="6"/>
  <c r="AU289" i="6"/>
  <c r="AU294" i="6"/>
  <c r="AU292" i="6"/>
  <c r="AU208" i="6"/>
  <c r="AU277" i="6"/>
  <c r="AH244" i="9" l="1"/>
  <c r="AH163" i="9"/>
  <c r="AH99" i="9"/>
  <c r="AG297" i="9"/>
  <c r="AG165" i="9"/>
  <c r="AO7" i="5"/>
  <c r="AP6" i="5" s="1"/>
  <c r="AO4" i="5"/>
  <c r="AT150" i="5"/>
  <c r="AT86" i="5"/>
  <c r="AT94" i="5"/>
  <c r="AT13" i="5"/>
  <c r="AT54" i="5"/>
  <c r="AT46" i="5"/>
  <c r="AT142" i="5"/>
  <c r="AT62" i="5"/>
  <c r="AT70" i="5"/>
  <c r="AT126" i="5"/>
  <c r="AT78" i="5"/>
  <c r="AT118" i="5"/>
  <c r="AT22" i="5"/>
  <c r="AT110" i="5"/>
  <c r="AT158" i="5"/>
  <c r="AT103" i="5"/>
  <c r="AT169" i="5"/>
  <c r="AT135" i="5"/>
  <c r="AT171" i="5"/>
  <c r="AT168" i="5"/>
  <c r="AT138" i="5"/>
  <c r="AT167" i="5"/>
  <c r="AT106" i="5"/>
  <c r="AT137" i="5"/>
  <c r="AT139" i="5"/>
  <c r="AT105" i="5"/>
  <c r="AT136" i="5"/>
  <c r="AT104" i="5"/>
  <c r="AT170" i="5"/>
  <c r="AT107" i="5"/>
  <c r="AT175" i="5"/>
  <c r="AT39" i="5"/>
  <c r="AT40" i="5"/>
  <c r="AT36" i="5"/>
  <c r="AT38" i="5"/>
  <c r="AT35" i="5"/>
  <c r="AT37" i="5"/>
  <c r="AU8" i="5"/>
  <c r="AL7" i="6"/>
  <c r="AM6" i="6" s="1"/>
  <c r="AL4" i="6"/>
  <c r="AV8" i="6"/>
  <c r="AH330" i="9"/>
  <c r="AH328" i="9"/>
  <c r="AG67" i="9"/>
  <c r="AH183" i="9"/>
  <c r="AH164" i="9"/>
  <c r="AH280" i="9" s="1"/>
  <c r="AG162" i="9"/>
  <c r="AH161" i="9"/>
  <c r="AH294" i="9" s="1"/>
  <c r="AH138" i="9"/>
  <c r="AH101" i="9"/>
  <c r="AH69" i="9"/>
  <c r="AH74" i="9"/>
  <c r="AH55" i="9"/>
  <c r="AO209" i="1"/>
  <c r="AO245" i="1" s="1"/>
  <c r="AH40" i="9"/>
  <c r="AH43" i="9"/>
  <c r="AH41" i="9"/>
  <c r="AO206" i="1"/>
  <c r="AO242" i="1" s="1"/>
  <c r="AX8" i="9"/>
  <c r="AO275" i="8"/>
  <c r="AO264" i="8"/>
  <c r="AO272" i="8"/>
  <c r="AO257" i="8"/>
  <c r="AO271" i="8"/>
  <c r="AO252" i="8"/>
  <c r="AO248" i="8"/>
  <c r="AO241" i="8"/>
  <c r="AO258" i="8"/>
  <c r="AO249" i="8"/>
  <c r="AO234" i="8"/>
  <c r="AO235" i="8"/>
  <c r="AO63" i="8"/>
  <c r="AO50" i="8"/>
  <c r="AO48" i="8"/>
  <c r="AO67" i="8"/>
  <c r="AO66" i="8"/>
  <c r="AO33" i="8"/>
  <c r="AO65" i="8"/>
  <c r="AO52" i="8"/>
  <c r="AO11" i="8"/>
  <c r="AO64" i="8"/>
  <c r="AO51" i="8"/>
  <c r="AO35" i="8"/>
  <c r="AO49" i="8"/>
  <c r="AO37" i="8"/>
  <c r="AO34" i="8"/>
  <c r="AO36" i="8"/>
  <c r="AP6" i="8"/>
  <c r="AY8" i="8"/>
  <c r="AP171" i="1"/>
  <c r="AP108" i="1"/>
  <c r="AP138" i="1"/>
  <c r="AP179" i="1"/>
  <c r="AP176" i="1"/>
  <c r="AP147" i="1"/>
  <c r="AP141" i="1"/>
  <c r="AP106" i="1"/>
  <c r="AP122" i="1"/>
  <c r="AP34" i="1"/>
  <c r="AP36" i="1"/>
  <c r="AP43" i="1"/>
  <c r="AP185" i="1"/>
  <c r="AP109" i="1"/>
  <c r="AP107" i="1"/>
  <c r="AP35" i="1"/>
  <c r="AP33" i="1"/>
  <c r="AP37" i="1"/>
  <c r="AP105" i="1"/>
  <c r="AP168" i="1"/>
  <c r="AP38" i="1"/>
  <c r="AP182" i="1"/>
  <c r="AP188" i="1"/>
  <c r="AP150" i="1"/>
  <c r="AP144" i="1"/>
  <c r="AP91" i="1"/>
  <c r="AQ4" i="1"/>
  <c r="AQ7" i="1"/>
  <c r="AR6" i="1" s="1"/>
  <c r="AX8" i="1"/>
  <c r="AH14" i="9"/>
  <c r="AI6" i="9"/>
  <c r="X255" i="8"/>
  <c r="X274" i="9" s="1"/>
  <c r="P112" i="4"/>
  <c r="P113" i="4" s="1"/>
  <c r="P114" i="4" s="1"/>
  <c r="P115" i="4" s="1"/>
  <c r="P116" i="4" s="1"/>
  <c r="P117" i="4" s="1"/>
  <c r="P118" i="4" s="1"/>
  <c r="AC209" i="1"/>
  <c r="AC245" i="1" s="1"/>
  <c r="AD209" i="1"/>
  <c r="AD245" i="1" s="1"/>
  <c r="AC206" i="1"/>
  <c r="AC242" i="1" s="1"/>
  <c r="AE168" i="1"/>
  <c r="AF168" i="1"/>
  <c r="AF206" i="1" s="1"/>
  <c r="AF242" i="1" s="1"/>
  <c r="AE171" i="1"/>
  <c r="AE209" i="1" s="1"/>
  <c r="AE245" i="1" s="1"/>
  <c r="AG122" i="1"/>
  <c r="O59" i="4"/>
  <c r="AV299" i="6"/>
  <c r="AV297" i="6"/>
  <c r="AV262" i="6"/>
  <c r="AV224" i="6"/>
  <c r="AV197" i="6"/>
  <c r="AV300" i="6"/>
  <c r="AV217" i="6"/>
  <c r="AV285" i="6"/>
  <c r="AV245" i="6"/>
  <c r="AV275" i="6"/>
  <c r="AV181" i="6"/>
  <c r="AV231" i="6"/>
  <c r="AV185" i="6"/>
  <c r="AV298" i="6"/>
  <c r="AV198" i="6"/>
  <c r="AV180" i="6"/>
  <c r="AV199" i="6"/>
  <c r="AV267" i="6"/>
  <c r="AV253" i="6"/>
  <c r="AV284" i="6"/>
  <c r="AV219" i="6"/>
  <c r="AV255" i="6"/>
  <c r="AV261" i="6"/>
  <c r="AV232" i="6"/>
  <c r="AV216" i="6"/>
  <c r="AV292" i="6"/>
  <c r="AV178" i="6"/>
  <c r="AV264" i="6"/>
  <c r="AV190" i="6"/>
  <c r="AV188" i="6"/>
  <c r="AV244" i="6"/>
  <c r="AV196" i="6"/>
  <c r="AV291" i="6"/>
  <c r="AV281" i="6"/>
  <c r="AV278" i="6"/>
  <c r="AV254" i="6"/>
  <c r="AV225" i="6"/>
  <c r="AV280" i="6"/>
  <c r="AV222" i="6"/>
  <c r="AV240" i="6"/>
  <c r="AV207" i="6"/>
  <c r="AV195" i="6"/>
  <c r="AV279" i="6"/>
  <c r="AV251" i="6"/>
  <c r="AV230" i="6"/>
  <c r="AV282" i="6"/>
  <c r="AV250" i="6"/>
  <c r="AV248" i="6"/>
  <c r="AV243" i="6"/>
  <c r="AV220" i="6"/>
  <c r="AV205" i="6"/>
  <c r="AV242" i="6"/>
  <c r="AV233" i="6"/>
  <c r="AV287" i="6"/>
  <c r="AV221" i="6"/>
  <c r="AV239" i="6"/>
  <c r="AV192" i="6"/>
  <c r="AV187" i="6"/>
  <c r="AV186" i="6"/>
  <c r="AV295" i="6"/>
  <c r="AV271" i="6"/>
  <c r="AV193" i="6"/>
  <c r="AV249" i="6"/>
  <c r="AV276" i="6"/>
  <c r="AV273" i="6"/>
  <c r="AV294" i="6"/>
  <c r="AV247" i="6"/>
  <c r="AV238" i="6"/>
  <c r="AV286" i="6"/>
  <c r="AV202" i="6"/>
  <c r="AV209" i="6"/>
  <c r="AV194" i="6"/>
  <c r="AV241" i="6"/>
  <c r="AV184" i="6"/>
  <c r="AV218" i="6"/>
  <c r="AV228" i="6"/>
  <c r="AV229" i="6"/>
  <c r="AV236" i="6"/>
  <c r="AV269" i="6"/>
  <c r="AV183" i="6"/>
  <c r="AV201" i="6"/>
  <c r="AV215" i="6"/>
  <c r="AV263" i="6"/>
  <c r="AV189" i="6"/>
  <c r="AV234" i="6"/>
  <c r="AV252" i="6"/>
  <c r="AV227" i="6"/>
  <c r="AV272" i="6"/>
  <c r="AV268" i="6"/>
  <c r="AV289" i="6"/>
  <c r="AV177" i="6"/>
  <c r="AV288" i="6"/>
  <c r="AV208" i="6"/>
  <c r="AV266" i="6"/>
  <c r="AV223" i="6"/>
  <c r="AV235" i="6"/>
  <c r="AV270" i="6"/>
  <c r="AV191" i="6"/>
  <c r="AV206" i="6"/>
  <c r="AV296" i="6"/>
  <c r="AV283" i="6"/>
  <c r="AV274" i="6"/>
  <c r="AV226" i="6"/>
  <c r="AV204" i="6"/>
  <c r="AV210" i="6"/>
  <c r="AV259" i="6"/>
  <c r="AV246" i="6"/>
  <c r="AV214" i="6"/>
  <c r="AV203" i="6"/>
  <c r="AV211" i="6"/>
  <c r="AV176" i="6"/>
  <c r="AV293" i="6"/>
  <c r="AV237" i="6"/>
  <c r="AV256" i="6"/>
  <c r="AV200" i="6"/>
  <c r="AV265" i="6"/>
  <c r="AV290" i="6"/>
  <c r="AV213" i="6"/>
  <c r="AV179" i="6"/>
  <c r="AV257" i="6"/>
  <c r="AV277" i="6"/>
  <c r="AV258" i="6"/>
  <c r="AV182" i="6"/>
  <c r="AV212" i="6"/>
  <c r="AV260" i="6"/>
  <c r="AW8" i="6" l="1"/>
  <c r="AM7" i="6"/>
  <c r="AN6" i="6" s="1"/>
  <c r="AM4" i="6"/>
  <c r="AU126" i="5"/>
  <c r="AU94" i="5"/>
  <c r="AU150" i="5"/>
  <c r="AU62" i="5"/>
  <c r="AU110" i="5"/>
  <c r="AU22" i="5"/>
  <c r="AU54" i="5"/>
  <c r="AU13" i="5"/>
  <c r="AU118" i="5"/>
  <c r="AU86" i="5"/>
  <c r="AU142" i="5"/>
  <c r="AU70" i="5"/>
  <c r="AU46" i="5"/>
  <c r="AU78" i="5"/>
  <c r="AU158" i="5"/>
  <c r="AU104" i="5"/>
  <c r="AU103" i="5"/>
  <c r="AU106" i="5"/>
  <c r="AU168" i="5"/>
  <c r="AU169" i="5"/>
  <c r="AU139" i="5"/>
  <c r="AU137" i="5"/>
  <c r="AU135" i="5"/>
  <c r="AU107" i="5"/>
  <c r="AU136" i="5"/>
  <c r="AU138" i="5"/>
  <c r="AU170" i="5"/>
  <c r="AU105" i="5"/>
  <c r="AU171" i="5"/>
  <c r="AU167" i="5"/>
  <c r="AU175" i="5"/>
  <c r="AU40" i="5"/>
  <c r="AU39" i="5"/>
  <c r="AU38" i="5"/>
  <c r="AU35" i="5"/>
  <c r="AU37" i="5"/>
  <c r="AU36" i="5"/>
  <c r="AV8" i="5"/>
  <c r="AP4" i="5"/>
  <c r="AP7" i="5"/>
  <c r="AQ6" i="5" s="1"/>
  <c r="AH327" i="9"/>
  <c r="AH293" i="9"/>
  <c r="AH297" i="9"/>
  <c r="AH98" i="9"/>
  <c r="AH42" i="9"/>
  <c r="AH44" i="9" s="1"/>
  <c r="AH39" i="9"/>
  <c r="AH273" i="9" s="1"/>
  <c r="AP209" i="1"/>
  <c r="AP245" i="1" s="1"/>
  <c r="AP206" i="1"/>
  <c r="AP242" i="1" s="1"/>
  <c r="AY8" i="9"/>
  <c r="AZ8" i="8"/>
  <c r="AP4" i="8"/>
  <c r="AP7" i="8"/>
  <c r="AR7" i="1"/>
  <c r="AS6" i="1" s="1"/>
  <c r="AR4" i="1"/>
  <c r="AQ179" i="1"/>
  <c r="AQ150" i="1"/>
  <c r="AQ108" i="1"/>
  <c r="AQ38" i="1"/>
  <c r="AQ141" i="1"/>
  <c r="AQ188" i="1"/>
  <c r="AQ176" i="1"/>
  <c r="AQ147" i="1"/>
  <c r="AQ107" i="1"/>
  <c r="AQ43" i="1"/>
  <c r="AQ314" i="1"/>
  <c r="AQ185" i="1"/>
  <c r="AQ122" i="1"/>
  <c r="AQ138" i="1"/>
  <c r="AQ35" i="1"/>
  <c r="AQ182" i="1"/>
  <c r="AQ106" i="1"/>
  <c r="AQ33" i="1"/>
  <c r="AQ317" i="1"/>
  <c r="AQ168" i="1"/>
  <c r="AQ91" i="1"/>
  <c r="AQ171" i="1"/>
  <c r="AQ109" i="1"/>
  <c r="AQ144" i="1"/>
  <c r="AQ105" i="1"/>
  <c r="AQ34" i="1"/>
  <c r="AQ37" i="1"/>
  <c r="AQ36" i="1"/>
  <c r="AY8" i="1"/>
  <c r="AI4" i="9"/>
  <c r="AI7" i="9"/>
  <c r="AJ6" i="9" s="1"/>
  <c r="P119" i="4"/>
  <c r="P120" i="4" s="1"/>
  <c r="AE206" i="1"/>
  <c r="AE242" i="1" s="1"/>
  <c r="AG168" i="1"/>
  <c r="AG206" i="1" s="1"/>
  <c r="AG242" i="1" s="1"/>
  <c r="AF171" i="1"/>
  <c r="AG171" i="1"/>
  <c r="AG209" i="1" s="1"/>
  <c r="AG245" i="1" s="1"/>
  <c r="AI168" i="1"/>
  <c r="AH122" i="1"/>
  <c r="O60" i="4"/>
  <c r="AW236" i="6"/>
  <c r="AW225" i="6"/>
  <c r="AW276" i="6"/>
  <c r="AW232" i="6"/>
  <c r="AW207" i="6"/>
  <c r="AW213" i="6"/>
  <c r="AW192" i="6"/>
  <c r="AW257" i="6"/>
  <c r="AW299" i="6"/>
  <c r="AW201" i="6"/>
  <c r="AW230" i="6"/>
  <c r="AW254" i="6"/>
  <c r="AW272" i="6"/>
  <c r="AW282" i="6"/>
  <c r="AW222" i="6"/>
  <c r="AW183" i="6"/>
  <c r="AW249" i="6"/>
  <c r="AW275" i="6"/>
  <c r="AW216" i="6"/>
  <c r="AW281" i="6"/>
  <c r="AW235" i="6"/>
  <c r="AW289" i="6"/>
  <c r="AW198" i="6"/>
  <c r="AW228" i="6"/>
  <c r="AW217" i="6"/>
  <c r="AW294" i="6"/>
  <c r="AW241" i="6"/>
  <c r="AW239" i="6"/>
  <c r="AW231" i="6"/>
  <c r="AW292" i="6"/>
  <c r="AW193" i="6"/>
  <c r="AW300" i="6"/>
  <c r="AW203" i="6"/>
  <c r="AW247" i="6"/>
  <c r="AW196" i="6"/>
  <c r="AW226" i="6"/>
  <c r="AW233" i="6"/>
  <c r="AW271" i="6"/>
  <c r="AW200" i="6"/>
  <c r="AW212" i="6"/>
  <c r="AW220" i="6"/>
  <c r="AW291" i="6"/>
  <c r="AW223" i="6"/>
  <c r="AW237" i="6"/>
  <c r="AW234" i="6"/>
  <c r="AW197" i="6"/>
  <c r="AW205" i="6"/>
  <c r="AW202" i="6"/>
  <c r="AW191" i="6"/>
  <c r="AW211" i="6"/>
  <c r="AW253" i="6"/>
  <c r="AW288" i="6"/>
  <c r="AW204" i="6"/>
  <c r="AW250" i="6"/>
  <c r="AW194" i="6"/>
  <c r="AW221" i="6"/>
  <c r="AW180" i="6"/>
  <c r="AW218" i="6"/>
  <c r="AW229" i="6"/>
  <c r="AW251" i="6"/>
  <c r="AW186" i="6"/>
  <c r="AW243" i="6"/>
  <c r="AW177" i="6"/>
  <c r="AW199" i="6"/>
  <c r="AW258" i="6"/>
  <c r="AW283" i="6"/>
  <c r="AW268" i="6"/>
  <c r="AW290" i="6"/>
  <c r="AW256" i="6"/>
  <c r="AW260" i="6"/>
  <c r="AW238" i="6"/>
  <c r="AW279" i="6"/>
  <c r="AW195" i="6"/>
  <c r="AW181" i="6"/>
  <c r="AW206" i="6"/>
  <c r="AW287" i="6"/>
  <c r="AW266" i="6"/>
  <c r="AW255" i="6"/>
  <c r="AW246" i="6"/>
  <c r="AW269" i="6"/>
  <c r="AW262" i="6"/>
  <c r="AW263" i="6"/>
  <c r="AW224" i="6"/>
  <c r="AW190" i="6"/>
  <c r="AW264" i="6"/>
  <c r="AW176" i="6"/>
  <c r="AW219" i="6"/>
  <c r="AW179" i="6"/>
  <c r="AW265" i="6"/>
  <c r="AW295" i="6"/>
  <c r="AW187" i="6"/>
  <c r="AW209" i="6"/>
  <c r="AW278" i="6"/>
  <c r="AW248" i="6"/>
  <c r="AW284" i="6"/>
  <c r="AW252" i="6"/>
  <c r="AW293" i="6"/>
  <c r="AW182" i="6"/>
  <c r="AW285" i="6"/>
  <c r="AW189" i="6"/>
  <c r="AW227" i="6"/>
  <c r="AW277" i="6"/>
  <c r="AW297" i="6"/>
  <c r="AW215" i="6"/>
  <c r="AW273" i="6"/>
  <c r="AW245" i="6"/>
  <c r="AW178" i="6"/>
  <c r="AW208" i="6"/>
  <c r="AW185" i="6"/>
  <c r="AW298" i="6"/>
  <c r="AW274" i="6"/>
  <c r="AW210" i="6"/>
  <c r="AW261" i="6"/>
  <c r="AW267" i="6"/>
  <c r="AW244" i="6"/>
  <c r="AW214" i="6"/>
  <c r="AW188" i="6"/>
  <c r="AW280" i="6"/>
  <c r="AW184" i="6"/>
  <c r="AW259" i="6"/>
  <c r="AW270" i="6"/>
  <c r="AW286" i="6"/>
  <c r="AW240" i="6"/>
  <c r="AW242" i="6"/>
  <c r="AW296" i="6"/>
  <c r="AI244" i="9" l="1"/>
  <c r="AI163" i="9"/>
  <c r="AI99" i="9"/>
  <c r="AH165" i="9"/>
  <c r="AQ4" i="5"/>
  <c r="AQ7" i="5"/>
  <c r="AR6" i="5" s="1"/>
  <c r="AV126" i="5"/>
  <c r="AV54" i="5"/>
  <c r="AV86" i="5"/>
  <c r="AV70" i="5"/>
  <c r="AV150" i="5"/>
  <c r="AV62" i="5"/>
  <c r="AV142" i="5"/>
  <c r="AV78" i="5"/>
  <c r="AV22" i="5"/>
  <c r="AV13" i="5"/>
  <c r="AV118" i="5"/>
  <c r="AV94" i="5"/>
  <c r="AV158" i="5"/>
  <c r="AV110" i="5"/>
  <c r="AV46" i="5"/>
  <c r="AV104" i="5"/>
  <c r="AV167" i="5"/>
  <c r="AV170" i="5"/>
  <c r="AV106" i="5"/>
  <c r="AV103" i="5"/>
  <c r="AV138" i="5"/>
  <c r="AV107" i="5"/>
  <c r="AV105" i="5"/>
  <c r="AV137" i="5"/>
  <c r="AV139" i="5"/>
  <c r="AV168" i="5"/>
  <c r="AV135" i="5"/>
  <c r="AV171" i="5"/>
  <c r="AV169" i="5"/>
  <c r="AV136" i="5"/>
  <c r="AV175" i="5"/>
  <c r="AV39" i="5"/>
  <c r="AV40" i="5"/>
  <c r="AV35" i="5"/>
  <c r="AV37" i="5"/>
  <c r="AV36" i="5"/>
  <c r="AV38" i="5"/>
  <c r="AW8" i="5"/>
  <c r="AN4" i="6"/>
  <c r="AN7" i="6"/>
  <c r="AO6" i="6" s="1"/>
  <c r="AX8" i="6"/>
  <c r="AI330" i="9"/>
  <c r="AI328" i="9"/>
  <c r="AH67" i="9"/>
  <c r="AI183" i="9"/>
  <c r="AI164" i="9"/>
  <c r="AI280" i="9" s="1"/>
  <c r="AH162" i="9"/>
  <c r="AI161" i="9"/>
  <c r="AI294" i="9" s="1"/>
  <c r="AI138" i="9"/>
  <c r="AI101" i="9"/>
  <c r="AI69" i="9"/>
  <c r="AI74" i="9"/>
  <c r="AQ206" i="1"/>
  <c r="AQ242" i="1" s="1"/>
  <c r="AI55" i="9"/>
  <c r="AI40" i="9"/>
  <c r="AI43" i="9"/>
  <c r="AI41" i="9"/>
  <c r="AQ209" i="1"/>
  <c r="AQ245" i="1" s="1"/>
  <c r="AZ8" i="9"/>
  <c r="AJ7" i="9"/>
  <c r="AK6" i="9" s="1"/>
  <c r="AJ4" i="9"/>
  <c r="AQ6" i="8"/>
  <c r="AP275" i="8"/>
  <c r="AP264" i="8"/>
  <c r="AP272" i="8"/>
  <c r="AP252" i="8"/>
  <c r="AP271" i="8"/>
  <c r="AP258" i="8"/>
  <c r="AP257" i="8"/>
  <c r="AP241" i="8"/>
  <c r="AP248" i="8"/>
  <c r="AP249" i="8"/>
  <c r="AP235" i="8"/>
  <c r="AP234" i="8"/>
  <c r="AP49" i="8"/>
  <c r="AP67" i="8"/>
  <c r="AP66" i="8"/>
  <c r="AP65" i="8"/>
  <c r="AP52" i="8"/>
  <c r="AP11" i="8"/>
  <c r="AP64" i="8"/>
  <c r="AP51" i="8"/>
  <c r="AP50" i="8"/>
  <c r="AP37" i="8"/>
  <c r="AP34" i="8"/>
  <c r="AP33" i="8"/>
  <c r="AP48" i="8"/>
  <c r="AP36" i="8"/>
  <c r="AP63" i="8"/>
  <c r="AP35" i="8"/>
  <c r="BA8" i="8"/>
  <c r="AR171" i="1"/>
  <c r="AR147" i="1"/>
  <c r="AR105" i="1"/>
  <c r="AR43" i="1"/>
  <c r="AR188" i="1"/>
  <c r="AR109" i="1"/>
  <c r="AR168" i="1"/>
  <c r="AR122" i="1"/>
  <c r="AR107" i="1"/>
  <c r="AR37" i="1"/>
  <c r="AR35" i="1"/>
  <c r="AR144" i="1"/>
  <c r="AR176" i="1"/>
  <c r="AR150" i="1"/>
  <c r="AR106" i="1"/>
  <c r="AR91" i="1"/>
  <c r="AR36" i="1"/>
  <c r="AR317" i="1"/>
  <c r="AR179" i="1"/>
  <c r="AR108" i="1"/>
  <c r="AR138" i="1"/>
  <c r="AR38" i="1"/>
  <c r="AR34" i="1"/>
  <c r="AR314" i="1"/>
  <c r="AR185" i="1"/>
  <c r="AR182" i="1"/>
  <c r="AR141" i="1"/>
  <c r="AR33" i="1"/>
  <c r="AS4" i="1"/>
  <c r="AS7" i="1"/>
  <c r="AT6" i="1" s="1"/>
  <c r="AZ8" i="1"/>
  <c r="AI14" i="9"/>
  <c r="P121" i="4"/>
  <c r="P122" i="4" s="1"/>
  <c r="P123" i="4" s="1"/>
  <c r="AI206" i="1"/>
  <c r="AI242" i="1" s="1"/>
  <c r="AF209" i="1"/>
  <c r="AF245" i="1" s="1"/>
  <c r="AH171" i="1"/>
  <c r="AH209" i="1" s="1"/>
  <c r="AH245" i="1" s="1"/>
  <c r="AH168" i="1"/>
  <c r="AI122" i="1"/>
  <c r="O61" i="4"/>
  <c r="AX193" i="6"/>
  <c r="AX191" i="6"/>
  <c r="AX187" i="6"/>
  <c r="AI274" i="6"/>
  <c r="AX219" i="6"/>
  <c r="AX276" i="6"/>
  <c r="AI229" i="6"/>
  <c r="AH245" i="6"/>
  <c r="AI256" i="6"/>
  <c r="AI294" i="6"/>
  <c r="AH258" i="6"/>
  <c r="AX268" i="6"/>
  <c r="AH181" i="6"/>
  <c r="AX209" i="6"/>
  <c r="AM317" i="1"/>
  <c r="AH228" i="6"/>
  <c r="AI232" i="6"/>
  <c r="AX280" i="6"/>
  <c r="AI283" i="6"/>
  <c r="AH182" i="6"/>
  <c r="AH251" i="6"/>
  <c r="AH222" i="6"/>
  <c r="AH259" i="6"/>
  <c r="AI205" i="6"/>
  <c r="AX182" i="6"/>
  <c r="AX233" i="6"/>
  <c r="AH193" i="6"/>
  <c r="AH233" i="6"/>
  <c r="AH299" i="6"/>
  <c r="AX283" i="6"/>
  <c r="AI179" i="6"/>
  <c r="AX236" i="6"/>
  <c r="AX227" i="6"/>
  <c r="AH250" i="6"/>
  <c r="AH248" i="6"/>
  <c r="AH277" i="6"/>
  <c r="AH273" i="6"/>
  <c r="AX256" i="6"/>
  <c r="AI231" i="6"/>
  <c r="AH177" i="6"/>
  <c r="AH286" i="6"/>
  <c r="AI223" i="6"/>
  <c r="AH200" i="6"/>
  <c r="AX223" i="6"/>
  <c r="AH179" i="6"/>
  <c r="AH199" i="6"/>
  <c r="AI272" i="6"/>
  <c r="AH214" i="6"/>
  <c r="AX269" i="6"/>
  <c r="AI190" i="6"/>
  <c r="AI299" i="6"/>
  <c r="AI252" i="6"/>
  <c r="AH208" i="6"/>
  <c r="AX241" i="6"/>
  <c r="AI271" i="6"/>
  <c r="AX293" i="6"/>
  <c r="AI297" i="6"/>
  <c r="AX213" i="6"/>
  <c r="AH257" i="6"/>
  <c r="AI243" i="6"/>
  <c r="AH288" i="6"/>
  <c r="AI254" i="6"/>
  <c r="AH243" i="6"/>
  <c r="AI242" i="6"/>
  <c r="AH223" i="6"/>
  <c r="AX207" i="6"/>
  <c r="AX176" i="6"/>
  <c r="AI287" i="6"/>
  <c r="AI262" i="6"/>
  <c r="AI235" i="6"/>
  <c r="AH201" i="6"/>
  <c r="AI224" i="6"/>
  <c r="AI185" i="6"/>
  <c r="AI292" i="6"/>
  <c r="AX245" i="6"/>
  <c r="AX228" i="6"/>
  <c r="AM314" i="1"/>
  <c r="AH236" i="6"/>
  <c r="AX238" i="6"/>
  <c r="AX297" i="6"/>
  <c r="AX185" i="6"/>
  <c r="AI201" i="6"/>
  <c r="AI249" i="6"/>
  <c r="AH188" i="6"/>
  <c r="AI199" i="6"/>
  <c r="AX296" i="6"/>
  <c r="AH253" i="6"/>
  <c r="AI273" i="6"/>
  <c r="AH184" i="6"/>
  <c r="AI213" i="6"/>
  <c r="AI180" i="6"/>
  <c r="AI226" i="6"/>
  <c r="AH239" i="6"/>
  <c r="AI277" i="6"/>
  <c r="AX242" i="6"/>
  <c r="AX177" i="6"/>
  <c r="AH263" i="6"/>
  <c r="AI284" i="6"/>
  <c r="AH296" i="6"/>
  <c r="AI257" i="6"/>
  <c r="AX230" i="6"/>
  <c r="AI184" i="6"/>
  <c r="AI265" i="6"/>
  <c r="AI176" i="6"/>
  <c r="AX262" i="6"/>
  <c r="AH256" i="6"/>
  <c r="AX180" i="6"/>
  <c r="AH217" i="6"/>
  <c r="AI259" i="6"/>
  <c r="AX295" i="6"/>
  <c r="AX239" i="6"/>
  <c r="AI275" i="6"/>
  <c r="AX300" i="6"/>
  <c r="AX257" i="6"/>
  <c r="AX214" i="6"/>
  <c r="AH240" i="6"/>
  <c r="AI300" i="6"/>
  <c r="AX226" i="6"/>
  <c r="AH205" i="6"/>
  <c r="AI263" i="6"/>
  <c r="AX196" i="6"/>
  <c r="AH186" i="6"/>
  <c r="AX246" i="6"/>
  <c r="AX220" i="6"/>
  <c r="AH297" i="6"/>
  <c r="AI253" i="6"/>
  <c r="AX192" i="6"/>
  <c r="AX291" i="6"/>
  <c r="AX183" i="6"/>
  <c r="AI197" i="6"/>
  <c r="AI241" i="6"/>
  <c r="AH267" i="6"/>
  <c r="AH195" i="6"/>
  <c r="AX255" i="6"/>
  <c r="AI260" i="6"/>
  <c r="AH204" i="6"/>
  <c r="AX184" i="6"/>
  <c r="AX251" i="6"/>
  <c r="AI222" i="6"/>
  <c r="AH280" i="6"/>
  <c r="AI192" i="6"/>
  <c r="AI289" i="6"/>
  <c r="AH283" i="6"/>
  <c r="AI269" i="6"/>
  <c r="AH192" i="6"/>
  <c r="AI258" i="6"/>
  <c r="AH216" i="6"/>
  <c r="AI261" i="6"/>
  <c r="AI198" i="6"/>
  <c r="AI189" i="6"/>
  <c r="AI211" i="6"/>
  <c r="AI214" i="6"/>
  <c r="AX205" i="6"/>
  <c r="AX190" i="6"/>
  <c r="AH247" i="6"/>
  <c r="AI244" i="6"/>
  <c r="AH289" i="6"/>
  <c r="AX267" i="6"/>
  <c r="AX204" i="6"/>
  <c r="AI248" i="6"/>
  <c r="AI268" i="6"/>
  <c r="AI270" i="6"/>
  <c r="AI288" i="6"/>
  <c r="AH235" i="6"/>
  <c r="AX294" i="6"/>
  <c r="AI178" i="6"/>
  <c r="AI280" i="6"/>
  <c r="AH300" i="6"/>
  <c r="AX199" i="6"/>
  <c r="AI293" i="6"/>
  <c r="AX274" i="6"/>
  <c r="AX260" i="6"/>
  <c r="AI282" i="6"/>
  <c r="AI295" i="6"/>
  <c r="AI267" i="6"/>
  <c r="AI193" i="6"/>
  <c r="AH219" i="6"/>
  <c r="AH274" i="6"/>
  <c r="AX258" i="6"/>
  <c r="AP317" i="1"/>
  <c r="AH284" i="6"/>
  <c r="AH293" i="6"/>
  <c r="AH298" i="6"/>
  <c r="AX215" i="6"/>
  <c r="AH292" i="6"/>
  <c r="AX211" i="6"/>
  <c r="AX195" i="6"/>
  <c r="AH268" i="6"/>
  <c r="AH196" i="6"/>
  <c r="AI298" i="6"/>
  <c r="AX235" i="6"/>
  <c r="AX221" i="6"/>
  <c r="AX206" i="6"/>
  <c r="AH185" i="6"/>
  <c r="AI208" i="6"/>
  <c r="AH270" i="6"/>
  <c r="AX240" i="6"/>
  <c r="AH254" i="6"/>
  <c r="AI246" i="6"/>
  <c r="AX250" i="6"/>
  <c r="AH211" i="6"/>
  <c r="AH198" i="6"/>
  <c r="AH189" i="6"/>
  <c r="AI236" i="6"/>
  <c r="AH226" i="6"/>
  <c r="AI237" i="6"/>
  <c r="AX218" i="6"/>
  <c r="AH187" i="6"/>
  <c r="AI247" i="6"/>
  <c r="AI233" i="6"/>
  <c r="AX247" i="6"/>
  <c r="AH271" i="6"/>
  <c r="AI215" i="6"/>
  <c r="AI200" i="6"/>
  <c r="AH276" i="6"/>
  <c r="AH220" i="6"/>
  <c r="AX271" i="6"/>
  <c r="AI250" i="6"/>
  <c r="AI276" i="6"/>
  <c r="AH249" i="6"/>
  <c r="AH197" i="6"/>
  <c r="AI227" i="6"/>
  <c r="AI209" i="6"/>
  <c r="AX277" i="6"/>
  <c r="AI255" i="6"/>
  <c r="AX244" i="6"/>
  <c r="AH194" i="6"/>
  <c r="AX253" i="6"/>
  <c r="AI281" i="6"/>
  <c r="AX179" i="6"/>
  <c r="AI240" i="6"/>
  <c r="AI203" i="6"/>
  <c r="AI212" i="6"/>
  <c r="AI278" i="6"/>
  <c r="AX181" i="6"/>
  <c r="AX203" i="6"/>
  <c r="AI264" i="6"/>
  <c r="AX194" i="6"/>
  <c r="AH261" i="6"/>
  <c r="AX229" i="6"/>
  <c r="AH191" i="6"/>
  <c r="AH279" i="6"/>
  <c r="AH260" i="6"/>
  <c r="AI206" i="6"/>
  <c r="AX216" i="6"/>
  <c r="AH225" i="6"/>
  <c r="AX273" i="6"/>
  <c r="AI238" i="6"/>
  <c r="AH295" i="6"/>
  <c r="AH215" i="6"/>
  <c r="AX224" i="6"/>
  <c r="AH232" i="6"/>
  <c r="AX231" i="6"/>
  <c r="AX198" i="6"/>
  <c r="AH285" i="6"/>
  <c r="AH294" i="6"/>
  <c r="AX210" i="6"/>
  <c r="AX259" i="6"/>
  <c r="AX208" i="6"/>
  <c r="AX200" i="6"/>
  <c r="AH231" i="6"/>
  <c r="AI245" i="6"/>
  <c r="AI230" i="6"/>
  <c r="AH266" i="6"/>
  <c r="AX212" i="6"/>
  <c r="AH291" i="6"/>
  <c r="AH287" i="6"/>
  <c r="AX217" i="6"/>
  <c r="AH206" i="6"/>
  <c r="AH229" i="6"/>
  <c r="AX290" i="6"/>
  <c r="AX252" i="6"/>
  <c r="AX265" i="6"/>
  <c r="AH246" i="6"/>
  <c r="AI217" i="6"/>
  <c r="AX264" i="6"/>
  <c r="AI202" i="6"/>
  <c r="AH265" i="6"/>
  <c r="AH213" i="6"/>
  <c r="AI296" i="6"/>
  <c r="AH238" i="6"/>
  <c r="AX285" i="6"/>
  <c r="AI191" i="6"/>
  <c r="AI183" i="6"/>
  <c r="AI290" i="6"/>
  <c r="AH221" i="6"/>
  <c r="AX292" i="6"/>
  <c r="AH183" i="6"/>
  <c r="AX178" i="6"/>
  <c r="AX266" i="6"/>
  <c r="AX279" i="6"/>
  <c r="AX298" i="6"/>
  <c r="AX299" i="6"/>
  <c r="AH282" i="6"/>
  <c r="AH264" i="6"/>
  <c r="AH252" i="6"/>
  <c r="AI186" i="6"/>
  <c r="AI239" i="6"/>
  <c r="AH262" i="6"/>
  <c r="AX201" i="6"/>
  <c r="AX225" i="6"/>
  <c r="AH176" i="6"/>
  <c r="AX275" i="6"/>
  <c r="AH242" i="6"/>
  <c r="AI219" i="6"/>
  <c r="AI286" i="6"/>
  <c r="AI187" i="6"/>
  <c r="AX222" i="6"/>
  <c r="AX289" i="6"/>
  <c r="AI221" i="6"/>
  <c r="AX249" i="6"/>
  <c r="AI194" i="6"/>
  <c r="AI204" i="6"/>
  <c r="AP314" i="1"/>
  <c r="AI181" i="6"/>
  <c r="AH255" i="6"/>
  <c r="AX282" i="6"/>
  <c r="AH237" i="6"/>
  <c r="AI218" i="6"/>
  <c r="AX287" i="6"/>
  <c r="AI196" i="6"/>
  <c r="AH244" i="6"/>
  <c r="AX189" i="6"/>
  <c r="AH202" i="6"/>
  <c r="AI234" i="6"/>
  <c r="AX186" i="6"/>
  <c r="AX286" i="6"/>
  <c r="AH212" i="6"/>
  <c r="AI207" i="6"/>
  <c r="AI225" i="6"/>
  <c r="AH190" i="6"/>
  <c r="AI177" i="6"/>
  <c r="AH207" i="6"/>
  <c r="AH281" i="6"/>
  <c r="AH272" i="6"/>
  <c r="AH209" i="6"/>
  <c r="AX188" i="6"/>
  <c r="AX263" i="6"/>
  <c r="AH203" i="6"/>
  <c r="AI285" i="6"/>
  <c r="AH278" i="6"/>
  <c r="AI195" i="6"/>
  <c r="AH230" i="6"/>
  <c r="AI251" i="6"/>
  <c r="AX243" i="6"/>
  <c r="AI228" i="6"/>
  <c r="AH227" i="6"/>
  <c r="AX281" i="6"/>
  <c r="AX288" i="6"/>
  <c r="AX261" i="6"/>
  <c r="AH290" i="6"/>
  <c r="AX254" i="6"/>
  <c r="AI220" i="6"/>
  <c r="AH178" i="6"/>
  <c r="AI182" i="6"/>
  <c r="AH210" i="6"/>
  <c r="AX202" i="6"/>
  <c r="AX234" i="6"/>
  <c r="AX237" i="6"/>
  <c r="AI188" i="6"/>
  <c r="AX270" i="6"/>
  <c r="AI291" i="6"/>
  <c r="AI266" i="6"/>
  <c r="AI210" i="6"/>
  <c r="AI279" i="6"/>
  <c r="AX278" i="6"/>
  <c r="AH241" i="6"/>
  <c r="AX284" i="6"/>
  <c r="AH275" i="6"/>
  <c r="AX197" i="6"/>
  <c r="AH218" i="6"/>
  <c r="AX232" i="6"/>
  <c r="AX248" i="6"/>
  <c r="AH234" i="6"/>
  <c r="AH269" i="6"/>
  <c r="AX272" i="6"/>
  <c r="AH224" i="6"/>
  <c r="AH180" i="6"/>
  <c r="AI216" i="6"/>
  <c r="AJ244" i="9" l="1"/>
  <c r="AJ99" i="9"/>
  <c r="AY8" i="6"/>
  <c r="AO7" i="6"/>
  <c r="AO4" i="6"/>
  <c r="AW13" i="5"/>
  <c r="AW126" i="5"/>
  <c r="AW62" i="5"/>
  <c r="AW150" i="5"/>
  <c r="AW46" i="5"/>
  <c r="AW142" i="5"/>
  <c r="AW54" i="5"/>
  <c r="AW110" i="5"/>
  <c r="AW70" i="5"/>
  <c r="AW158" i="5"/>
  <c r="AW94" i="5"/>
  <c r="AW22" i="5"/>
  <c r="AW118" i="5"/>
  <c r="AW78" i="5"/>
  <c r="AW86" i="5"/>
  <c r="AW103" i="5"/>
  <c r="AW105" i="5"/>
  <c r="AW167" i="5"/>
  <c r="AW170" i="5"/>
  <c r="AW138" i="5"/>
  <c r="AW135" i="5"/>
  <c r="AW137" i="5"/>
  <c r="AW106" i="5"/>
  <c r="AW169" i="5"/>
  <c r="AW104" i="5"/>
  <c r="AW168" i="5"/>
  <c r="AW107" i="5"/>
  <c r="AW171" i="5"/>
  <c r="AW136" i="5"/>
  <c r="AW139" i="5"/>
  <c r="AW175" i="5"/>
  <c r="AW39" i="5"/>
  <c r="AW40" i="5"/>
  <c r="AW35" i="5"/>
  <c r="AW37" i="5"/>
  <c r="AW36" i="5"/>
  <c r="AW38" i="5"/>
  <c r="AX8" i="5"/>
  <c r="AR4" i="5"/>
  <c r="AR7" i="5"/>
  <c r="AI327" i="9"/>
  <c r="AJ330" i="9"/>
  <c r="AJ328" i="9"/>
  <c r="AI293" i="9"/>
  <c r="AI165" i="9"/>
  <c r="AJ183" i="9"/>
  <c r="AJ161" i="9"/>
  <c r="AJ294" i="9" s="1"/>
  <c r="AJ138" i="9"/>
  <c r="AI98" i="9"/>
  <c r="AJ101" i="9"/>
  <c r="AJ69" i="9"/>
  <c r="AJ74" i="9"/>
  <c r="AJ55" i="9"/>
  <c r="AI42" i="9"/>
  <c r="AI44" i="9" s="1"/>
  <c r="AI39" i="9"/>
  <c r="AI273" i="9" s="1"/>
  <c r="AJ40" i="9"/>
  <c r="AJ41" i="9"/>
  <c r="AJ14" i="9"/>
  <c r="AK4" i="9"/>
  <c r="AK7" i="9"/>
  <c r="BA8" i="9"/>
  <c r="BB8" i="8"/>
  <c r="AQ4" i="8"/>
  <c r="AQ7" i="8"/>
  <c r="AR206" i="1"/>
  <c r="AR242" i="1" s="1"/>
  <c r="AR209" i="1"/>
  <c r="AR245" i="1" s="1"/>
  <c r="AT4" i="1"/>
  <c r="AT7" i="1"/>
  <c r="AU6" i="1" s="1"/>
  <c r="AS188" i="1"/>
  <c r="AS106" i="1"/>
  <c r="AS38" i="1"/>
  <c r="AS150" i="1"/>
  <c r="AS108" i="1"/>
  <c r="AS34" i="1"/>
  <c r="AS179" i="1"/>
  <c r="AS171" i="1"/>
  <c r="AS147" i="1"/>
  <c r="AS105" i="1"/>
  <c r="AS43" i="1"/>
  <c r="AS37" i="1"/>
  <c r="AS35" i="1"/>
  <c r="AS122" i="1"/>
  <c r="AS107" i="1"/>
  <c r="AS185" i="1"/>
  <c r="AS141" i="1"/>
  <c r="AS109" i="1"/>
  <c r="AS138" i="1"/>
  <c r="AS182" i="1"/>
  <c r="AS168" i="1"/>
  <c r="AS144" i="1"/>
  <c r="AS91" i="1"/>
  <c r="AS36" i="1"/>
  <c r="AS33" i="1"/>
  <c r="AS176" i="1"/>
  <c r="BA8" i="1"/>
  <c r="P124" i="4"/>
  <c r="P125" i="4" s="1"/>
  <c r="O5" i="4" s="1"/>
  <c r="AH206" i="1"/>
  <c r="AH242" i="1" s="1"/>
  <c r="AI171" i="1"/>
  <c r="O62" i="4"/>
  <c r="AY247" i="6"/>
  <c r="AY292" i="6"/>
  <c r="AY234" i="6"/>
  <c r="AY199" i="6"/>
  <c r="AY275" i="6"/>
  <c r="AY189" i="6"/>
  <c r="AY182" i="6"/>
  <c r="AY214" i="6"/>
  <c r="AY226" i="6"/>
  <c r="AY190" i="6"/>
  <c r="AY201" i="6"/>
  <c r="AY266" i="6"/>
  <c r="AY278" i="6"/>
  <c r="AY219" i="6"/>
  <c r="AY220" i="6"/>
  <c r="AY191" i="6"/>
  <c r="AY270" i="6"/>
  <c r="AY267" i="6"/>
  <c r="AY286" i="6"/>
  <c r="AY212" i="6"/>
  <c r="AY285" i="6"/>
  <c r="AY274" i="6"/>
  <c r="AY206" i="6"/>
  <c r="AY293" i="6"/>
  <c r="AY245" i="6"/>
  <c r="AY205" i="6"/>
  <c r="AY225" i="6"/>
  <c r="AY209" i="6"/>
  <c r="AY177" i="6"/>
  <c r="AY248" i="6"/>
  <c r="AY262" i="6"/>
  <c r="AY283" i="6"/>
  <c r="AY223" i="6"/>
  <c r="AY188" i="6"/>
  <c r="AY196" i="6"/>
  <c r="AY235" i="6"/>
  <c r="AY233" i="6"/>
  <c r="AY198" i="6"/>
  <c r="AY277" i="6"/>
  <c r="AY185" i="6"/>
  <c r="AY251" i="6"/>
  <c r="AY242" i="6"/>
  <c r="AY252" i="6"/>
  <c r="AY228" i="6"/>
  <c r="AY299" i="6"/>
  <c r="AY272" i="6"/>
  <c r="AY183" i="6"/>
  <c r="AY296" i="6"/>
  <c r="AY279" i="6"/>
  <c r="AY232" i="6"/>
  <c r="AY258" i="6"/>
  <c r="AY249" i="6"/>
  <c r="AY207" i="6"/>
  <c r="AY178" i="6"/>
  <c r="AY284" i="6"/>
  <c r="AY276" i="6"/>
  <c r="AY297" i="6"/>
  <c r="AY179" i="6"/>
  <c r="AY254" i="6"/>
  <c r="AY268" i="6"/>
  <c r="AY231" i="6"/>
  <c r="AY237" i="6"/>
  <c r="AY288" i="6"/>
  <c r="AY211" i="6"/>
  <c r="AY200" i="6"/>
  <c r="AY227" i="6"/>
  <c r="AY229" i="6"/>
  <c r="AY255" i="6"/>
  <c r="AY250" i="6"/>
  <c r="AY271" i="6"/>
  <c r="AY210" i="6"/>
  <c r="AY240" i="6"/>
  <c r="AY193" i="6"/>
  <c r="AY290" i="6"/>
  <c r="AY295" i="6"/>
  <c r="AY257" i="6"/>
  <c r="AY291" i="6"/>
  <c r="AY261" i="6"/>
  <c r="AY300" i="6"/>
  <c r="AY264" i="6"/>
  <c r="AY215" i="6"/>
  <c r="AY239" i="6"/>
  <c r="AY195" i="6"/>
  <c r="AY256" i="6"/>
  <c r="AY222" i="6"/>
  <c r="AY238" i="6"/>
  <c r="AY273" i="6"/>
  <c r="AY176" i="6"/>
  <c r="AY186" i="6"/>
  <c r="AY265" i="6"/>
  <c r="AY224" i="6"/>
  <c r="AY216" i="6"/>
  <c r="AY204" i="6"/>
  <c r="AY287" i="6"/>
  <c r="AY187" i="6"/>
  <c r="AY208" i="6"/>
  <c r="AY281" i="6"/>
  <c r="AY202" i="6"/>
  <c r="AY194" i="6"/>
  <c r="AY289" i="6"/>
  <c r="AY197" i="6"/>
  <c r="AY282" i="6"/>
  <c r="AY213" i="6"/>
  <c r="AY243" i="6"/>
  <c r="AY236" i="6"/>
  <c r="AY218" i="6"/>
  <c r="AY192" i="6"/>
  <c r="AY217" i="6"/>
  <c r="AY259" i="6"/>
  <c r="AY246" i="6"/>
  <c r="AY269" i="6"/>
  <c r="AY244" i="6"/>
  <c r="AY298" i="6"/>
  <c r="AY280" i="6"/>
  <c r="AY294" i="6"/>
  <c r="AY181" i="6"/>
  <c r="AY241" i="6"/>
  <c r="AY230" i="6"/>
  <c r="AY184" i="6"/>
  <c r="AY253" i="6"/>
  <c r="AY180" i="6"/>
  <c r="AY263" i="6"/>
  <c r="AY221" i="6"/>
  <c r="AY260" i="6"/>
  <c r="AY203" i="6"/>
  <c r="AK244" i="9" l="1"/>
  <c r="AK99" i="9"/>
  <c r="AS6" i="5"/>
  <c r="AX54" i="5"/>
  <c r="AX158" i="5"/>
  <c r="AX62" i="5"/>
  <c r="AX70" i="5"/>
  <c r="AX78" i="5"/>
  <c r="AX110" i="5"/>
  <c r="AX86" i="5"/>
  <c r="AX13" i="5"/>
  <c r="AX22" i="5"/>
  <c r="AX46" i="5"/>
  <c r="AX126" i="5"/>
  <c r="AX150" i="5"/>
  <c r="AX118" i="5"/>
  <c r="AX142" i="5"/>
  <c r="AX94" i="5"/>
  <c r="AX137" i="5"/>
  <c r="AX136" i="5"/>
  <c r="AX135" i="5"/>
  <c r="AX103" i="5"/>
  <c r="AX107" i="5"/>
  <c r="AX105" i="5"/>
  <c r="AX104" i="5"/>
  <c r="AX169" i="5"/>
  <c r="AX171" i="5"/>
  <c r="AX168" i="5"/>
  <c r="AX106" i="5"/>
  <c r="AX139" i="5"/>
  <c r="AX167" i="5"/>
  <c r="AX170" i="5"/>
  <c r="AX138" i="5"/>
  <c r="AX175" i="5"/>
  <c r="AX39" i="5"/>
  <c r="AX40" i="5"/>
  <c r="AX35" i="5"/>
  <c r="AX37" i="5"/>
  <c r="AX36" i="5"/>
  <c r="AX38" i="5"/>
  <c r="AY8" i="5"/>
  <c r="AP6" i="6"/>
  <c r="AZ8" i="6"/>
  <c r="AJ327" i="9"/>
  <c r="AK330" i="9"/>
  <c r="AK328" i="9"/>
  <c r="AJ293" i="9"/>
  <c r="AJ164" i="9"/>
  <c r="AJ163" i="9" s="1"/>
  <c r="AI297" i="9"/>
  <c r="AI67" i="9"/>
  <c r="AK183" i="9"/>
  <c r="AI162" i="9"/>
  <c r="AK161" i="9"/>
  <c r="AK294" i="9" s="1"/>
  <c r="AK138" i="9"/>
  <c r="AJ98" i="9"/>
  <c r="AK101" i="9"/>
  <c r="AK69" i="9"/>
  <c r="AK74" i="9"/>
  <c r="AK55" i="9"/>
  <c r="AJ43" i="9"/>
  <c r="AJ42" i="9" s="1"/>
  <c r="AJ39" i="9"/>
  <c r="AJ273" i="9" s="1"/>
  <c r="AK41" i="9"/>
  <c r="AK40" i="9"/>
  <c r="AS209" i="1"/>
  <c r="AS245" i="1" s="1"/>
  <c r="AL6" i="9"/>
  <c r="AK14" i="9"/>
  <c r="BB8" i="9"/>
  <c r="AR6" i="8"/>
  <c r="AQ272" i="8"/>
  <c r="AQ252" i="8"/>
  <c r="AQ271" i="8"/>
  <c r="AQ258" i="8"/>
  <c r="AQ264" i="8"/>
  <c r="AQ275" i="8"/>
  <c r="AQ248" i="8"/>
  <c r="AQ249" i="8"/>
  <c r="AQ235" i="8"/>
  <c r="AQ234" i="8"/>
  <c r="AQ257" i="8"/>
  <c r="AQ241" i="8"/>
  <c r="AQ48" i="8"/>
  <c r="AQ67" i="8"/>
  <c r="AQ66" i="8"/>
  <c r="AQ65" i="8"/>
  <c r="AQ64" i="8"/>
  <c r="AQ52" i="8"/>
  <c r="AQ11" i="8"/>
  <c r="AQ51" i="8"/>
  <c r="AQ50" i="8"/>
  <c r="AQ37" i="8"/>
  <c r="AQ49" i="8"/>
  <c r="AQ36" i="8"/>
  <c r="AQ35" i="8"/>
  <c r="AQ33" i="8"/>
  <c r="AQ34" i="8"/>
  <c r="AQ63" i="8"/>
  <c r="BC8" i="8"/>
  <c r="AS206" i="1"/>
  <c r="AS242" i="1" s="1"/>
  <c r="AU4" i="1"/>
  <c r="AU7" i="1"/>
  <c r="AV6" i="1" s="1"/>
  <c r="AT176" i="1"/>
  <c r="AT185" i="1"/>
  <c r="AT188" i="1"/>
  <c r="AT106" i="1"/>
  <c r="AT34" i="1"/>
  <c r="AT168" i="1"/>
  <c r="AT35" i="1"/>
  <c r="AT37" i="1"/>
  <c r="AT147" i="1"/>
  <c r="AT141" i="1"/>
  <c r="AT33" i="1"/>
  <c r="AT122" i="1"/>
  <c r="AT317" i="1"/>
  <c r="AT109" i="1"/>
  <c r="AT107" i="1"/>
  <c r="AT150" i="1"/>
  <c r="AT36" i="1"/>
  <c r="AT314" i="1"/>
  <c r="AT179" i="1"/>
  <c r="AT144" i="1"/>
  <c r="AT105" i="1"/>
  <c r="AT43" i="1"/>
  <c r="AT182" i="1"/>
  <c r="AT138" i="1"/>
  <c r="AT91" i="1"/>
  <c r="AT38" i="1"/>
  <c r="AT171" i="1"/>
  <c r="AT108" i="1"/>
  <c r="BB8" i="1"/>
  <c r="AI209" i="1"/>
  <c r="AI245" i="1" s="1"/>
  <c r="O63" i="4"/>
  <c r="AZ236" i="6"/>
  <c r="AZ180" i="6"/>
  <c r="AZ265" i="6"/>
  <c r="AZ182" i="6"/>
  <c r="AZ292" i="6"/>
  <c r="AZ296" i="6"/>
  <c r="AZ215" i="6"/>
  <c r="AZ214" i="6"/>
  <c r="AZ254" i="6"/>
  <c r="AZ261" i="6"/>
  <c r="AZ245" i="6"/>
  <c r="AZ288" i="6"/>
  <c r="AZ278" i="6"/>
  <c r="AZ281" i="6"/>
  <c r="AZ189" i="6"/>
  <c r="AZ183" i="6"/>
  <c r="AZ295" i="6"/>
  <c r="AZ293" i="6"/>
  <c r="AZ253" i="6"/>
  <c r="AZ270" i="6"/>
  <c r="AZ213" i="6"/>
  <c r="AZ192" i="6"/>
  <c r="AZ300" i="6"/>
  <c r="AZ274" i="6"/>
  <c r="AZ275" i="6"/>
  <c r="AZ239" i="6"/>
  <c r="AZ224" i="6"/>
  <c r="AZ212" i="6"/>
  <c r="AZ242" i="6"/>
  <c r="AZ290" i="6"/>
  <c r="AZ249" i="6"/>
  <c r="AZ188" i="6"/>
  <c r="AZ247" i="6"/>
  <c r="AZ177" i="6"/>
  <c r="AZ217" i="6"/>
  <c r="AZ259" i="6"/>
  <c r="AZ223" i="6"/>
  <c r="AZ185" i="6"/>
  <c r="AZ231" i="6"/>
  <c r="AZ184" i="6"/>
  <c r="AZ220" i="6"/>
  <c r="AZ269" i="6"/>
  <c r="AZ216" i="6"/>
  <c r="AZ263" i="6"/>
  <c r="AZ200" i="6"/>
  <c r="AZ203" i="6"/>
  <c r="AZ228" i="6"/>
  <c r="AZ276" i="6"/>
  <c r="AZ267" i="6"/>
  <c r="AZ219" i="6"/>
  <c r="AZ283" i="6"/>
  <c r="AZ235" i="6"/>
  <c r="AZ262" i="6"/>
  <c r="AZ240" i="6"/>
  <c r="AZ190" i="6"/>
  <c r="AZ205" i="6"/>
  <c r="AZ266" i="6"/>
  <c r="AZ199" i="6"/>
  <c r="AZ232" i="6"/>
  <c r="AZ206" i="6"/>
  <c r="AZ222" i="6"/>
  <c r="AZ257" i="6"/>
  <c r="AZ227" i="6"/>
  <c r="AZ238" i="6"/>
  <c r="AZ251" i="6"/>
  <c r="AZ241" i="6"/>
  <c r="AZ176" i="6"/>
  <c r="AZ208" i="6"/>
  <c r="AZ210" i="6"/>
  <c r="AZ271" i="6"/>
  <c r="AZ191" i="6"/>
  <c r="AZ178" i="6"/>
  <c r="AZ282" i="6"/>
  <c r="AZ237" i="6"/>
  <c r="AZ272" i="6"/>
  <c r="AZ181" i="6"/>
  <c r="AZ234" i="6"/>
  <c r="AZ297" i="6"/>
  <c r="AZ197" i="6"/>
  <c r="AZ299" i="6"/>
  <c r="AZ280" i="6"/>
  <c r="AZ226" i="6"/>
  <c r="AZ291" i="6"/>
  <c r="AZ287" i="6"/>
  <c r="AZ260" i="6"/>
  <c r="AZ289" i="6"/>
  <c r="AZ252" i="6"/>
  <c r="AZ194" i="6"/>
  <c r="AZ196" i="6"/>
  <c r="AZ279" i="6"/>
  <c r="AZ230" i="6"/>
  <c r="AZ246" i="6"/>
  <c r="AZ256" i="6"/>
  <c r="AZ255" i="6"/>
  <c r="AZ218" i="6"/>
  <c r="AZ195" i="6"/>
  <c r="AZ298" i="6"/>
  <c r="AZ294" i="6"/>
  <c r="AZ186" i="6"/>
  <c r="AZ268" i="6"/>
  <c r="AZ202" i="6"/>
  <c r="AZ250" i="6"/>
  <c r="AZ233" i="6"/>
  <c r="AZ284" i="6"/>
  <c r="AZ204" i="6"/>
  <c r="AZ201" i="6"/>
  <c r="AZ258" i="6"/>
  <c r="AZ198" i="6"/>
  <c r="AZ193" i="6"/>
  <c r="AZ286" i="6"/>
  <c r="AZ207" i="6"/>
  <c r="AZ285" i="6"/>
  <c r="AZ277" i="6"/>
  <c r="AZ244" i="6"/>
  <c r="AZ264" i="6"/>
  <c r="AZ248" i="6"/>
  <c r="AZ229" i="6"/>
  <c r="AZ179" i="6"/>
  <c r="AZ273" i="6"/>
  <c r="AZ243" i="6"/>
  <c r="AZ211" i="6"/>
  <c r="AZ209" i="6"/>
  <c r="AZ187" i="6"/>
  <c r="AZ221" i="6"/>
  <c r="AZ225" i="6"/>
  <c r="BA8" i="6" l="1"/>
  <c r="AP7" i="6"/>
  <c r="AP4" i="6"/>
  <c r="AY158" i="5"/>
  <c r="AY13" i="5"/>
  <c r="AY78" i="5"/>
  <c r="AY22" i="5"/>
  <c r="AY86" i="5"/>
  <c r="AY150" i="5"/>
  <c r="AY62" i="5"/>
  <c r="AY118" i="5"/>
  <c r="AY126" i="5"/>
  <c r="AY46" i="5"/>
  <c r="AY142" i="5"/>
  <c r="AY70" i="5"/>
  <c r="AY54" i="5"/>
  <c r="AY110" i="5"/>
  <c r="AY94" i="5"/>
  <c r="AY139" i="5"/>
  <c r="AY137" i="5"/>
  <c r="AY105" i="5"/>
  <c r="AY169" i="5"/>
  <c r="AY106" i="5"/>
  <c r="AY103" i="5"/>
  <c r="AY167" i="5"/>
  <c r="AY170" i="5"/>
  <c r="AY168" i="5"/>
  <c r="AY135" i="5"/>
  <c r="AY107" i="5"/>
  <c r="AY171" i="5"/>
  <c r="AY138" i="5"/>
  <c r="AY136" i="5"/>
  <c r="AY104" i="5"/>
  <c r="AY175" i="5"/>
  <c r="AY39" i="5"/>
  <c r="AY40" i="5"/>
  <c r="AY35" i="5"/>
  <c r="AY37" i="5"/>
  <c r="AY38" i="5"/>
  <c r="AY36" i="5"/>
  <c r="AZ8" i="5"/>
  <c r="AS7" i="5"/>
  <c r="AS4" i="5"/>
  <c r="AK327" i="9"/>
  <c r="AJ280" i="9"/>
  <c r="AK293" i="9"/>
  <c r="AJ67" i="9"/>
  <c r="AK98" i="9"/>
  <c r="AJ44" i="9"/>
  <c r="AK43" i="9"/>
  <c r="AK42" i="9" s="1"/>
  <c r="AK44" i="9" s="1"/>
  <c r="AK39" i="9"/>
  <c r="AK273" i="9" s="1"/>
  <c r="AT209" i="1"/>
  <c r="AT245" i="1" s="1"/>
  <c r="AL7" i="9"/>
  <c r="AL4" i="9"/>
  <c r="BC8" i="9"/>
  <c r="AT206" i="1"/>
  <c r="AT242" i="1" s="1"/>
  <c r="BD8" i="8"/>
  <c r="AR4" i="8"/>
  <c r="AR7" i="8"/>
  <c r="AV7" i="1"/>
  <c r="AW6" i="1" s="1"/>
  <c r="AV4" i="1"/>
  <c r="AU314" i="1"/>
  <c r="AU176" i="1"/>
  <c r="AU106" i="1"/>
  <c r="AU147" i="1"/>
  <c r="AU109" i="1"/>
  <c r="AU108" i="1"/>
  <c r="AU36" i="1"/>
  <c r="AU188" i="1"/>
  <c r="AU179" i="1"/>
  <c r="AU168" i="1"/>
  <c r="AU150" i="1"/>
  <c r="AU38" i="1"/>
  <c r="AU35" i="1"/>
  <c r="AU182" i="1"/>
  <c r="AU141" i="1"/>
  <c r="AU105" i="1"/>
  <c r="AU33" i="1"/>
  <c r="AU185" i="1"/>
  <c r="AU171" i="1"/>
  <c r="AU107" i="1"/>
  <c r="AU91" i="1"/>
  <c r="AU122" i="1"/>
  <c r="AU34" i="1"/>
  <c r="AU37" i="1"/>
  <c r="AU317" i="1"/>
  <c r="AU138" i="1"/>
  <c r="AU144" i="1"/>
  <c r="AU43" i="1"/>
  <c r="BC8" i="1"/>
  <c r="O64" i="4"/>
  <c r="BA282" i="6"/>
  <c r="BA185" i="6"/>
  <c r="BA226" i="6"/>
  <c r="AS317" i="1"/>
  <c r="BA246" i="6"/>
  <c r="BA255" i="6"/>
  <c r="BA266" i="6"/>
  <c r="BA233" i="6"/>
  <c r="BA193" i="6"/>
  <c r="BA231" i="6"/>
  <c r="BA265" i="6"/>
  <c r="BA292" i="6"/>
  <c r="BA216" i="6"/>
  <c r="BA276" i="6"/>
  <c r="BA261" i="6"/>
  <c r="BA281" i="6"/>
  <c r="BA296" i="6"/>
  <c r="BA273" i="6"/>
  <c r="BA209" i="6"/>
  <c r="BA285" i="6"/>
  <c r="BA198" i="6"/>
  <c r="BA206" i="6"/>
  <c r="BA184" i="6"/>
  <c r="BA214" i="6"/>
  <c r="BA228" i="6"/>
  <c r="BA195" i="6"/>
  <c r="BA248" i="6"/>
  <c r="BA188" i="6"/>
  <c r="BA196" i="6"/>
  <c r="BA183" i="6"/>
  <c r="BA268" i="6"/>
  <c r="BA199" i="6"/>
  <c r="BA278" i="6"/>
  <c r="BA274" i="6"/>
  <c r="BA208" i="6"/>
  <c r="BA290" i="6"/>
  <c r="BA210" i="6"/>
  <c r="BA252" i="6"/>
  <c r="BA223" i="6"/>
  <c r="BA275" i="6"/>
  <c r="BA220" i="6"/>
  <c r="BA186" i="6"/>
  <c r="BA249" i="6"/>
  <c r="BA259" i="6"/>
  <c r="BA256" i="6"/>
  <c r="BA243" i="6"/>
  <c r="BA241" i="6"/>
  <c r="BA295" i="6"/>
  <c r="BA284" i="6"/>
  <c r="BA279" i="6"/>
  <c r="BA217" i="6"/>
  <c r="BA257" i="6"/>
  <c r="BA270" i="6"/>
  <c r="BA286" i="6"/>
  <c r="BA242" i="6"/>
  <c r="BA258" i="6"/>
  <c r="BA191" i="6"/>
  <c r="BA189" i="6"/>
  <c r="BA250" i="6"/>
  <c r="BA187" i="6"/>
  <c r="BA194" i="6"/>
  <c r="BA277" i="6"/>
  <c r="BA219" i="6"/>
  <c r="BA271" i="6"/>
  <c r="BA239" i="6"/>
  <c r="BA203" i="6"/>
  <c r="BA263" i="6"/>
  <c r="BA182" i="6"/>
  <c r="BA207" i="6"/>
  <c r="BA213" i="6"/>
  <c r="BA283" i="6"/>
  <c r="BA212" i="6"/>
  <c r="BA291" i="6"/>
  <c r="BA267" i="6"/>
  <c r="BA192" i="6"/>
  <c r="BA224" i="6"/>
  <c r="BA245" i="6"/>
  <c r="BA176" i="6"/>
  <c r="BA254" i="6"/>
  <c r="BA288" i="6"/>
  <c r="BA180" i="6"/>
  <c r="BA221" i="6"/>
  <c r="BA179" i="6"/>
  <c r="BA236" i="6"/>
  <c r="BA222" i="6"/>
  <c r="BA298" i="6"/>
  <c r="BA272" i="6"/>
  <c r="BA225" i="6"/>
  <c r="AS314" i="1"/>
  <c r="BA205" i="6"/>
  <c r="BA227" i="6"/>
  <c r="BA229" i="6"/>
  <c r="BA297" i="6"/>
  <c r="BA197" i="6"/>
  <c r="BA181" i="6"/>
  <c r="BA211" i="6"/>
  <c r="BA200" i="6"/>
  <c r="BA287" i="6"/>
  <c r="BA234" i="6"/>
  <c r="BA232" i="6"/>
  <c r="BA235" i="6"/>
  <c r="BA202" i="6"/>
  <c r="BA293" i="6"/>
  <c r="BA262" i="6"/>
  <c r="BA204" i="6"/>
  <c r="BA218" i="6"/>
  <c r="BA269" i="6"/>
  <c r="BA201" i="6"/>
  <c r="BA230" i="6"/>
  <c r="BA280" i="6"/>
  <c r="BA300" i="6"/>
  <c r="BA244" i="6"/>
  <c r="BA251" i="6"/>
  <c r="BA299" i="6"/>
  <c r="BA247" i="6"/>
  <c r="BA294" i="6"/>
  <c r="BA289" i="6"/>
  <c r="BA238" i="6"/>
  <c r="BA240" i="6"/>
  <c r="BA190" i="6"/>
  <c r="BA215" i="6"/>
  <c r="BA264" i="6"/>
  <c r="BA178" i="6"/>
  <c r="BA237" i="6"/>
  <c r="BA260" i="6"/>
  <c r="BA177" i="6"/>
  <c r="BA253" i="6"/>
  <c r="AL244" i="9" l="1"/>
  <c r="AL99" i="9"/>
  <c r="AK164" i="9"/>
  <c r="AJ165" i="9"/>
  <c r="AZ158" i="5"/>
  <c r="AZ22" i="5"/>
  <c r="AZ70" i="5"/>
  <c r="AZ126" i="5"/>
  <c r="AZ150" i="5"/>
  <c r="AZ78" i="5"/>
  <c r="AZ118" i="5"/>
  <c r="AZ142" i="5"/>
  <c r="AZ94" i="5"/>
  <c r="AZ110" i="5"/>
  <c r="AZ86" i="5"/>
  <c r="AZ62" i="5"/>
  <c r="AZ46" i="5"/>
  <c r="AZ13" i="5"/>
  <c r="AZ54" i="5"/>
  <c r="AZ139" i="5"/>
  <c r="AZ169" i="5"/>
  <c r="AZ137" i="5"/>
  <c r="AZ135" i="5"/>
  <c r="AZ168" i="5"/>
  <c r="AZ104" i="5"/>
  <c r="AZ107" i="5"/>
  <c r="AZ103" i="5"/>
  <c r="AZ105" i="5"/>
  <c r="AZ167" i="5"/>
  <c r="AZ138" i="5"/>
  <c r="AZ171" i="5"/>
  <c r="AZ170" i="5"/>
  <c r="AZ106" i="5"/>
  <c r="AZ136" i="5"/>
  <c r="AZ175" i="5"/>
  <c r="AZ40" i="5"/>
  <c r="AZ39" i="5"/>
  <c r="AZ35" i="5"/>
  <c r="AZ37" i="5"/>
  <c r="AZ36" i="5"/>
  <c r="AZ38" i="5"/>
  <c r="BA8" i="5"/>
  <c r="AQ6" i="6"/>
  <c r="BB8" i="6"/>
  <c r="AT6" i="5"/>
  <c r="AL330" i="9"/>
  <c r="AJ162" i="9"/>
  <c r="AJ297" i="9"/>
  <c r="AK67" i="9"/>
  <c r="AL183" i="9"/>
  <c r="AL161" i="9"/>
  <c r="AL294" i="9" s="1"/>
  <c r="AL138" i="9"/>
  <c r="AL101" i="9"/>
  <c r="AL69" i="9"/>
  <c r="AL74" i="9"/>
  <c r="AL55" i="9"/>
  <c r="AL43" i="9"/>
  <c r="AL41" i="9"/>
  <c r="AL40" i="9"/>
  <c r="AU206" i="1"/>
  <c r="AU242" i="1" s="1"/>
  <c r="AL14" i="9"/>
  <c r="AM6" i="9"/>
  <c r="BD8" i="9"/>
  <c r="BE8" i="8"/>
  <c r="AR275" i="8"/>
  <c r="AR271" i="8"/>
  <c r="AR257" i="8"/>
  <c r="AR249" i="8"/>
  <c r="AR272" i="8"/>
  <c r="AR248" i="8"/>
  <c r="AR258" i="8"/>
  <c r="AR234" i="8"/>
  <c r="AR235" i="8"/>
  <c r="AR252" i="8"/>
  <c r="AR241" i="8"/>
  <c r="AR264" i="8"/>
  <c r="AR67" i="8"/>
  <c r="AR66" i="8"/>
  <c r="AR65" i="8"/>
  <c r="AR64" i="8"/>
  <c r="AR52" i="8"/>
  <c r="AR63" i="8"/>
  <c r="AR51" i="8"/>
  <c r="AR50" i="8"/>
  <c r="AR37" i="8"/>
  <c r="AR49" i="8"/>
  <c r="AR36" i="8"/>
  <c r="AR48" i="8"/>
  <c r="AR35" i="8"/>
  <c r="AR11" i="8"/>
  <c r="AR34" i="8"/>
  <c r="AR33" i="8"/>
  <c r="AS6" i="8"/>
  <c r="AV176" i="1"/>
  <c r="AV150" i="1"/>
  <c r="AV109" i="1"/>
  <c r="AV144" i="1"/>
  <c r="AV168" i="1"/>
  <c r="AV106" i="1"/>
  <c r="AV33" i="1"/>
  <c r="AV179" i="1"/>
  <c r="AV91" i="1"/>
  <c r="AV43" i="1"/>
  <c r="AV171" i="1"/>
  <c r="AV185" i="1"/>
  <c r="AV182" i="1"/>
  <c r="AV141" i="1"/>
  <c r="AV35" i="1"/>
  <c r="AV105" i="1"/>
  <c r="AV38" i="1"/>
  <c r="AV107" i="1"/>
  <c r="AV108" i="1"/>
  <c r="AV36" i="1"/>
  <c r="AV147" i="1"/>
  <c r="AV34" i="1"/>
  <c r="AV188" i="1"/>
  <c r="AV138" i="1"/>
  <c r="AV122" i="1"/>
  <c r="AV37" i="1"/>
  <c r="AW7" i="1"/>
  <c r="AX6" i="1" s="1"/>
  <c r="AW4" i="1"/>
  <c r="AU209" i="1"/>
  <c r="BD8" i="1"/>
  <c r="O65" i="4"/>
  <c r="BB284" i="6"/>
  <c r="BB185" i="6"/>
  <c r="BB264" i="6"/>
  <c r="BB211" i="6"/>
  <c r="BB193" i="6"/>
  <c r="BB286" i="6"/>
  <c r="BB280" i="6"/>
  <c r="BB294" i="6"/>
  <c r="BB183" i="6"/>
  <c r="BB194" i="6"/>
  <c r="BB273" i="6"/>
  <c r="BB241" i="6"/>
  <c r="BB222" i="6"/>
  <c r="BB208" i="6"/>
  <c r="BB204" i="6"/>
  <c r="BB300" i="6"/>
  <c r="BB229" i="6"/>
  <c r="BB289" i="6"/>
  <c r="BB181" i="6"/>
  <c r="BB196" i="6"/>
  <c r="BB228" i="6"/>
  <c r="BB176" i="6"/>
  <c r="BB259" i="6"/>
  <c r="BB237" i="6"/>
  <c r="BB258" i="6"/>
  <c r="BB198" i="6"/>
  <c r="BB186" i="6"/>
  <c r="BB248" i="6"/>
  <c r="BB266" i="6"/>
  <c r="BB246" i="6"/>
  <c r="BB256" i="6"/>
  <c r="BB227" i="6"/>
  <c r="BB263" i="6"/>
  <c r="BB189" i="6"/>
  <c r="BB190" i="6"/>
  <c r="BB225" i="6"/>
  <c r="BB184" i="6"/>
  <c r="BB213" i="6"/>
  <c r="BB224" i="6"/>
  <c r="BB297" i="6"/>
  <c r="BB254" i="6"/>
  <c r="BB239" i="6"/>
  <c r="BB287" i="6"/>
  <c r="BB177" i="6"/>
  <c r="BB207" i="6"/>
  <c r="BB278" i="6"/>
  <c r="BB235" i="6"/>
  <c r="BB277" i="6"/>
  <c r="BB231" i="6"/>
  <c r="BB249" i="6"/>
  <c r="BB197" i="6"/>
  <c r="BB234" i="6"/>
  <c r="BB251" i="6"/>
  <c r="BB253" i="6"/>
  <c r="BB178" i="6"/>
  <c r="BB233" i="6"/>
  <c r="BB226" i="6"/>
  <c r="BB220" i="6"/>
  <c r="BB292" i="6"/>
  <c r="BB216" i="6"/>
  <c r="BB250" i="6"/>
  <c r="BB274" i="6"/>
  <c r="BB293" i="6"/>
  <c r="BB245" i="6"/>
  <c r="BB202" i="6"/>
  <c r="BB203" i="6"/>
  <c r="BB269" i="6"/>
  <c r="BB244" i="6"/>
  <c r="BB290" i="6"/>
  <c r="BB261" i="6"/>
  <c r="BB209" i="6"/>
  <c r="BB243" i="6"/>
  <c r="BB236" i="6"/>
  <c r="BB247" i="6"/>
  <c r="BB182" i="6"/>
  <c r="BB200" i="6"/>
  <c r="BB285" i="6"/>
  <c r="BB255" i="6"/>
  <c r="BB275" i="6"/>
  <c r="BB282" i="6"/>
  <c r="BB268" i="6"/>
  <c r="BB298" i="6"/>
  <c r="BB205" i="6"/>
  <c r="BB265" i="6"/>
  <c r="BB271" i="6"/>
  <c r="BB218" i="6"/>
  <c r="BB295" i="6"/>
  <c r="BB210" i="6"/>
  <c r="BB214" i="6"/>
  <c r="BB296" i="6"/>
  <c r="BB242" i="6"/>
  <c r="BB192" i="6"/>
  <c r="BB283" i="6"/>
  <c r="BB257" i="6"/>
  <c r="BB215" i="6"/>
  <c r="BB267" i="6"/>
  <c r="BB240" i="6"/>
  <c r="BB206" i="6"/>
  <c r="BB219" i="6"/>
  <c r="BB272" i="6"/>
  <c r="BB180" i="6"/>
  <c r="BB221" i="6"/>
  <c r="BB260" i="6"/>
  <c r="BB191" i="6"/>
  <c r="BB179" i="6"/>
  <c r="BB201" i="6"/>
  <c r="BB232" i="6"/>
  <c r="BB279" i="6"/>
  <c r="BB252" i="6"/>
  <c r="BB262" i="6"/>
  <c r="BB238" i="6"/>
  <c r="BB270" i="6"/>
  <c r="BB291" i="6"/>
  <c r="BB199" i="6"/>
  <c r="BB230" i="6"/>
  <c r="BB195" i="6"/>
  <c r="BB217" i="6"/>
  <c r="BB281" i="6"/>
  <c r="BB212" i="6"/>
  <c r="BB299" i="6"/>
  <c r="BB223" i="6"/>
  <c r="BB288" i="6"/>
  <c r="BB188" i="6"/>
  <c r="BB276" i="6"/>
  <c r="BB187" i="6"/>
  <c r="AK163" i="9" l="1"/>
  <c r="AK297" i="9" s="1"/>
  <c r="AK280" i="9"/>
  <c r="AT7" i="5"/>
  <c r="AT4" i="5"/>
  <c r="BA54" i="5"/>
  <c r="BA22" i="5"/>
  <c r="BA62" i="5"/>
  <c r="BA158" i="5"/>
  <c r="BA142" i="5"/>
  <c r="BA126" i="5"/>
  <c r="BA13" i="5"/>
  <c r="BA150" i="5"/>
  <c r="BA70" i="5"/>
  <c r="BA94" i="5"/>
  <c r="BA78" i="5"/>
  <c r="BA118" i="5"/>
  <c r="BA86" i="5"/>
  <c r="BA110" i="5"/>
  <c r="BA46" i="5"/>
  <c r="BA104" i="5"/>
  <c r="BA135" i="5"/>
  <c r="BA106" i="5"/>
  <c r="BA168" i="5"/>
  <c r="BA138" i="5"/>
  <c r="BA103" i="5"/>
  <c r="BA169" i="5"/>
  <c r="BA167" i="5"/>
  <c r="BA107" i="5"/>
  <c r="BA170" i="5"/>
  <c r="BA171" i="5"/>
  <c r="BA105" i="5"/>
  <c r="BA136" i="5"/>
  <c r="BA139" i="5"/>
  <c r="BA137" i="5"/>
  <c r="BA175" i="5"/>
  <c r="BA39" i="5"/>
  <c r="BA40" i="5"/>
  <c r="BA37" i="5"/>
  <c r="BA36" i="5"/>
  <c r="BA35" i="5"/>
  <c r="BA38" i="5"/>
  <c r="BB8" i="5"/>
  <c r="BC8" i="6"/>
  <c r="AQ4" i="6"/>
  <c r="AQ7" i="6"/>
  <c r="AL293" i="9"/>
  <c r="AL39" i="9"/>
  <c r="AL273" i="9" s="1"/>
  <c r="AL42" i="9"/>
  <c r="AL44" i="9" s="1"/>
  <c r="AM4" i="9"/>
  <c r="AM7" i="9"/>
  <c r="BE8" i="9"/>
  <c r="AV206" i="1"/>
  <c r="AV242" i="1" s="1"/>
  <c r="AS4" i="8"/>
  <c r="AS7" i="8"/>
  <c r="BF8" i="8"/>
  <c r="AV209" i="1"/>
  <c r="AV245" i="1" s="1"/>
  <c r="AX7" i="1"/>
  <c r="AY6" i="1" s="1"/>
  <c r="AX4" i="1"/>
  <c r="AU245" i="1"/>
  <c r="AW106" i="1"/>
  <c r="AW38" i="1"/>
  <c r="AW35" i="1"/>
  <c r="AW91" i="1"/>
  <c r="AW33" i="1"/>
  <c r="AW182" i="1"/>
  <c r="AW144" i="1"/>
  <c r="AW188" i="1"/>
  <c r="AW176" i="1"/>
  <c r="AW105" i="1"/>
  <c r="AW171" i="1"/>
  <c r="AW108" i="1"/>
  <c r="AW37" i="1"/>
  <c r="AW34" i="1"/>
  <c r="AW185" i="1"/>
  <c r="AW179" i="1"/>
  <c r="AW150" i="1"/>
  <c r="AW141" i="1"/>
  <c r="AW107" i="1"/>
  <c r="AW36" i="1"/>
  <c r="AW43" i="1"/>
  <c r="AW317" i="1"/>
  <c r="AW138" i="1"/>
  <c r="AW147" i="1"/>
  <c r="AW109" i="1"/>
  <c r="AW314" i="1"/>
  <c r="AW168" i="1"/>
  <c r="AW122" i="1"/>
  <c r="BE8" i="1"/>
  <c r="O66" i="4"/>
  <c r="BC295" i="6"/>
  <c r="BC293" i="6"/>
  <c r="BC188" i="6"/>
  <c r="BC250" i="6"/>
  <c r="BC254" i="6"/>
  <c r="BC242" i="6"/>
  <c r="BC240" i="6"/>
  <c r="BC209" i="6"/>
  <c r="BC192" i="6"/>
  <c r="BC212" i="6"/>
  <c r="BC276" i="6"/>
  <c r="BC264" i="6"/>
  <c r="BC226" i="6"/>
  <c r="BC219" i="6"/>
  <c r="BC178" i="6"/>
  <c r="BC180" i="6"/>
  <c r="BC223" i="6"/>
  <c r="BC292" i="6"/>
  <c r="BC204" i="6"/>
  <c r="BC217" i="6"/>
  <c r="BC195" i="6"/>
  <c r="BC230" i="6"/>
  <c r="BC300" i="6"/>
  <c r="BC216" i="6"/>
  <c r="BC290" i="6"/>
  <c r="BC259" i="6"/>
  <c r="BC238" i="6"/>
  <c r="BC289" i="6"/>
  <c r="BC211" i="6"/>
  <c r="BC198" i="6"/>
  <c r="BC194" i="6"/>
  <c r="BC225" i="6"/>
  <c r="BC251" i="6"/>
  <c r="BC252" i="6"/>
  <c r="BC272" i="6"/>
  <c r="BC189" i="6"/>
  <c r="BC208" i="6"/>
  <c r="BC197" i="6"/>
  <c r="BC234" i="6"/>
  <c r="BC227" i="6"/>
  <c r="BC224" i="6"/>
  <c r="BC256" i="6"/>
  <c r="BC190" i="6"/>
  <c r="BC298" i="6"/>
  <c r="BC179" i="6"/>
  <c r="BC248" i="6"/>
  <c r="BC268" i="6"/>
  <c r="BC201" i="6"/>
  <c r="BC262" i="6"/>
  <c r="BC283" i="6"/>
  <c r="BC267" i="6"/>
  <c r="BC271" i="6"/>
  <c r="BC218" i="6"/>
  <c r="BC273" i="6"/>
  <c r="BC203" i="6"/>
  <c r="BC193" i="6"/>
  <c r="BC260" i="6"/>
  <c r="BC297" i="6"/>
  <c r="BC222" i="6"/>
  <c r="BC275" i="6"/>
  <c r="BC206" i="6"/>
  <c r="BC236" i="6"/>
  <c r="BC247" i="6"/>
  <c r="BC184" i="6"/>
  <c r="BC274" i="6"/>
  <c r="BC232" i="6"/>
  <c r="BC237" i="6"/>
  <c r="BC269" i="6"/>
  <c r="BC185" i="6"/>
  <c r="BC213" i="6"/>
  <c r="BC205" i="6"/>
  <c r="BC286" i="6"/>
  <c r="BC294" i="6"/>
  <c r="BC241" i="6"/>
  <c r="BC243" i="6"/>
  <c r="BC176" i="6"/>
  <c r="BC265" i="6"/>
  <c r="BC281" i="6"/>
  <c r="BC220" i="6"/>
  <c r="BC221" i="6"/>
  <c r="BC182" i="6"/>
  <c r="BC288" i="6"/>
  <c r="BC191" i="6"/>
  <c r="BC261" i="6"/>
  <c r="BC187" i="6"/>
  <c r="BC277" i="6"/>
  <c r="BC278" i="6"/>
  <c r="BC296" i="6"/>
  <c r="BC186" i="6"/>
  <c r="BC231" i="6"/>
  <c r="BC229" i="6"/>
  <c r="BC181" i="6"/>
  <c r="BC200" i="6"/>
  <c r="BC199" i="6"/>
  <c r="BC279" i="6"/>
  <c r="BC233" i="6"/>
  <c r="BC239" i="6"/>
  <c r="BC228" i="6"/>
  <c r="BC215" i="6"/>
  <c r="BC246" i="6"/>
  <c r="BC280" i="6"/>
  <c r="BC255" i="6"/>
  <c r="BC263" i="6"/>
  <c r="BC299" i="6"/>
  <c r="BC207" i="6"/>
  <c r="BC287" i="6"/>
  <c r="BC253" i="6"/>
  <c r="BC210" i="6"/>
  <c r="BC244" i="6"/>
  <c r="BC285" i="6"/>
  <c r="BC196" i="6"/>
  <c r="BC202" i="6"/>
  <c r="BC258" i="6"/>
  <c r="BC214" i="6"/>
  <c r="BC177" i="6"/>
  <c r="BC249" i="6"/>
  <c r="BC183" i="6"/>
  <c r="BC257" i="6"/>
  <c r="BC235" i="6"/>
  <c r="BC266" i="6"/>
  <c r="BC291" i="6"/>
  <c r="BC270" i="6"/>
  <c r="BC245" i="6"/>
  <c r="BC282" i="6"/>
  <c r="BC284" i="6"/>
  <c r="AK165" i="9" l="1"/>
  <c r="AK162" i="9"/>
  <c r="AL164" i="9"/>
  <c r="AM244" i="9"/>
  <c r="AM99" i="9"/>
  <c r="BD8" i="6"/>
  <c r="AR6" i="6"/>
  <c r="BB94" i="5"/>
  <c r="BB70" i="5"/>
  <c r="BB118" i="5"/>
  <c r="BB22" i="5"/>
  <c r="BB110" i="5"/>
  <c r="BB78" i="5"/>
  <c r="BB126" i="5"/>
  <c r="BB13" i="5"/>
  <c r="BB54" i="5"/>
  <c r="BB158" i="5"/>
  <c r="BB46" i="5"/>
  <c r="BB142" i="5"/>
  <c r="BB150" i="5"/>
  <c r="BB86" i="5"/>
  <c r="BB62" i="5"/>
  <c r="BB135" i="5"/>
  <c r="BB167" i="5"/>
  <c r="BB137" i="5"/>
  <c r="BB171" i="5"/>
  <c r="BB136" i="5"/>
  <c r="BB139" i="5"/>
  <c r="BB170" i="5"/>
  <c r="BB106" i="5"/>
  <c r="BB138" i="5"/>
  <c r="BB168" i="5"/>
  <c r="BB107" i="5"/>
  <c r="BB104" i="5"/>
  <c r="BB103" i="5"/>
  <c r="BB169" i="5"/>
  <c r="BB105" i="5"/>
  <c r="BB175" i="5"/>
  <c r="BB39" i="5"/>
  <c r="BB40" i="5"/>
  <c r="BB36" i="5"/>
  <c r="BB38" i="5"/>
  <c r="BB35" i="5"/>
  <c r="BB37" i="5"/>
  <c r="BC8" i="5"/>
  <c r="AU6" i="5"/>
  <c r="AM330" i="9"/>
  <c r="AM328" i="9"/>
  <c r="AL67" i="9"/>
  <c r="AM183" i="9"/>
  <c r="AM161" i="9"/>
  <c r="AM294" i="9" s="1"/>
  <c r="AM138" i="9"/>
  <c r="AM101" i="9"/>
  <c r="AM69" i="9"/>
  <c r="AM74" i="9"/>
  <c r="AM55" i="9"/>
  <c r="AM43" i="9"/>
  <c r="AM41" i="9"/>
  <c r="AM40" i="9"/>
  <c r="AM14" i="9"/>
  <c r="BF8" i="9"/>
  <c r="AN6" i="9"/>
  <c r="AT6" i="8"/>
  <c r="AS264" i="8"/>
  <c r="AS272" i="8"/>
  <c r="AS248" i="8"/>
  <c r="AS275" i="8"/>
  <c r="AS252" i="8"/>
  <c r="AS258" i="8"/>
  <c r="AS235" i="8"/>
  <c r="AS257" i="8"/>
  <c r="AS241" i="8"/>
  <c r="AS234" i="8"/>
  <c r="AS271" i="8"/>
  <c r="AS249" i="8"/>
  <c r="AS67" i="8"/>
  <c r="AS66" i="8"/>
  <c r="AS65" i="8"/>
  <c r="AS64" i="8"/>
  <c r="AS52" i="8"/>
  <c r="AS63" i="8"/>
  <c r="AS51" i="8"/>
  <c r="AS50" i="8"/>
  <c r="AS37" i="8"/>
  <c r="AS49" i="8"/>
  <c r="AS36" i="8"/>
  <c r="AS48" i="8"/>
  <c r="AS35" i="8"/>
  <c r="AS34" i="8"/>
  <c r="AS33" i="8"/>
  <c r="AS11" i="8"/>
  <c r="BG8" i="8"/>
  <c r="AW206" i="1"/>
  <c r="AW209" i="1"/>
  <c r="AX176" i="1"/>
  <c r="AX141" i="1"/>
  <c r="AX185" i="1"/>
  <c r="AX150" i="1"/>
  <c r="AX35" i="1"/>
  <c r="AX37" i="1"/>
  <c r="AX188" i="1"/>
  <c r="AX147" i="1"/>
  <c r="AX179" i="1"/>
  <c r="AX107" i="1"/>
  <c r="AX168" i="1"/>
  <c r="AX122" i="1"/>
  <c r="AX138" i="1"/>
  <c r="AX34" i="1"/>
  <c r="AX317" i="1"/>
  <c r="AX171" i="1"/>
  <c r="AX109" i="1"/>
  <c r="AX106" i="1"/>
  <c r="AX314" i="1"/>
  <c r="AX144" i="1"/>
  <c r="AX91" i="1"/>
  <c r="AX38" i="1"/>
  <c r="AX36" i="1"/>
  <c r="AX182" i="1"/>
  <c r="AX105" i="1"/>
  <c r="AX108" i="1"/>
  <c r="AX43" i="1"/>
  <c r="AX33" i="1"/>
  <c r="AY4" i="1"/>
  <c r="AY7" i="1"/>
  <c r="AZ6" i="1" s="1"/>
  <c r="BF8" i="1"/>
  <c r="O67" i="4"/>
  <c r="BD214" i="6"/>
  <c r="BD272" i="6"/>
  <c r="BD281" i="6"/>
  <c r="BD245" i="6"/>
  <c r="BD207" i="6"/>
  <c r="BD298" i="6"/>
  <c r="BD192" i="6"/>
  <c r="BD211" i="6"/>
  <c r="BD237" i="6"/>
  <c r="BD221" i="6"/>
  <c r="BD280" i="6"/>
  <c r="BD249" i="6"/>
  <c r="BD215" i="6"/>
  <c r="BD286" i="6"/>
  <c r="BD185" i="6"/>
  <c r="BD216" i="6"/>
  <c r="BD206" i="6"/>
  <c r="BD283" i="6"/>
  <c r="BD241" i="6"/>
  <c r="BD279" i="6"/>
  <c r="BD217" i="6"/>
  <c r="BD195" i="6"/>
  <c r="BD278" i="6"/>
  <c r="BD239" i="6"/>
  <c r="BD268" i="6"/>
  <c r="BD250" i="6"/>
  <c r="BD177" i="6"/>
  <c r="BD196" i="6"/>
  <c r="BD294" i="6"/>
  <c r="BD266" i="6"/>
  <c r="BD220" i="6"/>
  <c r="BD285" i="6"/>
  <c r="BD227" i="6"/>
  <c r="BD230" i="6"/>
  <c r="BD256" i="6"/>
  <c r="BD244" i="6"/>
  <c r="BD262" i="6"/>
  <c r="BD189" i="6"/>
  <c r="BD247" i="6"/>
  <c r="BD252" i="6"/>
  <c r="BD205" i="6"/>
  <c r="BD238" i="6"/>
  <c r="BD204" i="6"/>
  <c r="BD295" i="6"/>
  <c r="BD182" i="6"/>
  <c r="BD297" i="6"/>
  <c r="BD255" i="6"/>
  <c r="BD176" i="6"/>
  <c r="BD183" i="6"/>
  <c r="BD258" i="6"/>
  <c r="BD202" i="6"/>
  <c r="BD232" i="6"/>
  <c r="BD287" i="6"/>
  <c r="BD209" i="6"/>
  <c r="BD212" i="6"/>
  <c r="BD235" i="6"/>
  <c r="BD208" i="6"/>
  <c r="BD213" i="6"/>
  <c r="BD228" i="6"/>
  <c r="BD200" i="6"/>
  <c r="BD186" i="6"/>
  <c r="BD269" i="6"/>
  <c r="BD263" i="6"/>
  <c r="BD248" i="6"/>
  <c r="BD275" i="6"/>
  <c r="BD273" i="6"/>
  <c r="BD226" i="6"/>
  <c r="BD187" i="6"/>
  <c r="BD188" i="6"/>
  <c r="BD193" i="6"/>
  <c r="BD293" i="6"/>
  <c r="AV317" i="1"/>
  <c r="BD260" i="6"/>
  <c r="BD265" i="6"/>
  <c r="BD219" i="6"/>
  <c r="BD181" i="6"/>
  <c r="BD197" i="6"/>
  <c r="BD229" i="6"/>
  <c r="BD225" i="6"/>
  <c r="BD224" i="6"/>
  <c r="BD276" i="6"/>
  <c r="BD233" i="6"/>
  <c r="BD282" i="6"/>
  <c r="AV314" i="1"/>
  <c r="BD292" i="6"/>
  <c r="BD201" i="6"/>
  <c r="BD234" i="6"/>
  <c r="BD277" i="6"/>
  <c r="BD259" i="6"/>
  <c r="BD284" i="6"/>
  <c r="BD290" i="6"/>
  <c r="BD270" i="6"/>
  <c r="BD251" i="6"/>
  <c r="BD271" i="6"/>
  <c r="BD242" i="6"/>
  <c r="BD253" i="6"/>
  <c r="BD288" i="6"/>
  <c r="BD264" i="6"/>
  <c r="BD300" i="6"/>
  <c r="BD274" i="6"/>
  <c r="BD191" i="6"/>
  <c r="BD223" i="6"/>
  <c r="BD289" i="6"/>
  <c r="BD257" i="6"/>
  <c r="BD291" i="6"/>
  <c r="BD296" i="6"/>
  <c r="BD218" i="6"/>
  <c r="BD240" i="6"/>
  <c r="BD178" i="6"/>
  <c r="BD246" i="6"/>
  <c r="BD184" i="6"/>
  <c r="BD180" i="6"/>
  <c r="BD267" i="6"/>
  <c r="BD261" i="6"/>
  <c r="BD243" i="6"/>
  <c r="BD199" i="6"/>
  <c r="BD299" i="6"/>
  <c r="BD231" i="6"/>
  <c r="BD236" i="6"/>
  <c r="BD190" i="6"/>
  <c r="BD179" i="6"/>
  <c r="BD194" i="6"/>
  <c r="BD203" i="6"/>
  <c r="BD210" i="6"/>
  <c r="BD254" i="6"/>
  <c r="BD198" i="6"/>
  <c r="BD222" i="6"/>
  <c r="AL280" i="9" l="1"/>
  <c r="AL163" i="9"/>
  <c r="AM164" i="9" s="1"/>
  <c r="BC158" i="5"/>
  <c r="BC78" i="5"/>
  <c r="BC126" i="5"/>
  <c r="BC70" i="5"/>
  <c r="BC150" i="5"/>
  <c r="BC22" i="5"/>
  <c r="BC118" i="5"/>
  <c r="BC94" i="5"/>
  <c r="BC86" i="5"/>
  <c r="BC54" i="5"/>
  <c r="BC142" i="5"/>
  <c r="BC110" i="5"/>
  <c r="BC62" i="5"/>
  <c r="BC46" i="5"/>
  <c r="BC13" i="5"/>
  <c r="BC103" i="5"/>
  <c r="BC105" i="5"/>
  <c r="BC136" i="5"/>
  <c r="BC171" i="5"/>
  <c r="BC167" i="5"/>
  <c r="BC107" i="5"/>
  <c r="BC104" i="5"/>
  <c r="BC169" i="5"/>
  <c r="BC135" i="5"/>
  <c r="BC138" i="5"/>
  <c r="BC168" i="5"/>
  <c r="BC137" i="5"/>
  <c r="BC139" i="5"/>
  <c r="BC170" i="5"/>
  <c r="BC106" i="5"/>
  <c r="BC175" i="5"/>
  <c r="BC39" i="5"/>
  <c r="BC40" i="5"/>
  <c r="BC35" i="5"/>
  <c r="BC36" i="5"/>
  <c r="BC38" i="5"/>
  <c r="BC37" i="5"/>
  <c r="BD8" i="5"/>
  <c r="AR7" i="6"/>
  <c r="AR4" i="6"/>
  <c r="AU7" i="5"/>
  <c r="AU4" i="5"/>
  <c r="BE8" i="6"/>
  <c r="AM327" i="9"/>
  <c r="AM293" i="9"/>
  <c r="AM98" i="9"/>
  <c r="AM39" i="9"/>
  <c r="AM273" i="9" s="1"/>
  <c r="AM42" i="9"/>
  <c r="AM44" i="9" s="1"/>
  <c r="AX206" i="1"/>
  <c r="AX242" i="1" s="1"/>
  <c r="BG8" i="9"/>
  <c r="AN7" i="9"/>
  <c r="AN4" i="9"/>
  <c r="AX209" i="1"/>
  <c r="AX245" i="1" s="1"/>
  <c r="BH8" i="8"/>
  <c r="AT7" i="8"/>
  <c r="AT4" i="8"/>
  <c r="AZ7" i="1"/>
  <c r="BA6" i="1" s="1"/>
  <c r="AZ4" i="1"/>
  <c r="AW245" i="1"/>
  <c r="AY122" i="1"/>
  <c r="AY138" i="1"/>
  <c r="AY43" i="1"/>
  <c r="AY144" i="1"/>
  <c r="AY106" i="1"/>
  <c r="AY176" i="1"/>
  <c r="AY109" i="1"/>
  <c r="AY34" i="1"/>
  <c r="AY168" i="1"/>
  <c r="AY171" i="1"/>
  <c r="AY108" i="1"/>
  <c r="AY91" i="1"/>
  <c r="AY36" i="1"/>
  <c r="AY35" i="1"/>
  <c r="AY141" i="1"/>
  <c r="AY38" i="1"/>
  <c r="AY33" i="1"/>
  <c r="AY179" i="1"/>
  <c r="AY147" i="1"/>
  <c r="AY188" i="1"/>
  <c r="AY182" i="1"/>
  <c r="AY150" i="1"/>
  <c r="AY37" i="1"/>
  <c r="AY105" i="1"/>
  <c r="AY185" i="1"/>
  <c r="AY107" i="1"/>
  <c r="AW242" i="1"/>
  <c r="BG8" i="1"/>
  <c r="O68" i="4"/>
  <c r="BE183" i="6"/>
  <c r="BE248" i="6"/>
  <c r="BE257" i="6"/>
  <c r="BE232" i="6"/>
  <c r="BE195" i="6"/>
  <c r="BE276" i="6"/>
  <c r="BE298" i="6"/>
  <c r="BE286" i="6"/>
  <c r="BE227" i="6"/>
  <c r="BE211" i="6"/>
  <c r="BE299" i="6"/>
  <c r="BE265" i="6"/>
  <c r="BE270" i="6"/>
  <c r="BE216" i="6"/>
  <c r="BE203" i="6"/>
  <c r="BE188" i="6"/>
  <c r="BE220" i="6"/>
  <c r="BE297" i="6"/>
  <c r="BE218" i="6"/>
  <c r="BE228" i="6"/>
  <c r="BE260" i="6"/>
  <c r="BE223" i="6"/>
  <c r="BE209" i="6"/>
  <c r="BE212" i="6"/>
  <c r="BE193" i="6"/>
  <c r="BE284" i="6"/>
  <c r="BE277" i="6"/>
  <c r="BE275" i="6"/>
  <c r="BE237" i="6"/>
  <c r="BE190" i="6"/>
  <c r="BE285" i="6"/>
  <c r="BE271" i="6"/>
  <c r="BE238" i="6"/>
  <c r="BE197" i="6"/>
  <c r="BE225" i="6"/>
  <c r="BE250" i="6"/>
  <c r="BE273" i="6"/>
  <c r="BE217" i="6"/>
  <c r="BE231" i="6"/>
  <c r="BE269" i="6"/>
  <c r="BE287" i="6"/>
  <c r="BE279" i="6"/>
  <c r="BE194" i="6"/>
  <c r="BE262" i="6"/>
  <c r="BE283" i="6"/>
  <c r="BE213" i="6"/>
  <c r="BE205" i="6"/>
  <c r="BE263" i="6"/>
  <c r="BE280" i="6"/>
  <c r="BE247" i="6"/>
  <c r="BE256" i="6"/>
  <c r="BE178" i="6"/>
  <c r="BE201" i="6"/>
  <c r="BE230" i="6"/>
  <c r="BE222" i="6"/>
  <c r="BE234" i="6"/>
  <c r="BE207" i="6"/>
  <c r="BE186" i="6"/>
  <c r="BE274" i="6"/>
  <c r="BE239" i="6"/>
  <c r="BE259" i="6"/>
  <c r="BE267" i="6"/>
  <c r="BE192" i="6"/>
  <c r="BE258" i="6"/>
  <c r="BE177" i="6"/>
  <c r="BE179" i="6"/>
  <c r="BE293" i="6"/>
  <c r="BE244" i="6"/>
  <c r="BE208" i="6"/>
  <c r="BE290" i="6"/>
  <c r="BE282" i="6"/>
  <c r="BE288" i="6"/>
  <c r="BE226" i="6"/>
  <c r="BE241" i="6"/>
  <c r="BE252" i="6"/>
  <c r="BE240" i="6"/>
  <c r="BE200" i="6"/>
  <c r="BE199" i="6"/>
  <c r="BE289" i="6"/>
  <c r="BE251" i="6"/>
  <c r="BE294" i="6"/>
  <c r="BE264" i="6"/>
  <c r="BE198" i="6"/>
  <c r="BE296" i="6"/>
  <c r="BE219" i="6"/>
  <c r="BE249" i="6"/>
  <c r="BE268" i="6"/>
  <c r="BE236" i="6"/>
  <c r="BE233" i="6"/>
  <c r="BE210" i="6"/>
  <c r="BE206" i="6"/>
  <c r="BE278" i="6"/>
  <c r="BE254" i="6"/>
  <c r="BE191" i="6"/>
  <c r="BE224" i="6"/>
  <c r="BE180" i="6"/>
  <c r="BE272" i="6"/>
  <c r="BE221" i="6"/>
  <c r="BE215" i="6"/>
  <c r="BE181" i="6"/>
  <c r="BE187" i="6"/>
  <c r="BE235" i="6"/>
  <c r="BE184" i="6"/>
  <c r="BE214" i="6"/>
  <c r="BE176" i="6"/>
  <c r="BE204" i="6"/>
  <c r="BE281" i="6"/>
  <c r="BE242" i="6"/>
  <c r="BE295" i="6"/>
  <c r="BE291" i="6"/>
  <c r="BE196" i="6"/>
  <c r="BE202" i="6"/>
  <c r="BE292" i="6"/>
  <c r="BE266" i="6"/>
  <c r="BE253" i="6"/>
  <c r="BE185" i="6"/>
  <c r="BE255" i="6"/>
  <c r="BE182" i="6"/>
  <c r="BE243" i="6"/>
  <c r="BE261" i="6"/>
  <c r="BE245" i="6"/>
  <c r="BE189" i="6"/>
  <c r="BE300" i="6"/>
  <c r="BE229" i="6"/>
  <c r="BE246" i="6"/>
  <c r="AL297" i="9" l="1"/>
  <c r="AM280" i="9"/>
  <c r="AM163" i="9"/>
  <c r="AL165" i="9"/>
  <c r="AL162" i="9"/>
  <c r="AN244" i="9"/>
  <c r="AN99" i="9"/>
  <c r="BF8" i="6"/>
  <c r="BD142" i="5"/>
  <c r="BD13" i="5"/>
  <c r="BD118" i="5"/>
  <c r="BD22" i="5"/>
  <c r="BD62" i="5"/>
  <c r="BD70" i="5"/>
  <c r="BD126" i="5"/>
  <c r="BD54" i="5"/>
  <c r="BD158" i="5"/>
  <c r="BD78" i="5"/>
  <c r="BD86" i="5"/>
  <c r="BD150" i="5"/>
  <c r="BD46" i="5"/>
  <c r="BD110" i="5"/>
  <c r="BD94" i="5"/>
  <c r="BD138" i="5"/>
  <c r="BD168" i="5"/>
  <c r="BD103" i="5"/>
  <c r="BD171" i="5"/>
  <c r="BD104" i="5"/>
  <c r="BD107" i="5"/>
  <c r="BD169" i="5"/>
  <c r="BD136" i="5"/>
  <c r="BD105" i="5"/>
  <c r="BD135" i="5"/>
  <c r="BD106" i="5"/>
  <c r="BD137" i="5"/>
  <c r="BD170" i="5"/>
  <c r="BD139" i="5"/>
  <c r="BD167" i="5"/>
  <c r="BD175" i="5"/>
  <c r="BD39" i="5"/>
  <c r="BD40" i="5"/>
  <c r="BD37" i="5"/>
  <c r="BD36" i="5"/>
  <c r="BD38" i="5"/>
  <c r="BD35" i="5"/>
  <c r="BE8" i="5"/>
  <c r="AV6" i="5"/>
  <c r="AS6" i="6"/>
  <c r="AN330" i="9"/>
  <c r="AN328" i="9"/>
  <c r="AM67" i="9"/>
  <c r="AN183" i="9"/>
  <c r="AN161" i="9"/>
  <c r="AN294" i="9" s="1"/>
  <c r="AN138" i="9"/>
  <c r="AN101" i="9"/>
  <c r="AN69" i="9"/>
  <c r="AN74" i="9"/>
  <c r="AN55" i="9"/>
  <c r="AN43" i="9"/>
  <c r="AN41" i="9"/>
  <c r="AN40" i="9"/>
  <c r="AY206" i="1"/>
  <c r="AY242" i="1" s="1"/>
  <c r="AY209" i="1"/>
  <c r="AY245" i="1" s="1"/>
  <c r="BH8" i="9"/>
  <c r="AN14" i="9"/>
  <c r="AO6" i="9"/>
  <c r="AT258" i="8"/>
  <c r="AT264" i="8"/>
  <c r="AT275" i="8"/>
  <c r="AT272" i="8"/>
  <c r="AT271" i="8"/>
  <c r="AT257" i="8"/>
  <c r="AT252" i="8"/>
  <c r="AT249" i="8"/>
  <c r="AT234" i="8"/>
  <c r="AT241" i="8"/>
  <c r="AT235" i="8"/>
  <c r="AT248" i="8"/>
  <c r="AT66" i="8"/>
  <c r="AT65" i="8"/>
  <c r="AT64" i="8"/>
  <c r="AT63" i="8"/>
  <c r="AT51" i="8"/>
  <c r="AT50" i="8"/>
  <c r="AT49" i="8"/>
  <c r="AT52" i="8"/>
  <c r="AT36" i="8"/>
  <c r="AT48" i="8"/>
  <c r="AT35" i="8"/>
  <c r="AT37" i="8"/>
  <c r="AT34" i="8"/>
  <c r="AT33" i="8"/>
  <c r="AT67" i="8"/>
  <c r="AT11" i="8"/>
  <c r="AU6" i="8"/>
  <c r="BI8" i="8"/>
  <c r="AZ150" i="1"/>
  <c r="AZ109" i="1"/>
  <c r="AZ176" i="1"/>
  <c r="AZ144" i="1"/>
  <c r="AZ106" i="1"/>
  <c r="AZ35" i="1"/>
  <c r="AZ317" i="1"/>
  <c r="AZ91" i="1"/>
  <c r="AZ38" i="1"/>
  <c r="AZ188" i="1"/>
  <c r="AZ105" i="1"/>
  <c r="AZ33" i="1"/>
  <c r="AZ36" i="1"/>
  <c r="AZ182" i="1"/>
  <c r="AZ147" i="1"/>
  <c r="AZ37" i="1"/>
  <c r="AZ122" i="1"/>
  <c r="AZ108" i="1"/>
  <c r="AZ179" i="1"/>
  <c r="AZ107" i="1"/>
  <c r="AZ138" i="1"/>
  <c r="AZ314" i="1"/>
  <c r="AZ185" i="1"/>
  <c r="AZ171" i="1"/>
  <c r="AZ168" i="1"/>
  <c r="AZ141" i="1"/>
  <c r="AZ43" i="1"/>
  <c r="AZ34" i="1"/>
  <c r="BA7" i="1"/>
  <c r="BB6" i="1" s="1"/>
  <c r="BA4" i="1"/>
  <c r="BH8" i="1"/>
  <c r="O69" i="4"/>
  <c r="BF263" i="6"/>
  <c r="BF193" i="6"/>
  <c r="BF278" i="6"/>
  <c r="BF253" i="6"/>
  <c r="BF176" i="6"/>
  <c r="BF269" i="6"/>
  <c r="BF300" i="6"/>
  <c r="BF261" i="6"/>
  <c r="BF264" i="6"/>
  <c r="BF216" i="6"/>
  <c r="BF204" i="6"/>
  <c r="BF200" i="6"/>
  <c r="BF293" i="6"/>
  <c r="BF197" i="6"/>
  <c r="BF267" i="6"/>
  <c r="BF240" i="6"/>
  <c r="BF230" i="6"/>
  <c r="BF227" i="6"/>
  <c r="BF260" i="6"/>
  <c r="BF226" i="6"/>
  <c r="BF222" i="6"/>
  <c r="BF210" i="6"/>
  <c r="BF270" i="6"/>
  <c r="BF218" i="6"/>
  <c r="BF297" i="6"/>
  <c r="BF245" i="6"/>
  <c r="BF234" i="6"/>
  <c r="BF238" i="6"/>
  <c r="BF254" i="6"/>
  <c r="BF196" i="6"/>
  <c r="BF237" i="6"/>
  <c r="BF276" i="6"/>
  <c r="BF259" i="6"/>
  <c r="BF294" i="6"/>
  <c r="BF202" i="6"/>
  <c r="BF236" i="6"/>
  <c r="BF252" i="6"/>
  <c r="BF219" i="6"/>
  <c r="BF212" i="6"/>
  <c r="BF244" i="6"/>
  <c r="BF299" i="6"/>
  <c r="BF189" i="6"/>
  <c r="BF186" i="6"/>
  <c r="BF243" i="6"/>
  <c r="BF277" i="6"/>
  <c r="BF192" i="6"/>
  <c r="BF289" i="6"/>
  <c r="BF205" i="6"/>
  <c r="BF258" i="6"/>
  <c r="BF180" i="6"/>
  <c r="BF273" i="6"/>
  <c r="BF183" i="6"/>
  <c r="BF272" i="6"/>
  <c r="BF280" i="6"/>
  <c r="BF257" i="6"/>
  <c r="BF242" i="6"/>
  <c r="BF179" i="6"/>
  <c r="BF184" i="6"/>
  <c r="BF231" i="6"/>
  <c r="BF275" i="6"/>
  <c r="BF213" i="6"/>
  <c r="BF286" i="6"/>
  <c r="BF288" i="6"/>
  <c r="BF214" i="6"/>
  <c r="BF221" i="6"/>
  <c r="BF251" i="6"/>
  <c r="BF271" i="6"/>
  <c r="BF268" i="6"/>
  <c r="BF194" i="6"/>
  <c r="BF292" i="6"/>
  <c r="BF208" i="6"/>
  <c r="BF279" i="6"/>
  <c r="BF181" i="6"/>
  <c r="BF211" i="6"/>
  <c r="BF298" i="6"/>
  <c r="BF185" i="6"/>
  <c r="BF235" i="6"/>
  <c r="BF195" i="6"/>
  <c r="BF178" i="6"/>
  <c r="BF206" i="6"/>
  <c r="BF188" i="6"/>
  <c r="BF209" i="6"/>
  <c r="BF207" i="6"/>
  <c r="BF246" i="6"/>
  <c r="BF250" i="6"/>
  <c r="BF241" i="6"/>
  <c r="BF224" i="6"/>
  <c r="BF191" i="6"/>
  <c r="BF295" i="6"/>
  <c r="BF291" i="6"/>
  <c r="BF282" i="6"/>
  <c r="BF233" i="6"/>
  <c r="BF182" i="6"/>
  <c r="BF232" i="6"/>
  <c r="BF283" i="6"/>
  <c r="BF274" i="6"/>
  <c r="BF217" i="6"/>
  <c r="BF255" i="6"/>
  <c r="BF249" i="6"/>
  <c r="BF229" i="6"/>
  <c r="BF247" i="6"/>
  <c r="BF177" i="6"/>
  <c r="BF199" i="6"/>
  <c r="BF201" i="6"/>
  <c r="BF220" i="6"/>
  <c r="BF223" i="6"/>
  <c r="BF228" i="6"/>
  <c r="BF198" i="6"/>
  <c r="BF266" i="6"/>
  <c r="BF287" i="6"/>
  <c r="BF296" i="6"/>
  <c r="BF187" i="6"/>
  <c r="BF256" i="6"/>
  <c r="BF281" i="6"/>
  <c r="BF284" i="6"/>
  <c r="BF215" i="6"/>
  <c r="BF239" i="6"/>
  <c r="BF290" i="6"/>
  <c r="BF225" i="6"/>
  <c r="BF285" i="6"/>
  <c r="BF265" i="6"/>
  <c r="BF190" i="6"/>
  <c r="BF203" i="6"/>
  <c r="BF248" i="6"/>
  <c r="BF262" i="6"/>
  <c r="AM297" i="9" l="1"/>
  <c r="AM165" i="9"/>
  <c r="AV7" i="5"/>
  <c r="AV4" i="5"/>
  <c r="BE142" i="5"/>
  <c r="BE46" i="5"/>
  <c r="BE94" i="5"/>
  <c r="BE118" i="5"/>
  <c r="BE158" i="5"/>
  <c r="BE126" i="5"/>
  <c r="BE150" i="5"/>
  <c r="BE22" i="5"/>
  <c r="BE54" i="5"/>
  <c r="BE13" i="5"/>
  <c r="BE70" i="5"/>
  <c r="BE110" i="5"/>
  <c r="BE78" i="5"/>
  <c r="BE86" i="5"/>
  <c r="BE62" i="5"/>
  <c r="BE105" i="5"/>
  <c r="BE138" i="5"/>
  <c r="BE169" i="5"/>
  <c r="BE106" i="5"/>
  <c r="BE103" i="5"/>
  <c r="BE168" i="5"/>
  <c r="BE167" i="5"/>
  <c r="BE139" i="5"/>
  <c r="BE104" i="5"/>
  <c r="BE171" i="5"/>
  <c r="BE170" i="5"/>
  <c r="BE107" i="5"/>
  <c r="BE135" i="5"/>
  <c r="BE137" i="5"/>
  <c r="BE136" i="5"/>
  <c r="BE175" i="5"/>
  <c r="BE39" i="5"/>
  <c r="BE40" i="5"/>
  <c r="BE35" i="5"/>
  <c r="BE37" i="5"/>
  <c r="BE36" i="5"/>
  <c r="BE38" i="5"/>
  <c r="BF8" i="5"/>
  <c r="AS4" i="6"/>
  <c r="AS7" i="6"/>
  <c r="BG8" i="6"/>
  <c r="AN327" i="9"/>
  <c r="AM162" i="9"/>
  <c r="AN164" i="9"/>
  <c r="AN293" i="9"/>
  <c r="AN98" i="9"/>
  <c r="AN39" i="9"/>
  <c r="AN273" i="9" s="1"/>
  <c r="AN42" i="9"/>
  <c r="AN44" i="9" s="1"/>
  <c r="BI8" i="9"/>
  <c r="AO4" i="9"/>
  <c r="AO7" i="9"/>
  <c r="AU7" i="8"/>
  <c r="AU4" i="8"/>
  <c r="BJ8" i="8"/>
  <c r="AZ206" i="1"/>
  <c r="AZ242" i="1" s="1"/>
  <c r="BA147" i="1"/>
  <c r="BA141" i="1"/>
  <c r="BA317" i="1"/>
  <c r="BA150" i="1"/>
  <c r="BA185" i="1"/>
  <c r="BA122" i="1"/>
  <c r="BA38" i="1"/>
  <c r="BA35" i="1"/>
  <c r="BA171" i="1"/>
  <c r="BA109" i="1"/>
  <c r="BA107" i="1"/>
  <c r="BA105" i="1"/>
  <c r="BA37" i="1"/>
  <c r="BA182" i="1"/>
  <c r="BA188" i="1"/>
  <c r="BA43" i="1"/>
  <c r="BA138" i="1"/>
  <c r="BA33" i="1"/>
  <c r="BA144" i="1"/>
  <c r="BA314" i="1"/>
  <c r="BA168" i="1"/>
  <c r="BA176" i="1"/>
  <c r="BA106" i="1"/>
  <c r="BA34" i="1"/>
  <c r="BA108" i="1"/>
  <c r="BA179" i="1"/>
  <c r="BA91" i="1"/>
  <c r="BA36" i="1"/>
  <c r="BB4" i="1"/>
  <c r="BB7" i="1"/>
  <c r="BC6" i="1" s="1"/>
  <c r="AZ209" i="1"/>
  <c r="BI8" i="1"/>
  <c r="O70" i="4"/>
  <c r="BG193" i="6"/>
  <c r="BG191" i="6"/>
  <c r="BG223" i="6"/>
  <c r="BG236" i="6"/>
  <c r="BG286" i="6"/>
  <c r="BG276" i="6"/>
  <c r="BG264" i="6"/>
  <c r="BG178" i="6"/>
  <c r="BG278" i="6"/>
  <c r="BG280" i="6"/>
  <c r="BG291" i="6"/>
  <c r="BG206" i="6"/>
  <c r="BG203" i="6"/>
  <c r="BG204" i="6"/>
  <c r="BG234" i="6"/>
  <c r="BG217" i="6"/>
  <c r="BG281" i="6"/>
  <c r="BG232" i="6"/>
  <c r="BG252" i="6"/>
  <c r="BG262" i="6"/>
  <c r="BG269" i="6"/>
  <c r="BG184" i="6"/>
  <c r="BG298" i="6"/>
  <c r="BG267" i="6"/>
  <c r="BG195" i="6"/>
  <c r="BG263" i="6"/>
  <c r="BG198" i="6"/>
  <c r="BG256" i="6"/>
  <c r="BG197" i="6"/>
  <c r="BG283" i="6"/>
  <c r="BG244" i="6"/>
  <c r="BG245" i="6"/>
  <c r="BG239" i="6"/>
  <c r="BG235" i="6"/>
  <c r="BG220" i="6"/>
  <c r="BG185" i="6"/>
  <c r="BG227" i="6"/>
  <c r="BG202" i="6"/>
  <c r="BG271" i="6"/>
  <c r="BG261" i="6"/>
  <c r="BG275" i="6"/>
  <c r="BG257" i="6"/>
  <c r="BG201" i="6"/>
  <c r="BG242" i="6"/>
  <c r="BG196" i="6"/>
  <c r="BG251" i="6"/>
  <c r="BG266" i="6"/>
  <c r="BG200" i="6"/>
  <c r="BG230" i="6"/>
  <c r="BG222" i="6"/>
  <c r="BG215" i="6"/>
  <c r="BG225" i="6"/>
  <c r="BG183" i="6"/>
  <c r="BG211" i="6"/>
  <c r="BG221" i="6"/>
  <c r="BG290" i="6"/>
  <c r="BG192" i="6"/>
  <c r="BG259" i="6"/>
  <c r="BG179" i="6"/>
  <c r="BG241" i="6"/>
  <c r="BG213" i="6"/>
  <c r="BG208" i="6"/>
  <c r="BG270" i="6"/>
  <c r="BG249" i="6"/>
  <c r="BG207" i="6"/>
  <c r="BG279" i="6"/>
  <c r="BG282" i="6"/>
  <c r="BG219" i="6"/>
  <c r="BG246" i="6"/>
  <c r="BG186" i="6"/>
  <c r="BG254" i="6"/>
  <c r="BG284" i="6"/>
  <c r="BG210" i="6"/>
  <c r="BG237" i="6"/>
  <c r="BG289" i="6"/>
  <c r="BG194" i="6"/>
  <c r="AY314" i="1"/>
  <c r="BG272" i="6"/>
  <c r="BG273" i="6"/>
  <c r="BG205" i="6"/>
  <c r="BG287" i="6"/>
  <c r="BG299" i="6"/>
  <c r="BG176" i="6"/>
  <c r="BG274" i="6"/>
  <c r="AY317" i="1"/>
  <c r="BG231" i="6"/>
  <c r="BG260" i="6"/>
  <c r="BG188" i="6"/>
  <c r="BG240" i="6"/>
  <c r="BG243" i="6"/>
  <c r="BG224" i="6"/>
  <c r="BG212" i="6"/>
  <c r="BG292" i="6"/>
  <c r="BG187" i="6"/>
  <c r="BG253" i="6"/>
  <c r="BG238" i="6"/>
  <c r="BG297" i="6"/>
  <c r="BG268" i="6"/>
  <c r="BG265" i="6"/>
  <c r="BG181" i="6"/>
  <c r="BG177" i="6"/>
  <c r="BG226" i="6"/>
  <c r="BG248" i="6"/>
  <c r="BG258" i="6"/>
  <c r="BG300" i="6"/>
  <c r="BG199" i="6"/>
  <c r="BG214" i="6"/>
  <c r="BG277" i="6"/>
  <c r="BG295" i="6"/>
  <c r="BG229" i="6"/>
  <c r="BG180" i="6"/>
  <c r="BG190" i="6"/>
  <c r="BG288" i="6"/>
  <c r="BG209" i="6"/>
  <c r="BG296" i="6"/>
  <c r="BG216" i="6"/>
  <c r="BG255" i="6"/>
  <c r="BG228" i="6"/>
  <c r="BG293" i="6"/>
  <c r="BG218" i="6"/>
  <c r="BG285" i="6"/>
  <c r="BG250" i="6"/>
  <c r="BG247" i="6"/>
  <c r="BG233" i="6"/>
  <c r="BG294" i="6"/>
  <c r="BG189" i="6"/>
  <c r="BG182" i="6"/>
  <c r="AN280" i="9" l="1"/>
  <c r="AN163" i="9"/>
  <c r="AO244" i="9"/>
  <c r="AO99" i="9"/>
  <c r="AT6" i="6"/>
  <c r="BH8" i="6"/>
  <c r="BF94" i="5"/>
  <c r="BF62" i="5"/>
  <c r="BF13" i="5"/>
  <c r="BF70" i="5"/>
  <c r="BF22" i="5"/>
  <c r="BF54" i="5"/>
  <c r="BF118" i="5"/>
  <c r="BF86" i="5"/>
  <c r="BF110" i="5"/>
  <c r="BF158" i="5"/>
  <c r="BF150" i="5"/>
  <c r="BF78" i="5"/>
  <c r="BF142" i="5"/>
  <c r="BF126" i="5"/>
  <c r="BF46" i="5"/>
  <c r="BF105" i="5"/>
  <c r="BF135" i="5"/>
  <c r="BF168" i="5"/>
  <c r="BF138" i="5"/>
  <c r="BF170" i="5"/>
  <c r="BF107" i="5"/>
  <c r="BF103" i="5"/>
  <c r="BF171" i="5"/>
  <c r="BF169" i="5"/>
  <c r="BF106" i="5"/>
  <c r="BF167" i="5"/>
  <c r="BF136" i="5"/>
  <c r="BF139" i="5"/>
  <c r="BF104" i="5"/>
  <c r="BF137" i="5"/>
  <c r="BF175" i="5"/>
  <c r="BF40" i="5"/>
  <c r="BF39" i="5"/>
  <c r="BF35" i="5"/>
  <c r="BF37" i="5"/>
  <c r="BF36" i="5"/>
  <c r="BF38" i="5"/>
  <c r="BG8" i="5"/>
  <c r="AW6" i="5"/>
  <c r="AO330" i="9"/>
  <c r="AO328" i="9"/>
  <c r="AN67" i="9"/>
  <c r="AO183" i="9"/>
  <c r="AO161" i="9"/>
  <c r="AO294" i="9" s="1"/>
  <c r="AO138" i="9"/>
  <c r="AO101" i="9"/>
  <c r="AO69" i="9"/>
  <c r="AO74" i="9"/>
  <c r="AO55" i="9"/>
  <c r="AO43" i="9"/>
  <c r="AO41" i="9"/>
  <c r="AO40" i="9"/>
  <c r="AP6" i="9"/>
  <c r="AO14" i="9"/>
  <c r="BJ8" i="9"/>
  <c r="AU258" i="8"/>
  <c r="AU257" i="8"/>
  <c r="AU275" i="8"/>
  <c r="AU272" i="8"/>
  <c r="AU252" i="8"/>
  <c r="AU271" i="8"/>
  <c r="AU264" i="8"/>
  <c r="AU235" i="8"/>
  <c r="AU249" i="8"/>
  <c r="AU234" i="8"/>
  <c r="AU248" i="8"/>
  <c r="AU241" i="8"/>
  <c r="AU65" i="8"/>
  <c r="AU64" i="8"/>
  <c r="AU52" i="8"/>
  <c r="AU63" i="8"/>
  <c r="AU50" i="8"/>
  <c r="AU49" i="8"/>
  <c r="AU48" i="8"/>
  <c r="AU51" i="8"/>
  <c r="AU35" i="8"/>
  <c r="AU66" i="8"/>
  <c r="AU34" i="8"/>
  <c r="AU37" i="8"/>
  <c r="AU36" i="8"/>
  <c r="AU33" i="8"/>
  <c r="AU67" i="8"/>
  <c r="AU11" i="8"/>
  <c r="AV6" i="8"/>
  <c r="BK8" i="8"/>
  <c r="BA209" i="1"/>
  <c r="BA245" i="1" s="1"/>
  <c r="AZ245" i="1"/>
  <c r="BC4" i="1"/>
  <c r="BC7" i="1"/>
  <c r="BD6" i="1" s="1"/>
  <c r="BB179" i="1"/>
  <c r="BB108" i="1"/>
  <c r="BB106" i="1"/>
  <c r="BB43" i="1"/>
  <c r="BB182" i="1"/>
  <c r="BB150" i="1"/>
  <c r="BB188" i="1"/>
  <c r="BB185" i="1"/>
  <c r="BB147" i="1"/>
  <c r="BB141" i="1"/>
  <c r="BB105" i="1"/>
  <c r="BB38" i="1"/>
  <c r="BB168" i="1"/>
  <c r="BB35" i="1"/>
  <c r="BB109" i="1"/>
  <c r="BB107" i="1"/>
  <c r="BB33" i="1"/>
  <c r="BB171" i="1"/>
  <c r="BB34" i="1"/>
  <c r="BB138" i="1"/>
  <c r="BB176" i="1"/>
  <c r="BB91" i="1"/>
  <c r="BB36" i="1"/>
  <c r="BB122" i="1"/>
  <c r="BB144" i="1"/>
  <c r="BB37" i="1"/>
  <c r="BA206" i="1"/>
  <c r="BJ8" i="1"/>
  <c r="O71" i="4"/>
  <c r="BH228" i="6"/>
  <c r="BH237" i="6"/>
  <c r="BH287" i="6"/>
  <c r="BH186" i="6"/>
  <c r="BH202" i="6"/>
  <c r="BH219" i="6"/>
  <c r="BH193" i="6"/>
  <c r="BH294" i="6"/>
  <c r="BH227" i="6"/>
  <c r="BH216" i="6"/>
  <c r="BH236" i="6"/>
  <c r="BH274" i="6"/>
  <c r="BH180" i="6"/>
  <c r="BH224" i="6"/>
  <c r="BH185" i="6"/>
  <c r="BH298" i="6"/>
  <c r="BH205" i="6"/>
  <c r="BH271" i="6"/>
  <c r="BH247" i="6"/>
  <c r="BH194" i="6"/>
  <c r="BH244" i="6"/>
  <c r="BH212" i="6"/>
  <c r="BH218" i="6"/>
  <c r="BH278" i="6"/>
  <c r="BH242" i="6"/>
  <c r="BH264" i="6"/>
  <c r="BH255" i="6"/>
  <c r="BH259" i="6"/>
  <c r="BH187" i="6"/>
  <c r="BH225" i="6"/>
  <c r="BH188" i="6"/>
  <c r="BH221" i="6"/>
  <c r="BH203" i="6"/>
  <c r="BH217" i="6"/>
  <c r="BH191" i="6"/>
  <c r="BH272" i="6"/>
  <c r="BH270" i="6"/>
  <c r="BH256" i="6"/>
  <c r="BH235" i="6"/>
  <c r="BH273" i="6"/>
  <c r="BH293" i="6"/>
  <c r="BH246" i="6"/>
  <c r="BH251" i="6"/>
  <c r="BH252" i="6"/>
  <c r="BH250" i="6"/>
  <c r="BH283" i="6"/>
  <c r="BH189" i="6"/>
  <c r="BH229" i="6"/>
  <c r="BH181" i="6"/>
  <c r="BH177" i="6"/>
  <c r="BH213" i="6"/>
  <c r="BH282" i="6"/>
  <c r="BH263" i="6"/>
  <c r="BH209" i="6"/>
  <c r="BH295" i="6"/>
  <c r="BH248" i="6"/>
  <c r="BH285" i="6"/>
  <c r="BH195" i="6"/>
  <c r="BH183" i="6"/>
  <c r="BH230" i="6"/>
  <c r="BH275" i="6"/>
  <c r="BH269" i="6"/>
  <c r="BH300" i="6"/>
  <c r="BH198" i="6"/>
  <c r="BH226" i="6"/>
  <c r="BH291" i="6"/>
  <c r="BH192" i="6"/>
  <c r="BH214" i="6"/>
  <c r="BH289" i="6"/>
  <c r="BH222" i="6"/>
  <c r="BH232" i="6"/>
  <c r="BH231" i="6"/>
  <c r="BH176" i="6"/>
  <c r="BH296" i="6"/>
  <c r="BH234" i="6"/>
  <c r="BH207" i="6"/>
  <c r="BH249" i="6"/>
  <c r="BH206" i="6"/>
  <c r="BH261" i="6"/>
  <c r="BH208" i="6"/>
  <c r="BH179" i="6"/>
  <c r="BH184" i="6"/>
  <c r="BH239" i="6"/>
  <c r="BH182" i="6"/>
  <c r="BH284" i="6"/>
  <c r="BH286" i="6"/>
  <c r="BH253" i="6"/>
  <c r="BH276" i="6"/>
  <c r="BH280" i="6"/>
  <c r="BH281" i="6"/>
  <c r="BH260" i="6"/>
  <c r="BH199" i="6"/>
  <c r="BH290" i="6"/>
  <c r="BH196" i="6"/>
  <c r="BH299" i="6"/>
  <c r="BH238" i="6"/>
  <c r="BH257" i="6"/>
  <c r="BH197" i="6"/>
  <c r="BH258" i="6"/>
  <c r="BH245" i="6"/>
  <c r="BH265" i="6"/>
  <c r="BH277" i="6"/>
  <c r="BH279" i="6"/>
  <c r="BH241" i="6"/>
  <c r="BH204" i="6"/>
  <c r="BH243" i="6"/>
  <c r="BH210" i="6"/>
  <c r="BH220" i="6"/>
  <c r="BH254" i="6"/>
  <c r="BH297" i="6"/>
  <c r="BH268" i="6"/>
  <c r="BH200" i="6"/>
  <c r="BH211" i="6"/>
  <c r="BH267" i="6"/>
  <c r="BH262" i="6"/>
  <c r="BH292" i="6"/>
  <c r="BH215" i="6"/>
  <c r="BH240" i="6"/>
  <c r="BH223" i="6"/>
  <c r="BH178" i="6"/>
  <c r="BH233" i="6"/>
  <c r="BH190" i="6"/>
  <c r="BH266" i="6"/>
  <c r="BH201" i="6"/>
  <c r="BH288" i="6"/>
  <c r="AN162" i="9" l="1"/>
  <c r="AN165" i="9"/>
  <c r="AW7" i="5"/>
  <c r="AW4" i="5"/>
  <c r="BG118" i="5"/>
  <c r="BG62" i="5"/>
  <c r="BG86" i="5"/>
  <c r="BG22" i="5"/>
  <c r="BG78" i="5"/>
  <c r="BG110" i="5"/>
  <c r="BG94" i="5"/>
  <c r="BG70" i="5"/>
  <c r="BG142" i="5"/>
  <c r="BG46" i="5"/>
  <c r="BG54" i="5"/>
  <c r="BG126" i="5"/>
  <c r="BG150" i="5"/>
  <c r="BG158" i="5"/>
  <c r="BG13" i="5"/>
  <c r="BG106" i="5"/>
  <c r="BG169" i="5"/>
  <c r="BG135" i="5"/>
  <c r="BG139" i="5"/>
  <c r="BG167" i="5"/>
  <c r="BG107" i="5"/>
  <c r="BG103" i="5"/>
  <c r="BG170" i="5"/>
  <c r="BG104" i="5"/>
  <c r="BG171" i="5"/>
  <c r="BG138" i="5"/>
  <c r="BG105" i="5"/>
  <c r="BG137" i="5"/>
  <c r="BG136" i="5"/>
  <c r="BG168" i="5"/>
  <c r="BG175" i="5"/>
  <c r="BG39" i="5"/>
  <c r="BG40" i="5"/>
  <c r="BG35" i="5"/>
  <c r="BG37" i="5"/>
  <c r="BG36" i="5"/>
  <c r="BG38" i="5"/>
  <c r="BH8" i="5"/>
  <c r="BI8" i="6"/>
  <c r="AT4" i="6"/>
  <c r="AT7" i="6"/>
  <c r="AO327" i="9"/>
  <c r="AO164" i="9"/>
  <c r="AN297" i="9"/>
  <c r="AO293" i="9"/>
  <c r="AO98" i="9"/>
  <c r="AO39" i="9"/>
  <c r="AO273" i="9" s="1"/>
  <c r="AO42" i="9"/>
  <c r="AO44" i="9" s="1"/>
  <c r="AP7" i="9"/>
  <c r="AP4" i="9"/>
  <c r="BK8" i="9"/>
  <c r="AV7" i="8"/>
  <c r="AV4" i="8"/>
  <c r="BL8" i="8"/>
  <c r="BB206" i="1"/>
  <c r="BB242" i="1" s="1"/>
  <c r="BB209" i="1"/>
  <c r="BB245" i="1" s="1"/>
  <c r="BD7" i="1"/>
  <c r="BE6" i="1" s="1"/>
  <c r="BD4" i="1"/>
  <c r="BA242" i="1"/>
  <c r="BC182" i="1"/>
  <c r="BC106" i="1"/>
  <c r="BC38" i="1"/>
  <c r="BC35" i="1"/>
  <c r="BC36" i="1"/>
  <c r="BC141" i="1"/>
  <c r="BC168" i="1"/>
  <c r="BC34" i="1"/>
  <c r="BC179" i="1"/>
  <c r="BC147" i="1"/>
  <c r="BC171" i="1"/>
  <c r="BC150" i="1"/>
  <c r="BC91" i="1"/>
  <c r="BC109" i="1"/>
  <c r="BC43" i="1"/>
  <c r="BC108" i="1"/>
  <c r="BC185" i="1"/>
  <c r="BC37" i="1"/>
  <c r="BC144" i="1"/>
  <c r="BC33" i="1"/>
  <c r="BC105" i="1"/>
  <c r="BC317" i="1"/>
  <c r="BC188" i="1"/>
  <c r="BC138" i="1"/>
  <c r="BC122" i="1"/>
  <c r="BC176" i="1"/>
  <c r="BC314" i="1"/>
  <c r="BC107" i="1"/>
  <c r="BK8" i="1"/>
  <c r="O72" i="4"/>
  <c r="BI221" i="6"/>
  <c r="BI258" i="6"/>
  <c r="BI177" i="6"/>
  <c r="BI297" i="6"/>
  <c r="BI214" i="6"/>
  <c r="BI194" i="6"/>
  <c r="BI191" i="6"/>
  <c r="BI233" i="6"/>
  <c r="BI211" i="6"/>
  <c r="BI293" i="6"/>
  <c r="BI197" i="6"/>
  <c r="BI212" i="6"/>
  <c r="BI248" i="6"/>
  <c r="BI300" i="6"/>
  <c r="BI247" i="6"/>
  <c r="BI178" i="6"/>
  <c r="BI246" i="6"/>
  <c r="BI269" i="6"/>
  <c r="BI291" i="6"/>
  <c r="BI218" i="6"/>
  <c r="BI281" i="6"/>
  <c r="BI273" i="6"/>
  <c r="BI235" i="6"/>
  <c r="BI239" i="6"/>
  <c r="BI224" i="6"/>
  <c r="BI213" i="6"/>
  <c r="BI249" i="6"/>
  <c r="BI204" i="6"/>
  <c r="BI182" i="6"/>
  <c r="BI242" i="6"/>
  <c r="BI294" i="6"/>
  <c r="BI241" i="6"/>
  <c r="BI244" i="6"/>
  <c r="BI195" i="6"/>
  <c r="BI186" i="6"/>
  <c r="BI192" i="6"/>
  <c r="BI185" i="6"/>
  <c r="BI279" i="6"/>
  <c r="BI236" i="6"/>
  <c r="BI292" i="6"/>
  <c r="BI176" i="6"/>
  <c r="BI187" i="6"/>
  <c r="BI290" i="6"/>
  <c r="BI275" i="6"/>
  <c r="BI181" i="6"/>
  <c r="BI260" i="6"/>
  <c r="BI226" i="6"/>
  <c r="BI243" i="6"/>
  <c r="BI295" i="6"/>
  <c r="BI219" i="6"/>
  <c r="BI262" i="6"/>
  <c r="BI232" i="6"/>
  <c r="BI205" i="6"/>
  <c r="BI272" i="6"/>
  <c r="BI179" i="6"/>
  <c r="BI257" i="6"/>
  <c r="BI270" i="6"/>
  <c r="BI240" i="6"/>
  <c r="BI222" i="6"/>
  <c r="BI193" i="6"/>
  <c r="BI180" i="6"/>
  <c r="BI189" i="6"/>
  <c r="BI220" i="6"/>
  <c r="BI206" i="6"/>
  <c r="BI230" i="6"/>
  <c r="BI276" i="6"/>
  <c r="BI215" i="6"/>
  <c r="BI209" i="6"/>
  <c r="BI265" i="6"/>
  <c r="BI285" i="6"/>
  <c r="BI234" i="6"/>
  <c r="BI217" i="6"/>
  <c r="BI250" i="6"/>
  <c r="BI299" i="6"/>
  <c r="BI251" i="6"/>
  <c r="BI183" i="6"/>
  <c r="BI255" i="6"/>
  <c r="BI229" i="6"/>
  <c r="BI277" i="6"/>
  <c r="BI190" i="6"/>
  <c r="BI289" i="6"/>
  <c r="BI284" i="6"/>
  <c r="BI259" i="6"/>
  <c r="BI201" i="6"/>
  <c r="BI199" i="6"/>
  <c r="BI252" i="6"/>
  <c r="BI216" i="6"/>
  <c r="BI278" i="6"/>
  <c r="BI188" i="6"/>
  <c r="BI237" i="6"/>
  <c r="BI203" i="6"/>
  <c r="BI208" i="6"/>
  <c r="BI223" i="6"/>
  <c r="BI184" i="6"/>
  <c r="BI256" i="6"/>
  <c r="BI263" i="6"/>
  <c r="BI200" i="6"/>
  <c r="BI261" i="6"/>
  <c r="BI266" i="6"/>
  <c r="BI287" i="6"/>
  <c r="BI286" i="6"/>
  <c r="BI253" i="6"/>
  <c r="BI227" i="6"/>
  <c r="BI254" i="6"/>
  <c r="BI238" i="6"/>
  <c r="BI228" i="6"/>
  <c r="BI268" i="6"/>
  <c r="BI280" i="6"/>
  <c r="BI274" i="6"/>
  <c r="BI231" i="6"/>
  <c r="BI298" i="6"/>
  <c r="BI282" i="6"/>
  <c r="BI196" i="6"/>
  <c r="BI210" i="6"/>
  <c r="BI296" i="6"/>
  <c r="BI271" i="6"/>
  <c r="BI245" i="6"/>
  <c r="BI267" i="6"/>
  <c r="BI283" i="6"/>
  <c r="BI198" i="6"/>
  <c r="BI207" i="6"/>
  <c r="BI202" i="6"/>
  <c r="BI288" i="6"/>
  <c r="BI225" i="6"/>
  <c r="BI264" i="6"/>
  <c r="AO280" i="9" l="1"/>
  <c r="AO163" i="9"/>
  <c r="AP244" i="9"/>
  <c r="AP99" i="9"/>
  <c r="BJ8" i="6"/>
  <c r="AU6" i="6"/>
  <c r="BH126" i="5"/>
  <c r="BH46" i="5"/>
  <c r="BH118" i="5"/>
  <c r="BH54" i="5"/>
  <c r="BH86" i="5"/>
  <c r="BH94" i="5"/>
  <c r="BH142" i="5"/>
  <c r="BH22" i="5"/>
  <c r="BH70" i="5"/>
  <c r="BH62" i="5"/>
  <c r="BH110" i="5"/>
  <c r="BH13" i="5"/>
  <c r="BH78" i="5"/>
  <c r="BH158" i="5"/>
  <c r="BH150" i="5"/>
  <c r="BH139" i="5"/>
  <c r="BH169" i="5"/>
  <c r="BH136" i="5"/>
  <c r="BH103" i="5"/>
  <c r="BH105" i="5"/>
  <c r="BH107" i="5"/>
  <c r="BH171" i="5"/>
  <c r="BH135" i="5"/>
  <c r="BH170" i="5"/>
  <c r="BH168" i="5"/>
  <c r="BH137" i="5"/>
  <c r="BH104" i="5"/>
  <c r="BH167" i="5"/>
  <c r="BH106" i="5"/>
  <c r="BH138" i="5"/>
  <c r="BH40" i="5"/>
  <c r="BH39" i="5"/>
  <c r="BH38" i="5"/>
  <c r="BH175" i="5"/>
  <c r="BH35" i="5"/>
  <c r="BH36" i="5"/>
  <c r="BH37" i="5"/>
  <c r="BI8" i="5"/>
  <c r="AX6" i="5"/>
  <c r="AP330" i="9"/>
  <c r="AP328" i="9"/>
  <c r="AO67" i="9"/>
  <c r="AP183" i="9"/>
  <c r="AP161" i="9"/>
  <c r="AP294" i="9" s="1"/>
  <c r="AP138" i="9"/>
  <c r="AP101" i="9"/>
  <c r="AP69" i="9"/>
  <c r="AP74" i="9"/>
  <c r="AP55" i="9"/>
  <c r="AP40" i="9"/>
  <c r="AP43" i="9"/>
  <c r="AP41" i="9"/>
  <c r="BL8" i="9"/>
  <c r="AQ6" i="9"/>
  <c r="AP14" i="9"/>
  <c r="AV257" i="8"/>
  <c r="AV271" i="8"/>
  <c r="AV252" i="8"/>
  <c r="AV275" i="8"/>
  <c r="AV264" i="8"/>
  <c r="AV258" i="8"/>
  <c r="AV249" i="8"/>
  <c r="AV234" i="8"/>
  <c r="AV241" i="8"/>
  <c r="AV272" i="8"/>
  <c r="AV248" i="8"/>
  <c r="AV235" i="8"/>
  <c r="AV64" i="8"/>
  <c r="AV63" i="8"/>
  <c r="AV51" i="8"/>
  <c r="AV49" i="8"/>
  <c r="AV48" i="8"/>
  <c r="AV67" i="8"/>
  <c r="AV66" i="8"/>
  <c r="AV50" i="8"/>
  <c r="AV34" i="8"/>
  <c r="AV33" i="8"/>
  <c r="AV35" i="8"/>
  <c r="AV11" i="8"/>
  <c r="AV36" i="8"/>
  <c r="AV52" i="8"/>
  <c r="AV65" i="8"/>
  <c r="AV37" i="8"/>
  <c r="AW6" i="8"/>
  <c r="BM8" i="8"/>
  <c r="BC209" i="1"/>
  <c r="BC245" i="1" s="1"/>
  <c r="BC206" i="1"/>
  <c r="BC242" i="1" s="1"/>
  <c r="BD176" i="1"/>
  <c r="BD138" i="1"/>
  <c r="BD147" i="1"/>
  <c r="BD38" i="1"/>
  <c r="BD34" i="1"/>
  <c r="BD179" i="1"/>
  <c r="BD185" i="1"/>
  <c r="BD150" i="1"/>
  <c r="BD106" i="1"/>
  <c r="BD122" i="1"/>
  <c r="BD314" i="1"/>
  <c r="BD188" i="1"/>
  <c r="BD182" i="1"/>
  <c r="BD109" i="1"/>
  <c r="BD168" i="1"/>
  <c r="BD108" i="1"/>
  <c r="BD91" i="1"/>
  <c r="BD35" i="1"/>
  <c r="BD36" i="1"/>
  <c r="BD141" i="1"/>
  <c r="BD37" i="1"/>
  <c r="BD33" i="1"/>
  <c r="BD317" i="1"/>
  <c r="BD105" i="1"/>
  <c r="BD43" i="1"/>
  <c r="BD171" i="1"/>
  <c r="BD107" i="1"/>
  <c r="BD144" i="1"/>
  <c r="BE7" i="1"/>
  <c r="BF6" i="1" s="1"/>
  <c r="BE4" i="1"/>
  <c r="BL8" i="1"/>
  <c r="O73" i="4"/>
  <c r="BJ245" i="6"/>
  <c r="BJ280" i="6"/>
  <c r="BJ202" i="6"/>
  <c r="BJ192" i="6"/>
  <c r="BJ300" i="6"/>
  <c r="BJ271" i="6"/>
  <c r="BJ268" i="6"/>
  <c r="BJ211" i="6"/>
  <c r="BJ177" i="6"/>
  <c r="BJ204" i="6"/>
  <c r="BJ290" i="6"/>
  <c r="BJ223" i="6"/>
  <c r="BJ259" i="6"/>
  <c r="BJ267" i="6"/>
  <c r="BJ190" i="6"/>
  <c r="BJ176" i="6"/>
  <c r="BJ291" i="6"/>
  <c r="BJ182" i="6"/>
  <c r="BJ248" i="6"/>
  <c r="BJ213" i="6"/>
  <c r="BJ260" i="6"/>
  <c r="BJ234" i="6"/>
  <c r="BJ230" i="6"/>
  <c r="BJ256" i="6"/>
  <c r="BJ254" i="6"/>
  <c r="BJ212" i="6"/>
  <c r="BJ193" i="6"/>
  <c r="BJ218" i="6"/>
  <c r="BJ205" i="6"/>
  <c r="BJ250" i="6"/>
  <c r="BJ196" i="6"/>
  <c r="BJ209" i="6"/>
  <c r="BJ279" i="6"/>
  <c r="BJ179" i="6"/>
  <c r="BJ276" i="6"/>
  <c r="BJ255" i="6"/>
  <c r="BJ189" i="6"/>
  <c r="BJ236" i="6"/>
  <c r="BJ180" i="6"/>
  <c r="BJ225" i="6"/>
  <c r="BJ208" i="6"/>
  <c r="BJ287" i="6"/>
  <c r="BJ191" i="6"/>
  <c r="BJ237" i="6"/>
  <c r="BJ226" i="6"/>
  <c r="BJ178" i="6"/>
  <c r="BJ249" i="6"/>
  <c r="BJ270" i="6"/>
  <c r="BJ201" i="6"/>
  <c r="BJ239" i="6"/>
  <c r="BJ257" i="6"/>
  <c r="BJ283" i="6"/>
  <c r="BJ222" i="6"/>
  <c r="BJ284" i="6"/>
  <c r="BJ243" i="6"/>
  <c r="BJ233" i="6"/>
  <c r="BJ292" i="6"/>
  <c r="BJ231" i="6"/>
  <c r="BJ266" i="6"/>
  <c r="BJ221" i="6"/>
  <c r="BJ199" i="6"/>
  <c r="BJ274" i="6"/>
  <c r="BB317" i="1"/>
  <c r="BJ242" i="6"/>
  <c r="BJ244" i="6"/>
  <c r="BJ227" i="6"/>
  <c r="BJ195" i="6"/>
  <c r="BJ246" i="6"/>
  <c r="BJ285" i="6"/>
  <c r="BJ194" i="6"/>
  <c r="BJ203" i="6"/>
  <c r="BJ265" i="6"/>
  <c r="BJ277" i="6"/>
  <c r="BJ184" i="6"/>
  <c r="BJ275" i="6"/>
  <c r="BJ238" i="6"/>
  <c r="BJ281" i="6"/>
  <c r="BJ269" i="6"/>
  <c r="BJ217" i="6"/>
  <c r="BJ200" i="6"/>
  <c r="BJ264" i="6"/>
  <c r="BJ251" i="6"/>
  <c r="BJ220" i="6"/>
  <c r="BJ215" i="6"/>
  <c r="BJ241" i="6"/>
  <c r="BJ198" i="6"/>
  <c r="BJ258" i="6"/>
  <c r="BB314" i="1"/>
  <c r="BJ224" i="6"/>
  <c r="BJ214" i="6"/>
  <c r="BJ286" i="6"/>
  <c r="BJ216" i="6"/>
  <c r="BJ297" i="6"/>
  <c r="BJ296" i="6"/>
  <c r="BJ263" i="6"/>
  <c r="BJ272" i="6"/>
  <c r="BJ185" i="6"/>
  <c r="BJ197" i="6"/>
  <c r="BJ229" i="6"/>
  <c r="BJ228" i="6"/>
  <c r="BJ187" i="6"/>
  <c r="BJ181" i="6"/>
  <c r="BJ247" i="6"/>
  <c r="BJ298" i="6"/>
  <c r="BJ278" i="6"/>
  <c r="BJ210" i="6"/>
  <c r="BJ253" i="6"/>
  <c r="BJ299" i="6"/>
  <c r="BJ295" i="6"/>
  <c r="BJ252" i="6"/>
  <c r="BJ273" i="6"/>
  <c r="BJ294" i="6"/>
  <c r="BJ206" i="6"/>
  <c r="BJ183" i="6"/>
  <c r="BJ219" i="6"/>
  <c r="BJ289" i="6"/>
  <c r="BJ207" i="6"/>
  <c r="BJ282" i="6"/>
  <c r="BJ261" i="6"/>
  <c r="BJ240" i="6"/>
  <c r="BJ293" i="6"/>
  <c r="BJ232" i="6"/>
  <c r="BJ235" i="6"/>
  <c r="BJ288" i="6"/>
  <c r="BJ262" i="6"/>
  <c r="BJ186" i="6"/>
  <c r="BJ188" i="6"/>
  <c r="AO297" i="9" l="1"/>
  <c r="AO165" i="9"/>
  <c r="AX4" i="5"/>
  <c r="AX7" i="5"/>
  <c r="BI142" i="5"/>
  <c r="BI22" i="5"/>
  <c r="BI110" i="5"/>
  <c r="BI70" i="5"/>
  <c r="BI13" i="5"/>
  <c r="BI62" i="5"/>
  <c r="BI78" i="5"/>
  <c r="BI126" i="5"/>
  <c r="BI158" i="5"/>
  <c r="BI54" i="5"/>
  <c r="BI150" i="5"/>
  <c r="BI46" i="5"/>
  <c r="BI94" i="5"/>
  <c r="BI86" i="5"/>
  <c r="BI118" i="5"/>
  <c r="BI170" i="5"/>
  <c r="BI103" i="5"/>
  <c r="BI171" i="5"/>
  <c r="BI105" i="5"/>
  <c r="BI104" i="5"/>
  <c r="BI137" i="5"/>
  <c r="BI136" i="5"/>
  <c r="BI107" i="5"/>
  <c r="BI106" i="5"/>
  <c r="BI167" i="5"/>
  <c r="BI168" i="5"/>
  <c r="BI138" i="5"/>
  <c r="BI139" i="5"/>
  <c r="BI169" i="5"/>
  <c r="BI135" i="5"/>
  <c r="BI39" i="5"/>
  <c r="BI40" i="5"/>
  <c r="BI38" i="5"/>
  <c r="BI35" i="5"/>
  <c r="BI37" i="5"/>
  <c r="BI36" i="5"/>
  <c r="BI175" i="5"/>
  <c r="BJ8" i="5"/>
  <c r="AU7" i="6"/>
  <c r="AU4" i="6"/>
  <c r="BK8" i="6"/>
  <c r="AP327" i="9"/>
  <c r="AO162" i="9"/>
  <c r="AP164" i="9"/>
  <c r="AP293" i="9"/>
  <c r="AP98" i="9"/>
  <c r="AP39" i="9"/>
  <c r="AP273" i="9" s="1"/>
  <c r="AP42" i="9"/>
  <c r="AP44" i="9" s="1"/>
  <c r="BD206" i="1"/>
  <c r="BD242" i="1" s="1"/>
  <c r="BD209" i="1"/>
  <c r="BD245" i="1" s="1"/>
  <c r="AQ4" i="9"/>
  <c r="AQ7" i="9"/>
  <c r="BM8" i="9"/>
  <c r="AW7" i="8"/>
  <c r="AW4" i="8"/>
  <c r="BN8" i="8"/>
  <c r="BE176" i="1"/>
  <c r="BE144" i="1"/>
  <c r="BE34" i="1"/>
  <c r="BE182" i="1"/>
  <c r="BE106" i="1"/>
  <c r="BE150" i="1"/>
  <c r="BE141" i="1"/>
  <c r="BE107" i="1"/>
  <c r="BE33" i="1"/>
  <c r="BE171" i="1"/>
  <c r="BE108" i="1"/>
  <c r="BE91" i="1"/>
  <c r="BE179" i="1"/>
  <c r="BE35" i="1"/>
  <c r="BE38" i="1"/>
  <c r="BE185" i="1"/>
  <c r="BE105" i="1"/>
  <c r="BE147" i="1"/>
  <c r="BE36" i="1"/>
  <c r="BE43" i="1"/>
  <c r="BE37" i="1"/>
  <c r="BE168" i="1"/>
  <c r="BE188" i="1"/>
  <c r="BE122" i="1"/>
  <c r="BE138" i="1"/>
  <c r="BE109" i="1"/>
  <c r="BF7" i="1"/>
  <c r="BG6" i="1" s="1"/>
  <c r="BF4" i="1"/>
  <c r="BM8" i="1"/>
  <c r="O74" i="4"/>
  <c r="BK206" i="6"/>
  <c r="BK180" i="6"/>
  <c r="BK264" i="6"/>
  <c r="BK219" i="6"/>
  <c r="BK269" i="6"/>
  <c r="BK202" i="6"/>
  <c r="BK244" i="6"/>
  <c r="BK255" i="6"/>
  <c r="BK205" i="6"/>
  <c r="BK203" i="6"/>
  <c r="BK265" i="6"/>
  <c r="BK292" i="6"/>
  <c r="BK213" i="6"/>
  <c r="BK251" i="6"/>
  <c r="BK183" i="6"/>
  <c r="BK226" i="6"/>
  <c r="BK289" i="6"/>
  <c r="BK293" i="6"/>
  <c r="BK300" i="6"/>
  <c r="BK246" i="6"/>
  <c r="BK224" i="6"/>
  <c r="BK196" i="6"/>
  <c r="BK250" i="6"/>
  <c r="BK256" i="6"/>
  <c r="BK223" i="6"/>
  <c r="BK184" i="6"/>
  <c r="BK198" i="6"/>
  <c r="BK189" i="6"/>
  <c r="BK261" i="6"/>
  <c r="BK195" i="6"/>
  <c r="BK210" i="6"/>
  <c r="BK239" i="6"/>
  <c r="BK258" i="6"/>
  <c r="BK259" i="6"/>
  <c r="BK227" i="6"/>
  <c r="BK217" i="6"/>
  <c r="BK278" i="6"/>
  <c r="BK236" i="6"/>
  <c r="BK248" i="6"/>
  <c r="BK274" i="6"/>
  <c r="BK268" i="6"/>
  <c r="BK212" i="6"/>
  <c r="BK273" i="6"/>
  <c r="BK252" i="6"/>
  <c r="BK263" i="6"/>
  <c r="BK216" i="6"/>
  <c r="BK237" i="6"/>
  <c r="BK178" i="6"/>
  <c r="BK267" i="6"/>
  <c r="BK197" i="6"/>
  <c r="BK283" i="6"/>
  <c r="BK262" i="6"/>
  <c r="BK285" i="6"/>
  <c r="BK201" i="6"/>
  <c r="BK185" i="6"/>
  <c r="BK204" i="6"/>
  <c r="BK281" i="6"/>
  <c r="BK284" i="6"/>
  <c r="BK208" i="6"/>
  <c r="BK215" i="6"/>
  <c r="BK234" i="6"/>
  <c r="BK179" i="6"/>
  <c r="BK245" i="6"/>
  <c r="BK296" i="6"/>
  <c r="BK243" i="6"/>
  <c r="BK247" i="6"/>
  <c r="BK232" i="6"/>
  <c r="BK209" i="6"/>
  <c r="BK260" i="6"/>
  <c r="BK211" i="6"/>
  <c r="BK277" i="6"/>
  <c r="BK221" i="6"/>
  <c r="BK272" i="6"/>
  <c r="BK235" i="6"/>
  <c r="BK228" i="6"/>
  <c r="BK291" i="6"/>
  <c r="BK176" i="6"/>
  <c r="BK181" i="6"/>
  <c r="BK282" i="6"/>
  <c r="BK249" i="6"/>
  <c r="BK207" i="6"/>
  <c r="BK253" i="6"/>
  <c r="BK190" i="6"/>
  <c r="BK257" i="6"/>
  <c r="BK199" i="6"/>
  <c r="BK290" i="6"/>
  <c r="BK287" i="6"/>
  <c r="BK231" i="6"/>
  <c r="BK193" i="6"/>
  <c r="BK238" i="6"/>
  <c r="BK222" i="6"/>
  <c r="BK276" i="6"/>
  <c r="BK192" i="6"/>
  <c r="BK295" i="6"/>
  <c r="BK220" i="6"/>
  <c r="BK279" i="6"/>
  <c r="BK233" i="6"/>
  <c r="BK182" i="6"/>
  <c r="BK280" i="6"/>
  <c r="BK275" i="6"/>
  <c r="BK186" i="6"/>
  <c r="BK194" i="6"/>
  <c r="BK271" i="6"/>
  <c r="BK299" i="6"/>
  <c r="BK200" i="6"/>
  <c r="BK297" i="6"/>
  <c r="BK230" i="6"/>
  <c r="BK266" i="6"/>
  <c r="BK214" i="6"/>
  <c r="BK240" i="6"/>
  <c r="BK298" i="6"/>
  <c r="BK288" i="6"/>
  <c r="BK177" i="6"/>
  <c r="BK191" i="6"/>
  <c r="BK187" i="6"/>
  <c r="BK218" i="6"/>
  <c r="BK286" i="6"/>
  <c r="BK225" i="6"/>
  <c r="BK229" i="6"/>
  <c r="BK254" i="6"/>
  <c r="BK242" i="6"/>
  <c r="BK294" i="6"/>
  <c r="BK241" i="6"/>
  <c r="BK188" i="6"/>
  <c r="BK270" i="6"/>
  <c r="AP280" i="9" l="1"/>
  <c r="AP163" i="9"/>
  <c r="AQ244" i="9"/>
  <c r="AQ99" i="9"/>
  <c r="BL8" i="6"/>
  <c r="AV6" i="6"/>
  <c r="BJ142" i="5"/>
  <c r="BJ13" i="5"/>
  <c r="BJ94" i="5"/>
  <c r="BJ62" i="5"/>
  <c r="BJ118" i="5"/>
  <c r="BJ22" i="5"/>
  <c r="BJ150" i="5"/>
  <c r="BJ110" i="5"/>
  <c r="BJ70" i="5"/>
  <c r="BJ86" i="5"/>
  <c r="BJ126" i="5"/>
  <c r="BJ78" i="5"/>
  <c r="BJ54" i="5"/>
  <c r="BJ158" i="5"/>
  <c r="BJ46" i="5"/>
  <c r="BJ106" i="5"/>
  <c r="BJ170" i="5"/>
  <c r="BJ105" i="5"/>
  <c r="BJ135" i="5"/>
  <c r="BJ138" i="5"/>
  <c r="BJ103" i="5"/>
  <c r="BJ107" i="5"/>
  <c r="BJ168" i="5"/>
  <c r="BJ139" i="5"/>
  <c r="BJ167" i="5"/>
  <c r="BJ104" i="5"/>
  <c r="BJ137" i="5"/>
  <c r="BJ171" i="5"/>
  <c r="BJ136" i="5"/>
  <c r="BJ169" i="5"/>
  <c r="BJ39" i="5"/>
  <c r="BJ40" i="5"/>
  <c r="BJ38" i="5"/>
  <c r="BJ35" i="5"/>
  <c r="BJ37" i="5"/>
  <c r="BJ36" i="5"/>
  <c r="BJ175" i="5"/>
  <c r="BK8" i="5"/>
  <c r="AY6" i="5"/>
  <c r="AQ330" i="9"/>
  <c r="AQ328" i="9"/>
  <c r="AP67" i="9"/>
  <c r="AQ183" i="9"/>
  <c r="AQ161" i="9"/>
  <c r="AQ294" i="9" s="1"/>
  <c r="AQ138" i="9"/>
  <c r="AQ101" i="9"/>
  <c r="AQ69" i="9"/>
  <c r="AQ74" i="9"/>
  <c r="AQ55" i="9"/>
  <c r="AQ40" i="9"/>
  <c r="AQ43" i="9"/>
  <c r="AQ41" i="9"/>
  <c r="AR6" i="9"/>
  <c r="BN8" i="9"/>
  <c r="AQ14" i="9"/>
  <c r="AX6" i="8"/>
  <c r="BO8" i="8"/>
  <c r="BE206" i="1"/>
  <c r="BE242" i="1" s="1"/>
  <c r="AW264" i="8"/>
  <c r="AW275" i="8"/>
  <c r="AW272" i="8"/>
  <c r="AW271" i="8"/>
  <c r="AW257" i="8"/>
  <c r="AW248" i="8"/>
  <c r="AW249" i="8"/>
  <c r="AW252" i="8"/>
  <c r="AW241" i="8"/>
  <c r="AW234" i="8"/>
  <c r="AW235" i="8"/>
  <c r="AW258" i="8"/>
  <c r="AW63" i="8"/>
  <c r="AW50" i="8"/>
  <c r="AW48" i="8"/>
  <c r="AW67" i="8"/>
  <c r="AW66" i="8"/>
  <c r="AW49" i="8"/>
  <c r="AW33" i="8"/>
  <c r="AW51" i="8"/>
  <c r="AW64" i="8"/>
  <c r="AW11" i="8"/>
  <c r="AW65" i="8"/>
  <c r="AW37" i="8"/>
  <c r="AW36" i="8"/>
  <c r="AW52" i="8"/>
  <c r="AW35" i="8"/>
  <c r="AW34" i="8"/>
  <c r="BE209" i="1"/>
  <c r="BE245" i="1" s="1"/>
  <c r="BG7" i="1"/>
  <c r="BH6" i="1" s="1"/>
  <c r="BG4" i="1"/>
  <c r="BF147" i="1"/>
  <c r="BF150" i="1"/>
  <c r="BF122" i="1"/>
  <c r="BF33" i="1"/>
  <c r="BF182" i="1"/>
  <c r="BF38" i="1"/>
  <c r="BF179" i="1"/>
  <c r="BF141" i="1"/>
  <c r="BF37" i="1"/>
  <c r="BF188" i="1"/>
  <c r="BF109" i="1"/>
  <c r="BF43" i="1"/>
  <c r="BF36" i="1"/>
  <c r="BF91" i="1"/>
  <c r="BF168" i="1"/>
  <c r="BF185" i="1"/>
  <c r="BF107" i="1"/>
  <c r="BF138" i="1"/>
  <c r="BF106" i="1"/>
  <c r="BF35" i="1"/>
  <c r="BF171" i="1"/>
  <c r="BF105" i="1"/>
  <c r="BF108" i="1"/>
  <c r="BF34" i="1"/>
  <c r="BF314" i="1"/>
  <c r="BF317" i="1"/>
  <c r="BF176" i="1"/>
  <c r="BF144" i="1"/>
  <c r="BN8" i="1"/>
  <c r="O75" i="4"/>
  <c r="BL197" i="6"/>
  <c r="BL281" i="6"/>
  <c r="BL252" i="6"/>
  <c r="BL254" i="6"/>
  <c r="BL217" i="6"/>
  <c r="BL221" i="6"/>
  <c r="BL246" i="6"/>
  <c r="BL287" i="6"/>
  <c r="BL266" i="6"/>
  <c r="BL228" i="6"/>
  <c r="BL203" i="6"/>
  <c r="BL199" i="6"/>
  <c r="BL191" i="6"/>
  <c r="BL286" i="6"/>
  <c r="BL225" i="6"/>
  <c r="BL241" i="6"/>
  <c r="BL288" i="6"/>
  <c r="BL234" i="6"/>
  <c r="BL195" i="6"/>
  <c r="BL196" i="6"/>
  <c r="BL187" i="6"/>
  <c r="BL295" i="6"/>
  <c r="BL248" i="6"/>
  <c r="BL223" i="6"/>
  <c r="BL267" i="6"/>
  <c r="BL242" i="6"/>
  <c r="BL215" i="6"/>
  <c r="BL226" i="6"/>
  <c r="BL253" i="6"/>
  <c r="BL243" i="6"/>
  <c r="BL299" i="6"/>
  <c r="BL227" i="6"/>
  <c r="BL245" i="6"/>
  <c r="BL235" i="6"/>
  <c r="BL216" i="6"/>
  <c r="BL236" i="6"/>
  <c r="BL198" i="6"/>
  <c r="BL194" i="6"/>
  <c r="BL277" i="6"/>
  <c r="BL271" i="6"/>
  <c r="BL278" i="6"/>
  <c r="BL204" i="6"/>
  <c r="BL249" i="6"/>
  <c r="BL283" i="6"/>
  <c r="BL209" i="6"/>
  <c r="BL284" i="6"/>
  <c r="BL237" i="6"/>
  <c r="BL270" i="6"/>
  <c r="BL276" i="6"/>
  <c r="BL256" i="6"/>
  <c r="BL291" i="6"/>
  <c r="BL212" i="6"/>
  <c r="BL183" i="6"/>
  <c r="BL213" i="6"/>
  <c r="BL185" i="6"/>
  <c r="BL264" i="6"/>
  <c r="BL273" i="6"/>
  <c r="BL205" i="6"/>
  <c r="BL178" i="6"/>
  <c r="BL247" i="6"/>
  <c r="BL279" i="6"/>
  <c r="BL180" i="6"/>
  <c r="BL255" i="6"/>
  <c r="BL219" i="6"/>
  <c r="BL222" i="6"/>
  <c r="BL206" i="6"/>
  <c r="BL230" i="6"/>
  <c r="BL232" i="6"/>
  <c r="BL268" i="6"/>
  <c r="BL282" i="6"/>
  <c r="BL258" i="6"/>
  <c r="BL285" i="6"/>
  <c r="BL296" i="6"/>
  <c r="BL211" i="6"/>
  <c r="BL182" i="6"/>
  <c r="BL239" i="6"/>
  <c r="BL293" i="6"/>
  <c r="BL294" i="6"/>
  <c r="BL298" i="6"/>
  <c r="BL218" i="6"/>
  <c r="BL263" i="6"/>
  <c r="BL207" i="6"/>
  <c r="BL188" i="6"/>
  <c r="BL250" i="6"/>
  <c r="BL214" i="6"/>
  <c r="BL274" i="6"/>
  <c r="BL257" i="6"/>
  <c r="BL280" i="6"/>
  <c r="BL181" i="6"/>
  <c r="BL210" i="6"/>
  <c r="BL251" i="6"/>
  <c r="BL186" i="6"/>
  <c r="BL272" i="6"/>
  <c r="BL289" i="6"/>
  <c r="BL220" i="6"/>
  <c r="BL290" i="6"/>
  <c r="BL269" i="6"/>
  <c r="BL265" i="6"/>
  <c r="BL240" i="6"/>
  <c r="BL193" i="6"/>
  <c r="BL238" i="6"/>
  <c r="BL233" i="6"/>
  <c r="BL244" i="6"/>
  <c r="BL262" i="6"/>
  <c r="BL184" i="6"/>
  <c r="BL231" i="6"/>
  <c r="BL297" i="6"/>
  <c r="BL176" i="6"/>
  <c r="BL300" i="6"/>
  <c r="BL179" i="6"/>
  <c r="BL202" i="6"/>
  <c r="BL200" i="6"/>
  <c r="BL224" i="6"/>
  <c r="BL292" i="6"/>
  <c r="BL229" i="6"/>
  <c r="BL177" i="6"/>
  <c r="BL261" i="6"/>
  <c r="BL190" i="6"/>
  <c r="BL275" i="6"/>
  <c r="BL259" i="6"/>
  <c r="BL208" i="6"/>
  <c r="BL260" i="6"/>
  <c r="BL201" i="6"/>
  <c r="BL192" i="6"/>
  <c r="BL189" i="6"/>
  <c r="AP297" i="9" l="1"/>
  <c r="AP165" i="9"/>
  <c r="AY7" i="5"/>
  <c r="AY4" i="5"/>
  <c r="BK158" i="5"/>
  <c r="BK78" i="5"/>
  <c r="BK150" i="5"/>
  <c r="BK94" i="5"/>
  <c r="BK110" i="5"/>
  <c r="BK22" i="5"/>
  <c r="BK126" i="5"/>
  <c r="BK54" i="5"/>
  <c r="BK118" i="5"/>
  <c r="BK70" i="5"/>
  <c r="BK86" i="5"/>
  <c r="BK46" i="5"/>
  <c r="BK62" i="5"/>
  <c r="BK13" i="5"/>
  <c r="BK142" i="5"/>
  <c r="BK168" i="5"/>
  <c r="BK137" i="5"/>
  <c r="BK103" i="5"/>
  <c r="BK107" i="5"/>
  <c r="BK139" i="5"/>
  <c r="BK136" i="5"/>
  <c r="BK104" i="5"/>
  <c r="BK105" i="5"/>
  <c r="BK167" i="5"/>
  <c r="BK138" i="5"/>
  <c r="BK170" i="5"/>
  <c r="BK171" i="5"/>
  <c r="BK135" i="5"/>
  <c r="BK106" i="5"/>
  <c r="BK169" i="5"/>
  <c r="BK39" i="5"/>
  <c r="BK40" i="5"/>
  <c r="BK36" i="5"/>
  <c r="BK38" i="5"/>
  <c r="BK35" i="5"/>
  <c r="BK37" i="5"/>
  <c r="BL8" i="5"/>
  <c r="BK175" i="5"/>
  <c r="AV7" i="6"/>
  <c r="AV4" i="6"/>
  <c r="BM8" i="6"/>
  <c r="AQ327" i="9"/>
  <c r="AP162" i="9"/>
  <c r="AQ164" i="9"/>
  <c r="AQ293" i="9"/>
  <c r="AQ98" i="9"/>
  <c r="AQ42" i="9"/>
  <c r="AQ44" i="9" s="1"/>
  <c r="AQ39" i="9"/>
  <c r="AQ273" i="9" s="1"/>
  <c r="BF209" i="1"/>
  <c r="BF245" i="1" s="1"/>
  <c r="BO8" i="9"/>
  <c r="AR7" i="9"/>
  <c r="AR4" i="9"/>
  <c r="BP8" i="8"/>
  <c r="AX7" i="8"/>
  <c r="AX4" i="8"/>
  <c r="BF206" i="1"/>
  <c r="BG147" i="1"/>
  <c r="BG122" i="1"/>
  <c r="BG107" i="1"/>
  <c r="BG43" i="1"/>
  <c r="BG179" i="1"/>
  <c r="BG109" i="1"/>
  <c r="BG138" i="1"/>
  <c r="BG105" i="1"/>
  <c r="BG35" i="1"/>
  <c r="BG37" i="1"/>
  <c r="BG91" i="1"/>
  <c r="BG188" i="1"/>
  <c r="BG182" i="1"/>
  <c r="BG144" i="1"/>
  <c r="BG106" i="1"/>
  <c r="BG176" i="1"/>
  <c r="BG108" i="1"/>
  <c r="BG36" i="1"/>
  <c r="BG33" i="1"/>
  <c r="BG317" i="1"/>
  <c r="BG314" i="1"/>
  <c r="BG171" i="1"/>
  <c r="BG185" i="1"/>
  <c r="BG150" i="1"/>
  <c r="BG38" i="1"/>
  <c r="BG141" i="1"/>
  <c r="BG168" i="1"/>
  <c r="BG34" i="1"/>
  <c r="BH7" i="1"/>
  <c r="BI6" i="1" s="1"/>
  <c r="BH4" i="1"/>
  <c r="BO8" i="1"/>
  <c r="O76" i="4"/>
  <c r="BM248" i="6"/>
  <c r="BM182" i="6"/>
  <c r="BM217" i="6"/>
  <c r="BM224" i="6"/>
  <c r="BM285" i="6"/>
  <c r="BM249" i="6"/>
  <c r="BM251" i="6"/>
  <c r="BM176" i="6"/>
  <c r="BM214" i="6"/>
  <c r="BM213" i="6"/>
  <c r="BM274" i="6"/>
  <c r="BM192" i="6"/>
  <c r="BM257" i="6"/>
  <c r="BM227" i="6"/>
  <c r="BM276" i="6"/>
  <c r="BM230" i="6"/>
  <c r="BM267" i="6"/>
  <c r="BM188" i="6"/>
  <c r="BM232" i="6"/>
  <c r="BM203" i="6"/>
  <c r="BM242" i="6"/>
  <c r="BM184" i="6"/>
  <c r="BM282" i="6"/>
  <c r="BM294" i="6"/>
  <c r="BM250" i="6"/>
  <c r="BM181" i="6"/>
  <c r="BM195" i="6"/>
  <c r="BM183" i="6"/>
  <c r="BM191" i="6"/>
  <c r="BM212" i="6"/>
  <c r="BM220" i="6"/>
  <c r="BM291" i="6"/>
  <c r="BM264" i="6"/>
  <c r="BM223" i="6"/>
  <c r="BM193" i="6"/>
  <c r="BM265" i="6"/>
  <c r="BM280" i="6"/>
  <c r="BM256" i="6"/>
  <c r="BM259" i="6"/>
  <c r="BM215" i="6"/>
  <c r="BM226" i="6"/>
  <c r="BM247" i="6"/>
  <c r="BM196" i="6"/>
  <c r="BM261" i="6"/>
  <c r="BM299" i="6"/>
  <c r="BM286" i="6"/>
  <c r="BE317" i="1"/>
  <c r="BM238" i="6"/>
  <c r="BM273" i="6"/>
  <c r="BM199" i="6"/>
  <c r="BM260" i="6"/>
  <c r="BM279" i="6"/>
  <c r="BM187" i="6"/>
  <c r="BM180" i="6"/>
  <c r="BM205" i="6"/>
  <c r="BM254" i="6"/>
  <c r="BM278" i="6"/>
  <c r="BM255" i="6"/>
  <c r="BM234" i="6"/>
  <c r="BM241" i="6"/>
  <c r="BM283" i="6"/>
  <c r="BM209" i="6"/>
  <c r="BM263" i="6"/>
  <c r="BM246" i="6"/>
  <c r="BM287" i="6"/>
  <c r="BM207" i="6"/>
  <c r="BM245" i="6"/>
  <c r="BM298" i="6"/>
  <c r="BM252" i="6"/>
  <c r="BM288" i="6"/>
  <c r="BM293" i="6"/>
  <c r="BM221" i="6"/>
  <c r="BM244" i="6"/>
  <c r="BM262" i="6"/>
  <c r="BM271" i="6"/>
  <c r="BM269" i="6"/>
  <c r="BM270" i="6"/>
  <c r="BM268" i="6"/>
  <c r="BM190" i="6"/>
  <c r="BM277" i="6"/>
  <c r="BM289" i="6"/>
  <c r="BM243" i="6"/>
  <c r="BM197" i="6"/>
  <c r="BM235" i="6"/>
  <c r="BM253" i="6"/>
  <c r="BM219" i="6"/>
  <c r="BM194" i="6"/>
  <c r="BM225" i="6"/>
  <c r="BM185" i="6"/>
  <c r="BM201" i="6"/>
  <c r="BM240" i="6"/>
  <c r="BM178" i="6"/>
  <c r="BM239" i="6"/>
  <c r="BE314" i="1"/>
  <c r="BM189" i="6"/>
  <c r="BM272" i="6"/>
  <c r="BM300" i="6"/>
  <c r="BM297" i="6"/>
  <c r="BM198" i="6"/>
  <c r="BM290" i="6"/>
  <c r="BM296" i="6"/>
  <c r="BM206" i="6"/>
  <c r="BM200" i="6"/>
  <c r="BM208" i="6"/>
  <c r="BM236" i="6"/>
  <c r="BM210" i="6"/>
  <c r="BM233" i="6"/>
  <c r="BM231" i="6"/>
  <c r="BM281" i="6"/>
  <c r="BM211" i="6"/>
  <c r="BM216" i="6"/>
  <c r="BM186" i="6"/>
  <c r="BM258" i="6"/>
  <c r="BM295" i="6"/>
  <c r="BM275" i="6"/>
  <c r="BM229" i="6"/>
  <c r="BM228" i="6"/>
  <c r="BM204" i="6"/>
  <c r="BM179" i="6"/>
  <c r="BM222" i="6"/>
  <c r="BM292" i="6"/>
  <c r="BM177" i="6"/>
  <c r="BM202" i="6"/>
  <c r="BM284" i="6"/>
  <c r="BM237" i="6"/>
  <c r="BM218" i="6"/>
  <c r="BM266" i="6"/>
  <c r="AQ280" i="9" l="1"/>
  <c r="AQ163" i="9"/>
  <c r="AR244" i="9"/>
  <c r="AR99" i="9"/>
  <c r="BN8" i="6"/>
  <c r="AW6" i="6"/>
  <c r="BL142" i="5"/>
  <c r="BL78" i="5"/>
  <c r="BL110" i="5"/>
  <c r="BL46" i="5"/>
  <c r="BL118" i="5"/>
  <c r="BL13" i="5"/>
  <c r="BL94" i="5"/>
  <c r="BL22" i="5"/>
  <c r="BL86" i="5"/>
  <c r="BL62" i="5"/>
  <c r="BL70" i="5"/>
  <c r="BL158" i="5"/>
  <c r="BL54" i="5"/>
  <c r="BL126" i="5"/>
  <c r="BL150" i="5"/>
  <c r="BL167" i="5"/>
  <c r="BL107" i="5"/>
  <c r="BL138" i="5"/>
  <c r="BL170" i="5"/>
  <c r="BL168" i="5"/>
  <c r="BL139" i="5"/>
  <c r="BL106" i="5"/>
  <c r="BL39" i="5"/>
  <c r="BL40" i="5"/>
  <c r="BL103" i="5"/>
  <c r="BL171" i="5"/>
  <c r="BL135" i="5"/>
  <c r="BL105" i="5"/>
  <c r="BL137" i="5"/>
  <c r="BL136" i="5"/>
  <c r="BL169" i="5"/>
  <c r="BL104" i="5"/>
  <c r="BL35" i="5"/>
  <c r="BL37" i="5"/>
  <c r="BL36" i="5"/>
  <c r="BL38" i="5"/>
  <c r="BM8" i="5"/>
  <c r="BL175" i="5"/>
  <c r="AZ6" i="5"/>
  <c r="AR328" i="9"/>
  <c r="AR330" i="9"/>
  <c r="AQ67" i="9"/>
  <c r="AR183" i="9"/>
  <c r="AR161" i="9"/>
  <c r="AR294" i="9" s="1"/>
  <c r="AR138" i="9"/>
  <c r="AR101" i="9"/>
  <c r="AR69" i="9"/>
  <c r="AR74" i="9"/>
  <c r="AR55" i="9"/>
  <c r="AR40" i="9"/>
  <c r="AR43" i="9"/>
  <c r="AR41" i="9"/>
  <c r="BG209" i="1"/>
  <c r="BG245" i="1" s="1"/>
  <c r="AR14" i="9"/>
  <c r="AS6" i="9"/>
  <c r="BP8" i="9"/>
  <c r="BQ8" i="8"/>
  <c r="AY6" i="8"/>
  <c r="AX264" i="8"/>
  <c r="AX275" i="8"/>
  <c r="AX272" i="8"/>
  <c r="AX252" i="8"/>
  <c r="AX271" i="8"/>
  <c r="AX258" i="8"/>
  <c r="AX241" i="8"/>
  <c r="AX257" i="8"/>
  <c r="AX248" i="8"/>
  <c r="AX235" i="8"/>
  <c r="AX249" i="8"/>
  <c r="AX234" i="8"/>
  <c r="AX49" i="8"/>
  <c r="AX67" i="8"/>
  <c r="AX66" i="8"/>
  <c r="AX65" i="8"/>
  <c r="AX64" i="8"/>
  <c r="AX48" i="8"/>
  <c r="AX11" i="8"/>
  <c r="AX51" i="8"/>
  <c r="AX34" i="8"/>
  <c r="AX37" i="8"/>
  <c r="AX36" i="8"/>
  <c r="AX50" i="8"/>
  <c r="AX33" i="8"/>
  <c r="AX63" i="8"/>
  <c r="AX52" i="8"/>
  <c r="AX35" i="8"/>
  <c r="BG206" i="1"/>
  <c r="BG242" i="1" s="1"/>
  <c r="BI7" i="1"/>
  <c r="BJ6" i="1" s="1"/>
  <c r="BI4" i="1"/>
  <c r="BH141" i="1"/>
  <c r="BH168" i="1"/>
  <c r="BH108" i="1"/>
  <c r="BH37" i="1"/>
  <c r="BH91" i="1"/>
  <c r="BH176" i="1"/>
  <c r="BH122" i="1"/>
  <c r="BH138" i="1"/>
  <c r="BH43" i="1"/>
  <c r="BH34" i="1"/>
  <c r="BH150" i="1"/>
  <c r="BH107" i="1"/>
  <c r="BH185" i="1"/>
  <c r="BH179" i="1"/>
  <c r="BH188" i="1"/>
  <c r="BH109" i="1"/>
  <c r="BH38" i="1"/>
  <c r="BH171" i="1"/>
  <c r="BH144" i="1"/>
  <c r="BH106" i="1"/>
  <c r="BH36" i="1"/>
  <c r="BH182" i="1"/>
  <c r="BH33" i="1"/>
  <c r="BH105" i="1"/>
  <c r="BH35" i="1"/>
  <c r="BH147" i="1"/>
  <c r="BF242" i="1"/>
  <c r="BP8" i="1"/>
  <c r="O77" i="4"/>
  <c r="BN200" i="6"/>
  <c r="BN234" i="6"/>
  <c r="BN260" i="6"/>
  <c r="BN254" i="6"/>
  <c r="BN253" i="6"/>
  <c r="BN237" i="6"/>
  <c r="BN201" i="6"/>
  <c r="BN263" i="6"/>
  <c r="BN276" i="6"/>
  <c r="BN268" i="6"/>
  <c r="BN278" i="6"/>
  <c r="BN241" i="6"/>
  <c r="BN285" i="6"/>
  <c r="BN222" i="6"/>
  <c r="BN298" i="6"/>
  <c r="BN300" i="6"/>
  <c r="BN252" i="6"/>
  <c r="BN231" i="6"/>
  <c r="BN275" i="6"/>
  <c r="BN185" i="6"/>
  <c r="BN218" i="6"/>
  <c r="BN295" i="6"/>
  <c r="BN194" i="6"/>
  <c r="BN265" i="6"/>
  <c r="BN223" i="6"/>
  <c r="BN229" i="6"/>
  <c r="BN251" i="6"/>
  <c r="BN247" i="6"/>
  <c r="BN184" i="6"/>
  <c r="BN206" i="6"/>
  <c r="BN286" i="6"/>
  <c r="BN183" i="6"/>
  <c r="BN189" i="6"/>
  <c r="BN238" i="6"/>
  <c r="BN208" i="6"/>
  <c r="BN243" i="6"/>
  <c r="BN294" i="6"/>
  <c r="BN283" i="6"/>
  <c r="BN220" i="6"/>
  <c r="BN261" i="6"/>
  <c r="BN272" i="6"/>
  <c r="BN280" i="6"/>
  <c r="BN217" i="6"/>
  <c r="BN240" i="6"/>
  <c r="BN211" i="6"/>
  <c r="BN198" i="6"/>
  <c r="BN244" i="6"/>
  <c r="BN178" i="6"/>
  <c r="BN299" i="6"/>
  <c r="BN233" i="6"/>
  <c r="BN188" i="6"/>
  <c r="BN204" i="6"/>
  <c r="BN181" i="6"/>
  <c r="BN215" i="6"/>
  <c r="BN199" i="6"/>
  <c r="BN228" i="6"/>
  <c r="BN195" i="6"/>
  <c r="BN277" i="6"/>
  <c r="BN259" i="6"/>
  <c r="BN219" i="6"/>
  <c r="BN203" i="6"/>
  <c r="BN271" i="6"/>
  <c r="BN187" i="6"/>
  <c r="BN273" i="6"/>
  <c r="BN297" i="6"/>
  <c r="BN245" i="6"/>
  <c r="BN291" i="6"/>
  <c r="BN227" i="6"/>
  <c r="BN213" i="6"/>
  <c r="BN288" i="6"/>
  <c r="BN180" i="6"/>
  <c r="BN274" i="6"/>
  <c r="BN242" i="6"/>
  <c r="BN236" i="6"/>
  <c r="BN225" i="6"/>
  <c r="BN224" i="6"/>
  <c r="BN176" i="6"/>
  <c r="BN250" i="6"/>
  <c r="BN281" i="6"/>
  <c r="BN257" i="6"/>
  <c r="BN205" i="6"/>
  <c r="BN177" i="6"/>
  <c r="BN221" i="6"/>
  <c r="BN235" i="6"/>
  <c r="BN262" i="6"/>
  <c r="BN232" i="6"/>
  <c r="BN202" i="6"/>
  <c r="BN266" i="6"/>
  <c r="BN296" i="6"/>
  <c r="BN191" i="6"/>
  <c r="BN239" i="6"/>
  <c r="BN210" i="6"/>
  <c r="BN226" i="6"/>
  <c r="BN292" i="6"/>
  <c r="BN248" i="6"/>
  <c r="BN179" i="6"/>
  <c r="BN197" i="6"/>
  <c r="BN196" i="6"/>
  <c r="BN279" i="6"/>
  <c r="BN193" i="6"/>
  <c r="BN209" i="6"/>
  <c r="BN214" i="6"/>
  <c r="BN290" i="6"/>
  <c r="BN186" i="6"/>
  <c r="BN230" i="6"/>
  <c r="BN192" i="6"/>
  <c r="BN293" i="6"/>
  <c r="BN270" i="6"/>
  <c r="BN258" i="6"/>
  <c r="BN212" i="6"/>
  <c r="BN216" i="6"/>
  <c r="BN289" i="6"/>
  <c r="BN287" i="6"/>
  <c r="BN255" i="6"/>
  <c r="BN182" i="6"/>
  <c r="BN190" i="6"/>
  <c r="BN284" i="6"/>
  <c r="BN264" i="6"/>
  <c r="BN256" i="6"/>
  <c r="BN267" i="6"/>
  <c r="BN246" i="6"/>
  <c r="BN249" i="6"/>
  <c r="BN269" i="6"/>
  <c r="BN207" i="6"/>
  <c r="BN282" i="6"/>
  <c r="AQ297" i="9" l="1"/>
  <c r="AQ165" i="9"/>
  <c r="AZ7" i="5"/>
  <c r="AZ4" i="5"/>
  <c r="AW7" i="6"/>
  <c r="AW4" i="6"/>
  <c r="BM142" i="5"/>
  <c r="BM78" i="5"/>
  <c r="BM54" i="5"/>
  <c r="BM46" i="5"/>
  <c r="BM110" i="5"/>
  <c r="BM22" i="5"/>
  <c r="BM13" i="5"/>
  <c r="BM86" i="5"/>
  <c r="BM118" i="5"/>
  <c r="BM94" i="5"/>
  <c r="BM126" i="5"/>
  <c r="BM158" i="5"/>
  <c r="BM62" i="5"/>
  <c r="BM70" i="5"/>
  <c r="BM150" i="5"/>
  <c r="BM39" i="5"/>
  <c r="BM40" i="5"/>
  <c r="BM106" i="5"/>
  <c r="BM35" i="5"/>
  <c r="BM170" i="5"/>
  <c r="BM37" i="5"/>
  <c r="BM104" i="5"/>
  <c r="BM171" i="5"/>
  <c r="BM36" i="5"/>
  <c r="BM169" i="5"/>
  <c r="BM105" i="5"/>
  <c r="BM38" i="5"/>
  <c r="BM103" i="5"/>
  <c r="BM167" i="5"/>
  <c r="BM139" i="5"/>
  <c r="BM137" i="5"/>
  <c r="BM135" i="5"/>
  <c r="BM168" i="5"/>
  <c r="BM138" i="5"/>
  <c r="BM136" i="5"/>
  <c r="BM107" i="5"/>
  <c r="BN8" i="5"/>
  <c r="BM175" i="5"/>
  <c r="BO8" i="6"/>
  <c r="AR327" i="9"/>
  <c r="AQ162" i="9"/>
  <c r="AR164" i="9"/>
  <c r="AR293" i="9"/>
  <c r="AR98" i="9"/>
  <c r="AR42" i="9"/>
  <c r="AR44" i="9" s="1"/>
  <c r="AR39" i="9"/>
  <c r="AR273" i="9" s="1"/>
  <c r="BH209" i="1"/>
  <c r="BH245" i="1" s="1"/>
  <c r="BQ8" i="9"/>
  <c r="AS4" i="9"/>
  <c r="AS7" i="9"/>
  <c r="AY7" i="8"/>
  <c r="AY4" i="8"/>
  <c r="BH206" i="1"/>
  <c r="BH242" i="1" s="1"/>
  <c r="BR8" i="8"/>
  <c r="BI38" i="1"/>
  <c r="BI314" i="1"/>
  <c r="BI109" i="1"/>
  <c r="BI138" i="1"/>
  <c r="BI35" i="1"/>
  <c r="BI168" i="1"/>
  <c r="BI179" i="1"/>
  <c r="BI108" i="1"/>
  <c r="BI171" i="1"/>
  <c r="BI141" i="1"/>
  <c r="BI150" i="1"/>
  <c r="BI106" i="1"/>
  <c r="BI317" i="1"/>
  <c r="BI122" i="1"/>
  <c r="BI144" i="1"/>
  <c r="BI188" i="1"/>
  <c r="BI34" i="1"/>
  <c r="BI147" i="1"/>
  <c r="BI107" i="1"/>
  <c r="BI37" i="1"/>
  <c r="BI182" i="1"/>
  <c r="BI105" i="1"/>
  <c r="BI43" i="1"/>
  <c r="BI33" i="1"/>
  <c r="BI185" i="1"/>
  <c r="BI91" i="1"/>
  <c r="BI176" i="1"/>
  <c r="BI36" i="1"/>
  <c r="BJ7" i="1"/>
  <c r="BK6" i="1" s="1"/>
  <c r="BJ4" i="1"/>
  <c r="BQ8" i="1"/>
  <c r="O78" i="4"/>
  <c r="BO244" i="6"/>
  <c r="BO177" i="6"/>
  <c r="BO187" i="6"/>
  <c r="BO223" i="6"/>
  <c r="BO228" i="6"/>
  <c r="BO235" i="6"/>
  <c r="BO266" i="6"/>
  <c r="BO287" i="6"/>
  <c r="BO280" i="6"/>
  <c r="BO265" i="6"/>
  <c r="BO264" i="6"/>
  <c r="BO238" i="6"/>
  <c r="BO190" i="6"/>
  <c r="BO270" i="6"/>
  <c r="BO279" i="6"/>
  <c r="BO203" i="6"/>
  <c r="BO288" i="6"/>
  <c r="BO274" i="6"/>
  <c r="BO263" i="6"/>
  <c r="BO260" i="6"/>
  <c r="BO250" i="6"/>
  <c r="BO201" i="6"/>
  <c r="BO195" i="6"/>
  <c r="BO240" i="6"/>
  <c r="BO216" i="6"/>
  <c r="BO231" i="6"/>
  <c r="BO268" i="6"/>
  <c r="BO286" i="6"/>
  <c r="BO269" i="6"/>
  <c r="BO178" i="6"/>
  <c r="BO207" i="6"/>
  <c r="BO252" i="6"/>
  <c r="BO281" i="6"/>
  <c r="BO278" i="6"/>
  <c r="BO206" i="6"/>
  <c r="BO184" i="6"/>
  <c r="BO232" i="6"/>
  <c r="BO211" i="6"/>
  <c r="BO224" i="6"/>
  <c r="BO193" i="6"/>
  <c r="BO275" i="6"/>
  <c r="U53" i="9"/>
  <c r="BO243" i="6"/>
  <c r="BO296" i="6"/>
  <c r="BO225" i="6"/>
  <c r="BO239" i="6"/>
  <c r="BO248" i="6"/>
  <c r="BO298" i="6"/>
  <c r="BO297" i="6"/>
  <c r="BO292" i="6"/>
  <c r="BO209" i="6"/>
  <c r="BO257" i="6"/>
  <c r="BO276" i="6"/>
  <c r="BO185" i="6"/>
  <c r="BO199" i="6"/>
  <c r="BO255" i="6"/>
  <c r="BO271" i="6"/>
  <c r="BO183" i="6"/>
  <c r="BO253" i="6"/>
  <c r="BO295" i="6"/>
  <c r="BO229" i="6"/>
  <c r="BO258" i="6"/>
  <c r="BO284" i="6"/>
  <c r="BO277" i="6"/>
  <c r="BO189" i="6"/>
  <c r="BO212" i="6"/>
  <c r="BO246" i="6"/>
  <c r="BO194" i="6"/>
  <c r="BO236" i="6"/>
  <c r="BO299" i="6"/>
  <c r="BO186" i="6"/>
  <c r="BO202" i="6"/>
  <c r="BO219" i="6"/>
  <c r="BO180" i="6"/>
  <c r="BO205" i="6"/>
  <c r="BO285" i="6"/>
  <c r="BO251" i="6"/>
  <c r="BO227" i="6"/>
  <c r="BO272" i="6"/>
  <c r="BO245" i="6"/>
  <c r="BO283" i="6"/>
  <c r="BO291" i="6"/>
  <c r="BO191" i="6"/>
  <c r="BO267" i="6"/>
  <c r="BO181" i="6"/>
  <c r="BO221" i="6"/>
  <c r="BO289" i="6"/>
  <c r="BO176" i="6"/>
  <c r="BO198" i="6"/>
  <c r="BO192" i="6"/>
  <c r="BO262" i="6"/>
  <c r="BO237" i="6"/>
  <c r="BO259" i="6"/>
  <c r="BO300" i="6"/>
  <c r="BO196" i="6"/>
  <c r="BO213" i="6"/>
  <c r="BO249" i="6"/>
  <c r="BO294" i="6"/>
  <c r="BO242" i="6"/>
  <c r="BO247" i="6"/>
  <c r="BO215" i="6"/>
  <c r="BO256" i="6"/>
  <c r="BO282" i="6"/>
  <c r="BO210" i="6"/>
  <c r="BO204" i="6"/>
  <c r="BO230" i="6"/>
  <c r="BO200" i="6"/>
  <c r="BO273" i="6"/>
  <c r="BO234" i="6"/>
  <c r="BO214" i="6"/>
  <c r="BO182" i="6"/>
  <c r="BO293" i="6"/>
  <c r="BO188" i="6"/>
  <c r="BO233" i="6"/>
  <c r="BO218" i="6"/>
  <c r="BO254" i="6"/>
  <c r="BO217" i="6"/>
  <c r="BO226" i="6"/>
  <c r="BO290" i="6"/>
  <c r="BO179" i="6"/>
  <c r="BO241" i="6"/>
  <c r="BO208" i="6"/>
  <c r="BO220" i="6"/>
  <c r="BO222" i="6"/>
  <c r="BO261" i="6"/>
  <c r="BO197" i="6"/>
  <c r="AR280" i="9" l="1"/>
  <c r="AR163" i="9"/>
  <c r="AS244" i="9"/>
  <c r="AS99" i="9"/>
  <c r="BN158" i="5"/>
  <c r="BN70" i="5"/>
  <c r="BN118" i="5"/>
  <c r="BN110" i="5"/>
  <c r="BN78" i="5"/>
  <c r="BN86" i="5"/>
  <c r="BN54" i="5"/>
  <c r="BN62" i="5"/>
  <c r="BN94" i="5"/>
  <c r="BN22" i="5"/>
  <c r="BN13" i="5"/>
  <c r="BN150" i="5"/>
  <c r="BN46" i="5"/>
  <c r="BN126" i="5"/>
  <c r="BN142" i="5"/>
  <c r="BN39" i="5"/>
  <c r="BN40" i="5"/>
  <c r="BN35" i="5"/>
  <c r="BN37" i="5"/>
  <c r="BN36" i="5"/>
  <c r="BN38" i="5"/>
  <c r="BN106" i="5"/>
  <c r="BN105" i="5"/>
  <c r="BN104" i="5"/>
  <c r="BN138" i="5"/>
  <c r="BN137" i="5"/>
  <c r="BN167" i="5"/>
  <c r="BN170" i="5"/>
  <c r="BN135" i="5"/>
  <c r="BN103" i="5"/>
  <c r="BN136" i="5"/>
  <c r="BN171" i="5"/>
  <c r="BN139" i="5"/>
  <c r="BN168" i="5"/>
  <c r="BN169" i="5"/>
  <c r="BN107" i="5"/>
  <c r="BO8" i="5"/>
  <c r="BN175" i="5"/>
  <c r="AX6" i="6"/>
  <c r="BP8" i="6"/>
  <c r="BA6" i="5"/>
  <c r="AS330" i="9"/>
  <c r="AS328" i="9"/>
  <c r="AR67" i="9"/>
  <c r="AS183" i="9"/>
  <c r="AS161" i="9"/>
  <c r="AS294" i="9" s="1"/>
  <c r="AS138" i="9"/>
  <c r="AS101" i="9"/>
  <c r="AS69" i="9"/>
  <c r="AS74" i="9"/>
  <c r="AS55" i="9"/>
  <c r="AS40" i="9"/>
  <c r="AS43" i="9"/>
  <c r="AS41" i="9"/>
  <c r="AT6" i="9"/>
  <c r="AS14" i="9"/>
  <c r="BR8" i="9"/>
  <c r="AZ6" i="8"/>
  <c r="BS8" i="8"/>
  <c r="BI209" i="1"/>
  <c r="BI245" i="1" s="1"/>
  <c r="AY275" i="8"/>
  <c r="AY272" i="8"/>
  <c r="AY252" i="8"/>
  <c r="AY271" i="8"/>
  <c r="AY258" i="8"/>
  <c r="AY257" i="8"/>
  <c r="AY264" i="8"/>
  <c r="AY235" i="8"/>
  <c r="AY234" i="8"/>
  <c r="AY249" i="8"/>
  <c r="AY241" i="8"/>
  <c r="AY248" i="8"/>
  <c r="AY48" i="8"/>
  <c r="AY67" i="8"/>
  <c r="AY66" i="8"/>
  <c r="AY65" i="8"/>
  <c r="AY64" i="8"/>
  <c r="AY52" i="8"/>
  <c r="AY11" i="8"/>
  <c r="AY33" i="8"/>
  <c r="AY37" i="8"/>
  <c r="AY50" i="8"/>
  <c r="AY36" i="8"/>
  <c r="AY63" i="8"/>
  <c r="AY35" i="8"/>
  <c r="AY51" i="8"/>
  <c r="AY34" i="8"/>
  <c r="AY49" i="8"/>
  <c r="BI206" i="1"/>
  <c r="BJ182" i="1"/>
  <c r="BJ36" i="1"/>
  <c r="BJ185" i="1"/>
  <c r="BJ34" i="1"/>
  <c r="BJ188" i="1"/>
  <c r="BJ141" i="1"/>
  <c r="BJ171" i="1"/>
  <c r="BJ38" i="1"/>
  <c r="BJ105" i="1"/>
  <c r="BJ317" i="1"/>
  <c r="BJ35" i="1"/>
  <c r="BJ43" i="1"/>
  <c r="BJ168" i="1"/>
  <c r="BJ147" i="1"/>
  <c r="BJ107" i="1"/>
  <c r="BJ37" i="1"/>
  <c r="BJ150" i="1"/>
  <c r="BJ33" i="1"/>
  <c r="BJ176" i="1"/>
  <c r="BJ106" i="1"/>
  <c r="BJ314" i="1"/>
  <c r="BJ122" i="1"/>
  <c r="BJ108" i="1"/>
  <c r="BJ179" i="1"/>
  <c r="BJ109" i="1"/>
  <c r="BJ138" i="1"/>
  <c r="BJ91" i="1"/>
  <c r="BJ144" i="1"/>
  <c r="BK7" i="1"/>
  <c r="BL6" i="1" s="1"/>
  <c r="BK4" i="1"/>
  <c r="BR8" i="1"/>
  <c r="O79" i="4"/>
  <c r="BP190" i="6"/>
  <c r="BP261" i="6"/>
  <c r="BP235" i="6"/>
  <c r="BP229" i="6"/>
  <c r="BP266" i="6"/>
  <c r="BP233" i="6"/>
  <c r="BP269" i="6"/>
  <c r="BP189" i="6"/>
  <c r="BP217" i="6"/>
  <c r="BP242" i="6"/>
  <c r="BP263" i="6"/>
  <c r="BP197" i="6"/>
  <c r="BP248" i="6"/>
  <c r="BP252" i="6"/>
  <c r="BP195" i="6"/>
  <c r="BP205" i="6"/>
  <c r="BP290" i="6"/>
  <c r="BP274" i="6"/>
  <c r="BP226" i="6"/>
  <c r="BP222" i="6"/>
  <c r="BP284" i="6"/>
  <c r="BP223" i="6"/>
  <c r="BP276" i="6"/>
  <c r="BP219" i="6"/>
  <c r="BP184" i="6"/>
  <c r="BP255" i="6"/>
  <c r="BP254" i="6"/>
  <c r="BP198" i="6"/>
  <c r="BP203" i="6"/>
  <c r="BP292" i="6"/>
  <c r="BP294" i="6"/>
  <c r="BP289" i="6"/>
  <c r="BP214" i="6"/>
  <c r="BP204" i="6"/>
  <c r="BP267" i="6"/>
  <c r="BP278" i="6"/>
  <c r="BP192" i="6"/>
  <c r="BP257" i="6"/>
  <c r="BP271" i="6"/>
  <c r="BP176" i="6"/>
  <c r="BP239" i="6"/>
  <c r="BP191" i="6"/>
  <c r="BP262" i="6"/>
  <c r="BP225" i="6"/>
  <c r="BP193" i="6"/>
  <c r="BP207" i="6"/>
  <c r="BP273" i="6"/>
  <c r="BH317" i="1"/>
  <c r="BP268" i="6"/>
  <c r="BP275" i="6"/>
  <c r="BP199" i="6"/>
  <c r="BP240" i="6"/>
  <c r="BP300" i="6"/>
  <c r="BP247" i="6"/>
  <c r="BP200" i="6"/>
  <c r="BP179" i="6"/>
  <c r="BP253" i="6"/>
  <c r="BP228" i="6"/>
  <c r="BP182" i="6"/>
  <c r="BP251" i="6"/>
  <c r="BP241" i="6"/>
  <c r="BP234" i="6"/>
  <c r="BP236" i="6"/>
  <c r="BP256" i="6"/>
  <c r="BP216" i="6"/>
  <c r="BP232" i="6"/>
  <c r="BP297" i="6"/>
  <c r="BP264" i="6"/>
  <c r="BP181" i="6"/>
  <c r="BP260" i="6"/>
  <c r="BP202" i="6"/>
  <c r="BP270" i="6"/>
  <c r="BP215" i="6"/>
  <c r="BP295" i="6"/>
  <c r="BP283" i="6"/>
  <c r="BP285" i="6"/>
  <c r="BP287" i="6"/>
  <c r="BP206" i="6"/>
  <c r="BP186" i="6"/>
  <c r="BP227" i="6"/>
  <c r="BP299" i="6"/>
  <c r="BP201" i="6"/>
  <c r="BP265" i="6"/>
  <c r="BP279" i="6"/>
  <c r="BP281" i="6"/>
  <c r="BP298" i="6"/>
  <c r="BP291" i="6"/>
  <c r="BP259" i="6"/>
  <c r="BP282" i="6"/>
  <c r="BP230" i="6"/>
  <c r="BP293" i="6"/>
  <c r="BP183" i="6"/>
  <c r="BP220" i="6"/>
  <c r="BP231" i="6"/>
  <c r="BP243" i="6"/>
  <c r="BP246" i="6"/>
  <c r="BP211" i="6"/>
  <c r="BP272" i="6"/>
  <c r="BP185" i="6"/>
  <c r="BP280" i="6"/>
  <c r="BP178" i="6"/>
  <c r="BP180" i="6"/>
  <c r="BP196" i="6"/>
  <c r="BP187" i="6"/>
  <c r="BP210" i="6"/>
  <c r="BP208" i="6"/>
  <c r="BP212" i="6"/>
  <c r="BP218" i="6"/>
  <c r="BP245" i="6"/>
  <c r="BP277" i="6"/>
  <c r="BP249" i="6"/>
  <c r="BP237" i="6"/>
  <c r="BP238" i="6"/>
  <c r="BP177" i="6"/>
  <c r="BP296" i="6"/>
  <c r="BP213" i="6"/>
  <c r="BH314" i="1"/>
  <c r="BP209" i="6"/>
  <c r="BP250" i="6"/>
  <c r="BP288" i="6"/>
  <c r="BP244" i="6"/>
  <c r="BP188" i="6"/>
  <c r="BP258" i="6"/>
  <c r="BP194" i="6"/>
  <c r="BP224" i="6"/>
  <c r="BP286" i="6"/>
  <c r="BP221" i="6"/>
  <c r="AR297" i="9" l="1"/>
  <c r="AR165" i="9"/>
  <c r="BQ8" i="6"/>
  <c r="BO142" i="5"/>
  <c r="BO46" i="5"/>
  <c r="BO158" i="5"/>
  <c r="BO22" i="5"/>
  <c r="BO94" i="5"/>
  <c r="BO150" i="5"/>
  <c r="BO70" i="5"/>
  <c r="BO126" i="5"/>
  <c r="BO86" i="5"/>
  <c r="BO54" i="5"/>
  <c r="BO118" i="5"/>
  <c r="BO62" i="5"/>
  <c r="BO78" i="5"/>
  <c r="BO110" i="5"/>
  <c r="BO13" i="5"/>
  <c r="BO39" i="5"/>
  <c r="BO40" i="5"/>
  <c r="BO35" i="5"/>
  <c r="BO37" i="5"/>
  <c r="BO38" i="5"/>
  <c r="BO36" i="5"/>
  <c r="BO136" i="5"/>
  <c r="BO105" i="5"/>
  <c r="BO167" i="5"/>
  <c r="BO170" i="5"/>
  <c r="BO135" i="5"/>
  <c r="BO104" i="5"/>
  <c r="BO171" i="5"/>
  <c r="BO138" i="5"/>
  <c r="BO107" i="5"/>
  <c r="BO137" i="5"/>
  <c r="BO106" i="5"/>
  <c r="BO103" i="5"/>
  <c r="BO169" i="5"/>
  <c r="BO168" i="5"/>
  <c r="BO139" i="5"/>
  <c r="BP8" i="5"/>
  <c r="BO175" i="5"/>
  <c r="AX4" i="6"/>
  <c r="AX7" i="6"/>
  <c r="BA4" i="5"/>
  <c r="BA7" i="5"/>
  <c r="AS327" i="9"/>
  <c r="AS164" i="9"/>
  <c r="AR162" i="9"/>
  <c r="AS293" i="9"/>
  <c r="AS98" i="9"/>
  <c r="AS42" i="9"/>
  <c r="AS44" i="9" s="1"/>
  <c r="AS39" i="9"/>
  <c r="AS273" i="9" s="1"/>
  <c r="BJ209" i="1"/>
  <c r="BJ245" i="1" s="1"/>
  <c r="BJ206" i="1"/>
  <c r="BJ242" i="1" s="1"/>
  <c r="BS8" i="9"/>
  <c r="AT4" i="9"/>
  <c r="AT7" i="9"/>
  <c r="BT8" i="8"/>
  <c r="AZ7" i="8"/>
  <c r="AZ4" i="8"/>
  <c r="BK105" i="1"/>
  <c r="BK168" i="1"/>
  <c r="BK122" i="1"/>
  <c r="BK43" i="1"/>
  <c r="BK34" i="1"/>
  <c r="BK179" i="1"/>
  <c r="BK138" i="1"/>
  <c r="BK91" i="1"/>
  <c r="BK37" i="1"/>
  <c r="BK185" i="1"/>
  <c r="BK176" i="1"/>
  <c r="BK107" i="1"/>
  <c r="BK38" i="1"/>
  <c r="BK150" i="1"/>
  <c r="BK171" i="1"/>
  <c r="BK144" i="1"/>
  <c r="BK147" i="1"/>
  <c r="BK36" i="1"/>
  <c r="BK141" i="1"/>
  <c r="BK106" i="1"/>
  <c r="BK182" i="1"/>
  <c r="BK108" i="1"/>
  <c r="BK109" i="1"/>
  <c r="BK33" i="1"/>
  <c r="BK188" i="1"/>
  <c r="BK35" i="1"/>
  <c r="BI242" i="1"/>
  <c r="BL7" i="1"/>
  <c r="BM6" i="1" s="1"/>
  <c r="BL4" i="1"/>
  <c r="BS8" i="1"/>
  <c r="O80" i="4"/>
  <c r="BQ245" i="6"/>
  <c r="BQ284" i="6"/>
  <c r="BQ199" i="6"/>
  <c r="BQ247" i="6"/>
  <c r="BQ210" i="6"/>
  <c r="BQ195" i="6"/>
  <c r="BQ194" i="6"/>
  <c r="BQ205" i="6"/>
  <c r="BQ242" i="6"/>
  <c r="BQ261" i="6"/>
  <c r="BQ241" i="6"/>
  <c r="BQ246" i="6"/>
  <c r="BQ216" i="6"/>
  <c r="BQ234" i="6"/>
  <c r="BQ243" i="6"/>
  <c r="BQ288" i="6"/>
  <c r="BQ282" i="6"/>
  <c r="BQ256" i="6"/>
  <c r="BQ236" i="6"/>
  <c r="BQ200" i="6"/>
  <c r="BQ264" i="6"/>
  <c r="BQ296" i="6"/>
  <c r="BQ280" i="6"/>
  <c r="BQ240" i="6"/>
  <c r="BQ196" i="6"/>
  <c r="BQ224" i="6"/>
  <c r="BQ257" i="6"/>
  <c r="BQ176" i="6"/>
  <c r="BQ197" i="6"/>
  <c r="BQ281" i="6"/>
  <c r="BQ275" i="6"/>
  <c r="BQ269" i="6"/>
  <c r="BQ184" i="6"/>
  <c r="BQ225" i="6"/>
  <c r="BQ253" i="6"/>
  <c r="BQ226" i="6"/>
  <c r="BQ217" i="6"/>
  <c r="BQ283" i="6"/>
  <c r="BQ299" i="6"/>
  <c r="BQ235" i="6"/>
  <c r="BQ251" i="6"/>
  <c r="BQ228" i="6"/>
  <c r="BQ248" i="6"/>
  <c r="BQ183" i="6"/>
  <c r="BQ221" i="6"/>
  <c r="BQ219" i="6"/>
  <c r="BQ277" i="6"/>
  <c r="BQ238" i="6"/>
  <c r="BQ204" i="6"/>
  <c r="BQ295" i="6"/>
  <c r="BQ254" i="6"/>
  <c r="BQ177" i="6"/>
  <c r="BQ212" i="6"/>
  <c r="BQ293" i="6"/>
  <c r="BQ249" i="6"/>
  <c r="BQ227" i="6"/>
  <c r="BQ231" i="6"/>
  <c r="BQ252" i="6"/>
  <c r="BQ232" i="6"/>
  <c r="BQ190" i="6"/>
  <c r="BQ286" i="6"/>
  <c r="BQ180" i="6"/>
  <c r="BQ230" i="6"/>
  <c r="BQ297" i="6"/>
  <c r="BQ259" i="6"/>
  <c r="BQ187" i="6"/>
  <c r="BQ250" i="6"/>
  <c r="BQ265" i="6"/>
  <c r="BQ270" i="6"/>
  <c r="BQ272" i="6"/>
  <c r="BQ185" i="6"/>
  <c r="BQ233" i="6"/>
  <c r="BQ223" i="6"/>
  <c r="BQ271" i="6"/>
  <c r="BQ209" i="6"/>
  <c r="BQ258" i="6"/>
  <c r="BQ218" i="6"/>
  <c r="BQ206" i="6"/>
  <c r="BQ178" i="6"/>
  <c r="BQ262" i="6"/>
  <c r="BQ189" i="6"/>
  <c r="BQ255" i="6"/>
  <c r="BQ287" i="6"/>
  <c r="BQ267" i="6"/>
  <c r="BQ237" i="6"/>
  <c r="BQ300" i="6"/>
  <c r="BQ186" i="6"/>
  <c r="BQ213" i="6"/>
  <c r="BQ179" i="6"/>
  <c r="BQ263" i="6"/>
  <c r="BQ198" i="6"/>
  <c r="BQ290" i="6"/>
  <c r="BQ192" i="6"/>
  <c r="BQ291" i="6"/>
  <c r="BQ294" i="6"/>
  <c r="BQ273" i="6"/>
  <c r="BQ191" i="6"/>
  <c r="BQ279" i="6"/>
  <c r="BQ222" i="6"/>
  <c r="BQ188" i="6"/>
  <c r="BQ292" i="6"/>
  <c r="BQ229" i="6"/>
  <c r="BQ211" i="6"/>
  <c r="BQ215" i="6"/>
  <c r="BQ266" i="6"/>
  <c r="BQ181" i="6"/>
  <c r="BQ289" i="6"/>
  <c r="BQ214" i="6"/>
  <c r="BQ207" i="6"/>
  <c r="BQ239" i="6"/>
  <c r="BQ182" i="6"/>
  <c r="BQ244" i="6"/>
  <c r="BQ260" i="6"/>
  <c r="BQ203" i="6"/>
  <c r="BQ208" i="6"/>
  <c r="BQ298" i="6"/>
  <c r="BQ278" i="6"/>
  <c r="BQ274" i="6"/>
  <c r="BQ220" i="6"/>
  <c r="BQ285" i="6"/>
  <c r="BQ268" i="6"/>
  <c r="BQ193" i="6"/>
  <c r="BQ202" i="6"/>
  <c r="BQ201" i="6"/>
  <c r="BQ276" i="6"/>
  <c r="AS280" i="9" l="1"/>
  <c r="AS163" i="9"/>
  <c r="AT244" i="9"/>
  <c r="AT99" i="9"/>
  <c r="AY6" i="6"/>
  <c r="BB6" i="5"/>
  <c r="BP142" i="5"/>
  <c r="BP39" i="5"/>
  <c r="BP126" i="5"/>
  <c r="BP40" i="5"/>
  <c r="BP110" i="5"/>
  <c r="BP22" i="5"/>
  <c r="BP118" i="5"/>
  <c r="BP94" i="5"/>
  <c r="BP86" i="5"/>
  <c r="BP78" i="5"/>
  <c r="BP158" i="5"/>
  <c r="BP150" i="5"/>
  <c r="BP46" i="5"/>
  <c r="BP13" i="5"/>
  <c r="BP62" i="5"/>
  <c r="BP70" i="5"/>
  <c r="BP54" i="5"/>
  <c r="BP35" i="5"/>
  <c r="BP38" i="5"/>
  <c r="BP37" i="5"/>
  <c r="BP36" i="5"/>
  <c r="BP171" i="5"/>
  <c r="BP170" i="5"/>
  <c r="BP135" i="5"/>
  <c r="BP105" i="5"/>
  <c r="BP107" i="5"/>
  <c r="BP137" i="5"/>
  <c r="BP136" i="5"/>
  <c r="BP138" i="5"/>
  <c r="BP167" i="5"/>
  <c r="BP103" i="5"/>
  <c r="BP139" i="5"/>
  <c r="BP169" i="5"/>
  <c r="BP104" i="5"/>
  <c r="BP168" i="5"/>
  <c r="BP106" i="5"/>
  <c r="BQ8" i="5"/>
  <c r="BP175" i="5"/>
  <c r="BR8" i="6"/>
  <c r="AT330" i="9"/>
  <c r="AT328" i="9"/>
  <c r="AS67" i="9"/>
  <c r="AT183" i="9"/>
  <c r="AT161" i="9"/>
  <c r="AT294" i="9" s="1"/>
  <c r="AT138" i="9"/>
  <c r="AT101" i="9"/>
  <c r="AT69" i="9"/>
  <c r="AT74" i="9"/>
  <c r="AT55" i="9"/>
  <c r="AT43" i="9"/>
  <c r="AT41" i="9"/>
  <c r="AT40" i="9"/>
  <c r="BK206" i="1"/>
  <c r="BK242" i="1" s="1"/>
  <c r="AU6" i="9"/>
  <c r="AT14" i="9"/>
  <c r="BT8" i="9"/>
  <c r="AZ275" i="8"/>
  <c r="AZ271" i="8"/>
  <c r="AZ257" i="8"/>
  <c r="AZ249" i="8"/>
  <c r="AZ258" i="8"/>
  <c r="AZ252" i="8"/>
  <c r="AZ248" i="8"/>
  <c r="AZ234" i="8"/>
  <c r="AZ264" i="8"/>
  <c r="AZ272" i="8"/>
  <c r="AZ241" i="8"/>
  <c r="AZ235" i="8"/>
  <c r="AZ67" i="8"/>
  <c r="AZ66" i="8"/>
  <c r="AZ65" i="8"/>
  <c r="AZ64" i="8"/>
  <c r="AZ52" i="8"/>
  <c r="AZ63" i="8"/>
  <c r="AZ51" i="8"/>
  <c r="AZ37" i="8"/>
  <c r="AZ48" i="8"/>
  <c r="AZ36" i="8"/>
  <c r="AZ35" i="8"/>
  <c r="AZ34" i="8"/>
  <c r="AZ11" i="8"/>
  <c r="AZ50" i="8"/>
  <c r="AZ33" i="8"/>
  <c r="AZ49" i="8"/>
  <c r="BA6" i="8"/>
  <c r="BU8" i="8"/>
  <c r="BK209" i="1"/>
  <c r="BK245" i="1" s="1"/>
  <c r="BM4" i="1"/>
  <c r="BM7" i="1"/>
  <c r="BN6" i="1" s="1"/>
  <c r="BL171" i="1"/>
  <c r="BL179" i="1"/>
  <c r="BL122" i="1"/>
  <c r="BL91" i="1"/>
  <c r="BL150" i="1"/>
  <c r="BL138" i="1"/>
  <c r="BL109" i="1"/>
  <c r="BL144" i="1"/>
  <c r="BL37" i="1"/>
  <c r="BL33" i="1"/>
  <c r="BL314" i="1"/>
  <c r="BL182" i="1"/>
  <c r="BL35" i="1"/>
  <c r="BL176" i="1"/>
  <c r="BL43" i="1"/>
  <c r="BL168" i="1"/>
  <c r="BL188" i="1"/>
  <c r="BL106" i="1"/>
  <c r="BL36" i="1"/>
  <c r="BL317" i="1"/>
  <c r="BL141" i="1"/>
  <c r="BL147" i="1"/>
  <c r="BL107" i="1"/>
  <c r="BL38" i="1"/>
  <c r="BL185" i="1"/>
  <c r="BL105" i="1"/>
  <c r="BL34" i="1"/>
  <c r="BL108" i="1"/>
  <c r="BT8" i="1"/>
  <c r="O81" i="4"/>
  <c r="BR298" i="6"/>
  <c r="BR212" i="6"/>
  <c r="BR196" i="6"/>
  <c r="BR202" i="6"/>
  <c r="BR242" i="6"/>
  <c r="BR214" i="6"/>
  <c r="BR224" i="6"/>
  <c r="BR201" i="6"/>
  <c r="BR260" i="6"/>
  <c r="BR270" i="6"/>
  <c r="BR257" i="6"/>
  <c r="BR248" i="6"/>
  <c r="BR252" i="6"/>
  <c r="BR216" i="6"/>
  <c r="BR291" i="6"/>
  <c r="BR188" i="6"/>
  <c r="BR283" i="6"/>
  <c r="BR217" i="6"/>
  <c r="BR207" i="6"/>
  <c r="BR231" i="6"/>
  <c r="BR295" i="6"/>
  <c r="BR223" i="6"/>
  <c r="BR197" i="6"/>
  <c r="BR262" i="6"/>
  <c r="BR299" i="6"/>
  <c r="BR210" i="6"/>
  <c r="BR289" i="6"/>
  <c r="BR200" i="6"/>
  <c r="BR227" i="6"/>
  <c r="BR232" i="6"/>
  <c r="BR187" i="6"/>
  <c r="BR255" i="6"/>
  <c r="BR222" i="6"/>
  <c r="BR279" i="6"/>
  <c r="BR246" i="6"/>
  <c r="BR247" i="6"/>
  <c r="BR293" i="6"/>
  <c r="BR182" i="6"/>
  <c r="BR239" i="6"/>
  <c r="BR286" i="6"/>
  <c r="BR180" i="6"/>
  <c r="BR277" i="6"/>
  <c r="BR240" i="6"/>
  <c r="BR183" i="6"/>
  <c r="BR244" i="6"/>
  <c r="BR203" i="6"/>
  <c r="BR219" i="6"/>
  <c r="BR186" i="6"/>
  <c r="BR181" i="6"/>
  <c r="BR185" i="6"/>
  <c r="BR193" i="6"/>
  <c r="BR205" i="6"/>
  <c r="BR297" i="6"/>
  <c r="BR261" i="6"/>
  <c r="BR275" i="6"/>
  <c r="BR213" i="6"/>
  <c r="BR237" i="6"/>
  <c r="BR220" i="6"/>
  <c r="BR236" i="6"/>
  <c r="BR292" i="6"/>
  <c r="BR249" i="6"/>
  <c r="BR215" i="6"/>
  <c r="BR192" i="6"/>
  <c r="BR258" i="6"/>
  <c r="BR285" i="6"/>
  <c r="BR221" i="6"/>
  <c r="BR250" i="6"/>
  <c r="BR281" i="6"/>
  <c r="BR290" i="6"/>
  <c r="BR256" i="6"/>
  <c r="BR184" i="6"/>
  <c r="BR206" i="6"/>
  <c r="BR296" i="6"/>
  <c r="BR176" i="6"/>
  <c r="BR177" i="6"/>
  <c r="BR230" i="6"/>
  <c r="BR284" i="6"/>
  <c r="BR199" i="6"/>
  <c r="BR241" i="6"/>
  <c r="BR243" i="6"/>
  <c r="BR198" i="6"/>
  <c r="BR280" i="6"/>
  <c r="BR234" i="6"/>
  <c r="BR274" i="6"/>
  <c r="BR282" i="6"/>
  <c r="BR253" i="6"/>
  <c r="BR264" i="6"/>
  <c r="BR190" i="6"/>
  <c r="BR300" i="6"/>
  <c r="BR288" i="6"/>
  <c r="BR268" i="6"/>
  <c r="BR226" i="6"/>
  <c r="BR179" i="6"/>
  <c r="BR208" i="6"/>
  <c r="BR271" i="6"/>
  <c r="BR209" i="6"/>
  <c r="BR191" i="6"/>
  <c r="BR194" i="6"/>
  <c r="BR265" i="6"/>
  <c r="BR263" i="6"/>
  <c r="BR259" i="6"/>
  <c r="BR218" i="6"/>
  <c r="BR294" i="6"/>
  <c r="BR225" i="6"/>
  <c r="BR235" i="6"/>
  <c r="BR287" i="6"/>
  <c r="BR245" i="6"/>
  <c r="BR238" i="6"/>
  <c r="BR204" i="6"/>
  <c r="BR178" i="6"/>
  <c r="BR267" i="6"/>
  <c r="BR211" i="6"/>
  <c r="BR266" i="6"/>
  <c r="BR273" i="6"/>
  <c r="BR278" i="6"/>
  <c r="BR195" i="6"/>
  <c r="BR269" i="6"/>
  <c r="BR228" i="6"/>
  <c r="BR272" i="6"/>
  <c r="BR251" i="6"/>
  <c r="BR233" i="6"/>
  <c r="BR276" i="6"/>
  <c r="BR254" i="6"/>
  <c r="BR189" i="6"/>
  <c r="BR229" i="6"/>
  <c r="AS297" i="9" l="1"/>
  <c r="AS165" i="9"/>
  <c r="BS8" i="6"/>
  <c r="BB4" i="5"/>
  <c r="BB7" i="5"/>
  <c r="BQ126" i="5"/>
  <c r="BQ78" i="5"/>
  <c r="BQ62" i="5"/>
  <c r="BQ38" i="5"/>
  <c r="BQ158" i="5"/>
  <c r="BQ36" i="5"/>
  <c r="BQ46" i="5"/>
  <c r="BQ150" i="5"/>
  <c r="BQ86" i="5"/>
  <c r="BQ13" i="5"/>
  <c r="BQ142" i="5"/>
  <c r="BQ54" i="5"/>
  <c r="BQ39" i="5"/>
  <c r="BQ37" i="5"/>
  <c r="BQ70" i="5"/>
  <c r="BQ110" i="5"/>
  <c r="BQ94" i="5"/>
  <c r="BQ35" i="5"/>
  <c r="BQ22" i="5"/>
  <c r="BQ40" i="5"/>
  <c r="BQ118" i="5"/>
  <c r="BQ105" i="5"/>
  <c r="BQ135" i="5"/>
  <c r="BQ137" i="5"/>
  <c r="BQ106" i="5"/>
  <c r="BQ168" i="5"/>
  <c r="BQ104" i="5"/>
  <c r="BQ136" i="5"/>
  <c r="BQ138" i="5"/>
  <c r="BQ167" i="5"/>
  <c r="BQ169" i="5"/>
  <c r="BQ171" i="5"/>
  <c r="BQ103" i="5"/>
  <c r="BQ139" i="5"/>
  <c r="BQ107" i="5"/>
  <c r="BQ170" i="5"/>
  <c r="BR8" i="5"/>
  <c r="BQ175" i="5"/>
  <c r="AY4" i="6"/>
  <c r="AY7" i="6"/>
  <c r="AT164" i="9"/>
  <c r="AS162" i="9"/>
  <c r="AT327" i="9"/>
  <c r="AT293" i="9"/>
  <c r="AT98" i="9"/>
  <c r="AT39" i="9"/>
  <c r="AT273" i="9" s="1"/>
  <c r="AT42" i="9"/>
  <c r="AT44" i="9" s="1"/>
  <c r="BU8" i="9"/>
  <c r="AU7" i="9"/>
  <c r="AU4" i="9"/>
  <c r="BV8" i="8"/>
  <c r="BL209" i="1"/>
  <c r="BL245" i="1" s="1"/>
  <c r="BA4" i="8"/>
  <c r="BA7" i="8"/>
  <c r="BL206" i="1"/>
  <c r="BL242" i="1" s="1"/>
  <c r="BN4" i="1"/>
  <c r="BN7" i="1"/>
  <c r="BO6" i="1" s="1"/>
  <c r="BM150" i="1"/>
  <c r="BM144" i="1"/>
  <c r="BM33" i="1"/>
  <c r="BM34" i="1"/>
  <c r="BM182" i="1"/>
  <c r="BM37" i="1"/>
  <c r="BM179" i="1"/>
  <c r="BM91" i="1"/>
  <c r="BM171" i="1"/>
  <c r="BM36" i="1"/>
  <c r="BM105" i="1"/>
  <c r="BM141" i="1"/>
  <c r="BM43" i="1"/>
  <c r="BM317" i="1"/>
  <c r="BM185" i="1"/>
  <c r="BM176" i="1"/>
  <c r="BM147" i="1"/>
  <c r="BM107" i="1"/>
  <c r="BM106" i="1"/>
  <c r="BM314" i="1"/>
  <c r="BM138" i="1"/>
  <c r="BM122" i="1"/>
  <c r="BM38" i="1"/>
  <c r="BM35" i="1"/>
  <c r="BM109" i="1"/>
  <c r="BM168" i="1"/>
  <c r="BM188" i="1"/>
  <c r="BM108" i="1"/>
  <c r="BU8" i="1"/>
  <c r="O82" i="4"/>
  <c r="BS191" i="6"/>
  <c r="BS262" i="6"/>
  <c r="BS219" i="6"/>
  <c r="BK317" i="1"/>
  <c r="BS209" i="6"/>
  <c r="BS290" i="6"/>
  <c r="BS189" i="6"/>
  <c r="BS247" i="6"/>
  <c r="BS181" i="6"/>
  <c r="BS195" i="6"/>
  <c r="BS192" i="6"/>
  <c r="BS230" i="6"/>
  <c r="BS300" i="6"/>
  <c r="BS263" i="6"/>
  <c r="BS254" i="6"/>
  <c r="BS237" i="6"/>
  <c r="BS295" i="6"/>
  <c r="BS196" i="6"/>
  <c r="BS298" i="6"/>
  <c r="BS275" i="6"/>
  <c r="BS224" i="6"/>
  <c r="BS194" i="6"/>
  <c r="BS268" i="6"/>
  <c r="BS183" i="6"/>
  <c r="BS206" i="6"/>
  <c r="BS281" i="6"/>
  <c r="BS286" i="6"/>
  <c r="BS227" i="6"/>
  <c r="BS213" i="6"/>
  <c r="BS193" i="6"/>
  <c r="BS205" i="6"/>
  <c r="BS236" i="6"/>
  <c r="BS258" i="6"/>
  <c r="BS203" i="6"/>
  <c r="BS250" i="6"/>
  <c r="BS239" i="6"/>
  <c r="BS212" i="6"/>
  <c r="BS177" i="6"/>
  <c r="BS256" i="6"/>
  <c r="BS229" i="6"/>
  <c r="BS222" i="6"/>
  <c r="BS282" i="6"/>
  <c r="BS217" i="6"/>
  <c r="BS280" i="6"/>
  <c r="BS216" i="6"/>
  <c r="BS252" i="6"/>
  <c r="BS244" i="6"/>
  <c r="BS284" i="6"/>
  <c r="BS269" i="6"/>
  <c r="BS261" i="6"/>
  <c r="BS176" i="6"/>
  <c r="BS248" i="6"/>
  <c r="BS289" i="6"/>
  <c r="BS233" i="6"/>
  <c r="BS278" i="6"/>
  <c r="BS259" i="6"/>
  <c r="BS293" i="6"/>
  <c r="BS291" i="6"/>
  <c r="BS200" i="6"/>
  <c r="BS260" i="6"/>
  <c r="BS270" i="6"/>
  <c r="BS266" i="6"/>
  <c r="BS188" i="6"/>
  <c r="BS208" i="6"/>
  <c r="BS178" i="6"/>
  <c r="BS283" i="6"/>
  <c r="BS180" i="6"/>
  <c r="BS265" i="6"/>
  <c r="BS294" i="6"/>
  <c r="BS184" i="6"/>
  <c r="BS223" i="6"/>
  <c r="BS215" i="6"/>
  <c r="BS179" i="6"/>
  <c r="BS234" i="6"/>
  <c r="BS297" i="6"/>
  <c r="BS255" i="6"/>
  <c r="BS267" i="6"/>
  <c r="BS276" i="6"/>
  <c r="BS274" i="6"/>
  <c r="BS225" i="6"/>
  <c r="BK314" i="1"/>
  <c r="BS273" i="6"/>
  <c r="BS251" i="6"/>
  <c r="BS277" i="6"/>
  <c r="BS210" i="6"/>
  <c r="BS243" i="6"/>
  <c r="BS296" i="6"/>
  <c r="BS287" i="6"/>
  <c r="BS187" i="6"/>
  <c r="BS249" i="6"/>
  <c r="BS299" i="6"/>
  <c r="BS201" i="6"/>
  <c r="BS292" i="6"/>
  <c r="BS211" i="6"/>
  <c r="BS221" i="6"/>
  <c r="BS272" i="6"/>
  <c r="BS226" i="6"/>
  <c r="BS220" i="6"/>
  <c r="BS288" i="6"/>
  <c r="BS182" i="6"/>
  <c r="BS197" i="6"/>
  <c r="BS190" i="6"/>
  <c r="BS245" i="6"/>
  <c r="BS199" i="6"/>
  <c r="BS235" i="6"/>
  <c r="BS198" i="6"/>
  <c r="BS218" i="6"/>
  <c r="BS186" i="6"/>
  <c r="BS207" i="6"/>
  <c r="BS246" i="6"/>
  <c r="BS242" i="6"/>
  <c r="BS271" i="6"/>
  <c r="BS279" i="6"/>
  <c r="BS231" i="6"/>
  <c r="BS202" i="6"/>
  <c r="BS232" i="6"/>
  <c r="BS228" i="6"/>
  <c r="BS285" i="6"/>
  <c r="BS204" i="6"/>
  <c r="BS264" i="6"/>
  <c r="BS185" i="6"/>
  <c r="BS238" i="6"/>
  <c r="BS241" i="6"/>
  <c r="BS240" i="6"/>
  <c r="BS253" i="6"/>
  <c r="BS214" i="6"/>
  <c r="BS257" i="6"/>
  <c r="AT280" i="9" l="1"/>
  <c r="AT163" i="9"/>
  <c r="AU244" i="9"/>
  <c r="AU99" i="9"/>
  <c r="BC6" i="5"/>
  <c r="BR22" i="5"/>
  <c r="BR150" i="5"/>
  <c r="BR35" i="5"/>
  <c r="BR158" i="5"/>
  <c r="BR13" i="5"/>
  <c r="BR70" i="5"/>
  <c r="BR142" i="5"/>
  <c r="BR46" i="5"/>
  <c r="BR94" i="5"/>
  <c r="BR39" i="5"/>
  <c r="BR62" i="5"/>
  <c r="BR126" i="5"/>
  <c r="BR78" i="5"/>
  <c r="BR37" i="5"/>
  <c r="BR118" i="5"/>
  <c r="BR40" i="5"/>
  <c r="BR86" i="5"/>
  <c r="BR36" i="5"/>
  <c r="BR54" i="5"/>
  <c r="BR110" i="5"/>
  <c r="BR38" i="5"/>
  <c r="BR169" i="5"/>
  <c r="BR171" i="5"/>
  <c r="BR106" i="5"/>
  <c r="BR104" i="5"/>
  <c r="BR170" i="5"/>
  <c r="BR135" i="5"/>
  <c r="BR137" i="5"/>
  <c r="BR139" i="5"/>
  <c r="BR105" i="5"/>
  <c r="BR138" i="5"/>
  <c r="BR168" i="5"/>
  <c r="BR107" i="5"/>
  <c r="BR136" i="5"/>
  <c r="BR103" i="5"/>
  <c r="BR167" i="5"/>
  <c r="BS8" i="5"/>
  <c r="BR175" i="5"/>
  <c r="AZ6" i="6"/>
  <c r="BT8" i="6"/>
  <c r="AU330" i="9"/>
  <c r="AU328" i="9"/>
  <c r="AT67" i="9"/>
  <c r="AU183" i="9"/>
  <c r="AU161" i="9"/>
  <c r="AU294" i="9" s="1"/>
  <c r="AU138" i="9"/>
  <c r="AU101" i="9"/>
  <c r="AU69" i="9"/>
  <c r="AU74" i="9"/>
  <c r="AU55" i="9"/>
  <c r="AU43" i="9"/>
  <c r="AU41" i="9"/>
  <c r="AU40" i="9"/>
  <c r="AV6" i="9"/>
  <c r="AU14" i="9"/>
  <c r="BV8" i="9"/>
  <c r="BB6" i="8"/>
  <c r="BA264" i="8"/>
  <c r="BA275" i="8"/>
  <c r="BA271" i="8"/>
  <c r="BA248" i="8"/>
  <c r="BA258" i="8"/>
  <c r="BA257" i="8"/>
  <c r="BA272" i="8"/>
  <c r="BA252" i="8"/>
  <c r="BA235" i="8"/>
  <c r="BA249" i="8"/>
  <c r="BA241" i="8"/>
  <c r="BA234" i="8"/>
  <c r="BA67" i="8"/>
  <c r="BA66" i="8"/>
  <c r="BA65" i="8"/>
  <c r="BA64" i="8"/>
  <c r="BA52" i="8"/>
  <c r="BA63" i="8"/>
  <c r="BA51" i="8"/>
  <c r="BA50" i="8"/>
  <c r="BA37" i="8"/>
  <c r="BA36" i="8"/>
  <c r="BA48" i="8"/>
  <c r="BA35" i="8"/>
  <c r="BA34" i="8"/>
  <c r="BA33" i="8"/>
  <c r="BA11" i="8"/>
  <c r="BA49" i="8"/>
  <c r="BW8" i="8"/>
  <c r="BO4" i="1"/>
  <c r="BO7" i="1"/>
  <c r="BP6" i="1" s="1"/>
  <c r="BM209" i="1"/>
  <c r="BN150" i="1"/>
  <c r="BN176" i="1"/>
  <c r="BN147" i="1"/>
  <c r="BN33" i="1"/>
  <c r="BN107" i="1"/>
  <c r="BN35" i="1"/>
  <c r="BN182" i="1"/>
  <c r="BN109" i="1"/>
  <c r="BN185" i="1"/>
  <c r="BN144" i="1"/>
  <c r="BN138" i="1"/>
  <c r="BN106" i="1"/>
  <c r="BN91" i="1"/>
  <c r="BN37" i="1"/>
  <c r="BN38" i="1"/>
  <c r="BN188" i="1"/>
  <c r="BN179" i="1"/>
  <c r="BN122" i="1"/>
  <c r="BN34" i="1"/>
  <c r="BN168" i="1"/>
  <c r="BN105" i="1"/>
  <c r="BN108" i="1"/>
  <c r="BN171" i="1"/>
  <c r="BN141" i="1"/>
  <c r="BN43" i="1"/>
  <c r="BN36" i="1"/>
  <c r="BM206" i="1"/>
  <c r="BV8" i="1"/>
  <c r="O83" i="4"/>
  <c r="BT211" i="6"/>
  <c r="BT185" i="6"/>
  <c r="BT198" i="6"/>
  <c r="BT284" i="6"/>
  <c r="BT279" i="6"/>
  <c r="BT240" i="6"/>
  <c r="BT242" i="6"/>
  <c r="BT277" i="6"/>
  <c r="BT231" i="6"/>
  <c r="BT204" i="6"/>
  <c r="BT187" i="6"/>
  <c r="BT206" i="6"/>
  <c r="BT259" i="6"/>
  <c r="BT250" i="6"/>
  <c r="BT212" i="6"/>
  <c r="BT217" i="6"/>
  <c r="BT215" i="6"/>
  <c r="BT295" i="6"/>
  <c r="BT224" i="6"/>
  <c r="BT299" i="6"/>
  <c r="BT288" i="6"/>
  <c r="BT228" i="6"/>
  <c r="BT214" i="6"/>
  <c r="BT227" i="6"/>
  <c r="BT208" i="6"/>
  <c r="BT264" i="6"/>
  <c r="BT188" i="6"/>
  <c r="BT202" i="6"/>
  <c r="BT262" i="6"/>
  <c r="BT287" i="6"/>
  <c r="BT290" i="6"/>
  <c r="BT199" i="6"/>
  <c r="BT180" i="6"/>
  <c r="BT249" i="6"/>
  <c r="BT225" i="6"/>
  <c r="BT223" i="6"/>
  <c r="BT257" i="6"/>
  <c r="BT263" i="6"/>
  <c r="BT274" i="6"/>
  <c r="BT276" i="6"/>
  <c r="BT182" i="6"/>
  <c r="BT286" i="6"/>
  <c r="BT266" i="6"/>
  <c r="BT184" i="6"/>
  <c r="BT193" i="6"/>
  <c r="BT177" i="6"/>
  <c r="BT213" i="6"/>
  <c r="BT255" i="6"/>
  <c r="BT297" i="6"/>
  <c r="BT256" i="6"/>
  <c r="BT248" i="6"/>
  <c r="BT235" i="6"/>
  <c r="BT237" i="6"/>
  <c r="BT282" i="6"/>
  <c r="BT190" i="6"/>
  <c r="BT271" i="6"/>
  <c r="BT207" i="6"/>
  <c r="BT229" i="6"/>
  <c r="BT189" i="6"/>
  <c r="BT245" i="6"/>
  <c r="BT243" i="6"/>
  <c r="BT196" i="6"/>
  <c r="BT194" i="6"/>
  <c r="BT270" i="6"/>
  <c r="BT254" i="6"/>
  <c r="BT191" i="6"/>
  <c r="BT197" i="6"/>
  <c r="BT179" i="6"/>
  <c r="BT269" i="6"/>
  <c r="BT226" i="6"/>
  <c r="BT186" i="6"/>
  <c r="BT203" i="6"/>
  <c r="BT230" i="6"/>
  <c r="BT246" i="6"/>
  <c r="BT289" i="6"/>
  <c r="BT258" i="6"/>
  <c r="BT261" i="6"/>
  <c r="BT221" i="6"/>
  <c r="BT181" i="6"/>
  <c r="BT247" i="6"/>
  <c r="BT278" i="6"/>
  <c r="BT253" i="6"/>
  <c r="BT210" i="6"/>
  <c r="BT280" i="6"/>
  <c r="BT281" i="6"/>
  <c r="BT234" i="6"/>
  <c r="BT272" i="6"/>
  <c r="BT195" i="6"/>
  <c r="BT183" i="6"/>
  <c r="BT192" i="6"/>
  <c r="BT283" i="6"/>
  <c r="BT300" i="6"/>
  <c r="BT209" i="6"/>
  <c r="BT233" i="6"/>
  <c r="BT216" i="6"/>
  <c r="BT294" i="6"/>
  <c r="BT239" i="6"/>
  <c r="BT273" i="6"/>
  <c r="BT222" i="6"/>
  <c r="BT219" i="6"/>
  <c r="BT244" i="6"/>
  <c r="BT232" i="6"/>
  <c r="BT176" i="6"/>
  <c r="BT285" i="6"/>
  <c r="BT236" i="6"/>
  <c r="BT298" i="6"/>
  <c r="BT267" i="6"/>
  <c r="BT275" i="6"/>
  <c r="BT241" i="6"/>
  <c r="BT292" i="6"/>
  <c r="BT200" i="6"/>
  <c r="BT293" i="6"/>
  <c r="BT201" i="6"/>
  <c r="BT178" i="6"/>
  <c r="BT220" i="6"/>
  <c r="BT252" i="6"/>
  <c r="BT251" i="6"/>
  <c r="BT218" i="6"/>
  <c r="BT291" i="6"/>
  <c r="BT260" i="6"/>
  <c r="BT238" i="6"/>
  <c r="BT268" i="6"/>
  <c r="BT205" i="6"/>
  <c r="BT265" i="6"/>
  <c r="BT296" i="6"/>
  <c r="AT297" i="9" l="1"/>
  <c r="AT165" i="9"/>
  <c r="BS150" i="5"/>
  <c r="BS94" i="5"/>
  <c r="BS40" i="5"/>
  <c r="BS142" i="5"/>
  <c r="BS13" i="5"/>
  <c r="BS70" i="5"/>
  <c r="BS118" i="5"/>
  <c r="BS36" i="5"/>
  <c r="BS35" i="5"/>
  <c r="BS86" i="5"/>
  <c r="BS54" i="5"/>
  <c r="BS110" i="5"/>
  <c r="BS22" i="5"/>
  <c r="BS46" i="5"/>
  <c r="BS62" i="5"/>
  <c r="BS158" i="5"/>
  <c r="BS78" i="5"/>
  <c r="BS37" i="5"/>
  <c r="BS126" i="5"/>
  <c r="BS38" i="5"/>
  <c r="BS39" i="5"/>
  <c r="BT8" i="5"/>
  <c r="BS167" i="5"/>
  <c r="BS105" i="5"/>
  <c r="BS171" i="5"/>
  <c r="BS135" i="5"/>
  <c r="BS106" i="5"/>
  <c r="BS104" i="5"/>
  <c r="BS136" i="5"/>
  <c r="BS137" i="5"/>
  <c r="BS139" i="5"/>
  <c r="BS169" i="5"/>
  <c r="BS138" i="5"/>
  <c r="BS107" i="5"/>
  <c r="BS170" i="5"/>
  <c r="BS103" i="5"/>
  <c r="BS168" i="5"/>
  <c r="BS175" i="5"/>
  <c r="BU8" i="6"/>
  <c r="AZ7" i="6"/>
  <c r="AZ4" i="6"/>
  <c r="BC4" i="5"/>
  <c r="BC7" i="5"/>
  <c r="AT162" i="9"/>
  <c r="AU164" i="9"/>
  <c r="AU327" i="9"/>
  <c r="AU293" i="9"/>
  <c r="AU98" i="9"/>
  <c r="AU39" i="9"/>
  <c r="AU273" i="9" s="1"/>
  <c r="AU42" i="9"/>
  <c r="AU44" i="9" s="1"/>
  <c r="BN206" i="1"/>
  <c r="BN242" i="1" s="1"/>
  <c r="BW8" i="9"/>
  <c r="AV4" i="9"/>
  <c r="AV7" i="9"/>
  <c r="BX8" i="8"/>
  <c r="BB4" i="8"/>
  <c r="BB7" i="8"/>
  <c r="BN209" i="1"/>
  <c r="BN245" i="1" s="1"/>
  <c r="BM245" i="1"/>
  <c r="BM242" i="1"/>
  <c r="BP7" i="1"/>
  <c r="BQ6" i="1" s="1"/>
  <c r="BP4" i="1"/>
  <c r="BO144" i="1"/>
  <c r="BO106" i="1"/>
  <c r="BO188" i="1"/>
  <c r="BO171" i="1"/>
  <c r="BO105" i="1"/>
  <c r="BO150" i="1"/>
  <c r="BO176" i="1"/>
  <c r="BO108" i="1"/>
  <c r="BO33" i="1"/>
  <c r="BO36" i="1"/>
  <c r="BO107" i="1"/>
  <c r="BO317" i="1"/>
  <c r="BO182" i="1"/>
  <c r="BO141" i="1"/>
  <c r="BO91" i="1"/>
  <c r="BO34" i="1"/>
  <c r="BO147" i="1"/>
  <c r="BO109" i="1"/>
  <c r="BO185" i="1"/>
  <c r="BO38" i="1"/>
  <c r="BO168" i="1"/>
  <c r="BO122" i="1"/>
  <c r="BO138" i="1"/>
  <c r="BO35" i="1"/>
  <c r="BO179" i="1"/>
  <c r="BO43" i="1"/>
  <c r="BO314" i="1"/>
  <c r="BO37" i="1"/>
  <c r="BW8" i="1"/>
  <c r="O84" i="4"/>
  <c r="BU255" i="6"/>
  <c r="BU198" i="6"/>
  <c r="BU222" i="6"/>
  <c r="BU277" i="6"/>
  <c r="BU213" i="6"/>
  <c r="BU263" i="6"/>
  <c r="BU195" i="6"/>
  <c r="BU262" i="6"/>
  <c r="BU227" i="6"/>
  <c r="BU204" i="6"/>
  <c r="BU223" i="6"/>
  <c r="BU253" i="6"/>
  <c r="BU288" i="6"/>
  <c r="BU246" i="6"/>
  <c r="BU209" i="6"/>
  <c r="BU184" i="6"/>
  <c r="BU285" i="6"/>
  <c r="BU287" i="6"/>
  <c r="BU205" i="6"/>
  <c r="BU295" i="6"/>
  <c r="BU215" i="6"/>
  <c r="BU244" i="6"/>
  <c r="BU278" i="6"/>
  <c r="BU180" i="6"/>
  <c r="BU208" i="6"/>
  <c r="BU229" i="6"/>
  <c r="BU224" i="6"/>
  <c r="BU194" i="6"/>
  <c r="BU298" i="6"/>
  <c r="BU261" i="6"/>
  <c r="BU266" i="6"/>
  <c r="BU267" i="6"/>
  <c r="BU191" i="6"/>
  <c r="BU202" i="6"/>
  <c r="BU270" i="6"/>
  <c r="BU212" i="6"/>
  <c r="BU245" i="6"/>
  <c r="BU200" i="6"/>
  <c r="BU187" i="6"/>
  <c r="BU249" i="6"/>
  <c r="BU233" i="6"/>
  <c r="BU228" i="6"/>
  <c r="BU220" i="6"/>
  <c r="BU269" i="6"/>
  <c r="BU219" i="6"/>
  <c r="BU300" i="6"/>
  <c r="BU232" i="6"/>
  <c r="BU258" i="6"/>
  <c r="BU284" i="6"/>
  <c r="BU292" i="6"/>
  <c r="BU281" i="6"/>
  <c r="BU299" i="6"/>
  <c r="BU197" i="6"/>
  <c r="BU241" i="6"/>
  <c r="BU279" i="6"/>
  <c r="BU231" i="6"/>
  <c r="BU196" i="6"/>
  <c r="BU199" i="6"/>
  <c r="BU290" i="6"/>
  <c r="BU282" i="6"/>
  <c r="BU251" i="6"/>
  <c r="BU182" i="6"/>
  <c r="BU188" i="6"/>
  <c r="BU179" i="6"/>
  <c r="BU234" i="6"/>
  <c r="BU238" i="6"/>
  <c r="BU186" i="6"/>
  <c r="BU248" i="6"/>
  <c r="BU192" i="6"/>
  <c r="BU225" i="6"/>
  <c r="BU247" i="6"/>
  <c r="BU207" i="6"/>
  <c r="BU289" i="6"/>
  <c r="BU203" i="6"/>
  <c r="BU264" i="6"/>
  <c r="BU273" i="6"/>
  <c r="BU185" i="6"/>
  <c r="BU201" i="6"/>
  <c r="BU272" i="6"/>
  <c r="BU214" i="6"/>
  <c r="BU237" i="6"/>
  <c r="BU265" i="6"/>
  <c r="BU294" i="6"/>
  <c r="BU257" i="6"/>
  <c r="BU259" i="6"/>
  <c r="BU218" i="6"/>
  <c r="BU183" i="6"/>
  <c r="BU177" i="6"/>
  <c r="BU193" i="6"/>
  <c r="BU250" i="6"/>
  <c r="BU190" i="6"/>
  <c r="BU176" i="6"/>
  <c r="BU256" i="6"/>
  <c r="BU210" i="6"/>
  <c r="BU189" i="6"/>
  <c r="BU221" i="6"/>
  <c r="BU226" i="6"/>
  <c r="BU286" i="6"/>
  <c r="BU240" i="6"/>
  <c r="BU297" i="6"/>
  <c r="BU181" i="6"/>
  <c r="BU243" i="6"/>
  <c r="BU293" i="6"/>
  <c r="BU275" i="6"/>
  <c r="BU254" i="6"/>
  <c r="BU236" i="6"/>
  <c r="BU230" i="6"/>
  <c r="BU274" i="6"/>
  <c r="BU206" i="6"/>
  <c r="BU280" i="6"/>
  <c r="BU271" i="6"/>
  <c r="BU283" i="6"/>
  <c r="BU217" i="6"/>
  <c r="BU296" i="6"/>
  <c r="BU178" i="6"/>
  <c r="BU211" i="6"/>
  <c r="BU276" i="6"/>
  <c r="BU235" i="6"/>
  <c r="BU268" i="6"/>
  <c r="BU291" i="6"/>
  <c r="BU252" i="6"/>
  <c r="BU216" i="6"/>
  <c r="BU260" i="6"/>
  <c r="BU242" i="6"/>
  <c r="BU239" i="6"/>
  <c r="AU280" i="9" l="1"/>
  <c r="AU163" i="9"/>
  <c r="AV244" i="9"/>
  <c r="AV99" i="9"/>
  <c r="BA6" i="6"/>
  <c r="BV8" i="6"/>
  <c r="BT126" i="5"/>
  <c r="BT13" i="5"/>
  <c r="BT39" i="5"/>
  <c r="BT150" i="5"/>
  <c r="BT118" i="5"/>
  <c r="BT38" i="5"/>
  <c r="BT142" i="5"/>
  <c r="BT36" i="5"/>
  <c r="BT78" i="5"/>
  <c r="BT110" i="5"/>
  <c r="BT46" i="5"/>
  <c r="BT35" i="5"/>
  <c r="BT94" i="5"/>
  <c r="BT54" i="5"/>
  <c r="BT40" i="5"/>
  <c r="BT86" i="5"/>
  <c r="BT22" i="5"/>
  <c r="BT62" i="5"/>
  <c r="BT158" i="5"/>
  <c r="BT70" i="5"/>
  <c r="BT37" i="5"/>
  <c r="BT105" i="5"/>
  <c r="BT103" i="5"/>
  <c r="BT168" i="5"/>
  <c r="BT139" i="5"/>
  <c r="BT167" i="5"/>
  <c r="BT107" i="5"/>
  <c r="BT138" i="5"/>
  <c r="BT169" i="5"/>
  <c r="BT136" i="5"/>
  <c r="BT171" i="5"/>
  <c r="BT135" i="5"/>
  <c r="BT106" i="5"/>
  <c r="BT137" i="5"/>
  <c r="BT170" i="5"/>
  <c r="BT104" i="5"/>
  <c r="BU8" i="5"/>
  <c r="BT175" i="5"/>
  <c r="BD6" i="5"/>
  <c r="AV330" i="9"/>
  <c r="AV328" i="9"/>
  <c r="AU67" i="9"/>
  <c r="AV183" i="9"/>
  <c r="AV161" i="9"/>
  <c r="AV294" i="9" s="1"/>
  <c r="AV138" i="9"/>
  <c r="AV101" i="9"/>
  <c r="AV69" i="9"/>
  <c r="AV74" i="9"/>
  <c r="AV55" i="9"/>
  <c r="AV43" i="9"/>
  <c r="AV41" i="9"/>
  <c r="AV40" i="9"/>
  <c r="AW6" i="9"/>
  <c r="AV14" i="9"/>
  <c r="BX8" i="9"/>
  <c r="BC6" i="8"/>
  <c r="BB258" i="8"/>
  <c r="BB264" i="8"/>
  <c r="BB272" i="8"/>
  <c r="BB257" i="8"/>
  <c r="BB252" i="8"/>
  <c r="BB248" i="8"/>
  <c r="BB271" i="8"/>
  <c r="BB234" i="8"/>
  <c r="BB249" i="8"/>
  <c r="BB241" i="8"/>
  <c r="BB275" i="8"/>
  <c r="BB235" i="8"/>
  <c r="BB66" i="8"/>
  <c r="BB65" i="8"/>
  <c r="BB64" i="8"/>
  <c r="BB63" i="8"/>
  <c r="BB51" i="8"/>
  <c r="BB50" i="8"/>
  <c r="BB49" i="8"/>
  <c r="BB36" i="8"/>
  <c r="BB35" i="8"/>
  <c r="BB34" i="8"/>
  <c r="BB37" i="8"/>
  <c r="BB67" i="8"/>
  <c r="BB33" i="8"/>
  <c r="BB52" i="8"/>
  <c r="BB48" i="8"/>
  <c r="BB11" i="8"/>
  <c r="BY8" i="8"/>
  <c r="BP176" i="1"/>
  <c r="BP34" i="1"/>
  <c r="BP43" i="1"/>
  <c r="BP317" i="1"/>
  <c r="BP37" i="1"/>
  <c r="BP314" i="1"/>
  <c r="BP179" i="1"/>
  <c r="BP147" i="1"/>
  <c r="BP107" i="1"/>
  <c r="BP36" i="1"/>
  <c r="BP108" i="1"/>
  <c r="BP171" i="1"/>
  <c r="BP168" i="1"/>
  <c r="BP122" i="1"/>
  <c r="BP138" i="1"/>
  <c r="BP144" i="1"/>
  <c r="BP38" i="1"/>
  <c r="BP141" i="1"/>
  <c r="BP33" i="1"/>
  <c r="BP150" i="1"/>
  <c r="BP182" i="1"/>
  <c r="BP109" i="1"/>
  <c r="BP188" i="1"/>
  <c r="BP106" i="1"/>
  <c r="BP91" i="1"/>
  <c r="BP185" i="1"/>
  <c r="BP105" i="1"/>
  <c r="BP35" i="1"/>
  <c r="BQ7" i="1"/>
  <c r="BR6" i="1" s="1"/>
  <c r="BQ4" i="1"/>
  <c r="BO206" i="1"/>
  <c r="BO209" i="1"/>
  <c r="BX8" i="1"/>
  <c r="O85" i="4"/>
  <c r="BV299" i="6"/>
  <c r="BV233" i="6"/>
  <c r="BV196" i="6"/>
  <c r="BV249" i="6"/>
  <c r="BV263" i="6"/>
  <c r="BV247" i="6"/>
  <c r="BV218" i="6"/>
  <c r="BV288" i="6"/>
  <c r="BV278" i="6"/>
  <c r="BV245" i="6"/>
  <c r="BV224" i="6"/>
  <c r="BV268" i="6"/>
  <c r="BV185" i="6"/>
  <c r="BV295" i="6"/>
  <c r="BV232" i="6"/>
  <c r="BV198" i="6"/>
  <c r="BV235" i="6"/>
  <c r="BV270" i="6"/>
  <c r="BV300" i="6"/>
  <c r="BV255" i="6"/>
  <c r="BV272" i="6"/>
  <c r="BV184" i="6"/>
  <c r="BV234" i="6"/>
  <c r="BV222" i="6"/>
  <c r="BV228" i="6"/>
  <c r="BV269" i="6"/>
  <c r="BV177" i="6"/>
  <c r="BV280" i="6"/>
  <c r="BV267" i="6"/>
  <c r="BV276" i="6"/>
  <c r="BV180" i="6"/>
  <c r="BV220" i="6"/>
  <c r="BV227" i="6"/>
  <c r="BV213" i="6"/>
  <c r="BV236" i="6"/>
  <c r="BV202" i="6"/>
  <c r="BV242" i="6"/>
  <c r="BV266" i="6"/>
  <c r="BV294" i="6"/>
  <c r="BV260" i="6"/>
  <c r="BV275" i="6"/>
  <c r="BV289" i="6"/>
  <c r="BV293" i="6"/>
  <c r="BN314" i="1"/>
  <c r="BV277" i="6"/>
  <c r="BV238" i="6"/>
  <c r="BV212" i="6"/>
  <c r="BV192" i="6"/>
  <c r="BV298" i="6"/>
  <c r="BV199" i="6"/>
  <c r="BV286" i="6"/>
  <c r="BV285" i="6"/>
  <c r="BV191" i="6"/>
  <c r="BV204" i="6"/>
  <c r="BV283" i="6"/>
  <c r="BV271" i="6"/>
  <c r="BV290" i="6"/>
  <c r="BV194" i="6"/>
  <c r="BV292" i="6"/>
  <c r="BV244" i="6"/>
  <c r="BV262" i="6"/>
  <c r="BV274" i="6"/>
  <c r="BV246" i="6"/>
  <c r="BV211" i="6"/>
  <c r="BV297" i="6"/>
  <c r="BV256" i="6"/>
  <c r="BV296" i="6"/>
  <c r="BV210" i="6"/>
  <c r="BV186" i="6"/>
  <c r="BV205" i="6"/>
  <c r="BV206" i="6"/>
  <c r="BV230" i="6"/>
  <c r="BV208" i="6"/>
  <c r="BV201" i="6"/>
  <c r="BV187" i="6"/>
  <c r="BV226" i="6"/>
  <c r="BV231" i="6"/>
  <c r="BV284" i="6"/>
  <c r="BV264" i="6"/>
  <c r="BV223" i="6"/>
  <c r="BV193" i="6"/>
  <c r="BV291" i="6"/>
  <c r="BV261" i="6"/>
  <c r="BV287" i="6"/>
  <c r="BV239" i="6"/>
  <c r="BV258" i="6"/>
  <c r="BV219" i="6"/>
  <c r="BV254" i="6"/>
  <c r="BV216" i="6"/>
  <c r="BV240" i="6"/>
  <c r="BV215" i="6"/>
  <c r="BV259" i="6"/>
  <c r="BV225" i="6"/>
  <c r="BV200" i="6"/>
  <c r="BV265" i="6"/>
  <c r="BV241" i="6"/>
  <c r="BV279" i="6"/>
  <c r="BV176" i="6"/>
  <c r="BV179" i="6"/>
  <c r="BN317" i="1"/>
  <c r="BV181" i="6"/>
  <c r="BV182" i="6"/>
  <c r="BV195" i="6"/>
  <c r="BV252" i="6"/>
  <c r="BV214" i="6"/>
  <c r="BV221" i="6"/>
  <c r="BV197" i="6"/>
  <c r="BV188" i="6"/>
  <c r="BV189" i="6"/>
  <c r="BV209" i="6"/>
  <c r="BV282" i="6"/>
  <c r="BV243" i="6"/>
  <c r="BV190" i="6"/>
  <c r="BV203" i="6"/>
  <c r="BV217" i="6"/>
  <c r="BV237" i="6"/>
  <c r="BV248" i="6"/>
  <c r="BV250" i="6"/>
  <c r="BV251" i="6"/>
  <c r="BV207" i="6"/>
  <c r="BV178" i="6"/>
  <c r="BV257" i="6"/>
  <c r="BV281" i="6"/>
  <c r="BV229" i="6"/>
  <c r="BV253" i="6"/>
  <c r="BV273" i="6"/>
  <c r="BV183" i="6"/>
  <c r="AU297" i="9" l="1"/>
  <c r="AU165" i="9"/>
  <c r="BU150" i="5"/>
  <c r="BU62" i="5"/>
  <c r="BU35" i="5"/>
  <c r="BU142" i="5"/>
  <c r="BU36" i="5"/>
  <c r="BU38" i="5"/>
  <c r="BU94" i="5"/>
  <c r="BU46" i="5"/>
  <c r="BU78" i="5"/>
  <c r="BU40" i="5"/>
  <c r="BU54" i="5"/>
  <c r="BU22" i="5"/>
  <c r="BU86" i="5"/>
  <c r="BU39" i="5"/>
  <c r="BU37" i="5"/>
  <c r="BU158" i="5"/>
  <c r="BU13" i="5"/>
  <c r="BU110" i="5"/>
  <c r="BU126" i="5"/>
  <c r="BU118" i="5"/>
  <c r="BU70" i="5"/>
  <c r="BU105" i="5"/>
  <c r="BU137" i="5"/>
  <c r="BU167" i="5"/>
  <c r="BV8" i="5"/>
  <c r="BU107" i="5"/>
  <c r="BU139" i="5"/>
  <c r="BU103" i="5"/>
  <c r="BU138" i="5"/>
  <c r="BU106" i="5"/>
  <c r="BU168" i="5"/>
  <c r="BU169" i="5"/>
  <c r="BU170" i="5"/>
  <c r="BU135" i="5"/>
  <c r="BU136" i="5"/>
  <c r="BU171" i="5"/>
  <c r="BU104" i="5"/>
  <c r="BU175" i="5"/>
  <c r="BW8" i="6"/>
  <c r="BD7" i="5"/>
  <c r="BD4" i="5"/>
  <c r="BA4" i="6"/>
  <c r="BA7" i="6"/>
  <c r="AU162" i="9"/>
  <c r="AV164" i="9"/>
  <c r="AV327" i="9"/>
  <c r="AV293" i="9"/>
  <c r="AV98" i="9"/>
  <c r="AV39" i="9"/>
  <c r="AV273" i="9" s="1"/>
  <c r="AV42" i="9"/>
  <c r="AV44" i="9" s="1"/>
  <c r="BY8" i="9"/>
  <c r="AW7" i="9"/>
  <c r="AW4" i="9"/>
  <c r="BZ8" i="8"/>
  <c r="BC7" i="8"/>
  <c r="BC4" i="8"/>
  <c r="BR4" i="1"/>
  <c r="BR7" i="1"/>
  <c r="BS6" i="1" s="1"/>
  <c r="BP209" i="1"/>
  <c r="BP206" i="1"/>
  <c r="BO245" i="1"/>
  <c r="BO242" i="1"/>
  <c r="BQ182" i="1"/>
  <c r="BQ168" i="1"/>
  <c r="BQ147" i="1"/>
  <c r="BQ107" i="1"/>
  <c r="BQ150" i="1"/>
  <c r="BQ37" i="1"/>
  <c r="BQ38" i="1"/>
  <c r="BQ176" i="1"/>
  <c r="BQ122" i="1"/>
  <c r="BQ34" i="1"/>
  <c r="BQ144" i="1"/>
  <c r="BQ185" i="1"/>
  <c r="BQ179" i="1"/>
  <c r="BQ109" i="1"/>
  <c r="BQ138" i="1"/>
  <c r="BQ91" i="1"/>
  <c r="BQ188" i="1"/>
  <c r="BQ43" i="1"/>
  <c r="BQ171" i="1"/>
  <c r="BQ106" i="1"/>
  <c r="BQ35" i="1"/>
  <c r="BQ108" i="1"/>
  <c r="BQ105" i="1"/>
  <c r="BQ36" i="1"/>
  <c r="BQ141" i="1"/>
  <c r="BQ33" i="1"/>
  <c r="BY8" i="1"/>
  <c r="O86" i="4"/>
  <c r="BW296" i="6"/>
  <c r="BW207" i="6"/>
  <c r="BW210" i="6"/>
  <c r="BW195" i="6"/>
  <c r="BW216" i="6"/>
  <c r="BW191" i="6"/>
  <c r="BW268" i="6"/>
  <c r="BW209" i="6"/>
  <c r="BW229" i="6"/>
  <c r="BW200" i="6"/>
  <c r="BW186" i="6"/>
  <c r="BW227" i="6"/>
  <c r="BW203" i="6"/>
  <c r="BW256" i="6"/>
  <c r="BW291" i="6"/>
  <c r="BW277" i="6"/>
  <c r="BW242" i="6"/>
  <c r="BW248" i="6"/>
  <c r="BW208" i="6"/>
  <c r="BW196" i="6"/>
  <c r="BW179" i="6"/>
  <c r="BW228" i="6"/>
  <c r="BW244" i="6"/>
  <c r="BW238" i="6"/>
  <c r="BW225" i="6"/>
  <c r="BW224" i="6"/>
  <c r="BW234" i="6"/>
  <c r="BW188" i="6"/>
  <c r="BW275" i="6"/>
  <c r="BW281" i="6"/>
  <c r="BW254" i="6"/>
  <c r="BW182" i="6"/>
  <c r="BW298" i="6"/>
  <c r="BW230" i="6"/>
  <c r="BW202" i="6"/>
  <c r="BW232" i="6"/>
  <c r="BW265" i="6"/>
  <c r="BW289" i="6"/>
  <c r="BW287" i="6"/>
  <c r="BW226" i="6"/>
  <c r="BW263" i="6"/>
  <c r="BW266" i="6"/>
  <c r="BW178" i="6"/>
  <c r="BW190" i="6"/>
  <c r="BW261" i="6"/>
  <c r="BW273" i="6"/>
  <c r="BW282" i="6"/>
  <c r="BW235" i="6"/>
  <c r="BW199" i="6"/>
  <c r="BW247" i="6"/>
  <c r="BW213" i="6"/>
  <c r="BW258" i="6"/>
  <c r="BW222" i="6"/>
  <c r="BW223" i="6"/>
  <c r="BW184" i="6"/>
  <c r="BW295" i="6"/>
  <c r="BW297" i="6"/>
  <c r="BW180" i="6"/>
  <c r="BW264" i="6"/>
  <c r="BW257" i="6"/>
  <c r="BW255" i="6"/>
  <c r="BW294" i="6"/>
  <c r="BW181" i="6"/>
  <c r="BW233" i="6"/>
  <c r="BW288" i="6"/>
  <c r="BW241" i="6"/>
  <c r="BW299" i="6"/>
  <c r="BW177" i="6"/>
  <c r="BW205" i="6"/>
  <c r="BW218" i="6"/>
  <c r="BW176" i="6"/>
  <c r="BW300" i="6"/>
  <c r="BW211" i="6"/>
  <c r="BW270" i="6"/>
  <c r="BW192" i="6"/>
  <c r="BW237" i="6"/>
  <c r="BW252" i="6"/>
  <c r="BW280" i="6"/>
  <c r="BW251" i="6"/>
  <c r="BW217" i="6"/>
  <c r="BW283" i="6"/>
  <c r="BW245" i="6"/>
  <c r="BW221" i="6"/>
  <c r="BW187" i="6"/>
  <c r="BW185" i="6"/>
  <c r="BW194" i="6"/>
  <c r="BW284" i="6"/>
  <c r="BW269" i="6"/>
  <c r="BW286" i="6"/>
  <c r="BW219" i="6"/>
  <c r="BW236" i="6"/>
  <c r="BW214" i="6"/>
  <c r="BW278" i="6"/>
  <c r="BW243" i="6"/>
  <c r="BW250" i="6"/>
  <c r="BW215" i="6"/>
  <c r="BW183" i="6"/>
  <c r="BW220" i="6"/>
  <c r="BW240" i="6"/>
  <c r="BW204" i="6"/>
  <c r="BW201" i="6"/>
  <c r="BW271" i="6"/>
  <c r="BW260" i="6"/>
  <c r="BW198" i="6"/>
  <c r="BW239" i="6"/>
  <c r="BW253" i="6"/>
  <c r="BW272" i="6"/>
  <c r="BW197" i="6"/>
  <c r="BW274" i="6"/>
  <c r="BW276" i="6"/>
  <c r="BW262" i="6"/>
  <c r="BW212" i="6"/>
  <c r="BW285" i="6"/>
  <c r="BW267" i="6"/>
  <c r="BW189" i="6"/>
  <c r="BW290" i="6"/>
  <c r="BW193" i="6"/>
  <c r="BW259" i="6"/>
  <c r="BW293" i="6"/>
  <c r="BW279" i="6"/>
  <c r="BW206" i="6"/>
  <c r="BW231" i="6"/>
  <c r="BW249" i="6"/>
  <c r="BW292" i="6"/>
  <c r="BW246" i="6"/>
  <c r="AV280" i="9" l="1"/>
  <c r="AV163" i="9"/>
  <c r="AW244" i="9"/>
  <c r="AW99" i="9"/>
  <c r="BE6" i="5"/>
  <c r="BX8" i="6"/>
  <c r="BV39" i="5"/>
  <c r="BV86" i="5"/>
  <c r="BV36" i="5"/>
  <c r="BV13" i="5"/>
  <c r="BV37" i="5"/>
  <c r="BV78" i="5"/>
  <c r="BV62" i="5"/>
  <c r="BV38" i="5"/>
  <c r="BV22" i="5"/>
  <c r="BV150" i="5"/>
  <c r="BV54" i="5"/>
  <c r="BV110" i="5"/>
  <c r="BV142" i="5"/>
  <c r="BV158" i="5"/>
  <c r="BV70" i="5"/>
  <c r="BV126" i="5"/>
  <c r="BV118" i="5"/>
  <c r="BV35" i="5"/>
  <c r="BV94" i="5"/>
  <c r="BV46" i="5"/>
  <c r="BV40" i="5"/>
  <c r="BV106" i="5"/>
  <c r="BV136" i="5"/>
  <c r="BV135" i="5"/>
  <c r="BV169" i="5"/>
  <c r="BV105" i="5"/>
  <c r="BV104" i="5"/>
  <c r="BV139" i="5"/>
  <c r="BV168" i="5"/>
  <c r="BV170" i="5"/>
  <c r="BV167" i="5"/>
  <c r="BV171" i="5"/>
  <c r="BV137" i="5"/>
  <c r="BV107" i="5"/>
  <c r="BV103" i="5"/>
  <c r="BV138" i="5"/>
  <c r="BW8" i="5"/>
  <c r="BV175" i="5"/>
  <c r="BB6" i="6"/>
  <c r="AW330" i="9"/>
  <c r="AW328" i="9"/>
  <c r="AV67" i="9"/>
  <c r="AW183" i="9"/>
  <c r="AW161" i="9"/>
  <c r="AW294" i="9" s="1"/>
  <c r="AW138" i="9"/>
  <c r="AW101" i="9"/>
  <c r="AW69" i="9"/>
  <c r="AW74" i="9"/>
  <c r="AW55" i="9"/>
  <c r="AW40" i="9"/>
  <c r="AW43" i="9"/>
  <c r="AW41" i="9"/>
  <c r="BQ206" i="1"/>
  <c r="BQ242" i="1" s="1"/>
  <c r="BQ209" i="1"/>
  <c r="BQ245" i="1" s="1"/>
  <c r="AX6" i="9"/>
  <c r="AW14" i="9"/>
  <c r="BZ8" i="9"/>
  <c r="BC258" i="8"/>
  <c r="BC257" i="8"/>
  <c r="BC272" i="8"/>
  <c r="BC252" i="8"/>
  <c r="BC275" i="8"/>
  <c r="BC271" i="8"/>
  <c r="BC248" i="8"/>
  <c r="BC235" i="8"/>
  <c r="BC264" i="8"/>
  <c r="BC241" i="8"/>
  <c r="BC249" i="8"/>
  <c r="BC234" i="8"/>
  <c r="BC65" i="8"/>
  <c r="BC64" i="8"/>
  <c r="BC52" i="8"/>
  <c r="BC63" i="8"/>
  <c r="BC50" i="8"/>
  <c r="BC49" i="8"/>
  <c r="BC48" i="8"/>
  <c r="BC35" i="8"/>
  <c r="BC34" i="8"/>
  <c r="BC67" i="8"/>
  <c r="BC33" i="8"/>
  <c r="BC66" i="8"/>
  <c r="BC51" i="8"/>
  <c r="BC11" i="8"/>
  <c r="BC37" i="8"/>
  <c r="BC36" i="8"/>
  <c r="BD6" i="8"/>
  <c r="CA8" i="8"/>
  <c r="BP242" i="1"/>
  <c r="BP245" i="1"/>
  <c r="BS4" i="1"/>
  <c r="BS7" i="1"/>
  <c r="BT6" i="1" s="1"/>
  <c r="BR147" i="1"/>
  <c r="BR168" i="1"/>
  <c r="BR122" i="1"/>
  <c r="BR150" i="1"/>
  <c r="BR35" i="1"/>
  <c r="BR176" i="1"/>
  <c r="BR105" i="1"/>
  <c r="BR314" i="1"/>
  <c r="BR109" i="1"/>
  <c r="BR107" i="1"/>
  <c r="BR34" i="1"/>
  <c r="BR33" i="1"/>
  <c r="BR171" i="1"/>
  <c r="BR138" i="1"/>
  <c r="BR144" i="1"/>
  <c r="BR43" i="1"/>
  <c r="BR188" i="1"/>
  <c r="BR179" i="1"/>
  <c r="BR106" i="1"/>
  <c r="BR91" i="1"/>
  <c r="BR37" i="1"/>
  <c r="BR108" i="1"/>
  <c r="BR185" i="1"/>
  <c r="BR36" i="1"/>
  <c r="BR38" i="1"/>
  <c r="BR141" i="1"/>
  <c r="BR182" i="1"/>
  <c r="BR317" i="1"/>
  <c r="BZ8" i="1"/>
  <c r="O87" i="4"/>
  <c r="BX205" i="6"/>
  <c r="BX297" i="6"/>
  <c r="BX216" i="6"/>
  <c r="BX209" i="6"/>
  <c r="BX208" i="6"/>
  <c r="BX290" i="6"/>
  <c r="BX246" i="6"/>
  <c r="BX218" i="6"/>
  <c r="BX262" i="6"/>
  <c r="BX291" i="6"/>
  <c r="BX201" i="6"/>
  <c r="BX181" i="6"/>
  <c r="BX253" i="6"/>
  <c r="BX210" i="6"/>
  <c r="BX293" i="6"/>
  <c r="BX195" i="6"/>
  <c r="BX190" i="6"/>
  <c r="BX254" i="6"/>
  <c r="BX220" i="6"/>
  <c r="BX238" i="6"/>
  <c r="BX232" i="6"/>
  <c r="BX242" i="6"/>
  <c r="BX197" i="6"/>
  <c r="BX189" i="6"/>
  <c r="BX295" i="6"/>
  <c r="BX274" i="6"/>
  <c r="BX267" i="6"/>
  <c r="BX272" i="6"/>
  <c r="BX237" i="6"/>
  <c r="BX256" i="6"/>
  <c r="BX206" i="6"/>
  <c r="BX178" i="6"/>
  <c r="BX187" i="6"/>
  <c r="BX285" i="6"/>
  <c r="BX191" i="6"/>
  <c r="BX269" i="6"/>
  <c r="BX184" i="6"/>
  <c r="BX222" i="6"/>
  <c r="BX183" i="6"/>
  <c r="BX266" i="6"/>
  <c r="BX243" i="6"/>
  <c r="BX281" i="6"/>
  <c r="BX299" i="6"/>
  <c r="BX231" i="6"/>
  <c r="BX287" i="6"/>
  <c r="BX199" i="6"/>
  <c r="BX284" i="6"/>
  <c r="BX234" i="6"/>
  <c r="BX275" i="6"/>
  <c r="BX255" i="6"/>
  <c r="BX258" i="6"/>
  <c r="BX223" i="6"/>
  <c r="BX221" i="6"/>
  <c r="BX288" i="6"/>
  <c r="BX277" i="6"/>
  <c r="BX198" i="6"/>
  <c r="BX200" i="6"/>
  <c r="BX268" i="6"/>
  <c r="BX217" i="6"/>
  <c r="BX289" i="6"/>
  <c r="BX257" i="6"/>
  <c r="BX260" i="6"/>
  <c r="BX240" i="6"/>
  <c r="BX196" i="6"/>
  <c r="BX215" i="6"/>
  <c r="BX203" i="6"/>
  <c r="BX292" i="6"/>
  <c r="BX273" i="6"/>
  <c r="BX207" i="6"/>
  <c r="BX278" i="6"/>
  <c r="BX202" i="6"/>
  <c r="BX225" i="6"/>
  <c r="BX204" i="6"/>
  <c r="BX244" i="6"/>
  <c r="BX227" i="6"/>
  <c r="BX226" i="6"/>
  <c r="BX230" i="6"/>
  <c r="BX259" i="6"/>
  <c r="BX214" i="6"/>
  <c r="BX276" i="6"/>
  <c r="BX224" i="6"/>
  <c r="BX252" i="6"/>
  <c r="BX228" i="6"/>
  <c r="BX211" i="6"/>
  <c r="BX236" i="6"/>
  <c r="BX271" i="6"/>
  <c r="BX249" i="6"/>
  <c r="BX193" i="6"/>
  <c r="BX213" i="6"/>
  <c r="BX294" i="6"/>
  <c r="BX296" i="6"/>
  <c r="BX264" i="6"/>
  <c r="BX265" i="6"/>
  <c r="BX261" i="6"/>
  <c r="BX298" i="6"/>
  <c r="BX270" i="6"/>
  <c r="BX251" i="6"/>
  <c r="BX186" i="6"/>
  <c r="BX233" i="6"/>
  <c r="BX250" i="6"/>
  <c r="BX188" i="6"/>
  <c r="BX286" i="6"/>
  <c r="BX245" i="6"/>
  <c r="BX248" i="6"/>
  <c r="BX185" i="6"/>
  <c r="BX239" i="6"/>
  <c r="BX219" i="6"/>
  <c r="BX192" i="6"/>
  <c r="BX247" i="6"/>
  <c r="BX283" i="6"/>
  <c r="BX263" i="6"/>
  <c r="BX280" i="6"/>
  <c r="BX300" i="6"/>
  <c r="BX241" i="6"/>
  <c r="BX235" i="6"/>
  <c r="BX282" i="6"/>
  <c r="BX177" i="6"/>
  <c r="BX212" i="6"/>
  <c r="BX194" i="6"/>
  <c r="BX179" i="6"/>
  <c r="BX229" i="6"/>
  <c r="BX180" i="6"/>
  <c r="BX176" i="6"/>
  <c r="BX279" i="6"/>
  <c r="BX182" i="6"/>
  <c r="AV297" i="9" l="1"/>
  <c r="AV165" i="9"/>
  <c r="BB7" i="6"/>
  <c r="BB4" i="6"/>
  <c r="BW70" i="5"/>
  <c r="BW35" i="5"/>
  <c r="BW37" i="5"/>
  <c r="BW142" i="5"/>
  <c r="BW86" i="5"/>
  <c r="BW40" i="5"/>
  <c r="BW150" i="5"/>
  <c r="BW46" i="5"/>
  <c r="BW158" i="5"/>
  <c r="BW94" i="5"/>
  <c r="BW126" i="5"/>
  <c r="BW13" i="5"/>
  <c r="BW118" i="5"/>
  <c r="BW54" i="5"/>
  <c r="BW22" i="5"/>
  <c r="BW78" i="5"/>
  <c r="BW62" i="5"/>
  <c r="BW36" i="5"/>
  <c r="BW39" i="5"/>
  <c r="BW38" i="5"/>
  <c r="BW110" i="5"/>
  <c r="BW171" i="5"/>
  <c r="BW104" i="5"/>
  <c r="BW135" i="5"/>
  <c r="BW169" i="5"/>
  <c r="BW103" i="5"/>
  <c r="BW106" i="5"/>
  <c r="BW139" i="5"/>
  <c r="BW137" i="5"/>
  <c r="BW105" i="5"/>
  <c r="BW168" i="5"/>
  <c r="BW170" i="5"/>
  <c r="BW167" i="5"/>
  <c r="BW136" i="5"/>
  <c r="BW107" i="5"/>
  <c r="BW138" i="5"/>
  <c r="BX8" i="5"/>
  <c r="BW175" i="5"/>
  <c r="BY8" i="6"/>
  <c r="BE4" i="5"/>
  <c r="BE7" i="5"/>
  <c r="AW164" i="9"/>
  <c r="AV162" i="9"/>
  <c r="AW327" i="9"/>
  <c r="AW293" i="9"/>
  <c r="AW98" i="9"/>
  <c r="AW42" i="9"/>
  <c r="AW44" i="9" s="1"/>
  <c r="AW39" i="9"/>
  <c r="AW273" i="9" s="1"/>
  <c r="BR206" i="1"/>
  <c r="BR242" i="1" s="1"/>
  <c r="CA8" i="9"/>
  <c r="AX4" i="9"/>
  <c r="AX7" i="9"/>
  <c r="BD4" i="8"/>
  <c r="BD7" i="8"/>
  <c r="CB8" i="8"/>
  <c r="BT4" i="1"/>
  <c r="BT7" i="1"/>
  <c r="BU6" i="1" s="1"/>
  <c r="BS188" i="1"/>
  <c r="BS179" i="1"/>
  <c r="BS176" i="1"/>
  <c r="BS141" i="1"/>
  <c r="BS36" i="1"/>
  <c r="BS168" i="1"/>
  <c r="BS317" i="1"/>
  <c r="BS314" i="1"/>
  <c r="BS171" i="1"/>
  <c r="BS107" i="1"/>
  <c r="BS150" i="1"/>
  <c r="BS122" i="1"/>
  <c r="BS38" i="1"/>
  <c r="BS34" i="1"/>
  <c r="BS33" i="1"/>
  <c r="BS105" i="1"/>
  <c r="BS37" i="1"/>
  <c r="BS182" i="1"/>
  <c r="BS91" i="1"/>
  <c r="BS43" i="1"/>
  <c r="BS108" i="1"/>
  <c r="BS185" i="1"/>
  <c r="BS138" i="1"/>
  <c r="BS109" i="1"/>
  <c r="BS144" i="1"/>
  <c r="BS35" i="1"/>
  <c r="BS106" i="1"/>
  <c r="BS147" i="1"/>
  <c r="BR209" i="1"/>
  <c r="CA8" i="1"/>
  <c r="O88" i="4"/>
  <c r="BY285" i="6"/>
  <c r="BY241" i="6"/>
  <c r="BY233" i="6"/>
  <c r="BY239" i="6"/>
  <c r="BY249" i="6"/>
  <c r="BY293" i="6"/>
  <c r="BY222" i="6"/>
  <c r="BY298" i="6"/>
  <c r="BY228" i="6"/>
  <c r="BY288" i="6"/>
  <c r="BY244" i="6"/>
  <c r="BY297" i="6"/>
  <c r="BY215" i="6"/>
  <c r="BY290" i="6"/>
  <c r="BY235" i="6"/>
  <c r="BY254" i="6"/>
  <c r="BY276" i="6"/>
  <c r="BY200" i="6"/>
  <c r="BY177" i="6"/>
  <c r="BQ314" i="1"/>
  <c r="BY257" i="6"/>
  <c r="BY270" i="6"/>
  <c r="BY265" i="6"/>
  <c r="BY250" i="6"/>
  <c r="BY191" i="6"/>
  <c r="BY221" i="6"/>
  <c r="BY209" i="6"/>
  <c r="BY266" i="6"/>
  <c r="BY179" i="6"/>
  <c r="BY240" i="6"/>
  <c r="BY197" i="6"/>
  <c r="BY274" i="6"/>
  <c r="BY205" i="6"/>
  <c r="BY269" i="6"/>
  <c r="BY300" i="6"/>
  <c r="BY216" i="6"/>
  <c r="BY261" i="6"/>
  <c r="BY234" i="6"/>
  <c r="BY271" i="6"/>
  <c r="BY186" i="6"/>
  <c r="BY217" i="6"/>
  <c r="BY247" i="6"/>
  <c r="BY277" i="6"/>
  <c r="BY223" i="6"/>
  <c r="BY213" i="6"/>
  <c r="BY260" i="6"/>
  <c r="BY180" i="6"/>
  <c r="BY199" i="6"/>
  <c r="BY211" i="6"/>
  <c r="BY286" i="6"/>
  <c r="BY212" i="6"/>
  <c r="BY278" i="6"/>
  <c r="BY204" i="6"/>
  <c r="BY194" i="6"/>
  <c r="BY273" i="6"/>
  <c r="BY287" i="6"/>
  <c r="BY251" i="6"/>
  <c r="BY187" i="6"/>
  <c r="BY281" i="6"/>
  <c r="BY214" i="6"/>
  <c r="BY248" i="6"/>
  <c r="BY206" i="6"/>
  <c r="BY253" i="6"/>
  <c r="BQ317" i="1"/>
  <c r="BY218" i="6"/>
  <c r="BY258" i="6"/>
  <c r="BY259" i="6"/>
  <c r="BY190" i="6"/>
  <c r="BY283" i="6"/>
  <c r="BY203" i="6"/>
  <c r="BY207" i="6"/>
  <c r="BY181" i="6"/>
  <c r="BY183" i="6"/>
  <c r="BY289" i="6"/>
  <c r="BY227" i="6"/>
  <c r="BY296" i="6"/>
  <c r="BY192" i="6"/>
  <c r="BY264" i="6"/>
  <c r="BY243" i="6"/>
  <c r="BY229" i="6"/>
  <c r="BY263" i="6"/>
  <c r="BY193" i="6"/>
  <c r="BY184" i="6"/>
  <c r="BY292" i="6"/>
  <c r="BY176" i="6"/>
  <c r="BY242" i="6"/>
  <c r="BY201" i="6"/>
  <c r="BY226" i="6"/>
  <c r="BY225" i="6"/>
  <c r="BY252" i="6"/>
  <c r="BY268" i="6"/>
  <c r="BY275" i="6"/>
  <c r="BY294" i="6"/>
  <c r="BY210" i="6"/>
  <c r="BY219" i="6"/>
  <c r="BY231" i="6"/>
  <c r="BY185" i="6"/>
  <c r="BY280" i="6"/>
  <c r="BY282" i="6"/>
  <c r="BY237" i="6"/>
  <c r="BY256" i="6"/>
  <c r="BY208" i="6"/>
  <c r="BY236" i="6"/>
  <c r="BY291" i="6"/>
  <c r="BY238" i="6"/>
  <c r="BY232" i="6"/>
  <c r="BY295" i="6"/>
  <c r="BY284" i="6"/>
  <c r="BY220" i="6"/>
  <c r="BY262" i="6"/>
  <c r="BY245" i="6"/>
  <c r="BY178" i="6"/>
  <c r="BY195" i="6"/>
  <c r="BY188" i="6"/>
  <c r="BY267" i="6"/>
  <c r="BY272" i="6"/>
  <c r="BY299" i="6"/>
  <c r="BY196" i="6"/>
  <c r="BY182" i="6"/>
  <c r="BY279" i="6"/>
  <c r="BY202" i="6"/>
  <c r="BY246" i="6"/>
  <c r="BY230" i="6"/>
  <c r="BY224" i="6"/>
  <c r="BY189" i="6"/>
  <c r="BY198" i="6"/>
  <c r="BY255" i="6"/>
  <c r="AW280" i="9" l="1"/>
  <c r="AW163" i="9"/>
  <c r="AX244" i="9"/>
  <c r="AX99" i="9"/>
  <c r="BZ8" i="6"/>
  <c r="BF6" i="5"/>
  <c r="BX110" i="5"/>
  <c r="BX22" i="5"/>
  <c r="BX39" i="5"/>
  <c r="BX142" i="5"/>
  <c r="BX35" i="5"/>
  <c r="BX70" i="5"/>
  <c r="BX37" i="5"/>
  <c r="BX40" i="5"/>
  <c r="BX158" i="5"/>
  <c r="BX62" i="5"/>
  <c r="BX78" i="5"/>
  <c r="BX150" i="5"/>
  <c r="BX36" i="5"/>
  <c r="BX38" i="5"/>
  <c r="BX118" i="5"/>
  <c r="BX94" i="5"/>
  <c r="BX13" i="5"/>
  <c r="BX46" i="5"/>
  <c r="BX86" i="5"/>
  <c r="BX54" i="5"/>
  <c r="BX126" i="5"/>
  <c r="BX168" i="5"/>
  <c r="BX138" i="5"/>
  <c r="BX105" i="5"/>
  <c r="BX103" i="5"/>
  <c r="BX171" i="5"/>
  <c r="BX107" i="5"/>
  <c r="BX139" i="5"/>
  <c r="BX169" i="5"/>
  <c r="BX136" i="5"/>
  <c r="BX137" i="5"/>
  <c r="BX170" i="5"/>
  <c r="BX135" i="5"/>
  <c r="BX104" i="5"/>
  <c r="BX167" i="5"/>
  <c r="BX106" i="5"/>
  <c r="BY8" i="5"/>
  <c r="BX175" i="5"/>
  <c r="BC6" i="6"/>
  <c r="AX330" i="9"/>
  <c r="AX328" i="9"/>
  <c r="AW67" i="9"/>
  <c r="AX183" i="9"/>
  <c r="AX161" i="9"/>
  <c r="AX294" i="9" s="1"/>
  <c r="AX138" i="9"/>
  <c r="AX101" i="9"/>
  <c r="AX69" i="9"/>
  <c r="AX74" i="9"/>
  <c r="AX55" i="9"/>
  <c r="AX40" i="9"/>
  <c r="AX43" i="9"/>
  <c r="AX41" i="9"/>
  <c r="BS209" i="1"/>
  <c r="BS245" i="1" s="1"/>
  <c r="AY6" i="9"/>
  <c r="AX14" i="9"/>
  <c r="CB8" i="9"/>
  <c r="BS206" i="1"/>
  <c r="BS242" i="1" s="1"/>
  <c r="CC8" i="8"/>
  <c r="BE6" i="8"/>
  <c r="BD257" i="8"/>
  <c r="BD275" i="8"/>
  <c r="BD271" i="8"/>
  <c r="BD258" i="8"/>
  <c r="BD272" i="8"/>
  <c r="BD249" i="8"/>
  <c r="BD264" i="8"/>
  <c r="BD234" i="8"/>
  <c r="BD241" i="8"/>
  <c r="BD248" i="8"/>
  <c r="BD235" i="8"/>
  <c r="BD252" i="8"/>
  <c r="BD64" i="8"/>
  <c r="BD63" i="8"/>
  <c r="BD51" i="8"/>
  <c r="BD49" i="8"/>
  <c r="BD48" i="8"/>
  <c r="BD67" i="8"/>
  <c r="BD34" i="8"/>
  <c r="BD33" i="8"/>
  <c r="BD36" i="8"/>
  <c r="BD65" i="8"/>
  <c r="BD52" i="8"/>
  <c r="BD11" i="8"/>
  <c r="BD66" i="8"/>
  <c r="BD50" i="8"/>
  <c r="BD37" i="8"/>
  <c r="BD35" i="8"/>
  <c r="BU7" i="1"/>
  <c r="BV6" i="1" s="1"/>
  <c r="BU4" i="1"/>
  <c r="BR245" i="1"/>
  <c r="BT176" i="1"/>
  <c r="BT105" i="1"/>
  <c r="BT43" i="1"/>
  <c r="BT107" i="1"/>
  <c r="BT144" i="1"/>
  <c r="BT34" i="1"/>
  <c r="BT36" i="1"/>
  <c r="BT147" i="1"/>
  <c r="BT91" i="1"/>
  <c r="BT122" i="1"/>
  <c r="BT168" i="1"/>
  <c r="BT171" i="1"/>
  <c r="BT179" i="1"/>
  <c r="BT185" i="1"/>
  <c r="BT38" i="1"/>
  <c r="BT35" i="1"/>
  <c r="BT108" i="1"/>
  <c r="BT138" i="1"/>
  <c r="BT182" i="1"/>
  <c r="BT109" i="1"/>
  <c r="BT37" i="1"/>
  <c r="BT106" i="1"/>
  <c r="BT33" i="1"/>
  <c r="BT141" i="1"/>
  <c r="BT150" i="1"/>
  <c r="BT188" i="1"/>
  <c r="CB8" i="1"/>
  <c r="O89" i="4"/>
  <c r="BZ271" i="6"/>
  <c r="BZ206" i="6"/>
  <c r="BZ220" i="6"/>
  <c r="BZ278" i="6"/>
  <c r="BZ245" i="6"/>
  <c r="BZ205" i="6"/>
  <c r="BZ289" i="6"/>
  <c r="BZ202" i="6"/>
  <c r="BZ193" i="6"/>
  <c r="BZ197" i="6"/>
  <c r="BZ259" i="6"/>
  <c r="BZ225" i="6"/>
  <c r="BZ240" i="6"/>
  <c r="BZ287" i="6"/>
  <c r="BZ251" i="6"/>
  <c r="BZ300" i="6"/>
  <c r="BZ176" i="6"/>
  <c r="BZ257" i="6"/>
  <c r="BZ272" i="6"/>
  <c r="BZ180" i="6"/>
  <c r="BZ262" i="6"/>
  <c r="BZ183" i="6"/>
  <c r="BZ231" i="6"/>
  <c r="BZ214" i="6"/>
  <c r="BZ297" i="6"/>
  <c r="BZ282" i="6"/>
  <c r="BZ284" i="6"/>
  <c r="BZ270" i="6"/>
  <c r="BZ179" i="6"/>
  <c r="BZ255" i="6"/>
  <c r="BZ177" i="6"/>
  <c r="BZ253" i="6"/>
  <c r="BZ199" i="6"/>
  <c r="BZ248" i="6"/>
  <c r="BZ290" i="6"/>
  <c r="BZ256" i="6"/>
  <c r="BZ217" i="6"/>
  <c r="BZ292" i="6"/>
  <c r="BZ269" i="6"/>
  <c r="BZ229" i="6"/>
  <c r="BZ208" i="6"/>
  <c r="BZ232" i="6"/>
  <c r="BZ201" i="6"/>
  <c r="BZ209" i="6"/>
  <c r="BZ213" i="6"/>
  <c r="BZ181" i="6"/>
  <c r="BZ178" i="6"/>
  <c r="BZ211" i="6"/>
  <c r="BZ237" i="6"/>
  <c r="BZ288" i="6"/>
  <c r="BZ254" i="6"/>
  <c r="BZ210" i="6"/>
  <c r="BZ192" i="6"/>
  <c r="BZ215" i="6"/>
  <c r="BZ243" i="6"/>
  <c r="BZ286" i="6"/>
  <c r="BZ267" i="6"/>
  <c r="BZ239" i="6"/>
  <c r="BZ189" i="6"/>
  <c r="BZ241" i="6"/>
  <c r="BZ281" i="6"/>
  <c r="BZ216" i="6"/>
  <c r="BZ234" i="6"/>
  <c r="BZ236" i="6"/>
  <c r="BZ207" i="6"/>
  <c r="BZ298" i="6"/>
  <c r="BZ274" i="6"/>
  <c r="BZ212" i="6"/>
  <c r="BZ233" i="6"/>
  <c r="BZ261" i="6"/>
  <c r="BZ273" i="6"/>
  <c r="BZ266" i="6"/>
  <c r="BZ294" i="6"/>
  <c r="BZ185" i="6"/>
  <c r="BZ196" i="6"/>
  <c r="BZ242" i="6"/>
  <c r="BZ227" i="6"/>
  <c r="BZ277" i="6"/>
  <c r="BZ291" i="6"/>
  <c r="BZ195" i="6"/>
  <c r="BZ235" i="6"/>
  <c r="BZ295" i="6"/>
  <c r="BZ296" i="6"/>
  <c r="BZ230" i="6"/>
  <c r="BZ182" i="6"/>
  <c r="BZ249" i="6"/>
  <c r="BZ293" i="6"/>
  <c r="BZ260" i="6"/>
  <c r="BZ191" i="6"/>
  <c r="BZ252" i="6"/>
  <c r="BZ283" i="6"/>
  <c r="BZ224" i="6"/>
  <c r="BZ204" i="6"/>
  <c r="BZ258" i="6"/>
  <c r="BZ218" i="6"/>
  <c r="BZ268" i="6"/>
  <c r="BZ276" i="6"/>
  <c r="BZ263" i="6"/>
  <c r="BZ228" i="6"/>
  <c r="BZ244" i="6"/>
  <c r="BZ238" i="6"/>
  <c r="BZ221" i="6"/>
  <c r="BZ279" i="6"/>
  <c r="BZ285" i="6"/>
  <c r="BZ200" i="6"/>
  <c r="BZ188" i="6"/>
  <c r="BZ275" i="6"/>
  <c r="BZ203" i="6"/>
  <c r="BZ226" i="6"/>
  <c r="BZ198" i="6"/>
  <c r="BZ186" i="6"/>
  <c r="BZ219" i="6"/>
  <c r="BZ190" i="6"/>
  <c r="BZ222" i="6"/>
  <c r="BZ264" i="6"/>
  <c r="BZ223" i="6"/>
  <c r="BZ194" i="6"/>
  <c r="BZ184" i="6"/>
  <c r="BZ247" i="6"/>
  <c r="BZ280" i="6"/>
  <c r="BZ187" i="6"/>
  <c r="BZ265" i="6"/>
  <c r="BZ299" i="6"/>
  <c r="BZ246" i="6"/>
  <c r="BZ250" i="6"/>
  <c r="AW297" i="9" l="1"/>
  <c r="AW165" i="9"/>
  <c r="BC7" i="6"/>
  <c r="BC4" i="6"/>
  <c r="BF4" i="5"/>
  <c r="BF7" i="5"/>
  <c r="BY110" i="5"/>
  <c r="BY13" i="5"/>
  <c r="BY62" i="5"/>
  <c r="BY37" i="5"/>
  <c r="BY86" i="5"/>
  <c r="BY36" i="5"/>
  <c r="BY39" i="5"/>
  <c r="BY54" i="5"/>
  <c r="BY70" i="5"/>
  <c r="BY158" i="5"/>
  <c r="BY35" i="5"/>
  <c r="BY142" i="5"/>
  <c r="BY40" i="5"/>
  <c r="BY150" i="5"/>
  <c r="BY126" i="5"/>
  <c r="BY78" i="5"/>
  <c r="BY94" i="5"/>
  <c r="BY38" i="5"/>
  <c r="BY118" i="5"/>
  <c r="BY22" i="5"/>
  <c r="BY46" i="5"/>
  <c r="BY139" i="5"/>
  <c r="BY168" i="5"/>
  <c r="BY167" i="5"/>
  <c r="BY103" i="5"/>
  <c r="BY135" i="5"/>
  <c r="BY107" i="5"/>
  <c r="BY170" i="5"/>
  <c r="BY106" i="5"/>
  <c r="BY104" i="5"/>
  <c r="BY169" i="5"/>
  <c r="BY136" i="5"/>
  <c r="BY137" i="5"/>
  <c r="BY105" i="5"/>
  <c r="BY171" i="5"/>
  <c r="BY138" i="5"/>
  <c r="BY175" i="5"/>
  <c r="BZ8" i="5"/>
  <c r="CA8" i="6"/>
  <c r="AW162" i="9"/>
  <c r="AX164" i="9"/>
  <c r="AX327" i="9"/>
  <c r="AX293" i="9"/>
  <c r="AX98" i="9"/>
  <c r="AX42" i="9"/>
  <c r="AX44" i="9" s="1"/>
  <c r="AX39" i="9"/>
  <c r="AX273" i="9" s="1"/>
  <c r="CC8" i="9"/>
  <c r="AY4" i="9"/>
  <c r="AY7" i="9"/>
  <c r="BE7" i="8"/>
  <c r="BE4" i="8"/>
  <c r="CD8" i="8"/>
  <c r="BT209" i="1"/>
  <c r="BT245" i="1" s="1"/>
  <c r="BT206" i="1"/>
  <c r="BT242" i="1" s="1"/>
  <c r="BU150" i="1"/>
  <c r="BU109" i="1"/>
  <c r="BU38" i="1"/>
  <c r="BU35" i="1"/>
  <c r="BU179" i="1"/>
  <c r="BU106" i="1"/>
  <c r="BU144" i="1"/>
  <c r="BU37" i="1"/>
  <c r="BU105" i="1"/>
  <c r="BU107" i="1"/>
  <c r="BU36" i="1"/>
  <c r="BU33" i="1"/>
  <c r="BU108" i="1"/>
  <c r="BU34" i="1"/>
  <c r="BU141" i="1"/>
  <c r="BU91" i="1"/>
  <c r="BU317" i="1"/>
  <c r="BU171" i="1"/>
  <c r="BU188" i="1"/>
  <c r="BU147" i="1"/>
  <c r="BU43" i="1"/>
  <c r="BU185" i="1"/>
  <c r="BU138" i="1"/>
  <c r="BU168" i="1"/>
  <c r="BU182" i="1"/>
  <c r="BU314" i="1"/>
  <c r="BU176" i="1"/>
  <c r="BU122" i="1"/>
  <c r="BV4" i="1"/>
  <c r="BV7" i="1"/>
  <c r="BW6" i="1" s="1"/>
  <c r="CC8" i="1"/>
  <c r="O90" i="4"/>
  <c r="O91" i="4" s="1"/>
  <c r="CA193" i="6"/>
  <c r="CA260" i="6"/>
  <c r="CA268" i="6"/>
  <c r="CA220" i="6"/>
  <c r="CA211" i="6"/>
  <c r="CA225" i="6"/>
  <c r="CA232" i="6"/>
  <c r="CA219" i="6"/>
  <c r="CA226" i="6"/>
  <c r="CA176" i="6"/>
  <c r="CA234" i="6"/>
  <c r="CA265" i="6"/>
  <c r="CA243" i="6"/>
  <c r="CA256" i="6"/>
  <c r="CA294" i="6"/>
  <c r="CA222" i="6"/>
  <c r="CA274" i="6"/>
  <c r="CA233" i="6"/>
  <c r="CA255" i="6"/>
  <c r="CA217" i="6"/>
  <c r="CA269" i="6"/>
  <c r="CA177" i="6"/>
  <c r="CA210" i="6"/>
  <c r="CA288" i="6"/>
  <c r="CA238" i="6"/>
  <c r="CA273" i="6"/>
  <c r="CA250" i="6"/>
  <c r="CA258" i="6"/>
  <c r="CA206" i="6"/>
  <c r="CA196" i="6"/>
  <c r="CA266" i="6"/>
  <c r="CA248" i="6"/>
  <c r="CA183" i="6"/>
  <c r="CA204" i="6"/>
  <c r="CA209" i="6"/>
  <c r="CA249" i="6"/>
  <c r="CA205" i="6"/>
  <c r="CA203" i="6"/>
  <c r="CA267" i="6"/>
  <c r="CA200" i="6"/>
  <c r="CA199" i="6"/>
  <c r="CA296" i="6"/>
  <c r="CA214" i="6"/>
  <c r="CA186" i="6"/>
  <c r="CA271" i="6"/>
  <c r="CA261" i="6"/>
  <c r="CA298" i="6"/>
  <c r="CA292" i="6"/>
  <c r="CA245" i="6"/>
  <c r="CA224" i="6"/>
  <c r="CA242" i="6"/>
  <c r="CA272" i="6"/>
  <c r="CA300" i="6"/>
  <c r="CA278" i="6"/>
  <c r="CA231" i="6"/>
  <c r="CA264" i="6"/>
  <c r="CA201" i="6"/>
  <c r="CA270" i="6"/>
  <c r="CA291" i="6"/>
  <c r="CA197" i="6"/>
  <c r="CA180" i="6"/>
  <c r="CA275" i="6"/>
  <c r="CA251" i="6"/>
  <c r="CA247" i="6"/>
  <c r="CA191" i="6"/>
  <c r="CA184" i="6"/>
  <c r="CA181" i="6"/>
  <c r="CA285" i="6"/>
  <c r="CA182" i="6"/>
  <c r="CA207" i="6"/>
  <c r="CA223" i="6"/>
  <c r="CA239" i="6"/>
  <c r="CA195" i="6"/>
  <c r="CA194" i="6"/>
  <c r="CA216" i="6"/>
  <c r="CA282" i="6"/>
  <c r="CA187" i="6"/>
  <c r="CA252" i="6"/>
  <c r="CA208" i="6"/>
  <c r="CA230" i="6"/>
  <c r="CA295" i="6"/>
  <c r="CA236" i="6"/>
  <c r="CA293" i="6"/>
  <c r="CA297" i="6"/>
  <c r="CA190" i="6"/>
  <c r="CA218" i="6"/>
  <c r="CA188" i="6"/>
  <c r="CA228" i="6"/>
  <c r="CA290" i="6"/>
  <c r="CA212" i="6"/>
  <c r="CA229" i="6"/>
  <c r="CA198" i="6"/>
  <c r="CA202" i="6"/>
  <c r="CA189" i="6"/>
  <c r="CA235" i="6"/>
  <c r="CA277" i="6"/>
  <c r="CA287" i="6"/>
  <c r="CA263" i="6"/>
  <c r="CA244" i="6"/>
  <c r="CA262" i="6"/>
  <c r="CA284" i="6"/>
  <c r="CA283" i="6"/>
  <c r="CA192" i="6"/>
  <c r="CA281" i="6"/>
  <c r="CA254" i="6"/>
  <c r="CA246" i="6"/>
  <c r="CA240" i="6"/>
  <c r="CA279" i="6"/>
  <c r="CA253" i="6"/>
  <c r="CA227" i="6"/>
  <c r="CA241" i="6"/>
  <c r="CA237" i="6"/>
  <c r="CA259" i="6"/>
  <c r="CA179" i="6"/>
  <c r="CA185" i="6"/>
  <c r="CA221" i="6"/>
  <c r="CA280" i="6"/>
  <c r="CA276" i="6"/>
  <c r="CA257" i="6"/>
  <c r="CA299" i="6"/>
  <c r="CA178" i="6"/>
  <c r="CA213" i="6"/>
  <c r="CA286" i="6"/>
  <c r="CA215" i="6"/>
  <c r="CA289" i="6"/>
  <c r="AX280" i="9" l="1"/>
  <c r="AX163" i="9"/>
  <c r="AY244" i="9"/>
  <c r="AY99" i="9"/>
  <c r="CB8" i="6"/>
  <c r="BZ70" i="5"/>
  <c r="BZ54" i="5"/>
  <c r="BZ158" i="5"/>
  <c r="BZ35" i="5"/>
  <c r="BZ40" i="5"/>
  <c r="BZ150" i="5"/>
  <c r="BZ46" i="5"/>
  <c r="BZ38" i="5"/>
  <c r="BZ142" i="5"/>
  <c r="BZ39" i="5"/>
  <c r="BZ13" i="5"/>
  <c r="BZ118" i="5"/>
  <c r="BZ22" i="5"/>
  <c r="BZ62" i="5"/>
  <c r="BZ126" i="5"/>
  <c r="BZ78" i="5"/>
  <c r="BZ94" i="5"/>
  <c r="BZ86" i="5"/>
  <c r="BZ36" i="5"/>
  <c r="BZ37" i="5"/>
  <c r="BZ110" i="5"/>
  <c r="BZ168" i="5"/>
  <c r="BZ167" i="5"/>
  <c r="BZ169" i="5"/>
  <c r="BZ136" i="5"/>
  <c r="BZ135" i="5"/>
  <c r="BZ107" i="5"/>
  <c r="BZ106" i="5"/>
  <c r="BZ105" i="5"/>
  <c r="BZ171" i="5"/>
  <c r="BZ138" i="5"/>
  <c r="BZ170" i="5"/>
  <c r="BZ139" i="5"/>
  <c r="BZ103" i="5"/>
  <c r="BZ137" i="5"/>
  <c r="BZ104" i="5"/>
  <c r="CA8" i="5"/>
  <c r="BZ175" i="5"/>
  <c r="BG6" i="5"/>
  <c r="BD6" i="6"/>
  <c r="AY330" i="9"/>
  <c r="AY328" i="9"/>
  <c r="AX67" i="9"/>
  <c r="AY183" i="9"/>
  <c r="AY161" i="9"/>
  <c r="AY294" i="9" s="1"/>
  <c r="AY138" i="9"/>
  <c r="AY101" i="9"/>
  <c r="AY69" i="9"/>
  <c r="AY74" i="9"/>
  <c r="AY55" i="9"/>
  <c r="AY40" i="9"/>
  <c r="AY43" i="9"/>
  <c r="AY41" i="9"/>
  <c r="CD8" i="9"/>
  <c r="AZ6" i="9"/>
  <c r="AY14" i="9"/>
  <c r="BU206" i="1"/>
  <c r="BU242" i="1" s="1"/>
  <c r="BF6" i="8"/>
  <c r="CE8" i="8"/>
  <c r="BE264" i="8"/>
  <c r="BE272" i="8"/>
  <c r="BE257" i="8"/>
  <c r="BE252" i="8"/>
  <c r="BE248" i="8"/>
  <c r="BE271" i="8"/>
  <c r="BE241" i="8"/>
  <c r="BE258" i="8"/>
  <c r="BE249" i="8"/>
  <c r="BE275" i="8"/>
  <c r="BE234" i="8"/>
  <c r="BE235" i="8"/>
  <c r="BE63" i="8"/>
  <c r="BE50" i="8"/>
  <c r="BE48" i="8"/>
  <c r="BE67" i="8"/>
  <c r="BE66" i="8"/>
  <c r="BE33" i="8"/>
  <c r="BE34" i="8"/>
  <c r="BE65" i="8"/>
  <c r="BE52" i="8"/>
  <c r="BE11" i="8"/>
  <c r="BE51" i="8"/>
  <c r="BE49" i="8"/>
  <c r="BE37" i="8"/>
  <c r="BE35" i="8"/>
  <c r="BE36" i="8"/>
  <c r="BE64" i="8"/>
  <c r="BW7" i="1"/>
  <c r="BX6" i="1" s="1"/>
  <c r="BW4" i="1"/>
  <c r="BU209" i="1"/>
  <c r="BV176" i="1"/>
  <c r="BV105" i="1"/>
  <c r="BV108" i="1"/>
  <c r="BV43" i="1"/>
  <c r="BV185" i="1"/>
  <c r="BV141" i="1"/>
  <c r="BV36" i="1"/>
  <c r="BV38" i="1"/>
  <c r="BV182" i="1"/>
  <c r="BV122" i="1"/>
  <c r="BV144" i="1"/>
  <c r="BV91" i="1"/>
  <c r="BV171" i="1"/>
  <c r="BV314" i="1"/>
  <c r="BV317" i="1"/>
  <c r="BV147" i="1"/>
  <c r="BV107" i="1"/>
  <c r="BV106" i="1"/>
  <c r="BV35" i="1"/>
  <c r="BV33" i="1"/>
  <c r="BV150" i="1"/>
  <c r="BV37" i="1"/>
  <c r="BV188" i="1"/>
  <c r="BV138" i="1"/>
  <c r="BV34" i="1"/>
  <c r="BV109" i="1"/>
  <c r="BV168" i="1"/>
  <c r="BV179" i="1"/>
  <c r="CD8" i="1"/>
  <c r="O92" i="4"/>
  <c r="CB289" i="6"/>
  <c r="CB218" i="6"/>
  <c r="CB264" i="6"/>
  <c r="CB215" i="6"/>
  <c r="CB183" i="6"/>
  <c r="CB244" i="6"/>
  <c r="CB226" i="6"/>
  <c r="CB186" i="6"/>
  <c r="CB221" i="6"/>
  <c r="CB267" i="6"/>
  <c r="CB207" i="6"/>
  <c r="CB228" i="6"/>
  <c r="CB210" i="6"/>
  <c r="CB288" i="6"/>
  <c r="CB189" i="6"/>
  <c r="CB240" i="6"/>
  <c r="CB278" i="6"/>
  <c r="CB223" i="6"/>
  <c r="CB206" i="6"/>
  <c r="CB257" i="6"/>
  <c r="CB246" i="6"/>
  <c r="CB295" i="6"/>
  <c r="CB177" i="6"/>
  <c r="CB293" i="6"/>
  <c r="CB211" i="6"/>
  <c r="CB187" i="6"/>
  <c r="CB216" i="6"/>
  <c r="CB243" i="6"/>
  <c r="CB276" i="6"/>
  <c r="CB250" i="6"/>
  <c r="CB248" i="6"/>
  <c r="CB234" i="6"/>
  <c r="CB239" i="6"/>
  <c r="CB205" i="6"/>
  <c r="CB224" i="6"/>
  <c r="CB231" i="6"/>
  <c r="CB265" i="6"/>
  <c r="CB185" i="6"/>
  <c r="CB284" i="6"/>
  <c r="CB258" i="6"/>
  <c r="CB229" i="6"/>
  <c r="CB249" i="6"/>
  <c r="CB184" i="6"/>
  <c r="CB182" i="6"/>
  <c r="CB271" i="6"/>
  <c r="CB195" i="6"/>
  <c r="CB285" i="6"/>
  <c r="CB279" i="6"/>
  <c r="CB247" i="6"/>
  <c r="CB294" i="6"/>
  <c r="CB236" i="6"/>
  <c r="CB222" i="6"/>
  <c r="CB274" i="6"/>
  <c r="CB291" i="6"/>
  <c r="CB230" i="6"/>
  <c r="CB282" i="6"/>
  <c r="CB268" i="6"/>
  <c r="CB194" i="6"/>
  <c r="CB232" i="6"/>
  <c r="CB290" i="6"/>
  <c r="CB235" i="6"/>
  <c r="CB200" i="6"/>
  <c r="CB238" i="6"/>
  <c r="CB178" i="6"/>
  <c r="CB297" i="6"/>
  <c r="CB254" i="6"/>
  <c r="CB188" i="6"/>
  <c r="CB255" i="6"/>
  <c r="CB181" i="6"/>
  <c r="CB253" i="6"/>
  <c r="CB219" i="6"/>
  <c r="CB214" i="6"/>
  <c r="CB202" i="6"/>
  <c r="CB198" i="6"/>
  <c r="CB270" i="6"/>
  <c r="CB292" i="6"/>
  <c r="CB245" i="6"/>
  <c r="CB269" i="6"/>
  <c r="CB275" i="6"/>
  <c r="BT314" i="1"/>
  <c r="BT317" i="1"/>
  <c r="CB193" i="6"/>
  <c r="CB227" i="6"/>
  <c r="CB191" i="6"/>
  <c r="CB259" i="6"/>
  <c r="CB283" i="6"/>
  <c r="CB201" i="6"/>
  <c r="CB242" i="6"/>
  <c r="CB237" i="6"/>
  <c r="CB262" i="6"/>
  <c r="CB241" i="6"/>
  <c r="CB204" i="6"/>
  <c r="CB286" i="6"/>
  <c r="CB299" i="6"/>
  <c r="CB203" i="6"/>
  <c r="CB260" i="6"/>
  <c r="CB296" i="6"/>
  <c r="CB272" i="6"/>
  <c r="CB280" i="6"/>
  <c r="CB213" i="6"/>
  <c r="CB225" i="6"/>
  <c r="CB233" i="6"/>
  <c r="CB196" i="6"/>
  <c r="CB256" i="6"/>
  <c r="CB197" i="6"/>
  <c r="CB266" i="6"/>
  <c r="CB212" i="6"/>
  <c r="CB298" i="6"/>
  <c r="CB273" i="6"/>
  <c r="CB277" i="6"/>
  <c r="CB192" i="6"/>
  <c r="CB281" i="6"/>
  <c r="CB251" i="6"/>
  <c r="CB209" i="6"/>
  <c r="CB263" i="6"/>
  <c r="CB180" i="6"/>
  <c r="CB220" i="6"/>
  <c r="CB252" i="6"/>
  <c r="CB176" i="6"/>
  <c r="CB217" i="6"/>
  <c r="CB199" i="6"/>
  <c r="CB208" i="6"/>
  <c r="CB287" i="6"/>
  <c r="CB190" i="6"/>
  <c r="CB300" i="6"/>
  <c r="CB261" i="6"/>
  <c r="CB179" i="6"/>
  <c r="AX297" i="9" l="1"/>
  <c r="AX165" i="9"/>
  <c r="BG4" i="5"/>
  <c r="BG7" i="5"/>
  <c r="CA126" i="5"/>
  <c r="CA62" i="5"/>
  <c r="CA22" i="5"/>
  <c r="CA150" i="5"/>
  <c r="CA70" i="5"/>
  <c r="CA94" i="5"/>
  <c r="CA142" i="5"/>
  <c r="CA39" i="5"/>
  <c r="CA54" i="5"/>
  <c r="CA118" i="5"/>
  <c r="CA35" i="5"/>
  <c r="CA37" i="5"/>
  <c r="CA86" i="5"/>
  <c r="CA40" i="5"/>
  <c r="CA110" i="5"/>
  <c r="CA38" i="5"/>
  <c r="CA46" i="5"/>
  <c r="CA13" i="5"/>
  <c r="CA158" i="5"/>
  <c r="CA78" i="5"/>
  <c r="CA36" i="5"/>
  <c r="CA104" i="5"/>
  <c r="CA139" i="5"/>
  <c r="CA169" i="5"/>
  <c r="CA136" i="5"/>
  <c r="CA170" i="5"/>
  <c r="CA138" i="5"/>
  <c r="CA137" i="5"/>
  <c r="CA168" i="5"/>
  <c r="CA103" i="5"/>
  <c r="CA171" i="5"/>
  <c r="CA167" i="5"/>
  <c r="CA106" i="5"/>
  <c r="CA105" i="5"/>
  <c r="CA135" i="5"/>
  <c r="CA107" i="5"/>
  <c r="CB8" i="5"/>
  <c r="CA175" i="5"/>
  <c r="CC8" i="6"/>
  <c r="BD7" i="6"/>
  <c r="BD4" i="6"/>
  <c r="AX162" i="9"/>
  <c r="AY164" i="9"/>
  <c r="AY327" i="9"/>
  <c r="AY293" i="9"/>
  <c r="AY98" i="9"/>
  <c r="AY42" i="9"/>
  <c r="AY44" i="9" s="1"/>
  <c r="AY39" i="9"/>
  <c r="AY273" i="9" s="1"/>
  <c r="AZ7" i="9"/>
  <c r="AZ4" i="9"/>
  <c r="CE8" i="9"/>
  <c r="CF8" i="8"/>
  <c r="BF4" i="8"/>
  <c r="BF7" i="8"/>
  <c r="BV206" i="1"/>
  <c r="BV209" i="1"/>
  <c r="BU245" i="1"/>
  <c r="BW147" i="1"/>
  <c r="BW109" i="1"/>
  <c r="BW37" i="1"/>
  <c r="BW185" i="1"/>
  <c r="BW91" i="1"/>
  <c r="BW36" i="1"/>
  <c r="BW150" i="1"/>
  <c r="BW122" i="1"/>
  <c r="BW107" i="1"/>
  <c r="BW35" i="1"/>
  <c r="BW138" i="1"/>
  <c r="BW108" i="1"/>
  <c r="BW182" i="1"/>
  <c r="BW33" i="1"/>
  <c r="BW176" i="1"/>
  <c r="BW168" i="1"/>
  <c r="BW144" i="1"/>
  <c r="BW106" i="1"/>
  <c r="BW105" i="1"/>
  <c r="BW34" i="1"/>
  <c r="BW43" i="1"/>
  <c r="BW188" i="1"/>
  <c r="BW171" i="1"/>
  <c r="BW38" i="1"/>
  <c r="BW141" i="1"/>
  <c r="BW179" i="1"/>
  <c r="BX7" i="1"/>
  <c r="BY6" i="1" s="1"/>
  <c r="BX4" i="1"/>
  <c r="CE8" i="1"/>
  <c r="O93" i="4"/>
  <c r="CC265" i="6"/>
  <c r="CC294" i="6"/>
  <c r="CC222" i="6"/>
  <c r="CC285" i="6"/>
  <c r="CC242" i="6"/>
  <c r="CC196" i="6"/>
  <c r="CC194" i="6"/>
  <c r="CC217" i="6"/>
  <c r="CC268" i="6"/>
  <c r="CC297" i="6"/>
  <c r="CC227" i="6"/>
  <c r="CC199" i="6"/>
  <c r="CC233" i="6"/>
  <c r="CC177" i="6"/>
  <c r="CC191" i="6"/>
  <c r="CC189" i="6"/>
  <c r="CC251" i="6"/>
  <c r="CC211" i="6"/>
  <c r="CC219" i="6"/>
  <c r="CC244" i="6"/>
  <c r="CC208" i="6"/>
  <c r="CC228" i="6"/>
  <c r="CC203" i="6"/>
  <c r="CC245" i="6"/>
  <c r="CC274" i="6"/>
  <c r="CC292" i="6"/>
  <c r="CC291" i="6"/>
  <c r="CC176" i="6"/>
  <c r="CC178" i="6"/>
  <c r="CC183" i="6"/>
  <c r="CC246" i="6"/>
  <c r="CC264" i="6"/>
  <c r="CC277" i="6"/>
  <c r="CC218" i="6"/>
  <c r="CC240" i="6"/>
  <c r="CC300" i="6"/>
  <c r="CC241" i="6"/>
  <c r="CC201" i="6"/>
  <c r="CC198" i="6"/>
  <c r="CC269" i="6"/>
  <c r="CC288" i="6"/>
  <c r="CC200" i="6"/>
  <c r="CC266" i="6"/>
  <c r="CC283" i="6"/>
  <c r="CC223" i="6"/>
  <c r="CC255" i="6"/>
  <c r="CC186" i="6"/>
  <c r="CC210" i="6"/>
  <c r="CC214" i="6"/>
  <c r="CC262" i="6"/>
  <c r="CC252" i="6"/>
  <c r="CC236" i="6"/>
  <c r="CC220" i="6"/>
  <c r="CC180" i="6"/>
  <c r="CC193" i="6"/>
  <c r="CC250" i="6"/>
  <c r="CC207" i="6"/>
  <c r="CC213" i="6"/>
  <c r="CC249" i="6"/>
  <c r="CC260" i="6"/>
  <c r="CC263" i="6"/>
  <c r="CC187" i="6"/>
  <c r="CC185" i="6"/>
  <c r="CC202" i="6"/>
  <c r="CC293" i="6"/>
  <c r="CC273" i="6"/>
  <c r="CC299" i="6"/>
  <c r="CC225" i="6"/>
  <c r="CC237" i="6"/>
  <c r="CC258" i="6"/>
  <c r="CC204" i="6"/>
  <c r="CC216" i="6"/>
  <c r="CC296" i="6"/>
  <c r="CC290" i="6"/>
  <c r="CC238" i="6"/>
  <c r="CC206" i="6"/>
  <c r="CC243" i="6"/>
  <c r="CC261" i="6"/>
  <c r="CC253" i="6"/>
  <c r="CC275" i="6"/>
  <c r="CC226" i="6"/>
  <c r="CC271" i="6"/>
  <c r="CC256" i="6"/>
  <c r="CC278" i="6"/>
  <c r="CC224" i="6"/>
  <c r="CC182" i="6"/>
  <c r="CC272" i="6"/>
  <c r="CC267" i="6"/>
  <c r="CC184" i="6"/>
  <c r="CC239" i="6"/>
  <c r="CC279" i="6"/>
  <c r="CC205" i="6"/>
  <c r="CC282" i="6"/>
  <c r="CC259" i="6"/>
  <c r="CC287" i="6"/>
  <c r="CC231" i="6"/>
  <c r="CC276" i="6"/>
  <c r="CC188" i="6"/>
  <c r="CC247" i="6"/>
  <c r="CC181" i="6"/>
  <c r="CC254" i="6"/>
  <c r="CC179" i="6"/>
  <c r="CC197" i="6"/>
  <c r="CC270" i="6"/>
  <c r="CC221" i="6"/>
  <c r="CC232" i="6"/>
  <c r="CC230" i="6"/>
  <c r="CC284" i="6"/>
  <c r="CC298" i="6"/>
  <c r="CC235" i="6"/>
  <c r="CC286" i="6"/>
  <c r="CC280" i="6"/>
  <c r="CC195" i="6"/>
  <c r="CC209" i="6"/>
  <c r="CC234" i="6"/>
  <c r="CC229" i="6"/>
  <c r="CC257" i="6"/>
  <c r="CC281" i="6"/>
  <c r="CC192" i="6"/>
  <c r="CC212" i="6"/>
  <c r="CC190" i="6"/>
  <c r="CC215" i="6"/>
  <c r="CC295" i="6"/>
  <c r="U8" i="8"/>
  <c r="CC289" i="6"/>
  <c r="CC248" i="6"/>
  <c r="AY280" i="9" l="1"/>
  <c r="AY163" i="9"/>
  <c r="AZ244" i="9"/>
  <c r="AZ99" i="9"/>
  <c r="CD8" i="6"/>
  <c r="BH6" i="5"/>
  <c r="BE6" i="6"/>
  <c r="CB126" i="5"/>
  <c r="CB39" i="5"/>
  <c r="CB37" i="5"/>
  <c r="CB150" i="5"/>
  <c r="CB35" i="5"/>
  <c r="CB118" i="5"/>
  <c r="CB142" i="5"/>
  <c r="CB38" i="5"/>
  <c r="CB62" i="5"/>
  <c r="CB110" i="5"/>
  <c r="CB78" i="5"/>
  <c r="CB13" i="5"/>
  <c r="CB86" i="5"/>
  <c r="CB36" i="5"/>
  <c r="CB40" i="5"/>
  <c r="CB46" i="5"/>
  <c r="CB22" i="5"/>
  <c r="CB94" i="5"/>
  <c r="CB158" i="5"/>
  <c r="CB70" i="5"/>
  <c r="CB54" i="5"/>
  <c r="CB139" i="5"/>
  <c r="CB169" i="5"/>
  <c r="CB138" i="5"/>
  <c r="CB170" i="5"/>
  <c r="CB135" i="5"/>
  <c r="CB104" i="5"/>
  <c r="CB105" i="5"/>
  <c r="CB167" i="5"/>
  <c r="CB168" i="5"/>
  <c r="CB137" i="5"/>
  <c r="CB103" i="5"/>
  <c r="CB136" i="5"/>
  <c r="CB107" i="5"/>
  <c r="CB171" i="5"/>
  <c r="CB106" i="5"/>
  <c r="CC8" i="5"/>
  <c r="CB175" i="5"/>
  <c r="AZ330" i="9"/>
  <c r="AZ328" i="9"/>
  <c r="AY67" i="9"/>
  <c r="AZ183" i="9"/>
  <c r="AZ161" i="9"/>
  <c r="AZ294" i="9" s="1"/>
  <c r="AZ138" i="9"/>
  <c r="AZ101" i="9"/>
  <c r="AZ69" i="9"/>
  <c r="AZ74" i="9"/>
  <c r="AZ55" i="9"/>
  <c r="AZ40" i="9"/>
  <c r="AZ43" i="9"/>
  <c r="AZ41" i="9"/>
  <c r="BW206" i="1"/>
  <c r="BW242" i="1" s="1"/>
  <c r="AZ14" i="9"/>
  <c r="BA6" i="9"/>
  <c r="CF8" i="9"/>
  <c r="BG6" i="8"/>
  <c r="BF264" i="8"/>
  <c r="BF272" i="8"/>
  <c r="BF252" i="8"/>
  <c r="BF275" i="8"/>
  <c r="BF271" i="8"/>
  <c r="BF258" i="8"/>
  <c r="BF241" i="8"/>
  <c r="BF249" i="8"/>
  <c r="BF235" i="8"/>
  <c r="BF248" i="8"/>
  <c r="BF257" i="8"/>
  <c r="BF234" i="8"/>
  <c r="BF49" i="8"/>
  <c r="BF67" i="8"/>
  <c r="BF66" i="8"/>
  <c r="BF65" i="8"/>
  <c r="BF52" i="8"/>
  <c r="BF11" i="8"/>
  <c r="BF33" i="8"/>
  <c r="BF51" i="8"/>
  <c r="BF64" i="8"/>
  <c r="BF63" i="8"/>
  <c r="BF50" i="8"/>
  <c r="BF37" i="8"/>
  <c r="BF48" i="8"/>
  <c r="BF36" i="8"/>
  <c r="BF35" i="8"/>
  <c r="BF34" i="8"/>
  <c r="CF7" i="8"/>
  <c r="CF4" i="8"/>
  <c r="CF6" i="8"/>
  <c r="BW209" i="1"/>
  <c r="BW245" i="1" s="1"/>
  <c r="BX106" i="1"/>
  <c r="BX317" i="1"/>
  <c r="BX185" i="1"/>
  <c r="BX108" i="1"/>
  <c r="BX33" i="1"/>
  <c r="BX43" i="1"/>
  <c r="BX35" i="1"/>
  <c r="BX171" i="1"/>
  <c r="BX168" i="1"/>
  <c r="BX141" i="1"/>
  <c r="BX314" i="1"/>
  <c r="BX188" i="1"/>
  <c r="BX105" i="1"/>
  <c r="BX179" i="1"/>
  <c r="BX147" i="1"/>
  <c r="BX107" i="1"/>
  <c r="BX176" i="1"/>
  <c r="BX144" i="1"/>
  <c r="BX150" i="1"/>
  <c r="BX122" i="1"/>
  <c r="BX37" i="1"/>
  <c r="BX109" i="1"/>
  <c r="BX138" i="1"/>
  <c r="BX91" i="1"/>
  <c r="BX38" i="1"/>
  <c r="BX36" i="1"/>
  <c r="BX182" i="1"/>
  <c r="BX34" i="1"/>
  <c r="BY7" i="1"/>
  <c r="BZ6" i="1" s="1"/>
  <c r="BY4" i="1"/>
  <c r="BV245" i="1"/>
  <c r="BV242" i="1"/>
  <c r="CF8" i="1"/>
  <c r="O94" i="4"/>
  <c r="CD186" i="6"/>
  <c r="CD242" i="6"/>
  <c r="CD269" i="6"/>
  <c r="CD233" i="6"/>
  <c r="CD290" i="6"/>
  <c r="CD275" i="6"/>
  <c r="CD217" i="6"/>
  <c r="CD235" i="6"/>
  <c r="CD176" i="6"/>
  <c r="CD240" i="6"/>
  <c r="CD299" i="6"/>
  <c r="CD180" i="6"/>
  <c r="CD209" i="6"/>
  <c r="CD273" i="6"/>
  <c r="CD225" i="6"/>
  <c r="CD295" i="6"/>
  <c r="CD193" i="6"/>
  <c r="CD223" i="6"/>
  <c r="CD282" i="6"/>
  <c r="CD300" i="6"/>
  <c r="CD202" i="6"/>
  <c r="CD210" i="6"/>
  <c r="CD178" i="6"/>
  <c r="CD258" i="6"/>
  <c r="CD293" i="6"/>
  <c r="CD198" i="6"/>
  <c r="CD213" i="6"/>
  <c r="CD221" i="6"/>
  <c r="CD238" i="6"/>
  <c r="CD280" i="6"/>
  <c r="CD279" i="6"/>
  <c r="CD256" i="6"/>
  <c r="CD265" i="6"/>
  <c r="CD281" i="6"/>
  <c r="CD205" i="6"/>
  <c r="CD184" i="6"/>
  <c r="CD218" i="6"/>
  <c r="CD219" i="6"/>
  <c r="CD229" i="6"/>
  <c r="CD255" i="6"/>
  <c r="CD268" i="6"/>
  <c r="CD278" i="6"/>
  <c r="CD296" i="6"/>
  <c r="CD239" i="6"/>
  <c r="CD271" i="6"/>
  <c r="CD203" i="6"/>
  <c r="CD190" i="6"/>
  <c r="CD248" i="6"/>
  <c r="CD201" i="6"/>
  <c r="CD177" i="6"/>
  <c r="CD277" i="6"/>
  <c r="CD241" i="6"/>
  <c r="CD211" i="6"/>
  <c r="CD284" i="6"/>
  <c r="CD236" i="6"/>
  <c r="CD179" i="6"/>
  <c r="CD191" i="6"/>
  <c r="CD251" i="6"/>
  <c r="CD289" i="6"/>
  <c r="CD286" i="6"/>
  <c r="CD212" i="6"/>
  <c r="U8" i="1"/>
  <c r="CD234" i="6"/>
  <c r="CD253" i="6"/>
  <c r="CD297" i="6"/>
  <c r="CD267" i="6"/>
  <c r="CD252" i="6"/>
  <c r="CD215" i="6"/>
  <c r="CD257" i="6"/>
  <c r="CD294" i="6"/>
  <c r="CD276" i="6"/>
  <c r="CD230" i="6"/>
  <c r="CD274" i="6"/>
  <c r="CD244" i="6"/>
  <c r="CD272" i="6"/>
  <c r="CD187" i="6"/>
  <c r="CD245" i="6"/>
  <c r="CD188" i="6"/>
  <c r="CD263" i="6"/>
  <c r="CD222" i="6"/>
  <c r="U8" i="9"/>
  <c r="CD214" i="6"/>
  <c r="CD250" i="6"/>
  <c r="CD246" i="6"/>
  <c r="CD189" i="6"/>
  <c r="CD226" i="6"/>
  <c r="CD262" i="6"/>
  <c r="CD182" i="6"/>
  <c r="CD232" i="6"/>
  <c r="CD291" i="6"/>
  <c r="CD227" i="6"/>
  <c r="CD199" i="6"/>
  <c r="CD237" i="6"/>
  <c r="CD194" i="6"/>
  <c r="CD270" i="6"/>
  <c r="CD231" i="6"/>
  <c r="CD298" i="6"/>
  <c r="CD249" i="6"/>
  <c r="CD261" i="6"/>
  <c r="CD224" i="6"/>
  <c r="CD283" i="6"/>
  <c r="CD254" i="6"/>
  <c r="CD207" i="6"/>
  <c r="CD220" i="6"/>
  <c r="CD285" i="6"/>
  <c r="CD260" i="6"/>
  <c r="CD266" i="6"/>
  <c r="CD208" i="6"/>
  <c r="CD243" i="6"/>
  <c r="CD200" i="6"/>
  <c r="CD264" i="6"/>
  <c r="CD228" i="6"/>
  <c r="CD197" i="6"/>
  <c r="CD181" i="6"/>
  <c r="CD192" i="6"/>
  <c r="CD196" i="6"/>
  <c r="CD247" i="6"/>
  <c r="CD287" i="6"/>
  <c r="CD259" i="6"/>
  <c r="CD195" i="6"/>
  <c r="CD206" i="6"/>
  <c r="CD292" i="6"/>
  <c r="CD183" i="6"/>
  <c r="CD216" i="6"/>
  <c r="CD185" i="6"/>
  <c r="CD288" i="6"/>
  <c r="CD204" i="6"/>
  <c r="CF14" i="8" l="1"/>
  <c r="CF19" i="8"/>
  <c r="AY297" i="9"/>
  <c r="AY165" i="9"/>
  <c r="CE8" i="6"/>
  <c r="BE7" i="6"/>
  <c r="BE4" i="6"/>
  <c r="CC37" i="5"/>
  <c r="CC36" i="5"/>
  <c r="CC126" i="5"/>
  <c r="CC94" i="5"/>
  <c r="CC158" i="5"/>
  <c r="CC142" i="5"/>
  <c r="CC86" i="5"/>
  <c r="CC62" i="5"/>
  <c r="CC35" i="5"/>
  <c r="CC38" i="5"/>
  <c r="CC118" i="5"/>
  <c r="CC78" i="5"/>
  <c r="CC13" i="5"/>
  <c r="CC46" i="5"/>
  <c r="CC150" i="5"/>
  <c r="CC110" i="5"/>
  <c r="CC54" i="5"/>
  <c r="CC40" i="5"/>
  <c r="CC70" i="5"/>
  <c r="CC22" i="5"/>
  <c r="CC39" i="5"/>
  <c r="CC107" i="5"/>
  <c r="CC170" i="5"/>
  <c r="CC135" i="5"/>
  <c r="CC104" i="5"/>
  <c r="CC167" i="5"/>
  <c r="CC169" i="5"/>
  <c r="CC106" i="5"/>
  <c r="CC168" i="5"/>
  <c r="CC171" i="5"/>
  <c r="CC136" i="5"/>
  <c r="CC105" i="5"/>
  <c r="CC138" i="5"/>
  <c r="CC139" i="5"/>
  <c r="CC103" i="5"/>
  <c r="CC137" i="5"/>
  <c r="CD8" i="5"/>
  <c r="CC175" i="5"/>
  <c r="BH4" i="5"/>
  <c r="BH7" i="5"/>
  <c r="AY162" i="9"/>
  <c r="AZ164" i="9"/>
  <c r="AZ327" i="9"/>
  <c r="AZ293" i="9"/>
  <c r="AZ98" i="9"/>
  <c r="AZ42" i="9"/>
  <c r="AZ44" i="9" s="1"/>
  <c r="AZ39" i="9"/>
  <c r="AZ273" i="9" s="1"/>
  <c r="BX206" i="1"/>
  <c r="BX242" i="1" s="1"/>
  <c r="CF7" i="9"/>
  <c r="CF6" i="9"/>
  <c r="CF4" i="9"/>
  <c r="CF261" i="9" s="1"/>
  <c r="BA4" i="9"/>
  <c r="BA7" i="9"/>
  <c r="CF330" i="8"/>
  <c r="CF322" i="8"/>
  <c r="CF329" i="8"/>
  <c r="CF320" i="8"/>
  <c r="CF319" i="8"/>
  <c r="CF318" i="8"/>
  <c r="CF312" i="8"/>
  <c r="CF308" i="8"/>
  <c r="CF307" i="8"/>
  <c r="CF303" i="8"/>
  <c r="CF311" i="8"/>
  <c r="CF298" i="8"/>
  <c r="CF297" i="8"/>
  <c r="CF296" i="8"/>
  <c r="CF288" i="8"/>
  <c r="CF287" i="8"/>
  <c r="CF289" i="8"/>
  <c r="CF281" i="8"/>
  <c r="CF280" i="8"/>
  <c r="CF290" i="8"/>
  <c r="CF295" i="8"/>
  <c r="CF275" i="8"/>
  <c r="CF293" i="8"/>
  <c r="CF286" i="8"/>
  <c r="CF271" i="8"/>
  <c r="CF261" i="8"/>
  <c r="CF251" i="8"/>
  <c r="CF278" i="8"/>
  <c r="CF270" i="8"/>
  <c r="CF260" i="8"/>
  <c r="CF282" i="8"/>
  <c r="CF268" i="8"/>
  <c r="CF294" i="8"/>
  <c r="CF291" i="8"/>
  <c r="CF266" i="8"/>
  <c r="CF257" i="8"/>
  <c r="CF265" i="8"/>
  <c r="CF263" i="8"/>
  <c r="CF249" i="8"/>
  <c r="CF259" i="8"/>
  <c r="CF272" i="8"/>
  <c r="CF258" i="8"/>
  <c r="CF252" i="8"/>
  <c r="CF256" i="8"/>
  <c r="CF250" i="8"/>
  <c r="CF284" i="8"/>
  <c r="CF274" i="8"/>
  <c r="CF279" i="8"/>
  <c r="CF273" i="8"/>
  <c r="CF238" i="8"/>
  <c r="CF228" i="8"/>
  <c r="CF237" i="8"/>
  <c r="CF248" i="8"/>
  <c r="CF236" i="8"/>
  <c r="CF226" i="8"/>
  <c r="CF245" i="8"/>
  <c r="CF243" i="8"/>
  <c r="CF234" i="8"/>
  <c r="CF224" i="8"/>
  <c r="CF283" i="8"/>
  <c r="CF242" i="8"/>
  <c r="CF233" i="8"/>
  <c r="CF222" i="8"/>
  <c r="CF247" i="8"/>
  <c r="CF229" i="8"/>
  <c r="CF219" i="8"/>
  <c r="CF210" i="8"/>
  <c r="CF267" i="8"/>
  <c r="CF240" i="8"/>
  <c r="CF227" i="8"/>
  <c r="CF218" i="8"/>
  <c r="CF209" i="8"/>
  <c r="CF310" i="8" s="1"/>
  <c r="CF255" i="8"/>
  <c r="CF225" i="8"/>
  <c r="CF217" i="8"/>
  <c r="CF206" i="8"/>
  <c r="CF264" i="8"/>
  <c r="CF214" i="8"/>
  <c r="CF204" i="8"/>
  <c r="CF213" i="8"/>
  <c r="CF203" i="8"/>
  <c r="CF202" i="8"/>
  <c r="CF192" i="8"/>
  <c r="CF182" i="8"/>
  <c r="CF201" i="8"/>
  <c r="CF191" i="8"/>
  <c r="CF220" i="8"/>
  <c r="CF212" i="8"/>
  <c r="CF199" i="8"/>
  <c r="CF190" i="8"/>
  <c r="CF197" i="8"/>
  <c r="CF188" i="8"/>
  <c r="CF211" i="8"/>
  <c r="CF196" i="8"/>
  <c r="CF187" i="8"/>
  <c r="CF178" i="8"/>
  <c r="CF168" i="8"/>
  <c r="CF158" i="8"/>
  <c r="CF194" i="8"/>
  <c r="CF186" i="8"/>
  <c r="CF309" i="8" s="1"/>
  <c r="CF183" i="8"/>
  <c r="CF176" i="8"/>
  <c r="CF235" i="8"/>
  <c r="CF189" i="8"/>
  <c r="CF175" i="8"/>
  <c r="CF166" i="8"/>
  <c r="CF205" i="8"/>
  <c r="CF173" i="8"/>
  <c r="CF164" i="8"/>
  <c r="CF244" i="8"/>
  <c r="CF241" i="8"/>
  <c r="CF232" i="8"/>
  <c r="CF215" i="8"/>
  <c r="CF172" i="8"/>
  <c r="CF163" i="8"/>
  <c r="CF169" i="8"/>
  <c r="CF167" i="8"/>
  <c r="CF146" i="8"/>
  <c r="CF136" i="8"/>
  <c r="CF127" i="8"/>
  <c r="CF118" i="8"/>
  <c r="CF107" i="8"/>
  <c r="CF165" i="8"/>
  <c r="CF155" i="8"/>
  <c r="CF145" i="8"/>
  <c r="CF135" i="8"/>
  <c r="CF126" i="8"/>
  <c r="CF117" i="8"/>
  <c r="CF159" i="8"/>
  <c r="CF152" i="8"/>
  <c r="CF143" i="8"/>
  <c r="CF133" i="8"/>
  <c r="CF123" i="8"/>
  <c r="CF113" i="8"/>
  <c r="CF151" i="8"/>
  <c r="CF142" i="8"/>
  <c r="CF132" i="8"/>
  <c r="CF122" i="8"/>
  <c r="CF150" i="8"/>
  <c r="CF130" i="8"/>
  <c r="CF181" i="8"/>
  <c r="CF174" i="8"/>
  <c r="CF160" i="8"/>
  <c r="CF149" i="8"/>
  <c r="CF129" i="8"/>
  <c r="CF112" i="8"/>
  <c r="CF106" i="8"/>
  <c r="CF221" i="8"/>
  <c r="CF195" i="8"/>
  <c r="CF148" i="8"/>
  <c r="CF128" i="8"/>
  <c r="CF198" i="8"/>
  <c r="CF157" i="8"/>
  <c r="CF156" i="8"/>
  <c r="CF144" i="8"/>
  <c r="CF125" i="8"/>
  <c r="CF110" i="8"/>
  <c r="CF105" i="8"/>
  <c r="CF141" i="8"/>
  <c r="CF121" i="8"/>
  <c r="CF104" i="8"/>
  <c r="CF179" i="8"/>
  <c r="CF171" i="8"/>
  <c r="CF140" i="8"/>
  <c r="CF120" i="8"/>
  <c r="CF103" i="8"/>
  <c r="CF153" i="8"/>
  <c r="CF89" i="8"/>
  <c r="CF80" i="8"/>
  <c r="CF71" i="8"/>
  <c r="CF272" i="9" s="1"/>
  <c r="CF58" i="8"/>
  <c r="CF114" i="8"/>
  <c r="CF99" i="8"/>
  <c r="CF98" i="8"/>
  <c r="CF88" i="8"/>
  <c r="CF79" i="8"/>
  <c r="CF67" i="8"/>
  <c r="CF57" i="8"/>
  <c r="CF45" i="8"/>
  <c r="CF180" i="8"/>
  <c r="CF109" i="8"/>
  <c r="CF97" i="8"/>
  <c r="CF87" i="8"/>
  <c r="CF77" i="8"/>
  <c r="CF66" i="8"/>
  <c r="CF96" i="8"/>
  <c r="CF86" i="8"/>
  <c r="CF76" i="8"/>
  <c r="CF65" i="8"/>
  <c r="CF55" i="8"/>
  <c r="CF43" i="8"/>
  <c r="CF137" i="8"/>
  <c r="CF111" i="8"/>
  <c r="CF100" i="8"/>
  <c r="CF95" i="8"/>
  <c r="CF84" i="8"/>
  <c r="CF75" i="8"/>
  <c r="CF64" i="8"/>
  <c r="CF52" i="8"/>
  <c r="CF42" i="8"/>
  <c r="CF102" i="8"/>
  <c r="CF94" i="8"/>
  <c r="CF83" i="8"/>
  <c r="CF74" i="8"/>
  <c r="CF63" i="8"/>
  <c r="CF51" i="8"/>
  <c r="CF60" i="8"/>
  <c r="CF44" i="8"/>
  <c r="CF40" i="8"/>
  <c r="CF28" i="8"/>
  <c r="CF59" i="8"/>
  <c r="CF30" i="8"/>
  <c r="CF134" i="8"/>
  <c r="CF81" i="8"/>
  <c r="CF37" i="8"/>
  <c r="CF27" i="8"/>
  <c r="CF49" i="8"/>
  <c r="CF41" i="8"/>
  <c r="CF91" i="8"/>
  <c r="CF36" i="8"/>
  <c r="CF26" i="8"/>
  <c r="CF72" i="8"/>
  <c r="CF35" i="8"/>
  <c r="CF25" i="8"/>
  <c r="CF48" i="8"/>
  <c r="CF119" i="8"/>
  <c r="CF82" i="8"/>
  <c r="CF34" i="8"/>
  <c r="CF24" i="8"/>
  <c r="CF90" i="8"/>
  <c r="CF56" i="8"/>
  <c r="CF50" i="8"/>
  <c r="CF33" i="8"/>
  <c r="CF73" i="8"/>
  <c r="CF29" i="8"/>
  <c r="CF11" i="8"/>
  <c r="BG7" i="8"/>
  <c r="BG4" i="8"/>
  <c r="BX209" i="1"/>
  <c r="BX245" i="1" s="1"/>
  <c r="BY185" i="1"/>
  <c r="BY147" i="1"/>
  <c r="BY141" i="1"/>
  <c r="BY43" i="1"/>
  <c r="BY182" i="1"/>
  <c r="BY171" i="1"/>
  <c r="BY122" i="1"/>
  <c r="BY317" i="1"/>
  <c r="BY188" i="1"/>
  <c r="BY109" i="1"/>
  <c r="BY107" i="1"/>
  <c r="BY35" i="1"/>
  <c r="BY314" i="1"/>
  <c r="BY168" i="1"/>
  <c r="BY37" i="1"/>
  <c r="BY179" i="1"/>
  <c r="BY150" i="1"/>
  <c r="BY138" i="1"/>
  <c r="BY91" i="1"/>
  <c r="BY144" i="1"/>
  <c r="BY176" i="1"/>
  <c r="BY106" i="1"/>
  <c r="BY36" i="1"/>
  <c r="BY38" i="1"/>
  <c r="BY108" i="1"/>
  <c r="BY34" i="1"/>
  <c r="BY33" i="1"/>
  <c r="BY105" i="1"/>
  <c r="BZ4" i="1"/>
  <c r="BZ7" i="1"/>
  <c r="CA6" i="1" s="1"/>
  <c r="CF4" i="1"/>
  <c r="CF46" i="1" s="1"/>
  <c r="CF6" i="1"/>
  <c r="CF7" i="1"/>
  <c r="O95" i="4"/>
  <c r="CE193" i="6"/>
  <c r="CE282" i="6"/>
  <c r="CE192" i="6"/>
  <c r="CE299" i="6"/>
  <c r="BW317" i="1"/>
  <c r="CE272" i="6"/>
  <c r="CE238" i="6"/>
  <c r="CE260" i="6"/>
  <c r="CE240" i="6"/>
  <c r="CE235" i="6"/>
  <c r="CE237" i="6"/>
  <c r="CE201" i="6"/>
  <c r="CE250" i="6"/>
  <c r="CE236" i="6"/>
  <c r="CE228" i="6"/>
  <c r="CE259" i="6"/>
  <c r="CE242" i="6"/>
  <c r="CE232" i="6"/>
  <c r="CE213" i="6"/>
  <c r="CE227" i="6"/>
  <c r="CE206" i="6"/>
  <c r="CE289" i="6"/>
  <c r="CE296" i="6"/>
  <c r="CE234" i="6"/>
  <c r="CE220" i="6"/>
  <c r="CE214" i="6"/>
  <c r="CE279" i="6"/>
  <c r="CE276" i="6"/>
  <c r="CE182" i="6"/>
  <c r="CE231" i="6"/>
  <c r="CE229" i="6"/>
  <c r="CE221" i="6"/>
  <c r="CE277" i="6"/>
  <c r="CE207" i="6"/>
  <c r="BW314" i="1"/>
  <c r="CE253" i="6"/>
  <c r="CE209" i="6"/>
  <c r="CE245" i="6"/>
  <c r="CE291" i="6"/>
  <c r="CE205" i="6"/>
  <c r="CE216" i="6"/>
  <c r="CE271" i="6"/>
  <c r="CE258" i="6"/>
  <c r="CE246" i="6"/>
  <c r="CE211" i="6"/>
  <c r="CE262" i="6"/>
  <c r="CE226" i="6"/>
  <c r="CE286" i="6"/>
  <c r="CE278" i="6"/>
  <c r="CE252" i="6"/>
  <c r="CE180" i="6"/>
  <c r="CE248" i="6"/>
  <c r="CE208" i="6"/>
  <c r="CE255" i="6"/>
  <c r="CE281" i="6"/>
  <c r="CE204" i="6"/>
  <c r="CE288" i="6"/>
  <c r="CE215" i="6"/>
  <c r="CE257" i="6"/>
  <c r="CE200" i="6"/>
  <c r="CE217" i="6"/>
  <c r="CE219" i="6"/>
  <c r="CE247" i="6"/>
  <c r="CE183" i="6"/>
  <c r="CE222" i="6"/>
  <c r="CE268" i="6"/>
  <c r="CE225" i="6"/>
  <c r="CE218" i="6"/>
  <c r="CE176" i="6"/>
  <c r="CE184" i="6"/>
  <c r="CE287" i="6"/>
  <c r="CE264" i="6"/>
  <c r="CE190" i="6"/>
  <c r="CE295" i="6"/>
  <c r="CE195" i="6"/>
  <c r="CE233" i="6"/>
  <c r="CE294" i="6"/>
  <c r="CE186" i="6"/>
  <c r="CE298" i="6"/>
  <c r="CE198" i="6"/>
  <c r="CE293" i="6"/>
  <c r="CE300" i="6"/>
  <c r="CE283" i="6"/>
  <c r="CE266" i="6"/>
  <c r="CE273" i="6"/>
  <c r="CE189" i="6"/>
  <c r="CE212" i="6"/>
  <c r="CE179" i="6"/>
  <c r="CE265" i="6"/>
  <c r="CE185" i="6"/>
  <c r="CE188" i="6"/>
  <c r="CE223" i="6"/>
  <c r="CE210" i="6"/>
  <c r="CE244" i="6"/>
  <c r="CE256" i="6"/>
  <c r="CE203" i="6"/>
  <c r="CE267" i="6"/>
  <c r="CE280" i="6"/>
  <c r="CE269" i="6"/>
  <c r="CE187" i="6"/>
  <c r="CE202" i="6"/>
  <c r="CE177" i="6"/>
  <c r="CE243" i="6"/>
  <c r="CE285" i="6"/>
  <c r="CE284" i="6"/>
  <c r="CE251" i="6"/>
  <c r="CE274" i="6"/>
  <c r="CE254" i="6"/>
  <c r="CE196" i="6"/>
  <c r="CE230" i="6"/>
  <c r="CE181" i="6"/>
  <c r="CE224" i="6"/>
  <c r="CE275" i="6"/>
  <c r="CE297" i="6"/>
  <c r="CE263" i="6"/>
  <c r="CE249" i="6"/>
  <c r="CE191" i="6"/>
  <c r="CE290" i="6"/>
  <c r="CE178" i="6"/>
  <c r="CE270" i="6"/>
  <c r="CE292" i="6"/>
  <c r="CE199" i="6"/>
  <c r="CE261" i="6"/>
  <c r="CE194" i="6"/>
  <c r="CE197" i="6"/>
  <c r="CE241" i="6"/>
  <c r="CE239" i="6"/>
  <c r="AZ280" i="9" l="1"/>
  <c r="AZ163" i="9"/>
  <c r="CF236" i="9"/>
  <c r="CF301" i="9" s="1"/>
  <c r="CF259" i="9"/>
  <c r="CF257" i="9"/>
  <c r="CF255" i="9"/>
  <c r="CF244" i="9"/>
  <c r="CF245" i="9"/>
  <c r="BA244" i="9"/>
  <c r="CF231" i="9"/>
  <c r="CF300" i="9" s="1"/>
  <c r="CF163" i="9"/>
  <c r="CF297" i="9" s="1"/>
  <c r="CF253" i="9"/>
  <c r="CF238" i="9"/>
  <c r="CF284" i="9" s="1"/>
  <c r="CF241" i="9"/>
  <c r="CF263" i="9"/>
  <c r="CF249" i="9"/>
  <c r="CF243" i="9"/>
  <c r="CF251" i="9"/>
  <c r="CF233" i="9"/>
  <c r="CF283" i="9" s="1"/>
  <c r="BA99" i="9"/>
  <c r="CF99" i="9"/>
  <c r="CF184" i="9"/>
  <c r="CF15" i="9"/>
  <c r="CF75" i="9"/>
  <c r="CF165" i="9"/>
  <c r="CF407" i="9"/>
  <c r="CD118" i="5"/>
  <c r="CD36" i="5"/>
  <c r="CD35" i="5"/>
  <c r="CD110" i="5"/>
  <c r="CD13" i="5"/>
  <c r="CD46" i="5"/>
  <c r="CD54" i="5"/>
  <c r="CD78" i="5"/>
  <c r="CD37" i="5"/>
  <c r="CD142" i="5"/>
  <c r="CD62" i="5"/>
  <c r="CD150" i="5"/>
  <c r="CD38" i="5"/>
  <c r="CD22" i="5"/>
  <c r="CD126" i="5"/>
  <c r="CD158" i="5"/>
  <c r="CD86" i="5"/>
  <c r="CD94" i="5"/>
  <c r="CD40" i="5"/>
  <c r="CD70" i="5"/>
  <c r="CD39" i="5"/>
  <c r="CD167" i="5"/>
  <c r="CD136" i="5"/>
  <c r="CD137" i="5"/>
  <c r="CD170" i="5"/>
  <c r="CD168" i="5"/>
  <c r="CD104" i="5"/>
  <c r="CD169" i="5"/>
  <c r="CD106" i="5"/>
  <c r="CD103" i="5"/>
  <c r="CD105" i="5"/>
  <c r="CD139" i="5"/>
  <c r="CD171" i="5"/>
  <c r="CD135" i="5"/>
  <c r="CD138" i="5"/>
  <c r="CD107" i="5"/>
  <c r="CE8" i="5"/>
  <c r="CD175" i="5"/>
  <c r="CE6" i="6"/>
  <c r="CE4" i="6" s="1"/>
  <c r="CF8" i="6"/>
  <c r="BI6" i="5"/>
  <c r="BF6" i="6"/>
  <c r="CF393" i="9"/>
  <c r="CF375" i="9"/>
  <c r="CF403" i="9"/>
  <c r="CF411" i="9"/>
  <c r="CF410" i="9"/>
  <c r="CF416" i="9"/>
  <c r="CF414" i="9"/>
  <c r="CF396" i="9"/>
  <c r="CF395" i="9"/>
  <c r="CF401" i="9"/>
  <c r="CF418" i="9"/>
  <c r="CF399" i="9"/>
  <c r="CF340" i="9"/>
  <c r="CF361" i="9"/>
  <c r="CF341" i="9"/>
  <c r="CF326" i="9"/>
  <c r="BA330" i="9"/>
  <c r="BA328" i="9"/>
  <c r="CF337" i="9"/>
  <c r="CF336" i="9"/>
  <c r="CF330" i="9"/>
  <c r="CF329" i="9"/>
  <c r="CF328" i="9"/>
  <c r="CF327" i="9"/>
  <c r="CF320" i="9"/>
  <c r="CF315" i="9"/>
  <c r="CF322" i="9"/>
  <c r="CF318" i="9"/>
  <c r="CF314" i="9"/>
  <c r="CF308" i="9"/>
  <c r="CF306" i="9"/>
  <c r="CF288" i="9"/>
  <c r="CF286" i="9"/>
  <c r="CF279" i="9"/>
  <c r="CF271" i="9"/>
  <c r="CF290" i="9"/>
  <c r="AZ67" i="9"/>
  <c r="CF227" i="9"/>
  <c r="CF228" i="9"/>
  <c r="CF282" i="9" s="1"/>
  <c r="CF197" i="9"/>
  <c r="CF188" i="9"/>
  <c r="CF180" i="9"/>
  <c r="CF182" i="9"/>
  <c r="BA183" i="9"/>
  <c r="CF190" i="9"/>
  <c r="CF183" i="9"/>
  <c r="CF225" i="9"/>
  <c r="CF223" i="9"/>
  <c r="CF221" i="9"/>
  <c r="CF217" i="9"/>
  <c r="CF215" i="9"/>
  <c r="CF281" i="9" s="1"/>
  <c r="CF214" i="9"/>
  <c r="CF213" i="9"/>
  <c r="CF212" i="9"/>
  <c r="CF211" i="9"/>
  <c r="CF298" i="9" s="1"/>
  <c r="CF210" i="9"/>
  <c r="CF295" i="9" s="1"/>
  <c r="CF219" i="9"/>
  <c r="CF199" i="9"/>
  <c r="CF205" i="9"/>
  <c r="CF203" i="9"/>
  <c r="CF201" i="9"/>
  <c r="CF164" i="9"/>
  <c r="CF280" i="9" s="1"/>
  <c r="CF162" i="9"/>
  <c r="CF161" i="9"/>
  <c r="CF294" i="9" s="1"/>
  <c r="BA161" i="9"/>
  <c r="BA294" i="9" s="1"/>
  <c r="CF145" i="9"/>
  <c r="CF155" i="9"/>
  <c r="CF153" i="9"/>
  <c r="CF151" i="9"/>
  <c r="CF148" i="9"/>
  <c r="CF147" i="9"/>
  <c r="CF378" i="9"/>
  <c r="CF377" i="9"/>
  <c r="CF385" i="9"/>
  <c r="CF383" i="9"/>
  <c r="CF381" i="9"/>
  <c r="CF124" i="9"/>
  <c r="CF367" i="9"/>
  <c r="CF364" i="9"/>
  <c r="CF363" i="9"/>
  <c r="CF371" i="9"/>
  <c r="CF369" i="9"/>
  <c r="BA138" i="9"/>
  <c r="CF138" i="9"/>
  <c r="CF127" i="9"/>
  <c r="CF126" i="9"/>
  <c r="CF132" i="9"/>
  <c r="CF130" i="9"/>
  <c r="CF134" i="9"/>
  <c r="CF114" i="9"/>
  <c r="CF115" i="9"/>
  <c r="CF97" i="9"/>
  <c r="CF139" i="9" s="1"/>
  <c r="CF98" i="9"/>
  <c r="BA101" i="9"/>
  <c r="CF101" i="9"/>
  <c r="CF100" i="9"/>
  <c r="CF73" i="9"/>
  <c r="CF79" i="9"/>
  <c r="BA69" i="9"/>
  <c r="BA74" i="9"/>
  <c r="CF86" i="9"/>
  <c r="CF85" i="9"/>
  <c r="CF91" i="9"/>
  <c r="CF81" i="9"/>
  <c r="CF89" i="9"/>
  <c r="CF74" i="9"/>
  <c r="CF93" i="9"/>
  <c r="CF67" i="9"/>
  <c r="CF69" i="9"/>
  <c r="CF275" i="9" s="1"/>
  <c r="CF59" i="9"/>
  <c r="CF62" i="9"/>
  <c r="BA55" i="9"/>
  <c r="CF55" i="9"/>
  <c r="CF57" i="9"/>
  <c r="BA43" i="9"/>
  <c r="BA41" i="9"/>
  <c r="BA40" i="9"/>
  <c r="CF44" i="9"/>
  <c r="CF42" i="9"/>
  <c r="CF40" i="9"/>
  <c r="CF39" i="9"/>
  <c r="CF273" i="9" s="1"/>
  <c r="CF43" i="9"/>
  <c r="CF41" i="9"/>
  <c r="CF26" i="9"/>
  <c r="CF192" i="9"/>
  <c r="CF33" i="9"/>
  <c r="CF29" i="9"/>
  <c r="CF31" i="9"/>
  <c r="CF25" i="9"/>
  <c r="CF21" i="9"/>
  <c r="BB6" i="9"/>
  <c r="BA14" i="9"/>
  <c r="CF65" i="9"/>
  <c r="CF64" i="9"/>
  <c r="CF274" i="9" s="1"/>
  <c r="CF61" i="9"/>
  <c r="CF14" i="9"/>
  <c r="BG272" i="8"/>
  <c r="BG252" i="8"/>
  <c r="BG275" i="8"/>
  <c r="BG271" i="8"/>
  <c r="BG258" i="8"/>
  <c r="BG257" i="8"/>
  <c r="BG264" i="8"/>
  <c r="BG249" i="8"/>
  <c r="BG235" i="8"/>
  <c r="BG248" i="8"/>
  <c r="BG234" i="8"/>
  <c r="BG241" i="8"/>
  <c r="BG48" i="8"/>
  <c r="BG67" i="8"/>
  <c r="BG66" i="8"/>
  <c r="BG65" i="8"/>
  <c r="BG64" i="8"/>
  <c r="BG52" i="8"/>
  <c r="BG11" i="8"/>
  <c r="BG51" i="8"/>
  <c r="BG63" i="8"/>
  <c r="BG50" i="8"/>
  <c r="BG37" i="8"/>
  <c r="BG49" i="8"/>
  <c r="BG36" i="8"/>
  <c r="BG33" i="8"/>
  <c r="BG35" i="8"/>
  <c r="BG34" i="8"/>
  <c r="BH6" i="8"/>
  <c r="BY206" i="1"/>
  <c r="BY242" i="1" s="1"/>
  <c r="BY209" i="1"/>
  <c r="BY245" i="1" s="1"/>
  <c r="CA7" i="1"/>
  <c r="CA4" i="1"/>
  <c r="BZ179" i="1"/>
  <c r="BZ171" i="1"/>
  <c r="BZ105" i="1"/>
  <c r="BZ35" i="1"/>
  <c r="BZ182" i="1"/>
  <c r="BZ176" i="1"/>
  <c r="BZ108" i="1"/>
  <c r="BZ91" i="1"/>
  <c r="BZ36" i="1"/>
  <c r="BZ43" i="1"/>
  <c r="BZ168" i="1"/>
  <c r="BZ185" i="1"/>
  <c r="BZ141" i="1"/>
  <c r="BZ150" i="1"/>
  <c r="BZ38" i="1"/>
  <c r="BZ188" i="1"/>
  <c r="BZ147" i="1"/>
  <c r="BZ107" i="1"/>
  <c r="BZ122" i="1"/>
  <c r="BZ138" i="1"/>
  <c r="BZ33" i="1"/>
  <c r="BZ106" i="1"/>
  <c r="BZ109" i="1"/>
  <c r="BZ37" i="1"/>
  <c r="BZ144" i="1"/>
  <c r="BZ34" i="1"/>
  <c r="CF346" i="1"/>
  <c r="CF344" i="1"/>
  <c r="CF336" i="1"/>
  <c r="CF341" i="1"/>
  <c r="CF333" i="1"/>
  <c r="CF340" i="1"/>
  <c r="CF345" i="1"/>
  <c r="CF338" i="1"/>
  <c r="CF343" i="1"/>
  <c r="CF339" i="1"/>
  <c r="CF332" i="1"/>
  <c r="CF342" i="1"/>
  <c r="CF335" i="1"/>
  <c r="CF329" i="1"/>
  <c r="CF328" i="1"/>
  <c r="CF334" i="1"/>
  <c r="CF322" i="1"/>
  <c r="CF317" i="1"/>
  <c r="CF292" i="1"/>
  <c r="CF314" i="1"/>
  <c r="CF330" i="1"/>
  <c r="CF337" i="1"/>
  <c r="CF308" i="1"/>
  <c r="CF305" i="1"/>
  <c r="CF293" i="1"/>
  <c r="CF276" i="1"/>
  <c r="CF291" i="1"/>
  <c r="CF274" i="1"/>
  <c r="CF264" i="1"/>
  <c r="CF324" i="1"/>
  <c r="CF311" i="1"/>
  <c r="CF304" i="1"/>
  <c r="CF289" i="1"/>
  <c r="CF296" i="1"/>
  <c r="CF288" i="1"/>
  <c r="CF271" i="1"/>
  <c r="CF280" i="1"/>
  <c r="CF269" i="1"/>
  <c r="CF263" i="1"/>
  <c r="CF255" i="1"/>
  <c r="CF275" i="1"/>
  <c r="CF272" i="1"/>
  <c r="CF261" i="1"/>
  <c r="CF290" i="1"/>
  <c r="CF273" i="1"/>
  <c r="CF265" i="1"/>
  <c r="CF260" i="1"/>
  <c r="CF277" i="1"/>
  <c r="CF266" i="1"/>
  <c r="CF259" i="1"/>
  <c r="CF257" i="1"/>
  <c r="CF236" i="1"/>
  <c r="CF258" i="1"/>
  <c r="CF267" i="1"/>
  <c r="CF262" i="1"/>
  <c r="CF232" i="1"/>
  <c r="CF222" i="1"/>
  <c r="CF254" i="1"/>
  <c r="CF250" i="1"/>
  <c r="CF245" i="1"/>
  <c r="CF228" i="1"/>
  <c r="CF219" i="1"/>
  <c r="CF242" i="1"/>
  <c r="CF227" i="1"/>
  <c r="CF218" i="1"/>
  <c r="CF230" i="1"/>
  <c r="CF223" i="1"/>
  <c r="CF216" i="1"/>
  <c r="CF225" i="1"/>
  <c r="CF239" i="1"/>
  <c r="CF220" i="1"/>
  <c r="CF217" i="1"/>
  <c r="CF214" i="1"/>
  <c r="CF185" i="1"/>
  <c r="CF159" i="1"/>
  <c r="CF221" i="1"/>
  <c r="CF209" i="1"/>
  <c r="CF233" i="1"/>
  <c r="CF215" i="1"/>
  <c r="CF203" i="1"/>
  <c r="CF176" i="1"/>
  <c r="CF229" i="1"/>
  <c r="CF226" i="1"/>
  <c r="CF200" i="1"/>
  <c r="CF171" i="1"/>
  <c r="CF188" i="1"/>
  <c r="CF196" i="1"/>
  <c r="CF150" i="1"/>
  <c r="CF197" i="1"/>
  <c r="CF158" i="1"/>
  <c r="CF179" i="1"/>
  <c r="CF182" i="1"/>
  <c r="CF162" i="1"/>
  <c r="CF165" i="1"/>
  <c r="CF156" i="1"/>
  <c r="CF128" i="1"/>
  <c r="CF114" i="1"/>
  <c r="CF125" i="1"/>
  <c r="CF113" i="1"/>
  <c r="CF100" i="1"/>
  <c r="CF147" i="1"/>
  <c r="CF122" i="1"/>
  <c r="CF109" i="1"/>
  <c r="CF144" i="1"/>
  <c r="CF121" i="1"/>
  <c r="CF108" i="1"/>
  <c r="CF141" i="1"/>
  <c r="CF118" i="1"/>
  <c r="CF107" i="1"/>
  <c r="CF138" i="1"/>
  <c r="CF117" i="1"/>
  <c r="CF106" i="1"/>
  <c r="CF206" i="1"/>
  <c r="CF168" i="1"/>
  <c r="CF134" i="1"/>
  <c r="CF116" i="1"/>
  <c r="CF105" i="1"/>
  <c r="CF98" i="1"/>
  <c r="CF82" i="1"/>
  <c r="CF72" i="1"/>
  <c r="CF97" i="1"/>
  <c r="CF81" i="1"/>
  <c r="CF71" i="1"/>
  <c r="CF99" i="1"/>
  <c r="CF95" i="1"/>
  <c r="CF80" i="1"/>
  <c r="CF70" i="1"/>
  <c r="CF131" i="1"/>
  <c r="CF101" i="1"/>
  <c r="CF91" i="1"/>
  <c r="CF79" i="1"/>
  <c r="CF69" i="1"/>
  <c r="CF115" i="1"/>
  <c r="CF102" i="1"/>
  <c r="CF88" i="1"/>
  <c r="CF78" i="1"/>
  <c r="CF68" i="1"/>
  <c r="CF87" i="1"/>
  <c r="CF77" i="1"/>
  <c r="CF66" i="1"/>
  <c r="CF86" i="1"/>
  <c r="CF74" i="1"/>
  <c r="CF60" i="1"/>
  <c r="CF50" i="1"/>
  <c r="CF59" i="1"/>
  <c r="CF58" i="1"/>
  <c r="CF48" i="1"/>
  <c r="CF33" i="1"/>
  <c r="CF57" i="1"/>
  <c r="CF54" i="1"/>
  <c r="CF83" i="1"/>
  <c r="CF53" i="1"/>
  <c r="CF38" i="1"/>
  <c r="CF73" i="1"/>
  <c r="CF63" i="1"/>
  <c r="CF62" i="1"/>
  <c r="CF52" i="1"/>
  <c r="CF37" i="1"/>
  <c r="CF34" i="1"/>
  <c r="CF25" i="1"/>
  <c r="CF35" i="1"/>
  <c r="CF24" i="1"/>
  <c r="CF36" i="1"/>
  <c r="CF11" i="1"/>
  <c r="CF42" i="1"/>
  <c r="CF26" i="1"/>
  <c r="CF61" i="1"/>
  <c r="CF51" i="1"/>
  <c r="CF29" i="1"/>
  <c r="CF49" i="1"/>
  <c r="CF30" i="1"/>
  <c r="CF28" i="1"/>
  <c r="CF43" i="1"/>
  <c r="CF27" i="1"/>
  <c r="O96" i="4"/>
  <c r="CF247" i="9" l="1"/>
  <c r="AZ297" i="9"/>
  <c r="AZ165" i="9"/>
  <c r="CE7" i="6"/>
  <c r="BF4" i="6"/>
  <c r="BF7" i="6"/>
  <c r="BI4" i="5"/>
  <c r="BI7" i="5"/>
  <c r="CE150" i="5"/>
  <c r="CE94" i="5"/>
  <c r="CE40" i="5"/>
  <c r="CE158" i="5"/>
  <c r="CE36" i="5"/>
  <c r="CE86" i="5"/>
  <c r="CE118" i="5"/>
  <c r="CE110" i="5"/>
  <c r="CE78" i="5"/>
  <c r="CE13" i="5"/>
  <c r="CE38" i="5"/>
  <c r="CE54" i="5"/>
  <c r="CE142" i="5"/>
  <c r="CE70" i="5"/>
  <c r="CE22" i="5"/>
  <c r="CE37" i="5"/>
  <c r="CE62" i="5"/>
  <c r="CE126" i="5"/>
  <c r="CE46" i="5"/>
  <c r="CE35" i="5"/>
  <c r="CE39" i="5"/>
  <c r="CE170" i="5"/>
  <c r="CE107" i="5"/>
  <c r="CE103" i="5"/>
  <c r="CE167" i="5"/>
  <c r="CE104" i="5"/>
  <c r="CE171" i="5"/>
  <c r="CE169" i="5"/>
  <c r="CE105" i="5"/>
  <c r="CE135" i="5"/>
  <c r="CE139" i="5"/>
  <c r="CE137" i="5"/>
  <c r="CE138" i="5"/>
  <c r="CE106" i="5"/>
  <c r="CE168" i="5"/>
  <c r="CE136" i="5"/>
  <c r="CF8" i="5"/>
  <c r="CE175" i="5"/>
  <c r="CF6" i="6"/>
  <c r="CF4" i="6"/>
  <c r="CF7" i="6"/>
  <c r="BA164" i="9"/>
  <c r="AZ162" i="9"/>
  <c r="CF332" i="9"/>
  <c r="BA327" i="9"/>
  <c r="BA293" i="9"/>
  <c r="CF293" i="9"/>
  <c r="CF304" i="9"/>
  <c r="CF303" i="9"/>
  <c r="CF296" i="9"/>
  <c r="CF299" i="9"/>
  <c r="CF186" i="9"/>
  <c r="CF110" i="9"/>
  <c r="BA98" i="9"/>
  <c r="CF83" i="9"/>
  <c r="BA42" i="9"/>
  <c r="BA44" i="9" s="1"/>
  <c r="BA39" i="9"/>
  <c r="BA273" i="9" s="1"/>
  <c r="BZ209" i="1"/>
  <c r="BZ245" i="1" s="1"/>
  <c r="CF325" i="8"/>
  <c r="CF324" i="8"/>
  <c r="CF321" i="8"/>
  <c r="CF327" i="8"/>
  <c r="CF314" i="8"/>
  <c r="CF326" i="8"/>
  <c r="CF316" i="8"/>
  <c r="BB4" i="9"/>
  <c r="BB7" i="9"/>
  <c r="CF328" i="8"/>
  <c r="CF323" i="8"/>
  <c r="CF317" i="8"/>
  <c r="CF315" i="8"/>
  <c r="BH4" i="8"/>
  <c r="BH7" i="8"/>
  <c r="BZ206" i="1"/>
  <c r="BZ242" i="1" s="1"/>
  <c r="CA141" i="1"/>
  <c r="CA109" i="1"/>
  <c r="CA36" i="1"/>
  <c r="CA188" i="1"/>
  <c r="CA171" i="1"/>
  <c r="CA105" i="1"/>
  <c r="CA150" i="1"/>
  <c r="CA147" i="1"/>
  <c r="CA38" i="1"/>
  <c r="CA33" i="1"/>
  <c r="CA182" i="1"/>
  <c r="CA138" i="1"/>
  <c r="CA34" i="1"/>
  <c r="CA314" i="1"/>
  <c r="CA176" i="1"/>
  <c r="CA107" i="1"/>
  <c r="CA37" i="1"/>
  <c r="CA35" i="1"/>
  <c r="CA108" i="1"/>
  <c r="CA185" i="1"/>
  <c r="CA144" i="1"/>
  <c r="CA106" i="1"/>
  <c r="CA91" i="1"/>
  <c r="CA43" i="1"/>
  <c r="CA317" i="1"/>
  <c r="CA168" i="1"/>
  <c r="CA179" i="1"/>
  <c r="CA122" i="1"/>
  <c r="CB6" i="1"/>
  <c r="CF331" i="1"/>
  <c r="CF256" i="1"/>
  <c r="O97" i="4"/>
  <c r="BA280" i="9" l="1"/>
  <c r="BA163" i="9"/>
  <c r="BB244" i="9"/>
  <c r="BB99" i="9"/>
  <c r="BJ6" i="5"/>
  <c r="CF175" i="5"/>
  <c r="CF40" i="5"/>
  <c r="CF103" i="5"/>
  <c r="CF62" i="5"/>
  <c r="CF137" i="5"/>
  <c r="CF135" i="5"/>
  <c r="CF36" i="5"/>
  <c r="CF142" i="5"/>
  <c r="CF38" i="5"/>
  <c r="CF168" i="5"/>
  <c r="CF136" i="5"/>
  <c r="CF107" i="5"/>
  <c r="CF54" i="5"/>
  <c r="CF7" i="5"/>
  <c r="CF167" i="5"/>
  <c r="CF118" i="5"/>
  <c r="CF43" i="5"/>
  <c r="CF22" i="5"/>
  <c r="CF6" i="5"/>
  <c r="CF104" i="5"/>
  <c r="CF106" i="5"/>
  <c r="CF138" i="5"/>
  <c r="CF126" i="5"/>
  <c r="CF37" i="5"/>
  <c r="CF34" i="5"/>
  <c r="CF39" i="5"/>
  <c r="CF46" i="5"/>
  <c r="CF171" i="5"/>
  <c r="CF158" i="5"/>
  <c r="CF86" i="5"/>
  <c r="CF78" i="5"/>
  <c r="CF105" i="5"/>
  <c r="CF31" i="5"/>
  <c r="CF139" i="5"/>
  <c r="CF150" i="5"/>
  <c r="CF110" i="5"/>
  <c r="CF13" i="5"/>
  <c r="CF35" i="5"/>
  <c r="CF4" i="5"/>
  <c r="CF170" i="5"/>
  <c r="CF70" i="5"/>
  <c r="CF94" i="5"/>
  <c r="CF169" i="5"/>
  <c r="BG6" i="6"/>
  <c r="BB330" i="9"/>
  <c r="BB328" i="9"/>
  <c r="CF302" i="9"/>
  <c r="BA67" i="9"/>
  <c r="BB183" i="9"/>
  <c r="BB161" i="9"/>
  <c r="BB294" i="9" s="1"/>
  <c r="BB138" i="9"/>
  <c r="BB101" i="9"/>
  <c r="BB69" i="9"/>
  <c r="BB74" i="9"/>
  <c r="BB55" i="9"/>
  <c r="BB43" i="9"/>
  <c r="BB41" i="9"/>
  <c r="BB40" i="9"/>
  <c r="CA209" i="1"/>
  <c r="CA245" i="1" s="1"/>
  <c r="BB14" i="9"/>
  <c r="CF313" i="8"/>
  <c r="BC6" i="9"/>
  <c r="BI6" i="8"/>
  <c r="BH275" i="8"/>
  <c r="BH271" i="8"/>
  <c r="BH257" i="8"/>
  <c r="BH249" i="8"/>
  <c r="BH258" i="8"/>
  <c r="BH272" i="8"/>
  <c r="BH248" i="8"/>
  <c r="BH234" i="8"/>
  <c r="BH252" i="8"/>
  <c r="BH235" i="8"/>
  <c r="BH264" i="8"/>
  <c r="BH241" i="8"/>
  <c r="BH67" i="8"/>
  <c r="BH66" i="8"/>
  <c r="BH65" i="8"/>
  <c r="BH64" i="8"/>
  <c r="BH52" i="8"/>
  <c r="BH63" i="8"/>
  <c r="BH51" i="8"/>
  <c r="BH50" i="8"/>
  <c r="BH37" i="8"/>
  <c r="BH49" i="8"/>
  <c r="BH36" i="8"/>
  <c r="BH11" i="8"/>
  <c r="BH48" i="8"/>
  <c r="BH35" i="8"/>
  <c r="BH34" i="8"/>
  <c r="BH33" i="8"/>
  <c r="CB4" i="1"/>
  <c r="CB7" i="1"/>
  <c r="CA206" i="1"/>
  <c r="O98" i="4"/>
  <c r="BA297" i="9" l="1"/>
  <c r="BA165" i="9"/>
  <c r="BG7" i="6"/>
  <c r="BG4" i="6"/>
  <c r="BJ7" i="5"/>
  <c r="BJ4" i="5"/>
  <c r="BB164" i="9"/>
  <c r="BA162" i="9"/>
  <c r="BB327" i="9"/>
  <c r="BB293" i="9"/>
  <c r="BB98" i="9"/>
  <c r="BB42" i="9"/>
  <c r="BB44" i="9" s="1"/>
  <c r="BB39" i="9"/>
  <c r="BB273" i="9" s="1"/>
  <c r="BC7" i="9"/>
  <c r="BC4" i="9"/>
  <c r="BI7" i="8"/>
  <c r="BI4" i="8"/>
  <c r="CA242" i="1"/>
  <c r="CC6" i="1"/>
  <c r="CB185" i="1"/>
  <c r="CB138" i="1"/>
  <c r="CB122" i="1"/>
  <c r="CB37" i="1"/>
  <c r="CB314" i="1"/>
  <c r="CB176" i="1"/>
  <c r="CB171" i="1"/>
  <c r="CB109" i="1"/>
  <c r="CB144" i="1"/>
  <c r="CB91" i="1"/>
  <c r="CB43" i="1"/>
  <c r="CB317" i="1"/>
  <c r="CB179" i="1"/>
  <c r="CB35" i="1"/>
  <c r="CB141" i="1"/>
  <c r="CB182" i="1"/>
  <c r="CB38" i="1"/>
  <c r="CB106" i="1"/>
  <c r="CB33" i="1"/>
  <c r="CB188" i="1"/>
  <c r="CB105" i="1"/>
  <c r="CB168" i="1"/>
  <c r="CB34" i="1"/>
  <c r="CB147" i="1"/>
  <c r="CB36" i="1"/>
  <c r="CB107" i="1"/>
  <c r="CB150" i="1"/>
  <c r="CB108" i="1"/>
  <c r="O99" i="4"/>
  <c r="BB280" i="9" l="1"/>
  <c r="BB163" i="9"/>
  <c r="BC244" i="9"/>
  <c r="BC99" i="9"/>
  <c r="BK6" i="5"/>
  <c r="BH6" i="6"/>
  <c r="BC330" i="9"/>
  <c r="BC328" i="9"/>
  <c r="BB67" i="9"/>
  <c r="BC183" i="9"/>
  <c r="BC161" i="9"/>
  <c r="BC294" i="9" s="1"/>
  <c r="BC138" i="9"/>
  <c r="BC101" i="9"/>
  <c r="BC69" i="9"/>
  <c r="BC74" i="9"/>
  <c r="BC55" i="9"/>
  <c r="BC43" i="9"/>
  <c r="BC41" i="9"/>
  <c r="BC40" i="9"/>
  <c r="BD6" i="9"/>
  <c r="BC14" i="9"/>
  <c r="BI275" i="8"/>
  <c r="BI264" i="8"/>
  <c r="BI252" i="8"/>
  <c r="BI248" i="8"/>
  <c r="BI272" i="8"/>
  <c r="BI271" i="8"/>
  <c r="BI258" i="8"/>
  <c r="BI257" i="8"/>
  <c r="BI235" i="8"/>
  <c r="BI241" i="8"/>
  <c r="BI234" i="8"/>
  <c r="BI249" i="8"/>
  <c r="BI67" i="8"/>
  <c r="BI66" i="8"/>
  <c r="BI65" i="8"/>
  <c r="BI64" i="8"/>
  <c r="BI52" i="8"/>
  <c r="BI63" i="8"/>
  <c r="BI51" i="8"/>
  <c r="BI50" i="8"/>
  <c r="BI37" i="8"/>
  <c r="BI49" i="8"/>
  <c r="BI36" i="8"/>
  <c r="BI11" i="8"/>
  <c r="BI48" i="8"/>
  <c r="BI35" i="8"/>
  <c r="BI34" i="8"/>
  <c r="BI33" i="8"/>
  <c r="CB209" i="1"/>
  <c r="CB245" i="1" s="1"/>
  <c r="BJ6" i="8"/>
  <c r="CB206" i="1"/>
  <c r="CC7" i="1"/>
  <c r="CC4" i="1"/>
  <c r="O100" i="4"/>
  <c r="BB162" i="9" l="1"/>
  <c r="BB165" i="9"/>
  <c r="BH4" i="6"/>
  <c r="BH7" i="6"/>
  <c r="BK4" i="5"/>
  <c r="BK7" i="5"/>
  <c r="BC164" i="9"/>
  <c r="BB297" i="9"/>
  <c r="BC327" i="9"/>
  <c r="BC293" i="9"/>
  <c r="BC98" i="9"/>
  <c r="BC42" i="9"/>
  <c r="BC44" i="9" s="1"/>
  <c r="BC39" i="9"/>
  <c r="BC273" i="9" s="1"/>
  <c r="BD7" i="9"/>
  <c r="BD4" i="9"/>
  <c r="BJ7" i="8"/>
  <c r="BJ4" i="8"/>
  <c r="CC188" i="1"/>
  <c r="CC147" i="1"/>
  <c r="CC38" i="1"/>
  <c r="CC35" i="1"/>
  <c r="CC141" i="1"/>
  <c r="CC108" i="1"/>
  <c r="CC106" i="1"/>
  <c r="CC122" i="1"/>
  <c r="CC107" i="1"/>
  <c r="CC109" i="1"/>
  <c r="CC182" i="1"/>
  <c r="CC171" i="1"/>
  <c r="CC37" i="1"/>
  <c r="CC105" i="1"/>
  <c r="CC36" i="1"/>
  <c r="CC34" i="1"/>
  <c r="CC185" i="1"/>
  <c r="CC176" i="1"/>
  <c r="CC144" i="1"/>
  <c r="CC91" i="1"/>
  <c r="CC33" i="1"/>
  <c r="CC179" i="1"/>
  <c r="CC43" i="1"/>
  <c r="CC168" i="1"/>
  <c r="CC138" i="1"/>
  <c r="CC150" i="1"/>
  <c r="CD6" i="1"/>
  <c r="CB242" i="1"/>
  <c r="X241" i="8"/>
  <c r="O101" i="4"/>
  <c r="BC280" i="9" l="1"/>
  <c r="BC163" i="9"/>
  <c r="BD244" i="9"/>
  <c r="BD99" i="9"/>
  <c r="BL6" i="5"/>
  <c r="BI6" i="6"/>
  <c r="BD330" i="9"/>
  <c r="BD328" i="9"/>
  <c r="BC67" i="9"/>
  <c r="BD183" i="9"/>
  <c r="BD161" i="9"/>
  <c r="BD294" i="9" s="1"/>
  <c r="BD138" i="9"/>
  <c r="BD101" i="9"/>
  <c r="BD69" i="9"/>
  <c r="BD74" i="9"/>
  <c r="BD55" i="9"/>
  <c r="BD43" i="9"/>
  <c r="BD41" i="9"/>
  <c r="BD40" i="9"/>
  <c r="CC206" i="1"/>
  <c r="CC242" i="1" s="1"/>
  <c r="BD14" i="9"/>
  <c r="BE6" i="9"/>
  <c r="BJ258" i="8"/>
  <c r="BJ264" i="8"/>
  <c r="BJ272" i="8"/>
  <c r="BJ271" i="8"/>
  <c r="BJ275" i="8"/>
  <c r="BJ257" i="8"/>
  <c r="BJ234" i="8"/>
  <c r="BJ241" i="8"/>
  <c r="BJ252" i="8"/>
  <c r="BJ248" i="8"/>
  <c r="BJ235" i="8"/>
  <c r="BJ249" i="8"/>
  <c r="BJ66" i="8"/>
  <c r="BJ65" i="8"/>
  <c r="BJ64" i="8"/>
  <c r="BJ63" i="8"/>
  <c r="BJ51" i="8"/>
  <c r="BJ50" i="8"/>
  <c r="BJ49" i="8"/>
  <c r="BJ52" i="8"/>
  <c r="BJ36" i="8"/>
  <c r="BJ67" i="8"/>
  <c r="BJ48" i="8"/>
  <c r="BJ35" i="8"/>
  <c r="BJ34" i="8"/>
  <c r="BJ33" i="8"/>
  <c r="BJ11" i="8"/>
  <c r="BJ37" i="8"/>
  <c r="CC209" i="1"/>
  <c r="CC245" i="1" s="1"/>
  <c r="BK6" i="8"/>
  <c r="CD4" i="1"/>
  <c r="CD7" i="1"/>
  <c r="O102" i="4"/>
  <c r="BC297" i="9" l="1"/>
  <c r="BC165" i="9"/>
  <c r="BI4" i="6"/>
  <c r="BI7" i="6"/>
  <c r="BL4" i="5"/>
  <c r="BL7" i="5"/>
  <c r="BC162" i="9"/>
  <c r="BD164" i="9"/>
  <c r="BD327" i="9"/>
  <c r="BD293" i="9"/>
  <c r="BD98" i="9"/>
  <c r="BD42" i="9"/>
  <c r="BD44" i="9" s="1"/>
  <c r="BD39" i="9"/>
  <c r="BD273" i="9" s="1"/>
  <c r="BE7" i="9"/>
  <c r="BE4" i="9"/>
  <c r="BK4" i="8"/>
  <c r="BK7" i="8"/>
  <c r="CE6" i="1"/>
  <c r="CD179" i="1"/>
  <c r="CD171" i="1"/>
  <c r="CD106" i="1"/>
  <c r="CD108" i="1"/>
  <c r="CD38" i="1"/>
  <c r="CD36" i="1"/>
  <c r="CD150" i="1"/>
  <c r="CD43" i="1"/>
  <c r="CD34" i="1"/>
  <c r="CD138" i="1"/>
  <c r="CD176" i="1"/>
  <c r="CD105" i="1"/>
  <c r="CD141" i="1"/>
  <c r="CD33" i="1"/>
  <c r="CD37" i="1"/>
  <c r="CD185" i="1"/>
  <c r="CD147" i="1"/>
  <c r="CD107" i="1"/>
  <c r="CD144" i="1"/>
  <c r="CD314" i="1"/>
  <c r="CD182" i="1"/>
  <c r="CD188" i="1"/>
  <c r="CD122" i="1"/>
  <c r="CD35" i="1"/>
  <c r="CD168" i="1"/>
  <c r="CD109" i="1"/>
  <c r="CD91" i="1"/>
  <c r="CD317" i="1"/>
  <c r="O103" i="4"/>
  <c r="BD280" i="9" l="1"/>
  <c r="BD163" i="9"/>
  <c r="BE244" i="9"/>
  <c r="BE99" i="9"/>
  <c r="BJ6" i="6"/>
  <c r="BM6" i="5"/>
  <c r="BE330" i="9"/>
  <c r="BE328" i="9"/>
  <c r="BD67" i="9"/>
  <c r="BE183" i="9"/>
  <c r="BE161" i="9"/>
  <c r="BE294" i="9" s="1"/>
  <c r="BE138" i="9"/>
  <c r="BE101" i="9"/>
  <c r="BE69" i="9"/>
  <c r="BE74" i="9"/>
  <c r="BE55" i="9"/>
  <c r="BE40" i="9"/>
  <c r="BE43" i="9"/>
  <c r="BE41" i="9"/>
  <c r="CD209" i="1"/>
  <c r="CD245" i="1" s="1"/>
  <c r="BE14" i="9"/>
  <c r="BF6" i="9"/>
  <c r="BK258" i="8"/>
  <c r="BK257" i="8"/>
  <c r="BK272" i="8"/>
  <c r="BK252" i="8"/>
  <c r="BK271" i="8"/>
  <c r="BK264" i="8"/>
  <c r="BK275" i="8"/>
  <c r="BK235" i="8"/>
  <c r="BK248" i="8"/>
  <c r="BK249" i="8"/>
  <c r="BK234" i="8"/>
  <c r="BK241" i="8"/>
  <c r="BK65" i="8"/>
  <c r="BK64" i="8"/>
  <c r="BK52" i="8"/>
  <c r="BK63" i="8"/>
  <c r="BK50" i="8"/>
  <c r="BK49" i="8"/>
  <c r="BK48" i="8"/>
  <c r="BK67" i="8"/>
  <c r="BK51" i="8"/>
  <c r="BK35" i="8"/>
  <c r="BK34" i="8"/>
  <c r="BK33" i="8"/>
  <c r="BK36" i="8"/>
  <c r="BK11" i="8"/>
  <c r="BK66" i="8"/>
  <c r="BK37" i="8"/>
  <c r="BL6" i="8"/>
  <c r="CD206" i="1"/>
  <c r="CE4" i="1"/>
  <c r="CE7" i="1"/>
  <c r="O104" i="4"/>
  <c r="BD297" i="9" l="1"/>
  <c r="BD165" i="9"/>
  <c r="BM7" i="5"/>
  <c r="BM4" i="5"/>
  <c r="BJ4" i="6"/>
  <c r="BJ7" i="6"/>
  <c r="BD162" i="9"/>
  <c r="BE164" i="9"/>
  <c r="BE327" i="9"/>
  <c r="BE293" i="9"/>
  <c r="BE98" i="9"/>
  <c r="BE42" i="9"/>
  <c r="BE44" i="9" s="1"/>
  <c r="BE39" i="9"/>
  <c r="BE273" i="9" s="1"/>
  <c r="BF7" i="9"/>
  <c r="BF4" i="9"/>
  <c r="BL4" i="8"/>
  <c r="BL7" i="8"/>
  <c r="CE168" i="1"/>
  <c r="CE144" i="1"/>
  <c r="CE106" i="1"/>
  <c r="CE91" i="1"/>
  <c r="CE38" i="1"/>
  <c r="CE185" i="1"/>
  <c r="CE171" i="1"/>
  <c r="CE182" i="1"/>
  <c r="CE105" i="1"/>
  <c r="CE34" i="1"/>
  <c r="CE141" i="1"/>
  <c r="CE109" i="1"/>
  <c r="CE317" i="1"/>
  <c r="CE179" i="1"/>
  <c r="CE108" i="1"/>
  <c r="CE35" i="1"/>
  <c r="CE37" i="1"/>
  <c r="CE33" i="1"/>
  <c r="CE188" i="1"/>
  <c r="CE150" i="1"/>
  <c r="CE36" i="1"/>
  <c r="CE147" i="1"/>
  <c r="CE107" i="1"/>
  <c r="CE314" i="1"/>
  <c r="CE176" i="1"/>
  <c r="CE122" i="1"/>
  <c r="CE138" i="1"/>
  <c r="CE43" i="1"/>
  <c r="P13" i="1"/>
  <c r="P15" i="1"/>
  <c r="CD242" i="1"/>
  <c r="O105" i="4"/>
  <c r="BE280" i="9" l="1"/>
  <c r="BE163" i="9"/>
  <c r="BF244" i="9"/>
  <c r="BF99" i="9"/>
  <c r="BK6" i="6"/>
  <c r="BN6" i="5"/>
  <c r="BF330" i="9"/>
  <c r="BF328" i="9"/>
  <c r="BE67" i="9"/>
  <c r="BF183" i="9"/>
  <c r="BF161" i="9"/>
  <c r="BF294" i="9" s="1"/>
  <c r="BF138" i="9"/>
  <c r="BF101" i="9"/>
  <c r="BF69" i="9"/>
  <c r="BF74" i="9"/>
  <c r="BF55" i="9"/>
  <c r="BF40" i="9"/>
  <c r="BF43" i="9"/>
  <c r="BF41" i="9"/>
  <c r="BF14" i="9"/>
  <c r="BG6" i="9"/>
  <c r="CE209" i="1"/>
  <c r="CE245" i="1" s="1"/>
  <c r="BL257" i="8"/>
  <c r="BL271" i="8"/>
  <c r="BL275" i="8"/>
  <c r="BL272" i="8"/>
  <c r="BL264" i="8"/>
  <c r="BL258" i="8"/>
  <c r="BL249" i="8"/>
  <c r="BL234" i="8"/>
  <c r="BL248" i="8"/>
  <c r="BL241" i="8"/>
  <c r="BL252" i="8"/>
  <c r="BL235" i="8"/>
  <c r="BL64" i="8"/>
  <c r="BL63" i="8"/>
  <c r="BL51" i="8"/>
  <c r="BL49" i="8"/>
  <c r="BL48" i="8"/>
  <c r="BL67" i="8"/>
  <c r="BL50" i="8"/>
  <c r="BL34" i="8"/>
  <c r="BL65" i="8"/>
  <c r="BL33" i="8"/>
  <c r="BL35" i="8"/>
  <c r="BL11" i="8"/>
  <c r="BL52" i="8"/>
  <c r="BL66" i="8"/>
  <c r="BL36" i="8"/>
  <c r="BL37" i="8"/>
  <c r="CE206" i="1"/>
  <c r="BM6" i="8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AC11" i="1"/>
  <c r="AI11" i="1"/>
  <c r="AD11" i="1"/>
  <c r="AE11" i="1"/>
  <c r="X11" i="1"/>
  <c r="Z11" i="1"/>
  <c r="AH11" i="1"/>
  <c r="CF252" i="1"/>
  <c r="CF301" i="8" s="1"/>
  <c r="CF13" i="9" s="1"/>
  <c r="Y11" i="1"/>
  <c r="AB11" i="1"/>
  <c r="CF326" i="1"/>
  <c r="AF11" i="1"/>
  <c r="AA11" i="1"/>
  <c r="AG11" i="1"/>
  <c r="CB11" i="1"/>
  <c r="CC11" i="1"/>
  <c r="CD11" i="1"/>
  <c r="CE11" i="1"/>
  <c r="O106" i="4"/>
  <c r="X19" i="8" l="1"/>
  <c r="Y19" i="8" s="1"/>
  <c r="Y14" i="8"/>
  <c r="Z14" i="8" s="1"/>
  <c r="BE297" i="9"/>
  <c r="BE165" i="9"/>
  <c r="BN4" i="5"/>
  <c r="BN7" i="5"/>
  <c r="BK4" i="6"/>
  <c r="BK7" i="6"/>
  <c r="BF164" i="9"/>
  <c r="BE162" i="9"/>
  <c r="BF327" i="9"/>
  <c r="BF293" i="9"/>
  <c r="CF305" i="8"/>
  <c r="CF19" i="9" s="1"/>
  <c r="CF23" i="9" s="1"/>
  <c r="CF269" i="9"/>
  <c r="CF277" i="9" s="1"/>
  <c r="BF98" i="9"/>
  <c r="CF17" i="9"/>
  <c r="CF77" i="9"/>
  <c r="BF42" i="9"/>
  <c r="BF44" i="9" s="1"/>
  <c r="BF39" i="9"/>
  <c r="BF273" i="9" s="1"/>
  <c r="BG7" i="9"/>
  <c r="BG4" i="9"/>
  <c r="CE242" i="1"/>
  <c r="BM7" i="8"/>
  <c r="BM4" i="8"/>
  <c r="Y125" i="1"/>
  <c r="Z131" i="1"/>
  <c r="Z134" i="1"/>
  <c r="X165" i="1"/>
  <c r="X159" i="1"/>
  <c r="X128" i="1"/>
  <c r="X162" i="1"/>
  <c r="O107" i="4"/>
  <c r="Z19" i="8" l="1"/>
  <c r="AA19" i="8" s="1"/>
  <c r="AB19" i="8" s="1"/>
  <c r="AA14" i="8"/>
  <c r="AB14" i="8" s="1"/>
  <c r="AC14" i="8" s="1"/>
  <c r="AD14" i="8" s="1"/>
  <c r="BF280" i="9"/>
  <c r="BF163" i="9"/>
  <c r="BG244" i="9"/>
  <c r="BG99" i="9"/>
  <c r="BL6" i="6"/>
  <c r="BO6" i="5"/>
  <c r="BG330" i="9"/>
  <c r="BG328" i="9"/>
  <c r="BF67" i="9"/>
  <c r="BG183" i="9"/>
  <c r="BG161" i="9"/>
  <c r="BG294" i="9" s="1"/>
  <c r="BG138" i="9"/>
  <c r="BG101" i="9"/>
  <c r="BG69" i="9"/>
  <c r="BG74" i="9"/>
  <c r="BG55" i="9"/>
  <c r="BG40" i="9"/>
  <c r="BG43" i="9"/>
  <c r="BG41" i="9"/>
  <c r="BG14" i="9"/>
  <c r="BH6" i="9"/>
  <c r="BM264" i="8"/>
  <c r="BM272" i="8"/>
  <c r="BM275" i="8"/>
  <c r="BM257" i="8"/>
  <c r="BM248" i="8"/>
  <c r="BM252" i="8"/>
  <c r="BM271" i="8"/>
  <c r="BM258" i="8"/>
  <c r="BM241" i="8"/>
  <c r="BM249" i="8"/>
  <c r="BM234" i="8"/>
  <c r="BM235" i="8"/>
  <c r="BM63" i="8"/>
  <c r="BM50" i="8"/>
  <c r="BM48" i="8"/>
  <c r="BM67" i="8"/>
  <c r="BM66" i="8"/>
  <c r="BM65" i="8"/>
  <c r="BM49" i="8"/>
  <c r="BM33" i="8"/>
  <c r="BM52" i="8"/>
  <c r="BM11" i="8"/>
  <c r="BM35" i="8"/>
  <c r="BM34" i="8"/>
  <c r="BM37" i="8"/>
  <c r="BM64" i="8"/>
  <c r="BM36" i="8"/>
  <c r="BM51" i="8"/>
  <c r="BN6" i="8"/>
  <c r="AA134" i="1"/>
  <c r="AB134" i="1" s="1"/>
  <c r="Y162" i="1"/>
  <c r="X200" i="1"/>
  <c r="AA131" i="1"/>
  <c r="AB131" i="1" s="1"/>
  <c r="AC131" i="1" s="1"/>
  <c r="X121" i="1"/>
  <c r="Y128" i="1"/>
  <c r="Z128" i="1" s="1"/>
  <c r="AA128" i="1" s="1"/>
  <c r="Z125" i="1"/>
  <c r="X197" i="1"/>
  <c r="X158" i="1"/>
  <c r="Y159" i="1"/>
  <c r="Y165" i="1"/>
  <c r="X203" i="1"/>
  <c r="O108" i="4"/>
  <c r="AC19" i="8" l="1"/>
  <c r="AD19" i="8" s="1"/>
  <c r="AE19" i="8" s="1"/>
  <c r="AF19" i="8" s="1"/>
  <c r="AG19" i="8" s="1"/>
  <c r="AH19" i="8" s="1"/>
  <c r="AI19" i="8" s="1"/>
  <c r="AJ19" i="8" s="1"/>
  <c r="AK19" i="8" s="1"/>
  <c r="AL19" i="8" s="1"/>
  <c r="AM19" i="8" s="1"/>
  <c r="AN19" i="8" s="1"/>
  <c r="AO19" i="8" s="1"/>
  <c r="AP19" i="8" s="1"/>
  <c r="AQ19" i="8" s="1"/>
  <c r="AR19" i="8" s="1"/>
  <c r="AS19" i="8" s="1"/>
  <c r="AT19" i="8" s="1"/>
  <c r="AU19" i="8" s="1"/>
  <c r="AV19" i="8" s="1"/>
  <c r="AW19" i="8" s="1"/>
  <c r="AX19" i="8" s="1"/>
  <c r="AY19" i="8" s="1"/>
  <c r="AZ19" i="8" s="1"/>
  <c r="BA19" i="8" s="1"/>
  <c r="BB19" i="8" s="1"/>
  <c r="BC19" i="8" s="1"/>
  <c r="BD19" i="8" s="1"/>
  <c r="BE19" i="8" s="1"/>
  <c r="BF19" i="8" s="1"/>
  <c r="BG19" i="8" s="1"/>
  <c r="BH19" i="8" s="1"/>
  <c r="BI19" i="8" s="1"/>
  <c r="BJ19" i="8" s="1"/>
  <c r="BK19" i="8" s="1"/>
  <c r="BL19" i="8" s="1"/>
  <c r="AE14" i="8"/>
  <c r="AF14" i="8" s="1"/>
  <c r="AG14" i="8" s="1"/>
  <c r="AH14" i="8" s="1"/>
  <c r="AI14" i="8" s="1"/>
  <c r="AJ14" i="8" s="1"/>
  <c r="AK14" i="8" s="1"/>
  <c r="AL14" i="8" s="1"/>
  <c r="AM14" i="8" s="1"/>
  <c r="AN14" i="8" s="1"/>
  <c r="AO14" i="8" s="1"/>
  <c r="AP14" i="8" s="1"/>
  <c r="AQ14" i="8" s="1"/>
  <c r="AR14" i="8" s="1"/>
  <c r="AS14" i="8" s="1"/>
  <c r="AT14" i="8" s="1"/>
  <c r="AU14" i="8" s="1"/>
  <c r="AV14" i="8" s="1"/>
  <c r="AW14" i="8" s="1"/>
  <c r="AX14" i="8" s="1"/>
  <c r="AY14" i="8" s="1"/>
  <c r="AZ14" i="8" s="1"/>
  <c r="BA14" i="8" s="1"/>
  <c r="BB14" i="8" s="1"/>
  <c r="BC14" i="8" s="1"/>
  <c r="BD14" i="8" s="1"/>
  <c r="BE14" i="8" s="1"/>
  <c r="BF14" i="8" s="1"/>
  <c r="BG14" i="8" s="1"/>
  <c r="BH14" i="8" s="1"/>
  <c r="BI14" i="8" s="1"/>
  <c r="BJ14" i="8" s="1"/>
  <c r="BK14" i="8" s="1"/>
  <c r="BL14" i="8" s="1"/>
  <c r="BF297" i="9"/>
  <c r="BF165" i="9"/>
  <c r="BO7" i="5"/>
  <c r="BO4" i="5"/>
  <c r="BL7" i="6"/>
  <c r="BL4" i="6"/>
  <c r="BF162" i="9"/>
  <c r="BG164" i="9"/>
  <c r="BG327" i="9"/>
  <c r="BG293" i="9"/>
  <c r="BG98" i="9"/>
  <c r="BG42" i="9"/>
  <c r="BG44" i="9" s="1"/>
  <c r="BG39" i="9"/>
  <c r="BG273" i="9" s="1"/>
  <c r="BH4" i="9"/>
  <c r="BH7" i="9"/>
  <c r="Z121" i="1"/>
  <c r="Z156" i="1" s="1"/>
  <c r="Y121" i="1"/>
  <c r="BN4" i="8"/>
  <c r="BN7" i="8"/>
  <c r="AB128" i="1"/>
  <c r="AC128" i="1" s="1"/>
  <c r="AD128" i="1" s="1"/>
  <c r="AE128" i="1" s="1"/>
  <c r="AD131" i="1"/>
  <c r="AE131" i="1" s="1"/>
  <c r="AF131" i="1" s="1"/>
  <c r="AG131" i="1" s="1"/>
  <c r="X233" i="1"/>
  <c r="X196" i="1"/>
  <c r="AA125" i="1"/>
  <c r="X156" i="1"/>
  <c r="X264" i="1"/>
  <c r="AC134" i="1"/>
  <c r="Z159" i="1"/>
  <c r="AA159" i="1" s="1"/>
  <c r="Y197" i="1"/>
  <c r="Y158" i="1"/>
  <c r="Z162" i="1"/>
  <c r="AA162" i="1" s="1"/>
  <c r="X239" i="1"/>
  <c r="X236" i="1"/>
  <c r="Z165" i="1"/>
  <c r="Y203" i="1"/>
  <c r="Y200" i="1"/>
  <c r="X265" i="1"/>
  <c r="O109" i="4"/>
  <c r="BM19" i="8" l="1"/>
  <c r="BN19" i="8" s="1"/>
  <c r="BM14" i="8"/>
  <c r="BN14" i="8" s="1"/>
  <c r="BG280" i="9"/>
  <c r="BG163" i="9"/>
  <c r="BH244" i="9"/>
  <c r="BH99" i="9"/>
  <c r="BM6" i="6"/>
  <c r="BP6" i="5"/>
  <c r="BH330" i="9"/>
  <c r="BH328" i="9"/>
  <c r="BG67" i="9"/>
  <c r="BH183" i="9"/>
  <c r="BH161" i="9"/>
  <c r="BH294" i="9" s="1"/>
  <c r="BH138" i="9"/>
  <c r="BH101" i="9"/>
  <c r="BH69" i="9"/>
  <c r="BH74" i="9"/>
  <c r="BH55" i="9"/>
  <c r="BH40" i="9"/>
  <c r="BH43" i="9"/>
  <c r="BH41" i="9"/>
  <c r="AH131" i="1"/>
  <c r="AI131" i="1" s="1"/>
  <c r="AJ131" i="1" s="1"/>
  <c r="AK131" i="1" s="1"/>
  <c r="AL131" i="1" s="1"/>
  <c r="Z264" i="1"/>
  <c r="AF128" i="1"/>
  <c r="AG128" i="1" s="1"/>
  <c r="AH128" i="1" s="1"/>
  <c r="AI128" i="1" s="1"/>
  <c r="AJ128" i="1" s="1"/>
  <c r="Y264" i="1"/>
  <c r="BI6" i="9"/>
  <c r="BH14" i="9"/>
  <c r="BO6" i="8"/>
  <c r="BN264" i="8"/>
  <c r="BN272" i="8"/>
  <c r="BN252" i="8"/>
  <c r="BN271" i="8"/>
  <c r="BN258" i="8"/>
  <c r="BN248" i="8"/>
  <c r="BN241" i="8"/>
  <c r="BN257" i="8"/>
  <c r="BN275" i="8"/>
  <c r="BN235" i="8"/>
  <c r="BN249" i="8"/>
  <c r="BN234" i="8"/>
  <c r="BN49" i="8"/>
  <c r="BN67" i="8"/>
  <c r="BN66" i="8"/>
  <c r="BN65" i="8"/>
  <c r="BN48" i="8"/>
  <c r="BN63" i="8"/>
  <c r="BN11" i="8"/>
  <c r="BN51" i="8"/>
  <c r="BN33" i="8"/>
  <c r="BN37" i="8"/>
  <c r="BN34" i="8"/>
  <c r="BN50" i="8"/>
  <c r="BN64" i="8"/>
  <c r="BN36" i="8"/>
  <c r="BN52" i="8"/>
  <c r="BN35" i="8"/>
  <c r="Y156" i="1"/>
  <c r="Y239" i="1"/>
  <c r="AA200" i="1"/>
  <c r="Y236" i="1"/>
  <c r="Z203" i="1"/>
  <c r="AA165" i="1"/>
  <c r="Y233" i="1"/>
  <c r="Y196" i="1"/>
  <c r="Z158" i="1"/>
  <c r="Z197" i="1"/>
  <c r="Z200" i="1"/>
  <c r="AB159" i="1"/>
  <c r="AD134" i="1"/>
  <c r="X232" i="1"/>
  <c r="AA197" i="1"/>
  <c r="AB162" i="1"/>
  <c r="AC162" i="1" s="1"/>
  <c r="Y265" i="1"/>
  <c r="AA121" i="1"/>
  <c r="AB125" i="1"/>
  <c r="O110" i="4"/>
  <c r="BH164" i="9" l="1"/>
  <c r="BG165" i="9"/>
  <c r="AA236" i="1"/>
  <c r="BP7" i="5"/>
  <c r="BP4" i="5"/>
  <c r="BM7" i="6"/>
  <c r="BM4" i="6"/>
  <c r="BG297" i="9"/>
  <c r="BG162" i="9"/>
  <c r="BH327" i="9"/>
  <c r="BH293" i="9"/>
  <c r="BH98" i="9"/>
  <c r="AK128" i="1"/>
  <c r="AL128" i="1" s="1"/>
  <c r="AM128" i="1" s="1"/>
  <c r="AN128" i="1" s="1"/>
  <c r="AO128" i="1" s="1"/>
  <c r="BH42" i="9"/>
  <c r="BH44" i="9" s="1"/>
  <c r="BH39" i="9"/>
  <c r="BH273" i="9" s="1"/>
  <c r="BI7" i="9"/>
  <c r="BI4" i="9"/>
  <c r="BO7" i="8"/>
  <c r="BO4" i="8"/>
  <c r="AB121" i="1"/>
  <c r="AC125" i="1"/>
  <c r="AD162" i="1"/>
  <c r="AM131" i="1"/>
  <c r="AN131" i="1" s="1"/>
  <c r="AA203" i="1"/>
  <c r="AA156" i="1"/>
  <c r="AA264" i="1"/>
  <c r="Z233" i="1"/>
  <c r="Z196" i="1"/>
  <c r="AE134" i="1"/>
  <c r="Z265" i="1"/>
  <c r="AA158" i="1"/>
  <c r="AB197" i="1"/>
  <c r="AC159" i="1"/>
  <c r="Z236" i="1"/>
  <c r="Y232" i="1"/>
  <c r="Z239" i="1"/>
  <c r="AC200" i="1"/>
  <c r="AC236" i="1" s="1"/>
  <c r="AB200" i="1"/>
  <c r="AA233" i="1"/>
  <c r="AB165" i="1"/>
  <c r="AB158" i="1" s="1"/>
  <c r="O111" i="4"/>
  <c r="BO14" i="8" l="1"/>
  <c r="BO19" i="8"/>
  <c r="BH280" i="9"/>
  <c r="BH163" i="9"/>
  <c r="BH297" i="9" s="1"/>
  <c r="BI244" i="9"/>
  <c r="BI99" i="9"/>
  <c r="AA196" i="1"/>
  <c r="BN6" i="6"/>
  <c r="BQ6" i="5"/>
  <c r="BI330" i="9"/>
  <c r="BI328" i="9"/>
  <c r="BH67" i="9"/>
  <c r="BI183" i="9"/>
  <c r="BI161" i="9"/>
  <c r="BI294" i="9" s="1"/>
  <c r="BI138" i="9"/>
  <c r="BI101" i="9"/>
  <c r="BI69" i="9"/>
  <c r="BI74" i="9"/>
  <c r="BI55" i="9"/>
  <c r="BI43" i="9"/>
  <c r="BI41" i="9"/>
  <c r="BI40" i="9"/>
  <c r="BI14" i="9"/>
  <c r="BJ6" i="9"/>
  <c r="BO272" i="8"/>
  <c r="BO252" i="8"/>
  <c r="BO271" i="8"/>
  <c r="BO275" i="8"/>
  <c r="BO258" i="8"/>
  <c r="BO257" i="8"/>
  <c r="BO264" i="8"/>
  <c r="BO249" i="8"/>
  <c r="BO235" i="8"/>
  <c r="BO234" i="8"/>
  <c r="BO241" i="8"/>
  <c r="BO248" i="8"/>
  <c r="BO48" i="8"/>
  <c r="BO67" i="8"/>
  <c r="BO66" i="8"/>
  <c r="BO65" i="8"/>
  <c r="BO64" i="8"/>
  <c r="BO52" i="8"/>
  <c r="BO63" i="8"/>
  <c r="BO11" i="8"/>
  <c r="BO49" i="8"/>
  <c r="BO37" i="8"/>
  <c r="BO33" i="8"/>
  <c r="BO36" i="8"/>
  <c r="BO35" i="8"/>
  <c r="BO51" i="8"/>
  <c r="BO34" i="8"/>
  <c r="BO50" i="8"/>
  <c r="BP6" i="8"/>
  <c r="AD125" i="1"/>
  <c r="AE125" i="1" s="1"/>
  <c r="AP128" i="1"/>
  <c r="AQ128" i="1" s="1"/>
  <c r="AR128" i="1" s="1"/>
  <c r="AB265" i="1"/>
  <c r="AB156" i="1"/>
  <c r="AB264" i="1"/>
  <c r="AO131" i="1"/>
  <c r="AB236" i="1"/>
  <c r="AB233" i="1"/>
  <c r="Z232" i="1"/>
  <c r="AA265" i="1"/>
  <c r="AF134" i="1"/>
  <c r="AG134" i="1" s="1"/>
  <c r="AH134" i="1" s="1"/>
  <c r="AI134" i="1" s="1"/>
  <c r="AJ134" i="1" s="1"/>
  <c r="AA239" i="1"/>
  <c r="AC165" i="1"/>
  <c r="AC158" i="1" s="1"/>
  <c r="AC265" i="1" s="1"/>
  <c r="AC197" i="1"/>
  <c r="AD159" i="1"/>
  <c r="AE159" i="1" s="1"/>
  <c r="AB203" i="1"/>
  <c r="AE162" i="1"/>
  <c r="AD200" i="1"/>
  <c r="AC121" i="1"/>
  <c r="O112" i="4"/>
  <c r="BH162" i="9" l="1"/>
  <c r="BI164" i="9"/>
  <c r="BH165" i="9"/>
  <c r="BQ7" i="5"/>
  <c r="BQ4" i="5"/>
  <c r="BN4" i="6"/>
  <c r="BN7" i="6"/>
  <c r="BI327" i="9"/>
  <c r="BI293" i="9"/>
  <c r="BI98" i="9"/>
  <c r="BI42" i="9"/>
  <c r="BI44" i="9" s="1"/>
  <c r="BI39" i="9"/>
  <c r="BI273" i="9" s="1"/>
  <c r="AD121" i="1"/>
  <c r="BJ4" i="9"/>
  <c r="BJ7" i="9"/>
  <c r="AS128" i="1"/>
  <c r="AT128" i="1" s="1"/>
  <c r="AU128" i="1" s="1"/>
  <c r="AV128" i="1" s="1"/>
  <c r="AW128" i="1" s="1"/>
  <c r="AX128" i="1" s="1"/>
  <c r="AY128" i="1" s="1"/>
  <c r="AZ128" i="1" s="1"/>
  <c r="BA128" i="1" s="1"/>
  <c r="BB128" i="1" s="1"/>
  <c r="BC128" i="1" s="1"/>
  <c r="BD128" i="1" s="1"/>
  <c r="BE128" i="1" s="1"/>
  <c r="BF128" i="1" s="1"/>
  <c r="BG128" i="1" s="1"/>
  <c r="BH128" i="1" s="1"/>
  <c r="BI128" i="1" s="1"/>
  <c r="BJ128" i="1" s="1"/>
  <c r="BK128" i="1" s="1"/>
  <c r="BL128" i="1" s="1"/>
  <c r="BM128" i="1" s="1"/>
  <c r="BN128" i="1" s="1"/>
  <c r="BO128" i="1" s="1"/>
  <c r="BP128" i="1" s="1"/>
  <c r="BQ128" i="1" s="1"/>
  <c r="BR128" i="1" s="1"/>
  <c r="BS128" i="1" s="1"/>
  <c r="BT128" i="1" s="1"/>
  <c r="BU128" i="1" s="1"/>
  <c r="BV128" i="1" s="1"/>
  <c r="BW128" i="1" s="1"/>
  <c r="BX128" i="1" s="1"/>
  <c r="BY128" i="1" s="1"/>
  <c r="BZ128" i="1" s="1"/>
  <c r="CA128" i="1" s="1"/>
  <c r="CB128" i="1" s="1"/>
  <c r="CC128" i="1" s="1"/>
  <c r="CD128" i="1" s="1"/>
  <c r="CE128" i="1" s="1"/>
  <c r="BP4" i="8"/>
  <c r="BP7" i="8"/>
  <c r="AE121" i="1"/>
  <c r="AF125" i="1"/>
  <c r="AF121" i="1" s="1"/>
  <c r="AK134" i="1"/>
  <c r="AL134" i="1" s="1"/>
  <c r="AM134" i="1" s="1"/>
  <c r="AN134" i="1" s="1"/>
  <c r="AO134" i="1" s="1"/>
  <c r="AP134" i="1" s="1"/>
  <c r="AQ134" i="1" s="1"/>
  <c r="AR134" i="1" s="1"/>
  <c r="AS134" i="1" s="1"/>
  <c r="AT134" i="1" s="1"/>
  <c r="AU134" i="1" s="1"/>
  <c r="AV134" i="1" s="1"/>
  <c r="AW134" i="1" s="1"/>
  <c r="AX134" i="1" s="1"/>
  <c r="AY134" i="1" s="1"/>
  <c r="AZ134" i="1" s="1"/>
  <c r="BA134" i="1" s="1"/>
  <c r="BB134" i="1" s="1"/>
  <c r="BC134" i="1" s="1"/>
  <c r="BD134" i="1" s="1"/>
  <c r="BE134" i="1" s="1"/>
  <c r="BF134" i="1" s="1"/>
  <c r="BG134" i="1" s="1"/>
  <c r="BH134" i="1" s="1"/>
  <c r="BI134" i="1" s="1"/>
  <c r="BJ134" i="1" s="1"/>
  <c r="BK134" i="1" s="1"/>
  <c r="BL134" i="1" s="1"/>
  <c r="BM134" i="1" s="1"/>
  <c r="BN134" i="1" s="1"/>
  <c r="BO134" i="1" s="1"/>
  <c r="BP134" i="1" s="1"/>
  <c r="BQ134" i="1" s="1"/>
  <c r="BR134" i="1" s="1"/>
  <c r="BS134" i="1" s="1"/>
  <c r="BT134" i="1" s="1"/>
  <c r="BU134" i="1" s="1"/>
  <c r="BV134" i="1" s="1"/>
  <c r="BW134" i="1" s="1"/>
  <c r="BX134" i="1" s="1"/>
  <c r="BY134" i="1" s="1"/>
  <c r="BZ134" i="1" s="1"/>
  <c r="CA134" i="1" s="1"/>
  <c r="CB134" i="1" s="1"/>
  <c r="CC134" i="1" s="1"/>
  <c r="CD134" i="1" s="1"/>
  <c r="CE134" i="1" s="1"/>
  <c r="AC156" i="1"/>
  <c r="AA232" i="1"/>
  <c r="AP131" i="1"/>
  <c r="AQ131" i="1" s="1"/>
  <c r="AR131" i="1" s="1"/>
  <c r="AS131" i="1" s="1"/>
  <c r="AT131" i="1" s="1"/>
  <c r="AU131" i="1" s="1"/>
  <c r="AV131" i="1" s="1"/>
  <c r="AW131" i="1" s="1"/>
  <c r="AX131" i="1" s="1"/>
  <c r="AY131" i="1" s="1"/>
  <c r="AZ131" i="1" s="1"/>
  <c r="BA131" i="1" s="1"/>
  <c r="BB131" i="1" s="1"/>
  <c r="BC131" i="1" s="1"/>
  <c r="BD131" i="1" s="1"/>
  <c r="BE131" i="1" s="1"/>
  <c r="BF131" i="1" s="1"/>
  <c r="BG131" i="1" s="1"/>
  <c r="BH131" i="1" s="1"/>
  <c r="BI131" i="1" s="1"/>
  <c r="BJ131" i="1" s="1"/>
  <c r="BK131" i="1" s="1"/>
  <c r="BL131" i="1" s="1"/>
  <c r="BM131" i="1" s="1"/>
  <c r="BN131" i="1" s="1"/>
  <c r="BO131" i="1" s="1"/>
  <c r="BP131" i="1" s="1"/>
  <c r="BQ131" i="1" s="1"/>
  <c r="BR131" i="1" s="1"/>
  <c r="BS131" i="1" s="1"/>
  <c r="BT131" i="1" s="1"/>
  <c r="BU131" i="1" s="1"/>
  <c r="BV131" i="1" s="1"/>
  <c r="BW131" i="1" s="1"/>
  <c r="BX131" i="1" s="1"/>
  <c r="BY131" i="1" s="1"/>
  <c r="BZ131" i="1" s="1"/>
  <c r="CA131" i="1" s="1"/>
  <c r="CB131" i="1" s="1"/>
  <c r="CC131" i="1" s="1"/>
  <c r="CD131" i="1" s="1"/>
  <c r="CE131" i="1" s="1"/>
  <c r="AB239" i="1"/>
  <c r="AB232" i="1" s="1"/>
  <c r="AC203" i="1"/>
  <c r="AC196" i="1" s="1"/>
  <c r="AD165" i="1"/>
  <c r="AD236" i="1"/>
  <c r="AD197" i="1"/>
  <c r="AB196" i="1"/>
  <c r="AC264" i="1"/>
  <c r="AE197" i="1"/>
  <c r="AE200" i="1"/>
  <c r="AF162" i="1"/>
  <c r="AG162" i="1" s="1"/>
  <c r="AH162" i="1" s="1"/>
  <c r="AF159" i="1"/>
  <c r="AC233" i="1"/>
  <c r="O113" i="4"/>
  <c r="BP14" i="8" l="1"/>
  <c r="BP19" i="8"/>
  <c r="BI280" i="9"/>
  <c r="BI163" i="9"/>
  <c r="BI165" i="9" s="1"/>
  <c r="BJ244" i="9"/>
  <c r="BJ99" i="9"/>
  <c r="AD156" i="1"/>
  <c r="BO6" i="6"/>
  <c r="BR6" i="5"/>
  <c r="BJ330" i="9"/>
  <c r="BJ328" i="9"/>
  <c r="BI67" i="9"/>
  <c r="BJ183" i="9"/>
  <c r="BJ161" i="9"/>
  <c r="BJ294" i="9" s="1"/>
  <c r="BJ138" i="9"/>
  <c r="BJ101" i="9"/>
  <c r="BJ69" i="9"/>
  <c r="BJ74" i="9"/>
  <c r="BJ55" i="9"/>
  <c r="BJ43" i="9"/>
  <c r="BJ41" i="9"/>
  <c r="BJ40" i="9"/>
  <c r="AD264" i="1"/>
  <c r="AE264" i="1"/>
  <c r="BK6" i="9"/>
  <c r="BJ14" i="9"/>
  <c r="BQ6" i="8"/>
  <c r="BP275" i="8"/>
  <c r="BP271" i="8"/>
  <c r="BP257" i="8"/>
  <c r="BP272" i="8"/>
  <c r="BP249" i="8"/>
  <c r="BP258" i="8"/>
  <c r="BP252" i="8"/>
  <c r="BP264" i="8"/>
  <c r="BP234" i="8"/>
  <c r="BP241" i="8"/>
  <c r="BP248" i="8"/>
  <c r="BP235" i="8"/>
  <c r="BP67" i="8"/>
  <c r="BP66" i="8"/>
  <c r="BP65" i="8"/>
  <c r="BP64" i="8"/>
  <c r="BP52" i="8"/>
  <c r="BP63" i="8"/>
  <c r="BP51" i="8"/>
  <c r="BP11" i="8"/>
  <c r="BP37" i="8"/>
  <c r="BP36" i="8"/>
  <c r="BP49" i="8"/>
  <c r="BP35" i="8"/>
  <c r="BP34" i="8"/>
  <c r="BP48" i="8"/>
  <c r="BP50" i="8"/>
  <c r="BP33" i="8"/>
  <c r="AG125" i="1"/>
  <c r="AE156" i="1"/>
  <c r="AD203" i="1"/>
  <c r="AE233" i="1"/>
  <c r="AE165" i="1"/>
  <c r="AI162" i="1"/>
  <c r="AH200" i="1"/>
  <c r="AH236" i="1" s="1"/>
  <c r="AG200" i="1"/>
  <c r="AF200" i="1"/>
  <c r="AF156" i="1"/>
  <c r="AD158" i="1"/>
  <c r="AF264" i="1"/>
  <c r="AD233" i="1"/>
  <c r="AE236" i="1"/>
  <c r="AC239" i="1"/>
  <c r="AG159" i="1"/>
  <c r="AF197" i="1"/>
  <c r="O114" i="4"/>
  <c r="BJ164" i="9" l="1"/>
  <c r="BI297" i="9"/>
  <c r="BI162" i="9"/>
  <c r="AG236" i="1"/>
  <c r="AD196" i="1"/>
  <c r="BR7" i="5"/>
  <c r="BR4" i="5"/>
  <c r="BO4" i="6"/>
  <c r="BO7" i="6"/>
  <c r="BJ327" i="9"/>
  <c r="BJ293" i="9"/>
  <c r="BJ98" i="9"/>
  <c r="BJ39" i="9"/>
  <c r="BJ273" i="9" s="1"/>
  <c r="BJ42" i="9"/>
  <c r="BJ44" i="9" s="1"/>
  <c r="BK7" i="9"/>
  <c r="BK4" i="9"/>
  <c r="BQ7" i="8"/>
  <c r="BQ4" i="8"/>
  <c r="AG121" i="1"/>
  <c r="AH125" i="1"/>
  <c r="AG197" i="1"/>
  <c r="AD265" i="1"/>
  <c r="AF233" i="1"/>
  <c r="AF236" i="1"/>
  <c r="AD239" i="1"/>
  <c r="AH159" i="1"/>
  <c r="AC232" i="1"/>
  <c r="AI200" i="1"/>
  <c r="AJ162" i="1"/>
  <c r="AE203" i="1"/>
  <c r="AF165" i="1"/>
  <c r="AE158" i="1"/>
  <c r="O115" i="4"/>
  <c r="BQ14" i="8" l="1"/>
  <c r="BQ19" i="8"/>
  <c r="BJ280" i="9"/>
  <c r="BJ163" i="9"/>
  <c r="BJ297" i="9" s="1"/>
  <c r="BK244" i="9"/>
  <c r="BK99" i="9"/>
  <c r="BS6" i="5"/>
  <c r="BP6" i="6"/>
  <c r="BK330" i="9"/>
  <c r="BK328" i="9"/>
  <c r="BJ67" i="9"/>
  <c r="BK183" i="9"/>
  <c r="BK161" i="9"/>
  <c r="BK294" i="9" s="1"/>
  <c r="BK138" i="9"/>
  <c r="BK101" i="9"/>
  <c r="BK69" i="9"/>
  <c r="BK74" i="9"/>
  <c r="BK55" i="9"/>
  <c r="BK43" i="9"/>
  <c r="BK41" i="9"/>
  <c r="BK40" i="9"/>
  <c r="BK14" i="9"/>
  <c r="BL6" i="9"/>
  <c r="BQ275" i="8"/>
  <c r="BQ264" i="8"/>
  <c r="BQ248" i="8"/>
  <c r="BQ258" i="8"/>
  <c r="BQ271" i="8"/>
  <c r="BQ257" i="8"/>
  <c r="BQ272" i="8"/>
  <c r="BQ249" i="8"/>
  <c r="BQ235" i="8"/>
  <c r="BQ241" i="8"/>
  <c r="BQ252" i="8"/>
  <c r="BQ234" i="8"/>
  <c r="BQ67" i="8"/>
  <c r="BQ66" i="8"/>
  <c r="BQ65" i="8"/>
  <c r="BQ64" i="8"/>
  <c r="BQ52" i="8"/>
  <c r="BQ63" i="8"/>
  <c r="BQ51" i="8"/>
  <c r="BQ50" i="8"/>
  <c r="BQ37" i="8"/>
  <c r="BQ36" i="8"/>
  <c r="BQ35" i="8"/>
  <c r="BQ11" i="8"/>
  <c r="BQ34" i="8"/>
  <c r="BQ48" i="8"/>
  <c r="BQ33" i="8"/>
  <c r="BQ49" i="8"/>
  <c r="BR6" i="8"/>
  <c r="AH121" i="1"/>
  <c r="AH264" i="1" s="1"/>
  <c r="AI125" i="1"/>
  <c r="AG156" i="1"/>
  <c r="AG264" i="1"/>
  <c r="AH197" i="1"/>
  <c r="AI159" i="1"/>
  <c r="AE265" i="1"/>
  <c r="AE239" i="1"/>
  <c r="AE196" i="1"/>
  <c r="AG233" i="1"/>
  <c r="AF203" i="1"/>
  <c r="AG165" i="1"/>
  <c r="AF158" i="1"/>
  <c r="AJ200" i="1"/>
  <c r="AK162" i="1"/>
  <c r="AI236" i="1"/>
  <c r="AD232" i="1"/>
  <c r="O116" i="4"/>
  <c r="BK164" i="9" l="1"/>
  <c r="BJ162" i="9"/>
  <c r="BJ165" i="9"/>
  <c r="BP7" i="6"/>
  <c r="BP4" i="6"/>
  <c r="BS7" i="5"/>
  <c r="BS4" i="5"/>
  <c r="BK327" i="9"/>
  <c r="BK293" i="9"/>
  <c r="BK98" i="9"/>
  <c r="BK42" i="9"/>
  <c r="BK44" i="9" s="1"/>
  <c r="BK39" i="9"/>
  <c r="BK273" i="9" s="1"/>
  <c r="BL7" i="9"/>
  <c r="BL4" i="9"/>
  <c r="BR7" i="8"/>
  <c r="BR4" i="8"/>
  <c r="AI121" i="1"/>
  <c r="AJ125" i="1"/>
  <c r="AH156" i="1"/>
  <c r="AK200" i="1"/>
  <c r="AL162" i="1"/>
  <c r="AJ236" i="1"/>
  <c r="AE232" i="1"/>
  <c r="AF265" i="1"/>
  <c r="AI197" i="1"/>
  <c r="AJ159" i="1"/>
  <c r="AG203" i="1"/>
  <c r="AH165" i="1"/>
  <c r="AG158" i="1"/>
  <c r="AF239" i="1"/>
  <c r="AF196" i="1"/>
  <c r="AH233" i="1"/>
  <c r="O117" i="4"/>
  <c r="BR14" i="8" l="1"/>
  <c r="BR19" i="8"/>
  <c r="BK280" i="9"/>
  <c r="BK163" i="9"/>
  <c r="BK297" i="9" s="1"/>
  <c r="BL244" i="9"/>
  <c r="BL99" i="9"/>
  <c r="BT6" i="5"/>
  <c r="BQ6" i="6"/>
  <c r="BL330" i="9"/>
  <c r="BL328" i="9"/>
  <c r="BK67" i="9"/>
  <c r="BL183" i="9"/>
  <c r="BL161" i="9"/>
  <c r="BL294" i="9" s="1"/>
  <c r="BL138" i="9"/>
  <c r="BL101" i="9"/>
  <c r="BL69" i="9"/>
  <c r="BL74" i="9"/>
  <c r="BL55" i="9"/>
  <c r="BL43" i="9"/>
  <c r="BL41" i="9"/>
  <c r="BL40" i="9"/>
  <c r="BL14" i="9"/>
  <c r="BM6" i="9"/>
  <c r="BR275" i="8"/>
  <c r="BR258" i="8"/>
  <c r="BR264" i="8"/>
  <c r="BR272" i="8"/>
  <c r="BR271" i="8"/>
  <c r="BR257" i="8"/>
  <c r="BR252" i="8"/>
  <c r="BR249" i="8"/>
  <c r="BR234" i="8"/>
  <c r="BR241" i="8"/>
  <c r="BR248" i="8"/>
  <c r="BR235" i="8"/>
  <c r="BR66" i="8"/>
  <c r="BR65" i="8"/>
  <c r="BR64" i="8"/>
  <c r="BR63" i="8"/>
  <c r="BR51" i="8"/>
  <c r="BR50" i="8"/>
  <c r="BR49" i="8"/>
  <c r="BR36" i="8"/>
  <c r="BR37" i="8"/>
  <c r="BR35" i="8"/>
  <c r="BR67" i="8"/>
  <c r="BR34" i="8"/>
  <c r="BR33" i="8"/>
  <c r="BR52" i="8"/>
  <c r="BR48" i="8"/>
  <c r="BR11" i="8"/>
  <c r="BS6" i="8"/>
  <c r="AJ121" i="1"/>
  <c r="AK125" i="1"/>
  <c r="AI156" i="1"/>
  <c r="AI264" i="1"/>
  <c r="AG239" i="1"/>
  <c r="AG196" i="1"/>
  <c r="AG265" i="1"/>
  <c r="AI165" i="1"/>
  <c r="AH203" i="1"/>
  <c r="AH158" i="1"/>
  <c r="AI233" i="1"/>
  <c r="AF232" i="1"/>
  <c r="AL200" i="1"/>
  <c r="AM162" i="1"/>
  <c r="AJ197" i="1"/>
  <c r="AK159" i="1"/>
  <c r="AK236" i="1"/>
  <c r="O118" i="4"/>
  <c r="BK162" i="9" l="1"/>
  <c r="BL164" i="9"/>
  <c r="BK165" i="9"/>
  <c r="AJ264" i="1"/>
  <c r="BQ7" i="6"/>
  <c r="BQ4" i="6"/>
  <c r="BT7" i="5"/>
  <c r="BT4" i="5"/>
  <c r="BL327" i="9"/>
  <c r="BL293" i="9"/>
  <c r="BL98" i="9"/>
  <c r="BL42" i="9"/>
  <c r="BL44" i="9" s="1"/>
  <c r="BL39" i="9"/>
  <c r="BL273" i="9" s="1"/>
  <c r="BM7" i="9"/>
  <c r="BM4" i="9"/>
  <c r="BS4" i="8"/>
  <c r="BS7" i="8"/>
  <c r="AK121" i="1"/>
  <c r="AL125" i="1"/>
  <c r="AJ156" i="1"/>
  <c r="AK197" i="1"/>
  <c r="AL159" i="1"/>
  <c r="AM200" i="1"/>
  <c r="AN162" i="1"/>
  <c r="AH265" i="1"/>
  <c r="AH239" i="1"/>
  <c r="AH196" i="1"/>
  <c r="AI203" i="1"/>
  <c r="AJ165" i="1"/>
  <c r="AI158" i="1"/>
  <c r="AL236" i="1"/>
  <c r="AG232" i="1"/>
  <c r="AJ233" i="1"/>
  <c r="O119" i="4"/>
  <c r="BS14" i="8" l="1"/>
  <c r="BS19" i="8"/>
  <c r="BL280" i="9"/>
  <c r="BL163" i="9"/>
  <c r="BL297" i="9" s="1"/>
  <c r="BM244" i="9"/>
  <c r="BM99" i="9"/>
  <c r="BU6" i="5"/>
  <c r="BR6" i="6"/>
  <c r="BM330" i="9"/>
  <c r="BM328" i="9"/>
  <c r="BL67" i="9"/>
  <c r="BM183" i="9"/>
  <c r="BM161" i="9"/>
  <c r="BM294" i="9" s="1"/>
  <c r="BM138" i="9"/>
  <c r="BM101" i="9"/>
  <c r="BM69" i="9"/>
  <c r="BM74" i="9"/>
  <c r="BM55" i="9"/>
  <c r="BM40" i="9"/>
  <c r="BM41" i="9"/>
  <c r="BM43" i="9"/>
  <c r="BN6" i="9"/>
  <c r="BM14" i="9"/>
  <c r="BT6" i="8"/>
  <c r="BS258" i="8"/>
  <c r="BS257" i="8"/>
  <c r="BS272" i="8"/>
  <c r="BS252" i="8"/>
  <c r="BS271" i="8"/>
  <c r="BS275" i="8"/>
  <c r="BS235" i="8"/>
  <c r="BS264" i="8"/>
  <c r="BS248" i="8"/>
  <c r="BS249" i="8"/>
  <c r="BS234" i="8"/>
  <c r="BS241" i="8"/>
  <c r="BS65" i="8"/>
  <c r="BS64" i="8"/>
  <c r="BS52" i="8"/>
  <c r="BS63" i="8"/>
  <c r="BS50" i="8"/>
  <c r="BS49" i="8"/>
  <c r="BS48" i="8"/>
  <c r="BS35" i="8"/>
  <c r="BS67" i="8"/>
  <c r="BS36" i="8"/>
  <c r="BS34" i="8"/>
  <c r="BS33" i="8"/>
  <c r="BS66" i="8"/>
  <c r="BS37" i="8"/>
  <c r="BS51" i="8"/>
  <c r="BS11" i="8"/>
  <c r="AL121" i="1"/>
  <c r="AM125" i="1"/>
  <c r="AK156" i="1"/>
  <c r="AK264" i="1"/>
  <c r="AI239" i="1"/>
  <c r="AI196" i="1"/>
  <c r="AL197" i="1"/>
  <c r="AM159" i="1"/>
  <c r="AM236" i="1"/>
  <c r="AK233" i="1"/>
  <c r="AJ203" i="1"/>
  <c r="AK165" i="1"/>
  <c r="AJ158" i="1"/>
  <c r="AH232" i="1"/>
  <c r="AI265" i="1"/>
  <c r="AN200" i="1"/>
  <c r="AO162" i="1"/>
  <c r="O120" i="4"/>
  <c r="BL165" i="9" l="1"/>
  <c r="BL162" i="9"/>
  <c r="BM164" i="9"/>
  <c r="BR7" i="6"/>
  <c r="BR4" i="6"/>
  <c r="BU7" i="5"/>
  <c r="BU4" i="5"/>
  <c r="BM327" i="9"/>
  <c r="BM293" i="9"/>
  <c r="BM98" i="9"/>
  <c r="BM42" i="9"/>
  <c r="BM44" i="9" s="1"/>
  <c r="BM39" i="9"/>
  <c r="BM273" i="9" s="1"/>
  <c r="BN4" i="9"/>
  <c r="BN7" i="9"/>
  <c r="BT4" i="8"/>
  <c r="BT7" i="8"/>
  <c r="AM121" i="1"/>
  <c r="AN125" i="1"/>
  <c r="AL156" i="1"/>
  <c r="AL264" i="1"/>
  <c r="AO200" i="1"/>
  <c r="AP162" i="1"/>
  <c r="AJ265" i="1"/>
  <c r="AI232" i="1"/>
  <c r="AK203" i="1"/>
  <c r="AL165" i="1"/>
  <c r="AK158" i="1"/>
  <c r="AM197" i="1"/>
  <c r="AN159" i="1"/>
  <c r="AJ239" i="1"/>
  <c r="AJ196" i="1"/>
  <c r="AN236" i="1"/>
  <c r="AL233" i="1"/>
  <c r="O121" i="4"/>
  <c r="BT14" i="8" l="1"/>
  <c r="BT19" i="8"/>
  <c r="BM280" i="9"/>
  <c r="BM163" i="9"/>
  <c r="BM165" i="9" s="1"/>
  <c r="BN244" i="9"/>
  <c r="BN99" i="9"/>
  <c r="AM264" i="1"/>
  <c r="BS6" i="6"/>
  <c r="BV6" i="5"/>
  <c r="BN330" i="9"/>
  <c r="BN328" i="9"/>
  <c r="BM67" i="9"/>
  <c r="BN183" i="9"/>
  <c r="BN161" i="9"/>
  <c r="BN294" i="9" s="1"/>
  <c r="BN138" i="9"/>
  <c r="BN101" i="9"/>
  <c r="BN69" i="9"/>
  <c r="BN74" i="9"/>
  <c r="BN55" i="9"/>
  <c r="BN40" i="9"/>
  <c r="BN43" i="9"/>
  <c r="BN41" i="9"/>
  <c r="BO6" i="9"/>
  <c r="BN14" i="9"/>
  <c r="BU6" i="8"/>
  <c r="BT257" i="8"/>
  <c r="BT271" i="8"/>
  <c r="BT258" i="8"/>
  <c r="BT275" i="8"/>
  <c r="BT249" i="8"/>
  <c r="BT264" i="8"/>
  <c r="BT272" i="8"/>
  <c r="BT234" i="8"/>
  <c r="BT252" i="8"/>
  <c r="BT241" i="8"/>
  <c r="BT235" i="8"/>
  <c r="BT248" i="8"/>
  <c r="BT64" i="8"/>
  <c r="BT63" i="8"/>
  <c r="BT51" i="8"/>
  <c r="BT49" i="8"/>
  <c r="BT48" i="8"/>
  <c r="BT67" i="8"/>
  <c r="BT34" i="8"/>
  <c r="BT35" i="8"/>
  <c r="BT33" i="8"/>
  <c r="BT66" i="8"/>
  <c r="BT65" i="8"/>
  <c r="BT52" i="8"/>
  <c r="BT11" i="8"/>
  <c r="BT50" i="8"/>
  <c r="BT37" i="8"/>
  <c r="BT36" i="8"/>
  <c r="AN121" i="1"/>
  <c r="AO125" i="1"/>
  <c r="AO121" i="1" s="1"/>
  <c r="AM156" i="1"/>
  <c r="AK265" i="1"/>
  <c r="AK239" i="1"/>
  <c r="AK196" i="1"/>
  <c r="AP200" i="1"/>
  <c r="AQ162" i="1"/>
  <c r="AJ232" i="1"/>
  <c r="AO236" i="1"/>
  <c r="AL203" i="1"/>
  <c r="AM165" i="1"/>
  <c r="AL158" i="1"/>
  <c r="AN197" i="1"/>
  <c r="AO159" i="1"/>
  <c r="AM233" i="1"/>
  <c r="O122" i="4"/>
  <c r="Y324" i="1" l="1"/>
  <c r="BM162" i="9"/>
  <c r="BN164" i="9"/>
  <c r="BM297" i="9"/>
  <c r="BV4" i="5"/>
  <c r="BV7" i="5"/>
  <c r="BS7" i="6"/>
  <c r="BS4" i="6"/>
  <c r="BN327" i="9"/>
  <c r="BN293" i="9"/>
  <c r="BN98" i="9"/>
  <c r="BN42" i="9"/>
  <c r="BN44" i="9" s="1"/>
  <c r="BN39" i="9"/>
  <c r="BN273" i="9" s="1"/>
  <c r="BO7" i="9"/>
  <c r="BO4" i="9"/>
  <c r="BU7" i="8"/>
  <c r="BU4" i="8"/>
  <c r="AO156" i="1"/>
  <c r="AP125" i="1"/>
  <c r="AP121" i="1" s="1"/>
  <c r="AN156" i="1"/>
  <c r="AO264" i="1"/>
  <c r="AN264" i="1"/>
  <c r="AL265" i="1"/>
  <c r="AK232" i="1"/>
  <c r="AM203" i="1"/>
  <c r="AN165" i="1"/>
  <c r="AM158" i="1"/>
  <c r="AL239" i="1"/>
  <c r="AL196" i="1"/>
  <c r="AO197" i="1"/>
  <c r="AP159" i="1"/>
  <c r="AQ200" i="1"/>
  <c r="AR162" i="1"/>
  <c r="AN233" i="1"/>
  <c r="AP236" i="1"/>
  <c r="O123" i="4"/>
  <c r="BC157" i="6"/>
  <c r="CB47" i="6"/>
  <c r="BK111" i="6"/>
  <c r="CE164" i="6"/>
  <c r="AB167" i="6"/>
  <c r="BK33" i="6"/>
  <c r="BV174" i="6"/>
  <c r="BM111" i="6"/>
  <c r="CA33" i="6"/>
  <c r="CE145" i="6"/>
  <c r="BU58" i="6"/>
  <c r="BI157" i="6"/>
  <c r="BV85" i="6"/>
  <c r="BM107" i="6"/>
  <c r="AA94" i="6"/>
  <c r="BW50" i="6"/>
  <c r="BY61" i="6"/>
  <c r="BL50" i="6"/>
  <c r="CE113" i="6"/>
  <c r="BY100" i="6"/>
  <c r="BU38" i="6"/>
  <c r="BU126" i="6"/>
  <c r="BH16" i="6"/>
  <c r="BW57" i="6"/>
  <c r="BL29" i="6"/>
  <c r="BU73" i="6"/>
  <c r="BV61" i="6"/>
  <c r="BK78" i="6"/>
  <c r="CB97" i="6"/>
  <c r="AA38" i="6"/>
  <c r="Y13" i="6"/>
  <c r="CC66" i="6"/>
  <c r="AK175" i="6"/>
  <c r="BN62" i="6"/>
  <c r="AC38" i="6"/>
  <c r="CA60" i="6"/>
  <c r="BV37" i="6"/>
  <c r="CA15" i="6"/>
  <c r="CE169" i="6"/>
  <c r="CC79" i="6"/>
  <c r="CB66" i="6"/>
  <c r="AD70" i="6"/>
  <c r="BX144" i="6"/>
  <c r="BZ50" i="6"/>
  <c r="BN122" i="6"/>
  <c r="AR99" i="6"/>
  <c r="BB160" i="6"/>
  <c r="CA114" i="6"/>
  <c r="AN54" i="6"/>
  <c r="AN84" i="6"/>
  <c r="AU118" i="6"/>
  <c r="CA134" i="6"/>
  <c r="BL134" i="6"/>
  <c r="AO70" i="6"/>
  <c r="CA82" i="6"/>
  <c r="BJ160" i="6"/>
  <c r="CE155" i="6"/>
  <c r="BH59" i="6"/>
  <c r="BK56" i="6"/>
  <c r="CE148" i="6"/>
  <c r="CB147" i="6"/>
  <c r="CB151" i="6"/>
  <c r="CC90" i="6"/>
  <c r="CC35" i="6"/>
  <c r="CB16" i="6"/>
  <c r="BX131" i="6"/>
  <c r="BW47" i="6"/>
  <c r="CB153" i="6"/>
  <c r="BY88" i="6"/>
  <c r="CC13" i="6"/>
  <c r="BW52" i="6"/>
  <c r="AR22" i="6"/>
  <c r="BE164" i="6"/>
  <c r="BL137" i="6"/>
  <c r="BN76" i="6"/>
  <c r="BT89" i="6"/>
  <c r="CC123" i="6"/>
  <c r="BJ22" i="6"/>
  <c r="Z105" i="6"/>
  <c r="BM63" i="6"/>
  <c r="BY124" i="6"/>
  <c r="AK107" i="6"/>
  <c r="BI153" i="6"/>
  <c r="CE172" i="6"/>
  <c r="BW15" i="6"/>
  <c r="BB128" i="6"/>
  <c r="BL127" i="6"/>
  <c r="BI100" i="6"/>
  <c r="CB12" i="6"/>
  <c r="AM81" i="6"/>
  <c r="CC100" i="6"/>
  <c r="BX101" i="6"/>
  <c r="CE82" i="6"/>
  <c r="BV15" i="6"/>
  <c r="CA22" i="6"/>
  <c r="BK70" i="6"/>
  <c r="AT59" i="6"/>
  <c r="CC104" i="6"/>
  <c r="BY167" i="6"/>
  <c r="BX166" i="6"/>
  <c r="BY16" i="6"/>
  <c r="BM53" i="6"/>
  <c r="CC17" i="6"/>
  <c r="BM115" i="6"/>
  <c r="BU136" i="6"/>
  <c r="AO163" i="6"/>
  <c r="BK148" i="6"/>
  <c r="CB23" i="6"/>
  <c r="BV28" i="6"/>
  <c r="BW107" i="6"/>
  <c r="AU169" i="6"/>
  <c r="BL14" i="6"/>
  <c r="BZ91" i="6"/>
  <c r="CE36" i="6"/>
  <c r="BZ38" i="6"/>
  <c r="BY33" i="6"/>
  <c r="AH126" i="6"/>
  <c r="Y94" i="6"/>
  <c r="CA158" i="6"/>
  <c r="CA58" i="6"/>
  <c r="AH167" i="6"/>
  <c r="BK44" i="6"/>
  <c r="BK145" i="6"/>
  <c r="BX67" i="6"/>
  <c r="AT165" i="6"/>
  <c r="AN89" i="6"/>
  <c r="BN59" i="6"/>
  <c r="CA27" i="6"/>
  <c r="CA73" i="6"/>
  <c r="BU141" i="6"/>
  <c r="BW93" i="6"/>
  <c r="BM164" i="6"/>
  <c r="AG136" i="6"/>
  <c r="BY120" i="6"/>
  <c r="CE107" i="6"/>
  <c r="BU175" i="6"/>
  <c r="AH38" i="6"/>
  <c r="BW79" i="6"/>
  <c r="CC173" i="6"/>
  <c r="CC150" i="6"/>
  <c r="BU41" i="6"/>
  <c r="BY46" i="6"/>
  <c r="BZ115" i="6"/>
  <c r="CE69" i="6"/>
  <c r="BZ25" i="6"/>
  <c r="AI150" i="6"/>
  <c r="BN126" i="6"/>
  <c r="BY140" i="6"/>
  <c r="CE174" i="6"/>
  <c r="CA95" i="6"/>
  <c r="BY139" i="6"/>
  <c r="CB84" i="6"/>
  <c r="BY126" i="6"/>
  <c r="CE57" i="6"/>
  <c r="CB138" i="6"/>
  <c r="AL94" i="6"/>
  <c r="BX92" i="6"/>
  <c r="BB20" i="6"/>
  <c r="BJ173" i="6"/>
  <c r="AF150" i="6"/>
  <c r="CB110" i="6"/>
  <c r="AD37" i="6"/>
  <c r="AB106" i="6"/>
  <c r="BV150" i="6"/>
  <c r="BH22" i="6"/>
  <c r="AC107" i="6"/>
  <c r="BK19" i="6"/>
  <c r="BU57" i="6"/>
  <c r="BZ106" i="6"/>
  <c r="BB95" i="6"/>
  <c r="BZ44" i="6"/>
  <c r="BV44" i="6"/>
  <c r="BH116" i="6"/>
  <c r="BM64" i="6"/>
  <c r="BW51" i="6"/>
  <c r="CC169" i="6"/>
  <c r="AM90" i="6"/>
  <c r="BZ71" i="6"/>
  <c r="CA162" i="6"/>
  <c r="BV27" i="6"/>
  <c r="AN13" i="6"/>
  <c r="BH133" i="6"/>
  <c r="CC101" i="6"/>
  <c r="Y70" i="6"/>
  <c r="CB132" i="6"/>
  <c r="CE21" i="6"/>
  <c r="CB35" i="6"/>
  <c r="Y36" i="6"/>
  <c r="CA133" i="6"/>
  <c r="BZ109" i="6"/>
  <c r="BZ158" i="6"/>
  <c r="BZ37" i="6"/>
  <c r="BY159" i="6"/>
  <c r="BM157" i="6"/>
  <c r="CC110" i="6"/>
  <c r="BZ85" i="6"/>
  <c r="BW25" i="6"/>
  <c r="CC99" i="6"/>
  <c r="CC78" i="6"/>
  <c r="CB81" i="6"/>
  <c r="CB76" i="6"/>
  <c r="CE124" i="6"/>
  <c r="CC46" i="6"/>
  <c r="CB116" i="6"/>
  <c r="BM137" i="6"/>
  <c r="BZ122" i="6"/>
  <c r="BT52" i="6"/>
  <c r="CA118" i="6"/>
  <c r="AD11" i="6"/>
  <c r="CE162" i="6"/>
  <c r="BE95" i="6"/>
  <c r="BT77" i="6"/>
  <c r="BY11" i="6"/>
  <c r="BW76" i="6"/>
  <c r="BV92" i="6"/>
  <c r="CE111" i="6"/>
  <c r="CC121" i="6"/>
  <c r="CE16" i="6"/>
  <c r="BX73" i="6"/>
  <c r="AO169" i="6"/>
  <c r="BZ49" i="6"/>
  <c r="CB163" i="6"/>
  <c r="CC130" i="6"/>
  <c r="BU16" i="6"/>
  <c r="BD116" i="6"/>
  <c r="BX158" i="6"/>
  <c r="BV47" i="6"/>
  <c r="AC86" i="6"/>
  <c r="BT17" i="6"/>
  <c r="BV78" i="6"/>
  <c r="BL83" i="6"/>
  <c r="AN99" i="6"/>
  <c r="CC116" i="6"/>
  <c r="BY22" i="6"/>
  <c r="BU79" i="6"/>
  <c r="BY84" i="6"/>
  <c r="BY127" i="6"/>
  <c r="BJ145" i="6"/>
  <c r="BN18" i="6"/>
  <c r="AQ110" i="6"/>
  <c r="BU62" i="6"/>
  <c r="BX87" i="6"/>
  <c r="CA99" i="6"/>
  <c r="BZ140" i="6"/>
  <c r="CC93" i="6"/>
  <c r="CB44" i="6"/>
  <c r="BY74" i="6"/>
  <c r="AN130" i="6"/>
  <c r="BT157" i="6"/>
  <c r="AQ136" i="6"/>
  <c r="BM51" i="6"/>
  <c r="BK74" i="6"/>
  <c r="BW53" i="6"/>
  <c r="BB151" i="6"/>
  <c r="BM88" i="6"/>
  <c r="BV152" i="6"/>
  <c r="BY162" i="6"/>
  <c r="BT14" i="6"/>
  <c r="BZ119" i="6"/>
  <c r="CE83" i="6"/>
  <c r="AG158" i="6"/>
  <c r="BT70" i="6"/>
  <c r="BB98" i="6"/>
  <c r="BZ102" i="6"/>
  <c r="BH150" i="6"/>
  <c r="CC111" i="6"/>
  <c r="CA47" i="6"/>
  <c r="CB85" i="6"/>
  <c r="AS118" i="6"/>
  <c r="AF107" i="6"/>
  <c r="BL161" i="6"/>
  <c r="BW78" i="6"/>
  <c r="CC19" i="6"/>
  <c r="BT49" i="6"/>
  <c r="CC54" i="6"/>
  <c r="CC97" i="6"/>
  <c r="Y39" i="6"/>
  <c r="CC112" i="6"/>
  <c r="CE102" i="6"/>
  <c r="BF165" i="6"/>
  <c r="CC83" i="6"/>
  <c r="BG98" i="6"/>
  <c r="BZ54" i="6"/>
  <c r="BX122" i="6"/>
  <c r="AC104" i="6"/>
  <c r="CB141" i="6"/>
  <c r="BU88" i="6"/>
  <c r="BZ104" i="6"/>
  <c r="BI19" i="6"/>
  <c r="BY110" i="6"/>
  <c r="BZ117" i="6"/>
  <c r="BJ158" i="6"/>
  <c r="BL157" i="6"/>
  <c r="CE39" i="6"/>
  <c r="BT74" i="6"/>
  <c r="BE79" i="6"/>
  <c r="CB82" i="6"/>
  <c r="CB164" i="6"/>
  <c r="BX147" i="6"/>
  <c r="Y106" i="6"/>
  <c r="CB113" i="6"/>
  <c r="BX89" i="6"/>
  <c r="CC138" i="6"/>
  <c r="CB106" i="6"/>
  <c r="CB45" i="6"/>
  <c r="CE175" i="6"/>
  <c r="CC25" i="6"/>
  <c r="BU72" i="6"/>
  <c r="BI103" i="6"/>
  <c r="CC157" i="6"/>
  <c r="CB75" i="6"/>
  <c r="CA151" i="6"/>
  <c r="BJ131" i="6"/>
  <c r="BX69" i="6"/>
  <c r="CC29" i="6"/>
  <c r="BN158" i="6"/>
  <c r="CA87" i="6"/>
  <c r="BN151" i="6"/>
  <c r="CE59" i="6"/>
  <c r="CE126" i="6"/>
  <c r="CA89" i="6"/>
  <c r="BX81" i="6"/>
  <c r="AC103" i="6"/>
  <c r="BZ137" i="6"/>
  <c r="CE68" i="6"/>
  <c r="BN74" i="6"/>
  <c r="BT169" i="6"/>
  <c r="Y86" i="6"/>
  <c r="CB54" i="6"/>
  <c r="CC126" i="6"/>
  <c r="CE97" i="6"/>
  <c r="BY138" i="6"/>
  <c r="Z35" i="6"/>
  <c r="BG89" i="6"/>
  <c r="CE114" i="6"/>
  <c r="BY125" i="6"/>
  <c r="BY144" i="6"/>
  <c r="BC15" i="6"/>
  <c r="BL151" i="6"/>
  <c r="AB70" i="6"/>
  <c r="BK157" i="6"/>
  <c r="BW169" i="6"/>
  <c r="BT48" i="6"/>
  <c r="CB88" i="6"/>
  <c r="BY17" i="6"/>
  <c r="BY24" i="6"/>
  <c r="BI166" i="6"/>
  <c r="CB32" i="6"/>
  <c r="BK42" i="6"/>
  <c r="CC113" i="6"/>
  <c r="BM172" i="6"/>
  <c r="BW114" i="6"/>
  <c r="CE95" i="6"/>
  <c r="BZ155" i="6"/>
  <c r="BU40" i="6"/>
  <c r="BX114" i="6"/>
  <c r="BZ144" i="6"/>
  <c r="BV21" i="6"/>
  <c r="AM146" i="6"/>
  <c r="BT117" i="6"/>
  <c r="Y169" i="6"/>
  <c r="BT73" i="6"/>
  <c r="AF104" i="6"/>
  <c r="CE100" i="6"/>
  <c r="BM121" i="6"/>
  <c r="CC89" i="6"/>
  <c r="BT126" i="6"/>
  <c r="BV67" i="6"/>
  <c r="AN166" i="6"/>
  <c r="AR36" i="6"/>
  <c r="BW14" i="6"/>
  <c r="BZ150" i="6"/>
  <c r="AH105" i="6"/>
  <c r="CC23" i="6"/>
  <c r="BV62" i="6"/>
  <c r="BT38" i="6"/>
  <c r="BH64" i="6"/>
  <c r="CA156" i="6"/>
  <c r="AQ94" i="6"/>
  <c r="CA55" i="6"/>
  <c r="BT79" i="6"/>
  <c r="BY20" i="6"/>
  <c r="BX112" i="6"/>
  <c r="BN150" i="6"/>
  <c r="CA148" i="6"/>
  <c r="BV12" i="6"/>
  <c r="AF118" i="6"/>
  <c r="AP139" i="6"/>
  <c r="BX80" i="6"/>
  <c r="CA110" i="6"/>
  <c r="BW156" i="6"/>
  <c r="CE120" i="6"/>
  <c r="BZ77" i="6"/>
  <c r="BL153" i="6"/>
  <c r="BN11" i="6"/>
  <c r="AH138" i="6"/>
  <c r="AE170" i="6"/>
  <c r="BL132" i="6"/>
  <c r="CE67" i="6"/>
  <c r="BW80" i="6"/>
  <c r="AE94" i="6"/>
  <c r="CE90" i="6"/>
  <c r="BZ99" i="6"/>
  <c r="CC58" i="6"/>
  <c r="BJ27" i="6"/>
  <c r="BZ92" i="6"/>
  <c r="AT142" i="6"/>
  <c r="AC139" i="6"/>
  <c r="CA98" i="6"/>
  <c r="AS107" i="6"/>
  <c r="BT33" i="6"/>
  <c r="BW37" i="6"/>
  <c r="BV98" i="6"/>
  <c r="CA28" i="6"/>
  <c r="AS166" i="6"/>
  <c r="BZ12" i="6"/>
  <c r="AK167" i="6"/>
  <c r="BG108" i="6"/>
  <c r="AA40" i="6"/>
  <c r="CB150" i="6"/>
  <c r="BF147" i="6"/>
  <c r="CA155" i="6"/>
  <c r="BW68" i="6"/>
  <c r="BH48" i="6"/>
  <c r="BV53" i="6"/>
  <c r="BX162" i="6"/>
  <c r="BZ53" i="6"/>
  <c r="AR142" i="6"/>
  <c r="BK49" i="6"/>
  <c r="BM133" i="6"/>
  <c r="BN26" i="6"/>
  <c r="CA53" i="6"/>
  <c r="BY166" i="6"/>
  <c r="AC171" i="6"/>
  <c r="CC102" i="6"/>
  <c r="CA113" i="6"/>
  <c r="BN83" i="6"/>
  <c r="CB126" i="6"/>
  <c r="CE94" i="6"/>
  <c r="BZ64" i="6"/>
  <c r="BI76" i="6"/>
  <c r="BZ33" i="6"/>
  <c r="BT18" i="6"/>
  <c r="CE41" i="6"/>
  <c r="CC38" i="6"/>
  <c r="BW132" i="6"/>
  <c r="BV49" i="6"/>
  <c r="BZ81" i="6"/>
  <c r="CB61" i="6"/>
  <c r="AP106" i="6"/>
  <c r="BZ107" i="6"/>
  <c r="AC46" i="6"/>
  <c r="CB108" i="6"/>
  <c r="BZ19" i="6"/>
  <c r="BX42" i="6"/>
  <c r="BY54" i="6"/>
  <c r="CB125" i="6"/>
  <c r="BY156" i="6"/>
  <c r="BD68" i="6"/>
  <c r="BV131" i="6"/>
  <c r="CA52" i="6"/>
  <c r="BU169" i="6"/>
  <c r="BK23" i="6"/>
  <c r="BX104" i="6"/>
  <c r="BZ61" i="6"/>
  <c r="CA161" i="6"/>
  <c r="BU122" i="6"/>
  <c r="AM139" i="6"/>
  <c r="BZ132" i="6"/>
  <c r="BC100" i="6"/>
  <c r="CB77" i="6"/>
  <c r="CE147" i="6"/>
  <c r="CE161" i="6"/>
  <c r="CA48" i="6"/>
  <c r="CE51" i="6"/>
  <c r="AH70" i="6"/>
  <c r="BE140" i="6"/>
  <c r="CC96" i="6"/>
  <c r="BT67" i="6"/>
  <c r="CB112" i="6"/>
  <c r="BY133" i="6"/>
  <c r="AH170" i="6"/>
  <c r="BX79" i="6"/>
  <c r="AM159" i="6"/>
  <c r="CE17" i="6"/>
  <c r="CA29" i="6"/>
  <c r="BY149" i="6"/>
  <c r="BV110" i="6"/>
  <c r="CB56" i="6"/>
  <c r="BU151" i="6"/>
  <c r="BZ96" i="6"/>
  <c r="Z136" i="6"/>
  <c r="CA96" i="6"/>
  <c r="BH88" i="6"/>
  <c r="BY153" i="6"/>
  <c r="BV63" i="6"/>
  <c r="BY103" i="6"/>
  <c r="CC56" i="6"/>
  <c r="BT107" i="6"/>
  <c r="AS49" i="6"/>
  <c r="AT114" i="6"/>
  <c r="BX21" i="6"/>
  <c r="AH36" i="6"/>
  <c r="CA120" i="6"/>
  <c r="CB29" i="6"/>
  <c r="CE152" i="6"/>
  <c r="BM73" i="6"/>
  <c r="BV164" i="6"/>
  <c r="BV135" i="6"/>
  <c r="BJ28" i="6"/>
  <c r="BW123" i="6"/>
  <c r="AC175" i="6"/>
  <c r="BM167" i="6"/>
  <c r="CB74" i="6"/>
  <c r="BY132" i="6"/>
  <c r="BZ139" i="6"/>
  <c r="CE26" i="6"/>
  <c r="CE112" i="6"/>
  <c r="BX171" i="6"/>
  <c r="BC107" i="6"/>
  <c r="BX115" i="6"/>
  <c r="Y126" i="6"/>
  <c r="CE173" i="6"/>
  <c r="BY65" i="6"/>
  <c r="BY90" i="6"/>
  <c r="CC136" i="6"/>
  <c r="BM15" i="6"/>
  <c r="BM95" i="6"/>
  <c r="CE38" i="6"/>
  <c r="BN68" i="6"/>
  <c r="BY160" i="6"/>
  <c r="CA93" i="6"/>
  <c r="BZ16" i="6"/>
  <c r="BZ72" i="6"/>
  <c r="CC72" i="6"/>
  <c r="AT124" i="6"/>
  <c r="CB146" i="6"/>
  <c r="AH37" i="6"/>
  <c r="BF32" i="6"/>
  <c r="BE169" i="6"/>
  <c r="Y22" i="6"/>
  <c r="BT148" i="6"/>
  <c r="BV89" i="6"/>
  <c r="BW161" i="6"/>
  <c r="BM143" i="6"/>
  <c r="BT100" i="6"/>
  <c r="CE27" i="6"/>
  <c r="AA118" i="6"/>
  <c r="BU119" i="6"/>
  <c r="CA100" i="6"/>
  <c r="CE12" i="6"/>
  <c r="BF99" i="6"/>
  <c r="BY78" i="6"/>
  <c r="BW152" i="6"/>
  <c r="BY93" i="6"/>
  <c r="CA171" i="6"/>
  <c r="BZ66" i="6"/>
  <c r="CE159" i="6"/>
  <c r="AU135" i="6"/>
  <c r="BM27" i="6"/>
  <c r="AA171" i="6"/>
  <c r="BZ79" i="6"/>
  <c r="BX135" i="6"/>
  <c r="BV42" i="6"/>
  <c r="CC160" i="6"/>
  <c r="BX103" i="6"/>
  <c r="CC148" i="6"/>
  <c r="BZ29" i="6"/>
  <c r="AD139" i="6"/>
  <c r="BC154" i="6"/>
  <c r="CE40" i="6"/>
  <c r="CC158" i="6"/>
  <c r="BX36" i="6"/>
  <c r="BZ134" i="6"/>
  <c r="AG104" i="6"/>
  <c r="AK85" i="6"/>
  <c r="AB118" i="6"/>
  <c r="AT82" i="6"/>
  <c r="BK16" i="6"/>
  <c r="BZ156" i="6"/>
  <c r="CA97" i="6"/>
  <c r="CE149" i="6"/>
  <c r="CE87" i="6"/>
  <c r="AH106" i="6"/>
  <c r="BV167" i="6"/>
  <c r="BF38" i="6"/>
  <c r="CE141" i="6"/>
  <c r="CB161" i="6"/>
  <c r="BY143" i="6"/>
  <c r="BH83" i="6"/>
  <c r="BU118" i="6"/>
  <c r="BG123" i="6"/>
  <c r="CA46" i="6"/>
  <c r="BX102" i="6"/>
  <c r="BX61" i="6"/>
  <c r="CA11" i="6"/>
  <c r="BE155" i="6"/>
  <c r="BX168" i="6"/>
  <c r="CA21" i="6"/>
  <c r="BZ52" i="6"/>
  <c r="BX85" i="6"/>
  <c r="BT133" i="6"/>
  <c r="CA74" i="6"/>
  <c r="CA77" i="6"/>
  <c r="AB126" i="6"/>
  <c r="BT139" i="6"/>
  <c r="AL159" i="6"/>
  <c r="CB89" i="6"/>
  <c r="CB139" i="6"/>
  <c r="BY70" i="6"/>
  <c r="CB123" i="6"/>
  <c r="BH14" i="6"/>
  <c r="CC55" i="6"/>
  <c r="BZ62" i="6"/>
  <c r="BU25" i="6"/>
  <c r="CC62" i="6"/>
  <c r="CC67" i="6"/>
  <c r="BZ73" i="6"/>
  <c r="BJ99" i="6"/>
  <c r="CB127" i="6"/>
  <c r="CA128" i="6"/>
  <c r="CC81" i="6"/>
  <c r="BY63" i="6"/>
  <c r="CA71" i="6"/>
  <c r="BH81" i="6"/>
  <c r="CC137" i="6"/>
  <c r="CC45" i="6"/>
  <c r="AQ130" i="6"/>
  <c r="BN58" i="6"/>
  <c r="AM46" i="6"/>
  <c r="AO62" i="6"/>
  <c r="AR40" i="6"/>
  <c r="CE13" i="6"/>
  <c r="BK141" i="6"/>
  <c r="BY32" i="6"/>
  <c r="BW140" i="6"/>
  <c r="AM92" i="6"/>
  <c r="AK104" i="6"/>
  <c r="CB42" i="6"/>
  <c r="BI167" i="6"/>
  <c r="BT128" i="6"/>
  <c r="CB22" i="6"/>
  <c r="CA166" i="6"/>
  <c r="CE52" i="6"/>
  <c r="BC138" i="6"/>
  <c r="BZ28" i="6"/>
  <c r="BM110" i="6"/>
  <c r="BJ90" i="6"/>
  <c r="BX62" i="6"/>
  <c r="CC145" i="6"/>
  <c r="BG93" i="6"/>
  <c r="BT56" i="6"/>
  <c r="Y107" i="6"/>
  <c r="BM134" i="6"/>
  <c r="BK144" i="6"/>
  <c r="BX174" i="6"/>
  <c r="CA80" i="6"/>
  <c r="BL25" i="6"/>
  <c r="CB156" i="6"/>
  <c r="AE136" i="6"/>
  <c r="BZ83" i="6"/>
  <c r="CE121" i="6"/>
  <c r="CE76" i="6"/>
  <c r="BC133" i="6"/>
  <c r="BU131" i="6"/>
  <c r="BV50" i="6"/>
  <c r="BC54" i="6"/>
  <c r="AC170" i="6"/>
  <c r="BX26" i="6"/>
  <c r="Y142" i="6"/>
  <c r="BM65" i="6"/>
  <c r="BK101" i="6"/>
  <c r="BY170" i="6"/>
  <c r="BL156" i="6"/>
  <c r="BU156" i="6"/>
  <c r="BW91" i="6"/>
  <c r="BD48" i="6"/>
  <c r="CE53" i="6"/>
  <c r="CE44" i="6"/>
  <c r="BU46" i="6"/>
  <c r="CB154" i="6"/>
  <c r="CB166" i="6"/>
  <c r="BX151" i="6"/>
  <c r="BX75" i="6"/>
  <c r="BV18" i="6"/>
  <c r="CB117" i="6"/>
  <c r="CC161" i="6"/>
  <c r="BY122" i="6"/>
  <c r="Z171" i="6"/>
  <c r="AT77" i="6"/>
  <c r="BT147" i="6"/>
  <c r="AH40" i="6"/>
  <c r="BF76" i="6"/>
  <c r="BX50" i="6"/>
  <c r="BU11" i="6"/>
  <c r="BU148" i="6"/>
  <c r="BY164" i="6"/>
  <c r="BZ74" i="6"/>
  <c r="BT175" i="6"/>
  <c r="CB14" i="6"/>
  <c r="BW144" i="6"/>
  <c r="CE127" i="6"/>
  <c r="CB72" i="6"/>
  <c r="CA108" i="6"/>
  <c r="BZ63" i="6"/>
  <c r="AA124" i="6"/>
  <c r="BV19" i="6"/>
  <c r="BY28" i="6"/>
  <c r="BZ146" i="6"/>
  <c r="BY51" i="6"/>
  <c r="Y170" i="6"/>
  <c r="BW153" i="6"/>
  <c r="BY58" i="6"/>
  <c r="BV36" i="6"/>
  <c r="BK113" i="6"/>
  <c r="BV148" i="6"/>
  <c r="BZ97" i="6"/>
  <c r="CB26" i="6"/>
  <c r="BZ60" i="6"/>
  <c r="BU64" i="6"/>
  <c r="BE40" i="6"/>
  <c r="BZ98" i="6"/>
  <c r="BT162" i="6"/>
  <c r="BT167" i="6"/>
  <c r="CC40" i="6"/>
  <c r="AL54" i="6"/>
  <c r="CB115" i="6"/>
  <c r="BH86" i="6"/>
  <c r="BV83" i="6"/>
  <c r="BV69" i="6"/>
  <c r="BY50" i="6"/>
  <c r="AC40" i="6"/>
  <c r="CE30" i="6"/>
  <c r="BU111" i="6"/>
  <c r="BT109" i="6"/>
  <c r="AC105" i="6"/>
  <c r="Y135" i="6"/>
  <c r="BJ101" i="6"/>
  <c r="AV35" i="6"/>
  <c r="BM163" i="6"/>
  <c r="BV117" i="6"/>
  <c r="BZ124" i="6"/>
  <c r="AF40" i="6"/>
  <c r="BH132" i="6"/>
  <c r="BX15" i="6"/>
  <c r="CB144" i="6"/>
  <c r="CB175" i="6"/>
  <c r="AK38" i="6"/>
  <c r="BW103" i="6"/>
  <c r="CC92" i="6"/>
  <c r="CB60" i="6"/>
  <c r="BV171" i="6"/>
  <c r="CE128" i="6"/>
  <c r="AI171" i="6"/>
  <c r="BF129" i="6"/>
  <c r="AN148" i="6"/>
  <c r="BV146" i="6"/>
  <c r="CE118" i="6"/>
  <c r="AQ157" i="6"/>
  <c r="BL145" i="6"/>
  <c r="BU172" i="6"/>
  <c r="BZ129" i="6"/>
  <c r="BZ69" i="6"/>
  <c r="CE80" i="6"/>
  <c r="BV59" i="6"/>
  <c r="AO132" i="6"/>
  <c r="CA146" i="6"/>
  <c r="BY26" i="6"/>
  <c r="BI160" i="6"/>
  <c r="CA175" i="6"/>
  <c r="AA170" i="6"/>
  <c r="BL15" i="6"/>
  <c r="BW108" i="6"/>
  <c r="CE24" i="6"/>
  <c r="BV141" i="6"/>
  <c r="BT173" i="6"/>
  <c r="AA168" i="6"/>
  <c r="AC135" i="6"/>
  <c r="BM132" i="6"/>
  <c r="CC33" i="6"/>
  <c r="AQ168" i="6"/>
  <c r="AB33" i="6"/>
  <c r="BZ40" i="6"/>
  <c r="BD111" i="6"/>
  <c r="CB11" i="6"/>
  <c r="AL36" i="6"/>
  <c r="CC28" i="6"/>
  <c r="BD35" i="6"/>
  <c r="BY112" i="6"/>
  <c r="BK143" i="6"/>
  <c r="CA139" i="6"/>
  <c r="CB162" i="6"/>
  <c r="BT94" i="6"/>
  <c r="BV134" i="6"/>
  <c r="CB93" i="6"/>
  <c r="AA86" i="6"/>
  <c r="CE29" i="6"/>
  <c r="CC162" i="6"/>
  <c r="CA51" i="6"/>
  <c r="BZ101" i="6"/>
  <c r="BY107" i="6"/>
  <c r="CE98" i="6"/>
  <c r="BV173" i="6"/>
  <c r="BV56" i="6"/>
  <c r="BV105" i="6"/>
  <c r="BK126" i="6"/>
  <c r="BV122" i="6"/>
  <c r="CB121" i="6"/>
  <c r="BY25" i="6"/>
  <c r="BZ95" i="6"/>
  <c r="CA144" i="6"/>
  <c r="BY119" i="6"/>
  <c r="BV13" i="6"/>
  <c r="CB109" i="6"/>
  <c r="BK80" i="6"/>
  <c r="BN97" i="6"/>
  <c r="BN142" i="6"/>
  <c r="BT53" i="6"/>
  <c r="AE138" i="6"/>
  <c r="Z110" i="6"/>
  <c r="BL65" i="6"/>
  <c r="BW54" i="6"/>
  <c r="CB18" i="6"/>
  <c r="BV126" i="6"/>
  <c r="BZ163" i="6"/>
  <c r="CB137" i="6"/>
  <c r="BM153" i="6"/>
  <c r="BX139" i="6"/>
  <c r="CB128" i="6"/>
  <c r="AP107" i="6"/>
  <c r="BN153" i="6"/>
  <c r="BW67" i="6"/>
  <c r="BW33" i="6"/>
  <c r="CE167" i="6"/>
  <c r="AH22" i="6"/>
  <c r="BW106" i="6"/>
  <c r="AA137" i="6"/>
  <c r="CB119" i="6"/>
  <c r="BV154" i="6"/>
  <c r="AE46" i="6"/>
  <c r="CC144" i="6"/>
  <c r="BT66" i="6"/>
  <c r="BX108" i="6"/>
  <c r="BX47" i="6"/>
  <c r="BY38" i="6"/>
  <c r="BG83" i="6"/>
  <c r="Y139" i="6"/>
  <c r="BZ118" i="6"/>
  <c r="BX78" i="6"/>
  <c r="CC59" i="6"/>
  <c r="BM55" i="6"/>
  <c r="CC155" i="6"/>
  <c r="BG12" i="6"/>
  <c r="BB147" i="6"/>
  <c r="BT155" i="6"/>
  <c r="BW11" i="6"/>
  <c r="BG44" i="6"/>
  <c r="BU112" i="6"/>
  <c r="AD104" i="6"/>
  <c r="BM171" i="6"/>
  <c r="BY89" i="6"/>
  <c r="BV46" i="6"/>
  <c r="BU53" i="6"/>
  <c r="CE133" i="6"/>
  <c r="BD156" i="6"/>
  <c r="BH61" i="6"/>
  <c r="CC76" i="6"/>
  <c r="BJ165" i="6"/>
  <c r="BC111" i="6"/>
  <c r="BY142" i="6"/>
  <c r="AH78" i="6"/>
  <c r="AH169" i="6"/>
  <c r="BW118" i="6"/>
  <c r="AR35" i="6"/>
  <c r="BU69" i="6"/>
  <c r="BM37" i="6"/>
  <c r="CA135" i="6"/>
  <c r="CE129" i="6"/>
  <c r="BI144" i="6"/>
  <c r="BW121" i="6"/>
  <c r="CE85" i="6"/>
  <c r="BG53" i="6"/>
  <c r="AM135" i="6"/>
  <c r="CA72" i="6"/>
  <c r="BK138" i="6"/>
  <c r="BX71" i="6"/>
  <c r="CA168" i="6"/>
  <c r="BF172" i="6"/>
  <c r="BY131" i="6"/>
  <c r="BU48" i="6"/>
  <c r="BX159" i="6"/>
  <c r="BY141" i="6"/>
  <c r="CB136" i="6"/>
  <c r="CB39" i="6"/>
  <c r="BT76" i="6"/>
  <c r="BX11" i="6"/>
  <c r="BI83" i="6"/>
  <c r="CC132" i="6"/>
  <c r="BI171" i="6"/>
  <c r="BT123" i="6"/>
  <c r="AS78" i="6"/>
  <c r="BW21" i="6"/>
  <c r="BX106" i="6"/>
  <c r="AI35" i="6"/>
  <c r="CB80" i="6"/>
  <c r="CB118" i="6"/>
  <c r="BK163" i="6"/>
  <c r="BZ157" i="6"/>
  <c r="BZ56" i="6"/>
  <c r="AO68" i="6"/>
  <c r="AA22" i="6"/>
  <c r="BY12" i="6"/>
  <c r="BY108" i="6"/>
  <c r="BW85" i="6"/>
  <c r="BX121" i="6"/>
  <c r="BW49" i="6"/>
  <c r="BW143" i="6"/>
  <c r="BJ82" i="6"/>
  <c r="BM80" i="6"/>
  <c r="CA103" i="6"/>
  <c r="CE123" i="6"/>
  <c r="CE110" i="6"/>
  <c r="AC110" i="6"/>
  <c r="CC175" i="6"/>
  <c r="AA105" i="6"/>
  <c r="CC146" i="6"/>
  <c r="CB41" i="6"/>
  <c r="AE135" i="6"/>
  <c r="BC53" i="6"/>
  <c r="BM79" i="6"/>
  <c r="CB167" i="6"/>
  <c r="BJ111" i="6"/>
  <c r="AA139" i="6"/>
  <c r="BJ174" i="6"/>
  <c r="BN49" i="6"/>
  <c r="BU161" i="6"/>
  <c r="BX83" i="6"/>
  <c r="BM21" i="6"/>
  <c r="BY36" i="6"/>
  <c r="BW113" i="6"/>
  <c r="CE48" i="6"/>
  <c r="BU84" i="6"/>
  <c r="AC158" i="6"/>
  <c r="CB46" i="6"/>
  <c r="BY91" i="6"/>
  <c r="BH128" i="6"/>
  <c r="BZ86" i="6"/>
  <c r="CA143" i="6"/>
  <c r="BV52" i="6"/>
  <c r="CB51" i="6"/>
  <c r="BY48" i="6"/>
  <c r="BV65" i="6"/>
  <c r="BN69" i="6"/>
  <c r="BY18" i="6"/>
  <c r="BY174" i="6"/>
  <c r="AC94" i="6"/>
  <c r="BX128" i="6"/>
  <c r="CE156" i="6"/>
  <c r="BL99" i="6"/>
  <c r="BU86" i="6"/>
  <c r="CC122" i="6"/>
  <c r="BM123" i="6"/>
  <c r="BK26" i="6"/>
  <c r="BN47" i="6"/>
  <c r="CE144" i="6"/>
  <c r="AM54" i="6"/>
  <c r="BV156" i="6"/>
  <c r="CE66" i="6"/>
  <c r="CC166" i="6"/>
  <c r="BX55" i="6"/>
  <c r="CE101" i="6"/>
  <c r="BF160" i="6"/>
  <c r="BN54" i="6"/>
  <c r="BW148" i="6"/>
  <c r="BN113" i="6"/>
  <c r="BX22" i="6"/>
  <c r="BZ141" i="6"/>
  <c r="BJ139" i="6"/>
  <c r="BT134" i="6"/>
  <c r="CC128" i="6"/>
  <c r="BX37" i="6"/>
  <c r="AA158" i="6"/>
  <c r="CB33" i="6"/>
  <c r="BT75" i="6"/>
  <c r="BY59" i="6"/>
  <c r="BV168" i="6"/>
  <c r="CE91" i="6"/>
  <c r="BL143" i="6"/>
  <c r="BW72" i="6"/>
  <c r="BX19" i="6"/>
  <c r="BV95" i="6"/>
  <c r="BU80" i="6"/>
  <c r="CE72" i="6"/>
  <c r="BN55" i="6"/>
  <c r="BL58" i="6"/>
  <c r="CC94" i="6"/>
  <c r="CE134" i="6"/>
  <c r="BZ174" i="6"/>
  <c r="BY157" i="6"/>
  <c r="BG54" i="6"/>
  <c r="AM94" i="6"/>
  <c r="AL78" i="6"/>
  <c r="BG109" i="6"/>
  <c r="BG157" i="6"/>
  <c r="BK134" i="6"/>
  <c r="BM173" i="6"/>
  <c r="Z107" i="6"/>
  <c r="CE58" i="6"/>
  <c r="BV140" i="6"/>
  <c r="AS22" i="6"/>
  <c r="BY148" i="6"/>
  <c r="CA153" i="6"/>
  <c r="CB95" i="6"/>
  <c r="BK146" i="6"/>
  <c r="CA13" i="6"/>
  <c r="AO22" i="6"/>
  <c r="BW18" i="6"/>
  <c r="AT145" i="6"/>
  <c r="BV94" i="6"/>
  <c r="BT69" i="6"/>
  <c r="BV45" i="6"/>
  <c r="BH87" i="6"/>
  <c r="BV76" i="6"/>
  <c r="AA13" i="6"/>
  <c r="BB52" i="6"/>
  <c r="BG161" i="6"/>
  <c r="BV145" i="6"/>
  <c r="BU27" i="6"/>
  <c r="BU125" i="6"/>
  <c r="BK117" i="6"/>
  <c r="BZ100" i="6"/>
  <c r="BV14" i="6"/>
  <c r="BY161" i="6"/>
  <c r="BM18" i="6"/>
  <c r="BY105" i="6"/>
  <c r="AN28" i="6"/>
  <c r="BU174" i="6"/>
  <c r="AM122" i="6"/>
  <c r="CA107" i="6"/>
  <c r="CC82" i="6"/>
  <c r="AN24" i="6"/>
  <c r="BZ11" i="6"/>
  <c r="BW99" i="6"/>
  <c r="BX152" i="6"/>
  <c r="CC153" i="6"/>
  <c r="CE62" i="6"/>
  <c r="CA92" i="6"/>
  <c r="CB152" i="6"/>
  <c r="BX95" i="6"/>
  <c r="CB165" i="6"/>
  <c r="CA78" i="6"/>
  <c r="BU83" i="6"/>
  <c r="CA132" i="6"/>
  <c r="BY137" i="6"/>
  <c r="CE25" i="6"/>
  <c r="CB27" i="6"/>
  <c r="Z37" i="6"/>
  <c r="AK37" i="6"/>
  <c r="AL164" i="6"/>
  <c r="BV121" i="6"/>
  <c r="BL123" i="6"/>
  <c r="BK132" i="6"/>
  <c r="CA36" i="6"/>
  <c r="BU100" i="6"/>
  <c r="BK36" i="6"/>
  <c r="CC120" i="6"/>
  <c r="BU91" i="6"/>
  <c r="BV41" i="6"/>
  <c r="BZ59" i="6"/>
  <c r="BT132" i="6"/>
  <c r="CC117" i="6"/>
  <c r="AC167" i="6"/>
  <c r="BY66" i="6"/>
  <c r="BJ148" i="6"/>
  <c r="BX76" i="6"/>
  <c r="BU158" i="6"/>
  <c r="CA142" i="6"/>
  <c r="BW90" i="6"/>
  <c r="BT165" i="6"/>
  <c r="BZ108" i="6"/>
  <c r="BN73" i="6"/>
  <c r="BC168" i="6"/>
  <c r="BJ102" i="6"/>
  <c r="CB168" i="6"/>
  <c r="CE160" i="6"/>
  <c r="BH136" i="6"/>
  <c r="AQ60" i="6"/>
  <c r="BH122" i="6"/>
  <c r="AT162" i="6"/>
  <c r="CC143" i="6"/>
  <c r="BW36" i="6"/>
  <c r="CB129" i="6"/>
  <c r="BW94" i="6"/>
  <c r="CB28" i="6"/>
  <c r="BF17" i="6"/>
  <c r="BG125" i="6"/>
  <c r="AE104" i="6"/>
  <c r="CE139" i="6"/>
  <c r="BU102" i="6"/>
  <c r="AC13" i="6"/>
  <c r="AS167" i="6"/>
  <c r="BG46" i="6"/>
  <c r="BK67" i="6"/>
  <c r="CE74" i="6"/>
  <c r="BJ17" i="6"/>
  <c r="AA138" i="6"/>
  <c r="CB96" i="6"/>
  <c r="AL70" i="6"/>
  <c r="CC61" i="6"/>
  <c r="CA37" i="6"/>
  <c r="CC118" i="6"/>
  <c r="BX28" i="6"/>
  <c r="BL125" i="6"/>
  <c r="AP67" i="6"/>
  <c r="AP162" i="6"/>
  <c r="BT118" i="6"/>
  <c r="BY40" i="6"/>
  <c r="BI148" i="6"/>
  <c r="BH71" i="6"/>
  <c r="BU18" i="6"/>
  <c r="BN57" i="6"/>
  <c r="BU78" i="6"/>
  <c r="CE79" i="6"/>
  <c r="AS121" i="6"/>
  <c r="BU173" i="6"/>
  <c r="BX66" i="6"/>
  <c r="AO100" i="6"/>
  <c r="BH76" i="6"/>
  <c r="AG62" i="6"/>
  <c r="AY136" i="6"/>
  <c r="BU77" i="6"/>
  <c r="AH103" i="6"/>
  <c r="AU60" i="6"/>
  <c r="BG11" i="6"/>
  <c r="AG151" i="6"/>
  <c r="AO168" i="6"/>
  <c r="BE93" i="6"/>
  <c r="CC115" i="6"/>
  <c r="CC142" i="6"/>
  <c r="BK32" i="6"/>
  <c r="CA119" i="6"/>
  <c r="BZ88" i="6"/>
  <c r="CA50" i="6"/>
  <c r="BZ90" i="6"/>
  <c r="CC70" i="6"/>
  <c r="AS103" i="6"/>
  <c r="AE103" i="6"/>
  <c r="BY111" i="6"/>
  <c r="AI103" i="6"/>
  <c r="BN167" i="6"/>
  <c r="BT146" i="6"/>
  <c r="BV123" i="6"/>
  <c r="BU21" i="6"/>
  <c r="AR78" i="6"/>
  <c r="CB140" i="6"/>
  <c r="BC115" i="6"/>
  <c r="CE163" i="6"/>
  <c r="BF136" i="6"/>
  <c r="BF74" i="6"/>
  <c r="BZ172" i="6"/>
  <c r="AO110" i="6"/>
  <c r="AL136" i="6"/>
  <c r="BE48" i="6"/>
  <c r="BI64" i="6"/>
  <c r="AO36" i="6"/>
  <c r="AC39" i="6"/>
  <c r="AC62" i="6"/>
  <c r="AU86" i="6"/>
  <c r="CE32" i="6"/>
  <c r="AL113" i="6"/>
  <c r="BL94" i="6"/>
  <c r="BZ162" i="6"/>
  <c r="BZ126" i="6"/>
  <c r="AR147" i="6"/>
  <c r="BW151" i="6"/>
  <c r="BY172" i="6"/>
  <c r="BW172" i="6"/>
  <c r="AA157" i="6"/>
  <c r="BV128" i="6"/>
  <c r="BK37" i="6"/>
  <c r="BZ153" i="6"/>
  <c r="CB86" i="6"/>
  <c r="BY71" i="6"/>
  <c r="BN93" i="6"/>
  <c r="BU123" i="6"/>
  <c r="BM170" i="6"/>
  <c r="BL30" i="6"/>
  <c r="BT174" i="6"/>
  <c r="BN63" i="6"/>
  <c r="CC159" i="6"/>
  <c r="BM38" i="6"/>
  <c r="AC136" i="6"/>
  <c r="AQ71" i="6"/>
  <c r="BD113" i="6"/>
  <c r="CE151" i="6"/>
  <c r="CB57" i="6"/>
  <c r="BC85" i="6"/>
  <c r="BX46" i="6"/>
  <c r="Z170" i="6"/>
  <c r="BB149" i="6"/>
  <c r="CE157" i="6"/>
  <c r="CB25" i="6"/>
  <c r="BX99" i="6"/>
  <c r="AD78" i="6"/>
  <c r="BN33" i="6"/>
  <c r="CA165" i="6"/>
  <c r="BG101" i="6"/>
  <c r="BU105" i="6"/>
  <c r="AL158" i="6"/>
  <c r="BU82" i="6"/>
  <c r="BD44" i="6"/>
  <c r="AS171" i="6"/>
  <c r="AB36" i="6"/>
  <c r="BW66" i="6"/>
  <c r="AB38" i="6"/>
  <c r="CE115" i="6"/>
  <c r="BU99" i="6"/>
  <c r="BW110" i="6"/>
  <c r="CB107" i="6"/>
  <c r="BH140" i="6"/>
  <c r="BV160" i="6"/>
  <c r="CB87" i="6"/>
  <c r="BH53" i="6"/>
  <c r="BV108" i="6"/>
  <c r="CB131" i="6"/>
  <c r="CE56" i="6"/>
  <c r="BX32" i="6"/>
  <c r="CE84" i="6"/>
  <c r="BY154" i="6"/>
  <c r="BM149" i="6"/>
  <c r="BX23" i="6"/>
  <c r="BU164" i="6"/>
  <c r="BG120" i="6"/>
  <c r="CC44" i="6"/>
  <c r="AI94" i="6"/>
  <c r="Y62" i="6"/>
  <c r="BU29" i="6"/>
  <c r="CB114" i="6"/>
  <c r="AM104" i="6"/>
  <c r="BL171" i="6"/>
  <c r="BH115" i="6"/>
  <c r="AR131" i="6"/>
  <c r="BD18" i="6"/>
  <c r="AL140" i="6"/>
  <c r="BE54" i="6"/>
  <c r="BK142" i="6"/>
  <c r="AN139" i="6"/>
  <c r="BW32" i="6"/>
  <c r="AQ35" i="6"/>
  <c r="BN115" i="6"/>
  <c r="CA23" i="6"/>
  <c r="AN30" i="6"/>
  <c r="BM104" i="6"/>
  <c r="CA164" i="6"/>
  <c r="BE114" i="6"/>
  <c r="AO37" i="6"/>
  <c r="AM141" i="6"/>
  <c r="AY168" i="6"/>
  <c r="BU68" i="6"/>
  <c r="AN50" i="6"/>
  <c r="BJ114" i="6"/>
  <c r="AO12" i="6"/>
  <c r="BJ146" i="6"/>
  <c r="BW139" i="6"/>
  <c r="BM108" i="6"/>
  <c r="CC88" i="6"/>
  <c r="CE89" i="6"/>
  <c r="BZ154" i="6"/>
  <c r="AK33" i="6"/>
  <c r="CB71" i="6"/>
  <c r="CE132" i="6"/>
  <c r="CB59" i="6"/>
  <c r="AM168" i="6"/>
  <c r="BT138" i="6"/>
  <c r="BT21" i="6"/>
  <c r="BF157" i="6"/>
  <c r="AT37" i="6"/>
  <c r="CC147" i="6"/>
  <c r="BY109" i="6"/>
  <c r="CC69" i="6"/>
  <c r="BV17" i="6"/>
  <c r="BN114" i="6"/>
  <c r="AF70" i="6"/>
  <c r="BW63" i="6"/>
  <c r="BX56" i="6"/>
  <c r="BZ111" i="6"/>
  <c r="Z62" i="6"/>
  <c r="BY115" i="6"/>
  <c r="BJ117" i="6"/>
  <c r="AG130" i="6"/>
  <c r="CA112" i="6"/>
  <c r="BF61" i="6"/>
  <c r="CA84" i="6"/>
  <c r="BE33" i="6"/>
  <c r="BV155" i="6"/>
  <c r="BM83" i="6"/>
  <c r="BL120" i="6"/>
  <c r="CB73" i="6"/>
  <c r="CA41" i="6"/>
  <c r="BU154" i="6"/>
  <c r="CC71" i="6"/>
  <c r="BU32" i="6"/>
  <c r="BZ45" i="6"/>
  <c r="BI36" i="6"/>
  <c r="BM61" i="6"/>
  <c r="CB17" i="6"/>
  <c r="BI172" i="6"/>
  <c r="BY92" i="6"/>
  <c r="AV169" i="6"/>
  <c r="BY173" i="6"/>
  <c r="BZ47" i="6"/>
  <c r="BN120" i="6"/>
  <c r="CB135" i="6"/>
  <c r="BL97" i="6"/>
  <c r="BI54" i="6"/>
  <c r="CB50" i="6"/>
  <c r="BB46" i="6"/>
  <c r="BE112" i="6"/>
  <c r="BC135" i="6"/>
  <c r="BX72" i="6"/>
  <c r="AJ146" i="6"/>
  <c r="CB104" i="6"/>
  <c r="BK156" i="6"/>
  <c r="BN138" i="6"/>
  <c r="BT88" i="6"/>
  <c r="BX105" i="6"/>
  <c r="AN25" i="6"/>
  <c r="AA136" i="6"/>
  <c r="CE73" i="6"/>
  <c r="BC112" i="6"/>
  <c r="BL72" i="6"/>
  <c r="BL51" i="6"/>
  <c r="BG40" i="6"/>
  <c r="BU37" i="6"/>
  <c r="BY86" i="6"/>
  <c r="BY45" i="6"/>
  <c r="BZ20" i="6"/>
  <c r="AL142" i="6"/>
  <c r="BN140" i="6"/>
  <c r="AA167" i="6"/>
  <c r="BM23" i="6"/>
  <c r="BD96" i="6"/>
  <c r="BX44" i="6"/>
  <c r="CA12" i="6"/>
  <c r="CE168" i="6"/>
  <c r="CA94" i="6"/>
  <c r="BY77" i="6"/>
  <c r="BY76" i="6"/>
  <c r="Z38" i="6"/>
  <c r="BL173" i="6"/>
  <c r="BZ135" i="6"/>
  <c r="BD146" i="6"/>
  <c r="CB69" i="6"/>
  <c r="CB130" i="6"/>
  <c r="CE88" i="6"/>
  <c r="BT29" i="6"/>
  <c r="CC171" i="6"/>
  <c r="BN71" i="6"/>
  <c r="BL129" i="6"/>
  <c r="BT150" i="6"/>
  <c r="BL90" i="6"/>
  <c r="BN66" i="6"/>
  <c r="BE65" i="6"/>
  <c r="AI175" i="6"/>
  <c r="CA150" i="6"/>
  <c r="CC154" i="6"/>
  <c r="BF169" i="6"/>
  <c r="BJ11" i="6"/>
  <c r="BT131" i="6"/>
  <c r="BH38" i="6"/>
  <c r="BL126" i="6"/>
  <c r="CE81" i="6"/>
  <c r="AJ44" i="6"/>
  <c r="BV77" i="6"/>
  <c r="BD105" i="6"/>
  <c r="BZ39" i="6"/>
  <c r="BJ151" i="6"/>
  <c r="BG174" i="6"/>
  <c r="BZ58" i="6"/>
  <c r="BV157" i="6"/>
  <c r="AK158" i="6"/>
  <c r="BM46" i="6"/>
  <c r="BN124" i="6"/>
  <c r="BX167" i="6"/>
  <c r="CA38" i="6"/>
  <c r="CE143" i="6"/>
  <c r="BW56" i="6"/>
  <c r="BE49" i="6"/>
  <c r="BL128" i="6"/>
  <c r="BV72" i="6"/>
  <c r="AU107" i="6"/>
  <c r="BZ123" i="6"/>
  <c r="AO118" i="6"/>
  <c r="Y105" i="6"/>
  <c r="CC135" i="6"/>
  <c r="BK94" i="6"/>
  <c r="BF111" i="6"/>
  <c r="BJ167" i="6"/>
  <c r="CC11" i="6"/>
  <c r="AL128" i="6"/>
  <c r="AA65" i="6"/>
  <c r="CC129" i="6"/>
  <c r="Z135" i="6"/>
  <c r="CA102" i="6"/>
  <c r="CC98" i="6"/>
  <c r="CC114" i="6"/>
  <c r="CB78" i="6"/>
  <c r="AC168" i="6"/>
  <c r="CE117" i="6"/>
  <c r="BZ78" i="6"/>
  <c r="BW117" i="6"/>
  <c r="BZ145" i="6"/>
  <c r="AP54" i="6"/>
  <c r="BZ138" i="6"/>
  <c r="BU146" i="6"/>
  <c r="BI170" i="6"/>
  <c r="BV30" i="6"/>
  <c r="AO109" i="6"/>
  <c r="Y12" i="6"/>
  <c r="AE142" i="6"/>
  <c r="BM124" i="6"/>
  <c r="BJ118" i="6"/>
  <c r="BE136" i="6"/>
  <c r="CE18" i="6"/>
  <c r="CA70" i="6"/>
  <c r="BJ38" i="6"/>
  <c r="BG150" i="6"/>
  <c r="BV84" i="6"/>
  <c r="BT40" i="6"/>
  <c r="CA122" i="6"/>
  <c r="BM69" i="6"/>
  <c r="AJ92" i="6"/>
  <c r="BW42" i="6"/>
  <c r="BH112" i="6"/>
  <c r="BH159" i="6"/>
  <c r="AB139" i="6"/>
  <c r="BJ153" i="6"/>
  <c r="BV57" i="6"/>
  <c r="CC16" i="6"/>
  <c r="BZ159" i="6"/>
  <c r="BU96" i="6"/>
  <c r="BY42" i="6"/>
  <c r="CE46" i="6"/>
  <c r="BV169" i="6"/>
  <c r="BH143" i="6"/>
  <c r="BY62" i="6"/>
  <c r="BV86" i="6"/>
  <c r="CA86" i="6"/>
  <c r="CA152" i="6"/>
  <c r="BM112" i="6"/>
  <c r="BG48" i="6"/>
  <c r="CB111" i="6"/>
  <c r="BN165" i="6"/>
  <c r="BU47" i="6"/>
  <c r="AH175" i="6"/>
  <c r="BD135" i="6"/>
  <c r="CB134" i="6"/>
  <c r="CE136" i="6"/>
  <c r="AI62" i="6"/>
  <c r="BY27" i="6"/>
  <c r="CA130" i="6"/>
  <c r="BJ171" i="6"/>
  <c r="BV137" i="6"/>
  <c r="BW171" i="6"/>
  <c r="BH123" i="6"/>
  <c r="AM153" i="6"/>
  <c r="CA16" i="6"/>
  <c r="BM119" i="6"/>
  <c r="BN32" i="6"/>
  <c r="AR138" i="6"/>
  <c r="BM56" i="6"/>
  <c r="CA83" i="6"/>
  <c r="AN59" i="6"/>
  <c r="AC70" i="6"/>
  <c r="BY134" i="6"/>
  <c r="BX146" i="6"/>
  <c r="AV126" i="6"/>
  <c r="BV90" i="6"/>
  <c r="AH139" i="6"/>
  <c r="BM82" i="6"/>
  <c r="BJ120" i="6"/>
  <c r="BM60" i="6"/>
  <c r="BU17" i="6"/>
  <c r="BW115" i="6"/>
  <c r="BU28" i="6"/>
  <c r="CC65" i="6"/>
  <c r="Y35" i="6"/>
  <c r="BL155" i="6"/>
  <c r="BG45" i="6"/>
  <c r="BZ55" i="6"/>
  <c r="CB15" i="6"/>
  <c r="BW71" i="6"/>
  <c r="BK52" i="6"/>
  <c r="BH45" i="6"/>
  <c r="CC125" i="6"/>
  <c r="CC106" i="6"/>
  <c r="BH17" i="6"/>
  <c r="BU93" i="6"/>
  <c r="BH58" i="6"/>
  <c r="AU131" i="6"/>
  <c r="AQ22" i="6"/>
  <c r="AU35" i="6"/>
  <c r="CA136" i="6"/>
  <c r="AW112" i="6"/>
  <c r="BL77" i="6"/>
  <c r="BW27" i="6"/>
  <c r="CE153" i="6"/>
  <c r="BU42" i="6"/>
  <c r="BE22" i="6"/>
  <c r="BW39" i="6"/>
  <c r="BM91" i="6"/>
  <c r="AK20" i="6"/>
  <c r="BU140" i="6"/>
  <c r="BU114" i="6"/>
  <c r="BK12" i="6"/>
  <c r="BE56" i="6"/>
  <c r="BE58" i="6"/>
  <c r="BY64" i="6"/>
  <c r="BT122" i="6"/>
  <c r="BE84" i="6"/>
  <c r="BI129" i="6"/>
  <c r="BY52" i="6"/>
  <c r="BZ142" i="6"/>
  <c r="AM158" i="6"/>
  <c r="CA26" i="6"/>
  <c r="AA70" i="6"/>
  <c r="AN92" i="6"/>
  <c r="AR39" i="6"/>
  <c r="BX39" i="6"/>
  <c r="BK164" i="6"/>
  <c r="CB173" i="6"/>
  <c r="AH142" i="6"/>
  <c r="BV74" i="6"/>
  <c r="BU85" i="6"/>
  <c r="CE65" i="6"/>
  <c r="BI123" i="6"/>
  <c r="BT152" i="6"/>
  <c r="BM148" i="6"/>
  <c r="BL166" i="6"/>
  <c r="BT83" i="6"/>
  <c r="BY67" i="6"/>
  <c r="CA81" i="6"/>
  <c r="BF153" i="6"/>
  <c r="BH169" i="6"/>
  <c r="BL101" i="6"/>
  <c r="BJ16" i="6"/>
  <c r="BJ130" i="6"/>
  <c r="CB94" i="6"/>
  <c r="CE49" i="6"/>
  <c r="BI105" i="6"/>
  <c r="BX169" i="6"/>
  <c r="BJ80" i="6"/>
  <c r="BL62" i="6"/>
  <c r="CE14" i="6"/>
  <c r="BN135" i="6"/>
  <c r="BL73" i="6"/>
  <c r="BL136" i="6"/>
  <c r="AC142" i="6"/>
  <c r="BF167" i="6"/>
  <c r="BE61" i="6"/>
  <c r="BX88" i="6"/>
  <c r="BF80" i="6"/>
  <c r="BF47" i="6"/>
  <c r="BJ53" i="6"/>
  <c r="BJ63" i="6"/>
  <c r="BX49" i="6"/>
  <c r="AI105" i="6"/>
  <c r="BH92" i="6"/>
  <c r="BW135" i="6"/>
  <c r="BW81" i="6"/>
  <c r="CE104" i="6"/>
  <c r="BX130" i="6"/>
  <c r="AF94" i="6"/>
  <c r="AT81" i="6"/>
  <c r="CA149" i="6"/>
  <c r="Y136" i="6"/>
  <c r="BH119" i="6"/>
  <c r="CA169" i="6"/>
  <c r="BC63" i="6"/>
  <c r="BN81" i="6"/>
  <c r="BL67" i="6"/>
  <c r="CC133" i="6"/>
  <c r="BU143" i="6"/>
  <c r="BX140" i="6"/>
  <c r="BX13" i="6"/>
  <c r="BH24" i="6"/>
  <c r="BW92" i="6"/>
  <c r="BN104" i="6"/>
  <c r="AP158" i="6"/>
  <c r="BW157" i="6"/>
  <c r="BZ35" i="6"/>
  <c r="BX163" i="6"/>
  <c r="BW46" i="6"/>
  <c r="AD51" i="6"/>
  <c r="BU19" i="6"/>
  <c r="AT131" i="6"/>
  <c r="BL107" i="6"/>
  <c r="CB102" i="6"/>
  <c r="BX18" i="6"/>
  <c r="BF13" i="6"/>
  <c r="BG122" i="6"/>
  <c r="CB133" i="6"/>
  <c r="BV129" i="6"/>
  <c r="AO13" i="6"/>
  <c r="BV24" i="6"/>
  <c r="BT57" i="6"/>
  <c r="BT125" i="6"/>
  <c r="BW40" i="6"/>
  <c r="BM20" i="6"/>
  <c r="BH108" i="6"/>
  <c r="CB68" i="6"/>
  <c r="AB169" i="6"/>
  <c r="BT142" i="6"/>
  <c r="BD93" i="6"/>
  <c r="BK72" i="6"/>
  <c r="BI89" i="6"/>
  <c r="CA147" i="6"/>
  <c r="BT141" i="6"/>
  <c r="BV80" i="6"/>
  <c r="AL173" i="6"/>
  <c r="BL37" i="6"/>
  <c r="BX59" i="6"/>
  <c r="BU70" i="6"/>
  <c r="AO35" i="6"/>
  <c r="BT166" i="6"/>
  <c r="BY136" i="6"/>
  <c r="BW24" i="6"/>
  <c r="BM85" i="6"/>
  <c r="BN45" i="6"/>
  <c r="BX98" i="6"/>
  <c r="BT68" i="6"/>
  <c r="BU130" i="6"/>
  <c r="BE170" i="6"/>
  <c r="BG114" i="6"/>
  <c r="BC74" i="6"/>
  <c r="AH62" i="6"/>
  <c r="BZ14" i="6"/>
  <c r="BU132" i="6"/>
  <c r="BL52" i="6"/>
  <c r="BX35" i="6"/>
  <c r="BZ67" i="6"/>
  <c r="AN91" i="6"/>
  <c r="BY83" i="6"/>
  <c r="BI159" i="6"/>
  <c r="BU107" i="6"/>
  <c r="BN23" i="6"/>
  <c r="BU50" i="6"/>
  <c r="BN159" i="6"/>
  <c r="BM147" i="6"/>
  <c r="AM121" i="6"/>
  <c r="BF60" i="6"/>
  <c r="BH117" i="6"/>
  <c r="BT62" i="6"/>
  <c r="BL38" i="6"/>
  <c r="AC119" i="6"/>
  <c r="BX40" i="6"/>
  <c r="BE116" i="6"/>
  <c r="CA67" i="6"/>
  <c r="BG30" i="6"/>
  <c r="BX170" i="6"/>
  <c r="BZ113" i="6"/>
  <c r="AY118" i="6"/>
  <c r="AF138" i="6"/>
  <c r="BJ60" i="6"/>
  <c r="CB142" i="6"/>
  <c r="AN168" i="6"/>
  <c r="BX53" i="6"/>
  <c r="BV32" i="6"/>
  <c r="BJ136" i="6"/>
  <c r="BH174" i="6"/>
  <c r="BK115" i="6"/>
  <c r="BL149" i="6"/>
  <c r="BL162" i="6"/>
  <c r="BZ133" i="6"/>
  <c r="BV23" i="6"/>
  <c r="BU108" i="6"/>
  <c r="BE115" i="6"/>
  <c r="CC109" i="6"/>
  <c r="BN144" i="6"/>
  <c r="BJ13" i="6"/>
  <c r="CA68" i="6"/>
  <c r="BH130" i="6"/>
  <c r="CE125" i="6"/>
  <c r="BY49" i="6"/>
  <c r="BZ21" i="6"/>
  <c r="BZ130" i="6"/>
  <c r="CC108" i="6"/>
  <c r="BU142" i="6"/>
  <c r="BV48" i="6"/>
  <c r="BT32" i="6"/>
  <c r="CC139" i="6"/>
  <c r="BK65" i="6"/>
  <c r="BG15" i="6"/>
  <c r="BN46" i="6"/>
  <c r="AS36" i="6"/>
  <c r="CB105" i="6"/>
  <c r="BK89" i="6"/>
  <c r="Y118" i="6"/>
  <c r="BK139" i="6"/>
  <c r="BW147" i="6"/>
  <c r="BZ143" i="6"/>
  <c r="BT115" i="6"/>
  <c r="BH137" i="6"/>
  <c r="BL23" i="6"/>
  <c r="BV116" i="6"/>
  <c r="AI110" i="6"/>
  <c r="Y152" i="6"/>
  <c r="CA59" i="6"/>
  <c r="AK151" i="6"/>
  <c r="BW55" i="6"/>
  <c r="BY102" i="6"/>
  <c r="CC105" i="6"/>
  <c r="AO107" i="6"/>
  <c r="BV144" i="6"/>
  <c r="BK140" i="6"/>
  <c r="BK85" i="6"/>
  <c r="BT71" i="6"/>
  <c r="BX124" i="6"/>
  <c r="BX54" i="6"/>
  <c r="AS138" i="6"/>
  <c r="BH102" i="6"/>
  <c r="BI91" i="6"/>
  <c r="CE140" i="6"/>
  <c r="BM93" i="6"/>
  <c r="BX84" i="6"/>
  <c r="BW41" i="6"/>
  <c r="BV153" i="6"/>
  <c r="CB48" i="6"/>
  <c r="CE20" i="6"/>
  <c r="BZ48" i="6"/>
  <c r="BT105" i="6"/>
  <c r="AN60" i="6"/>
  <c r="BF154" i="6"/>
  <c r="BY95" i="6"/>
  <c r="AA135" i="6"/>
  <c r="BK129" i="6"/>
  <c r="BV151" i="6"/>
  <c r="CE158" i="6"/>
  <c r="BM47" i="6"/>
  <c r="BL169" i="6"/>
  <c r="CA125" i="6"/>
  <c r="BH131" i="6"/>
  <c r="BM120" i="6"/>
  <c r="Y110" i="6"/>
  <c r="AM60" i="6"/>
  <c r="BJ48" i="6"/>
  <c r="BU66" i="6"/>
  <c r="CC52" i="6"/>
  <c r="CC156" i="6"/>
  <c r="BG113" i="6"/>
  <c r="BU63" i="6"/>
  <c r="BV143" i="6"/>
  <c r="AL22" i="6"/>
  <c r="BK48" i="6"/>
  <c r="AF14" i="6"/>
  <c r="BH74" i="6"/>
  <c r="AA46" i="6"/>
  <c r="BM29" i="6"/>
  <c r="BF64" i="6"/>
  <c r="AM169" i="6"/>
  <c r="BW95" i="6"/>
  <c r="CE171" i="6"/>
  <c r="BJ97" i="6"/>
  <c r="BH37" i="6"/>
  <c r="BU89" i="6"/>
  <c r="BP35" i="6"/>
  <c r="AZ62" i="6"/>
  <c r="BC150" i="6"/>
  <c r="BM30" i="6"/>
  <c r="BW166" i="6"/>
  <c r="BT26" i="6"/>
  <c r="BN117" i="6"/>
  <c r="AA54" i="6"/>
  <c r="BG138" i="6"/>
  <c r="AF169" i="6"/>
  <c r="BK39" i="6"/>
  <c r="BV166" i="6"/>
  <c r="BW119" i="6"/>
  <c r="BN132" i="6"/>
  <c r="BT99" i="6"/>
  <c r="Z36" i="6"/>
  <c r="BX58" i="6"/>
  <c r="BJ32" i="6"/>
  <c r="BY35" i="6"/>
  <c r="BZ166" i="6"/>
  <c r="BW129" i="6"/>
  <c r="CA105" i="6"/>
  <c r="BX153" i="6"/>
  <c r="BL105" i="6"/>
  <c r="BE109" i="6"/>
  <c r="BW102" i="6"/>
  <c r="BV40" i="6"/>
  <c r="BZ65" i="6"/>
  <c r="BX165" i="6"/>
  <c r="AU94" i="6"/>
  <c r="BE13" i="6"/>
  <c r="BG22" i="6"/>
  <c r="AD138" i="6"/>
  <c r="BU67" i="6"/>
  <c r="BN52" i="6"/>
  <c r="BX29" i="6"/>
  <c r="BG140" i="6"/>
  <c r="CB65" i="6"/>
  <c r="BW104" i="6"/>
  <c r="CB55" i="6"/>
  <c r="AB35" i="6"/>
  <c r="BY47" i="6"/>
  <c r="AM55" i="6"/>
  <c r="BY14" i="6"/>
  <c r="BC87" i="6"/>
  <c r="BL141" i="6"/>
  <c r="BJ147" i="6"/>
  <c r="BM154" i="6"/>
  <c r="AG175" i="6"/>
  <c r="BJ104" i="6"/>
  <c r="AC35" i="6"/>
  <c r="AE105" i="6"/>
  <c r="BD132" i="6"/>
  <c r="BU160" i="6"/>
  <c r="BG52" i="6"/>
  <c r="BZ36" i="6"/>
  <c r="AC138" i="6"/>
  <c r="BM49" i="6"/>
  <c r="BW77" i="6"/>
  <c r="BE110" i="6"/>
  <c r="AC76" i="6"/>
  <c r="BX126" i="6"/>
  <c r="CA140" i="6"/>
  <c r="BZ170" i="6"/>
  <c r="AA110" i="6"/>
  <c r="BW155" i="6"/>
  <c r="BC88" i="6"/>
  <c r="CB92" i="6"/>
  <c r="AB37" i="6"/>
  <c r="BZ152" i="6"/>
  <c r="BM160" i="6"/>
  <c r="CB52" i="6"/>
  <c r="BX20" i="6"/>
  <c r="BH11" i="6"/>
  <c r="BX25" i="6"/>
  <c r="CE109" i="6"/>
  <c r="CC49" i="6"/>
  <c r="AM40" i="6"/>
  <c r="BY163" i="6"/>
  <c r="CA137" i="6"/>
  <c r="BD130" i="6"/>
  <c r="CA173" i="6"/>
  <c r="BK114" i="6"/>
  <c r="CA163" i="6"/>
  <c r="CE45" i="6"/>
  <c r="BZ15" i="6"/>
  <c r="CB101" i="6"/>
  <c r="BY175" i="6"/>
  <c r="BX155" i="6"/>
  <c r="BG55" i="6"/>
  <c r="BM141" i="6"/>
  <c r="AO44" i="6"/>
  <c r="BU20" i="6"/>
  <c r="CC51" i="6"/>
  <c r="BL124" i="6"/>
  <c r="CC53" i="6"/>
  <c r="AT159" i="6"/>
  <c r="BB14" i="6"/>
  <c r="BX12" i="6"/>
  <c r="BX60" i="6"/>
  <c r="AQ70" i="6"/>
  <c r="AN132" i="6"/>
  <c r="BT25" i="6"/>
  <c r="BJ79" i="6"/>
  <c r="AT53" i="6"/>
  <c r="CE42" i="6"/>
  <c r="BY146" i="6"/>
  <c r="AQ155" i="6"/>
  <c r="BL122" i="6"/>
  <c r="BK137" i="6"/>
  <c r="BJ42" i="6"/>
  <c r="BL82" i="6"/>
  <c r="BE52" i="6"/>
  <c r="BY55" i="6"/>
  <c r="BJ59" i="6"/>
  <c r="BM90" i="6"/>
  <c r="BT98" i="6"/>
  <c r="BZ151" i="6"/>
  <c r="AI106" i="6"/>
  <c r="CA44" i="6"/>
  <c r="AL35" i="6"/>
  <c r="BB70" i="6"/>
  <c r="BJ103" i="6"/>
  <c r="CA123" i="6"/>
  <c r="BM151" i="6"/>
  <c r="BE91" i="6"/>
  <c r="BH57" i="6"/>
  <c r="BD162" i="6"/>
  <c r="BZ24" i="6"/>
  <c r="AC169" i="6"/>
  <c r="BL104" i="6"/>
  <c r="BH171" i="6"/>
  <c r="AY169" i="6"/>
  <c r="CB174" i="6"/>
  <c r="BL20" i="6"/>
  <c r="CA160" i="6"/>
  <c r="BF16" i="6"/>
  <c r="BL170" i="6"/>
  <c r="BV147" i="6"/>
  <c r="BY98" i="6"/>
  <c r="BB164" i="6"/>
  <c r="CC47" i="6"/>
  <c r="BJ70" i="6"/>
  <c r="BC161" i="6"/>
  <c r="BZ121" i="6"/>
  <c r="CB24" i="6"/>
  <c r="BU98" i="6"/>
  <c r="BL70" i="6"/>
  <c r="BX160" i="6"/>
  <c r="CB53" i="6"/>
  <c r="CA131" i="6"/>
  <c r="CC74" i="6"/>
  <c r="BY68" i="6"/>
  <c r="CC18" i="6"/>
  <c r="BM127" i="6"/>
  <c r="CB62" i="6"/>
  <c r="BB140" i="6"/>
  <c r="BF11" i="6"/>
  <c r="AS110" i="6"/>
  <c r="BZ112" i="6"/>
  <c r="BY155" i="6"/>
  <c r="CB103" i="6"/>
  <c r="BX70" i="6"/>
  <c r="BL19" i="6"/>
  <c r="BE96" i="6"/>
  <c r="BW158" i="6"/>
  <c r="BM168" i="6"/>
  <c r="BZ127" i="6"/>
  <c r="Y171" i="6"/>
  <c r="BU75" i="6"/>
  <c r="BJ69" i="6"/>
  <c r="AA169" i="6"/>
  <c r="AQ30" i="6"/>
  <c r="BG121" i="6"/>
  <c r="BK47" i="6"/>
  <c r="AJ138" i="6"/>
  <c r="AH54" i="6"/>
  <c r="BX33" i="6"/>
  <c r="AY110" i="6"/>
  <c r="BM66" i="6"/>
  <c r="BM117" i="6"/>
  <c r="CA106" i="6"/>
  <c r="CC75" i="6"/>
  <c r="BI12" i="6"/>
  <c r="AT171" i="6"/>
  <c r="BZ147" i="6"/>
  <c r="BF158" i="6"/>
  <c r="AK78" i="6"/>
  <c r="CA39" i="6"/>
  <c r="CC87" i="6"/>
  <c r="CA117" i="6"/>
  <c r="BZ110" i="6"/>
  <c r="CC37" i="6"/>
  <c r="BB130" i="6"/>
  <c r="BY165" i="6"/>
  <c r="AS126" i="6"/>
  <c r="BZ125" i="6"/>
  <c r="AA37" i="6"/>
  <c r="BV20" i="6"/>
  <c r="AM138" i="6"/>
  <c r="BM84" i="6"/>
  <c r="BT86" i="6"/>
  <c r="BY101" i="6"/>
  <c r="BK21" i="6"/>
  <c r="BZ23" i="6"/>
  <c r="BY73" i="6"/>
  <c r="CA19" i="6"/>
  <c r="BL138" i="6"/>
  <c r="CB90" i="6"/>
  <c r="CB36" i="6"/>
  <c r="CE47" i="6"/>
  <c r="BT143" i="6"/>
  <c r="BK122" i="6"/>
  <c r="AL139" i="6"/>
  <c r="BT101" i="6"/>
  <c r="AM100" i="6"/>
  <c r="BK81" i="6"/>
  <c r="Y150" i="6"/>
  <c r="BF173" i="6"/>
  <c r="CE108" i="6"/>
  <c r="BB88" i="6"/>
  <c r="BZ80" i="6"/>
  <c r="BY53" i="6"/>
  <c r="Y40" i="6"/>
  <c r="BU120" i="6"/>
  <c r="CB79" i="6"/>
  <c r="AL150" i="6"/>
  <c r="AK170" i="6"/>
  <c r="BU33" i="6"/>
  <c r="BW137" i="6"/>
  <c r="BU104" i="6"/>
  <c r="BZ128" i="6"/>
  <c r="AO139" i="6"/>
  <c r="BU109" i="6"/>
  <c r="AG145" i="6"/>
  <c r="CB157" i="6"/>
  <c r="BM125" i="6"/>
  <c r="AL153" i="6"/>
  <c r="BG37" i="6"/>
  <c r="CC73" i="6"/>
  <c r="CE35" i="6"/>
  <c r="BW162" i="6"/>
  <c r="BT164" i="6"/>
  <c r="AP84" i="6"/>
  <c r="AM117" i="6"/>
  <c r="BY150" i="6"/>
  <c r="BK92" i="6"/>
  <c r="BM81" i="6"/>
  <c r="BJ127" i="6"/>
  <c r="BB97" i="6"/>
  <c r="BN106" i="6"/>
  <c r="BX100" i="6"/>
  <c r="CC30" i="6"/>
  <c r="BI149" i="6"/>
  <c r="AP71" i="6"/>
  <c r="BB131" i="6"/>
  <c r="BW167" i="6"/>
  <c r="BD119" i="6"/>
  <c r="BL44" i="6"/>
  <c r="AX170" i="6"/>
  <c r="BK96" i="6"/>
  <c r="BX45" i="6"/>
  <c r="AP46" i="6"/>
  <c r="BT170" i="6"/>
  <c r="BW19" i="6"/>
  <c r="BV96" i="6"/>
  <c r="BF140" i="6"/>
  <c r="BE168" i="6"/>
  <c r="BC69" i="6"/>
  <c r="BZ68" i="6"/>
  <c r="CB170" i="6"/>
  <c r="BM45" i="6"/>
  <c r="AH159" i="6"/>
  <c r="BM166" i="6"/>
  <c r="BC172" i="6"/>
  <c r="CA69" i="6"/>
  <c r="BU150" i="6"/>
  <c r="BU74" i="6"/>
  <c r="BW125" i="6"/>
  <c r="BJ74" i="6"/>
  <c r="BK55" i="6"/>
  <c r="AZ40" i="6"/>
  <c r="AC37" i="6"/>
  <c r="CC152" i="6"/>
  <c r="BY21" i="6"/>
  <c r="BN139" i="6"/>
  <c r="CC63" i="6"/>
  <c r="BC26" i="6"/>
  <c r="BY168" i="6"/>
  <c r="BN147" i="6"/>
  <c r="BX172" i="6"/>
  <c r="AT33" i="6"/>
  <c r="BM25" i="6"/>
  <c r="BI48" i="6"/>
  <c r="CB98" i="6"/>
  <c r="BP65" i="6"/>
  <c r="BI81" i="6"/>
  <c r="AF38" i="6"/>
  <c r="BZ22" i="6"/>
  <c r="BW22" i="6"/>
  <c r="BK109" i="6"/>
  <c r="BC103" i="6"/>
  <c r="CC12" i="6"/>
  <c r="CE61" i="6"/>
  <c r="BU149" i="6"/>
  <c r="BH139" i="6"/>
  <c r="CA64" i="6"/>
  <c r="BT11" i="6"/>
  <c r="BB24" i="6"/>
  <c r="AN134" i="6"/>
  <c r="CE92" i="6"/>
  <c r="CE137" i="6"/>
  <c r="CE50" i="6"/>
  <c r="BY113" i="6"/>
  <c r="AE161" i="6"/>
  <c r="X148" i="6"/>
  <c r="Y76" i="6"/>
  <c r="AT163" i="6"/>
  <c r="AF35" i="6"/>
  <c r="BD85" i="6"/>
  <c r="CB20" i="6"/>
  <c r="AL126" i="6"/>
  <c r="AT86" i="6"/>
  <c r="AR100" i="6"/>
  <c r="AK165" i="6"/>
  <c r="AH29" i="6"/>
  <c r="BM39" i="6"/>
  <c r="AC162" i="6"/>
  <c r="BG82" i="6"/>
  <c r="CE135" i="6"/>
  <c r="AE86" i="6"/>
  <c r="AK160" i="6"/>
  <c r="AN21" i="6"/>
  <c r="BT144" i="6"/>
  <c r="AE118" i="6"/>
  <c r="BG99" i="6"/>
  <c r="BV127" i="6"/>
  <c r="BH75" i="6"/>
  <c r="BW59" i="6"/>
  <c r="BT149" i="6"/>
  <c r="BN27" i="6"/>
  <c r="BC140" i="6"/>
  <c r="AM84" i="6"/>
  <c r="BX38" i="6"/>
  <c r="Z40" i="6"/>
  <c r="AF142" i="6"/>
  <c r="BC125" i="6"/>
  <c r="CD85" i="6"/>
  <c r="BX133" i="6"/>
  <c r="AL61" i="6"/>
  <c r="AQ138" i="6"/>
  <c r="BT112" i="6"/>
  <c r="AT156" i="6"/>
  <c r="AK164" i="6"/>
  <c r="BW20" i="6"/>
  <c r="AR152" i="6"/>
  <c r="BV97" i="6"/>
  <c r="AB117" i="6"/>
  <c r="AA106" i="6"/>
  <c r="AZ38" i="6"/>
  <c r="AK106" i="6"/>
  <c r="AT12" i="6"/>
  <c r="AI163" i="6"/>
  <c r="CA101" i="6"/>
  <c r="AO158" i="6"/>
  <c r="BD122" i="6"/>
  <c r="BH30" i="6"/>
  <c r="BR27" i="6"/>
  <c r="AD62" i="6"/>
  <c r="BR135" i="6"/>
  <c r="AE159" i="6"/>
  <c r="AL145" i="6"/>
  <c r="BB83" i="6"/>
  <c r="AU24" i="6"/>
  <c r="AU117" i="6"/>
  <c r="BY94" i="6"/>
  <c r="AA107" i="6"/>
  <c r="BG72" i="6"/>
  <c r="AO167" i="6"/>
  <c r="AP157" i="6"/>
  <c r="BB136" i="6"/>
  <c r="AQ20" i="6"/>
  <c r="BH160" i="6"/>
  <c r="BD74" i="6"/>
  <c r="BG148" i="6"/>
  <c r="AO137" i="6"/>
  <c r="BE11" i="6"/>
  <c r="BC114" i="6"/>
  <c r="BJ110" i="6"/>
  <c r="CA104" i="6"/>
  <c r="BL81" i="6"/>
  <c r="CC124" i="6"/>
  <c r="BV138" i="6"/>
  <c r="BT120" i="6"/>
  <c r="BM144" i="6"/>
  <c r="BD98" i="6"/>
  <c r="BU144" i="6"/>
  <c r="BX143" i="6"/>
  <c r="BW97" i="6"/>
  <c r="BE104" i="6"/>
  <c r="BI77" i="6"/>
  <c r="BT55" i="6"/>
  <c r="BN87" i="6"/>
  <c r="AN64" i="6"/>
  <c r="BY41" i="6"/>
  <c r="AM73" i="6"/>
  <c r="BM54" i="6"/>
  <c r="BJ143" i="6"/>
  <c r="BN112" i="6"/>
  <c r="CE122" i="6"/>
  <c r="AS46" i="6"/>
  <c r="BK154" i="6"/>
  <c r="BK149" i="6"/>
  <c r="BI93" i="6"/>
  <c r="Z54" i="6"/>
  <c r="AJ141" i="6"/>
  <c r="AM105" i="6"/>
  <c r="BN95" i="6"/>
  <c r="BV35" i="6"/>
  <c r="AK118" i="6"/>
  <c r="BZ87" i="6"/>
  <c r="CA127" i="6"/>
  <c r="AB80" i="6"/>
  <c r="BG50" i="6"/>
  <c r="BZ17" i="6"/>
  <c r="CE99" i="6"/>
  <c r="AR46" i="6"/>
  <c r="AM166" i="6"/>
  <c r="BL78" i="6"/>
  <c r="BZ120" i="6"/>
  <c r="BF116" i="6"/>
  <c r="AO94" i="6"/>
  <c r="AM85" i="6"/>
  <c r="CC32" i="6"/>
  <c r="BW87" i="6"/>
  <c r="BW149" i="6"/>
  <c r="BF56" i="6"/>
  <c r="BY30" i="6"/>
  <c r="BV162" i="6"/>
  <c r="BI27" i="6"/>
  <c r="AP18" i="6"/>
  <c r="AQ86" i="6"/>
  <c r="BL89" i="6"/>
  <c r="BK125" i="6"/>
  <c r="BF106" i="6"/>
  <c r="BL148" i="6"/>
  <c r="BV82" i="6"/>
  <c r="BJ24" i="6"/>
  <c r="AL57" i="6"/>
  <c r="AN137" i="6"/>
  <c r="BJ85" i="6"/>
  <c r="BW44" i="6"/>
  <c r="BU171" i="6"/>
  <c r="AL89" i="6"/>
  <c r="AQ163" i="6"/>
  <c r="BY81" i="6"/>
  <c r="AD40" i="6"/>
  <c r="BC117" i="6"/>
  <c r="CC85" i="6"/>
  <c r="CA167" i="6"/>
  <c r="BI137" i="6"/>
  <c r="AG93" i="6"/>
  <c r="BI146" i="6"/>
  <c r="BW142" i="6"/>
  <c r="BI141" i="6"/>
  <c r="BF91" i="6"/>
  <c r="AQ103" i="6"/>
  <c r="AK55" i="6"/>
  <c r="CA170" i="6"/>
  <c r="AL135" i="6"/>
  <c r="BD86" i="6"/>
  <c r="BX132" i="6"/>
  <c r="BB40" i="6"/>
  <c r="BC24" i="6"/>
  <c r="AT79" i="6"/>
  <c r="AT18" i="6"/>
  <c r="BN29" i="6"/>
  <c r="AO27" i="6"/>
  <c r="AR154" i="6"/>
  <c r="AX20" i="6"/>
  <c r="BB66" i="6"/>
  <c r="BH99" i="6"/>
  <c r="BK73" i="6"/>
  <c r="BW84" i="6"/>
  <c r="BF121" i="6"/>
  <c r="BA33" i="6"/>
  <c r="Y77" i="6"/>
  <c r="BK170" i="6"/>
  <c r="BZ105" i="6"/>
  <c r="BU147" i="6"/>
  <c r="BV159" i="6"/>
  <c r="AO140" i="6"/>
  <c r="BY96" i="6"/>
  <c r="BG96" i="6"/>
  <c r="BD56" i="6"/>
  <c r="BC136" i="6"/>
  <c r="AY135" i="6"/>
  <c r="AS76" i="6"/>
  <c r="BJ106" i="6"/>
  <c r="AH86" i="6"/>
  <c r="AN77" i="6"/>
  <c r="AI135" i="6"/>
  <c r="BY13" i="6"/>
  <c r="BK104" i="6"/>
  <c r="AT129" i="6"/>
  <c r="BH165" i="6"/>
  <c r="BY37" i="6"/>
  <c r="BT65" i="6"/>
  <c r="BI155" i="6"/>
  <c r="BY39" i="6"/>
  <c r="AJ47" i="6"/>
  <c r="BM12" i="6"/>
  <c r="AS96" i="6"/>
  <c r="BG26" i="6"/>
  <c r="BK27" i="6"/>
  <c r="BW13" i="6"/>
  <c r="CC21" i="6"/>
  <c r="AQ139" i="6"/>
  <c r="CC172" i="6"/>
  <c r="BX141" i="6"/>
  <c r="BW86" i="6"/>
  <c r="BG78" i="6"/>
  <c r="CE130" i="6"/>
  <c r="BZ41" i="6"/>
  <c r="BK24" i="6"/>
  <c r="BK172" i="6"/>
  <c r="CB122" i="6"/>
  <c r="CA30" i="6"/>
  <c r="BU168" i="6"/>
  <c r="BD123" i="6"/>
  <c r="BL152" i="6"/>
  <c r="AN85" i="6"/>
  <c r="BW168" i="6"/>
  <c r="BE153" i="6"/>
  <c r="BK120" i="6"/>
  <c r="BU162" i="6"/>
  <c r="BB48" i="6"/>
  <c r="CC50" i="6"/>
  <c r="AH145" i="6"/>
  <c r="BN164" i="6"/>
  <c r="BZ13" i="6"/>
  <c r="AK142" i="6"/>
  <c r="AP108" i="6"/>
  <c r="BN44" i="6"/>
  <c r="AV54" i="6"/>
  <c r="BK83" i="6"/>
  <c r="BN53" i="6"/>
  <c r="AA62" i="6"/>
  <c r="BG154" i="6"/>
  <c r="BG115" i="6"/>
  <c r="BE162" i="6"/>
  <c r="CE154" i="6"/>
  <c r="BF88" i="6"/>
  <c r="BN172" i="6"/>
  <c r="BE76" i="6"/>
  <c r="AQ150" i="6"/>
  <c r="BV29" i="6"/>
  <c r="BL11" i="6"/>
  <c r="BX150" i="6"/>
  <c r="AM69" i="6"/>
  <c r="BZ27" i="6"/>
  <c r="BF93" i="6"/>
  <c r="Y138" i="6"/>
  <c r="BH157" i="6"/>
  <c r="BY106" i="6"/>
  <c r="BT45" i="6"/>
  <c r="BN108" i="6"/>
  <c r="BU60" i="6"/>
  <c r="AP136" i="6"/>
  <c r="BK17" i="6"/>
  <c r="BW89" i="6"/>
  <c r="AL87" i="6"/>
  <c r="BX48" i="6"/>
  <c r="AO150" i="6"/>
  <c r="BT113" i="6"/>
  <c r="BI117" i="6"/>
  <c r="BH127" i="6"/>
  <c r="BI22" i="6"/>
  <c r="BF103" i="6"/>
  <c r="BZ32" i="6"/>
  <c r="CC170" i="6"/>
  <c r="CC48" i="6"/>
  <c r="CC84" i="6"/>
  <c r="BX142" i="6"/>
  <c r="BN40" i="6"/>
  <c r="CB120" i="6"/>
  <c r="BT61" i="6"/>
  <c r="BJ35" i="6"/>
  <c r="BX145" i="6"/>
  <c r="AR28" i="6"/>
  <c r="BN119" i="6"/>
  <c r="BB157" i="6"/>
  <c r="BW134" i="6"/>
  <c r="BX137" i="6"/>
  <c r="AL79" i="6"/>
  <c r="BL26" i="6"/>
  <c r="AN98" i="6"/>
  <c r="AT54" i="6"/>
  <c r="AZ158" i="6"/>
  <c r="BT23" i="6"/>
  <c r="AJ77" i="6"/>
  <c r="BU137" i="6"/>
  <c r="AM21" i="6"/>
  <c r="BX117" i="6"/>
  <c r="BM72" i="6"/>
  <c r="AS71" i="6"/>
  <c r="BE172" i="6"/>
  <c r="AY123" i="6"/>
  <c r="AM27" i="6"/>
  <c r="AL156" i="6"/>
  <c r="BX52" i="6"/>
  <c r="AU138" i="6"/>
  <c r="AE112" i="6"/>
  <c r="BF113" i="6"/>
  <c r="BH51" i="6"/>
  <c r="AY158" i="6"/>
  <c r="BU87" i="6"/>
  <c r="BI26" i="6"/>
  <c r="AX75" i="6"/>
  <c r="BD36" i="6"/>
  <c r="BI78" i="6"/>
  <c r="BV119" i="6"/>
  <c r="CC149" i="6"/>
  <c r="AR158" i="6"/>
  <c r="X157" i="6"/>
  <c r="BF101" i="6"/>
  <c r="BE57" i="6"/>
  <c r="AL50" i="6"/>
  <c r="AM49" i="6"/>
  <c r="AM75" i="6"/>
  <c r="BF45" i="6"/>
  <c r="AP49" i="6"/>
  <c r="AT103" i="6"/>
  <c r="BT114" i="6"/>
  <c r="BL150" i="6"/>
  <c r="BM118" i="6"/>
  <c r="AP37" i="6"/>
  <c r="AF98" i="6"/>
  <c r="AA134" i="6"/>
  <c r="BL71" i="6"/>
  <c r="BG84" i="6"/>
  <c r="BX149" i="6"/>
  <c r="BH35" i="6"/>
  <c r="AO14" i="6"/>
  <c r="BU22" i="6"/>
  <c r="BD124" i="6"/>
  <c r="AE36" i="6"/>
  <c r="BL87" i="6"/>
  <c r="AM109" i="6"/>
  <c r="BH33" i="6"/>
  <c r="BM50" i="6"/>
  <c r="BU110" i="6"/>
  <c r="CA25" i="6"/>
  <c r="AY22" i="6"/>
  <c r="CA88" i="6"/>
  <c r="AN36" i="6"/>
  <c r="CC127" i="6"/>
  <c r="BG19" i="6"/>
  <c r="AV123" i="6"/>
  <c r="BK88" i="6"/>
  <c r="CE63" i="6"/>
  <c r="BL147" i="6"/>
  <c r="CB160" i="6"/>
  <c r="AU54" i="6"/>
  <c r="CA24" i="6"/>
  <c r="BT30" i="6"/>
  <c r="BF133" i="6"/>
  <c r="AK82" i="6"/>
  <c r="CE78" i="6"/>
  <c r="BZ167" i="6"/>
  <c r="BU39" i="6"/>
  <c r="BC22" i="6"/>
  <c r="BU95" i="6"/>
  <c r="BJ100" i="6"/>
  <c r="BK161" i="6"/>
  <c r="BN65" i="6"/>
  <c r="BH109" i="6"/>
  <c r="AF167" i="6"/>
  <c r="BU133" i="6"/>
  <c r="BL119" i="6"/>
  <c r="BG73" i="6"/>
  <c r="BX91" i="6"/>
  <c r="BE175" i="6"/>
  <c r="CB21" i="6"/>
  <c r="BD80" i="6"/>
  <c r="BJ142" i="6"/>
  <c r="BK103" i="6"/>
  <c r="BJ163" i="6"/>
  <c r="AJ80" i="6"/>
  <c r="BV33" i="6"/>
  <c r="AL73" i="6"/>
  <c r="AL40" i="6"/>
  <c r="BN161" i="6"/>
  <c r="AS175" i="6"/>
  <c r="CB100" i="6"/>
  <c r="AX22" i="6"/>
  <c r="BI62" i="6"/>
  <c r="AM127" i="6"/>
  <c r="AT84" i="6"/>
  <c r="BU56" i="6"/>
  <c r="BK50" i="6"/>
  <c r="BZ103" i="6"/>
  <c r="BY151" i="6"/>
  <c r="BK71" i="6"/>
  <c r="BF156" i="6"/>
  <c r="AN102" i="6"/>
  <c r="BD168" i="6"/>
  <c r="BF50" i="6"/>
  <c r="BP127" i="6"/>
  <c r="BU134" i="6"/>
  <c r="AH135" i="6"/>
  <c r="BJ14" i="6"/>
  <c r="BT116" i="6"/>
  <c r="BV38" i="6"/>
  <c r="AK145" i="6"/>
  <c r="AR44" i="6"/>
  <c r="AQ117" i="6"/>
  <c r="BY129" i="6"/>
  <c r="BI97" i="6"/>
  <c r="BK29" i="6"/>
  <c r="BW154" i="6"/>
  <c r="BV158" i="6"/>
  <c r="CE19" i="6"/>
  <c r="BG167" i="6"/>
  <c r="BN175" i="6"/>
  <c r="BC94" i="6"/>
  <c r="BM96" i="6"/>
  <c r="AS111" i="6"/>
  <c r="AE125" i="6"/>
  <c r="AZ112" i="6"/>
  <c r="BC58" i="6"/>
  <c r="AO143" i="6"/>
  <c r="BU167" i="6"/>
  <c r="BY152" i="6"/>
  <c r="BU124" i="6"/>
  <c r="CB149" i="6"/>
  <c r="BT137" i="6"/>
  <c r="AJ160" i="6"/>
  <c r="AP87" i="6"/>
  <c r="AL18" i="6"/>
  <c r="BB90" i="6"/>
  <c r="BN174" i="6"/>
  <c r="BV81" i="6"/>
  <c r="BW98" i="6"/>
  <c r="BG59" i="6"/>
  <c r="BH153" i="6"/>
  <c r="AP52" i="6"/>
  <c r="BW73" i="6"/>
  <c r="BI13" i="6"/>
  <c r="BC16" i="6"/>
  <c r="AL114" i="6"/>
  <c r="BC131" i="6"/>
  <c r="AT160" i="6"/>
  <c r="AD63" i="6"/>
  <c r="BB67" i="6"/>
  <c r="AP98" i="6"/>
  <c r="AA96" i="6"/>
  <c r="BN171" i="6"/>
  <c r="BN134" i="6"/>
  <c r="BW100" i="6"/>
  <c r="AA28" i="6"/>
  <c r="CE142" i="6"/>
  <c r="BU117" i="6"/>
  <c r="BL88" i="6"/>
  <c r="BN86" i="6"/>
  <c r="BB137" i="6"/>
  <c r="CA18" i="6"/>
  <c r="BL113" i="6"/>
  <c r="BV25" i="6"/>
  <c r="AM98" i="6"/>
  <c r="BX148" i="6"/>
  <c r="AZ54" i="6"/>
  <c r="AO51" i="6"/>
  <c r="BN85" i="6"/>
  <c r="CB145" i="6"/>
  <c r="AT65" i="6"/>
  <c r="BN30" i="6"/>
  <c r="BN110" i="6"/>
  <c r="BE99" i="6"/>
  <c r="AV129" i="6"/>
  <c r="AH94" i="6"/>
  <c r="CB171" i="6"/>
  <c r="CE11" i="6"/>
  <c r="BU14" i="6"/>
  <c r="BU116" i="6"/>
  <c r="BZ149" i="6"/>
  <c r="CE77" i="6"/>
  <c r="BJ84" i="6"/>
  <c r="BU157" i="6"/>
  <c r="BC71" i="6"/>
  <c r="BJ124" i="6"/>
  <c r="BN143" i="6"/>
  <c r="BM98" i="6"/>
  <c r="BU51" i="6"/>
  <c r="BX30" i="6"/>
  <c r="BX90" i="6"/>
  <c r="AR150" i="6"/>
  <c r="AQ104" i="6"/>
  <c r="AY142" i="6"/>
  <c r="AL37" i="6"/>
  <c r="BI164" i="6"/>
  <c r="BY99" i="6"/>
  <c r="Y37" i="6"/>
  <c r="BZ76" i="6"/>
  <c r="AO146" i="6"/>
  <c r="AZ106" i="6"/>
  <c r="CE54" i="6"/>
  <c r="AG103" i="6"/>
  <c r="BG100" i="6"/>
  <c r="AA175" i="6"/>
  <c r="AD168" i="6"/>
  <c r="CB37" i="6"/>
  <c r="BN121" i="6"/>
  <c r="BK64" i="6"/>
  <c r="AJ165" i="6"/>
  <c r="BZ116" i="6"/>
  <c r="BM99" i="6"/>
  <c r="BD171" i="6"/>
  <c r="AN48" i="6"/>
  <c r="BN107" i="6"/>
  <c r="BV101" i="6"/>
  <c r="CC14" i="6"/>
  <c r="BC28" i="6"/>
  <c r="BT22" i="6"/>
  <c r="CE138" i="6"/>
  <c r="AR94" i="6"/>
  <c r="BU52" i="6"/>
  <c r="BW101" i="6"/>
  <c r="BW62" i="6"/>
  <c r="BX86" i="6"/>
  <c r="BK108" i="6"/>
  <c r="Y46" i="6"/>
  <c r="BJ172" i="6"/>
  <c r="BK93" i="6"/>
  <c r="BZ75" i="6"/>
  <c r="BN79" i="6"/>
  <c r="AC118" i="6"/>
  <c r="BW131" i="6"/>
  <c r="BC159" i="6"/>
  <c r="BK38" i="6"/>
  <c r="BC98" i="6"/>
  <c r="BI20" i="6"/>
  <c r="BV115" i="6"/>
  <c r="AW50" i="6"/>
  <c r="BL33" i="6"/>
  <c r="BC40" i="6"/>
  <c r="CB40" i="6"/>
  <c r="BE107" i="6"/>
  <c r="CC141" i="6"/>
  <c r="BH39" i="6"/>
  <c r="BD109" i="6"/>
  <c r="AZ142" i="6"/>
  <c r="BW83" i="6"/>
  <c r="BG112" i="6"/>
  <c r="BH19" i="6"/>
  <c r="AL55" i="6"/>
  <c r="AM53" i="6"/>
  <c r="BL117" i="6"/>
  <c r="AL160" i="6"/>
  <c r="CE55" i="6"/>
  <c r="BU23" i="6"/>
  <c r="AS26" i="6"/>
  <c r="BN38" i="6"/>
  <c r="CC57" i="6"/>
  <c r="AQ145" i="6"/>
  <c r="BF81" i="6"/>
  <c r="BM105" i="6"/>
  <c r="AE107" i="6"/>
  <c r="CB124" i="6"/>
  <c r="AJ33" i="6"/>
  <c r="AK91" i="6"/>
  <c r="AR139" i="6"/>
  <c r="AQ14" i="6"/>
  <c r="BL86" i="6"/>
  <c r="BG139" i="6"/>
  <c r="CE60" i="6"/>
  <c r="BW60" i="6"/>
  <c r="BB158" i="6"/>
  <c r="BF151" i="6"/>
  <c r="BD14" i="6"/>
  <c r="AZ171" i="6"/>
  <c r="AH46" i="6"/>
  <c r="BH97" i="6"/>
  <c r="AS129" i="6"/>
  <c r="BJ133" i="6"/>
  <c r="BV149" i="6"/>
  <c r="BF146" i="6"/>
  <c r="BC158" i="6"/>
  <c r="BE68" i="6"/>
  <c r="AV107" i="6"/>
  <c r="BL168" i="6"/>
  <c r="AR65" i="6"/>
  <c r="CE23" i="6"/>
  <c r="AM25" i="6"/>
  <c r="BX123" i="6"/>
  <c r="BM62" i="6"/>
  <c r="BI121" i="6"/>
  <c r="AH39" i="6"/>
  <c r="BK106" i="6"/>
  <c r="BU24" i="6"/>
  <c r="BU30" i="6"/>
  <c r="BH98" i="6"/>
  <c r="BU101" i="6"/>
  <c r="CE75" i="6"/>
  <c r="CA157" i="6"/>
  <c r="BV11" i="6"/>
  <c r="CC60" i="6"/>
  <c r="BD151" i="6"/>
  <c r="Y137" i="6"/>
  <c r="BG60" i="6"/>
  <c r="AM12" i="6"/>
  <c r="BJ81" i="6"/>
  <c r="BG91" i="6"/>
  <c r="BL22" i="6"/>
  <c r="BV99" i="6"/>
  <c r="BV26" i="6"/>
  <c r="BT136" i="6"/>
  <c r="BL85" i="6"/>
  <c r="BN128" i="6"/>
  <c r="BB107" i="6"/>
  <c r="BI41" i="6"/>
  <c r="BN116" i="6"/>
  <c r="BU170" i="6"/>
  <c r="BX127" i="6"/>
  <c r="BN102" i="6"/>
  <c r="BB35" i="6"/>
  <c r="BK59" i="6"/>
  <c r="BH168" i="6"/>
  <c r="CC39" i="6"/>
  <c r="BK30" i="6"/>
  <c r="BE75" i="6"/>
  <c r="BL57" i="6"/>
  <c r="BL56" i="6"/>
  <c r="BF135" i="6"/>
  <c r="AX103" i="6"/>
  <c r="BB155" i="6"/>
  <c r="CB70" i="6"/>
  <c r="AD158" i="6"/>
  <c r="BL41" i="6"/>
  <c r="BU71" i="6"/>
  <c r="AG76" i="6"/>
  <c r="BV68" i="6"/>
  <c r="BI40" i="6"/>
  <c r="AR107" i="6"/>
  <c r="BE120" i="6"/>
  <c r="BW70" i="6"/>
  <c r="AR146" i="6"/>
  <c r="AI13" i="6"/>
  <c r="BW111" i="6"/>
  <c r="AV85" i="6"/>
  <c r="AL14" i="6"/>
  <c r="BB133" i="6"/>
  <c r="CC22" i="6"/>
  <c r="BE145" i="6"/>
  <c r="CA141" i="6"/>
  <c r="BV100" i="6"/>
  <c r="AO171" i="6"/>
  <c r="BJ96" i="6"/>
  <c r="AV136" i="6"/>
  <c r="BH82" i="6"/>
  <c r="BN24" i="6"/>
  <c r="BT72" i="6"/>
  <c r="BD41" i="6"/>
  <c r="BJ54" i="6"/>
  <c r="BB45" i="6"/>
  <c r="AJ131" i="6"/>
  <c r="BW58" i="6"/>
  <c r="BN90" i="6"/>
  <c r="AS37" i="6"/>
  <c r="CA66" i="6"/>
  <c r="AD75" i="6"/>
  <c r="CC167" i="6"/>
  <c r="BN137" i="6"/>
  <c r="BB55" i="6"/>
  <c r="BW175" i="6"/>
  <c r="CE37" i="6"/>
  <c r="AS168" i="6"/>
  <c r="AO58" i="6"/>
  <c r="AE175" i="6"/>
  <c r="BB42" i="6"/>
  <c r="BT85" i="6"/>
  <c r="BA168" i="6"/>
  <c r="AF95" i="6"/>
  <c r="BJ164" i="6"/>
  <c r="AH137" i="6"/>
  <c r="AA164" i="6"/>
  <c r="AJ148" i="6"/>
  <c r="BN169" i="6"/>
  <c r="BE100" i="6"/>
  <c r="BE59" i="6"/>
  <c r="AN69" i="6"/>
  <c r="BH129" i="6"/>
  <c r="BC57" i="6"/>
  <c r="BF132" i="6"/>
  <c r="BD57" i="6"/>
  <c r="BG65" i="6"/>
  <c r="CC131" i="6"/>
  <c r="AN96" i="6"/>
  <c r="BU121" i="6"/>
  <c r="AT99" i="6"/>
  <c r="AM82" i="6"/>
  <c r="BU153" i="6"/>
  <c r="BN168" i="6"/>
  <c r="BU13" i="6"/>
  <c r="BD65" i="6"/>
  <c r="AP28" i="6"/>
  <c r="BK102" i="6"/>
  <c r="BD175" i="6"/>
  <c r="AD71" i="6"/>
  <c r="AJ73" i="6"/>
  <c r="AW40" i="6"/>
  <c r="Y73" i="6"/>
  <c r="BC78" i="6"/>
  <c r="BK51" i="6"/>
  <c r="AI86" i="6"/>
  <c r="CB63" i="6"/>
  <c r="BX14" i="6"/>
  <c r="BI74" i="6"/>
  <c r="BC173" i="6"/>
  <c r="BB44" i="6"/>
  <c r="AD142" i="6"/>
  <c r="BX129" i="6"/>
  <c r="AS119" i="6"/>
  <c r="BM174" i="6"/>
  <c r="AE139" i="6"/>
  <c r="BX125" i="6"/>
  <c r="BG28" i="6"/>
  <c r="BZ93" i="6"/>
  <c r="BV125" i="6"/>
  <c r="BB93" i="6"/>
  <c r="BW16" i="6"/>
  <c r="BH152" i="6"/>
  <c r="BL108" i="6"/>
  <c r="BX164" i="6"/>
  <c r="BF59" i="6"/>
  <c r="BI75" i="6"/>
  <c r="BK58" i="6"/>
  <c r="BK40" i="6"/>
  <c r="BF107" i="6"/>
  <c r="BW105" i="6"/>
  <c r="BL68" i="6"/>
  <c r="CB38" i="6"/>
  <c r="BK174" i="6"/>
  <c r="BD25" i="6"/>
  <c r="BM150" i="6"/>
  <c r="BV133" i="6"/>
  <c r="BG88" i="6"/>
  <c r="AM101" i="6"/>
  <c r="CC20" i="6"/>
  <c r="BZ42" i="6"/>
  <c r="BY118" i="6"/>
  <c r="BK87" i="6"/>
  <c r="BL111" i="6"/>
  <c r="BY80" i="6"/>
  <c r="BX161" i="6"/>
  <c r="BX134" i="6"/>
  <c r="AX62" i="6"/>
  <c r="CC26" i="6"/>
  <c r="AQ171" i="6"/>
  <c r="BH26" i="6"/>
  <c r="BJ46" i="6"/>
  <c r="BJ109" i="6"/>
  <c r="AT134" i="6"/>
  <c r="BD140" i="6"/>
  <c r="BM44" i="6"/>
  <c r="BF162" i="6"/>
  <c r="AN56" i="6"/>
  <c r="CE22" i="6"/>
  <c r="BE166" i="6"/>
  <c r="BL21" i="6"/>
  <c r="BT78" i="6"/>
  <c r="BZ175" i="6"/>
  <c r="AQ62" i="6"/>
  <c r="BE144" i="6"/>
  <c r="BM114" i="6"/>
  <c r="BD16" i="6"/>
  <c r="BN41" i="6"/>
  <c r="BN127" i="6"/>
  <c r="BN48" i="6"/>
  <c r="BM74" i="6"/>
  <c r="BK135" i="6"/>
  <c r="BM145" i="6"/>
  <c r="BG146" i="6"/>
  <c r="AP175" i="6"/>
  <c r="BT127" i="6"/>
  <c r="AY39" i="6"/>
  <c r="BK152" i="6"/>
  <c r="AL120" i="6"/>
  <c r="AA103" i="6"/>
  <c r="AM140" i="6"/>
  <c r="BW45" i="6"/>
  <c r="CA54" i="6"/>
  <c r="AK88" i="6"/>
  <c r="BV71" i="6"/>
  <c r="BB94" i="6"/>
  <c r="BT15" i="6"/>
  <c r="BW150" i="6"/>
  <c r="BK41" i="6"/>
  <c r="BN94" i="6"/>
  <c r="BT156" i="6"/>
  <c r="AN57" i="6"/>
  <c r="AK36" i="6"/>
  <c r="BN129" i="6"/>
  <c r="BC122" i="6"/>
  <c r="BU152" i="6"/>
  <c r="BM48" i="6"/>
  <c r="AQ147" i="6"/>
  <c r="X16" i="6"/>
  <c r="BN145" i="6"/>
  <c r="AK162" i="6"/>
  <c r="BY57" i="6"/>
  <c r="AQ13" i="6"/>
  <c r="AS141" i="6"/>
  <c r="BW136" i="6"/>
  <c r="AC126" i="6"/>
  <c r="AM174" i="6"/>
  <c r="BC45" i="6"/>
  <c r="BT93" i="6"/>
  <c r="AL65" i="6"/>
  <c r="BD33" i="6"/>
  <c r="AK89" i="6"/>
  <c r="BX93" i="6"/>
  <c r="BJ36" i="6"/>
  <c r="AV148" i="6"/>
  <c r="BB39" i="6"/>
  <c r="AU127" i="6"/>
  <c r="BX96" i="6"/>
  <c r="BX27" i="6"/>
  <c r="BD108" i="6"/>
  <c r="CE64" i="6"/>
  <c r="BI45" i="6"/>
  <c r="BL112" i="6"/>
  <c r="BY69" i="6"/>
  <c r="BW173" i="6"/>
  <c r="BF98" i="6"/>
  <c r="CA154" i="6"/>
  <c r="BX97" i="6"/>
  <c r="AQ88" i="6"/>
  <c r="BY19" i="6"/>
  <c r="BC143" i="6"/>
  <c r="BZ171" i="6"/>
  <c r="BC108" i="6"/>
  <c r="AO30" i="6"/>
  <c r="Y54" i="6"/>
  <c r="AR19" i="6"/>
  <c r="BK133" i="6"/>
  <c r="BK136" i="6"/>
  <c r="BU15" i="6"/>
  <c r="BK119" i="6"/>
  <c r="BZ84" i="6"/>
  <c r="BU36" i="6"/>
  <c r="BV88" i="6"/>
  <c r="BK169" i="6"/>
  <c r="BK100" i="6"/>
  <c r="BK14" i="6"/>
  <c r="CA115" i="6"/>
  <c r="AN153" i="6"/>
  <c r="AT58" i="6"/>
  <c r="BG170" i="6"/>
  <c r="AQ89" i="6"/>
  <c r="AS29" i="6"/>
  <c r="BW48" i="6"/>
  <c r="Y117" i="6"/>
  <c r="BH69" i="6"/>
  <c r="BH23" i="6"/>
  <c r="BT151" i="6"/>
  <c r="AP103" i="6"/>
  <c r="X151" i="6"/>
  <c r="AJ101" i="6"/>
  <c r="BF53" i="6"/>
  <c r="BJ98" i="6"/>
  <c r="BC129" i="6"/>
  <c r="BE137" i="6"/>
  <c r="BE119" i="6"/>
  <c r="BG39" i="6"/>
  <c r="AN27" i="6"/>
  <c r="AI29" i="6"/>
  <c r="AN38" i="6"/>
  <c r="BU54" i="6"/>
  <c r="AN45" i="6"/>
  <c r="AZ126" i="6"/>
  <c r="BC130" i="6"/>
  <c r="AR156" i="6"/>
  <c r="AU103" i="6"/>
  <c r="BZ168" i="6"/>
  <c r="BM77" i="6"/>
  <c r="BM68" i="6"/>
  <c r="Y104" i="6"/>
  <c r="BW138" i="6"/>
  <c r="BU94" i="6"/>
  <c r="CC86" i="6"/>
  <c r="AV62" i="6"/>
  <c r="CC140" i="6"/>
  <c r="AB107" i="6"/>
  <c r="BJ21" i="6"/>
  <c r="BY116" i="6"/>
  <c r="BL135" i="6"/>
  <c r="BW28" i="6"/>
  <c r="CA57" i="6"/>
  <c r="BM165" i="6"/>
  <c r="CA174" i="6"/>
  <c r="AK99" i="6"/>
  <c r="CB30" i="6"/>
  <c r="BB87" i="6"/>
  <c r="BJ92" i="6"/>
  <c r="AN113" i="6"/>
  <c r="BY79" i="6"/>
  <c r="BN88" i="6"/>
  <c r="BC67" i="6"/>
  <c r="BM159" i="6"/>
  <c r="AE109" i="6"/>
  <c r="BL27" i="6"/>
  <c r="CB158" i="6"/>
  <c r="BT81" i="6"/>
  <c r="BC80" i="6"/>
  <c r="AL130" i="6"/>
  <c r="AN114" i="6"/>
  <c r="AR135" i="6"/>
  <c r="BL64" i="6"/>
  <c r="AP79" i="6"/>
  <c r="BJ115" i="6"/>
  <c r="AT48" i="6"/>
  <c r="BN154" i="6"/>
  <c r="BH80" i="6"/>
  <c r="BM35" i="6"/>
  <c r="BI145" i="6"/>
  <c r="BU159" i="6"/>
  <c r="AO173" i="6"/>
  <c r="AS135" i="6"/>
  <c r="BN72" i="6"/>
  <c r="BN100" i="6"/>
  <c r="BM103" i="6"/>
  <c r="AY160" i="6"/>
  <c r="BD173" i="6"/>
  <c r="BD139" i="6"/>
  <c r="CE71" i="6"/>
  <c r="BW38" i="6"/>
  <c r="BG75" i="6"/>
  <c r="BV124" i="6"/>
  <c r="BU49" i="6"/>
  <c r="AA78" i="6"/>
  <c r="CC27" i="6"/>
  <c r="BH118" i="6"/>
  <c r="BJ119" i="6"/>
  <c r="BN82" i="6"/>
  <c r="BU92" i="6"/>
  <c r="BC70" i="6"/>
  <c r="CA124" i="6"/>
  <c r="AN41" i="6"/>
  <c r="BE45" i="6"/>
  <c r="BE62" i="6"/>
  <c r="BG135" i="6"/>
  <c r="BG51" i="6"/>
  <c r="AN131" i="6"/>
  <c r="AO124" i="6"/>
  <c r="AH35" i="6"/>
  <c r="AM15" i="6"/>
  <c r="BE148" i="6"/>
  <c r="BM126" i="6"/>
  <c r="BI86" i="6"/>
  <c r="BF54" i="6"/>
  <c r="BB16" i="6"/>
  <c r="BM70" i="6"/>
  <c r="AT126" i="6"/>
  <c r="BI28" i="6"/>
  <c r="AM47" i="6"/>
  <c r="AN52" i="6"/>
  <c r="BU12" i="6"/>
  <c r="AA45" i="6"/>
  <c r="BK107" i="6"/>
  <c r="CB64" i="6"/>
  <c r="BI50" i="6"/>
  <c r="BE94" i="6"/>
  <c r="BH106" i="6"/>
  <c r="BK66" i="6"/>
  <c r="BN64" i="6"/>
  <c r="BG17" i="6"/>
  <c r="BN56" i="6"/>
  <c r="BX111" i="6"/>
  <c r="BY135" i="6"/>
  <c r="AQ37" i="6"/>
  <c r="AG70" i="6"/>
  <c r="BZ169" i="6"/>
  <c r="BI134" i="6"/>
  <c r="BY158" i="6"/>
  <c r="BH149" i="6"/>
  <c r="AN135" i="6"/>
  <c r="BG68" i="6"/>
  <c r="BE35" i="6"/>
  <c r="AU40" i="6"/>
  <c r="BG38" i="6"/>
  <c r="AR102" i="6"/>
  <c r="BT13" i="6"/>
  <c r="BT59" i="6"/>
  <c r="AK35" i="6"/>
  <c r="CC64" i="6"/>
  <c r="AI78" i="6"/>
  <c r="BG18" i="6"/>
  <c r="AD141" i="6"/>
  <c r="BT80" i="6"/>
  <c r="BF97" i="6"/>
  <c r="BE63" i="6"/>
  <c r="AM99" i="6"/>
  <c r="AQ169" i="6"/>
  <c r="AJ124" i="6"/>
  <c r="Z64" i="6"/>
  <c r="AP122" i="6"/>
  <c r="AK113" i="6"/>
  <c r="BJ47" i="6"/>
  <c r="AM50" i="6"/>
  <c r="CE146" i="6"/>
  <c r="AC121" i="6"/>
  <c r="BM40" i="6"/>
  <c r="BX77" i="6"/>
  <c r="BW116" i="6"/>
  <c r="AQ50" i="6"/>
  <c r="AE37" i="6"/>
  <c r="CC91" i="6"/>
  <c r="AW93" i="6"/>
  <c r="BC21" i="6"/>
  <c r="BJ140" i="6"/>
  <c r="AM171" i="6"/>
  <c r="BX82" i="6"/>
  <c r="BV111" i="6"/>
  <c r="AQ135" i="6"/>
  <c r="BK112" i="6"/>
  <c r="AP113" i="6"/>
  <c r="BI71" i="6"/>
  <c r="BL172" i="6"/>
  <c r="AZ104" i="6"/>
  <c r="BI98" i="6"/>
  <c r="AP100" i="6"/>
  <c r="BF159" i="6"/>
  <c r="BV170" i="6"/>
  <c r="BD125" i="6"/>
  <c r="BT111" i="6"/>
  <c r="BJ65" i="6"/>
  <c r="AA159" i="6"/>
  <c r="AE77" i="6"/>
  <c r="AY40" i="6"/>
  <c r="BY169" i="6"/>
  <c r="AX95" i="6"/>
  <c r="AN55" i="6"/>
  <c r="BN60" i="6"/>
  <c r="AO141" i="6"/>
  <c r="X163" i="6"/>
  <c r="BP16" i="6"/>
  <c r="BA161" i="6"/>
  <c r="AG112" i="6"/>
  <c r="AN145" i="6"/>
  <c r="AK76" i="6"/>
  <c r="AV77" i="6"/>
  <c r="BT154" i="6"/>
  <c r="AN20" i="6"/>
  <c r="CC77" i="6"/>
  <c r="BW159" i="6"/>
  <c r="BY145" i="6"/>
  <c r="AX175" i="6"/>
  <c r="BV114" i="6"/>
  <c r="AM96" i="6"/>
  <c r="AV165" i="6"/>
  <c r="CF81" i="6"/>
  <c r="AL121" i="6"/>
  <c r="AL165" i="6"/>
  <c r="BE39" i="6"/>
  <c r="BG152" i="6"/>
  <c r="AQ144" i="6"/>
  <c r="BE19" i="6"/>
  <c r="BD165" i="6"/>
  <c r="BD112" i="6"/>
  <c r="AC36" i="6"/>
  <c r="BY75" i="6"/>
  <c r="AW30" i="6"/>
  <c r="AC78" i="6"/>
  <c r="AZ152" i="6"/>
  <c r="AM78" i="6"/>
  <c r="AT23" i="6"/>
  <c r="BC89" i="6"/>
  <c r="CE96" i="6"/>
  <c r="AX81" i="6"/>
  <c r="AV98" i="6"/>
  <c r="AB147" i="6"/>
  <c r="BB115" i="6"/>
  <c r="BJ137" i="6"/>
  <c r="BJ113" i="6"/>
  <c r="AA42" i="6"/>
  <c r="BZ30" i="6"/>
  <c r="AY138" i="6"/>
  <c r="AQ112" i="6"/>
  <c r="BH60" i="6"/>
  <c r="BB50" i="6"/>
  <c r="BT37" i="6"/>
  <c r="AO82" i="6"/>
  <c r="AS97" i="6"/>
  <c r="AS147" i="6"/>
  <c r="BF29" i="6"/>
  <c r="AT11" i="6"/>
  <c r="AA104" i="6"/>
  <c r="AE99" i="6"/>
  <c r="CC134" i="6"/>
  <c r="CE33" i="6"/>
  <c r="BE130" i="6"/>
  <c r="AJ81" i="6"/>
  <c r="AE162" i="6"/>
  <c r="AP141" i="6"/>
  <c r="BV109" i="6"/>
  <c r="AO86" i="6"/>
  <c r="BD101" i="6"/>
  <c r="AQ73" i="6"/>
  <c r="AZ175" i="6"/>
  <c r="CC41" i="6"/>
  <c r="BD70" i="6"/>
  <c r="BC96" i="6"/>
  <c r="CE93" i="6"/>
  <c r="BL100" i="6"/>
  <c r="BW69" i="6"/>
  <c r="AB127" i="6"/>
  <c r="AT46" i="6"/>
  <c r="BL60" i="6"/>
  <c r="BL17" i="6"/>
  <c r="BE124" i="6"/>
  <c r="BI90" i="6"/>
  <c r="BL106" i="6"/>
  <c r="BL54" i="6"/>
  <c r="BV39" i="6"/>
  <c r="AT107" i="6"/>
  <c r="BK127" i="6"/>
  <c r="CA111" i="6"/>
  <c r="BR30" i="6"/>
  <c r="BI102" i="6"/>
  <c r="BI120" i="6"/>
  <c r="BB104" i="6"/>
  <c r="AR149" i="6"/>
  <c r="AS39" i="6"/>
  <c r="BO154" i="6"/>
  <c r="BH96" i="6"/>
  <c r="BJ149" i="6"/>
  <c r="BJ169" i="6"/>
  <c r="AT155" i="6"/>
  <c r="AS54" i="6"/>
  <c r="BU103" i="6"/>
  <c r="BH104" i="6"/>
  <c r="BX116" i="6"/>
  <c r="AR51" i="6"/>
  <c r="BL18" i="6"/>
  <c r="BH27" i="6"/>
  <c r="AF152" i="6"/>
  <c r="AZ39" i="6"/>
  <c r="AT26" i="6"/>
  <c r="BD131" i="6"/>
  <c r="BX154" i="6"/>
  <c r="BV93" i="6"/>
  <c r="BT20" i="6"/>
  <c r="BI169" i="6"/>
  <c r="AM116" i="6"/>
  <c r="BM33" i="6"/>
  <c r="BM87" i="6"/>
  <c r="BW127" i="6"/>
  <c r="BC132" i="6"/>
  <c r="AJ118" i="6"/>
  <c r="BX113" i="6"/>
  <c r="AN122" i="6"/>
  <c r="AJ157" i="6"/>
  <c r="AS114" i="6"/>
  <c r="AT154" i="6"/>
  <c r="BF164" i="6"/>
  <c r="BL46" i="6"/>
  <c r="BB116" i="6"/>
  <c r="BK15" i="6"/>
  <c r="AP59" i="6"/>
  <c r="BB65" i="6"/>
  <c r="AD89" i="6"/>
  <c r="BI80" i="6"/>
  <c r="BF86" i="6"/>
  <c r="AO46" i="6"/>
  <c r="BT64" i="6"/>
  <c r="BE127" i="6"/>
  <c r="AG46" i="6"/>
  <c r="BB108" i="6"/>
  <c r="Y153" i="6"/>
  <c r="CC68" i="6"/>
  <c r="AK52" i="6"/>
  <c r="BO128" i="6"/>
  <c r="AN162" i="6"/>
  <c r="AT175" i="6"/>
  <c r="BG124" i="6"/>
  <c r="BG104" i="6"/>
  <c r="AY131" i="6"/>
  <c r="Z151" i="6"/>
  <c r="AO127" i="6"/>
  <c r="BR154" i="6"/>
  <c r="BB22" i="6"/>
  <c r="AK143" i="6"/>
  <c r="AE59" i="6"/>
  <c r="BF134" i="6"/>
  <c r="AM66" i="6"/>
  <c r="AM126" i="6"/>
  <c r="AC58" i="6"/>
  <c r="AT40" i="6"/>
  <c r="AS92" i="6"/>
  <c r="BJ51" i="6"/>
  <c r="AE149" i="6"/>
  <c r="AS68" i="6"/>
  <c r="BL74" i="6"/>
  <c r="BB163" i="6"/>
  <c r="AT14" i="6"/>
  <c r="CF125" i="6"/>
  <c r="AK86" i="6"/>
  <c r="BK63" i="6"/>
  <c r="AB116" i="6"/>
  <c r="AT47" i="6"/>
  <c r="AO111" i="6"/>
  <c r="CD12" i="6"/>
  <c r="U138" i="5"/>
  <c r="BM161" i="6"/>
  <c r="BD40" i="6"/>
  <c r="BF100" i="6"/>
  <c r="BI96" i="6"/>
  <c r="CA14" i="6"/>
  <c r="BW124" i="6"/>
  <c r="AF24" i="6"/>
  <c r="BK147" i="6"/>
  <c r="AX78" i="6"/>
  <c r="BF92" i="6"/>
  <c r="CA63" i="6"/>
  <c r="BJ105" i="6"/>
  <c r="CA91" i="6"/>
  <c r="AI76" i="6"/>
  <c r="BT108" i="6"/>
  <c r="AA126" i="6"/>
  <c r="BH162" i="6"/>
  <c r="CA109" i="6"/>
  <c r="BE92" i="6"/>
  <c r="AC81" i="6"/>
  <c r="AU70" i="6"/>
  <c r="BT87" i="6"/>
  <c r="BK91" i="6"/>
  <c r="BI174" i="6"/>
  <c r="BG164" i="6"/>
  <c r="BN50" i="6"/>
  <c r="BM58" i="6"/>
  <c r="AP15" i="6"/>
  <c r="AZ37" i="6"/>
  <c r="BJ87" i="6"/>
  <c r="AE164" i="6"/>
  <c r="AT172" i="6"/>
  <c r="AM41" i="6"/>
  <c r="AR117" i="6"/>
  <c r="BE173" i="6"/>
  <c r="AJ75" i="6"/>
  <c r="BZ89" i="6"/>
  <c r="AC21" i="6"/>
  <c r="BE152" i="6"/>
  <c r="AA142" i="6"/>
  <c r="BE150" i="6"/>
  <c r="AG168" i="6"/>
  <c r="AM77" i="6"/>
  <c r="AJ11" i="6"/>
  <c r="BN162" i="6"/>
  <c r="BC141" i="6"/>
  <c r="AU69" i="6"/>
  <c r="AY106" i="6"/>
  <c r="CE105" i="6"/>
  <c r="BB154" i="6"/>
  <c r="BN123" i="6"/>
  <c r="BF22" i="6"/>
  <c r="AZ46" i="6"/>
  <c r="AA39" i="6"/>
  <c r="BG102" i="6"/>
  <c r="AY84" i="6"/>
  <c r="BX57" i="6"/>
  <c r="BI82" i="6"/>
  <c r="AF137" i="6"/>
  <c r="BV55" i="6"/>
  <c r="BX63" i="6"/>
  <c r="AL104" i="6"/>
  <c r="AU37" i="6"/>
  <c r="BV120" i="6"/>
  <c r="BT121" i="6"/>
  <c r="AN105" i="6"/>
  <c r="BI147" i="6"/>
  <c r="BR80" i="6"/>
  <c r="BF168" i="6"/>
  <c r="AF102" i="6"/>
  <c r="AE57" i="6"/>
  <c r="BB148" i="6"/>
  <c r="BI46" i="6"/>
  <c r="AR67" i="6"/>
  <c r="BC49" i="6"/>
  <c r="AN72" i="6"/>
  <c r="BT54" i="6"/>
  <c r="BD26" i="6"/>
  <c r="BS144" i="6"/>
  <c r="AL167" i="6"/>
  <c r="AN23" i="6"/>
  <c r="AZ99" i="6"/>
  <c r="BG165" i="6"/>
  <c r="BL45" i="6"/>
  <c r="AT83" i="6"/>
  <c r="AL170" i="6"/>
  <c r="AO18" i="6"/>
  <c r="AS155" i="6"/>
  <c r="AJ82" i="6"/>
  <c r="AH115" i="6"/>
  <c r="BV64" i="6"/>
  <c r="BE88" i="6"/>
  <c r="BL163" i="6"/>
  <c r="CA116" i="6"/>
  <c r="BK155" i="6"/>
  <c r="BG61" i="6"/>
  <c r="AK101" i="6"/>
  <c r="BH40" i="6"/>
  <c r="BL63" i="6"/>
  <c r="AX100" i="6"/>
  <c r="BL92" i="6"/>
  <c r="BC113" i="6"/>
  <c r="BO51" i="6"/>
  <c r="AD154" i="6"/>
  <c r="AN87" i="6"/>
  <c r="AG83" i="6"/>
  <c r="BD145" i="6"/>
  <c r="BI151" i="6"/>
  <c r="AO50" i="6"/>
  <c r="BF68" i="6"/>
  <c r="AQ33" i="6"/>
  <c r="AO72" i="6"/>
  <c r="BJ18" i="6"/>
  <c r="BC169" i="6"/>
  <c r="BK84" i="6"/>
  <c r="CD92" i="6"/>
  <c r="BX120" i="6"/>
  <c r="BT103" i="6"/>
  <c r="AL33" i="6"/>
  <c r="AB49" i="6"/>
  <c r="AQ38" i="6"/>
  <c r="BH20" i="6"/>
  <c r="AU79" i="6"/>
  <c r="AT30" i="6"/>
  <c r="AR11" i="6"/>
  <c r="BV163" i="6"/>
  <c r="BW75" i="6"/>
  <c r="AM76" i="6"/>
  <c r="AR84" i="6"/>
  <c r="BI18" i="6"/>
  <c r="BC46" i="6"/>
  <c r="BF46" i="6"/>
  <c r="CA62" i="6"/>
  <c r="BM131" i="6"/>
  <c r="X154" i="6"/>
  <c r="BH147" i="6"/>
  <c r="BH77" i="6"/>
  <c r="BL66" i="6"/>
  <c r="Y89" i="6"/>
  <c r="AU142" i="6"/>
  <c r="BX136" i="6"/>
  <c r="AS128" i="6"/>
  <c r="BH101" i="6"/>
  <c r="AW96" i="6"/>
  <c r="BE82" i="6"/>
  <c r="BY130" i="6"/>
  <c r="AK105" i="6"/>
  <c r="AE172" i="6"/>
  <c r="AK100" i="6"/>
  <c r="AF151" i="6"/>
  <c r="AJ67" i="6"/>
  <c r="AP118" i="6"/>
  <c r="BK54" i="6"/>
  <c r="BY56" i="6"/>
  <c r="BE156" i="6"/>
  <c r="BW164" i="6"/>
  <c r="BV79" i="6"/>
  <c r="AK174" i="6"/>
  <c r="AV149" i="6"/>
  <c r="BH113" i="6"/>
  <c r="BD158" i="6"/>
  <c r="CE165" i="6"/>
  <c r="BL96" i="6"/>
  <c r="BU106" i="6"/>
  <c r="AK94" i="6"/>
  <c r="BI122" i="6"/>
  <c r="BL24" i="6"/>
  <c r="AK47" i="6"/>
  <c r="BJ129" i="6"/>
  <c r="CE28" i="6"/>
  <c r="BX173" i="6"/>
  <c r="BT171" i="6"/>
  <c r="BX41" i="6"/>
  <c r="BK158" i="6"/>
  <c r="BL61" i="6"/>
  <c r="BA12" i="6"/>
  <c r="BC126" i="6"/>
  <c r="BM76" i="6"/>
  <c r="CC119" i="6"/>
  <c r="AM91" i="6"/>
  <c r="BM17" i="6"/>
  <c r="BV113" i="6"/>
  <c r="BJ44" i="6"/>
  <c r="BL131" i="6"/>
  <c r="BD134" i="6"/>
  <c r="BM175" i="6"/>
  <c r="CA32" i="6"/>
  <c r="AK90" i="6"/>
  <c r="AB152" i="6"/>
  <c r="BJ89" i="6"/>
  <c r="AT108" i="6"/>
  <c r="AP22" i="6"/>
  <c r="BF102" i="6"/>
  <c r="AP36" i="6"/>
  <c r="CA138" i="6"/>
  <c r="BF14" i="6"/>
  <c r="BV107" i="6"/>
  <c r="BZ173" i="6"/>
  <c r="AM80" i="6"/>
  <c r="BL32" i="6"/>
  <c r="AA80" i="6"/>
  <c r="AK24" i="6"/>
  <c r="BN157" i="6"/>
  <c r="BB126" i="6"/>
  <c r="BI67" i="6"/>
  <c r="BZ51" i="6"/>
  <c r="Y130" i="6"/>
  <c r="AU13" i="6"/>
  <c r="BG33" i="6"/>
  <c r="AW159" i="6"/>
  <c r="AP149" i="6"/>
  <c r="AL13" i="6"/>
  <c r="CF50" i="6"/>
  <c r="AV95" i="6"/>
  <c r="AJ19" i="6"/>
  <c r="AA115" i="6"/>
  <c r="BI139" i="6"/>
  <c r="AU164" i="6"/>
  <c r="BK75" i="6"/>
  <c r="AB63" i="6"/>
  <c r="AT118" i="6"/>
  <c r="AP78" i="6"/>
  <c r="BG119" i="6"/>
  <c r="BI156" i="6"/>
  <c r="AE141" i="6"/>
  <c r="AD26" i="6"/>
  <c r="AL110" i="6"/>
  <c r="BM128" i="6"/>
  <c r="BF110" i="6"/>
  <c r="AX91" i="6"/>
  <c r="AG157" i="6"/>
  <c r="AR148" i="6"/>
  <c r="BD49" i="6"/>
  <c r="BK97" i="6"/>
  <c r="AH150" i="6"/>
  <c r="AQ132" i="6"/>
  <c r="AD103" i="6"/>
  <c r="AU71" i="6"/>
  <c r="AL171" i="6"/>
  <c r="AE153" i="6"/>
  <c r="BK110" i="6"/>
  <c r="CB67" i="6"/>
  <c r="BJ78" i="6"/>
  <c r="AK108" i="6"/>
  <c r="BH93" i="6"/>
  <c r="AC101" i="6"/>
  <c r="AQ59" i="6"/>
  <c r="AC120" i="6"/>
  <c r="BX118" i="6"/>
  <c r="AJ32" i="6"/>
  <c r="BW17" i="6"/>
  <c r="AT75" i="6"/>
  <c r="AK40" i="6"/>
  <c r="BZ165" i="6"/>
  <c r="CA129" i="6"/>
  <c r="BD100" i="6"/>
  <c r="BH141" i="6"/>
  <c r="AZ35" i="6"/>
  <c r="AK137" i="6"/>
  <c r="AK168" i="6"/>
  <c r="AJ145" i="6"/>
  <c r="BW170" i="6"/>
  <c r="AM114" i="6"/>
  <c r="BN89" i="6"/>
  <c r="AT56" i="6"/>
  <c r="X53" i="6"/>
  <c r="BC30" i="6"/>
  <c r="BN96" i="6"/>
  <c r="BN111" i="6"/>
  <c r="BH151" i="6"/>
  <c r="BE147" i="6"/>
  <c r="AW63" i="6"/>
  <c r="BT140" i="6"/>
  <c r="BH134" i="6"/>
  <c r="AK124" i="6"/>
  <c r="BN130" i="6"/>
  <c r="AP125" i="6"/>
  <c r="BZ136" i="6"/>
  <c r="BL12" i="6"/>
  <c r="BM100" i="6"/>
  <c r="BU35" i="6"/>
  <c r="AO106" i="6"/>
  <c r="CB13" i="6"/>
  <c r="BL174" i="6"/>
  <c r="AI32" i="6"/>
  <c r="BI131" i="6"/>
  <c r="AO85" i="6"/>
  <c r="BV87" i="6"/>
  <c r="AR157" i="6"/>
  <c r="AN15" i="6"/>
  <c r="AV46" i="6"/>
  <c r="BE74" i="6"/>
  <c r="BD161" i="6"/>
  <c r="BX109" i="6"/>
  <c r="CF29" i="6"/>
  <c r="AM39" i="6"/>
  <c r="BH107" i="6"/>
  <c r="BJ56" i="6"/>
  <c r="AQ25" i="6"/>
  <c r="BI95" i="6"/>
  <c r="AK48" i="6"/>
  <c r="AL68" i="6"/>
  <c r="BA65" i="6"/>
  <c r="BM16" i="6"/>
  <c r="BE66" i="6"/>
  <c r="AN160" i="6"/>
  <c r="BJ168" i="6"/>
  <c r="BG144" i="6"/>
  <c r="AT113" i="6"/>
  <c r="BL69" i="6"/>
  <c r="AK135" i="6"/>
  <c r="BL36" i="6"/>
  <c r="BJ94" i="6"/>
  <c r="BF26" i="6"/>
  <c r="BM140" i="6"/>
  <c r="AL146" i="6"/>
  <c r="BN19" i="6"/>
  <c r="BE27" i="6"/>
  <c r="BK11" i="6"/>
  <c r="AG96" i="6"/>
  <c r="BN14" i="6"/>
  <c r="BF84" i="6"/>
  <c r="AM106" i="6"/>
  <c r="CC36" i="6"/>
  <c r="BI37" i="6"/>
  <c r="BX110" i="6"/>
  <c r="BC152" i="6"/>
  <c r="BK98" i="6"/>
  <c r="BI55" i="6"/>
  <c r="AJ18" i="6"/>
  <c r="BU113" i="6"/>
  <c r="BM24" i="6"/>
  <c r="AT109" i="6"/>
  <c r="AA85" i="6"/>
  <c r="AJ20" i="6"/>
  <c r="BX138" i="6"/>
  <c r="BK168" i="6"/>
  <c r="AX58" i="6"/>
  <c r="AS65" i="6"/>
  <c r="AN81" i="6"/>
  <c r="BM130" i="6"/>
  <c r="AU167" i="6"/>
  <c r="AY141" i="6"/>
  <c r="BH68" i="6"/>
  <c r="AK159" i="6"/>
  <c r="AS169" i="6"/>
  <c r="X51" i="6"/>
  <c r="BC160" i="6"/>
  <c r="BF83" i="6"/>
  <c r="BE36" i="6"/>
  <c r="BT168" i="6"/>
  <c r="BW126" i="6"/>
  <c r="BC18" i="6"/>
  <c r="AP150" i="6"/>
  <c r="AO135" i="6"/>
  <c r="AL27" i="6"/>
  <c r="BL164" i="6"/>
  <c r="BC29" i="6"/>
  <c r="AL45" i="6"/>
  <c r="AH28" i="6"/>
  <c r="AJ25" i="6"/>
  <c r="BT47" i="6"/>
  <c r="BD154" i="6"/>
  <c r="BB121" i="6"/>
  <c r="AA33" i="6"/>
  <c r="AB133" i="6"/>
  <c r="BM86" i="6"/>
  <c r="BZ46" i="6"/>
  <c r="BG137" i="6"/>
  <c r="AP109" i="6"/>
  <c r="BM152" i="6"/>
  <c r="BY121" i="6"/>
  <c r="AT64" i="6"/>
  <c r="BF28" i="6"/>
  <c r="BP93" i="6"/>
  <c r="BD150" i="6"/>
  <c r="BB32" i="6"/>
  <c r="AM118" i="6"/>
  <c r="BY85" i="6"/>
  <c r="AO16" i="6"/>
  <c r="AN161" i="6"/>
  <c r="AP102" i="6"/>
  <c r="CE106" i="6"/>
  <c r="BD76" i="6"/>
  <c r="BI119" i="6"/>
  <c r="CC24" i="6"/>
  <c r="BV136" i="6"/>
  <c r="AU78" i="6"/>
  <c r="BP11" i="6"/>
  <c r="BZ160" i="6"/>
  <c r="AN103" i="6"/>
  <c r="BD17" i="6"/>
  <c r="BK45" i="6"/>
  <c r="BL142" i="6"/>
  <c r="AY105" i="6"/>
  <c r="AY103" i="6"/>
  <c r="AQ92" i="6"/>
  <c r="AP73" i="6"/>
  <c r="BP70" i="6"/>
  <c r="BC42" i="6"/>
  <c r="AV175" i="6"/>
  <c r="BT160" i="6"/>
  <c r="BW145" i="6"/>
  <c r="BE29" i="6"/>
  <c r="AH110" i="6"/>
  <c r="BD149" i="6"/>
  <c r="AJ98" i="6"/>
  <c r="BW29" i="6"/>
  <c r="BM135" i="6"/>
  <c r="CC42" i="6"/>
  <c r="BT163" i="6"/>
  <c r="BH55" i="6"/>
  <c r="AZ137" i="6"/>
  <c r="CB143" i="6"/>
  <c r="BG145" i="6"/>
  <c r="BG160" i="6"/>
  <c r="BU166" i="6"/>
  <c r="AL118" i="6"/>
  <c r="AQ29" i="6"/>
  <c r="BV102" i="6"/>
  <c r="BN77" i="6"/>
  <c r="BG117" i="6"/>
  <c r="BN39" i="6"/>
  <c r="CA79" i="6"/>
  <c r="BN25" i="6"/>
  <c r="BG67" i="6"/>
  <c r="AY108" i="6"/>
  <c r="AX110" i="6"/>
  <c r="AK134" i="6"/>
  <c r="BR18" i="6"/>
  <c r="BY87" i="6"/>
  <c r="AH136" i="6"/>
  <c r="BN152" i="6"/>
  <c r="BC64" i="6"/>
  <c r="BL93" i="6"/>
  <c r="AP39" i="6"/>
  <c r="BL28" i="6"/>
  <c r="BG95" i="6"/>
  <c r="BT119" i="6"/>
  <c r="BZ26" i="6"/>
  <c r="BK82" i="6"/>
  <c r="BH166" i="6"/>
  <c r="BA68" i="6"/>
  <c r="AT52" i="6"/>
  <c r="AT97" i="6"/>
  <c r="CB49" i="6"/>
  <c r="AX105" i="6"/>
  <c r="AG118" i="6"/>
  <c r="AH171" i="6"/>
  <c r="BN101" i="6"/>
  <c r="BF163" i="6"/>
  <c r="AP90" i="6"/>
  <c r="AT112" i="6"/>
  <c r="BI33" i="6"/>
  <c r="BG71" i="6"/>
  <c r="AZ135" i="6"/>
  <c r="BW88" i="6"/>
  <c r="BB141" i="6"/>
  <c r="AO54" i="6"/>
  <c r="AM97" i="6"/>
  <c r="AP50" i="6"/>
  <c r="BF41" i="6"/>
  <c r="AH13" i="6"/>
  <c r="BG155" i="6"/>
  <c r="BC92" i="6"/>
  <c r="BB25" i="6"/>
  <c r="BW120" i="6"/>
  <c r="AT25" i="6"/>
  <c r="BM162" i="6"/>
  <c r="BH161" i="6"/>
  <c r="BG126" i="6"/>
  <c r="BC163" i="6"/>
  <c r="BG171" i="6"/>
  <c r="AT111" i="6"/>
  <c r="BT153" i="6"/>
  <c r="BF125" i="6"/>
  <c r="AU163" i="6"/>
  <c r="BK128" i="6"/>
  <c r="AR128" i="6"/>
  <c r="BD24" i="6"/>
  <c r="AQ18" i="6"/>
  <c r="AE38" i="6"/>
  <c r="BO130" i="6"/>
  <c r="BG118" i="6"/>
  <c r="BB37" i="6"/>
  <c r="Y38" i="6"/>
  <c r="BW23" i="6"/>
  <c r="BB81" i="6"/>
  <c r="AQ133" i="6"/>
  <c r="AJ122" i="6"/>
  <c r="AU85" i="6"/>
  <c r="AV138" i="6"/>
  <c r="AL23" i="6"/>
  <c r="BM116" i="6"/>
  <c r="BT92" i="6"/>
  <c r="AT96" i="6"/>
  <c r="Z15" i="6"/>
  <c r="AN165" i="6"/>
  <c r="AW16" i="6"/>
  <c r="BN173" i="6"/>
  <c r="CE119" i="6"/>
  <c r="AS150" i="6"/>
  <c r="X156" i="6"/>
  <c r="BL49" i="6"/>
  <c r="BV175" i="6"/>
  <c r="BT110" i="6"/>
  <c r="AV71" i="6"/>
  <c r="AR85" i="6"/>
  <c r="BN42" i="6"/>
  <c r="BS92" i="6"/>
  <c r="AM29" i="6"/>
  <c r="AA35" i="6"/>
  <c r="BE106" i="6"/>
  <c r="AT147" i="6"/>
  <c r="AL105" i="6"/>
  <c r="Z175" i="6"/>
  <c r="AP68" i="6"/>
  <c r="BP40" i="6"/>
  <c r="BK162" i="6"/>
  <c r="AM131" i="6"/>
  <c r="BJ93" i="6"/>
  <c r="BD129" i="6"/>
  <c r="BH111" i="6"/>
  <c r="AQ127" i="6"/>
  <c r="AM145" i="6"/>
  <c r="BM102" i="6"/>
  <c r="BI32" i="6"/>
  <c r="CE170" i="6"/>
  <c r="AQ15" i="6"/>
  <c r="BF57" i="6"/>
  <c r="BY104" i="6"/>
  <c r="AL137" i="6"/>
  <c r="BJ108" i="6"/>
  <c r="BK28" i="6"/>
  <c r="BN105" i="6"/>
  <c r="AO26" i="6"/>
  <c r="BU26" i="6"/>
  <c r="AM48" i="6"/>
  <c r="BN98" i="6"/>
  <c r="AK172" i="6"/>
  <c r="AD123" i="6"/>
  <c r="BI124" i="6"/>
  <c r="BT104" i="6"/>
  <c r="AL90" i="6"/>
  <c r="BC60" i="6"/>
  <c r="BM169" i="6"/>
  <c r="AA121" i="6"/>
  <c r="AA150" i="6"/>
  <c r="AT141" i="6"/>
  <c r="BM14" i="6"/>
  <c r="AN120" i="6"/>
  <c r="BI116" i="6"/>
  <c r="BE108" i="6"/>
  <c r="BD127" i="6"/>
  <c r="AO69" i="6"/>
  <c r="CE166" i="6"/>
  <c r="AZ138" i="6"/>
  <c r="BW109" i="6"/>
  <c r="BA78" i="6"/>
  <c r="AT89" i="6"/>
  <c r="AN140" i="6"/>
  <c r="AT151" i="6"/>
  <c r="BI47" i="6"/>
  <c r="AQ16" i="6"/>
  <c r="BY114" i="6"/>
  <c r="BT145" i="6"/>
  <c r="BD47" i="6"/>
  <c r="AF29" i="6"/>
  <c r="BE70" i="6"/>
  <c r="BB129" i="6"/>
  <c r="AF99" i="6"/>
  <c r="AG74" i="6"/>
  <c r="BY15" i="6"/>
  <c r="CE116" i="6"/>
  <c r="BL110" i="6"/>
  <c r="BJ116" i="6"/>
  <c r="X109" i="6"/>
  <c r="AL99" i="6"/>
  <c r="AN42" i="6"/>
  <c r="AK32" i="6"/>
  <c r="BL133" i="6"/>
  <c r="AL154" i="6"/>
  <c r="BG74" i="6"/>
  <c r="AM142" i="6"/>
  <c r="BV161" i="6"/>
  <c r="BT135" i="6"/>
  <c r="BE158" i="6"/>
  <c r="BH146" i="6"/>
  <c r="AK144" i="6"/>
  <c r="BW74" i="6"/>
  <c r="AE96" i="6"/>
  <c r="BD110" i="6"/>
  <c r="BG86" i="6"/>
  <c r="AK102" i="6"/>
  <c r="BN103" i="6"/>
  <c r="AG115" i="6"/>
  <c r="BJ112" i="6"/>
  <c r="AM93" i="6"/>
  <c r="AI147" i="6"/>
  <c r="AE68" i="6"/>
  <c r="BQ56" i="6"/>
  <c r="BI135" i="6"/>
  <c r="BM22" i="6"/>
  <c r="AR140" i="6"/>
  <c r="BC39" i="6"/>
  <c r="AE39" i="6"/>
  <c r="BY117" i="6"/>
  <c r="BT50" i="6"/>
  <c r="AR155" i="6"/>
  <c r="AE82" i="6"/>
  <c r="BB84" i="6"/>
  <c r="BE26" i="6"/>
  <c r="AA19" i="6"/>
  <c r="AJ87" i="6"/>
  <c r="X87" i="1"/>
  <c r="AR141" i="6"/>
  <c r="BC144" i="6"/>
  <c r="BQ60" i="6"/>
  <c r="BX64" i="6"/>
  <c r="CA35" i="6"/>
  <c r="BV112" i="6"/>
  <c r="BD61" i="6"/>
  <c r="BY97" i="6"/>
  <c r="AR122" i="6"/>
  <c r="BK167" i="6"/>
  <c r="BH66" i="6"/>
  <c r="BK20" i="6"/>
  <c r="AM67" i="6"/>
  <c r="BK53" i="6"/>
  <c r="BT60" i="6"/>
  <c r="BN118" i="6"/>
  <c r="BD91" i="6"/>
  <c r="AM89" i="6"/>
  <c r="BB28" i="6"/>
  <c r="BC75" i="6"/>
  <c r="CC15" i="6"/>
  <c r="AQ129" i="6"/>
  <c r="BW133" i="6"/>
  <c r="BG173" i="6"/>
  <c r="BG92" i="6"/>
  <c r="AO89" i="6"/>
  <c r="BV16" i="6"/>
  <c r="BZ148" i="6"/>
  <c r="BD97" i="6"/>
  <c r="AP110" i="6"/>
  <c r="BB171" i="6"/>
  <c r="BZ70" i="6"/>
  <c r="AH104" i="6"/>
  <c r="BT46" i="6"/>
  <c r="BW112" i="6"/>
  <c r="BT96" i="6"/>
  <c r="BM113" i="6"/>
  <c r="BV104" i="6"/>
  <c r="CA90" i="6"/>
  <c r="AL101" i="6"/>
  <c r="BE37" i="6"/>
  <c r="AZ91" i="6"/>
  <c r="BG162" i="6"/>
  <c r="BD53" i="6"/>
  <c r="BN146" i="6"/>
  <c r="BT90" i="6"/>
  <c r="AZ118" i="6"/>
  <c r="AN173" i="6"/>
  <c r="BF90" i="6"/>
  <c r="AO39" i="6"/>
  <c r="BC32" i="6"/>
  <c r="AN111" i="6"/>
  <c r="BZ161" i="6"/>
  <c r="AL93" i="6"/>
  <c r="BZ82" i="6"/>
  <c r="Y168" i="6"/>
  <c r="AM36" i="6"/>
  <c r="BK69" i="6"/>
  <c r="BW35" i="6"/>
  <c r="AK12" i="6"/>
  <c r="BU129" i="6"/>
  <c r="BU44" i="6"/>
  <c r="BT106" i="6"/>
  <c r="BV139" i="6"/>
  <c r="BF30" i="6"/>
  <c r="BI23" i="6"/>
  <c r="CF118" i="6"/>
  <c r="CA145" i="6"/>
  <c r="BK90" i="6"/>
  <c r="BU59" i="6"/>
  <c r="BN91" i="6"/>
  <c r="BC37" i="6"/>
  <c r="BM129" i="6"/>
  <c r="BI57" i="6"/>
  <c r="CA75" i="6"/>
  <c r="BZ57" i="6"/>
  <c r="CB19" i="6"/>
  <c r="BZ94" i="6"/>
  <c r="CD96" i="6"/>
  <c r="AJ140" i="6"/>
  <c r="AN17" i="6"/>
  <c r="CC163" i="6"/>
  <c r="BE157" i="6"/>
  <c r="BE28" i="6"/>
  <c r="BX94" i="6"/>
  <c r="BH78" i="6"/>
  <c r="AL119" i="6"/>
  <c r="BF52" i="6"/>
  <c r="AD144" i="6"/>
  <c r="AO97" i="6"/>
  <c r="BM106" i="6"/>
  <c r="BI15" i="6"/>
  <c r="CC164" i="6"/>
  <c r="BJ157" i="6"/>
  <c r="AP153" i="6"/>
  <c r="X14" i="6"/>
  <c r="BJ77" i="6"/>
  <c r="BJ49" i="6"/>
  <c r="AG89" i="6"/>
  <c r="BJ20" i="6"/>
  <c r="AK51" i="6"/>
  <c r="AN49" i="6"/>
  <c r="BU97" i="6"/>
  <c r="BU90" i="6"/>
  <c r="AG97" i="6"/>
  <c r="BP84" i="6"/>
  <c r="AV142" i="6"/>
  <c r="BV118" i="6"/>
  <c r="BD174" i="6"/>
  <c r="BC41" i="6"/>
  <c r="AM79" i="6"/>
  <c r="BV132" i="6"/>
  <c r="BJ62" i="6"/>
  <c r="AS125" i="6"/>
  <c r="BO124" i="6"/>
  <c r="BN166" i="6"/>
  <c r="AF55" i="6"/>
  <c r="BM146" i="6"/>
  <c r="BG169" i="6"/>
  <c r="AT127" i="6"/>
  <c r="AV81" i="6"/>
  <c r="AM44" i="6"/>
  <c r="BT42" i="6"/>
  <c r="AK22" i="6"/>
  <c r="BC83" i="6"/>
  <c r="BI140" i="6"/>
  <c r="CF78" i="6"/>
  <c r="AR12" i="6"/>
  <c r="AO98" i="6"/>
  <c r="AJ64" i="6"/>
  <c r="AJ100" i="6"/>
  <c r="AW158" i="6"/>
  <c r="BI112" i="6"/>
  <c r="AK27" i="6"/>
  <c r="AP121" i="6"/>
  <c r="BJ121" i="6"/>
  <c r="BH84" i="6"/>
  <c r="BC68" i="6"/>
  <c r="BJ141" i="6"/>
  <c r="BD89" i="6"/>
  <c r="CF178" i="6"/>
  <c r="BJ91" i="6"/>
  <c r="BX156" i="6"/>
  <c r="BK121" i="6"/>
  <c r="BM36" i="6"/>
  <c r="AQ167" i="6"/>
  <c r="BH94" i="6"/>
  <c r="X108" i="6"/>
  <c r="CF85" i="6"/>
  <c r="BT95" i="6"/>
  <c r="BL109" i="6"/>
  <c r="AD125" i="6"/>
  <c r="BT41" i="6"/>
  <c r="AT61" i="6"/>
  <c r="BV70" i="6"/>
  <c r="BQ72" i="6"/>
  <c r="BT129" i="6"/>
  <c r="AY140" i="6"/>
  <c r="AP152" i="6"/>
  <c r="BF143" i="6"/>
  <c r="AX90" i="6"/>
  <c r="BG132" i="6"/>
  <c r="X44" i="6"/>
  <c r="AT116" i="6"/>
  <c r="BL158" i="6"/>
  <c r="CA61" i="6"/>
  <c r="AT132" i="6"/>
  <c r="BI88" i="6"/>
  <c r="AT27" i="6"/>
  <c r="BR105" i="6"/>
  <c r="BQ17" i="6"/>
  <c r="AP151" i="6"/>
  <c r="AS21" i="6"/>
  <c r="BF141" i="6"/>
  <c r="AW161" i="6"/>
  <c r="Y133" i="6"/>
  <c r="BK25" i="6"/>
  <c r="AC50" i="6"/>
  <c r="AF54" i="6"/>
  <c r="AA155" i="6"/>
  <c r="BE113" i="6"/>
  <c r="AS142" i="6"/>
  <c r="BE154" i="6"/>
  <c r="BF66" i="6"/>
  <c r="AV40" i="6"/>
  <c r="AQ26" i="6"/>
  <c r="BB74" i="6"/>
  <c r="BE67" i="6"/>
  <c r="CB159" i="6"/>
  <c r="BD172" i="6"/>
  <c r="BG77" i="6"/>
  <c r="BB61" i="6"/>
  <c r="AS90" i="6"/>
  <c r="AP65" i="6"/>
  <c r="BD73" i="6"/>
  <c r="BI132" i="6"/>
  <c r="BK22" i="6"/>
  <c r="BO170" i="6"/>
  <c r="BL118" i="6"/>
  <c r="AQ101" i="6"/>
  <c r="BL47" i="6"/>
  <c r="AP64" i="6"/>
  <c r="AO28" i="6"/>
  <c r="BF40" i="6"/>
  <c r="AP45" i="6"/>
  <c r="BJ68" i="6"/>
  <c r="BK159" i="6"/>
  <c r="BP128" i="6"/>
  <c r="AD88" i="6"/>
  <c r="BC77" i="6"/>
  <c r="AU100" i="6"/>
  <c r="AG119" i="6"/>
  <c r="AS113" i="6"/>
  <c r="AN107" i="6"/>
  <c r="AI21" i="6"/>
  <c r="AF44" i="6"/>
  <c r="BF36" i="6"/>
  <c r="AR42" i="6"/>
  <c r="BE18" i="6"/>
  <c r="BF51" i="6"/>
  <c r="AQ36" i="6"/>
  <c r="BQ135" i="6"/>
  <c r="X112" i="6"/>
  <c r="BB103" i="6"/>
  <c r="AQ175" i="6"/>
  <c r="BA169" i="6"/>
  <c r="AI24" i="6"/>
  <c r="Y14" i="6"/>
  <c r="AN76" i="6"/>
  <c r="AA59" i="6"/>
  <c r="BE121" i="6"/>
  <c r="CB155" i="6"/>
  <c r="BC47" i="6"/>
  <c r="AT137" i="6"/>
  <c r="AI22" i="6"/>
  <c r="AG15" i="6"/>
  <c r="AM32" i="6"/>
  <c r="Y158" i="6"/>
  <c r="AE106" i="6"/>
  <c r="BK105" i="6"/>
  <c r="X93" i="6"/>
  <c r="AU76" i="6"/>
  <c r="BG175" i="6"/>
  <c r="AM88" i="6"/>
  <c r="AF60" i="6"/>
  <c r="AY82" i="6"/>
  <c r="BE135" i="6"/>
  <c r="AW95" i="6"/>
  <c r="BC102" i="6"/>
  <c r="AT152" i="6"/>
  <c r="BG159" i="6"/>
  <c r="CE150" i="6"/>
  <c r="AM102" i="6"/>
  <c r="CC168" i="6"/>
  <c r="AI85" i="6"/>
  <c r="BW64" i="6"/>
  <c r="BE23" i="6"/>
  <c r="BB57" i="6"/>
  <c r="AC133" i="6"/>
  <c r="AP128" i="6"/>
  <c r="AO66" i="6"/>
  <c r="BD170" i="6"/>
  <c r="AM157" i="6"/>
  <c r="AL155" i="6"/>
  <c r="CF149" i="6"/>
  <c r="AY86" i="6"/>
  <c r="AN95" i="6"/>
  <c r="BA21" i="6"/>
  <c r="AI71" i="6"/>
  <c r="AG71" i="6"/>
  <c r="BE129" i="6"/>
  <c r="AL100" i="6"/>
  <c r="BQ171" i="6"/>
  <c r="AX15" i="6"/>
  <c r="AD96" i="6"/>
  <c r="AY19" i="6"/>
  <c r="AE169" i="6"/>
  <c r="AF37" i="6"/>
  <c r="AE47" i="6"/>
  <c r="BH36" i="6"/>
  <c r="BH105" i="6"/>
  <c r="AX139" i="6"/>
  <c r="BE73" i="6"/>
  <c r="AN117" i="6"/>
  <c r="AD116" i="6"/>
  <c r="AS102" i="6"/>
  <c r="AX149" i="6"/>
  <c r="BL121" i="6"/>
  <c r="BF138" i="6"/>
  <c r="X79" i="6"/>
  <c r="AN143" i="6"/>
  <c r="CF276" i="6"/>
  <c r="BT82" i="6"/>
  <c r="AM148" i="6"/>
  <c r="AI63" i="6"/>
  <c r="BP91" i="6"/>
  <c r="BC109" i="6"/>
  <c r="BI69" i="6"/>
  <c r="Y88" i="6"/>
  <c r="AM125" i="6"/>
  <c r="BH46" i="6"/>
  <c r="BX74" i="6"/>
  <c r="BT159" i="6"/>
  <c r="BN160" i="6"/>
  <c r="BH114" i="6"/>
  <c r="BT63" i="6"/>
  <c r="AE127" i="6"/>
  <c r="AN68" i="6"/>
  <c r="AY98" i="6"/>
  <c r="AO55" i="6"/>
  <c r="Z91" i="6"/>
  <c r="BC19" i="6"/>
  <c r="BU155" i="6"/>
  <c r="AQ100" i="6"/>
  <c r="BH172" i="6"/>
  <c r="BD148" i="6"/>
  <c r="BB175" i="6"/>
  <c r="BD169" i="6"/>
  <c r="AQ98" i="6"/>
  <c r="BI138" i="6"/>
  <c r="BY128" i="6"/>
  <c r="BL144" i="6"/>
  <c r="AQ172" i="6"/>
  <c r="AR77" i="6"/>
  <c r="AL30" i="6"/>
  <c r="BK150" i="6"/>
  <c r="AI126" i="6"/>
  <c r="AU122" i="6"/>
  <c r="CC107" i="6"/>
  <c r="Y32" i="6"/>
  <c r="BC11" i="6"/>
  <c r="BI38" i="6"/>
  <c r="BJ86" i="6"/>
  <c r="AO138" i="6"/>
  <c r="AR26" i="6"/>
  <c r="BH56" i="6"/>
  <c r="AN51" i="6"/>
  <c r="BR86" i="6"/>
  <c r="AM112" i="6"/>
  <c r="BC73" i="6"/>
  <c r="BF87" i="6"/>
  <c r="BM94" i="6"/>
  <c r="BX16" i="6"/>
  <c r="AE51" i="6"/>
  <c r="AF84" i="6"/>
  <c r="BE21" i="6"/>
  <c r="AD163" i="6"/>
  <c r="AX150" i="6"/>
  <c r="BW160" i="6"/>
  <c r="AG98" i="6"/>
  <c r="AY126" i="6"/>
  <c r="AQ77" i="6"/>
  <c r="AU158" i="6"/>
  <c r="AL169" i="6"/>
  <c r="U104" i="5"/>
  <c r="AS89" i="6"/>
  <c r="X143" i="6"/>
  <c r="BC119" i="6"/>
  <c r="BP55" i="6"/>
  <c r="AD80" i="6"/>
  <c r="AR62" i="6"/>
  <c r="AP119" i="6"/>
  <c r="AX38" i="6"/>
  <c r="AM63" i="6"/>
  <c r="AH118" i="6"/>
  <c r="BJ88" i="6"/>
  <c r="AX136" i="6"/>
  <c r="BF155" i="6"/>
  <c r="CD175" i="6"/>
  <c r="BG147" i="6"/>
  <c r="AI102" i="6"/>
  <c r="BO24" i="6"/>
  <c r="BZ114" i="6"/>
  <c r="AB32" i="6"/>
  <c r="BB166" i="6"/>
  <c r="BD167" i="6"/>
  <c r="BT16" i="6"/>
  <c r="AY97" i="6"/>
  <c r="BQ149" i="6"/>
  <c r="BU76" i="6"/>
  <c r="AB89" i="6"/>
  <c r="BD72" i="6"/>
  <c r="AU33" i="6"/>
  <c r="AQ66" i="6"/>
  <c r="BA156" i="6"/>
  <c r="BO138" i="6"/>
  <c r="BP111" i="6"/>
  <c r="AI61" i="6"/>
  <c r="BI68" i="6"/>
  <c r="AX14" i="6"/>
  <c r="BM52" i="6"/>
  <c r="BQ137" i="6"/>
  <c r="AI122" i="6"/>
  <c r="BW163" i="6"/>
  <c r="BQ121" i="6"/>
  <c r="BE165" i="6"/>
  <c r="CF80" i="6"/>
  <c r="AN129" i="6"/>
  <c r="AP63" i="6"/>
  <c r="AO117" i="6"/>
  <c r="AT91" i="6"/>
  <c r="BR170" i="6"/>
  <c r="U168" i="5"/>
  <c r="CE86" i="6"/>
  <c r="AE108" i="6"/>
  <c r="BC155" i="6"/>
  <c r="BI133" i="6"/>
  <c r="BL130" i="6"/>
  <c r="BF117" i="6"/>
  <c r="AE124" i="6"/>
  <c r="AU11" i="6"/>
  <c r="AP26" i="6"/>
  <c r="BS20" i="6"/>
  <c r="BG41" i="6"/>
  <c r="AS62" i="6"/>
  <c r="Y112" i="6"/>
  <c r="AR130" i="6"/>
  <c r="AZ80" i="6"/>
  <c r="AK130" i="6"/>
  <c r="BG143" i="6"/>
  <c r="AR66" i="6"/>
  <c r="AL107" i="6"/>
  <c r="CF232" i="6"/>
  <c r="BE101" i="6"/>
  <c r="BD164" i="6"/>
  <c r="AH158" i="6"/>
  <c r="CD44" i="6"/>
  <c r="AN121" i="6"/>
  <c r="BF127" i="6"/>
  <c r="BJ123" i="6"/>
  <c r="BB91" i="6"/>
  <c r="BB102" i="6"/>
  <c r="BF33" i="6"/>
  <c r="CB172" i="6"/>
  <c r="AJ164" i="6"/>
  <c r="AL116" i="6"/>
  <c r="BW146" i="6"/>
  <c r="AX63" i="6"/>
  <c r="AU36" i="6"/>
  <c r="AS108" i="6"/>
  <c r="CA56" i="6"/>
  <c r="AT15" i="6"/>
  <c r="BE46" i="6"/>
  <c r="AN90" i="6"/>
  <c r="BM156" i="6"/>
  <c r="CE70" i="6"/>
  <c r="AW77" i="6"/>
  <c r="CA126" i="6"/>
  <c r="AL88" i="6"/>
  <c r="AJ26" i="6"/>
  <c r="AN14" i="6"/>
  <c r="AN19" i="6"/>
  <c r="AP12" i="6"/>
  <c r="AQ158" i="6"/>
  <c r="BE146" i="6"/>
  <c r="BM71" i="6"/>
  <c r="BP137" i="6"/>
  <c r="BZ131" i="6"/>
  <c r="BF89" i="6"/>
  <c r="BI59" i="6"/>
  <c r="AW115" i="6"/>
  <c r="BL80" i="6"/>
  <c r="BI58" i="6"/>
  <c r="BP92" i="6"/>
  <c r="BA102" i="6"/>
  <c r="BW128" i="6"/>
  <c r="AL109" i="6"/>
  <c r="AN115" i="6"/>
  <c r="AH99" i="6"/>
  <c r="BN156" i="6"/>
  <c r="AR75" i="6"/>
  <c r="BC145" i="6"/>
  <c r="BD83" i="6"/>
  <c r="Z24" i="6"/>
  <c r="AL52" i="6"/>
  <c r="BB79" i="6"/>
  <c r="CB91" i="6"/>
  <c r="CC103" i="6"/>
  <c r="BL84" i="6"/>
  <c r="AO161" i="6"/>
  <c r="BG163" i="6"/>
  <c r="BS87" i="6"/>
  <c r="Z113" i="6"/>
  <c r="CF172" i="6"/>
  <c r="AW155" i="6"/>
  <c r="AE20" i="6"/>
  <c r="BO73" i="6"/>
  <c r="Y163" i="6"/>
  <c r="CD11" i="6"/>
  <c r="AI174" i="6"/>
  <c r="BI113" i="6"/>
  <c r="AP92" i="6"/>
  <c r="AY166" i="6"/>
  <c r="BC66" i="6"/>
  <c r="BH73" i="6"/>
  <c r="AU110" i="6"/>
  <c r="AM143" i="6"/>
  <c r="BB75" i="6"/>
  <c r="BS127" i="6"/>
  <c r="X80" i="8"/>
  <c r="AG92" i="6"/>
  <c r="Y141" i="6"/>
  <c r="AV145" i="6"/>
  <c r="AA99" i="6"/>
  <c r="AY52" i="6"/>
  <c r="CA172" i="6"/>
  <c r="BQ162" i="6"/>
  <c r="AQ97" i="6"/>
  <c r="BF78" i="6"/>
  <c r="AQ106" i="6"/>
  <c r="CD76" i="6"/>
  <c r="AC14" i="6"/>
  <c r="AE69" i="6"/>
  <c r="BI51" i="6"/>
  <c r="AR116" i="6"/>
  <c r="BB86" i="6"/>
  <c r="BA173" i="6"/>
  <c r="BB144" i="6"/>
  <c r="AA130" i="6"/>
  <c r="BQ23" i="6"/>
  <c r="CD143" i="6"/>
  <c r="BQ49" i="6"/>
  <c r="CD94" i="6"/>
  <c r="AX54" i="6"/>
  <c r="BB172" i="6"/>
  <c r="BI70" i="6"/>
  <c r="BB17" i="6"/>
  <c r="BB170" i="6"/>
  <c r="BA71" i="6"/>
  <c r="AO67" i="6"/>
  <c r="AT100" i="6"/>
  <c r="AW170" i="6"/>
  <c r="AO151" i="6"/>
  <c r="AB174" i="6"/>
  <c r="BM32" i="6"/>
  <c r="AJ66" i="6"/>
  <c r="BF23" i="6"/>
  <c r="X75" i="6"/>
  <c r="AF135" i="6"/>
  <c r="AN109" i="6"/>
  <c r="BA88" i="6"/>
  <c r="BI128" i="6"/>
  <c r="AJ55" i="6"/>
  <c r="AW60" i="6"/>
  <c r="AN53" i="6"/>
  <c r="AK111" i="6"/>
  <c r="BX119" i="6"/>
  <c r="AQ141" i="6"/>
  <c r="X58" i="6"/>
  <c r="AT143" i="6"/>
  <c r="BG166" i="6"/>
  <c r="BR139" i="6"/>
  <c r="BK130" i="6"/>
  <c r="AX141" i="6"/>
  <c r="AW15" i="6"/>
  <c r="AD169" i="6"/>
  <c r="AT73" i="6"/>
  <c r="AD122" i="6"/>
  <c r="CC151" i="6"/>
  <c r="AC113" i="6"/>
  <c r="BG129" i="6"/>
  <c r="AN155" i="6"/>
  <c r="BU115" i="6"/>
  <c r="AS124" i="6"/>
  <c r="AY53" i="6"/>
  <c r="AO108" i="6"/>
  <c r="CA85" i="6"/>
  <c r="BE98" i="6"/>
  <c r="BN133" i="6"/>
  <c r="AK68" i="6"/>
  <c r="BT161" i="6"/>
  <c r="AJ79" i="6"/>
  <c r="AK117" i="6"/>
  <c r="AH146" i="6"/>
  <c r="CC95" i="6"/>
  <c r="Z77" i="6"/>
  <c r="AY171" i="6"/>
  <c r="BA97" i="6"/>
  <c r="BD117" i="6"/>
  <c r="AA95" i="6"/>
  <c r="AU38" i="6"/>
  <c r="CF83" i="6"/>
  <c r="BB105" i="6"/>
  <c r="AS77" i="6"/>
  <c r="AM20" i="6"/>
  <c r="AR163" i="6"/>
  <c r="BI30" i="6"/>
  <c r="BN12" i="6"/>
  <c r="CA65" i="6"/>
  <c r="BJ61" i="6"/>
  <c r="AI142" i="6"/>
  <c r="BG80" i="6"/>
  <c r="BB118" i="6"/>
  <c r="BH126" i="6"/>
  <c r="AX24" i="6"/>
  <c r="BD20" i="6"/>
  <c r="BC167" i="6"/>
  <c r="BF77" i="6"/>
  <c r="AM24" i="6"/>
  <c r="BJ45" i="6"/>
  <c r="AW78" i="6"/>
  <c r="BE159" i="6"/>
  <c r="BH50" i="6"/>
  <c r="CF128" i="6"/>
  <c r="AX42" i="6"/>
  <c r="Y26" i="6"/>
  <c r="CD158" i="6"/>
  <c r="BE128" i="6"/>
  <c r="AG156" i="6"/>
  <c r="AD38" i="6"/>
  <c r="BN92" i="6"/>
  <c r="BP24" i="6"/>
  <c r="BX157" i="6"/>
  <c r="X134" i="6"/>
  <c r="BM67" i="6"/>
  <c r="BB47" i="6"/>
  <c r="AT119" i="6"/>
  <c r="AN128" i="6"/>
  <c r="BA19" i="6"/>
  <c r="AY129" i="6"/>
  <c r="BK62" i="6"/>
  <c r="BN16" i="6"/>
  <c r="BB134" i="6"/>
  <c r="BJ126" i="6"/>
  <c r="AG144" i="6"/>
  <c r="AD98" i="6"/>
  <c r="AO57" i="6"/>
  <c r="AQ61" i="6"/>
  <c r="AY102" i="6"/>
  <c r="AJ154" i="6"/>
  <c r="BJ67" i="6"/>
  <c r="BJ19" i="6"/>
  <c r="AH166" i="6"/>
  <c r="AE123" i="6"/>
  <c r="AC124" i="6"/>
  <c r="BO159" i="6"/>
  <c r="AF115" i="6"/>
  <c r="AR171" i="6"/>
  <c r="AU162" i="6"/>
  <c r="AO88" i="6"/>
  <c r="AE116" i="6"/>
  <c r="AL62" i="6"/>
  <c r="BT130" i="6"/>
  <c r="BV75" i="6"/>
  <c r="BE125" i="6"/>
  <c r="AK83" i="6"/>
  <c r="BI161" i="6"/>
  <c r="AD159" i="6"/>
  <c r="BB80" i="6"/>
  <c r="BE97" i="6"/>
  <c r="BF108" i="6"/>
  <c r="BZ164" i="6"/>
  <c r="AL149" i="6"/>
  <c r="AF80" i="6"/>
  <c r="AE146" i="6"/>
  <c r="BN170" i="6"/>
  <c r="BF27" i="6"/>
  <c r="BQ89" i="6"/>
  <c r="Z117" i="6"/>
  <c r="AU19" i="6"/>
  <c r="AN65" i="6"/>
  <c r="BL79" i="6"/>
  <c r="AJ115" i="6"/>
  <c r="BA128" i="6"/>
  <c r="AD145" i="6"/>
  <c r="BB49" i="6"/>
  <c r="BB60" i="6"/>
  <c r="AZ86" i="6"/>
  <c r="BA13" i="6"/>
  <c r="BC134" i="6"/>
  <c r="BN70" i="6"/>
  <c r="AM83" i="6"/>
  <c r="AV110" i="6"/>
  <c r="Z61" i="6"/>
  <c r="BY44" i="6"/>
  <c r="BB114" i="6"/>
  <c r="BU135" i="6"/>
  <c r="AI169" i="6"/>
  <c r="BU45" i="6"/>
  <c r="AB81" i="6"/>
  <c r="AK84" i="6"/>
  <c r="Y45" i="6"/>
  <c r="AM51" i="6"/>
  <c r="BF114" i="6"/>
  <c r="BN80" i="6"/>
  <c r="AQ27" i="6"/>
  <c r="AW73" i="6"/>
  <c r="AQ19" i="6"/>
  <c r="BD142" i="6"/>
  <c r="BI115" i="6"/>
  <c r="AM165" i="6"/>
  <c r="AO76" i="6"/>
  <c r="AB66" i="6"/>
  <c r="AH93" i="6"/>
  <c r="AD87" i="6"/>
  <c r="AM154" i="6"/>
  <c r="BD143" i="6"/>
  <c r="BB150" i="6"/>
  <c r="BG128" i="6"/>
  <c r="AF109" i="6"/>
  <c r="BI85" i="6"/>
  <c r="BJ39" i="6"/>
  <c r="CA40" i="6"/>
  <c r="BA108" i="6"/>
  <c r="BF62" i="6"/>
  <c r="BI16" i="6"/>
  <c r="AN125" i="6"/>
  <c r="BB106" i="6"/>
  <c r="AN163" i="6"/>
  <c r="AD20" i="6"/>
  <c r="BA120" i="6"/>
  <c r="BL98" i="6"/>
  <c r="BW26" i="6"/>
  <c r="AV104" i="6"/>
  <c r="BG111" i="6"/>
  <c r="BD52" i="6"/>
  <c r="BW12" i="6"/>
  <c r="BE51" i="6"/>
  <c r="CF67" i="6"/>
  <c r="AT63" i="6"/>
  <c r="CC80" i="6"/>
  <c r="BQ140" i="6"/>
  <c r="AQ64" i="6"/>
  <c r="AQ75" i="6"/>
  <c r="AF155" i="6"/>
  <c r="BC55" i="6"/>
  <c r="AR16" i="6"/>
  <c r="AX124" i="6"/>
  <c r="AR91" i="6"/>
  <c r="AJ50" i="6"/>
  <c r="AB173" i="6"/>
  <c r="AE148" i="6"/>
  <c r="X67" i="6"/>
  <c r="BP149" i="6"/>
  <c r="AU99" i="6"/>
  <c r="AU151" i="6"/>
  <c r="AW153" i="6"/>
  <c r="AO74" i="6"/>
  <c r="BT91" i="6"/>
  <c r="BE12" i="6"/>
  <c r="AX12" i="6"/>
  <c r="AD33" i="6"/>
  <c r="BL159" i="6"/>
  <c r="AJ173" i="6"/>
  <c r="BD55" i="6"/>
  <c r="AO63" i="6"/>
  <c r="AJ78" i="6"/>
  <c r="BL102" i="6"/>
  <c r="BS162" i="6"/>
  <c r="AK73" i="6"/>
  <c r="AU141" i="6"/>
  <c r="BK18" i="6"/>
  <c r="AR145" i="6"/>
  <c r="BR127" i="6"/>
  <c r="AB161" i="6"/>
  <c r="AY147" i="6"/>
  <c r="BK160" i="6"/>
  <c r="BJ33" i="6"/>
  <c r="BN22" i="6"/>
  <c r="AG140" i="6"/>
  <c r="AN151" i="6"/>
  <c r="AZ168" i="6"/>
  <c r="AS86" i="6"/>
  <c r="AU80" i="6"/>
  <c r="BF149" i="6"/>
  <c r="AX82" i="6"/>
  <c r="BR136" i="6"/>
  <c r="BN75" i="6"/>
  <c r="AF162" i="6"/>
  <c r="U8" i="6"/>
  <c r="BH79" i="6"/>
  <c r="AY62" i="6"/>
  <c r="BD54" i="6"/>
  <c r="AQ93" i="6"/>
  <c r="BI173" i="6"/>
  <c r="BB15" i="6"/>
  <c r="BP27" i="6"/>
  <c r="AM167" i="6"/>
  <c r="BK57" i="6"/>
  <c r="AG88" i="6"/>
  <c r="AL127" i="6"/>
  <c r="AX160" i="6"/>
  <c r="CF271" i="6"/>
  <c r="BC137" i="6"/>
  <c r="BJ175" i="6"/>
  <c r="BX68" i="6"/>
  <c r="BW96" i="6"/>
  <c r="AO91" i="6"/>
  <c r="CB58" i="6"/>
  <c r="AE70" i="6"/>
  <c r="AB75" i="6"/>
  <c r="X60" i="6"/>
  <c r="BF148" i="6"/>
  <c r="AO152" i="6"/>
  <c r="BG13" i="6"/>
  <c r="X172" i="6"/>
  <c r="AP112" i="6"/>
  <c r="AJ102" i="6"/>
  <c r="BF112" i="6"/>
  <c r="BE133" i="6"/>
  <c r="AY25" i="6"/>
  <c r="AR60" i="6"/>
  <c r="BH52" i="6"/>
  <c r="BB111" i="6"/>
  <c r="AG73" i="6"/>
  <c r="AX145" i="6"/>
  <c r="BO69" i="6"/>
  <c r="AT153" i="6"/>
  <c r="BV172" i="6"/>
  <c r="AF174" i="6"/>
  <c r="AM130" i="6"/>
  <c r="BD99" i="6"/>
  <c r="BG64" i="6"/>
  <c r="BP166" i="6"/>
  <c r="AF116" i="6"/>
  <c r="Z26" i="6"/>
  <c r="AI151" i="6"/>
  <c r="BD75" i="6"/>
  <c r="BG136" i="6"/>
  <c r="BM97" i="6"/>
  <c r="BU127" i="6"/>
  <c r="BJ29" i="6"/>
  <c r="AO103" i="6"/>
  <c r="BF118" i="6"/>
  <c r="AR47" i="6"/>
  <c r="AZ109" i="6"/>
  <c r="AR18" i="6"/>
  <c r="AX77" i="6"/>
  <c r="BF72" i="6"/>
  <c r="BD157" i="6"/>
  <c r="BD51" i="6"/>
  <c r="BB73" i="6"/>
  <c r="BI158" i="6"/>
  <c r="AO174" i="6"/>
  <c r="CE15" i="6"/>
  <c r="AO125" i="6"/>
  <c r="BL91" i="6"/>
  <c r="BV165" i="6"/>
  <c r="BL95" i="6"/>
  <c r="AL117" i="6"/>
  <c r="AJ111" i="6"/>
  <c r="BB56" i="6"/>
  <c r="BG76" i="6"/>
  <c r="BI107" i="6"/>
  <c r="BC79" i="6"/>
  <c r="AY74" i="6"/>
  <c r="AO49" i="6"/>
  <c r="AZ94" i="6"/>
  <c r="AI72" i="6"/>
  <c r="BF166" i="6"/>
  <c r="AQ149" i="6"/>
  <c r="CF68" i="6"/>
  <c r="X71" i="6"/>
  <c r="BV106" i="6"/>
  <c r="AP61" i="6"/>
  <c r="CF147" i="6"/>
  <c r="BB92" i="6"/>
  <c r="AT95" i="6"/>
  <c r="BA122" i="6"/>
  <c r="AH47" i="6"/>
  <c r="BE117" i="6"/>
  <c r="BV73" i="6"/>
  <c r="AH14" i="6"/>
  <c r="BD50" i="6"/>
  <c r="AF108" i="6"/>
  <c r="AD79" i="6"/>
  <c r="AN154" i="6"/>
  <c r="AS100" i="6"/>
  <c r="AJ24" i="6"/>
  <c r="CA121" i="6"/>
  <c r="AN174" i="6"/>
  <c r="BE50" i="6"/>
  <c r="BP85" i="6"/>
  <c r="BH41" i="6"/>
  <c r="AZ76" i="6"/>
  <c r="AO65" i="6"/>
  <c r="BP145" i="6"/>
  <c r="AK71" i="6"/>
  <c r="BB109" i="6"/>
  <c r="BI109" i="6"/>
  <c r="AM175" i="6"/>
  <c r="X97" i="6"/>
  <c r="AA73" i="6"/>
  <c r="BR123" i="6"/>
  <c r="BH135" i="6"/>
  <c r="AW130" i="6"/>
  <c r="AD15" i="6"/>
  <c r="BL48" i="6"/>
  <c r="BL115" i="6"/>
  <c r="AY151" i="6"/>
  <c r="AM133" i="6"/>
  <c r="AT71" i="6"/>
  <c r="BR168" i="6"/>
  <c r="BB27" i="6"/>
  <c r="BG79" i="6"/>
  <c r="BC170" i="6"/>
  <c r="AR165" i="6"/>
  <c r="CF123" i="6"/>
  <c r="BJ83" i="6"/>
  <c r="Z137" i="6"/>
  <c r="BC33" i="6"/>
  <c r="AC25" i="6"/>
  <c r="BF42" i="6"/>
  <c r="BG14" i="6"/>
  <c r="BG62" i="6"/>
  <c r="BG94" i="6"/>
  <c r="CF158" i="6"/>
  <c r="AF25" i="6"/>
  <c r="X81" i="6"/>
  <c r="BP141" i="6"/>
  <c r="BG23" i="6"/>
  <c r="AN71" i="6"/>
  <c r="AF111" i="6"/>
  <c r="BK153" i="6"/>
  <c r="AU168" i="6"/>
  <c r="BU145" i="6"/>
  <c r="BG20" i="6"/>
  <c r="BE134" i="6"/>
  <c r="BE149" i="6"/>
  <c r="CA159" i="6"/>
  <c r="BG21" i="6"/>
  <c r="AU57" i="6"/>
  <c r="AM132" i="6"/>
  <c r="BL76" i="6"/>
  <c r="AM124" i="6"/>
  <c r="AK18" i="6"/>
  <c r="AQ72" i="6"/>
  <c r="BL139" i="6"/>
  <c r="AM87" i="6"/>
  <c r="AQ142" i="6"/>
  <c r="AJ166" i="6"/>
  <c r="BR149" i="6"/>
  <c r="AL15" i="6"/>
  <c r="BL13" i="6"/>
  <c r="AM123" i="6"/>
  <c r="BL53" i="6"/>
  <c r="BI152" i="6"/>
  <c r="BG110" i="6"/>
  <c r="AO115" i="6"/>
  <c r="AE160" i="6"/>
  <c r="BJ41" i="6"/>
  <c r="AV101" i="6"/>
  <c r="BH148" i="6"/>
  <c r="BM13" i="6"/>
  <c r="BF109" i="6"/>
  <c r="BB146" i="6"/>
  <c r="AV130" i="6"/>
  <c r="AL71" i="6"/>
  <c r="AK103" i="6"/>
  <c r="BH42" i="6"/>
  <c r="BI101" i="6"/>
  <c r="AB79" i="6"/>
  <c r="BP87" i="6"/>
  <c r="BL160" i="6"/>
  <c r="BV103" i="6"/>
  <c r="AY132" i="6"/>
  <c r="AM149" i="6"/>
  <c r="AS75" i="6"/>
  <c r="AN141" i="6"/>
  <c r="BF24" i="6"/>
  <c r="AT121" i="6"/>
  <c r="BE102" i="6"/>
  <c r="BW174" i="6"/>
  <c r="AK131" i="6"/>
  <c r="AC65" i="6"/>
  <c r="BK151" i="6"/>
  <c r="BT35" i="6"/>
  <c r="AZ107" i="6"/>
  <c r="AT29" i="6"/>
  <c r="BM11" i="6"/>
  <c r="AM64" i="6"/>
  <c r="BD29" i="6"/>
  <c r="CE131" i="6"/>
  <c r="BF105" i="6"/>
  <c r="AZ36" i="6"/>
  <c r="BJ125" i="6"/>
  <c r="AU18" i="6"/>
  <c r="CF18" i="6"/>
  <c r="BJ128" i="6"/>
  <c r="AV33" i="6"/>
  <c r="AT168" i="6"/>
  <c r="AQ137" i="6"/>
  <c r="BB124" i="6"/>
  <c r="AQ143" i="6"/>
  <c r="AC161" i="6"/>
  <c r="AQ146" i="6"/>
  <c r="AH149" i="6"/>
  <c r="BS30" i="6"/>
  <c r="BV54" i="6"/>
  <c r="CF23" i="6"/>
  <c r="BJ72" i="6"/>
  <c r="AR174" i="6"/>
  <c r="AH88" i="6"/>
  <c r="AH130" i="6"/>
  <c r="BY123" i="6"/>
  <c r="AJ27" i="6"/>
  <c r="BT124" i="6"/>
  <c r="BB68" i="6"/>
  <c r="BH13" i="6"/>
  <c r="AC106" i="6"/>
  <c r="AS40" i="6"/>
  <c r="BJ15" i="6"/>
  <c r="AR90" i="6"/>
  <c r="AZ110" i="6"/>
  <c r="AY99" i="6"/>
  <c r="AA163" i="6"/>
  <c r="BD60" i="6"/>
  <c r="BX51" i="6"/>
  <c r="Y101" i="6"/>
  <c r="AN47" i="6"/>
  <c r="X73" i="6"/>
  <c r="BT158" i="6"/>
  <c r="CD55" i="6"/>
  <c r="AJ108" i="6"/>
  <c r="BB153" i="6"/>
  <c r="AA89" i="6"/>
  <c r="AS16" i="6"/>
  <c r="BC17" i="6"/>
  <c r="AB25" i="6"/>
  <c r="AY36" i="6"/>
  <c r="BD62" i="6"/>
  <c r="AW171" i="6"/>
  <c r="X121" i="6"/>
  <c r="AX69" i="6"/>
  <c r="AU20" i="6"/>
  <c r="CD27" i="6"/>
  <c r="AN146" i="6"/>
  <c r="AQ21" i="6"/>
  <c r="AC98" i="6"/>
  <c r="BC147" i="6"/>
  <c r="AM151" i="6"/>
  <c r="AV27" i="6"/>
  <c r="AI167" i="6"/>
  <c r="BG172" i="6"/>
  <c r="BJ50" i="6"/>
  <c r="AV89" i="6"/>
  <c r="AJ120" i="6"/>
  <c r="BV130" i="6"/>
  <c r="BB156" i="6"/>
  <c r="BD27" i="6"/>
  <c r="BI61" i="6"/>
  <c r="BH163" i="6"/>
  <c r="BX175" i="6"/>
  <c r="AO24" i="6"/>
  <c r="BD88" i="6"/>
  <c r="BC13" i="6"/>
  <c r="BD78" i="6"/>
  <c r="BI168" i="6"/>
  <c r="BK99" i="6"/>
  <c r="AE22" i="6"/>
  <c r="AV32" i="6"/>
  <c r="AT93" i="6"/>
  <c r="BM42" i="6"/>
  <c r="BI130" i="6"/>
  <c r="BF144" i="6"/>
  <c r="AZ139" i="6"/>
  <c r="AB154" i="6"/>
  <c r="BQ52" i="6"/>
  <c r="AC165" i="6"/>
  <c r="BF139" i="6"/>
  <c r="BY23" i="6"/>
  <c r="BW82" i="6"/>
  <c r="BH120" i="6"/>
  <c r="BH90" i="6"/>
  <c r="BY72" i="6"/>
  <c r="AF93" i="6"/>
  <c r="BU139" i="6"/>
  <c r="Y67" i="6"/>
  <c r="BH124" i="6"/>
  <c r="AE119" i="6"/>
  <c r="BR164" i="6"/>
  <c r="AD174" i="6"/>
  <c r="AR151" i="6"/>
  <c r="BN99" i="6"/>
  <c r="CF75" i="6"/>
  <c r="AS153" i="6"/>
  <c r="AK77" i="6"/>
  <c r="AI64" i="6"/>
  <c r="AJ74" i="6"/>
  <c r="BN67" i="6"/>
  <c r="AM57" i="6"/>
  <c r="CA49" i="6"/>
  <c r="BR112" i="6"/>
  <c r="CD164" i="6"/>
  <c r="AJ58" i="6"/>
  <c r="BK60" i="6"/>
  <c r="AQ108" i="6"/>
  <c r="AB146" i="6"/>
  <c r="AK26" i="6"/>
  <c r="BY171" i="6"/>
  <c r="AT146" i="6"/>
  <c r="BK166" i="6"/>
  <c r="Y57" i="6"/>
  <c r="AJ21" i="6"/>
  <c r="BK46" i="6"/>
  <c r="AK79" i="6"/>
  <c r="BL154" i="6"/>
  <c r="AV135" i="6"/>
  <c r="AX169" i="6"/>
  <c r="AB62" i="6"/>
  <c r="BL59" i="6"/>
  <c r="AH119" i="6"/>
  <c r="CD107" i="6"/>
  <c r="AU126" i="6"/>
  <c r="AL166" i="6"/>
  <c r="AF161" i="6"/>
  <c r="X100" i="6"/>
  <c r="BO20" i="6"/>
  <c r="AK154" i="6"/>
  <c r="AC28" i="6"/>
  <c r="Y61" i="6"/>
  <c r="BD106" i="6"/>
  <c r="AP101" i="6"/>
  <c r="AT24" i="6"/>
  <c r="AI127" i="6"/>
  <c r="AD77" i="6"/>
  <c r="AO164" i="6"/>
  <c r="AV162" i="6"/>
  <c r="AX134" i="6"/>
  <c r="AS74" i="6"/>
  <c r="BB165" i="6"/>
  <c r="BI92" i="6"/>
  <c r="AU93" i="6"/>
  <c r="AH144" i="6"/>
  <c r="X123" i="6"/>
  <c r="AC125" i="6"/>
  <c r="BF19" i="6"/>
  <c r="AB47" i="6"/>
  <c r="BF170" i="6"/>
  <c r="Z88" i="6"/>
  <c r="U103" i="5"/>
  <c r="BO96" i="6"/>
  <c r="AS95" i="6"/>
  <c r="AM72" i="6"/>
  <c r="AC54" i="6"/>
  <c r="AO104" i="6"/>
  <c r="BI125" i="6"/>
  <c r="AH120" i="6"/>
  <c r="AM147" i="6"/>
  <c r="CF300" i="6"/>
  <c r="AI114" i="6"/>
  <c r="BC105" i="6"/>
  <c r="AK146" i="6"/>
  <c r="BG153" i="6"/>
  <c r="Z85" i="6"/>
  <c r="AH163" i="6"/>
  <c r="AV57" i="6"/>
  <c r="BC50" i="6"/>
  <c r="BR150" i="6"/>
  <c r="AW165" i="6"/>
  <c r="BM75" i="6"/>
  <c r="BJ26" i="6"/>
  <c r="BF95" i="6"/>
  <c r="BN109" i="6"/>
  <c r="AA174" i="6"/>
  <c r="BC52" i="6"/>
  <c r="BO82" i="6"/>
  <c r="AW67" i="6"/>
  <c r="BU81" i="6"/>
  <c r="BA80" i="6"/>
  <c r="BR89" i="6"/>
  <c r="BP154" i="6"/>
  <c r="AS137" i="6"/>
  <c r="CD90" i="6"/>
  <c r="AG102" i="6"/>
  <c r="AK136" i="6"/>
  <c r="BO68" i="6"/>
  <c r="BL146" i="6"/>
  <c r="BH63" i="6"/>
  <c r="AL151" i="6"/>
  <c r="AS158" i="6"/>
  <c r="AI100" i="6"/>
  <c r="AL81" i="6"/>
  <c r="AX50" i="6"/>
  <c r="AZ144" i="6"/>
  <c r="Y83" i="6"/>
  <c r="Z94" i="6"/>
  <c r="AD35" i="6"/>
  <c r="AQ68" i="6"/>
  <c r="BA142" i="6"/>
  <c r="BI106" i="6"/>
  <c r="AA161" i="6"/>
  <c r="CD166" i="6"/>
  <c r="AH155" i="6"/>
  <c r="BW141" i="6"/>
  <c r="BK175" i="6"/>
  <c r="BE167" i="6"/>
  <c r="AS60" i="6"/>
  <c r="BC76" i="6"/>
  <c r="AL157" i="6"/>
  <c r="U37" i="5"/>
  <c r="AG36" i="6"/>
  <c r="BD87" i="6"/>
  <c r="X21" i="6"/>
  <c r="AB122" i="6"/>
  <c r="AV58" i="6"/>
  <c r="BA154" i="6"/>
  <c r="Z68" i="6"/>
  <c r="AQ80" i="6"/>
  <c r="AV38" i="6"/>
  <c r="AR80" i="6"/>
  <c r="AD162" i="6"/>
  <c r="AU124" i="6"/>
  <c r="AO130" i="6"/>
  <c r="BN15" i="6"/>
  <c r="BX107" i="6"/>
  <c r="CA45" i="6"/>
  <c r="AL75" i="6"/>
  <c r="BY29" i="6"/>
  <c r="X144" i="6"/>
  <c r="AN18" i="6"/>
  <c r="Z98" i="6"/>
  <c r="AF144" i="6"/>
  <c r="BP56" i="6"/>
  <c r="BO59" i="6"/>
  <c r="BD126" i="6"/>
  <c r="AX72" i="6"/>
  <c r="AN170" i="6"/>
  <c r="BC139" i="6"/>
  <c r="X19" i="6"/>
  <c r="BF175" i="6"/>
  <c r="AH147" i="6"/>
  <c r="BQ103" i="6"/>
  <c r="AZ68" i="6"/>
  <c r="BW130" i="6"/>
  <c r="AP146" i="6"/>
  <c r="AG63" i="6"/>
  <c r="AG154" i="6"/>
  <c r="AB46" i="6"/>
  <c r="AO19" i="6"/>
  <c r="Z73" i="6"/>
  <c r="BP66" i="6"/>
  <c r="BI108" i="6"/>
  <c r="AS87" i="6"/>
  <c r="BN36" i="6"/>
  <c r="BJ25" i="6"/>
  <c r="AA101" i="6"/>
  <c r="AP70" i="6"/>
  <c r="BB36" i="6"/>
  <c r="BL103" i="6"/>
  <c r="AL12" i="6"/>
  <c r="BK76" i="6"/>
  <c r="Z14" i="6"/>
  <c r="AR27" i="6"/>
  <c r="BP77" i="6"/>
  <c r="BB110" i="6"/>
  <c r="BP102" i="6"/>
  <c r="AX73" i="6"/>
  <c r="X174" i="6"/>
  <c r="Z133" i="6"/>
  <c r="BE141" i="6"/>
  <c r="AF175" i="6"/>
  <c r="AE151" i="6"/>
  <c r="AX37" i="6"/>
  <c r="BI126" i="6"/>
  <c r="BB33" i="6"/>
  <c r="AX71" i="6"/>
  <c r="AP132" i="6"/>
  <c r="BI72" i="6"/>
  <c r="AP145" i="6"/>
  <c r="BU55" i="6"/>
  <c r="AS162" i="6"/>
  <c r="AP93" i="6"/>
  <c r="AJ30" i="6"/>
  <c r="X22" i="6"/>
  <c r="Z155" i="6"/>
  <c r="AB99" i="6"/>
  <c r="AX162" i="6"/>
  <c r="AS51" i="6"/>
  <c r="AE40" i="6"/>
  <c r="AE100" i="6"/>
  <c r="X175" i="6"/>
  <c r="AB140" i="6"/>
  <c r="AN70" i="6"/>
  <c r="BB169" i="6"/>
  <c r="BQ90" i="6"/>
  <c r="AQ170" i="6"/>
  <c r="AQ41" i="6"/>
  <c r="BA147" i="6"/>
  <c r="AU98" i="6"/>
  <c r="AS57" i="6"/>
  <c r="AX45" i="6"/>
  <c r="BR161" i="6"/>
  <c r="AD120" i="6"/>
  <c r="BS76" i="6"/>
  <c r="AD86" i="6"/>
  <c r="AS161" i="6"/>
  <c r="AE110" i="6"/>
  <c r="BO55" i="6"/>
  <c r="AZ79" i="6"/>
  <c r="BP64" i="6"/>
  <c r="BV51" i="6"/>
  <c r="Y157" i="6"/>
  <c r="BF37" i="6"/>
  <c r="AZ69" i="6"/>
  <c r="AR109" i="6"/>
  <c r="BU138" i="6"/>
  <c r="AQ83" i="6"/>
  <c r="AQ53" i="6"/>
  <c r="AQ134" i="6"/>
  <c r="BH29" i="6"/>
  <c r="Z134" i="6"/>
  <c r="AQ140" i="6"/>
  <c r="CD47" i="6"/>
  <c r="AX56" i="6"/>
  <c r="AY87" i="6"/>
  <c r="AY115" i="6"/>
  <c r="BI142" i="6"/>
  <c r="CF255" i="6"/>
  <c r="AV171" i="6"/>
  <c r="AY76" i="6"/>
  <c r="AY57" i="6"/>
  <c r="BK61" i="6"/>
  <c r="BT97" i="6"/>
  <c r="AN136" i="6"/>
  <c r="BN149" i="6"/>
  <c r="BR153" i="6"/>
  <c r="BH91" i="6"/>
  <c r="AJ112" i="6"/>
  <c r="BH121" i="6"/>
  <c r="AB129" i="6"/>
  <c r="AZ115" i="6"/>
  <c r="AY79" i="6"/>
  <c r="AZ172" i="6"/>
  <c r="AS117" i="6"/>
  <c r="BK86" i="6"/>
  <c r="AV70" i="6"/>
  <c r="AI44" i="6"/>
  <c r="BF39" i="6"/>
  <c r="CD126" i="6"/>
  <c r="AO60" i="6"/>
  <c r="BC62" i="6"/>
  <c r="AP19" i="6"/>
  <c r="X77" i="6"/>
  <c r="AJ162" i="6"/>
  <c r="CA17" i="6"/>
  <c r="AR81" i="6"/>
  <c r="AU16" i="6"/>
  <c r="AK157" i="6"/>
  <c r="AY149" i="6"/>
  <c r="Y103" i="6"/>
  <c r="X70" i="6"/>
  <c r="AO87" i="6"/>
  <c r="BJ159" i="6"/>
  <c r="AA75" i="6"/>
  <c r="CD172" i="6"/>
  <c r="AI15" i="6"/>
  <c r="AP69" i="6"/>
  <c r="BF73" i="6"/>
  <c r="BI127" i="6"/>
  <c r="AO175" i="6"/>
  <c r="AI75" i="6"/>
  <c r="AB88" i="6"/>
  <c r="BC104" i="6"/>
  <c r="BC95" i="6"/>
  <c r="AW129" i="6"/>
  <c r="BE71" i="6"/>
  <c r="BB125" i="6"/>
  <c r="AY170" i="6"/>
  <c r="AO121" i="6"/>
  <c r="AX55" i="6"/>
  <c r="BM136" i="6"/>
  <c r="BG133" i="6"/>
  <c r="BI39" i="6"/>
  <c r="BB54" i="6"/>
  <c r="AM128" i="6"/>
  <c r="AD149" i="6"/>
  <c r="AE61" i="6"/>
  <c r="Z141" i="6"/>
  <c r="AL74" i="6"/>
  <c r="AL91" i="6"/>
  <c r="AZ116" i="6"/>
  <c r="BO81" i="6"/>
  <c r="BF142" i="6"/>
  <c r="AU143" i="6"/>
  <c r="AW68" i="6"/>
  <c r="BB168" i="6"/>
  <c r="AD128" i="6"/>
  <c r="AU109" i="6"/>
  <c r="X39" i="6"/>
  <c r="CF278" i="6"/>
  <c r="AK120" i="6"/>
  <c r="AQ24" i="6"/>
  <c r="AD132" i="6"/>
  <c r="BQ80" i="6"/>
  <c r="AQ121" i="6"/>
  <c r="AW123" i="6"/>
  <c r="BB18" i="6"/>
  <c r="AX127" i="6"/>
  <c r="CF28" i="6"/>
  <c r="BO147" i="6"/>
  <c r="BQ48" i="6"/>
  <c r="BQ166" i="6"/>
  <c r="Z93" i="6"/>
  <c r="AB57" i="6"/>
  <c r="AV133" i="6"/>
  <c r="AE64" i="6"/>
  <c r="AX131" i="6"/>
  <c r="BC51" i="6"/>
  <c r="AH141" i="6"/>
  <c r="AJ51" i="6"/>
  <c r="AS143" i="6"/>
  <c r="AP131" i="6"/>
  <c r="AF153" i="6"/>
  <c r="AU29" i="6"/>
  <c r="AF119" i="6"/>
  <c r="AC144" i="6"/>
  <c r="BM28" i="6"/>
  <c r="AW37" i="6"/>
  <c r="BJ57" i="6"/>
  <c r="AS28" i="6"/>
  <c r="AU63" i="6"/>
  <c r="AT49" i="6"/>
  <c r="AK25" i="6"/>
  <c r="AQ63" i="6"/>
  <c r="CD58" i="6"/>
  <c r="U158" i="5"/>
  <c r="AU62" i="6"/>
  <c r="BF49" i="6"/>
  <c r="AU83" i="6"/>
  <c r="BP83" i="6"/>
  <c r="AU77" i="6"/>
  <c r="BR146" i="6"/>
  <c r="AA67" i="6"/>
  <c r="AI84" i="6"/>
  <c r="AS149" i="6"/>
  <c r="BD128" i="6"/>
  <c r="AK98" i="6"/>
  <c r="AV94" i="6"/>
  <c r="AH75" i="6"/>
  <c r="AJ159" i="6"/>
  <c r="BQ145" i="6"/>
  <c r="BC61" i="6"/>
  <c r="Y79" i="6"/>
  <c r="AR126" i="6"/>
  <c r="BD37" i="6"/>
  <c r="BG116" i="6"/>
  <c r="AH48" i="6"/>
  <c r="CD93" i="6"/>
  <c r="BU128" i="6"/>
  <c r="AD117" i="6"/>
  <c r="BF130" i="6"/>
  <c r="CB83" i="6"/>
  <c r="CF92" i="6"/>
  <c r="BV66" i="6"/>
  <c r="CA76" i="6"/>
  <c r="BV58" i="6"/>
  <c r="BB120" i="6"/>
  <c r="AT105" i="6"/>
  <c r="AG26" i="6"/>
  <c r="BH170" i="6"/>
  <c r="X140" i="6"/>
  <c r="BJ107" i="6"/>
  <c r="X117" i="6"/>
  <c r="CF142" i="6"/>
  <c r="AT74" i="6"/>
  <c r="BE42" i="6"/>
  <c r="AD102" i="6"/>
  <c r="CF154" i="6"/>
  <c r="Y100" i="6"/>
  <c r="AO170" i="6"/>
  <c r="AS14" i="6"/>
  <c r="AY124" i="6"/>
  <c r="AD73" i="6"/>
  <c r="AJ95" i="6"/>
  <c r="AB15" i="6"/>
  <c r="BC35" i="6"/>
  <c r="BQ109" i="6"/>
  <c r="X30" i="8"/>
  <c r="Y16" i="6"/>
  <c r="AS64" i="6"/>
  <c r="BU165" i="6"/>
  <c r="BM142" i="6"/>
  <c r="AW74" i="6"/>
  <c r="AL125" i="6"/>
  <c r="AP174" i="6"/>
  <c r="BI17" i="6"/>
  <c r="BP126" i="6"/>
  <c r="BG69" i="6"/>
  <c r="BR124" i="6"/>
  <c r="BQ40" i="6"/>
  <c r="BU163" i="6"/>
  <c r="AP116" i="6"/>
  <c r="CF282" i="6"/>
  <c r="BH154" i="6"/>
  <c r="AZ14" i="6"/>
  <c r="AB104" i="6"/>
  <c r="X152" i="6"/>
  <c r="AN108" i="6"/>
  <c r="CF157" i="6"/>
  <c r="Y15" i="6"/>
  <c r="AQ148" i="6"/>
  <c r="BS88" i="6"/>
  <c r="AZ145" i="6"/>
  <c r="BA152" i="6"/>
  <c r="BR141" i="6"/>
  <c r="AF19" i="6"/>
  <c r="BD11" i="6"/>
  <c r="AU128" i="6"/>
  <c r="AR86" i="6"/>
  <c r="AK169" i="6"/>
  <c r="Y21" i="6"/>
  <c r="BM26" i="6"/>
  <c r="BO152" i="6"/>
  <c r="BE90" i="6"/>
  <c r="AP117" i="6"/>
  <c r="AM17" i="6"/>
  <c r="AE88" i="6"/>
  <c r="BD102" i="6"/>
  <c r="AE134" i="6"/>
  <c r="AZ47" i="6"/>
  <c r="BX24" i="6"/>
  <c r="BD121" i="6"/>
  <c r="BE143" i="6"/>
  <c r="BE86" i="6"/>
  <c r="Z83" i="6"/>
  <c r="U13" i="5"/>
  <c r="Y160" i="6"/>
  <c r="BC146" i="6"/>
  <c r="AL174" i="6"/>
  <c r="AV174" i="6"/>
  <c r="AB23" i="6"/>
  <c r="BG106" i="6"/>
  <c r="AD64" i="6"/>
  <c r="AE150" i="6"/>
  <c r="BA51" i="6"/>
  <c r="AM129" i="6"/>
  <c r="Z89" i="6"/>
  <c r="Z159" i="6"/>
  <c r="BO135" i="6"/>
  <c r="BM92" i="6"/>
  <c r="X83" i="6"/>
  <c r="AG59" i="6"/>
  <c r="AW57" i="6"/>
  <c r="AT51" i="6"/>
  <c r="AM16" i="6"/>
  <c r="AC137" i="6"/>
  <c r="X95" i="6"/>
  <c r="AW101" i="6"/>
  <c r="AT38" i="6"/>
  <c r="BQ160" i="6"/>
  <c r="BK171" i="6"/>
  <c r="BB78" i="6"/>
  <c r="Y65" i="6"/>
  <c r="CD115" i="6"/>
  <c r="BH110" i="6"/>
  <c r="Y145" i="6"/>
  <c r="BW65" i="6"/>
  <c r="BG141" i="6"/>
  <c r="BK165" i="6"/>
  <c r="BH144" i="6"/>
  <c r="BC97" i="6"/>
  <c r="AZ169" i="6"/>
  <c r="AI46" i="6"/>
  <c r="X142" i="6"/>
  <c r="AQ56" i="6"/>
  <c r="BY82" i="6"/>
  <c r="AO77" i="6"/>
  <c r="BB119" i="6"/>
  <c r="AP126" i="6"/>
  <c r="BS35" i="6"/>
  <c r="CD132" i="6"/>
  <c r="BS146" i="6"/>
  <c r="CF25" i="6"/>
  <c r="AG134" i="6"/>
  <c r="AW142" i="6"/>
  <c r="BR163" i="6"/>
  <c r="AQ32" i="6"/>
  <c r="BT44" i="6"/>
  <c r="BL175" i="6"/>
  <c r="AH152" i="6"/>
  <c r="AX80" i="6"/>
  <c r="U8" i="5"/>
  <c r="AT20" i="6"/>
  <c r="Y97" i="6"/>
  <c r="Y129" i="6"/>
  <c r="AN12" i="6"/>
  <c r="AU174" i="6"/>
  <c r="BI165" i="6"/>
  <c r="BV142" i="6"/>
  <c r="BM101" i="6"/>
  <c r="AB114" i="6"/>
  <c r="BJ150" i="6"/>
  <c r="AO120" i="6"/>
  <c r="AZ22" i="6"/>
  <c r="AY83" i="6"/>
  <c r="BZ18" i="6"/>
  <c r="AD143" i="6"/>
  <c r="BN61" i="6"/>
  <c r="Y19" i="6"/>
  <c r="AL132" i="6"/>
  <c r="Z56" i="6"/>
  <c r="AK122" i="6"/>
  <c r="BO56" i="6"/>
  <c r="AU160" i="6"/>
  <c r="AE131" i="6"/>
  <c r="CF126" i="6"/>
  <c r="BO32" i="6"/>
  <c r="BB123" i="6"/>
  <c r="CE103" i="6"/>
  <c r="AL168" i="6"/>
  <c r="AJ144" i="6"/>
  <c r="AJ152" i="6"/>
  <c r="AG126" i="6"/>
  <c r="CF266" i="6"/>
  <c r="BA36" i="6"/>
  <c r="AQ45" i="6"/>
  <c r="BS52" i="6"/>
  <c r="BG42" i="6"/>
  <c r="AZ100" i="6"/>
  <c r="CD15" i="6"/>
  <c r="BM138" i="6"/>
  <c r="BQ120" i="6"/>
  <c r="Z100" i="6"/>
  <c r="AK161" i="6"/>
  <c r="AR153" i="6"/>
  <c r="Z128" i="6"/>
  <c r="AF72" i="6"/>
  <c r="AK92" i="6"/>
  <c r="BK95" i="6"/>
  <c r="AJ28" i="6"/>
  <c r="AU120" i="6"/>
  <c r="AH85" i="6"/>
  <c r="Z129" i="6"/>
  <c r="BD15" i="6"/>
  <c r="BN125" i="6"/>
  <c r="AF75" i="6"/>
  <c r="AA64" i="6"/>
  <c r="AL108" i="6"/>
  <c r="AN67" i="6"/>
  <c r="AB164" i="6"/>
  <c r="CF129" i="6"/>
  <c r="BE89" i="6"/>
  <c r="AK97" i="6"/>
  <c r="AQ23" i="6"/>
  <c r="BQ117" i="6"/>
  <c r="BL39" i="6"/>
  <c r="BO53" i="6"/>
  <c r="BH15" i="6"/>
  <c r="BD71" i="6"/>
  <c r="CD57" i="6"/>
  <c r="AE52" i="6"/>
  <c r="BI63" i="6"/>
  <c r="AE93" i="6"/>
  <c r="AG50" i="6"/>
  <c r="AA41" i="6"/>
  <c r="AB84" i="6"/>
  <c r="CD87" i="6"/>
  <c r="AM71" i="6"/>
  <c r="AK93" i="6"/>
  <c r="AT164" i="6"/>
  <c r="AS73" i="6"/>
  <c r="AP156" i="6"/>
  <c r="X50" i="6"/>
  <c r="X141" i="6"/>
  <c r="X87" i="8"/>
  <c r="CD75" i="6"/>
  <c r="BG156" i="6"/>
  <c r="AK62" i="6"/>
  <c r="BB77" i="6"/>
  <c r="AO116" i="6"/>
  <c r="BH138" i="6"/>
  <c r="AX157" i="6"/>
  <c r="AH92" i="6"/>
  <c r="AC91" i="6"/>
  <c r="AN79" i="6"/>
  <c r="CF45" i="6"/>
  <c r="CF210" i="6"/>
  <c r="AB85" i="6"/>
  <c r="AO79" i="6"/>
  <c r="BK116" i="6"/>
  <c r="BI65" i="6"/>
  <c r="AO166" i="6"/>
  <c r="AA36" i="6"/>
  <c r="AD109" i="6"/>
  <c r="BJ162" i="6"/>
  <c r="BT28" i="6"/>
  <c r="AP168" i="6"/>
  <c r="AR95" i="6"/>
  <c r="AI134" i="6"/>
  <c r="BG81" i="6"/>
  <c r="BI143" i="6"/>
  <c r="AP94" i="6"/>
  <c r="BB21" i="6"/>
  <c r="BT102" i="6"/>
  <c r="AS173" i="6"/>
  <c r="AJ155" i="6"/>
  <c r="BF67" i="6"/>
  <c r="AQ85" i="6"/>
  <c r="AM86" i="6"/>
  <c r="AC129" i="6"/>
  <c r="CF59" i="6"/>
  <c r="AO131" i="6"/>
  <c r="AV53" i="6"/>
  <c r="Z33" i="6"/>
  <c r="BI163" i="6"/>
  <c r="AP147" i="6"/>
  <c r="AF132" i="6"/>
  <c r="BS44" i="6"/>
  <c r="BL40" i="6"/>
  <c r="AV166" i="6"/>
  <c r="CD70" i="6"/>
  <c r="CD138" i="6"/>
  <c r="AD46" i="6"/>
  <c r="BH12" i="6"/>
  <c r="CD72" i="6"/>
  <c r="BC127" i="6"/>
  <c r="AD95" i="6"/>
  <c r="AT122" i="6"/>
  <c r="BE14" i="6"/>
  <c r="AS115" i="6"/>
  <c r="AC26" i="6"/>
  <c r="BQ144" i="6"/>
  <c r="AD57" i="6"/>
  <c r="AS45" i="6"/>
  <c r="AJ170" i="6"/>
  <c r="AV73" i="6"/>
  <c r="AX94" i="6"/>
  <c r="BI104" i="6"/>
  <c r="AE163" i="6"/>
  <c r="AK155" i="6"/>
  <c r="AY113" i="6"/>
  <c r="BF126" i="6"/>
  <c r="AV120" i="6"/>
  <c r="AE72" i="6"/>
  <c r="BR134" i="6"/>
  <c r="AF114" i="6"/>
  <c r="AV172" i="6"/>
  <c r="AF157" i="6"/>
  <c r="AK133" i="6"/>
  <c r="AN150" i="6"/>
  <c r="AW51" i="6"/>
  <c r="AY35" i="6"/>
  <c r="CD156" i="6"/>
  <c r="AA27" i="6"/>
  <c r="BE24" i="6"/>
  <c r="BD32" i="6"/>
  <c r="AE90" i="6"/>
  <c r="AY116" i="6"/>
  <c r="AP169" i="6"/>
  <c r="BS50" i="6"/>
  <c r="AR172" i="6"/>
  <c r="AG80" i="6"/>
  <c r="BG107" i="6"/>
  <c r="CF84" i="6"/>
  <c r="AR64" i="6"/>
  <c r="AD124" i="6"/>
  <c r="AR21" i="6"/>
  <c r="AK125" i="6"/>
  <c r="AL29" i="6"/>
  <c r="AO159" i="6"/>
  <c r="Y167" i="6"/>
  <c r="Y128" i="6"/>
  <c r="BJ134" i="6"/>
  <c r="AB128" i="6"/>
  <c r="CF119" i="6"/>
  <c r="BC162" i="6"/>
  <c r="AZ121" i="6"/>
  <c r="X55" i="6"/>
  <c r="AC66" i="6"/>
  <c r="CD134" i="6"/>
  <c r="BE126" i="6"/>
  <c r="BP125" i="6"/>
  <c r="AJ153" i="6"/>
  <c r="AZ120" i="6"/>
  <c r="X273" i="1"/>
  <c r="AR48" i="6"/>
  <c r="AK95" i="6"/>
  <c r="AJ143" i="6"/>
  <c r="BE17" i="6"/>
  <c r="AK149" i="6"/>
  <c r="BP75" i="6"/>
  <c r="AI164" i="6"/>
  <c r="BA153" i="6"/>
  <c r="AX114" i="6"/>
  <c r="BF94" i="6"/>
  <c r="X123" i="8"/>
  <c r="BC86" i="6"/>
  <c r="BI49" i="6"/>
  <c r="BC174" i="6"/>
  <c r="AZ143" i="6"/>
  <c r="X47" i="6"/>
  <c r="AP80" i="6"/>
  <c r="BA86" i="6"/>
  <c r="BF96" i="6"/>
  <c r="AF172" i="6"/>
  <c r="CF53" i="6"/>
  <c r="Z145" i="6"/>
  <c r="AX89" i="6"/>
  <c r="AB18" i="6"/>
  <c r="BB29" i="6"/>
  <c r="BC171" i="6"/>
  <c r="AB109" i="6"/>
  <c r="AM156" i="6"/>
  <c r="BQ164" i="6"/>
  <c r="BL165" i="6"/>
  <c r="BE47" i="6"/>
  <c r="AN100" i="6"/>
  <c r="CD39" i="6"/>
  <c r="AG53" i="1" s="1"/>
  <c r="AC79" i="6"/>
  <c r="BR120" i="6"/>
  <c r="BD66" i="6"/>
  <c r="AG146" i="6"/>
  <c r="AK17" i="6"/>
  <c r="BM155" i="6"/>
  <c r="AK41" i="6"/>
  <c r="AW132" i="6"/>
  <c r="AF82" i="6"/>
  <c r="Y80" i="6"/>
  <c r="AD42" i="6"/>
  <c r="AY59" i="6"/>
  <c r="AO136" i="6"/>
  <c r="AY134" i="6"/>
  <c r="AU161" i="6"/>
  <c r="Z101" i="6"/>
  <c r="AJ89" i="6"/>
  <c r="X50" i="1"/>
  <c r="BH155" i="6"/>
  <c r="U139" i="5"/>
  <c r="AR133" i="6"/>
  <c r="BJ156" i="6"/>
  <c r="BK173" i="6"/>
  <c r="BQ165" i="6"/>
  <c r="BG47" i="6"/>
  <c r="X90" i="6"/>
  <c r="AG142" i="6"/>
  <c r="AM56" i="6"/>
  <c r="BR148" i="6"/>
  <c r="BD163" i="6"/>
  <c r="Z84" i="6"/>
  <c r="AL102" i="6"/>
  <c r="AN149" i="6"/>
  <c r="AK119" i="6"/>
  <c r="BN78" i="6"/>
  <c r="AT28" i="6"/>
  <c r="BL140" i="6"/>
  <c r="BN141" i="6"/>
  <c r="BB59" i="6"/>
  <c r="AW18" i="6"/>
  <c r="AW92" i="6"/>
  <c r="AQ51" i="6"/>
  <c r="AS88" i="6"/>
  <c r="AI28" i="6"/>
  <c r="BF171" i="6"/>
  <c r="Z74" i="6"/>
  <c r="BC151" i="6"/>
  <c r="Z120" i="6"/>
  <c r="AE29" i="6"/>
  <c r="BQ172" i="6"/>
  <c r="BQ157" i="6"/>
  <c r="AF170" i="6"/>
  <c r="AS80" i="6"/>
  <c r="BS134" i="6"/>
  <c r="BQ107" i="6"/>
  <c r="BA29" i="6"/>
  <c r="BA116" i="6"/>
  <c r="AR108" i="6"/>
  <c r="AZ26" i="6"/>
  <c r="AB143" i="6"/>
  <c r="BS165" i="6"/>
  <c r="BQ132" i="6"/>
  <c r="AV42" i="6"/>
  <c r="AC109" i="6"/>
  <c r="BI60" i="6"/>
  <c r="AY37" i="6"/>
  <c r="BQ12" i="6"/>
  <c r="AL133" i="6"/>
  <c r="X125" i="6"/>
  <c r="AL77" i="6"/>
  <c r="AA61" i="6"/>
  <c r="X32" i="6"/>
  <c r="AK87" i="6"/>
  <c r="BH142" i="6"/>
  <c r="BO79" i="6"/>
  <c r="BA14" i="6"/>
  <c r="AP163" i="6"/>
  <c r="AF145" i="6"/>
  <c r="AF123" i="6"/>
  <c r="AQ58" i="6"/>
  <c r="AM108" i="6"/>
  <c r="CF102" i="6"/>
  <c r="AT72" i="6"/>
  <c r="AA21" i="6"/>
  <c r="AQ81" i="6"/>
  <c r="CD98" i="6"/>
  <c r="X42" i="6"/>
  <c r="AK96" i="6"/>
  <c r="BQ130" i="6"/>
  <c r="BD23" i="6"/>
  <c r="BF44" i="6"/>
  <c r="BR29" i="6"/>
  <c r="AA112" i="6"/>
  <c r="AW154" i="6"/>
  <c r="BO52" i="6"/>
  <c r="AY47" i="6"/>
  <c r="AP38" i="6"/>
  <c r="AF23" i="6"/>
  <c r="AZ154" i="6"/>
  <c r="BS60" i="6"/>
  <c r="AD60" i="6"/>
  <c r="AO61" i="6"/>
  <c r="AG107" i="6"/>
  <c r="AI157" i="6"/>
  <c r="BO90" i="6"/>
  <c r="AD69" i="6"/>
  <c r="X150" i="6"/>
  <c r="AI14" i="6"/>
  <c r="BR32" i="6"/>
  <c r="AZ88" i="6"/>
  <c r="BC118" i="6"/>
  <c r="AF17" i="6"/>
  <c r="AN74" i="6"/>
  <c r="AX138" i="6"/>
  <c r="AX40" i="6"/>
  <c r="AZ60" i="6"/>
  <c r="AB308" i="1"/>
  <c r="AJ90" i="6"/>
  <c r="BC82" i="6"/>
  <c r="AY127" i="6"/>
  <c r="BH25" i="6"/>
  <c r="AL21" i="6"/>
  <c r="AP57" i="6"/>
  <c r="AL82" i="6"/>
  <c r="AV24" i="6"/>
  <c r="BG66" i="6"/>
  <c r="CC174" i="6"/>
  <c r="Y164" i="6"/>
  <c r="CF54" i="6"/>
  <c r="BT84" i="6"/>
  <c r="AM26" i="6"/>
  <c r="AR24" i="6"/>
  <c r="AS157" i="6"/>
  <c r="BA39" i="6"/>
  <c r="BG151" i="6"/>
  <c r="AQ159" i="6"/>
  <c r="AQ79" i="6"/>
  <c r="Y123" i="6"/>
  <c r="AK14" i="6"/>
  <c r="AQ11" i="6"/>
  <c r="AM162" i="6"/>
  <c r="AW14" i="6"/>
  <c r="BI53" i="6"/>
  <c r="AO71" i="6"/>
  <c r="CF298" i="6"/>
  <c r="AS156" i="6"/>
  <c r="AA172" i="6"/>
  <c r="BI42" i="6"/>
  <c r="AN157" i="6"/>
  <c r="AJ85" i="6"/>
  <c r="BS151" i="6"/>
  <c r="BE60" i="6"/>
  <c r="AY139" i="6"/>
  <c r="AT85" i="6"/>
  <c r="AM161" i="6"/>
  <c r="BQ122" i="6"/>
  <c r="AU106" i="6"/>
  <c r="AW29" i="6"/>
  <c r="BI56" i="6"/>
  <c r="AM59" i="6"/>
  <c r="BC166" i="6"/>
  <c r="BH145" i="6"/>
  <c r="AH122" i="6"/>
  <c r="AT80" i="6"/>
  <c r="AR45" i="6"/>
  <c r="BE138" i="6"/>
  <c r="AX151" i="6"/>
  <c r="CF295" i="6"/>
  <c r="BB58" i="6"/>
  <c r="X25" i="6"/>
  <c r="AV121" i="6"/>
  <c r="AC89" i="6"/>
  <c r="AU173" i="6"/>
  <c r="AD82" i="6"/>
  <c r="AG164" i="6"/>
  <c r="AJ15" i="6"/>
  <c r="AJ116" i="6"/>
  <c r="BE32" i="6"/>
  <c r="AT62" i="6"/>
  <c r="AR112" i="6"/>
  <c r="CF121" i="6"/>
  <c r="AW125" i="6"/>
  <c r="AW164" i="6"/>
  <c r="BQ11" i="6"/>
  <c r="Z63" i="6"/>
  <c r="BR38" i="6"/>
  <c r="AS23" i="6"/>
  <c r="CF106" i="6"/>
  <c r="AH42" i="6"/>
  <c r="AL138" i="6"/>
  <c r="BU61" i="6"/>
  <c r="AY85" i="6"/>
  <c r="AW136" i="6"/>
  <c r="Z95" i="6"/>
  <c r="AR88" i="6"/>
  <c r="BH95" i="6"/>
  <c r="BG134" i="6"/>
  <c r="AQ44" i="6"/>
  <c r="AG148" i="6"/>
  <c r="BF58" i="6"/>
  <c r="AH107" i="6"/>
  <c r="X159" i="6"/>
  <c r="BS142" i="6"/>
  <c r="AG132" i="6"/>
  <c r="BA127" i="6"/>
  <c r="AT170" i="6"/>
  <c r="AZ98" i="6"/>
  <c r="AT39" i="6"/>
  <c r="BF12" i="6"/>
  <c r="BQ75" i="6"/>
  <c r="AD84" i="6"/>
  <c r="AY117" i="6"/>
  <c r="BA171" i="6"/>
  <c r="AX97" i="6"/>
  <c r="AM134" i="6"/>
  <c r="BC14" i="6"/>
  <c r="AT128" i="6"/>
  <c r="BI35" i="6"/>
  <c r="BG58" i="6"/>
  <c r="AF78" i="6"/>
  <c r="BN84" i="6"/>
  <c r="AE62" i="6"/>
  <c r="AE166" i="6"/>
  <c r="AV158" i="6"/>
  <c r="AV84" i="6"/>
  <c r="Y93" i="6"/>
  <c r="AQ99" i="6"/>
  <c r="BI94" i="6"/>
  <c r="AW121" i="6"/>
  <c r="AE91" i="6"/>
  <c r="AG47" i="6"/>
  <c r="Y52" i="6"/>
  <c r="AE81" i="6"/>
  <c r="AC30" i="6"/>
  <c r="BN21" i="6"/>
  <c r="Z149" i="6"/>
  <c r="BC148" i="6"/>
  <c r="CF116" i="6"/>
  <c r="Y66" i="6"/>
  <c r="AV12" i="6"/>
  <c r="AA81" i="6"/>
  <c r="AA173" i="6"/>
  <c r="BF122" i="6"/>
  <c r="CF109" i="6"/>
  <c r="AH79" i="6"/>
  <c r="AQ160" i="6"/>
  <c r="AR73" i="6"/>
  <c r="AL64" i="6"/>
  <c r="BD69" i="6"/>
  <c r="AX135" i="6"/>
  <c r="BE38" i="6"/>
  <c r="BS26" i="6"/>
  <c r="BI52" i="6"/>
  <c r="AU108" i="6"/>
  <c r="BC59" i="6"/>
  <c r="AW66" i="6"/>
  <c r="AV11" i="6"/>
  <c r="AL66" i="6"/>
  <c r="AR82" i="6"/>
  <c r="AV116" i="6"/>
  <c r="BA49" i="6"/>
  <c r="AR89" i="6"/>
  <c r="AQ126" i="6"/>
  <c r="AC112" i="6"/>
  <c r="AN112" i="6"/>
  <c r="AC117" i="6"/>
  <c r="CF258" i="6"/>
  <c r="BE85" i="6"/>
  <c r="BG149" i="6"/>
  <c r="Z160" i="6"/>
  <c r="AR55" i="6"/>
  <c r="AD172" i="6"/>
  <c r="AV63" i="6"/>
  <c r="AT92" i="6"/>
  <c r="AO48" i="6"/>
  <c r="BV91" i="6"/>
  <c r="AZ170" i="6"/>
  <c r="AI77" i="6"/>
  <c r="BS105" i="6"/>
  <c r="AY81" i="6"/>
  <c r="AV13" i="6"/>
  <c r="AG123" i="6"/>
  <c r="AJ63" i="6"/>
  <c r="AF134" i="6"/>
  <c r="CB148" i="6"/>
  <c r="AJ88" i="6"/>
  <c r="Y115" i="6"/>
  <c r="AS99" i="6"/>
  <c r="AL58" i="6"/>
  <c r="CD62" i="6"/>
  <c r="AD112" i="6"/>
  <c r="AV45" i="6"/>
  <c r="AW163" i="6"/>
  <c r="AD58" i="6"/>
  <c r="CF246" i="6"/>
  <c r="BC20" i="6"/>
  <c r="CF100" i="6"/>
  <c r="AI81" i="6"/>
  <c r="BH54" i="6"/>
  <c r="AK57" i="6"/>
  <c r="BQ114" i="6"/>
  <c r="AH58" i="6"/>
  <c r="CF205" i="6"/>
  <c r="AE78" i="6"/>
  <c r="AO73" i="6"/>
  <c r="AA116" i="6"/>
  <c r="BD133" i="6"/>
  <c r="Z174" i="6"/>
  <c r="AH102" i="6"/>
  <c r="X28" i="8"/>
  <c r="BA44" i="6"/>
  <c r="AI38" i="6"/>
  <c r="AW83" i="6"/>
  <c r="X137" i="6"/>
  <c r="AD25" i="6"/>
  <c r="BT19" i="6"/>
  <c r="AS33" i="6"/>
  <c r="AR53" i="6"/>
  <c r="AP129" i="6"/>
  <c r="CF132" i="6"/>
  <c r="BY60" i="6"/>
  <c r="BS24" i="6"/>
  <c r="AC64" i="6"/>
  <c r="BC65" i="6"/>
  <c r="Z67" i="6"/>
  <c r="AX109" i="6"/>
  <c r="BC91" i="6"/>
  <c r="AT57" i="6"/>
  <c r="AS139" i="6"/>
  <c r="AG19" i="6"/>
  <c r="BS15" i="6"/>
  <c r="BF82" i="6"/>
  <c r="AA113" i="6"/>
  <c r="AP24" i="6"/>
  <c r="AX111" i="6"/>
  <c r="BM59" i="6"/>
  <c r="X165" i="6"/>
  <c r="BP158" i="6"/>
  <c r="AJ308" i="1"/>
  <c r="X138" i="6"/>
  <c r="BJ73" i="6"/>
  <c r="AT101" i="6"/>
  <c r="AV106" i="6"/>
  <c r="AI16" i="6"/>
  <c r="AN66" i="6"/>
  <c r="CF198" i="6"/>
  <c r="AO42" i="6"/>
  <c r="BJ152" i="6"/>
  <c r="AJ172" i="6"/>
  <c r="BO42" i="6"/>
  <c r="BD92" i="6"/>
  <c r="CD91" i="6"/>
  <c r="AX142" i="6"/>
  <c r="AV69" i="6"/>
  <c r="AR132" i="6"/>
  <c r="BQ153" i="6"/>
  <c r="AW42" i="6"/>
  <c r="BB64" i="6"/>
  <c r="AF66" i="6"/>
  <c r="AV139" i="6"/>
  <c r="BJ30" i="6"/>
  <c r="AW26" i="6"/>
  <c r="BK131" i="6"/>
  <c r="BA106" i="6"/>
  <c r="BO131" i="6"/>
  <c r="BS73" i="6"/>
  <c r="AK28" i="6"/>
  <c r="Y143" i="6"/>
  <c r="CF104" i="6"/>
  <c r="AN37" i="6"/>
  <c r="BI66" i="6"/>
  <c r="AW23" i="6"/>
  <c r="BR159" i="6"/>
  <c r="AZ146" i="6"/>
  <c r="AL26" i="6"/>
  <c r="BP136" i="6"/>
  <c r="AQ57" i="6"/>
  <c r="AE165" i="6"/>
  <c r="BS85" i="6"/>
  <c r="AF16" i="6"/>
  <c r="AN82" i="6"/>
  <c r="AM113" i="6"/>
  <c r="AG14" i="6"/>
  <c r="AI146" i="6"/>
  <c r="BS29" i="6"/>
  <c r="AP72" i="6"/>
  <c r="AJ12" i="6"/>
  <c r="BB69" i="6"/>
  <c r="AD52" i="6"/>
  <c r="Y119" i="6"/>
  <c r="AR124" i="6"/>
  <c r="X170" i="6"/>
  <c r="AH164" i="6"/>
  <c r="BS112" i="6"/>
  <c r="AT158" i="6"/>
  <c r="BP144" i="6"/>
  <c r="CD18" i="6"/>
  <c r="AE17" i="6"/>
  <c r="AE157" i="6"/>
  <c r="AW79" i="6"/>
  <c r="X94" i="6"/>
  <c r="BC84" i="6"/>
  <c r="AF74" i="6"/>
  <c r="AQ161" i="6"/>
  <c r="AW166" i="6"/>
  <c r="U171" i="5"/>
  <c r="AR17" i="6"/>
  <c r="AP83" i="6"/>
  <c r="BR144" i="6"/>
  <c r="X101" i="1"/>
  <c r="BC175" i="6"/>
  <c r="AF127" i="6"/>
  <c r="AG110" i="6"/>
  <c r="AV96" i="6"/>
  <c r="BW30" i="6"/>
  <c r="CF235" i="6"/>
  <c r="BI21" i="6"/>
  <c r="BJ75" i="6"/>
  <c r="BS170" i="6"/>
  <c r="AE23" i="6"/>
  <c r="AR114" i="6"/>
  <c r="CC317" i="1"/>
  <c r="AE120" i="6"/>
  <c r="BE64" i="6"/>
  <c r="AY155" i="6"/>
  <c r="BO104" i="6"/>
  <c r="BM19" i="6"/>
  <c r="BF104" i="6"/>
  <c r="BG32" i="6"/>
  <c r="BG16" i="6"/>
  <c r="AE85" i="6"/>
  <c r="BO28" i="6"/>
  <c r="AH19" i="6"/>
  <c r="BB38" i="6"/>
  <c r="BE151" i="6"/>
  <c r="AD59" i="6"/>
  <c r="AT32" i="6"/>
  <c r="AE41" i="6"/>
  <c r="X96" i="6"/>
  <c r="AO157" i="6"/>
  <c r="AT66" i="6"/>
  <c r="BO38" i="6"/>
  <c r="BS114" i="6"/>
  <c r="AJ53" i="6"/>
  <c r="BP42" i="6"/>
  <c r="X20" i="6"/>
  <c r="CF77" i="6"/>
  <c r="Y84" i="6"/>
  <c r="BA115" i="6"/>
  <c r="CF273" i="6"/>
  <c r="BP50" i="6"/>
  <c r="AZ161" i="6"/>
  <c r="AF18" i="6"/>
  <c r="BA11" i="6"/>
  <c r="BH32" i="6"/>
  <c r="BD77" i="6"/>
  <c r="CF275" i="6"/>
  <c r="BP76" i="6"/>
  <c r="AG100" i="6"/>
  <c r="AX133" i="6"/>
  <c r="AB87" i="6"/>
  <c r="AR162" i="6"/>
  <c r="AO145" i="6"/>
  <c r="CF294" i="6"/>
  <c r="AP99" i="6"/>
  <c r="AG308" i="1"/>
  <c r="AV19" i="6"/>
  <c r="AY29" i="6"/>
  <c r="AD72" i="6"/>
  <c r="AX35" i="6"/>
  <c r="AI130" i="6"/>
  <c r="AK60" i="6"/>
  <c r="BS171" i="6"/>
  <c r="AP85" i="6"/>
  <c r="AB142" i="6"/>
  <c r="BA22" i="6"/>
  <c r="AN78" i="6"/>
  <c r="Y120" i="6"/>
  <c r="CF87" i="6"/>
  <c r="AP62" i="6"/>
  <c r="AS30" i="6"/>
  <c r="BA48" i="6"/>
  <c r="CD125" i="6"/>
  <c r="AJ96" i="6"/>
  <c r="BV22" i="6"/>
  <c r="AI166" i="6"/>
  <c r="BB11" i="6"/>
  <c r="BH21" i="6"/>
  <c r="AF103" i="6"/>
  <c r="AO112" i="6"/>
  <c r="BS67" i="6"/>
  <c r="BS16" i="6"/>
  <c r="AX57" i="6"/>
  <c r="AC73" i="6"/>
  <c r="BO146" i="6"/>
  <c r="AY32" i="6"/>
  <c r="AV49" i="6"/>
  <c r="AR49" i="6"/>
  <c r="BE87" i="6"/>
  <c r="Z152" i="6"/>
  <c r="BP62" i="6"/>
  <c r="CA42" i="6"/>
  <c r="AL46" i="6"/>
  <c r="AS48" i="6"/>
  <c r="CF171" i="6"/>
  <c r="AD129" i="6"/>
  <c r="AA71" i="6"/>
  <c r="AA25" i="6"/>
  <c r="BH85" i="6"/>
  <c r="BA15" i="6"/>
  <c r="CF46" i="6"/>
  <c r="X293" i="1"/>
  <c r="AO25" i="6"/>
  <c r="AK147" i="6"/>
  <c r="AV146" i="6"/>
  <c r="AO80" i="6"/>
  <c r="BF69" i="6"/>
  <c r="CD148" i="6"/>
  <c r="Y174" i="6"/>
  <c r="AC24" i="6"/>
  <c r="AZ27" i="6"/>
  <c r="AJ110" i="6"/>
  <c r="AP32" i="6"/>
  <c r="AG121" i="6"/>
  <c r="BN37" i="6"/>
  <c r="X91" i="6"/>
  <c r="AY159" i="6"/>
  <c r="AA102" i="6"/>
  <c r="AB130" i="6"/>
  <c r="BO37" i="6"/>
  <c r="BR42" i="6"/>
  <c r="AK173" i="6"/>
  <c r="X100" i="1"/>
  <c r="BP122" i="6"/>
  <c r="AS94" i="6"/>
  <c r="AC96" i="6"/>
  <c r="AC47" i="6"/>
  <c r="CF170" i="6"/>
  <c r="AI56" i="6"/>
  <c r="Z166" i="6"/>
  <c r="BJ76" i="6"/>
  <c r="Z148" i="6"/>
  <c r="BS145" i="6"/>
  <c r="BG130" i="6"/>
  <c r="BK118" i="6"/>
  <c r="BQ158" i="6"/>
  <c r="CF35" i="6"/>
  <c r="AD17" i="6"/>
  <c r="AG61" i="6"/>
  <c r="AP13" i="6"/>
  <c r="AI133" i="6"/>
  <c r="BE171" i="6"/>
  <c r="AI57" i="6"/>
  <c r="AF171" i="6"/>
  <c r="AL106" i="6"/>
  <c r="AU157" i="6"/>
  <c r="BL75" i="6"/>
  <c r="AY92" i="6"/>
  <c r="AP47" i="6"/>
  <c r="BA167" i="6"/>
  <c r="X277" i="1"/>
  <c r="BQ142" i="6"/>
  <c r="AK56" i="6"/>
  <c r="Z28" i="6"/>
  <c r="BR57" i="6"/>
  <c r="AI98" i="6"/>
  <c r="AV109" i="6"/>
  <c r="X104" i="6"/>
  <c r="X119" i="8"/>
  <c r="AV164" i="6"/>
  <c r="BS61" i="6"/>
  <c r="AF87" i="6"/>
  <c r="AG78" i="6"/>
  <c r="AG117" i="6"/>
  <c r="AJ163" i="6"/>
  <c r="AI107" i="6"/>
  <c r="AZ23" i="6"/>
  <c r="BS54" i="6"/>
  <c r="AO113" i="6"/>
  <c r="AE155" i="6"/>
  <c r="BF150" i="6"/>
  <c r="AD85" i="6"/>
  <c r="X40" i="6"/>
  <c r="BO76" i="6"/>
  <c r="AP91" i="6"/>
  <c r="AE121" i="6"/>
  <c r="BP135" i="6"/>
  <c r="BP59" i="6"/>
  <c r="Z79" i="6"/>
  <c r="BR132" i="6"/>
  <c r="AD47" i="6"/>
  <c r="CD89" i="6"/>
  <c r="AB148" i="6"/>
  <c r="AD108" i="6"/>
  <c r="X146" i="6"/>
  <c r="AU23" i="6"/>
  <c r="AC17" i="6"/>
  <c r="AE101" i="6"/>
  <c r="AY41" i="6"/>
  <c r="AH20" i="6"/>
  <c r="CF285" i="6"/>
  <c r="AW173" i="6"/>
  <c r="BR166" i="6"/>
  <c r="Z158" i="6"/>
  <c r="AZ174" i="6"/>
  <c r="AP77" i="6"/>
  <c r="BA92" i="6"/>
  <c r="AU132" i="6"/>
  <c r="AC48" i="6"/>
  <c r="BO109" i="6"/>
  <c r="AY44" i="6"/>
  <c r="BB174" i="6"/>
  <c r="AI99" i="6"/>
  <c r="X26" i="6"/>
  <c r="BD107" i="6"/>
  <c r="AS93" i="6"/>
  <c r="BF21" i="6"/>
  <c r="CF197" i="6"/>
  <c r="AN32" i="6"/>
  <c r="AY73" i="6"/>
  <c r="AU119" i="6"/>
  <c r="AP42" i="6"/>
  <c r="AH32" i="6"/>
  <c r="AE19" i="6"/>
  <c r="CD97" i="6"/>
  <c r="AR93" i="6"/>
  <c r="BE142" i="6"/>
  <c r="BI87" i="6"/>
  <c r="BH72" i="6"/>
  <c r="AL162" i="6"/>
  <c r="BD30" i="6"/>
  <c r="AT44" i="6"/>
  <c r="BD120" i="6"/>
  <c r="AD29" i="6"/>
  <c r="AW133" i="6"/>
  <c r="BE44" i="6"/>
  <c r="AP140" i="6"/>
  <c r="AK152" i="6"/>
  <c r="Z80" i="6"/>
  <c r="BJ23" i="6"/>
  <c r="AN46" i="6"/>
  <c r="BQ125" i="6"/>
  <c r="CF105" i="6"/>
  <c r="AP56" i="6"/>
  <c r="AC93" i="6"/>
  <c r="CB169" i="6"/>
  <c r="AU44" i="6"/>
  <c r="BI118" i="6"/>
  <c r="BJ37" i="6"/>
  <c r="AU171" i="6"/>
  <c r="AX46" i="6"/>
  <c r="CF293" i="6"/>
  <c r="AN35" i="6"/>
  <c r="BL55" i="6"/>
  <c r="CF257" i="6"/>
  <c r="BQ67" i="6"/>
  <c r="AD24" i="6"/>
  <c r="BO107" i="6"/>
  <c r="Z108" i="6"/>
  <c r="AZ71" i="6"/>
  <c r="AU48" i="6"/>
  <c r="BT24" i="6"/>
  <c r="CD86" i="6"/>
  <c r="BO175" i="6"/>
  <c r="AA23" i="6"/>
  <c r="BG90" i="6"/>
  <c r="AF36" i="6"/>
  <c r="AX66" i="6"/>
  <c r="Z71" i="6"/>
  <c r="BA46" i="6"/>
  <c r="AG95" i="6"/>
  <c r="AX144" i="6"/>
  <c r="BK79" i="6"/>
  <c r="AH45" i="6"/>
  <c r="BN17" i="6"/>
  <c r="AB159" i="6"/>
  <c r="CD114" i="6"/>
  <c r="BA133" i="6"/>
  <c r="AT87" i="6"/>
  <c r="AU22" i="6"/>
  <c r="BP100" i="6"/>
  <c r="AG53" i="6"/>
  <c r="AB13" i="6"/>
  <c r="BA139" i="6"/>
  <c r="AO33" i="6"/>
  <c r="AD296" i="1"/>
  <c r="AU17" i="6"/>
  <c r="BQ21" i="6"/>
  <c r="Z76" i="6"/>
  <c r="AL95" i="6"/>
  <c r="BC38" i="6"/>
  <c r="BB143" i="6"/>
  <c r="AF65" i="6"/>
  <c r="AH80" i="6"/>
  <c r="AS146" i="6"/>
  <c r="Y64" i="6"/>
  <c r="AT149" i="6"/>
  <c r="AW120" i="6"/>
  <c r="AC311" i="1"/>
  <c r="CD45" i="6"/>
  <c r="AP159" i="6"/>
  <c r="AE54" i="6"/>
  <c r="BA135" i="6"/>
  <c r="Z20" i="6"/>
  <c r="AX30" i="6"/>
  <c r="X99" i="1"/>
  <c r="AV93" i="6"/>
  <c r="CD14" i="6"/>
  <c r="AY94" i="6"/>
  <c r="AI165" i="6"/>
  <c r="AV37" i="6"/>
  <c r="AR167" i="6"/>
  <c r="AQ128" i="6"/>
  <c r="AD308" i="1"/>
  <c r="AH165" i="6"/>
  <c r="AT140" i="6"/>
  <c r="Y63" i="6"/>
  <c r="X122" i="6"/>
  <c r="AZ156" i="6"/>
  <c r="AO156" i="6"/>
  <c r="AT36" i="6"/>
  <c r="CD170" i="6"/>
  <c r="BS33" i="6"/>
  <c r="AX64" i="6"/>
  <c r="BA131" i="6"/>
  <c r="AN124" i="6"/>
  <c r="Y27" i="6"/>
  <c r="CD149" i="6"/>
  <c r="CF279" i="6"/>
  <c r="AU14" i="6"/>
  <c r="BA130" i="6"/>
  <c r="AI155" i="6"/>
  <c r="AA44" i="6"/>
  <c r="BE103" i="6"/>
  <c r="BF35" i="6"/>
  <c r="AS159" i="6"/>
  <c r="BQ150" i="6"/>
  <c r="AY93" i="6"/>
  <c r="AY66" i="6"/>
  <c r="AO99" i="6"/>
  <c r="AJ127" i="6"/>
  <c r="AY58" i="6"/>
  <c r="AX116" i="6"/>
  <c r="AY109" i="6"/>
  <c r="AJ65" i="6"/>
  <c r="BJ55" i="6"/>
  <c r="AZ108" i="6"/>
  <c r="AW168" i="6"/>
  <c r="AR111" i="6"/>
  <c r="BN51" i="6"/>
  <c r="AB112" i="6"/>
  <c r="AG125" i="6"/>
  <c r="CB99" i="6"/>
  <c r="AS83" i="6"/>
  <c r="AL83" i="6"/>
  <c r="AU155" i="6"/>
  <c r="AI121" i="6"/>
  <c r="BS118" i="6"/>
  <c r="Y109" i="6"/>
  <c r="BD84" i="6"/>
  <c r="AG171" i="6"/>
  <c r="AN126" i="6"/>
  <c r="AU112" i="6"/>
  <c r="BH156" i="6"/>
  <c r="AB56" i="6"/>
  <c r="X42" i="8"/>
  <c r="Z92" i="6"/>
  <c r="BC12" i="6"/>
  <c r="AO78" i="6"/>
  <c r="AE132" i="6"/>
  <c r="AC308" i="1"/>
  <c r="AL59" i="6"/>
  <c r="AZ41" i="6"/>
  <c r="AH51" i="6"/>
  <c r="AR120" i="6"/>
  <c r="BJ144" i="6"/>
  <c r="AC122" i="6"/>
  <c r="BS161" i="6"/>
  <c r="AK81" i="6"/>
  <c r="BP17" i="6"/>
  <c r="BR140" i="6"/>
  <c r="CF43" i="6"/>
  <c r="AJ142" i="6"/>
  <c r="BB89" i="6"/>
  <c r="AD91" i="6"/>
  <c r="BO150" i="6"/>
  <c r="AU39" i="6"/>
  <c r="BR130" i="6"/>
  <c r="AI83" i="6"/>
  <c r="AI51" i="6"/>
  <c r="BQ108" i="6"/>
  <c r="AV91" i="6"/>
  <c r="AQ105" i="6"/>
  <c r="AL141" i="6"/>
  <c r="AN133" i="6"/>
  <c r="BO47" i="6"/>
  <c r="AU170" i="6"/>
  <c r="BP129" i="6"/>
  <c r="AH67" i="6"/>
  <c r="AO123" i="6"/>
  <c r="BP29" i="6"/>
  <c r="BS45" i="6"/>
  <c r="BA89" i="6"/>
  <c r="BE111" i="6"/>
  <c r="Z18" i="6"/>
  <c r="AL163" i="6"/>
  <c r="AH140" i="6"/>
  <c r="Z118" i="6"/>
  <c r="AF41" i="6"/>
  <c r="AW69" i="6"/>
  <c r="AZ92" i="6"/>
  <c r="AR170" i="6"/>
  <c r="AL80" i="6"/>
  <c r="BQ84" i="6"/>
  <c r="AW162" i="6"/>
  <c r="BA32" i="6"/>
  <c r="CF88" i="6"/>
  <c r="AS130" i="6"/>
  <c r="AH57" i="6"/>
  <c r="AY174" i="6"/>
  <c r="Y56" i="6"/>
  <c r="BD38" i="6"/>
  <c r="AO38" i="6"/>
  <c r="BS119" i="6"/>
  <c r="BS57" i="6"/>
  <c r="BR16" i="6"/>
  <c r="AN63" i="6"/>
  <c r="BX65" i="6"/>
  <c r="AH72" i="6"/>
  <c r="Z172" i="6"/>
  <c r="AB17" i="6"/>
  <c r="AQ154" i="6"/>
  <c r="Z12" i="6"/>
  <c r="AU121" i="6"/>
  <c r="X74" i="8"/>
  <c r="AF166" i="6"/>
  <c r="AA15" i="6"/>
  <c r="BS157" i="6"/>
  <c r="BS100" i="6"/>
  <c r="BO36" i="6"/>
  <c r="AU56" i="6"/>
  <c r="BQ55" i="6"/>
  <c r="BE72" i="6"/>
  <c r="AQ111" i="6"/>
  <c r="AT98" i="6"/>
  <c r="AU149" i="6"/>
  <c r="AJ76" i="6"/>
  <c r="AI53" i="6"/>
  <c r="BS106" i="6"/>
  <c r="BP90" i="6"/>
  <c r="CD51" i="6"/>
  <c r="AD50" i="6"/>
  <c r="BR82" i="6"/>
  <c r="AO81" i="6"/>
  <c r="BQ85" i="6"/>
  <c r="BN131" i="6"/>
  <c r="AX27" i="6"/>
  <c r="AV113" i="6"/>
  <c r="AG147" i="6"/>
  <c r="AA145" i="6"/>
  <c r="CD112" i="6"/>
  <c r="BS102" i="6"/>
  <c r="AK123" i="6"/>
  <c r="AX153" i="6"/>
  <c r="AA114" i="6"/>
  <c r="CF72" i="6"/>
  <c r="AN101" i="6"/>
  <c r="BO26" i="6"/>
  <c r="AV61" i="6"/>
  <c r="AS154" i="6"/>
  <c r="AN144" i="6"/>
  <c r="AI137" i="6"/>
  <c r="AC23" i="6"/>
  <c r="X130" i="8"/>
  <c r="AC147" i="6"/>
  <c r="AB55" i="6"/>
  <c r="AF11" i="6"/>
  <c r="BF79" i="6"/>
  <c r="AW99" i="6"/>
  <c r="AY161" i="6"/>
  <c r="AJ168" i="6"/>
  <c r="AB151" i="6"/>
  <c r="BO157" i="6"/>
  <c r="AZ164" i="6"/>
  <c r="BG127" i="6"/>
  <c r="AZ72" i="6"/>
  <c r="U175" i="5"/>
  <c r="AT35" i="6"/>
  <c r="BQ37" i="6"/>
  <c r="BF63" i="6"/>
  <c r="CF165" i="6"/>
  <c r="AR161" i="6"/>
  <c r="AY156" i="6"/>
  <c r="AD32" i="6"/>
  <c r="BB135" i="6"/>
  <c r="CF200" i="6"/>
  <c r="AA144" i="6"/>
  <c r="AV80" i="6"/>
  <c r="BO57" i="6"/>
  <c r="AU136" i="6"/>
  <c r="BK77" i="6"/>
  <c r="AF154" i="6"/>
  <c r="CD171" i="6"/>
  <c r="AC97" i="6"/>
  <c r="AF76" i="6"/>
  <c r="BF71" i="6"/>
  <c r="CD168" i="6"/>
  <c r="CF39" i="6"/>
  <c r="AH143" i="6"/>
  <c r="CF218" i="6"/>
  <c r="AR61" i="6"/>
  <c r="AI168" i="6"/>
  <c r="BO144" i="6"/>
  <c r="BP61" i="6"/>
  <c r="AM155" i="6"/>
  <c r="CF33" i="6"/>
  <c r="AT60" i="6"/>
  <c r="AW21" i="6"/>
  <c r="AL19" i="6"/>
  <c r="AH89" i="6"/>
  <c r="AC19" i="6"/>
  <c r="BS117" i="6"/>
  <c r="AB51" i="6"/>
  <c r="AI172" i="6"/>
  <c r="AU75" i="6"/>
  <c r="AE167" i="6"/>
  <c r="BQ65" i="6"/>
  <c r="BS38" i="6"/>
  <c r="BH100" i="6"/>
  <c r="BJ40" i="6"/>
  <c r="BQ110" i="6"/>
  <c r="AZ61" i="6"/>
  <c r="CF180" i="6"/>
  <c r="AF53" i="1"/>
  <c r="AZ165" i="6"/>
  <c r="Y82" i="6"/>
  <c r="X61" i="6"/>
  <c r="AI154" i="6"/>
  <c r="AH154" i="6"/>
  <c r="AD119" i="6"/>
  <c r="CF213" i="6"/>
  <c r="AR59" i="6"/>
  <c r="BJ52" i="6"/>
  <c r="AW151" i="6"/>
  <c r="Z23" i="6"/>
  <c r="BA70" i="6"/>
  <c r="Y50" i="6"/>
  <c r="CD142" i="6"/>
  <c r="X105" i="6"/>
  <c r="BA98" i="6"/>
  <c r="X305" i="1"/>
  <c r="AA47" i="6"/>
  <c r="AY96" i="6"/>
  <c r="AZ63" i="6"/>
  <c r="BR65" i="6"/>
  <c r="AG106" i="6"/>
  <c r="Y114" i="6"/>
  <c r="AG167" i="6"/>
  <c r="BO29" i="6"/>
  <c r="AX67" i="6"/>
  <c r="BH65" i="6"/>
  <c r="CD103" i="6"/>
  <c r="AI145" i="6"/>
  <c r="AO155" i="6"/>
  <c r="AX19" i="6"/>
  <c r="BO127" i="6"/>
  <c r="AF53" i="6"/>
  <c r="AV36" i="6"/>
  <c r="BO75" i="6"/>
  <c r="AF146" i="6"/>
  <c r="AJ41" i="6"/>
  <c r="BR121" i="6"/>
  <c r="AC154" i="6"/>
  <c r="BS75" i="6"/>
  <c r="BQ136" i="6"/>
  <c r="AW150" i="6"/>
  <c r="AG82" i="6"/>
  <c r="BA165" i="6"/>
  <c r="AV82" i="6"/>
  <c r="CF74" i="6"/>
  <c r="AW147" i="6"/>
  <c r="Z16" i="6"/>
  <c r="CF262" i="6"/>
  <c r="BO22" i="6"/>
  <c r="BQ123" i="6"/>
  <c r="BP13" i="6"/>
  <c r="AF159" i="6"/>
  <c r="BR93" i="6"/>
  <c r="AG24" i="6"/>
  <c r="AT50" i="6"/>
  <c r="BK35" i="6"/>
  <c r="CF296" i="6"/>
  <c r="Z44" i="6"/>
  <c r="BS174" i="6"/>
  <c r="AE115" i="6"/>
  <c r="BF18" i="6"/>
  <c r="CF177" i="6"/>
  <c r="CF212" i="6"/>
  <c r="CF73" i="6"/>
  <c r="X126" i="6"/>
  <c r="BN136" i="6"/>
  <c r="AA48" i="6"/>
  <c r="AP127" i="6"/>
  <c r="AZ33" i="6"/>
  <c r="AS160" i="6"/>
  <c r="CF290" i="6"/>
  <c r="CF36" i="6"/>
  <c r="Y29" i="6"/>
  <c r="AJ156" i="6"/>
  <c r="AI20" i="6"/>
  <c r="BB12" i="6"/>
  <c r="AM42" i="6"/>
  <c r="AP115" i="6"/>
  <c r="BS22" i="6"/>
  <c r="BG25" i="6"/>
  <c r="AZ19" i="6"/>
  <c r="AY91" i="6"/>
  <c r="BA94" i="6"/>
  <c r="AH160" i="6"/>
  <c r="AZ166" i="6"/>
  <c r="BO19" i="6"/>
  <c r="BI25" i="6"/>
  <c r="BE16" i="6"/>
  <c r="AQ17" i="6"/>
  <c r="AW75" i="6"/>
  <c r="U137" i="5"/>
  <c r="CF192" i="6"/>
  <c r="BC25" i="6"/>
  <c r="AE60" i="6"/>
  <c r="CD74" i="6"/>
  <c r="AO172" i="6"/>
  <c r="AY45" i="6"/>
  <c r="AP75" i="6"/>
  <c r="AY173" i="6"/>
  <c r="AA152" i="6"/>
  <c r="AI70" i="6"/>
  <c r="AX41" i="6"/>
  <c r="BI150" i="6"/>
  <c r="BN13" i="6"/>
  <c r="BS132" i="6"/>
  <c r="Y132" i="6"/>
  <c r="BA155" i="6"/>
  <c r="Y68" i="6"/>
  <c r="AB14" i="6"/>
  <c r="BS107" i="6"/>
  <c r="AC127" i="6"/>
  <c r="BQ93" i="6"/>
  <c r="BI24" i="6"/>
  <c r="X81" i="8"/>
  <c r="CF37" i="6"/>
  <c r="AC145" i="6"/>
  <c r="AI161" i="6"/>
  <c r="AX130" i="6"/>
  <c r="AE27" i="6"/>
  <c r="AM58" i="6"/>
  <c r="AG77" i="6"/>
  <c r="AC63" i="6"/>
  <c r="AG163" i="6"/>
  <c r="AS106" i="6"/>
  <c r="BQ30" i="6"/>
  <c r="X155" i="6"/>
  <c r="AU148" i="6"/>
  <c r="AF143" i="6"/>
  <c r="AU87" i="6"/>
  <c r="AI68" i="6"/>
  <c r="AH69" i="6"/>
  <c r="AT22" i="6"/>
  <c r="Z130" i="6"/>
  <c r="AW25" i="6"/>
  <c r="BG103" i="6"/>
  <c r="AD153" i="6"/>
  <c r="AP81" i="6"/>
  <c r="AD90" i="6"/>
  <c r="BS82" i="6"/>
  <c r="BO165" i="6"/>
  <c r="AW152" i="6"/>
  <c r="AU68" i="6"/>
  <c r="AK80" i="6"/>
  <c r="AC87" i="6"/>
  <c r="CF214" i="6"/>
  <c r="AC95" i="6"/>
  <c r="BA37" i="6"/>
  <c r="AA57" i="6"/>
  <c r="AF92" i="6"/>
  <c r="AH133" i="6"/>
  <c r="AA98" i="6"/>
  <c r="BA24" i="6"/>
  <c r="BA148" i="6"/>
  <c r="AS25" i="6"/>
  <c r="BS110" i="6"/>
  <c r="AM19" i="6"/>
  <c r="AZ96" i="6"/>
  <c r="AI96" i="6"/>
  <c r="AD39" i="6"/>
  <c r="BA144" i="6"/>
  <c r="AX99" i="6"/>
  <c r="BU65" i="6"/>
  <c r="BS141" i="6"/>
  <c r="AG75" i="6"/>
  <c r="BI11" i="6"/>
  <c r="AI11" i="6"/>
  <c r="AV125" i="6"/>
  <c r="AC80" i="6"/>
  <c r="AK46" i="6"/>
  <c r="AI12" i="6"/>
  <c r="AR106" i="6"/>
  <c r="AZ18" i="6"/>
  <c r="AJ14" i="6"/>
  <c r="BP110" i="6"/>
  <c r="Z69" i="6"/>
  <c r="AZ66" i="6"/>
  <c r="AI58" i="6"/>
  <c r="AD114" i="6"/>
  <c r="AP29" i="6"/>
  <c r="CF254" i="6"/>
  <c r="CF243" i="6"/>
  <c r="AJ16" i="6"/>
  <c r="AC150" i="6"/>
  <c r="AB171" i="6"/>
  <c r="AD157" i="6"/>
  <c r="AE71" i="6"/>
  <c r="AF173" i="6"/>
  <c r="AR97" i="6"/>
  <c r="AE111" i="6"/>
  <c r="AA74" i="6"/>
  <c r="BO100" i="6"/>
  <c r="AZ140" i="6"/>
  <c r="BO169" i="6"/>
  <c r="BS175" i="6"/>
  <c r="BG56" i="6"/>
  <c r="CD173" i="6"/>
  <c r="AU153" i="6"/>
  <c r="AX60" i="6"/>
  <c r="Z59" i="6"/>
  <c r="AV102" i="6"/>
  <c r="AN175" i="6"/>
  <c r="AC42" i="6"/>
  <c r="Z66" i="6"/>
  <c r="BA69" i="6"/>
  <c r="BR75" i="6"/>
  <c r="AJ72" i="6"/>
  <c r="AU55" i="6"/>
  <c r="AH96" i="6"/>
  <c r="BA126" i="6"/>
  <c r="BS125" i="6"/>
  <c r="X38" i="6"/>
  <c r="AT78" i="6"/>
  <c r="CF287" i="6"/>
  <c r="BR17" i="6"/>
  <c r="AP114" i="6"/>
  <c r="BG57" i="6"/>
  <c r="BF55" i="6"/>
  <c r="AD67" i="6"/>
  <c r="AJ174" i="6"/>
  <c r="AQ54" i="6"/>
  <c r="AS165" i="6"/>
  <c r="AU152" i="6"/>
  <c r="AH95" i="6"/>
  <c r="BO155" i="6"/>
  <c r="BR122" i="6"/>
  <c r="AF89" i="6"/>
  <c r="AM30" i="6"/>
  <c r="AA66" i="6"/>
  <c r="AK66" i="6"/>
  <c r="AC71" i="6"/>
  <c r="Y173" i="6"/>
  <c r="AS116" i="6"/>
  <c r="BS36" i="6"/>
  <c r="CF249" i="6"/>
  <c r="AY78" i="6"/>
  <c r="AB145" i="6"/>
  <c r="AH100" i="6"/>
  <c r="AR105" i="6"/>
  <c r="CD119" i="6"/>
  <c r="AC115" i="6"/>
  <c r="CF48" i="6"/>
  <c r="BO16" i="6"/>
  <c r="BR101" i="6"/>
  <c r="AB26" i="6"/>
  <c r="BO63" i="6"/>
  <c r="BD155" i="6"/>
  <c r="AI111" i="6"/>
  <c r="CF140" i="6"/>
  <c r="BO33" i="6"/>
  <c r="AZ136" i="6"/>
  <c r="X106" i="6"/>
  <c r="AV76" i="6"/>
  <c r="CF186" i="6"/>
  <c r="AO41" i="6"/>
  <c r="AJ91" i="6"/>
  <c r="CD169" i="6"/>
  <c r="AN44" i="6"/>
  <c r="AF163" i="6"/>
  <c r="AP155" i="6"/>
  <c r="Z104" i="6"/>
  <c r="AF52" i="6"/>
  <c r="AH113" i="6"/>
  <c r="Z47" i="6"/>
  <c r="BR77" i="6"/>
  <c r="CF207" i="6"/>
  <c r="BE139" i="6"/>
  <c r="AM70" i="6"/>
  <c r="AS134" i="6"/>
  <c r="BQ15" i="6"/>
  <c r="BP18" i="6"/>
  <c r="AI26" i="6"/>
  <c r="AL115" i="6"/>
  <c r="AP21" i="6"/>
  <c r="AC163" i="6"/>
  <c r="BA157" i="6"/>
  <c r="AE48" i="6"/>
  <c r="BR62" i="6"/>
  <c r="X132" i="6"/>
  <c r="AZ133" i="6"/>
  <c r="AY15" i="6"/>
  <c r="AA49" i="6"/>
  <c r="AB157" i="6"/>
  <c r="AD100" i="6"/>
  <c r="AA160" i="6"/>
  <c r="AW53" i="6"/>
  <c r="AR96" i="6"/>
  <c r="AF39" i="6"/>
  <c r="BL114" i="6"/>
  <c r="BO87" i="6"/>
  <c r="CF250" i="6"/>
  <c r="BC121" i="6"/>
  <c r="AU97" i="6"/>
  <c r="AX126" i="6"/>
  <c r="BJ135" i="6"/>
  <c r="AZ42" i="6"/>
  <c r="AW35" i="6"/>
  <c r="AW118" i="6"/>
  <c r="BO91" i="6"/>
  <c r="AM150" i="6"/>
  <c r="BS167" i="6"/>
  <c r="AK139" i="6"/>
  <c r="BA107" i="6"/>
  <c r="AF105" i="6"/>
  <c r="BP72" i="6"/>
  <c r="BA16" i="6"/>
  <c r="AP123" i="6"/>
  <c r="AY120" i="6"/>
  <c r="AS79" i="6"/>
  <c r="AT68" i="6"/>
  <c r="BO140" i="6"/>
  <c r="CF274" i="6"/>
  <c r="AS81" i="6"/>
  <c r="BC93" i="6"/>
  <c r="BA84" i="6"/>
  <c r="AH60" i="6"/>
  <c r="AS58" i="6"/>
  <c r="AW172" i="6"/>
  <c r="X43" i="8"/>
  <c r="BS47" i="6"/>
  <c r="BP140" i="6"/>
  <c r="AV153" i="6"/>
  <c r="BA141" i="6"/>
  <c r="AU125" i="6"/>
  <c r="BQ13" i="6"/>
  <c r="AI92" i="6"/>
  <c r="BO122" i="6"/>
  <c r="AU91" i="6"/>
  <c r="AP133" i="6"/>
  <c r="BL167" i="6"/>
  <c r="AM28" i="6"/>
  <c r="BP161" i="6"/>
  <c r="AN61" i="6"/>
  <c r="BH89" i="6"/>
  <c r="X41" i="6"/>
  <c r="BF120" i="6"/>
  <c r="AJ117" i="6"/>
  <c r="BP175" i="6"/>
  <c r="BA137" i="6"/>
  <c r="BP157" i="6"/>
  <c r="BD12" i="6"/>
  <c r="AI37" i="6"/>
  <c r="AP130" i="6"/>
  <c r="BC124" i="6"/>
  <c r="AN58" i="6"/>
  <c r="BQ100" i="6"/>
  <c r="BS131" i="6"/>
  <c r="AE171" i="6"/>
  <c r="AI160" i="6"/>
  <c r="BB76" i="6"/>
  <c r="AK163" i="6"/>
  <c r="BT172" i="6"/>
  <c r="BP109" i="6"/>
  <c r="BG70" i="6"/>
  <c r="BS51" i="6"/>
  <c r="AU67" i="6"/>
  <c r="BQ29" i="6"/>
  <c r="BA38" i="6"/>
  <c r="AB163" i="6"/>
  <c r="AV117" i="6"/>
  <c r="AR79" i="6"/>
  <c r="AP74" i="6"/>
  <c r="AX122" i="6"/>
  <c r="AR119" i="6"/>
  <c r="CF11" i="6"/>
  <c r="AX147" i="6"/>
  <c r="AX52" i="6"/>
  <c r="AH123" i="6"/>
  <c r="AA69" i="6"/>
  <c r="AV75" i="6"/>
  <c r="AU159" i="6"/>
  <c r="BQ141" i="6"/>
  <c r="BO54" i="6"/>
  <c r="AF81" i="6"/>
  <c r="AI73" i="6"/>
  <c r="AW128" i="6"/>
  <c r="Y47" i="6"/>
  <c r="BA95" i="6"/>
  <c r="AX11" i="6"/>
  <c r="AB28" i="6"/>
  <c r="AX155" i="6"/>
  <c r="AY48" i="6"/>
  <c r="BR91" i="6"/>
  <c r="CD117" i="6"/>
  <c r="BH44" i="6"/>
  <c r="CD24" i="6"/>
  <c r="BC106" i="6"/>
  <c r="AE14" i="6"/>
  <c r="AB24" i="6"/>
  <c r="AT120" i="6"/>
  <c r="X18" i="6"/>
  <c r="CF138" i="6"/>
  <c r="AT41" i="6"/>
  <c r="Z161" i="6"/>
  <c r="BS101" i="6"/>
  <c r="BR87" i="6"/>
  <c r="Z53" i="6"/>
  <c r="AA58" i="6"/>
  <c r="AU82" i="6"/>
  <c r="AF117" i="6"/>
  <c r="AK23" i="6"/>
  <c r="BO74" i="6"/>
  <c r="AO23" i="6"/>
  <c r="BP37" i="6"/>
  <c r="AX132" i="6"/>
  <c r="BG36" i="6"/>
  <c r="AH308" i="1"/>
  <c r="BB30" i="6"/>
  <c r="AX79" i="6"/>
  <c r="Z87" i="6"/>
  <c r="BA66" i="6"/>
  <c r="AC130" i="6"/>
  <c r="AZ77" i="6"/>
  <c r="BO126" i="6"/>
  <c r="AT148" i="6"/>
  <c r="AB58" i="6"/>
  <c r="Z163" i="6"/>
  <c r="AS144" i="6"/>
  <c r="X85" i="6"/>
  <c r="Z116" i="6"/>
  <c r="BA55" i="6"/>
  <c r="BN155" i="6"/>
  <c r="Y59" i="6"/>
  <c r="BO85" i="6"/>
  <c r="AF68" i="6"/>
  <c r="AG116" i="6"/>
  <c r="AV25" i="6"/>
  <c r="BS14" i="6"/>
  <c r="BR67" i="6"/>
  <c r="BR162" i="6"/>
  <c r="AI82" i="6"/>
  <c r="Y58" i="6"/>
  <c r="AP148" i="6"/>
  <c r="AB77" i="6"/>
  <c r="CD133" i="6"/>
  <c r="AH311" i="1"/>
  <c r="BA138" i="6"/>
  <c r="AQ52" i="6"/>
  <c r="BP96" i="6"/>
  <c r="AP124" i="6"/>
  <c r="AS15" i="6"/>
  <c r="X135" i="6"/>
  <c r="BP79" i="6"/>
  <c r="AI153" i="6"/>
  <c r="CD167" i="6"/>
  <c r="AR29" i="6"/>
  <c r="AW54" i="6"/>
  <c r="AU146" i="6"/>
  <c r="CF291" i="6"/>
  <c r="AQ113" i="6"/>
  <c r="AU72" i="6"/>
  <c r="Z41" i="6"/>
  <c r="BP159" i="6"/>
  <c r="AG173" i="6"/>
  <c r="AH30" i="6"/>
  <c r="Y78" i="6"/>
  <c r="BS18" i="6"/>
  <c r="BE25" i="6"/>
  <c r="AG21" i="6"/>
  <c r="BP150" i="6"/>
  <c r="BP94" i="6"/>
  <c r="CF230" i="6"/>
  <c r="AV105" i="6"/>
  <c r="BN148" i="6"/>
  <c r="X48" i="6"/>
  <c r="BL35" i="6"/>
  <c r="AF129" i="6"/>
  <c r="AF133" i="6"/>
  <c r="AZ127" i="6"/>
  <c r="AJ86" i="6"/>
  <c r="AT144" i="6"/>
  <c r="BP123" i="6"/>
  <c r="AX140" i="6"/>
  <c r="BS137" i="6"/>
  <c r="AQ91" i="6"/>
  <c r="AN104" i="6"/>
  <c r="BS41" i="6"/>
  <c r="AF46" i="6"/>
  <c r="AN33" i="6"/>
  <c r="AV155" i="6"/>
  <c r="BS140" i="6"/>
  <c r="AY72" i="6"/>
  <c r="BH70" i="6"/>
  <c r="Z168" i="6"/>
  <c r="X289" i="1"/>
  <c r="AL11" i="6"/>
  <c r="AW124" i="6"/>
  <c r="AG68" i="6"/>
  <c r="AK59" i="6"/>
  <c r="BP165" i="6"/>
  <c r="AN40" i="6"/>
  <c r="AD97" i="6"/>
  <c r="BI79" i="6"/>
  <c r="AJ17" i="6"/>
  <c r="AR25" i="6"/>
  <c r="BP152" i="6"/>
  <c r="AH173" i="6"/>
  <c r="BC90" i="6"/>
  <c r="AF67" i="6"/>
  <c r="AK58" i="6"/>
  <c r="AH162" i="6"/>
  <c r="BP45" i="6"/>
  <c r="AY128" i="6"/>
  <c r="AQ153" i="6"/>
  <c r="AA83" i="6"/>
  <c r="AO40" i="6"/>
  <c r="AB95" i="6"/>
  <c r="AI123" i="6"/>
  <c r="BQ112" i="6"/>
  <c r="BI73" i="6"/>
  <c r="AX156" i="6"/>
  <c r="CD137" i="6"/>
  <c r="AS174" i="6"/>
  <c r="AA51" i="6"/>
  <c r="AC149" i="6"/>
  <c r="CF24" i="6"/>
  <c r="BR131" i="6"/>
  <c r="CF13" i="6"/>
  <c r="X88" i="8"/>
  <c r="AY157" i="6"/>
  <c r="AZ83" i="6"/>
  <c r="AY20" i="6"/>
  <c r="BQ54" i="6"/>
  <c r="AO114" i="6"/>
  <c r="AI125" i="6"/>
  <c r="Y72" i="6"/>
  <c r="AY175" i="6"/>
  <c r="AT157" i="6"/>
  <c r="Y102" i="6"/>
  <c r="AZ48" i="6"/>
  <c r="AC44" i="6"/>
  <c r="AO149" i="6"/>
  <c r="CD129" i="6"/>
  <c r="AB92" i="6"/>
  <c r="AF106" i="6"/>
  <c r="AY70" i="6"/>
  <c r="AX88" i="6"/>
  <c r="BA79" i="6"/>
  <c r="CF113" i="6"/>
  <c r="BJ66" i="6"/>
  <c r="AY24" i="6"/>
  <c r="BD58" i="6"/>
  <c r="AZ130" i="6"/>
  <c r="AM164" i="6"/>
  <c r="Y90" i="6"/>
  <c r="BP133" i="6"/>
  <c r="X292" i="1"/>
  <c r="AL148" i="6"/>
  <c r="BP121" i="6"/>
  <c r="CF133" i="6"/>
  <c r="AJ149" i="6"/>
  <c r="CF136" i="6"/>
  <c r="AN86" i="6"/>
  <c r="AX70" i="6"/>
  <c r="AO29" i="6"/>
  <c r="AZ20" i="6"/>
  <c r="BA64" i="6"/>
  <c r="BP160" i="6"/>
  <c r="CF233" i="6"/>
  <c r="AU175" i="6"/>
  <c r="BA105" i="6"/>
  <c r="BO164" i="6"/>
  <c r="BF70" i="6"/>
  <c r="BO93" i="6"/>
  <c r="AA68" i="6"/>
  <c r="X74" i="6"/>
  <c r="AA53" i="6"/>
  <c r="X13" i="6"/>
  <c r="AP58" i="6"/>
  <c r="AE32" i="6"/>
  <c r="AA16" i="6"/>
  <c r="AZ32" i="6"/>
  <c r="AQ28" i="6"/>
  <c r="AS122" i="6"/>
  <c r="BO133" i="6"/>
  <c r="CF261" i="6"/>
  <c r="AZ75" i="6"/>
  <c r="AI80" i="6"/>
  <c r="AB19" i="6"/>
  <c r="AZ90" i="6"/>
  <c r="CF79" i="6"/>
  <c r="AH172" i="6"/>
  <c r="AR136" i="6"/>
  <c r="BO40" i="6"/>
  <c r="BQ105" i="6"/>
  <c r="BP174" i="6"/>
  <c r="BF15" i="6"/>
  <c r="AP14" i="6"/>
  <c r="BA23" i="6"/>
  <c r="BP142" i="6"/>
  <c r="Y81" i="6"/>
  <c r="BO139" i="6"/>
  <c r="AY154" i="6"/>
  <c r="AG105" i="6"/>
  <c r="BQ18" i="6"/>
  <c r="AC57" i="6"/>
  <c r="BR128" i="6"/>
  <c r="BD63" i="6"/>
  <c r="AS172" i="6"/>
  <c r="AO93" i="6"/>
  <c r="AC134" i="6"/>
  <c r="BQ154" i="6"/>
  <c r="X308" i="1"/>
  <c r="Y49" i="6"/>
  <c r="BD115" i="6"/>
  <c r="AI47" i="6"/>
  <c r="AI115" i="6"/>
  <c r="CD136" i="6"/>
  <c r="AU28" i="6"/>
  <c r="BQ33" i="6"/>
  <c r="BF161" i="6"/>
  <c r="AA149" i="6"/>
  <c r="AU139" i="6"/>
  <c r="AB78" i="6"/>
  <c r="AL53" i="6"/>
  <c r="AY49" i="6"/>
  <c r="BG49" i="6"/>
  <c r="BO66" i="6"/>
  <c r="X64" i="6"/>
  <c r="AA146" i="6"/>
  <c r="AR98" i="6"/>
  <c r="AC45" i="6"/>
  <c r="AH50" i="6"/>
  <c r="AA143" i="6"/>
  <c r="BE105" i="6"/>
  <c r="CF270" i="6"/>
  <c r="CD42" i="6"/>
  <c r="Z106" i="6"/>
  <c r="AK50" i="6"/>
  <c r="BZ317" i="1"/>
  <c r="AP164" i="6"/>
  <c r="BR74" i="6"/>
  <c r="AW143" i="6"/>
  <c r="Y311" i="1"/>
  <c r="AA148" i="6"/>
  <c r="AJ69" i="6"/>
  <c r="CF164" i="6"/>
  <c r="BS150" i="6"/>
  <c r="AD83" i="6"/>
  <c r="BP143" i="6"/>
  <c r="CF139" i="6"/>
  <c r="BD160" i="6"/>
  <c r="CF17" i="6"/>
  <c r="Y154" i="6"/>
  <c r="BO11" i="6"/>
  <c r="CD135" i="6"/>
  <c r="AG57" i="6"/>
  <c r="AC116" i="6"/>
  <c r="BQ174" i="6"/>
  <c r="AX36" i="6"/>
  <c r="X27" i="8"/>
  <c r="BD144" i="6"/>
  <c r="AU105" i="6"/>
  <c r="AF156" i="6"/>
  <c r="BD81" i="6"/>
  <c r="BR35" i="6"/>
  <c r="AI129" i="6"/>
  <c r="AE13" i="6"/>
  <c r="X57" i="8"/>
  <c r="BE77" i="6"/>
  <c r="AW116" i="6"/>
  <c r="BP173" i="6"/>
  <c r="CD108" i="6"/>
  <c r="AO83" i="6"/>
  <c r="AP144" i="6"/>
  <c r="CF14" i="6"/>
  <c r="AV17" i="6"/>
  <c r="CD102" i="6"/>
  <c r="CD69" i="6"/>
  <c r="CD88" i="6"/>
  <c r="CF234" i="6"/>
  <c r="AW91" i="6"/>
  <c r="AX174" i="6"/>
  <c r="BR51" i="6"/>
  <c r="BB53" i="6"/>
  <c r="U62" i="5"/>
  <c r="BR118" i="6"/>
  <c r="AY80" i="6"/>
  <c r="Z11" i="6"/>
  <c r="BB101" i="6"/>
  <c r="BM41" i="6"/>
  <c r="CD19" i="6"/>
  <c r="AK69" i="6"/>
  <c r="AG169" i="6"/>
  <c r="AJ105" i="6"/>
  <c r="AQ42" i="6"/>
  <c r="AZ87" i="6"/>
  <c r="BP163" i="6"/>
  <c r="AE63" i="6"/>
  <c r="AI93" i="6"/>
  <c r="Y144" i="6"/>
  <c r="BR36" i="6"/>
  <c r="AA165" i="6"/>
  <c r="Z25" i="6"/>
  <c r="AZ15" i="6"/>
  <c r="AO148" i="6"/>
  <c r="X56" i="8"/>
  <c r="AN118" i="6"/>
  <c r="BR155" i="6"/>
  <c r="AF168" i="6"/>
  <c r="BD82" i="6"/>
  <c r="CF211" i="6"/>
  <c r="AF160" i="6"/>
  <c r="AQ96" i="6"/>
  <c r="AW44" i="6"/>
  <c r="AO90" i="6"/>
  <c r="AV127" i="6"/>
  <c r="AI18" i="6"/>
  <c r="AU111" i="6"/>
  <c r="CF47" i="6"/>
  <c r="CD157" i="6"/>
  <c r="AC68" i="6"/>
  <c r="AG143" i="6"/>
  <c r="AP30" i="6"/>
  <c r="BD138" i="6"/>
  <c r="AZ78" i="6"/>
  <c r="BO156" i="6"/>
  <c r="BP148" i="6"/>
  <c r="AL134" i="6"/>
  <c r="AL38" i="6"/>
  <c r="CF267" i="6"/>
  <c r="BP119" i="6"/>
  <c r="AH127" i="6"/>
  <c r="BH49" i="6"/>
  <c r="CD73" i="6"/>
  <c r="AU133" i="6"/>
  <c r="AZ58" i="6"/>
  <c r="AJ84" i="6"/>
  <c r="CF62" i="6"/>
  <c r="BP63" i="6"/>
  <c r="AD106" i="6"/>
  <c r="BF145" i="6"/>
  <c r="AH84" i="6"/>
  <c r="AT104" i="6"/>
  <c r="AP134" i="6"/>
  <c r="AN159" i="6"/>
  <c r="AD127" i="6"/>
  <c r="CD109" i="6"/>
  <c r="AC69" i="6"/>
  <c r="BS155" i="6"/>
  <c r="BM57" i="6"/>
  <c r="BS84" i="6"/>
  <c r="AG94" i="6"/>
  <c r="AK45" i="6"/>
  <c r="AJ62" i="6"/>
  <c r="AE79" i="6"/>
  <c r="AB48" i="6"/>
  <c r="Z99" i="6"/>
  <c r="AV14" i="6"/>
  <c r="AW81" i="6"/>
  <c r="AH71" i="6"/>
  <c r="AU46" i="6"/>
  <c r="BQ127" i="6"/>
  <c r="AQ46" i="6"/>
  <c r="BD64" i="6"/>
  <c r="AL60" i="6"/>
  <c r="AD12" i="6"/>
  <c r="AE152" i="6"/>
  <c r="AE97" i="6"/>
  <c r="BS27" i="6"/>
  <c r="AJ169" i="6"/>
  <c r="CD30" i="6"/>
  <c r="X89" i="8"/>
  <c r="BO161" i="6"/>
  <c r="AS20" i="6"/>
  <c r="Z119" i="6"/>
  <c r="AN138" i="6"/>
  <c r="X115" i="6"/>
  <c r="AK72" i="6"/>
  <c r="AR83" i="6"/>
  <c r="AK132" i="6"/>
  <c r="AB137" i="6"/>
  <c r="AQ87" i="6"/>
  <c r="CF252" i="6"/>
  <c r="AG127" i="6"/>
  <c r="U142" i="5"/>
  <c r="AO134" i="6"/>
  <c r="AA128" i="6"/>
  <c r="AI87" i="6"/>
  <c r="AW127" i="6"/>
  <c r="AZ167" i="6"/>
  <c r="AP135" i="6"/>
  <c r="BM78" i="6"/>
  <c r="AB135" i="6"/>
  <c r="AZ131" i="6"/>
  <c r="AJ39" i="6"/>
  <c r="AR74" i="6"/>
  <c r="X52" i="1"/>
  <c r="AG13" i="6"/>
  <c r="CF248" i="6"/>
  <c r="X129" i="6"/>
  <c r="AV66" i="6"/>
  <c r="AZ150" i="6"/>
  <c r="BB162" i="6"/>
  <c r="AR14" i="6"/>
  <c r="BK13" i="6"/>
  <c r="X153" i="6"/>
  <c r="AR20" i="6"/>
  <c r="AT67" i="6"/>
  <c r="BS19" i="6"/>
  <c r="Y85" i="6"/>
  <c r="AQ39" i="6"/>
  <c r="AN11" i="6"/>
  <c r="AH52" i="6"/>
  <c r="CD165" i="6"/>
  <c r="AW167" i="6"/>
  <c r="BT36" i="6"/>
  <c r="X29" i="1"/>
  <c r="AR68" i="6"/>
  <c r="AI95" i="6"/>
  <c r="BR100" i="6"/>
  <c r="AL111" i="6"/>
  <c r="AH91" i="6"/>
  <c r="AA140" i="6"/>
  <c r="AK115" i="6"/>
  <c r="AP171" i="6"/>
  <c r="CF179" i="6"/>
  <c r="AN152" i="6"/>
  <c r="AX104" i="6"/>
  <c r="AG128" i="6"/>
  <c r="BR24" i="6"/>
  <c r="BR22" i="6"/>
  <c r="AP137" i="6"/>
  <c r="AV47" i="6"/>
  <c r="AP95" i="6"/>
  <c r="AJ61" i="6"/>
  <c r="AI136" i="6"/>
  <c r="AA308" i="1"/>
  <c r="AE53" i="6"/>
  <c r="AJ129" i="6"/>
  <c r="CC165" i="6"/>
  <c r="X122" i="8"/>
  <c r="AR70" i="6"/>
  <c r="AJ60" i="6"/>
  <c r="AG60" i="6"/>
  <c r="Y156" i="6"/>
  <c r="AD30" i="6"/>
  <c r="BO168" i="6"/>
  <c r="AB50" i="6"/>
  <c r="AX125" i="6"/>
  <c r="AT106" i="6"/>
  <c r="AL76" i="6"/>
  <c r="AS140" i="6"/>
  <c r="CD113" i="6"/>
  <c r="AZ52" i="6"/>
  <c r="BR96" i="6"/>
  <c r="AT70" i="6"/>
  <c r="AD105" i="6"/>
  <c r="AM95" i="6"/>
  <c r="BQ129" i="6"/>
  <c r="AS127" i="6"/>
  <c r="BO13" i="6"/>
  <c r="BF85" i="6"/>
  <c r="AP86" i="6"/>
  <c r="AY163" i="6"/>
  <c r="AM111" i="6"/>
  <c r="AP167" i="6"/>
  <c r="BQ111" i="6"/>
  <c r="AB100" i="6"/>
  <c r="AY30" i="6"/>
  <c r="BQ59" i="6"/>
  <c r="AM136" i="6"/>
  <c r="AW100" i="6"/>
  <c r="BR165" i="6"/>
  <c r="Z52" i="6"/>
  <c r="BF119" i="6"/>
  <c r="BQ41" i="6"/>
  <c r="U136" i="5"/>
  <c r="AW52" i="6"/>
  <c r="BF48" i="6"/>
  <c r="AI45" i="6"/>
  <c r="AY121" i="6"/>
  <c r="X17" i="6"/>
  <c r="AP23" i="6"/>
  <c r="AT117" i="6"/>
  <c r="AA55" i="6"/>
  <c r="AA24" i="6"/>
  <c r="AX118" i="6"/>
  <c r="BA104" i="6"/>
  <c r="AR118" i="6"/>
  <c r="AF88" i="6"/>
  <c r="BO118" i="6"/>
  <c r="BS64" i="6"/>
  <c r="BP48" i="6"/>
  <c r="AF22" i="6"/>
  <c r="AR164" i="6"/>
  <c r="AU102" i="6"/>
  <c r="AV72" i="6"/>
  <c r="AD133" i="6"/>
  <c r="AM35" i="6"/>
  <c r="AX102" i="6"/>
  <c r="CD110" i="6"/>
  <c r="AG54" i="6"/>
  <c r="AB16" i="6"/>
  <c r="BQ14" i="6"/>
  <c r="AM170" i="6"/>
  <c r="CF241" i="6"/>
  <c r="BR138" i="6"/>
  <c r="BP156" i="6"/>
  <c r="CF55" i="6"/>
  <c r="AS70" i="6"/>
  <c r="Z143" i="6"/>
  <c r="AG165" i="6"/>
  <c r="BA90" i="6"/>
  <c r="CF167" i="6"/>
  <c r="AD130" i="6"/>
  <c r="AX49" i="6"/>
  <c r="AC140" i="6"/>
  <c r="AG52" i="6"/>
  <c r="BD67" i="6"/>
  <c r="AB76" i="6"/>
  <c r="AI42" i="6"/>
  <c r="X57" i="9"/>
  <c r="CD100" i="6"/>
  <c r="BR169" i="6"/>
  <c r="BH67" i="6"/>
  <c r="AS53" i="6"/>
  <c r="BR54" i="6"/>
  <c r="BR13" i="6"/>
  <c r="BA160" i="6"/>
  <c r="AI144" i="6"/>
  <c r="AW61" i="6"/>
  <c r="X28" i="1"/>
  <c r="AC143" i="6"/>
  <c r="BP78" i="6"/>
  <c r="CF144" i="6"/>
  <c r="BR39" i="6"/>
  <c r="BS90" i="6"/>
  <c r="AS101" i="6"/>
  <c r="Z142" i="6"/>
  <c r="AD170" i="6"/>
  <c r="AB138" i="6"/>
  <c r="AX28" i="6"/>
  <c r="AJ99" i="6"/>
  <c r="AJ70" i="6"/>
  <c r="Z296" i="1"/>
  <c r="BD42" i="6"/>
  <c r="AG99" i="6"/>
  <c r="AO15" i="6"/>
  <c r="AP120" i="6"/>
  <c r="AH87" i="6"/>
  <c r="AH131" i="6"/>
  <c r="AU156" i="6"/>
  <c r="AO133" i="6"/>
  <c r="AB166" i="6"/>
  <c r="AM14" i="6"/>
  <c r="Y24" i="6"/>
  <c r="AQ49" i="6"/>
  <c r="AV51" i="6"/>
  <c r="AG72" i="6"/>
  <c r="BB51" i="6"/>
  <c r="CF82" i="6"/>
  <c r="CD20" i="6"/>
  <c r="AW41" i="6"/>
  <c r="CF150" i="6"/>
  <c r="CF223" i="6"/>
  <c r="AK148" i="6"/>
  <c r="AZ45" i="6"/>
  <c r="CF124" i="6"/>
  <c r="AX76" i="6"/>
  <c r="BA35" i="6"/>
  <c r="AT13" i="6"/>
  <c r="BQ82" i="6"/>
  <c r="BQ131" i="6"/>
  <c r="CD116" i="6"/>
  <c r="AW48" i="6"/>
  <c r="AU64" i="6"/>
  <c r="BB113" i="6"/>
  <c r="AZ24" i="6"/>
  <c r="AI159" i="6"/>
  <c r="AO11" i="6"/>
  <c r="AS67" i="6"/>
  <c r="BA63" i="6"/>
  <c r="Z75" i="6"/>
  <c r="AQ40" i="6"/>
  <c r="AZ97" i="6"/>
  <c r="AI54" i="6"/>
  <c r="AP27" i="6"/>
  <c r="AD121" i="6"/>
  <c r="AE137" i="6"/>
  <c r="AB42" i="6"/>
  <c r="X102" i="6"/>
  <c r="AZ159" i="6"/>
  <c r="BD141" i="6"/>
  <c r="AC131" i="6"/>
  <c r="CD127" i="6"/>
  <c r="BR68" i="6"/>
  <c r="Z139" i="6"/>
  <c r="BP108" i="6"/>
  <c r="AQ124" i="6"/>
  <c r="BE160" i="6"/>
  <c r="AD49" i="6"/>
  <c r="AD27" i="6"/>
  <c r="AW59" i="6"/>
  <c r="AW105" i="6"/>
  <c r="X49" i="6"/>
  <c r="AU89" i="6"/>
  <c r="CD33" i="6"/>
  <c r="AV92" i="6"/>
  <c r="BS79" i="6"/>
  <c r="AH73" i="6"/>
  <c r="BQ50" i="6"/>
  <c r="Y11" i="6"/>
  <c r="AM137" i="6"/>
  <c r="BE174" i="6"/>
  <c r="AU150" i="6"/>
  <c r="BA111" i="6"/>
  <c r="AJ42" i="6"/>
  <c r="AV168" i="6"/>
  <c r="AE126" i="6"/>
  <c r="AB11" i="6"/>
  <c r="AN172" i="6"/>
  <c r="AW13" i="6"/>
  <c r="AL16" i="6"/>
  <c r="AF128" i="6"/>
  <c r="AM38" i="6"/>
  <c r="AC174" i="6"/>
  <c r="BF65" i="6"/>
  <c r="AA26" i="6"/>
  <c r="AL48" i="6"/>
  <c r="BX17" i="6"/>
  <c r="AI112" i="6"/>
  <c r="AO17" i="6"/>
  <c r="AG42" i="6"/>
  <c r="AX92" i="6"/>
  <c r="AX117" i="6"/>
  <c r="AY12" i="6"/>
  <c r="AY60" i="6"/>
  <c r="AW135" i="6"/>
  <c r="Z45" i="6"/>
  <c r="AI138" i="6"/>
  <c r="AG311" i="1"/>
  <c r="AW88" i="6"/>
  <c r="AG111" i="6"/>
  <c r="AQ174" i="6"/>
  <c r="CF281" i="6"/>
  <c r="AC164" i="6"/>
  <c r="CD111" i="6"/>
  <c r="AS55" i="6"/>
  <c r="BR63" i="6"/>
  <c r="BS59" i="6"/>
  <c r="AW149" i="6"/>
  <c r="CF217" i="6"/>
  <c r="BE80" i="6"/>
  <c r="AT55" i="6"/>
  <c r="CD46" i="6"/>
  <c r="AE26" i="6"/>
  <c r="X84" i="8"/>
  <c r="AQ151" i="6"/>
  <c r="BS66" i="6"/>
  <c r="BR25" i="6"/>
  <c r="Y162" i="6"/>
  <c r="AJ109" i="6"/>
  <c r="BR41" i="6"/>
  <c r="AL20" i="6"/>
  <c r="AF71" i="6"/>
  <c r="BO119" i="6"/>
  <c r="BO120" i="6"/>
  <c r="CD83" i="6"/>
  <c r="BR11" i="6"/>
  <c r="AU96" i="6"/>
  <c r="AW156" i="6"/>
  <c r="AW33" i="6"/>
  <c r="BA174" i="6"/>
  <c r="Y134" i="6"/>
  <c r="AJ171" i="6"/>
  <c r="Z57" i="6"/>
  <c r="Z21" i="6"/>
  <c r="X23" i="6"/>
  <c r="AX68" i="6"/>
  <c r="BO49" i="6"/>
  <c r="BR110" i="6"/>
  <c r="CD152" i="6"/>
  <c r="CF122" i="6"/>
  <c r="AG86" i="6"/>
  <c r="Y55" i="6"/>
  <c r="BC99" i="6"/>
  <c r="AB27" i="6"/>
  <c r="AG152" i="6"/>
  <c r="BT12" i="6"/>
  <c r="X127" i="8"/>
  <c r="BP14" i="6"/>
  <c r="AN110" i="6"/>
  <c r="AF20" i="6"/>
  <c r="AR144" i="6"/>
  <c r="AL25" i="6"/>
  <c r="AU15" i="6"/>
  <c r="AY144" i="6"/>
  <c r="AA97" i="6"/>
  <c r="AC172" i="6"/>
  <c r="BJ122" i="6"/>
  <c r="X46" i="6"/>
  <c r="AM103" i="6"/>
  <c r="CF189" i="6"/>
  <c r="AX161" i="6"/>
  <c r="AX26" i="6"/>
  <c r="AI132" i="6"/>
  <c r="X60" i="8"/>
  <c r="BI14" i="6"/>
  <c r="AJ114" i="6"/>
  <c r="AC155" i="6"/>
  <c r="AY21" i="6"/>
  <c r="AL92" i="6"/>
  <c r="X136" i="8"/>
  <c r="AX86" i="6"/>
  <c r="AR134" i="6"/>
  <c r="Z147" i="6"/>
  <c r="Y122" i="6"/>
  <c r="AC20" i="6"/>
  <c r="AA20" i="6"/>
  <c r="AM115" i="6"/>
  <c r="BA83" i="6"/>
  <c r="AZ11" i="6"/>
  <c r="AH156" i="6"/>
  <c r="AB59" i="6"/>
  <c r="AC52" i="6"/>
  <c r="BO58" i="6"/>
  <c r="BO14" i="6"/>
  <c r="AX158" i="6"/>
  <c r="AE21" i="6"/>
  <c r="AH157" i="6"/>
  <c r="AM120" i="6"/>
  <c r="CD64" i="6"/>
  <c r="BG142" i="6"/>
  <c r="AF96" i="6"/>
  <c r="BS74" i="6"/>
  <c r="AB30" i="6"/>
  <c r="BO113" i="6"/>
  <c r="X27" i="1"/>
  <c r="BA76" i="6"/>
  <c r="BH164" i="6"/>
  <c r="BL42" i="6"/>
  <c r="AB160" i="6"/>
  <c r="AE53" i="1"/>
  <c r="AN22" i="6"/>
  <c r="AT69" i="6"/>
  <c r="X90" i="8"/>
  <c r="AC146" i="6"/>
  <c r="BB23" i="6"/>
  <c r="AI97" i="6"/>
  <c r="AN156" i="6"/>
  <c r="AD44" i="6"/>
  <c r="BA25" i="6"/>
  <c r="BD103" i="6"/>
  <c r="AS109" i="6"/>
  <c r="BA85" i="6"/>
  <c r="AX108" i="6"/>
  <c r="BO48" i="6"/>
  <c r="AG138" i="6"/>
  <c r="BR88" i="6"/>
  <c r="Z19" i="6"/>
  <c r="AV156" i="6"/>
  <c r="AG17" i="6"/>
  <c r="AA122" i="6"/>
  <c r="AV111" i="6"/>
  <c r="AV144" i="6"/>
  <c r="Y305" i="1"/>
  <c r="AP76" i="6"/>
  <c r="AU166" i="6"/>
  <c r="AL147" i="6"/>
  <c r="CD37" i="6"/>
  <c r="AF51" i="1" s="1"/>
  <c r="CF111" i="6"/>
  <c r="BS65" i="6"/>
  <c r="AH64" i="6"/>
  <c r="CD101" i="6"/>
  <c r="AE296" i="1"/>
  <c r="AB156" i="6"/>
  <c r="BQ28" i="6"/>
  <c r="AL131" i="6"/>
  <c r="AZ25" i="6"/>
  <c r="AN80" i="6"/>
  <c r="BF115" i="6"/>
  <c r="BD59" i="6"/>
  <c r="X49" i="1"/>
  <c r="AH53" i="1"/>
  <c r="CF130" i="6"/>
  <c r="AZ105" i="6"/>
  <c r="AK44" i="6"/>
  <c r="X58" i="8"/>
  <c r="AY145" i="6"/>
  <c r="AI48" i="6"/>
  <c r="AD48" i="6"/>
  <c r="AS24" i="6"/>
  <c r="AX137" i="6"/>
  <c r="X116" i="6"/>
  <c r="X26" i="1"/>
  <c r="AE76" i="6"/>
  <c r="BH167" i="6"/>
  <c r="BR175" i="6"/>
  <c r="AZ74" i="6"/>
  <c r="AI308" i="1"/>
  <c r="BQ42" i="6"/>
  <c r="AB123" i="6"/>
  <c r="AP166" i="6"/>
  <c r="CD130" i="6"/>
  <c r="CF49" i="6"/>
  <c r="CD121" i="6"/>
  <c r="CF265" i="6"/>
  <c r="AZ124" i="6"/>
  <c r="AY69" i="6"/>
  <c r="AD171" i="6"/>
  <c r="AT17" i="6"/>
  <c r="CD71" i="6"/>
  <c r="AL144" i="6"/>
  <c r="BP67" i="6"/>
  <c r="AJ59" i="6"/>
  <c r="AA156" i="6"/>
  <c r="X35" i="6"/>
  <c r="AP51" i="6"/>
  <c r="BQ45" i="6"/>
  <c r="BR28" i="6"/>
  <c r="AG55" i="6"/>
  <c r="AZ29" i="6"/>
  <c r="AC29" i="6"/>
  <c r="BE41" i="6"/>
  <c r="CD25" i="6"/>
  <c r="X92" i="6"/>
  <c r="BQ63" i="6"/>
  <c r="AO147" i="6"/>
  <c r="BR46" i="6"/>
  <c r="BC56" i="6"/>
  <c r="BQ161" i="6"/>
  <c r="AV97" i="6"/>
  <c r="BP53" i="6"/>
  <c r="AE80" i="6"/>
  <c r="AX172" i="6"/>
  <c r="AI79" i="6"/>
  <c r="AL96" i="6"/>
  <c r="AG141" i="6"/>
  <c r="BT58" i="6"/>
  <c r="AH121" i="6"/>
  <c r="AK64" i="6"/>
  <c r="AD134" i="6"/>
  <c r="AD152" i="6"/>
  <c r="AO20" i="6"/>
  <c r="BA109" i="6"/>
  <c r="BS123" i="6"/>
  <c r="AC102" i="6"/>
  <c r="AB103" i="6"/>
  <c r="BO132" i="6"/>
  <c r="BP116" i="6"/>
  <c r="AK54" i="6"/>
  <c r="AS123" i="6"/>
  <c r="AH101" i="6"/>
  <c r="AW111" i="6"/>
  <c r="AL32" i="6"/>
  <c r="AQ164" i="6"/>
  <c r="AR159" i="6"/>
  <c r="AK42" i="6"/>
  <c r="AS133" i="6"/>
  <c r="BS25" i="6"/>
  <c r="Z140" i="6"/>
  <c r="BP49" i="6"/>
  <c r="AW62" i="6"/>
  <c r="AC51" i="6"/>
  <c r="AO119" i="6"/>
  <c r="AW103" i="6"/>
  <c r="BB145" i="6"/>
  <c r="AG166" i="6"/>
  <c r="BQ169" i="6"/>
  <c r="CF161" i="6"/>
  <c r="CF215" i="6"/>
  <c r="X114" i="6"/>
  <c r="CD122" i="6"/>
  <c r="AE311" i="1"/>
  <c r="U126" i="5"/>
  <c r="AS91" i="6"/>
  <c r="AB115" i="6"/>
  <c r="AS69" i="6"/>
  <c r="AR169" i="6"/>
  <c r="BQ88" i="6"/>
  <c r="AK74" i="6"/>
  <c r="BA124" i="6"/>
  <c r="AC18" i="6"/>
  <c r="BR44" i="6"/>
  <c r="Z42" i="6"/>
  <c r="AR121" i="6"/>
  <c r="CD120" i="6"/>
  <c r="BA59" i="6"/>
  <c r="AY16" i="6"/>
  <c r="BO17" i="6"/>
  <c r="BR60" i="6"/>
  <c r="CD104" i="6"/>
  <c r="AE154" i="6"/>
  <c r="AG66" i="6"/>
  <c r="AR101" i="6"/>
  <c r="BP162" i="6"/>
  <c r="AD165" i="6"/>
  <c r="AG20" i="6"/>
  <c r="AC16" i="6"/>
  <c r="AJ93" i="6"/>
  <c r="AO84" i="6"/>
  <c r="BR81" i="6"/>
  <c r="BO151" i="6"/>
  <c r="Y147" i="6"/>
  <c r="BS116" i="6"/>
  <c r="AT125" i="6"/>
  <c r="AH68" i="6"/>
  <c r="CF242" i="6"/>
  <c r="AQ173" i="6"/>
  <c r="AW174" i="6"/>
  <c r="CF190" i="6"/>
  <c r="CF176" i="6"/>
  <c r="U107" i="5"/>
  <c r="AZ81" i="6"/>
  <c r="Y149" i="6"/>
  <c r="AH56" i="6"/>
  <c r="AG35" i="6"/>
  <c r="AU92" i="6"/>
  <c r="BR167" i="6"/>
  <c r="AG135" i="6"/>
  <c r="AB124" i="6"/>
  <c r="BS168" i="6"/>
  <c r="BQ53" i="6"/>
  <c r="BC23" i="6"/>
  <c r="AX115" i="6"/>
  <c r="BP71" i="6"/>
  <c r="AD18" i="6"/>
  <c r="BS95" i="6"/>
  <c r="AG28" i="6"/>
  <c r="AA123" i="6"/>
  <c r="AA119" i="6"/>
  <c r="Z111" i="6"/>
  <c r="AL123" i="6"/>
  <c r="BR79" i="6"/>
  <c r="BO112" i="6"/>
  <c r="AM163" i="6"/>
  <c r="AA88" i="6"/>
  <c r="BP86" i="6"/>
  <c r="AR63" i="6"/>
  <c r="AQ125" i="6"/>
  <c r="AB68" i="6"/>
  <c r="AN62" i="6"/>
  <c r="AI170" i="6"/>
  <c r="BQ79" i="6"/>
  <c r="AL84" i="6"/>
  <c r="BE131" i="6"/>
  <c r="CF76" i="6"/>
  <c r="AZ160" i="6"/>
  <c r="BP164" i="6"/>
  <c r="AO21" i="6"/>
  <c r="BP81" i="6"/>
  <c r="BP68" i="6"/>
  <c r="CD52" i="6"/>
  <c r="AN83" i="6"/>
  <c r="AG114" i="6"/>
  <c r="BR72" i="6"/>
  <c r="BQ175" i="6"/>
  <c r="BO70" i="6"/>
  <c r="BT51" i="6"/>
  <c r="AX93" i="6"/>
  <c r="Y23" i="6"/>
  <c r="AH125" i="6"/>
  <c r="AS136" i="6"/>
  <c r="AD53" i="1"/>
  <c r="CF66" i="6"/>
  <c r="AL63" i="6"/>
  <c r="BS69" i="6"/>
  <c r="BS160" i="6"/>
  <c r="BA145" i="6"/>
  <c r="AG161" i="6"/>
  <c r="BO136" i="6"/>
  <c r="Z138" i="6"/>
  <c r="AG139" i="6"/>
  <c r="AZ53" i="6"/>
  <c r="AX121" i="6"/>
  <c r="AC159" i="6"/>
  <c r="AM308" i="1"/>
  <c r="BA163" i="6"/>
  <c r="AW169" i="6"/>
  <c r="AW131" i="6"/>
  <c r="AY111" i="6"/>
  <c r="BP22" i="6"/>
  <c r="Z156" i="6"/>
  <c r="AS85" i="6"/>
  <c r="BO148" i="6"/>
  <c r="AR37" i="6"/>
  <c r="AN158" i="6"/>
  <c r="AI50" i="6"/>
  <c r="BO35" i="6"/>
  <c r="AE140" i="6"/>
  <c r="CF159" i="6"/>
  <c r="AC75" i="6"/>
  <c r="Y41" i="6"/>
  <c r="BS80" i="6"/>
  <c r="AI90" i="6"/>
  <c r="AS17" i="6"/>
  <c r="BR108" i="6"/>
  <c r="BB26" i="6"/>
  <c r="X145" i="6"/>
  <c r="AZ117" i="6"/>
  <c r="AY55" i="6"/>
  <c r="AZ141" i="6"/>
  <c r="AB155" i="6"/>
  <c r="BS40" i="6"/>
  <c r="AR41" i="6"/>
  <c r="AS52" i="6"/>
  <c r="CF236" i="6"/>
  <c r="AA30" i="6"/>
  <c r="BI84" i="6"/>
  <c r="BA150" i="6"/>
  <c r="BS68" i="6"/>
  <c r="BQ148" i="6"/>
  <c r="X160" i="6"/>
  <c r="Y165" i="6"/>
  <c r="AK126" i="6"/>
  <c r="AY153" i="6"/>
  <c r="BS96" i="6"/>
  <c r="AY50" i="6"/>
  <c r="AP88" i="6"/>
  <c r="BS11" i="6"/>
  <c r="AP142" i="6"/>
  <c r="AG45" i="6"/>
  <c r="BQ35" i="6"/>
  <c r="Z58" i="6"/>
  <c r="AB102" i="6"/>
  <c r="AK166" i="6"/>
  <c r="U39" i="5"/>
  <c r="AH17" i="6"/>
  <c r="AI173" i="6"/>
  <c r="AA77" i="6"/>
  <c r="BP139" i="6"/>
  <c r="AZ157" i="6"/>
  <c r="AH49" i="6"/>
  <c r="BP107" i="6"/>
  <c r="BA162" i="6"/>
  <c r="BO106" i="6"/>
  <c r="Z82" i="6"/>
  <c r="BS13" i="6"/>
  <c r="AJ54" i="6"/>
  <c r="AW175" i="6"/>
  <c r="Z153" i="6"/>
  <c r="AD135" i="6"/>
  <c r="BP147" i="6"/>
  <c r="AC82" i="6"/>
  <c r="AM74" i="6"/>
  <c r="AJ56" i="6"/>
  <c r="AL129" i="6"/>
  <c r="AH77" i="6"/>
  <c r="AN106" i="6"/>
  <c r="BQ104" i="6"/>
  <c r="BR52" i="6"/>
  <c r="BR53" i="6"/>
  <c r="BS128" i="6"/>
  <c r="BP28" i="6"/>
  <c r="BB41" i="6"/>
  <c r="AV119" i="6"/>
  <c r="BD19" i="6"/>
  <c r="AW46" i="6"/>
  <c r="AJ13" i="6"/>
  <c r="BO125" i="6"/>
  <c r="AX101" i="6"/>
  <c r="CD79" i="6"/>
  <c r="BQ134" i="6"/>
  <c r="BR126" i="6"/>
  <c r="AQ102" i="6"/>
  <c r="AG69" i="6"/>
  <c r="Y172" i="6"/>
  <c r="CF21" i="6"/>
  <c r="AT167" i="6"/>
  <c r="CF224" i="6"/>
  <c r="BA77" i="6"/>
  <c r="AY133" i="6"/>
  <c r="AQ165" i="6"/>
  <c r="AZ111" i="6"/>
  <c r="AA52" i="6"/>
  <c r="X161" i="6"/>
  <c r="BC48" i="6"/>
  <c r="BC142" i="6"/>
  <c r="Y148" i="6"/>
  <c r="BS152" i="6"/>
  <c r="BO116" i="6"/>
  <c r="AK171" i="6"/>
  <c r="AT42" i="6"/>
  <c r="AV52" i="6"/>
  <c r="X137" i="8"/>
  <c r="CF41" i="6"/>
  <c r="BD90" i="6"/>
  <c r="BO134" i="6"/>
  <c r="AW76" i="6"/>
  <c r="CD48" i="6"/>
  <c r="BS89" i="6"/>
  <c r="AX44" i="6"/>
  <c r="Z13" i="6"/>
  <c r="BF20" i="6"/>
  <c r="AB296" i="1"/>
  <c r="AB65" i="6"/>
  <c r="AE95" i="6"/>
  <c r="AV20" i="6"/>
  <c r="X128" i="6"/>
  <c r="BE122" i="6"/>
  <c r="BB96" i="6"/>
  <c r="AX167" i="6"/>
  <c r="AW108" i="6"/>
  <c r="AI139" i="6"/>
  <c r="AJ119" i="6"/>
  <c r="AV131" i="6"/>
  <c r="AK153" i="6"/>
  <c r="AP20" i="6"/>
  <c r="AA76" i="6"/>
  <c r="X107" i="6"/>
  <c r="AW122" i="6"/>
  <c r="BI136" i="6"/>
  <c r="BS55" i="6"/>
  <c r="AT102" i="6"/>
  <c r="BO83" i="6"/>
  <c r="AJ57" i="6"/>
  <c r="Z60" i="6"/>
  <c r="AV44" i="6"/>
  <c r="AH81" i="6"/>
  <c r="BR99" i="6"/>
  <c r="BA54" i="6"/>
  <c r="CD99" i="6"/>
  <c r="BS81" i="6"/>
  <c r="Y159" i="6"/>
  <c r="AS148" i="6"/>
  <c r="X124" i="6"/>
  <c r="BS63" i="6"/>
  <c r="AH24" i="6"/>
  <c r="BS126" i="6"/>
  <c r="BQ163" i="6"/>
  <c r="AA92" i="6"/>
  <c r="AY13" i="6"/>
  <c r="BE118" i="6"/>
  <c r="BQ159" i="6"/>
  <c r="X56" i="6"/>
  <c r="AO53" i="6"/>
  <c r="BC72" i="6"/>
  <c r="AH151" i="6"/>
  <c r="BC123" i="6"/>
  <c r="AY112" i="6"/>
  <c r="Y69" i="6"/>
  <c r="BR95" i="6"/>
  <c r="AT136" i="6"/>
  <c r="BO108" i="6"/>
  <c r="AA153" i="6"/>
  <c r="X63" i="6"/>
  <c r="Y20" i="6"/>
  <c r="AU113" i="6"/>
  <c r="AX143" i="6"/>
  <c r="BF131" i="6"/>
  <c r="BD95" i="6"/>
  <c r="AS27" i="6"/>
  <c r="AS12" i="6"/>
  <c r="AB86" i="6"/>
  <c r="AV124" i="6"/>
  <c r="BO160" i="6"/>
  <c r="BO115" i="6"/>
  <c r="AF120" i="6"/>
  <c r="AE73" i="6"/>
  <c r="BJ166" i="6"/>
  <c r="AM173" i="6"/>
  <c r="Z48" i="6"/>
  <c r="AB40" i="6"/>
  <c r="AY33" i="6"/>
  <c r="AB93" i="6"/>
  <c r="AY107" i="6"/>
  <c r="AY125" i="6"/>
  <c r="AE18" i="6"/>
  <c r="CF107" i="6"/>
  <c r="AR13" i="6"/>
  <c r="Z165" i="6"/>
  <c r="AK141" i="6"/>
  <c r="BD159" i="6"/>
  <c r="AE42" i="6"/>
  <c r="AR115" i="6"/>
  <c r="AY167" i="6"/>
  <c r="AK305" i="1"/>
  <c r="AJ94" i="6"/>
  <c r="Z86" i="6"/>
  <c r="BK124" i="6"/>
  <c r="AU123" i="6"/>
  <c r="BR115" i="6"/>
  <c r="AD28" i="6"/>
  <c r="BW122" i="6"/>
  <c r="BS103" i="6"/>
  <c r="BQ95" i="6"/>
  <c r="Y99" i="6"/>
  <c r="AE128" i="6"/>
  <c r="AZ148" i="6"/>
  <c r="CF110" i="6"/>
  <c r="AT173" i="6"/>
  <c r="AG91" i="6"/>
  <c r="BA123" i="6"/>
  <c r="AE50" i="6"/>
  <c r="BO171" i="6"/>
  <c r="AF56" i="6"/>
  <c r="BB117" i="6"/>
  <c r="AA93" i="6"/>
  <c r="CD128" i="6"/>
  <c r="AC33" i="6"/>
  <c r="AF141" i="6"/>
  <c r="AR30" i="6"/>
  <c r="AD131" i="6"/>
  <c r="AA125" i="6"/>
  <c r="AJ132" i="6"/>
  <c r="Z308" i="1"/>
  <c r="AM68" i="6"/>
  <c r="AG37" i="6"/>
  <c r="AE30" i="6"/>
  <c r="X15" i="6"/>
  <c r="AX84" i="6"/>
  <c r="AA127" i="6"/>
  <c r="AO56" i="6"/>
  <c r="BR14" i="6"/>
  <c r="AX17" i="6"/>
  <c r="BD39" i="6"/>
  <c r="BO172" i="6"/>
  <c r="Y111" i="6"/>
  <c r="X149" i="6"/>
  <c r="AJ52" i="6"/>
  <c r="BR102" i="6"/>
  <c r="AV68" i="6"/>
  <c r="BP21" i="6"/>
  <c r="BS109" i="6"/>
  <c r="X52" i="6"/>
  <c r="Y71" i="6"/>
  <c r="AR50" i="6"/>
  <c r="AH108" i="6"/>
  <c r="AF69" i="6"/>
  <c r="AI49" i="6"/>
  <c r="BP80" i="6"/>
  <c r="AG33" i="6"/>
  <c r="BH28" i="6"/>
  <c r="AQ76" i="6"/>
  <c r="AF113" i="6"/>
  <c r="AW140" i="6"/>
  <c r="BR145" i="6"/>
  <c r="AC59" i="6"/>
  <c r="CF160" i="6"/>
  <c r="AW55" i="6"/>
  <c r="BD104" i="6"/>
  <c r="AG67" i="6"/>
  <c r="CD78" i="6"/>
  <c r="BF25" i="6"/>
  <c r="AW82" i="6"/>
  <c r="BR113" i="6"/>
  <c r="AG12" i="6"/>
  <c r="CF65" i="6"/>
  <c r="AR15" i="6"/>
  <c r="CF69" i="6"/>
  <c r="AD140" i="6"/>
  <c r="BI110" i="6"/>
  <c r="Y91" i="6"/>
  <c r="Y166" i="6"/>
  <c r="AJ305" i="1"/>
  <c r="AK138" i="6"/>
  <c r="AN26" i="6"/>
  <c r="AV140" i="6"/>
  <c r="AA111" i="6"/>
  <c r="Z50" i="6"/>
  <c r="BA91" i="6"/>
  <c r="AR23" i="6"/>
  <c r="BR143" i="6"/>
  <c r="AA84" i="6"/>
  <c r="BQ77" i="6"/>
  <c r="AA14" i="6"/>
  <c r="AL143" i="6"/>
  <c r="BR56" i="6"/>
  <c r="CF182" i="6"/>
  <c r="AP161" i="6"/>
  <c r="BE78" i="6"/>
  <c r="CF286" i="6"/>
  <c r="AQ162" i="6"/>
  <c r="U94" i="5"/>
  <c r="AZ50" i="6"/>
  <c r="BF75" i="6"/>
  <c r="Z78" i="6"/>
  <c r="AB67" i="6"/>
  <c r="X169" i="6"/>
  <c r="Z103" i="6"/>
  <c r="AX119" i="6"/>
  <c r="AF32" i="6"/>
  <c r="AO144" i="6"/>
  <c r="AE25" i="6"/>
  <c r="Z124" i="6"/>
  <c r="CF259" i="6"/>
  <c r="AH33" i="6"/>
  <c r="AQ122" i="6"/>
  <c r="AH128" i="6"/>
  <c r="AZ17" i="6"/>
  <c r="AW89" i="6"/>
  <c r="AI40" i="6"/>
  <c r="BS143" i="6"/>
  <c r="AY119" i="6"/>
  <c r="X29" i="6"/>
  <c r="AA32" i="6"/>
  <c r="AA141" i="6"/>
  <c r="BQ83" i="6"/>
  <c r="AB45" i="6"/>
  <c r="BS37" i="6"/>
  <c r="AS19" i="6"/>
  <c r="AE33" i="6"/>
  <c r="AC128" i="6"/>
  <c r="BR160" i="6"/>
  <c r="AU41" i="6"/>
  <c r="AD55" i="6"/>
  <c r="Y140" i="6"/>
  <c r="AH116" i="6"/>
  <c r="CF86" i="6"/>
  <c r="BA113" i="6"/>
  <c r="AF91" i="6"/>
  <c r="AC157" i="6"/>
  <c r="AR72" i="6"/>
  <c r="BR19" i="6"/>
  <c r="BR104" i="6"/>
  <c r="AB125" i="6"/>
  <c r="AH99" i="1"/>
  <c r="X59" i="8"/>
  <c r="AA12" i="6"/>
  <c r="BA47" i="6"/>
  <c r="AY150" i="6"/>
  <c r="AF62" i="6"/>
  <c r="BS28" i="6"/>
  <c r="AI311" i="1"/>
  <c r="BO25" i="6"/>
  <c r="BC128" i="6"/>
  <c r="AM61" i="6"/>
  <c r="AX123" i="6"/>
  <c r="AH114" i="6"/>
  <c r="AX87" i="6"/>
  <c r="AM13" i="6"/>
  <c r="BR117" i="6"/>
  <c r="BH18" i="6"/>
  <c r="AI65" i="6"/>
  <c r="AQ123" i="6"/>
  <c r="AA305" i="1"/>
  <c r="AB120" i="6"/>
  <c r="AS11" i="6"/>
  <c r="AK15" i="6"/>
  <c r="AW65" i="6"/>
  <c r="Z22" i="6"/>
  <c r="AB172" i="6"/>
  <c r="X127" i="6"/>
  <c r="AU52" i="6"/>
  <c r="BR26" i="6"/>
  <c r="AI117" i="6"/>
  <c r="CD106" i="6"/>
  <c r="AX163" i="6"/>
  <c r="BA41" i="6"/>
  <c r="CF199" i="6"/>
  <c r="AH16" i="6"/>
  <c r="AJ36" i="6"/>
  <c r="AI131" i="6"/>
  <c r="Z96" i="6"/>
  <c r="AJ113" i="6"/>
  <c r="AA56" i="6"/>
  <c r="BP103" i="6"/>
  <c r="AY130" i="6"/>
  <c r="CF239" i="6"/>
  <c r="AX171" i="6"/>
  <c r="BR61" i="6"/>
  <c r="BH158" i="6"/>
  <c r="AV55" i="6"/>
  <c r="BS164" i="6"/>
  <c r="AW58" i="6"/>
  <c r="BO166" i="6"/>
  <c r="AS132" i="6"/>
  <c r="BR151" i="6"/>
  <c r="BJ138" i="6"/>
  <c r="AT161" i="6"/>
  <c r="BP97" i="6"/>
  <c r="AB132" i="6"/>
  <c r="AQ48" i="6"/>
  <c r="CF93" i="6"/>
  <c r="BA112" i="6"/>
  <c r="AW94" i="6"/>
  <c r="AU27" i="6"/>
  <c r="X167" i="6"/>
  <c r="AL28" i="6"/>
  <c r="AN94" i="6"/>
  <c r="CD163" i="6"/>
  <c r="BA172" i="6"/>
  <c r="AW139" i="6"/>
  <c r="AB61" i="6"/>
  <c r="AU88" i="6"/>
  <c r="AU61" i="6"/>
  <c r="AP89" i="6"/>
  <c r="AJ125" i="6"/>
  <c r="AZ134" i="6"/>
  <c r="AT130" i="6"/>
  <c r="AE114" i="6"/>
  <c r="AE16" i="6"/>
  <c r="BE20" i="6"/>
  <c r="BQ96" i="6"/>
  <c r="AB44" i="6"/>
  <c r="AK49" i="6"/>
  <c r="AU115" i="6"/>
  <c r="BS86" i="6"/>
  <c r="Y25" i="6"/>
  <c r="AX129" i="6"/>
  <c r="AF85" i="6"/>
  <c r="AW117" i="6"/>
  <c r="BB99" i="6"/>
  <c r="CF238" i="6"/>
  <c r="AB64" i="6"/>
  <c r="AR129" i="6"/>
  <c r="AK63" i="6"/>
  <c r="X89" i="6"/>
  <c r="BO46" i="6"/>
  <c r="BR152" i="6"/>
  <c r="AY164" i="6"/>
  <c r="AP111" i="6"/>
  <c r="U86" i="5"/>
  <c r="X276" i="1"/>
  <c r="CF229" i="6"/>
  <c r="AX112" i="6"/>
  <c r="AW64" i="6"/>
  <c r="AE65" i="6"/>
  <c r="AM144" i="6"/>
  <c r="X82" i="6"/>
  <c r="AA90" i="6"/>
  <c r="BB159" i="6"/>
  <c r="AW126" i="6"/>
  <c r="X139" i="6"/>
  <c r="CF280" i="6"/>
  <c r="AL47" i="6"/>
  <c r="BP20" i="6"/>
  <c r="AB131" i="6"/>
  <c r="Y42" i="6"/>
  <c r="AU73" i="6"/>
  <c r="CD84" i="6"/>
  <c r="AJ123" i="6"/>
  <c r="AW20" i="6"/>
  <c r="AB108" i="6"/>
  <c r="AC56" i="6"/>
  <c r="AV50" i="6"/>
  <c r="BA146" i="6"/>
  <c r="AH41" i="6"/>
  <c r="AW110" i="6"/>
  <c r="AY146" i="6"/>
  <c r="BQ81" i="6"/>
  <c r="AP143" i="6"/>
  <c r="BG35" i="6"/>
  <c r="CF163" i="6"/>
  <c r="BR98" i="6"/>
  <c r="BR129" i="6"/>
  <c r="AG56" i="6"/>
  <c r="AF73" i="6"/>
  <c r="BA166" i="6"/>
  <c r="BD28" i="6"/>
  <c r="CF247" i="6"/>
  <c r="CF58" i="6"/>
  <c r="AV103" i="6"/>
  <c r="BB62" i="6"/>
  <c r="Z127" i="6"/>
  <c r="CF283" i="6"/>
  <c r="AI116" i="6"/>
  <c r="AX168" i="6"/>
  <c r="CF89" i="6"/>
  <c r="AN93" i="6"/>
  <c r="AV67" i="6"/>
  <c r="AI60" i="6"/>
  <c r="BT39" i="6"/>
  <c r="AC92" i="6"/>
  <c r="AV118" i="6"/>
  <c r="AE147" i="6"/>
  <c r="AU134" i="6"/>
  <c r="AV39" i="6"/>
  <c r="BD114" i="6"/>
  <c r="BP104" i="6"/>
  <c r="BG27" i="6"/>
  <c r="AO142" i="6"/>
  <c r="AW114" i="6"/>
  <c r="AG79" i="6"/>
  <c r="CF231" i="6"/>
  <c r="BB173" i="6"/>
  <c r="AH109" i="6"/>
  <c r="BS156" i="6"/>
  <c r="AQ156" i="6"/>
  <c r="BG87" i="6"/>
  <c r="AZ132" i="6"/>
  <c r="BP33" i="6"/>
  <c r="AB144" i="6"/>
  <c r="CF112" i="6"/>
  <c r="CD53" i="6"/>
  <c r="BQ57" i="6"/>
  <c r="AW148" i="6"/>
  <c r="CF260" i="6"/>
  <c r="Y108" i="6"/>
  <c r="BR116" i="6"/>
  <c r="CD124" i="6"/>
  <c r="AK150" i="6"/>
  <c r="AD113" i="6"/>
  <c r="AX25" i="6"/>
  <c r="AI113" i="6"/>
  <c r="AR58" i="6"/>
  <c r="AH59" i="6"/>
  <c r="AH23" i="6"/>
  <c r="AC100" i="6"/>
  <c r="AJ167" i="6"/>
  <c r="AO128" i="6"/>
  <c r="BA61" i="6"/>
  <c r="AX33" i="6"/>
  <c r="CD118" i="6"/>
  <c r="AU47" i="6"/>
  <c r="AG133" i="6"/>
  <c r="AQ114" i="6"/>
  <c r="AI120" i="6"/>
  <c r="AF101" i="6"/>
  <c r="BA134" i="6"/>
  <c r="AU51" i="6"/>
  <c r="CF156" i="6"/>
  <c r="AL49" i="6"/>
  <c r="BS71" i="6"/>
  <c r="BD136" i="6"/>
  <c r="X75" i="8"/>
  <c r="AA133" i="6"/>
  <c r="AS112" i="6"/>
  <c r="BQ62" i="6"/>
  <c r="Z51" i="6"/>
  <c r="BC149" i="6"/>
  <c r="AO122" i="6"/>
  <c r="AZ57" i="6"/>
  <c r="CF174" i="6"/>
  <c r="AF26" i="6"/>
  <c r="AV74" i="6"/>
  <c r="CF263" i="6"/>
  <c r="CF97" i="6"/>
  <c r="BB138" i="6"/>
  <c r="AP55" i="6"/>
  <c r="AF140" i="6"/>
  <c r="BS91" i="6"/>
  <c r="AM52" i="6"/>
  <c r="U110" i="5"/>
  <c r="Z311" i="1"/>
  <c r="CF101" i="6"/>
  <c r="BP41" i="6"/>
  <c r="BO153" i="6"/>
  <c r="BC156" i="6"/>
  <c r="AF311" i="1"/>
  <c r="AU154" i="6"/>
  <c r="BA30" i="6"/>
  <c r="AV154" i="6"/>
  <c r="BO60" i="6"/>
  <c r="BO111" i="6"/>
  <c r="AD155" i="6"/>
  <c r="BA100" i="6"/>
  <c r="AZ70" i="6"/>
  <c r="AC55" i="6"/>
  <c r="AO52" i="6"/>
  <c r="CD159" i="6"/>
  <c r="BM122" i="6"/>
  <c r="AK70" i="6"/>
  <c r="AW134" i="6"/>
  <c r="CF32" i="6"/>
  <c r="BR103" i="6"/>
  <c r="AA109" i="6"/>
  <c r="AX48" i="6"/>
  <c r="AR38" i="6"/>
  <c r="X126" i="8"/>
  <c r="Y60" i="6"/>
  <c r="X98" i="6"/>
  <c r="BS23" i="6"/>
  <c r="AZ73" i="6"/>
  <c r="AJ150" i="6"/>
  <c r="AS47" i="6"/>
  <c r="BR109" i="6"/>
  <c r="AF296" i="1"/>
  <c r="CF108" i="6"/>
  <c r="AL122" i="6"/>
  <c r="AW80" i="6"/>
  <c r="AG85" i="6"/>
  <c r="BD22" i="6"/>
  <c r="Z55" i="6"/>
  <c r="AF130" i="6"/>
  <c r="AF149" i="6"/>
  <c r="AH132" i="6"/>
  <c r="AF57" i="6"/>
  <c r="AY88" i="6"/>
  <c r="AU45" i="6"/>
  <c r="AE113" i="6"/>
  <c r="CF227" i="6"/>
  <c r="AD94" i="6"/>
  <c r="CD154" i="6"/>
  <c r="BS83" i="6"/>
  <c r="AR104" i="6"/>
  <c r="AS164" i="6"/>
  <c r="Z150" i="6"/>
  <c r="AU104" i="6"/>
  <c r="Z53" i="1"/>
  <c r="AZ49" i="6"/>
  <c r="AR127" i="6"/>
  <c r="AY54" i="6"/>
  <c r="Z115" i="6"/>
  <c r="BS97" i="6"/>
  <c r="AZ16" i="6"/>
  <c r="BB71" i="6"/>
  <c r="AI109" i="6"/>
  <c r="AH90" i="6"/>
  <c r="AW119" i="6"/>
  <c r="BJ64" i="6"/>
  <c r="AG39" i="6"/>
  <c r="BQ168" i="6"/>
  <c r="AS145" i="6"/>
  <c r="BR172" i="6"/>
  <c r="BP98" i="6"/>
  <c r="AD137" i="6"/>
  <c r="BN20" i="6"/>
  <c r="Z29" i="6"/>
  <c r="BK123" i="6"/>
  <c r="BP54" i="6"/>
  <c r="AH97" i="6"/>
  <c r="AF147" i="6"/>
  <c r="BS139" i="6"/>
  <c r="BR73" i="6"/>
  <c r="AQ116" i="6"/>
  <c r="CF162" i="6"/>
  <c r="AK30" i="6"/>
  <c r="AW12" i="6"/>
  <c r="Z154" i="6"/>
  <c r="AW27" i="6"/>
  <c r="BD118" i="6"/>
  <c r="AF86" i="6"/>
  <c r="BR158" i="6"/>
  <c r="AZ153" i="6"/>
  <c r="CF151" i="6"/>
  <c r="AN39" i="6"/>
  <c r="AH18" i="6"/>
  <c r="AF28" i="6"/>
  <c r="BR137" i="6"/>
  <c r="X11" i="6"/>
  <c r="AL24" i="6"/>
  <c r="BO39" i="6"/>
  <c r="AB20" i="6"/>
  <c r="CF166" i="6"/>
  <c r="BM158" i="6"/>
  <c r="AW90" i="6"/>
  <c r="AH65" i="6"/>
  <c r="BO15" i="6"/>
  <c r="Z146" i="6"/>
  <c r="AU101" i="6"/>
  <c r="AP160" i="6"/>
  <c r="CD174" i="6"/>
  <c r="CF253" i="6"/>
  <c r="AG90" i="6"/>
  <c r="AB39" i="6"/>
  <c r="AH27" i="6"/>
  <c r="Y124" i="6"/>
  <c r="BS49" i="6"/>
  <c r="BR85" i="6"/>
  <c r="AJ121" i="6"/>
  <c r="AZ163" i="6"/>
  <c r="BV60" i="6"/>
  <c r="AT150" i="6"/>
  <c r="BK68" i="6"/>
  <c r="Z144" i="6"/>
  <c r="AY100" i="6"/>
  <c r="X30" i="6"/>
  <c r="AF13" i="6"/>
  <c r="AJ133" i="6"/>
  <c r="BO94" i="6"/>
  <c r="BQ61" i="6"/>
  <c r="AG27" i="6"/>
  <c r="AC11" i="6"/>
  <c r="X111" i="6"/>
  <c r="AM62" i="6"/>
  <c r="AB134" i="6"/>
  <c r="Z39" i="6"/>
  <c r="AO47" i="6"/>
  <c r="CD141" i="6"/>
  <c r="X275" i="1"/>
  <c r="AA60" i="6"/>
  <c r="BC153" i="6"/>
  <c r="AD68" i="6"/>
  <c r="BG85" i="6"/>
  <c r="BR106" i="6"/>
  <c r="Y53" i="1"/>
  <c r="AJ135" i="6"/>
  <c r="AU21" i="6"/>
  <c r="BR15" i="6"/>
  <c r="BQ101" i="6"/>
  <c r="AQ67" i="6"/>
  <c r="AG23" i="6"/>
  <c r="BD94" i="6"/>
  <c r="AV87" i="6"/>
  <c r="AN29" i="6"/>
  <c r="AP104" i="6"/>
  <c r="BS154" i="6"/>
  <c r="BS172" i="6"/>
  <c r="CD49" i="6"/>
  <c r="AR52" i="6"/>
  <c r="AE15" i="6"/>
  <c r="AB83" i="6"/>
  <c r="AI39" i="6"/>
  <c r="BE163" i="6"/>
  <c r="CD61" i="6"/>
  <c r="Z49" i="6"/>
  <c r="BQ27" i="6"/>
  <c r="AG18" i="6"/>
  <c r="AF30" i="6"/>
  <c r="AV152" i="6"/>
  <c r="AB170" i="6"/>
  <c r="AG137" i="6"/>
  <c r="U209" i="1"/>
  <c r="AC108" i="6"/>
  <c r="AI66" i="6"/>
  <c r="AY122" i="6"/>
  <c r="BS153" i="6"/>
  <c r="BR111" i="6"/>
  <c r="CD54" i="6"/>
  <c r="X99" i="6"/>
  <c r="AZ21" i="6"/>
  <c r="AO153" i="6"/>
  <c r="AV122" i="6"/>
  <c r="AU145" i="6"/>
  <c r="BQ25" i="6"/>
  <c r="AO129" i="6"/>
  <c r="AL86" i="6"/>
  <c r="BB63" i="6"/>
  <c r="AK21" i="6"/>
  <c r="AC296" i="1"/>
  <c r="BE30" i="6"/>
  <c r="X72" i="6"/>
  <c r="BQ71" i="6"/>
  <c r="AI124" i="6"/>
  <c r="AT19" i="6"/>
  <c r="AJ130" i="6"/>
  <c r="AT88" i="6"/>
  <c r="CD50" i="6"/>
  <c r="AE117" i="6"/>
  <c r="AF47" i="6"/>
  <c r="CF117" i="6"/>
  <c r="CF168" i="6"/>
  <c r="U38" i="5"/>
  <c r="AZ55" i="6"/>
  <c r="AD54" i="6"/>
  <c r="AR175" i="6"/>
  <c r="U245" i="1"/>
  <c r="BP46" i="6"/>
  <c r="AF27" i="6"/>
  <c r="AP172" i="6"/>
  <c r="BE123" i="6"/>
  <c r="BI111" i="6"/>
  <c r="AK75" i="6"/>
  <c r="X78" i="6"/>
  <c r="BD79" i="6"/>
  <c r="AQ109" i="6"/>
  <c r="AV173" i="6"/>
  <c r="AB111" i="6"/>
  <c r="CF240" i="6"/>
  <c r="BR94" i="6"/>
  <c r="AD13" i="6"/>
  <c r="AU116" i="6"/>
  <c r="AI52" i="6"/>
  <c r="AR87" i="6"/>
  <c r="AH83" i="6"/>
  <c r="CD153" i="6"/>
  <c r="CF269" i="6"/>
  <c r="AL42" i="6"/>
  <c r="X80" i="6"/>
  <c r="AW146" i="6"/>
  <c r="AV48" i="6"/>
  <c r="AT133" i="6"/>
  <c r="AN164" i="6"/>
  <c r="Y151" i="6"/>
  <c r="AN73" i="6"/>
  <c r="BS120" i="6"/>
  <c r="CF289" i="6"/>
  <c r="CF237" i="6"/>
  <c r="BC81" i="6"/>
  <c r="BQ64" i="6"/>
  <c r="AA91" i="6"/>
  <c r="BB85" i="6"/>
  <c r="AJ128" i="6"/>
  <c r="X45" i="6"/>
  <c r="AB74" i="6"/>
  <c r="AV28" i="6"/>
  <c r="AK110" i="6"/>
  <c r="AZ44" i="6"/>
  <c r="BQ16" i="6"/>
  <c r="BQ24" i="6"/>
  <c r="AB96" i="6"/>
  <c r="AG29" i="6"/>
  <c r="AL85" i="6"/>
  <c r="BD45" i="6"/>
  <c r="CF244" i="6"/>
  <c r="AE99" i="1"/>
  <c r="BG158" i="6"/>
  <c r="BO98" i="6"/>
  <c r="AK19" i="6"/>
  <c r="BO143" i="6"/>
  <c r="BR23" i="6"/>
  <c r="AE102" i="6"/>
  <c r="BP105" i="6"/>
  <c r="AW137" i="6"/>
  <c r="AS61" i="6"/>
  <c r="AC27" i="6"/>
  <c r="AC22" i="6"/>
  <c r="BR45" i="6"/>
  <c r="AH61" i="6"/>
  <c r="AD14" i="6"/>
  <c r="AV115" i="6"/>
  <c r="AU84" i="6"/>
  <c r="X82" i="8"/>
  <c r="X290" i="1"/>
  <c r="AY64" i="6"/>
  <c r="CF12" i="6"/>
  <c r="AX146" i="6"/>
  <c r="BS133" i="6"/>
  <c r="AI53" i="1"/>
  <c r="AV160" i="6"/>
  <c r="AJ29" i="6"/>
  <c r="BS136" i="6"/>
  <c r="AY38" i="6"/>
  <c r="Z30" i="6"/>
  <c r="BO123" i="6"/>
  <c r="AL17" i="6"/>
  <c r="BM139" i="6"/>
  <c r="AU81" i="6"/>
  <c r="AZ56" i="6"/>
  <c r="AQ107" i="6"/>
  <c r="AF121" i="6"/>
  <c r="BS138" i="6"/>
  <c r="BB127" i="6"/>
  <c r="CF34" i="6"/>
  <c r="CD22" i="6"/>
  <c r="AB53" i="6"/>
  <c r="AF308" i="1"/>
  <c r="AB71" i="6"/>
  <c r="AH53" i="6"/>
  <c r="BA74" i="6"/>
  <c r="AX74" i="6"/>
  <c r="AI156" i="6"/>
  <c r="AX128" i="6"/>
  <c r="CF221" i="6"/>
  <c r="AG131" i="6"/>
  <c r="BO114" i="6"/>
  <c r="AA100" i="6"/>
  <c r="BA20" i="6"/>
  <c r="AC152" i="6"/>
  <c r="AT76" i="6"/>
  <c r="CD160" i="6"/>
  <c r="BE132" i="6"/>
  <c r="AN171" i="6"/>
  <c r="BA73" i="6"/>
  <c r="AK29" i="6"/>
  <c r="BE161" i="6"/>
  <c r="BQ151" i="6"/>
  <c r="AV41" i="6"/>
  <c r="AB175" i="6"/>
  <c r="AH168" i="6"/>
  <c r="AO32" i="6"/>
  <c r="CF206" i="6"/>
  <c r="BS122" i="6"/>
  <c r="AR71" i="6"/>
  <c r="AD74" i="6"/>
  <c r="CF201" i="6"/>
  <c r="BM109" i="6"/>
  <c r="AI140" i="6"/>
  <c r="AC61" i="6"/>
  <c r="BO158" i="6"/>
  <c r="AA154" i="6"/>
  <c r="AQ119" i="6"/>
  <c r="AC72" i="6"/>
  <c r="AF165" i="6"/>
  <c r="CF203" i="6"/>
  <c r="AN16" i="6"/>
  <c r="AM45" i="6"/>
  <c r="BP170" i="6"/>
  <c r="AQ115" i="6"/>
  <c r="AE49" i="6"/>
  <c r="AA29" i="6"/>
  <c r="X291" i="1"/>
  <c r="AK109" i="6"/>
  <c r="CD40" i="6"/>
  <c r="AA131" i="6"/>
  <c r="Y87" i="6"/>
  <c r="AV167" i="6"/>
  <c r="BS94" i="6"/>
  <c r="AG170" i="6"/>
  <c r="BQ155" i="6"/>
  <c r="BI154" i="6"/>
  <c r="X26" i="8"/>
  <c r="BA72" i="6"/>
  <c r="Z164" i="6"/>
  <c r="AP66" i="6"/>
  <c r="Z109" i="6"/>
  <c r="AA311" i="1"/>
  <c r="BO129" i="6"/>
  <c r="AV18" i="6"/>
  <c r="BP47" i="6"/>
  <c r="AW70" i="6"/>
  <c r="AJ37" i="6"/>
  <c r="AS98" i="6"/>
  <c r="AO45" i="6"/>
  <c r="BQ146" i="6"/>
  <c r="AI54" i="1"/>
  <c r="X311" i="1"/>
  <c r="AO165" i="6"/>
  <c r="BD21" i="6"/>
  <c r="AL56" i="6"/>
  <c r="AC156" i="6"/>
  <c r="BR47" i="6"/>
  <c r="BR119" i="6"/>
  <c r="AG159" i="6"/>
  <c r="AG30" i="6"/>
  <c r="BI175" i="6"/>
  <c r="BA93" i="6"/>
  <c r="CF196" i="6"/>
  <c r="BS113" i="6"/>
  <c r="BP52" i="6"/>
  <c r="CF284" i="6"/>
  <c r="AG84" i="6"/>
  <c r="CD162" i="6"/>
  <c r="CF94" i="6"/>
  <c r="AY95" i="6"/>
  <c r="AV86" i="6"/>
  <c r="X27" i="6"/>
  <c r="BO64" i="6"/>
  <c r="X136" i="6"/>
  <c r="BQ147" i="6"/>
  <c r="CF184" i="6"/>
  <c r="CF99" i="6"/>
  <c r="AX85" i="6"/>
  <c r="AU59" i="6"/>
  <c r="CD145" i="6"/>
  <c r="AI19" i="6"/>
  <c r="BP60" i="6"/>
  <c r="AU50" i="6"/>
  <c r="AF97" i="6"/>
  <c r="Y17" i="6"/>
  <c r="AF48" i="6"/>
  <c r="AQ90" i="6"/>
  <c r="BJ95" i="6"/>
  <c r="BA67" i="6"/>
  <c r="BR20" i="6"/>
  <c r="AQ12" i="6"/>
  <c r="AI101" i="6"/>
  <c r="BR147" i="6"/>
  <c r="AU129" i="6"/>
  <c r="AU53" i="6"/>
  <c r="AR32" i="6"/>
  <c r="BS108" i="6"/>
  <c r="BA56" i="6"/>
  <c r="BR37" i="6"/>
  <c r="BQ47" i="6"/>
  <c r="BR173" i="6"/>
  <c r="AB98" i="6"/>
  <c r="CD16" i="6"/>
  <c r="AD126" i="6"/>
  <c r="AQ55" i="6"/>
  <c r="AG174" i="6"/>
  <c r="AI118" i="6"/>
  <c r="AE74" i="6"/>
  <c r="AX152" i="6"/>
  <c r="AE173" i="6"/>
  <c r="AD118" i="6"/>
  <c r="AF12" i="6"/>
  <c r="AE145" i="6"/>
  <c r="BA119" i="6"/>
  <c r="AL69" i="6"/>
  <c r="CD147" i="6"/>
  <c r="BA121" i="6"/>
  <c r="AG108" i="6"/>
  <c r="AZ151" i="6"/>
  <c r="BE55" i="6"/>
  <c r="AA50" i="6"/>
  <c r="AA18" i="6"/>
  <c r="BQ173" i="6"/>
  <c r="AY152" i="6"/>
  <c r="CF173" i="6"/>
  <c r="BE15" i="6"/>
  <c r="X158" i="6"/>
  <c r="AG40" i="6"/>
  <c r="AE168" i="6"/>
  <c r="AX106" i="6"/>
  <c r="BQ22" i="6"/>
  <c r="X29" i="8"/>
  <c r="AD164" i="6"/>
  <c r="BR71" i="6"/>
  <c r="AV78" i="6"/>
  <c r="AP53" i="6"/>
  <c r="AI89" i="6"/>
  <c r="CF264" i="6"/>
  <c r="AJ40" i="6"/>
  <c r="X168" i="6"/>
  <c r="AH124" i="6"/>
  <c r="BO61" i="6"/>
  <c r="BQ118" i="6"/>
  <c r="BP51" i="6"/>
  <c r="BI44" i="6"/>
  <c r="BP134" i="6"/>
  <c r="BA75" i="6"/>
  <c r="CD144" i="6"/>
  <c r="CD81" i="6"/>
  <c r="AF51" i="6"/>
  <c r="BQ87" i="6"/>
  <c r="BP155" i="6"/>
  <c r="AY165" i="6"/>
  <c r="CF195" i="6"/>
  <c r="CF31" i="6"/>
  <c r="BQ119" i="6"/>
  <c r="BS53" i="6"/>
  <c r="AH82" i="6"/>
  <c r="CD68" i="6"/>
  <c r="AY14" i="6"/>
  <c r="BP82" i="6"/>
  <c r="AH153" i="6"/>
  <c r="AX98" i="6"/>
  <c r="BB139" i="6"/>
  <c r="AZ51" i="6"/>
  <c r="CD123" i="6"/>
  <c r="AW45" i="6"/>
  <c r="AD99" i="6"/>
  <c r="AU26" i="6"/>
  <c r="BO67" i="6"/>
  <c r="BR114" i="6"/>
  <c r="AC153" i="6"/>
  <c r="AW38" i="6"/>
  <c r="BB152" i="6"/>
  <c r="U7" i="1"/>
  <c r="BH103" i="6"/>
  <c r="AG101" i="6"/>
  <c r="AZ155" i="6"/>
  <c r="AE84" i="6"/>
  <c r="X129" i="8"/>
  <c r="AL39" i="6"/>
  <c r="AD92" i="6"/>
  <c r="X37" i="6"/>
  <c r="BA170" i="6"/>
  <c r="AO75" i="6"/>
  <c r="AF50" i="6"/>
  <c r="X101" i="6"/>
  <c r="AB168" i="6"/>
  <c r="BA40" i="6"/>
  <c r="AE156" i="6"/>
  <c r="BD166" i="6"/>
  <c r="AC83" i="6"/>
  <c r="BS166" i="6"/>
  <c r="AZ67" i="6"/>
  <c r="AB141" i="6"/>
  <c r="CD131" i="6"/>
  <c r="X57" i="6"/>
  <c r="AE67" i="6"/>
  <c r="AK116" i="6"/>
  <c r="BA101" i="6"/>
  <c r="AN88" i="6"/>
  <c r="CF134" i="6"/>
  <c r="AH63" i="6"/>
  <c r="AJ107" i="6"/>
  <c r="BP115" i="6"/>
  <c r="AU165" i="6"/>
  <c r="BP130" i="6"/>
  <c r="AE98" i="6"/>
  <c r="AF42" i="6"/>
  <c r="AM160" i="6"/>
  <c r="AZ125" i="6"/>
  <c r="AD115" i="6"/>
  <c r="AO102" i="6"/>
  <c r="AG81" i="6"/>
  <c r="AS82" i="6"/>
  <c r="BO72" i="6"/>
  <c r="X166" i="6"/>
  <c r="AV151" i="6"/>
  <c r="X130" i="6"/>
  <c r="AT123" i="6"/>
  <c r="AD76" i="6"/>
  <c r="U167" i="5"/>
  <c r="AE130" i="6"/>
  <c r="AC53" i="1"/>
  <c r="BG63" i="6"/>
  <c r="X66" i="6"/>
  <c r="CF245" i="6"/>
  <c r="AF100" i="6"/>
  <c r="AA53" i="1"/>
  <c r="AZ84" i="6"/>
  <c r="BF137" i="6"/>
  <c r="AB94" i="6"/>
  <c r="X77" i="8"/>
  <c r="AV163" i="6"/>
  <c r="AV141" i="6"/>
  <c r="U11" i="1"/>
  <c r="CF71" i="6"/>
  <c r="AI119" i="6"/>
  <c r="BA114" i="6"/>
  <c r="AV29" i="6"/>
  <c r="AV114" i="6"/>
  <c r="AD146" i="6"/>
  <c r="BR171" i="6"/>
  <c r="AB69" i="6"/>
  <c r="AY143" i="6"/>
  <c r="BQ115" i="6"/>
  <c r="BS147" i="6"/>
  <c r="AT138" i="6"/>
  <c r="AD107" i="6"/>
  <c r="AH26" i="6"/>
  <c r="AF61" i="6"/>
  <c r="AA11" i="6"/>
  <c r="X41" i="8"/>
  <c r="AI27" i="6"/>
  <c r="AL44" i="6"/>
  <c r="Z121" i="6"/>
  <c r="Z46" i="6"/>
  <c r="AI33" i="6"/>
  <c r="AG155" i="6"/>
  <c r="CF42" i="6"/>
  <c r="BS46" i="6"/>
  <c r="AG150" i="6"/>
  <c r="BP44" i="6"/>
  <c r="CD146" i="6"/>
  <c r="AW86" i="6"/>
  <c r="X36" i="6"/>
  <c r="U54" i="5"/>
  <c r="AH134" i="6"/>
  <c r="AO162" i="6"/>
  <c r="CF153" i="6"/>
  <c r="BO23" i="6"/>
  <c r="U40" i="5"/>
  <c r="Y127" i="6"/>
  <c r="AK13" i="6"/>
  <c r="BR76" i="6"/>
  <c r="AJ38" i="6"/>
  <c r="AU74" i="6"/>
  <c r="Y161" i="6"/>
  <c r="X69" i="6"/>
  <c r="AH25" i="6"/>
  <c r="Z27" i="6"/>
  <c r="AZ149" i="6"/>
  <c r="AJ35" i="6"/>
  <c r="AY68" i="6"/>
  <c r="X134" i="8"/>
  <c r="BO137" i="6"/>
  <c r="AW145" i="6"/>
  <c r="U118" i="5"/>
  <c r="AG99" i="1"/>
  <c r="AD101" i="6"/>
  <c r="AX51" i="6"/>
  <c r="BB100" i="6"/>
  <c r="AW71" i="6"/>
  <c r="Y99" i="1"/>
  <c r="CF169" i="6"/>
  <c r="U22" i="5"/>
  <c r="AU65" i="6"/>
  <c r="BO21" i="6"/>
  <c r="AU30" i="6"/>
  <c r="BP99" i="6"/>
  <c r="AJ134" i="6"/>
  <c r="CF120" i="6"/>
  <c r="AE122" i="6"/>
  <c r="AQ152" i="6"/>
  <c r="X83" i="8"/>
  <c r="AD173" i="6"/>
  <c r="BP57" i="6"/>
  <c r="AO160" i="6"/>
  <c r="AZ85" i="6"/>
  <c r="AP11" i="6"/>
  <c r="BR133" i="6"/>
  <c r="BA117" i="6"/>
  <c r="AV88" i="6"/>
  <c r="BS58" i="6"/>
  <c r="Y44" i="6"/>
  <c r="AF148" i="6"/>
  <c r="AH117" i="6"/>
  <c r="AR56" i="6"/>
  <c r="BR48" i="6"/>
  <c r="AC111" i="6"/>
  <c r="BR64" i="6"/>
  <c r="AZ59" i="6"/>
  <c r="CD80" i="6"/>
  <c r="BA17" i="6"/>
  <c r="AR103" i="6"/>
  <c r="AX53" i="6"/>
  <c r="AD166" i="6"/>
  <c r="X54" i="6"/>
  <c r="AE24" i="6"/>
  <c r="BP95" i="6"/>
  <c r="AU42" i="6"/>
  <c r="AY27" i="6"/>
  <c r="CF96" i="6"/>
  <c r="AB165" i="6"/>
  <c r="BJ154" i="6"/>
  <c r="X274" i="1"/>
  <c r="AG122" i="6"/>
  <c r="BB112" i="6"/>
  <c r="AV23" i="6"/>
  <c r="AT169" i="6"/>
  <c r="X46" i="1"/>
  <c r="X98" i="1"/>
  <c r="Z131" i="6"/>
  <c r="X135" i="8"/>
  <c r="BF174" i="6"/>
  <c r="AZ128" i="6"/>
  <c r="AI149" i="6"/>
  <c r="Z132" i="6"/>
  <c r="AE55" i="6"/>
  <c r="AB136" i="6"/>
  <c r="BA149" i="6"/>
  <c r="BG105" i="6"/>
  <c r="AD147" i="6"/>
  <c r="BA132" i="6"/>
  <c r="U70" i="5"/>
  <c r="BS42" i="6"/>
  <c r="AA63" i="6"/>
  <c r="AM110" i="6"/>
  <c r="BF128" i="6"/>
  <c r="Z90" i="6"/>
  <c r="AQ78" i="6"/>
  <c r="AR57" i="6"/>
  <c r="X73" i="8"/>
  <c r="Z17" i="6"/>
  <c r="AG153" i="6"/>
  <c r="CF51" i="6"/>
  <c r="BQ74" i="6"/>
  <c r="AT139" i="6"/>
  <c r="X53" i="1"/>
  <c r="AY75" i="6"/>
  <c r="U242" i="1"/>
  <c r="CD36" i="6"/>
  <c r="CF115" i="6"/>
  <c r="BO163" i="6"/>
  <c r="BS135" i="6"/>
  <c r="AV112" i="6"/>
  <c r="AW85" i="6"/>
  <c r="AM296" i="1"/>
  <c r="Y51" i="1"/>
  <c r="AF50" i="1"/>
  <c r="AI50" i="1"/>
  <c r="AG50" i="1"/>
  <c r="AC50" i="1"/>
  <c r="X110" i="6"/>
  <c r="BQ170" i="6"/>
  <c r="BQ99" i="6"/>
  <c r="AV22" i="6"/>
  <c r="CF268" i="6"/>
  <c r="AV56" i="6"/>
  <c r="AG87" i="6"/>
  <c r="CF22" i="6"/>
  <c r="AK129" i="6"/>
  <c r="AS120" i="6"/>
  <c r="AM107" i="6"/>
  <c r="BO89" i="6"/>
  <c r="BJ12" i="6"/>
  <c r="AV157" i="6"/>
  <c r="BP118" i="6"/>
  <c r="AU130" i="6"/>
  <c r="AY28" i="6"/>
  <c r="AC114" i="6"/>
  <c r="BQ126" i="6"/>
  <c r="BJ170" i="6"/>
  <c r="AH112" i="6"/>
  <c r="BC36" i="6"/>
  <c r="AW102" i="6"/>
  <c r="X119" i="6"/>
  <c r="AS41" i="6"/>
  <c r="Y74" i="6"/>
  <c r="BS159" i="6"/>
  <c r="X68" i="6"/>
  <c r="BP172" i="6"/>
  <c r="Y116" i="6"/>
  <c r="BA143" i="6"/>
  <c r="Y113" i="6"/>
  <c r="BO45" i="6"/>
  <c r="BQ138" i="6"/>
  <c r="CF155" i="6"/>
  <c r="AX39" i="6"/>
  <c r="BP39" i="6"/>
  <c r="AX165" i="6"/>
  <c r="AB82" i="6"/>
  <c r="AJ137" i="6"/>
  <c r="AO154" i="6"/>
  <c r="AX29" i="6"/>
  <c r="BC101" i="6"/>
  <c r="BW61" i="6"/>
  <c r="AF110" i="6"/>
  <c r="BG131" i="6"/>
  <c r="BO71" i="6"/>
  <c r="AL308" i="1"/>
  <c r="CD63" i="6"/>
  <c r="AZ95" i="6"/>
  <c r="BO145" i="6"/>
  <c r="CF220" i="6"/>
  <c r="X24" i="6"/>
  <c r="AC99" i="6"/>
  <c r="X84" i="6"/>
  <c r="BP101" i="6"/>
  <c r="AB113" i="6"/>
  <c r="BS93" i="6"/>
  <c r="AE129" i="6"/>
  <c r="BR174" i="6"/>
  <c r="BR49" i="6"/>
  <c r="BO92" i="6"/>
  <c r="AJ106" i="6"/>
  <c r="BQ76" i="6"/>
  <c r="BA158" i="6"/>
  <c r="AK311" i="1"/>
  <c r="AQ82" i="6"/>
  <c r="AG98" i="1"/>
  <c r="AC166" i="6"/>
  <c r="AK296" i="1"/>
  <c r="BR33" i="6"/>
  <c r="AX13" i="6"/>
  <c r="AC77" i="6"/>
  <c r="AH148" i="6"/>
  <c r="BQ69" i="6"/>
  <c r="AL305" i="1"/>
  <c r="Y121" i="6"/>
  <c r="AB73" i="6"/>
  <c r="BA129" i="6"/>
  <c r="AC67" i="6"/>
  <c r="AC41" i="6"/>
  <c r="AN75" i="6"/>
  <c r="AK61" i="6"/>
  <c r="AG113" i="6"/>
  <c r="BO95" i="6"/>
  <c r="AZ103" i="6"/>
  <c r="AR92" i="6"/>
  <c r="BQ26" i="6"/>
  <c r="AT135" i="6"/>
  <c r="AW32" i="6"/>
  <c r="AY89" i="6"/>
  <c r="AJ68" i="6"/>
  <c r="AG162" i="6"/>
  <c r="BG24" i="6"/>
  <c r="AD156" i="6"/>
  <c r="AD53" i="6"/>
  <c r="X103" i="6"/>
  <c r="CD26" i="6"/>
  <c r="BH175" i="6"/>
  <c r="BQ139" i="6"/>
  <c r="AD21" i="6"/>
  <c r="BO86" i="6"/>
  <c r="AY90" i="6"/>
  <c r="BO62" i="6"/>
  <c r="AZ123" i="6"/>
  <c r="BN35" i="6"/>
  <c r="AI128" i="6"/>
  <c r="AX83" i="6"/>
  <c r="BD137" i="6"/>
  <c r="AB12" i="6"/>
  <c r="Z51" i="1"/>
  <c r="Z114" i="6"/>
  <c r="CF143" i="6"/>
  <c r="BQ86" i="6"/>
  <c r="AX23" i="6"/>
  <c r="BO97" i="6"/>
  <c r="AU12" i="6"/>
  <c r="CF95" i="6"/>
  <c r="AW39" i="6"/>
  <c r="Z112" i="6"/>
  <c r="BO117" i="6"/>
  <c r="AF139" i="6"/>
  <c r="Y95" i="6"/>
  <c r="AE44" i="6"/>
  <c r="BG97" i="6"/>
  <c r="CF103" i="6"/>
  <c r="BC120" i="6"/>
  <c r="AZ102" i="6"/>
  <c r="AV99" i="6"/>
  <c r="AY77" i="6"/>
  <c r="X62" i="6"/>
  <c r="BO84" i="6"/>
  <c r="Y51" i="6"/>
  <c r="CF183" i="6"/>
  <c r="AP25" i="6"/>
  <c r="AY63" i="6"/>
  <c r="AF112" i="6"/>
  <c r="AE54" i="1"/>
  <c r="AM23" i="6"/>
  <c r="AB54" i="6"/>
  <c r="BQ19" i="6"/>
  <c r="AO305" i="1"/>
  <c r="AD99" i="1"/>
  <c r="AE50" i="1"/>
  <c r="AZ13" i="6"/>
  <c r="BB19" i="6"/>
  <c r="CF181" i="6"/>
  <c r="CF152" i="6"/>
  <c r="BC116" i="6"/>
  <c r="BS130" i="6"/>
  <c r="AL172" i="6"/>
  <c r="AV15" i="6"/>
  <c r="BB132" i="6"/>
  <c r="AP16" i="6"/>
  <c r="AC32" i="6"/>
  <c r="Y175" i="6"/>
  <c r="AS84" i="6"/>
  <c r="CF127" i="6"/>
  <c r="CF185" i="6"/>
  <c r="CF297" i="6"/>
  <c r="BB82" i="6"/>
  <c r="BO50" i="6"/>
  <c r="AU147" i="6"/>
  <c r="BJ161" i="6"/>
  <c r="CF141" i="6"/>
  <c r="CD17" i="6"/>
  <c r="AU66" i="6"/>
  <c r="BP120" i="6"/>
  <c r="BT27" i="6"/>
  <c r="BQ113" i="6"/>
  <c r="Y155" i="6"/>
  <c r="BQ78" i="6"/>
  <c r="BP132" i="6"/>
  <c r="AM119" i="6"/>
  <c r="AC60" i="6"/>
  <c r="AK65" i="6"/>
  <c r="CF288" i="6"/>
  <c r="BO121" i="6"/>
  <c r="AI141" i="6"/>
  <c r="AK67" i="6"/>
  <c r="AE11" i="6"/>
  <c r="BA42" i="6"/>
  <c r="AJ126" i="6"/>
  <c r="AH55" i="6"/>
  <c r="AA166" i="6"/>
  <c r="AI23" i="6"/>
  <c r="X86" i="6"/>
  <c r="AQ65" i="6"/>
  <c r="AG124" i="6"/>
  <c r="BP23" i="6"/>
  <c r="AN116" i="6"/>
  <c r="BA140" i="6"/>
  <c r="AD110" i="6"/>
  <c r="AM305" i="1"/>
  <c r="AI25" i="6"/>
  <c r="AG120" i="6"/>
  <c r="AE174" i="6"/>
  <c r="U150" i="5"/>
  <c r="AM11" i="6"/>
  <c r="AD61" i="6"/>
  <c r="AX96" i="6"/>
  <c r="CD66" i="6"/>
  <c r="BO105" i="6"/>
  <c r="Z101" i="1"/>
  <c r="BJ132" i="6"/>
  <c r="AL296" i="1"/>
  <c r="AQ166" i="6"/>
  <c r="AP82" i="6"/>
  <c r="AV128" i="6"/>
  <c r="AD36" i="6"/>
  <c r="BP146" i="6"/>
  <c r="CF60" i="6"/>
  <c r="BP88" i="6"/>
  <c r="AS105" i="6"/>
  <c r="AH12" i="6"/>
  <c r="AY162" i="6"/>
  <c r="AV59" i="6"/>
  <c r="AO96" i="6"/>
  <c r="AN308" i="1"/>
  <c r="AQ95" i="6"/>
  <c r="X120" i="8"/>
  <c r="AF64" i="6"/>
  <c r="X118" i="6"/>
  <c r="Z54" i="1"/>
  <c r="AE58" i="6"/>
  <c r="AW56" i="6"/>
  <c r="AS44" i="6"/>
  <c r="BQ44" i="6"/>
  <c r="AS32" i="6"/>
  <c r="AB21" i="6"/>
  <c r="AX164" i="6"/>
  <c r="BO141" i="6"/>
  <c r="CD65" i="6"/>
  <c r="BS12" i="6"/>
  <c r="BB72" i="6"/>
  <c r="BC27" i="6"/>
  <c r="BO44" i="6"/>
  <c r="BQ32" i="6"/>
  <c r="BO173" i="6"/>
  <c r="AU172" i="6"/>
  <c r="BR107" i="6"/>
  <c r="CF56" i="6"/>
  <c r="BO142" i="6"/>
  <c r="U36" i="5"/>
  <c r="AB41" i="6"/>
  <c r="AF15" i="6"/>
  <c r="BO77" i="6"/>
  <c r="AL152" i="6"/>
  <c r="BN163" i="6"/>
  <c r="X54" i="1"/>
  <c r="U169" i="5"/>
  <c r="AB101" i="1"/>
  <c r="AU90" i="6"/>
  <c r="BQ66" i="6"/>
  <c r="AR76" i="6"/>
  <c r="AS38" i="6"/>
  <c r="AO126" i="6"/>
  <c r="AL41" i="6"/>
  <c r="AG65" i="6"/>
  <c r="AK156" i="6"/>
  <c r="CD77" i="6"/>
  <c r="AX173" i="6"/>
  <c r="AB22" i="6"/>
  <c r="CF19" i="6"/>
  <c r="AV147" i="6"/>
  <c r="AV150" i="6"/>
  <c r="BP32" i="6"/>
  <c r="AQ131" i="6"/>
  <c r="BQ152" i="6"/>
  <c r="AS72" i="6"/>
  <c r="Y100" i="1"/>
  <c r="AW11" i="6"/>
  <c r="BP151" i="6"/>
  <c r="AF158" i="6"/>
  <c r="AY56" i="6"/>
  <c r="CF188" i="6"/>
  <c r="Z70" i="6"/>
  <c r="AF124" i="6"/>
  <c r="X65" i="6"/>
  <c r="AI108" i="6"/>
  <c r="BP131" i="6"/>
  <c r="AB52" i="6"/>
  <c r="AJ103" i="6"/>
  <c r="BA53" i="6"/>
  <c r="AV159" i="6"/>
  <c r="CD95" i="6"/>
  <c r="AK127" i="6"/>
  <c r="AY51" i="6"/>
  <c r="AU114" i="6"/>
  <c r="BR40" i="6"/>
  <c r="AN305" i="1"/>
  <c r="CF202" i="6"/>
  <c r="AN167" i="6"/>
  <c r="Y75" i="6"/>
  <c r="AI99" i="1"/>
  <c r="AE100" i="1"/>
  <c r="BH47" i="6"/>
  <c r="AK121" i="6"/>
  <c r="AF125" i="6"/>
  <c r="AJ175" i="6"/>
  <c r="AS35" i="6"/>
  <c r="X131" i="6"/>
  <c r="BP26" i="6"/>
  <c r="AG32" i="6"/>
  <c r="BO88" i="6"/>
  <c r="X173" i="6"/>
  <c r="AM33" i="6"/>
  <c r="AR33" i="6"/>
  <c r="CF27" i="6"/>
  <c r="AW106" i="6"/>
  <c r="AW22" i="6"/>
  <c r="AY104" i="6"/>
  <c r="U105" i="5"/>
  <c r="BA110" i="6"/>
  <c r="AD111" i="6"/>
  <c r="BZ314" i="1"/>
  <c r="AH111" i="6"/>
  <c r="BS32" i="6"/>
  <c r="BS98" i="6"/>
  <c r="AB121" i="6"/>
  <c r="AK114" i="6"/>
  <c r="CD155" i="6"/>
  <c r="BA62" i="6"/>
  <c r="BC44" i="6"/>
  <c r="AS170" i="6"/>
  <c r="AJ121" i="8"/>
  <c r="BS72" i="6"/>
  <c r="BS78" i="6"/>
  <c r="Y98" i="6"/>
  <c r="CF204" i="6"/>
  <c r="Z102" i="6"/>
  <c r="AJ97" i="6"/>
  <c r="AS50" i="6"/>
  <c r="AD54" i="1"/>
  <c r="AD160" i="6"/>
  <c r="CD35" i="6"/>
  <c r="BR97" i="6"/>
  <c r="AG16" i="6"/>
  <c r="BQ124" i="6"/>
  <c r="AN127" i="6"/>
  <c r="AA129" i="6"/>
  <c r="AU25" i="6"/>
  <c r="AU144" i="6"/>
  <c r="U135" i="5"/>
  <c r="AV30" i="6"/>
  <c r="AB153" i="6"/>
  <c r="AI88" i="6"/>
  <c r="AE89" i="6"/>
  <c r="AB51" i="1"/>
  <c r="AJ71" i="6"/>
  <c r="CD161" i="6"/>
  <c r="AF131" i="6"/>
  <c r="BO80" i="6"/>
  <c r="BE69" i="6"/>
  <c r="BQ98" i="6"/>
  <c r="AA101" i="1"/>
  <c r="AP170" i="6"/>
  <c r="AC101" i="1"/>
  <c r="BP89" i="6"/>
  <c r="AW36" i="6"/>
  <c r="BA18" i="6"/>
  <c r="AN97" i="6"/>
  <c r="Y92" i="6"/>
  <c r="AU140" i="6"/>
  <c r="BA82" i="6"/>
  <c r="X162" i="6"/>
  <c r="CD140" i="6"/>
  <c r="Y28" i="6"/>
  <c r="AW141" i="6"/>
  <c r="AH21" i="6"/>
  <c r="AR168" i="6"/>
  <c r="BO162" i="6"/>
  <c r="AH66" i="6"/>
  <c r="AY11" i="6"/>
  <c r="AO95" i="6"/>
  <c r="CD56" i="6"/>
  <c r="AZ12" i="6"/>
  <c r="BP153" i="6"/>
  <c r="AW47" i="6"/>
  <c r="X33" i="6"/>
  <c r="AD136" i="6"/>
  <c r="AF33" i="6"/>
  <c r="AP138" i="6"/>
  <c r="BP27" i="8"/>
  <c r="CF15" i="6"/>
  <c r="AV79" i="6"/>
  <c r="AA82" i="6"/>
  <c r="BS21" i="6"/>
  <c r="AV26" i="6"/>
  <c r="AP96" i="6"/>
  <c r="AD150" i="6"/>
  <c r="AT174" i="6"/>
  <c r="BP167" i="6"/>
  <c r="BR21" i="6"/>
  <c r="AB110" i="6"/>
  <c r="AI296" i="1"/>
  <c r="X102" i="1"/>
  <c r="CF292" i="6"/>
  <c r="BQ156" i="6"/>
  <c r="BQ73" i="6"/>
  <c r="AB72" i="6"/>
  <c r="BM74" i="8"/>
  <c r="AC141" i="6"/>
  <c r="AS13" i="6"/>
  <c r="AE308" i="1"/>
  <c r="BA96" i="6"/>
  <c r="AV90" i="6"/>
  <c r="AS59" i="6"/>
  <c r="AH44" i="6"/>
  <c r="AK16" i="6"/>
  <c r="AA98" i="1"/>
  <c r="BE83" i="6"/>
  <c r="AN147" i="6"/>
  <c r="AY23" i="6"/>
  <c r="AS151" i="6"/>
  <c r="AT21" i="6"/>
  <c r="CF91" i="6"/>
  <c r="AD23" i="6"/>
  <c r="AK140" i="6"/>
  <c r="AV161" i="6"/>
  <c r="BJ27" i="8"/>
  <c r="AI100" i="1"/>
  <c r="BI114" i="6"/>
  <c r="BR142" i="6"/>
  <c r="AS42" i="6"/>
  <c r="Z98" i="1"/>
  <c r="AJ147" i="6"/>
  <c r="Y30" i="6"/>
  <c r="AW109" i="6"/>
  <c r="BA99" i="6"/>
  <c r="AE158" i="6"/>
  <c r="BA81" i="6"/>
  <c r="BR78" i="6"/>
  <c r="AC148" i="6"/>
  <c r="X296" i="1"/>
  <c r="AO105" i="6"/>
  <c r="BO18" i="6"/>
  <c r="BO27" i="6"/>
  <c r="BS104" i="6"/>
  <c r="BR26" i="8"/>
  <c r="AH100" i="1"/>
  <c r="AI17" i="6"/>
  <c r="BR90" i="6"/>
  <c r="AK112" i="6"/>
  <c r="AN296" i="1"/>
  <c r="BT26" i="8"/>
  <c r="AC99" i="1"/>
  <c r="AI98" i="1"/>
  <c r="BL74" i="8"/>
  <c r="AB100" i="1"/>
  <c r="BK26" i="8"/>
  <c r="BG120" i="8"/>
  <c r="Y50" i="1"/>
  <c r="AC74" i="6"/>
  <c r="AR143" i="6"/>
  <c r="AV137" i="6"/>
  <c r="CF272" i="6"/>
  <c r="BD152" i="6"/>
  <c r="Y296" i="1"/>
  <c r="AG58" i="6"/>
  <c r="AG64" i="6"/>
  <c r="CD60" i="6"/>
  <c r="AD45" i="6"/>
  <c r="AR125" i="6"/>
  <c r="AY67" i="6"/>
  <c r="BW165" i="6"/>
  <c r="AY61" i="6"/>
  <c r="BQ20" i="6"/>
  <c r="X87" i="6"/>
  <c r="AH74" i="6"/>
  <c r="AB90" i="6"/>
  <c r="AK11" i="6"/>
  <c r="BP113" i="6"/>
  <c r="AS66" i="6"/>
  <c r="BD153" i="6"/>
  <c r="AW160" i="6"/>
  <c r="AJ45" i="6"/>
  <c r="BP25" i="6"/>
  <c r="AH161" i="6"/>
  <c r="AC12" i="6"/>
  <c r="BA87" i="6"/>
  <c r="CF40" i="6"/>
  <c r="BQ39" i="6"/>
  <c r="CF135" i="6"/>
  <c r="AR173" i="6"/>
  <c r="AB91" i="6"/>
  <c r="AT16" i="6"/>
  <c r="AI152" i="6"/>
  <c r="AY18" i="6"/>
  <c r="BS39" i="6"/>
  <c r="AX21" i="6"/>
  <c r="CF175" i="6"/>
  <c r="BO99" i="6"/>
  <c r="AI59" i="6"/>
  <c r="AD49" i="1"/>
  <c r="Z32" i="6"/>
  <c r="AY46" i="6"/>
  <c r="AR113" i="6"/>
  <c r="AK128" i="6"/>
  <c r="AO308" i="1"/>
  <c r="AM22" i="6"/>
  <c r="AL98" i="6"/>
  <c r="BL116" i="6"/>
  <c r="AM152" i="6"/>
  <c r="BS169" i="6"/>
  <c r="CF256" i="6"/>
  <c r="AX47" i="6"/>
  <c r="AS18" i="6"/>
  <c r="BH62" i="6"/>
  <c r="AP44" i="6"/>
  <c r="AV143" i="6"/>
  <c r="AL112" i="6"/>
  <c r="AZ28" i="6"/>
  <c r="AI49" i="1"/>
  <c r="Y33" i="6"/>
  <c r="Z157" i="6"/>
  <c r="Z126" i="6"/>
  <c r="AM37" i="6"/>
  <c r="BR70" i="6"/>
  <c r="AB54" i="1"/>
  <c r="AI305" i="1"/>
  <c r="CD59" i="6"/>
  <c r="AD22" i="6"/>
  <c r="AE75" i="6"/>
  <c r="X128" i="8"/>
  <c r="AH129" i="6"/>
  <c r="AC85" i="6"/>
  <c r="AJ136" i="6"/>
  <c r="AQ69" i="6"/>
  <c r="BR83" i="6"/>
  <c r="CD139" i="6"/>
  <c r="AW72" i="6"/>
  <c r="CF114" i="6"/>
  <c r="Y146" i="6"/>
  <c r="AL67" i="6"/>
  <c r="AE51" i="1"/>
  <c r="BO41" i="6"/>
  <c r="AV60" i="6"/>
  <c r="BP117" i="6"/>
  <c r="AN169" i="6"/>
  <c r="AF100" i="1"/>
  <c r="Y125" i="6"/>
  <c r="AX166" i="6"/>
  <c r="BO167" i="6"/>
  <c r="AI162" i="6"/>
  <c r="BR55" i="6"/>
  <c r="AH76" i="6"/>
  <c r="AS63" i="6"/>
  <c r="CF70" i="6"/>
  <c r="AT166" i="6"/>
  <c r="CF226" i="6"/>
  <c r="AR137" i="6"/>
  <c r="AB53" i="1"/>
  <c r="CD105" i="6"/>
  <c r="AY148" i="6"/>
  <c r="BG29" i="6"/>
  <c r="BR92" i="6"/>
  <c r="AA117" i="6"/>
  <c r="AL311" i="1"/>
  <c r="AL161" i="6"/>
  <c r="AI74" i="6"/>
  <c r="AY137" i="6"/>
  <c r="AO92" i="6"/>
  <c r="BM89" i="6"/>
  <c r="AG11" i="6"/>
  <c r="AK39" i="6"/>
  <c r="Z81" i="6"/>
  <c r="BO101" i="6"/>
  <c r="Y308" i="1"/>
  <c r="BG74" i="8"/>
  <c r="CD38" i="6"/>
  <c r="BD147" i="6"/>
  <c r="BR66" i="6"/>
  <c r="AC54" i="1"/>
  <c r="AR110" i="6"/>
  <c r="X45" i="8"/>
  <c r="BQ74" i="8"/>
  <c r="BO26" i="8"/>
  <c r="AF101" i="1"/>
  <c r="BQ97" i="6"/>
  <c r="BI162" i="6"/>
  <c r="AZ114" i="6"/>
  <c r="AP308" i="1"/>
  <c r="AC90" i="6"/>
  <c r="AZ119" i="6"/>
  <c r="BA125" i="6"/>
  <c r="BP74" i="6"/>
  <c r="AW157" i="6"/>
  <c r="AX120" i="6"/>
  <c r="BR12" i="6"/>
  <c r="BJ71" i="6"/>
  <c r="BA151" i="6"/>
  <c r="AP60" i="6"/>
  <c r="AF90" i="6"/>
  <c r="AY71" i="6"/>
  <c r="Z72" i="6"/>
  <c r="BI120" i="8"/>
  <c r="Z100" i="1"/>
  <c r="CF222" i="6"/>
  <c r="CF208" i="6"/>
  <c r="AU32" i="6"/>
  <c r="BT27" i="8"/>
  <c r="AQ308" i="1"/>
  <c r="AB99" i="1"/>
  <c r="AE98" i="1"/>
  <c r="BJ74" i="8"/>
  <c r="AG100" i="1"/>
  <c r="AI52" i="1"/>
  <c r="AB50" i="1"/>
  <c r="AE52" i="1"/>
  <c r="AH50" i="1"/>
  <c r="AP173" i="6"/>
  <c r="CD32" i="6"/>
  <c r="AB311" i="1"/>
  <c r="AZ89" i="6"/>
  <c r="AC132" i="6"/>
  <c r="BP12" i="6"/>
  <c r="AY42" i="6"/>
  <c r="BP19" i="6"/>
  <c r="CD23" i="6"/>
  <c r="BJ155" i="6"/>
  <c r="AA87" i="6"/>
  <c r="BF152" i="6"/>
  <c r="BC164" i="6"/>
  <c r="AF49" i="6"/>
  <c r="CF57" i="6"/>
  <c r="AN123" i="6"/>
  <c r="AP48" i="6"/>
  <c r="AG129" i="6"/>
  <c r="BA58" i="6"/>
  <c r="BH173" i="6"/>
  <c r="Z169" i="6"/>
  <c r="AI41" i="6"/>
  <c r="X91" i="8"/>
  <c r="BP30" i="6"/>
  <c r="AY26" i="6"/>
  <c r="AT90" i="6"/>
  <c r="BA164" i="6"/>
  <c r="AA120" i="6"/>
  <c r="BE81" i="6"/>
  <c r="AW98" i="6"/>
  <c r="AW144" i="6"/>
  <c r="AF77" i="6"/>
  <c r="AD65" i="6"/>
  <c r="AJ161" i="6"/>
  <c r="AT115" i="6"/>
  <c r="BO174" i="6"/>
  <c r="X25" i="1"/>
  <c r="AC51" i="1"/>
  <c r="Z125" i="6"/>
  <c r="AX113" i="6"/>
  <c r="AI143" i="6"/>
  <c r="AZ30" i="6"/>
  <c r="BN28" i="6"/>
  <c r="AE49" i="1"/>
  <c r="AE83" i="6"/>
  <c r="BP112" i="6"/>
  <c r="BQ58" i="6"/>
  <c r="AY17" i="6"/>
  <c r="AW97" i="6"/>
  <c r="AC53" i="6"/>
  <c r="CF52" i="6"/>
  <c r="AR69" i="6"/>
  <c r="BR58" i="6"/>
  <c r="BF123" i="6"/>
  <c r="AX18" i="6"/>
  <c r="BQ68" i="6"/>
  <c r="AW138" i="6"/>
  <c r="BP138" i="6"/>
  <c r="AG160" i="6"/>
  <c r="CF209" i="6"/>
  <c r="AZ122" i="6"/>
  <c r="AP33" i="6"/>
  <c r="BD13" i="6"/>
  <c r="AW107" i="6"/>
  <c r="AS163" i="6"/>
  <c r="AD311" i="1"/>
  <c r="AD93" i="6"/>
  <c r="CD28" i="6"/>
  <c r="AG38" i="6"/>
  <c r="AT110" i="6"/>
  <c r="AE143" i="6"/>
  <c r="AU58" i="6"/>
  <c r="BS56" i="6"/>
  <c r="AQ84" i="6"/>
  <c r="AD41" i="6"/>
  <c r="AE144" i="6"/>
  <c r="BS70" i="6"/>
  <c r="AI67" i="6"/>
  <c r="AD51" i="1"/>
  <c r="AW17" i="6"/>
  <c r="AV21" i="6"/>
  <c r="AT94" i="6"/>
  <c r="X272" i="1"/>
  <c r="BS148" i="6"/>
  <c r="AJ311" i="1"/>
  <c r="AN119" i="6"/>
  <c r="BP58" i="6"/>
  <c r="AT45" i="6"/>
  <c r="AF49" i="1"/>
  <c r="Y101" i="1"/>
  <c r="AV100" i="6"/>
  <c r="AE133" i="6"/>
  <c r="AL72" i="6"/>
  <c r="AN142" i="6"/>
  <c r="BS129" i="6"/>
  <c r="AJ104" i="6"/>
  <c r="BS77" i="6"/>
  <c r="AA296" i="1"/>
  <c r="X51" i="1"/>
  <c r="AH98" i="6"/>
  <c r="X133" i="8"/>
  <c r="AB119" i="6"/>
  <c r="AQ47" i="6"/>
  <c r="BP168" i="6"/>
  <c r="AF164" i="6"/>
  <c r="AS104" i="6"/>
  <c r="BO103" i="6"/>
  <c r="BG26" i="8"/>
  <c r="AV132" i="6"/>
  <c r="BS26" i="8"/>
  <c r="BP69" i="6"/>
  <c r="BN27" i="8"/>
  <c r="U170" i="5"/>
  <c r="BQ106" i="6"/>
  <c r="AP154" i="6"/>
  <c r="AR54" i="6"/>
  <c r="AZ101" i="6"/>
  <c r="AS56" i="6"/>
  <c r="AI104" i="6"/>
  <c r="AE12" i="6"/>
  <c r="CD151" i="6"/>
  <c r="AS131" i="6"/>
  <c r="BQ116" i="6"/>
  <c r="AZ64" i="6"/>
  <c r="BA60" i="6"/>
  <c r="X164" i="6"/>
  <c r="Y52" i="1"/>
  <c r="BM120" i="8"/>
  <c r="AX61" i="6"/>
  <c r="BO12" i="6"/>
  <c r="AD66" i="6"/>
  <c r="AB60" i="6"/>
  <c r="BQ91" i="6"/>
  <c r="BQ133" i="6"/>
  <c r="BA159" i="6"/>
  <c r="CF251" i="6"/>
  <c r="BJ58" i="6"/>
  <c r="X113" i="6"/>
  <c r="BQ94" i="6"/>
  <c r="AO64" i="6"/>
  <c r="AY172" i="6"/>
  <c r="Y48" i="6"/>
  <c r="AX59" i="6"/>
  <c r="BA45" i="6"/>
  <c r="AX32" i="6"/>
  <c r="AP105" i="6"/>
  <c r="CF61" i="6"/>
  <c r="AA50" i="1"/>
  <c r="CC314" i="1"/>
  <c r="BA57" i="6"/>
  <c r="BQ70" i="6"/>
  <c r="BT74" i="8"/>
  <c r="AM311" i="1"/>
  <c r="AG51" i="1"/>
  <c r="BI74" i="8"/>
  <c r="AD100" i="1"/>
  <c r="BJ75" i="8"/>
  <c r="BQ120" i="8"/>
  <c r="Z52" i="1"/>
  <c r="BR77" i="8"/>
  <c r="BI28" i="8"/>
  <c r="AD50" i="1"/>
  <c r="BQ76" i="8"/>
  <c r="BH74" i="8"/>
  <c r="BJ76" i="8"/>
  <c r="BI77" i="8"/>
  <c r="AY101" i="6"/>
  <c r="Y131" i="6"/>
  <c r="CF216" i="6"/>
  <c r="AZ129" i="6"/>
  <c r="AW28" i="6"/>
  <c r="AJ48" i="6"/>
  <c r="BB13" i="6"/>
  <c r="BL16" i="6"/>
  <c r="AB149" i="6"/>
  <c r="CD82" i="6"/>
  <c r="BA103" i="6"/>
  <c r="AA162" i="6"/>
  <c r="AX107" i="6"/>
  <c r="CF44" i="6"/>
  <c r="AL175" i="6"/>
  <c r="CF277" i="6"/>
  <c r="X30" i="1"/>
  <c r="AJ46" i="6"/>
  <c r="BO65" i="6"/>
  <c r="AZ93" i="6"/>
  <c r="BC110" i="6"/>
  <c r="BR125" i="6"/>
  <c r="BI99" i="6"/>
  <c r="AV16" i="6"/>
  <c r="AI55" i="6"/>
  <c r="AW104" i="6"/>
  <c r="BA27" i="6"/>
  <c r="AW87" i="6"/>
  <c r="BP124" i="6"/>
  <c r="BR84" i="6"/>
  <c r="AC160" i="6"/>
  <c r="X147" i="6"/>
  <c r="BQ102" i="6"/>
  <c r="AG296" i="1"/>
  <c r="AA132" i="6"/>
  <c r="CF137" i="6"/>
  <c r="BS62" i="6"/>
  <c r="AZ147" i="6"/>
  <c r="AD81" i="6"/>
  <c r="AF45" i="6"/>
  <c r="AH174" i="6"/>
  <c r="AI158" i="6"/>
  <c r="BC165" i="6"/>
  <c r="X28" i="6"/>
  <c r="BB122" i="6"/>
  <c r="AP165" i="6"/>
  <c r="BB161" i="6"/>
  <c r="BQ92" i="6"/>
  <c r="AG54" i="1"/>
  <c r="X88" i="6"/>
  <c r="Z99" i="1"/>
  <c r="BQ46" i="6"/>
  <c r="CD13" i="6"/>
  <c r="BS158" i="6"/>
  <c r="AJ22" i="6"/>
  <c r="BS173" i="6"/>
  <c r="AA79" i="6"/>
  <c r="BR69" i="6"/>
  <c r="AJ151" i="6"/>
  <c r="Z162" i="6"/>
  <c r="BQ36" i="6"/>
  <c r="AG49" i="6"/>
  <c r="BO110" i="6"/>
  <c r="X171" i="6"/>
  <c r="CF193" i="6"/>
  <c r="AB101" i="6"/>
  <c r="AO101" i="6"/>
  <c r="AZ65" i="6"/>
  <c r="Z167" i="6"/>
  <c r="AE35" i="6"/>
  <c r="AB105" i="6"/>
  <c r="AF126" i="6"/>
  <c r="BS121" i="6"/>
  <c r="AC49" i="1"/>
  <c r="AV83" i="6"/>
  <c r="CF148" i="6"/>
  <c r="BP36" i="6"/>
  <c r="AC173" i="6"/>
  <c r="Z97" i="6"/>
  <c r="BS115" i="6"/>
  <c r="AI36" i="6"/>
  <c r="AH98" i="1"/>
  <c r="AB162" i="6"/>
  <c r="AV65" i="6"/>
  <c r="AI69" i="6"/>
  <c r="CD29" i="6"/>
  <c r="AI30" i="6"/>
  <c r="AG48" i="6"/>
  <c r="BA175" i="6"/>
  <c r="BR50" i="6"/>
  <c r="BR122" i="8"/>
  <c r="Z123" i="6"/>
  <c r="AO59" i="6"/>
  <c r="CF90" i="6"/>
  <c r="AX65" i="6"/>
  <c r="AF21" i="6"/>
  <c r="AC49" i="6"/>
  <c r="BQ51" i="6"/>
  <c r="AE305" i="1"/>
  <c r="AH15" i="6"/>
  <c r="Z173" i="6"/>
  <c r="CF145" i="6"/>
  <c r="AM65" i="6"/>
  <c r="AU49" i="6"/>
  <c r="BM26" i="8"/>
  <c r="AE92" i="6"/>
  <c r="AP40" i="6"/>
  <c r="BE53" i="6"/>
  <c r="AG25" i="6"/>
  <c r="Y49" i="1"/>
  <c r="AF79" i="6"/>
  <c r="CF131" i="6"/>
  <c r="AL122" i="8"/>
  <c r="BS99" i="6"/>
  <c r="AA108" i="6"/>
  <c r="CF225" i="6"/>
  <c r="AF83" i="6"/>
  <c r="U78" i="5"/>
  <c r="AP41" i="6"/>
  <c r="AW113" i="6"/>
  <c r="BQ143" i="6"/>
  <c r="CF38" i="6"/>
  <c r="AW19" i="6"/>
  <c r="AB150" i="6"/>
  <c r="BA118" i="6"/>
  <c r="CF63" i="6"/>
  <c r="BR59" i="6"/>
  <c r="BR120" i="8"/>
  <c r="BP122" i="8"/>
  <c r="AJ139" i="6"/>
  <c r="AF54" i="1"/>
  <c r="Z122" i="6"/>
  <c r="BP171" i="6"/>
  <c r="BS149" i="6"/>
  <c r="AC84" i="6"/>
  <c r="AR166" i="6"/>
  <c r="CF194" i="6"/>
  <c r="BR156" i="6"/>
  <c r="AD167" i="6"/>
  <c r="AP17" i="6"/>
  <c r="BP15" i="6"/>
  <c r="AK53" i="6"/>
  <c r="BP73" i="6"/>
  <c r="BP114" i="6"/>
  <c r="AG44" i="6"/>
  <c r="AG22" i="6"/>
  <c r="AD16" i="6"/>
  <c r="AH52" i="1"/>
  <c r="AH101" i="1"/>
  <c r="BI29" i="6"/>
  <c r="AD56" i="6"/>
  <c r="CD67" i="6"/>
  <c r="AA99" i="1"/>
  <c r="BQ26" i="8"/>
  <c r="BN76" i="8"/>
  <c r="BT73" i="8"/>
  <c r="AA51" i="1"/>
  <c r="BR30" i="8"/>
  <c r="BP74" i="8"/>
  <c r="BG27" i="8"/>
  <c r="BL75" i="8"/>
  <c r="BN120" i="8"/>
  <c r="BG30" i="8"/>
  <c r="AG52" i="1"/>
  <c r="BI121" i="8"/>
  <c r="BJ77" i="8"/>
  <c r="BG123" i="8"/>
  <c r="BH123" i="8"/>
  <c r="BP28" i="8"/>
  <c r="Z50" i="1"/>
  <c r="BG76" i="8"/>
  <c r="AG102" i="1"/>
  <c r="BQ27" i="8"/>
  <c r="BS120" i="8"/>
  <c r="BM77" i="8"/>
  <c r="AD102" i="1"/>
  <c r="AE56" i="6"/>
  <c r="BA28" i="6"/>
  <c r="AV134" i="6"/>
  <c r="CF146" i="6"/>
  <c r="BO149" i="6"/>
  <c r="CF98" i="6"/>
  <c r="AM172" i="6"/>
  <c r="AF63" i="6"/>
  <c r="CF299" i="6"/>
  <c r="U206" i="1"/>
  <c r="BR157" i="6"/>
  <c r="BA52" i="6"/>
  <c r="AQ74" i="6"/>
  <c r="AF59" i="6"/>
  <c r="CF191" i="6"/>
  <c r="AD19" i="6"/>
  <c r="BO78" i="6"/>
  <c r="AW49" i="6"/>
  <c r="CF26" i="6"/>
  <c r="BF124" i="6"/>
  <c r="CF16" i="6"/>
  <c r="AQ120" i="6"/>
  <c r="CA20" i="6"/>
  <c r="AF136" i="6"/>
  <c r="BY147" i="6"/>
  <c r="AA72" i="6"/>
  <c r="AF99" i="1"/>
  <c r="BQ128" i="6"/>
  <c r="AE45" i="6"/>
  <c r="AH11" i="6"/>
  <c r="AF58" i="6"/>
  <c r="Y18" i="6"/>
  <c r="U46" i="5"/>
  <c r="AA151" i="6"/>
  <c r="X44" i="8"/>
  <c r="AY114" i="6"/>
  <c r="AG149" i="6"/>
  <c r="BQ167" i="6"/>
  <c r="BA136" i="6"/>
  <c r="BQ38" i="6"/>
  <c r="AL97" i="6"/>
  <c r="BO73" i="8"/>
  <c r="BA50" i="6"/>
  <c r="BL73" i="8"/>
  <c r="AF122" i="6"/>
  <c r="AD175" i="6"/>
  <c r="X121" i="8"/>
  <c r="BB142" i="6"/>
  <c r="AV108" i="6"/>
  <c r="AC15" i="6"/>
  <c r="AQ118" i="6"/>
  <c r="AU95" i="6"/>
  <c r="AI148" i="6"/>
  <c r="BO102" i="6"/>
  <c r="AI91" i="6"/>
  <c r="BT77" i="8" s="1"/>
  <c r="AW84" i="6"/>
  <c r="AL51" i="6"/>
  <c r="AJ49" i="6"/>
  <c r="AI51" i="1"/>
  <c r="BS48" i="6"/>
  <c r="AE101" i="1"/>
  <c r="AB29" i="6"/>
  <c r="AW24" i="6"/>
  <c r="X120" i="6"/>
  <c r="AR160" i="6"/>
  <c r="U35" i="5"/>
  <c r="AJ296" i="1"/>
  <c r="AM18" i="6"/>
  <c r="X133" i="6"/>
  <c r="AP97" i="6"/>
  <c r="AD151" i="6"/>
  <c r="AE87" i="6"/>
  <c r="AG172" i="6"/>
  <c r="AD148" i="6"/>
  <c r="AG305" i="1"/>
  <c r="CF228" i="6"/>
  <c r="U106" i="5"/>
  <c r="BG168" i="6"/>
  <c r="CF187" i="6"/>
  <c r="BO30" i="6"/>
  <c r="BN73" i="8"/>
  <c r="AV170" i="6"/>
  <c r="CD41" i="6"/>
  <c r="AP35" i="6"/>
  <c r="AC151" i="6"/>
  <c r="AA17" i="6"/>
  <c r="CF30" i="6"/>
  <c r="AZ173" i="6"/>
  <c r="BD46" i="6"/>
  <c r="BA26" i="6"/>
  <c r="BM122" i="8"/>
  <c r="AC123" i="6"/>
  <c r="AK308" i="1"/>
  <c r="BP106" i="6"/>
  <c r="AY65" i="6"/>
  <c r="Y96" i="6"/>
  <c r="AJ158" i="6"/>
  <c r="X76" i="6"/>
  <c r="AF98" i="1"/>
  <c r="AZ82" i="6"/>
  <c r="AC305" i="1"/>
  <c r="AL103" i="6"/>
  <c r="X76" i="8"/>
  <c r="AZ113" i="6"/>
  <c r="BJ26" i="8"/>
  <c r="AS152" i="6"/>
  <c r="CF20" i="6"/>
  <c r="AG41" i="6"/>
  <c r="AB49" i="1"/>
  <c r="BH27" i="8"/>
  <c r="CF64" i="6"/>
  <c r="AH296" i="1"/>
  <c r="AX148" i="6"/>
  <c r="Z65" i="6"/>
  <c r="AX16" i="6"/>
  <c r="BP38" i="6"/>
  <c r="BB167" i="6"/>
  <c r="AD161" i="6"/>
  <c r="X59" i="6"/>
  <c r="AC88" i="6"/>
  <c r="AC98" i="1"/>
  <c r="BP169" i="6"/>
  <c r="AX154" i="6"/>
  <c r="CD21" i="6"/>
  <c r="AR123" i="6"/>
  <c r="BS111" i="6"/>
  <c r="AJ83" i="6"/>
  <c r="BL120" i="8"/>
  <c r="BJ30" i="8"/>
  <c r="BQ75" i="8"/>
  <c r="AE66" i="6"/>
  <c r="CD150" i="6"/>
  <c r="AG51" i="6"/>
  <c r="AU137" i="6"/>
  <c r="AX159" i="6"/>
  <c r="BS163" i="6"/>
  <c r="AL124" i="6"/>
  <c r="BS124" i="6"/>
  <c r="CF219" i="6"/>
  <c r="BH125" i="6"/>
  <c r="BS17" i="6"/>
  <c r="X12" i="6"/>
  <c r="AB158" i="6"/>
  <c r="AZ162" i="6"/>
  <c r="AG109" i="6"/>
  <c r="AA147" i="6"/>
  <c r="AJ23" i="6"/>
  <c r="BJ73" i="8"/>
  <c r="AB97" i="6"/>
  <c r="BP120" i="8"/>
  <c r="BL123" i="8"/>
  <c r="Y53" i="6"/>
  <c r="AV64" i="6"/>
  <c r="AE28" i="6"/>
  <c r="Z102" i="1"/>
  <c r="BT119" i="8"/>
  <c r="BT30" i="8"/>
  <c r="BT120" i="8"/>
  <c r="AH51" i="1"/>
  <c r="BK27" i="8"/>
  <c r="BO29" i="8"/>
  <c r="BI30" i="8"/>
  <c r="BN75" i="8"/>
  <c r="BK30" i="8"/>
  <c r="BQ123" i="8"/>
  <c r="BS30" i="8"/>
  <c r="AR308" i="1"/>
  <c r="BH77" i="8"/>
  <c r="AP305" i="1"/>
  <c r="BH29" i="8"/>
  <c r="BG121" i="8"/>
  <c r="AO296" i="1"/>
  <c r="BG119" i="8"/>
  <c r="AN311" i="1"/>
  <c r="AA54" i="1"/>
  <c r="AH54" i="1"/>
  <c r="Y54" i="1"/>
  <c r="AB98" i="1"/>
  <c r="AD98" i="1"/>
  <c r="Y98" i="1"/>
  <c r="BO75" i="8"/>
  <c r="BK75" i="8"/>
  <c r="BM75" i="8"/>
  <c r="BK120" i="8"/>
  <c r="BJ120" i="8"/>
  <c r="AD101" i="1"/>
  <c r="AI101" i="1"/>
  <c r="AC100" i="1"/>
  <c r="AA100" i="1"/>
  <c r="BR74" i="8"/>
  <c r="BO74" i="8"/>
  <c r="BK74" i="8"/>
  <c r="BS74" i="8"/>
  <c r="BN74" i="8"/>
  <c r="BT121" i="8"/>
  <c r="BS121" i="8"/>
  <c r="AH49" i="1"/>
  <c r="Z49" i="1"/>
  <c r="AG49" i="1"/>
  <c r="AA49" i="1"/>
  <c r="BL27" i="8"/>
  <c r="BM27" i="8"/>
  <c r="BI27" i="8"/>
  <c r="BR27" i="8"/>
  <c r="BO27" i="8"/>
  <c r="BS27" i="8"/>
  <c r="BO121" i="8"/>
  <c r="BP121" i="8"/>
  <c r="BO119" i="8"/>
  <c r="BN119" i="8"/>
  <c r="BR119" i="8"/>
  <c r="BN26" i="8"/>
  <c r="BP26" i="8"/>
  <c r="BH26" i="8"/>
  <c r="BI26" i="8"/>
  <c r="BL26" i="8"/>
  <c r="BO120" i="8"/>
  <c r="BH120" i="8"/>
  <c r="BJ123" i="8"/>
  <c r="BK123" i="8"/>
  <c r="BI123" i="8"/>
  <c r="BO123" i="8"/>
  <c r="BT123" i="8"/>
  <c r="BS123" i="8"/>
  <c r="BS28" i="8"/>
  <c r="BO28" i="8"/>
  <c r="BN28" i="8"/>
  <c r="BR28" i="8"/>
  <c r="BK28" i="8"/>
  <c r="BG28" i="8"/>
  <c r="BL28" i="8"/>
  <c r="BH28" i="8"/>
  <c r="BH76" i="8"/>
  <c r="AK76" i="8"/>
  <c r="BT122" i="8"/>
  <c r="BS122" i="8"/>
  <c r="BQ122" i="8"/>
  <c r="AC52" i="1"/>
  <c r="AF52" i="1"/>
  <c r="AB52" i="1"/>
  <c r="AD52" i="1"/>
  <c r="AA52" i="1"/>
  <c r="BP75" i="8"/>
  <c r="BH75" i="8"/>
  <c r="BR75" i="8"/>
  <c r="BT75" i="8"/>
  <c r="BS75" i="8"/>
  <c r="BI75" i="8"/>
  <c r="BG75" i="8"/>
  <c r="BL76" i="8"/>
  <c r="BP76" i="8"/>
  <c r="BT76" i="8"/>
  <c r="BO76" i="8"/>
  <c r="BK76" i="8"/>
  <c r="BM76" i="8"/>
  <c r="BS76" i="8"/>
  <c r="BI76" i="8"/>
  <c r="BR76" i="8"/>
  <c r="BQ28" i="8"/>
  <c r="BM28" i="8"/>
  <c r="BJ28" i="8"/>
  <c r="BT28" i="8"/>
  <c r="BI122" i="8"/>
  <c r="BH122" i="8"/>
  <c r="BJ122" i="8"/>
  <c r="BO122" i="8"/>
  <c r="BK122" i="8"/>
  <c r="BL122" i="8"/>
  <c r="BN122" i="8"/>
  <c r="BG122" i="8"/>
  <c r="BK121" i="8"/>
  <c r="BH121" i="8"/>
  <c r="BL121" i="8"/>
  <c r="BJ121" i="8"/>
  <c r="BO77" i="8"/>
  <c r="BQ77" i="8"/>
  <c r="BN77" i="8"/>
  <c r="BL77" i="8"/>
  <c r="BG77" i="8"/>
  <c r="BP77" i="8"/>
  <c r="BS77" i="8"/>
  <c r="BK77" i="8"/>
  <c r="BP123" i="8"/>
  <c r="BR123" i="8"/>
  <c r="BN123" i="8"/>
  <c r="BM123" i="8"/>
  <c r="BM73" i="8"/>
  <c r="BQ73" i="8"/>
  <c r="BP73" i="8"/>
  <c r="BS73" i="8"/>
  <c r="BG73" i="8"/>
  <c r="BR73" i="8"/>
  <c r="BK73" i="8"/>
  <c r="BI73" i="8"/>
  <c r="BH73" i="8"/>
  <c r="BO30" i="8"/>
  <c r="BN30" i="8"/>
  <c r="BP30" i="8"/>
  <c r="BL30" i="8"/>
  <c r="BQ30" i="8"/>
  <c r="BM30" i="8"/>
  <c r="BH30" i="8"/>
  <c r="Y102" i="1"/>
  <c r="AF102" i="1"/>
  <c r="AA102" i="1"/>
  <c r="AI102" i="1"/>
  <c r="AH102" i="1"/>
  <c r="AE102" i="1"/>
  <c r="AB102" i="1"/>
  <c r="AC102" i="1"/>
  <c r="BR121" i="8"/>
  <c r="BQ121" i="8"/>
  <c r="BQ119" i="8"/>
  <c r="BH119" i="8"/>
  <c r="BJ119" i="8"/>
  <c r="BI119" i="8"/>
  <c r="BL119" i="8"/>
  <c r="BP119" i="8"/>
  <c r="BS119" i="8"/>
  <c r="BK119" i="8"/>
  <c r="BM119" i="8"/>
  <c r="BM121" i="8"/>
  <c r="BN121" i="8"/>
  <c r="BG29" i="8"/>
  <c r="BS29" i="8"/>
  <c r="BK29" i="8"/>
  <c r="BP29" i="8"/>
  <c r="BI29" i="8"/>
  <c r="BN29" i="8"/>
  <c r="BT29" i="8"/>
  <c r="BQ29" i="8"/>
  <c r="BM29" i="8"/>
  <c r="BR29" i="8"/>
  <c r="BL29" i="8"/>
  <c r="BJ29" i="8"/>
  <c r="BJ99" i="8" l="1"/>
  <c r="BJ283" i="8" s="1"/>
  <c r="BL99" i="8"/>
  <c r="BL283" i="8" s="1"/>
  <c r="BR99" i="8"/>
  <c r="BR283" i="8" s="1"/>
  <c r="BM99" i="8"/>
  <c r="BM283" i="8" s="1"/>
  <c r="BQ99" i="8"/>
  <c r="BQ283" i="8" s="1"/>
  <c r="BT99" i="8"/>
  <c r="BT283" i="8" s="1"/>
  <c r="BN99" i="8"/>
  <c r="BN283" i="8" s="1"/>
  <c r="BI99" i="8"/>
  <c r="BI283" i="8" s="1"/>
  <c r="BP99" i="8"/>
  <c r="BP283" i="8" s="1"/>
  <c r="BK99" i="8"/>
  <c r="BK283" i="8" s="1"/>
  <c r="BS99" i="8"/>
  <c r="BS283" i="8" s="1"/>
  <c r="BG99" i="8"/>
  <c r="BG283" i="8" s="1"/>
  <c r="BN144" i="8"/>
  <c r="BM144" i="8"/>
  <c r="BM118" i="8"/>
  <c r="BM142" i="8"/>
  <c r="BK118" i="8"/>
  <c r="BK142" i="8"/>
  <c r="BS142" i="8"/>
  <c r="BS118" i="8"/>
  <c r="BP142" i="8"/>
  <c r="BP118" i="8"/>
  <c r="BL142" i="8"/>
  <c r="BL118" i="8"/>
  <c r="BI118" i="8"/>
  <c r="BI142" i="8"/>
  <c r="BJ118" i="8"/>
  <c r="BJ142" i="8"/>
  <c r="BH118" i="8"/>
  <c r="BH142" i="8"/>
  <c r="BQ118" i="8"/>
  <c r="BQ142" i="8"/>
  <c r="BQ144" i="8"/>
  <c r="BR144" i="8"/>
  <c r="AC118" i="1"/>
  <c r="AC230" i="1" s="1"/>
  <c r="AB118" i="1"/>
  <c r="AB230" i="1" s="1"/>
  <c r="AE118" i="1"/>
  <c r="AE230" i="1" s="1"/>
  <c r="AH118" i="1"/>
  <c r="AH230" i="1" s="1"/>
  <c r="AI118" i="1"/>
  <c r="AI230" i="1" s="1"/>
  <c r="AA118" i="1"/>
  <c r="AA230" i="1" s="1"/>
  <c r="AF118" i="1"/>
  <c r="AF230" i="1" s="1"/>
  <c r="Y118" i="1"/>
  <c r="Y230" i="1" s="1"/>
  <c r="BH100" i="8"/>
  <c r="BH284" i="8" s="1"/>
  <c r="BM100" i="8"/>
  <c r="BM284" i="8" s="1"/>
  <c r="BQ100" i="8"/>
  <c r="BQ284" i="8" s="1"/>
  <c r="BL100" i="8"/>
  <c r="BL284" i="8" s="1"/>
  <c r="BP100" i="8"/>
  <c r="BP284" i="8" s="1"/>
  <c r="BN100" i="8"/>
  <c r="BN284" i="8" s="1"/>
  <c r="BO100" i="8"/>
  <c r="BO284" i="8" s="1"/>
  <c r="BI72" i="8"/>
  <c r="BK72" i="8"/>
  <c r="BR72" i="8"/>
  <c r="BG72" i="8"/>
  <c r="BS72" i="8"/>
  <c r="BP72" i="8"/>
  <c r="BQ72" i="8"/>
  <c r="BM72" i="8"/>
  <c r="BM146" i="8"/>
  <c r="BN146" i="8"/>
  <c r="BR146" i="8"/>
  <c r="BP146" i="8"/>
  <c r="BJ144" i="8"/>
  <c r="BL144" i="8"/>
  <c r="BH144" i="8"/>
  <c r="BK144" i="8"/>
  <c r="BG145" i="8"/>
  <c r="BN145" i="8"/>
  <c r="BL145" i="8"/>
  <c r="BK145" i="8"/>
  <c r="BO145" i="8"/>
  <c r="BJ145" i="8"/>
  <c r="BH145" i="8"/>
  <c r="BI145" i="8"/>
  <c r="BT98" i="8"/>
  <c r="BT282" i="8" s="1"/>
  <c r="BJ98" i="8"/>
  <c r="BJ282" i="8" s="1"/>
  <c r="BM98" i="8"/>
  <c r="BM282" i="8" s="1"/>
  <c r="BQ98" i="8"/>
  <c r="BQ282" i="8" s="1"/>
  <c r="AA72" i="1"/>
  <c r="AD72" i="1"/>
  <c r="AB72" i="1"/>
  <c r="AF72" i="1"/>
  <c r="AC72" i="1"/>
  <c r="BQ145" i="8"/>
  <c r="BS145" i="8"/>
  <c r="BT145" i="8"/>
  <c r="BH98" i="8"/>
  <c r="BH282" i="8" s="1"/>
  <c r="BL98" i="8"/>
  <c r="BL282" i="8" s="1"/>
  <c r="BG98" i="8"/>
  <c r="BG282" i="8" s="1"/>
  <c r="BK98" i="8"/>
  <c r="BK282" i="8" s="1"/>
  <c r="BR98" i="8"/>
  <c r="BR282" i="8" s="1"/>
  <c r="BN98" i="8"/>
  <c r="BN282" i="8" s="1"/>
  <c r="BO98" i="8"/>
  <c r="BO282" i="8" s="1"/>
  <c r="BS98" i="8"/>
  <c r="BS282" i="8" s="1"/>
  <c r="BS146" i="8"/>
  <c r="BT146" i="8"/>
  <c r="BO146" i="8"/>
  <c r="BI146" i="8"/>
  <c r="BK146" i="8"/>
  <c r="BJ146" i="8"/>
  <c r="BH143" i="8"/>
  <c r="BO143" i="8"/>
  <c r="BL25" i="8"/>
  <c r="BL96" i="8"/>
  <c r="BI96" i="8"/>
  <c r="BI280" i="8" s="1"/>
  <c r="BI25" i="8"/>
  <c r="BH96" i="8"/>
  <c r="BP96" i="8"/>
  <c r="BP25" i="8"/>
  <c r="BN25" i="8"/>
  <c r="BN96" i="8"/>
  <c r="BR142" i="8"/>
  <c r="BR118" i="8"/>
  <c r="BN142" i="8"/>
  <c r="BN118" i="8"/>
  <c r="BO118" i="8"/>
  <c r="BO142" i="8"/>
  <c r="BP144" i="8"/>
  <c r="BO144" i="8"/>
  <c r="BS97" i="8"/>
  <c r="BS281" i="8" s="1"/>
  <c r="BO97" i="8"/>
  <c r="BO281" i="8" s="1"/>
  <c r="BR97" i="8"/>
  <c r="BR281" i="8" s="1"/>
  <c r="BI97" i="8"/>
  <c r="BI281" i="8" s="1"/>
  <c r="BM97" i="8"/>
  <c r="BM281" i="8" s="1"/>
  <c r="BL97" i="8"/>
  <c r="BL281" i="8" s="1"/>
  <c r="AA48" i="1"/>
  <c r="AA69" i="1"/>
  <c r="AG48" i="1"/>
  <c r="AG69" i="1"/>
  <c r="Z69" i="1"/>
  <c r="Z48" i="1"/>
  <c r="AH48" i="1"/>
  <c r="AH69" i="1"/>
  <c r="BS144" i="8"/>
  <c r="BT144" i="8"/>
  <c r="AA116" i="1"/>
  <c r="AA228" i="1" s="1"/>
  <c r="AC116" i="1"/>
  <c r="AC228" i="1" s="1"/>
  <c r="AI117" i="1"/>
  <c r="AI229" i="1" s="1"/>
  <c r="AD117" i="1"/>
  <c r="AD229" i="1" s="1"/>
  <c r="BJ143" i="8"/>
  <c r="BK143" i="8"/>
  <c r="Y114" i="1"/>
  <c r="Y97" i="1"/>
  <c r="AD97" i="1"/>
  <c r="AD114" i="1"/>
  <c r="AD226" i="1" s="1"/>
  <c r="AB97" i="1"/>
  <c r="AB114" i="1"/>
  <c r="Y74" i="1"/>
  <c r="AH74" i="1"/>
  <c r="AA74" i="1"/>
  <c r="BQ146" i="8"/>
  <c r="BK100" i="8"/>
  <c r="BK284" i="8" s="1"/>
  <c r="BI100" i="8"/>
  <c r="BI284" i="8" s="1"/>
  <c r="BO99" i="8"/>
  <c r="BO283" i="8" s="1"/>
  <c r="BK97" i="8"/>
  <c r="BK281" i="8" s="1"/>
  <c r="AH71" i="1"/>
  <c r="BT143" i="8"/>
  <c r="BT100" i="8"/>
  <c r="BT284" i="8" s="1"/>
  <c r="BT142" i="8"/>
  <c r="BT118" i="8"/>
  <c r="Z118" i="1"/>
  <c r="Z230" i="1" s="1"/>
  <c r="BL146" i="8"/>
  <c r="BP143" i="8"/>
  <c r="BJ72" i="8"/>
  <c r="BJ100" i="8"/>
  <c r="BJ284" i="8" s="1"/>
  <c r="BL143" i="8"/>
  <c r="AC114" i="1"/>
  <c r="AC97" i="1"/>
  <c r="BH97" i="8"/>
  <c r="BH281" i="8" s="1"/>
  <c r="AB48" i="1"/>
  <c r="AB69" i="1"/>
  <c r="BJ25" i="8"/>
  <c r="BJ96" i="8"/>
  <c r="AC304" i="1"/>
  <c r="AF114" i="1"/>
  <c r="AF97" i="1"/>
  <c r="BM145" i="8"/>
  <c r="BN72" i="8"/>
  <c r="AE117" i="1"/>
  <c r="AE229" i="1" s="1"/>
  <c r="AI71" i="1"/>
  <c r="X144" i="8"/>
  <c r="BL72" i="8"/>
  <c r="BO72" i="8"/>
  <c r="X106" i="8"/>
  <c r="AF115" i="1"/>
  <c r="AF227" i="1" s="1"/>
  <c r="AD118" i="1"/>
  <c r="AD230" i="1" s="1"/>
  <c r="BS143" i="8"/>
  <c r="BQ97" i="8"/>
  <c r="BQ281" i="8" s="1"/>
  <c r="AG118" i="1"/>
  <c r="AG230" i="1" s="1"/>
  <c r="Z70" i="1"/>
  <c r="BP98" i="8"/>
  <c r="BP282" i="8" s="1"/>
  <c r="BH146" i="8"/>
  <c r="BG146" i="8"/>
  <c r="BI144" i="8"/>
  <c r="AG72" i="1"/>
  <c r="BG100" i="8"/>
  <c r="BG284" i="8" s="1"/>
  <c r="BN143" i="8"/>
  <c r="BG97" i="8"/>
  <c r="BG281" i="8" s="1"/>
  <c r="BR100" i="8"/>
  <c r="BR284" i="8" s="1"/>
  <c r="AA71" i="1"/>
  <c r="BT72" i="8"/>
  <c r="BQ96" i="8"/>
  <c r="BQ25" i="8"/>
  <c r="AA115" i="1"/>
  <c r="AA227" i="1" s="1"/>
  <c r="AH117" i="1"/>
  <c r="AH229" i="1" s="1"/>
  <c r="AH72" i="1"/>
  <c r="AF74" i="1"/>
  <c r="BP145" i="8"/>
  <c r="BR143" i="8"/>
  <c r="AL145" i="8"/>
  <c r="Y48" i="1"/>
  <c r="Y69" i="1"/>
  <c r="BM96" i="8"/>
  <c r="BM25" i="8"/>
  <c r="AE304" i="1"/>
  <c r="BR145" i="8"/>
  <c r="AH114" i="1"/>
  <c r="AH226" i="1" s="1"/>
  <c r="AH97" i="1"/>
  <c r="AC69" i="1"/>
  <c r="AC48" i="1"/>
  <c r="Z115" i="1"/>
  <c r="Z227" i="1" s="1"/>
  <c r="AG74" i="1"/>
  <c r="X63" i="1"/>
  <c r="AD70" i="1"/>
  <c r="BI98" i="8"/>
  <c r="BI282" i="8" s="1"/>
  <c r="Z72" i="1"/>
  <c r="BQ143" i="8"/>
  <c r="AD116" i="1"/>
  <c r="AD228" i="1" s="1"/>
  <c r="AG71" i="1"/>
  <c r="AA70" i="1"/>
  <c r="BM143" i="8"/>
  <c r="Y72" i="1"/>
  <c r="BN97" i="8"/>
  <c r="BN281" i="8" s="1"/>
  <c r="BS96" i="8"/>
  <c r="BG25" i="8"/>
  <c r="BG96" i="8"/>
  <c r="X156" i="8"/>
  <c r="X132" i="8"/>
  <c r="X71" i="1"/>
  <c r="Y117" i="1"/>
  <c r="Y229" i="1" s="1"/>
  <c r="AF48" i="1"/>
  <c r="AF69" i="1"/>
  <c r="X271" i="1"/>
  <c r="AD71" i="1"/>
  <c r="AE69" i="1"/>
  <c r="AE48" i="1"/>
  <c r="AC71" i="1"/>
  <c r="X24" i="1"/>
  <c r="X58" i="1"/>
  <c r="X218" i="1" s="1"/>
  <c r="AH70" i="1"/>
  <c r="AE72" i="1"/>
  <c r="AB70" i="1"/>
  <c r="AI72" i="1"/>
  <c r="AG116" i="1"/>
  <c r="AG228" i="1" s="1"/>
  <c r="AE97" i="1"/>
  <c r="AE114" i="1"/>
  <c r="AE226" i="1" s="1"/>
  <c r="AB115" i="1"/>
  <c r="AB227" i="1" s="1"/>
  <c r="BT97" i="8"/>
  <c r="BT281" i="8" s="1"/>
  <c r="Z116" i="1"/>
  <c r="Z228" i="1" s="1"/>
  <c r="BI143" i="8"/>
  <c r="AF117" i="1"/>
  <c r="AF229" i="1" s="1"/>
  <c r="BO25" i="8"/>
  <c r="BO96" i="8"/>
  <c r="X107" i="8"/>
  <c r="X291" i="8" s="1"/>
  <c r="AC74" i="1"/>
  <c r="AB73" i="1"/>
  <c r="AF116" i="1"/>
  <c r="AF228" i="1" s="1"/>
  <c r="AE71" i="1"/>
  <c r="X151" i="8"/>
  <c r="AI304" i="1"/>
  <c r="AB74" i="1"/>
  <c r="AI69" i="1"/>
  <c r="AI48" i="1"/>
  <c r="AD69" i="1"/>
  <c r="AD48" i="1"/>
  <c r="Y70" i="1"/>
  <c r="BG143" i="8"/>
  <c r="BK25" i="8"/>
  <c r="BK96" i="8"/>
  <c r="AB116" i="1"/>
  <c r="AB228" i="1" s="1"/>
  <c r="AI97" i="1"/>
  <c r="AI114" i="1"/>
  <c r="AC115" i="1"/>
  <c r="AC227" i="1" s="1"/>
  <c r="BT96" i="8"/>
  <c r="BT25" i="8"/>
  <c r="AH116" i="1"/>
  <c r="AH228" i="1" s="1"/>
  <c r="BR96" i="8"/>
  <c r="BR25" i="8"/>
  <c r="AK343" i="1"/>
  <c r="AK326" i="8" s="1"/>
  <c r="AC343" i="1"/>
  <c r="AC326" i="8" s="1"/>
  <c r="AE343" i="1"/>
  <c r="AE326" i="8" s="1"/>
  <c r="AG343" i="1"/>
  <c r="AG326" i="8" s="1"/>
  <c r="AM343" i="1"/>
  <c r="X343" i="1"/>
  <c r="X326" i="8" s="1"/>
  <c r="AH343" i="1"/>
  <c r="AH326" i="8" s="1"/>
  <c r="AL343" i="1"/>
  <c r="AL326" i="8" s="1"/>
  <c r="AD343" i="1"/>
  <c r="AD326" i="8" s="1"/>
  <c r="AI343" i="1"/>
  <c r="AI326" i="8" s="1"/>
  <c r="Y343" i="1"/>
  <c r="Y326" i="8" s="1"/>
  <c r="AJ343" i="1"/>
  <c r="AJ326" i="8" s="1"/>
  <c r="AA343" i="1"/>
  <c r="AA326" i="8" s="1"/>
  <c r="AB343" i="1"/>
  <c r="AB326" i="8" s="1"/>
  <c r="AN343" i="1"/>
  <c r="AF343" i="1"/>
  <c r="AF326" i="8" s="1"/>
  <c r="Z343" i="1"/>
  <c r="Z326" i="8" s="1"/>
  <c r="Z114" i="1"/>
  <c r="Z97" i="1"/>
  <c r="AI116" i="1"/>
  <c r="AI228" i="1" s="1"/>
  <c r="BJ97" i="8"/>
  <c r="BJ281" i="8" s="1"/>
  <c r="AA97" i="1"/>
  <c r="AA114" i="1"/>
  <c r="X118" i="1"/>
  <c r="X230" i="1" s="1"/>
  <c r="BP97" i="8"/>
  <c r="BP281" i="8" s="1"/>
  <c r="AC117" i="1"/>
  <c r="AC229" i="1" s="1"/>
  <c r="AA117" i="1"/>
  <c r="AA229" i="1" s="1"/>
  <c r="AB71" i="1"/>
  <c r="AD74" i="1"/>
  <c r="AJ144" i="8"/>
  <c r="AE116" i="1"/>
  <c r="AE228" i="1" s="1"/>
  <c r="AI115" i="1"/>
  <c r="AI227" i="1" s="1"/>
  <c r="Y116" i="1"/>
  <c r="Y228" i="1" s="1"/>
  <c r="AB117" i="1"/>
  <c r="AB229" i="1" s="1"/>
  <c r="X74" i="1"/>
  <c r="Z74" i="1"/>
  <c r="X143" i="8"/>
  <c r="Z117" i="1"/>
  <c r="Z229" i="1" s="1"/>
  <c r="AM304" i="1"/>
  <c r="AE70" i="1"/>
  <c r="AD115" i="1"/>
  <c r="AD227" i="1" s="1"/>
  <c r="AE74" i="1"/>
  <c r="Z71" i="1"/>
  <c r="AL304" i="1"/>
  <c r="AG114" i="1"/>
  <c r="AC70" i="1"/>
  <c r="AG70" i="1"/>
  <c r="AI70" i="1"/>
  <c r="AF70" i="1"/>
  <c r="Y71" i="1"/>
  <c r="X73" i="1"/>
  <c r="X72" i="8"/>
  <c r="X158" i="8"/>
  <c r="X97" i="1"/>
  <c r="X114" i="1"/>
  <c r="X226" i="1" s="1"/>
  <c r="Y115" i="1"/>
  <c r="Y227" i="1" s="1"/>
  <c r="AG115" i="1"/>
  <c r="AG227" i="1" s="1"/>
  <c r="X157" i="8"/>
  <c r="X40" i="8"/>
  <c r="X103" i="8"/>
  <c r="AA73" i="1"/>
  <c r="AC73" i="1"/>
  <c r="X152" i="8"/>
  <c r="X6" i="12"/>
  <c r="U6" i="12" s="1"/>
  <c r="X6" i="10"/>
  <c r="X7" i="10" s="1"/>
  <c r="X8" i="10" s="1"/>
  <c r="X4" i="10" s="1"/>
  <c r="X21" i="10" s="1"/>
  <c r="X6" i="11"/>
  <c r="X99" i="8"/>
  <c r="AI74" i="1"/>
  <c r="X96" i="8"/>
  <c r="X280" i="8" s="1"/>
  <c r="AI73" i="1"/>
  <c r="AE115" i="1"/>
  <c r="AE227" i="1" s="1"/>
  <c r="Y73" i="1"/>
  <c r="Z73" i="1"/>
  <c r="Z68" i="1" s="1"/>
  <c r="X149" i="8"/>
  <c r="X113" i="8"/>
  <c r="AH115" i="1"/>
  <c r="AH227" i="1" s="1"/>
  <c r="AJ304" i="1"/>
  <c r="AK304" i="1"/>
  <c r="X160" i="8"/>
  <c r="AD73" i="1"/>
  <c r="X59" i="1"/>
  <c r="X112" i="8"/>
  <c r="AH73" i="1"/>
  <c r="AH68" i="1" s="1"/>
  <c r="X69" i="1"/>
  <c r="X48" i="1"/>
  <c r="AF71" i="1"/>
  <c r="Y304" i="1"/>
  <c r="AE73" i="1"/>
  <c r="X60" i="1"/>
  <c r="X220" i="1" s="1"/>
  <c r="X159" i="8"/>
  <c r="X114" i="8"/>
  <c r="X298" i="8" s="1"/>
  <c r="X150" i="8"/>
  <c r="X61" i="1"/>
  <c r="X221" i="1" s="1"/>
  <c r="X59" i="9"/>
  <c r="X62" i="9" s="1"/>
  <c r="X61" i="9" s="1"/>
  <c r="X145" i="8"/>
  <c r="X62" i="1"/>
  <c r="X222" i="1" s="1"/>
  <c r="X72" i="1"/>
  <c r="X81" i="1" s="1"/>
  <c r="X55" i="8"/>
  <c r="X110" i="8"/>
  <c r="X202" i="8" s="1"/>
  <c r="X111" i="8"/>
  <c r="X203" i="8" s="1"/>
  <c r="X97" i="8"/>
  <c r="X288" i="1"/>
  <c r="X342" i="1" s="1"/>
  <c r="X325" i="8" s="1"/>
  <c r="X105" i="8"/>
  <c r="X197" i="8" s="1"/>
  <c r="AF73" i="1"/>
  <c r="X153" i="8"/>
  <c r="X104" i="8"/>
  <c r="X288" i="8" s="1"/>
  <c r="X115" i="1"/>
  <c r="X227" i="1" s="1"/>
  <c r="X142" i="8"/>
  <c r="X118" i="8"/>
  <c r="X116" i="1"/>
  <c r="X228" i="1" s="1"/>
  <c r="X117" i="1"/>
  <c r="X229" i="1" s="1"/>
  <c r="X98" i="8"/>
  <c r="X282" i="8" s="1"/>
  <c r="X70" i="1"/>
  <c r="AG73" i="1"/>
  <c r="X146" i="8"/>
  <c r="X86" i="8"/>
  <c r="BF31" i="5"/>
  <c r="AZ34" i="5"/>
  <c r="AO31" i="5"/>
  <c r="X34" i="5"/>
  <c r="BG34" i="5"/>
  <c r="AR31" i="5"/>
  <c r="AW34" i="5"/>
  <c r="BI34" i="5"/>
  <c r="BN31" i="5"/>
  <c r="AV31" i="5"/>
  <c r="AK31" i="5"/>
  <c r="AA31" i="5"/>
  <c r="AD31" i="5"/>
  <c r="AB31" i="5"/>
  <c r="BI31" i="5"/>
  <c r="AQ34" i="5"/>
  <c r="AP31" i="5"/>
  <c r="BG31" i="5"/>
  <c r="BP31" i="5"/>
  <c r="BB34" i="5"/>
  <c r="AW31" i="5"/>
  <c r="Y31" i="5"/>
  <c r="BC31" i="5"/>
  <c r="AL31" i="5"/>
  <c r="AF31" i="5"/>
  <c r="AL34" i="5"/>
  <c r="AN34" i="5"/>
  <c r="BV31" i="5"/>
  <c r="CD34" i="5"/>
  <c r="BY31" i="5"/>
  <c r="AE31" i="5"/>
  <c r="AX31" i="5"/>
  <c r="AM31" i="5"/>
  <c r="AS34" i="5"/>
  <c r="BM34" i="5"/>
  <c r="AQ31" i="5"/>
  <c r="AC31" i="5"/>
  <c r="AB34" i="5"/>
  <c r="BS34" i="5"/>
  <c r="AA34" i="5"/>
  <c r="AN31" i="5"/>
  <c r="BN34" i="5"/>
  <c r="BF34" i="5"/>
  <c r="BA34" i="5"/>
  <c r="AR34" i="5"/>
  <c r="AX34" i="5"/>
  <c r="AO34" i="5"/>
  <c r="AH31" i="5"/>
  <c r="BW31" i="5"/>
  <c r="AU31" i="5"/>
  <c r="BH31" i="5"/>
  <c r="BS31" i="5"/>
  <c r="BR31" i="5"/>
  <c r="BQ34" i="5"/>
  <c r="BT31" i="5"/>
  <c r="BK34" i="5"/>
  <c r="AM34" i="5"/>
  <c r="AC34" i="5"/>
  <c r="CE34" i="5"/>
  <c r="BL34" i="5"/>
  <c r="BT34" i="5"/>
  <c r="BX31" i="5"/>
  <c r="BJ34" i="5"/>
  <c r="CC31" i="5"/>
  <c r="AV34" i="5"/>
  <c r="AJ31" i="5"/>
  <c r="Z34" i="5"/>
  <c r="BA31" i="5"/>
  <c r="CC34" i="5"/>
  <c r="CB34" i="5"/>
  <c r="AG31" i="5"/>
  <c r="BE34" i="5"/>
  <c r="BM31" i="5"/>
  <c r="AZ31" i="5"/>
  <c r="AY34" i="5"/>
  <c r="BU34" i="5"/>
  <c r="AI31" i="5"/>
  <c r="CB31" i="5"/>
  <c r="BD34" i="5"/>
  <c r="BY34" i="5"/>
  <c r="BK31" i="5"/>
  <c r="AF34" i="5"/>
  <c r="CA31" i="5"/>
  <c r="BZ34" i="5"/>
  <c r="BJ31" i="5"/>
  <c r="BD31" i="5"/>
  <c r="BH34" i="5"/>
  <c r="AJ34" i="5"/>
  <c r="BW34" i="5"/>
  <c r="Y34" i="5"/>
  <c r="AT34" i="5"/>
  <c r="CD31" i="5"/>
  <c r="BE31" i="5"/>
  <c r="BL31" i="5"/>
  <c r="BO31" i="5"/>
  <c r="BX34" i="5"/>
  <c r="AY31" i="5"/>
  <c r="AH34" i="5"/>
  <c r="AU34" i="5"/>
  <c r="BB31" i="5"/>
  <c r="AP34" i="5"/>
  <c r="AS31" i="5"/>
  <c r="AK34" i="5"/>
  <c r="AT31" i="5"/>
  <c r="AD34" i="5"/>
  <c r="AE34" i="5"/>
  <c r="BV34" i="5"/>
  <c r="BO34" i="5"/>
  <c r="BR34" i="5"/>
  <c r="AG34" i="5"/>
  <c r="CA34" i="5"/>
  <c r="X31" i="5"/>
  <c r="AI34" i="5"/>
  <c r="Z31" i="5"/>
  <c r="BQ31" i="5"/>
  <c r="BC34" i="5"/>
  <c r="BZ31" i="5"/>
  <c r="CE31" i="5"/>
  <c r="BP34" i="5"/>
  <c r="BU31" i="5"/>
  <c r="X100" i="8"/>
  <c r="X284" i="8" s="1"/>
  <c r="X79" i="8"/>
  <c r="X88" i="1"/>
  <c r="X86" i="1" s="1"/>
  <c r="X262" i="1" s="1"/>
  <c r="AE263" i="1"/>
  <c r="AD225" i="1"/>
  <c r="AA263" i="1"/>
  <c r="BS141" i="8"/>
  <c r="X196" i="8"/>
  <c r="BG118" i="8"/>
  <c r="BG142" i="8"/>
  <c r="BS100" i="8"/>
  <c r="BS284" i="8" s="1"/>
  <c r="BS25" i="8"/>
  <c r="BG144" i="8"/>
  <c r="BH99" i="8"/>
  <c r="BH283" i="8" s="1"/>
  <c r="BH25" i="8"/>
  <c r="BH72" i="8"/>
  <c r="X333" i="1"/>
  <c r="X315" i="8" s="1"/>
  <c r="X263" i="1"/>
  <c r="Z263" i="1"/>
  <c r="Y263" i="1"/>
  <c r="X7" i="11"/>
  <c r="U6" i="11"/>
  <c r="X287" i="8"/>
  <c r="X195" i="8"/>
  <c r="BS280" i="8"/>
  <c r="BP280" i="8"/>
  <c r="AF226" i="1"/>
  <c r="BL280" i="8"/>
  <c r="BL279" i="8" s="1"/>
  <c r="BN280" i="8"/>
  <c r="BN141" i="8"/>
  <c r="X223" i="1"/>
  <c r="X83" i="1"/>
  <c r="Y226" i="1"/>
  <c r="BR280" i="8"/>
  <c r="BR279" i="8" s="1"/>
  <c r="BR95" i="8"/>
  <c r="AI226" i="1"/>
  <c r="AI225" i="1" s="1"/>
  <c r="X283" i="8"/>
  <c r="Z226" i="1"/>
  <c r="BK280" i="8"/>
  <c r="AB226" i="1"/>
  <c r="BK141" i="8"/>
  <c r="X296" i="8"/>
  <c r="X204" i="8"/>
  <c r="X294" i="8"/>
  <c r="AG226" i="1"/>
  <c r="BM280" i="8"/>
  <c r="BM279" i="8" s="1"/>
  <c r="BM95" i="8"/>
  <c r="AC226" i="1"/>
  <c r="BO280" i="8"/>
  <c r="X71" i="8"/>
  <c r="X272" i="9" s="1"/>
  <c r="X271" i="9" s="1"/>
  <c r="BH280" i="8"/>
  <c r="X295" i="8"/>
  <c r="BJ280" i="8"/>
  <c r="BJ279" i="8" s="1"/>
  <c r="BJ95" i="8"/>
  <c r="BG280" i="8"/>
  <c r="BI141" i="8"/>
  <c r="BQ280" i="8"/>
  <c r="BQ279" i="8" s="1"/>
  <c r="BQ95" i="8"/>
  <c r="BU14" i="8"/>
  <c r="BU19" i="8"/>
  <c r="BN280" i="9"/>
  <c r="BN163" i="9"/>
  <c r="BN297" i="9" s="1"/>
  <c r="BO244" i="9"/>
  <c r="BO99" i="9"/>
  <c r="BT6" i="6"/>
  <c r="BW6" i="5"/>
  <c r="BO330" i="9"/>
  <c r="BO328" i="9"/>
  <c r="BN67" i="9"/>
  <c r="BO183" i="9"/>
  <c r="BO161" i="9"/>
  <c r="BO294" i="9" s="1"/>
  <c r="BO138" i="9"/>
  <c r="BO101" i="9"/>
  <c r="BO69" i="9"/>
  <c r="BO74" i="9"/>
  <c r="BO55" i="9"/>
  <c r="BO40" i="9"/>
  <c r="BO43" i="9"/>
  <c r="BO41" i="9"/>
  <c r="AN326" i="8"/>
  <c r="BO14" i="9"/>
  <c r="BP6" i="9"/>
  <c r="AM326" i="8"/>
  <c r="BV6" i="8"/>
  <c r="BU264" i="8"/>
  <c r="BU272" i="8"/>
  <c r="BU275" i="8"/>
  <c r="BU271" i="8"/>
  <c r="BU257" i="8"/>
  <c r="BU252" i="8"/>
  <c r="BU248" i="8"/>
  <c r="BU241" i="8"/>
  <c r="BU234" i="8"/>
  <c r="BU235" i="8"/>
  <c r="BU249" i="8"/>
  <c r="BU258" i="8"/>
  <c r="BU63" i="8"/>
  <c r="BU50" i="8"/>
  <c r="BU48" i="8"/>
  <c r="BU67" i="8"/>
  <c r="BU66" i="8"/>
  <c r="BU33" i="8"/>
  <c r="BU34" i="8"/>
  <c r="BU35" i="8"/>
  <c r="BU52" i="8"/>
  <c r="BU11" i="8"/>
  <c r="BU64" i="8"/>
  <c r="BU51" i="8"/>
  <c r="BU49" i="8"/>
  <c r="BU37" i="8"/>
  <c r="BU65" i="8"/>
  <c r="BU36" i="8"/>
  <c r="BT280" i="8"/>
  <c r="BT279" i="8" s="1"/>
  <c r="BT95" i="8"/>
  <c r="AO343" i="1"/>
  <c r="AP156" i="1"/>
  <c r="AQ125" i="1"/>
  <c r="AP264" i="1"/>
  <c r="AN304" i="1"/>
  <c r="AM239" i="1"/>
  <c r="AM196" i="1"/>
  <c r="AR200" i="1"/>
  <c r="AS162" i="1"/>
  <c r="AQ236" i="1"/>
  <c r="AP197" i="1"/>
  <c r="AQ159" i="1"/>
  <c r="AL232" i="1"/>
  <c r="AO233" i="1"/>
  <c r="AM265" i="1"/>
  <c r="AN203" i="1"/>
  <c r="AO165" i="1"/>
  <c r="AN158" i="1"/>
  <c r="O124" i="4"/>
  <c r="X183" i="8"/>
  <c r="X168" i="8"/>
  <c r="BN31" i="6"/>
  <c r="BR31" i="6"/>
  <c r="AM31" i="6"/>
  <c r="BO34" i="6"/>
  <c r="AP34" i="6"/>
  <c r="AW34" i="6"/>
  <c r="AU31" i="6"/>
  <c r="X34" i="6"/>
  <c r="CC34" i="6"/>
  <c r="BD34" i="6"/>
  <c r="AB31" i="6"/>
  <c r="BI34" i="6"/>
  <c r="BH34" i="6"/>
  <c r="AG34" i="6"/>
  <c r="AL31" i="6"/>
  <c r="U34" i="5"/>
  <c r="CE34" i="6"/>
  <c r="CB31" i="6"/>
  <c r="BA34" i="6"/>
  <c r="AG31" i="6"/>
  <c r="BL31" i="6"/>
  <c r="BB34" i="6"/>
  <c r="AJ31" i="6"/>
  <c r="AQ34" i="6"/>
  <c r="BB31" i="6"/>
  <c r="AH34" i="6"/>
  <c r="AC34" i="6"/>
  <c r="Y31" i="6"/>
  <c r="BA31" i="6"/>
  <c r="AN34" i="6"/>
  <c r="AZ34" i="6"/>
  <c r="BU75" i="8"/>
  <c r="X180" i="8"/>
  <c r="X176" i="8"/>
  <c r="AV34" i="6"/>
  <c r="BY31" i="6"/>
  <c r="BF31" i="6"/>
  <c r="Y34" i="6"/>
  <c r="BZ31" i="6"/>
  <c r="BK34" i="6"/>
  <c r="AK31" i="6"/>
  <c r="AI34" i="6"/>
  <c r="Z34" i="6"/>
  <c r="BT31" i="6"/>
  <c r="AS31" i="6"/>
  <c r="AX31" i="6"/>
  <c r="BM34" i="6"/>
  <c r="AK34" i="6"/>
  <c r="AC31" i="6"/>
  <c r="AO311" i="1"/>
  <c r="BU120" i="8"/>
  <c r="X167" i="8"/>
  <c r="X179" i="8"/>
  <c r="X174" i="8"/>
  <c r="X166" i="8"/>
  <c r="AK28" i="8"/>
  <c r="X172" i="8"/>
  <c r="X182" i="8"/>
  <c r="BK31" i="6"/>
  <c r="CA31" i="6"/>
  <c r="CD31" i="6"/>
  <c r="AD31" i="6"/>
  <c r="CA34" i="6"/>
  <c r="BE34" i="6"/>
  <c r="AL34" i="6"/>
  <c r="AE31" i="6"/>
  <c r="AA34" i="6"/>
  <c r="AA31" i="6"/>
  <c r="AY31" i="6"/>
  <c r="AQ31" i="6"/>
  <c r="BJ31" i="6"/>
  <c r="BV34" i="6"/>
  <c r="X31" i="6"/>
  <c r="BU123" i="8"/>
  <c r="BU26" i="8"/>
  <c r="BU76" i="8"/>
  <c r="BU122" i="8"/>
  <c r="X169" i="8"/>
  <c r="BF34" i="6"/>
  <c r="AT31" i="6"/>
  <c r="AZ31" i="6"/>
  <c r="BX31" i="6"/>
  <c r="AJ34" i="6"/>
  <c r="BN34" i="6"/>
  <c r="AI31" i="6"/>
  <c r="AS34" i="6"/>
  <c r="BV31" i="6"/>
  <c r="AY34" i="6"/>
  <c r="AU34" i="6"/>
  <c r="AN31" i="6"/>
  <c r="BR34" i="6"/>
  <c r="AB34" i="6"/>
  <c r="AM34" i="6"/>
  <c r="AS308" i="1"/>
  <c r="BU119" i="8"/>
  <c r="AG101" i="1"/>
  <c r="X181" i="8"/>
  <c r="X173" i="8"/>
  <c r="X165" i="8"/>
  <c r="AT34" i="6"/>
  <c r="BL34" i="6"/>
  <c r="BQ31" i="6"/>
  <c r="BE31" i="6"/>
  <c r="CB34" i="6"/>
  <c r="BU31" i="6"/>
  <c r="AR34" i="6"/>
  <c r="Z31" i="6"/>
  <c r="AX34" i="6"/>
  <c r="AD34" i="6"/>
  <c r="BS34" i="6"/>
  <c r="AE34" i="6"/>
  <c r="BI31" i="6"/>
  <c r="U31" i="5"/>
  <c r="CE31" i="6"/>
  <c r="AH31" i="6"/>
  <c r="X42" i="1"/>
  <c r="BU27" i="8"/>
  <c r="BU77" i="8"/>
  <c r="BU28" i="8"/>
  <c r="BU121" i="8"/>
  <c r="BU29" i="8"/>
  <c r="AW31" i="6"/>
  <c r="AO31" i="6"/>
  <c r="BM31" i="6"/>
  <c r="BW31" i="6"/>
  <c r="BP31" i="6"/>
  <c r="BO31" i="6"/>
  <c r="AF31" i="6"/>
  <c r="BP34" i="6"/>
  <c r="BG34" i="6"/>
  <c r="AP31" i="6"/>
  <c r="AR31" i="6"/>
  <c r="AF34" i="6"/>
  <c r="BD31" i="6"/>
  <c r="BY34" i="6"/>
  <c r="BT34" i="6"/>
  <c r="BU74" i="8"/>
  <c r="BU73" i="8"/>
  <c r="BU30" i="8"/>
  <c r="X175" i="8"/>
  <c r="BC34" i="6"/>
  <c r="BG31" i="6"/>
  <c r="AV31" i="6"/>
  <c r="BQ34" i="6"/>
  <c r="BJ34" i="6"/>
  <c r="AO34" i="6"/>
  <c r="BH31" i="6"/>
  <c r="BZ34" i="6"/>
  <c r="BS31" i="6"/>
  <c r="BC31" i="6"/>
  <c r="BW34" i="6"/>
  <c r="CD34" i="6"/>
  <c r="BU34" i="6"/>
  <c r="BX34" i="6"/>
  <c r="CC31" i="6"/>
  <c r="AQ305" i="1"/>
  <c r="AB68" i="1" l="1"/>
  <c r="X332" i="1"/>
  <c r="X314" i="8" s="1"/>
  <c r="X188" i="8"/>
  <c r="X191" i="8"/>
  <c r="BP279" i="8"/>
  <c r="AA68" i="1"/>
  <c r="BK279" i="8"/>
  <c r="X206" i="8"/>
  <c r="X289" i="8"/>
  <c r="X155" i="8"/>
  <c r="X68" i="1"/>
  <c r="BG95" i="8"/>
  <c r="AC113" i="1"/>
  <c r="X95" i="1"/>
  <c r="AF68" i="1"/>
  <c r="AC68" i="1"/>
  <c r="AH225" i="1"/>
  <c r="BI279" i="8"/>
  <c r="BO141" i="8"/>
  <c r="BH141" i="8"/>
  <c r="BQ141" i="8"/>
  <c r="BM141" i="8"/>
  <c r="X192" i="8"/>
  <c r="X225" i="1"/>
  <c r="AI68" i="1"/>
  <c r="AE225" i="1"/>
  <c r="X340" i="1"/>
  <c r="X323" i="8" s="1"/>
  <c r="Y68" i="1"/>
  <c r="AD68" i="1"/>
  <c r="BP141" i="8"/>
  <c r="X198" i="8"/>
  <c r="AF263" i="1"/>
  <c r="BR141" i="8"/>
  <c r="BL95" i="8"/>
  <c r="BT141" i="8"/>
  <c r="BJ141" i="8"/>
  <c r="BL141" i="8"/>
  <c r="BG279" i="8"/>
  <c r="X80" i="1"/>
  <c r="Z113" i="1"/>
  <c r="BH95" i="8"/>
  <c r="AB225" i="1"/>
  <c r="Z225" i="1"/>
  <c r="X7" i="12"/>
  <c r="AF225" i="1"/>
  <c r="X199" i="8"/>
  <c r="X190" i="8"/>
  <c r="AH113" i="1"/>
  <c r="X113" i="1"/>
  <c r="AC263" i="1"/>
  <c r="AC225" i="1"/>
  <c r="AB113" i="1"/>
  <c r="AF113" i="1"/>
  <c r="BI95" i="8"/>
  <c r="Y6" i="10"/>
  <c r="Y7" i="10" s="1"/>
  <c r="Z6" i="10" s="1"/>
  <c r="Z7" i="10" s="1"/>
  <c r="BS95" i="8"/>
  <c r="X78" i="1"/>
  <c r="BH279" i="8"/>
  <c r="X82" i="1"/>
  <c r="BN95" i="8"/>
  <c r="BS279" i="8"/>
  <c r="AD263" i="1"/>
  <c r="AD113" i="1"/>
  <c r="X290" i="8"/>
  <c r="BO95" i="8"/>
  <c r="AE113" i="1"/>
  <c r="Y113" i="1"/>
  <c r="BN279" i="8"/>
  <c r="X261" i="1"/>
  <c r="BO279" i="8"/>
  <c r="BK95" i="8"/>
  <c r="AI113" i="1"/>
  <c r="Y225" i="1"/>
  <c r="BP95" i="8"/>
  <c r="X57" i="1"/>
  <c r="AG68" i="1"/>
  <c r="X221" i="8"/>
  <c r="X244" i="8" s="1"/>
  <c r="AO43" i="5"/>
  <c r="CE43" i="5"/>
  <c r="AP43" i="5"/>
  <c r="AM43" i="5"/>
  <c r="BJ43" i="5"/>
  <c r="AW43" i="5"/>
  <c r="AE43" i="5"/>
  <c r="AA43" i="5"/>
  <c r="BB43" i="5"/>
  <c r="AC43" i="5"/>
  <c r="BN43" i="5"/>
  <c r="AV43" i="5"/>
  <c r="BU43" i="5"/>
  <c r="AT43" i="5"/>
  <c r="AN43" i="5"/>
  <c r="AZ43" i="5"/>
  <c r="Z43" i="5"/>
  <c r="CB43" i="5"/>
  <c r="BV43" i="5"/>
  <c r="AI43" i="5"/>
  <c r="BA43" i="5"/>
  <c r="AR43" i="5"/>
  <c r="AQ43" i="5"/>
  <c r="BY43" i="5"/>
  <c r="AY43" i="5"/>
  <c r="AX43" i="5"/>
  <c r="AJ43" i="5"/>
  <c r="BK43" i="5"/>
  <c r="BE43" i="5"/>
  <c r="BP43" i="5"/>
  <c r="AU43" i="5"/>
  <c r="BT43" i="5"/>
  <c r="BX43" i="5"/>
  <c r="BL43" i="5"/>
  <c r="X43" i="5"/>
  <c r="AL43" i="5"/>
  <c r="BZ43" i="5"/>
  <c r="AS43" i="5"/>
  <c r="AG43" i="5"/>
  <c r="BG43" i="5"/>
  <c r="AD43" i="5"/>
  <c r="BS43" i="5"/>
  <c r="Y43" i="5"/>
  <c r="CC43" i="5"/>
  <c r="BF43" i="5"/>
  <c r="CA43" i="5"/>
  <c r="BR43" i="5"/>
  <c r="AK43" i="5"/>
  <c r="BC43" i="5"/>
  <c r="AF43" i="5"/>
  <c r="BQ43" i="5"/>
  <c r="BI43" i="5"/>
  <c r="BW43" i="5"/>
  <c r="CD43" i="5"/>
  <c r="BH43" i="5"/>
  <c r="AH43" i="5"/>
  <c r="AB43" i="5"/>
  <c r="BO43" i="5"/>
  <c r="BD43" i="5"/>
  <c r="BM43" i="5"/>
  <c r="X164" i="8"/>
  <c r="X211" i="8"/>
  <c r="X219" i="8"/>
  <c r="X242" i="8" s="1"/>
  <c r="X227" i="8"/>
  <c r="X250" i="8" s="1"/>
  <c r="AG117" i="1"/>
  <c r="X35" i="10" s="1"/>
  <c r="AG97" i="1"/>
  <c r="AI263" i="1" s="1"/>
  <c r="X215" i="8"/>
  <c r="X238" i="8" s="1"/>
  <c r="X228" i="8"/>
  <c r="X251" i="8" s="1"/>
  <c r="X218" i="8"/>
  <c r="X171" i="8"/>
  <c r="AK98" i="8"/>
  <c r="AK282" i="8" s="1"/>
  <c r="X212" i="8"/>
  <c r="X220" i="8"/>
  <c r="X243" i="8" s="1"/>
  <c r="X178" i="8"/>
  <c r="X225" i="8"/>
  <c r="X213" i="8"/>
  <c r="X236" i="8" s="1"/>
  <c r="X222" i="8"/>
  <c r="X245" i="8" s="1"/>
  <c r="X226" i="8"/>
  <c r="U33" i="5"/>
  <c r="X214" i="8"/>
  <c r="X237" i="8" s="1"/>
  <c r="X229" i="8"/>
  <c r="X95" i="8"/>
  <c r="X189" i="8"/>
  <c r="X281" i="8"/>
  <c r="AB263" i="1"/>
  <c r="AA226" i="1"/>
  <c r="AA225" i="1" s="1"/>
  <c r="AA113" i="1"/>
  <c r="X141" i="8"/>
  <c r="X109" i="8"/>
  <c r="X297" i="8"/>
  <c r="X205" i="8"/>
  <c r="X201" i="8" s="1"/>
  <c r="AE68" i="1"/>
  <c r="X219" i="1"/>
  <c r="X217" i="1" s="1"/>
  <c r="X79" i="1"/>
  <c r="X257" i="1"/>
  <c r="X192" i="9"/>
  <c r="X66" i="1"/>
  <c r="X252" i="1" s="1"/>
  <c r="X215" i="1"/>
  <c r="X214" i="1" s="1"/>
  <c r="X51" i="10"/>
  <c r="X50" i="10"/>
  <c r="X16" i="10"/>
  <c r="X32" i="10"/>
  <c r="X36" i="10"/>
  <c r="X17" i="10"/>
  <c r="X19" i="10"/>
  <c r="X34" i="10"/>
  <c r="X18" i="10"/>
  <c r="X20" i="10"/>
  <c r="X33" i="10"/>
  <c r="Y6" i="11"/>
  <c r="Y7" i="11" s="1"/>
  <c r="X8" i="11"/>
  <c r="X4" i="11" s="1"/>
  <c r="X38" i="11" s="1"/>
  <c r="Y6" i="12"/>
  <c r="Y7" i="12" s="1"/>
  <c r="X8" i="12"/>
  <c r="X4" i="12" s="1"/>
  <c r="BG141" i="8"/>
  <c r="Y21" i="9"/>
  <c r="BN162" i="9"/>
  <c r="BO164" i="9"/>
  <c r="BN165" i="9"/>
  <c r="BW4" i="5"/>
  <c r="BW7" i="5"/>
  <c r="BT4" i="6"/>
  <c r="BT7" i="6"/>
  <c r="BO327" i="9"/>
  <c r="BO293" i="9"/>
  <c r="BO98" i="9"/>
  <c r="BO42" i="9"/>
  <c r="BO44" i="9" s="1"/>
  <c r="BO39" i="9"/>
  <c r="BO273" i="9" s="1"/>
  <c r="BP7" i="9"/>
  <c r="BP4" i="9"/>
  <c r="AO326" i="8"/>
  <c r="BU142" i="8"/>
  <c r="BU118" i="8"/>
  <c r="BU146" i="8"/>
  <c r="BU143" i="8"/>
  <c r="BU144" i="8"/>
  <c r="BU96" i="8"/>
  <c r="BU25" i="8"/>
  <c r="BU145" i="8"/>
  <c r="BU99" i="8"/>
  <c r="BU283" i="8" s="1"/>
  <c r="BU100" i="8"/>
  <c r="BU284" i="8" s="1"/>
  <c r="BU97" i="8"/>
  <c r="BU281" i="8" s="1"/>
  <c r="BU98" i="8"/>
  <c r="BU282" i="8" s="1"/>
  <c r="BU72" i="8"/>
  <c r="BV7" i="8"/>
  <c r="BV4" i="8"/>
  <c r="AQ121" i="1"/>
  <c r="AR125" i="1"/>
  <c r="AO304" i="1"/>
  <c r="AN239" i="1"/>
  <c r="AN196" i="1"/>
  <c r="AP233" i="1"/>
  <c r="AO203" i="1"/>
  <c r="AP165" i="1"/>
  <c r="AO158" i="1"/>
  <c r="AN265" i="1"/>
  <c r="AS200" i="1"/>
  <c r="AT162" i="1"/>
  <c r="AR236" i="1"/>
  <c r="AQ197" i="1"/>
  <c r="AR159" i="1"/>
  <c r="AM232" i="1"/>
  <c r="O125" i="4"/>
  <c r="Q124" i="4"/>
  <c r="Q120" i="4"/>
  <c r="Q122" i="4"/>
  <c r="Q116" i="4"/>
  <c r="Q118" i="4"/>
  <c r="BN43" i="6"/>
  <c r="BA43" i="6"/>
  <c r="CC43" i="6"/>
  <c r="BD43" i="6"/>
  <c r="AE43" i="6"/>
  <c r="BY43" i="6"/>
  <c r="AZ43" i="6"/>
  <c r="CA43" i="6"/>
  <c r="X43" i="6"/>
  <c r="BZ43" i="6"/>
  <c r="AA43" i="6"/>
  <c r="BE43" i="6"/>
  <c r="AQ43" i="6"/>
  <c r="AJ43" i="6"/>
  <c r="BW43" i="6"/>
  <c r="AN43" i="6"/>
  <c r="AR305" i="1"/>
  <c r="BM43" i="6"/>
  <c r="AO43" i="6"/>
  <c r="AG43" i="6"/>
  <c r="BS43" i="6"/>
  <c r="CE43" i="6"/>
  <c r="X269" i="1" s="1"/>
  <c r="U43" i="5"/>
  <c r="CD43" i="6"/>
  <c r="AL43" i="6"/>
  <c r="AY43" i="6"/>
  <c r="AP296" i="1"/>
  <c r="AT308" i="1"/>
  <c r="BP43" i="6"/>
  <c r="BG43" i="6"/>
  <c r="BT43" i="6"/>
  <c r="AR43" i="6"/>
  <c r="BQ43" i="6"/>
  <c r="Z43" i="6"/>
  <c r="AT43" i="6"/>
  <c r="AP43" i="6"/>
  <c r="AS43" i="6"/>
  <c r="AH43" i="6"/>
  <c r="BB43" i="6"/>
  <c r="AX43" i="6"/>
  <c r="AC43" i="6"/>
  <c r="AW43" i="6"/>
  <c r="AF43" i="6"/>
  <c r="BF43" i="6"/>
  <c r="BI43" i="6"/>
  <c r="BK43" i="6"/>
  <c r="AM43" i="6"/>
  <c r="BJ43" i="6"/>
  <c r="AB43" i="6"/>
  <c r="Y43" i="6"/>
  <c r="AP311" i="1"/>
  <c r="CB43" i="6"/>
  <c r="AA269" i="1" s="1"/>
  <c r="BC43" i="6"/>
  <c r="AD43" i="6"/>
  <c r="AV43" i="6"/>
  <c r="BR43" i="6"/>
  <c r="BU43" i="6"/>
  <c r="BX43" i="6"/>
  <c r="BO43" i="6"/>
  <c r="BL43" i="6"/>
  <c r="BH43" i="6"/>
  <c r="BV43" i="6"/>
  <c r="AK43" i="6"/>
  <c r="AU43" i="6"/>
  <c r="AI43" i="6"/>
  <c r="X194" i="8" l="1"/>
  <c r="X77" i="1"/>
  <c r="Y8" i="10"/>
  <c r="Y4" i="10" s="1"/>
  <c r="Y51" i="10" s="1"/>
  <c r="X187" i="8"/>
  <c r="X186" i="8" s="1"/>
  <c r="X309" i="8" s="1"/>
  <c r="X247" i="8"/>
  <c r="X15" i="10"/>
  <c r="X216" i="1"/>
  <c r="X250" i="1" s="1"/>
  <c r="X345" i="1"/>
  <c r="X328" i="8" s="1"/>
  <c r="X266" i="1"/>
  <c r="Y322" i="1"/>
  <c r="X163" i="8"/>
  <c r="X210" i="8"/>
  <c r="X240" i="8"/>
  <c r="X217" i="8"/>
  <c r="X224" i="8"/>
  <c r="X233" i="8"/>
  <c r="AG263" i="1"/>
  <c r="AH263" i="1"/>
  <c r="AG229" i="1"/>
  <c r="AG225" i="1" s="1"/>
  <c r="AG113" i="1"/>
  <c r="X31" i="10" s="1"/>
  <c r="X335" i="1"/>
  <c r="X317" i="8" s="1"/>
  <c r="X339" i="1"/>
  <c r="X321" i="8" s="1"/>
  <c r="Z6" i="12"/>
  <c r="Z7" i="12" s="1"/>
  <c r="Y8" i="12"/>
  <c r="Y4" i="12" s="1"/>
  <c r="X256" i="1"/>
  <c r="X331" i="1"/>
  <c r="X313" i="8" s="1"/>
  <c r="Z6" i="11"/>
  <c r="Z7" i="11" s="1"/>
  <c r="Y8" i="11"/>
  <c r="Y4" i="11" s="1"/>
  <c r="X260" i="1"/>
  <c r="X301" i="8"/>
  <c r="X13" i="9" s="1"/>
  <c r="X338" i="1"/>
  <c r="Y50" i="10"/>
  <c r="AA6" i="10"/>
  <c r="AA7" i="10" s="1"/>
  <c r="BV14" i="8"/>
  <c r="BV19" i="8"/>
  <c r="BO280" i="9"/>
  <c r="BO163" i="9"/>
  <c r="BO297" i="9" s="1"/>
  <c r="BP244" i="9"/>
  <c r="BP99" i="9"/>
  <c r="BX6" i="5"/>
  <c r="BU6" i="6"/>
  <c r="BP330" i="9"/>
  <c r="BP328" i="9"/>
  <c r="BO67" i="9"/>
  <c r="BP183" i="9"/>
  <c r="BP161" i="9"/>
  <c r="BP294" i="9" s="1"/>
  <c r="BP138" i="9"/>
  <c r="BP101" i="9"/>
  <c r="BP69" i="9"/>
  <c r="BP74" i="9"/>
  <c r="BP55" i="9"/>
  <c r="BP40" i="9"/>
  <c r="BP43" i="9"/>
  <c r="BP41" i="9"/>
  <c r="BP14" i="9"/>
  <c r="BQ6" i="9"/>
  <c r="BV264" i="8"/>
  <c r="BV272" i="8"/>
  <c r="BV252" i="8"/>
  <c r="BV271" i="8"/>
  <c r="BV275" i="8"/>
  <c r="BV258" i="8"/>
  <c r="BV249" i="8"/>
  <c r="BV257" i="8"/>
  <c r="BV241" i="8"/>
  <c r="BV248" i="8"/>
  <c r="BV235" i="8"/>
  <c r="BV234" i="8"/>
  <c r="BV49" i="8"/>
  <c r="BV67" i="8"/>
  <c r="BV66" i="8"/>
  <c r="BV65" i="8"/>
  <c r="BV33" i="8"/>
  <c r="BV52" i="8"/>
  <c r="BV11" i="8"/>
  <c r="BV63" i="8"/>
  <c r="BV64" i="8"/>
  <c r="BV51" i="8"/>
  <c r="BV50" i="8"/>
  <c r="BV37" i="8"/>
  <c r="BV48" i="8"/>
  <c r="BV36" i="8"/>
  <c r="BV34" i="8"/>
  <c r="BV35" i="8"/>
  <c r="BW6" i="8"/>
  <c r="BU280" i="8"/>
  <c r="BU279" i="8" s="1"/>
  <c r="BU95" i="8"/>
  <c r="BU141" i="8"/>
  <c r="AP343" i="1"/>
  <c r="AR121" i="1"/>
  <c r="AR264" i="1" s="1"/>
  <c r="AS125" i="1"/>
  <c r="AQ156" i="1"/>
  <c r="AQ264" i="1"/>
  <c r="AP304" i="1"/>
  <c r="AO239" i="1"/>
  <c r="AO196" i="1"/>
  <c r="AO265" i="1"/>
  <c r="AP203" i="1"/>
  <c r="AQ165" i="1"/>
  <c r="AP158" i="1"/>
  <c r="AN232" i="1"/>
  <c r="AR197" i="1"/>
  <c r="AS159" i="1"/>
  <c r="AT200" i="1"/>
  <c r="AU162" i="1"/>
  <c r="AQ233" i="1"/>
  <c r="AS236" i="1"/>
  <c r="Q125" i="4"/>
  <c r="Q93" i="4"/>
  <c r="Q91" i="4"/>
  <c r="Q85" i="4"/>
  <c r="Q14" i="4"/>
  <c r="Q89" i="4"/>
  <c r="Q92" i="4"/>
  <c r="Q44" i="4"/>
  <c r="Q81" i="4"/>
  <c r="Q87" i="4"/>
  <c r="Q83" i="4"/>
  <c r="Q52" i="4"/>
  <c r="Q34" i="4"/>
  <c r="Q15" i="4"/>
  <c r="Q71" i="4"/>
  <c r="Q51" i="4"/>
  <c r="Q7" i="4"/>
  <c r="Q37" i="4"/>
  <c r="Q90" i="4"/>
  <c r="Q68" i="4"/>
  <c r="Q55" i="4"/>
  <c r="Q58" i="4"/>
  <c r="Q66" i="4"/>
  <c r="Q65" i="4"/>
  <c r="Q35" i="4"/>
  <c r="Q46" i="4"/>
  <c r="Q74" i="4"/>
  <c r="Q69" i="4"/>
  <c r="Q40" i="4"/>
  <c r="Q48" i="4"/>
  <c r="Q63" i="4"/>
  <c r="Q59" i="4"/>
  <c r="Q27" i="4"/>
  <c r="Q30" i="4"/>
  <c r="Q80" i="4"/>
  <c r="Q70" i="4"/>
  <c r="Q20" i="4"/>
  <c r="Q64" i="4"/>
  <c r="Q41" i="4"/>
  <c r="Q42" i="4"/>
  <c r="Q54" i="4"/>
  <c r="Q75" i="4"/>
  <c r="Q26" i="4"/>
  <c r="Q53" i="4"/>
  <c r="Q22" i="4"/>
  <c r="Q31" i="4"/>
  <c r="Q17" i="4"/>
  <c r="Q49" i="4"/>
  <c r="Q11" i="4"/>
  <c r="Q23" i="4"/>
  <c r="Q77" i="4"/>
  <c r="Q57" i="4"/>
  <c r="Q50" i="4"/>
  <c r="Q29" i="4"/>
  <c r="Q43" i="4"/>
  <c r="Q79" i="4"/>
  <c r="Q76" i="4"/>
  <c r="Q86" i="4"/>
  <c r="Q60" i="4"/>
  <c r="Q28" i="4"/>
  <c r="Q61" i="4"/>
  <c r="Q47" i="4"/>
  <c r="Q78" i="4"/>
  <c r="Q38" i="4"/>
  <c r="Q12" i="4"/>
  <c r="Q32" i="4"/>
  <c r="Q67" i="4"/>
  <c r="Q25" i="4"/>
  <c r="Q82" i="4"/>
  <c r="Q10" i="4"/>
  <c r="Q9" i="4"/>
  <c r="Q88" i="4"/>
  <c r="Q84" i="4"/>
  <c r="Q39" i="4"/>
  <c r="Q62" i="4"/>
  <c r="Q24" i="4"/>
  <c r="Q36" i="4"/>
  <c r="Q8" i="4"/>
  <c r="Q33" i="4"/>
  <c r="Q45" i="4"/>
  <c r="Q19" i="4"/>
  <c r="Q18" i="4"/>
  <c r="Q56" i="4"/>
  <c r="Q13" i="4"/>
  <c r="Q72" i="4"/>
  <c r="Q21" i="4"/>
  <c r="Q73" i="4"/>
  <c r="Q6" i="4"/>
  <c r="Q16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23" i="4"/>
  <c r="Q121" i="4"/>
  <c r="Q119" i="4"/>
  <c r="Q117" i="4"/>
  <c r="Q115" i="4"/>
  <c r="AB292" i="1"/>
  <c r="Z292" i="1"/>
  <c r="AC290" i="1"/>
  <c r="AA290" i="1"/>
  <c r="AH305" i="1"/>
  <c r="AH290" i="1"/>
  <c r="AE293" i="1"/>
  <c r="Z305" i="1"/>
  <c r="BV119" i="8"/>
  <c r="AI289" i="1"/>
  <c r="BV30" i="8"/>
  <c r="AG290" i="1"/>
  <c r="AG291" i="1"/>
  <c r="AC293" i="1"/>
  <c r="AG293" i="1"/>
  <c r="BV76" i="8"/>
  <c r="AH292" i="1"/>
  <c r="AD293" i="1"/>
  <c r="AF289" i="1"/>
  <c r="Y291" i="1"/>
  <c r="AQ296" i="1"/>
  <c r="AE289" i="1"/>
  <c r="AB305" i="1"/>
  <c r="AI291" i="1"/>
  <c r="AC292" i="1"/>
  <c r="BV123" i="8"/>
  <c r="Z290" i="1"/>
  <c r="BV121" i="8"/>
  <c r="AF305" i="1"/>
  <c r="AE291" i="1"/>
  <c r="Y293" i="1"/>
  <c r="BV77" i="8"/>
  <c r="BV73" i="8"/>
  <c r="AB289" i="1"/>
  <c r="Z293" i="1"/>
  <c r="AI290" i="1"/>
  <c r="AC291" i="1"/>
  <c r="AH293" i="1"/>
  <c r="AA292" i="1"/>
  <c r="AF292" i="1"/>
  <c r="BV29" i="8"/>
  <c r="AB291" i="1"/>
  <c r="AD289" i="1"/>
  <c r="Z291" i="1"/>
  <c r="AI292" i="1"/>
  <c r="Z289" i="1"/>
  <c r="AB293" i="1"/>
  <c r="Y290" i="1"/>
  <c r="BV27" i="8"/>
  <c r="AA289" i="1"/>
  <c r="AC289" i="1"/>
  <c r="AS305" i="1"/>
  <c r="BV28" i="8"/>
  <c r="Y292" i="1"/>
  <c r="AH289" i="1"/>
  <c r="AG289" i="1"/>
  <c r="AD291" i="1"/>
  <c r="BV26" i="8"/>
  <c r="AF291" i="1"/>
  <c r="AU308" i="1"/>
  <c r="AI293" i="1"/>
  <c r="BV74" i="8"/>
  <c r="AD305" i="1"/>
  <c r="AG292" i="1"/>
  <c r="AQ311" i="1"/>
  <c r="AE292" i="1"/>
  <c r="BV75" i="8"/>
  <c r="AA291" i="1"/>
  <c r="AE290" i="1"/>
  <c r="AF293" i="1"/>
  <c r="AD290" i="1"/>
  <c r="AA293" i="1"/>
  <c r="AH291" i="1"/>
  <c r="BV122" i="8"/>
  <c r="Y289" i="1"/>
  <c r="BV120" i="8"/>
  <c r="AB290" i="1"/>
  <c r="AF290" i="1"/>
  <c r="AD292" i="1"/>
  <c r="Z8" i="10" l="1"/>
  <c r="Z4" i="10" s="1"/>
  <c r="Z51" i="10" s="1"/>
  <c r="X209" i="8"/>
  <c r="X310" i="8" s="1"/>
  <c r="X232" i="8"/>
  <c r="X329" i="8" s="1"/>
  <c r="X346" i="1"/>
  <c r="X336" i="1"/>
  <c r="X267" i="1"/>
  <c r="X259" i="1" s="1"/>
  <c r="X258" i="1"/>
  <c r="X255" i="1" s="1"/>
  <c r="AB6" i="10"/>
  <c r="AB7" i="10" s="1"/>
  <c r="AA8" i="10"/>
  <c r="AA4" i="10" s="1"/>
  <c r="AA6" i="11"/>
  <c r="AA7" i="11" s="1"/>
  <c r="Z8" i="11"/>
  <c r="Z4" i="11" s="1"/>
  <c r="X15" i="9"/>
  <c r="X17" i="9" s="1"/>
  <c r="X73" i="9"/>
  <c r="Z8" i="12"/>
  <c r="Z4" i="12" s="1"/>
  <c r="AA6" i="12"/>
  <c r="AA7" i="12" s="1"/>
  <c r="BP164" i="9"/>
  <c r="BP280" i="9" s="1"/>
  <c r="BO162" i="9"/>
  <c r="BO165" i="9"/>
  <c r="BP163" i="9"/>
  <c r="BP165" i="9" s="1"/>
  <c r="X37" i="11"/>
  <c r="X27" i="11"/>
  <c r="X30" i="11"/>
  <c r="X29" i="11"/>
  <c r="X28" i="11"/>
  <c r="X31" i="11"/>
  <c r="BU4" i="6"/>
  <c r="BU7" i="6"/>
  <c r="BX4" i="5"/>
  <c r="BX7" i="5"/>
  <c r="BP327" i="9"/>
  <c r="BP293" i="9"/>
  <c r="BP98" i="9"/>
  <c r="BP42" i="9"/>
  <c r="BP44" i="9" s="1"/>
  <c r="BP39" i="9"/>
  <c r="BP273" i="9" s="1"/>
  <c r="AP326" i="8"/>
  <c r="BQ7" i="9"/>
  <c r="BQ4" i="9"/>
  <c r="BV99" i="8"/>
  <c r="BV283" i="8" s="1"/>
  <c r="BV145" i="8"/>
  <c r="BV143" i="8"/>
  <c r="BV97" i="8"/>
  <c r="BV281" i="8" s="1"/>
  <c r="BV146" i="8"/>
  <c r="BV72" i="8"/>
  <c r="BV144" i="8"/>
  <c r="BV118" i="8"/>
  <c r="BV142" i="8"/>
  <c r="BV96" i="8"/>
  <c r="BV25" i="8"/>
  <c r="BV100" i="8"/>
  <c r="BV284" i="8" s="1"/>
  <c r="BV98" i="8"/>
  <c r="BV282" i="8" s="1"/>
  <c r="BW4" i="8"/>
  <c r="BW7" i="8"/>
  <c r="AQ343" i="1"/>
  <c r="AS121" i="1"/>
  <c r="AT125" i="1"/>
  <c r="AR156" i="1"/>
  <c r="AQ304" i="1"/>
  <c r="AU200" i="1"/>
  <c r="AV162" i="1"/>
  <c r="AP239" i="1"/>
  <c r="AP196" i="1"/>
  <c r="AT236" i="1"/>
  <c r="AS197" i="1"/>
  <c r="AT159" i="1"/>
  <c r="AR233" i="1"/>
  <c r="AP265" i="1"/>
  <c r="AQ203" i="1"/>
  <c r="AR165" i="1"/>
  <c r="AQ158" i="1"/>
  <c r="AO232" i="1"/>
  <c r="AI288" i="1"/>
  <c r="AE288" i="1"/>
  <c r="AC288" i="1"/>
  <c r="Y288" i="1"/>
  <c r="AG288" i="1"/>
  <c r="AA288" i="1"/>
  <c r="AB288" i="1"/>
  <c r="AH288" i="1"/>
  <c r="Z288" i="1"/>
  <c r="AD288" i="1"/>
  <c r="AF288" i="1"/>
  <c r="AH304" i="1"/>
  <c r="AF304" i="1"/>
  <c r="AB304" i="1"/>
  <c r="Z304" i="1"/>
  <c r="AD317" i="1"/>
  <c r="AG314" i="1"/>
  <c r="AR296" i="1"/>
  <c r="AG317" i="1"/>
  <c r="X317" i="1"/>
  <c r="X314" i="1"/>
  <c r="AT305" i="1"/>
  <c r="AR311" i="1"/>
  <c r="AA314" i="1"/>
  <c r="AV308" i="1"/>
  <c r="AD314" i="1"/>
  <c r="AA317" i="1"/>
  <c r="Z50" i="10" l="1"/>
  <c r="X254" i="1"/>
  <c r="X75" i="9"/>
  <c r="Y81" i="9" s="1"/>
  <c r="AB6" i="11"/>
  <c r="AB7" i="11" s="1"/>
  <c r="AA8" i="11"/>
  <c r="AA4" i="11" s="1"/>
  <c r="AA41" i="11" s="1"/>
  <c r="AA51" i="10"/>
  <c r="AA50" i="10"/>
  <c r="AB6" i="12"/>
  <c r="AB7" i="12" s="1"/>
  <c r="AA8" i="12"/>
  <c r="AA4" i="12" s="1"/>
  <c r="AC6" i="10"/>
  <c r="AB8" i="10"/>
  <c r="AB4" i="10" s="1"/>
  <c r="BW14" i="8"/>
  <c r="BW19" i="8"/>
  <c r="BQ244" i="9"/>
  <c r="BQ163" i="9"/>
  <c r="BQ99" i="9"/>
  <c r="X46" i="12"/>
  <c r="X21" i="12"/>
  <c r="Y40" i="11"/>
  <c r="Z41" i="11"/>
  <c r="Y41" i="11"/>
  <c r="Z40" i="11"/>
  <c r="X41" i="11"/>
  <c r="X40" i="11"/>
  <c r="X26" i="11"/>
  <c r="BY6" i="5"/>
  <c r="BV6" i="6"/>
  <c r="BQ330" i="9"/>
  <c r="BQ328" i="9"/>
  <c r="BP162" i="9"/>
  <c r="BP297" i="9"/>
  <c r="BP67" i="9"/>
  <c r="BQ183" i="9"/>
  <c r="BQ164" i="9"/>
  <c r="BQ280" i="9" s="1"/>
  <c r="BQ161" i="9"/>
  <c r="BQ294" i="9" s="1"/>
  <c r="BQ138" i="9"/>
  <c r="BQ101" i="9"/>
  <c r="BQ69" i="9"/>
  <c r="BQ74" i="9"/>
  <c r="BQ55" i="9"/>
  <c r="BQ43" i="9"/>
  <c r="BQ41" i="9"/>
  <c r="BQ40" i="9"/>
  <c r="AQ326" i="8"/>
  <c r="BV141" i="8"/>
  <c r="BQ14" i="9"/>
  <c r="BR6" i="9"/>
  <c r="BX6" i="8"/>
  <c r="BW272" i="8"/>
  <c r="BW252" i="8"/>
  <c r="BW271" i="8"/>
  <c r="BW258" i="8"/>
  <c r="BW257" i="8"/>
  <c r="BW275" i="8"/>
  <c r="BW264" i="8"/>
  <c r="BW248" i="8"/>
  <c r="BW235" i="8"/>
  <c r="BW249" i="8"/>
  <c r="BW234" i="8"/>
  <c r="BW241" i="8"/>
  <c r="BW48" i="8"/>
  <c r="BW67" i="8"/>
  <c r="BW66" i="8"/>
  <c r="BW65" i="8"/>
  <c r="BW64" i="8"/>
  <c r="BW52" i="8"/>
  <c r="BW11" i="8"/>
  <c r="BW63" i="8"/>
  <c r="BW51" i="8"/>
  <c r="BW50" i="8"/>
  <c r="BW37" i="8"/>
  <c r="BW49" i="8"/>
  <c r="BW36" i="8"/>
  <c r="BW35" i="8"/>
  <c r="BW34" i="8"/>
  <c r="BW33" i="8"/>
  <c r="BV95" i="8"/>
  <c r="BV280" i="8"/>
  <c r="BV279" i="8" s="1"/>
  <c r="AR343" i="1"/>
  <c r="AT121" i="1"/>
  <c r="AU125" i="1"/>
  <c r="AS156" i="1"/>
  <c r="AS264" i="1"/>
  <c r="AR304" i="1"/>
  <c r="AP232" i="1"/>
  <c r="AV200" i="1"/>
  <c r="AW162" i="1"/>
  <c r="AR203" i="1"/>
  <c r="AS165" i="1"/>
  <c r="AR158" i="1"/>
  <c r="AU236" i="1"/>
  <c r="AQ265" i="1"/>
  <c r="AT197" i="1"/>
  <c r="AU159" i="1"/>
  <c r="AS233" i="1"/>
  <c r="AQ239" i="1"/>
  <c r="AQ196" i="1"/>
  <c r="Y333" i="1"/>
  <c r="AE333" i="1"/>
  <c r="AG333" i="1"/>
  <c r="AD333" i="1"/>
  <c r="Z333" i="1"/>
  <c r="AF333" i="1"/>
  <c r="AH333" i="1"/>
  <c r="AC333" i="1"/>
  <c r="AI333" i="1"/>
  <c r="AA333" i="1"/>
  <c r="AB333" i="1"/>
  <c r="Y342" i="1"/>
  <c r="AF342" i="1"/>
  <c r="AG342" i="1"/>
  <c r="AB342" i="1"/>
  <c r="Z342" i="1"/>
  <c r="AE342" i="1"/>
  <c r="AH342" i="1"/>
  <c r="AC342" i="1"/>
  <c r="AD342" i="1"/>
  <c r="AI342" i="1"/>
  <c r="AA342" i="1"/>
  <c r="AG304" i="1"/>
  <c r="AD304" i="1"/>
  <c r="X304" i="1"/>
  <c r="AA304" i="1"/>
  <c r="BW74" i="8"/>
  <c r="BW123" i="8"/>
  <c r="BW73" i="8"/>
  <c r="AW308" i="1"/>
  <c r="BW26" i="8"/>
  <c r="AS296" i="1"/>
  <c r="BW77" i="8"/>
  <c r="BW28" i="8"/>
  <c r="BW30" i="8"/>
  <c r="BW75" i="8"/>
  <c r="BW121" i="8"/>
  <c r="U314" i="1"/>
  <c r="BW76" i="8"/>
  <c r="BW119" i="8"/>
  <c r="U317" i="1"/>
  <c r="BW122" i="8"/>
  <c r="BW27" i="8"/>
  <c r="AS311" i="1"/>
  <c r="AU305" i="1"/>
  <c r="BW29" i="8"/>
  <c r="BW120" i="8"/>
  <c r="AA40" i="11" l="1"/>
  <c r="X77" i="9"/>
  <c r="AB8" i="12"/>
  <c r="AB4" i="12" s="1"/>
  <c r="AC6" i="12"/>
  <c r="AC6" i="11"/>
  <c r="AB8" i="11"/>
  <c r="AB4" i="11" s="1"/>
  <c r="AB50" i="10"/>
  <c r="AB51" i="10"/>
  <c r="AC7" i="10"/>
  <c r="AC4" i="10"/>
  <c r="X48" i="12"/>
  <c r="X22" i="12"/>
  <c r="Y37" i="11"/>
  <c r="X36" i="11"/>
  <c r="BV7" i="6"/>
  <c r="BV4" i="6"/>
  <c r="BY7" i="5"/>
  <c r="BY4" i="5"/>
  <c r="BQ327" i="9"/>
  <c r="BQ293" i="9"/>
  <c r="BQ297" i="9"/>
  <c r="BQ98" i="9"/>
  <c r="BQ39" i="9"/>
  <c r="BQ273" i="9" s="1"/>
  <c r="BQ42" i="9"/>
  <c r="BQ44" i="9" s="1"/>
  <c r="BR4" i="9"/>
  <c r="BR7" i="9"/>
  <c r="AR326" i="8"/>
  <c r="BW25" i="8"/>
  <c r="BW96" i="8"/>
  <c r="BW144" i="8"/>
  <c r="BW146" i="8"/>
  <c r="BW98" i="8"/>
  <c r="BW282" i="8" s="1"/>
  <c r="BW99" i="8"/>
  <c r="BW283" i="8" s="1"/>
  <c r="BW145" i="8"/>
  <c r="BW143" i="8"/>
  <c r="BW97" i="8"/>
  <c r="BW281" i="8" s="1"/>
  <c r="BW72" i="8"/>
  <c r="BW100" i="8"/>
  <c r="BW284" i="8" s="1"/>
  <c r="BW142" i="8"/>
  <c r="BW118" i="8"/>
  <c r="BX7" i="8"/>
  <c r="BX4" i="8"/>
  <c r="AS343" i="1"/>
  <c r="AU121" i="1"/>
  <c r="AV125" i="1"/>
  <c r="AV121" i="1" s="1"/>
  <c r="AT156" i="1"/>
  <c r="AT264" i="1"/>
  <c r="AS304" i="1"/>
  <c r="AR344" i="1"/>
  <c r="AR334" i="1"/>
  <c r="AR265" i="1"/>
  <c r="AU197" i="1"/>
  <c r="AV159" i="1"/>
  <c r="AS203" i="1"/>
  <c r="AT165" i="1"/>
  <c r="AS158" i="1"/>
  <c r="AR239" i="1"/>
  <c r="AR196" i="1"/>
  <c r="AJ344" i="1"/>
  <c r="AJ334" i="1"/>
  <c r="AK344" i="1"/>
  <c r="AK334" i="1"/>
  <c r="AL334" i="1"/>
  <c r="AL344" i="1"/>
  <c r="AM344" i="1"/>
  <c r="AM334" i="1"/>
  <c r="AN344" i="1"/>
  <c r="AN334" i="1"/>
  <c r="AO334" i="1"/>
  <c r="AO344" i="1"/>
  <c r="AP334" i="1"/>
  <c r="AP344" i="1"/>
  <c r="AT233" i="1"/>
  <c r="AW200" i="1"/>
  <c r="AX162" i="1"/>
  <c r="AQ232" i="1"/>
  <c r="AQ334" i="1"/>
  <c r="AV236" i="1"/>
  <c r="AQ344" i="1"/>
  <c r="AC315" i="8"/>
  <c r="AF315" i="8"/>
  <c r="AH315" i="8"/>
  <c r="AF325" i="8"/>
  <c r="Z315" i="8"/>
  <c r="AB325" i="8"/>
  <c r="Y325" i="8"/>
  <c r="AG325" i="8"/>
  <c r="AD325" i="8"/>
  <c r="AD315" i="8"/>
  <c r="AC325" i="8"/>
  <c r="AB315" i="8"/>
  <c r="AG315" i="8"/>
  <c r="Z325" i="8"/>
  <c r="AI325" i="8"/>
  <c r="AH325" i="8"/>
  <c r="AA315" i="8"/>
  <c r="AE315" i="8"/>
  <c r="AA325" i="8"/>
  <c r="AE325" i="8"/>
  <c r="AI315" i="8"/>
  <c r="Y315" i="8"/>
  <c r="AA334" i="1"/>
  <c r="X334" i="1"/>
  <c r="Y334" i="1"/>
  <c r="Z334" i="1"/>
  <c r="AB334" i="1"/>
  <c r="AC334" i="1"/>
  <c r="AD334" i="1"/>
  <c r="AE334" i="1"/>
  <c r="AF334" i="1"/>
  <c r="AG334" i="1"/>
  <c r="AH334" i="1"/>
  <c r="AI334" i="1"/>
  <c r="X344" i="1"/>
  <c r="Y344" i="1"/>
  <c r="AA344" i="1"/>
  <c r="AB344" i="1"/>
  <c r="AC344" i="1"/>
  <c r="AD344" i="1"/>
  <c r="AE344" i="1"/>
  <c r="AF344" i="1"/>
  <c r="AG344" i="1"/>
  <c r="AH344" i="1"/>
  <c r="AI344" i="1"/>
  <c r="Z344" i="1"/>
  <c r="Y275" i="1"/>
  <c r="AI277" i="1"/>
  <c r="AF277" i="1"/>
  <c r="AG274" i="1"/>
  <c r="AH277" i="1"/>
  <c r="AB276" i="1"/>
  <c r="AA273" i="1"/>
  <c r="AD273" i="1"/>
  <c r="AB275" i="1"/>
  <c r="AC272" i="1"/>
  <c r="AE273" i="1"/>
  <c r="AA276" i="1"/>
  <c r="AD274" i="1"/>
  <c r="AC274" i="1"/>
  <c r="AB277" i="1"/>
  <c r="AI276" i="1"/>
  <c r="AE274" i="1"/>
  <c r="AA274" i="1"/>
  <c r="AH272" i="1"/>
  <c r="AB272" i="1"/>
  <c r="AC275" i="1"/>
  <c r="AF275" i="1"/>
  <c r="AI272" i="1"/>
  <c r="Z276" i="1"/>
  <c r="AF272" i="1"/>
  <c r="AE277" i="1"/>
  <c r="AB273" i="1"/>
  <c r="AF274" i="1"/>
  <c r="Z275" i="1"/>
  <c r="Y274" i="1"/>
  <c r="Z272" i="1"/>
  <c r="AF276" i="1"/>
  <c r="AA272" i="1"/>
  <c r="Y276" i="1"/>
  <c r="AI273" i="1"/>
  <c r="AI274" i="1"/>
  <c r="Z277" i="1"/>
  <c r="AC277" i="1"/>
  <c r="Y272" i="1"/>
  <c r="AA277" i="1"/>
  <c r="AD277" i="1"/>
  <c r="AH276" i="1"/>
  <c r="AF273" i="1"/>
  <c r="AD275" i="1"/>
  <c r="Z273" i="1"/>
  <c r="AH273" i="1"/>
  <c r="AG276" i="1"/>
  <c r="AT296" i="1"/>
  <c r="AH275" i="1"/>
  <c r="AG272" i="1"/>
  <c r="Z274" i="1"/>
  <c r="AV305" i="1"/>
  <c r="AA275" i="1"/>
  <c r="AC273" i="1"/>
  <c r="AH274" i="1"/>
  <c r="AE276" i="1"/>
  <c r="Y277" i="1"/>
  <c r="AC276" i="1"/>
  <c r="AE272" i="1"/>
  <c r="AU296" i="1"/>
  <c r="AT311" i="1"/>
  <c r="AB274" i="1"/>
  <c r="AX308" i="1"/>
  <c r="AG275" i="1"/>
  <c r="AD276" i="1"/>
  <c r="AG277" i="1"/>
  <c r="AG273" i="1"/>
  <c r="AI275" i="1"/>
  <c r="Y273" i="1"/>
  <c r="AD272" i="1"/>
  <c r="AE275" i="1"/>
  <c r="AC44" i="10" l="1"/>
  <c r="AC42" i="10"/>
  <c r="AC51" i="10"/>
  <c r="AC50" i="10"/>
  <c r="AC8" i="10"/>
  <c r="AD6" i="10"/>
  <c r="AB41" i="11"/>
  <c r="AB40" i="11"/>
  <c r="AC7" i="11"/>
  <c r="AC4" i="11"/>
  <c r="AC4" i="12"/>
  <c r="AC7" i="12"/>
  <c r="BX14" i="8"/>
  <c r="BX19" i="8"/>
  <c r="BR244" i="9"/>
  <c r="BR99" i="9"/>
  <c r="BQ165" i="9"/>
  <c r="X17" i="11"/>
  <c r="X19" i="11"/>
  <c r="X16" i="11"/>
  <c r="X14" i="11"/>
  <c r="X18" i="11"/>
  <c r="X15" i="11"/>
  <c r="BZ6" i="5"/>
  <c r="BW6" i="6"/>
  <c r="BR330" i="9"/>
  <c r="BR328" i="9"/>
  <c r="BQ67" i="9"/>
  <c r="BR183" i="9"/>
  <c r="BR164" i="9"/>
  <c r="BR280" i="9" s="1"/>
  <c r="BQ162" i="9"/>
  <c r="BR161" i="9"/>
  <c r="BR294" i="9" s="1"/>
  <c r="BR138" i="9"/>
  <c r="BR101" i="9"/>
  <c r="BR69" i="9"/>
  <c r="BR74" i="9"/>
  <c r="BR55" i="9"/>
  <c r="BR43" i="9"/>
  <c r="BR41" i="9"/>
  <c r="BR40" i="9"/>
  <c r="AM327" i="8"/>
  <c r="AR327" i="8"/>
  <c r="AJ316" i="8"/>
  <c r="BW141" i="8"/>
  <c r="AN316" i="8"/>
  <c r="AM316" i="8"/>
  <c r="AP327" i="8"/>
  <c r="AL327" i="8"/>
  <c r="AQ327" i="8"/>
  <c r="AP316" i="8"/>
  <c r="AL316" i="8"/>
  <c r="AO327" i="8"/>
  <c r="AK316" i="8"/>
  <c r="AQ316" i="8"/>
  <c r="BS6" i="9"/>
  <c r="AN327" i="8"/>
  <c r="AJ327" i="8"/>
  <c r="AS326" i="8"/>
  <c r="BR14" i="9"/>
  <c r="AO316" i="8"/>
  <c r="AK327" i="8"/>
  <c r="AR316" i="8"/>
  <c r="BX275" i="8"/>
  <c r="BX271" i="8"/>
  <c r="BX257" i="8"/>
  <c r="BX249" i="8"/>
  <c r="BX272" i="8"/>
  <c r="BX264" i="8"/>
  <c r="BX248" i="8"/>
  <c r="BX252" i="8"/>
  <c r="BX234" i="8"/>
  <c r="BX241" i="8"/>
  <c r="BX235" i="8"/>
  <c r="BX258" i="8"/>
  <c r="BX67" i="8"/>
  <c r="BX66" i="8"/>
  <c r="BX65" i="8"/>
  <c r="BX64" i="8"/>
  <c r="BX52" i="8"/>
  <c r="BX63" i="8"/>
  <c r="BX51" i="8"/>
  <c r="BX50" i="8"/>
  <c r="BX37" i="8"/>
  <c r="BX49" i="8"/>
  <c r="BX36" i="8"/>
  <c r="BX48" i="8"/>
  <c r="BX35" i="8"/>
  <c r="BX11" i="8"/>
  <c r="BX34" i="8"/>
  <c r="BX33" i="8"/>
  <c r="BY6" i="8"/>
  <c r="BW280" i="8"/>
  <c r="BW279" i="8" s="1"/>
  <c r="BW95" i="8"/>
  <c r="AT343" i="1"/>
  <c r="AV156" i="1"/>
  <c r="AW125" i="1"/>
  <c r="AW121" i="1" s="1"/>
  <c r="AW264" i="1" s="1"/>
  <c r="AU156" i="1"/>
  <c r="AU343" i="1"/>
  <c r="AV264" i="1"/>
  <c r="AU264" i="1"/>
  <c r="AT304" i="1"/>
  <c r="AX200" i="1"/>
  <c r="AY162" i="1"/>
  <c r="AW236" i="1"/>
  <c r="AS265" i="1"/>
  <c r="AS334" i="1"/>
  <c r="AS344" i="1"/>
  <c r="AT203" i="1"/>
  <c r="AU165" i="1"/>
  <c r="AT158" i="1"/>
  <c r="AS239" i="1"/>
  <c r="AS196" i="1"/>
  <c r="AV197" i="1"/>
  <c r="AW159" i="1"/>
  <c r="AR232" i="1"/>
  <c r="AU233" i="1"/>
  <c r="Z316" i="8"/>
  <c r="Y316" i="8"/>
  <c r="AI316" i="8"/>
  <c r="AD327" i="8"/>
  <c r="X316" i="8"/>
  <c r="AF327" i="8"/>
  <c r="AC327" i="8"/>
  <c r="AE327" i="8"/>
  <c r="AF316" i="8"/>
  <c r="AE316" i="8"/>
  <c r="AB327" i="8"/>
  <c r="AD316" i="8"/>
  <c r="AH316" i="8"/>
  <c r="AA316" i="8"/>
  <c r="AA327" i="8"/>
  <c r="AH327" i="8"/>
  <c r="Y327" i="8"/>
  <c r="AC316" i="8"/>
  <c r="AG316" i="8"/>
  <c r="Z327" i="8"/>
  <c r="AI327" i="8"/>
  <c r="AG327" i="8"/>
  <c r="AB316" i="8"/>
  <c r="X327" i="8"/>
  <c r="Z271" i="1"/>
  <c r="AH271" i="1"/>
  <c r="AC271" i="1"/>
  <c r="AD271" i="1"/>
  <c r="AF271" i="1"/>
  <c r="AG271" i="1"/>
  <c r="AA271" i="1"/>
  <c r="AI271" i="1"/>
  <c r="AE271" i="1"/>
  <c r="Y271" i="1"/>
  <c r="AB271" i="1"/>
  <c r="BX76" i="8"/>
  <c r="AW305" i="1"/>
  <c r="BX26" i="8"/>
  <c r="AU311" i="1"/>
  <c r="BX122" i="8"/>
  <c r="BX73" i="8"/>
  <c r="BX74" i="8"/>
  <c r="BX75" i="8"/>
  <c r="BX29" i="8"/>
  <c r="BX121" i="8"/>
  <c r="BX77" i="8"/>
  <c r="BX119" i="8"/>
  <c r="AV296" i="1"/>
  <c r="BX30" i="8"/>
  <c r="AY308" i="1"/>
  <c r="BX27" i="8"/>
  <c r="BX28" i="8"/>
  <c r="BX120" i="8"/>
  <c r="BX123" i="8"/>
  <c r="AD7" i="10" l="1"/>
  <c r="AD4" i="10"/>
  <c r="AD6" i="12"/>
  <c r="AC8" i="12"/>
  <c r="AC47" i="12"/>
  <c r="AC46" i="12"/>
  <c r="AC21" i="12"/>
  <c r="AC48" i="12"/>
  <c r="AC22" i="12"/>
  <c r="AC37" i="11"/>
  <c r="AC34" i="11"/>
  <c r="AC39" i="11"/>
  <c r="AC38" i="11"/>
  <c r="AC40" i="11"/>
  <c r="AC41" i="11"/>
  <c r="AD6" i="11"/>
  <c r="AC8" i="11"/>
  <c r="BR163" i="9"/>
  <c r="BR297" i="9" s="1"/>
  <c r="X13" i="11"/>
  <c r="BW4" i="6"/>
  <c r="BW7" i="6"/>
  <c r="BZ7" i="5"/>
  <c r="BZ4" i="5"/>
  <c r="BR327" i="9"/>
  <c r="BR293" i="9"/>
  <c r="BR98" i="9"/>
  <c r="BR42" i="9"/>
  <c r="BR44" i="9" s="1"/>
  <c r="BR39" i="9"/>
  <c r="BR273" i="9" s="1"/>
  <c r="AT326" i="8"/>
  <c r="AS327" i="8"/>
  <c r="AU326" i="8"/>
  <c r="AS316" i="8"/>
  <c r="BS7" i="9"/>
  <c r="BS4" i="9"/>
  <c r="BX72" i="8"/>
  <c r="BX100" i="8"/>
  <c r="BX284" i="8" s="1"/>
  <c r="BX96" i="8"/>
  <c r="BX25" i="8"/>
  <c r="BX143" i="8"/>
  <c r="BX99" i="8"/>
  <c r="BX283" i="8" s="1"/>
  <c r="BX98" i="8"/>
  <c r="BX282" i="8" s="1"/>
  <c r="BX144" i="8"/>
  <c r="BX146" i="8"/>
  <c r="BX97" i="8"/>
  <c r="BX281" i="8" s="1"/>
  <c r="BX118" i="8"/>
  <c r="BX142" i="8"/>
  <c r="BX145" i="8"/>
  <c r="BY4" i="8"/>
  <c r="BY7" i="8"/>
  <c r="AV343" i="1"/>
  <c r="AW156" i="1"/>
  <c r="AX125" i="1"/>
  <c r="AX121" i="1" s="1"/>
  <c r="AU304" i="1"/>
  <c r="AS232" i="1"/>
  <c r="AY200" i="1"/>
  <c r="AZ162" i="1"/>
  <c r="AT344" i="1"/>
  <c r="AT265" i="1"/>
  <c r="AT334" i="1"/>
  <c r="AX236" i="1"/>
  <c r="AW197" i="1"/>
  <c r="AX159" i="1"/>
  <c r="AU203" i="1"/>
  <c r="AV165" i="1"/>
  <c r="AU158" i="1"/>
  <c r="AT239" i="1"/>
  <c r="AT196" i="1"/>
  <c r="AV233" i="1"/>
  <c r="AV311" i="1"/>
  <c r="AZ308" i="1"/>
  <c r="AX305" i="1"/>
  <c r="AW296" i="1"/>
  <c r="AD7" i="11" l="1"/>
  <c r="AD4" i="11"/>
  <c r="AD7" i="12"/>
  <c r="AD4" i="12"/>
  <c r="AD50" i="10"/>
  <c r="AD51" i="10"/>
  <c r="AE6" i="10"/>
  <c r="AD8" i="10"/>
  <c r="BY14" i="8"/>
  <c r="BY19" i="8"/>
  <c r="Y22" i="12"/>
  <c r="BS244" i="9"/>
  <c r="BS99" i="9"/>
  <c r="Y48" i="12"/>
  <c r="BR165" i="9"/>
  <c r="CA6" i="5"/>
  <c r="BX6" i="6"/>
  <c r="BS330" i="9"/>
  <c r="BS328" i="9"/>
  <c r="BR67" i="9"/>
  <c r="BS183" i="9"/>
  <c r="BS164" i="9"/>
  <c r="BS280" i="9" s="1"/>
  <c r="BR162" i="9"/>
  <c r="BS161" i="9"/>
  <c r="BS294" i="9" s="1"/>
  <c r="BS138" i="9"/>
  <c r="BS101" i="9"/>
  <c r="BS69" i="9"/>
  <c r="BS74" i="9"/>
  <c r="BS55" i="9"/>
  <c r="BS43" i="9"/>
  <c r="BS41" i="9"/>
  <c r="BS40" i="9"/>
  <c r="AT327" i="8"/>
  <c r="BS14" i="9"/>
  <c r="BT6" i="9"/>
  <c r="AT316" i="8"/>
  <c r="AV326" i="8"/>
  <c r="BZ6" i="8"/>
  <c r="BY275" i="8"/>
  <c r="BY264" i="8"/>
  <c r="BY248" i="8"/>
  <c r="BY272" i="8"/>
  <c r="BY258" i="8"/>
  <c r="BY252" i="8"/>
  <c r="BY235" i="8"/>
  <c r="BY249" i="8"/>
  <c r="BY241" i="8"/>
  <c r="BY257" i="8"/>
  <c r="BY271" i="8"/>
  <c r="BY234" i="8"/>
  <c r="BY67" i="8"/>
  <c r="BY66" i="8"/>
  <c r="BY65" i="8"/>
  <c r="BY64" i="8"/>
  <c r="BY52" i="8"/>
  <c r="BY63" i="8"/>
  <c r="BY51" i="8"/>
  <c r="BY50" i="8"/>
  <c r="BY37" i="8"/>
  <c r="BY49" i="8"/>
  <c r="BY36" i="8"/>
  <c r="BY48" i="8"/>
  <c r="BY35" i="8"/>
  <c r="BY34" i="8"/>
  <c r="BY11" i="8"/>
  <c r="BY33" i="8"/>
  <c r="BX141" i="8"/>
  <c r="BX95" i="8"/>
  <c r="BX280" i="8"/>
  <c r="BX279" i="8" s="1"/>
  <c r="AW343" i="1"/>
  <c r="AX156" i="1"/>
  <c r="AX264" i="1"/>
  <c r="AY125" i="1"/>
  <c r="AY121" i="1" s="1"/>
  <c r="AV304" i="1"/>
  <c r="AV203" i="1"/>
  <c r="AW165" i="1"/>
  <c r="AV158" i="1"/>
  <c r="AU239" i="1"/>
  <c r="AU196" i="1"/>
  <c r="AZ200" i="1"/>
  <c r="BA162" i="1"/>
  <c r="AX197" i="1"/>
  <c r="AY159" i="1"/>
  <c r="AY236" i="1"/>
  <c r="AT232" i="1"/>
  <c r="AW233" i="1"/>
  <c r="AU334" i="1"/>
  <c r="AU265" i="1"/>
  <c r="AU344" i="1"/>
  <c r="AW311" i="1"/>
  <c r="AY305" i="1"/>
  <c r="BY77" i="8"/>
  <c r="BY26" i="8"/>
  <c r="AX296" i="1"/>
  <c r="BY119" i="8"/>
  <c r="BY30" i="8"/>
  <c r="BY122" i="8"/>
  <c r="BY73" i="8"/>
  <c r="BY123" i="8"/>
  <c r="BA308" i="1"/>
  <c r="BY76" i="8"/>
  <c r="BY120" i="8"/>
  <c r="BY121" i="8"/>
  <c r="BY29" i="8"/>
  <c r="BY74" i="8"/>
  <c r="BY75" i="8"/>
  <c r="BY27" i="8"/>
  <c r="BY28" i="8"/>
  <c r="AE7" i="10" l="1"/>
  <c r="AE4" i="10"/>
  <c r="AD22" i="12"/>
  <c r="AD21" i="12"/>
  <c r="AD48" i="12"/>
  <c r="AD47" i="12"/>
  <c r="AD46" i="12"/>
  <c r="AD8" i="12"/>
  <c r="AE6" i="12"/>
  <c r="AD41" i="11"/>
  <c r="AD37" i="11"/>
  <c r="AD39" i="11"/>
  <c r="AD38" i="11"/>
  <c r="AD34" i="11"/>
  <c r="AD40" i="11"/>
  <c r="AD8" i="11"/>
  <c r="AE6" i="11"/>
  <c r="BS163" i="9"/>
  <c r="BS297" i="9" s="1"/>
  <c r="BX7" i="6"/>
  <c r="BX4" i="6"/>
  <c r="CA4" i="5"/>
  <c r="CA7" i="5"/>
  <c r="BS327" i="9"/>
  <c r="BS293" i="9"/>
  <c r="BS98" i="9"/>
  <c r="BS39" i="9"/>
  <c r="BS273" i="9" s="1"/>
  <c r="BS42" i="9"/>
  <c r="BS44" i="9" s="1"/>
  <c r="BT7" i="9"/>
  <c r="BT4" i="9"/>
  <c r="AU327" i="8"/>
  <c r="AU316" i="8"/>
  <c r="AW326" i="8"/>
  <c r="BY25" i="8"/>
  <c r="BY96" i="8"/>
  <c r="BY98" i="8"/>
  <c r="BY282" i="8" s="1"/>
  <c r="BY144" i="8"/>
  <c r="BY100" i="8"/>
  <c r="BY284" i="8" s="1"/>
  <c r="BY146" i="8"/>
  <c r="BY142" i="8"/>
  <c r="BY118" i="8"/>
  <c r="BY72" i="8"/>
  <c r="BY99" i="8"/>
  <c r="BY283" i="8" s="1"/>
  <c r="BY97" i="8"/>
  <c r="BY281" i="8" s="1"/>
  <c r="BY143" i="8"/>
  <c r="BY145" i="8"/>
  <c r="BZ4" i="8"/>
  <c r="BZ7" i="8"/>
  <c r="AX343" i="1"/>
  <c r="AY156" i="1"/>
  <c r="AY264" i="1"/>
  <c r="AZ125" i="1"/>
  <c r="AZ121" i="1" s="1"/>
  <c r="AW304" i="1"/>
  <c r="AU232" i="1"/>
  <c r="AX233" i="1"/>
  <c r="AV334" i="1"/>
  <c r="AV265" i="1"/>
  <c r="AV344" i="1"/>
  <c r="AW203" i="1"/>
  <c r="AX165" i="1"/>
  <c r="AW158" i="1"/>
  <c r="AY197" i="1"/>
  <c r="AZ159" i="1"/>
  <c r="AV239" i="1"/>
  <c r="AV196" i="1"/>
  <c r="BA200" i="1"/>
  <c r="BB162" i="1"/>
  <c r="AZ236" i="1"/>
  <c r="X293" i="8"/>
  <c r="AX311" i="1"/>
  <c r="AY296" i="1"/>
  <c r="BB308" i="1"/>
  <c r="AZ305" i="1"/>
  <c r="AE51" i="10" l="1"/>
  <c r="AE50" i="10"/>
  <c r="AE47" i="10"/>
  <c r="AE7" i="11"/>
  <c r="AE4" i="11"/>
  <c r="AE4" i="12"/>
  <c r="AE7" i="12"/>
  <c r="AE8" i="10"/>
  <c r="AF6" i="10"/>
  <c r="BZ14" i="8"/>
  <c r="BZ19" i="8"/>
  <c r="BT244" i="9"/>
  <c r="BT163" i="9"/>
  <c r="BT99" i="9"/>
  <c r="BS165" i="9"/>
  <c r="CB6" i="5"/>
  <c r="BY6" i="6"/>
  <c r="BT330" i="9"/>
  <c r="BT328" i="9"/>
  <c r="BS67" i="9"/>
  <c r="BT183" i="9"/>
  <c r="BT164" i="9"/>
  <c r="BT280" i="9" s="1"/>
  <c r="BS162" i="9"/>
  <c r="BT161" i="9"/>
  <c r="BT294" i="9" s="1"/>
  <c r="BT138" i="9"/>
  <c r="BT101" i="9"/>
  <c r="BT69" i="9"/>
  <c r="BT74" i="9"/>
  <c r="BT55" i="9"/>
  <c r="BT43" i="9"/>
  <c r="BT41" i="9"/>
  <c r="BT40" i="9"/>
  <c r="AX326" i="8"/>
  <c r="BT14" i="9"/>
  <c r="AV327" i="8"/>
  <c r="AV316" i="8"/>
  <c r="BU6" i="9"/>
  <c r="BZ275" i="8"/>
  <c r="BZ258" i="8"/>
  <c r="BZ264" i="8"/>
  <c r="BZ272" i="8"/>
  <c r="BZ257" i="8"/>
  <c r="BZ252" i="8"/>
  <c r="BZ234" i="8"/>
  <c r="BZ241" i="8"/>
  <c r="BZ271" i="8"/>
  <c r="BZ235" i="8"/>
  <c r="BZ248" i="8"/>
  <c r="BZ249" i="8"/>
  <c r="BZ66" i="8"/>
  <c r="BZ65" i="8"/>
  <c r="BZ64" i="8"/>
  <c r="BZ63" i="8"/>
  <c r="BZ51" i="8"/>
  <c r="BZ50" i="8"/>
  <c r="BZ49" i="8"/>
  <c r="BZ52" i="8"/>
  <c r="BZ36" i="8"/>
  <c r="BZ48" i="8"/>
  <c r="BZ35" i="8"/>
  <c r="BZ34" i="8"/>
  <c r="BZ33" i="8"/>
  <c r="BZ37" i="8"/>
  <c r="BZ67" i="8"/>
  <c r="BZ11" i="8"/>
  <c r="BY141" i="8"/>
  <c r="CA6" i="8"/>
  <c r="BY280" i="8"/>
  <c r="BY279" i="8" s="1"/>
  <c r="BY95" i="8"/>
  <c r="AY343" i="1"/>
  <c r="AZ156" i="1"/>
  <c r="AZ264" i="1"/>
  <c r="BA125" i="1"/>
  <c r="AX304" i="1"/>
  <c r="AV232" i="1"/>
  <c r="AX203" i="1"/>
  <c r="AY165" i="1"/>
  <c r="AX158" i="1"/>
  <c r="AW344" i="1"/>
  <c r="AW334" i="1"/>
  <c r="AW265" i="1"/>
  <c r="AW239" i="1"/>
  <c r="AW196" i="1"/>
  <c r="BB200" i="1"/>
  <c r="BC162" i="1"/>
  <c r="AZ197" i="1"/>
  <c r="BA159" i="1"/>
  <c r="BA236" i="1"/>
  <c r="AY233" i="1"/>
  <c r="X286" i="8"/>
  <c r="BZ75" i="8"/>
  <c r="BZ119" i="8"/>
  <c r="BZ28" i="8"/>
  <c r="BZ26" i="8"/>
  <c r="BZ123" i="8"/>
  <c r="BZ30" i="8"/>
  <c r="BZ73" i="8"/>
  <c r="BZ121" i="8"/>
  <c r="BZ74" i="8"/>
  <c r="BZ76" i="8"/>
  <c r="BA305" i="1"/>
  <c r="BZ77" i="8"/>
  <c r="BZ29" i="8"/>
  <c r="BZ27" i="8"/>
  <c r="AY311" i="1"/>
  <c r="BC308" i="1"/>
  <c r="BZ120" i="8"/>
  <c r="BZ122" i="8"/>
  <c r="AF6" i="12" l="1"/>
  <c r="AE8" i="12"/>
  <c r="AE22" i="12"/>
  <c r="AE47" i="12"/>
  <c r="AE48" i="12"/>
  <c r="AE46" i="12"/>
  <c r="AE21" i="12"/>
  <c r="AE39" i="11"/>
  <c r="AE37" i="11"/>
  <c r="AE38" i="11"/>
  <c r="AE41" i="11"/>
  <c r="AE40" i="11"/>
  <c r="AE34" i="11"/>
  <c r="AF6" i="11"/>
  <c r="AE8" i="11"/>
  <c r="AF7" i="10"/>
  <c r="AF4" i="10"/>
  <c r="BY4" i="6"/>
  <c r="BY7" i="6"/>
  <c r="CB7" i="5"/>
  <c r="CB4" i="5"/>
  <c r="BT327" i="9"/>
  <c r="BT293" i="9"/>
  <c r="BT297" i="9"/>
  <c r="BT98" i="9"/>
  <c r="BT42" i="9"/>
  <c r="BT44" i="9" s="1"/>
  <c r="BT39" i="9"/>
  <c r="BT273" i="9" s="1"/>
  <c r="AW316" i="8"/>
  <c r="AW327" i="8"/>
  <c r="BU7" i="9"/>
  <c r="BU4" i="9"/>
  <c r="AY326" i="8"/>
  <c r="BZ144" i="8"/>
  <c r="BZ98" i="8"/>
  <c r="BZ282" i="8" s="1"/>
  <c r="BZ145" i="8"/>
  <c r="BZ100" i="8"/>
  <c r="BZ284" i="8" s="1"/>
  <c r="BZ146" i="8"/>
  <c r="BZ96" i="8"/>
  <c r="BZ25" i="8"/>
  <c r="BZ72" i="8"/>
  <c r="BZ142" i="8"/>
  <c r="BZ118" i="8"/>
  <c r="BZ99" i="8"/>
  <c r="BZ283" i="8" s="1"/>
  <c r="BZ97" i="8"/>
  <c r="BZ281" i="8" s="1"/>
  <c r="BZ143" i="8"/>
  <c r="CA4" i="8"/>
  <c r="CA7" i="8"/>
  <c r="BA121" i="1"/>
  <c r="BB125" i="1"/>
  <c r="BB121" i="1" s="1"/>
  <c r="AY304" i="1"/>
  <c r="AZ233" i="1"/>
  <c r="AX334" i="1"/>
  <c r="AX344" i="1"/>
  <c r="AX265" i="1"/>
  <c r="AY203" i="1"/>
  <c r="AZ165" i="1"/>
  <c r="AY158" i="1"/>
  <c r="BB236" i="1"/>
  <c r="AX239" i="1"/>
  <c r="AX196" i="1"/>
  <c r="AW232" i="1"/>
  <c r="BC200" i="1"/>
  <c r="BD162" i="1"/>
  <c r="BA197" i="1"/>
  <c r="BB159" i="1"/>
  <c r="X320" i="8"/>
  <c r="AZ311" i="1"/>
  <c r="BB305" i="1"/>
  <c r="BD308" i="1"/>
  <c r="AZ296" i="1"/>
  <c r="BA296" i="1"/>
  <c r="AG6" i="10" l="1"/>
  <c r="AF8" i="10"/>
  <c r="AF4" i="11"/>
  <c r="AF7" i="11"/>
  <c r="AF42" i="10"/>
  <c r="AF44" i="10"/>
  <c r="AF51" i="10"/>
  <c r="AF50" i="10"/>
  <c r="AF7" i="12"/>
  <c r="AF4" i="12"/>
  <c r="CA14" i="8"/>
  <c r="CA19" i="8"/>
  <c r="BU244" i="9"/>
  <c r="BU99" i="9"/>
  <c r="BT165" i="9"/>
  <c r="BZ6" i="6"/>
  <c r="CC6" i="5"/>
  <c r="BU330" i="9"/>
  <c r="BU328" i="9"/>
  <c r="BT67" i="9"/>
  <c r="BU183" i="9"/>
  <c r="BU164" i="9"/>
  <c r="BU280" i="9" s="1"/>
  <c r="BT162" i="9"/>
  <c r="BU161" i="9"/>
  <c r="BU294" i="9" s="1"/>
  <c r="BU138" i="9"/>
  <c r="BU101" i="9"/>
  <c r="BU69" i="9"/>
  <c r="BU74" i="9"/>
  <c r="BU55" i="9"/>
  <c r="BU41" i="9"/>
  <c r="BU40" i="9"/>
  <c r="BU43" i="9"/>
  <c r="AX316" i="8"/>
  <c r="BU14" i="9"/>
  <c r="BV6" i="9"/>
  <c r="AX327" i="8"/>
  <c r="BZ141" i="8"/>
  <c r="CB6" i="8"/>
  <c r="BZ280" i="8"/>
  <c r="BZ279" i="8" s="1"/>
  <c r="BZ95" i="8"/>
  <c r="CA275" i="8"/>
  <c r="CA258" i="8"/>
  <c r="CA257" i="8"/>
  <c r="CA272" i="8"/>
  <c r="CA252" i="8"/>
  <c r="CA271" i="8"/>
  <c r="CA264" i="8"/>
  <c r="CA235" i="8"/>
  <c r="CA249" i="8"/>
  <c r="CA241" i="8"/>
  <c r="CA234" i="8"/>
  <c r="CA248" i="8"/>
  <c r="CA65" i="8"/>
  <c r="CA64" i="8"/>
  <c r="CA52" i="8"/>
  <c r="CA63" i="8"/>
  <c r="CA50" i="8"/>
  <c r="CA49" i="8"/>
  <c r="CA48" i="8"/>
  <c r="CA51" i="8"/>
  <c r="CA35" i="8"/>
  <c r="CA66" i="8"/>
  <c r="CA34" i="8"/>
  <c r="CA33" i="8"/>
  <c r="CA37" i="8"/>
  <c r="CA36" i="8"/>
  <c r="CA67" i="8"/>
  <c r="CA11" i="8"/>
  <c r="AZ343" i="1"/>
  <c r="BB156" i="1"/>
  <c r="BC125" i="1"/>
  <c r="BC121" i="1" s="1"/>
  <c r="BA156" i="1"/>
  <c r="BA264" i="1"/>
  <c r="BA343" i="1"/>
  <c r="BB264" i="1"/>
  <c r="AZ304" i="1"/>
  <c r="AY265" i="1"/>
  <c r="AY334" i="1"/>
  <c r="AY344" i="1"/>
  <c r="BC236" i="1"/>
  <c r="AZ203" i="1"/>
  <c r="BA165" i="1"/>
  <c r="AZ158" i="1"/>
  <c r="AY239" i="1"/>
  <c r="AY196" i="1"/>
  <c r="BD200" i="1"/>
  <c r="BE162" i="1"/>
  <c r="BB197" i="1"/>
  <c r="BC159" i="1"/>
  <c r="BA233" i="1"/>
  <c r="AX232" i="1"/>
  <c r="X25" i="8"/>
  <c r="X24" i="8" s="1"/>
  <c r="CA28" i="8"/>
  <c r="BC305" i="1"/>
  <c r="BB296" i="1"/>
  <c r="CA30" i="8"/>
  <c r="CA29" i="8"/>
  <c r="BA311" i="1"/>
  <c r="BE308" i="1"/>
  <c r="CA27" i="8"/>
  <c r="CA121" i="8"/>
  <c r="CA76" i="8"/>
  <c r="CA123" i="8"/>
  <c r="CA119" i="8"/>
  <c r="CA77" i="8"/>
  <c r="CA26" i="8"/>
  <c r="CA74" i="8"/>
  <c r="CA122" i="8"/>
  <c r="CA75" i="8"/>
  <c r="CA120" i="8"/>
  <c r="CA73" i="8"/>
  <c r="AF8" i="12" l="1"/>
  <c r="AG6" i="12"/>
  <c r="AG6" i="11"/>
  <c r="AF8" i="11"/>
  <c r="AF34" i="11"/>
  <c r="AF41" i="11"/>
  <c r="AF38" i="11"/>
  <c r="AF40" i="11"/>
  <c r="AF37" i="11"/>
  <c r="AF39" i="11"/>
  <c r="AF36" i="11"/>
  <c r="AF47" i="12"/>
  <c r="AF21" i="12"/>
  <c r="AF22" i="12"/>
  <c r="AF46" i="12"/>
  <c r="AF48" i="12"/>
  <c r="AG7" i="10"/>
  <c r="AG4" i="10"/>
  <c r="BU163" i="9"/>
  <c r="BU165" i="9" s="1"/>
  <c r="CC7" i="5"/>
  <c r="CC4" i="5"/>
  <c r="BZ7" i="6"/>
  <c r="BZ4" i="6"/>
  <c r="BU327" i="9"/>
  <c r="BU293" i="9"/>
  <c r="BU98" i="9"/>
  <c r="BU42" i="9"/>
  <c r="BU44" i="9" s="1"/>
  <c r="BU39" i="9"/>
  <c r="BU273" i="9" s="1"/>
  <c r="AY327" i="8"/>
  <c r="AZ326" i="8"/>
  <c r="BA326" i="8"/>
  <c r="BV4" i="9"/>
  <c r="BV7" i="9"/>
  <c r="AY316" i="8"/>
  <c r="CA98" i="8"/>
  <c r="CA282" i="8" s="1"/>
  <c r="CA100" i="8"/>
  <c r="CA284" i="8" s="1"/>
  <c r="CA72" i="8"/>
  <c r="CA118" i="8"/>
  <c r="CA142" i="8"/>
  <c r="CA145" i="8"/>
  <c r="CA143" i="8"/>
  <c r="CA96" i="8"/>
  <c r="CA25" i="8"/>
  <c r="CA144" i="8"/>
  <c r="CA97" i="8"/>
  <c r="CA281" i="8" s="1"/>
  <c r="CA99" i="8"/>
  <c r="CA283" i="8" s="1"/>
  <c r="CA146" i="8"/>
  <c r="CB4" i="8"/>
  <c r="CB7" i="8"/>
  <c r="BB343" i="1"/>
  <c r="BC264" i="1"/>
  <c r="BC156" i="1"/>
  <c r="BD125" i="1"/>
  <c r="BA304" i="1"/>
  <c r="BD236" i="1"/>
  <c r="AY232" i="1"/>
  <c r="BC197" i="1"/>
  <c r="BD159" i="1"/>
  <c r="AZ334" i="1"/>
  <c r="AZ344" i="1"/>
  <c r="AZ265" i="1"/>
  <c r="BA203" i="1"/>
  <c r="BB165" i="1"/>
  <c r="BA158" i="1"/>
  <c r="AZ239" i="1"/>
  <c r="AZ196" i="1"/>
  <c r="BB233" i="1"/>
  <c r="BE200" i="1"/>
  <c r="BF162" i="1"/>
  <c r="X311" i="8"/>
  <c r="X322" i="8"/>
  <c r="X279" i="8"/>
  <c r="BF308" i="1"/>
  <c r="BB311" i="1"/>
  <c r="BD305" i="1"/>
  <c r="AG4" i="11" l="1"/>
  <c r="AG7" i="11"/>
  <c r="AG51" i="10"/>
  <c r="AG50" i="10"/>
  <c r="AG7" i="12"/>
  <c r="AG4" i="12"/>
  <c r="AG8" i="10"/>
  <c r="AH6" i="10"/>
  <c r="CB14" i="8"/>
  <c r="CB19" i="8"/>
  <c r="BV244" i="9"/>
  <c r="BV99" i="9"/>
  <c r="X278" i="8"/>
  <c r="AA303" i="8" s="1"/>
  <c r="CD6" i="5"/>
  <c r="CA6" i="6"/>
  <c r="BV330" i="9"/>
  <c r="BV328" i="9"/>
  <c r="BU162" i="9"/>
  <c r="BU297" i="9"/>
  <c r="BU67" i="9"/>
  <c r="BV183" i="9"/>
  <c r="BV164" i="9"/>
  <c r="BV280" i="9" s="1"/>
  <c r="BV161" i="9"/>
  <c r="BV294" i="9" s="1"/>
  <c r="BV138" i="9"/>
  <c r="BV101" i="9"/>
  <c r="BV69" i="9"/>
  <c r="BV74" i="9"/>
  <c r="BV55" i="9"/>
  <c r="BV40" i="9"/>
  <c r="BV43" i="9"/>
  <c r="BV41" i="9"/>
  <c r="AZ327" i="8"/>
  <c r="BW6" i="9"/>
  <c r="BV14" i="9"/>
  <c r="AZ316" i="8"/>
  <c r="BB326" i="8"/>
  <c r="CC6" i="8"/>
  <c r="CA280" i="8"/>
  <c r="CA279" i="8" s="1"/>
  <c r="CA95" i="8"/>
  <c r="CB257" i="8"/>
  <c r="CB271" i="8"/>
  <c r="CB264" i="8"/>
  <c r="CB258" i="8"/>
  <c r="CB252" i="8"/>
  <c r="CB249" i="8"/>
  <c r="CB234" i="8"/>
  <c r="CB241" i="8"/>
  <c r="CB275" i="8"/>
  <c r="CB248" i="8"/>
  <c r="CB235" i="8"/>
  <c r="CB272" i="8"/>
  <c r="CB64" i="8"/>
  <c r="CB63" i="8"/>
  <c r="CB51" i="8"/>
  <c r="CB49" i="8"/>
  <c r="CB48" i="8"/>
  <c r="CB67" i="8"/>
  <c r="CB66" i="8"/>
  <c r="CB50" i="8"/>
  <c r="CB34" i="8"/>
  <c r="CB52" i="8"/>
  <c r="CB33" i="8"/>
  <c r="CB36" i="8"/>
  <c r="CB11" i="8"/>
  <c r="CB35" i="8"/>
  <c r="CB65" i="8"/>
  <c r="CB37" i="8"/>
  <c r="CA141" i="8"/>
  <c r="BD121" i="1"/>
  <c r="BE125" i="1"/>
  <c r="BB304" i="1"/>
  <c r="BF200" i="1"/>
  <c r="BG162" i="1"/>
  <c r="AZ232" i="1"/>
  <c r="BA265" i="1"/>
  <c r="BA344" i="1"/>
  <c r="BA334" i="1"/>
  <c r="BE236" i="1"/>
  <c r="BB203" i="1"/>
  <c r="BC165" i="1"/>
  <c r="BB158" i="1"/>
  <c r="BD197" i="1"/>
  <c r="BE159" i="1"/>
  <c r="BA239" i="1"/>
  <c r="BA196" i="1"/>
  <c r="BC233" i="1"/>
  <c r="CB119" i="8"/>
  <c r="CB29" i="8"/>
  <c r="BG308" i="1"/>
  <c r="CB30" i="8"/>
  <c r="CB27" i="8"/>
  <c r="CB123" i="8"/>
  <c r="BC311" i="1"/>
  <c r="CB121" i="8"/>
  <c r="CB26" i="8"/>
  <c r="BE305" i="1"/>
  <c r="CB120" i="8"/>
  <c r="BC296" i="1"/>
  <c r="CB76" i="8"/>
  <c r="CB73" i="8"/>
  <c r="CB74" i="8"/>
  <c r="CB122" i="8"/>
  <c r="CB75" i="8"/>
  <c r="CB28" i="8"/>
  <c r="CB77" i="8"/>
  <c r="AG47" i="12" l="1"/>
  <c r="AG46" i="12"/>
  <c r="AG21" i="12"/>
  <c r="AG48" i="12"/>
  <c r="AG22" i="12"/>
  <c r="AG37" i="11"/>
  <c r="AG38" i="11"/>
  <c r="AG41" i="11"/>
  <c r="AG34" i="11"/>
  <c r="AG40" i="11"/>
  <c r="AG39" i="11"/>
  <c r="AH6" i="12"/>
  <c r="AG8" i="12"/>
  <c r="AH6" i="11"/>
  <c r="AG8" i="11"/>
  <c r="AH7" i="10"/>
  <c r="AH4" i="10"/>
  <c r="AH47" i="10" s="1"/>
  <c r="AG36" i="11"/>
  <c r="X330" i="8"/>
  <c r="X318" i="8"/>
  <c r="AA275" i="9"/>
  <c r="CD4" i="5"/>
  <c r="CD7" i="5"/>
  <c r="CA4" i="6"/>
  <c r="CA7" i="6"/>
  <c r="CB6" i="6" s="1"/>
  <c r="BV327" i="9"/>
  <c r="BV293" i="9"/>
  <c r="BV98" i="9"/>
  <c r="BV39" i="9"/>
  <c r="BV273" i="9" s="1"/>
  <c r="BV42" i="9"/>
  <c r="BV44" i="9" s="1"/>
  <c r="BW4" i="9"/>
  <c r="BW7" i="9"/>
  <c r="BA316" i="8"/>
  <c r="BA327" i="8"/>
  <c r="CB98" i="8"/>
  <c r="CB282" i="8" s="1"/>
  <c r="CB96" i="8"/>
  <c r="CB25" i="8"/>
  <c r="CB146" i="8"/>
  <c r="CB97" i="8"/>
  <c r="CB281" i="8" s="1"/>
  <c r="CB99" i="8"/>
  <c r="CB283" i="8" s="1"/>
  <c r="CB100" i="8"/>
  <c r="CB284" i="8" s="1"/>
  <c r="CB145" i="8"/>
  <c r="CB72" i="8"/>
  <c r="CB143" i="8"/>
  <c r="CB144" i="8"/>
  <c r="CB142" i="8"/>
  <c r="CB118" i="8"/>
  <c r="CC4" i="8"/>
  <c r="CC7" i="8"/>
  <c r="BC343" i="1"/>
  <c r="BE121" i="1"/>
  <c r="BF125" i="1"/>
  <c r="BD156" i="1"/>
  <c r="BD264" i="1"/>
  <c r="BC304" i="1"/>
  <c r="BE197" i="1"/>
  <c r="BF159" i="1"/>
  <c r="BD233" i="1"/>
  <c r="BG200" i="1"/>
  <c r="BH162" i="1"/>
  <c r="BF236" i="1"/>
  <c r="BB344" i="1"/>
  <c r="BB265" i="1"/>
  <c r="BB334" i="1"/>
  <c r="BC203" i="1"/>
  <c r="BD165" i="1"/>
  <c r="BC158" i="1"/>
  <c r="BA232" i="1"/>
  <c r="BB239" i="1"/>
  <c r="BB196" i="1"/>
  <c r="BD311" i="1"/>
  <c r="BF305" i="1"/>
  <c r="BH308" i="1"/>
  <c r="BD296" i="1"/>
  <c r="AH4" i="11" l="1"/>
  <c r="AH39" i="11" s="1"/>
  <c r="AH7" i="11"/>
  <c r="AH4" i="12"/>
  <c r="AH7" i="12"/>
  <c r="AH51" i="10"/>
  <c r="AH50" i="10"/>
  <c r="AI6" i="10"/>
  <c r="AH8" i="10"/>
  <c r="CC14" i="8"/>
  <c r="CC19" i="8"/>
  <c r="BW244" i="9"/>
  <c r="BW163" i="9"/>
  <c r="BW297" i="9" s="1"/>
  <c r="BW99" i="9"/>
  <c r="BW165" i="9"/>
  <c r="BE264" i="1"/>
  <c r="CB7" i="6"/>
  <c r="CB4" i="6"/>
  <c r="CE6" i="5"/>
  <c r="BW330" i="9"/>
  <c r="BW328" i="9"/>
  <c r="BV67" i="9"/>
  <c r="BW183" i="9"/>
  <c r="BW161" i="9"/>
  <c r="BW294" i="9" s="1"/>
  <c r="BW138" i="9"/>
  <c r="BW101" i="9"/>
  <c r="BW69" i="9"/>
  <c r="BW74" i="9"/>
  <c r="BW55" i="9"/>
  <c r="BW44" i="9"/>
  <c r="BW40" i="9"/>
  <c r="BW43" i="9"/>
  <c r="BW41" i="9"/>
  <c r="BB316" i="8"/>
  <c r="BX6" i="9"/>
  <c r="BW14" i="9"/>
  <c r="BB327" i="8"/>
  <c r="CB141" i="8"/>
  <c r="BC326" i="8"/>
  <c r="CD6" i="8"/>
  <c r="CC264" i="8"/>
  <c r="CC272" i="8"/>
  <c r="CC257" i="8"/>
  <c r="CC248" i="8"/>
  <c r="CC271" i="8"/>
  <c r="CC249" i="8"/>
  <c r="CC241" i="8"/>
  <c r="CC258" i="8"/>
  <c r="CC252" i="8"/>
  <c r="CC234" i="8"/>
  <c r="CC235" i="8"/>
  <c r="CC275" i="8"/>
  <c r="CC63" i="8"/>
  <c r="CC50" i="8"/>
  <c r="CC48" i="8"/>
  <c r="CC67" i="8"/>
  <c r="CC66" i="8"/>
  <c r="CC49" i="8"/>
  <c r="CC33" i="8"/>
  <c r="CC64" i="8"/>
  <c r="CC11" i="8"/>
  <c r="CC52" i="8"/>
  <c r="CC51" i="8"/>
  <c r="CC35" i="8"/>
  <c r="CC34" i="8"/>
  <c r="CC65" i="8"/>
  <c r="CC37" i="8"/>
  <c r="CC36" i="8"/>
  <c r="CB280" i="8"/>
  <c r="CB279" i="8" s="1"/>
  <c r="CB95" i="8"/>
  <c r="BD343" i="1"/>
  <c r="BF121" i="1"/>
  <c r="BG125" i="1"/>
  <c r="BH125" i="1" s="1"/>
  <c r="BE156" i="1"/>
  <c r="BD304" i="1"/>
  <c r="BF197" i="1"/>
  <c r="BG159" i="1"/>
  <c r="BH200" i="1"/>
  <c r="BI162" i="1"/>
  <c r="BC334" i="1"/>
  <c r="BC344" i="1"/>
  <c r="BC265" i="1"/>
  <c r="BD203" i="1"/>
  <c r="BE165" i="1"/>
  <c r="BD158" i="1"/>
  <c r="BE233" i="1"/>
  <c r="BG236" i="1"/>
  <c r="BB232" i="1"/>
  <c r="BC239" i="1"/>
  <c r="BC196" i="1"/>
  <c r="CC122" i="8"/>
  <c r="CC30" i="8"/>
  <c r="CC29" i="8"/>
  <c r="CC73" i="8"/>
  <c r="CC121" i="8"/>
  <c r="BI308" i="1"/>
  <c r="BE296" i="1"/>
  <c r="CC28" i="8"/>
  <c r="CC27" i="8"/>
  <c r="CC75" i="8"/>
  <c r="CC120" i="8"/>
  <c r="BE311" i="1"/>
  <c r="CC74" i="8"/>
  <c r="CC77" i="8"/>
  <c r="CC123" i="8"/>
  <c r="BG305" i="1"/>
  <c r="CC119" i="8"/>
  <c r="CC76" i="8"/>
  <c r="CC26" i="8"/>
  <c r="AI4" i="10" l="1"/>
  <c r="AI7" i="10"/>
  <c r="AH34" i="11"/>
  <c r="AH8" i="12"/>
  <c r="AI6" i="12"/>
  <c r="AH47" i="12"/>
  <c r="AH21" i="12"/>
  <c r="AH46" i="12"/>
  <c r="AH48" i="12"/>
  <c r="AH22" i="12"/>
  <c r="AI6" i="11"/>
  <c r="AH8" i="11"/>
  <c r="AH41" i="11"/>
  <c r="AH37" i="11"/>
  <c r="AH40" i="11"/>
  <c r="AH38" i="11"/>
  <c r="CE4" i="5"/>
  <c r="CE7" i="5"/>
  <c r="CC6" i="6"/>
  <c r="BW327" i="9"/>
  <c r="BW293" i="9"/>
  <c r="BW98" i="9"/>
  <c r="BW42" i="9"/>
  <c r="BW39" i="9"/>
  <c r="BW273" i="9" s="1"/>
  <c r="BD326" i="8"/>
  <c r="BC327" i="8"/>
  <c r="BC316" i="8"/>
  <c r="BX7" i="9"/>
  <c r="BX4" i="9"/>
  <c r="CC97" i="8"/>
  <c r="CC281" i="8" s="1"/>
  <c r="CC96" i="8"/>
  <c r="CC25" i="8"/>
  <c r="CC100" i="8"/>
  <c r="CC284" i="8" s="1"/>
  <c r="CC145" i="8"/>
  <c r="CC72" i="8"/>
  <c r="CC144" i="8"/>
  <c r="CC142" i="8"/>
  <c r="CC118" i="8"/>
  <c r="CC98" i="8"/>
  <c r="CC282" i="8" s="1"/>
  <c r="CC99" i="8"/>
  <c r="CC283" i="8" s="1"/>
  <c r="CC146" i="8"/>
  <c r="CC143" i="8"/>
  <c r="CD7" i="8"/>
  <c r="CD4" i="8"/>
  <c r="BE343" i="1"/>
  <c r="BH121" i="1"/>
  <c r="BF156" i="1"/>
  <c r="BG121" i="1"/>
  <c r="BI125" i="1"/>
  <c r="BI121" i="1" s="1"/>
  <c r="BF264" i="1"/>
  <c r="BE304" i="1"/>
  <c r="BF233" i="1"/>
  <c r="BD344" i="1"/>
  <c r="BD265" i="1"/>
  <c r="BD334" i="1"/>
  <c r="BG197" i="1"/>
  <c r="BH159" i="1"/>
  <c r="BE203" i="1"/>
  <c r="BF165" i="1"/>
  <c r="BE158" i="1"/>
  <c r="BC232" i="1"/>
  <c r="BD239" i="1"/>
  <c r="BD196" i="1"/>
  <c r="BI200" i="1"/>
  <c r="BJ162" i="1"/>
  <c r="BH236" i="1"/>
  <c r="BJ308" i="1"/>
  <c r="BF311" i="1"/>
  <c r="U7" i="5"/>
  <c r="BH296" i="1"/>
  <c r="BF296" i="1"/>
  <c r="BG296" i="1"/>
  <c r="BH305" i="1"/>
  <c r="AI42" i="10" l="1"/>
  <c r="AI7" i="12"/>
  <c r="AI4" i="12"/>
  <c r="AI4" i="11"/>
  <c r="AI34" i="11" s="1"/>
  <c r="AI7" i="11"/>
  <c r="AJ6" i="10"/>
  <c r="AI8" i="10"/>
  <c r="AI51" i="10"/>
  <c r="AI50" i="10"/>
  <c r="CD14" i="8"/>
  <c r="CD19" i="8"/>
  <c r="BX244" i="9"/>
  <c r="BX163" i="9"/>
  <c r="BX297" i="9" s="1"/>
  <c r="BX99" i="9"/>
  <c r="BX165" i="9"/>
  <c r="CC4" i="6"/>
  <c r="CC7" i="6"/>
  <c r="BX330" i="9"/>
  <c r="BX328" i="9"/>
  <c r="BW67" i="9"/>
  <c r="BX183" i="9"/>
  <c r="BX161" i="9"/>
  <c r="BX294" i="9" s="1"/>
  <c r="BX138" i="9"/>
  <c r="BX101" i="9"/>
  <c r="BX69" i="9"/>
  <c r="BX74" i="9"/>
  <c r="BX55" i="9"/>
  <c r="BX44" i="9"/>
  <c r="BX40" i="9"/>
  <c r="BX43" i="9"/>
  <c r="BX41" i="9"/>
  <c r="BD316" i="8"/>
  <c r="BD327" i="8"/>
  <c r="BE326" i="8"/>
  <c r="BX14" i="9"/>
  <c r="BY6" i="9"/>
  <c r="CC141" i="8"/>
  <c r="CD264" i="8"/>
  <c r="CD272" i="8"/>
  <c r="CD252" i="8"/>
  <c r="CD271" i="8"/>
  <c r="CD275" i="8"/>
  <c r="CD258" i="8"/>
  <c r="CD249" i="8"/>
  <c r="CD241" i="8"/>
  <c r="CD248" i="8"/>
  <c r="CD235" i="8"/>
  <c r="CD257" i="8"/>
  <c r="CD234" i="8"/>
  <c r="CD49" i="8"/>
  <c r="CD67" i="8"/>
  <c r="CD66" i="8"/>
  <c r="CD65" i="8"/>
  <c r="CD64" i="8"/>
  <c r="CD48" i="8"/>
  <c r="CD51" i="8"/>
  <c r="CD11" i="8"/>
  <c r="CD34" i="8"/>
  <c r="CD50" i="8"/>
  <c r="CD37" i="8"/>
  <c r="CD33" i="8"/>
  <c r="CD36" i="8"/>
  <c r="CD63" i="8"/>
  <c r="CD52" i="8"/>
  <c r="CD35" i="8"/>
  <c r="CE6" i="8"/>
  <c r="CC280" i="8"/>
  <c r="CC279" i="8" s="1"/>
  <c r="CC95" i="8"/>
  <c r="BF343" i="1"/>
  <c r="BG156" i="1"/>
  <c r="BH264" i="1"/>
  <c r="BG343" i="1"/>
  <c r="BH343" i="1"/>
  <c r="BG264" i="1"/>
  <c r="BI264" i="1"/>
  <c r="BI156" i="1"/>
  <c r="BJ125" i="1"/>
  <c r="BH156" i="1"/>
  <c r="BF304" i="1"/>
  <c r="BI236" i="1"/>
  <c r="BD232" i="1"/>
  <c r="BH197" i="1"/>
  <c r="BI159" i="1"/>
  <c r="BE344" i="1"/>
  <c r="BE334" i="1"/>
  <c r="BE265" i="1"/>
  <c r="BG233" i="1"/>
  <c r="BF203" i="1"/>
  <c r="BG165" i="1"/>
  <c r="BF158" i="1"/>
  <c r="BE239" i="1"/>
  <c r="BE196" i="1"/>
  <c r="BJ200" i="1"/>
  <c r="BK162" i="1"/>
  <c r="CD28" i="8"/>
  <c r="CD27" i="8"/>
  <c r="CD119" i="8"/>
  <c r="CD120" i="8"/>
  <c r="CD30" i="8"/>
  <c r="CD26" i="8"/>
  <c r="CD77" i="8"/>
  <c r="CD73" i="8"/>
  <c r="CD121" i="8"/>
  <c r="CD74" i="8"/>
  <c r="CD123" i="8"/>
  <c r="CD75" i="8"/>
  <c r="BK308" i="1"/>
  <c r="CD76" i="8"/>
  <c r="CD29" i="8"/>
  <c r="BI305" i="1"/>
  <c r="BG311" i="1"/>
  <c r="CD122" i="8"/>
  <c r="AJ7" i="10" l="1"/>
  <c r="AJ4" i="10"/>
  <c r="AJ6" i="11"/>
  <c r="AI8" i="11"/>
  <c r="AI38" i="11"/>
  <c r="AI41" i="11"/>
  <c r="AI40" i="11"/>
  <c r="AI37" i="11"/>
  <c r="AI48" i="12"/>
  <c r="AI47" i="12"/>
  <c r="AI46" i="12"/>
  <c r="AI22" i="12"/>
  <c r="AI21" i="12"/>
  <c r="AJ6" i="12"/>
  <c r="AI8" i="12"/>
  <c r="AI39" i="11"/>
  <c r="CD6" i="6"/>
  <c r="BX327" i="9"/>
  <c r="BX293" i="9"/>
  <c r="BX98" i="9"/>
  <c r="BX42" i="9"/>
  <c r="BX39" i="9"/>
  <c r="BE316" i="8"/>
  <c r="BG326" i="8"/>
  <c r="BH326" i="8"/>
  <c r="BF326" i="8"/>
  <c r="BY4" i="9"/>
  <c r="BY7" i="9"/>
  <c r="BE327" i="8"/>
  <c r="CD145" i="8"/>
  <c r="CD118" i="8"/>
  <c r="CD142" i="8"/>
  <c r="CD143" i="8"/>
  <c r="CD97" i="8"/>
  <c r="CD281" i="8" s="1"/>
  <c r="CD144" i="8"/>
  <c r="CD72" i="8"/>
  <c r="CD146" i="8"/>
  <c r="CD99" i="8"/>
  <c r="CD283" i="8" s="1"/>
  <c r="CD96" i="8"/>
  <c r="CD25" i="8"/>
  <c r="CD98" i="8"/>
  <c r="CD282" i="8" s="1"/>
  <c r="CD100" i="8"/>
  <c r="CD284" i="8" s="1"/>
  <c r="CE7" i="8"/>
  <c r="CE4" i="8"/>
  <c r="BJ121" i="1"/>
  <c r="BK125" i="1"/>
  <c r="BG304" i="1"/>
  <c r="BJ236" i="1"/>
  <c r="BK200" i="1"/>
  <c r="BL162" i="1"/>
  <c r="BE232" i="1"/>
  <c r="BF334" i="1"/>
  <c r="BF344" i="1"/>
  <c r="BF265" i="1"/>
  <c r="BG203" i="1"/>
  <c r="BH165" i="1"/>
  <c r="BG158" i="1"/>
  <c r="BI197" i="1"/>
  <c r="BJ159" i="1"/>
  <c r="BF239" i="1"/>
  <c r="BF196" i="1"/>
  <c r="BH233" i="1"/>
  <c r="AD29" i="8"/>
  <c r="BJ305" i="1"/>
  <c r="AA26" i="8"/>
  <c r="AA28" i="8"/>
  <c r="AB26" i="8"/>
  <c r="AE26" i="8"/>
  <c r="AD27" i="8"/>
  <c r="AC27" i="8"/>
  <c r="AC29" i="8"/>
  <c r="AE28" i="8"/>
  <c r="AD30" i="8"/>
  <c r="AE30" i="8"/>
  <c r="Z29" i="8"/>
  <c r="AD28" i="8"/>
  <c r="BL308" i="1"/>
  <c r="AC28" i="8"/>
  <c r="U7" i="8"/>
  <c r="AB29" i="8"/>
  <c r="AB27" i="8"/>
  <c r="BI296" i="1"/>
  <c r="Y28" i="8"/>
  <c r="AE27" i="8"/>
  <c r="AD26" i="8"/>
  <c r="AF27" i="8"/>
  <c r="AC30" i="8"/>
  <c r="BH311" i="1"/>
  <c r="Z26" i="8"/>
  <c r="Y30" i="8"/>
  <c r="Z30" i="8"/>
  <c r="AB28" i="8"/>
  <c r="Y26" i="8"/>
  <c r="Z27" i="8"/>
  <c r="Y29" i="8"/>
  <c r="AC26" i="8"/>
  <c r="AA30" i="8"/>
  <c r="AF28" i="8"/>
  <c r="AA29" i="8"/>
  <c r="AF29" i="8"/>
  <c r="AF26" i="8"/>
  <c r="AE29" i="8"/>
  <c r="Z28" i="8"/>
  <c r="AB30" i="8"/>
  <c r="AA27" i="8"/>
  <c r="AF30" i="8"/>
  <c r="Y27" i="8"/>
  <c r="AJ4" i="12" l="1"/>
  <c r="AJ7" i="12"/>
  <c r="AJ7" i="11"/>
  <c r="AJ4" i="11"/>
  <c r="AJ37" i="11" s="1"/>
  <c r="AJ51" i="10"/>
  <c r="AJ50" i="10"/>
  <c r="AJ8" i="10"/>
  <c r="AK6" i="10"/>
  <c r="CE14" i="8"/>
  <c r="CE19" i="8"/>
  <c r="BY244" i="9"/>
  <c r="BY163" i="9"/>
  <c r="BY297" i="9" s="1"/>
  <c r="BY99" i="9"/>
  <c r="BY165" i="9"/>
  <c r="BX273" i="9"/>
  <c r="AJ53" i="11"/>
  <c r="AJ42" i="10"/>
  <c r="CD4" i="6"/>
  <c r="CD7" i="6"/>
  <c r="BY330" i="9"/>
  <c r="BY328" i="9"/>
  <c r="BX67" i="9"/>
  <c r="BY183" i="9"/>
  <c r="BY161" i="9"/>
  <c r="BY294" i="9" s="1"/>
  <c r="BY138" i="9"/>
  <c r="BY101" i="9"/>
  <c r="BY69" i="9"/>
  <c r="BY74" i="9"/>
  <c r="BY55" i="9"/>
  <c r="BY43" i="9"/>
  <c r="BY41" i="9"/>
  <c r="BY44" i="9"/>
  <c r="BY40" i="9"/>
  <c r="BZ6" i="9"/>
  <c r="BY14" i="9"/>
  <c r="BF327" i="8"/>
  <c r="CD141" i="8"/>
  <c r="BF316" i="8"/>
  <c r="CE272" i="8"/>
  <c r="CE252" i="8"/>
  <c r="CE271" i="8"/>
  <c r="CE275" i="8"/>
  <c r="CE258" i="8"/>
  <c r="CE257" i="8"/>
  <c r="CE264" i="8"/>
  <c r="CE249" i="8"/>
  <c r="CE235" i="8"/>
  <c r="CE234" i="8"/>
  <c r="CE248" i="8"/>
  <c r="CE241" i="8"/>
  <c r="CE48" i="8"/>
  <c r="CE67" i="8"/>
  <c r="CE66" i="8"/>
  <c r="CE65" i="8"/>
  <c r="CE64" i="8"/>
  <c r="CE52" i="8"/>
  <c r="CE11" i="8"/>
  <c r="CE37" i="8"/>
  <c r="CE49" i="8"/>
  <c r="CE36" i="8"/>
  <c r="CE63" i="8"/>
  <c r="CE35" i="8"/>
  <c r="CE50" i="8"/>
  <c r="CE33" i="8"/>
  <c r="CE51" i="8"/>
  <c r="CE34" i="8"/>
  <c r="CD280" i="8"/>
  <c r="CD279" i="8" s="1"/>
  <c r="CD95" i="8"/>
  <c r="BI343" i="1"/>
  <c r="BK121" i="1"/>
  <c r="BL125" i="1"/>
  <c r="BJ156" i="1"/>
  <c r="BJ264" i="1"/>
  <c r="BH304" i="1"/>
  <c r="BF232" i="1"/>
  <c r="BG334" i="1"/>
  <c r="BG344" i="1"/>
  <c r="BG265" i="1"/>
  <c r="BH203" i="1"/>
  <c r="BI165" i="1"/>
  <c r="BH158" i="1"/>
  <c r="BL200" i="1"/>
  <c r="BM162" i="1"/>
  <c r="BG239" i="1"/>
  <c r="BG196" i="1"/>
  <c r="AI46" i="10" s="1"/>
  <c r="BK236" i="1"/>
  <c r="BJ197" i="1"/>
  <c r="BK159" i="1"/>
  <c r="BI233" i="1"/>
  <c r="AF98" i="8"/>
  <c r="AF282" i="8" s="1"/>
  <c r="AF100" i="8"/>
  <c r="AF284" i="8" s="1"/>
  <c r="AF97" i="8"/>
  <c r="AF281" i="8" s="1"/>
  <c r="AF99" i="8"/>
  <c r="AF283" i="8" s="1"/>
  <c r="AF96" i="8"/>
  <c r="AF280" i="8" s="1"/>
  <c r="AE100" i="8"/>
  <c r="AE284" i="8" s="1"/>
  <c r="AE98" i="8"/>
  <c r="AE282" i="8" s="1"/>
  <c r="AE97" i="8"/>
  <c r="AE281" i="8" s="1"/>
  <c r="AE99" i="8"/>
  <c r="AE283" i="8" s="1"/>
  <c r="AE96" i="8"/>
  <c r="AE280" i="8" s="1"/>
  <c r="AD100" i="8"/>
  <c r="AD284" i="8" s="1"/>
  <c r="AD97" i="8"/>
  <c r="AD281" i="8" s="1"/>
  <c r="AD99" i="8"/>
  <c r="AD283" i="8" s="1"/>
  <c r="AD96" i="8"/>
  <c r="AD280" i="8" s="1"/>
  <c r="AD98" i="8"/>
  <c r="AD282" i="8" s="1"/>
  <c r="AC98" i="8"/>
  <c r="AC282" i="8" s="1"/>
  <c r="AB99" i="8"/>
  <c r="AB283" i="8" s="1"/>
  <c r="AB96" i="8"/>
  <c r="AB280" i="8" s="1"/>
  <c r="AC97" i="8"/>
  <c r="AC281" i="8" s="1"/>
  <c r="AB98" i="8"/>
  <c r="AB282" i="8" s="1"/>
  <c r="AC100" i="8"/>
  <c r="AC284" i="8" s="1"/>
  <c r="AB97" i="8"/>
  <c r="AB281" i="8" s="1"/>
  <c r="AC99" i="8"/>
  <c r="AC283" i="8" s="1"/>
  <c r="AB100" i="8"/>
  <c r="AB284" i="8" s="1"/>
  <c r="AC96" i="8"/>
  <c r="AC280" i="8" s="1"/>
  <c r="Z96" i="8"/>
  <c r="Z280" i="8" s="1"/>
  <c r="Z98" i="8"/>
  <c r="Z282" i="8" s="1"/>
  <c r="Z99" i="8"/>
  <c r="Z283" i="8" s="1"/>
  <c r="Z100" i="8"/>
  <c r="Z284" i="8" s="1"/>
  <c r="Z97" i="8"/>
  <c r="Z281" i="8" s="1"/>
  <c r="AA100" i="8"/>
  <c r="AA284" i="8" s="1"/>
  <c r="AA97" i="8"/>
  <c r="AA281" i="8" s="1"/>
  <c r="Y98" i="8"/>
  <c r="Y100" i="8"/>
  <c r="AA99" i="8"/>
  <c r="AA283" i="8" s="1"/>
  <c r="Y97" i="8"/>
  <c r="AA96" i="8"/>
  <c r="AA280" i="8" s="1"/>
  <c r="Y96" i="8"/>
  <c r="AA98" i="8"/>
  <c r="AA282" i="8" s="1"/>
  <c r="Y99" i="8"/>
  <c r="Y25" i="8"/>
  <c r="AF25" i="8"/>
  <c r="AE25" i="8"/>
  <c r="AD25" i="8"/>
  <c r="AC25" i="8"/>
  <c r="AB25" i="8"/>
  <c r="Z25" i="8"/>
  <c r="CE76" i="8"/>
  <c r="U235" i="8"/>
  <c r="CE123" i="8"/>
  <c r="CE121" i="8"/>
  <c r="CE122" i="8"/>
  <c r="U257" i="8"/>
  <c r="BM308" i="1"/>
  <c r="U11" i="8"/>
  <c r="CE77" i="8"/>
  <c r="CE26" i="8"/>
  <c r="CE75" i="8"/>
  <c r="CE27" i="8"/>
  <c r="U7" i="6"/>
  <c r="BJ296" i="1"/>
  <c r="CE29" i="8"/>
  <c r="U275" i="8"/>
  <c r="U234" i="8"/>
  <c r="CE74" i="8"/>
  <c r="CE119" i="8"/>
  <c r="CE120" i="8"/>
  <c r="CE30" i="8"/>
  <c r="CE28" i="8"/>
  <c r="CE73" i="8"/>
  <c r="U271" i="8"/>
  <c r="U272" i="8"/>
  <c r="BI311" i="1"/>
  <c r="U258" i="8"/>
  <c r="BK305" i="1"/>
  <c r="AK7" i="10" l="1"/>
  <c r="AK4" i="10"/>
  <c r="AJ38" i="11"/>
  <c r="AJ41" i="11"/>
  <c r="AJ40" i="11"/>
  <c r="AK6" i="11"/>
  <c r="AJ8" i="11"/>
  <c r="AK6" i="12"/>
  <c r="AJ8" i="12"/>
  <c r="AJ48" i="12"/>
  <c r="AJ47" i="12"/>
  <c r="AJ22" i="12"/>
  <c r="AJ34" i="11"/>
  <c r="AJ44" i="10"/>
  <c r="BY327" i="9"/>
  <c r="BY293" i="9"/>
  <c r="BY98" i="9"/>
  <c r="BY42" i="9"/>
  <c r="BY39" i="9"/>
  <c r="BZ4" i="9"/>
  <c r="BZ7" i="9"/>
  <c r="BG327" i="8"/>
  <c r="BI326" i="8"/>
  <c r="BG316" i="8"/>
  <c r="CE72" i="8"/>
  <c r="CE143" i="8"/>
  <c r="CE145" i="8"/>
  <c r="CE100" i="8"/>
  <c r="CE284" i="8" s="1"/>
  <c r="CE98" i="8"/>
  <c r="CE282" i="8" s="1"/>
  <c r="CE97" i="8"/>
  <c r="CE281" i="8" s="1"/>
  <c r="CE144" i="8"/>
  <c r="CE142" i="8"/>
  <c r="CE118" i="8"/>
  <c r="CE25" i="8"/>
  <c r="CE96" i="8"/>
  <c r="CE99" i="8"/>
  <c r="CE283" i="8" s="1"/>
  <c r="CE146" i="8"/>
  <c r="Y284" i="8"/>
  <c r="Y282" i="8"/>
  <c r="Y283" i="8"/>
  <c r="Y280" i="8"/>
  <c r="Y281" i="8"/>
  <c r="BJ343" i="1"/>
  <c r="BL121" i="1"/>
  <c r="BM125" i="1"/>
  <c r="BK264" i="1"/>
  <c r="BK156" i="1"/>
  <c r="BI304" i="1"/>
  <c r="BJ233" i="1"/>
  <c r="BH344" i="1"/>
  <c r="BH265" i="1"/>
  <c r="BH334" i="1"/>
  <c r="BL236" i="1"/>
  <c r="BI203" i="1"/>
  <c r="BJ165" i="1"/>
  <c r="BI158" i="1"/>
  <c r="BH239" i="1"/>
  <c r="BH196" i="1"/>
  <c r="BG232" i="1"/>
  <c r="BK197" i="1"/>
  <c r="BL159" i="1"/>
  <c r="BM200" i="1"/>
  <c r="AK48" i="10" s="1"/>
  <c r="BN162" i="1"/>
  <c r="AC279" i="8"/>
  <c r="AD279" i="8"/>
  <c r="BK296" i="1"/>
  <c r="BJ311" i="1"/>
  <c r="BL305" i="1"/>
  <c r="BN308" i="1"/>
  <c r="AK7" i="12" l="1"/>
  <c r="AK4" i="12"/>
  <c r="AK7" i="11"/>
  <c r="AK4" i="11"/>
  <c r="AK50" i="10"/>
  <c r="AK51" i="10"/>
  <c r="AL6" i="10"/>
  <c r="AK8" i="10"/>
  <c r="BZ244" i="9"/>
  <c r="BZ163" i="9"/>
  <c r="BZ297" i="9" s="1"/>
  <c r="BZ99" i="9"/>
  <c r="BZ165" i="9"/>
  <c r="BY273" i="9"/>
  <c r="AJ39" i="11"/>
  <c r="BZ330" i="9"/>
  <c r="BZ328" i="9"/>
  <c r="BY67" i="9"/>
  <c r="BZ183" i="9"/>
  <c r="BZ161" i="9"/>
  <c r="BZ294" i="9" s="1"/>
  <c r="BZ138" i="9"/>
  <c r="BZ101" i="9"/>
  <c r="BZ69" i="9"/>
  <c r="BZ74" i="9"/>
  <c r="BZ55" i="9"/>
  <c r="BZ43" i="9"/>
  <c r="BZ41" i="9"/>
  <c r="BZ44" i="9"/>
  <c r="BZ40" i="9"/>
  <c r="BJ326" i="8"/>
  <c r="BH316" i="8"/>
  <c r="CA6" i="9"/>
  <c r="BH327" i="8"/>
  <c r="BZ14" i="9"/>
  <c r="CE141" i="8"/>
  <c r="CE280" i="8"/>
  <c r="CE279" i="8" s="1"/>
  <c r="CE95" i="8"/>
  <c r="BK343" i="1"/>
  <c r="BM121" i="1"/>
  <c r="BN125" i="1"/>
  <c r="BL156" i="1"/>
  <c r="BL264" i="1"/>
  <c r="BJ304" i="1"/>
  <c r="AJ36" i="11" s="1"/>
  <c r="BK233" i="1"/>
  <c r="BH232" i="1"/>
  <c r="BN200" i="1"/>
  <c r="BO162" i="1"/>
  <c r="BI344" i="1"/>
  <c r="BI334" i="1"/>
  <c r="BI265" i="1"/>
  <c r="BM236" i="1"/>
  <c r="BJ203" i="1"/>
  <c r="BK165" i="1"/>
  <c r="BJ158" i="1"/>
  <c r="BL197" i="1"/>
  <c r="BM159" i="1"/>
  <c r="BI239" i="1"/>
  <c r="BI196" i="1"/>
  <c r="AF279" i="8"/>
  <c r="Z279" i="8"/>
  <c r="AB279" i="8"/>
  <c r="AE279" i="8"/>
  <c r="Y279" i="8"/>
  <c r="AA25" i="8"/>
  <c r="AA279" i="8"/>
  <c r="AF42" i="8"/>
  <c r="AE45" i="8"/>
  <c r="AB44" i="8"/>
  <c r="AE44" i="8"/>
  <c r="AC44" i="8"/>
  <c r="AF44" i="8"/>
  <c r="BL296" i="1"/>
  <c r="AA42" i="8"/>
  <c r="AB45" i="8"/>
  <c r="AA44" i="8"/>
  <c r="AA43" i="8"/>
  <c r="AH44" i="8"/>
  <c r="BM45" i="8"/>
  <c r="Y45" i="8"/>
  <c r="BM82" i="8"/>
  <c r="Z41" i="8"/>
  <c r="AG42" i="8"/>
  <c r="BM81" i="8"/>
  <c r="AH45" i="8"/>
  <c r="AC43" i="8"/>
  <c r="AG43" i="8"/>
  <c r="AG45" i="8"/>
  <c r="AC45" i="8"/>
  <c r="AI41" i="8"/>
  <c r="AB42" i="8"/>
  <c r="BM42" i="8"/>
  <c r="AB43" i="8"/>
  <c r="Z45" i="8"/>
  <c r="AD45" i="8"/>
  <c r="Y41" i="8"/>
  <c r="AE42" i="8"/>
  <c r="Z42" i="8"/>
  <c r="Y42" i="8"/>
  <c r="Z44" i="8"/>
  <c r="AH41" i="8"/>
  <c r="AF41" i="8"/>
  <c r="BM129" i="8"/>
  <c r="Y44" i="8"/>
  <c r="BM128" i="8"/>
  <c r="AD44" i="8"/>
  <c r="BM305" i="1"/>
  <c r="BM126" i="8"/>
  <c r="AI45" i="8"/>
  <c r="BM41" i="8"/>
  <c r="AB41" i="8"/>
  <c r="AI42" i="8"/>
  <c r="AE41" i="8"/>
  <c r="AG41" i="8"/>
  <c r="BM43" i="8"/>
  <c r="AC41" i="8"/>
  <c r="BM83" i="8"/>
  <c r="BM130" i="8"/>
  <c r="AA41" i="8"/>
  <c r="AD43" i="8"/>
  <c r="BM80" i="8"/>
  <c r="AI43" i="8"/>
  <c r="AD42" i="8"/>
  <c r="BM84" i="8"/>
  <c r="AG44" i="8"/>
  <c r="AF45" i="8"/>
  <c r="BO308" i="1"/>
  <c r="BK311" i="1"/>
  <c r="AH43" i="8"/>
  <c r="AC42" i="8"/>
  <c r="Z43" i="8"/>
  <c r="AD41" i="8"/>
  <c r="BM127" i="8"/>
  <c r="Y43" i="8"/>
  <c r="AF43" i="8"/>
  <c r="AH42" i="8"/>
  <c r="AI44" i="8"/>
  <c r="BM44" i="8"/>
  <c r="AE43" i="8"/>
  <c r="AA45" i="8"/>
  <c r="AL7" i="10" l="1"/>
  <c r="AL4" i="10"/>
  <c r="AK40" i="11"/>
  <c r="AK41" i="11"/>
  <c r="AK53" i="11"/>
  <c r="AK38" i="11"/>
  <c r="AK8" i="11"/>
  <c r="AL6" i="11"/>
  <c r="AK22" i="12"/>
  <c r="AK48" i="12"/>
  <c r="AK47" i="12"/>
  <c r="AL6" i="12"/>
  <c r="AK8" i="12"/>
  <c r="AK37" i="11"/>
  <c r="BZ327" i="9"/>
  <c r="BZ293" i="9"/>
  <c r="BZ98" i="9"/>
  <c r="BZ42" i="9"/>
  <c r="BZ39" i="9"/>
  <c r="BI316" i="8"/>
  <c r="BI327" i="8"/>
  <c r="BK326" i="8"/>
  <c r="CA7" i="9"/>
  <c r="CA4" i="9"/>
  <c r="BM105" i="8"/>
  <c r="BM289" i="8" s="1"/>
  <c r="BM106" i="8"/>
  <c r="BM290" i="8" s="1"/>
  <c r="BM107" i="8"/>
  <c r="BM291" i="8" s="1"/>
  <c r="BM153" i="8"/>
  <c r="BM103" i="8"/>
  <c r="BM40" i="8"/>
  <c r="BM152" i="8"/>
  <c r="BM104" i="8"/>
  <c r="BM288" i="8" s="1"/>
  <c r="BM150" i="8"/>
  <c r="BM79" i="8"/>
  <c r="BM149" i="8"/>
  <c r="BM125" i="8"/>
  <c r="BM151" i="8"/>
  <c r="BL343" i="1"/>
  <c r="BN121" i="1"/>
  <c r="BO125" i="1"/>
  <c r="BM156" i="1"/>
  <c r="BM264" i="1"/>
  <c r="BK304" i="1"/>
  <c r="BK203" i="1"/>
  <c r="BL165" i="1"/>
  <c r="BK158" i="1"/>
  <c r="BM197" i="1"/>
  <c r="BN159" i="1"/>
  <c r="BL233" i="1"/>
  <c r="BJ344" i="1"/>
  <c r="BJ334" i="1"/>
  <c r="BJ265" i="1"/>
  <c r="BO200" i="1"/>
  <c r="BP162" i="1"/>
  <c r="BN236" i="1"/>
  <c r="BJ239" i="1"/>
  <c r="BJ196" i="1"/>
  <c r="BI232" i="1"/>
  <c r="AI106" i="8"/>
  <c r="AI290" i="8" s="1"/>
  <c r="AI103" i="8"/>
  <c r="AI287" i="8" s="1"/>
  <c r="AI105" i="8"/>
  <c r="AI289" i="8" s="1"/>
  <c r="AI107" i="8"/>
  <c r="AI291" i="8" s="1"/>
  <c r="AI104" i="8"/>
  <c r="AI288" i="8" s="1"/>
  <c r="AH103" i="8"/>
  <c r="AH287" i="8" s="1"/>
  <c r="AH106" i="8"/>
  <c r="AH290" i="8" s="1"/>
  <c r="AH105" i="8"/>
  <c r="AH289" i="8" s="1"/>
  <c r="AH107" i="8"/>
  <c r="AH291" i="8" s="1"/>
  <c r="AH104" i="8"/>
  <c r="AH288" i="8" s="1"/>
  <c r="AG105" i="8"/>
  <c r="AG289" i="8" s="1"/>
  <c r="AG107" i="8"/>
  <c r="AG291" i="8" s="1"/>
  <c r="AG104" i="8"/>
  <c r="AG288" i="8" s="1"/>
  <c r="AG103" i="8"/>
  <c r="AG287" i="8" s="1"/>
  <c r="AG106" i="8"/>
  <c r="AG290" i="8" s="1"/>
  <c r="AF105" i="8"/>
  <c r="AF289" i="8" s="1"/>
  <c r="AF107" i="8"/>
  <c r="AF291" i="8" s="1"/>
  <c r="AF104" i="8"/>
  <c r="AF288" i="8" s="1"/>
  <c r="AF106" i="8"/>
  <c r="AF290" i="8" s="1"/>
  <c r="AF103" i="8"/>
  <c r="AF287" i="8" s="1"/>
  <c r="AE105" i="8"/>
  <c r="AE289" i="8" s="1"/>
  <c r="AE106" i="8"/>
  <c r="AE290" i="8" s="1"/>
  <c r="AE103" i="8"/>
  <c r="AE287" i="8" s="1"/>
  <c r="AE107" i="8"/>
  <c r="AE291" i="8" s="1"/>
  <c r="AE104" i="8"/>
  <c r="AE288" i="8" s="1"/>
  <c r="AD107" i="8"/>
  <c r="AD291" i="8" s="1"/>
  <c r="AD104" i="8"/>
  <c r="AD288" i="8" s="1"/>
  <c r="AD106" i="8"/>
  <c r="AD290" i="8" s="1"/>
  <c r="AD103" i="8"/>
  <c r="AD287" i="8" s="1"/>
  <c r="AD105" i="8"/>
  <c r="AD289" i="8" s="1"/>
  <c r="AC103" i="8"/>
  <c r="AC287" i="8" s="1"/>
  <c r="AC105" i="8"/>
  <c r="AC289" i="8" s="1"/>
  <c r="AC106" i="8"/>
  <c r="AC290" i="8" s="1"/>
  <c r="AB106" i="8"/>
  <c r="AB290" i="8" s="1"/>
  <c r="AB103" i="8"/>
  <c r="AB287" i="8" s="1"/>
  <c r="AB104" i="8"/>
  <c r="AB288" i="8" s="1"/>
  <c r="AC107" i="8"/>
  <c r="AC291" i="8" s="1"/>
  <c r="AB105" i="8"/>
  <c r="AB289" i="8" s="1"/>
  <c r="AC104" i="8"/>
  <c r="AC288" i="8" s="1"/>
  <c r="AB107" i="8"/>
  <c r="AB291" i="8" s="1"/>
  <c r="Z103" i="8"/>
  <c r="Z287" i="8" s="1"/>
  <c r="Z106" i="8"/>
  <c r="Z290" i="8" s="1"/>
  <c r="Z105" i="8"/>
  <c r="Z289" i="8" s="1"/>
  <c r="Z107" i="8"/>
  <c r="Z291" i="8" s="1"/>
  <c r="Z104" i="8"/>
  <c r="Z288" i="8" s="1"/>
  <c r="AA105" i="8"/>
  <c r="AA289" i="8" s="1"/>
  <c r="AA107" i="8"/>
  <c r="AA291" i="8" s="1"/>
  <c r="AA104" i="8"/>
  <c r="AA288" i="8" s="1"/>
  <c r="Y105" i="8"/>
  <c r="Y107" i="8"/>
  <c r="Y103" i="8"/>
  <c r="AA106" i="8"/>
  <c r="AA290" i="8" s="1"/>
  <c r="Y104" i="8"/>
  <c r="AA103" i="8"/>
  <c r="AA287" i="8" s="1"/>
  <c r="Y106" i="8"/>
  <c r="Y40" i="8"/>
  <c r="AB40" i="8"/>
  <c r="AE40" i="8"/>
  <c r="AH40" i="8"/>
  <c r="Z40" i="8"/>
  <c r="AG40" i="8"/>
  <c r="AI40" i="8"/>
  <c r="AC40" i="8"/>
  <c r="AD40" i="8"/>
  <c r="AF40" i="8"/>
  <c r="AA40" i="8"/>
  <c r="Z58" i="8"/>
  <c r="BN81" i="8"/>
  <c r="AB57" i="8"/>
  <c r="BN129" i="8"/>
  <c r="AD60" i="8"/>
  <c r="AD58" i="8"/>
  <c r="Y59" i="8"/>
  <c r="Z59" i="8"/>
  <c r="BN44" i="8"/>
  <c r="BN84" i="8"/>
  <c r="AF59" i="8"/>
  <c r="AB59" i="8"/>
  <c r="AH58" i="8"/>
  <c r="Y57" i="8"/>
  <c r="BN82" i="8"/>
  <c r="Y60" i="8"/>
  <c r="AG60" i="8"/>
  <c r="AI58" i="8"/>
  <c r="AI59" i="8"/>
  <c r="AD59" i="8"/>
  <c r="BN83" i="8"/>
  <c r="AA60" i="8"/>
  <c r="AC57" i="8"/>
  <c r="Z56" i="8"/>
  <c r="AI56" i="8"/>
  <c r="AI57" i="8"/>
  <c r="AH60" i="8"/>
  <c r="AA56" i="8"/>
  <c r="AC60" i="8"/>
  <c r="BN130" i="8"/>
  <c r="AF58" i="8"/>
  <c r="AB60" i="8"/>
  <c r="AG56" i="8"/>
  <c r="Z57" i="8"/>
  <c r="AH57" i="8"/>
  <c r="AF57" i="8"/>
  <c r="Y58" i="8"/>
  <c r="BL311" i="1"/>
  <c r="BN42" i="8"/>
  <c r="AC59" i="8"/>
  <c r="AG57" i="8"/>
  <c r="BN41" i="8"/>
  <c r="AE58" i="8"/>
  <c r="AB58" i="8"/>
  <c r="AD56" i="8"/>
  <c r="AF56" i="8"/>
  <c r="Y56" i="8"/>
  <c r="BN80" i="8"/>
  <c r="AF60" i="8"/>
  <c r="AE56" i="8"/>
  <c r="AG58" i="8"/>
  <c r="Z60" i="8"/>
  <c r="AI60" i="8"/>
  <c r="BN126" i="8"/>
  <c r="AG59" i="8"/>
  <c r="AB56" i="8"/>
  <c r="AA57" i="8"/>
  <c r="BN127" i="8"/>
  <c r="BN43" i="8"/>
  <c r="BN128" i="8"/>
  <c r="BP308" i="1"/>
  <c r="AH59" i="8"/>
  <c r="AE60" i="8"/>
  <c r="AE59" i="8"/>
  <c r="AA59" i="8"/>
  <c r="AC56" i="8"/>
  <c r="AC58" i="8"/>
  <c r="AA58" i="8"/>
  <c r="BN305" i="1"/>
  <c r="BN45" i="8"/>
  <c r="AE57" i="8"/>
  <c r="AH56" i="8"/>
  <c r="AD57" i="8"/>
  <c r="BM296" i="1"/>
  <c r="AL7" i="11" l="1"/>
  <c r="AL4" i="11"/>
  <c r="AL38" i="11" s="1"/>
  <c r="AL4" i="12"/>
  <c r="AL7" i="12"/>
  <c r="AL50" i="10"/>
  <c r="AL51" i="10"/>
  <c r="AM6" i="10"/>
  <c r="AL8" i="10"/>
  <c r="CA244" i="9"/>
  <c r="CA163" i="9"/>
  <c r="CA297" i="9" s="1"/>
  <c r="CA99" i="9"/>
  <c r="CA165" i="9"/>
  <c r="AJ46" i="10"/>
  <c r="BZ273" i="9"/>
  <c r="AK34" i="11"/>
  <c r="CA330" i="9"/>
  <c r="CA328" i="9"/>
  <c r="BZ67" i="9"/>
  <c r="CA183" i="9"/>
  <c r="CA161" i="9"/>
  <c r="CA294" i="9" s="1"/>
  <c r="CA138" i="9"/>
  <c r="CA101" i="9"/>
  <c r="CA69" i="9"/>
  <c r="CA74" i="9"/>
  <c r="CA55" i="9"/>
  <c r="CA43" i="9"/>
  <c r="CA41" i="9"/>
  <c r="CA44" i="9"/>
  <c r="CA40" i="9"/>
  <c r="BJ316" i="8"/>
  <c r="BJ327" i="8"/>
  <c r="BM148" i="8"/>
  <c r="BL326" i="8"/>
  <c r="CA14" i="9"/>
  <c r="CB6" i="9"/>
  <c r="BN104" i="8"/>
  <c r="BN288" i="8" s="1"/>
  <c r="BN103" i="8"/>
  <c r="BN40" i="8"/>
  <c r="BN125" i="8"/>
  <c r="BN149" i="8"/>
  <c r="BN105" i="8"/>
  <c r="BN289" i="8" s="1"/>
  <c r="BN150" i="8"/>
  <c r="BN79" i="8"/>
  <c r="BN106" i="8"/>
  <c r="BN290" i="8" s="1"/>
  <c r="BN151" i="8"/>
  <c r="BN107" i="8"/>
  <c r="BN291" i="8" s="1"/>
  <c r="BN152" i="8"/>
  <c r="BN153" i="8"/>
  <c r="BM287" i="8"/>
  <c r="BM286" i="8" s="1"/>
  <c r="BM102" i="8"/>
  <c r="Y287" i="8"/>
  <c r="Y290" i="8"/>
  <c r="Y289" i="8"/>
  <c r="Y291" i="8"/>
  <c r="Y288" i="8"/>
  <c r="BM343" i="1"/>
  <c r="BO121" i="1"/>
  <c r="BP125" i="1"/>
  <c r="BN264" i="1"/>
  <c r="BN156" i="1"/>
  <c r="BL304" i="1"/>
  <c r="BJ232" i="1"/>
  <c r="BN197" i="1"/>
  <c r="BO159" i="1"/>
  <c r="BM233" i="1"/>
  <c r="BK344" i="1"/>
  <c r="BK334" i="1"/>
  <c r="BK265" i="1"/>
  <c r="BP200" i="1"/>
  <c r="BQ162" i="1"/>
  <c r="BL203" i="1"/>
  <c r="BM165" i="1"/>
  <c r="BL158" i="1"/>
  <c r="BO236" i="1"/>
  <c r="BK239" i="1"/>
  <c r="BK196" i="1"/>
  <c r="AG286" i="8"/>
  <c r="AI286" i="8"/>
  <c r="AC286" i="8"/>
  <c r="AE286" i="8"/>
  <c r="AH286" i="8"/>
  <c r="AA286" i="8"/>
  <c r="AD286" i="8"/>
  <c r="AF286" i="8"/>
  <c r="AB286" i="8"/>
  <c r="Z286" i="8"/>
  <c r="AI113" i="8"/>
  <c r="AI297" i="8" s="1"/>
  <c r="AI110" i="8"/>
  <c r="AI294" i="8" s="1"/>
  <c r="AI112" i="8"/>
  <c r="AI296" i="8" s="1"/>
  <c r="AI114" i="8"/>
  <c r="AI298" i="8" s="1"/>
  <c r="AI111" i="8"/>
  <c r="AI295" i="8" s="1"/>
  <c r="AH110" i="8"/>
  <c r="AH294" i="8" s="1"/>
  <c r="AH113" i="8"/>
  <c r="AH297" i="8" s="1"/>
  <c r="AH112" i="8"/>
  <c r="AH296" i="8" s="1"/>
  <c r="AH114" i="8"/>
  <c r="AH298" i="8" s="1"/>
  <c r="AH111" i="8"/>
  <c r="AH295" i="8" s="1"/>
  <c r="AG111" i="8"/>
  <c r="AG295" i="8" s="1"/>
  <c r="AG113" i="8"/>
  <c r="AG297" i="8" s="1"/>
  <c r="AG112" i="8"/>
  <c r="AG296" i="8" s="1"/>
  <c r="AG114" i="8"/>
  <c r="AG298" i="8" s="1"/>
  <c r="AG110" i="8"/>
  <c r="AG294" i="8" s="1"/>
  <c r="AF112" i="8"/>
  <c r="AF296" i="8" s="1"/>
  <c r="AF114" i="8"/>
  <c r="AF298" i="8" s="1"/>
  <c r="AF111" i="8"/>
  <c r="AF295" i="8" s="1"/>
  <c r="AF113" i="8"/>
  <c r="AF297" i="8" s="1"/>
  <c r="AF110" i="8"/>
  <c r="AF294" i="8" s="1"/>
  <c r="AE114" i="8"/>
  <c r="AE298" i="8" s="1"/>
  <c r="AE111" i="8"/>
  <c r="AE295" i="8" s="1"/>
  <c r="AE112" i="8"/>
  <c r="AE296" i="8" s="1"/>
  <c r="AE113" i="8"/>
  <c r="AE297" i="8" s="1"/>
  <c r="AE110" i="8"/>
  <c r="AE294" i="8" s="1"/>
  <c r="AD111" i="8"/>
  <c r="AD295" i="8" s="1"/>
  <c r="AD112" i="8"/>
  <c r="AD296" i="8" s="1"/>
  <c r="AD114" i="8"/>
  <c r="AD298" i="8" s="1"/>
  <c r="AD113" i="8"/>
  <c r="AD297" i="8" s="1"/>
  <c r="AD110" i="8"/>
  <c r="AD294" i="8" s="1"/>
  <c r="AC114" i="8"/>
  <c r="AC298" i="8" s="1"/>
  <c r="AB114" i="8"/>
  <c r="AB298" i="8" s="1"/>
  <c r="AC113" i="8"/>
  <c r="AC297" i="8" s="1"/>
  <c r="AC110" i="8"/>
  <c r="AC294" i="8" s="1"/>
  <c r="AC112" i="8"/>
  <c r="AC296" i="8" s="1"/>
  <c r="AB113" i="8"/>
  <c r="AB297" i="8" s="1"/>
  <c r="AB110" i="8"/>
  <c r="AB294" i="8" s="1"/>
  <c r="AB112" i="8"/>
  <c r="AB296" i="8" s="1"/>
  <c r="AB111" i="8"/>
  <c r="AB295" i="8" s="1"/>
  <c r="AC111" i="8"/>
  <c r="AC295" i="8" s="1"/>
  <c r="Z110" i="8"/>
  <c r="Z294" i="8" s="1"/>
  <c r="Z113" i="8"/>
  <c r="Z297" i="8" s="1"/>
  <c r="Z112" i="8"/>
  <c r="Z296" i="8" s="1"/>
  <c r="Z114" i="8"/>
  <c r="Z298" i="8" s="1"/>
  <c r="Z111" i="8"/>
  <c r="Z295" i="8" s="1"/>
  <c r="Y114" i="8"/>
  <c r="Y111" i="8"/>
  <c r="Y110" i="8"/>
  <c r="Y113" i="8"/>
  <c r="AA113" i="8"/>
  <c r="AA297" i="8" s="1"/>
  <c r="AA110" i="8"/>
  <c r="AA294" i="8" s="1"/>
  <c r="AA112" i="8"/>
  <c r="AA296" i="8" s="1"/>
  <c r="Y112" i="8"/>
  <c r="AA114" i="8"/>
  <c r="AA298" i="8" s="1"/>
  <c r="AA111" i="8"/>
  <c r="AA295" i="8" s="1"/>
  <c r="Y55" i="8"/>
  <c r="Y24" i="8" s="1"/>
  <c r="AG55" i="8"/>
  <c r="AI55" i="8"/>
  <c r="AE55" i="8"/>
  <c r="AE24" i="8" s="1"/>
  <c r="AA55" i="8"/>
  <c r="AA24" i="8" s="1"/>
  <c r="AH55" i="8"/>
  <c r="AF55" i="8"/>
  <c r="AF24" i="8" s="1"/>
  <c r="Z55" i="8"/>
  <c r="Z24" i="8" s="1"/>
  <c r="AC55" i="8"/>
  <c r="AC24" i="8" s="1"/>
  <c r="AB55" i="8"/>
  <c r="AB24" i="8" s="1"/>
  <c r="AD55" i="8"/>
  <c r="AD24" i="8" s="1"/>
  <c r="Y75" i="8"/>
  <c r="BO81" i="8"/>
  <c r="BQ308" i="1"/>
  <c r="BO42" i="8"/>
  <c r="AA73" i="8"/>
  <c r="BO44" i="8"/>
  <c r="BO45" i="8"/>
  <c r="Y74" i="8"/>
  <c r="BO128" i="8"/>
  <c r="AA74" i="8"/>
  <c r="BM87" i="8"/>
  <c r="BO83" i="8"/>
  <c r="BM137" i="8"/>
  <c r="BM57" i="8"/>
  <c r="BO41" i="8"/>
  <c r="BO127" i="8"/>
  <c r="BM59" i="8"/>
  <c r="BM135" i="8"/>
  <c r="BM58" i="8"/>
  <c r="Y73" i="8"/>
  <c r="BO305" i="1"/>
  <c r="BO84" i="8"/>
  <c r="AA77" i="8"/>
  <c r="BM311" i="1"/>
  <c r="BO43" i="8"/>
  <c r="BM134" i="8"/>
  <c r="BO129" i="8"/>
  <c r="AA75" i="8"/>
  <c r="BO126" i="8"/>
  <c r="BN296" i="1"/>
  <c r="Y77" i="8"/>
  <c r="AA76" i="8"/>
  <c r="BM60" i="8"/>
  <c r="BO130" i="8"/>
  <c r="BM91" i="8"/>
  <c r="Y76" i="8"/>
  <c r="BM89" i="8"/>
  <c r="BM136" i="8"/>
  <c r="BO82" i="8"/>
  <c r="BM90" i="8"/>
  <c r="BM56" i="8"/>
  <c r="BM88" i="8"/>
  <c r="BM133" i="8"/>
  <c r="BO80" i="8"/>
  <c r="AM7" i="10" l="1"/>
  <c r="AM4" i="10"/>
  <c r="AM6" i="12"/>
  <c r="AL8" i="12"/>
  <c r="AL22" i="12"/>
  <c r="AL48" i="12"/>
  <c r="AL47" i="12"/>
  <c r="AL53" i="11"/>
  <c r="AL40" i="11"/>
  <c r="AL41" i="11"/>
  <c r="AM6" i="11"/>
  <c r="AL8" i="11"/>
  <c r="AK39" i="11"/>
  <c r="CA327" i="9"/>
  <c r="CA293" i="9"/>
  <c r="CA98" i="9"/>
  <c r="CA42" i="9"/>
  <c r="CA39" i="9"/>
  <c r="Y286" i="8"/>
  <c r="BK327" i="8"/>
  <c r="BM326" i="8"/>
  <c r="CB7" i="9"/>
  <c r="CB4" i="9"/>
  <c r="BK316" i="8"/>
  <c r="BO104" i="8"/>
  <c r="BO288" i="8" s="1"/>
  <c r="BO149" i="8"/>
  <c r="BO125" i="8"/>
  <c r="BO151" i="8"/>
  <c r="BO105" i="8"/>
  <c r="BO289" i="8" s="1"/>
  <c r="BO40" i="8"/>
  <c r="BO103" i="8"/>
  <c r="BO152" i="8"/>
  <c r="BO107" i="8"/>
  <c r="BO291" i="8" s="1"/>
  <c r="BO79" i="8"/>
  <c r="BO106" i="8"/>
  <c r="BO290" i="8" s="1"/>
  <c r="BO150" i="8"/>
  <c r="BO153" i="8"/>
  <c r="BM157" i="8"/>
  <c r="BM110" i="8"/>
  <c r="BM55" i="8"/>
  <c r="BM24" i="8" s="1"/>
  <c r="BM111" i="8"/>
  <c r="BM295" i="8" s="1"/>
  <c r="BM112" i="8"/>
  <c r="BM296" i="8" s="1"/>
  <c r="BM113" i="8"/>
  <c r="BM297" i="8" s="1"/>
  <c r="BM159" i="8"/>
  <c r="BM160" i="8"/>
  <c r="BM86" i="8"/>
  <c r="BM71" i="8" s="1"/>
  <c r="BM272" i="9" s="1"/>
  <c r="BM114" i="8"/>
  <c r="BM298" i="8" s="1"/>
  <c r="BM158" i="8"/>
  <c r="BM156" i="8"/>
  <c r="BM132" i="8"/>
  <c r="BM117" i="8" s="1"/>
  <c r="BN148" i="8"/>
  <c r="BN102" i="8"/>
  <c r="BN287" i="8"/>
  <c r="BN286" i="8" s="1"/>
  <c r="Y297" i="8"/>
  <c r="Y294" i="8"/>
  <c r="Y295" i="8"/>
  <c r="Y298" i="8"/>
  <c r="Y296" i="8"/>
  <c r="BN343" i="1"/>
  <c r="BP121" i="1"/>
  <c r="AL42" i="10" s="1"/>
  <c r="BQ125" i="1"/>
  <c r="BO264" i="1"/>
  <c r="BO156" i="1"/>
  <c r="BM304" i="1"/>
  <c r="BL239" i="1"/>
  <c r="BL196" i="1"/>
  <c r="BO197" i="1"/>
  <c r="BP159" i="1"/>
  <c r="BQ200" i="1"/>
  <c r="BR162" i="1"/>
  <c r="BK232" i="1"/>
  <c r="BP236" i="1"/>
  <c r="BN233" i="1"/>
  <c r="BL265" i="1"/>
  <c r="BL334" i="1"/>
  <c r="BL344" i="1"/>
  <c r="BM203" i="1"/>
  <c r="BN165" i="1"/>
  <c r="BM158" i="1"/>
  <c r="AG293" i="8"/>
  <c r="AI293" i="8"/>
  <c r="AB293" i="8"/>
  <c r="AF293" i="8"/>
  <c r="AF278" i="8" s="1"/>
  <c r="AA293" i="8"/>
  <c r="AA278" i="8" s="1"/>
  <c r="AC293" i="8"/>
  <c r="AC278" i="8" s="1"/>
  <c r="Z293" i="8"/>
  <c r="Z278" i="8" s="1"/>
  <c r="AE293" i="8"/>
  <c r="AE278" i="8" s="1"/>
  <c r="AD293" i="8"/>
  <c r="AD278" i="8" s="1"/>
  <c r="AH293" i="8"/>
  <c r="AB278" i="8"/>
  <c r="AA72" i="8"/>
  <c r="Y72" i="8"/>
  <c r="Z73" i="8"/>
  <c r="BP43" i="8"/>
  <c r="BN135" i="8"/>
  <c r="BP84" i="8"/>
  <c r="BN134" i="8"/>
  <c r="Z77" i="8"/>
  <c r="BP127" i="8"/>
  <c r="Z75" i="8"/>
  <c r="BP129" i="8"/>
  <c r="BP82" i="8"/>
  <c r="BN57" i="8"/>
  <c r="BN136" i="8"/>
  <c r="BN90" i="8"/>
  <c r="BP130" i="8"/>
  <c r="BN88" i="8"/>
  <c r="BP81" i="8"/>
  <c r="BP128" i="8"/>
  <c r="BN56" i="8"/>
  <c r="BN58" i="8"/>
  <c r="BO296" i="1"/>
  <c r="BN137" i="8"/>
  <c r="BP45" i="8"/>
  <c r="BN133" i="8"/>
  <c r="BP80" i="8"/>
  <c r="BN311" i="1"/>
  <c r="BP44" i="8"/>
  <c r="BN60" i="8"/>
  <c r="Z76" i="8"/>
  <c r="Z74" i="8"/>
  <c r="BR308" i="1"/>
  <c r="BN59" i="8"/>
  <c r="BP42" i="8"/>
  <c r="BP126" i="8"/>
  <c r="BN91" i="8"/>
  <c r="BN87" i="8"/>
  <c r="BP41" i="8"/>
  <c r="BP305" i="1"/>
  <c r="BN89" i="8"/>
  <c r="BP83" i="8"/>
  <c r="AM4" i="11" l="1"/>
  <c r="AM7" i="11"/>
  <c r="AM4" i="12"/>
  <c r="AM7" i="12"/>
  <c r="AM50" i="10"/>
  <c r="AM51" i="10"/>
  <c r="AM8" i="10"/>
  <c r="AN6" i="10"/>
  <c r="CB244" i="9"/>
  <c r="AE303" i="8"/>
  <c r="AE275" i="9" s="1"/>
  <c r="AH303" i="8"/>
  <c r="AH275" i="9" s="1"/>
  <c r="CB163" i="9"/>
  <c r="CB297" i="9" s="1"/>
  <c r="CB99" i="9"/>
  <c r="CB165" i="9"/>
  <c r="CA273" i="9"/>
  <c r="AL37" i="11"/>
  <c r="CB330" i="9"/>
  <c r="CA67" i="9"/>
  <c r="CB183" i="9"/>
  <c r="CB161" i="9"/>
  <c r="CB294" i="9" s="1"/>
  <c r="CB138" i="9"/>
  <c r="CB101" i="9"/>
  <c r="CB69" i="9"/>
  <c r="CB74" i="9"/>
  <c r="CB55" i="9"/>
  <c r="CB43" i="9"/>
  <c r="CB41" i="9"/>
  <c r="CB44" i="9"/>
  <c r="CB40" i="9"/>
  <c r="Y293" i="8"/>
  <c r="Y278" i="8" s="1"/>
  <c r="BL327" i="8"/>
  <c r="CB14" i="9"/>
  <c r="BL316" i="8"/>
  <c r="BN326" i="8"/>
  <c r="CC6" i="9"/>
  <c r="BP104" i="8"/>
  <c r="BP288" i="8" s="1"/>
  <c r="BP106" i="8"/>
  <c r="BP290" i="8" s="1"/>
  <c r="BP151" i="8"/>
  <c r="BP105" i="8"/>
  <c r="BP289" i="8" s="1"/>
  <c r="BP125" i="8"/>
  <c r="BP149" i="8"/>
  <c r="BP150" i="8"/>
  <c r="BP79" i="8"/>
  <c r="BP40" i="8"/>
  <c r="BP103" i="8"/>
  <c r="BP107" i="8"/>
  <c r="BP291" i="8" s="1"/>
  <c r="BP153" i="8"/>
  <c r="BP152" i="8"/>
  <c r="BN157" i="8"/>
  <c r="BN114" i="8"/>
  <c r="BN298" i="8" s="1"/>
  <c r="BN86" i="8"/>
  <c r="BN71" i="8" s="1"/>
  <c r="BN272" i="9" s="1"/>
  <c r="BN158" i="8"/>
  <c r="BN110" i="8"/>
  <c r="BN55" i="8"/>
  <c r="BN24" i="8" s="1"/>
  <c r="BN160" i="8"/>
  <c r="BN156" i="8"/>
  <c r="BN132" i="8"/>
  <c r="BN117" i="8" s="1"/>
  <c r="BN111" i="8"/>
  <c r="BN295" i="8" s="1"/>
  <c r="BN159" i="8"/>
  <c r="BN113" i="8"/>
  <c r="BN297" i="8" s="1"/>
  <c r="BN112" i="8"/>
  <c r="BN296" i="8" s="1"/>
  <c r="BM109" i="8"/>
  <c r="BM94" i="8" s="1"/>
  <c r="BM294" i="8"/>
  <c r="BO102" i="8"/>
  <c r="BO287" i="8"/>
  <c r="BO286" i="8" s="1"/>
  <c r="BM155" i="8"/>
  <c r="BM140" i="8" s="1"/>
  <c r="BO148" i="8"/>
  <c r="BO343" i="1"/>
  <c r="BQ121" i="1"/>
  <c r="BR125" i="1"/>
  <c r="BP156" i="1"/>
  <c r="BP264" i="1"/>
  <c r="BN304" i="1"/>
  <c r="BL232" i="1"/>
  <c r="BR200" i="1"/>
  <c r="BS162" i="1"/>
  <c r="BQ236" i="1"/>
  <c r="BM265" i="1"/>
  <c r="BM334" i="1"/>
  <c r="BM344" i="1"/>
  <c r="BP197" i="1"/>
  <c r="AL47" i="10" s="1"/>
  <c r="BQ159" i="1"/>
  <c r="BN203" i="1"/>
  <c r="BO165" i="1"/>
  <c r="BN158" i="1"/>
  <c r="BO233" i="1"/>
  <c r="BM239" i="1"/>
  <c r="BM196" i="1"/>
  <c r="AF303" i="8"/>
  <c r="AF275" i="9" s="1"/>
  <c r="AI303" i="8"/>
  <c r="AI275" i="9" s="1"/>
  <c r="AG303" i="8"/>
  <c r="Z72" i="8"/>
  <c r="BQ44" i="8"/>
  <c r="AB76" i="8"/>
  <c r="AB74" i="8"/>
  <c r="BQ129" i="8"/>
  <c r="BQ130" i="8"/>
  <c r="BO91" i="8"/>
  <c r="BO133" i="8"/>
  <c r="BO311" i="1"/>
  <c r="BQ81" i="8"/>
  <c r="BQ45" i="8"/>
  <c r="AB73" i="8"/>
  <c r="BQ126" i="8"/>
  <c r="BQ82" i="8"/>
  <c r="BQ128" i="8"/>
  <c r="BO57" i="8"/>
  <c r="BO56" i="8"/>
  <c r="BO59" i="8"/>
  <c r="BO136" i="8"/>
  <c r="BO135" i="8"/>
  <c r="AC75" i="8"/>
  <c r="BQ42" i="8"/>
  <c r="BQ83" i="8"/>
  <c r="BQ305" i="1"/>
  <c r="BS308" i="1"/>
  <c r="BO134" i="8"/>
  <c r="AC77" i="8"/>
  <c r="BO88" i="8"/>
  <c r="AC73" i="8"/>
  <c r="BP296" i="1"/>
  <c r="AB75" i="8"/>
  <c r="BO90" i="8"/>
  <c r="AB77" i="8"/>
  <c r="BQ41" i="8"/>
  <c r="AC74" i="8"/>
  <c r="BO137" i="8"/>
  <c r="BO87" i="8"/>
  <c r="BQ127" i="8"/>
  <c r="BO58" i="8"/>
  <c r="BO89" i="8"/>
  <c r="BQ80" i="8"/>
  <c r="BQ43" i="8"/>
  <c r="BQ84" i="8"/>
  <c r="AC76" i="8"/>
  <c r="BO60" i="8"/>
  <c r="AN7" i="10" l="1"/>
  <c r="AN4" i="10"/>
  <c r="AN6" i="12"/>
  <c r="AM8" i="12"/>
  <c r="AM48" i="12"/>
  <c r="AM47" i="12"/>
  <c r="AM22" i="12"/>
  <c r="AM8" i="11"/>
  <c r="AN6" i="11"/>
  <c r="AM40" i="11"/>
  <c r="AM41" i="11"/>
  <c r="AM53" i="11"/>
  <c r="AC303" i="8"/>
  <c r="AC275" i="9" s="1"/>
  <c r="AB303" i="8"/>
  <c r="AB275" i="9" s="1"/>
  <c r="AG275" i="9"/>
  <c r="AM38" i="11"/>
  <c r="AL34" i="11"/>
  <c r="CB293" i="9"/>
  <c r="CB42" i="9"/>
  <c r="CB39" i="9"/>
  <c r="CB273" i="9" s="1"/>
  <c r="BM327" i="8"/>
  <c r="BM316" i="8"/>
  <c r="CC7" i="9"/>
  <c r="CC4" i="9"/>
  <c r="BO326" i="8"/>
  <c r="BO113" i="8"/>
  <c r="BO297" i="8" s="1"/>
  <c r="BO132" i="8"/>
  <c r="BO117" i="8" s="1"/>
  <c r="BO156" i="8"/>
  <c r="BO157" i="8"/>
  <c r="BO160" i="8"/>
  <c r="BO86" i="8"/>
  <c r="BO71" i="8" s="1"/>
  <c r="BO272" i="9" s="1"/>
  <c r="BO112" i="8"/>
  <c r="BO296" i="8" s="1"/>
  <c r="BO158" i="8"/>
  <c r="BO114" i="8"/>
  <c r="BO298" i="8" s="1"/>
  <c r="BO111" i="8"/>
  <c r="BO295" i="8" s="1"/>
  <c r="BO159" i="8"/>
  <c r="BO55" i="8"/>
  <c r="BO24" i="8" s="1"/>
  <c r="BO110" i="8"/>
  <c r="BQ107" i="8"/>
  <c r="BQ291" i="8" s="1"/>
  <c r="BQ105" i="8"/>
  <c r="BQ289" i="8" s="1"/>
  <c r="BQ150" i="8"/>
  <c r="BQ152" i="8"/>
  <c r="BQ125" i="8"/>
  <c r="BQ149" i="8"/>
  <c r="BQ40" i="8"/>
  <c r="BQ103" i="8"/>
  <c r="BQ79" i="8"/>
  <c r="BQ106" i="8"/>
  <c r="BQ290" i="8" s="1"/>
  <c r="BQ104" i="8"/>
  <c r="BQ288" i="8" s="1"/>
  <c r="BQ151" i="8"/>
  <c r="BQ153" i="8"/>
  <c r="BM293" i="8"/>
  <c r="BM278" i="8" s="1"/>
  <c r="BN155" i="8"/>
  <c r="BN140" i="8" s="1"/>
  <c r="BP148" i="8"/>
  <c r="BN109" i="8"/>
  <c r="BN94" i="8" s="1"/>
  <c r="BN294" i="8"/>
  <c r="BP287" i="8"/>
  <c r="BP286" i="8" s="1"/>
  <c r="BP102" i="8"/>
  <c r="BP343" i="1"/>
  <c r="BR121" i="1"/>
  <c r="BS125" i="1"/>
  <c r="BS121" i="1" s="1"/>
  <c r="BQ156" i="1"/>
  <c r="BQ264" i="1"/>
  <c r="BO304" i="1"/>
  <c r="BN334" i="1"/>
  <c r="BN344" i="1"/>
  <c r="BN265" i="1"/>
  <c r="BN239" i="1"/>
  <c r="BN196" i="1"/>
  <c r="BQ197" i="1"/>
  <c r="BR159" i="1"/>
  <c r="BS200" i="1"/>
  <c r="BT162" i="1"/>
  <c r="BM232" i="1"/>
  <c r="BR236" i="1"/>
  <c r="BO203" i="1"/>
  <c r="BP165" i="1"/>
  <c r="BO158" i="1"/>
  <c r="BP233" i="1"/>
  <c r="AD303" i="8"/>
  <c r="AB72" i="8"/>
  <c r="AC72" i="8"/>
  <c r="BP56" i="8"/>
  <c r="BP136" i="8"/>
  <c r="BP90" i="8"/>
  <c r="BR41" i="8"/>
  <c r="BP311" i="1"/>
  <c r="BP134" i="8"/>
  <c r="AD75" i="8"/>
  <c r="BP60" i="8"/>
  <c r="BP88" i="8"/>
  <c r="BR128" i="8"/>
  <c r="AD74" i="8"/>
  <c r="AD76" i="8"/>
  <c r="BR42" i="8"/>
  <c r="BR43" i="8"/>
  <c r="BP58" i="8"/>
  <c r="BP87" i="8"/>
  <c r="BT308" i="1"/>
  <c r="BR129" i="8"/>
  <c r="BR84" i="8"/>
  <c r="BR130" i="8"/>
  <c r="BP137" i="8"/>
  <c r="BP133" i="8"/>
  <c r="BR127" i="8"/>
  <c r="BQ296" i="1"/>
  <c r="BR83" i="8"/>
  <c r="BR80" i="8"/>
  <c r="AD77" i="8"/>
  <c r="BP57" i="8"/>
  <c r="BP59" i="8"/>
  <c r="BR126" i="8"/>
  <c r="BR81" i="8"/>
  <c r="BR296" i="1"/>
  <c r="BP135" i="8"/>
  <c r="BR305" i="1"/>
  <c r="BR45" i="8"/>
  <c r="AD73" i="8"/>
  <c r="BP91" i="8"/>
  <c r="BR82" i="8"/>
  <c r="BR44" i="8"/>
  <c r="BP89" i="8"/>
  <c r="AN7" i="12" l="1"/>
  <c r="AN4" i="12"/>
  <c r="AN50" i="10"/>
  <c r="AN51" i="10"/>
  <c r="AN7" i="11"/>
  <c r="AN4" i="11"/>
  <c r="AO6" i="10"/>
  <c r="AN8" i="10"/>
  <c r="X67" i="11"/>
  <c r="CC244" i="9"/>
  <c r="CC163" i="9"/>
  <c r="CC297" i="9" s="1"/>
  <c r="CC99" i="9"/>
  <c r="CC165" i="9"/>
  <c r="AD275" i="9"/>
  <c r="AL39" i="11"/>
  <c r="AM42" i="10"/>
  <c r="CC330" i="9"/>
  <c r="CC328" i="9"/>
  <c r="CB67" i="9"/>
  <c r="CC183" i="9"/>
  <c r="CC161" i="9"/>
  <c r="CC294" i="9" s="1"/>
  <c r="CC138" i="9"/>
  <c r="CC101" i="9"/>
  <c r="CC69" i="9"/>
  <c r="CC74" i="9"/>
  <c r="CC55" i="9"/>
  <c r="CC44" i="9"/>
  <c r="CC40" i="9"/>
  <c r="CC41" i="9"/>
  <c r="CC43" i="9"/>
  <c r="BP326" i="8"/>
  <c r="BN327" i="8"/>
  <c r="BN316" i="8"/>
  <c r="CC14" i="9"/>
  <c r="CD6" i="9"/>
  <c r="BS264" i="1"/>
  <c r="BO155" i="8"/>
  <c r="BO140" i="8" s="1"/>
  <c r="BP158" i="8"/>
  <c r="BP159" i="8"/>
  <c r="BP156" i="8"/>
  <c r="BP132" i="8"/>
  <c r="BP117" i="8" s="1"/>
  <c r="BP111" i="8"/>
  <c r="BP295" i="8" s="1"/>
  <c r="BP160" i="8"/>
  <c r="BP112" i="8"/>
  <c r="BP296" i="8" s="1"/>
  <c r="BP114" i="8"/>
  <c r="BP298" i="8" s="1"/>
  <c r="BP157" i="8"/>
  <c r="BP86" i="8"/>
  <c r="BP71" i="8" s="1"/>
  <c r="BP272" i="9" s="1"/>
  <c r="BP113" i="8"/>
  <c r="BP297" i="8" s="1"/>
  <c r="BP110" i="8"/>
  <c r="BP55" i="8"/>
  <c r="BP24" i="8" s="1"/>
  <c r="BR152" i="8"/>
  <c r="BR153" i="8"/>
  <c r="BR79" i="8"/>
  <c r="BR149" i="8"/>
  <c r="BR125" i="8"/>
  <c r="BR105" i="8"/>
  <c r="BR289" i="8" s="1"/>
  <c r="BR104" i="8"/>
  <c r="BR288" i="8" s="1"/>
  <c r="BR151" i="8"/>
  <c r="BR150" i="8"/>
  <c r="BR107" i="8"/>
  <c r="BR291" i="8" s="1"/>
  <c r="BR40" i="8"/>
  <c r="BR103" i="8"/>
  <c r="BR106" i="8"/>
  <c r="BR290" i="8" s="1"/>
  <c r="BN293" i="8"/>
  <c r="BN278" i="8" s="1"/>
  <c r="BQ102" i="8"/>
  <c r="BQ287" i="8"/>
  <c r="BQ286" i="8" s="1"/>
  <c r="BO109" i="8"/>
  <c r="BO94" i="8" s="1"/>
  <c r="BO294" i="8"/>
  <c r="BQ148" i="8"/>
  <c r="BQ343" i="1"/>
  <c r="BT125" i="1"/>
  <c r="BR156" i="1"/>
  <c r="BR264" i="1"/>
  <c r="BS156" i="1"/>
  <c r="BR343" i="1"/>
  <c r="BP304" i="1"/>
  <c r="BR197" i="1"/>
  <c r="BS159" i="1"/>
  <c r="BO265" i="1"/>
  <c r="BO334" i="1"/>
  <c r="BO344" i="1"/>
  <c r="BP203" i="1"/>
  <c r="BQ165" i="1"/>
  <c r="BP158" i="1"/>
  <c r="BT200" i="1"/>
  <c r="BU162" i="1"/>
  <c r="BQ233" i="1"/>
  <c r="BO239" i="1"/>
  <c r="BO196" i="1"/>
  <c r="BS236" i="1"/>
  <c r="BN232" i="1"/>
  <c r="AD72" i="8"/>
  <c r="BS41" i="8"/>
  <c r="BS44" i="8"/>
  <c r="BQ88" i="8"/>
  <c r="BS43" i="8"/>
  <c r="BS45" i="8"/>
  <c r="BQ136" i="8"/>
  <c r="BS81" i="8"/>
  <c r="BQ58" i="8"/>
  <c r="BS130" i="8"/>
  <c r="BU308" i="1"/>
  <c r="AE77" i="8"/>
  <c r="BQ91" i="8"/>
  <c r="BQ89" i="8"/>
  <c r="BQ133" i="8"/>
  <c r="BS127" i="8"/>
  <c r="BQ134" i="8"/>
  <c r="AE75" i="8"/>
  <c r="BQ90" i="8"/>
  <c r="AE73" i="8"/>
  <c r="AE76" i="8"/>
  <c r="BS128" i="8"/>
  <c r="BS84" i="8"/>
  <c r="BS82" i="8"/>
  <c r="BS129" i="8"/>
  <c r="BQ60" i="8"/>
  <c r="BQ311" i="1"/>
  <c r="BS83" i="8"/>
  <c r="BQ59" i="8"/>
  <c r="BS305" i="1"/>
  <c r="BS80" i="8"/>
  <c r="BQ135" i="8"/>
  <c r="BQ56" i="8"/>
  <c r="BQ137" i="8"/>
  <c r="BS42" i="8"/>
  <c r="AE74" i="8"/>
  <c r="BQ57" i="8"/>
  <c r="BQ87" i="8"/>
  <c r="BS126" i="8"/>
  <c r="AO7" i="10" l="1"/>
  <c r="AO4" i="10"/>
  <c r="AN41" i="11"/>
  <c r="AN40" i="11"/>
  <c r="AN53" i="11"/>
  <c r="AO6" i="11"/>
  <c r="AN8" i="11"/>
  <c r="AN48" i="12"/>
  <c r="AN22" i="12"/>
  <c r="AN47" i="12"/>
  <c r="AO6" i="12"/>
  <c r="AN8" i="12"/>
  <c r="AL55" i="11"/>
  <c r="AM37" i="11"/>
  <c r="AM44" i="10"/>
  <c r="CC327" i="9"/>
  <c r="CC293" i="9"/>
  <c r="CC98" i="9"/>
  <c r="CC39" i="9"/>
  <c r="CC273" i="9" s="1"/>
  <c r="CC42" i="9"/>
  <c r="BO327" i="8"/>
  <c r="BO316" i="8"/>
  <c r="CD7" i="9"/>
  <c r="CD4" i="9"/>
  <c r="BR326" i="8"/>
  <c r="BQ326" i="8"/>
  <c r="BQ86" i="8"/>
  <c r="BQ160" i="8"/>
  <c r="BQ158" i="8"/>
  <c r="BQ114" i="8"/>
  <c r="BQ298" i="8" s="1"/>
  <c r="BQ111" i="8"/>
  <c r="BQ295" i="8" s="1"/>
  <c r="BQ157" i="8"/>
  <c r="BQ113" i="8"/>
  <c r="BQ297" i="8" s="1"/>
  <c r="BQ159" i="8"/>
  <c r="BQ55" i="8"/>
  <c r="BQ24" i="8" s="1"/>
  <c r="BQ110" i="8"/>
  <c r="BQ112" i="8"/>
  <c r="BQ296" i="8" s="1"/>
  <c r="BQ132" i="8"/>
  <c r="BQ117" i="8" s="1"/>
  <c r="BQ156" i="8"/>
  <c r="BS104" i="8"/>
  <c r="BS288" i="8" s="1"/>
  <c r="BS79" i="8"/>
  <c r="BS106" i="8"/>
  <c r="BS290" i="8" s="1"/>
  <c r="BS152" i="8"/>
  <c r="BS105" i="8"/>
  <c r="BS289" i="8" s="1"/>
  <c r="BS40" i="8"/>
  <c r="BS103" i="8"/>
  <c r="BS125" i="8"/>
  <c r="BS149" i="8"/>
  <c r="BS151" i="8"/>
  <c r="BS107" i="8"/>
  <c r="BS291" i="8" s="1"/>
  <c r="BS153" i="8"/>
  <c r="BS150" i="8"/>
  <c r="BP294" i="8"/>
  <c r="BP109" i="8"/>
  <c r="BP94" i="8" s="1"/>
  <c r="BO293" i="8"/>
  <c r="BO278" i="8" s="1"/>
  <c r="BR102" i="8"/>
  <c r="BR287" i="8"/>
  <c r="BR286" i="8" s="1"/>
  <c r="BR148" i="8"/>
  <c r="BP155" i="8"/>
  <c r="BP140" i="8" s="1"/>
  <c r="BT121" i="1"/>
  <c r="BU125" i="1"/>
  <c r="BQ304" i="1"/>
  <c r="BU200" i="1"/>
  <c r="BV162" i="1"/>
  <c r="BT236" i="1"/>
  <c r="BP265" i="1"/>
  <c r="BP334" i="1"/>
  <c r="BP344" i="1"/>
  <c r="BS197" i="1"/>
  <c r="BT159" i="1"/>
  <c r="BQ203" i="1"/>
  <c r="BR165" i="1"/>
  <c r="BQ158" i="1"/>
  <c r="BR233" i="1"/>
  <c r="BP239" i="1"/>
  <c r="BP196" i="1"/>
  <c r="BO232" i="1"/>
  <c r="AE72" i="8"/>
  <c r="BT80" i="8"/>
  <c r="BR87" i="8"/>
  <c r="BR59" i="8"/>
  <c r="BS296" i="1"/>
  <c r="BR136" i="8"/>
  <c r="BR134" i="8"/>
  <c r="BR89" i="8"/>
  <c r="BR137" i="8"/>
  <c r="BR91" i="8"/>
  <c r="BR60" i="8"/>
  <c r="BT42" i="8"/>
  <c r="BR56" i="8"/>
  <c r="BR57" i="8"/>
  <c r="BT128" i="8"/>
  <c r="BT44" i="8"/>
  <c r="AF73" i="8"/>
  <c r="BT129" i="8"/>
  <c r="BR133" i="8"/>
  <c r="BR311" i="1"/>
  <c r="BT81" i="8"/>
  <c r="BT126" i="8"/>
  <c r="BR88" i="8"/>
  <c r="BT84" i="8"/>
  <c r="AF76" i="8"/>
  <c r="AF74" i="8"/>
  <c r="AF77" i="8"/>
  <c r="BT43" i="8"/>
  <c r="BT45" i="8"/>
  <c r="BT127" i="8"/>
  <c r="BT130" i="8"/>
  <c r="BT305" i="1"/>
  <c r="BR135" i="8"/>
  <c r="AF75" i="8"/>
  <c r="BT82" i="8"/>
  <c r="BT83" i="8"/>
  <c r="BV308" i="1"/>
  <c r="BR58" i="8"/>
  <c r="BT41" i="8"/>
  <c r="BR90" i="8"/>
  <c r="AO7" i="11" l="1"/>
  <c r="AO4" i="11"/>
  <c r="AO4" i="12"/>
  <c r="AO7" i="12"/>
  <c r="AO51" i="10"/>
  <c r="AO50" i="10"/>
  <c r="AP6" i="10"/>
  <c r="AO8" i="10"/>
  <c r="BR303" i="8"/>
  <c r="BR275" i="9" s="1"/>
  <c r="CD244" i="9"/>
  <c r="CD163" i="9"/>
  <c r="CD297" i="9" s="1"/>
  <c r="CD99" i="9"/>
  <c r="CD165" i="9"/>
  <c r="BQ71" i="8"/>
  <c r="BQ272" i="9" s="1"/>
  <c r="AN38" i="11"/>
  <c r="AM34" i="11"/>
  <c r="CD330" i="9"/>
  <c r="CD328" i="9"/>
  <c r="CC67" i="9"/>
  <c r="CD183" i="9"/>
  <c r="CD161" i="9"/>
  <c r="CD294" i="9" s="1"/>
  <c r="CD138" i="9"/>
  <c r="CD101" i="9"/>
  <c r="CD69" i="9"/>
  <c r="CD74" i="9"/>
  <c r="CD55" i="9"/>
  <c r="CD44" i="9"/>
  <c r="CD40" i="9"/>
  <c r="CD43" i="9"/>
  <c r="CD41" i="9"/>
  <c r="CE6" i="9"/>
  <c r="BP327" i="8"/>
  <c r="BP316" i="8"/>
  <c r="CD14" i="9"/>
  <c r="BR159" i="8"/>
  <c r="BR114" i="8"/>
  <c r="BR298" i="8" s="1"/>
  <c r="BR55" i="8"/>
  <c r="BR24" i="8" s="1"/>
  <c r="BR110" i="8"/>
  <c r="BR158" i="8"/>
  <c r="BR132" i="8"/>
  <c r="BR117" i="8" s="1"/>
  <c r="BR156" i="8"/>
  <c r="BR160" i="8"/>
  <c r="BR112" i="8"/>
  <c r="BR296" i="8" s="1"/>
  <c r="BR157" i="8"/>
  <c r="BR111" i="8"/>
  <c r="BR295" i="8" s="1"/>
  <c r="BR113" i="8"/>
  <c r="BR297" i="8" s="1"/>
  <c r="BR86" i="8"/>
  <c r="BR71" i="8" s="1"/>
  <c r="BR272" i="9" s="1"/>
  <c r="BT104" i="8"/>
  <c r="BT288" i="8" s="1"/>
  <c r="BT150" i="8"/>
  <c r="BT151" i="8"/>
  <c r="BT79" i="8"/>
  <c r="BT106" i="8"/>
  <c r="BT290" i="8" s="1"/>
  <c r="BT153" i="8"/>
  <c r="BT152" i="8"/>
  <c r="BT105" i="8"/>
  <c r="BT289" i="8" s="1"/>
  <c r="BT103" i="8"/>
  <c r="BT40" i="8"/>
  <c r="BT149" i="8"/>
  <c r="BT125" i="8"/>
  <c r="BT107" i="8"/>
  <c r="BT291" i="8" s="1"/>
  <c r="BS148" i="8"/>
  <c r="BQ155" i="8"/>
  <c r="BQ140" i="8" s="1"/>
  <c r="BS287" i="8"/>
  <c r="BS286" i="8" s="1"/>
  <c r="BS102" i="8"/>
  <c r="BQ109" i="8"/>
  <c r="BQ94" i="8" s="1"/>
  <c r="BQ294" i="8"/>
  <c r="BP293" i="8"/>
  <c r="BP278" i="8" s="1"/>
  <c r="BS343" i="1"/>
  <c r="BU121" i="1"/>
  <c r="BV125" i="1"/>
  <c r="BT156" i="1"/>
  <c r="BT264" i="1"/>
  <c r="BR304" i="1"/>
  <c r="BS233" i="1"/>
  <c r="BQ265" i="1"/>
  <c r="BQ334" i="1"/>
  <c r="BQ344" i="1"/>
  <c r="BR203" i="1"/>
  <c r="BS165" i="1"/>
  <c r="BR158" i="1"/>
  <c r="BV200" i="1"/>
  <c r="BW162" i="1"/>
  <c r="BU236" i="1"/>
  <c r="BQ239" i="1"/>
  <c r="BQ196" i="1"/>
  <c r="BP232" i="1"/>
  <c r="BT197" i="1"/>
  <c r="BU159" i="1"/>
  <c r="AF72" i="8"/>
  <c r="AA80" i="8"/>
  <c r="AG82" i="8"/>
  <c r="BS137" i="8"/>
  <c r="BS311" i="1"/>
  <c r="BU129" i="8"/>
  <c r="BS136" i="8"/>
  <c r="BU80" i="8"/>
  <c r="AH83" i="8"/>
  <c r="BS89" i="8"/>
  <c r="BS91" i="8"/>
  <c r="AA81" i="8"/>
  <c r="AE81" i="8"/>
  <c r="AI84" i="8"/>
  <c r="AC80" i="8"/>
  <c r="AG81" i="8"/>
  <c r="BS87" i="8"/>
  <c r="AA84" i="8"/>
  <c r="BW308" i="1"/>
  <c r="AH80" i="8"/>
  <c r="AC84" i="8"/>
  <c r="AI82" i="8"/>
  <c r="AD80" i="8"/>
  <c r="AE80" i="8"/>
  <c r="AB84" i="8"/>
  <c r="BU81" i="8"/>
  <c r="AH81" i="8"/>
  <c r="BS88" i="8"/>
  <c r="Z84" i="8"/>
  <c r="BU126" i="8"/>
  <c r="AF81" i="8"/>
  <c r="AH82" i="8"/>
  <c r="AC81" i="8"/>
  <c r="AC82" i="8"/>
  <c r="Y84" i="8"/>
  <c r="AD83" i="8"/>
  <c r="BU127" i="8"/>
  <c r="BS59" i="8"/>
  <c r="AI81" i="8"/>
  <c r="AA83" i="8"/>
  <c r="BU43" i="8"/>
  <c r="AI83" i="8"/>
  <c r="AD82" i="8"/>
  <c r="AG80" i="8"/>
  <c r="BU82" i="8"/>
  <c r="Y82" i="8"/>
  <c r="BU130" i="8"/>
  <c r="BS134" i="8"/>
  <c r="BU42" i="8"/>
  <c r="AG84" i="8"/>
  <c r="AF84" i="8"/>
  <c r="Y83" i="8"/>
  <c r="BU45" i="8"/>
  <c r="AH84" i="8"/>
  <c r="BS135" i="8"/>
  <c r="Z82" i="8"/>
  <c r="AB82" i="8"/>
  <c r="AB83" i="8"/>
  <c r="BS133" i="8"/>
  <c r="Z83" i="8"/>
  <c r="BU128" i="8"/>
  <c r="AI80" i="8"/>
  <c r="Z80" i="8"/>
  <c r="AA82" i="8"/>
  <c r="AG83" i="8"/>
  <c r="AF82" i="8"/>
  <c r="U291" i="9"/>
  <c r="BU83" i="8"/>
  <c r="AF83" i="8"/>
  <c r="AB80" i="8"/>
  <c r="BT296" i="1"/>
  <c r="AE82" i="8"/>
  <c r="BS60" i="8"/>
  <c r="BU41" i="8"/>
  <c r="AE84" i="8"/>
  <c r="BU305" i="1"/>
  <c r="AD81" i="8"/>
  <c r="Z81" i="8"/>
  <c r="Y81" i="8"/>
  <c r="AB81" i="8"/>
  <c r="AC83" i="8"/>
  <c r="BS56" i="8"/>
  <c r="BS90" i="8"/>
  <c r="Y80" i="8"/>
  <c r="BS58" i="8"/>
  <c r="BS57" i="8"/>
  <c r="BU44" i="8"/>
  <c r="AF80" i="8"/>
  <c r="BU84" i="8"/>
  <c r="AE83" i="8"/>
  <c r="AD84" i="8"/>
  <c r="AP7" i="10" l="1"/>
  <c r="AP4" i="10"/>
  <c r="AO8" i="12"/>
  <c r="AP6" i="12"/>
  <c r="AO48" i="12"/>
  <c r="AO47" i="12"/>
  <c r="AO22" i="12"/>
  <c r="AO40" i="11"/>
  <c r="AO41" i="11"/>
  <c r="AO53" i="11"/>
  <c r="AO8" i="11"/>
  <c r="AP6" i="11"/>
  <c r="AN48" i="10"/>
  <c r="AM39" i="11"/>
  <c r="CD327" i="9"/>
  <c r="CD293" i="9"/>
  <c r="CD98" i="9"/>
  <c r="CD39" i="9"/>
  <c r="CD273" i="9" s="1"/>
  <c r="CD42" i="9"/>
  <c r="BQ327" i="8"/>
  <c r="BQ316" i="8"/>
  <c r="BS326" i="8"/>
  <c r="CE4" i="9"/>
  <c r="CE7" i="9"/>
  <c r="BT148" i="8"/>
  <c r="BU104" i="8"/>
  <c r="BU288" i="8" s="1"/>
  <c r="BU149" i="8"/>
  <c r="BU125" i="8"/>
  <c r="BU150" i="8"/>
  <c r="BU152" i="8"/>
  <c r="BU153" i="8"/>
  <c r="BU105" i="8"/>
  <c r="BU289" i="8" s="1"/>
  <c r="BU40" i="8"/>
  <c r="BU103" i="8"/>
  <c r="BU107" i="8"/>
  <c r="BU291" i="8" s="1"/>
  <c r="BU106" i="8"/>
  <c r="BU290" i="8" s="1"/>
  <c r="BU79" i="8"/>
  <c r="BU151" i="8"/>
  <c r="BS86" i="8"/>
  <c r="BS71" i="8" s="1"/>
  <c r="BS272" i="9" s="1"/>
  <c r="BS159" i="8"/>
  <c r="BS114" i="8"/>
  <c r="BS298" i="8" s="1"/>
  <c r="BS157" i="8"/>
  <c r="BS160" i="8"/>
  <c r="BS113" i="8"/>
  <c r="BS297" i="8" s="1"/>
  <c r="BS158" i="8"/>
  <c r="BS132" i="8"/>
  <c r="BS117" i="8" s="1"/>
  <c r="BS156" i="8"/>
  <c r="BS55" i="8"/>
  <c r="BS24" i="8" s="1"/>
  <c r="BS110" i="8"/>
  <c r="BS112" i="8"/>
  <c r="BS296" i="8" s="1"/>
  <c r="BS111" i="8"/>
  <c r="BS295" i="8" s="1"/>
  <c r="BR155" i="8"/>
  <c r="BR140" i="8" s="1"/>
  <c r="BQ293" i="8"/>
  <c r="BQ278" i="8" s="1"/>
  <c r="BT303" i="8" s="1"/>
  <c r="BT275" i="9" s="1"/>
  <c r="BR109" i="8"/>
  <c r="BR94" i="8" s="1"/>
  <c r="BR294" i="8"/>
  <c r="BR293" i="8" s="1"/>
  <c r="BR278" i="8" s="1"/>
  <c r="BT287" i="8"/>
  <c r="BT286" i="8" s="1"/>
  <c r="BT102" i="8"/>
  <c r="BT343" i="1"/>
  <c r="BV121" i="1"/>
  <c r="BW125" i="1"/>
  <c r="BU156" i="1"/>
  <c r="BU264" i="1"/>
  <c r="BS304" i="1"/>
  <c r="BQ232" i="1"/>
  <c r="BW200" i="1"/>
  <c r="BX162" i="1"/>
  <c r="BV236" i="1"/>
  <c r="BR334" i="1"/>
  <c r="BR265" i="1"/>
  <c r="BR344" i="1"/>
  <c r="BU197" i="1"/>
  <c r="BV159" i="1"/>
  <c r="BS203" i="1"/>
  <c r="BT165" i="1"/>
  <c r="BS158" i="1"/>
  <c r="BT233" i="1"/>
  <c r="BR239" i="1"/>
  <c r="BR196" i="1"/>
  <c r="Y79" i="8"/>
  <c r="Z79" i="8"/>
  <c r="AA79" i="8"/>
  <c r="AB79" i="8"/>
  <c r="AC79" i="8"/>
  <c r="AD79" i="8"/>
  <c r="AE79" i="8"/>
  <c r="AF79" i="8"/>
  <c r="AG79" i="8"/>
  <c r="AH79" i="8"/>
  <c r="AI79" i="8"/>
  <c r="AF90" i="8"/>
  <c r="BT88" i="8"/>
  <c r="BV83" i="8"/>
  <c r="U7" i="9"/>
  <c r="Z88" i="8"/>
  <c r="BV128" i="8"/>
  <c r="Y87" i="8"/>
  <c r="AA89" i="8"/>
  <c r="BT59" i="8"/>
  <c r="AC89" i="8"/>
  <c r="AC91" i="8"/>
  <c r="BT311" i="1"/>
  <c r="BT137" i="8"/>
  <c r="AA87" i="8"/>
  <c r="AI87" i="8"/>
  <c r="BV45" i="8"/>
  <c r="BV126" i="8"/>
  <c r="AH88" i="8"/>
  <c r="AH89" i="8"/>
  <c r="BT136" i="8"/>
  <c r="Z90" i="8"/>
  <c r="AH90" i="8"/>
  <c r="AD89" i="8"/>
  <c r="AH87" i="8"/>
  <c r="BV81" i="8"/>
  <c r="BT60" i="8"/>
  <c r="AB91" i="8"/>
  <c r="AE87" i="8"/>
  <c r="BV41" i="8"/>
  <c r="AF89" i="8"/>
  <c r="AD90" i="8"/>
  <c r="BT90" i="8"/>
  <c r="AB90" i="8"/>
  <c r="AF88" i="8"/>
  <c r="AB87" i="8"/>
  <c r="BV42" i="8"/>
  <c r="BT57" i="8"/>
  <c r="BV305" i="1"/>
  <c r="AI91" i="8"/>
  <c r="BT89" i="8"/>
  <c r="AI90" i="8"/>
  <c r="AD88" i="8"/>
  <c r="AD87" i="8"/>
  <c r="AA91" i="8"/>
  <c r="BT133" i="8"/>
  <c r="BV129" i="8"/>
  <c r="AE91" i="8"/>
  <c r="AE90" i="8"/>
  <c r="AC87" i="8"/>
  <c r="AG89" i="8"/>
  <c r="AH91" i="8"/>
  <c r="Z87" i="8"/>
  <c r="AF91" i="8"/>
  <c r="BT56" i="8"/>
  <c r="BT91" i="8"/>
  <c r="Y89" i="8"/>
  <c r="Y90" i="8"/>
  <c r="BU296" i="1"/>
  <c r="AG91" i="8"/>
  <c r="Y88" i="8"/>
  <c r="AE88" i="8"/>
  <c r="AA90" i="8"/>
  <c r="BT134" i="8"/>
  <c r="AI89" i="8"/>
  <c r="BV127" i="8"/>
  <c r="BV43" i="8"/>
  <c r="AB89" i="8"/>
  <c r="Y91" i="8"/>
  <c r="AC88" i="8"/>
  <c r="AI88" i="8"/>
  <c r="BX308" i="1"/>
  <c r="BV80" i="8"/>
  <c r="AG90" i="8"/>
  <c r="Z91" i="8"/>
  <c r="AC90" i="8"/>
  <c r="AG87" i="8"/>
  <c r="AB88" i="8"/>
  <c r="AF87" i="8"/>
  <c r="BV130" i="8"/>
  <c r="BV44" i="8"/>
  <c r="BT58" i="8"/>
  <c r="BT135" i="8"/>
  <c r="AE89" i="8"/>
  <c r="BV82" i="8"/>
  <c r="Z89" i="8"/>
  <c r="AD91" i="8"/>
  <c r="BT87" i="8"/>
  <c r="AG88" i="8"/>
  <c r="BV84" i="8"/>
  <c r="AA88" i="8"/>
  <c r="AP7" i="11" l="1"/>
  <c r="AP4" i="11"/>
  <c r="AP86" i="11" s="1"/>
  <c r="AP4" i="12"/>
  <c r="AP37" i="12" s="1"/>
  <c r="AP7" i="12"/>
  <c r="AP51" i="10"/>
  <c r="AP50" i="10"/>
  <c r="AQ6" i="10"/>
  <c r="AP8" i="10"/>
  <c r="BS303" i="8"/>
  <c r="BS275" i="9" s="1"/>
  <c r="CE244" i="9"/>
  <c r="CE163" i="9"/>
  <c r="CE297" i="9" s="1"/>
  <c r="BU303" i="8"/>
  <c r="BU275" i="9" s="1"/>
  <c r="X38" i="12"/>
  <c r="Y38" i="12"/>
  <c r="Z38" i="12"/>
  <c r="AD38" i="12"/>
  <c r="AA38" i="12"/>
  <c r="AC38" i="12"/>
  <c r="AE38" i="12"/>
  <c r="AF38" i="12"/>
  <c r="AG38" i="12"/>
  <c r="AH38" i="12"/>
  <c r="AI38" i="12"/>
  <c r="AK38" i="12"/>
  <c r="AJ38" i="12"/>
  <c r="AL38" i="12"/>
  <c r="AM38" i="12"/>
  <c r="AN38" i="12"/>
  <c r="AO38" i="12"/>
  <c r="AP38" i="12"/>
  <c r="CE165" i="9"/>
  <c r="Y37" i="12"/>
  <c r="Z37" i="12"/>
  <c r="AA37" i="12"/>
  <c r="AC37" i="12"/>
  <c r="AB37" i="12"/>
  <c r="AD37" i="12"/>
  <c r="AE37" i="12"/>
  <c r="AG37" i="12"/>
  <c r="AF37" i="12"/>
  <c r="AH37" i="12"/>
  <c r="AI37" i="12"/>
  <c r="AK37" i="12"/>
  <c r="AJ37" i="12"/>
  <c r="AN37" i="12"/>
  <c r="AL37" i="12"/>
  <c r="AM37" i="12"/>
  <c r="AO37" i="12"/>
  <c r="X37" i="12"/>
  <c r="X32" i="12"/>
  <c r="Y32" i="12"/>
  <c r="Z32" i="12"/>
  <c r="AA32" i="12"/>
  <c r="AB32" i="12"/>
  <c r="AD32" i="12"/>
  <c r="AC32" i="12"/>
  <c r="AE32" i="12"/>
  <c r="AF32" i="12"/>
  <c r="AG32" i="12"/>
  <c r="AH32" i="12"/>
  <c r="AI32" i="12"/>
  <c r="AJ32" i="12"/>
  <c r="AK32" i="12"/>
  <c r="AL32" i="12"/>
  <c r="AM32" i="12"/>
  <c r="AN32" i="12"/>
  <c r="AP32" i="12"/>
  <c r="AO32" i="12"/>
  <c r="X109" i="11"/>
  <c r="Y109" i="11"/>
  <c r="Z109" i="11"/>
  <c r="AA109" i="11"/>
  <c r="AC109" i="11"/>
  <c r="AD109" i="11"/>
  <c r="AE109" i="11"/>
  <c r="AG109" i="11"/>
  <c r="AF109" i="11"/>
  <c r="AH109" i="11"/>
  <c r="AI109" i="11"/>
  <c r="AJ109" i="11"/>
  <c r="AK109" i="11"/>
  <c r="AL109" i="11"/>
  <c r="AM109" i="11"/>
  <c r="AN109" i="11"/>
  <c r="Y86" i="11"/>
  <c r="Z86" i="11"/>
  <c r="AA86" i="11"/>
  <c r="AC86" i="11"/>
  <c r="AD86" i="11"/>
  <c r="AE86" i="11"/>
  <c r="AH86" i="11"/>
  <c r="AF86" i="11"/>
  <c r="AG86" i="11"/>
  <c r="AK86" i="11"/>
  <c r="AI86" i="11"/>
  <c r="AJ86" i="11"/>
  <c r="AL86" i="11"/>
  <c r="AM86" i="11"/>
  <c r="AO86" i="11"/>
  <c r="X86" i="11"/>
  <c r="Y77" i="11"/>
  <c r="AA76" i="11"/>
  <c r="Y76" i="11"/>
  <c r="Y79" i="11"/>
  <c r="AA77" i="11"/>
  <c r="Z76" i="11"/>
  <c r="Z79" i="11"/>
  <c r="Z78" i="11"/>
  <c r="Z77" i="11"/>
  <c r="AA78" i="11"/>
  <c r="AA79" i="11"/>
  <c r="AB76" i="11"/>
  <c r="AB77" i="11"/>
  <c r="AC76" i="11"/>
  <c r="AC77" i="11"/>
  <c r="AC79" i="11"/>
  <c r="AC78" i="11"/>
  <c r="AE79" i="11"/>
  <c r="AD77" i="11"/>
  <c r="AD76" i="11"/>
  <c r="AD78" i="11"/>
  <c r="AE76" i="11"/>
  <c r="AE78" i="11"/>
  <c r="AE77" i="11"/>
  <c r="AD79" i="11"/>
  <c r="AG79" i="11"/>
  <c r="AG78" i="11"/>
  <c r="AG76" i="11"/>
  <c r="AF79" i="11"/>
  <c r="AF78" i="11"/>
  <c r="AF76" i="11"/>
  <c r="AF77" i="11"/>
  <c r="AG77" i="11"/>
  <c r="AH78" i="11"/>
  <c r="AH76" i="11"/>
  <c r="AH77" i="11"/>
  <c r="AH79" i="11"/>
  <c r="AJ77" i="11"/>
  <c r="AJ78" i="11"/>
  <c r="AI76" i="11"/>
  <c r="AJ76" i="11"/>
  <c r="AI78" i="11"/>
  <c r="AI77" i="11"/>
  <c r="AJ79" i="11"/>
  <c r="AK76" i="11"/>
  <c r="AI79" i="11"/>
  <c r="AL77" i="11"/>
  <c r="AK78" i="11"/>
  <c r="AK77" i="11"/>
  <c r="AK79" i="11"/>
  <c r="AL78" i="11"/>
  <c r="AL79" i="11"/>
  <c r="AL76" i="11"/>
  <c r="AM79" i="11"/>
  <c r="AM78" i="11"/>
  <c r="AM77" i="11"/>
  <c r="AM76" i="11"/>
  <c r="AN78" i="11"/>
  <c r="AO77" i="11"/>
  <c r="AO76" i="11"/>
  <c r="AN76" i="11"/>
  <c r="AN77" i="11"/>
  <c r="AN79" i="11"/>
  <c r="AP76" i="11"/>
  <c r="AP77" i="11"/>
  <c r="X79" i="11"/>
  <c r="X77" i="11"/>
  <c r="X76" i="11"/>
  <c r="AM67" i="11"/>
  <c r="X68" i="11"/>
  <c r="Y68" i="11"/>
  <c r="Z68" i="11"/>
  <c r="AA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M55" i="11"/>
  <c r="X54" i="11"/>
  <c r="X56" i="11"/>
  <c r="Y56" i="11"/>
  <c r="AA56" i="11"/>
  <c r="Z56" i="11"/>
  <c r="AC56" i="11"/>
  <c r="AD56" i="11"/>
  <c r="AE56" i="11"/>
  <c r="AF56" i="11"/>
  <c r="AG56" i="11"/>
  <c r="AH56" i="11"/>
  <c r="AJ56" i="11"/>
  <c r="AK56" i="11"/>
  <c r="AI56" i="11"/>
  <c r="AL56" i="11"/>
  <c r="AM56" i="11"/>
  <c r="AN56" i="11"/>
  <c r="AO56" i="11"/>
  <c r="AN37" i="11"/>
  <c r="X82" i="10"/>
  <c r="Y82" i="10"/>
  <c r="Z82" i="10"/>
  <c r="AA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CE330" i="9"/>
  <c r="CD67" i="9"/>
  <c r="CE183" i="9"/>
  <c r="CE161" i="9"/>
  <c r="CE294" i="9" s="1"/>
  <c r="AB79" i="11" s="1"/>
  <c r="CE138" i="9"/>
  <c r="CE101" i="9"/>
  <c r="CE69" i="9"/>
  <c r="AB68" i="11" s="1"/>
  <c r="CE74" i="9"/>
  <c r="CE55" i="9"/>
  <c r="CE44" i="9"/>
  <c r="CE40" i="9"/>
  <c r="CE43" i="9"/>
  <c r="CE41" i="9"/>
  <c r="BS155" i="8"/>
  <c r="BS140" i="8" s="1"/>
  <c r="BR327" i="8"/>
  <c r="CE14" i="9"/>
  <c r="BR316" i="8"/>
  <c r="BT326" i="8"/>
  <c r="BT159" i="8"/>
  <c r="BT114" i="8"/>
  <c r="BT298" i="8" s="1"/>
  <c r="BT160" i="8"/>
  <c r="BT157" i="8"/>
  <c r="BT112" i="8"/>
  <c r="BT296" i="8" s="1"/>
  <c r="BT111" i="8"/>
  <c r="BT295" i="8" s="1"/>
  <c r="BT86" i="8"/>
  <c r="BT110" i="8"/>
  <c r="BT55" i="8"/>
  <c r="BT24" i="8" s="1"/>
  <c r="BT156" i="8"/>
  <c r="BT132" i="8"/>
  <c r="BT117" i="8" s="1"/>
  <c r="BT113" i="8"/>
  <c r="BT297" i="8" s="1"/>
  <c r="BT158" i="8"/>
  <c r="BV107" i="8"/>
  <c r="BV291" i="8" s="1"/>
  <c r="BV105" i="8"/>
  <c r="BV289" i="8" s="1"/>
  <c r="BV125" i="8"/>
  <c r="BV149" i="8"/>
  <c r="BV151" i="8"/>
  <c r="BV153" i="8"/>
  <c r="BV152" i="8"/>
  <c r="BV104" i="8"/>
  <c r="BV288" i="8" s="1"/>
  <c r="BV79" i="8"/>
  <c r="BV106" i="8"/>
  <c r="BV290" i="8" s="1"/>
  <c r="BV150" i="8"/>
  <c r="BV103" i="8"/>
  <c r="BV40" i="8"/>
  <c r="BS294" i="8"/>
  <c r="BS109" i="8"/>
  <c r="BS94" i="8" s="1"/>
  <c r="BU148" i="8"/>
  <c r="BU102" i="8"/>
  <c r="BU287" i="8"/>
  <c r="BU286" i="8" s="1"/>
  <c r="BU343" i="1"/>
  <c r="BW121" i="1"/>
  <c r="BX125" i="1"/>
  <c r="BX121" i="1" s="1"/>
  <c r="BX156" i="1" s="1"/>
  <c r="BV264" i="1"/>
  <c r="BV156" i="1"/>
  <c r="BT304" i="1"/>
  <c r="BU233" i="1"/>
  <c r="BX200" i="1"/>
  <c r="BY162" i="1"/>
  <c r="BW236" i="1"/>
  <c r="BS239" i="1"/>
  <c r="BS196" i="1"/>
  <c r="BT203" i="1"/>
  <c r="BU165" i="1"/>
  <c r="BT158" i="1"/>
  <c r="BS265" i="1"/>
  <c r="BS334" i="1"/>
  <c r="BS344" i="1"/>
  <c r="BR232" i="1"/>
  <c r="BV197" i="1"/>
  <c r="BW159" i="1"/>
  <c r="AA86" i="8"/>
  <c r="Y86" i="8"/>
  <c r="Z86" i="8"/>
  <c r="Z71" i="8" s="1"/>
  <c r="Z272" i="9" s="1"/>
  <c r="AB86" i="8"/>
  <c r="AB71" i="8" s="1"/>
  <c r="AB272" i="9" s="1"/>
  <c r="AC86" i="8"/>
  <c r="AC71" i="8" s="1"/>
  <c r="AC272" i="9" s="1"/>
  <c r="AD86" i="8"/>
  <c r="AE86" i="8"/>
  <c r="AE71" i="8" s="1"/>
  <c r="AE272" i="9" s="1"/>
  <c r="AF86" i="8"/>
  <c r="AF71" i="8" s="1"/>
  <c r="AF272" i="9" s="1"/>
  <c r="AG86" i="8"/>
  <c r="AH86" i="8"/>
  <c r="AI86" i="8"/>
  <c r="BU87" i="8"/>
  <c r="BW82" i="8"/>
  <c r="BU60" i="8"/>
  <c r="BW80" i="8"/>
  <c r="BU88" i="8"/>
  <c r="U165" i="9"/>
  <c r="BW128" i="8"/>
  <c r="BW42" i="8"/>
  <c r="BW296" i="1"/>
  <c r="BW43" i="8"/>
  <c r="BU133" i="8"/>
  <c r="BW41" i="8"/>
  <c r="U44" i="9"/>
  <c r="BU59" i="8"/>
  <c r="BU91" i="8"/>
  <c r="BW84" i="8"/>
  <c r="BW129" i="8"/>
  <c r="BW45" i="8"/>
  <c r="BU136" i="8"/>
  <c r="BW83" i="8"/>
  <c r="BW81" i="8"/>
  <c r="BU89" i="8"/>
  <c r="BU134" i="8"/>
  <c r="BU90" i="8"/>
  <c r="BU58" i="8"/>
  <c r="BU137" i="8"/>
  <c r="BY308" i="1"/>
  <c r="BW305" i="1"/>
  <c r="BU57" i="8"/>
  <c r="BW130" i="8"/>
  <c r="BW44" i="8"/>
  <c r="BU135" i="8"/>
  <c r="BW126" i="8"/>
  <c r="BW127" i="8"/>
  <c r="BU56" i="8"/>
  <c r="BV296" i="1"/>
  <c r="BU311" i="1"/>
  <c r="AQ7" i="10" l="1"/>
  <c r="AQ4" i="10"/>
  <c r="AP8" i="12"/>
  <c r="AQ6" i="12"/>
  <c r="AP47" i="12"/>
  <c r="AP22" i="12"/>
  <c r="AP48" i="12"/>
  <c r="AP40" i="11"/>
  <c r="AP41" i="11"/>
  <c r="AP53" i="11"/>
  <c r="AQ6" i="11"/>
  <c r="AP8" i="11"/>
  <c r="AO79" i="11"/>
  <c r="AP79" i="11"/>
  <c r="AO68" i="11"/>
  <c r="AP68" i="11"/>
  <c r="AD71" i="8"/>
  <c r="AD272" i="9" s="1"/>
  <c r="BT71" i="8"/>
  <c r="BT272" i="9" s="1"/>
  <c r="AA71" i="8"/>
  <c r="AA272" i="9" s="1"/>
  <c r="Y71" i="8"/>
  <c r="X55" i="11"/>
  <c r="AN34" i="11"/>
  <c r="AO38" i="11"/>
  <c r="CE293" i="9"/>
  <c r="AB78" i="11" s="1"/>
  <c r="CE42" i="9"/>
  <c r="CE39" i="9"/>
  <c r="AB56" i="11" s="1"/>
  <c r="BS327" i="8"/>
  <c r="BX264" i="1"/>
  <c r="BS316" i="8"/>
  <c r="BU326" i="8"/>
  <c r="BT155" i="8"/>
  <c r="BT140" i="8" s="1"/>
  <c r="BW79" i="8"/>
  <c r="BW152" i="8"/>
  <c r="BW151" i="8"/>
  <c r="BW150" i="8"/>
  <c r="BW40" i="8"/>
  <c r="BW103" i="8"/>
  <c r="BW105" i="8"/>
  <c r="BW289" i="8" s="1"/>
  <c r="BW107" i="8"/>
  <c r="BW291" i="8" s="1"/>
  <c r="BW104" i="8"/>
  <c r="BW288" i="8" s="1"/>
  <c r="BW106" i="8"/>
  <c r="BW290" i="8" s="1"/>
  <c r="BW125" i="8"/>
  <c r="BW149" i="8"/>
  <c r="BW153" i="8"/>
  <c r="BU86" i="8"/>
  <c r="BU71" i="8" s="1"/>
  <c r="BU272" i="9" s="1"/>
  <c r="BU160" i="8"/>
  <c r="BU156" i="8"/>
  <c r="BU132" i="8"/>
  <c r="BU117" i="8" s="1"/>
  <c r="BU158" i="8"/>
  <c r="BU159" i="8"/>
  <c r="BU112" i="8"/>
  <c r="BU296" i="8" s="1"/>
  <c r="BU111" i="8"/>
  <c r="BU295" i="8" s="1"/>
  <c r="BU110" i="8"/>
  <c r="BU55" i="8"/>
  <c r="BU24" i="8" s="1"/>
  <c r="BU114" i="8"/>
  <c r="BU298" i="8" s="1"/>
  <c r="BU157" i="8"/>
  <c r="BU113" i="8"/>
  <c r="BU297" i="8" s="1"/>
  <c r="BS293" i="8"/>
  <c r="BS278" i="8" s="1"/>
  <c r="BV102" i="8"/>
  <c r="BV287" i="8"/>
  <c r="BV286" i="8" s="1"/>
  <c r="BV148" i="8"/>
  <c r="BT294" i="8"/>
  <c r="BT293" i="8" s="1"/>
  <c r="BT278" i="8" s="1"/>
  <c r="BT109" i="8"/>
  <c r="BT94" i="8" s="1"/>
  <c r="BV343" i="1"/>
  <c r="BW343" i="1"/>
  <c r="BW264" i="1"/>
  <c r="BW156" i="1"/>
  <c r="BY125" i="1"/>
  <c r="BU304" i="1"/>
  <c r="BY200" i="1"/>
  <c r="BZ162" i="1"/>
  <c r="BX236" i="1"/>
  <c r="BT265" i="1"/>
  <c r="BT344" i="1"/>
  <c r="BT334" i="1"/>
  <c r="BU203" i="1"/>
  <c r="BV165" i="1"/>
  <c r="BU158" i="1"/>
  <c r="BW197" i="1"/>
  <c r="BX159" i="1"/>
  <c r="BT239" i="1"/>
  <c r="BT196" i="1"/>
  <c r="BV233" i="1"/>
  <c r="BS232" i="1"/>
  <c r="Y109" i="8"/>
  <c r="AA95" i="8"/>
  <c r="Y95" i="8"/>
  <c r="AA109" i="8"/>
  <c r="Z109" i="8"/>
  <c r="Z95" i="8"/>
  <c r="AB109" i="8"/>
  <c r="AB95" i="8"/>
  <c r="AC109" i="8"/>
  <c r="AC95" i="8"/>
  <c r="AD109" i="8"/>
  <c r="AD95" i="8"/>
  <c r="AE95" i="8"/>
  <c r="AE109" i="8"/>
  <c r="AF95" i="8"/>
  <c r="AF109" i="8"/>
  <c r="AG109" i="8"/>
  <c r="AH109" i="8"/>
  <c r="AI109" i="8"/>
  <c r="BV91" i="8"/>
  <c r="BX129" i="8"/>
  <c r="BV135" i="8"/>
  <c r="BV59" i="8"/>
  <c r="BV137" i="8"/>
  <c r="BV88" i="8"/>
  <c r="BV60" i="8"/>
  <c r="BX83" i="8"/>
  <c r="BX81" i="8"/>
  <c r="BX128" i="8"/>
  <c r="BV57" i="8"/>
  <c r="BV56" i="8"/>
  <c r="BX44" i="8"/>
  <c r="BV134" i="8"/>
  <c r="BX41" i="8"/>
  <c r="BX43" i="8"/>
  <c r="BX80" i="8"/>
  <c r="BX127" i="8"/>
  <c r="BV136" i="8"/>
  <c r="BX130" i="8"/>
  <c r="BV87" i="8"/>
  <c r="BV58" i="8"/>
  <c r="BX305" i="1"/>
  <c r="BX84" i="8"/>
  <c r="U161" i="9"/>
  <c r="BV311" i="1"/>
  <c r="BX45" i="8"/>
  <c r="BX126" i="8"/>
  <c r="BV90" i="8"/>
  <c r="BZ308" i="1"/>
  <c r="BV133" i="8"/>
  <c r="BX82" i="8"/>
  <c r="BV89" i="8"/>
  <c r="BX42" i="8"/>
  <c r="AQ7" i="12" l="1"/>
  <c r="AQ4" i="12"/>
  <c r="AQ7" i="11"/>
  <c r="AQ4" i="11"/>
  <c r="AQ51" i="10"/>
  <c r="AQ50" i="10"/>
  <c r="AR6" i="10"/>
  <c r="AQ8" i="10"/>
  <c r="BW303" i="8"/>
  <c r="BW275" i="9" s="1"/>
  <c r="BV303" i="8"/>
  <c r="BV275" i="9" s="1"/>
  <c r="BV163" i="9"/>
  <c r="AB38" i="12" s="1"/>
  <c r="AC42" i="12"/>
  <c r="AD42" i="12"/>
  <c r="AE42" i="12"/>
  <c r="AF42" i="12"/>
  <c r="AC14" i="12"/>
  <c r="AD14" i="12"/>
  <c r="AE14" i="12"/>
  <c r="AF14" i="12"/>
  <c r="Y272" i="9"/>
  <c r="AA322" i="8"/>
  <c r="Y322" i="8"/>
  <c r="Z322" i="8"/>
  <c r="AA311" i="8"/>
  <c r="AD311" i="8"/>
  <c r="AO78" i="11"/>
  <c r="AP78" i="11"/>
  <c r="AQ78" i="11"/>
  <c r="Z311" i="8"/>
  <c r="AB311" i="8"/>
  <c r="Y311" i="8"/>
  <c r="AF322" i="8"/>
  <c r="AC311" i="8"/>
  <c r="AN67" i="11"/>
  <c r="AE311" i="8"/>
  <c r="AD322" i="8"/>
  <c r="AF311" i="8"/>
  <c r="AE322" i="8"/>
  <c r="AC322" i="8"/>
  <c r="AB322" i="8"/>
  <c r="CE273" i="9"/>
  <c r="AP56" i="11"/>
  <c r="AQ56" i="11"/>
  <c r="AN39" i="11"/>
  <c r="P354" i="9"/>
  <c r="CE67" i="9"/>
  <c r="BW148" i="8"/>
  <c r="BT327" i="8"/>
  <c r="BW326" i="8"/>
  <c r="BV326" i="8"/>
  <c r="BT316" i="8"/>
  <c r="BV158" i="8"/>
  <c r="BV157" i="8"/>
  <c r="BV132" i="8"/>
  <c r="BV117" i="8" s="1"/>
  <c r="BV156" i="8"/>
  <c r="BV160" i="8"/>
  <c r="BV113" i="8"/>
  <c r="BV297" i="8" s="1"/>
  <c r="BV86" i="8"/>
  <c r="BV71" i="8" s="1"/>
  <c r="BV272" i="9" s="1"/>
  <c r="BV159" i="8"/>
  <c r="BV114" i="8"/>
  <c r="BV298" i="8" s="1"/>
  <c r="BV110" i="8"/>
  <c r="BV55" i="8"/>
  <c r="BV24" i="8" s="1"/>
  <c r="BV111" i="8"/>
  <c r="BV295" i="8" s="1"/>
  <c r="BV112" i="8"/>
  <c r="BV296" i="8" s="1"/>
  <c r="BX107" i="8"/>
  <c r="BX291" i="8" s="1"/>
  <c r="BX150" i="8"/>
  <c r="BX152" i="8"/>
  <c r="BX149" i="8"/>
  <c r="BX125" i="8"/>
  <c r="BX106" i="8"/>
  <c r="BX290" i="8" s="1"/>
  <c r="BX153" i="8"/>
  <c r="BX79" i="8"/>
  <c r="BX151" i="8"/>
  <c r="BX105" i="8"/>
  <c r="BX289" i="8" s="1"/>
  <c r="BX104" i="8"/>
  <c r="BX288" i="8" s="1"/>
  <c r="BX103" i="8"/>
  <c r="BX40" i="8"/>
  <c r="BU109" i="8"/>
  <c r="BU94" i="8" s="1"/>
  <c r="BU294" i="8"/>
  <c r="BW287" i="8"/>
  <c r="BW286" i="8" s="1"/>
  <c r="BW102" i="8"/>
  <c r="BU155" i="8"/>
  <c r="BU140" i="8" s="1"/>
  <c r="BY121" i="1"/>
  <c r="BZ125" i="1"/>
  <c r="BV304" i="1"/>
  <c r="BV203" i="1"/>
  <c r="BW165" i="1"/>
  <c r="BV158" i="1"/>
  <c r="BZ200" i="1"/>
  <c r="CA162" i="1"/>
  <c r="BU239" i="1"/>
  <c r="BU196" i="1"/>
  <c r="BY236" i="1"/>
  <c r="BT232" i="1"/>
  <c r="BX197" i="1"/>
  <c r="BY159" i="1"/>
  <c r="BW233" i="1"/>
  <c r="BU265" i="1"/>
  <c r="BU334" i="1"/>
  <c r="BU344" i="1"/>
  <c r="X102" i="8"/>
  <c r="X94" i="8" s="1"/>
  <c r="BW87" i="8"/>
  <c r="BY41" i="8"/>
  <c r="BY45" i="8"/>
  <c r="BY130" i="8"/>
  <c r="BW56" i="8"/>
  <c r="BW57" i="8"/>
  <c r="BY84" i="8"/>
  <c r="BW88" i="8"/>
  <c r="BY83" i="8"/>
  <c r="BY128" i="8"/>
  <c r="BY43" i="8"/>
  <c r="BX296" i="1"/>
  <c r="BW311" i="1"/>
  <c r="BY129" i="8"/>
  <c r="BW135" i="8"/>
  <c r="U163" i="9"/>
  <c r="BW133" i="8"/>
  <c r="BY81" i="8"/>
  <c r="BY127" i="8"/>
  <c r="BY80" i="8"/>
  <c r="BY126" i="8"/>
  <c r="BW58" i="8"/>
  <c r="BY305" i="1"/>
  <c r="BW91" i="8"/>
  <c r="BY44" i="8"/>
  <c r="BW137" i="8"/>
  <c r="BW59" i="8"/>
  <c r="BW60" i="8"/>
  <c r="CA308" i="1"/>
  <c r="BW136" i="8"/>
  <c r="BW89" i="8"/>
  <c r="BW90" i="8"/>
  <c r="BY82" i="8"/>
  <c r="BY42" i="8"/>
  <c r="BW134" i="8"/>
  <c r="AR7" i="10" l="1"/>
  <c r="AR4" i="10"/>
  <c r="AQ41" i="11"/>
  <c r="AQ53" i="11"/>
  <c r="AQ40" i="11"/>
  <c r="AQ77" i="11"/>
  <c r="AQ76" i="11"/>
  <c r="AQ86" i="11"/>
  <c r="AQ68" i="11"/>
  <c r="AQ79" i="11"/>
  <c r="AR6" i="11"/>
  <c r="AQ8" i="11"/>
  <c r="AQ48" i="12"/>
  <c r="AQ47" i="12"/>
  <c r="AQ38" i="12"/>
  <c r="AQ32" i="12"/>
  <c r="AQ37" i="12"/>
  <c r="AQ22" i="12"/>
  <c r="AR6" i="12"/>
  <c r="AQ8" i="12"/>
  <c r="BV297" i="9"/>
  <c r="AB86" i="11" s="1"/>
  <c r="BV165" i="9"/>
  <c r="AN86" i="11"/>
  <c r="AN55" i="11"/>
  <c r="AO37" i="11"/>
  <c r="AO42" i="10"/>
  <c r="BW164" i="9"/>
  <c r="BX164" i="9"/>
  <c r="BX280" i="9" s="1"/>
  <c r="BY164" i="9"/>
  <c r="BY280" i="9" s="1"/>
  <c r="BZ164" i="9"/>
  <c r="CA164" i="9"/>
  <c r="CA280" i="9" s="1"/>
  <c r="CB164" i="9"/>
  <c r="CB280" i="9" s="1"/>
  <c r="CC164" i="9"/>
  <c r="CC280" i="9" s="1"/>
  <c r="CD164" i="9"/>
  <c r="CD280" i="9" s="1"/>
  <c r="CE164" i="9"/>
  <c r="BV162" i="9"/>
  <c r="BU327" i="8"/>
  <c r="BV155" i="8"/>
  <c r="BV140" i="8" s="1"/>
  <c r="BU316" i="8"/>
  <c r="BX148" i="8"/>
  <c r="BW111" i="8"/>
  <c r="BW295" i="8" s="1"/>
  <c r="BW86" i="8"/>
  <c r="BW156" i="8"/>
  <c r="BW132" i="8"/>
  <c r="BW117" i="8" s="1"/>
  <c r="BW160" i="8"/>
  <c r="BW114" i="8"/>
  <c r="BW298" i="8" s="1"/>
  <c r="BW158" i="8"/>
  <c r="BW159" i="8"/>
  <c r="BW113" i="8"/>
  <c r="BW297" i="8" s="1"/>
  <c r="BW55" i="8"/>
  <c r="BW24" i="8" s="1"/>
  <c r="BW110" i="8"/>
  <c r="BW112" i="8"/>
  <c r="BW296" i="8" s="1"/>
  <c r="BW157" i="8"/>
  <c r="BY105" i="8"/>
  <c r="BY289" i="8" s="1"/>
  <c r="BY152" i="8"/>
  <c r="BY153" i="8"/>
  <c r="BY151" i="8"/>
  <c r="BY106" i="8"/>
  <c r="BY290" i="8" s="1"/>
  <c r="BY79" i="8"/>
  <c r="AO54" i="11" s="1"/>
  <c r="BY125" i="8"/>
  <c r="BY149" i="8"/>
  <c r="BY104" i="8"/>
  <c r="BY288" i="8" s="1"/>
  <c r="BY107" i="8"/>
  <c r="BY291" i="8" s="1"/>
  <c r="BY40" i="8"/>
  <c r="BY103" i="8"/>
  <c r="BY150" i="8"/>
  <c r="BX102" i="8"/>
  <c r="BX287" i="8"/>
  <c r="BX286" i="8" s="1"/>
  <c r="BV109" i="8"/>
  <c r="BV94" i="8" s="1"/>
  <c r="BV294" i="8"/>
  <c r="BU293" i="8"/>
  <c r="BU278" i="8" s="1"/>
  <c r="BX343" i="1"/>
  <c r="BZ121" i="1"/>
  <c r="CA125" i="1"/>
  <c r="BY156" i="1"/>
  <c r="BY264" i="1"/>
  <c r="BW304" i="1"/>
  <c r="BX233" i="1"/>
  <c r="BV334" i="1"/>
  <c r="BV265" i="1"/>
  <c r="BV344" i="1"/>
  <c r="BZ236" i="1"/>
  <c r="BW203" i="1"/>
  <c r="BX165" i="1"/>
  <c r="BW158" i="1"/>
  <c r="BV239" i="1"/>
  <c r="BV196" i="1"/>
  <c r="BU232" i="1"/>
  <c r="BY197" i="1"/>
  <c r="BZ159" i="1"/>
  <c r="CA200" i="1"/>
  <c r="CB162" i="1"/>
  <c r="AG102" i="8"/>
  <c r="BX311" i="1"/>
  <c r="BZ130" i="8"/>
  <c r="BZ42" i="8"/>
  <c r="BZ81" i="8"/>
  <c r="BZ305" i="1"/>
  <c r="BX57" i="8"/>
  <c r="BZ83" i="8"/>
  <c r="BX89" i="8"/>
  <c r="BX137" i="8"/>
  <c r="U297" i="9"/>
  <c r="BX56" i="8"/>
  <c r="BX60" i="8"/>
  <c r="BZ45" i="8"/>
  <c r="BX134" i="8"/>
  <c r="CB308" i="1"/>
  <c r="BX87" i="8"/>
  <c r="BX136" i="8"/>
  <c r="BZ129" i="8"/>
  <c r="BZ41" i="8"/>
  <c r="BZ82" i="8"/>
  <c r="BZ84" i="8"/>
  <c r="BZ126" i="8"/>
  <c r="BX58" i="8"/>
  <c r="BZ80" i="8"/>
  <c r="BZ128" i="8"/>
  <c r="BX135" i="8"/>
  <c r="BX59" i="8"/>
  <c r="BZ127" i="8"/>
  <c r="U164" i="9"/>
  <c r="BX90" i="8"/>
  <c r="BX88" i="8"/>
  <c r="BZ44" i="8"/>
  <c r="BX133" i="8"/>
  <c r="BZ43" i="8"/>
  <c r="BX91" i="8"/>
  <c r="BY296" i="1"/>
  <c r="AR7" i="12" l="1"/>
  <c r="AR4" i="12"/>
  <c r="AR4" i="11"/>
  <c r="AR7" i="11"/>
  <c r="AR44" i="10"/>
  <c r="AR51" i="10"/>
  <c r="AR49" i="10"/>
  <c r="AR46" i="10"/>
  <c r="AR50" i="10"/>
  <c r="AR48" i="10"/>
  <c r="AR47" i="10"/>
  <c r="AR42" i="10"/>
  <c r="AR82" i="10"/>
  <c r="AS6" i="10"/>
  <c r="AR8" i="10"/>
  <c r="BX303" i="8"/>
  <c r="BX275" i="9" s="1"/>
  <c r="AB82" i="10"/>
  <c r="BW71" i="8"/>
  <c r="BW272" i="9" s="1"/>
  <c r="AO34" i="11"/>
  <c r="AP38" i="11"/>
  <c r="AO44" i="10"/>
  <c r="BZ280" i="9"/>
  <c r="AP109" i="11" s="1"/>
  <c r="AP82" i="10"/>
  <c r="CE280" i="9"/>
  <c r="AQ109" i="11" s="1"/>
  <c r="AQ82" i="10"/>
  <c r="BW280" i="9"/>
  <c r="AO82" i="10"/>
  <c r="CD162" i="9"/>
  <c r="CC162" i="9"/>
  <c r="CB162" i="9"/>
  <c r="CA162" i="9"/>
  <c r="BZ162" i="9"/>
  <c r="BY162" i="9"/>
  <c r="BX162" i="9"/>
  <c r="CE162" i="9"/>
  <c r="BW162" i="9"/>
  <c r="BV327" i="8"/>
  <c r="BX326" i="8"/>
  <c r="BV316" i="8"/>
  <c r="BZ105" i="8"/>
  <c r="BZ289" i="8" s="1"/>
  <c r="BZ104" i="8"/>
  <c r="BZ288" i="8" s="1"/>
  <c r="BZ103" i="8"/>
  <c r="BZ40" i="8"/>
  <c r="BZ150" i="8"/>
  <c r="BZ125" i="8"/>
  <c r="BZ149" i="8"/>
  <c r="BZ106" i="8"/>
  <c r="BZ290" i="8" s="1"/>
  <c r="BZ151" i="8"/>
  <c r="BZ79" i="8"/>
  <c r="BZ152" i="8"/>
  <c r="BZ153" i="8"/>
  <c r="BZ107" i="8"/>
  <c r="BZ291" i="8" s="1"/>
  <c r="BX156" i="8"/>
  <c r="BX132" i="8"/>
  <c r="BX117" i="8" s="1"/>
  <c r="BX112" i="8"/>
  <c r="BX296" i="8" s="1"/>
  <c r="BX111" i="8"/>
  <c r="BX295" i="8" s="1"/>
  <c r="BX110" i="8"/>
  <c r="BX55" i="8"/>
  <c r="BX24" i="8" s="1"/>
  <c r="BX159" i="8"/>
  <c r="BX158" i="8"/>
  <c r="BX157" i="8"/>
  <c r="BX114" i="8"/>
  <c r="BX298" i="8" s="1"/>
  <c r="BX86" i="8"/>
  <c r="BX71" i="8" s="1"/>
  <c r="BX272" i="9" s="1"/>
  <c r="BX113" i="8"/>
  <c r="BX297" i="8" s="1"/>
  <c r="BX160" i="8"/>
  <c r="BY148" i="8"/>
  <c r="BV293" i="8"/>
  <c r="BV278" i="8" s="1"/>
  <c r="BW109" i="8"/>
  <c r="BW94" i="8" s="1"/>
  <c r="BW294" i="8"/>
  <c r="BW293" i="8" s="1"/>
  <c r="BW278" i="8" s="1"/>
  <c r="BY287" i="8"/>
  <c r="BY286" i="8" s="1"/>
  <c r="BY102" i="8"/>
  <c r="BW155" i="8"/>
  <c r="BW140" i="8" s="1"/>
  <c r="BY343" i="1"/>
  <c r="CA121" i="1"/>
  <c r="CB125" i="1"/>
  <c r="BZ156" i="1"/>
  <c r="BZ264" i="1"/>
  <c r="BX304" i="1"/>
  <c r="BV232" i="1"/>
  <c r="BY233" i="1"/>
  <c r="CB200" i="1"/>
  <c r="AP48" i="10" s="1"/>
  <c r="CC162" i="1"/>
  <c r="BW334" i="1"/>
  <c r="BW344" i="1"/>
  <c r="BW265" i="1"/>
  <c r="CA236" i="1"/>
  <c r="BX203" i="1"/>
  <c r="BY165" i="1"/>
  <c r="BX158" i="1"/>
  <c r="BW239" i="1"/>
  <c r="BW196" i="1"/>
  <c r="BZ197" i="1"/>
  <c r="CA159" i="1"/>
  <c r="X125" i="8"/>
  <c r="X117" i="8" s="1"/>
  <c r="AF102" i="8"/>
  <c r="AF94" i="8" s="1"/>
  <c r="BY137" i="8"/>
  <c r="BY136" i="8"/>
  <c r="BZ296" i="1"/>
  <c r="BY311" i="1"/>
  <c r="BY57" i="8"/>
  <c r="BY58" i="8"/>
  <c r="CA127" i="8"/>
  <c r="CA81" i="8"/>
  <c r="BY90" i="8"/>
  <c r="BY133" i="8"/>
  <c r="CA83" i="8"/>
  <c r="BY59" i="8"/>
  <c r="CA84" i="8"/>
  <c r="CA128" i="8"/>
  <c r="CA42" i="8"/>
  <c r="CA41" i="8"/>
  <c r="BY89" i="8"/>
  <c r="BY87" i="8"/>
  <c r="CA305" i="1"/>
  <c r="CC308" i="1"/>
  <c r="CA130" i="8"/>
  <c r="CA45" i="8"/>
  <c r="BY91" i="8"/>
  <c r="U162" i="9"/>
  <c r="BY135" i="8"/>
  <c r="BY88" i="8"/>
  <c r="CA43" i="8"/>
  <c r="CA129" i="8"/>
  <c r="CA82" i="8"/>
  <c r="BY60" i="8"/>
  <c r="CA44" i="8"/>
  <c r="CA126" i="8"/>
  <c r="BY134" i="8"/>
  <c r="CA80" i="8"/>
  <c r="BY56" i="8"/>
  <c r="AS4" i="10" l="1"/>
  <c r="AS7" i="10"/>
  <c r="AS6" i="11"/>
  <c r="AR8" i="11"/>
  <c r="AR81" i="11"/>
  <c r="AR17" i="11"/>
  <c r="AR61" i="11"/>
  <c r="AR52" i="11"/>
  <c r="AR24" i="11"/>
  <c r="AR30" i="11"/>
  <c r="AR11" i="11"/>
  <c r="AR18" i="11"/>
  <c r="AR80" i="11"/>
  <c r="AR128" i="11"/>
  <c r="AR102" i="11"/>
  <c r="AR84" i="11"/>
  <c r="AR108" i="11"/>
  <c r="AR62" i="11"/>
  <c r="AR86" i="11"/>
  <c r="AR87" i="11"/>
  <c r="AR123" i="11"/>
  <c r="AR66" i="11"/>
  <c r="AR78" i="11"/>
  <c r="AR104" i="11"/>
  <c r="AR53" i="11"/>
  <c r="AR88" i="11"/>
  <c r="AR103" i="11"/>
  <c r="AR37" i="11"/>
  <c r="AR54" i="11"/>
  <c r="AR67" i="11"/>
  <c r="AR41" i="11"/>
  <c r="AR110" i="11"/>
  <c r="AR28" i="11"/>
  <c r="AR89" i="11"/>
  <c r="AR14" i="11"/>
  <c r="AR85" i="11"/>
  <c r="AR117" i="11"/>
  <c r="AR129" i="11"/>
  <c r="AR55" i="11"/>
  <c r="AR34" i="11"/>
  <c r="AR46" i="11"/>
  <c r="AR31" i="11"/>
  <c r="AR36" i="11"/>
  <c r="AR15" i="11"/>
  <c r="AR105" i="11"/>
  <c r="AR40" i="11"/>
  <c r="AR76" i="11"/>
  <c r="AR26" i="11"/>
  <c r="AR27" i="11"/>
  <c r="AR16" i="11"/>
  <c r="AR131" i="11"/>
  <c r="AR121" i="11"/>
  <c r="AR115" i="11"/>
  <c r="AR19" i="11"/>
  <c r="AR59" i="11"/>
  <c r="AR119" i="11"/>
  <c r="AR99" i="11"/>
  <c r="AR75" i="11"/>
  <c r="AR13" i="11"/>
  <c r="AR91" i="11"/>
  <c r="AR63" i="11"/>
  <c r="AR68" i="11"/>
  <c r="AR29" i="11"/>
  <c r="AR100" i="11"/>
  <c r="AR113" i="11"/>
  <c r="AR77" i="11"/>
  <c r="AR60" i="11"/>
  <c r="AR79" i="11"/>
  <c r="AR44" i="11"/>
  <c r="AR56" i="11"/>
  <c r="AR38" i="11"/>
  <c r="AR39" i="11"/>
  <c r="AR90" i="11"/>
  <c r="AR109" i="11"/>
  <c r="AR32" i="12"/>
  <c r="AR22" i="12"/>
  <c r="AR48" i="12"/>
  <c r="AR47" i="12"/>
  <c r="AR37" i="12"/>
  <c r="AR38" i="12"/>
  <c r="AR8" i="12"/>
  <c r="AS6" i="12"/>
  <c r="BZ303" i="8"/>
  <c r="BZ275" i="9" s="1"/>
  <c r="AO109" i="11"/>
  <c r="AB109" i="11"/>
  <c r="AO39" i="11"/>
  <c r="BW316" i="8"/>
  <c r="BW327" i="8"/>
  <c r="BY326" i="8"/>
  <c r="BY113" i="8"/>
  <c r="BY297" i="8" s="1"/>
  <c r="BY111" i="8"/>
  <c r="BY295" i="8" s="1"/>
  <c r="BY159" i="8"/>
  <c r="BY86" i="8"/>
  <c r="BY71" i="8" s="1"/>
  <c r="BY272" i="9" s="1"/>
  <c r="BY114" i="8"/>
  <c r="BY298" i="8" s="1"/>
  <c r="BY110" i="8"/>
  <c r="BY55" i="8"/>
  <c r="BY24" i="8" s="1"/>
  <c r="BY160" i="8"/>
  <c r="BY112" i="8"/>
  <c r="BY296" i="8" s="1"/>
  <c r="BY132" i="8"/>
  <c r="BY117" i="8" s="1"/>
  <c r="BY156" i="8"/>
  <c r="BY158" i="8"/>
  <c r="BY157" i="8"/>
  <c r="CA79" i="8"/>
  <c r="CA150" i="8"/>
  <c r="CA105" i="8"/>
  <c r="CA289" i="8" s="1"/>
  <c r="CA104" i="8"/>
  <c r="CA288" i="8" s="1"/>
  <c r="CA125" i="8"/>
  <c r="CA149" i="8"/>
  <c r="CA151" i="8"/>
  <c r="CA103" i="8"/>
  <c r="CA40" i="8"/>
  <c r="CA153" i="8"/>
  <c r="CA152" i="8"/>
  <c r="CA106" i="8"/>
  <c r="CA290" i="8" s="1"/>
  <c r="CA107" i="8"/>
  <c r="CA291" i="8" s="1"/>
  <c r="BZ148" i="8"/>
  <c r="BX155" i="8"/>
  <c r="BX140" i="8" s="1"/>
  <c r="BZ102" i="8"/>
  <c r="BZ287" i="8"/>
  <c r="BZ286" i="8" s="1"/>
  <c r="BX109" i="8"/>
  <c r="BX94" i="8" s="1"/>
  <c r="BX294" i="8"/>
  <c r="BX293" i="8" s="1"/>
  <c r="BX278" i="8" s="1"/>
  <c r="BZ343" i="1"/>
  <c r="CB121" i="1"/>
  <c r="CC125" i="1"/>
  <c r="CA156" i="1"/>
  <c r="CA264" i="1"/>
  <c r="BY304" i="1"/>
  <c r="BW232" i="1"/>
  <c r="BX344" i="1"/>
  <c r="BX334" i="1"/>
  <c r="BX265" i="1"/>
  <c r="CA197" i="1"/>
  <c r="CB159" i="1"/>
  <c r="BY203" i="1"/>
  <c r="BZ165" i="1"/>
  <c r="BY158" i="1"/>
  <c r="BX239" i="1"/>
  <c r="BX196" i="1"/>
  <c r="CC200" i="1"/>
  <c r="CD162" i="1"/>
  <c r="BZ233" i="1"/>
  <c r="CB236" i="1"/>
  <c r="AE102" i="8"/>
  <c r="AE94" i="8" s="1"/>
  <c r="CB128" i="8"/>
  <c r="CD308" i="1"/>
  <c r="CB83" i="8"/>
  <c r="BZ57" i="8"/>
  <c r="BZ87" i="8"/>
  <c r="BZ89" i="8"/>
  <c r="BZ136" i="8"/>
  <c r="BZ88" i="8"/>
  <c r="BZ90" i="8"/>
  <c r="BZ58" i="8"/>
  <c r="CB41" i="8"/>
  <c r="BZ56" i="8"/>
  <c r="BZ59" i="8"/>
  <c r="CB43" i="8"/>
  <c r="CB126" i="8"/>
  <c r="CB44" i="8"/>
  <c r="BZ134" i="8"/>
  <c r="CB305" i="1"/>
  <c r="CB81" i="8"/>
  <c r="BZ135" i="8"/>
  <c r="CB82" i="8"/>
  <c r="CB129" i="8"/>
  <c r="BZ91" i="8"/>
  <c r="BZ133" i="8"/>
  <c r="CB127" i="8"/>
  <c r="BZ137" i="8"/>
  <c r="CB45" i="8"/>
  <c r="CA296" i="1"/>
  <c r="BZ311" i="1"/>
  <c r="CB130" i="8"/>
  <c r="CB42" i="8"/>
  <c r="BZ60" i="8"/>
  <c r="CB84" i="8"/>
  <c r="CB80" i="8"/>
  <c r="AR94" i="11" l="1"/>
  <c r="AR71" i="11"/>
  <c r="AR98" i="11"/>
  <c r="AR127" i="11"/>
  <c r="AR48" i="11"/>
  <c r="AR22" i="11"/>
  <c r="AS7" i="11"/>
  <c r="AS4" i="11"/>
  <c r="AS4" i="12"/>
  <c r="AS7" i="12"/>
  <c r="AT6" i="10"/>
  <c r="AS8" i="10"/>
  <c r="AS46" i="10"/>
  <c r="AS42" i="10"/>
  <c r="AS44" i="10"/>
  <c r="AS50" i="10"/>
  <c r="AS48" i="10"/>
  <c r="AS47" i="10"/>
  <c r="AS51" i="10"/>
  <c r="AS49" i="10"/>
  <c r="AS82" i="10"/>
  <c r="CA303" i="8"/>
  <c r="CA275" i="9" s="1"/>
  <c r="AO55" i="11"/>
  <c r="AP37" i="11"/>
  <c r="BX327" i="8"/>
  <c r="BX316" i="8"/>
  <c r="BZ326" i="8"/>
  <c r="CB153" i="8"/>
  <c r="CB104" i="8"/>
  <c r="CB288" i="8" s="1"/>
  <c r="CB107" i="8"/>
  <c r="CB291" i="8" s="1"/>
  <c r="CB105" i="8"/>
  <c r="CB289" i="8" s="1"/>
  <c r="CB103" i="8"/>
  <c r="CB40" i="8"/>
  <c r="CB152" i="8"/>
  <c r="CB106" i="8"/>
  <c r="CB290" i="8" s="1"/>
  <c r="CB149" i="8"/>
  <c r="CB125" i="8"/>
  <c r="CB79" i="8"/>
  <c r="CB150" i="8"/>
  <c r="CB151" i="8"/>
  <c r="BZ158" i="8"/>
  <c r="BZ86" i="8"/>
  <c r="BZ132" i="8"/>
  <c r="BZ156" i="8"/>
  <c r="BZ157" i="8"/>
  <c r="BZ110" i="8"/>
  <c r="BZ55" i="8"/>
  <c r="BZ24" i="8" s="1"/>
  <c r="BZ159" i="8"/>
  <c r="BZ114" i="8"/>
  <c r="BZ298" i="8" s="1"/>
  <c r="BZ160" i="8"/>
  <c r="BZ117" i="8"/>
  <c r="BZ112" i="8"/>
  <c r="BZ296" i="8" s="1"/>
  <c r="BZ111" i="8"/>
  <c r="BZ295" i="8" s="1"/>
  <c r="BZ113" i="8"/>
  <c r="BZ297" i="8" s="1"/>
  <c r="BY303" i="8"/>
  <c r="BY109" i="8"/>
  <c r="BY94" i="8" s="1"/>
  <c r="BY294" i="8"/>
  <c r="CA102" i="8"/>
  <c r="CA287" i="8"/>
  <c r="CA286" i="8" s="1"/>
  <c r="CA148" i="8"/>
  <c r="BY155" i="8"/>
  <c r="BY140" i="8" s="1"/>
  <c r="CA343" i="1"/>
  <c r="CC121" i="1"/>
  <c r="CD125" i="1"/>
  <c r="CB156" i="1"/>
  <c r="CB264" i="1"/>
  <c r="BZ304" i="1"/>
  <c r="BY344" i="1"/>
  <c r="BY265" i="1"/>
  <c r="BY334" i="1"/>
  <c r="CC236" i="1"/>
  <c r="BZ203" i="1"/>
  <c r="CA165" i="1"/>
  <c r="BZ158" i="1"/>
  <c r="CB197" i="1"/>
  <c r="CC159" i="1"/>
  <c r="BY239" i="1"/>
  <c r="BY196" i="1"/>
  <c r="CA233" i="1"/>
  <c r="BX232" i="1"/>
  <c r="CD200" i="1"/>
  <c r="CE162" i="1"/>
  <c r="X148" i="8"/>
  <c r="X140" i="8" s="1"/>
  <c r="AI102" i="8"/>
  <c r="CC130" i="8"/>
  <c r="CA59" i="8"/>
  <c r="CC84" i="8"/>
  <c r="CA88" i="8"/>
  <c r="CC43" i="8"/>
  <c r="CA56" i="8"/>
  <c r="CC44" i="8"/>
  <c r="CA135" i="8"/>
  <c r="CA60" i="8"/>
  <c r="CA87" i="8"/>
  <c r="CA137" i="8"/>
  <c r="CA311" i="1"/>
  <c r="CC80" i="8"/>
  <c r="CC83" i="8"/>
  <c r="CC82" i="8"/>
  <c r="CA133" i="8"/>
  <c r="CC81" i="8"/>
  <c r="CE308" i="1"/>
  <c r="CC127" i="8"/>
  <c r="CC305" i="1"/>
  <c r="CC129" i="8"/>
  <c r="CA58" i="8"/>
  <c r="CA91" i="8"/>
  <c r="CC126" i="8"/>
  <c r="CA136" i="8"/>
  <c r="CC45" i="8"/>
  <c r="CC42" i="8"/>
  <c r="CA57" i="8"/>
  <c r="CC41" i="8"/>
  <c r="CA90" i="8"/>
  <c r="CA134" i="8"/>
  <c r="CC128" i="8"/>
  <c r="CA89" i="8"/>
  <c r="CB296" i="1"/>
  <c r="AT7" i="10" l="1"/>
  <c r="AT4" i="10"/>
  <c r="AS8" i="12"/>
  <c r="AT6" i="12"/>
  <c r="AS38" i="12"/>
  <c r="AS32" i="12"/>
  <c r="AS37" i="12"/>
  <c r="AS47" i="12"/>
  <c r="AS22" i="12"/>
  <c r="AS48" i="12"/>
  <c r="AS123" i="11"/>
  <c r="AS68" i="11"/>
  <c r="AS62" i="11"/>
  <c r="AS67" i="11"/>
  <c r="AS53" i="11"/>
  <c r="AS16" i="11"/>
  <c r="AS115" i="11"/>
  <c r="AS77" i="11"/>
  <c r="AS17" i="11"/>
  <c r="AS105" i="11"/>
  <c r="AS56" i="11"/>
  <c r="AS46" i="11"/>
  <c r="AS39" i="11"/>
  <c r="AS36" i="11"/>
  <c r="AS52" i="11"/>
  <c r="AS99" i="11"/>
  <c r="AS79" i="11"/>
  <c r="AS34" i="11"/>
  <c r="AS103" i="11"/>
  <c r="AS88" i="11"/>
  <c r="AS37" i="11"/>
  <c r="AS27" i="11"/>
  <c r="AS129" i="11"/>
  <c r="AS26" i="11"/>
  <c r="AS128" i="11"/>
  <c r="AS63" i="11"/>
  <c r="AS60" i="11"/>
  <c r="AS24" i="11"/>
  <c r="AS121" i="11"/>
  <c r="AS80" i="11"/>
  <c r="AS66" i="11"/>
  <c r="AS11" i="11"/>
  <c r="AS110" i="11"/>
  <c r="AS14" i="11"/>
  <c r="AS86" i="11"/>
  <c r="AS40" i="11"/>
  <c r="AS29" i="11"/>
  <c r="AS13" i="11"/>
  <c r="AS108" i="11"/>
  <c r="AS87" i="11"/>
  <c r="AS54" i="11"/>
  <c r="AS119" i="11"/>
  <c r="AS90" i="11"/>
  <c r="AS109" i="11"/>
  <c r="AS75" i="11"/>
  <c r="AS30" i="11"/>
  <c r="AS15" i="11"/>
  <c r="AS113" i="11"/>
  <c r="AS117" i="11"/>
  <c r="AS78" i="11"/>
  <c r="AS41" i="11"/>
  <c r="AS19" i="11"/>
  <c r="AS91" i="11"/>
  <c r="AS100" i="11"/>
  <c r="AS55" i="11"/>
  <c r="AS18" i="11"/>
  <c r="AS59" i="11"/>
  <c r="AS102" i="11"/>
  <c r="AS104" i="11"/>
  <c r="AS61" i="11"/>
  <c r="AS31" i="11"/>
  <c r="AS84" i="11"/>
  <c r="AS76" i="11"/>
  <c r="AS81" i="11"/>
  <c r="AS38" i="11"/>
  <c r="AS28" i="11"/>
  <c r="AS131" i="11"/>
  <c r="AS85" i="11"/>
  <c r="AS89" i="11"/>
  <c r="AS44" i="11"/>
  <c r="AS8" i="11"/>
  <c r="AT6" i="11"/>
  <c r="Y38" i="11"/>
  <c r="Z38" i="11"/>
  <c r="AA38" i="11"/>
  <c r="AB38" i="11"/>
  <c r="BY275" i="9"/>
  <c r="AO67" i="11"/>
  <c r="BZ71" i="8"/>
  <c r="BZ272" i="9" s="1"/>
  <c r="AP34" i="11"/>
  <c r="AQ38" i="11"/>
  <c r="AO46" i="10"/>
  <c r="BY316" i="8"/>
  <c r="CA326" i="8"/>
  <c r="BY327" i="8"/>
  <c r="BZ155" i="8"/>
  <c r="BZ140" i="8" s="1"/>
  <c r="CA114" i="8"/>
  <c r="CA298" i="8" s="1"/>
  <c r="CA111" i="8"/>
  <c r="CA295" i="8" s="1"/>
  <c r="CA157" i="8"/>
  <c r="CA160" i="8"/>
  <c r="CA158" i="8"/>
  <c r="CA156" i="8"/>
  <c r="CA132" i="8"/>
  <c r="CA117" i="8" s="1"/>
  <c r="CA86" i="8"/>
  <c r="CA71" i="8" s="1"/>
  <c r="CA272" i="9" s="1"/>
  <c r="CA113" i="8"/>
  <c r="CA297" i="8" s="1"/>
  <c r="CA112" i="8"/>
  <c r="CA296" i="8" s="1"/>
  <c r="CA55" i="8"/>
  <c r="CA24" i="8" s="1"/>
  <c r="CA110" i="8"/>
  <c r="CA159" i="8"/>
  <c r="CC79" i="8"/>
  <c r="CC152" i="8"/>
  <c r="CC149" i="8"/>
  <c r="CC125" i="8"/>
  <c r="CC150" i="8"/>
  <c r="CC105" i="8"/>
  <c r="CC289" i="8" s="1"/>
  <c r="CC106" i="8"/>
  <c r="CC290" i="8" s="1"/>
  <c r="CC107" i="8"/>
  <c r="CC291" i="8" s="1"/>
  <c r="CC153" i="8"/>
  <c r="CC103" i="8"/>
  <c r="CC40" i="8"/>
  <c r="CC151" i="8"/>
  <c r="CC104" i="8"/>
  <c r="CC288" i="8" s="1"/>
  <c r="CB287" i="8"/>
  <c r="CB286" i="8" s="1"/>
  <c r="CB102" i="8"/>
  <c r="BZ294" i="8"/>
  <c r="BZ293" i="8" s="1"/>
  <c r="BZ278" i="8" s="1"/>
  <c r="BZ109" i="8"/>
  <c r="BZ94" i="8" s="1"/>
  <c r="BY293" i="8"/>
  <c r="BY278" i="8" s="1"/>
  <c r="CB148" i="8"/>
  <c r="CB343" i="1"/>
  <c r="CD121" i="1"/>
  <c r="CE125" i="1"/>
  <c r="CE121" i="1" s="1"/>
  <c r="CC156" i="1"/>
  <c r="CC264" i="1"/>
  <c r="CA304" i="1"/>
  <c r="CC197" i="1"/>
  <c r="CD159" i="1"/>
  <c r="BZ239" i="1"/>
  <c r="BZ196" i="1"/>
  <c r="CB233" i="1"/>
  <c r="CE200" i="1"/>
  <c r="BY232" i="1"/>
  <c r="BZ334" i="1"/>
  <c r="BZ265" i="1"/>
  <c r="BZ344" i="1"/>
  <c r="CD236" i="1"/>
  <c r="CA203" i="1"/>
  <c r="CB165" i="1"/>
  <c r="CA158" i="1"/>
  <c r="AD102" i="8"/>
  <c r="AD94" i="8" s="1"/>
  <c r="CB56" i="8"/>
  <c r="CD42" i="8"/>
  <c r="CB91" i="8"/>
  <c r="CD45" i="8"/>
  <c r="CD82" i="8"/>
  <c r="CB311" i="1"/>
  <c r="U200" i="1"/>
  <c r="CB89" i="8"/>
  <c r="CE296" i="1"/>
  <c r="CD41" i="8"/>
  <c r="CD129" i="8"/>
  <c r="CD130" i="8"/>
  <c r="CD81" i="8"/>
  <c r="CD44" i="8"/>
  <c r="CB135" i="8"/>
  <c r="CD305" i="1"/>
  <c r="CD80" i="8"/>
  <c r="CB136" i="8"/>
  <c r="U121" i="1"/>
  <c r="CB88" i="8"/>
  <c r="CB60" i="8"/>
  <c r="CC296" i="1"/>
  <c r="U308" i="1"/>
  <c r="CB87" i="8"/>
  <c r="CD296" i="1"/>
  <c r="CB137" i="8"/>
  <c r="CD126" i="8"/>
  <c r="CB58" i="8"/>
  <c r="CD84" i="8"/>
  <c r="CD128" i="8"/>
  <c r="CD43" i="8"/>
  <c r="CD83" i="8"/>
  <c r="CD127" i="8"/>
  <c r="CB134" i="8"/>
  <c r="CB57" i="8"/>
  <c r="CB59" i="8"/>
  <c r="CB90" i="8"/>
  <c r="CB133" i="8"/>
  <c r="AS94" i="11" l="1"/>
  <c r="AS71" i="11"/>
  <c r="AS127" i="11"/>
  <c r="AS98" i="11"/>
  <c r="AT4" i="12"/>
  <c r="AT7" i="12"/>
  <c r="AT4" i="11"/>
  <c r="AT7" i="11"/>
  <c r="AS48" i="11"/>
  <c r="AS22" i="11"/>
  <c r="AT47" i="10"/>
  <c r="AT46" i="10"/>
  <c r="AT42" i="10"/>
  <c r="AT82" i="10"/>
  <c r="AT44" i="10"/>
  <c r="AT50" i="10"/>
  <c r="AT48" i="10"/>
  <c r="AT51" i="10"/>
  <c r="AT49" i="10"/>
  <c r="AU6" i="10"/>
  <c r="AT8" i="10"/>
  <c r="CC303" i="8"/>
  <c r="CC275" i="9" s="1"/>
  <c r="CB303" i="8"/>
  <c r="CB275" i="9" s="1"/>
  <c r="X47" i="12"/>
  <c r="Y47" i="12"/>
  <c r="Z47" i="12"/>
  <c r="AA47" i="12"/>
  <c r="AB47" i="12"/>
  <c r="X34" i="11"/>
  <c r="Y34" i="11"/>
  <c r="Z34" i="11"/>
  <c r="AA34" i="11"/>
  <c r="AB34" i="11"/>
  <c r="X42" i="10"/>
  <c r="Z42" i="10"/>
  <c r="AA42" i="10"/>
  <c r="AB42" i="10"/>
  <c r="Y48" i="10"/>
  <c r="AA48" i="10"/>
  <c r="AP67" i="11"/>
  <c r="AP39" i="11"/>
  <c r="AQ34" i="11"/>
  <c r="X48" i="10"/>
  <c r="Z48" i="10"/>
  <c r="AB48" i="10"/>
  <c r="AC48" i="10"/>
  <c r="AD48" i="10"/>
  <c r="AE48" i="10"/>
  <c r="AF48" i="10"/>
  <c r="AG48" i="10"/>
  <c r="AH48" i="10"/>
  <c r="AI48" i="10"/>
  <c r="AJ48" i="10"/>
  <c r="AL48" i="10"/>
  <c r="AM48" i="10"/>
  <c r="AO48" i="10"/>
  <c r="AQ48" i="10"/>
  <c r="AQ42" i="10"/>
  <c r="Y42" i="10"/>
  <c r="AD42" i="10"/>
  <c r="AE42" i="10"/>
  <c r="AG42" i="10"/>
  <c r="AH42" i="10"/>
  <c r="AK42" i="10"/>
  <c r="AN42" i="10"/>
  <c r="AP42" i="10"/>
  <c r="CB326" i="8"/>
  <c r="BZ327" i="8"/>
  <c r="BZ316" i="8"/>
  <c r="CB158" i="8"/>
  <c r="CB111" i="8"/>
  <c r="CB295" i="8" s="1"/>
  <c r="CB157" i="8"/>
  <c r="CB114" i="8"/>
  <c r="CB298" i="8" s="1"/>
  <c r="CB159" i="8"/>
  <c r="CB160" i="8"/>
  <c r="CB112" i="8"/>
  <c r="CB296" i="8" s="1"/>
  <c r="CB86" i="8"/>
  <c r="CB132" i="8"/>
  <c r="CB117" i="8" s="1"/>
  <c r="CB156" i="8"/>
  <c r="CB113" i="8"/>
  <c r="CB297" i="8" s="1"/>
  <c r="CB110" i="8"/>
  <c r="CB55" i="8"/>
  <c r="CB24" i="8" s="1"/>
  <c r="CD150" i="8"/>
  <c r="CD104" i="8"/>
  <c r="CD288" i="8" s="1"/>
  <c r="CD40" i="8"/>
  <c r="CD103" i="8"/>
  <c r="CD149" i="8"/>
  <c r="CD125" i="8"/>
  <c r="CD152" i="8"/>
  <c r="CD151" i="8"/>
  <c r="CD153" i="8"/>
  <c r="CD79" i="8"/>
  <c r="CD106" i="8"/>
  <c r="CD290" i="8" s="1"/>
  <c r="CD105" i="8"/>
  <c r="CD289" i="8" s="1"/>
  <c r="CD107" i="8"/>
  <c r="CD291" i="8" s="1"/>
  <c r="CA109" i="8"/>
  <c r="CA94" i="8" s="1"/>
  <c r="CA294" i="8"/>
  <c r="CC148" i="8"/>
  <c r="CC102" i="8"/>
  <c r="CC287" i="8"/>
  <c r="CC286" i="8" s="1"/>
  <c r="CA155" i="8"/>
  <c r="CA140" i="8" s="1"/>
  <c r="CC343" i="1"/>
  <c r="CE156" i="1"/>
  <c r="CD156" i="1"/>
  <c r="CD264" i="1"/>
  <c r="CD343" i="1"/>
  <c r="CE343" i="1"/>
  <c r="CE264" i="1"/>
  <c r="CB304" i="1"/>
  <c r="BZ232" i="1"/>
  <c r="CA239" i="1"/>
  <c r="CA196" i="1"/>
  <c r="CD197" i="1"/>
  <c r="CE159" i="1"/>
  <c r="CC233" i="1"/>
  <c r="CE236" i="1"/>
  <c r="CA344" i="1"/>
  <c r="CA265" i="1"/>
  <c r="CA334" i="1"/>
  <c r="CB203" i="1"/>
  <c r="CC165" i="1"/>
  <c r="CB158" i="1"/>
  <c r="AC102" i="8"/>
  <c r="AC94" i="8" s="1"/>
  <c r="CC133" i="8"/>
  <c r="CC135" i="8"/>
  <c r="CC134" i="8"/>
  <c r="CC88" i="8"/>
  <c r="CC89" i="8"/>
  <c r="CC91" i="8"/>
  <c r="CC136" i="8"/>
  <c r="CE81" i="8"/>
  <c r="U343" i="1"/>
  <c r="CE44" i="8"/>
  <c r="CE305" i="1"/>
  <c r="CE43" i="8"/>
  <c r="CC60" i="8"/>
  <c r="CE45" i="8"/>
  <c r="CE42" i="8"/>
  <c r="CE80" i="8"/>
  <c r="U296" i="1"/>
  <c r="CE84" i="8"/>
  <c r="CC137" i="8"/>
  <c r="CE130" i="8"/>
  <c r="CE41" i="8"/>
  <c r="CE82" i="8"/>
  <c r="CC59" i="8"/>
  <c r="CC56" i="8"/>
  <c r="CE127" i="8"/>
  <c r="CC58" i="8"/>
  <c r="CC311" i="1"/>
  <c r="CC87" i="8"/>
  <c r="U14" i="8"/>
  <c r="CE83" i="8"/>
  <c r="U156" i="1"/>
  <c r="U236" i="1"/>
  <c r="CE129" i="8"/>
  <c r="CE126" i="8"/>
  <c r="CC57" i="8"/>
  <c r="U264" i="1"/>
  <c r="CC90" i="8"/>
  <c r="CE128" i="8"/>
  <c r="AU4" i="10" l="1"/>
  <c r="AU7" i="10"/>
  <c r="AT8" i="11"/>
  <c r="AU6" i="11"/>
  <c r="AT18" i="11"/>
  <c r="AT117" i="11"/>
  <c r="AT89" i="11"/>
  <c r="AT56" i="11"/>
  <c r="AT11" i="11"/>
  <c r="AT99" i="11"/>
  <c r="AT60" i="11"/>
  <c r="AT75" i="11"/>
  <c r="AT90" i="11"/>
  <c r="AT30" i="11"/>
  <c r="AT13" i="11"/>
  <c r="AT104" i="11"/>
  <c r="AT76" i="11"/>
  <c r="AT36" i="11"/>
  <c r="AT78" i="11"/>
  <c r="AT77" i="11"/>
  <c r="AT27" i="11"/>
  <c r="AT39" i="11"/>
  <c r="AT17" i="11"/>
  <c r="AT59" i="11"/>
  <c r="AT113" i="11"/>
  <c r="AT87" i="11"/>
  <c r="AT46" i="11"/>
  <c r="AT81" i="11"/>
  <c r="AT86" i="11"/>
  <c r="AT37" i="11"/>
  <c r="AT84" i="11"/>
  <c r="AT14" i="11"/>
  <c r="AT16" i="11"/>
  <c r="AT131" i="11"/>
  <c r="AT102" i="11"/>
  <c r="AT40" i="11"/>
  <c r="AT110" i="11"/>
  <c r="AT66" i="11"/>
  <c r="AT34" i="11"/>
  <c r="AT53" i="11"/>
  <c r="AT128" i="11"/>
  <c r="AT52" i="11"/>
  <c r="AT115" i="11"/>
  <c r="AT105" i="11"/>
  <c r="AT91" i="11"/>
  <c r="AT55" i="11"/>
  <c r="AT61" i="11"/>
  <c r="AT119" i="11"/>
  <c r="AT80" i="11"/>
  <c r="AT108" i="11"/>
  <c r="AT109" i="11"/>
  <c r="AT123" i="11"/>
  <c r="AT62" i="11"/>
  <c r="AT31" i="11"/>
  <c r="AT88" i="11"/>
  <c r="AT41" i="11"/>
  <c r="AT15" i="11"/>
  <c r="AT63" i="11"/>
  <c r="AT38" i="11"/>
  <c r="AT29" i="11"/>
  <c r="AT100" i="11"/>
  <c r="AT79" i="11"/>
  <c r="AT54" i="11"/>
  <c r="AT121" i="11"/>
  <c r="AT28" i="11"/>
  <c r="AT24" i="11"/>
  <c r="AT103" i="11"/>
  <c r="AT68" i="11"/>
  <c r="AT26" i="11"/>
  <c r="AT129" i="11"/>
  <c r="AT85" i="11"/>
  <c r="AT44" i="11"/>
  <c r="AT19" i="11"/>
  <c r="AT67" i="11"/>
  <c r="AU6" i="12"/>
  <c r="AT8" i="12"/>
  <c r="AT32" i="12"/>
  <c r="AT48" i="12"/>
  <c r="AT38" i="12"/>
  <c r="AT47" i="12"/>
  <c r="AT22" i="12"/>
  <c r="AT37" i="12"/>
  <c r="Z37" i="11"/>
  <c r="AA37" i="11"/>
  <c r="AB37" i="11"/>
  <c r="X44" i="10"/>
  <c r="Z44" i="10"/>
  <c r="CB71" i="8"/>
  <c r="CB272" i="9" s="1"/>
  <c r="AP55" i="11"/>
  <c r="AQ37" i="11"/>
  <c r="AQ44" i="10"/>
  <c r="Y44" i="10"/>
  <c r="AA44" i="10"/>
  <c r="AB44" i="10"/>
  <c r="AD44" i="10"/>
  <c r="AE44" i="10"/>
  <c r="AG44" i="10"/>
  <c r="AH44" i="10"/>
  <c r="AI44" i="10"/>
  <c r="AK44" i="10"/>
  <c r="AL44" i="10"/>
  <c r="AN44" i="10"/>
  <c r="AP44" i="10"/>
  <c r="CD148" i="8"/>
  <c r="CB155" i="8"/>
  <c r="CB140" i="8" s="1"/>
  <c r="CA316" i="8"/>
  <c r="CD326" i="8"/>
  <c r="CC326" i="8"/>
  <c r="CA327" i="8"/>
  <c r="CE326" i="8"/>
  <c r="CC113" i="8"/>
  <c r="CC297" i="8" s="1"/>
  <c r="CC160" i="8"/>
  <c r="CC114" i="8"/>
  <c r="CC298" i="8" s="1"/>
  <c r="CC158" i="8"/>
  <c r="CC159" i="8"/>
  <c r="CC110" i="8"/>
  <c r="CC55" i="8"/>
  <c r="CC24" i="8" s="1"/>
  <c r="CC111" i="8"/>
  <c r="CC295" i="8" s="1"/>
  <c r="CC156" i="8"/>
  <c r="CC132" i="8"/>
  <c r="CC117" i="8" s="1"/>
  <c r="CC112" i="8"/>
  <c r="CC296" i="8" s="1"/>
  <c r="CC157" i="8"/>
  <c r="CC86" i="8"/>
  <c r="CE103" i="8"/>
  <c r="CE40" i="8"/>
  <c r="CE152" i="8"/>
  <c r="CE107" i="8"/>
  <c r="CE291" i="8" s="1"/>
  <c r="CE150" i="8"/>
  <c r="CE106" i="8"/>
  <c r="CE290" i="8" s="1"/>
  <c r="CE79" i="8"/>
  <c r="CE153" i="8"/>
  <c r="CE104" i="8"/>
  <c r="CE288" i="8" s="1"/>
  <c r="CE105" i="8"/>
  <c r="CE289" i="8" s="1"/>
  <c r="CE125" i="8"/>
  <c r="CE149" i="8"/>
  <c r="CE151" i="8"/>
  <c r="CB109" i="8"/>
  <c r="CB94" i="8" s="1"/>
  <c r="CB294" i="8"/>
  <c r="CD287" i="8"/>
  <c r="CD286" i="8" s="1"/>
  <c r="CD102" i="8"/>
  <c r="CA293" i="8"/>
  <c r="CA278" i="8" s="1"/>
  <c r="CD303" i="8" s="1"/>
  <c r="CD275" i="9" s="1"/>
  <c r="CC304" i="1"/>
  <c r="CC203" i="1"/>
  <c r="CD165" i="1"/>
  <c r="CC158" i="1"/>
  <c r="CE197" i="1"/>
  <c r="CB239" i="1"/>
  <c r="CB196" i="1"/>
  <c r="AP46" i="10" s="1"/>
  <c r="CD233" i="1"/>
  <c r="CA232" i="1"/>
  <c r="CB344" i="1"/>
  <c r="CB265" i="1"/>
  <c r="CB334" i="1"/>
  <c r="AB102" i="8"/>
  <c r="AB94" i="8" s="1"/>
  <c r="CD90" i="8"/>
  <c r="U197" i="1"/>
  <c r="CD133" i="8"/>
  <c r="CD57" i="8"/>
  <c r="U305" i="1"/>
  <c r="CD58" i="8"/>
  <c r="CD311" i="1"/>
  <c r="CD136" i="8"/>
  <c r="CD56" i="8"/>
  <c r="CD87" i="8"/>
  <c r="CD137" i="8"/>
  <c r="CD60" i="8"/>
  <c r="CD88" i="8"/>
  <c r="CD91" i="8"/>
  <c r="CD59" i="8"/>
  <c r="U326" i="8"/>
  <c r="CD135" i="8"/>
  <c r="CD134" i="8"/>
  <c r="CD89" i="8"/>
  <c r="AT71" i="11" l="1"/>
  <c r="AT98" i="11"/>
  <c r="AT94" i="11"/>
  <c r="AU7" i="11"/>
  <c r="AU4" i="11"/>
  <c r="AU7" i="12"/>
  <c r="AU4" i="12"/>
  <c r="AU8" i="10"/>
  <c r="AV6" i="10"/>
  <c r="AT127" i="11"/>
  <c r="AT48" i="11"/>
  <c r="AT22" i="11"/>
  <c r="AU42" i="10"/>
  <c r="AU50" i="10"/>
  <c r="AU51" i="10"/>
  <c r="AU82" i="10"/>
  <c r="AU49" i="10"/>
  <c r="AU48" i="10"/>
  <c r="AU47" i="10"/>
  <c r="AU46" i="10"/>
  <c r="AU44" i="10"/>
  <c r="Z47" i="10"/>
  <c r="AB47" i="10"/>
  <c r="CC71" i="8"/>
  <c r="CC272" i="9" s="1"/>
  <c r="AL54" i="11"/>
  <c r="AM54" i="11"/>
  <c r="AN54" i="11"/>
  <c r="AP54" i="11"/>
  <c r="AQ54" i="11"/>
  <c r="X47" i="10"/>
  <c r="Y47" i="10"/>
  <c r="AA47" i="10"/>
  <c r="AC47" i="10"/>
  <c r="AD47" i="10"/>
  <c r="AF47" i="10"/>
  <c r="AG47" i="10"/>
  <c r="AI47" i="10"/>
  <c r="AJ47" i="10"/>
  <c r="AK47" i="10"/>
  <c r="AM47" i="10"/>
  <c r="AN47" i="10"/>
  <c r="AO47" i="10"/>
  <c r="AP47" i="10"/>
  <c r="AQ47" i="10"/>
  <c r="CC155" i="8"/>
  <c r="CC140" i="8" s="1"/>
  <c r="CE148" i="8"/>
  <c r="CB327" i="8"/>
  <c r="CB316" i="8"/>
  <c r="CD159" i="8"/>
  <c r="CD158" i="8"/>
  <c r="CD113" i="8"/>
  <c r="CD297" i="8" s="1"/>
  <c r="CD86" i="8"/>
  <c r="CD71" i="8" s="1"/>
  <c r="CD272" i="9" s="1"/>
  <c r="CD157" i="8"/>
  <c r="CD160" i="8"/>
  <c r="CD114" i="8"/>
  <c r="CD298" i="8" s="1"/>
  <c r="CD55" i="8"/>
  <c r="CD24" i="8" s="1"/>
  <c r="CD110" i="8"/>
  <c r="CD156" i="8"/>
  <c r="CD132" i="8"/>
  <c r="CD117" i="8" s="1"/>
  <c r="CD111" i="8"/>
  <c r="CD295" i="8" s="1"/>
  <c r="CD112" i="8"/>
  <c r="CD296" i="8" s="1"/>
  <c r="CE287" i="8"/>
  <c r="CE286" i="8" s="1"/>
  <c r="CE102" i="8"/>
  <c r="CC109" i="8"/>
  <c r="CC94" i="8" s="1"/>
  <c r="CC294" i="8"/>
  <c r="CC293" i="8" s="1"/>
  <c r="CC278" i="8" s="1"/>
  <c r="CB293" i="8"/>
  <c r="CB278" i="8" s="1"/>
  <c r="CD304" i="1"/>
  <c r="CB232" i="1"/>
  <c r="CE233" i="1"/>
  <c r="CC265" i="1"/>
  <c r="CC334" i="1"/>
  <c r="CC344" i="1"/>
  <c r="CD203" i="1"/>
  <c r="CE165" i="1"/>
  <c r="CD158" i="1"/>
  <c r="CC239" i="1"/>
  <c r="CC196" i="1"/>
  <c r="Z102" i="8"/>
  <c r="Z94" i="8" s="1"/>
  <c r="CE133" i="8"/>
  <c r="CE57" i="8"/>
  <c r="CE137" i="8"/>
  <c r="CE136" i="8"/>
  <c r="CE60" i="8"/>
  <c r="CE59" i="8"/>
  <c r="CE87" i="8"/>
  <c r="CE58" i="8"/>
  <c r="CE56" i="8"/>
  <c r="CE88" i="8"/>
  <c r="CE91" i="8"/>
  <c r="U233" i="1"/>
  <c r="CE135" i="8"/>
  <c r="U19" i="8"/>
  <c r="CE134" i="8"/>
  <c r="CE89" i="8"/>
  <c r="CE90" i="8"/>
  <c r="CE311" i="1"/>
  <c r="AV4" i="10" l="1"/>
  <c r="AV7" i="10"/>
  <c r="AU32" i="12"/>
  <c r="AU48" i="12"/>
  <c r="AU37" i="12"/>
  <c r="AU38" i="12"/>
  <c r="AU47" i="12"/>
  <c r="AU22" i="12"/>
  <c r="AV6" i="12"/>
  <c r="AU8" i="12"/>
  <c r="AU76" i="11"/>
  <c r="AU77" i="11"/>
  <c r="AU78" i="11"/>
  <c r="AU27" i="11"/>
  <c r="AU66" i="11"/>
  <c r="AU123" i="11"/>
  <c r="AU90" i="11"/>
  <c r="AU84" i="11"/>
  <c r="AU26" i="11"/>
  <c r="AU99" i="11"/>
  <c r="AU61" i="11"/>
  <c r="AU60" i="11"/>
  <c r="AU63" i="11"/>
  <c r="AU119" i="11"/>
  <c r="AU54" i="11"/>
  <c r="AU39" i="11"/>
  <c r="AU15" i="11"/>
  <c r="AU67" i="11"/>
  <c r="AU128" i="11"/>
  <c r="AU85" i="11"/>
  <c r="AU30" i="11"/>
  <c r="AU37" i="11"/>
  <c r="AU46" i="11"/>
  <c r="AU44" i="11"/>
  <c r="AU41" i="11"/>
  <c r="AU29" i="11"/>
  <c r="AU121" i="11"/>
  <c r="AU11" i="11"/>
  <c r="AU109" i="11"/>
  <c r="AU75" i="11"/>
  <c r="AU16" i="11"/>
  <c r="AU13" i="11"/>
  <c r="AU34" i="11"/>
  <c r="AU18" i="11"/>
  <c r="AU117" i="11"/>
  <c r="AU17" i="11"/>
  <c r="AU56" i="11"/>
  <c r="AU86" i="11"/>
  <c r="AU100" i="11"/>
  <c r="AU53" i="11"/>
  <c r="AU59" i="11"/>
  <c r="AU113" i="11"/>
  <c r="AU102" i="11"/>
  <c r="AU52" i="11"/>
  <c r="AU105" i="11"/>
  <c r="AU40" i="11"/>
  <c r="AU79" i="11"/>
  <c r="AU81" i="11"/>
  <c r="AU38" i="11"/>
  <c r="AU24" i="11"/>
  <c r="AU131" i="11"/>
  <c r="AU87" i="11"/>
  <c r="AU103" i="11"/>
  <c r="AU108" i="11"/>
  <c r="AU88" i="11"/>
  <c r="AU31" i="11"/>
  <c r="AU129" i="11"/>
  <c r="AU68" i="11"/>
  <c r="AU28" i="11"/>
  <c r="AU14" i="11"/>
  <c r="AU115" i="11"/>
  <c r="AU104" i="11"/>
  <c r="AU89" i="11"/>
  <c r="AU62" i="11"/>
  <c r="AU80" i="11"/>
  <c r="AU19" i="11"/>
  <c r="AU110" i="11"/>
  <c r="AU55" i="11"/>
  <c r="AU36" i="11"/>
  <c r="AU91" i="11"/>
  <c r="AV6" i="11"/>
  <c r="AU8" i="11"/>
  <c r="X39" i="11"/>
  <c r="Y39" i="11"/>
  <c r="Z39" i="11"/>
  <c r="AA39" i="11"/>
  <c r="AB39" i="11"/>
  <c r="AQ39" i="11"/>
  <c r="CD155" i="8"/>
  <c r="CD140" i="8" s="1"/>
  <c r="CC327" i="8"/>
  <c r="CC316" i="8"/>
  <c r="CE112" i="8"/>
  <c r="CE296" i="8" s="1"/>
  <c r="CE132" i="8"/>
  <c r="CE117" i="8" s="1"/>
  <c r="CE156" i="8"/>
  <c r="CE160" i="8"/>
  <c r="CE111" i="8"/>
  <c r="CE295" i="8" s="1"/>
  <c r="CE159" i="8"/>
  <c r="CE55" i="8"/>
  <c r="CE24" i="8" s="1"/>
  <c r="CE110" i="8"/>
  <c r="CE114" i="8"/>
  <c r="CE298" i="8" s="1"/>
  <c r="CE158" i="8"/>
  <c r="CE113" i="8"/>
  <c r="CE297" i="8" s="1"/>
  <c r="CE86" i="8"/>
  <c r="CE71" i="8" s="1"/>
  <c r="CE157" i="8"/>
  <c r="CD294" i="8"/>
  <c r="CD109" i="8"/>
  <c r="CD94" i="8" s="1"/>
  <c r="CE304" i="1"/>
  <c r="CC232" i="1"/>
  <c r="CD344" i="1"/>
  <c r="CD265" i="1"/>
  <c r="CD334" i="1"/>
  <c r="CD239" i="1"/>
  <c r="CD196" i="1"/>
  <c r="CE203" i="1"/>
  <c r="CE158" i="1"/>
  <c r="AH102" i="8"/>
  <c r="U304" i="1"/>
  <c r="U203" i="1"/>
  <c r="U158" i="1"/>
  <c r="U311" i="1"/>
  <c r="AU98" i="11" l="1"/>
  <c r="AU94" i="11"/>
  <c r="AU127" i="11"/>
  <c r="AU71" i="11"/>
  <c r="AU48" i="11"/>
  <c r="AU22" i="11"/>
  <c r="AV8" i="10"/>
  <c r="AW6" i="10"/>
  <c r="AV7" i="11"/>
  <c r="AV4" i="11"/>
  <c r="AV7" i="12"/>
  <c r="AV4" i="12"/>
  <c r="AV50" i="10"/>
  <c r="AV48" i="10"/>
  <c r="AV82" i="10"/>
  <c r="AV47" i="10"/>
  <c r="AV51" i="10"/>
  <c r="AV46" i="10"/>
  <c r="AV49" i="10"/>
  <c r="AV42" i="10"/>
  <c r="AV44" i="10"/>
  <c r="AB48" i="12"/>
  <c r="Z22" i="12"/>
  <c r="AB22" i="12"/>
  <c r="AA48" i="12"/>
  <c r="AA22" i="12"/>
  <c r="Z48" i="12"/>
  <c r="CE272" i="9"/>
  <c r="Y36" i="11"/>
  <c r="Z36" i="11"/>
  <c r="AA36" i="11"/>
  <c r="Y49" i="10"/>
  <c r="Z49" i="10"/>
  <c r="AQ55" i="11"/>
  <c r="AB36" i="11"/>
  <c r="AC36" i="11"/>
  <c r="AD36" i="11"/>
  <c r="AE36" i="11"/>
  <c r="AH36" i="11"/>
  <c r="AI36" i="11"/>
  <c r="AK36" i="11"/>
  <c r="AL36" i="11"/>
  <c r="AM36" i="11"/>
  <c r="AN36" i="11"/>
  <c r="AO36" i="11"/>
  <c r="AP36" i="11"/>
  <c r="AQ36" i="11"/>
  <c r="AQ49" i="10"/>
  <c r="X49" i="10"/>
  <c r="AA49" i="10"/>
  <c r="AB49" i="10"/>
  <c r="AC49" i="10"/>
  <c r="AD49" i="10"/>
  <c r="AE49" i="10"/>
  <c r="AF49" i="10"/>
  <c r="AG49" i="10"/>
  <c r="AH49" i="10"/>
  <c r="AI49" i="10"/>
  <c r="AJ49" i="10"/>
  <c r="AK49" i="10"/>
  <c r="AL49" i="10"/>
  <c r="AM49" i="10"/>
  <c r="AN49" i="10"/>
  <c r="AO49" i="10"/>
  <c r="AP49" i="10"/>
  <c r="CD316" i="8"/>
  <c r="CD327" i="8"/>
  <c r="CE109" i="8"/>
  <c r="CE94" i="8" s="1"/>
  <c r="CE294" i="8"/>
  <c r="CD293" i="8"/>
  <c r="CD278" i="8" s="1"/>
  <c r="CE303" i="8" s="1"/>
  <c r="CE155" i="8"/>
  <c r="CE140" i="8" s="1"/>
  <c r="CD232" i="1"/>
  <c r="CE265" i="1"/>
  <c r="CE344" i="1"/>
  <c r="CE334" i="1"/>
  <c r="CE239" i="1"/>
  <c r="CE196" i="1"/>
  <c r="Y102" i="8"/>
  <c r="Y94" i="8" s="1"/>
  <c r="U334" i="1"/>
  <c r="U265" i="1"/>
  <c r="U196" i="1"/>
  <c r="U239" i="1"/>
  <c r="U344" i="1"/>
  <c r="AV29" i="11" l="1"/>
  <c r="AV131" i="11"/>
  <c r="AV87" i="11"/>
  <c r="AV77" i="11"/>
  <c r="AV46" i="11"/>
  <c r="AV30" i="11"/>
  <c r="AV123" i="11"/>
  <c r="AV88" i="11"/>
  <c r="AV68" i="11"/>
  <c r="AV36" i="11"/>
  <c r="AV11" i="11"/>
  <c r="AV115" i="11"/>
  <c r="AV76" i="11"/>
  <c r="AV63" i="11"/>
  <c r="AV34" i="11"/>
  <c r="AV13" i="11"/>
  <c r="AV108" i="11"/>
  <c r="AV80" i="11"/>
  <c r="AV55" i="11"/>
  <c r="AV27" i="11"/>
  <c r="AV129" i="11"/>
  <c r="AV100" i="11"/>
  <c r="AV61" i="11"/>
  <c r="AV28" i="11"/>
  <c r="AV18" i="11"/>
  <c r="AV119" i="11"/>
  <c r="AV86" i="11"/>
  <c r="AV66" i="11"/>
  <c r="AV41" i="11"/>
  <c r="AV19" i="11"/>
  <c r="AV110" i="11"/>
  <c r="AV85" i="11"/>
  <c r="AV40" i="11"/>
  <c r="AV16" i="11"/>
  <c r="AV59" i="11"/>
  <c r="AV103" i="11"/>
  <c r="AV78" i="11"/>
  <c r="AV53" i="11"/>
  <c r="AV24" i="11"/>
  <c r="AV128" i="11"/>
  <c r="AV99" i="11"/>
  <c r="AV75" i="11"/>
  <c r="AV31" i="11"/>
  <c r="AV52" i="11"/>
  <c r="AV117" i="11"/>
  <c r="AV91" i="11"/>
  <c r="AV62" i="11"/>
  <c r="AV39" i="11"/>
  <c r="AV17" i="11"/>
  <c r="AV109" i="11"/>
  <c r="AV81" i="11"/>
  <c r="AV56" i="11"/>
  <c r="AV14" i="11"/>
  <c r="AV113" i="11"/>
  <c r="AV104" i="11"/>
  <c r="AV79" i="11"/>
  <c r="AV44" i="11"/>
  <c r="AV26" i="11"/>
  <c r="AV121" i="11"/>
  <c r="AV90" i="11"/>
  <c r="AV67" i="11"/>
  <c r="AV38" i="11"/>
  <c r="AV102" i="11"/>
  <c r="AV89" i="11"/>
  <c r="AV60" i="11"/>
  <c r="AV37" i="11"/>
  <c r="AV15" i="11"/>
  <c r="AV105" i="11"/>
  <c r="AV84" i="11"/>
  <c r="AV54" i="11"/>
  <c r="AW6" i="11"/>
  <c r="AV8" i="11"/>
  <c r="AW6" i="12"/>
  <c r="AV8" i="12"/>
  <c r="AW7" i="10"/>
  <c r="AW4" i="10"/>
  <c r="AV48" i="12"/>
  <c r="AV47" i="12"/>
  <c r="AV22" i="12"/>
  <c r="AV38" i="12"/>
  <c r="AV37" i="12"/>
  <c r="AV32" i="12"/>
  <c r="X46" i="10"/>
  <c r="Y46" i="10"/>
  <c r="AA46" i="10"/>
  <c r="CE275" i="9"/>
  <c r="AQ67" i="11"/>
  <c r="Z46" i="10"/>
  <c r="AB46" i="10"/>
  <c r="AC46" i="10"/>
  <c r="AD46" i="10"/>
  <c r="AE46" i="10"/>
  <c r="AF46" i="10"/>
  <c r="AG46" i="10"/>
  <c r="AH46" i="10"/>
  <c r="AK46" i="10"/>
  <c r="AL46" i="10"/>
  <c r="AM46" i="10"/>
  <c r="AN46" i="10"/>
  <c r="AQ46" i="10"/>
  <c r="CE327" i="8"/>
  <c r="CE316" i="8"/>
  <c r="CE293" i="8"/>
  <c r="CE278" i="8" s="1"/>
  <c r="CE232" i="1"/>
  <c r="AA102" i="8"/>
  <c r="AA94" i="8" s="1"/>
  <c r="AD123" i="8"/>
  <c r="Y119" i="8"/>
  <c r="AE121" i="8"/>
  <c r="Z120" i="8"/>
  <c r="AC123" i="8"/>
  <c r="AD121" i="8"/>
  <c r="AB123" i="8"/>
  <c r="AF121" i="8"/>
  <c r="AC120" i="8"/>
  <c r="AF122" i="8"/>
  <c r="AD122" i="8"/>
  <c r="AB121" i="8"/>
  <c r="AA123" i="8"/>
  <c r="AC122" i="8"/>
  <c r="AE122" i="8"/>
  <c r="Z122" i="8"/>
  <c r="AB122" i="8"/>
  <c r="AB120" i="8"/>
  <c r="AF123" i="8"/>
  <c r="AA122" i="8"/>
  <c r="AD120" i="8"/>
  <c r="AB119" i="8"/>
  <c r="Z123" i="8"/>
  <c r="AF119" i="8"/>
  <c r="U316" i="8"/>
  <c r="U232" i="1"/>
  <c r="AE120" i="8"/>
  <c r="Y120" i="8"/>
  <c r="AD119" i="8"/>
  <c r="Y122" i="8"/>
  <c r="AA121" i="8"/>
  <c r="Y121" i="8"/>
  <c r="AE119" i="8"/>
  <c r="AF120" i="8"/>
  <c r="Y123" i="8"/>
  <c r="AE123" i="8"/>
  <c r="U327" i="8"/>
  <c r="AC121" i="8"/>
  <c r="AA119" i="8"/>
  <c r="AC119" i="8"/>
  <c r="AA120" i="8"/>
  <c r="Z119" i="8"/>
  <c r="Z121" i="8"/>
  <c r="AV94" i="11" l="1"/>
  <c r="AV98" i="11"/>
  <c r="AV127" i="11"/>
  <c r="AW4" i="11"/>
  <c r="AW7" i="11"/>
  <c r="AW49" i="10"/>
  <c r="AW50" i="10"/>
  <c r="AW48" i="10"/>
  <c r="AW47" i="10"/>
  <c r="AW82" i="10"/>
  <c r="AW42" i="10"/>
  <c r="AW44" i="10"/>
  <c r="AW51" i="10"/>
  <c r="AW46" i="10"/>
  <c r="AV71" i="11"/>
  <c r="AX6" i="10"/>
  <c r="AW8" i="10"/>
  <c r="AV48" i="11"/>
  <c r="AV22" i="11"/>
  <c r="AW4" i="12"/>
  <c r="AW7" i="12"/>
  <c r="AF144" i="8"/>
  <c r="AF146" i="8"/>
  <c r="AF143" i="8"/>
  <c r="AF145" i="8"/>
  <c r="AF142" i="8"/>
  <c r="AE142" i="8"/>
  <c r="AE146" i="8"/>
  <c r="AE144" i="8"/>
  <c r="AE145" i="8"/>
  <c r="AE143" i="8"/>
  <c r="AD144" i="8"/>
  <c r="AD146" i="8"/>
  <c r="AD143" i="8"/>
  <c r="AD145" i="8"/>
  <c r="AD142" i="8"/>
  <c r="AB144" i="8"/>
  <c r="AB143" i="8"/>
  <c r="AB146" i="8"/>
  <c r="AC146" i="8"/>
  <c r="AC143" i="8"/>
  <c r="AC145" i="8"/>
  <c r="AB145" i="8"/>
  <c r="AC142" i="8"/>
  <c r="AB142" i="8"/>
  <c r="AC144" i="8"/>
  <c r="Z142" i="8"/>
  <c r="Z145" i="8"/>
  <c r="Z144" i="8"/>
  <c r="Z146" i="8"/>
  <c r="Z143" i="8"/>
  <c r="AA146" i="8"/>
  <c r="AA144" i="8"/>
  <c r="AA143" i="8"/>
  <c r="Y142" i="8"/>
  <c r="Y144" i="8"/>
  <c r="Y146" i="8"/>
  <c r="AA145" i="8"/>
  <c r="Y143" i="8"/>
  <c r="AA142" i="8"/>
  <c r="Y145" i="8"/>
  <c r="Y118" i="8"/>
  <c r="AA118" i="8"/>
  <c r="Z118" i="8"/>
  <c r="AC118" i="8"/>
  <c r="AB118" i="8"/>
  <c r="AD118" i="8"/>
  <c r="AE118" i="8"/>
  <c r="AF118" i="8"/>
  <c r="AF127" i="8"/>
  <c r="Y129" i="8"/>
  <c r="Z130" i="8"/>
  <c r="AD130" i="8"/>
  <c r="Y127" i="8"/>
  <c r="AB129" i="8"/>
  <c r="AH127" i="8"/>
  <c r="AE127" i="8"/>
  <c r="AE126" i="8"/>
  <c r="Z129" i="8"/>
  <c r="Y130" i="8"/>
  <c r="Y128" i="8"/>
  <c r="AC127" i="8"/>
  <c r="AD128" i="8"/>
  <c r="AD127" i="8"/>
  <c r="AE129" i="8"/>
  <c r="AC129" i="8"/>
  <c r="AF129" i="8"/>
  <c r="AG128" i="8"/>
  <c r="AH130" i="8"/>
  <c r="AF126" i="8"/>
  <c r="AG129" i="8"/>
  <c r="AH126" i="8"/>
  <c r="AI127" i="8"/>
  <c r="AE130" i="8"/>
  <c r="AC126" i="8"/>
  <c r="AI128" i="8"/>
  <c r="AD126" i="8"/>
  <c r="Z127" i="8"/>
  <c r="AA129" i="8"/>
  <c r="AC128" i="8"/>
  <c r="AF130" i="8"/>
  <c r="AI126" i="8"/>
  <c r="AI129" i="8"/>
  <c r="AB130" i="8"/>
  <c r="Y126" i="8"/>
  <c r="AG130" i="8"/>
  <c r="AD129" i="8"/>
  <c r="AG126" i="8"/>
  <c r="AE128" i="8"/>
  <c r="AH128" i="8"/>
  <c r="AB126" i="8"/>
  <c r="AI130" i="8"/>
  <c r="AA128" i="8"/>
  <c r="AA126" i="8"/>
  <c r="AH129" i="8"/>
  <c r="AF128" i="8"/>
  <c r="Z128" i="8"/>
  <c r="AB128" i="8"/>
  <c r="AC130" i="8"/>
  <c r="AB127" i="8"/>
  <c r="AA127" i="8"/>
  <c r="Z126" i="8"/>
  <c r="AG127" i="8"/>
  <c r="AA130" i="8"/>
  <c r="AX6" i="11" l="1"/>
  <c r="AW8" i="11"/>
  <c r="AX7" i="10"/>
  <c r="AX4" i="10"/>
  <c r="AW8" i="12"/>
  <c r="AX6" i="12"/>
  <c r="AW32" i="12"/>
  <c r="AW22" i="12"/>
  <c r="AW38" i="12"/>
  <c r="AW48" i="12"/>
  <c r="AW47" i="12"/>
  <c r="AW37" i="12"/>
  <c r="AW66" i="11"/>
  <c r="AW36" i="11"/>
  <c r="AW28" i="11"/>
  <c r="AW131" i="11"/>
  <c r="AW67" i="11"/>
  <c r="AW34" i="11"/>
  <c r="AW15" i="11"/>
  <c r="AW119" i="11"/>
  <c r="AW108" i="11"/>
  <c r="AW84" i="11"/>
  <c r="AW53" i="11"/>
  <c r="AW40" i="11"/>
  <c r="AW16" i="11"/>
  <c r="AW115" i="11"/>
  <c r="AW54" i="11"/>
  <c r="AW26" i="11"/>
  <c r="AW117" i="11"/>
  <c r="AW103" i="11"/>
  <c r="AW80" i="11"/>
  <c r="AW60" i="11"/>
  <c r="AW31" i="11"/>
  <c r="AW11" i="11"/>
  <c r="AW129" i="11"/>
  <c r="AW100" i="11"/>
  <c r="AW44" i="11"/>
  <c r="AW13" i="11"/>
  <c r="AW104" i="11"/>
  <c r="AW46" i="11"/>
  <c r="AW24" i="11"/>
  <c r="AW89" i="11"/>
  <c r="AW88" i="11"/>
  <c r="AW75" i="11"/>
  <c r="AW63" i="11"/>
  <c r="AW14" i="11"/>
  <c r="AW52" i="11"/>
  <c r="AW109" i="11"/>
  <c r="AW86" i="11"/>
  <c r="AW38" i="11"/>
  <c r="AW113" i="11"/>
  <c r="AW123" i="11"/>
  <c r="AW90" i="11"/>
  <c r="AW79" i="11"/>
  <c r="AW61" i="11"/>
  <c r="AW41" i="11"/>
  <c r="AW59" i="11"/>
  <c r="AW128" i="11"/>
  <c r="AW99" i="11"/>
  <c r="AW55" i="11"/>
  <c r="AW30" i="11"/>
  <c r="AW85" i="11"/>
  <c r="AW77" i="11"/>
  <c r="AW62" i="11"/>
  <c r="AW39" i="11"/>
  <c r="AW29" i="11"/>
  <c r="AW121" i="11"/>
  <c r="AW110" i="11"/>
  <c r="AW81" i="11"/>
  <c r="AW78" i="11"/>
  <c r="AW102" i="11"/>
  <c r="AW76" i="11"/>
  <c r="AW68" i="11"/>
  <c r="AW37" i="11"/>
  <c r="AW27" i="11"/>
  <c r="AW19" i="11"/>
  <c r="AW105" i="11"/>
  <c r="AW91" i="11"/>
  <c r="AW18" i="11"/>
  <c r="AW87" i="11"/>
  <c r="AW56" i="11"/>
  <c r="AW17" i="11"/>
  <c r="AB189" i="8"/>
  <c r="AD189" i="8"/>
  <c r="AF189" i="8"/>
  <c r="AC189" i="8"/>
  <c r="AA189" i="8"/>
  <c r="Z189" i="8"/>
  <c r="Y189" i="8"/>
  <c r="AE189" i="8"/>
  <c r="Y192" i="8"/>
  <c r="AC192" i="8"/>
  <c r="AB192" i="8"/>
  <c r="Z192" i="8"/>
  <c r="AD192" i="8"/>
  <c r="AF192" i="8"/>
  <c r="AE192" i="8"/>
  <c r="AA192" i="8"/>
  <c r="AA190" i="8"/>
  <c r="Z190" i="8"/>
  <c r="AC190" i="8"/>
  <c r="Y190" i="8"/>
  <c r="AD190" i="8"/>
  <c r="AE190" i="8"/>
  <c r="AB190" i="8"/>
  <c r="AF190" i="8"/>
  <c r="AE191" i="8"/>
  <c r="AF191" i="8"/>
  <c r="Z191" i="8"/>
  <c r="AA191" i="8"/>
  <c r="AD191" i="8"/>
  <c r="Y191" i="8"/>
  <c r="AB191" i="8"/>
  <c r="AC191" i="8"/>
  <c r="AA188" i="8"/>
  <c r="AC188" i="8"/>
  <c r="AD188" i="8"/>
  <c r="AF188" i="8"/>
  <c r="AE188" i="8"/>
  <c r="AB188" i="8"/>
  <c r="Y188" i="8"/>
  <c r="Z188" i="8"/>
  <c r="AI152" i="8"/>
  <c r="AI149" i="8"/>
  <c r="AI151" i="8"/>
  <c r="AI153" i="8"/>
  <c r="AI150" i="8"/>
  <c r="AH149" i="8"/>
  <c r="AH152" i="8"/>
  <c r="AH151" i="8"/>
  <c r="AH153" i="8"/>
  <c r="AH150" i="8"/>
  <c r="AG150" i="8"/>
  <c r="AG152" i="8"/>
  <c r="AG153" i="8"/>
  <c r="AG151" i="8"/>
  <c r="AG149" i="8"/>
  <c r="AF151" i="8"/>
  <c r="AF153" i="8"/>
  <c r="AF150" i="8"/>
  <c r="AF152" i="8"/>
  <c r="AF149" i="8"/>
  <c r="AE153" i="8"/>
  <c r="AE150" i="8"/>
  <c r="AE151" i="8"/>
  <c r="AE152" i="8"/>
  <c r="AE149" i="8"/>
  <c r="AD153" i="8"/>
  <c r="AD150" i="8"/>
  <c r="AD152" i="8"/>
  <c r="AD149" i="8"/>
  <c r="AD151" i="8"/>
  <c r="AC152" i="8"/>
  <c r="AC149" i="8"/>
  <c r="AC151" i="8"/>
  <c r="AB152" i="8"/>
  <c r="AB149" i="8"/>
  <c r="AB151" i="8"/>
  <c r="AC153" i="8"/>
  <c r="AB150" i="8"/>
  <c r="AC150" i="8"/>
  <c r="AB153" i="8"/>
  <c r="Z149" i="8"/>
  <c r="Z152" i="8"/>
  <c r="Z151" i="8"/>
  <c r="Z153" i="8"/>
  <c r="Z150" i="8"/>
  <c r="Y153" i="8"/>
  <c r="Y150" i="8"/>
  <c r="Y152" i="8"/>
  <c r="AA152" i="8"/>
  <c r="AA149" i="8"/>
  <c r="AA151" i="8"/>
  <c r="Y149" i="8"/>
  <c r="AA153" i="8"/>
  <c r="Y151" i="8"/>
  <c r="AA150" i="8"/>
  <c r="Y125" i="8"/>
  <c r="Z125" i="8"/>
  <c r="AA125" i="8"/>
  <c r="AB125" i="8"/>
  <c r="AC125" i="8"/>
  <c r="AD125" i="8"/>
  <c r="AE125" i="8"/>
  <c r="AF125" i="8"/>
  <c r="AG125" i="8"/>
  <c r="AH125" i="8"/>
  <c r="AI125" i="8"/>
  <c r="AD136" i="8"/>
  <c r="AE133" i="8"/>
  <c r="AH135" i="8"/>
  <c r="AB136" i="8"/>
  <c r="AA136" i="8"/>
  <c r="Z134" i="8"/>
  <c r="AA133" i="8"/>
  <c r="AC136" i="8"/>
  <c r="AD133" i="8"/>
  <c r="AI134" i="8"/>
  <c r="AC135" i="8"/>
  <c r="AB134" i="8"/>
  <c r="AD134" i="8"/>
  <c r="AI135" i="8"/>
  <c r="AE136" i="8"/>
  <c r="AI137" i="8"/>
  <c r="Z137" i="8"/>
  <c r="AB133" i="8"/>
  <c r="AF136" i="8"/>
  <c r="AH136" i="8"/>
  <c r="AF133" i="8"/>
  <c r="AH133" i="8"/>
  <c r="AG133" i="8"/>
  <c r="AD135" i="8"/>
  <c r="AI136" i="8"/>
  <c r="AF134" i="8"/>
  <c r="AC137" i="8"/>
  <c r="AG135" i="8"/>
  <c r="AF135" i="8"/>
  <c r="AE137" i="8"/>
  <c r="AB135" i="8"/>
  <c r="AG134" i="8"/>
  <c r="Z133" i="8"/>
  <c r="AI133" i="8"/>
  <c r="AH134" i="8"/>
  <c r="Z136" i="8"/>
  <c r="Z135" i="8"/>
  <c r="AE135" i="8"/>
  <c r="Y134" i="8"/>
  <c r="AA134" i="8"/>
  <c r="AA137" i="8"/>
  <c r="AE134" i="8"/>
  <c r="AG137" i="8"/>
  <c r="AF137" i="8"/>
  <c r="Y136" i="8"/>
  <c r="AB137" i="8"/>
  <c r="Y135" i="8"/>
  <c r="AA135" i="8"/>
  <c r="AH137" i="8"/>
  <c r="Y137" i="8"/>
  <c r="AD137" i="8"/>
  <c r="AC134" i="8"/>
  <c r="Y133" i="8"/>
  <c r="AG136" i="8"/>
  <c r="AC133" i="8"/>
  <c r="AW71" i="11" l="1"/>
  <c r="AW98" i="11"/>
  <c r="AW127" i="11"/>
  <c r="AX4" i="12"/>
  <c r="AX7" i="12"/>
  <c r="AW94" i="11"/>
  <c r="AX82" i="10"/>
  <c r="AX44" i="10"/>
  <c r="AX42" i="10"/>
  <c r="AX51" i="10"/>
  <c r="AX49" i="10"/>
  <c r="AX50" i="10"/>
  <c r="AX48" i="10"/>
  <c r="AX46" i="10"/>
  <c r="AX47" i="10"/>
  <c r="AY6" i="10"/>
  <c r="AX8" i="10"/>
  <c r="AW22" i="11"/>
  <c r="AW48" i="11"/>
  <c r="AX7" i="11"/>
  <c r="AX4" i="11"/>
  <c r="Z199" i="8"/>
  <c r="AF197" i="8"/>
  <c r="Y197" i="8"/>
  <c r="AG197" i="8"/>
  <c r="AA197" i="8"/>
  <c r="AB197" i="8"/>
  <c r="AH197" i="8"/>
  <c r="AC197" i="8"/>
  <c r="Z197" i="8"/>
  <c r="AD197" i="8"/>
  <c r="AI197" i="8"/>
  <c r="AE197" i="8"/>
  <c r="AB199" i="8"/>
  <c r="AH199" i="8"/>
  <c r="AC199" i="8"/>
  <c r="AD199" i="8"/>
  <c r="AI199" i="8"/>
  <c r="AE199" i="8"/>
  <c r="AF199" i="8"/>
  <c r="AA199" i="8"/>
  <c r="AG199" i="8"/>
  <c r="Y199" i="8"/>
  <c r="AA195" i="8"/>
  <c r="AB195" i="8"/>
  <c r="AH195" i="8"/>
  <c r="AC195" i="8"/>
  <c r="Z195" i="8"/>
  <c r="AD195" i="8"/>
  <c r="AI195" i="8"/>
  <c r="AE195" i="8"/>
  <c r="AF195" i="8"/>
  <c r="Y195" i="8"/>
  <c r="AG195" i="8"/>
  <c r="AG196" i="8"/>
  <c r="AE196" i="8"/>
  <c r="Y196" i="8"/>
  <c r="AH196" i="8"/>
  <c r="Z196" i="8"/>
  <c r="AI196" i="8"/>
  <c r="AB196" i="8"/>
  <c r="AF196" i="8"/>
  <c r="AC196" i="8"/>
  <c r="AA196" i="8"/>
  <c r="AD196" i="8"/>
  <c r="Y198" i="8"/>
  <c r="AG198" i="8"/>
  <c r="AA198" i="8"/>
  <c r="AB198" i="8"/>
  <c r="AH198" i="8"/>
  <c r="AC198" i="8"/>
  <c r="Z198" i="8"/>
  <c r="AD198" i="8"/>
  <c r="AI198" i="8"/>
  <c r="AE198" i="8"/>
  <c r="AF198" i="8"/>
  <c r="AI157" i="8"/>
  <c r="AI156" i="8"/>
  <c r="AI159" i="8"/>
  <c r="AI158" i="8"/>
  <c r="AI160" i="8"/>
  <c r="AH156" i="8"/>
  <c r="AH159" i="8"/>
  <c r="AH158" i="8"/>
  <c r="AH160" i="8"/>
  <c r="AH157" i="8"/>
  <c r="AG156" i="8"/>
  <c r="AG158" i="8"/>
  <c r="AG160" i="8"/>
  <c r="AG157" i="8"/>
  <c r="AG159" i="8"/>
  <c r="AF157" i="8"/>
  <c r="AF159" i="8"/>
  <c r="AF156" i="8"/>
  <c r="AF158" i="8"/>
  <c r="AF160" i="8"/>
  <c r="AE160" i="8"/>
  <c r="AE157" i="8"/>
  <c r="AE159" i="8"/>
  <c r="AE156" i="8"/>
  <c r="AE158" i="8"/>
  <c r="AD159" i="8"/>
  <c r="AD158" i="8"/>
  <c r="AD160" i="8"/>
  <c r="AD157" i="8"/>
  <c r="AD156" i="8"/>
  <c r="AC157" i="8"/>
  <c r="AB160" i="8"/>
  <c r="AC159" i="8"/>
  <c r="AC160" i="8"/>
  <c r="AC156" i="8"/>
  <c r="AC158" i="8"/>
  <c r="AB159" i="8"/>
  <c r="AB156" i="8"/>
  <c r="AB157" i="8"/>
  <c r="AB158" i="8"/>
  <c r="Z156" i="8"/>
  <c r="Z159" i="8"/>
  <c r="Z158" i="8"/>
  <c r="Z160" i="8"/>
  <c r="Z157" i="8"/>
  <c r="Y157" i="8"/>
  <c r="Y156" i="8"/>
  <c r="Y159" i="8"/>
  <c r="AA159" i="8"/>
  <c r="AA156" i="8"/>
  <c r="AA158" i="8"/>
  <c r="Y158" i="8"/>
  <c r="AA160" i="8"/>
  <c r="Y160" i="8"/>
  <c r="AA157" i="8"/>
  <c r="AA132" i="8"/>
  <c r="AA117" i="8" s="1"/>
  <c r="AY7" i="10" l="1"/>
  <c r="AY4" i="10"/>
  <c r="AX77" i="11"/>
  <c r="AX113" i="11"/>
  <c r="AX78" i="11"/>
  <c r="AX40" i="11"/>
  <c r="AX16" i="11"/>
  <c r="AX108" i="11"/>
  <c r="AX67" i="11"/>
  <c r="AX29" i="11"/>
  <c r="AX27" i="11"/>
  <c r="AX103" i="11"/>
  <c r="AX61" i="11"/>
  <c r="AX121" i="11"/>
  <c r="AX39" i="11"/>
  <c r="AX52" i="11"/>
  <c r="AX131" i="11"/>
  <c r="AX87" i="11"/>
  <c r="AX44" i="11"/>
  <c r="AX14" i="11"/>
  <c r="AX104" i="11"/>
  <c r="AX79" i="11"/>
  <c r="AX37" i="11"/>
  <c r="AX17" i="11"/>
  <c r="AX110" i="11"/>
  <c r="AX128" i="11"/>
  <c r="AX115" i="11"/>
  <c r="AX76" i="11"/>
  <c r="AX38" i="11"/>
  <c r="AX13" i="11"/>
  <c r="AX88" i="11"/>
  <c r="AX19" i="11"/>
  <c r="AX59" i="11"/>
  <c r="AX54" i="11"/>
  <c r="AX24" i="11"/>
  <c r="AX123" i="11"/>
  <c r="AX99" i="11"/>
  <c r="AX109" i="11"/>
  <c r="AX100" i="11"/>
  <c r="AX62" i="11"/>
  <c r="AX26" i="11"/>
  <c r="AX117" i="11"/>
  <c r="AX129" i="11"/>
  <c r="AX90" i="11"/>
  <c r="AX55" i="11"/>
  <c r="AX18" i="11"/>
  <c r="AX105" i="11"/>
  <c r="AX81" i="11"/>
  <c r="AX91" i="11"/>
  <c r="AX85" i="11"/>
  <c r="AX46" i="11"/>
  <c r="AX11" i="11"/>
  <c r="AX28" i="11"/>
  <c r="AX63" i="11"/>
  <c r="AX34" i="11"/>
  <c r="AX56" i="11"/>
  <c r="AX89" i="11"/>
  <c r="AX75" i="11"/>
  <c r="AX84" i="11"/>
  <c r="AX60" i="11"/>
  <c r="AX36" i="11"/>
  <c r="AX102" i="11"/>
  <c r="AX15" i="11"/>
  <c r="AX66" i="11"/>
  <c r="AX86" i="11"/>
  <c r="AX53" i="11"/>
  <c r="AX30" i="11"/>
  <c r="AX119" i="11"/>
  <c r="AX80" i="11"/>
  <c r="AX41" i="11"/>
  <c r="AX68" i="11"/>
  <c r="AX31" i="11"/>
  <c r="AX8" i="12"/>
  <c r="AY6" i="12"/>
  <c r="AY6" i="11"/>
  <c r="AX8" i="11"/>
  <c r="AX32" i="12"/>
  <c r="AX48" i="12"/>
  <c r="AX47" i="12"/>
  <c r="AX22" i="12"/>
  <c r="AX38" i="12"/>
  <c r="AX37" i="12"/>
  <c r="AH205" i="8"/>
  <c r="Z205" i="8"/>
  <c r="AI205" i="8"/>
  <c r="AB205" i="8"/>
  <c r="AF205" i="8"/>
  <c r="AC205" i="8"/>
  <c r="Y205" i="8"/>
  <c r="AD205" i="8"/>
  <c r="AG205" i="8"/>
  <c r="AE205" i="8"/>
  <c r="AA205" i="8"/>
  <c r="AB202" i="8"/>
  <c r="AH202" i="8"/>
  <c r="AC202" i="8"/>
  <c r="Z202" i="8"/>
  <c r="AD202" i="8"/>
  <c r="AI202" i="8"/>
  <c r="AE202" i="8"/>
  <c r="AF202" i="8"/>
  <c r="AA202" i="8"/>
  <c r="AG202" i="8"/>
  <c r="Y202" i="8"/>
  <c r="AG206" i="8"/>
  <c r="AE206" i="8"/>
  <c r="Y206" i="8"/>
  <c r="AH206" i="8"/>
  <c r="Z206" i="8"/>
  <c r="AI206" i="8"/>
  <c r="AB206" i="8"/>
  <c r="AF206" i="8"/>
  <c r="AC206" i="8"/>
  <c r="AA206" i="8"/>
  <c r="AD206" i="8"/>
  <c r="Z203" i="8"/>
  <c r="AI203" i="8"/>
  <c r="AB203" i="8"/>
  <c r="AF203" i="8"/>
  <c r="AC203" i="8"/>
  <c r="AA203" i="8"/>
  <c r="AD203" i="8"/>
  <c r="AG203" i="8"/>
  <c r="AE203" i="8"/>
  <c r="Y203" i="8"/>
  <c r="AH203" i="8"/>
  <c r="AB204" i="8"/>
  <c r="AF204" i="8"/>
  <c r="AC204" i="8"/>
  <c r="Y204" i="8"/>
  <c r="AD204" i="8"/>
  <c r="AG204" i="8"/>
  <c r="AE204" i="8"/>
  <c r="AA204" i="8"/>
  <c r="AH204" i="8"/>
  <c r="Z204" i="8"/>
  <c r="AI204" i="8"/>
  <c r="Y132" i="8"/>
  <c r="Y117" i="8" s="1"/>
  <c r="Z132" i="8"/>
  <c r="Z117" i="8" s="1"/>
  <c r="AB132" i="8"/>
  <c r="AB117" i="8" s="1"/>
  <c r="AC132" i="8"/>
  <c r="AC117" i="8" s="1"/>
  <c r="AD132" i="8"/>
  <c r="AD117" i="8" s="1"/>
  <c r="AE132" i="8"/>
  <c r="AE117" i="8" s="1"/>
  <c r="AF132" i="8"/>
  <c r="AF117" i="8" s="1"/>
  <c r="AG132" i="8"/>
  <c r="AH132" i="8"/>
  <c r="AI132" i="8"/>
  <c r="AX71" i="11" l="1"/>
  <c r="AX98" i="11"/>
  <c r="AX22" i="11"/>
  <c r="AX48" i="11"/>
  <c r="AY4" i="11"/>
  <c r="AY7" i="11"/>
  <c r="AY4" i="12"/>
  <c r="AY7" i="12"/>
  <c r="AX94" i="11"/>
  <c r="AX127" i="11"/>
  <c r="AY44" i="10"/>
  <c r="AY51" i="10"/>
  <c r="AY50" i="10"/>
  <c r="AY46" i="10"/>
  <c r="AY48" i="10"/>
  <c r="AY49" i="10"/>
  <c r="AY47" i="10"/>
  <c r="AY82" i="10"/>
  <c r="AY42" i="10"/>
  <c r="AZ6" i="10"/>
  <c r="AY8" i="10"/>
  <c r="Y141" i="8"/>
  <c r="AY8" i="12" l="1"/>
  <c r="AZ6" i="12"/>
  <c r="AY22" i="12"/>
  <c r="AY48" i="12"/>
  <c r="AY47" i="12"/>
  <c r="AY38" i="12"/>
  <c r="AY37" i="12"/>
  <c r="AY32" i="12"/>
  <c r="AZ6" i="11"/>
  <c r="AY8" i="11"/>
  <c r="AY62" i="11"/>
  <c r="AY31" i="11"/>
  <c r="AY36" i="11"/>
  <c r="AY11" i="11"/>
  <c r="AY108" i="11"/>
  <c r="AY80" i="11"/>
  <c r="AY67" i="11"/>
  <c r="AY68" i="11"/>
  <c r="AY84" i="11"/>
  <c r="AY39" i="11"/>
  <c r="AY29" i="11"/>
  <c r="AY17" i="11"/>
  <c r="AY19" i="11"/>
  <c r="AY121" i="11"/>
  <c r="AY91" i="11"/>
  <c r="AY66" i="11"/>
  <c r="AY37" i="11"/>
  <c r="AY53" i="11"/>
  <c r="AY75" i="11"/>
  <c r="AY55" i="11"/>
  <c r="AY15" i="11"/>
  <c r="AY113" i="11"/>
  <c r="AY117" i="11"/>
  <c r="AY104" i="11"/>
  <c r="AY78" i="11"/>
  <c r="AY54" i="11"/>
  <c r="AY16" i="11"/>
  <c r="AY56" i="11"/>
  <c r="AY30" i="11"/>
  <c r="AY34" i="11"/>
  <c r="AY59" i="11"/>
  <c r="AY102" i="11"/>
  <c r="AY103" i="11"/>
  <c r="AY89" i="11"/>
  <c r="AY63" i="11"/>
  <c r="AY41" i="11"/>
  <c r="AY24" i="11"/>
  <c r="AY128" i="11"/>
  <c r="AY27" i="11"/>
  <c r="AY131" i="11"/>
  <c r="AY88" i="11"/>
  <c r="AY90" i="11"/>
  <c r="AY76" i="11"/>
  <c r="AY40" i="11"/>
  <c r="AY28" i="11"/>
  <c r="AY123" i="11"/>
  <c r="AY18" i="11"/>
  <c r="AY109" i="11"/>
  <c r="AY13" i="11"/>
  <c r="AY115" i="11"/>
  <c r="AY77" i="11"/>
  <c r="AY79" i="11"/>
  <c r="AY44" i="11"/>
  <c r="AY38" i="11"/>
  <c r="AY14" i="11"/>
  <c r="AY105" i="11"/>
  <c r="AY129" i="11"/>
  <c r="AY99" i="11"/>
  <c r="AY52" i="11"/>
  <c r="AY100" i="11"/>
  <c r="AY60" i="11"/>
  <c r="AY61" i="11"/>
  <c r="AY46" i="11"/>
  <c r="AY26" i="11"/>
  <c r="AY119" i="11"/>
  <c r="AY85" i="11"/>
  <c r="AY87" i="11"/>
  <c r="AY81" i="11"/>
  <c r="AY110" i="11"/>
  <c r="AY86" i="11"/>
  <c r="AZ7" i="10"/>
  <c r="AZ4" i="10"/>
  <c r="Y148" i="8"/>
  <c r="Y155" i="8"/>
  <c r="AA141" i="8"/>
  <c r="AY94" i="11" l="1"/>
  <c r="AY127" i="11"/>
  <c r="AY48" i="11"/>
  <c r="AY22" i="11"/>
  <c r="AY98" i="11"/>
  <c r="AY71" i="11"/>
  <c r="AZ4" i="12"/>
  <c r="AZ7" i="12"/>
  <c r="AZ51" i="10"/>
  <c r="AZ49" i="10"/>
  <c r="AZ47" i="10"/>
  <c r="AZ46" i="10"/>
  <c r="AZ50" i="10"/>
  <c r="AZ44" i="10"/>
  <c r="AZ48" i="10"/>
  <c r="AZ82" i="10"/>
  <c r="AZ42" i="10"/>
  <c r="BA6" i="10"/>
  <c r="AZ8" i="10"/>
  <c r="AZ7" i="11"/>
  <c r="AZ4" i="11"/>
  <c r="Y140" i="8"/>
  <c r="AA148" i="8"/>
  <c r="AA155" i="8"/>
  <c r="Z148" i="8"/>
  <c r="Z155" i="8"/>
  <c r="Z141" i="8"/>
  <c r="AB155" i="8"/>
  <c r="AC155" i="8"/>
  <c r="AC141" i="8"/>
  <c r="AZ38" i="12" l="1"/>
  <c r="AZ37" i="12"/>
  <c r="AZ32" i="12"/>
  <c r="AZ22" i="12"/>
  <c r="AZ47" i="12"/>
  <c r="AZ48" i="12"/>
  <c r="BA4" i="10"/>
  <c r="BA7" i="10"/>
  <c r="AZ8" i="12"/>
  <c r="BA6" i="12"/>
  <c r="AZ52" i="11"/>
  <c r="AZ17" i="11"/>
  <c r="AZ11" i="11"/>
  <c r="AZ100" i="11"/>
  <c r="AZ86" i="11"/>
  <c r="AZ110" i="11"/>
  <c r="AZ76" i="11"/>
  <c r="AZ27" i="11"/>
  <c r="AZ117" i="11"/>
  <c r="AZ77" i="11"/>
  <c r="AZ30" i="11"/>
  <c r="AZ123" i="11"/>
  <c r="AZ129" i="11"/>
  <c r="AZ75" i="11"/>
  <c r="AZ81" i="11"/>
  <c r="AZ105" i="11"/>
  <c r="AZ103" i="11"/>
  <c r="AZ39" i="11"/>
  <c r="AZ15" i="11"/>
  <c r="AZ119" i="11"/>
  <c r="AZ89" i="11"/>
  <c r="AZ109" i="11"/>
  <c r="AZ62" i="11"/>
  <c r="AZ60" i="11"/>
  <c r="AZ44" i="11"/>
  <c r="AZ99" i="11"/>
  <c r="AZ66" i="11"/>
  <c r="AZ28" i="11"/>
  <c r="AZ13" i="11"/>
  <c r="AZ80" i="11"/>
  <c r="AZ91" i="11"/>
  <c r="AZ46" i="11"/>
  <c r="AZ36" i="11"/>
  <c r="AZ14" i="11"/>
  <c r="AZ88" i="11"/>
  <c r="AZ61" i="11"/>
  <c r="AZ108" i="11"/>
  <c r="AZ40" i="11"/>
  <c r="AZ85" i="11"/>
  <c r="AZ16" i="11"/>
  <c r="AZ90" i="11"/>
  <c r="AZ56" i="11"/>
  <c r="AZ37" i="11"/>
  <c r="AZ59" i="11"/>
  <c r="AZ87" i="11"/>
  <c r="AZ68" i="11"/>
  <c r="AZ84" i="11"/>
  <c r="AZ38" i="11"/>
  <c r="AZ131" i="11"/>
  <c r="AZ19" i="11"/>
  <c r="AZ78" i="11"/>
  <c r="AZ63" i="11"/>
  <c r="AZ26" i="11"/>
  <c r="AZ121" i="11"/>
  <c r="AZ79" i="11"/>
  <c r="AZ55" i="11"/>
  <c r="AZ31" i="11"/>
  <c r="AZ29" i="11"/>
  <c r="AZ115" i="11"/>
  <c r="AZ128" i="11"/>
  <c r="AZ53" i="11"/>
  <c r="AZ24" i="11"/>
  <c r="AZ113" i="11"/>
  <c r="AZ102" i="11"/>
  <c r="AZ54" i="11"/>
  <c r="AZ18" i="11"/>
  <c r="AZ104" i="11"/>
  <c r="AZ67" i="11"/>
  <c r="AZ41" i="11"/>
  <c r="AZ34" i="11"/>
  <c r="AZ8" i="11"/>
  <c r="BA6" i="11"/>
  <c r="AA140" i="8"/>
  <c r="Z140" i="8"/>
  <c r="AC148" i="8"/>
  <c r="AC140" i="8" s="1"/>
  <c r="AB141" i="8"/>
  <c r="AZ94" i="11" l="1"/>
  <c r="AZ71" i="11"/>
  <c r="AZ22" i="11"/>
  <c r="AZ48" i="11"/>
  <c r="AZ127" i="11"/>
  <c r="AZ98" i="11"/>
  <c r="BA51" i="10"/>
  <c r="BA49" i="10"/>
  <c r="BA47" i="10"/>
  <c r="BA50" i="10"/>
  <c r="BA48" i="10"/>
  <c r="BA42" i="10"/>
  <c r="BA46" i="10"/>
  <c r="BA82" i="10"/>
  <c r="BA44" i="10"/>
  <c r="BA4" i="11"/>
  <c r="BA7" i="11"/>
  <c r="BA4" i="12"/>
  <c r="BA7" i="12"/>
  <c r="BB6" i="10"/>
  <c r="BA8" i="10"/>
  <c r="AB148" i="8"/>
  <c r="AB140" i="8" s="1"/>
  <c r="AD155" i="8"/>
  <c r="AD148" i="8"/>
  <c r="AD141" i="8"/>
  <c r="AE155" i="8"/>
  <c r="AE148" i="8"/>
  <c r="AE141" i="8"/>
  <c r="AF155" i="8"/>
  <c r="AF148" i="8"/>
  <c r="AF141" i="8"/>
  <c r="AG155" i="8"/>
  <c r="BB6" i="11" l="1"/>
  <c r="BA8" i="11"/>
  <c r="BA31" i="11"/>
  <c r="BA128" i="11"/>
  <c r="BA66" i="11"/>
  <c r="BA13" i="11"/>
  <c r="BA113" i="11"/>
  <c r="BA87" i="11"/>
  <c r="BA41" i="11"/>
  <c r="BA19" i="11"/>
  <c r="BA108" i="11"/>
  <c r="BA16" i="11"/>
  <c r="BA34" i="11"/>
  <c r="BA55" i="11"/>
  <c r="BA30" i="11"/>
  <c r="BA78" i="11"/>
  <c r="BA109" i="11"/>
  <c r="BA131" i="11"/>
  <c r="BA102" i="11"/>
  <c r="BA79" i="11"/>
  <c r="BA29" i="11"/>
  <c r="BA121" i="11"/>
  <c r="BA39" i="11"/>
  <c r="BA67" i="11"/>
  <c r="BA38" i="11"/>
  <c r="BA104" i="11"/>
  <c r="BA119" i="11"/>
  <c r="BA80" i="11"/>
  <c r="BA53" i="11"/>
  <c r="BA89" i="11"/>
  <c r="BA129" i="11"/>
  <c r="BA99" i="11"/>
  <c r="BA115" i="11"/>
  <c r="BA86" i="11"/>
  <c r="BA63" i="11"/>
  <c r="BA17" i="11"/>
  <c r="BA91" i="11"/>
  <c r="BA18" i="11"/>
  <c r="BA110" i="11"/>
  <c r="BA81" i="11"/>
  <c r="BA100" i="11"/>
  <c r="BA44" i="11"/>
  <c r="BA85" i="11"/>
  <c r="BA37" i="11"/>
  <c r="BA123" i="11"/>
  <c r="BA40" i="11"/>
  <c r="BA60" i="11"/>
  <c r="BA62" i="11"/>
  <c r="BA54" i="11"/>
  <c r="BA88" i="11"/>
  <c r="BA76" i="11"/>
  <c r="BA14" i="11"/>
  <c r="BA77" i="11"/>
  <c r="BA27" i="11"/>
  <c r="BA15" i="11"/>
  <c r="BA56" i="11"/>
  <c r="BA28" i="11"/>
  <c r="BA84" i="11"/>
  <c r="BA75" i="11"/>
  <c r="BA105" i="11"/>
  <c r="BA103" i="11"/>
  <c r="BA117" i="11"/>
  <c r="BA24" i="11"/>
  <c r="BA36" i="11"/>
  <c r="BA52" i="11"/>
  <c r="BA90" i="11"/>
  <c r="BA68" i="11"/>
  <c r="BA61" i="11"/>
  <c r="BA59" i="11"/>
  <c r="BA11" i="11"/>
  <c r="BA46" i="11"/>
  <c r="BA26" i="11"/>
  <c r="BB4" i="10"/>
  <c r="BB7" i="10"/>
  <c r="BB6" i="12"/>
  <c r="BA8" i="12"/>
  <c r="BA48" i="12"/>
  <c r="BA47" i="12"/>
  <c r="BA22" i="12"/>
  <c r="BA38" i="12"/>
  <c r="BA37" i="12"/>
  <c r="BA32" i="12"/>
  <c r="AE140" i="8"/>
  <c r="AD140" i="8"/>
  <c r="AF140" i="8"/>
  <c r="AG148" i="8"/>
  <c r="AH148" i="8"/>
  <c r="AH155" i="8"/>
  <c r="BA94" i="11" l="1"/>
  <c r="BA98" i="11"/>
  <c r="BA71" i="11"/>
  <c r="BA127" i="11"/>
  <c r="BA48" i="11"/>
  <c r="BA22" i="11"/>
  <c r="BB7" i="12"/>
  <c r="BB4" i="12"/>
  <c r="BC6" i="10"/>
  <c r="BB8" i="10"/>
  <c r="BB48" i="10"/>
  <c r="BB51" i="10"/>
  <c r="BB49" i="10"/>
  <c r="BB47" i="10"/>
  <c r="BB82" i="10"/>
  <c r="BB46" i="10"/>
  <c r="BB42" i="10"/>
  <c r="BB44" i="10"/>
  <c r="BB50" i="10"/>
  <c r="BB4" i="11"/>
  <c r="BB7" i="11"/>
  <c r="AI148" i="8"/>
  <c r="AI155" i="8"/>
  <c r="BC7" i="10" l="1"/>
  <c r="BC4" i="10"/>
  <c r="BB22" i="12"/>
  <c r="BB47" i="12"/>
  <c r="BB37" i="12"/>
  <c r="BB32" i="12"/>
  <c r="BB38" i="12"/>
  <c r="BB48" i="12"/>
  <c r="BB8" i="12"/>
  <c r="BC6" i="12"/>
  <c r="BB8" i="11"/>
  <c r="BC6" i="11"/>
  <c r="BB86" i="11"/>
  <c r="BB38" i="11"/>
  <c r="BB27" i="11"/>
  <c r="BB79" i="11"/>
  <c r="BB28" i="11"/>
  <c r="BB30" i="11"/>
  <c r="BB11" i="11"/>
  <c r="BB103" i="11"/>
  <c r="BB62" i="11"/>
  <c r="BB67" i="11"/>
  <c r="BB81" i="11"/>
  <c r="BB53" i="11"/>
  <c r="BB16" i="11"/>
  <c r="BB59" i="11"/>
  <c r="BB41" i="11"/>
  <c r="BB60" i="11"/>
  <c r="BB100" i="11"/>
  <c r="BB14" i="11"/>
  <c r="BB104" i="11"/>
  <c r="BB113" i="11"/>
  <c r="BB131" i="11"/>
  <c r="BB85" i="11"/>
  <c r="BB18" i="11"/>
  <c r="BB117" i="11"/>
  <c r="BB119" i="11"/>
  <c r="BB110" i="11"/>
  <c r="BB99" i="11"/>
  <c r="BB26" i="11"/>
  <c r="BB115" i="11"/>
  <c r="BB102" i="11"/>
  <c r="BB55" i="11"/>
  <c r="BB39" i="11"/>
  <c r="BB37" i="11"/>
  <c r="BB44" i="11"/>
  <c r="BB87" i="11"/>
  <c r="BB34" i="11"/>
  <c r="BB54" i="11"/>
  <c r="BB121" i="11"/>
  <c r="BB84" i="11"/>
  <c r="BB90" i="11"/>
  <c r="BB108" i="11"/>
  <c r="BB68" i="11"/>
  <c r="BB40" i="11"/>
  <c r="BB77" i="11"/>
  <c r="BB17" i="11"/>
  <c r="BB52" i="11"/>
  <c r="BB15" i="11"/>
  <c r="BB88" i="11"/>
  <c r="BB105" i="11"/>
  <c r="BB63" i="11"/>
  <c r="BB80" i="11"/>
  <c r="BB36" i="11"/>
  <c r="BB128" i="11"/>
  <c r="BB89" i="11"/>
  <c r="BB61" i="11"/>
  <c r="BB13" i="11"/>
  <c r="BB66" i="11"/>
  <c r="BB109" i="11"/>
  <c r="BB78" i="11"/>
  <c r="BB24" i="11"/>
  <c r="BB46" i="11"/>
  <c r="BB123" i="11"/>
  <c r="BB75" i="11"/>
  <c r="BB94" i="11" s="1"/>
  <c r="BB91" i="11"/>
  <c r="BB56" i="11"/>
  <c r="BB19" i="11"/>
  <c r="BB31" i="11"/>
  <c r="BB76" i="11"/>
  <c r="BB129" i="11"/>
  <c r="BB29" i="11"/>
  <c r="AB168" i="8"/>
  <c r="AD167" i="8"/>
  <c r="Y168" i="8"/>
  <c r="AA166" i="8"/>
  <c r="Z165" i="8"/>
  <c r="Z168" i="8"/>
  <c r="AE165" i="8"/>
  <c r="AB169" i="8"/>
  <c r="AE168" i="8"/>
  <c r="AB166" i="8"/>
  <c r="AD168" i="8"/>
  <c r="AC169" i="8"/>
  <c r="AF168" i="8"/>
  <c r="AC165" i="8"/>
  <c r="AD165" i="8"/>
  <c r="AA169" i="8"/>
  <c r="AA168" i="8"/>
  <c r="AE167" i="8"/>
  <c r="Z167" i="8"/>
  <c r="AF165" i="8"/>
  <c r="AF169" i="8"/>
  <c r="AD166" i="8"/>
  <c r="AE169" i="8"/>
  <c r="AC167" i="8"/>
  <c r="Z166" i="8"/>
  <c r="AC168" i="8"/>
  <c r="AF166" i="8"/>
  <c r="Y167" i="8"/>
  <c r="AC166" i="8"/>
  <c r="Y166" i="8"/>
  <c r="AD169" i="8"/>
  <c r="AA167" i="8"/>
  <c r="AF167" i="8"/>
  <c r="Y169" i="8"/>
  <c r="AE166" i="8"/>
  <c r="AB167" i="8"/>
  <c r="AA165" i="8"/>
  <c r="Y165" i="8"/>
  <c r="Z169" i="8"/>
  <c r="AB165" i="8"/>
  <c r="BB98" i="11" l="1"/>
  <c r="BB71" i="11"/>
  <c r="BC7" i="11"/>
  <c r="BC4" i="11"/>
  <c r="BB22" i="11"/>
  <c r="BB48" i="11"/>
  <c r="BC7" i="12"/>
  <c r="BC4" i="12"/>
  <c r="BC51" i="10"/>
  <c r="BC82" i="10"/>
  <c r="BC49" i="10"/>
  <c r="BC47" i="10"/>
  <c r="BC48" i="10"/>
  <c r="BC46" i="10"/>
  <c r="BC42" i="10"/>
  <c r="BC44" i="10"/>
  <c r="BC50" i="10"/>
  <c r="BB127" i="11"/>
  <c r="BD6" i="10"/>
  <c r="BC8" i="10"/>
  <c r="AC213" i="8"/>
  <c r="AC236" i="8" s="1"/>
  <c r="AB213" i="8"/>
  <c r="AB236" i="8" s="1"/>
  <c r="AE213" i="8"/>
  <c r="AE236" i="8" s="1"/>
  <c r="AD213" i="8"/>
  <c r="AD236" i="8" s="1"/>
  <c r="AF213" i="8"/>
  <c r="AF236" i="8" s="1"/>
  <c r="Y213" i="8"/>
  <c r="Y236" i="8" s="1"/>
  <c r="Z259" i="8" s="1"/>
  <c r="Z213" i="8"/>
  <c r="Z236" i="8" s="1"/>
  <c r="AA213" i="8"/>
  <c r="AA236" i="8" s="1"/>
  <c r="AC214" i="8"/>
  <c r="AC237" i="8" s="1"/>
  <c r="AB214" i="8"/>
  <c r="AB237" i="8" s="1"/>
  <c r="AD214" i="8"/>
  <c r="AD237" i="8" s="1"/>
  <c r="AE214" i="8"/>
  <c r="AE237" i="8" s="1"/>
  <c r="AF214" i="8"/>
  <c r="AF237" i="8" s="1"/>
  <c r="Y214" i="8"/>
  <c r="Y237" i="8" s="1"/>
  <c r="Z260" i="8" s="1"/>
  <c r="Z214" i="8"/>
  <c r="Z237" i="8" s="1"/>
  <c r="AA214" i="8"/>
  <c r="AA237" i="8" s="1"/>
  <c r="AB212" i="8"/>
  <c r="Z212" i="8"/>
  <c r="AD212" i="8"/>
  <c r="AC212" i="8"/>
  <c r="AE212" i="8"/>
  <c r="AF212" i="8"/>
  <c r="Y212" i="8"/>
  <c r="AA212" i="8"/>
  <c r="AA211" i="8"/>
  <c r="Z211" i="8"/>
  <c r="AD211" i="8"/>
  <c r="AC211" i="8"/>
  <c r="AE211" i="8"/>
  <c r="AB211" i="8"/>
  <c r="Y211" i="8"/>
  <c r="AF211" i="8"/>
  <c r="Z215" i="8"/>
  <c r="Z238" i="8" s="1"/>
  <c r="AC215" i="8"/>
  <c r="AC238" i="8" s="1"/>
  <c r="AE215" i="8"/>
  <c r="AE238" i="8" s="1"/>
  <c r="AB215" i="8"/>
  <c r="AB238" i="8" s="1"/>
  <c r="AF215" i="8"/>
  <c r="AF238" i="8" s="1"/>
  <c r="AD215" i="8"/>
  <c r="AD238" i="8" s="1"/>
  <c r="AA215" i="8"/>
  <c r="AA238" i="8" s="1"/>
  <c r="Y215" i="8"/>
  <c r="Y238" i="8" s="1"/>
  <c r="Z261" i="8" s="1"/>
  <c r="BC32" i="12" l="1"/>
  <c r="BC48" i="12"/>
  <c r="BC22" i="12"/>
  <c r="BC47" i="12"/>
  <c r="BC38" i="12"/>
  <c r="BC37" i="12"/>
  <c r="BC8" i="12"/>
  <c r="BD6" i="12"/>
  <c r="BC123" i="11"/>
  <c r="BC27" i="11"/>
  <c r="BC34" i="11"/>
  <c r="BC85" i="11"/>
  <c r="BC60" i="11"/>
  <c r="BC11" i="11"/>
  <c r="BC84" i="11"/>
  <c r="BC66" i="11"/>
  <c r="BC53" i="11"/>
  <c r="BC102" i="11"/>
  <c r="BC81" i="11"/>
  <c r="BC40" i="11"/>
  <c r="BC63" i="11"/>
  <c r="BC108" i="11"/>
  <c r="BC77" i="11"/>
  <c r="BC62" i="11"/>
  <c r="BC119" i="11"/>
  <c r="BC14" i="11"/>
  <c r="BC37" i="11"/>
  <c r="BC19" i="11"/>
  <c r="BC86" i="11"/>
  <c r="BC44" i="11"/>
  <c r="BC80" i="11"/>
  <c r="BC38" i="11"/>
  <c r="BC26" i="11"/>
  <c r="BC105" i="11"/>
  <c r="BC36" i="11"/>
  <c r="BC13" i="11"/>
  <c r="BC113" i="11"/>
  <c r="BC90" i="11"/>
  <c r="BC67" i="11"/>
  <c r="BC31" i="11"/>
  <c r="BC24" i="11"/>
  <c r="BC18" i="11"/>
  <c r="BC30" i="11"/>
  <c r="BC16" i="11"/>
  <c r="BC87" i="11"/>
  <c r="BC52" i="11"/>
  <c r="BC104" i="11"/>
  <c r="BC76" i="11"/>
  <c r="BC54" i="11"/>
  <c r="BC131" i="11"/>
  <c r="BC99" i="11"/>
  <c r="BC129" i="11"/>
  <c r="BC109" i="11"/>
  <c r="BC56" i="11"/>
  <c r="BC100" i="11"/>
  <c r="BC117" i="11"/>
  <c r="BC91" i="11"/>
  <c r="BC79" i="11"/>
  <c r="BC68" i="11"/>
  <c r="BC128" i="11"/>
  <c r="BC127" i="11" s="1"/>
  <c r="BC110" i="11"/>
  <c r="BC15" i="11"/>
  <c r="BC115" i="11"/>
  <c r="BC46" i="11"/>
  <c r="BC28" i="11"/>
  <c r="BC55" i="11"/>
  <c r="BC39" i="11"/>
  <c r="BC61" i="11"/>
  <c r="BC121" i="11"/>
  <c r="BC88" i="11"/>
  <c r="BC59" i="11"/>
  <c r="BC103" i="11"/>
  <c r="BC75" i="11"/>
  <c r="BC89" i="11"/>
  <c r="BC41" i="11"/>
  <c r="BC29" i="11"/>
  <c r="BC17" i="11"/>
  <c r="BC78" i="11"/>
  <c r="BD4" i="10"/>
  <c r="BD7" i="10"/>
  <c r="BD6" i="11"/>
  <c r="BC8" i="11"/>
  <c r="AA261" i="8"/>
  <c r="AA260" i="8"/>
  <c r="AA259" i="8"/>
  <c r="AB261" i="8"/>
  <c r="AB259" i="8"/>
  <c r="AB260" i="8"/>
  <c r="AF260" i="8"/>
  <c r="AF261" i="8"/>
  <c r="AF259" i="8"/>
  <c r="AG259" i="8"/>
  <c r="AC260" i="8"/>
  <c r="AC259" i="8"/>
  <c r="AC261" i="8"/>
  <c r="AG261" i="8"/>
  <c r="AG260" i="8"/>
  <c r="AD260" i="8"/>
  <c r="AE259" i="8"/>
  <c r="AD261" i="8"/>
  <c r="AD259" i="8"/>
  <c r="AE260" i="8"/>
  <c r="AE261" i="8"/>
  <c r="Y256" i="8"/>
  <c r="Z256" i="8"/>
  <c r="AE233" i="8"/>
  <c r="Z233" i="8"/>
  <c r="AA233" i="8"/>
  <c r="AD233" i="8"/>
  <c r="Y233" i="8"/>
  <c r="AB233" i="8"/>
  <c r="AF233" i="8"/>
  <c r="AC233" i="8"/>
  <c r="AC210" i="8"/>
  <c r="AB210" i="8"/>
  <c r="Z210" i="8"/>
  <c r="AF210" i="8"/>
  <c r="Y210" i="8"/>
  <c r="AE210" i="8"/>
  <c r="AA210" i="8"/>
  <c r="AD210" i="8"/>
  <c r="Y164" i="8"/>
  <c r="Z164" i="8"/>
  <c r="AA164" i="8"/>
  <c r="AB164" i="8"/>
  <c r="AF164" i="8"/>
  <c r="AC164" i="8"/>
  <c r="AD164" i="8"/>
  <c r="AE164" i="8"/>
  <c r="BC71" i="11" l="1"/>
  <c r="BC94" i="11"/>
  <c r="BD48" i="10"/>
  <c r="BD47" i="10"/>
  <c r="BD51" i="10"/>
  <c r="BD44" i="10"/>
  <c r="BD50" i="10"/>
  <c r="BD46" i="10"/>
  <c r="BD49" i="10"/>
  <c r="BD42" i="10"/>
  <c r="BD82" i="10"/>
  <c r="BC22" i="11"/>
  <c r="BC48" i="11"/>
  <c r="BD8" i="10"/>
  <c r="BE6" i="10"/>
  <c r="BC98" i="11"/>
  <c r="BD4" i="12"/>
  <c r="BD7" i="12"/>
  <c r="BD7" i="11"/>
  <c r="BD4" i="11"/>
  <c r="AA256" i="8"/>
  <c r="AB256" i="8"/>
  <c r="AF256" i="8"/>
  <c r="AC256" i="8"/>
  <c r="AG256" i="8"/>
  <c r="AD256" i="8"/>
  <c r="AE256" i="8"/>
  <c r="AC173" i="8"/>
  <c r="AD172" i="8"/>
  <c r="AE172" i="8"/>
  <c r="AE176" i="8"/>
  <c r="AI172" i="8"/>
  <c r="Z175" i="8"/>
  <c r="AD175" i="8"/>
  <c r="Y173" i="8"/>
  <c r="AI175" i="8"/>
  <c r="AE175" i="8"/>
  <c r="AC176" i="8"/>
  <c r="Z172" i="8"/>
  <c r="AA174" i="8"/>
  <c r="Z174" i="8"/>
  <c r="AI176" i="8"/>
  <c r="AC174" i="8"/>
  <c r="AE174" i="8"/>
  <c r="AA172" i="8"/>
  <c r="AA175" i="8"/>
  <c r="AI173" i="8"/>
  <c r="AG175" i="8"/>
  <c r="AG172" i="8"/>
  <c r="AI174" i="8"/>
  <c r="AH174" i="8"/>
  <c r="AG173" i="8"/>
  <c r="AC172" i="8"/>
  <c r="AF175" i="8"/>
  <c r="Z173" i="8"/>
  <c r="AE173" i="8"/>
  <c r="AB174" i="8"/>
  <c r="AB172" i="8"/>
  <c r="AC175" i="8"/>
  <c r="AA173" i="8"/>
  <c r="AF174" i="8"/>
  <c r="AH173" i="8"/>
  <c r="Z176" i="8"/>
  <c r="AG176" i="8"/>
  <c r="AH172" i="8"/>
  <c r="AH175" i="8"/>
  <c r="Y176" i="8"/>
  <c r="AB173" i="8"/>
  <c r="AD176" i="8"/>
  <c r="AB175" i="8"/>
  <c r="AF176" i="8"/>
  <c r="Y172" i="8"/>
  <c r="AD174" i="8"/>
  <c r="AF173" i="8"/>
  <c r="AH176" i="8"/>
  <c r="AD173" i="8"/>
  <c r="AA176" i="8"/>
  <c r="AB176" i="8"/>
  <c r="AF172" i="8"/>
  <c r="Y175" i="8"/>
  <c r="Y174" i="8"/>
  <c r="AG174" i="8"/>
  <c r="BE6" i="12" l="1"/>
  <c r="BD8" i="12"/>
  <c r="BD47" i="12"/>
  <c r="BD37" i="12"/>
  <c r="BD48" i="12"/>
  <c r="BD32" i="12"/>
  <c r="BD22" i="12"/>
  <c r="BD38" i="12"/>
  <c r="BE7" i="10"/>
  <c r="BE4" i="10"/>
  <c r="BD56" i="11"/>
  <c r="BD89" i="11"/>
  <c r="BD54" i="11"/>
  <c r="BD79" i="11"/>
  <c r="BD44" i="11"/>
  <c r="BD46" i="11"/>
  <c r="BD100" i="11"/>
  <c r="BD75" i="11"/>
  <c r="BD121" i="11"/>
  <c r="BD67" i="11"/>
  <c r="BD131" i="11"/>
  <c r="BD128" i="11"/>
  <c r="BD87" i="11"/>
  <c r="BD63" i="11"/>
  <c r="BD34" i="11"/>
  <c r="BD103" i="11"/>
  <c r="BD81" i="11"/>
  <c r="BD78" i="11"/>
  <c r="BD26" i="11"/>
  <c r="BD24" i="11"/>
  <c r="BD15" i="11"/>
  <c r="BD115" i="11"/>
  <c r="BD77" i="11"/>
  <c r="BD76" i="11"/>
  <c r="BD55" i="11"/>
  <c r="BD39" i="11"/>
  <c r="BD102" i="11"/>
  <c r="BD30" i="11"/>
  <c r="BD90" i="11"/>
  <c r="BD28" i="11"/>
  <c r="BD129" i="11"/>
  <c r="BD99" i="11"/>
  <c r="BD123" i="11"/>
  <c r="BD66" i="11"/>
  <c r="BD53" i="11"/>
  <c r="BD91" i="11"/>
  <c r="BD37" i="11"/>
  <c r="BD117" i="11"/>
  <c r="BD86" i="11"/>
  <c r="BD17" i="11"/>
  <c r="BD109" i="11"/>
  <c r="BD41" i="11"/>
  <c r="BD16" i="11"/>
  <c r="BD108" i="11"/>
  <c r="BD113" i="11"/>
  <c r="BD59" i="11"/>
  <c r="BD19" i="11"/>
  <c r="BD84" i="11"/>
  <c r="BD119" i="11"/>
  <c r="BD40" i="11"/>
  <c r="BD18" i="11"/>
  <c r="BD104" i="11"/>
  <c r="BD14" i="11"/>
  <c r="BD110" i="11"/>
  <c r="BD11" i="11"/>
  <c r="BD105" i="11"/>
  <c r="BD88" i="11"/>
  <c r="BD68" i="11"/>
  <c r="BD61" i="11"/>
  <c r="BD31" i="11"/>
  <c r="BD52" i="11"/>
  <c r="BD29" i="11"/>
  <c r="BD13" i="11"/>
  <c r="BD36" i="11"/>
  <c r="BD62" i="11"/>
  <c r="BD60" i="11"/>
  <c r="BD80" i="11"/>
  <c r="BD85" i="11"/>
  <c r="BD38" i="11"/>
  <c r="BD27" i="11"/>
  <c r="BE6" i="11"/>
  <c r="BD8" i="11"/>
  <c r="AB220" i="8"/>
  <c r="AB243" i="8" s="1"/>
  <c r="AF220" i="8"/>
  <c r="AF243" i="8" s="1"/>
  <c r="AC220" i="8"/>
  <c r="AC243" i="8" s="1"/>
  <c r="Y220" i="8"/>
  <c r="Y243" i="8" s="1"/>
  <c r="Z266" i="8" s="1"/>
  <c r="AD220" i="8"/>
  <c r="AD243" i="8" s="1"/>
  <c r="AG220" i="8"/>
  <c r="AG243" i="8" s="1"/>
  <c r="AE220" i="8"/>
  <c r="AE243" i="8" s="1"/>
  <c r="AA220" i="8"/>
  <c r="AA243" i="8" s="1"/>
  <c r="AH220" i="8"/>
  <c r="AH243" i="8" s="1"/>
  <c r="Z220" i="8"/>
  <c r="Z243" i="8" s="1"/>
  <c r="AI220" i="8"/>
  <c r="AI243" i="8" s="1"/>
  <c r="AF221" i="8"/>
  <c r="AF244" i="8" s="1"/>
  <c r="Y221" i="8"/>
  <c r="Y244" i="8" s="1"/>
  <c r="Z267" i="8" s="1"/>
  <c r="AG221" i="8"/>
  <c r="AG244" i="8" s="1"/>
  <c r="AA221" i="8"/>
  <c r="AA244" i="8" s="1"/>
  <c r="AB221" i="8"/>
  <c r="AB244" i="8" s="1"/>
  <c r="AH221" i="8"/>
  <c r="AH244" i="8" s="1"/>
  <c r="AC221" i="8"/>
  <c r="AC244" i="8" s="1"/>
  <c r="Z221" i="8"/>
  <c r="Z244" i="8" s="1"/>
  <c r="AD221" i="8"/>
  <c r="AD244" i="8" s="1"/>
  <c r="AI221" i="8"/>
  <c r="AI244" i="8" s="1"/>
  <c r="AE221" i="8"/>
  <c r="AE244" i="8" s="1"/>
  <c r="AB219" i="8"/>
  <c r="AB242" i="8" s="1"/>
  <c r="AH219" i="8"/>
  <c r="AH242" i="8" s="1"/>
  <c r="AC219" i="8"/>
  <c r="AC242" i="8" s="1"/>
  <c r="Z219" i="8"/>
  <c r="Z242" i="8" s="1"/>
  <c r="AD219" i="8"/>
  <c r="AD242" i="8" s="1"/>
  <c r="AI219" i="8"/>
  <c r="AI242" i="8" s="1"/>
  <c r="AE219" i="8"/>
  <c r="AE242" i="8" s="1"/>
  <c r="AF219" i="8"/>
  <c r="AF242" i="8" s="1"/>
  <c r="AA219" i="8"/>
  <c r="AA242" i="8" s="1"/>
  <c r="AG219" i="8"/>
  <c r="AG242" i="8" s="1"/>
  <c r="Y219" i="8"/>
  <c r="Y242" i="8" s="1"/>
  <c r="Z265" i="8" s="1"/>
  <c r="AD218" i="8"/>
  <c r="AD241" i="8" s="1"/>
  <c r="AI218" i="8"/>
  <c r="AI241" i="8" s="1"/>
  <c r="AN264" i="8" s="1"/>
  <c r="AE218" i="8"/>
  <c r="AE241" i="8" s="1"/>
  <c r="AF218" i="8"/>
  <c r="AF241" i="8" s="1"/>
  <c r="AA218" i="8"/>
  <c r="AA241" i="8" s="1"/>
  <c r="AG218" i="8"/>
  <c r="AG241" i="8" s="1"/>
  <c r="Y218" i="8"/>
  <c r="Y241" i="8" s="1"/>
  <c r="Z264" i="8" s="1"/>
  <c r="AB218" i="8"/>
  <c r="AB241" i="8" s="1"/>
  <c r="AH218" i="8"/>
  <c r="AH241" i="8" s="1"/>
  <c r="AC218" i="8"/>
  <c r="AC241" i="8" s="1"/>
  <c r="Z218" i="8"/>
  <c r="Z241" i="8" s="1"/>
  <c r="Y222" i="8"/>
  <c r="Y245" i="8" s="1"/>
  <c r="Z268" i="8" s="1"/>
  <c r="AG222" i="8"/>
  <c r="AG245" i="8" s="1"/>
  <c r="AA222" i="8"/>
  <c r="AA245" i="8" s="1"/>
  <c r="AB222" i="8"/>
  <c r="AB245" i="8" s="1"/>
  <c r="AH222" i="8"/>
  <c r="AH245" i="8" s="1"/>
  <c r="AC222" i="8"/>
  <c r="AC245" i="8" s="1"/>
  <c r="Z222" i="8"/>
  <c r="Z245" i="8" s="1"/>
  <c r="AD222" i="8"/>
  <c r="AD245" i="8" s="1"/>
  <c r="AI222" i="8"/>
  <c r="AI245" i="8" s="1"/>
  <c r="AE222" i="8"/>
  <c r="AE245" i="8" s="1"/>
  <c r="AF222" i="8"/>
  <c r="AF245" i="8" s="1"/>
  <c r="AE171" i="8"/>
  <c r="AH171" i="8"/>
  <c r="AI171" i="8"/>
  <c r="AG171" i="8"/>
  <c r="AD171" i="8"/>
  <c r="AB171" i="8"/>
  <c r="AF171" i="8"/>
  <c r="Y171" i="8"/>
  <c r="AC171" i="8"/>
  <c r="Z171" i="8"/>
  <c r="AA171" i="8"/>
  <c r="Z180" i="8"/>
  <c r="AD183" i="8"/>
  <c r="AC181" i="8"/>
  <c r="AC182" i="8"/>
  <c r="AE182" i="8"/>
  <c r="AD181" i="8"/>
  <c r="AG181" i="8"/>
  <c r="AA180" i="8"/>
  <c r="AF182" i="8"/>
  <c r="AG179" i="8"/>
  <c r="Z183" i="8"/>
  <c r="Y183" i="8"/>
  <c r="AH183" i="8"/>
  <c r="Y181" i="8"/>
  <c r="AG180" i="8"/>
  <c r="AC180" i="8"/>
  <c r="Z182" i="8"/>
  <c r="AA182" i="8"/>
  <c r="AG183" i="8"/>
  <c r="Y180" i="8"/>
  <c r="Y182" i="8"/>
  <c r="AH182" i="8"/>
  <c r="AI181" i="8"/>
  <c r="AI183" i="8"/>
  <c r="U241" i="8"/>
  <c r="AB181" i="8"/>
  <c r="AD180" i="8"/>
  <c r="AH179" i="8"/>
  <c r="AG182" i="8"/>
  <c r="Y179" i="8"/>
  <c r="AC183" i="8"/>
  <c r="AF183" i="8"/>
  <c r="AI179" i="8"/>
  <c r="AD179" i="8"/>
  <c r="AE180" i="8"/>
  <c r="AD182" i="8"/>
  <c r="AE179" i="8"/>
  <c r="Z179" i="8"/>
  <c r="Z181" i="8"/>
  <c r="AI180" i="8"/>
  <c r="AB179" i="8"/>
  <c r="AF180" i="8"/>
  <c r="AA179" i="8"/>
  <c r="AF179" i="8"/>
  <c r="AI182" i="8"/>
  <c r="AF181" i="8"/>
  <c r="AA183" i="8"/>
  <c r="AB183" i="8"/>
  <c r="AH180" i="8"/>
  <c r="AE181" i="8"/>
  <c r="AE183" i="8"/>
  <c r="AA181" i="8"/>
  <c r="AH181" i="8"/>
  <c r="AC179" i="8"/>
  <c r="AB182" i="8"/>
  <c r="AB180" i="8"/>
  <c r="BD98" i="11" l="1"/>
  <c r="BD127" i="11"/>
  <c r="BD71" i="11"/>
  <c r="BD94" i="11"/>
  <c r="BE49" i="10"/>
  <c r="BE46" i="10"/>
  <c r="BE51" i="10"/>
  <c r="BE48" i="10"/>
  <c r="BE47" i="10"/>
  <c r="BE82" i="10"/>
  <c r="BE42" i="10"/>
  <c r="BE44" i="10"/>
  <c r="BE50" i="10"/>
  <c r="BE4" i="11"/>
  <c r="BE7" i="11"/>
  <c r="BD22" i="11"/>
  <c r="BD48" i="11"/>
  <c r="BF6" i="10"/>
  <c r="BE8" i="10"/>
  <c r="BE7" i="12"/>
  <c r="BE4" i="12"/>
  <c r="AK267" i="8"/>
  <c r="AK266" i="8"/>
  <c r="AK265" i="8"/>
  <c r="AK268" i="8"/>
  <c r="AK264" i="8"/>
  <c r="AA264" i="8"/>
  <c r="AA265" i="8"/>
  <c r="AA268" i="8"/>
  <c r="AL264" i="8"/>
  <c r="AA267" i="8"/>
  <c r="AA266" i="8"/>
  <c r="AB264" i="8"/>
  <c r="AB268" i="8"/>
  <c r="AB267" i="8"/>
  <c r="AB266" i="8"/>
  <c r="AM264" i="8"/>
  <c r="AB265" i="8"/>
  <c r="AI267" i="8"/>
  <c r="AI264" i="8"/>
  <c r="AI268" i="8"/>
  <c r="AI265" i="8"/>
  <c r="AF264" i="8"/>
  <c r="AF266" i="8"/>
  <c r="AF268" i="8"/>
  <c r="AF267" i="8"/>
  <c r="AI266" i="8"/>
  <c r="AF265" i="8"/>
  <c r="X61" i="10"/>
  <c r="AJ264" i="8"/>
  <c r="AJ265" i="8"/>
  <c r="AJ268" i="8"/>
  <c r="AJ267" i="8"/>
  <c r="AJ266" i="8"/>
  <c r="AG267" i="8"/>
  <c r="AG268" i="8"/>
  <c r="AC265" i="8"/>
  <c r="AC268" i="8"/>
  <c r="AC267" i="8"/>
  <c r="AC266" i="8"/>
  <c r="AG266" i="8"/>
  <c r="AC264" i="8"/>
  <c r="AG265" i="8"/>
  <c r="AG264" i="8"/>
  <c r="AH267" i="8"/>
  <c r="AE264" i="8"/>
  <c r="AH266" i="8"/>
  <c r="AD268" i="8"/>
  <c r="AD265" i="8"/>
  <c r="AD266" i="8"/>
  <c r="AH265" i="8"/>
  <c r="AD267" i="8"/>
  <c r="AE266" i="8"/>
  <c r="AE268" i="8"/>
  <c r="AD264" i="8"/>
  <c r="AE267" i="8"/>
  <c r="AE265" i="8"/>
  <c r="AH268" i="8"/>
  <c r="AH264" i="8"/>
  <c r="Y263" i="8"/>
  <c r="Z263" i="8"/>
  <c r="AA240" i="8"/>
  <c r="Z240" i="8"/>
  <c r="AH240" i="8"/>
  <c r="AG240" i="8"/>
  <c r="AE240" i="8"/>
  <c r="Y240" i="8"/>
  <c r="AD240" i="8"/>
  <c r="AB240" i="8"/>
  <c r="AC240" i="8"/>
  <c r="AF240" i="8"/>
  <c r="AI240" i="8"/>
  <c r="Y226" i="8"/>
  <c r="AC226" i="8"/>
  <c r="AH226" i="8"/>
  <c r="AB226" i="8"/>
  <c r="Z226" i="8"/>
  <c r="AD226" i="8"/>
  <c r="AI226" i="8"/>
  <c r="AE226" i="8"/>
  <c r="AF226" i="8"/>
  <c r="AA226" i="8"/>
  <c r="AG226" i="8"/>
  <c r="AF228" i="8"/>
  <c r="AF251" i="8" s="1"/>
  <c r="AC228" i="8"/>
  <c r="AC251" i="8" s="1"/>
  <c r="AA228" i="8"/>
  <c r="AA251" i="8" s="1"/>
  <c r="AD228" i="8"/>
  <c r="AD251" i="8" s="1"/>
  <c r="AG228" i="8"/>
  <c r="AG251" i="8" s="1"/>
  <c r="AE228" i="8"/>
  <c r="AE251" i="8" s="1"/>
  <c r="Y228" i="8"/>
  <c r="Y251" i="8" s="1"/>
  <c r="Z274" i="8" s="1"/>
  <c r="AH228" i="8"/>
  <c r="AH251" i="8" s="1"/>
  <c r="Z228" i="8"/>
  <c r="Z251" i="8" s="1"/>
  <c r="AI228" i="8"/>
  <c r="AI251" i="8" s="1"/>
  <c r="AB228" i="8"/>
  <c r="AB251" i="8" s="1"/>
  <c r="AG229" i="8"/>
  <c r="AE229" i="8"/>
  <c r="Y229" i="8"/>
  <c r="AH229" i="8"/>
  <c r="Z229" i="8"/>
  <c r="AI229" i="8"/>
  <c r="AB229" i="8"/>
  <c r="AF229" i="8"/>
  <c r="AC229" i="8"/>
  <c r="AA229" i="8"/>
  <c r="AD229" i="8"/>
  <c r="Z225" i="8"/>
  <c r="AI225" i="8"/>
  <c r="AB225" i="8"/>
  <c r="AF225" i="8"/>
  <c r="AC225" i="8"/>
  <c r="Y225" i="8"/>
  <c r="AD225" i="8"/>
  <c r="AG225" i="8"/>
  <c r="AE225" i="8"/>
  <c r="AA225" i="8"/>
  <c r="AH225" i="8"/>
  <c r="AH227" i="8"/>
  <c r="AH250" i="8" s="1"/>
  <c r="Z227" i="8"/>
  <c r="Z250" i="8" s="1"/>
  <c r="AI227" i="8"/>
  <c r="AI250" i="8" s="1"/>
  <c r="AB227" i="8"/>
  <c r="AB250" i="8" s="1"/>
  <c r="AF227" i="8"/>
  <c r="AF250" i="8" s="1"/>
  <c r="AC227" i="8"/>
  <c r="AC250" i="8" s="1"/>
  <c r="Y227" i="8"/>
  <c r="Y250" i="8" s="1"/>
  <c r="Z273" i="8" s="1"/>
  <c r="AD227" i="8"/>
  <c r="AD250" i="8" s="1"/>
  <c r="AG227" i="8"/>
  <c r="AG250" i="8" s="1"/>
  <c r="AE227" i="8"/>
  <c r="AE250" i="8" s="1"/>
  <c r="AA227" i="8"/>
  <c r="AA250" i="8" s="1"/>
  <c r="AG217" i="8"/>
  <c r="AE217" i="8"/>
  <c r="AF217" i="8"/>
  <c r="Z217" i="8"/>
  <c r="AD217" i="8"/>
  <c r="Y217" i="8"/>
  <c r="AI217" i="8"/>
  <c r="AC217" i="8"/>
  <c r="AH217" i="8"/>
  <c r="AB217" i="8"/>
  <c r="AA217" i="8"/>
  <c r="AC178" i="8"/>
  <c r="AF178" i="8"/>
  <c r="AA178" i="8"/>
  <c r="AI178" i="8"/>
  <c r="AE178" i="8"/>
  <c r="Z178" i="8"/>
  <c r="Y178" i="8"/>
  <c r="AB178" i="8"/>
  <c r="AD178" i="8"/>
  <c r="AH178" i="8"/>
  <c r="AG178" i="8"/>
  <c r="U249" i="8"/>
  <c r="U248" i="8"/>
  <c r="U264" i="8"/>
  <c r="U252" i="8"/>
  <c r="BF4" i="10" l="1"/>
  <c r="BF7" i="10"/>
  <c r="BE8" i="11"/>
  <c r="BF6" i="11"/>
  <c r="BE17" i="11"/>
  <c r="BE117" i="11"/>
  <c r="BE77" i="11"/>
  <c r="BE44" i="11"/>
  <c r="BE30" i="11"/>
  <c r="BE123" i="11"/>
  <c r="BE91" i="11"/>
  <c r="BE67" i="11"/>
  <c r="BE37" i="11"/>
  <c r="BE15" i="11"/>
  <c r="BE113" i="11"/>
  <c r="BE104" i="11"/>
  <c r="BE61" i="11"/>
  <c r="BE38" i="11"/>
  <c r="BE16" i="11"/>
  <c r="BE105" i="11"/>
  <c r="BE84" i="11"/>
  <c r="BE54" i="11"/>
  <c r="BE24" i="11"/>
  <c r="BE131" i="11"/>
  <c r="BE102" i="11"/>
  <c r="BE88" i="11"/>
  <c r="BE46" i="11"/>
  <c r="BE18" i="11"/>
  <c r="BE119" i="11"/>
  <c r="BE89" i="11"/>
  <c r="BE68" i="11"/>
  <c r="BE90" i="11"/>
  <c r="BE56" i="11"/>
  <c r="BE34" i="11"/>
  <c r="BE13" i="11"/>
  <c r="BE115" i="11"/>
  <c r="BE87" i="11"/>
  <c r="BE78" i="11"/>
  <c r="BE31" i="11"/>
  <c r="BE52" i="11"/>
  <c r="BE108" i="11"/>
  <c r="BE80" i="11"/>
  <c r="BE55" i="11"/>
  <c r="BE26" i="11"/>
  <c r="BE129" i="11"/>
  <c r="BE100" i="11"/>
  <c r="BE76" i="11"/>
  <c r="BE62" i="11"/>
  <c r="BE19" i="11"/>
  <c r="BE121" i="11"/>
  <c r="BE86" i="11"/>
  <c r="BE36" i="11"/>
  <c r="BE85" i="11"/>
  <c r="BE41" i="11"/>
  <c r="BE59" i="11"/>
  <c r="BE40" i="11"/>
  <c r="BE81" i="11"/>
  <c r="BE66" i="11"/>
  <c r="BE14" i="11"/>
  <c r="BE109" i="11"/>
  <c r="BE60" i="11"/>
  <c r="BE103" i="11"/>
  <c r="BE11" i="11"/>
  <c r="BE79" i="11"/>
  <c r="BE53" i="11"/>
  <c r="BE28" i="11"/>
  <c r="BE128" i="11"/>
  <c r="BE99" i="11"/>
  <c r="BE75" i="11"/>
  <c r="BE94" i="11" s="1"/>
  <c r="BE39" i="11"/>
  <c r="BE29" i="11"/>
  <c r="BE63" i="11"/>
  <c r="BE110" i="11"/>
  <c r="BE27" i="11"/>
  <c r="BE48" i="12"/>
  <c r="BE38" i="12"/>
  <c r="BE37" i="12"/>
  <c r="BE32" i="12"/>
  <c r="BE47" i="12"/>
  <c r="BE22" i="12"/>
  <c r="BF6" i="12"/>
  <c r="BE8" i="12"/>
  <c r="AK274" i="8"/>
  <c r="AK263" i="8"/>
  <c r="AK273" i="8"/>
  <c r="AA263" i="8"/>
  <c r="AA273" i="8"/>
  <c r="AA274" i="8"/>
  <c r="AB263" i="8"/>
  <c r="AB273" i="8"/>
  <c r="AB274" i="8"/>
  <c r="AI263" i="8"/>
  <c r="AI274" i="8"/>
  <c r="AF263" i="8"/>
  <c r="AI273" i="8"/>
  <c r="AF273" i="8"/>
  <c r="AF274" i="8"/>
  <c r="X68" i="10"/>
  <c r="X62" i="10"/>
  <c r="AJ273" i="8"/>
  <c r="AJ263" i="8"/>
  <c r="AJ274" i="8"/>
  <c r="AG273" i="8"/>
  <c r="AG274" i="8"/>
  <c r="AC263" i="8"/>
  <c r="AG263" i="8"/>
  <c r="AC274" i="8"/>
  <c r="AC273" i="8"/>
  <c r="AH273" i="8"/>
  <c r="AE274" i="8"/>
  <c r="AD263" i="8"/>
  <c r="AE263" i="8"/>
  <c r="AH263" i="8"/>
  <c r="AD273" i="8"/>
  <c r="AD274" i="8"/>
  <c r="AH274" i="8"/>
  <c r="AE273" i="8"/>
  <c r="Z270" i="8"/>
  <c r="Z255" i="8" s="1"/>
  <c r="Y270" i="8"/>
  <c r="AA247" i="8"/>
  <c r="AF247" i="8"/>
  <c r="AF232" i="8" s="1"/>
  <c r="AE247" i="8"/>
  <c r="AE232" i="8" s="1"/>
  <c r="AD247" i="8"/>
  <c r="AI247" i="8"/>
  <c r="AB247" i="8"/>
  <c r="AB232" i="8" s="1"/>
  <c r="Z247" i="8"/>
  <c r="Z232" i="8" s="1"/>
  <c r="AG247" i="8"/>
  <c r="AH247" i="8"/>
  <c r="AC247" i="8"/>
  <c r="AC232" i="8" s="1"/>
  <c r="Y247" i="8"/>
  <c r="AF224" i="8"/>
  <c r="AF209" i="8" s="1"/>
  <c r="AF310" i="8" s="1"/>
  <c r="AI224" i="8"/>
  <c r="Z224" i="8"/>
  <c r="Z209" i="8" s="1"/>
  <c r="Z310" i="8" s="1"/>
  <c r="AC224" i="8"/>
  <c r="AC209" i="8" s="1"/>
  <c r="AC310" i="8" s="1"/>
  <c r="Y224" i="8"/>
  <c r="Y209" i="8" s="1"/>
  <c r="Y310" i="8" s="1"/>
  <c r="AH224" i="8"/>
  <c r="AB224" i="8"/>
  <c r="AB209" i="8" s="1"/>
  <c r="AB310" i="8" s="1"/>
  <c r="AA224" i="8"/>
  <c r="AA209" i="8" s="1"/>
  <c r="AA310" i="8" s="1"/>
  <c r="AE224" i="8"/>
  <c r="AE209" i="8" s="1"/>
  <c r="AE310" i="8" s="1"/>
  <c r="AG224" i="8"/>
  <c r="AD224" i="8"/>
  <c r="AD209" i="8" s="1"/>
  <c r="AD310" i="8" s="1"/>
  <c r="AE163" i="8"/>
  <c r="AD163" i="8"/>
  <c r="Z163" i="8"/>
  <c r="AB163" i="8"/>
  <c r="AC163" i="8"/>
  <c r="Y163" i="8"/>
  <c r="AF163" i="8"/>
  <c r="AA163" i="8"/>
  <c r="BE71" i="11" l="1"/>
  <c r="BE98" i="11"/>
  <c r="BE48" i="11"/>
  <c r="BE22" i="11"/>
  <c r="BF7" i="11"/>
  <c r="BF4" i="11"/>
  <c r="BE127" i="11"/>
  <c r="BG6" i="10"/>
  <c r="BF8" i="10"/>
  <c r="BF4" i="12"/>
  <c r="BF7" i="12"/>
  <c r="BF47" i="10"/>
  <c r="BF42" i="10"/>
  <c r="BF44" i="10"/>
  <c r="BF50" i="10"/>
  <c r="BF49" i="10"/>
  <c r="BF46" i="10"/>
  <c r="BF82" i="10"/>
  <c r="BF51" i="10"/>
  <c r="BF48" i="10"/>
  <c r="AK270" i="8"/>
  <c r="AA270" i="8"/>
  <c r="AA255" i="8" s="1"/>
  <c r="AB270" i="8"/>
  <c r="AB255" i="8" s="1"/>
  <c r="AI270" i="8"/>
  <c r="AF270" i="8"/>
  <c r="AF255" i="8" s="1"/>
  <c r="AC13" i="12"/>
  <c r="AD13" i="12"/>
  <c r="AE13" i="12"/>
  <c r="AF13" i="12"/>
  <c r="X61" i="11"/>
  <c r="X69" i="10"/>
  <c r="AD232" i="8"/>
  <c r="AA232" i="8"/>
  <c r="AJ270" i="8"/>
  <c r="AG270" i="8"/>
  <c r="AC270" i="8"/>
  <c r="AH270" i="8"/>
  <c r="AE270" i="8"/>
  <c r="AE255" i="8" s="1"/>
  <c r="AD270" i="8"/>
  <c r="Y255" i="8"/>
  <c r="Y274" i="9" s="1"/>
  <c r="Y271" i="9" s="1"/>
  <c r="Y232" i="8"/>
  <c r="Y187" i="8"/>
  <c r="Y194" i="8"/>
  <c r="Y201" i="8"/>
  <c r="AA187" i="8"/>
  <c r="AA194" i="8"/>
  <c r="AA201" i="8"/>
  <c r="Z194" i="8"/>
  <c r="Z187" i="8"/>
  <c r="Z201" i="8"/>
  <c r="AB201" i="8"/>
  <c r="AB187" i="8"/>
  <c r="AB194" i="8"/>
  <c r="AC201" i="8"/>
  <c r="AC187" i="8"/>
  <c r="AC194" i="8"/>
  <c r="AD187" i="8"/>
  <c r="AD194" i="8"/>
  <c r="AD201" i="8"/>
  <c r="AE187" i="8"/>
  <c r="AE194" i="8"/>
  <c r="AE201" i="8"/>
  <c r="AF187" i="8"/>
  <c r="AF194" i="8"/>
  <c r="AF201" i="8"/>
  <c r="AG201" i="8"/>
  <c r="AG194" i="8"/>
  <c r="AH194" i="8"/>
  <c r="AH201" i="8"/>
  <c r="BF22" i="12" l="1"/>
  <c r="BF48" i="12"/>
  <c r="BF47" i="12"/>
  <c r="BF38" i="12"/>
  <c r="BF37" i="12"/>
  <c r="BF32" i="12"/>
  <c r="BG7" i="10"/>
  <c r="BG4" i="10"/>
  <c r="BF27" i="11"/>
  <c r="BF29" i="11"/>
  <c r="BF77" i="11"/>
  <c r="BF103" i="11"/>
  <c r="BF19" i="11"/>
  <c r="BF26" i="11"/>
  <c r="BF123" i="11"/>
  <c r="BF34" i="11"/>
  <c r="BF75" i="11"/>
  <c r="BF54" i="11"/>
  <c r="BF13" i="11"/>
  <c r="BF113" i="11"/>
  <c r="BF61" i="11"/>
  <c r="BF88" i="11"/>
  <c r="BF59" i="11"/>
  <c r="BF11" i="11"/>
  <c r="BF105" i="11"/>
  <c r="BF128" i="11"/>
  <c r="BF56" i="11"/>
  <c r="BF30" i="11"/>
  <c r="BF24" i="11"/>
  <c r="BF102" i="11"/>
  <c r="BF46" i="11"/>
  <c r="BF62" i="11"/>
  <c r="BF117" i="11"/>
  <c r="BF108" i="11"/>
  <c r="BF91" i="11"/>
  <c r="BF109" i="11"/>
  <c r="BF37" i="11"/>
  <c r="BF40" i="11"/>
  <c r="BF18" i="11"/>
  <c r="BF86" i="11"/>
  <c r="BF31" i="11"/>
  <c r="BF15" i="11"/>
  <c r="BF78" i="11"/>
  <c r="BF89" i="11"/>
  <c r="BF80" i="11"/>
  <c r="BF87" i="11"/>
  <c r="BF81" i="11"/>
  <c r="BF131" i="11"/>
  <c r="BF129" i="11"/>
  <c r="BF76" i="11"/>
  <c r="BF17" i="11"/>
  <c r="BF121" i="11"/>
  <c r="BF41" i="11"/>
  <c r="BF79" i="11"/>
  <c r="BF66" i="11"/>
  <c r="BF67" i="11"/>
  <c r="BF16" i="11"/>
  <c r="BF115" i="11"/>
  <c r="BF110" i="11"/>
  <c r="BF60" i="11"/>
  <c r="BF52" i="11"/>
  <c r="BF104" i="11"/>
  <c r="BF119" i="11"/>
  <c r="BF63" i="11"/>
  <c r="BF53" i="11"/>
  <c r="BF55" i="11"/>
  <c r="BF84" i="11"/>
  <c r="BF100" i="11"/>
  <c r="BF99" i="11"/>
  <c r="BF39" i="11"/>
  <c r="BF90" i="11"/>
  <c r="BF36" i="11"/>
  <c r="BF44" i="11"/>
  <c r="BF38" i="11"/>
  <c r="BF14" i="11"/>
  <c r="BF28" i="11"/>
  <c r="BF85" i="11"/>
  <c r="BF68" i="11"/>
  <c r="BG6" i="11"/>
  <c r="BF8" i="11"/>
  <c r="BF8" i="12"/>
  <c r="BG6" i="12"/>
  <c r="X62" i="11"/>
  <c r="AG255" i="8"/>
  <c r="AC255" i="8"/>
  <c r="Z329" i="8"/>
  <c r="AB329" i="8"/>
  <c r="AA329" i="8"/>
  <c r="Y329" i="8"/>
  <c r="AB186" i="8"/>
  <c r="AB309" i="8" s="1"/>
  <c r="AD255" i="8"/>
  <c r="AA186" i="8"/>
  <c r="AA309" i="8" s="1"/>
  <c r="AE186" i="8"/>
  <c r="AE309" i="8" s="1"/>
  <c r="AF186" i="8"/>
  <c r="AF309" i="8" s="1"/>
  <c r="AD186" i="8"/>
  <c r="AD309" i="8" s="1"/>
  <c r="Y186" i="8"/>
  <c r="Y309" i="8" s="1"/>
  <c r="AC186" i="8"/>
  <c r="AC309" i="8" s="1"/>
  <c r="Z186" i="8"/>
  <c r="Z309" i="8" s="1"/>
  <c r="AI201" i="8"/>
  <c r="AI194" i="8"/>
  <c r="BF98" i="11" l="1"/>
  <c r="BF94" i="11"/>
  <c r="BF22" i="11"/>
  <c r="BF48" i="11"/>
  <c r="BG42" i="10"/>
  <c r="BG44" i="10"/>
  <c r="BG51" i="10"/>
  <c r="BG49" i="10"/>
  <c r="BG50" i="10"/>
  <c r="BG48" i="10"/>
  <c r="BG46" i="10"/>
  <c r="BG47" i="10"/>
  <c r="BG82" i="10"/>
  <c r="BG7" i="11"/>
  <c r="BG4" i="11"/>
  <c r="BF71" i="11"/>
  <c r="BH6" i="10"/>
  <c r="BG8" i="10"/>
  <c r="BG7" i="12"/>
  <c r="BG4" i="12"/>
  <c r="BF127" i="11"/>
  <c r="AC329" i="8"/>
  <c r="AF329" i="8"/>
  <c r="AD329" i="8"/>
  <c r="AE329" i="8"/>
  <c r="AF87" i="1"/>
  <c r="AB87" i="1"/>
  <c r="AA87" i="1"/>
  <c r="AC87" i="1"/>
  <c r="AD87" i="1"/>
  <c r="U43" i="9"/>
  <c r="AI87" i="1"/>
  <c r="U40" i="9"/>
  <c r="Z87" i="1"/>
  <c r="U42" i="9"/>
  <c r="AE87" i="1"/>
  <c r="AG87" i="1"/>
  <c r="Y87" i="1"/>
  <c r="U41" i="9"/>
  <c r="AH87" i="1"/>
  <c r="BG32" i="12" l="1"/>
  <c r="BG22" i="12"/>
  <c r="BG47" i="12"/>
  <c r="BG48" i="12"/>
  <c r="BG38" i="12"/>
  <c r="BG37" i="12"/>
  <c r="BH7" i="10"/>
  <c r="BH4" i="10"/>
  <c r="BG68" i="11"/>
  <c r="BG41" i="11"/>
  <c r="BG115" i="11"/>
  <c r="BG117" i="11"/>
  <c r="BG29" i="11"/>
  <c r="BG44" i="11"/>
  <c r="BG31" i="11"/>
  <c r="BG11" i="11"/>
  <c r="BG105" i="11"/>
  <c r="BG84" i="11"/>
  <c r="BG53" i="11"/>
  <c r="BG34" i="11"/>
  <c r="BG55" i="11"/>
  <c r="BG62" i="11"/>
  <c r="BG59" i="11"/>
  <c r="BG36" i="11"/>
  <c r="BG17" i="11"/>
  <c r="BG121" i="11"/>
  <c r="BG39" i="11"/>
  <c r="BG56" i="11"/>
  <c r="BG40" i="11"/>
  <c r="BG30" i="11"/>
  <c r="BG128" i="11"/>
  <c r="BG15" i="11"/>
  <c r="BG102" i="11"/>
  <c r="BG19" i="11"/>
  <c r="BG119" i="11"/>
  <c r="BG89" i="11"/>
  <c r="BG67" i="11"/>
  <c r="BG14" i="11"/>
  <c r="BG28" i="11"/>
  <c r="BG16" i="11"/>
  <c r="BG109" i="11"/>
  <c r="BG113" i="11"/>
  <c r="BG52" i="11"/>
  <c r="BG103" i="11"/>
  <c r="BG104" i="11"/>
  <c r="BG80" i="11"/>
  <c r="BG66" i="11"/>
  <c r="BG71" i="11" s="1"/>
  <c r="BG88" i="11"/>
  <c r="BG77" i="11"/>
  <c r="BG129" i="11"/>
  <c r="BG99" i="11"/>
  <c r="BG100" i="11"/>
  <c r="BG75" i="11"/>
  <c r="BG94" i="11" s="1"/>
  <c r="BG108" i="11"/>
  <c r="BG85" i="11"/>
  <c r="BG76" i="11"/>
  <c r="BG54" i="11"/>
  <c r="BG60" i="11"/>
  <c r="BG13" i="11"/>
  <c r="BG110" i="11"/>
  <c r="BG81" i="11"/>
  <c r="BG90" i="11"/>
  <c r="BG87" i="11"/>
  <c r="BG78" i="11"/>
  <c r="BG61" i="11"/>
  <c r="BG38" i="11"/>
  <c r="BG27" i="11"/>
  <c r="BG131" i="11"/>
  <c r="BG91" i="11"/>
  <c r="BG24" i="11"/>
  <c r="BG18" i="11"/>
  <c r="BG79" i="11"/>
  <c r="BG37" i="11"/>
  <c r="BG63" i="11"/>
  <c r="BG46" i="11"/>
  <c r="BG26" i="11"/>
  <c r="BG123" i="11"/>
  <c r="BG86" i="11"/>
  <c r="BG8" i="11"/>
  <c r="BH6" i="11"/>
  <c r="BH6" i="12"/>
  <c r="BG8" i="12"/>
  <c r="Y88" i="1"/>
  <c r="Z88" i="1" s="1"/>
  <c r="Z86" i="1" s="1"/>
  <c r="BH4" i="12" l="1"/>
  <c r="BH7" i="12"/>
  <c r="BH7" i="11"/>
  <c r="BH4" i="11"/>
  <c r="BG48" i="11"/>
  <c r="BG22" i="11"/>
  <c r="BH48" i="10"/>
  <c r="BH49" i="10"/>
  <c r="BH46" i="10"/>
  <c r="BH47" i="10"/>
  <c r="BH50" i="10"/>
  <c r="BH82" i="10"/>
  <c r="BH51" i="10"/>
  <c r="BH42" i="10"/>
  <c r="BH44" i="10"/>
  <c r="BG127" i="11"/>
  <c r="BI6" i="10"/>
  <c r="BH8" i="10"/>
  <c r="BG98" i="11"/>
  <c r="Y86" i="1"/>
  <c r="AA88" i="1"/>
  <c r="AA86" i="1" s="1"/>
  <c r="Z95" i="1"/>
  <c r="AA322" i="1" s="1"/>
  <c r="Z280" i="1"/>
  <c r="Y280" i="1"/>
  <c r="BH28" i="11" l="1"/>
  <c r="BH131" i="11"/>
  <c r="BH102" i="11"/>
  <c r="BH90" i="11"/>
  <c r="BH36" i="11"/>
  <c r="BH59" i="11"/>
  <c r="BH89" i="11"/>
  <c r="BH67" i="11"/>
  <c r="BH121" i="11"/>
  <c r="BH34" i="11"/>
  <c r="BH115" i="11"/>
  <c r="BH104" i="11"/>
  <c r="BH85" i="11"/>
  <c r="BH26" i="11"/>
  <c r="BH128" i="11"/>
  <c r="BH100" i="11"/>
  <c r="BH76" i="11"/>
  <c r="BH62" i="11"/>
  <c r="BH46" i="11"/>
  <c r="BH52" i="11"/>
  <c r="BH66" i="11"/>
  <c r="BH31" i="11"/>
  <c r="BH61" i="11"/>
  <c r="BH16" i="11"/>
  <c r="BH110" i="11"/>
  <c r="BH86" i="11"/>
  <c r="BH60" i="11"/>
  <c r="BH41" i="11"/>
  <c r="BH17" i="11"/>
  <c r="BH119" i="11"/>
  <c r="BH81" i="11"/>
  <c r="BH54" i="11"/>
  <c r="BH79" i="11"/>
  <c r="BH29" i="11"/>
  <c r="BH84" i="11"/>
  <c r="BH99" i="11"/>
  <c r="BH75" i="11"/>
  <c r="BH94" i="11" s="1"/>
  <c r="BH39" i="11"/>
  <c r="BH27" i="11"/>
  <c r="BH108" i="11"/>
  <c r="BH38" i="11"/>
  <c r="BH19" i="11"/>
  <c r="BH40" i="11"/>
  <c r="BH55" i="11"/>
  <c r="BH30" i="11"/>
  <c r="BH78" i="11"/>
  <c r="BH129" i="11"/>
  <c r="BH77" i="11"/>
  <c r="BH56" i="11"/>
  <c r="BH15" i="11"/>
  <c r="BH117" i="11"/>
  <c r="BH87" i="11"/>
  <c r="BH24" i="11"/>
  <c r="BH123" i="11"/>
  <c r="BH109" i="11"/>
  <c r="BH14" i="11"/>
  <c r="BH68" i="11"/>
  <c r="BH37" i="11"/>
  <c r="BH13" i="11"/>
  <c r="BH113" i="11"/>
  <c r="BH103" i="11"/>
  <c r="BH63" i="11"/>
  <c r="BH11" i="11"/>
  <c r="BH105" i="11"/>
  <c r="BH91" i="11"/>
  <c r="BH44" i="11"/>
  <c r="BH53" i="11"/>
  <c r="BH18" i="11"/>
  <c r="BH88" i="11"/>
  <c r="BH80" i="11"/>
  <c r="BI6" i="11"/>
  <c r="BH8" i="11"/>
  <c r="BI6" i="12"/>
  <c r="BH8" i="12"/>
  <c r="BI4" i="10"/>
  <c r="BI7" i="10"/>
  <c r="BH22" i="12"/>
  <c r="BH48" i="12"/>
  <c r="BH47" i="12"/>
  <c r="BH37" i="12"/>
  <c r="BH32" i="12"/>
  <c r="BH38" i="12"/>
  <c r="Y95" i="1"/>
  <c r="AA95" i="1"/>
  <c r="AB88" i="1"/>
  <c r="AB86" i="1" s="1"/>
  <c r="AA280" i="1"/>
  <c r="BI4" i="11" l="1"/>
  <c r="BI7" i="11"/>
  <c r="BH22" i="11"/>
  <c r="BH48" i="11"/>
  <c r="BH127" i="11"/>
  <c r="BH71" i="11"/>
  <c r="BJ6" i="10"/>
  <c r="BI8" i="10"/>
  <c r="BH98" i="11"/>
  <c r="BI42" i="10"/>
  <c r="BI44" i="10"/>
  <c r="BI48" i="10"/>
  <c r="BI50" i="10"/>
  <c r="BI47" i="10"/>
  <c r="BI51" i="10"/>
  <c r="BI49" i="10"/>
  <c r="BI82" i="10"/>
  <c r="BI46" i="10"/>
  <c r="BI7" i="12"/>
  <c r="BI4" i="12"/>
  <c r="Z322" i="1"/>
  <c r="AB322" i="1"/>
  <c r="AB95" i="1"/>
  <c r="AC88" i="1"/>
  <c r="BJ4" i="10" l="1"/>
  <c r="BJ7" i="10"/>
  <c r="BI48" i="12"/>
  <c r="BI47" i="12"/>
  <c r="BI32" i="12"/>
  <c r="BI38" i="12"/>
  <c r="BI37" i="12"/>
  <c r="BI22" i="12"/>
  <c r="BI8" i="12"/>
  <c r="BJ6" i="12"/>
  <c r="BI8" i="11"/>
  <c r="BJ6" i="11"/>
  <c r="BI30" i="11"/>
  <c r="BI18" i="11"/>
  <c r="BI117" i="11"/>
  <c r="BI62" i="11"/>
  <c r="BI66" i="11"/>
  <c r="BI90" i="11"/>
  <c r="BI128" i="11"/>
  <c r="BI77" i="11"/>
  <c r="BI100" i="11"/>
  <c r="BI38" i="11"/>
  <c r="BI28" i="11"/>
  <c r="BI59" i="11"/>
  <c r="BI68" i="11"/>
  <c r="BI41" i="11"/>
  <c r="BI17" i="11"/>
  <c r="BI11" i="11"/>
  <c r="BI99" i="11"/>
  <c r="BI98" i="11" s="1"/>
  <c r="BI29" i="11"/>
  <c r="BI131" i="11"/>
  <c r="BI19" i="11"/>
  <c r="BI75" i="11"/>
  <c r="BI55" i="11"/>
  <c r="BI16" i="11"/>
  <c r="BI104" i="11"/>
  <c r="BI44" i="11"/>
  <c r="BI123" i="11"/>
  <c r="BI84" i="11"/>
  <c r="BI80" i="11"/>
  <c r="BI56" i="11"/>
  <c r="BI26" i="11"/>
  <c r="BI81" i="11"/>
  <c r="BI67" i="11"/>
  <c r="BI36" i="11"/>
  <c r="BI113" i="11"/>
  <c r="BI87" i="11"/>
  <c r="BI34" i="11"/>
  <c r="BI76" i="11"/>
  <c r="BI121" i="11"/>
  <c r="BI119" i="11"/>
  <c r="BI103" i="11"/>
  <c r="BI46" i="11"/>
  <c r="BI53" i="11"/>
  <c r="BI52" i="11"/>
  <c r="BI102" i="11"/>
  <c r="BI13" i="11"/>
  <c r="BI60" i="11"/>
  <c r="BI89" i="11"/>
  <c r="BI129" i="11"/>
  <c r="BI79" i="11"/>
  <c r="BI108" i="11"/>
  <c r="BI24" i="11"/>
  <c r="BI37" i="11"/>
  <c r="BI40" i="11"/>
  <c r="BI105" i="11"/>
  <c r="BI88" i="11"/>
  <c r="BI15" i="11"/>
  <c r="BI39" i="11"/>
  <c r="BI14" i="11"/>
  <c r="BI85" i="11"/>
  <c r="BI109" i="11"/>
  <c r="BI61" i="11"/>
  <c r="BI91" i="11"/>
  <c r="BI78" i="11"/>
  <c r="BI54" i="11"/>
  <c r="BI110" i="11"/>
  <c r="BI31" i="11"/>
  <c r="BI115" i="11"/>
  <c r="BI63" i="11"/>
  <c r="BI86" i="11"/>
  <c r="BI27" i="11"/>
  <c r="Z345" i="1"/>
  <c r="Z328" i="8" s="1"/>
  <c r="AC322" i="1"/>
  <c r="AD88" i="1"/>
  <c r="AC86" i="1"/>
  <c r="AB280" i="1"/>
  <c r="X280" i="1"/>
  <c r="BI94" i="11" l="1"/>
  <c r="BI71" i="11"/>
  <c r="BI48" i="11"/>
  <c r="BI22" i="11"/>
  <c r="BJ7" i="11"/>
  <c r="BJ4" i="11"/>
  <c r="BI127" i="11"/>
  <c r="BJ7" i="12"/>
  <c r="BJ4" i="12"/>
  <c r="BJ8" i="10"/>
  <c r="BK6" i="10"/>
  <c r="BJ49" i="10"/>
  <c r="BJ47" i="10"/>
  <c r="BJ46" i="10"/>
  <c r="BJ82" i="10"/>
  <c r="BJ42" i="10"/>
  <c r="BJ50" i="10"/>
  <c r="BJ48" i="10"/>
  <c r="BJ44" i="10"/>
  <c r="BJ51" i="10"/>
  <c r="AB262" i="1"/>
  <c r="Z262" i="1"/>
  <c r="Y341" i="1"/>
  <c r="Y324" i="8" s="1"/>
  <c r="AB341" i="1"/>
  <c r="X341" i="1"/>
  <c r="X324" i="8" s="1"/>
  <c r="AC262" i="1"/>
  <c r="Y262" i="1"/>
  <c r="AC95" i="1"/>
  <c r="AD86" i="1"/>
  <c r="AA262" i="1"/>
  <c r="AE88" i="1"/>
  <c r="Z341" i="1"/>
  <c r="Z324" i="8" s="1"/>
  <c r="AA341" i="1"/>
  <c r="AA324" i="8" s="1"/>
  <c r="AC280" i="1"/>
  <c r="BJ37" i="12" l="1"/>
  <c r="BJ38" i="12"/>
  <c r="BJ48" i="12"/>
  <c r="BJ22" i="12"/>
  <c r="BJ32" i="12"/>
  <c r="BJ47" i="12"/>
  <c r="BK6" i="12"/>
  <c r="BJ8" i="12"/>
  <c r="BJ13" i="11"/>
  <c r="BJ105" i="11"/>
  <c r="BJ41" i="11"/>
  <c r="BJ89" i="11"/>
  <c r="BJ81" i="11"/>
  <c r="BJ86" i="11"/>
  <c r="BJ115" i="11"/>
  <c r="BJ11" i="11"/>
  <c r="BJ16" i="11"/>
  <c r="BJ78" i="11"/>
  <c r="BJ55" i="11"/>
  <c r="BJ68" i="11"/>
  <c r="BJ53" i="11"/>
  <c r="BJ34" i="11"/>
  <c r="BJ66" i="11"/>
  <c r="BJ27" i="11"/>
  <c r="BJ79" i="11"/>
  <c r="BJ99" i="11"/>
  <c r="BJ75" i="11"/>
  <c r="BJ87" i="11"/>
  <c r="BJ18" i="11"/>
  <c r="BJ131" i="11"/>
  <c r="BJ119" i="11"/>
  <c r="BJ62" i="11"/>
  <c r="BJ37" i="11"/>
  <c r="BJ28" i="11"/>
  <c r="BJ76" i="11"/>
  <c r="BJ29" i="11"/>
  <c r="BJ54" i="11"/>
  <c r="BJ102" i="11"/>
  <c r="BJ123" i="11"/>
  <c r="BJ63" i="11"/>
  <c r="BJ109" i="11"/>
  <c r="BJ52" i="11"/>
  <c r="BJ88" i="11"/>
  <c r="BJ14" i="11"/>
  <c r="BJ60" i="11"/>
  <c r="BJ36" i="11"/>
  <c r="BJ84" i="11"/>
  <c r="BJ31" i="11"/>
  <c r="BJ85" i="11"/>
  <c r="BJ40" i="11"/>
  <c r="BJ90" i="11"/>
  <c r="BJ110" i="11"/>
  <c r="BJ38" i="11"/>
  <c r="BJ117" i="11"/>
  <c r="BJ46" i="11"/>
  <c r="BJ24" i="11"/>
  <c r="BJ17" i="11"/>
  <c r="BJ19" i="11"/>
  <c r="BJ77" i="11"/>
  <c r="BJ128" i="11"/>
  <c r="BJ108" i="11"/>
  <c r="BJ15" i="11"/>
  <c r="BJ59" i="11"/>
  <c r="BJ104" i="11"/>
  <c r="BJ91" i="11"/>
  <c r="BJ113" i="11"/>
  <c r="BJ121" i="11"/>
  <c r="BJ100" i="11"/>
  <c r="BJ67" i="11"/>
  <c r="BJ44" i="11"/>
  <c r="BJ80" i="11"/>
  <c r="BJ30" i="11"/>
  <c r="BJ26" i="11"/>
  <c r="BJ39" i="11"/>
  <c r="BJ56" i="11"/>
  <c r="BJ129" i="11"/>
  <c r="BJ103" i="11"/>
  <c r="BJ61" i="11"/>
  <c r="BJ8" i="11"/>
  <c r="BK6" i="11"/>
  <c r="BK4" i="10"/>
  <c r="BK7" i="10"/>
  <c r="AC345" i="1"/>
  <c r="AC328" i="8" s="1"/>
  <c r="Z266" i="1"/>
  <c r="AC266" i="1"/>
  <c r="AD322" i="1"/>
  <c r="AB266" i="1"/>
  <c r="AF88" i="1"/>
  <c r="Y266" i="1"/>
  <c r="AE86" i="1"/>
  <c r="Y345" i="1"/>
  <c r="AB324" i="8"/>
  <c r="AA266" i="1"/>
  <c r="AD95" i="1"/>
  <c r="AA345" i="1"/>
  <c r="AA328" i="8" s="1"/>
  <c r="AB345" i="1"/>
  <c r="AC341" i="1"/>
  <c r="AD262" i="1"/>
  <c r="AD280" i="1"/>
  <c r="BJ71" i="11" l="1"/>
  <c r="BJ94" i="11"/>
  <c r="BK4" i="11"/>
  <c r="BK7" i="11"/>
  <c r="BJ48" i="11"/>
  <c r="BJ22" i="11"/>
  <c r="BK7" i="12"/>
  <c r="BK4" i="12"/>
  <c r="BJ127" i="11"/>
  <c r="BL6" i="10"/>
  <c r="BK8" i="10"/>
  <c r="BJ98" i="11"/>
  <c r="BK44" i="10"/>
  <c r="BK50" i="10"/>
  <c r="BK51" i="10"/>
  <c r="BK49" i="10"/>
  <c r="BK48" i="10"/>
  <c r="BK46" i="10"/>
  <c r="BK47" i="10"/>
  <c r="BK82" i="10"/>
  <c r="BK42" i="10"/>
  <c r="AB328" i="8"/>
  <c r="Y328" i="8"/>
  <c r="AG88" i="1"/>
  <c r="AD341" i="1"/>
  <c r="AE262" i="1"/>
  <c r="AE95" i="1"/>
  <c r="AD345" i="1"/>
  <c r="AD266" i="1"/>
  <c r="AE322" i="1"/>
  <c r="AC324" i="8"/>
  <c r="AF86" i="1"/>
  <c r="AE280" i="1"/>
  <c r="BL7" i="10" l="1"/>
  <c r="BL4" i="10"/>
  <c r="BK38" i="12"/>
  <c r="BK22" i="12"/>
  <c r="BK48" i="12"/>
  <c r="BK37" i="12"/>
  <c r="BK32" i="12"/>
  <c r="BK47" i="12"/>
  <c r="BL6" i="12"/>
  <c r="BK8" i="12"/>
  <c r="BL6" i="11"/>
  <c r="BK8" i="11"/>
  <c r="BK102" i="11"/>
  <c r="BK52" i="11"/>
  <c r="BK54" i="11"/>
  <c r="BK115" i="11"/>
  <c r="BK29" i="11"/>
  <c r="BK75" i="11"/>
  <c r="BK27" i="11"/>
  <c r="BK38" i="11"/>
  <c r="BK59" i="11"/>
  <c r="BK108" i="11"/>
  <c r="BK24" i="11"/>
  <c r="BK68" i="11"/>
  <c r="BK91" i="11"/>
  <c r="BK88" i="11"/>
  <c r="BK15" i="11"/>
  <c r="BK80" i="11"/>
  <c r="BK40" i="11"/>
  <c r="BK28" i="11"/>
  <c r="BK128" i="11"/>
  <c r="BK86" i="11"/>
  <c r="BK17" i="11"/>
  <c r="BK121" i="11"/>
  <c r="BK41" i="11"/>
  <c r="BK79" i="11"/>
  <c r="BK18" i="11"/>
  <c r="BK60" i="11"/>
  <c r="BK56" i="11"/>
  <c r="BK26" i="11"/>
  <c r="BK14" i="11"/>
  <c r="BK13" i="11"/>
  <c r="BK55" i="11"/>
  <c r="BK89" i="11"/>
  <c r="BK77" i="11"/>
  <c r="BK34" i="11"/>
  <c r="BK100" i="11"/>
  <c r="BK36" i="11"/>
  <c r="BK11" i="11"/>
  <c r="BK117" i="11"/>
  <c r="BK76" i="11"/>
  <c r="BK105" i="11"/>
  <c r="BK99" i="11"/>
  <c r="BK78" i="11"/>
  <c r="BK63" i="11"/>
  <c r="BK110" i="11"/>
  <c r="BK81" i="11"/>
  <c r="BK31" i="11"/>
  <c r="BK87" i="11"/>
  <c r="BK123" i="11"/>
  <c r="BK113" i="11"/>
  <c r="BK16" i="11"/>
  <c r="BK119" i="11"/>
  <c r="BK30" i="11"/>
  <c r="BK85" i="11"/>
  <c r="BK61" i="11"/>
  <c r="BK103" i="11"/>
  <c r="BK90" i="11"/>
  <c r="BK67" i="11"/>
  <c r="BK19" i="11"/>
  <c r="BK44" i="11"/>
  <c r="BK37" i="11"/>
  <c r="BK131" i="11"/>
  <c r="BK104" i="11"/>
  <c r="BK62" i="11"/>
  <c r="BK39" i="11"/>
  <c r="BK129" i="11"/>
  <c r="BK109" i="11"/>
  <c r="BK53" i="11"/>
  <c r="BK46" i="11"/>
  <c r="BK84" i="11"/>
  <c r="BK66" i="11"/>
  <c r="BK71" i="11" s="1"/>
  <c r="AD328" i="8"/>
  <c r="AF95" i="1"/>
  <c r="AG86" i="1"/>
  <c r="AE345" i="1"/>
  <c r="AH88" i="1"/>
  <c r="AE341" i="1"/>
  <c r="AE266" i="1"/>
  <c r="AF262" i="1"/>
  <c r="AD324" i="8"/>
  <c r="AF322" i="1"/>
  <c r="AF280" i="1"/>
  <c r="BK94" i="11" l="1"/>
  <c r="BK127" i="11"/>
  <c r="BK98" i="11"/>
  <c r="BL7" i="11"/>
  <c r="BL4" i="11"/>
  <c r="BL42" i="10"/>
  <c r="BL44" i="10"/>
  <c r="BL46" i="10"/>
  <c r="BL50" i="10"/>
  <c r="BL48" i="10"/>
  <c r="BL47" i="10"/>
  <c r="BL82" i="10"/>
  <c r="BL51" i="10"/>
  <c r="BL49" i="10"/>
  <c r="BK22" i="11"/>
  <c r="BK48" i="11"/>
  <c r="BL7" i="12"/>
  <c r="BL4" i="12"/>
  <c r="BM6" i="10"/>
  <c r="BL8" i="10"/>
  <c r="AF266" i="1"/>
  <c r="AG262" i="1"/>
  <c r="AE324" i="8"/>
  <c r="AG322" i="1"/>
  <c r="AE328" i="8"/>
  <c r="AG95" i="1"/>
  <c r="AH86" i="1"/>
  <c r="AI88" i="1"/>
  <c r="AF341" i="1"/>
  <c r="AF345" i="1"/>
  <c r="AG280" i="1"/>
  <c r="BL38" i="12" l="1"/>
  <c r="BL37" i="12"/>
  <c r="BL32" i="12"/>
  <c r="BL47" i="12"/>
  <c r="BL22" i="12"/>
  <c r="BL48" i="12"/>
  <c r="BM6" i="12"/>
  <c r="BL8" i="12"/>
  <c r="BL40" i="11"/>
  <c r="BL79" i="11"/>
  <c r="BL105" i="11"/>
  <c r="BL67" i="11"/>
  <c r="BL41" i="11"/>
  <c r="BL54" i="11"/>
  <c r="BL19" i="11"/>
  <c r="BL62" i="11"/>
  <c r="BL110" i="11"/>
  <c r="BL55" i="11"/>
  <c r="BL99" i="11"/>
  <c r="BL76" i="11"/>
  <c r="BL78" i="11"/>
  <c r="BL36" i="11"/>
  <c r="BL53" i="11"/>
  <c r="BL123" i="11"/>
  <c r="BL13" i="11"/>
  <c r="BL119" i="11"/>
  <c r="BL39" i="11"/>
  <c r="BL121" i="11"/>
  <c r="BL31" i="11"/>
  <c r="BL86" i="11"/>
  <c r="BL100" i="11"/>
  <c r="BL61" i="11"/>
  <c r="BL60" i="11"/>
  <c r="BL66" i="11"/>
  <c r="BL46" i="11"/>
  <c r="BL37" i="11"/>
  <c r="BL103" i="11"/>
  <c r="BL88" i="11"/>
  <c r="BL18" i="11"/>
  <c r="BL44" i="11"/>
  <c r="BL26" i="11"/>
  <c r="BL117" i="11"/>
  <c r="BL16" i="11"/>
  <c r="BL102" i="11"/>
  <c r="BL75" i="11"/>
  <c r="BL94" i="11" s="1"/>
  <c r="BL129" i="11"/>
  <c r="BL108" i="11"/>
  <c r="BL68" i="11"/>
  <c r="BL34" i="11"/>
  <c r="BL28" i="11"/>
  <c r="BL128" i="11"/>
  <c r="BL81" i="11"/>
  <c r="BL14" i="11"/>
  <c r="BL104" i="11"/>
  <c r="BL59" i="11"/>
  <c r="BL89" i="11"/>
  <c r="BL131" i="11"/>
  <c r="BL63" i="11"/>
  <c r="BL30" i="11"/>
  <c r="BL84" i="11"/>
  <c r="BL91" i="11"/>
  <c r="BL15" i="11"/>
  <c r="BL80" i="11"/>
  <c r="BL38" i="11"/>
  <c r="BL56" i="11"/>
  <c r="BL29" i="11"/>
  <c r="BL113" i="11"/>
  <c r="BL87" i="11"/>
  <c r="BL27" i="11"/>
  <c r="BL24" i="11"/>
  <c r="BL109" i="11"/>
  <c r="BL115" i="11"/>
  <c r="BL11" i="11"/>
  <c r="BL85" i="11"/>
  <c r="BL52" i="11"/>
  <c r="BL17" i="11"/>
  <c r="BL90" i="11"/>
  <c r="BL77" i="11"/>
  <c r="BL8" i="11"/>
  <c r="BM6" i="11"/>
  <c r="BM7" i="10"/>
  <c r="BM4" i="10"/>
  <c r="AH262" i="1"/>
  <c r="AG266" i="1"/>
  <c r="AF328" i="8"/>
  <c r="AH322" i="1"/>
  <c r="AG345" i="1"/>
  <c r="AF324" i="8"/>
  <c r="AH95" i="1"/>
  <c r="AI86" i="1"/>
  <c r="AG341" i="1"/>
  <c r="AH280" i="1"/>
  <c r="BM4" i="11" l="1"/>
  <c r="BM7" i="11"/>
  <c r="BM7" i="12"/>
  <c r="BM4" i="12"/>
  <c r="BL127" i="11"/>
  <c r="BL98" i="11"/>
  <c r="BM50" i="10"/>
  <c r="BM51" i="10"/>
  <c r="BM42" i="10"/>
  <c r="BM48" i="10"/>
  <c r="BM49" i="10"/>
  <c r="BM82" i="10"/>
  <c r="BM47" i="10"/>
  <c r="BM44" i="10"/>
  <c r="BM46" i="10"/>
  <c r="BL71" i="11"/>
  <c r="BN6" i="10"/>
  <c r="BM8" i="10"/>
  <c r="BL48" i="11"/>
  <c r="BL22" i="11"/>
  <c r="AG324" i="8"/>
  <c r="AH345" i="1"/>
  <c r="AH328" i="8" s="1"/>
  <c r="AH341" i="1"/>
  <c r="AI95" i="1"/>
  <c r="AJ322" i="1" s="1"/>
  <c r="AI262" i="1"/>
  <c r="AG328" i="8"/>
  <c r="AH266" i="1"/>
  <c r="AI322" i="1"/>
  <c r="BM38" i="12" l="1"/>
  <c r="BM48" i="12"/>
  <c r="BM37" i="12"/>
  <c r="BM22" i="12"/>
  <c r="BM47" i="12"/>
  <c r="BM32" i="12"/>
  <c r="BM8" i="12"/>
  <c r="BN6" i="12"/>
  <c r="BM8" i="11"/>
  <c r="BN6" i="11"/>
  <c r="BN7" i="10"/>
  <c r="BN4" i="10"/>
  <c r="BM110" i="11"/>
  <c r="BM27" i="11"/>
  <c r="BM113" i="11"/>
  <c r="BM77" i="11"/>
  <c r="BM119" i="11"/>
  <c r="BM89" i="11"/>
  <c r="BM13" i="11"/>
  <c r="BM79" i="11"/>
  <c r="BM68" i="11"/>
  <c r="BM61" i="11"/>
  <c r="BM85" i="11"/>
  <c r="BM24" i="11"/>
  <c r="BM38" i="11"/>
  <c r="BM76" i="11"/>
  <c r="BM26" i="11"/>
  <c r="BM17" i="11"/>
  <c r="BM59" i="11"/>
  <c r="BM36" i="11"/>
  <c r="BM14" i="11"/>
  <c r="BM108" i="11"/>
  <c r="BM80" i="11"/>
  <c r="BM60" i="11"/>
  <c r="BM53" i="11"/>
  <c r="BM123" i="11"/>
  <c r="BM88" i="11"/>
  <c r="BM87" i="11"/>
  <c r="BM75" i="11"/>
  <c r="BM128" i="11"/>
  <c r="BM19" i="11"/>
  <c r="BM117" i="11"/>
  <c r="BM121" i="11"/>
  <c r="BM86" i="11"/>
  <c r="BM66" i="11"/>
  <c r="BM63" i="11"/>
  <c r="BM100" i="11"/>
  <c r="BM81" i="11"/>
  <c r="BM67" i="11"/>
  <c r="BM56" i="11"/>
  <c r="BM102" i="11"/>
  <c r="BM39" i="11"/>
  <c r="BM104" i="11"/>
  <c r="BM103" i="11"/>
  <c r="BM78" i="11"/>
  <c r="BM11" i="11"/>
  <c r="BM84" i="11"/>
  <c r="BM52" i="11"/>
  <c r="BM18" i="11"/>
  <c r="BM16" i="11"/>
  <c r="BM41" i="11"/>
  <c r="BM91" i="11"/>
  <c r="BM34" i="11"/>
  <c r="BM31" i="11"/>
  <c r="BM40" i="11"/>
  <c r="BM54" i="11"/>
  <c r="BM115" i="11"/>
  <c r="BM55" i="11"/>
  <c r="BM90" i="11"/>
  <c r="BM30" i="11"/>
  <c r="BM37" i="11"/>
  <c r="BM44" i="11"/>
  <c r="BM131" i="11"/>
  <c r="BM109" i="11"/>
  <c r="BM99" i="11"/>
  <c r="BM62" i="11"/>
  <c r="BM46" i="11"/>
  <c r="BM28" i="11"/>
  <c r="BM15" i="11"/>
  <c r="BM105" i="11"/>
  <c r="BM29" i="11"/>
  <c r="BM129" i="11"/>
  <c r="AH324" i="8"/>
  <c r="AI266" i="1"/>
  <c r="AI345" i="1"/>
  <c r="AI328" i="8" s="1"/>
  <c r="BM71" i="11" l="1"/>
  <c r="BM94" i="11"/>
  <c r="BM127" i="11"/>
  <c r="BM48" i="11"/>
  <c r="BM22" i="11"/>
  <c r="BN7" i="12"/>
  <c r="BN4" i="12"/>
  <c r="BN42" i="10"/>
  <c r="BN51" i="10"/>
  <c r="BN44" i="10"/>
  <c r="BN49" i="10"/>
  <c r="BN50" i="10"/>
  <c r="BN47" i="10"/>
  <c r="BN46" i="10"/>
  <c r="BN82" i="10"/>
  <c r="BN48" i="10"/>
  <c r="BM98" i="11"/>
  <c r="BN8" i="10"/>
  <c r="BO6" i="10"/>
  <c r="BN4" i="11"/>
  <c r="BN7" i="11"/>
  <c r="X326" i="1"/>
  <c r="X337" i="1"/>
  <c r="BO7" i="10" l="1"/>
  <c r="BO4" i="10"/>
  <c r="BN32" i="12"/>
  <c r="BN47" i="12"/>
  <c r="BN48" i="12"/>
  <c r="BN22" i="12"/>
  <c r="BN38" i="12"/>
  <c r="BN37" i="12"/>
  <c r="BN41" i="11"/>
  <c r="BN44" i="11"/>
  <c r="BN38" i="11"/>
  <c r="BN123" i="11"/>
  <c r="BN75" i="11"/>
  <c r="BN94" i="11" s="1"/>
  <c r="BN113" i="11"/>
  <c r="BN87" i="11"/>
  <c r="BN84" i="11"/>
  <c r="BN54" i="11"/>
  <c r="BN17" i="11"/>
  <c r="BN36" i="11"/>
  <c r="BN37" i="11"/>
  <c r="BN91" i="11"/>
  <c r="BN67" i="11"/>
  <c r="BN34" i="11"/>
  <c r="BN62" i="11"/>
  <c r="BN59" i="11"/>
  <c r="BN102" i="11"/>
  <c r="BN131" i="11"/>
  <c r="BN31" i="11"/>
  <c r="BN15" i="11"/>
  <c r="BN85" i="11"/>
  <c r="BN11" i="11"/>
  <c r="BN26" i="11"/>
  <c r="BN105" i="11"/>
  <c r="BN86" i="11"/>
  <c r="BN76" i="11"/>
  <c r="BN56" i="11"/>
  <c r="BN119" i="11"/>
  <c r="BN29" i="11"/>
  <c r="BN80" i="11"/>
  <c r="BN39" i="11"/>
  <c r="BN55" i="11"/>
  <c r="BN18" i="11"/>
  <c r="BN52" i="11"/>
  <c r="BN90" i="11"/>
  <c r="BN104" i="11"/>
  <c r="BN117" i="11"/>
  <c r="BN89" i="11"/>
  <c r="BN79" i="11"/>
  <c r="BN128" i="11"/>
  <c r="BN99" i="11"/>
  <c r="BN61" i="11"/>
  <c r="BN46" i="11"/>
  <c r="BN66" i="11"/>
  <c r="BN71" i="11" s="1"/>
  <c r="BN100" i="11"/>
  <c r="BN30" i="11"/>
  <c r="BN110" i="11"/>
  <c r="BN129" i="11"/>
  <c r="BN88" i="11"/>
  <c r="BN77" i="11"/>
  <c r="BN103" i="11"/>
  <c r="BN78" i="11"/>
  <c r="BN115" i="11"/>
  <c r="BN24" i="11"/>
  <c r="BN28" i="11"/>
  <c r="BN81" i="11"/>
  <c r="BN121" i="11"/>
  <c r="BN108" i="11"/>
  <c r="BN60" i="11"/>
  <c r="BN13" i="11"/>
  <c r="BN53" i="11"/>
  <c r="BN40" i="11"/>
  <c r="BN16" i="11"/>
  <c r="BN27" i="11"/>
  <c r="BN63" i="11"/>
  <c r="BN14" i="11"/>
  <c r="BN109" i="11"/>
  <c r="BN68" i="11"/>
  <c r="BN19" i="11"/>
  <c r="BN8" i="12"/>
  <c r="BO6" i="12"/>
  <c r="BO6" i="11"/>
  <c r="BN8" i="11"/>
  <c r="X330" i="1"/>
  <c r="X329" i="1" s="1"/>
  <c r="X328" i="1" s="1"/>
  <c r="X269" i="9"/>
  <c r="X277" i="9" s="1"/>
  <c r="X305" i="8"/>
  <c r="X19" i="9" s="1"/>
  <c r="X79" i="9" s="1"/>
  <c r="BO4" i="12" l="1"/>
  <c r="BO7" i="12"/>
  <c r="BN48" i="11"/>
  <c r="BN22" i="11"/>
  <c r="BN98" i="11"/>
  <c r="BO50" i="10"/>
  <c r="BO49" i="10"/>
  <c r="BO82" i="10"/>
  <c r="BO46" i="10"/>
  <c r="BO42" i="10"/>
  <c r="BO47" i="10"/>
  <c r="BO48" i="10"/>
  <c r="BO44" i="10"/>
  <c r="BO51" i="10"/>
  <c r="BO4" i="11"/>
  <c r="BO7" i="11"/>
  <c r="BN127" i="11"/>
  <c r="BP6" i="10"/>
  <c r="BO8" i="10"/>
  <c r="X83" i="9"/>
  <c r="X124" i="9" s="1"/>
  <c r="X312" i="8"/>
  <c r="X308" i="8" s="1"/>
  <c r="X319" i="8"/>
  <c r="BO8" i="11" l="1"/>
  <c r="BP6" i="11"/>
  <c r="BO90" i="11"/>
  <c r="BO17" i="11"/>
  <c r="BO52" i="11"/>
  <c r="BO13" i="11"/>
  <c r="BO103" i="11"/>
  <c r="BO131" i="11"/>
  <c r="BO128" i="11"/>
  <c r="BO86" i="11"/>
  <c r="BO29" i="11"/>
  <c r="BO87" i="11"/>
  <c r="BO77" i="11"/>
  <c r="BO59" i="11"/>
  <c r="BO100" i="11"/>
  <c r="BO76" i="11"/>
  <c r="BO63" i="11"/>
  <c r="BO18" i="11"/>
  <c r="BO62" i="11"/>
  <c r="BO99" i="11"/>
  <c r="BO68" i="11"/>
  <c r="BO79" i="11"/>
  <c r="BO37" i="11"/>
  <c r="BO113" i="11"/>
  <c r="BO75" i="11"/>
  <c r="BO94" i="11" s="1"/>
  <c r="BO78" i="11"/>
  <c r="BO44" i="11"/>
  <c r="BO67" i="11"/>
  <c r="BO102" i="11"/>
  <c r="BO19" i="11"/>
  <c r="BO104" i="11"/>
  <c r="BO26" i="11"/>
  <c r="BO53" i="11"/>
  <c r="BO89" i="11"/>
  <c r="BO28" i="11"/>
  <c r="BO39" i="11"/>
  <c r="BO85" i="11"/>
  <c r="BO41" i="11"/>
  <c r="BO60" i="11"/>
  <c r="BO24" i="11"/>
  <c r="BO61" i="11"/>
  <c r="BO46" i="11"/>
  <c r="BO36" i="11"/>
  <c r="BO27" i="11"/>
  <c r="BO117" i="11"/>
  <c r="BO80" i="11"/>
  <c r="BO115" i="11"/>
  <c r="BO54" i="11"/>
  <c r="BO30" i="11"/>
  <c r="BO129" i="11"/>
  <c r="BO56" i="11"/>
  <c r="BO31" i="11"/>
  <c r="BO15" i="11"/>
  <c r="BO109" i="11"/>
  <c r="BO121" i="11"/>
  <c r="BO119" i="11"/>
  <c r="BO123" i="11"/>
  <c r="BO91" i="11"/>
  <c r="BO55" i="11"/>
  <c r="BO16" i="11"/>
  <c r="BO11" i="11"/>
  <c r="BO14" i="11"/>
  <c r="BO66" i="11"/>
  <c r="BO71" i="11" s="1"/>
  <c r="BO108" i="11"/>
  <c r="BO38" i="11"/>
  <c r="BO40" i="11"/>
  <c r="BO110" i="11"/>
  <c r="BO84" i="11"/>
  <c r="BO81" i="11"/>
  <c r="BO88" i="11"/>
  <c r="BO105" i="11"/>
  <c r="BO34" i="11"/>
  <c r="BP7" i="10"/>
  <c r="BP4" i="10"/>
  <c r="BP6" i="12"/>
  <c r="BO8" i="12"/>
  <c r="BO32" i="12"/>
  <c r="BO37" i="12"/>
  <c r="BO48" i="12"/>
  <c r="BO47" i="12"/>
  <c r="BO22" i="12"/>
  <c r="BO38" i="12"/>
  <c r="X126" i="9"/>
  <c r="X85" i="9"/>
  <c r="X307" i="8"/>
  <c r="X23" i="9" s="1"/>
  <c r="BP8" i="10" l="1"/>
  <c r="BQ6" i="10"/>
  <c r="BO48" i="11"/>
  <c r="BO22" i="11"/>
  <c r="BO98" i="11"/>
  <c r="BP7" i="12"/>
  <c r="BP4" i="12"/>
  <c r="BP48" i="10"/>
  <c r="BP82" i="10"/>
  <c r="BP46" i="10"/>
  <c r="BP51" i="10"/>
  <c r="BP42" i="10"/>
  <c r="BP49" i="10"/>
  <c r="BP44" i="10"/>
  <c r="BP50" i="10"/>
  <c r="BP47" i="10"/>
  <c r="BP4" i="11"/>
  <c r="BP7" i="11"/>
  <c r="BO127" i="11"/>
  <c r="X25" i="9"/>
  <c r="AJ30" i="1"/>
  <c r="AJ28" i="1"/>
  <c r="AJ25" i="1"/>
  <c r="AJ98" i="1"/>
  <c r="AJ26" i="1"/>
  <c r="AJ29" i="1"/>
  <c r="AJ27" i="1"/>
  <c r="BP38" i="12" l="1"/>
  <c r="BP32" i="12"/>
  <c r="BP37" i="12"/>
  <c r="BP22" i="12"/>
  <c r="BP47" i="12"/>
  <c r="BP48" i="12"/>
  <c r="BP8" i="12"/>
  <c r="BQ6" i="12"/>
  <c r="BP8" i="11"/>
  <c r="BQ6" i="11"/>
  <c r="BQ4" i="10"/>
  <c r="BQ7" i="10"/>
  <c r="BP113" i="11"/>
  <c r="BP17" i="11"/>
  <c r="BP30" i="11"/>
  <c r="BP46" i="11"/>
  <c r="BP11" i="11"/>
  <c r="BP76" i="11"/>
  <c r="BP103" i="11"/>
  <c r="BP91" i="11"/>
  <c r="BP129" i="11"/>
  <c r="BP39" i="11"/>
  <c r="BP81" i="11"/>
  <c r="BP84" i="11"/>
  <c r="BP131" i="11"/>
  <c r="BP52" i="11"/>
  <c r="BP18" i="11"/>
  <c r="BP104" i="11"/>
  <c r="BP59" i="11"/>
  <c r="BP90" i="11"/>
  <c r="BP16" i="11"/>
  <c r="BP88" i="11"/>
  <c r="BP99" i="11"/>
  <c r="BP115" i="11"/>
  <c r="BP60" i="11"/>
  <c r="BP31" i="11"/>
  <c r="BP105" i="11"/>
  <c r="BP110" i="11"/>
  <c r="BP62" i="11"/>
  <c r="BP85" i="11"/>
  <c r="BP28" i="11"/>
  <c r="BP29" i="11"/>
  <c r="BP80" i="11"/>
  <c r="BP13" i="11"/>
  <c r="BP86" i="11"/>
  <c r="BP128" i="11"/>
  <c r="BP100" i="11"/>
  <c r="BP63" i="11"/>
  <c r="BP44" i="11"/>
  <c r="BP19" i="11"/>
  <c r="BP109" i="11"/>
  <c r="BP77" i="11"/>
  <c r="BP36" i="11"/>
  <c r="BP24" i="11"/>
  <c r="BP79" i="11"/>
  <c r="BP34" i="11"/>
  <c r="BP26" i="11"/>
  <c r="BP89" i="11"/>
  <c r="BP75" i="11"/>
  <c r="BP27" i="11"/>
  <c r="BP67" i="11"/>
  <c r="BP78" i="11"/>
  <c r="BP54" i="11"/>
  <c r="BP40" i="11"/>
  <c r="BP15" i="11"/>
  <c r="BP123" i="11"/>
  <c r="BP61" i="11"/>
  <c r="BP102" i="11"/>
  <c r="BP66" i="11"/>
  <c r="BP14" i="11"/>
  <c r="BP108" i="11"/>
  <c r="BP55" i="11"/>
  <c r="BP53" i="11"/>
  <c r="BP87" i="11"/>
  <c r="BP38" i="11"/>
  <c r="BP56" i="11"/>
  <c r="BP68" i="11"/>
  <c r="BP119" i="11"/>
  <c r="BP117" i="11"/>
  <c r="BP121" i="11"/>
  <c r="BP41" i="11"/>
  <c r="BP37" i="11"/>
  <c r="AJ60" i="1"/>
  <c r="AJ220" i="1" s="1"/>
  <c r="AJ24" i="1"/>
  <c r="AJ58" i="1"/>
  <c r="AJ218" i="1" s="1"/>
  <c r="AJ61" i="1"/>
  <c r="AJ221" i="1" s="1"/>
  <c r="AJ63" i="1"/>
  <c r="AJ223" i="1" s="1"/>
  <c r="AJ59" i="1"/>
  <c r="AJ219" i="1" s="1"/>
  <c r="AJ62" i="1"/>
  <c r="AJ222" i="1" s="1"/>
  <c r="AJ114" i="1"/>
  <c r="AJ99" i="1"/>
  <c r="BP71" i="11" l="1"/>
  <c r="BP94" i="11"/>
  <c r="BP127" i="11"/>
  <c r="BQ7" i="12"/>
  <c r="BQ4" i="12"/>
  <c r="BR6" i="10"/>
  <c r="BQ8" i="10"/>
  <c r="BQ49" i="10"/>
  <c r="BQ51" i="10"/>
  <c r="BQ46" i="10"/>
  <c r="BQ47" i="10"/>
  <c r="BQ48" i="10"/>
  <c r="BQ82" i="10"/>
  <c r="BQ42" i="10"/>
  <c r="BQ44" i="10"/>
  <c r="BQ50" i="10"/>
  <c r="BQ7" i="11"/>
  <c r="BQ4" i="11"/>
  <c r="BP98" i="11"/>
  <c r="BP22" i="11"/>
  <c r="BP48" i="11"/>
  <c r="AJ217" i="1"/>
  <c r="AJ57" i="1"/>
  <c r="AJ226" i="1"/>
  <c r="AJ115" i="1"/>
  <c r="AJ100" i="1"/>
  <c r="BQ11" i="11" l="1"/>
  <c r="BQ56" i="11"/>
  <c r="BQ78" i="11"/>
  <c r="BQ88" i="11"/>
  <c r="BQ75" i="11"/>
  <c r="BQ110" i="11"/>
  <c r="BQ55" i="11"/>
  <c r="BQ91" i="11"/>
  <c r="BQ61" i="11"/>
  <c r="BQ79" i="11"/>
  <c r="BQ52" i="11"/>
  <c r="BQ76" i="11"/>
  <c r="BQ102" i="11"/>
  <c r="BQ41" i="11"/>
  <c r="BQ18" i="11"/>
  <c r="BQ119" i="11"/>
  <c r="BQ17" i="11"/>
  <c r="BQ100" i="11"/>
  <c r="BQ123" i="11"/>
  <c r="BQ81" i="11"/>
  <c r="BQ117" i="11"/>
  <c r="BQ46" i="11"/>
  <c r="BQ68" i="11"/>
  <c r="BQ108" i="11"/>
  <c r="BQ103" i="11"/>
  <c r="BQ28" i="11"/>
  <c r="BQ99" i="11"/>
  <c r="BQ60" i="11"/>
  <c r="BQ85" i="11"/>
  <c r="BQ19" i="11"/>
  <c r="BQ67" i="11"/>
  <c r="BQ66" i="11"/>
  <c r="BQ26" i="11"/>
  <c r="BQ15" i="11"/>
  <c r="BQ29" i="11"/>
  <c r="BQ128" i="11"/>
  <c r="BQ86" i="11"/>
  <c r="BQ44" i="11"/>
  <c r="BQ80" i="11"/>
  <c r="BQ54" i="11"/>
  <c r="BQ62" i="11"/>
  <c r="BQ53" i="11"/>
  <c r="BQ31" i="11"/>
  <c r="BQ113" i="11"/>
  <c r="BQ89" i="11"/>
  <c r="BQ38" i="11"/>
  <c r="BQ59" i="11"/>
  <c r="BQ39" i="11"/>
  <c r="BQ13" i="11"/>
  <c r="BQ109" i="11"/>
  <c r="BQ77" i="11"/>
  <c r="BQ63" i="11"/>
  <c r="BQ27" i="11"/>
  <c r="BQ16" i="11"/>
  <c r="BQ84" i="11"/>
  <c r="BQ129" i="11"/>
  <c r="BQ115" i="11"/>
  <c r="BQ104" i="11"/>
  <c r="BQ37" i="11"/>
  <c r="BQ121" i="11"/>
  <c r="BQ36" i="11"/>
  <c r="BQ131" i="11"/>
  <c r="BQ87" i="11"/>
  <c r="BQ105" i="11"/>
  <c r="BQ24" i="11"/>
  <c r="BQ40" i="11"/>
  <c r="BQ14" i="11"/>
  <c r="BQ30" i="11"/>
  <c r="BQ90" i="11"/>
  <c r="BQ34" i="11"/>
  <c r="BQ8" i="11"/>
  <c r="BR6" i="11"/>
  <c r="BR4" i="10"/>
  <c r="BR7" i="10"/>
  <c r="BQ32" i="12"/>
  <c r="BQ48" i="12"/>
  <c r="BQ38" i="12"/>
  <c r="BQ37" i="12"/>
  <c r="BQ47" i="12"/>
  <c r="BQ22" i="12"/>
  <c r="BR6" i="12"/>
  <c r="BQ8" i="12"/>
  <c r="AJ227" i="1"/>
  <c r="AJ116" i="1"/>
  <c r="AJ101" i="1"/>
  <c r="BQ71" i="11" l="1"/>
  <c r="BQ94" i="11"/>
  <c r="BQ98" i="11"/>
  <c r="BQ127" i="11"/>
  <c r="BR4" i="11"/>
  <c r="BR7" i="11"/>
  <c r="BR8" i="10"/>
  <c r="BS6" i="10"/>
  <c r="BR4" i="12"/>
  <c r="BR7" i="12"/>
  <c r="BR82" i="10"/>
  <c r="BR44" i="10"/>
  <c r="BR47" i="10"/>
  <c r="BR51" i="10"/>
  <c r="BR50" i="10"/>
  <c r="BR42" i="10"/>
  <c r="BR49" i="10"/>
  <c r="BR46" i="10"/>
  <c r="BR48" i="10"/>
  <c r="BQ48" i="11"/>
  <c r="BQ22" i="11"/>
  <c r="AJ228" i="1"/>
  <c r="AJ117" i="1"/>
  <c r="AJ102" i="1"/>
  <c r="BR8" i="12" l="1"/>
  <c r="BS6" i="12"/>
  <c r="BR37" i="12"/>
  <c r="BR38" i="12"/>
  <c r="BR48" i="12"/>
  <c r="BR32" i="12"/>
  <c r="BR22" i="12"/>
  <c r="BR47" i="12"/>
  <c r="BS4" i="10"/>
  <c r="BS7" i="10"/>
  <c r="BS6" i="11"/>
  <c r="BR8" i="11"/>
  <c r="BR100" i="11"/>
  <c r="BR56" i="11"/>
  <c r="BR24" i="11"/>
  <c r="BR80" i="11"/>
  <c r="BR103" i="11"/>
  <c r="BR52" i="11"/>
  <c r="BR84" i="11"/>
  <c r="BR104" i="11"/>
  <c r="BR113" i="11"/>
  <c r="BR128" i="11"/>
  <c r="BR88" i="11"/>
  <c r="BR40" i="11"/>
  <c r="BR46" i="11"/>
  <c r="BR54" i="11"/>
  <c r="BR60" i="11"/>
  <c r="BR11" i="11"/>
  <c r="BR76" i="11"/>
  <c r="BR77" i="11"/>
  <c r="BR14" i="11"/>
  <c r="BR39" i="11"/>
  <c r="BR62" i="11"/>
  <c r="BR27" i="11"/>
  <c r="BR53" i="11"/>
  <c r="BR131" i="11"/>
  <c r="BR30" i="11"/>
  <c r="BR61" i="11"/>
  <c r="BR44" i="11"/>
  <c r="BR115" i="11"/>
  <c r="BR89" i="11"/>
  <c r="BR87" i="11"/>
  <c r="BR91" i="11"/>
  <c r="BR13" i="11"/>
  <c r="BR37" i="11"/>
  <c r="BR31" i="11"/>
  <c r="BR19" i="11"/>
  <c r="BR79" i="11"/>
  <c r="BR18" i="11"/>
  <c r="BR86" i="11"/>
  <c r="BR59" i="11"/>
  <c r="BR78" i="11"/>
  <c r="BR29" i="11"/>
  <c r="BR102" i="11"/>
  <c r="BR109" i="11"/>
  <c r="BR63" i="11"/>
  <c r="BR16" i="11"/>
  <c r="BR99" i="11"/>
  <c r="BR98" i="11" s="1"/>
  <c r="BR90" i="11"/>
  <c r="BR34" i="11"/>
  <c r="BR28" i="11"/>
  <c r="BR123" i="11"/>
  <c r="BR121" i="11"/>
  <c r="BR129" i="11"/>
  <c r="BR26" i="11"/>
  <c r="BR110" i="11"/>
  <c r="BR55" i="11"/>
  <c r="BR17" i="11"/>
  <c r="BR117" i="11"/>
  <c r="BR68" i="11"/>
  <c r="BR66" i="11"/>
  <c r="BR71" i="11" s="1"/>
  <c r="BR81" i="11"/>
  <c r="BR108" i="11"/>
  <c r="BR75" i="11"/>
  <c r="BR94" i="11" s="1"/>
  <c r="BR67" i="11"/>
  <c r="BR38" i="11"/>
  <c r="BR36" i="11"/>
  <c r="BR15" i="11"/>
  <c r="BR105" i="11"/>
  <c r="BR41" i="11"/>
  <c r="BR85" i="11"/>
  <c r="BR119" i="11"/>
  <c r="AJ229" i="1"/>
  <c r="AJ118" i="1"/>
  <c r="AJ97" i="1"/>
  <c r="AJ50" i="1"/>
  <c r="BR127" i="11" l="1"/>
  <c r="BR22" i="11"/>
  <c r="BR48" i="11"/>
  <c r="BS7" i="11"/>
  <c r="BS4" i="11"/>
  <c r="BT6" i="10"/>
  <c r="BS8" i="10"/>
  <c r="BS7" i="12"/>
  <c r="BS4" i="12"/>
  <c r="BS49" i="10"/>
  <c r="BS48" i="10"/>
  <c r="BS47" i="10"/>
  <c r="BS46" i="10"/>
  <c r="BS42" i="10"/>
  <c r="BS44" i="10"/>
  <c r="BS82" i="10"/>
  <c r="BS50" i="10"/>
  <c r="BS51" i="10"/>
  <c r="AJ263" i="1"/>
  <c r="AJ230" i="1"/>
  <c r="AJ113" i="1"/>
  <c r="AJ70" i="1"/>
  <c r="AJ275" i="1"/>
  <c r="AJ276" i="1"/>
  <c r="AJ274" i="1"/>
  <c r="AJ273" i="1"/>
  <c r="AJ277" i="1"/>
  <c r="AJ272" i="1"/>
  <c r="BS8" i="12" l="1"/>
  <c r="BT6" i="12"/>
  <c r="BT4" i="10"/>
  <c r="BT7" i="10"/>
  <c r="BS102" i="11"/>
  <c r="BS86" i="11"/>
  <c r="BS11" i="11"/>
  <c r="BS105" i="11"/>
  <c r="BS84" i="11"/>
  <c r="BS53" i="11"/>
  <c r="BS128" i="11"/>
  <c r="BS19" i="11"/>
  <c r="BS131" i="11"/>
  <c r="BS15" i="11"/>
  <c r="BS117" i="11"/>
  <c r="BS60" i="11"/>
  <c r="BS17" i="11"/>
  <c r="BS31" i="11"/>
  <c r="BS76" i="11"/>
  <c r="BS123" i="11"/>
  <c r="BS90" i="11"/>
  <c r="BS68" i="11"/>
  <c r="BS41" i="11"/>
  <c r="BS79" i="11"/>
  <c r="BS30" i="11"/>
  <c r="BS44" i="11"/>
  <c r="BS110" i="11"/>
  <c r="BS26" i="11"/>
  <c r="BS52" i="11"/>
  <c r="BS13" i="11"/>
  <c r="BS115" i="11"/>
  <c r="BS113" i="11"/>
  <c r="BS34" i="11"/>
  <c r="BS88" i="11"/>
  <c r="BS80" i="11"/>
  <c r="BS27" i="11"/>
  <c r="BS56" i="11"/>
  <c r="BS29" i="11"/>
  <c r="BS87" i="11"/>
  <c r="BS85" i="11"/>
  <c r="BS89" i="11"/>
  <c r="BS59" i="11"/>
  <c r="BS104" i="11"/>
  <c r="BS46" i="11"/>
  <c r="BS77" i="11"/>
  <c r="BS62" i="11"/>
  <c r="BS37" i="11"/>
  <c r="BS66" i="11"/>
  <c r="BS71" i="11" s="1"/>
  <c r="BS39" i="11"/>
  <c r="BS99" i="11"/>
  <c r="BS100" i="11"/>
  <c r="BS54" i="11"/>
  <c r="BS55" i="11"/>
  <c r="BS103" i="11"/>
  <c r="BS67" i="11"/>
  <c r="BS108" i="11"/>
  <c r="BS61" i="11"/>
  <c r="BS14" i="11"/>
  <c r="BS109" i="11"/>
  <c r="BS81" i="11"/>
  <c r="BS28" i="11"/>
  <c r="BS24" i="11"/>
  <c r="BS38" i="11"/>
  <c r="BS36" i="11"/>
  <c r="BS75" i="11"/>
  <c r="BS94" i="11" s="1"/>
  <c r="BS40" i="11"/>
  <c r="BS63" i="11"/>
  <c r="BS16" i="11"/>
  <c r="BS91" i="11"/>
  <c r="BS119" i="11"/>
  <c r="BS18" i="11"/>
  <c r="BS129" i="11"/>
  <c r="BS121" i="11"/>
  <c r="BS78" i="11"/>
  <c r="BT6" i="11"/>
  <c r="BS8" i="11"/>
  <c r="BS37" i="12"/>
  <c r="BS47" i="12"/>
  <c r="BS22" i="12"/>
  <c r="BS48" i="12"/>
  <c r="BS32" i="12"/>
  <c r="BS38" i="12"/>
  <c r="AJ225" i="1"/>
  <c r="AJ271" i="1"/>
  <c r="AJ291" i="1"/>
  <c r="AJ269" i="1"/>
  <c r="AJ53" i="1"/>
  <c r="BS22" i="11" l="1"/>
  <c r="BS48" i="11"/>
  <c r="BT8" i="10"/>
  <c r="BU6" i="10"/>
  <c r="BT7" i="11"/>
  <c r="BT4" i="11"/>
  <c r="BS127" i="11"/>
  <c r="BT49" i="10"/>
  <c r="BT51" i="10"/>
  <c r="BT44" i="10"/>
  <c r="BT46" i="10"/>
  <c r="BT48" i="10"/>
  <c r="BT82" i="10"/>
  <c r="BT47" i="10"/>
  <c r="BT42" i="10"/>
  <c r="BT50" i="10"/>
  <c r="BS98" i="11"/>
  <c r="BT7" i="12"/>
  <c r="BT4" i="12"/>
  <c r="AJ216" i="1"/>
  <c r="AJ73" i="1"/>
  <c r="AJ292" i="1"/>
  <c r="AJ42" i="1"/>
  <c r="AJ51" i="1"/>
  <c r="BT119" i="11" l="1"/>
  <c r="BT63" i="11"/>
  <c r="BT91" i="11"/>
  <c r="BT121" i="11"/>
  <c r="BT30" i="11"/>
  <c r="BT15" i="11"/>
  <c r="BT11" i="11"/>
  <c r="BT113" i="11"/>
  <c r="BT77" i="11"/>
  <c r="BT85" i="11"/>
  <c r="BT88" i="11"/>
  <c r="BT19" i="11"/>
  <c r="BT54" i="11"/>
  <c r="BT76" i="11"/>
  <c r="BT78" i="11"/>
  <c r="BT86" i="11"/>
  <c r="BT24" i="11"/>
  <c r="BT80" i="11"/>
  <c r="BT29" i="11"/>
  <c r="BT131" i="11"/>
  <c r="BT68" i="11"/>
  <c r="BT40" i="11"/>
  <c r="BT62" i="11"/>
  <c r="BT28" i="11"/>
  <c r="BT52" i="11"/>
  <c r="BT61" i="11"/>
  <c r="BT60" i="11"/>
  <c r="BT14" i="11"/>
  <c r="BT87" i="11"/>
  <c r="BT109" i="11"/>
  <c r="BT67" i="11"/>
  <c r="BT79" i="11"/>
  <c r="BT27" i="11"/>
  <c r="BT75" i="11"/>
  <c r="BT26" i="11"/>
  <c r="BT31" i="11"/>
  <c r="BT41" i="11"/>
  <c r="BT105" i="11"/>
  <c r="BT90" i="11"/>
  <c r="BT99" i="11"/>
  <c r="BT37" i="11"/>
  <c r="BT89" i="11"/>
  <c r="BT18" i="11"/>
  <c r="BT55" i="11"/>
  <c r="BT129" i="11"/>
  <c r="BT38" i="11"/>
  <c r="BT36" i="11"/>
  <c r="BT13" i="11"/>
  <c r="BT66" i="11"/>
  <c r="BT53" i="11"/>
  <c r="BT102" i="11"/>
  <c r="BT100" i="11"/>
  <c r="BT103" i="11"/>
  <c r="BT17" i="11"/>
  <c r="BT56" i="11"/>
  <c r="BT117" i="11"/>
  <c r="BT44" i="11"/>
  <c r="BT115" i="11"/>
  <c r="BT123" i="11"/>
  <c r="BT108" i="11"/>
  <c r="BT39" i="11"/>
  <c r="BT110" i="11"/>
  <c r="BT128" i="11"/>
  <c r="BT46" i="11"/>
  <c r="BT104" i="11"/>
  <c r="BT34" i="11"/>
  <c r="BT84" i="11"/>
  <c r="BT16" i="11"/>
  <c r="BT81" i="11"/>
  <c r="BT59" i="11"/>
  <c r="BT8" i="12"/>
  <c r="BU6" i="12"/>
  <c r="BT8" i="11"/>
  <c r="BU6" i="11"/>
  <c r="BU7" i="10"/>
  <c r="BU4" i="10"/>
  <c r="BT37" i="12"/>
  <c r="BT47" i="12"/>
  <c r="BT48" i="12"/>
  <c r="BT38" i="12"/>
  <c r="BT22" i="12"/>
  <c r="BT32" i="12"/>
  <c r="AJ71" i="1"/>
  <c r="AJ192" i="9"/>
  <c r="AJ66" i="1"/>
  <c r="AJ215" i="1"/>
  <c r="AJ214" i="1" s="1"/>
  <c r="AJ293" i="1"/>
  <c r="AJ49" i="1"/>
  <c r="AJ87" i="1"/>
  <c r="BT94" i="11" l="1"/>
  <c r="BT98" i="11"/>
  <c r="BT127" i="11"/>
  <c r="BT71" i="11"/>
  <c r="BU4" i="12"/>
  <c r="BU7" i="12"/>
  <c r="BT22" i="11"/>
  <c r="BT48" i="11"/>
  <c r="BU47" i="10"/>
  <c r="BU44" i="10"/>
  <c r="BU42" i="10"/>
  <c r="BU46" i="10"/>
  <c r="BU51" i="10"/>
  <c r="BU48" i="10"/>
  <c r="BU49" i="10"/>
  <c r="BU82" i="10"/>
  <c r="BU50" i="10"/>
  <c r="BV6" i="10"/>
  <c r="BU8" i="10"/>
  <c r="BU7" i="11"/>
  <c r="BU4" i="11"/>
  <c r="AJ250" i="1"/>
  <c r="AJ88" i="1"/>
  <c r="AJ86" i="1" s="1"/>
  <c r="AJ69" i="1"/>
  <c r="AJ52" i="1"/>
  <c r="BU8" i="11" l="1"/>
  <c r="BV6" i="11"/>
  <c r="BV4" i="10"/>
  <c r="BV7" i="10"/>
  <c r="BV6" i="12"/>
  <c r="BU8" i="12"/>
  <c r="BU68" i="11"/>
  <c r="BU37" i="11"/>
  <c r="BU17" i="11"/>
  <c r="BU113" i="11"/>
  <c r="BU80" i="11"/>
  <c r="BU36" i="11"/>
  <c r="BU88" i="11"/>
  <c r="BU46" i="11"/>
  <c r="BU54" i="11"/>
  <c r="BU109" i="11"/>
  <c r="BU90" i="11"/>
  <c r="BU41" i="11"/>
  <c r="BU84" i="11"/>
  <c r="BU60" i="11"/>
  <c r="BU123" i="11"/>
  <c r="BU67" i="11"/>
  <c r="BU34" i="11"/>
  <c r="BU59" i="11"/>
  <c r="BU103" i="11"/>
  <c r="BU115" i="11"/>
  <c r="BU39" i="11"/>
  <c r="BU75" i="11"/>
  <c r="BU94" i="11" s="1"/>
  <c r="BU99" i="11"/>
  <c r="BU11" i="11"/>
  <c r="BU105" i="11"/>
  <c r="BU55" i="11"/>
  <c r="BU76" i="11"/>
  <c r="BU104" i="11"/>
  <c r="BU129" i="11"/>
  <c r="BU100" i="11"/>
  <c r="BU81" i="11"/>
  <c r="BU61" i="11"/>
  <c r="BU91" i="11"/>
  <c r="BU29" i="11"/>
  <c r="BU63" i="11"/>
  <c r="BU38" i="11"/>
  <c r="BU19" i="11"/>
  <c r="BU89" i="11"/>
  <c r="BU131" i="11"/>
  <c r="BU86" i="11"/>
  <c r="BU13" i="11"/>
  <c r="BU14" i="11"/>
  <c r="BU28" i="11"/>
  <c r="BU18" i="11"/>
  <c r="BU119" i="11"/>
  <c r="BU15" i="11"/>
  <c r="BU128" i="11"/>
  <c r="BU26" i="11"/>
  <c r="BU53" i="11"/>
  <c r="BU27" i="11"/>
  <c r="BU108" i="11"/>
  <c r="BU78" i="11"/>
  <c r="BU102" i="11"/>
  <c r="BU31" i="11"/>
  <c r="BU16" i="11"/>
  <c r="BU121" i="11"/>
  <c r="BU24" i="11"/>
  <c r="BU79" i="11"/>
  <c r="BU66" i="11"/>
  <c r="BU77" i="11"/>
  <c r="BU30" i="11"/>
  <c r="BU56" i="11"/>
  <c r="BU62" i="11"/>
  <c r="BU52" i="11"/>
  <c r="BU117" i="11"/>
  <c r="BU40" i="11"/>
  <c r="BU85" i="11"/>
  <c r="BU87" i="11"/>
  <c r="BU110" i="11"/>
  <c r="BU44" i="11"/>
  <c r="BU47" i="12"/>
  <c r="BU32" i="12"/>
  <c r="BU38" i="12"/>
  <c r="BU22" i="12"/>
  <c r="BU37" i="12"/>
  <c r="BU48" i="12"/>
  <c r="AJ262" i="1"/>
  <c r="AJ95" i="1"/>
  <c r="AJ72" i="1"/>
  <c r="AJ54" i="1"/>
  <c r="BU71" i="11" l="1"/>
  <c r="BU127" i="11"/>
  <c r="BU48" i="11"/>
  <c r="BU22" i="11"/>
  <c r="BU98" i="11"/>
  <c r="BV4" i="12"/>
  <c r="BV7" i="12"/>
  <c r="BW6" i="10"/>
  <c r="BV8" i="10"/>
  <c r="BV49" i="10"/>
  <c r="BV48" i="10"/>
  <c r="BV47" i="10"/>
  <c r="BV82" i="10"/>
  <c r="BV50" i="10"/>
  <c r="BV42" i="10"/>
  <c r="BV51" i="10"/>
  <c r="BV44" i="10"/>
  <c r="BV46" i="10"/>
  <c r="BV7" i="11"/>
  <c r="BV4" i="11"/>
  <c r="AJ345" i="1"/>
  <c r="AJ328" i="8" s="1"/>
  <c r="AJ266" i="1"/>
  <c r="AJ74" i="1"/>
  <c r="AJ48" i="1"/>
  <c r="AJ289" i="1"/>
  <c r="AJ290" i="1"/>
  <c r="BW7" i="10" l="1"/>
  <c r="BW4" i="10"/>
  <c r="BV8" i="12"/>
  <c r="BW6" i="12"/>
  <c r="BV48" i="12"/>
  <c r="BV32" i="12"/>
  <c r="BV37" i="12"/>
  <c r="BV22" i="12"/>
  <c r="BV47" i="12"/>
  <c r="BV38" i="12"/>
  <c r="BV53" i="11"/>
  <c r="BV62" i="11"/>
  <c r="BV26" i="11"/>
  <c r="BV123" i="11"/>
  <c r="BV40" i="11"/>
  <c r="BV28" i="11"/>
  <c r="BV117" i="11"/>
  <c r="BV115" i="11"/>
  <c r="BV54" i="11"/>
  <c r="BV60" i="11"/>
  <c r="BV119" i="11"/>
  <c r="BV90" i="11"/>
  <c r="BV68" i="11"/>
  <c r="BV78" i="11"/>
  <c r="BV39" i="11"/>
  <c r="BV108" i="11"/>
  <c r="BV109" i="11"/>
  <c r="BV76" i="11"/>
  <c r="BV36" i="11"/>
  <c r="BV29" i="11"/>
  <c r="BV11" i="11"/>
  <c r="BV105" i="11"/>
  <c r="BV91" i="11"/>
  <c r="BV81" i="11"/>
  <c r="BV41" i="11"/>
  <c r="BV44" i="11"/>
  <c r="BV85" i="11"/>
  <c r="BV19" i="11"/>
  <c r="BV121" i="11"/>
  <c r="BV128" i="11"/>
  <c r="BV56" i="11"/>
  <c r="BV59" i="11"/>
  <c r="BV89" i="11"/>
  <c r="BV104" i="11"/>
  <c r="BV63" i="11"/>
  <c r="BV86" i="11"/>
  <c r="BV34" i="11"/>
  <c r="BV15" i="11"/>
  <c r="BV37" i="11"/>
  <c r="BV27" i="11"/>
  <c r="BV13" i="11"/>
  <c r="BV31" i="11"/>
  <c r="BV80" i="11"/>
  <c r="BV77" i="11"/>
  <c r="BV75" i="11"/>
  <c r="BV94" i="11" s="1"/>
  <c r="BV52" i="11"/>
  <c r="BV67" i="11"/>
  <c r="BV16" i="11"/>
  <c r="BV110" i="11"/>
  <c r="BV113" i="11"/>
  <c r="BV79" i="11"/>
  <c r="BV17" i="11"/>
  <c r="BV100" i="11"/>
  <c r="BV84" i="11"/>
  <c r="BV30" i="11"/>
  <c r="BV129" i="11"/>
  <c r="BV24" i="11"/>
  <c r="BV18" i="11"/>
  <c r="BV103" i="11"/>
  <c r="BV46" i="11"/>
  <c r="BV66" i="11"/>
  <c r="BV71" i="11" s="1"/>
  <c r="BV61" i="11"/>
  <c r="BV99" i="11"/>
  <c r="BV102" i="11"/>
  <c r="BV87" i="11"/>
  <c r="BV38" i="11"/>
  <c r="BV88" i="11"/>
  <c r="BV55" i="11"/>
  <c r="BV14" i="11"/>
  <c r="BV131" i="11"/>
  <c r="BW6" i="11"/>
  <c r="BV8" i="11"/>
  <c r="AJ68" i="1"/>
  <c r="AJ288" i="1"/>
  <c r="AK322" i="1"/>
  <c r="BV127" i="11" l="1"/>
  <c r="BV22" i="11"/>
  <c r="BV48" i="11"/>
  <c r="BW4" i="12"/>
  <c r="BW7" i="12"/>
  <c r="BW82" i="10"/>
  <c r="BW44" i="10"/>
  <c r="BW42" i="10"/>
  <c r="BW46" i="10"/>
  <c r="BW51" i="10"/>
  <c r="BW50" i="10"/>
  <c r="BW48" i="10"/>
  <c r="BW49" i="10"/>
  <c r="BW47" i="10"/>
  <c r="BW4" i="11"/>
  <c r="BW7" i="11"/>
  <c r="BV98" i="11"/>
  <c r="BX6" i="10"/>
  <c r="BW8" i="10"/>
  <c r="AJ21" i="12"/>
  <c r="AJ46" i="12"/>
  <c r="AJ342" i="1"/>
  <c r="AJ333" i="1"/>
  <c r="AK269" i="1"/>
  <c r="AK87" i="1"/>
  <c r="BX6" i="11" l="1"/>
  <c r="BW8" i="11"/>
  <c r="BW13" i="11"/>
  <c r="BW131" i="11"/>
  <c r="BW24" i="11"/>
  <c r="BW68" i="11"/>
  <c r="BW105" i="11"/>
  <c r="BW37" i="11"/>
  <c r="BW41" i="11"/>
  <c r="BW18" i="11"/>
  <c r="BW81" i="11"/>
  <c r="BW56" i="11"/>
  <c r="BW119" i="11"/>
  <c r="BW60" i="11"/>
  <c r="BW77" i="11"/>
  <c r="BW80" i="11"/>
  <c r="BW84" i="11"/>
  <c r="BW87" i="11"/>
  <c r="BW78" i="11"/>
  <c r="BW15" i="11"/>
  <c r="BW54" i="11"/>
  <c r="BW76" i="11"/>
  <c r="BW27" i="11"/>
  <c r="BW59" i="11"/>
  <c r="BW108" i="11"/>
  <c r="BW129" i="11"/>
  <c r="BW99" i="11"/>
  <c r="BW67" i="11"/>
  <c r="BW91" i="11"/>
  <c r="BW62" i="11"/>
  <c r="BW121" i="11"/>
  <c r="BW86" i="11"/>
  <c r="BW123" i="11"/>
  <c r="BW66" i="11"/>
  <c r="BW71" i="11" s="1"/>
  <c r="BW28" i="11"/>
  <c r="BW61" i="11"/>
  <c r="BW110" i="11"/>
  <c r="BW46" i="11"/>
  <c r="BW85" i="11"/>
  <c r="BW79" i="11"/>
  <c r="BW36" i="11"/>
  <c r="BW31" i="11"/>
  <c r="BW29" i="11"/>
  <c r="BW115" i="11"/>
  <c r="BW104" i="11"/>
  <c r="BW90" i="11"/>
  <c r="BW102" i="11"/>
  <c r="BW16" i="11"/>
  <c r="BW17" i="11"/>
  <c r="BW40" i="11"/>
  <c r="BW26" i="11"/>
  <c r="BW38" i="11"/>
  <c r="BW100" i="11"/>
  <c r="BW88" i="11"/>
  <c r="BW30" i="11"/>
  <c r="BW34" i="11"/>
  <c r="BW44" i="11"/>
  <c r="BW14" i="11"/>
  <c r="BW109" i="11"/>
  <c r="BW103" i="11"/>
  <c r="BW75" i="11"/>
  <c r="BW94" i="11" s="1"/>
  <c r="BW52" i="11"/>
  <c r="BW11" i="11"/>
  <c r="BW117" i="11"/>
  <c r="BW63" i="11"/>
  <c r="BW113" i="11"/>
  <c r="BW19" i="11"/>
  <c r="BW39" i="11"/>
  <c r="BW53" i="11"/>
  <c r="BW89" i="11"/>
  <c r="BW128" i="11"/>
  <c r="BW127" i="11" s="1"/>
  <c r="BW55" i="11"/>
  <c r="BX6" i="12"/>
  <c r="BW8" i="12"/>
  <c r="BW37" i="12"/>
  <c r="BW48" i="12"/>
  <c r="BW32" i="12"/>
  <c r="BW22" i="12"/>
  <c r="BW47" i="12"/>
  <c r="BW38" i="12"/>
  <c r="BX4" i="10"/>
  <c r="BX7" i="10"/>
  <c r="AJ315" i="8"/>
  <c r="AJ325" i="8"/>
  <c r="AK88" i="1"/>
  <c r="AK86" i="1" s="1"/>
  <c r="AJ280" i="1"/>
  <c r="AK30" i="1"/>
  <c r="BX8" i="10" l="1"/>
  <c r="BY6" i="10"/>
  <c r="BW22" i="11"/>
  <c r="BW48" i="11"/>
  <c r="BW98" i="11"/>
  <c r="BX42" i="10"/>
  <c r="BX44" i="10"/>
  <c r="BX48" i="10"/>
  <c r="BX51" i="10"/>
  <c r="BX82" i="10"/>
  <c r="BX46" i="10"/>
  <c r="BX49" i="10"/>
  <c r="BX50" i="10"/>
  <c r="BX47" i="10"/>
  <c r="BX7" i="12"/>
  <c r="BX4" i="12"/>
  <c r="BX4" i="11"/>
  <c r="BX7" i="11"/>
  <c r="AK262" i="1"/>
  <c r="AK95" i="1"/>
  <c r="AK63" i="1"/>
  <c r="AK223" i="1" s="1"/>
  <c r="AK100" i="1"/>
  <c r="BX37" i="12" l="1"/>
  <c r="BX22" i="12"/>
  <c r="BX48" i="12"/>
  <c r="BX32" i="12"/>
  <c r="BX47" i="12"/>
  <c r="BX38" i="12"/>
  <c r="BY6" i="12"/>
  <c r="BX8" i="12"/>
  <c r="BY6" i="11"/>
  <c r="BX8" i="11"/>
  <c r="BY4" i="10"/>
  <c r="BY7" i="10"/>
  <c r="BX123" i="11"/>
  <c r="BX80" i="11"/>
  <c r="BX84" i="11"/>
  <c r="BX29" i="11"/>
  <c r="BX60" i="11"/>
  <c r="BX117" i="11"/>
  <c r="BX27" i="11"/>
  <c r="BX75" i="11"/>
  <c r="BX94" i="11" s="1"/>
  <c r="BX34" i="11"/>
  <c r="BX104" i="11"/>
  <c r="BX108" i="11"/>
  <c r="BX14" i="11"/>
  <c r="BX105" i="11"/>
  <c r="BX17" i="11"/>
  <c r="BX87" i="11"/>
  <c r="BX67" i="11"/>
  <c r="BX18" i="11"/>
  <c r="BX39" i="11"/>
  <c r="BX15" i="11"/>
  <c r="BX38" i="11"/>
  <c r="BX76" i="11"/>
  <c r="BX103" i="11"/>
  <c r="BX115" i="11"/>
  <c r="BX102" i="11"/>
  <c r="BX46" i="11"/>
  <c r="BX90" i="11"/>
  <c r="BX24" i="11"/>
  <c r="BX109" i="11"/>
  <c r="BX36" i="11"/>
  <c r="BX19" i="11"/>
  <c r="BX119" i="11"/>
  <c r="BX66" i="11"/>
  <c r="BX71" i="11" s="1"/>
  <c r="BX88" i="11"/>
  <c r="BX30" i="11"/>
  <c r="BX79" i="11"/>
  <c r="BX53" i="11"/>
  <c r="BX128" i="11"/>
  <c r="BX61" i="11"/>
  <c r="BX85" i="11"/>
  <c r="BX78" i="11"/>
  <c r="BX81" i="11"/>
  <c r="BX62" i="11"/>
  <c r="BX16" i="11"/>
  <c r="BX26" i="11"/>
  <c r="BX13" i="11"/>
  <c r="BX68" i="11"/>
  <c r="BX77" i="11"/>
  <c r="BX52" i="11"/>
  <c r="BX40" i="11"/>
  <c r="BX99" i="11"/>
  <c r="BX44" i="11"/>
  <c r="BX56" i="11"/>
  <c r="BX11" i="11"/>
  <c r="BX28" i="11"/>
  <c r="BX129" i="11"/>
  <c r="BX54" i="11"/>
  <c r="BX31" i="11"/>
  <c r="BX37" i="11"/>
  <c r="BX63" i="11"/>
  <c r="BX86" i="11"/>
  <c r="BX113" i="11"/>
  <c r="BX91" i="11"/>
  <c r="BX55" i="11"/>
  <c r="BX41" i="11"/>
  <c r="BX59" i="11"/>
  <c r="BX121" i="11"/>
  <c r="BX89" i="11"/>
  <c r="BX110" i="11"/>
  <c r="BX100" i="11"/>
  <c r="BX131" i="11"/>
  <c r="AK266" i="1"/>
  <c r="AK345" i="1"/>
  <c r="AK116" i="1"/>
  <c r="AK51" i="1"/>
  <c r="BX98" i="11" l="1"/>
  <c r="BY4" i="12"/>
  <c r="BY7" i="12"/>
  <c r="BY8" i="10"/>
  <c r="BZ6" i="10"/>
  <c r="BY47" i="10"/>
  <c r="BY42" i="10"/>
  <c r="BY50" i="10"/>
  <c r="BY46" i="10"/>
  <c r="BY44" i="10"/>
  <c r="BY48" i="10"/>
  <c r="BY49" i="10"/>
  <c r="BY51" i="10"/>
  <c r="BY82" i="10"/>
  <c r="BX48" i="11"/>
  <c r="BX22" i="11"/>
  <c r="BX127" i="11"/>
  <c r="BY4" i="11"/>
  <c r="BY7" i="11"/>
  <c r="AK328" i="8"/>
  <c r="AK228" i="1"/>
  <c r="AK71" i="1"/>
  <c r="AK274" i="1"/>
  <c r="AK291" i="1"/>
  <c r="AK273" i="1"/>
  <c r="AK276" i="1"/>
  <c r="AK26" i="1"/>
  <c r="AK277" i="1"/>
  <c r="AK275" i="1"/>
  <c r="AK272" i="1"/>
  <c r="BZ7" i="10" l="1"/>
  <c r="BZ4" i="10"/>
  <c r="BZ6" i="11"/>
  <c r="BY8" i="11"/>
  <c r="BZ6" i="12"/>
  <c r="BY8" i="12"/>
  <c r="BY81" i="11"/>
  <c r="BY54" i="11"/>
  <c r="BY87" i="11"/>
  <c r="BY11" i="11"/>
  <c r="BY38" i="11"/>
  <c r="BY123" i="11"/>
  <c r="BY60" i="11"/>
  <c r="BY34" i="11"/>
  <c r="BY13" i="11"/>
  <c r="BY19" i="11"/>
  <c r="BY77" i="11"/>
  <c r="BY110" i="11"/>
  <c r="BY67" i="11"/>
  <c r="BY17" i="11"/>
  <c r="BY91" i="11"/>
  <c r="BY66" i="11"/>
  <c r="BY71" i="11" s="1"/>
  <c r="BY86" i="11"/>
  <c r="BY128" i="11"/>
  <c r="BY36" i="11"/>
  <c r="BY46" i="11"/>
  <c r="BY24" i="11"/>
  <c r="BY129" i="11"/>
  <c r="BY84" i="11"/>
  <c r="BY103" i="11"/>
  <c r="BY61" i="11"/>
  <c r="BY14" i="11"/>
  <c r="BY109" i="11"/>
  <c r="BY68" i="11"/>
  <c r="BY78" i="11"/>
  <c r="BY88" i="11"/>
  <c r="BY56" i="11"/>
  <c r="BY105" i="11"/>
  <c r="BY28" i="11"/>
  <c r="BY30" i="11"/>
  <c r="BY52" i="11"/>
  <c r="BY53" i="11"/>
  <c r="BY99" i="11"/>
  <c r="BY89" i="11"/>
  <c r="BY62" i="11"/>
  <c r="BY26" i="11"/>
  <c r="BY55" i="11"/>
  <c r="BY100" i="11"/>
  <c r="BY117" i="11"/>
  <c r="BY131" i="11"/>
  <c r="BY102" i="11"/>
  <c r="BY16" i="11"/>
  <c r="BY119" i="11"/>
  <c r="BY29" i="11"/>
  <c r="BY63" i="11"/>
  <c r="BY108" i="11"/>
  <c r="BY76" i="11"/>
  <c r="BY39" i="11"/>
  <c r="BY75" i="11"/>
  <c r="BY94" i="11" s="1"/>
  <c r="BY90" i="11"/>
  <c r="BY59" i="11"/>
  <c r="BY41" i="11"/>
  <c r="BY37" i="11"/>
  <c r="BY85" i="11"/>
  <c r="BY27" i="11"/>
  <c r="BY15" i="11"/>
  <c r="BY113" i="11"/>
  <c r="BY31" i="11"/>
  <c r="BY44" i="11"/>
  <c r="BY18" i="11"/>
  <c r="BY121" i="11"/>
  <c r="BY40" i="11"/>
  <c r="BY115" i="11"/>
  <c r="BY104" i="11"/>
  <c r="BY80" i="11"/>
  <c r="BY79" i="11"/>
  <c r="BY22" i="12"/>
  <c r="BY32" i="12"/>
  <c r="BY47" i="12"/>
  <c r="BY48" i="12"/>
  <c r="BY38" i="12"/>
  <c r="BY37" i="12"/>
  <c r="AK271" i="1"/>
  <c r="AK59" i="1"/>
  <c r="AK219" i="1" s="1"/>
  <c r="AK292" i="1"/>
  <c r="AK289" i="1"/>
  <c r="AK290" i="1"/>
  <c r="AK293" i="1"/>
  <c r="BY127" i="11" l="1"/>
  <c r="BZ4" i="12"/>
  <c r="BZ7" i="12"/>
  <c r="BY98" i="11"/>
  <c r="BZ4" i="11"/>
  <c r="BZ7" i="11"/>
  <c r="BY22" i="11"/>
  <c r="BY48" i="11"/>
  <c r="BZ44" i="10"/>
  <c r="BZ50" i="10"/>
  <c r="BZ48" i="10"/>
  <c r="BZ51" i="10"/>
  <c r="BZ49" i="10"/>
  <c r="BZ42" i="10"/>
  <c r="BZ47" i="10"/>
  <c r="BZ46" i="10"/>
  <c r="BZ82" i="10"/>
  <c r="BZ8" i="10"/>
  <c r="CA6" i="10"/>
  <c r="AK288" i="1"/>
  <c r="AK50" i="1"/>
  <c r="CA6" i="11" l="1"/>
  <c r="BZ8" i="11"/>
  <c r="BZ16" i="11"/>
  <c r="BZ77" i="11"/>
  <c r="BZ117" i="11"/>
  <c r="BZ123" i="11"/>
  <c r="BZ99" i="11"/>
  <c r="BZ75" i="11"/>
  <c r="BZ94" i="11" s="1"/>
  <c r="BZ41" i="11"/>
  <c r="BZ88" i="11"/>
  <c r="BZ31" i="11"/>
  <c r="BZ34" i="11"/>
  <c r="BZ104" i="11"/>
  <c r="BZ37" i="11"/>
  <c r="BZ28" i="11"/>
  <c r="BZ129" i="11"/>
  <c r="BZ61" i="11"/>
  <c r="BZ55" i="11"/>
  <c r="BZ131" i="11"/>
  <c r="BZ67" i="11"/>
  <c r="BZ85" i="11"/>
  <c r="BZ38" i="11"/>
  <c r="BZ54" i="11"/>
  <c r="BZ53" i="11"/>
  <c r="BZ110" i="11"/>
  <c r="BZ60" i="11"/>
  <c r="BZ128" i="11"/>
  <c r="BZ36" i="11"/>
  <c r="BZ19" i="11"/>
  <c r="BZ62" i="11"/>
  <c r="BZ113" i="11"/>
  <c r="BZ86" i="11"/>
  <c r="BZ81" i="11"/>
  <c r="BZ15" i="11"/>
  <c r="BZ105" i="11"/>
  <c r="BZ59" i="11"/>
  <c r="BZ17" i="11"/>
  <c r="BZ68" i="11"/>
  <c r="BZ24" i="11"/>
  <c r="BZ103" i="11"/>
  <c r="BZ109" i="11"/>
  <c r="BZ79" i="11"/>
  <c r="BZ115" i="11"/>
  <c r="BZ91" i="11"/>
  <c r="BZ119" i="11"/>
  <c r="BZ63" i="11"/>
  <c r="BZ46" i="11"/>
  <c r="BZ30" i="11"/>
  <c r="BZ84" i="11"/>
  <c r="BZ13" i="11"/>
  <c r="BZ27" i="11"/>
  <c r="BZ90" i="11"/>
  <c r="BZ26" i="11"/>
  <c r="BZ121" i="11"/>
  <c r="BZ52" i="11"/>
  <c r="BZ39" i="11"/>
  <c r="BZ108" i="11"/>
  <c r="BZ40" i="11"/>
  <c r="BZ80" i="11"/>
  <c r="BZ66" i="11"/>
  <c r="BZ71" i="11" s="1"/>
  <c r="BZ100" i="11"/>
  <c r="BZ78" i="11"/>
  <c r="BZ44" i="11"/>
  <c r="BZ14" i="11"/>
  <c r="BZ87" i="11"/>
  <c r="BZ18" i="11"/>
  <c r="BZ56" i="11"/>
  <c r="BZ102" i="11"/>
  <c r="BZ11" i="11"/>
  <c r="BZ89" i="11"/>
  <c r="BZ29" i="11"/>
  <c r="BZ76" i="11"/>
  <c r="CA4" i="10"/>
  <c r="CA7" i="10"/>
  <c r="CA6" i="12"/>
  <c r="BZ8" i="12"/>
  <c r="BZ38" i="12"/>
  <c r="BZ37" i="12"/>
  <c r="BZ22" i="12"/>
  <c r="BZ32" i="12"/>
  <c r="BZ47" i="12"/>
  <c r="BZ48" i="12"/>
  <c r="AK70" i="1"/>
  <c r="AK101" i="1"/>
  <c r="AK102" i="1"/>
  <c r="AK42" i="1"/>
  <c r="AK99" i="1"/>
  <c r="AK98" i="1"/>
  <c r="BZ98" i="11" l="1"/>
  <c r="BZ48" i="11"/>
  <c r="BZ22" i="11"/>
  <c r="CA4" i="12"/>
  <c r="CA7" i="12"/>
  <c r="BZ127" i="11"/>
  <c r="CB6" i="10"/>
  <c r="CA8" i="10"/>
  <c r="CA44" i="10"/>
  <c r="CA46" i="10"/>
  <c r="CA50" i="10"/>
  <c r="CA47" i="10"/>
  <c r="CA82" i="10"/>
  <c r="CA48" i="10"/>
  <c r="CA42" i="10"/>
  <c r="CA51" i="10"/>
  <c r="CA49" i="10"/>
  <c r="CA7" i="11"/>
  <c r="CA4" i="11"/>
  <c r="AK118" i="1"/>
  <c r="AK117" i="1"/>
  <c r="AK115" i="1"/>
  <c r="AK97" i="1"/>
  <c r="AK114" i="1"/>
  <c r="AK192" i="9"/>
  <c r="AK66" i="1"/>
  <c r="AK215" i="1"/>
  <c r="AK214" i="1" s="1"/>
  <c r="AK25" i="1"/>
  <c r="CB7" i="10" l="1"/>
  <c r="CB4" i="10"/>
  <c r="CB6" i="12"/>
  <c r="CA8" i="12"/>
  <c r="CA38" i="12"/>
  <c r="CA32" i="12"/>
  <c r="CA37" i="12"/>
  <c r="CA22" i="12"/>
  <c r="CA47" i="12"/>
  <c r="CA48" i="12"/>
  <c r="CA59" i="11"/>
  <c r="CA66" i="11"/>
  <c r="CA71" i="11" s="1"/>
  <c r="CA88" i="11"/>
  <c r="CA102" i="11"/>
  <c r="CA52" i="11"/>
  <c r="CA86" i="11"/>
  <c r="CA37" i="11"/>
  <c r="CA15" i="11"/>
  <c r="CA121" i="11"/>
  <c r="CA13" i="11"/>
  <c r="CA34" i="11"/>
  <c r="CA109" i="11"/>
  <c r="CA80" i="11"/>
  <c r="CA67" i="11"/>
  <c r="CA76" i="11"/>
  <c r="CA16" i="11"/>
  <c r="CA115" i="11"/>
  <c r="CA78" i="11"/>
  <c r="CA14" i="11"/>
  <c r="CA79" i="11"/>
  <c r="CA62" i="11"/>
  <c r="CA68" i="11"/>
  <c r="CA30" i="11"/>
  <c r="CA11" i="11"/>
  <c r="CA117" i="11"/>
  <c r="CA90" i="11"/>
  <c r="CA113" i="11"/>
  <c r="CA18" i="11"/>
  <c r="CA119" i="11"/>
  <c r="CA85" i="11"/>
  <c r="CA61" i="11"/>
  <c r="CA128" i="11"/>
  <c r="CA89" i="11"/>
  <c r="CA44" i="11"/>
  <c r="CA105" i="11"/>
  <c r="CA87" i="11"/>
  <c r="CA91" i="11"/>
  <c r="CA75" i="11"/>
  <c r="CA94" i="11" s="1"/>
  <c r="CA26" i="11"/>
  <c r="CA40" i="11"/>
  <c r="CA17" i="11"/>
  <c r="CA131" i="11"/>
  <c r="CA63" i="11"/>
  <c r="CA24" i="11"/>
  <c r="CA104" i="11"/>
  <c r="CA56" i="11"/>
  <c r="CA46" i="11"/>
  <c r="CA60" i="11"/>
  <c r="CA19" i="11"/>
  <c r="CA103" i="11"/>
  <c r="CA41" i="11"/>
  <c r="CA129" i="11"/>
  <c r="CA77" i="11"/>
  <c r="CA38" i="11"/>
  <c r="CA36" i="11"/>
  <c r="CA28" i="11"/>
  <c r="CA53" i="11"/>
  <c r="CA99" i="11"/>
  <c r="CA39" i="11"/>
  <c r="CA81" i="11"/>
  <c r="CA31" i="11"/>
  <c r="CA29" i="11"/>
  <c r="CA84" i="11"/>
  <c r="CA108" i="11"/>
  <c r="CA123" i="11"/>
  <c r="CA55" i="11"/>
  <c r="CA27" i="11"/>
  <c r="CA100" i="11"/>
  <c r="CA110" i="11"/>
  <c r="CA54" i="11"/>
  <c r="CB6" i="11"/>
  <c r="CA8" i="11"/>
  <c r="AK46" i="12"/>
  <c r="AK21" i="12"/>
  <c r="AK333" i="1"/>
  <c r="AK315" i="8" s="1"/>
  <c r="AK227" i="1"/>
  <c r="AK229" i="1"/>
  <c r="AK230" i="1"/>
  <c r="AK342" i="1"/>
  <c r="AK263" i="1"/>
  <c r="AK113" i="1"/>
  <c r="AK226" i="1"/>
  <c r="AK58" i="1"/>
  <c r="AK218" i="1" s="1"/>
  <c r="AK28" i="1"/>
  <c r="AK54" i="1"/>
  <c r="AK29" i="1"/>
  <c r="AK27" i="1"/>
  <c r="CA98" i="11" l="1"/>
  <c r="CB7" i="12"/>
  <c r="CB4" i="12"/>
  <c r="CA127" i="11"/>
  <c r="CA48" i="11"/>
  <c r="CA22" i="11"/>
  <c r="CB44" i="10"/>
  <c r="CB42" i="10"/>
  <c r="CB50" i="10"/>
  <c r="CB82" i="10"/>
  <c r="CB51" i="10"/>
  <c r="CB48" i="10"/>
  <c r="CB47" i="10"/>
  <c r="CB46" i="10"/>
  <c r="CB49" i="10"/>
  <c r="CB4" i="11"/>
  <c r="CB7" i="11"/>
  <c r="CC6" i="10"/>
  <c r="CB8" i="10"/>
  <c r="AK225" i="1"/>
  <c r="AK325" i="8"/>
  <c r="AK62" i="1"/>
  <c r="AK222" i="1" s="1"/>
  <c r="AK61" i="1"/>
  <c r="AK221" i="1" s="1"/>
  <c r="AK60" i="1"/>
  <c r="AK220" i="1" s="1"/>
  <c r="AK74" i="1"/>
  <c r="AK49" i="1"/>
  <c r="CB8" i="11" l="1"/>
  <c r="CC6" i="11"/>
  <c r="CB52" i="11"/>
  <c r="CB115" i="11"/>
  <c r="CB16" i="11"/>
  <c r="CB28" i="11"/>
  <c r="CB102" i="11"/>
  <c r="CB34" i="11"/>
  <c r="CB81" i="11"/>
  <c r="CB100" i="11"/>
  <c r="CB104" i="11"/>
  <c r="CB87" i="11"/>
  <c r="CB119" i="11"/>
  <c r="CB76" i="11"/>
  <c r="CB129" i="11"/>
  <c r="CB85" i="11"/>
  <c r="CB99" i="11"/>
  <c r="CB109" i="11"/>
  <c r="CB67" i="11"/>
  <c r="CB75" i="11"/>
  <c r="CB94" i="11" s="1"/>
  <c r="CB53" i="11"/>
  <c r="CB78" i="11"/>
  <c r="CB62" i="11"/>
  <c r="CB17" i="11"/>
  <c r="CB14" i="11"/>
  <c r="CB89" i="11"/>
  <c r="CB103" i="11"/>
  <c r="CB90" i="11"/>
  <c r="CB54" i="11"/>
  <c r="CB31" i="11"/>
  <c r="CB11" i="11"/>
  <c r="CB128" i="11"/>
  <c r="CB39" i="11"/>
  <c r="CB110" i="11"/>
  <c r="CB131" i="11"/>
  <c r="CB37" i="11"/>
  <c r="CB40" i="11"/>
  <c r="CB84" i="11"/>
  <c r="CB79" i="11"/>
  <c r="CB63" i="11"/>
  <c r="CB18" i="11"/>
  <c r="CB80" i="11"/>
  <c r="CB59" i="11"/>
  <c r="CB15" i="11"/>
  <c r="CB123" i="11"/>
  <c r="CB26" i="11"/>
  <c r="CB121" i="11"/>
  <c r="CB56" i="11"/>
  <c r="CB29" i="11"/>
  <c r="CB36" i="11"/>
  <c r="CB30" i="11"/>
  <c r="CB117" i="11"/>
  <c r="CB38" i="11"/>
  <c r="CB105" i="11"/>
  <c r="CB88" i="11"/>
  <c r="CB60" i="11"/>
  <c r="CB24" i="11"/>
  <c r="CB77" i="11"/>
  <c r="CB91" i="11"/>
  <c r="CB108" i="11"/>
  <c r="CB13" i="11"/>
  <c r="CB41" i="11"/>
  <c r="CB27" i="11"/>
  <c r="CB113" i="11"/>
  <c r="CB44" i="11"/>
  <c r="CB66" i="11"/>
  <c r="CB71" i="11" s="1"/>
  <c r="CB19" i="11"/>
  <c r="CB61" i="11"/>
  <c r="CB46" i="11"/>
  <c r="CB86" i="11"/>
  <c r="CB68" i="11"/>
  <c r="CB55" i="11"/>
  <c r="CB22" i="12"/>
  <c r="CB47" i="12"/>
  <c r="CB48" i="12"/>
  <c r="CB32" i="12"/>
  <c r="CB38" i="12"/>
  <c r="CB37" i="12"/>
  <c r="CC4" i="10"/>
  <c r="CC7" i="10"/>
  <c r="CB8" i="12"/>
  <c r="CC6" i="12"/>
  <c r="AK217" i="1"/>
  <c r="AK216" i="1" s="1"/>
  <c r="AK250" i="1" s="1"/>
  <c r="AK69" i="1"/>
  <c r="AK52" i="1"/>
  <c r="AK53" i="1"/>
  <c r="CB98" i="11" l="1"/>
  <c r="CB127" i="11"/>
  <c r="CC8" i="10"/>
  <c r="CD6" i="10"/>
  <c r="CC48" i="10"/>
  <c r="CC49" i="10"/>
  <c r="CC47" i="10"/>
  <c r="CC82" i="10"/>
  <c r="CC42" i="10"/>
  <c r="CC50" i="10"/>
  <c r="CC44" i="10"/>
  <c r="CC51" i="10"/>
  <c r="CC46" i="10"/>
  <c r="CB48" i="11"/>
  <c r="CB22" i="11"/>
  <c r="CC4" i="12"/>
  <c r="CC7" i="12"/>
  <c r="CC4" i="11"/>
  <c r="CC7" i="11"/>
  <c r="AK73" i="1"/>
  <c r="AK72" i="1"/>
  <c r="AK48" i="1"/>
  <c r="AK57" i="1"/>
  <c r="AK24" i="1"/>
  <c r="CC56" i="11" l="1"/>
  <c r="CC15" i="11"/>
  <c r="CC29" i="11"/>
  <c r="CC17" i="11"/>
  <c r="CC100" i="11"/>
  <c r="CC129" i="11"/>
  <c r="CC109" i="11"/>
  <c r="CC128" i="11"/>
  <c r="CC127" i="11" s="1"/>
  <c r="CC67" i="11"/>
  <c r="CC31" i="11"/>
  <c r="CC16" i="11"/>
  <c r="CC34" i="11"/>
  <c r="CC131" i="11"/>
  <c r="CC121" i="11"/>
  <c r="CC77" i="11"/>
  <c r="CC87" i="11"/>
  <c r="CC84" i="11"/>
  <c r="CC53" i="11"/>
  <c r="CC62" i="11"/>
  <c r="CC103" i="11"/>
  <c r="CC91" i="11"/>
  <c r="CC104" i="11"/>
  <c r="CC78" i="11"/>
  <c r="CC24" i="11"/>
  <c r="CC89" i="11"/>
  <c r="CC55" i="11"/>
  <c r="CC13" i="11"/>
  <c r="CC39" i="11"/>
  <c r="CC27" i="11"/>
  <c r="CC52" i="11"/>
  <c r="CC86" i="11"/>
  <c r="CC19" i="11"/>
  <c r="CC36" i="11"/>
  <c r="CC108" i="11"/>
  <c r="CC44" i="11"/>
  <c r="CC66" i="11"/>
  <c r="CC76" i="11"/>
  <c r="CC37" i="11"/>
  <c r="CC80" i="11"/>
  <c r="CC41" i="11"/>
  <c r="CC59" i="11"/>
  <c r="CC63" i="11"/>
  <c r="CC90" i="11"/>
  <c r="CC40" i="11"/>
  <c r="CC117" i="11"/>
  <c r="CC61" i="11"/>
  <c r="CC18" i="11"/>
  <c r="CC110" i="11"/>
  <c r="CC113" i="11"/>
  <c r="CC123" i="11"/>
  <c r="CC88" i="11"/>
  <c r="CC75" i="11"/>
  <c r="CC94" i="11" s="1"/>
  <c r="CC60" i="11"/>
  <c r="CC38" i="11"/>
  <c r="CC85" i="11"/>
  <c r="CC11" i="11"/>
  <c r="CC119" i="11"/>
  <c r="CC99" i="11"/>
  <c r="CC102" i="11"/>
  <c r="CC28" i="11"/>
  <c r="CC68" i="11"/>
  <c r="CC30" i="11"/>
  <c r="CC46" i="11"/>
  <c r="CC26" i="11"/>
  <c r="CC79" i="11"/>
  <c r="CC14" i="11"/>
  <c r="CC115" i="11"/>
  <c r="CC54" i="11"/>
  <c r="CC81" i="11"/>
  <c r="CC105" i="11"/>
  <c r="CC8" i="12"/>
  <c r="CD6" i="12"/>
  <c r="CC32" i="12"/>
  <c r="CC22" i="12"/>
  <c r="CC48" i="12"/>
  <c r="CC47" i="12"/>
  <c r="CC38" i="12"/>
  <c r="CC37" i="12"/>
  <c r="CD7" i="10"/>
  <c r="CD4" i="10"/>
  <c r="CC8" i="11"/>
  <c r="CD6" i="11"/>
  <c r="AK68" i="1"/>
  <c r="AL322" i="1"/>
  <c r="AL30" i="1"/>
  <c r="CC71" i="11" l="1"/>
  <c r="CC98" i="11"/>
  <c r="CD46" i="10"/>
  <c r="CD42" i="10"/>
  <c r="CD51" i="10"/>
  <c r="CD82" i="10"/>
  <c r="CD44" i="10"/>
  <c r="CD48" i="10"/>
  <c r="CD49" i="10"/>
  <c r="CD50" i="10"/>
  <c r="CD47" i="10"/>
  <c r="CD7" i="12"/>
  <c r="CD4" i="12"/>
  <c r="CC48" i="11"/>
  <c r="CC22" i="11"/>
  <c r="CE6" i="10"/>
  <c r="CD8" i="10"/>
  <c r="CD7" i="11"/>
  <c r="CD4" i="11"/>
  <c r="AL63" i="1"/>
  <c r="AL223" i="1" s="1"/>
  <c r="AL292" i="1"/>
  <c r="AL28" i="1"/>
  <c r="CE6" i="11" l="1"/>
  <c r="CD8" i="11"/>
  <c r="CE4" i="10"/>
  <c r="CE7" i="10"/>
  <c r="CD37" i="12"/>
  <c r="CD32" i="12"/>
  <c r="CD38" i="12"/>
  <c r="CD22" i="12"/>
  <c r="CD48" i="12"/>
  <c r="CD47" i="12"/>
  <c r="CD8" i="12"/>
  <c r="CE6" i="12"/>
  <c r="CD75" i="11"/>
  <c r="CD94" i="11" s="1"/>
  <c r="CD31" i="11"/>
  <c r="CD99" i="11"/>
  <c r="CD24" i="11"/>
  <c r="CD131" i="11"/>
  <c r="CD54" i="11"/>
  <c r="CD44" i="11"/>
  <c r="CD26" i="11"/>
  <c r="CD55" i="11"/>
  <c r="CD123" i="11"/>
  <c r="CD19" i="11"/>
  <c r="CD28" i="11"/>
  <c r="CD128" i="11"/>
  <c r="CD68" i="11"/>
  <c r="CD18" i="11"/>
  <c r="CD115" i="11"/>
  <c r="CD29" i="11"/>
  <c r="CD40" i="11"/>
  <c r="CD108" i="11"/>
  <c r="CD36" i="11"/>
  <c r="CD88" i="11"/>
  <c r="CD77" i="11"/>
  <c r="CD105" i="11"/>
  <c r="CD91" i="11"/>
  <c r="CD16" i="11"/>
  <c r="CD86" i="11"/>
  <c r="CD117" i="11"/>
  <c r="CD60" i="11"/>
  <c r="CD121" i="11"/>
  <c r="CD78" i="11"/>
  <c r="CD52" i="11"/>
  <c r="CD80" i="11"/>
  <c r="CD100" i="11"/>
  <c r="CD38" i="11"/>
  <c r="CD103" i="11"/>
  <c r="CD104" i="11"/>
  <c r="CD14" i="11"/>
  <c r="CD109" i="11"/>
  <c r="CD34" i="11"/>
  <c r="CD81" i="11"/>
  <c r="CD102" i="11"/>
  <c r="CD15" i="11"/>
  <c r="CD84" i="11"/>
  <c r="CD87" i="11"/>
  <c r="CD119" i="11"/>
  <c r="CD39" i="11"/>
  <c r="CD90" i="11"/>
  <c r="CD62" i="11"/>
  <c r="CD63" i="11"/>
  <c r="CD53" i="11"/>
  <c r="CD30" i="11"/>
  <c r="CD85" i="11"/>
  <c r="CD56" i="11"/>
  <c r="CD27" i="11"/>
  <c r="CD41" i="11"/>
  <c r="CD89" i="11"/>
  <c r="CD76" i="11"/>
  <c r="CD79" i="11"/>
  <c r="CD17" i="11"/>
  <c r="CD61" i="11"/>
  <c r="CD46" i="11"/>
  <c r="CD11" i="11"/>
  <c r="CD110" i="11"/>
  <c r="CD37" i="11"/>
  <c r="CD59" i="11"/>
  <c r="CD13" i="11"/>
  <c r="CD113" i="11"/>
  <c r="CD129" i="11"/>
  <c r="CD67" i="11"/>
  <c r="CD66" i="11"/>
  <c r="CD71" i="11" s="1"/>
  <c r="AL61" i="1"/>
  <c r="AL221" i="1" s="1"/>
  <c r="AL87" i="1"/>
  <c r="CD98" i="11" l="1"/>
  <c r="CE4" i="12"/>
  <c r="CE7" i="12"/>
  <c r="CF6" i="10"/>
  <c r="CE8" i="10"/>
  <c r="CE46" i="10"/>
  <c r="CE44" i="10"/>
  <c r="CE47" i="10"/>
  <c r="CE48" i="10"/>
  <c r="CE49" i="10"/>
  <c r="CE51" i="10"/>
  <c r="CE82" i="10"/>
  <c r="CE50" i="10"/>
  <c r="CE42" i="10"/>
  <c r="CD22" i="11"/>
  <c r="CD48" i="11"/>
  <c r="CD127" i="11"/>
  <c r="CE4" i="11"/>
  <c r="CE7" i="11"/>
  <c r="AL88" i="1"/>
  <c r="AL86" i="1" s="1"/>
  <c r="AL291" i="1"/>
  <c r="AL289" i="1"/>
  <c r="AK280" i="1"/>
  <c r="AL290" i="1"/>
  <c r="AL293" i="1"/>
  <c r="CF7" i="10" l="1"/>
  <c r="CF8" i="10" s="1"/>
  <c r="CF4" i="10"/>
  <c r="CF6" i="11"/>
  <c r="CE8" i="11"/>
  <c r="CF6" i="12"/>
  <c r="CE8" i="12"/>
  <c r="CE85" i="11"/>
  <c r="CE99" i="11"/>
  <c r="CE78" i="11"/>
  <c r="CE100" i="11"/>
  <c r="CE37" i="11"/>
  <c r="CE28" i="11"/>
  <c r="CE17" i="11"/>
  <c r="CE59" i="11"/>
  <c r="CE26" i="11"/>
  <c r="CE123" i="11"/>
  <c r="CE84" i="11"/>
  <c r="CE103" i="11"/>
  <c r="CE67" i="11"/>
  <c r="CE55" i="11"/>
  <c r="CE53" i="11"/>
  <c r="CE13" i="11"/>
  <c r="CE29" i="11"/>
  <c r="CE115" i="11"/>
  <c r="CE63" i="11"/>
  <c r="CE11" i="11"/>
  <c r="CE108" i="11"/>
  <c r="CE110" i="11"/>
  <c r="CE68" i="11"/>
  <c r="CE104" i="11"/>
  <c r="CE119" i="11"/>
  <c r="CE75" i="11"/>
  <c r="CE94" i="11" s="1"/>
  <c r="CE102" i="11"/>
  <c r="CE15" i="11"/>
  <c r="CE117" i="11"/>
  <c r="CE105" i="11"/>
  <c r="CE60" i="11"/>
  <c r="CE14" i="11"/>
  <c r="CE36" i="11"/>
  <c r="CE66" i="11"/>
  <c r="CE71" i="11" s="1"/>
  <c r="CE89" i="11"/>
  <c r="CE87" i="11"/>
  <c r="CE88" i="11"/>
  <c r="CE80" i="11"/>
  <c r="CE31" i="11"/>
  <c r="CE77" i="11"/>
  <c r="CE128" i="11"/>
  <c r="CE90" i="11"/>
  <c r="CE44" i="11"/>
  <c r="CE76" i="11"/>
  <c r="CE34" i="11"/>
  <c r="CE19" i="11"/>
  <c r="CE129" i="11"/>
  <c r="CE24" i="11"/>
  <c r="CE131" i="11"/>
  <c r="CE81" i="11"/>
  <c r="CE40" i="11"/>
  <c r="CE54" i="11"/>
  <c r="CE27" i="11"/>
  <c r="CE30" i="11"/>
  <c r="CE16" i="11"/>
  <c r="CE86" i="11"/>
  <c r="CE38" i="11"/>
  <c r="CE91" i="11"/>
  <c r="CE121" i="11"/>
  <c r="CE113" i="11"/>
  <c r="CE46" i="11"/>
  <c r="CE52" i="11"/>
  <c r="CE79" i="11"/>
  <c r="CE109" i="11"/>
  <c r="CE18" i="11"/>
  <c r="CE56" i="11"/>
  <c r="CE41" i="11"/>
  <c r="CE61" i="11"/>
  <c r="CE62" i="11"/>
  <c r="CE39" i="11"/>
  <c r="CE47" i="12"/>
  <c r="CE48" i="12"/>
  <c r="CE32" i="12"/>
  <c r="CE22" i="12"/>
  <c r="CE37" i="12"/>
  <c r="CE38" i="12"/>
  <c r="AL262" i="1"/>
  <c r="AL95" i="1"/>
  <c r="AL288" i="1"/>
  <c r="AL50" i="1"/>
  <c r="CE98" i="11" l="1"/>
  <c r="CE127" i="11"/>
  <c r="CF4" i="12"/>
  <c r="CF7" i="12"/>
  <c r="CF7" i="11"/>
  <c r="CF4" i="11"/>
  <c r="CE48" i="11"/>
  <c r="CE22" i="11"/>
  <c r="CF21" i="10"/>
  <c r="CF12" i="10"/>
  <c r="CF47" i="10"/>
  <c r="CF99" i="10"/>
  <c r="CF27" i="10"/>
  <c r="CF48" i="10"/>
  <c r="CF63" i="10"/>
  <c r="CF82" i="10"/>
  <c r="CF70" i="10"/>
  <c r="CF78" i="10"/>
  <c r="CF19" i="10"/>
  <c r="CF88" i="10"/>
  <c r="CF68" i="10"/>
  <c r="CF13" i="10"/>
  <c r="CF83" i="10"/>
  <c r="CF31" i="10"/>
  <c r="CF69" i="10"/>
  <c r="CF32" i="10"/>
  <c r="CF49" i="10"/>
  <c r="CF95" i="10"/>
  <c r="CF50" i="10"/>
  <c r="CF44" i="10"/>
  <c r="CF34" i="10"/>
  <c r="CF76" i="10"/>
  <c r="CF60" i="10"/>
  <c r="CF17" i="10"/>
  <c r="CF35" i="10"/>
  <c r="CF81" i="10"/>
  <c r="CF98" i="10"/>
  <c r="CF61" i="10"/>
  <c r="CF42" i="10"/>
  <c r="CF59" i="10"/>
  <c r="CF11" i="10"/>
  <c r="CF67" i="10"/>
  <c r="CF77" i="10"/>
  <c r="CF36" i="10"/>
  <c r="CF29" i="10"/>
  <c r="CF62" i="10"/>
  <c r="CF16" i="10"/>
  <c r="CF51" i="10"/>
  <c r="CF66" i="10"/>
  <c r="CF75" i="10"/>
  <c r="CF18" i="10"/>
  <c r="CF15" i="10"/>
  <c r="CF97" i="10"/>
  <c r="CF33" i="10"/>
  <c r="CF46" i="10"/>
  <c r="CF20" i="10"/>
  <c r="AL266" i="1"/>
  <c r="AL345" i="1"/>
  <c r="AL70" i="1"/>
  <c r="U7" i="11"/>
  <c r="U7" i="12"/>
  <c r="AL51" i="1"/>
  <c r="CF102" i="10" l="1"/>
  <c r="CF55" i="10"/>
  <c r="CF90" i="10"/>
  <c r="CF91" i="10"/>
  <c r="CF39" i="10"/>
  <c r="CF25" i="10"/>
  <c r="CF73" i="10"/>
  <c r="CF40" i="10"/>
  <c r="CF86" i="10"/>
  <c r="CF24" i="10"/>
  <c r="CF93" i="10"/>
  <c r="CF57" i="10"/>
  <c r="CF14" i="11"/>
  <c r="CF109" i="11"/>
  <c r="CF87" i="11"/>
  <c r="CF91" i="11"/>
  <c r="CF67" i="11"/>
  <c r="CF13" i="11"/>
  <c r="CF113" i="11"/>
  <c r="CF103" i="11"/>
  <c r="CF11" i="11"/>
  <c r="CF19" i="11"/>
  <c r="CF75" i="11"/>
  <c r="CF117" i="11"/>
  <c r="CF85" i="11"/>
  <c r="CF119" i="11"/>
  <c r="CF61" i="11"/>
  <c r="CF80" i="11"/>
  <c r="CF36" i="11"/>
  <c r="CF16" i="11"/>
  <c r="CF128" i="11"/>
  <c r="CF102" i="11"/>
  <c r="CF105" i="11"/>
  <c r="CF77" i="11"/>
  <c r="CF44" i="11"/>
  <c r="CF34" i="11"/>
  <c r="CF29" i="11"/>
  <c r="CF28" i="11"/>
  <c r="CF131" i="11"/>
  <c r="CF110" i="11"/>
  <c r="CF90" i="11"/>
  <c r="CF108" i="11"/>
  <c r="CF89" i="11"/>
  <c r="CF39" i="11"/>
  <c r="CF46" i="11"/>
  <c r="CF54" i="11"/>
  <c r="CF53" i="11"/>
  <c r="CF18" i="11"/>
  <c r="CF115" i="11"/>
  <c r="CF81" i="11"/>
  <c r="CF26" i="11"/>
  <c r="CF38" i="11"/>
  <c r="CF104" i="11"/>
  <c r="CF86" i="11"/>
  <c r="CF37" i="11"/>
  <c r="CF88" i="11"/>
  <c r="CF78" i="11"/>
  <c r="CF79" i="11"/>
  <c r="CF56" i="11"/>
  <c r="CF24" i="11"/>
  <c r="CF41" i="11"/>
  <c r="CF59" i="11"/>
  <c r="CF40" i="11"/>
  <c r="CF68" i="11"/>
  <c r="CF99" i="11"/>
  <c r="CF98" i="11" s="1"/>
  <c r="CF55" i="11"/>
  <c r="CF66" i="11"/>
  <c r="CF71" i="11" s="1"/>
  <c r="CF52" i="11"/>
  <c r="CF60" i="11"/>
  <c r="CF15" i="11"/>
  <c r="CF123" i="11"/>
  <c r="CF100" i="11"/>
  <c r="CF76" i="11"/>
  <c r="CF62" i="11"/>
  <c r="CF63" i="11"/>
  <c r="CF30" i="11"/>
  <c r="CF84" i="11"/>
  <c r="CF17" i="11"/>
  <c r="CF121" i="11"/>
  <c r="CF31" i="11"/>
  <c r="CF129" i="11"/>
  <c r="CF27" i="11"/>
  <c r="CF8" i="11"/>
  <c r="CF8" i="12"/>
  <c r="CF11" i="12"/>
  <c r="CF51" i="12"/>
  <c r="CF39" i="12"/>
  <c r="CF48" i="12"/>
  <c r="CF41" i="12"/>
  <c r="CF20" i="12"/>
  <c r="CF43" i="12"/>
  <c r="CF22" i="12"/>
  <c r="CF32" i="12"/>
  <c r="CF17" i="12"/>
  <c r="CF24" i="12"/>
  <c r="CF50" i="12"/>
  <c r="CF52" i="12"/>
  <c r="CF16" i="12"/>
  <c r="CF42" i="12"/>
  <c r="CF40" i="12"/>
  <c r="CF46" i="12"/>
  <c r="CF36" i="12"/>
  <c r="CF38" i="12"/>
  <c r="CF18" i="12"/>
  <c r="CF33" i="12"/>
  <c r="CF49" i="12"/>
  <c r="CF34" i="12"/>
  <c r="CF35" i="12"/>
  <c r="CF21" i="12"/>
  <c r="CF15" i="12"/>
  <c r="CF30" i="12"/>
  <c r="CF13" i="12"/>
  <c r="CF31" i="12"/>
  <c r="CF23" i="12"/>
  <c r="CF12" i="12"/>
  <c r="CF47" i="12"/>
  <c r="CF45" i="12"/>
  <c r="CF19" i="12"/>
  <c r="CF44" i="12"/>
  <c r="CF37" i="12"/>
  <c r="CF25" i="12"/>
  <c r="CF14" i="12"/>
  <c r="AL328" i="8"/>
  <c r="AL71" i="1"/>
  <c r="AL100" i="1"/>
  <c r="AL277" i="1"/>
  <c r="AL98" i="1"/>
  <c r="AL102" i="1"/>
  <c r="AL101" i="1"/>
  <c r="AL99" i="1"/>
  <c r="U8" i="11"/>
  <c r="U8" i="12"/>
  <c r="CF94" i="11" l="1"/>
  <c r="P8" i="12"/>
  <c r="P8" i="11"/>
  <c r="CF92" i="10"/>
  <c r="CF56" i="10"/>
  <c r="CF127" i="11"/>
  <c r="CF28" i="12"/>
  <c r="CF22" i="11"/>
  <c r="CF48" i="11"/>
  <c r="AL116" i="1"/>
  <c r="AL97" i="1"/>
  <c r="AL114" i="1"/>
  <c r="AL115" i="1"/>
  <c r="AL117" i="1"/>
  <c r="AL118" i="1"/>
  <c r="AL26" i="1"/>
  <c r="AL46" i="12" l="1"/>
  <c r="AL21" i="12"/>
  <c r="AL228" i="1"/>
  <c r="AL229" i="1"/>
  <c r="AL230" i="1"/>
  <c r="AL227" i="1"/>
  <c r="AL113" i="1"/>
  <c r="AL333" i="1"/>
  <c r="AL342" i="1"/>
  <c r="AL263" i="1"/>
  <c r="AL226" i="1"/>
  <c r="AL59" i="1"/>
  <c r="AL219" i="1" s="1"/>
  <c r="U41" i="11"/>
  <c r="U40" i="11"/>
  <c r="U79" i="11"/>
  <c r="U22" i="12"/>
  <c r="U32" i="12"/>
  <c r="U38" i="12"/>
  <c r="U34" i="11"/>
  <c r="U38" i="11"/>
  <c r="U36" i="11"/>
  <c r="U39" i="11"/>
  <c r="U37" i="11"/>
  <c r="U76" i="11"/>
  <c r="U37" i="12"/>
  <c r="AL49" i="1"/>
  <c r="AL315" i="8" l="1"/>
  <c r="AL325" i="8"/>
  <c r="AL225" i="1"/>
  <c r="AL69" i="1"/>
  <c r="AL54" i="1"/>
  <c r="AL42" i="1"/>
  <c r="AL52" i="1"/>
  <c r="AL53" i="1"/>
  <c r="AL72" i="1" l="1"/>
  <c r="AL48" i="1"/>
  <c r="AL74" i="1"/>
  <c r="AL73" i="1"/>
  <c r="AL192" i="9"/>
  <c r="AL215" i="1"/>
  <c r="AL214" i="1" s="1"/>
  <c r="AL66" i="1"/>
  <c r="AM322" i="1"/>
  <c r="AM275" i="1"/>
  <c r="AM54" i="1"/>
  <c r="AL272" i="1"/>
  <c r="AM52" i="1"/>
  <c r="AL269" i="1"/>
  <c r="AM273" i="1"/>
  <c r="AM272" i="1"/>
  <c r="AM49" i="1"/>
  <c r="AM274" i="1"/>
  <c r="AM53" i="1"/>
  <c r="AL276" i="1"/>
  <c r="AL273" i="1"/>
  <c r="AL275" i="1"/>
  <c r="AL27" i="1"/>
  <c r="AL274" i="1"/>
  <c r="AM50" i="1"/>
  <c r="AL29" i="1"/>
  <c r="AM51" i="1"/>
  <c r="AL25" i="1"/>
  <c r="AM277" i="1"/>
  <c r="AM276" i="1"/>
  <c r="AL68" i="1" l="1"/>
  <c r="AM73" i="1"/>
  <c r="AL271" i="1"/>
  <c r="AM74" i="1"/>
  <c r="AM72" i="1"/>
  <c r="AL62" i="1"/>
  <c r="AL222" i="1" s="1"/>
  <c r="AL58" i="1"/>
  <c r="AL24" i="1"/>
  <c r="AM71" i="1"/>
  <c r="AM70" i="1"/>
  <c r="AL60" i="1"/>
  <c r="AL220" i="1" s="1"/>
  <c r="AM48" i="1"/>
  <c r="AM69" i="1"/>
  <c r="AM271" i="1"/>
  <c r="AM290" i="1"/>
  <c r="AM289" i="1"/>
  <c r="AM292" i="1"/>
  <c r="AM100" i="1"/>
  <c r="AM293" i="1"/>
  <c r="AM291" i="1"/>
  <c r="AM27" i="1"/>
  <c r="AM68" i="1" l="1"/>
  <c r="AM60" i="1"/>
  <c r="AM220" i="1" s="1"/>
  <c r="AM116" i="1"/>
  <c r="AL218" i="1"/>
  <c r="AL217" i="1" s="1"/>
  <c r="AL216" i="1" s="1"/>
  <c r="AL250" i="1" s="1"/>
  <c r="AL57" i="1"/>
  <c r="AM288" i="1"/>
  <c r="AM29" i="1"/>
  <c r="AM269" i="1"/>
  <c r="AM101" i="1"/>
  <c r="AM228" i="1" l="1"/>
  <c r="AM117" i="1"/>
  <c r="AM62" i="1"/>
  <c r="AM222" i="1" s="1"/>
  <c r="AM42" i="1"/>
  <c r="AM229" i="1" l="1"/>
  <c r="AM192" i="9"/>
  <c r="AM66" i="1"/>
  <c r="AM215" i="1"/>
  <c r="AM214" i="1" s="1"/>
  <c r="AM26" i="1"/>
  <c r="AM99" i="1"/>
  <c r="AM98" i="1"/>
  <c r="AM28" i="1"/>
  <c r="AM25" i="1"/>
  <c r="AM30" i="1"/>
  <c r="AM61" i="1" l="1"/>
  <c r="AM221" i="1" s="1"/>
  <c r="AM59" i="1"/>
  <c r="AM219" i="1" s="1"/>
  <c r="AM63" i="1"/>
  <c r="AM223" i="1" s="1"/>
  <c r="AM114" i="1"/>
  <c r="AM58" i="1"/>
  <c r="AM218" i="1" s="1"/>
  <c r="AM115" i="1"/>
  <c r="AM102" i="1"/>
  <c r="AM226" i="1" l="1"/>
  <c r="AM217" i="1"/>
  <c r="AM227" i="1"/>
  <c r="AM118" i="1"/>
  <c r="AM57" i="1"/>
  <c r="AM24" i="1"/>
  <c r="AM87" i="1"/>
  <c r="AM230" i="1" l="1"/>
  <c r="AM88" i="1"/>
  <c r="AM86" i="1" s="1"/>
  <c r="AL280" i="1"/>
  <c r="AM262" i="1" l="1"/>
  <c r="AM95" i="1"/>
  <c r="AM225" i="1"/>
  <c r="AM97" i="1"/>
  <c r="AM113" i="1"/>
  <c r="AN275" i="1"/>
  <c r="AN30" i="1"/>
  <c r="AM21" i="12" l="1"/>
  <c r="AN322" i="1"/>
  <c r="AM216" i="1"/>
  <c r="AM250" i="1" s="1"/>
  <c r="AM333" i="1"/>
  <c r="AM263" i="1"/>
  <c r="AM342" i="1"/>
  <c r="AM266" i="1"/>
  <c r="AM345" i="1"/>
  <c r="AN63" i="1"/>
  <c r="AN223" i="1" s="1"/>
  <c r="AN277" i="1"/>
  <c r="AN274" i="1"/>
  <c r="AN276" i="1"/>
  <c r="AN273" i="1"/>
  <c r="AN272" i="1"/>
  <c r="AM328" i="8" l="1"/>
  <c r="AM325" i="8"/>
  <c r="AM315" i="8"/>
  <c r="AN271" i="1"/>
  <c r="AN53" i="1"/>
  <c r="AN26" i="1"/>
  <c r="AN28" i="1"/>
  <c r="AN25" i="1"/>
  <c r="AN98" i="1"/>
  <c r="AN27" i="1"/>
  <c r="AN29" i="1"/>
  <c r="AN54" i="1"/>
  <c r="AN292" i="1"/>
  <c r="AN74" i="1" l="1"/>
  <c r="AN60" i="1"/>
  <c r="AN220" i="1" s="1"/>
  <c r="AN24" i="1"/>
  <c r="AN58" i="1"/>
  <c r="AN61" i="1"/>
  <c r="AN221" i="1" s="1"/>
  <c r="AN73" i="1"/>
  <c r="AN59" i="1"/>
  <c r="AN219" i="1" s="1"/>
  <c r="AN62" i="1"/>
  <c r="AN222" i="1" s="1"/>
  <c r="AN114" i="1"/>
  <c r="AN99" i="1"/>
  <c r="AN57" i="1" l="1"/>
  <c r="AN218" i="1"/>
  <c r="AN217" i="1" s="1"/>
  <c r="AN226" i="1"/>
  <c r="AN115" i="1"/>
  <c r="AN100" i="1"/>
  <c r="AN227" i="1" l="1"/>
  <c r="AN116" i="1"/>
  <c r="AN101" i="1"/>
  <c r="AN228" i="1" l="1"/>
  <c r="AN117" i="1"/>
  <c r="AN102" i="1"/>
  <c r="AN229" i="1" l="1"/>
  <c r="AN118" i="1"/>
  <c r="AN49" i="1"/>
  <c r="AN230" i="1" l="1"/>
  <c r="AN69" i="1"/>
  <c r="AN50" i="1"/>
  <c r="AN225" i="1" l="1"/>
  <c r="AN70" i="1"/>
  <c r="AN51" i="1"/>
  <c r="AN216" i="1" l="1"/>
  <c r="AN71" i="1"/>
  <c r="AN113" i="1"/>
  <c r="AN97" i="1"/>
  <c r="AN87" i="1"/>
  <c r="AN52" i="1"/>
  <c r="AN72" i="1" l="1"/>
  <c r="AN48" i="1"/>
  <c r="AN263" i="1"/>
  <c r="AN88" i="1"/>
  <c r="AN86" i="1" s="1"/>
  <c r="AN293" i="1"/>
  <c r="AM280" i="1"/>
  <c r="AN291" i="1"/>
  <c r="AN42" i="1"/>
  <c r="AN68" i="1" l="1"/>
  <c r="AN192" i="9"/>
  <c r="AN262" i="1"/>
  <c r="AN95" i="1"/>
  <c r="AN215" i="1"/>
  <c r="AN214" i="1" s="1"/>
  <c r="AN66" i="1"/>
  <c r="AN290" i="1"/>
  <c r="AN289" i="1"/>
  <c r="AN250" i="1" l="1"/>
  <c r="AN345" i="1"/>
  <c r="AN266" i="1"/>
  <c r="AN288" i="1"/>
  <c r="AN269" i="1"/>
  <c r="AN328" i="8" l="1"/>
  <c r="AN333" i="1"/>
  <c r="AN342" i="1"/>
  <c r="AO322" i="1"/>
  <c r="AO276" i="1"/>
  <c r="AO50" i="1"/>
  <c r="AC18" i="11" l="1"/>
  <c r="AN315" i="8"/>
  <c r="AN325" i="8"/>
  <c r="AO70" i="1"/>
  <c r="AO274" i="1"/>
  <c r="AO272" i="1"/>
  <c r="AO275" i="1"/>
  <c r="AO102" i="1"/>
  <c r="AO291" i="1"/>
  <c r="AO54" i="1"/>
  <c r="AO273" i="1"/>
  <c r="AO101" i="1"/>
  <c r="AO28" i="1"/>
  <c r="AO277" i="1"/>
  <c r="AC29" i="11" l="1"/>
  <c r="AC17" i="11"/>
  <c r="AC19" i="11"/>
  <c r="AC16" i="11"/>
  <c r="AC15" i="11"/>
  <c r="AC14" i="11"/>
  <c r="AO61" i="1"/>
  <c r="AO221" i="1" s="1"/>
  <c r="AO118" i="1"/>
  <c r="AO74" i="1"/>
  <c r="AO271" i="1"/>
  <c r="AO117" i="1"/>
  <c r="AO26" i="1"/>
  <c r="AO30" i="1"/>
  <c r="AO27" i="1"/>
  <c r="AO25" i="1"/>
  <c r="AO29" i="1"/>
  <c r="AO230" i="1" l="1"/>
  <c r="AC35" i="10"/>
  <c r="AO229" i="1"/>
  <c r="AO24" i="1"/>
  <c r="AO58" i="1"/>
  <c r="AO218" i="1" s="1"/>
  <c r="AO59" i="1"/>
  <c r="AO219" i="1" s="1"/>
  <c r="AO60" i="1"/>
  <c r="AO220" i="1" s="1"/>
  <c r="AO62" i="1"/>
  <c r="AO222" i="1" s="1"/>
  <c r="AO63" i="1"/>
  <c r="AO223" i="1" s="1"/>
  <c r="AO98" i="1"/>
  <c r="AO217" i="1" l="1"/>
  <c r="AO57" i="1"/>
  <c r="AO114" i="1"/>
  <c r="AO99" i="1"/>
  <c r="AC32" i="10" l="1"/>
  <c r="AO226" i="1"/>
  <c r="AO115" i="1"/>
  <c r="AO100" i="1"/>
  <c r="AO227" i="1" l="1"/>
  <c r="AO116" i="1"/>
  <c r="AO293" i="1"/>
  <c r="AO292" i="1"/>
  <c r="AO289" i="1"/>
  <c r="AO290" i="1"/>
  <c r="AC34" i="10" l="1"/>
  <c r="AC30" i="11"/>
  <c r="AC31" i="11"/>
  <c r="AC27" i="11"/>
  <c r="AC28" i="11"/>
  <c r="AO228" i="1"/>
  <c r="AO288" i="1"/>
  <c r="AO42" i="1"/>
  <c r="AO192" i="9" l="1"/>
  <c r="AO225" i="1"/>
  <c r="AO215" i="1"/>
  <c r="AO214" i="1" s="1"/>
  <c r="AO66" i="1"/>
  <c r="AO97" i="1"/>
  <c r="AO113" i="1"/>
  <c r="AO49" i="1"/>
  <c r="AO52" i="1"/>
  <c r="AO51" i="1"/>
  <c r="AO53" i="1"/>
  <c r="AO342" i="1" l="1"/>
  <c r="AO263" i="1"/>
  <c r="AO333" i="1"/>
  <c r="AO216" i="1"/>
  <c r="AO250" i="1" s="1"/>
  <c r="AO48" i="1"/>
  <c r="AO69" i="1"/>
  <c r="AO71" i="1"/>
  <c r="AO72" i="1"/>
  <c r="AC19" i="10" s="1"/>
  <c r="AO73" i="1"/>
  <c r="AO87" i="1"/>
  <c r="AO315" i="8" l="1"/>
  <c r="AO325" i="8"/>
  <c r="AO68" i="1"/>
  <c r="AO88" i="1"/>
  <c r="AO86" i="1" s="1"/>
  <c r="AO269" i="1"/>
  <c r="AN280" i="1"/>
  <c r="AC11" i="11" l="1"/>
  <c r="AO262" i="1"/>
  <c r="AO95" i="1"/>
  <c r="AP52" i="1"/>
  <c r="AP322" i="1" l="1"/>
  <c r="AC29" i="10"/>
  <c r="AO345" i="1"/>
  <c r="AO266" i="1"/>
  <c r="AP72" i="1"/>
  <c r="AP101" i="1"/>
  <c r="AO328" i="8" l="1"/>
  <c r="AP117" i="1"/>
  <c r="AP53" i="1"/>
  <c r="AP229" i="1" l="1"/>
  <c r="AP73" i="1"/>
  <c r="AP50" i="1"/>
  <c r="AP28" i="1"/>
  <c r="AP54" i="1"/>
  <c r="AP293" i="1"/>
  <c r="AP30" i="1"/>
  <c r="AP102" i="1"/>
  <c r="AP290" i="1"/>
  <c r="AP87" i="1"/>
  <c r="AP289" i="1"/>
  <c r="AP51" i="1"/>
  <c r="AP291" i="1"/>
  <c r="AP292" i="1"/>
  <c r="AP88" i="1" l="1"/>
  <c r="AP86" i="1" s="1"/>
  <c r="AP61" i="1"/>
  <c r="AP221" i="1" s="1"/>
  <c r="AP63" i="1"/>
  <c r="AP223" i="1" s="1"/>
  <c r="AP288" i="1"/>
  <c r="AP74" i="1"/>
  <c r="AP71" i="1"/>
  <c r="AP70" i="1"/>
  <c r="AP118" i="1"/>
  <c r="AP42" i="1"/>
  <c r="AO280" i="1"/>
  <c r="AC24" i="11" l="1"/>
  <c r="AP262" i="1"/>
  <c r="AP95" i="1"/>
  <c r="AP192" i="9"/>
  <c r="AP230" i="1"/>
  <c r="AP66" i="1"/>
  <c r="AP215" i="1"/>
  <c r="AP214" i="1" s="1"/>
  <c r="AP25" i="1"/>
  <c r="AP266" i="1" l="1"/>
  <c r="AP345" i="1"/>
  <c r="AP328" i="8" s="1"/>
  <c r="AP58" i="1"/>
  <c r="AP218" i="1" s="1"/>
  <c r="AP27" i="1"/>
  <c r="AP29" i="1"/>
  <c r="AP26" i="1"/>
  <c r="AP98" i="1"/>
  <c r="AP99" i="1"/>
  <c r="AP62" i="1" l="1"/>
  <c r="AP222" i="1" s="1"/>
  <c r="AP60" i="1"/>
  <c r="AP220" i="1" s="1"/>
  <c r="AP59" i="1"/>
  <c r="AP219" i="1" s="1"/>
  <c r="AP114" i="1"/>
  <c r="AP115" i="1"/>
  <c r="AP100" i="1"/>
  <c r="AP226" i="1" l="1"/>
  <c r="AP217" i="1"/>
  <c r="AP227" i="1"/>
  <c r="AP116" i="1"/>
  <c r="AP276" i="1"/>
  <c r="AP49" i="1"/>
  <c r="AP228" i="1" l="1"/>
  <c r="AP48" i="1"/>
  <c r="AP69" i="1"/>
  <c r="AP274" i="1"/>
  <c r="AP68" i="1" l="1"/>
  <c r="AP225" i="1"/>
  <c r="AP57" i="1"/>
  <c r="AP24" i="1"/>
  <c r="AP273" i="1"/>
  <c r="AP277" i="1"/>
  <c r="AP269" i="1"/>
  <c r="AP216" i="1" l="1"/>
  <c r="AP250" i="1" s="1"/>
  <c r="AP113" i="1"/>
  <c r="AP97" i="1"/>
  <c r="AP272" i="1"/>
  <c r="AP275" i="1"/>
  <c r="AP263" i="1" l="1"/>
  <c r="AP342" i="1"/>
  <c r="AP333" i="1"/>
  <c r="AP271" i="1"/>
  <c r="AQ322" i="1"/>
  <c r="AQ102" i="1"/>
  <c r="AQ290" i="1"/>
  <c r="AP325" i="8" l="1"/>
  <c r="AP315" i="8"/>
  <c r="AQ118" i="1"/>
  <c r="AQ52" i="1"/>
  <c r="AQ230" i="1" l="1"/>
  <c r="AQ72" i="1"/>
  <c r="AQ29" i="1"/>
  <c r="AQ274" i="1"/>
  <c r="AQ27" i="1"/>
  <c r="AQ98" i="1"/>
  <c r="AQ291" i="1"/>
  <c r="AQ292" i="1"/>
  <c r="AQ54" i="1"/>
  <c r="AQ25" i="1"/>
  <c r="AQ293" i="1"/>
  <c r="AQ26" i="1"/>
  <c r="AQ28" i="1"/>
  <c r="AQ289" i="1"/>
  <c r="AQ30" i="1"/>
  <c r="AQ60" i="1" l="1"/>
  <c r="AQ220" i="1" s="1"/>
  <c r="AQ58" i="1"/>
  <c r="AQ218" i="1" s="1"/>
  <c r="AQ288" i="1"/>
  <c r="AQ59" i="1"/>
  <c r="AQ219" i="1" s="1"/>
  <c r="AQ63" i="1"/>
  <c r="AQ74" i="1"/>
  <c r="AQ62" i="1"/>
  <c r="AQ222" i="1" s="1"/>
  <c r="AQ61" i="1"/>
  <c r="AQ221" i="1" s="1"/>
  <c r="AQ114" i="1"/>
  <c r="AQ99" i="1"/>
  <c r="AQ57" i="1" l="1"/>
  <c r="AQ223" i="1"/>
  <c r="AQ217" i="1" s="1"/>
  <c r="AQ226" i="1"/>
  <c r="AQ115" i="1"/>
  <c r="AQ100" i="1"/>
  <c r="AQ227" i="1" l="1"/>
  <c r="AQ116" i="1"/>
  <c r="AQ101" i="1"/>
  <c r="AQ228" i="1" l="1"/>
  <c r="AQ117" i="1"/>
  <c r="AQ24" i="1"/>
  <c r="AQ53" i="1"/>
  <c r="AQ269" i="1"/>
  <c r="AQ229" i="1" l="1"/>
  <c r="AQ73" i="1"/>
  <c r="AQ275" i="1"/>
  <c r="AQ50" i="1"/>
  <c r="AQ276" i="1"/>
  <c r="AQ225" i="1" l="1"/>
  <c r="AQ70" i="1"/>
  <c r="AQ273" i="1"/>
  <c r="AQ49" i="1"/>
  <c r="AQ216" i="1" l="1"/>
  <c r="AQ69" i="1"/>
  <c r="AQ97" i="1"/>
  <c r="AQ113" i="1"/>
  <c r="AQ272" i="1"/>
  <c r="AQ277" i="1"/>
  <c r="AQ51" i="1"/>
  <c r="AQ71" i="1" l="1"/>
  <c r="AQ48" i="1"/>
  <c r="AQ342" i="1"/>
  <c r="AQ263" i="1"/>
  <c r="AQ333" i="1"/>
  <c r="AQ271" i="1"/>
  <c r="AQ42" i="1"/>
  <c r="AQ68" i="1" l="1"/>
  <c r="AQ192" i="9"/>
  <c r="AQ315" i="8"/>
  <c r="AQ325" i="8"/>
  <c r="AQ66" i="1"/>
  <c r="AQ215" i="1"/>
  <c r="AQ214" i="1" s="1"/>
  <c r="AQ87" i="1"/>
  <c r="AQ250" i="1" l="1"/>
  <c r="AQ88" i="1"/>
  <c r="AQ86" i="1" s="1"/>
  <c r="AR50" i="1"/>
  <c r="AP280" i="1"/>
  <c r="AQ262" i="1" l="1"/>
  <c r="AQ95" i="1"/>
  <c r="AR70" i="1"/>
  <c r="AR17" i="10" s="1"/>
  <c r="AR102" i="1"/>
  <c r="AR322" i="1" l="1"/>
  <c r="AQ266" i="1"/>
  <c r="AQ345" i="1"/>
  <c r="AQ328" i="8" s="1"/>
  <c r="AR118" i="1"/>
  <c r="AR53" i="1"/>
  <c r="AR36" i="10" l="1"/>
  <c r="AR230" i="1"/>
  <c r="AR73" i="1"/>
  <c r="AR20" i="10" s="1"/>
  <c r="AR51" i="1"/>
  <c r="AR99" i="1"/>
  <c r="AR49" i="1"/>
  <c r="AR54" i="1"/>
  <c r="AR52" i="1"/>
  <c r="AR115" i="1" l="1"/>
  <c r="AR48" i="1"/>
  <c r="AR69" i="1"/>
  <c r="AR16" i="10" s="1"/>
  <c r="AR71" i="1"/>
  <c r="AR72" i="1"/>
  <c r="AR19" i="10" s="1"/>
  <c r="AR74" i="1"/>
  <c r="AR21" i="10" s="1"/>
  <c r="AR101" i="1"/>
  <c r="AD18" i="10" l="1"/>
  <c r="AR18" i="10"/>
  <c r="AR227" i="1"/>
  <c r="AR33" i="10"/>
  <c r="AR68" i="1"/>
  <c r="AR15" i="10" s="1"/>
  <c r="AR117" i="1"/>
  <c r="AR289" i="1"/>
  <c r="AR293" i="1"/>
  <c r="AR291" i="1"/>
  <c r="AR292" i="1"/>
  <c r="AR290" i="1"/>
  <c r="AR35" i="10" l="1"/>
  <c r="AD29" i="11"/>
  <c r="AD28" i="11"/>
  <c r="AD31" i="11"/>
  <c r="AD27" i="11"/>
  <c r="AD30" i="11"/>
  <c r="AR229" i="1"/>
  <c r="AR288" i="1"/>
  <c r="AR100" i="1"/>
  <c r="AR272" i="1"/>
  <c r="AR275" i="1"/>
  <c r="AR274" i="1"/>
  <c r="AR27" i="1"/>
  <c r="AR277" i="1"/>
  <c r="AR276" i="1"/>
  <c r="AR26" i="1"/>
  <c r="AR273" i="1"/>
  <c r="AR29" i="1"/>
  <c r="AD15" i="11" l="1"/>
  <c r="AD17" i="11"/>
  <c r="AD18" i="11"/>
  <c r="AD14" i="11"/>
  <c r="AD19" i="11"/>
  <c r="AD16" i="11"/>
  <c r="AR116" i="1"/>
  <c r="AR271" i="1"/>
  <c r="AR60" i="1"/>
  <c r="AR220" i="1" s="1"/>
  <c r="AR59" i="1"/>
  <c r="AR219" i="1" s="1"/>
  <c r="AR62" i="1"/>
  <c r="AR222" i="1" s="1"/>
  <c r="AR25" i="1"/>
  <c r="AR98" i="1"/>
  <c r="AR228" i="1" l="1"/>
  <c r="AR34" i="10"/>
  <c r="AR114" i="1"/>
  <c r="AR97" i="1"/>
  <c r="AR333" i="1" s="1"/>
  <c r="AR58" i="1"/>
  <c r="AR28" i="1"/>
  <c r="AR32" i="10" l="1"/>
  <c r="AR113" i="1"/>
  <c r="AR31" i="10" s="1"/>
  <c r="AD32" i="10"/>
  <c r="AR342" i="1"/>
  <c r="AR263" i="1"/>
  <c r="AR226" i="1"/>
  <c r="AR225" i="1" s="1"/>
  <c r="AR315" i="8"/>
  <c r="AR61" i="1"/>
  <c r="AR221" i="1" s="1"/>
  <c r="AR218" i="1"/>
  <c r="AR30" i="1"/>
  <c r="AR42" i="1"/>
  <c r="AR325" i="8" l="1"/>
  <c r="AR63" i="1"/>
  <c r="AR57" i="1" s="1"/>
  <c r="AR24" i="1"/>
  <c r="AR192" i="9"/>
  <c r="AR215" i="1"/>
  <c r="AR214" i="1" s="1"/>
  <c r="AR66" i="1"/>
  <c r="AR11" i="10" s="1"/>
  <c r="AR269" i="1"/>
  <c r="AR87" i="1"/>
  <c r="AD11" i="11" l="1"/>
  <c r="AR24" i="10"/>
  <c r="AR25" i="10" s="1"/>
  <c r="AR223" i="1"/>
  <c r="AR217" i="1" s="1"/>
  <c r="AR216" i="1" s="1"/>
  <c r="AR250" i="1" s="1"/>
  <c r="AR88" i="1"/>
  <c r="AR86" i="1" s="1"/>
  <c r="AQ280" i="1"/>
  <c r="AD27" i="10" l="1"/>
  <c r="AR27" i="10"/>
  <c r="AR95" i="1"/>
  <c r="AR29" i="10" s="1"/>
  <c r="AR262" i="1"/>
  <c r="AS293" i="1"/>
  <c r="AS289" i="1"/>
  <c r="AS290" i="1"/>
  <c r="AS291" i="1"/>
  <c r="AS292" i="1"/>
  <c r="AR39" i="10" l="1"/>
  <c r="AR40" i="10" s="1"/>
  <c r="AS322" i="1"/>
  <c r="AD29" i="10"/>
  <c r="AR266" i="1"/>
  <c r="AR345" i="1"/>
  <c r="AS288" i="1"/>
  <c r="AS27" i="1"/>
  <c r="AS28" i="1"/>
  <c r="AS29" i="1"/>
  <c r="AS30" i="1"/>
  <c r="AS26" i="1"/>
  <c r="AS25" i="1"/>
  <c r="AR328" i="8" l="1"/>
  <c r="AS24" i="1"/>
  <c r="AS58" i="1"/>
  <c r="AS218" i="1" s="1"/>
  <c r="AS59" i="1"/>
  <c r="AS219" i="1" s="1"/>
  <c r="AS60" i="1"/>
  <c r="AS220" i="1" s="1"/>
  <c r="AS61" i="1"/>
  <c r="AS221" i="1" s="1"/>
  <c r="AS62" i="1"/>
  <c r="AS222" i="1" s="1"/>
  <c r="AS63" i="1"/>
  <c r="AS223" i="1" s="1"/>
  <c r="AS98" i="1"/>
  <c r="AS217" i="1" l="1"/>
  <c r="AS57" i="1"/>
  <c r="AS114" i="1"/>
  <c r="AS99" i="1"/>
  <c r="AS32" i="10" l="1"/>
  <c r="AS226" i="1"/>
  <c r="AS115" i="1"/>
  <c r="AS100" i="1"/>
  <c r="AS33" i="10" l="1"/>
  <c r="AS227" i="1"/>
  <c r="AS116" i="1"/>
  <c r="AS101" i="1"/>
  <c r="AS34" i="10" l="1"/>
  <c r="AS228" i="1"/>
  <c r="AS117" i="1"/>
  <c r="AS102" i="1"/>
  <c r="AS35" i="10" l="1"/>
  <c r="AS229" i="1"/>
  <c r="AS118" i="1"/>
  <c r="AS52" i="1"/>
  <c r="AS36" i="10" l="1"/>
  <c r="AS230" i="1"/>
  <c r="AS72" i="1"/>
  <c r="AS19" i="10" l="1"/>
  <c r="AS225" i="1"/>
  <c r="AS216" i="1" l="1"/>
  <c r="AS276" i="1"/>
  <c r="AS113" i="1" l="1"/>
  <c r="AS97" i="1"/>
  <c r="AS277" i="1"/>
  <c r="AS275" i="1"/>
  <c r="AS274" i="1"/>
  <c r="AS273" i="1"/>
  <c r="AS272" i="1"/>
  <c r="AS31" i="10" l="1"/>
  <c r="AS333" i="1"/>
  <c r="AS342" i="1"/>
  <c r="AS263" i="1"/>
  <c r="AS271" i="1"/>
  <c r="AS87" i="1"/>
  <c r="AS325" i="8" l="1"/>
  <c r="AS315" i="8"/>
  <c r="AS88" i="1"/>
  <c r="AS86" i="1" s="1"/>
  <c r="AR280" i="1"/>
  <c r="AD24" i="11" l="1"/>
  <c r="AS27" i="10"/>
  <c r="AS262" i="1"/>
  <c r="AS95" i="1"/>
  <c r="AS29" i="10" l="1"/>
  <c r="AS266" i="1"/>
  <c r="AS345" i="1"/>
  <c r="AS42" i="1"/>
  <c r="AS192" i="9" l="1"/>
  <c r="AS328" i="8"/>
  <c r="AS215" i="1"/>
  <c r="AS214" i="1" s="1"/>
  <c r="AS66" i="1"/>
  <c r="AS49" i="1"/>
  <c r="AS11" i="10" l="1"/>
  <c r="AS250" i="1"/>
  <c r="AS69" i="1"/>
  <c r="AS54" i="1"/>
  <c r="AS50" i="1"/>
  <c r="AS53" i="1"/>
  <c r="AS51" i="1"/>
  <c r="AS16" i="10" l="1"/>
  <c r="AS74" i="1"/>
  <c r="AS71" i="1"/>
  <c r="AS73" i="1"/>
  <c r="AS48" i="1"/>
  <c r="AS70" i="1"/>
  <c r="AS269" i="1"/>
  <c r="AS17" i="10" l="1"/>
  <c r="AS20" i="10"/>
  <c r="AS18" i="10"/>
  <c r="AS21" i="10"/>
  <c r="AS68" i="1"/>
  <c r="AT322" i="1"/>
  <c r="AT52" i="1"/>
  <c r="AS15" i="10" l="1"/>
  <c r="AS39" i="10" s="1"/>
  <c r="AS40" i="10" s="1"/>
  <c r="AT72" i="1"/>
  <c r="AT269" i="1"/>
  <c r="AT99" i="1"/>
  <c r="AS24" i="10" l="1"/>
  <c r="AS25" i="10" s="1"/>
  <c r="AT19" i="10"/>
  <c r="AT115" i="1"/>
  <c r="AT98" i="1"/>
  <c r="AT291" i="1"/>
  <c r="AT33" i="10" l="1"/>
  <c r="AT227" i="1"/>
  <c r="AT114" i="1"/>
  <c r="AT100" i="1"/>
  <c r="AT32" i="10" l="1"/>
  <c r="AT226" i="1"/>
  <c r="AT116" i="1"/>
  <c r="AT101" i="1"/>
  <c r="AT34" i="10" l="1"/>
  <c r="AT228" i="1"/>
  <c r="AT117" i="1"/>
  <c r="AT102" i="1"/>
  <c r="AT35" i="10" l="1"/>
  <c r="AT229" i="1"/>
  <c r="AT118" i="1"/>
  <c r="AT97" i="1"/>
  <c r="AT290" i="1"/>
  <c r="AT50" i="1"/>
  <c r="AT36" i="10" l="1"/>
  <c r="AT263" i="1"/>
  <c r="AT230" i="1"/>
  <c r="AT113" i="1"/>
  <c r="AT70" i="1"/>
  <c r="AT53" i="1"/>
  <c r="AT17" i="10" l="1"/>
  <c r="AT31" i="10"/>
  <c r="AT225" i="1"/>
  <c r="AT73" i="1"/>
  <c r="AT51" i="1"/>
  <c r="AT28" i="1"/>
  <c r="AT87" i="1"/>
  <c r="AT20" i="10" l="1"/>
  <c r="AT71" i="1"/>
  <c r="AT88" i="1"/>
  <c r="AT86" i="1" s="1"/>
  <c r="AT61" i="1"/>
  <c r="AT221" i="1" s="1"/>
  <c r="AT274" i="1"/>
  <c r="AS280" i="1"/>
  <c r="AT276" i="1"/>
  <c r="AT273" i="1"/>
  <c r="AT275" i="1"/>
  <c r="AT277" i="1"/>
  <c r="AT272" i="1"/>
  <c r="AT27" i="10" l="1"/>
  <c r="AT18" i="10"/>
  <c r="AT262" i="1"/>
  <c r="AT95" i="1"/>
  <c r="AT271" i="1"/>
  <c r="AT293" i="1"/>
  <c r="AT26" i="1"/>
  <c r="AT29" i="10" l="1"/>
  <c r="AT266" i="1"/>
  <c r="AT345" i="1"/>
  <c r="AT328" i="8" s="1"/>
  <c r="AT59" i="1"/>
  <c r="AT219" i="1" s="1"/>
  <c r="AT54" i="1"/>
  <c r="AT25" i="1"/>
  <c r="AT49" i="1"/>
  <c r="AT69" i="1" l="1"/>
  <c r="AT48" i="1"/>
  <c r="AT74" i="1"/>
  <c r="AT58" i="1"/>
  <c r="AT218" i="1" s="1"/>
  <c r="AT27" i="1"/>
  <c r="AT292" i="1"/>
  <c r="AT30" i="1"/>
  <c r="AT29" i="1"/>
  <c r="AT289" i="1"/>
  <c r="AT21" i="10" l="1"/>
  <c r="AT16" i="10"/>
  <c r="AT68" i="1"/>
  <c r="AT60" i="1"/>
  <c r="AT220" i="1" s="1"/>
  <c r="AT24" i="1"/>
  <c r="AT62" i="1"/>
  <c r="AT222" i="1" s="1"/>
  <c r="AT63" i="1"/>
  <c r="AT288" i="1"/>
  <c r="AT42" i="1"/>
  <c r="AT15" i="10" l="1"/>
  <c r="AT57" i="1"/>
  <c r="AT223" i="1"/>
  <c r="AT217" i="1" s="1"/>
  <c r="AT216" i="1" s="1"/>
  <c r="AT192" i="9"/>
  <c r="AT342" i="1"/>
  <c r="AT333" i="1"/>
  <c r="AT215" i="1"/>
  <c r="AT214" i="1" s="1"/>
  <c r="AT66" i="1"/>
  <c r="AU322" i="1"/>
  <c r="AU276" i="1"/>
  <c r="AU277" i="1"/>
  <c r="AU274" i="1"/>
  <c r="AU273" i="1"/>
  <c r="AU275" i="1"/>
  <c r="AU272" i="1"/>
  <c r="AE16" i="11" l="1"/>
  <c r="AE15" i="11"/>
  <c r="AE18" i="11"/>
  <c r="AE17" i="11"/>
  <c r="AE19" i="11"/>
  <c r="AE14" i="11"/>
  <c r="AT11" i="10"/>
  <c r="AT250" i="1"/>
  <c r="AT315" i="8"/>
  <c r="AT325" i="8"/>
  <c r="AU271" i="1"/>
  <c r="AU49" i="1"/>
  <c r="AU53" i="1"/>
  <c r="AU26" i="1"/>
  <c r="AU50" i="1"/>
  <c r="AU54" i="1"/>
  <c r="AU87" i="1"/>
  <c r="AU52" i="1"/>
  <c r="AU51" i="1"/>
  <c r="AT24" i="10" l="1"/>
  <c r="AT25" i="10" s="1"/>
  <c r="AT39" i="10"/>
  <c r="AT40" i="10" s="1"/>
  <c r="AU59" i="1"/>
  <c r="AU219" i="1" s="1"/>
  <c r="AU71" i="1"/>
  <c r="AU70" i="1"/>
  <c r="AU74" i="1"/>
  <c r="AU72" i="1"/>
  <c r="AU73" i="1"/>
  <c r="AU69" i="1"/>
  <c r="AU48" i="1"/>
  <c r="AU88" i="1"/>
  <c r="AU86" i="1" s="1"/>
  <c r="AT280" i="1"/>
  <c r="AU98" i="1"/>
  <c r="AU16" i="10" l="1"/>
  <c r="AU20" i="10"/>
  <c r="AU19" i="10"/>
  <c r="AU21" i="10"/>
  <c r="AU17" i="10"/>
  <c r="AU18" i="10"/>
  <c r="AE27" i="10"/>
  <c r="AU27" i="10"/>
  <c r="AU68" i="1"/>
  <c r="AU262" i="1"/>
  <c r="AU95" i="1"/>
  <c r="AU114" i="1"/>
  <c r="AU99" i="1"/>
  <c r="AU15" i="10" l="1"/>
  <c r="AU32" i="10"/>
  <c r="AE29" i="10"/>
  <c r="AU29" i="10"/>
  <c r="AU345" i="1"/>
  <c r="AU266" i="1"/>
  <c r="AU115" i="1"/>
  <c r="AU100" i="1"/>
  <c r="AU33" i="10" l="1"/>
  <c r="AU328" i="8"/>
  <c r="AU116" i="1"/>
  <c r="AU226" i="1"/>
  <c r="AU227" i="1"/>
  <c r="AU42" i="1"/>
  <c r="AU101" i="1"/>
  <c r="AU102" i="1"/>
  <c r="AU228" i="1" l="1"/>
  <c r="AU34" i="10"/>
  <c r="AU118" i="1"/>
  <c r="AU97" i="1"/>
  <c r="AU263" i="1" s="1"/>
  <c r="AU117" i="1"/>
  <c r="AU192" i="9"/>
  <c r="AU215" i="1"/>
  <c r="AU214" i="1" s="1"/>
  <c r="AU66" i="1"/>
  <c r="AU293" i="1"/>
  <c r="AU290" i="1"/>
  <c r="AU269" i="1"/>
  <c r="AU29" i="1"/>
  <c r="AU25" i="1"/>
  <c r="AU289" i="1"/>
  <c r="AU292" i="1"/>
  <c r="AU30" i="1"/>
  <c r="AU27" i="1"/>
  <c r="AU28" i="1"/>
  <c r="AU291" i="1"/>
  <c r="AE31" i="11" l="1"/>
  <c r="AE28" i="11"/>
  <c r="AE30" i="11"/>
  <c r="AE27" i="11"/>
  <c r="AE29" i="11"/>
  <c r="AE11" i="11"/>
  <c r="AU11" i="10"/>
  <c r="AU229" i="1"/>
  <c r="AU35" i="10"/>
  <c r="AU230" i="1"/>
  <c r="AU36" i="10"/>
  <c r="AU63" i="1"/>
  <c r="AU223" i="1" s="1"/>
  <c r="AU62" i="1"/>
  <c r="AU222" i="1" s="1"/>
  <c r="AU61" i="1"/>
  <c r="AU221" i="1" s="1"/>
  <c r="AU288" i="1"/>
  <c r="AU333" i="1" s="1"/>
  <c r="AU60" i="1"/>
  <c r="AU220" i="1" s="1"/>
  <c r="AU58" i="1"/>
  <c r="AU24" i="1"/>
  <c r="AU113" i="1"/>
  <c r="AV322" i="1"/>
  <c r="AV42" i="1"/>
  <c r="AU24" i="10" l="1"/>
  <c r="AU25" i="10" s="1"/>
  <c r="AU31" i="10"/>
  <c r="AU39" i="10" s="1"/>
  <c r="AU40" i="10" s="1"/>
  <c r="AU225" i="1"/>
  <c r="AU342" i="1"/>
  <c r="AU325" i="8" s="1"/>
  <c r="AU218" i="1"/>
  <c r="AU217" i="1" s="1"/>
  <c r="AU57" i="1"/>
  <c r="AV192" i="9"/>
  <c r="AU315" i="8"/>
  <c r="AV215" i="1"/>
  <c r="AV214" i="1" s="1"/>
  <c r="AV99" i="1"/>
  <c r="AV25" i="1"/>
  <c r="AV28" i="1"/>
  <c r="AV29" i="1"/>
  <c r="AV26" i="1"/>
  <c r="AV30" i="1"/>
  <c r="AV27" i="1"/>
  <c r="AV98" i="1"/>
  <c r="AU216" i="1" l="1"/>
  <c r="AU250" i="1" s="1"/>
  <c r="AV60" i="1"/>
  <c r="AV220" i="1" s="1"/>
  <c r="AV114" i="1"/>
  <c r="AV61" i="1"/>
  <c r="AV221" i="1" s="1"/>
  <c r="AV63" i="1"/>
  <c r="AV223" i="1" s="1"/>
  <c r="AV59" i="1"/>
  <c r="AV219" i="1" s="1"/>
  <c r="AV62" i="1"/>
  <c r="AV222" i="1" s="1"/>
  <c r="AV58" i="1"/>
  <c r="AV218" i="1" s="1"/>
  <c r="AV115" i="1"/>
  <c r="AV100" i="1"/>
  <c r="AV33" i="10" l="1"/>
  <c r="AV32" i="10"/>
  <c r="AV226" i="1"/>
  <c r="AV217" i="1"/>
  <c r="AV227" i="1"/>
  <c r="AV116" i="1"/>
  <c r="AV101" i="1"/>
  <c r="AV34" i="10" l="1"/>
  <c r="AV228" i="1"/>
  <c r="AV117" i="1"/>
  <c r="AV102" i="1"/>
  <c r="AV35" i="10" l="1"/>
  <c r="AV229" i="1"/>
  <c r="AV118" i="1"/>
  <c r="AV66" i="1"/>
  <c r="AV292" i="1"/>
  <c r="AV50" i="1"/>
  <c r="AV52" i="1"/>
  <c r="AV49" i="1"/>
  <c r="AV54" i="1"/>
  <c r="AV53" i="1"/>
  <c r="AV51" i="1"/>
  <c r="AV11" i="10" l="1"/>
  <c r="AV36" i="10"/>
  <c r="AV230" i="1"/>
  <c r="AV48" i="1"/>
  <c r="AV69" i="1"/>
  <c r="AV70" i="1"/>
  <c r="AV71" i="1"/>
  <c r="AV72" i="1"/>
  <c r="AV73" i="1"/>
  <c r="AV74" i="1"/>
  <c r="AV274" i="1"/>
  <c r="AV277" i="1"/>
  <c r="AV273" i="1"/>
  <c r="AV275" i="1"/>
  <c r="AV276" i="1"/>
  <c r="AV272" i="1"/>
  <c r="AV17" i="10" l="1"/>
  <c r="AV16" i="10"/>
  <c r="AV21" i="10"/>
  <c r="AV20" i="10"/>
  <c r="AV19" i="10"/>
  <c r="AV18" i="10"/>
  <c r="AV68" i="1"/>
  <c r="AV225" i="1"/>
  <c r="AV271" i="1"/>
  <c r="AV291" i="1"/>
  <c r="AV15" i="10" l="1"/>
  <c r="AV24" i="10" s="1"/>
  <c r="AV25" i="10" s="1"/>
  <c r="AV216" i="1"/>
  <c r="AV250" i="1" s="1"/>
  <c r="AV97" i="1"/>
  <c r="AV113" i="1"/>
  <c r="AV289" i="1"/>
  <c r="AV290" i="1"/>
  <c r="AV293" i="1"/>
  <c r="AV31" i="10" l="1"/>
  <c r="AV263" i="1"/>
  <c r="AV288" i="1"/>
  <c r="AV87" i="1"/>
  <c r="AV333" i="1" l="1"/>
  <c r="AV342" i="1"/>
  <c r="AV88" i="1"/>
  <c r="AV86" i="1" s="1"/>
  <c r="AU280" i="1"/>
  <c r="AE24" i="11" l="1"/>
  <c r="AV27" i="10"/>
  <c r="AV95" i="1"/>
  <c r="AV325" i="8"/>
  <c r="AV315" i="8"/>
  <c r="AV262" i="1"/>
  <c r="AV57" i="1"/>
  <c r="AV24" i="1"/>
  <c r="AV269" i="1"/>
  <c r="AV345" i="1" l="1"/>
  <c r="AV328" i="8" s="1"/>
  <c r="AV29" i="10"/>
  <c r="AV266" i="1"/>
  <c r="AW322" i="1"/>
  <c r="AW277" i="1"/>
  <c r="AW101" i="1"/>
  <c r="AW27" i="1"/>
  <c r="AW102" i="1"/>
  <c r="AW292" i="1"/>
  <c r="AW100" i="1"/>
  <c r="AW98" i="1"/>
  <c r="AW99" i="1"/>
  <c r="AV39" i="10" l="1"/>
  <c r="AV40" i="10" s="1"/>
  <c r="AW115" i="1"/>
  <c r="AW97" i="1"/>
  <c r="AW263" i="1" s="1"/>
  <c r="AW114" i="1"/>
  <c r="AW118" i="1"/>
  <c r="AW116" i="1"/>
  <c r="AW117" i="1"/>
  <c r="AW60" i="1"/>
  <c r="AW220" i="1" s="1"/>
  <c r="AW26" i="1"/>
  <c r="AW276" i="1"/>
  <c r="AW275" i="1"/>
  <c r="AW28" i="1"/>
  <c r="AW274" i="1"/>
  <c r="AW53" i="1"/>
  <c r="AW269" i="1"/>
  <c r="AW51" i="1"/>
  <c r="AW293" i="1"/>
  <c r="AW290" i="1"/>
  <c r="AW272" i="1"/>
  <c r="AW289" i="1"/>
  <c r="AW29" i="1"/>
  <c r="AW273" i="1"/>
  <c r="AW291" i="1"/>
  <c r="AW54" i="1"/>
  <c r="AW35" i="10" l="1"/>
  <c r="AW36" i="10"/>
  <c r="AW32" i="10"/>
  <c r="AW34" i="10"/>
  <c r="AW33" i="10"/>
  <c r="AW228" i="1"/>
  <c r="AW229" i="1"/>
  <c r="AW226" i="1"/>
  <c r="AW230" i="1"/>
  <c r="AW227" i="1"/>
  <c r="AW62" i="1"/>
  <c r="AW222" i="1" s="1"/>
  <c r="AW288" i="1"/>
  <c r="AW74" i="1"/>
  <c r="AW271" i="1"/>
  <c r="AW59" i="1"/>
  <c r="AW219" i="1" s="1"/>
  <c r="AW71" i="1"/>
  <c r="AW73" i="1"/>
  <c r="AW113" i="1"/>
  <c r="AW61" i="1"/>
  <c r="AW221" i="1" s="1"/>
  <c r="AW30" i="1"/>
  <c r="AW342" i="1" l="1"/>
  <c r="AW325" i="8" s="1"/>
  <c r="AW31" i="10"/>
  <c r="AW18" i="10"/>
  <c r="AW21" i="10"/>
  <c r="AW20" i="10"/>
  <c r="AW225" i="1"/>
  <c r="AW333" i="1"/>
  <c r="AW315" i="8" s="1"/>
  <c r="AW63" i="1"/>
  <c r="AW223" i="1" s="1"/>
  <c r="AW50" i="1"/>
  <c r="AW25" i="1"/>
  <c r="AW42" i="1"/>
  <c r="AW24" i="1" l="1"/>
  <c r="AW58" i="1"/>
  <c r="AW57" i="1" s="1"/>
  <c r="AW70" i="1"/>
  <c r="AW192" i="9"/>
  <c r="AW215" i="1"/>
  <c r="AW214" i="1" s="1"/>
  <c r="AW66" i="1"/>
  <c r="AW49" i="1"/>
  <c r="AW11" i="10" l="1"/>
  <c r="AW17" i="10"/>
  <c r="AW218" i="1"/>
  <c r="AW217" i="1" s="1"/>
  <c r="AW216" i="1" s="1"/>
  <c r="AW250" i="1" s="1"/>
  <c r="AW69" i="1"/>
  <c r="AW87" i="1"/>
  <c r="AW52" i="1"/>
  <c r="AW16" i="10" l="1"/>
  <c r="AW72" i="1"/>
  <c r="AW48" i="1"/>
  <c r="AW88" i="1"/>
  <c r="AW86" i="1" s="1"/>
  <c r="AV280" i="1"/>
  <c r="AW27" i="10" l="1"/>
  <c r="AW19" i="10"/>
  <c r="AW68" i="1"/>
  <c r="AW262" i="1"/>
  <c r="AW95" i="1"/>
  <c r="AX42" i="1"/>
  <c r="AX274" i="1"/>
  <c r="AF16" i="11" l="1"/>
  <c r="AW29" i="10"/>
  <c r="AW15" i="10"/>
  <c r="AX322" i="1"/>
  <c r="AX192" i="9"/>
  <c r="AW266" i="1"/>
  <c r="AW345" i="1"/>
  <c r="AX215" i="1"/>
  <c r="AX214" i="1" s="1"/>
  <c r="AX25" i="1"/>
  <c r="AW24" i="10" l="1"/>
  <c r="AW25" i="10" s="1"/>
  <c r="AW39" i="10"/>
  <c r="AW40" i="10" s="1"/>
  <c r="AW328" i="8"/>
  <c r="AX58" i="1"/>
  <c r="AX218" i="1" s="1"/>
  <c r="AX29" i="1"/>
  <c r="AX98" i="1"/>
  <c r="AX27" i="1"/>
  <c r="AX26" i="1"/>
  <c r="AX99" i="1"/>
  <c r="AX28" i="1"/>
  <c r="AX30" i="1"/>
  <c r="AX114" i="1" l="1"/>
  <c r="AX60" i="1"/>
  <c r="AX220" i="1" s="1"/>
  <c r="AX59" i="1"/>
  <c r="AX219" i="1" s="1"/>
  <c r="AX61" i="1"/>
  <c r="AX221" i="1" s="1"/>
  <c r="AX62" i="1"/>
  <c r="AX222" i="1" s="1"/>
  <c r="AX63" i="1"/>
  <c r="AX223" i="1" s="1"/>
  <c r="AX115" i="1"/>
  <c r="AX100" i="1"/>
  <c r="AX32" i="10" l="1"/>
  <c r="AF33" i="10"/>
  <c r="AX33" i="10"/>
  <c r="AX226" i="1"/>
  <c r="AF32" i="10"/>
  <c r="AX217" i="1"/>
  <c r="AX227" i="1"/>
  <c r="AX116" i="1"/>
  <c r="AX101" i="1"/>
  <c r="AF34" i="10" l="1"/>
  <c r="AX34" i="10"/>
  <c r="AX228" i="1"/>
  <c r="AX117" i="1"/>
  <c r="AX102" i="1"/>
  <c r="AF35" i="10" l="1"/>
  <c r="AX35" i="10"/>
  <c r="AX229" i="1"/>
  <c r="AX118" i="1"/>
  <c r="AX66" i="1"/>
  <c r="AX269" i="1"/>
  <c r="AX275" i="1"/>
  <c r="AX272" i="1"/>
  <c r="AX292" i="1"/>
  <c r="AX276" i="1"/>
  <c r="AX277" i="1"/>
  <c r="AX273" i="1"/>
  <c r="AF30" i="11" l="1"/>
  <c r="AF11" i="11"/>
  <c r="AF18" i="11"/>
  <c r="AF15" i="11"/>
  <c r="AF14" i="11"/>
  <c r="AF17" i="11"/>
  <c r="AF19" i="11"/>
  <c r="AX11" i="10"/>
  <c r="AF36" i="10"/>
  <c r="AX36" i="10"/>
  <c r="AX230" i="1"/>
  <c r="AX271" i="1"/>
  <c r="AX24" i="1"/>
  <c r="AX57" i="1"/>
  <c r="AX113" i="1"/>
  <c r="AX97" i="1"/>
  <c r="AX290" i="1"/>
  <c r="AX289" i="1"/>
  <c r="AX293" i="1"/>
  <c r="AX291" i="1"/>
  <c r="AF27" i="11" l="1"/>
  <c r="AF29" i="11"/>
  <c r="AF28" i="11"/>
  <c r="AF31" i="11"/>
  <c r="AX31" i="10"/>
  <c r="AX263" i="1"/>
  <c r="AX225" i="1"/>
  <c r="AX288" i="1"/>
  <c r="AX52" i="1"/>
  <c r="AF26" i="11" l="1"/>
  <c r="AX216" i="1"/>
  <c r="AX250" i="1" s="1"/>
  <c r="AX342" i="1"/>
  <c r="AX333" i="1"/>
  <c r="AX72" i="1"/>
  <c r="AX87" i="1"/>
  <c r="AF19" i="10" l="1"/>
  <c r="AX19" i="10"/>
  <c r="AX315" i="8"/>
  <c r="AX325" i="8"/>
  <c r="AX88" i="1"/>
  <c r="AX86" i="1" s="1"/>
  <c r="AW280" i="1"/>
  <c r="AX53" i="1"/>
  <c r="AF27" i="10" l="1"/>
  <c r="AX27" i="10"/>
  <c r="AX262" i="1"/>
  <c r="AX95" i="1"/>
  <c r="AX73" i="1"/>
  <c r="AX50" i="1"/>
  <c r="AX20" i="10" l="1"/>
  <c r="AF29" i="10"/>
  <c r="AX29" i="10"/>
  <c r="AX266" i="1"/>
  <c r="AX345" i="1"/>
  <c r="AX70" i="1"/>
  <c r="AX54" i="1"/>
  <c r="AX17" i="10" l="1"/>
  <c r="AX328" i="8"/>
  <c r="AX74" i="1"/>
  <c r="AY322" i="1"/>
  <c r="AY52" i="1"/>
  <c r="AX49" i="1"/>
  <c r="AX51" i="1"/>
  <c r="AY53" i="1"/>
  <c r="AY51" i="1"/>
  <c r="AY54" i="1"/>
  <c r="AY49" i="1"/>
  <c r="AY50" i="1"/>
  <c r="AX21" i="10" l="1"/>
  <c r="AX71" i="1"/>
  <c r="AX48" i="1"/>
  <c r="AX69" i="1"/>
  <c r="AY48" i="1"/>
  <c r="AY69" i="1"/>
  <c r="AY70" i="1"/>
  <c r="AY71" i="1"/>
  <c r="AY72" i="1"/>
  <c r="AY73" i="1"/>
  <c r="AY74" i="1"/>
  <c r="AY27" i="1"/>
  <c r="AY17" i="10" l="1"/>
  <c r="AY16" i="10"/>
  <c r="AY20" i="10"/>
  <c r="AX16" i="10"/>
  <c r="AY21" i="10"/>
  <c r="AX18" i="10"/>
  <c r="AY19" i="10"/>
  <c r="AY18" i="10"/>
  <c r="AX68" i="1"/>
  <c r="AY68" i="1"/>
  <c r="AY60" i="1"/>
  <c r="AY220" i="1" s="1"/>
  <c r="AY30" i="1"/>
  <c r="AY273" i="1"/>
  <c r="AY275" i="1"/>
  <c r="AY293" i="1"/>
  <c r="AY101" i="1"/>
  <c r="AY292" i="1"/>
  <c r="AY28" i="1"/>
  <c r="AY100" i="1"/>
  <c r="AY102" i="1"/>
  <c r="AY99" i="1"/>
  <c r="AY289" i="1"/>
  <c r="AY290" i="1"/>
  <c r="AY269" i="1"/>
  <c r="AY291" i="1"/>
  <c r="AY98" i="1"/>
  <c r="AY15" i="10" l="1"/>
  <c r="AX15" i="10"/>
  <c r="AY63" i="1"/>
  <c r="AY223" i="1" s="1"/>
  <c r="AY61" i="1"/>
  <c r="AY221" i="1" s="1"/>
  <c r="AY116" i="1"/>
  <c r="AY288" i="1"/>
  <c r="AY97" i="1"/>
  <c r="AY114" i="1"/>
  <c r="AY115" i="1"/>
  <c r="AY117" i="1"/>
  <c r="AY118" i="1"/>
  <c r="AY87" i="1"/>
  <c r="AY276" i="1"/>
  <c r="AX39" i="10" l="1"/>
  <c r="AX40" i="10" s="1"/>
  <c r="AX24" i="10"/>
  <c r="AX25" i="10" s="1"/>
  <c r="AY36" i="10"/>
  <c r="AY32" i="10"/>
  <c r="AY35" i="10"/>
  <c r="AY33" i="10"/>
  <c r="AY34" i="10"/>
  <c r="AY228" i="1"/>
  <c r="AY230" i="1"/>
  <c r="AY229" i="1"/>
  <c r="AY227" i="1"/>
  <c r="AY226" i="1"/>
  <c r="AY333" i="1"/>
  <c r="AY263" i="1"/>
  <c r="AY342" i="1"/>
  <c r="AY113" i="1"/>
  <c r="AY88" i="1"/>
  <c r="AY86" i="1" s="1"/>
  <c r="AY274" i="1"/>
  <c r="AX280" i="1"/>
  <c r="AY29" i="1"/>
  <c r="AF24" i="11" l="1"/>
  <c r="AY27" i="10"/>
  <c r="AY31" i="10"/>
  <c r="AY325" i="8"/>
  <c r="AY315" i="8"/>
  <c r="AY95" i="1"/>
  <c r="AY262" i="1"/>
  <c r="AY225" i="1"/>
  <c r="AY62" i="1"/>
  <c r="AY222" i="1" s="1"/>
  <c r="AY25" i="1"/>
  <c r="AY29" i="10" l="1"/>
  <c r="AY266" i="1"/>
  <c r="AY345" i="1"/>
  <c r="AY58" i="1"/>
  <c r="AY26" i="1"/>
  <c r="AY328" i="8" l="1"/>
  <c r="AY59" i="1"/>
  <c r="AY57" i="1" s="1"/>
  <c r="AY218" i="1"/>
  <c r="AY24" i="1"/>
  <c r="AY277" i="1"/>
  <c r="AY272" i="1"/>
  <c r="AY219" i="1" l="1"/>
  <c r="AY217" i="1" s="1"/>
  <c r="AY216" i="1" s="1"/>
  <c r="AY271" i="1"/>
  <c r="AY42" i="1"/>
  <c r="AY192" i="9" l="1"/>
  <c r="AY66" i="1"/>
  <c r="AY215" i="1"/>
  <c r="AY214" i="1" s="1"/>
  <c r="AZ322" i="1"/>
  <c r="AZ274" i="1"/>
  <c r="AZ100" i="1"/>
  <c r="AZ50" i="1"/>
  <c r="AZ272" i="1"/>
  <c r="AZ276" i="1"/>
  <c r="AZ277" i="1"/>
  <c r="AZ275" i="1"/>
  <c r="AZ273" i="1"/>
  <c r="AY11" i="10" l="1"/>
  <c r="AY250" i="1"/>
  <c r="AZ271" i="1"/>
  <c r="AZ116" i="1"/>
  <c r="AZ70" i="1"/>
  <c r="AZ291" i="1"/>
  <c r="AZ290" i="1"/>
  <c r="AZ87" i="1"/>
  <c r="AZ292" i="1"/>
  <c r="AZ289" i="1"/>
  <c r="AZ102" i="1"/>
  <c r="AZ293" i="1"/>
  <c r="AZ26" i="1"/>
  <c r="AY39" i="10" l="1"/>
  <c r="AY40" i="10" s="1"/>
  <c r="AY24" i="10"/>
  <c r="AY25" i="10" s="1"/>
  <c r="AZ34" i="10"/>
  <c r="AZ17" i="10"/>
  <c r="AZ228" i="1"/>
  <c r="AZ288" i="1"/>
  <c r="AZ118" i="1"/>
  <c r="AZ59" i="1"/>
  <c r="AZ219" i="1" s="1"/>
  <c r="AZ88" i="1"/>
  <c r="AZ86" i="1" s="1"/>
  <c r="AY280" i="1"/>
  <c r="AZ53" i="1"/>
  <c r="AZ36" i="10" l="1"/>
  <c r="AZ27" i="10"/>
  <c r="AZ230" i="1"/>
  <c r="AZ262" i="1"/>
  <c r="AZ95" i="1"/>
  <c r="AZ73" i="1"/>
  <c r="AZ269" i="1"/>
  <c r="AZ30" i="1"/>
  <c r="AZ29" i="10" l="1"/>
  <c r="AZ20" i="10"/>
  <c r="AZ266" i="1"/>
  <c r="AZ345" i="1"/>
  <c r="AZ63" i="1"/>
  <c r="AZ223" i="1" s="1"/>
  <c r="AZ27" i="1"/>
  <c r="AZ328" i="8" l="1"/>
  <c r="AZ60" i="1"/>
  <c r="AZ220" i="1" s="1"/>
  <c r="AZ42" i="1"/>
  <c r="AZ99" i="1"/>
  <c r="AZ115" i="1" l="1"/>
  <c r="AZ192" i="9"/>
  <c r="AZ66" i="1"/>
  <c r="AZ215" i="1"/>
  <c r="AZ214" i="1" s="1"/>
  <c r="AZ101" i="1"/>
  <c r="AZ98" i="1"/>
  <c r="AZ29" i="1"/>
  <c r="AZ25" i="1"/>
  <c r="AZ28" i="1"/>
  <c r="AZ11" i="10" l="1"/>
  <c r="AZ33" i="10"/>
  <c r="AZ227" i="1"/>
  <c r="AZ58" i="1"/>
  <c r="AZ218" i="1" s="1"/>
  <c r="AZ61" i="1"/>
  <c r="AZ221" i="1" s="1"/>
  <c r="AZ114" i="1"/>
  <c r="AZ62" i="1"/>
  <c r="AZ222" i="1" s="1"/>
  <c r="AZ117" i="1"/>
  <c r="AZ24" i="1"/>
  <c r="AZ97" i="1"/>
  <c r="AZ52" i="1"/>
  <c r="AZ35" i="10" l="1"/>
  <c r="AZ32" i="10"/>
  <c r="AZ226" i="1"/>
  <c r="AZ217" i="1"/>
  <c r="AZ57" i="1"/>
  <c r="AZ333" i="1"/>
  <c r="AZ342" i="1"/>
  <c r="AZ263" i="1"/>
  <c r="AZ229" i="1"/>
  <c r="AZ113" i="1"/>
  <c r="AZ72" i="1"/>
  <c r="AZ51" i="1"/>
  <c r="AZ19" i="10" l="1"/>
  <c r="AZ31" i="10"/>
  <c r="AZ325" i="8"/>
  <c r="AZ315" i="8"/>
  <c r="AZ225" i="1"/>
  <c r="AZ71" i="1"/>
  <c r="AZ54" i="1"/>
  <c r="AZ18" i="10" l="1"/>
  <c r="AZ216" i="1"/>
  <c r="AZ250" i="1" s="1"/>
  <c r="AZ74" i="1"/>
  <c r="BA322" i="1"/>
  <c r="BA292" i="1"/>
  <c r="AZ49" i="1"/>
  <c r="BA293" i="1"/>
  <c r="BA289" i="1"/>
  <c r="BA290" i="1"/>
  <c r="BA291" i="1"/>
  <c r="AG27" i="11" l="1"/>
  <c r="AG29" i="11"/>
  <c r="AG30" i="11"/>
  <c r="AG28" i="11"/>
  <c r="AG31" i="11"/>
  <c r="AZ21" i="10"/>
  <c r="AZ48" i="1"/>
  <c r="AZ69" i="1"/>
  <c r="BA288" i="1"/>
  <c r="BA99" i="1"/>
  <c r="BA26" i="1"/>
  <c r="BA101" i="1"/>
  <c r="BA100" i="1"/>
  <c r="BA98" i="1"/>
  <c r="BA102" i="1"/>
  <c r="BA27" i="1"/>
  <c r="AZ16" i="10" l="1"/>
  <c r="AZ68" i="1"/>
  <c r="BA114" i="1"/>
  <c r="BA97" i="1"/>
  <c r="BA263" i="1" s="1"/>
  <c r="BA60" i="1"/>
  <c r="BA220" i="1" s="1"/>
  <c r="BA115" i="1"/>
  <c r="BA118" i="1"/>
  <c r="BA117" i="1"/>
  <c r="BA116" i="1"/>
  <c r="BA59" i="1"/>
  <c r="BA219" i="1" s="1"/>
  <c r="BA52" i="1"/>
  <c r="BA34" i="10" l="1"/>
  <c r="BA36" i="10"/>
  <c r="BA33" i="10"/>
  <c r="BA32" i="10"/>
  <c r="AZ15" i="10"/>
  <c r="AZ39" i="10" s="1"/>
  <c r="AZ40" i="10" s="1"/>
  <c r="BA229" i="1"/>
  <c r="BA35" i="10"/>
  <c r="BA228" i="1"/>
  <c r="AG34" i="10"/>
  <c r="BA230" i="1"/>
  <c r="AG36" i="10"/>
  <c r="BA227" i="1"/>
  <c r="AG33" i="10"/>
  <c r="BA226" i="1"/>
  <c r="AG32" i="10"/>
  <c r="BA342" i="1"/>
  <c r="BA325" i="8" s="1"/>
  <c r="BA333" i="1"/>
  <c r="BA315" i="8" s="1"/>
  <c r="BA113" i="1"/>
  <c r="BA72" i="1"/>
  <c r="BA53" i="1"/>
  <c r="BA274" i="1"/>
  <c r="BA51" i="1"/>
  <c r="BA273" i="1"/>
  <c r="BA54" i="1"/>
  <c r="BA50" i="1"/>
  <c r="BA49" i="1"/>
  <c r="BA30" i="1"/>
  <c r="BA272" i="1"/>
  <c r="BA275" i="1"/>
  <c r="BA277" i="1"/>
  <c r="BA276" i="1"/>
  <c r="AZ24" i="10" l="1"/>
  <c r="AZ25" i="10" s="1"/>
  <c r="AG19" i="11"/>
  <c r="AG18" i="11"/>
  <c r="AG15" i="11"/>
  <c r="AG16" i="11"/>
  <c r="AG14" i="11"/>
  <c r="AG17" i="11"/>
  <c r="BA19" i="10"/>
  <c r="BA31" i="10"/>
  <c r="BA225" i="1"/>
  <c r="BA73" i="1"/>
  <c r="BA74" i="1"/>
  <c r="BA271" i="1"/>
  <c r="BA70" i="1"/>
  <c r="BA48" i="1"/>
  <c r="BA69" i="1"/>
  <c r="BA71" i="1"/>
  <c r="BA63" i="1"/>
  <c r="BA223" i="1" s="1"/>
  <c r="BA42" i="1"/>
  <c r="BA29" i="1"/>
  <c r="BA269" i="1"/>
  <c r="BA25" i="1"/>
  <c r="BA28" i="1"/>
  <c r="AG11" i="11" l="1"/>
  <c r="BA21" i="10"/>
  <c r="BA20" i="10"/>
  <c r="BA18" i="10"/>
  <c r="BA17" i="10"/>
  <c r="AG16" i="10"/>
  <c r="BA16" i="10"/>
  <c r="BA68" i="1"/>
  <c r="BA62" i="1"/>
  <c r="BA222" i="1" s="1"/>
  <c r="BA61" i="1"/>
  <c r="BA221" i="1" s="1"/>
  <c r="BA24" i="1"/>
  <c r="BA58" i="1"/>
  <c r="BA192" i="9"/>
  <c r="BA66" i="1"/>
  <c r="BA215" i="1"/>
  <c r="BA214" i="1" s="1"/>
  <c r="BA87" i="1"/>
  <c r="BA11" i="10" l="1"/>
  <c r="BA15" i="10"/>
  <c r="BA57" i="1"/>
  <c r="BA218" i="1"/>
  <c r="BA217" i="1" s="1"/>
  <c r="BA216" i="1" s="1"/>
  <c r="BA250" i="1" s="1"/>
  <c r="BA88" i="1"/>
  <c r="BA86" i="1" s="1"/>
  <c r="AZ280" i="1"/>
  <c r="BA24" i="10" l="1"/>
  <c r="BA25" i="10" s="1"/>
  <c r="BA27" i="10"/>
  <c r="BA262" i="1"/>
  <c r="BA95" i="1"/>
  <c r="BB25" i="1"/>
  <c r="BB269" i="1"/>
  <c r="BB322" i="1" l="1"/>
  <c r="BA29" i="10"/>
  <c r="BA345" i="1"/>
  <c r="BA266" i="1"/>
  <c r="BB58" i="1"/>
  <c r="BB26" i="1"/>
  <c r="BA39" i="10" l="1"/>
  <c r="BA40" i="10" s="1"/>
  <c r="BA328" i="8"/>
  <c r="BB59" i="1"/>
  <c r="BB219" i="1" s="1"/>
  <c r="BB218" i="1"/>
  <c r="BB98" i="1"/>
  <c r="BB27" i="1"/>
  <c r="BB29" i="1"/>
  <c r="BB28" i="1"/>
  <c r="BB30" i="1"/>
  <c r="BB61" i="1" l="1"/>
  <c r="BB221" i="1" s="1"/>
  <c r="BB62" i="1"/>
  <c r="BB222" i="1" s="1"/>
  <c r="BB60" i="1"/>
  <c r="BB220" i="1" s="1"/>
  <c r="BB63" i="1"/>
  <c r="BB114" i="1"/>
  <c r="BB99" i="1"/>
  <c r="BB32" i="10" l="1"/>
  <c r="BB57" i="1"/>
  <c r="BB223" i="1"/>
  <c r="BB217" i="1" s="1"/>
  <c r="BB226" i="1"/>
  <c r="BB115" i="1"/>
  <c r="BB100" i="1"/>
  <c r="BB33" i="10" l="1"/>
  <c r="BB227" i="1"/>
  <c r="BB116" i="1"/>
  <c r="BB101" i="1"/>
  <c r="BB34" i="10" l="1"/>
  <c r="BB228" i="1"/>
  <c r="BB117" i="1"/>
  <c r="BB102" i="1"/>
  <c r="BB35" i="10" l="1"/>
  <c r="BB229" i="1"/>
  <c r="BB118" i="1"/>
  <c r="BB24" i="1"/>
  <c r="BB293" i="1"/>
  <c r="BB51" i="1"/>
  <c r="BB36" i="10" l="1"/>
  <c r="BB230" i="1"/>
  <c r="BB71" i="1"/>
  <c r="BB52" i="1"/>
  <c r="BB18" i="10" l="1"/>
  <c r="BB225" i="1"/>
  <c r="BB72" i="1"/>
  <c r="BB87" i="1"/>
  <c r="BB19" i="10" l="1"/>
  <c r="BB216" i="1"/>
  <c r="BB88" i="1"/>
  <c r="BB86" i="1" s="1"/>
  <c r="BA280" i="1"/>
  <c r="BB50" i="1"/>
  <c r="BB276" i="1"/>
  <c r="AG24" i="11" l="1"/>
  <c r="BB27" i="10"/>
  <c r="BB262" i="1"/>
  <c r="BB95" i="1"/>
  <c r="BB70" i="1"/>
  <c r="BB53" i="1"/>
  <c r="BB29" i="10" l="1"/>
  <c r="BB17" i="10"/>
  <c r="BB266" i="1"/>
  <c r="BB345" i="1"/>
  <c r="BB73" i="1"/>
  <c r="BB274" i="1"/>
  <c r="BB42" i="1"/>
  <c r="BB20" i="10" l="1"/>
  <c r="BB192" i="9"/>
  <c r="BB328" i="8"/>
  <c r="BB66" i="1"/>
  <c r="BB215" i="1"/>
  <c r="BB214" i="1" s="1"/>
  <c r="BB113" i="1"/>
  <c r="BB97" i="1"/>
  <c r="BB272" i="1"/>
  <c r="BB289" i="1"/>
  <c r="BB273" i="1"/>
  <c r="BB290" i="1"/>
  <c r="BB49" i="1"/>
  <c r="BB277" i="1"/>
  <c r="BB54" i="1"/>
  <c r="BB292" i="1"/>
  <c r="BB291" i="1"/>
  <c r="BB275" i="1"/>
  <c r="BB31" i="10" l="1"/>
  <c r="BB11" i="10"/>
  <c r="BB250" i="1"/>
  <c r="BB288" i="1"/>
  <c r="BB74" i="1"/>
  <c r="BB271" i="1"/>
  <c r="BB263" i="1"/>
  <c r="BB48" i="1"/>
  <c r="BB69" i="1"/>
  <c r="BC322" i="1"/>
  <c r="BC272" i="1"/>
  <c r="BC274" i="1"/>
  <c r="BC275" i="1"/>
  <c r="BC277" i="1"/>
  <c r="BC273" i="1"/>
  <c r="BC269" i="1"/>
  <c r="BC276" i="1"/>
  <c r="BB342" i="1" l="1"/>
  <c r="BB325" i="8" s="1"/>
  <c r="BB21" i="10"/>
  <c r="BB16" i="10"/>
  <c r="BB333" i="1"/>
  <c r="BB315" i="8" s="1"/>
  <c r="BB68" i="1"/>
  <c r="BC271" i="1"/>
  <c r="BC101" i="1"/>
  <c r="BC290" i="1"/>
  <c r="BC29" i="1"/>
  <c r="BC52" i="1"/>
  <c r="BB15" i="10" l="1"/>
  <c r="BB24" i="10" s="1"/>
  <c r="BB25" i="10" s="1"/>
  <c r="BC62" i="1"/>
  <c r="BC222" i="1" s="1"/>
  <c r="BC117" i="1"/>
  <c r="BC72" i="1"/>
  <c r="BC289" i="1"/>
  <c r="BC291" i="1"/>
  <c r="BC26" i="1"/>
  <c r="BC102" i="1"/>
  <c r="BC292" i="1"/>
  <c r="BC293" i="1"/>
  <c r="BB39" i="10" l="1"/>
  <c r="BB40" i="10" s="1"/>
  <c r="BC19" i="10"/>
  <c r="BC35" i="10"/>
  <c r="BC229" i="1"/>
  <c r="BC118" i="1"/>
  <c r="BC59" i="1"/>
  <c r="BC219" i="1" s="1"/>
  <c r="BC288" i="1"/>
  <c r="BC27" i="1"/>
  <c r="BC100" i="1"/>
  <c r="BC54" i="1"/>
  <c r="BC51" i="1"/>
  <c r="BC36" i="10" l="1"/>
  <c r="BC230" i="1"/>
  <c r="BC116" i="1"/>
  <c r="BC74" i="1"/>
  <c r="BC71" i="1"/>
  <c r="BC60" i="1"/>
  <c r="BC220" i="1" s="1"/>
  <c r="BC42" i="1"/>
  <c r="BC53" i="1"/>
  <c r="BC87" i="1"/>
  <c r="BC50" i="1"/>
  <c r="BC21" i="10" l="1"/>
  <c r="BC18" i="10"/>
  <c r="BC34" i="10"/>
  <c r="BC228" i="1"/>
  <c r="BC73" i="1"/>
  <c r="BC70" i="1"/>
  <c r="BC88" i="1"/>
  <c r="BC86" i="1" s="1"/>
  <c r="BC192" i="9"/>
  <c r="BC66" i="1"/>
  <c r="BC215" i="1"/>
  <c r="BC214" i="1" s="1"/>
  <c r="BC25" i="1"/>
  <c r="BB280" i="1"/>
  <c r="BC20" i="10" l="1"/>
  <c r="BC11" i="10"/>
  <c r="BC27" i="10"/>
  <c r="BC17" i="10"/>
  <c r="BC95" i="1"/>
  <c r="BC262" i="1"/>
  <c r="BC58" i="1"/>
  <c r="BC218" i="1" s="1"/>
  <c r="BC28" i="1"/>
  <c r="BC345" i="1" l="1"/>
  <c r="BC328" i="8" s="1"/>
  <c r="BC29" i="10"/>
  <c r="BC266" i="1"/>
  <c r="BC61" i="1"/>
  <c r="BC221" i="1" s="1"/>
  <c r="BC30" i="1"/>
  <c r="BC99" i="1"/>
  <c r="BC98" i="1"/>
  <c r="BC63" i="1" l="1"/>
  <c r="BC223" i="1" s="1"/>
  <c r="BC217" i="1" s="1"/>
  <c r="BC114" i="1"/>
  <c r="BC115" i="1"/>
  <c r="BC49" i="1"/>
  <c r="BC33" i="10" l="1"/>
  <c r="BC32" i="10"/>
  <c r="BC226" i="1"/>
  <c r="BC227" i="1"/>
  <c r="BC48" i="1"/>
  <c r="BC69" i="1"/>
  <c r="BC97" i="1"/>
  <c r="BC113" i="1"/>
  <c r="BC24" i="1"/>
  <c r="BC57" i="1"/>
  <c r="BD322" i="1"/>
  <c r="BD275" i="1"/>
  <c r="BD53" i="1"/>
  <c r="AH17" i="11" l="1"/>
  <c r="BC16" i="10"/>
  <c r="BC31" i="10"/>
  <c r="BC333" i="1"/>
  <c r="BC342" i="1"/>
  <c r="BC263" i="1"/>
  <c r="BC68" i="1"/>
  <c r="BC225" i="1"/>
  <c r="BD73" i="1"/>
  <c r="BD51" i="1"/>
  <c r="BC15" i="10" l="1"/>
  <c r="BD20" i="10"/>
  <c r="BC325" i="8"/>
  <c r="BC315" i="8"/>
  <c r="BC216" i="1"/>
  <c r="BC250" i="1" s="1"/>
  <c r="BD71" i="1"/>
  <c r="BD25" i="1"/>
  <c r="BD30" i="1"/>
  <c r="BD26" i="1"/>
  <c r="BD98" i="1"/>
  <c r="BD28" i="1"/>
  <c r="BD29" i="1"/>
  <c r="BD27" i="1"/>
  <c r="BD50" i="1"/>
  <c r="BC39" i="10" l="1"/>
  <c r="BC40" i="10" s="1"/>
  <c r="BC24" i="10"/>
  <c r="BC25" i="10" s="1"/>
  <c r="BD18" i="10"/>
  <c r="BD70" i="1"/>
  <c r="BD60" i="1"/>
  <c r="BD220" i="1" s="1"/>
  <c r="BD63" i="1"/>
  <c r="BD223" i="1" s="1"/>
  <c r="BD58" i="1"/>
  <c r="BD218" i="1" s="1"/>
  <c r="BD24" i="1"/>
  <c r="BD61" i="1"/>
  <c r="BD221" i="1" s="1"/>
  <c r="BD62" i="1"/>
  <c r="BD222" i="1" s="1"/>
  <c r="BD59" i="1"/>
  <c r="BD219" i="1" s="1"/>
  <c r="BD114" i="1"/>
  <c r="BD99" i="1"/>
  <c r="BD17" i="10" l="1"/>
  <c r="AH32" i="10"/>
  <c r="BD32" i="10"/>
  <c r="BD217" i="1"/>
  <c r="BD226" i="1"/>
  <c r="BD115" i="1"/>
  <c r="BD100" i="1"/>
  <c r="BD33" i="10" l="1"/>
  <c r="BD227" i="1"/>
  <c r="BD116" i="1"/>
  <c r="BD101" i="1"/>
  <c r="AH34" i="10" l="1"/>
  <c r="BD34" i="10"/>
  <c r="BD228" i="1"/>
  <c r="BD117" i="1"/>
  <c r="BD102" i="1"/>
  <c r="AH35" i="10" l="1"/>
  <c r="BD35" i="10"/>
  <c r="BD229" i="1"/>
  <c r="BD118" i="1"/>
  <c r="BD57" i="1"/>
  <c r="BD277" i="1"/>
  <c r="BD273" i="1"/>
  <c r="BD276" i="1"/>
  <c r="BD272" i="1"/>
  <c r="BD274" i="1"/>
  <c r="AH16" i="11" l="1"/>
  <c r="AH19" i="11"/>
  <c r="AH18" i="11"/>
  <c r="AH15" i="11"/>
  <c r="AH14" i="11"/>
  <c r="AH36" i="10"/>
  <c r="BD36" i="10"/>
  <c r="BD230" i="1"/>
  <c r="BD271" i="1"/>
  <c r="AH13" i="11" s="1"/>
  <c r="BD290" i="1"/>
  <c r="BD52" i="1"/>
  <c r="AH28" i="11" l="1"/>
  <c r="BD225" i="1"/>
  <c r="BD72" i="1"/>
  <c r="BD42" i="1"/>
  <c r="BD293" i="1"/>
  <c r="AH31" i="11" l="1"/>
  <c r="BD19" i="10"/>
  <c r="BD192" i="9"/>
  <c r="BD216" i="1"/>
  <c r="BD215" i="1"/>
  <c r="BD214" i="1" s="1"/>
  <c r="BD66" i="1"/>
  <c r="BD87" i="1"/>
  <c r="BD11" i="10" l="1"/>
  <c r="BD250" i="1"/>
  <c r="BD88" i="1"/>
  <c r="BD86" i="1" s="1"/>
  <c r="BC280" i="1"/>
  <c r="AH27" i="10" l="1"/>
  <c r="BD27" i="10"/>
  <c r="BD262" i="1"/>
  <c r="BD95" i="1"/>
  <c r="BD97" i="1"/>
  <c r="BD113" i="1"/>
  <c r="BD54" i="1"/>
  <c r="BD269" i="1"/>
  <c r="AH11" i="11" l="1"/>
  <c r="BD31" i="10"/>
  <c r="BD29" i="10"/>
  <c r="BD263" i="1"/>
  <c r="BD345" i="1"/>
  <c r="BD266" i="1"/>
  <c r="BD74" i="1"/>
  <c r="BD291" i="1"/>
  <c r="BD289" i="1"/>
  <c r="BD292" i="1"/>
  <c r="AH29" i="11" l="1"/>
  <c r="AH30" i="11"/>
  <c r="AH27" i="11"/>
  <c r="AH22" i="11"/>
  <c r="BD21" i="10"/>
  <c r="BD328" i="8"/>
  <c r="BD288" i="1"/>
  <c r="AH26" i="11" s="1"/>
  <c r="BD49" i="1"/>
  <c r="BD342" i="1" l="1"/>
  <c r="BD333" i="1"/>
  <c r="BD69" i="1"/>
  <c r="BD48" i="1"/>
  <c r="BE322" i="1"/>
  <c r="BE101" i="1"/>
  <c r="BD16" i="10" l="1"/>
  <c r="BD315" i="8"/>
  <c r="BD325" i="8"/>
  <c r="BD68" i="1"/>
  <c r="BE117" i="1"/>
  <c r="BE29" i="1"/>
  <c r="BE35" i="10" l="1"/>
  <c r="BD15" i="10"/>
  <c r="BD24" i="10" s="1"/>
  <c r="BD25" i="10" s="1"/>
  <c r="BE229" i="1"/>
  <c r="BE62" i="1"/>
  <c r="BE222" i="1" s="1"/>
  <c r="BE292" i="1"/>
  <c r="BE293" i="1"/>
  <c r="BE100" i="1"/>
  <c r="BE289" i="1"/>
  <c r="BE290" i="1"/>
  <c r="BE291" i="1"/>
  <c r="BD39" i="10" l="1"/>
  <c r="BD40" i="10" s="1"/>
  <c r="BE116" i="1"/>
  <c r="BE288" i="1"/>
  <c r="BE49" i="1"/>
  <c r="BE53" i="1"/>
  <c r="BE50" i="1"/>
  <c r="BE51" i="1"/>
  <c r="BE102" i="1"/>
  <c r="BE269" i="1"/>
  <c r="BE274" i="1"/>
  <c r="BE52" i="1"/>
  <c r="BE30" i="1"/>
  <c r="BE54" i="1"/>
  <c r="BE34" i="10" l="1"/>
  <c r="BE228" i="1"/>
  <c r="BE73" i="1"/>
  <c r="BE72" i="1"/>
  <c r="BE70" i="1"/>
  <c r="BE118" i="1"/>
  <c r="BE63" i="1"/>
  <c r="BE223" i="1" s="1"/>
  <c r="BE48" i="1"/>
  <c r="BE69" i="1"/>
  <c r="BE71" i="1"/>
  <c r="BE74" i="1"/>
  <c r="BE28" i="1"/>
  <c r="BE36" i="10" l="1"/>
  <c r="BE17" i="10"/>
  <c r="BE21" i="10"/>
  <c r="BE19" i="10"/>
  <c r="BE20" i="10"/>
  <c r="BE18" i="10"/>
  <c r="BE16" i="10"/>
  <c r="BE230" i="1"/>
  <c r="BE68" i="1"/>
  <c r="BE61" i="1"/>
  <c r="BE221" i="1" s="1"/>
  <c r="BE277" i="1"/>
  <c r="BE27" i="1"/>
  <c r="BE26" i="1"/>
  <c r="BE99" i="1"/>
  <c r="BE25" i="1"/>
  <c r="BE15" i="10" l="1"/>
  <c r="BE115" i="1"/>
  <c r="BE24" i="1"/>
  <c r="BE58" i="1"/>
  <c r="BE59" i="1"/>
  <c r="BE219" i="1" s="1"/>
  <c r="BE60" i="1"/>
  <c r="BE220" i="1" s="1"/>
  <c r="BE98" i="1"/>
  <c r="BE33" i="10" l="1"/>
  <c r="BE227" i="1"/>
  <c r="BE57" i="1"/>
  <c r="BE218" i="1"/>
  <c r="BE217" i="1" s="1"/>
  <c r="BE114" i="1"/>
  <c r="BE273" i="1"/>
  <c r="BE276" i="1"/>
  <c r="BE275" i="1"/>
  <c r="BE42" i="1"/>
  <c r="BE32" i="10" l="1"/>
  <c r="BE192" i="9"/>
  <c r="BE226" i="1"/>
  <c r="BE66" i="1"/>
  <c r="BE215" i="1"/>
  <c r="BE214" i="1" s="1"/>
  <c r="BE272" i="1"/>
  <c r="BE11" i="10" l="1"/>
  <c r="BE225" i="1"/>
  <c r="BE271" i="1"/>
  <c r="BE87" i="1"/>
  <c r="BE24" i="10" l="1"/>
  <c r="BE25" i="10" s="1"/>
  <c r="BE216" i="1"/>
  <c r="BE250" i="1" s="1"/>
  <c r="BE88" i="1"/>
  <c r="BE86" i="1" s="1"/>
  <c r="BD280" i="1"/>
  <c r="AH24" i="11" l="1"/>
  <c r="BE27" i="10"/>
  <c r="BE262" i="1"/>
  <c r="BE95" i="1"/>
  <c r="BE113" i="1"/>
  <c r="BE97" i="1"/>
  <c r="BF276" i="1"/>
  <c r="BF277" i="1"/>
  <c r="BF102" i="1"/>
  <c r="BE31" i="10" l="1"/>
  <c r="BE29" i="10"/>
  <c r="BE39" i="10" s="1"/>
  <c r="BE40" i="10" s="1"/>
  <c r="BF322" i="1"/>
  <c r="BE342" i="1"/>
  <c r="BE333" i="1"/>
  <c r="BE263" i="1"/>
  <c r="BE266" i="1"/>
  <c r="BE345" i="1"/>
  <c r="BF118" i="1"/>
  <c r="BF28" i="1"/>
  <c r="BF36" i="10" l="1"/>
  <c r="BE315" i="8"/>
  <c r="BE328" i="8"/>
  <c r="BE325" i="8"/>
  <c r="BF230" i="1"/>
  <c r="BF61" i="1"/>
  <c r="BF221" i="1" s="1"/>
  <c r="BF274" i="1"/>
  <c r="BF27" i="1"/>
  <c r="BF272" i="1"/>
  <c r="BF53" i="1"/>
  <c r="BF100" i="1"/>
  <c r="BF29" i="1"/>
  <c r="BF30" i="1"/>
  <c r="BF269" i="1"/>
  <c r="BF275" i="1"/>
  <c r="BF291" i="1"/>
  <c r="BF101" i="1"/>
  <c r="BF290" i="1"/>
  <c r="BF292" i="1"/>
  <c r="BF99" i="1"/>
  <c r="BF289" i="1"/>
  <c r="BF98" i="1"/>
  <c r="BF49" i="1"/>
  <c r="BF273" i="1"/>
  <c r="BF293" i="1"/>
  <c r="BF62" i="1" l="1"/>
  <c r="BF222" i="1" s="1"/>
  <c r="BF60" i="1"/>
  <c r="BF220" i="1" s="1"/>
  <c r="BF117" i="1"/>
  <c r="BF115" i="1"/>
  <c r="BF116" i="1"/>
  <c r="BF114" i="1"/>
  <c r="BF97" i="1"/>
  <c r="BF263" i="1" s="1"/>
  <c r="BF73" i="1"/>
  <c r="BF63" i="1"/>
  <c r="BF223" i="1" s="1"/>
  <c r="BF271" i="1"/>
  <c r="BF288" i="1"/>
  <c r="BF69" i="1"/>
  <c r="BF50" i="1"/>
  <c r="BF20" i="10" l="1"/>
  <c r="BF32" i="10"/>
  <c r="BF34" i="10"/>
  <c r="BF16" i="10"/>
  <c r="BF33" i="10"/>
  <c r="BF35" i="10"/>
  <c r="BF226" i="1"/>
  <c r="BF228" i="1"/>
  <c r="BF227" i="1"/>
  <c r="BF229" i="1"/>
  <c r="BF333" i="1"/>
  <c r="BF315" i="8" s="1"/>
  <c r="BF113" i="1"/>
  <c r="BF342" i="1"/>
  <c r="BF325" i="8" s="1"/>
  <c r="BF70" i="1"/>
  <c r="BF25" i="1"/>
  <c r="BF51" i="1"/>
  <c r="BF54" i="1"/>
  <c r="BF52" i="1"/>
  <c r="BF17" i="10" l="1"/>
  <c r="BF31" i="10"/>
  <c r="BF225" i="1"/>
  <c r="BF71" i="1"/>
  <c r="BF48" i="1"/>
  <c r="BF74" i="1"/>
  <c r="BF72" i="1"/>
  <c r="BF58" i="1"/>
  <c r="BF218" i="1" s="1"/>
  <c r="BF26" i="1"/>
  <c r="BF87" i="1"/>
  <c r="BF21" i="10" l="1"/>
  <c r="BF18" i="10"/>
  <c r="BF19" i="10"/>
  <c r="BF68" i="1"/>
  <c r="BF24" i="1"/>
  <c r="BF59" i="1"/>
  <c r="BF219" i="1" s="1"/>
  <c r="BF217" i="1" s="1"/>
  <c r="BF216" i="1" s="1"/>
  <c r="BF88" i="1"/>
  <c r="BF86" i="1" s="1"/>
  <c r="BE280" i="1"/>
  <c r="BF42" i="1"/>
  <c r="BF27" i="10" l="1"/>
  <c r="BF15" i="10"/>
  <c r="BF57" i="1"/>
  <c r="BF192" i="9"/>
  <c r="BF95" i="1"/>
  <c r="BF262" i="1"/>
  <c r="BF215" i="1"/>
  <c r="BF214" i="1" s="1"/>
  <c r="BF66" i="1"/>
  <c r="BG276" i="1"/>
  <c r="BG274" i="1"/>
  <c r="BG272" i="1"/>
  <c r="BG273" i="1"/>
  <c r="BG275" i="1"/>
  <c r="BG277" i="1"/>
  <c r="AI15" i="11" l="1"/>
  <c r="AI18" i="11"/>
  <c r="AI17" i="11"/>
  <c r="AI16" i="11"/>
  <c r="AI19" i="11"/>
  <c r="AI14" i="11"/>
  <c r="BF11" i="10"/>
  <c r="BF29" i="10"/>
  <c r="BF250" i="1"/>
  <c r="BG322" i="1"/>
  <c r="BF266" i="1"/>
  <c r="BF345" i="1"/>
  <c r="BG271" i="1"/>
  <c r="BG49" i="1"/>
  <c r="BG53" i="1"/>
  <c r="BG54" i="1"/>
  <c r="BG50" i="1"/>
  <c r="BG52" i="1"/>
  <c r="BG51" i="1"/>
  <c r="BF24" i="10" l="1"/>
  <c r="BF25" i="10" s="1"/>
  <c r="BF39" i="10"/>
  <c r="BF40" i="10" s="1"/>
  <c r="BF328" i="8"/>
  <c r="BG48" i="1"/>
  <c r="BG69" i="1"/>
  <c r="BG70" i="1"/>
  <c r="BG71" i="1"/>
  <c r="BG72" i="1"/>
  <c r="BG73" i="1"/>
  <c r="BG74" i="1"/>
  <c r="BG29" i="1"/>
  <c r="BG292" i="1"/>
  <c r="AI30" i="11" l="1"/>
  <c r="BG21" i="10"/>
  <c r="BG20" i="10"/>
  <c r="BG19" i="10"/>
  <c r="BG18" i="10"/>
  <c r="BG16" i="10"/>
  <c r="BG17" i="10"/>
  <c r="BG68" i="1"/>
  <c r="BG62" i="1"/>
  <c r="BG222" i="1" s="1"/>
  <c r="BG28" i="1"/>
  <c r="BG25" i="1"/>
  <c r="BG26" i="1"/>
  <c r="BG27" i="1"/>
  <c r="BG30" i="1"/>
  <c r="BG102" i="1"/>
  <c r="BG15" i="10" l="1"/>
  <c r="BG118" i="1"/>
  <c r="BG24" i="1"/>
  <c r="BG58" i="1"/>
  <c r="BG218" i="1" s="1"/>
  <c r="BG59" i="1"/>
  <c r="BG219" i="1" s="1"/>
  <c r="BG60" i="1"/>
  <c r="BG220" i="1" s="1"/>
  <c r="BG61" i="1"/>
  <c r="BG221" i="1" s="1"/>
  <c r="BG63" i="1"/>
  <c r="BG223" i="1" s="1"/>
  <c r="BG98" i="1"/>
  <c r="BG36" i="10" l="1"/>
  <c r="BG230" i="1"/>
  <c r="AI36" i="10"/>
  <c r="BG217" i="1"/>
  <c r="BG57" i="1"/>
  <c r="BG114" i="1"/>
  <c r="BG99" i="1"/>
  <c r="AI32" i="10" l="1"/>
  <c r="BG32" i="10"/>
  <c r="BG226" i="1"/>
  <c r="BG115" i="1"/>
  <c r="BG100" i="1"/>
  <c r="AI33" i="10" l="1"/>
  <c r="BG33" i="10"/>
  <c r="BG227" i="1"/>
  <c r="BG116" i="1"/>
  <c r="BG101" i="1"/>
  <c r="AI34" i="10" l="1"/>
  <c r="BG34" i="10"/>
  <c r="BG228" i="1"/>
  <c r="BG117" i="1"/>
  <c r="BG291" i="1"/>
  <c r="BG293" i="1"/>
  <c r="BG290" i="1"/>
  <c r="BG289" i="1"/>
  <c r="AI31" i="11" l="1"/>
  <c r="AI29" i="11"/>
  <c r="AI28" i="11"/>
  <c r="AI27" i="11"/>
  <c r="AI35" i="10"/>
  <c r="BG35" i="10"/>
  <c r="BG229" i="1"/>
  <c r="BG288" i="1"/>
  <c r="BG97" i="1"/>
  <c r="BG113" i="1"/>
  <c r="BG269" i="1"/>
  <c r="BG42" i="1"/>
  <c r="AI11" i="11" l="1"/>
  <c r="BG31" i="10"/>
  <c r="BG192" i="9"/>
  <c r="BG263" i="1"/>
  <c r="BG342" i="1"/>
  <c r="BG333" i="1"/>
  <c r="BG225" i="1"/>
  <c r="BG66" i="1"/>
  <c r="BG215" i="1"/>
  <c r="BG214" i="1" s="1"/>
  <c r="BG87" i="1"/>
  <c r="BG11" i="10" l="1"/>
  <c r="BG325" i="8"/>
  <c r="BG315" i="8"/>
  <c r="BG216" i="1"/>
  <c r="BG250" i="1" s="1"/>
  <c r="BG88" i="1"/>
  <c r="BG86" i="1" s="1"/>
  <c r="BF280" i="1"/>
  <c r="BG24" i="10" l="1"/>
  <c r="BG25" i="10" s="1"/>
  <c r="BG27" i="10"/>
  <c r="BG262" i="1"/>
  <c r="BG95" i="1"/>
  <c r="BH42" i="1"/>
  <c r="BG29" i="10" l="1"/>
  <c r="BG39" i="10" s="1"/>
  <c r="BG40" i="10" s="1"/>
  <c r="BH322" i="1"/>
  <c r="AI29" i="10"/>
  <c r="BH192" i="9"/>
  <c r="BG345" i="1"/>
  <c r="BG266" i="1"/>
  <c r="BH215" i="1"/>
  <c r="BH214" i="1" s="1"/>
  <c r="BH25" i="1"/>
  <c r="BG328" i="8" l="1"/>
  <c r="BH58" i="1"/>
  <c r="BH218" i="1" s="1"/>
  <c r="BH27" i="1"/>
  <c r="BH29" i="1"/>
  <c r="BH30" i="1"/>
  <c r="BH26" i="1"/>
  <c r="BH99" i="1"/>
  <c r="BH28" i="1"/>
  <c r="BH98" i="1"/>
  <c r="BH61" i="1" l="1"/>
  <c r="BH221" i="1" s="1"/>
  <c r="BH60" i="1"/>
  <c r="BH220" i="1" s="1"/>
  <c r="BH59" i="1"/>
  <c r="BH219" i="1" s="1"/>
  <c r="BH114" i="1"/>
  <c r="BH63" i="1"/>
  <c r="BH223" i="1" s="1"/>
  <c r="BH62" i="1"/>
  <c r="BH222" i="1" s="1"/>
  <c r="BH115" i="1"/>
  <c r="BH100" i="1"/>
  <c r="BH33" i="10" l="1"/>
  <c r="BH32" i="10"/>
  <c r="BH226" i="1"/>
  <c r="BH217" i="1"/>
  <c r="BH227" i="1"/>
  <c r="BH116" i="1"/>
  <c r="BH101" i="1"/>
  <c r="BH34" i="10" l="1"/>
  <c r="BH228" i="1"/>
  <c r="BH117" i="1"/>
  <c r="BH102" i="1"/>
  <c r="BH35" i="10" l="1"/>
  <c r="BH229" i="1"/>
  <c r="BH118" i="1"/>
  <c r="BH66" i="1"/>
  <c r="BH269" i="1"/>
  <c r="BH50" i="1"/>
  <c r="BH11" i="10" l="1"/>
  <c r="BH36" i="10"/>
  <c r="BH230" i="1"/>
  <c r="BH70" i="1"/>
  <c r="BH292" i="1"/>
  <c r="BH273" i="1"/>
  <c r="BH293" i="1"/>
  <c r="BH289" i="1"/>
  <c r="BH290" i="1"/>
  <c r="BH291" i="1"/>
  <c r="BH17" i="10" l="1"/>
  <c r="BH225" i="1"/>
  <c r="BH288" i="1"/>
  <c r="BH277" i="1"/>
  <c r="BH275" i="1"/>
  <c r="BH216" i="1" l="1"/>
  <c r="BH250" i="1" s="1"/>
  <c r="BH113" i="1"/>
  <c r="BH97" i="1"/>
  <c r="BH87" i="1"/>
  <c r="BH31" i="10" l="1"/>
  <c r="BH333" i="1"/>
  <c r="BH342" i="1"/>
  <c r="BH263" i="1"/>
  <c r="BH88" i="1"/>
  <c r="BH86" i="1" s="1"/>
  <c r="BG280" i="1"/>
  <c r="BH49" i="1"/>
  <c r="AI24" i="11" l="1"/>
  <c r="BH27" i="10"/>
  <c r="BH325" i="8"/>
  <c r="BH315" i="8"/>
  <c r="BH262" i="1"/>
  <c r="BH95" i="1"/>
  <c r="BH69" i="1"/>
  <c r="BH51" i="1"/>
  <c r="BH29" i="10" l="1"/>
  <c r="BH16" i="10"/>
  <c r="BH345" i="1"/>
  <c r="BH266" i="1"/>
  <c r="BH71" i="1"/>
  <c r="BH52" i="1"/>
  <c r="BH18" i="10" l="1"/>
  <c r="BH328" i="8"/>
  <c r="BH72" i="1"/>
  <c r="BH54" i="1"/>
  <c r="BH272" i="1"/>
  <c r="BH53" i="1"/>
  <c r="BH276" i="1"/>
  <c r="BH274" i="1"/>
  <c r="BH19" i="10" l="1"/>
  <c r="BH74" i="1"/>
  <c r="BH73" i="1"/>
  <c r="BH48" i="1"/>
  <c r="BH271" i="1"/>
  <c r="BH24" i="1"/>
  <c r="BH57" i="1"/>
  <c r="BI322" i="1"/>
  <c r="BI100" i="1"/>
  <c r="BI99" i="1"/>
  <c r="BI102" i="1"/>
  <c r="BI87" i="1"/>
  <c r="BI98" i="1"/>
  <c r="BI101" i="1"/>
  <c r="BI27" i="1"/>
  <c r="BI291" i="1"/>
  <c r="BH20" i="10" l="1"/>
  <c r="BH21" i="10"/>
  <c r="BH68" i="1"/>
  <c r="BI117" i="1"/>
  <c r="BI116" i="1"/>
  <c r="BI115" i="1"/>
  <c r="BI118" i="1"/>
  <c r="BI114" i="1"/>
  <c r="BI97" i="1"/>
  <c r="BI263" i="1" s="1"/>
  <c r="BI60" i="1"/>
  <c r="BI220" i="1" s="1"/>
  <c r="BI88" i="1"/>
  <c r="BI86" i="1" s="1"/>
  <c r="BH280" i="1"/>
  <c r="BI49" i="1"/>
  <c r="BI33" i="10" l="1"/>
  <c r="BI34" i="10"/>
  <c r="BI35" i="10"/>
  <c r="BI27" i="10"/>
  <c r="BH15" i="10"/>
  <c r="BI32" i="10"/>
  <c r="BI36" i="10"/>
  <c r="BI226" i="1"/>
  <c r="BI230" i="1"/>
  <c r="BI227" i="1"/>
  <c r="BI228" i="1"/>
  <c r="BI229" i="1"/>
  <c r="BI113" i="1"/>
  <c r="BI262" i="1"/>
  <c r="BI95" i="1"/>
  <c r="BI69" i="1"/>
  <c r="BI50" i="1"/>
  <c r="BH24" i="10" l="1"/>
  <c r="BH25" i="10" s="1"/>
  <c r="BH39" i="10"/>
  <c r="BH40" i="10" s="1"/>
  <c r="BI29" i="10"/>
  <c r="BI31" i="10"/>
  <c r="BI16" i="10"/>
  <c r="BI225" i="1"/>
  <c r="BI345" i="1"/>
  <c r="BI266" i="1"/>
  <c r="BI70" i="1"/>
  <c r="BI51" i="1"/>
  <c r="BI17" i="10" l="1"/>
  <c r="BI328" i="8"/>
  <c r="BI71" i="1"/>
  <c r="BI53" i="1"/>
  <c r="BI273" i="1"/>
  <c r="BI52" i="1"/>
  <c r="BI54" i="1"/>
  <c r="BI26" i="1"/>
  <c r="BI18" i="10" l="1"/>
  <c r="BI73" i="1"/>
  <c r="BI48" i="1"/>
  <c r="BI72" i="1"/>
  <c r="BI74" i="1"/>
  <c r="BI59" i="1"/>
  <c r="BI219" i="1" s="1"/>
  <c r="BI29" i="1"/>
  <c r="BI277" i="1"/>
  <c r="BI269" i="1"/>
  <c r="BI276" i="1"/>
  <c r="BI292" i="1"/>
  <c r="BI42" i="1"/>
  <c r="BI290" i="1"/>
  <c r="BI28" i="1"/>
  <c r="BI25" i="1"/>
  <c r="BI274" i="1"/>
  <c r="BI30" i="1"/>
  <c r="BI19" i="10" l="1"/>
  <c r="BI21" i="10"/>
  <c r="BI20" i="10"/>
  <c r="BI68" i="1"/>
  <c r="BI63" i="1"/>
  <c r="BI223" i="1" s="1"/>
  <c r="BI62" i="1"/>
  <c r="BI222" i="1" s="1"/>
  <c r="BI61" i="1"/>
  <c r="BI221" i="1" s="1"/>
  <c r="BI24" i="1"/>
  <c r="BI58" i="1"/>
  <c r="BI218" i="1" s="1"/>
  <c r="BI192" i="9"/>
  <c r="BI215" i="1"/>
  <c r="BI214" i="1" s="1"/>
  <c r="BI66" i="1"/>
  <c r="BI293" i="1"/>
  <c r="BI275" i="1"/>
  <c r="BI272" i="1"/>
  <c r="BI11" i="10" l="1"/>
  <c r="BI15" i="10"/>
  <c r="BI217" i="1"/>
  <c r="BI216" i="1" s="1"/>
  <c r="BI250" i="1" s="1"/>
  <c r="BI57" i="1"/>
  <c r="BI271" i="1"/>
  <c r="BJ322" i="1"/>
  <c r="BJ291" i="1"/>
  <c r="BI289" i="1"/>
  <c r="BJ42" i="1"/>
  <c r="BI39" i="10" l="1"/>
  <c r="BI40" i="10" s="1"/>
  <c r="BI24" i="10"/>
  <c r="BI25" i="10" s="1"/>
  <c r="AJ29" i="11"/>
  <c r="BI288" i="1"/>
  <c r="BJ192" i="9"/>
  <c r="BJ215" i="1"/>
  <c r="BJ214" i="1" s="1"/>
  <c r="BJ25" i="1"/>
  <c r="BI333" i="1" l="1"/>
  <c r="BI315" i="8" s="1"/>
  <c r="BI342" i="1"/>
  <c r="BI325" i="8" s="1"/>
  <c r="BJ58" i="1"/>
  <c r="BJ218" i="1" s="1"/>
  <c r="BJ29" i="1"/>
  <c r="BJ30" i="1"/>
  <c r="BJ98" i="1"/>
  <c r="BJ28" i="1"/>
  <c r="BJ99" i="1"/>
  <c r="BJ26" i="1"/>
  <c r="BJ27" i="1"/>
  <c r="BJ114" i="1" l="1"/>
  <c r="BJ62" i="1"/>
  <c r="BJ222" i="1" s="1"/>
  <c r="BJ59" i="1"/>
  <c r="BJ219" i="1" s="1"/>
  <c r="BJ60" i="1"/>
  <c r="BJ220" i="1" s="1"/>
  <c r="BJ61" i="1"/>
  <c r="BJ221" i="1" s="1"/>
  <c r="BJ63" i="1"/>
  <c r="BJ223" i="1" s="1"/>
  <c r="BJ115" i="1"/>
  <c r="BJ100" i="1"/>
  <c r="BJ32" i="10" l="1"/>
  <c r="AJ33" i="10"/>
  <c r="BJ33" i="10"/>
  <c r="BJ226" i="1"/>
  <c r="AJ32" i="10"/>
  <c r="BJ217" i="1"/>
  <c r="BJ227" i="1"/>
  <c r="BJ116" i="1"/>
  <c r="BJ101" i="1"/>
  <c r="AJ34" i="10" l="1"/>
  <c r="BJ34" i="10"/>
  <c r="BJ228" i="1"/>
  <c r="BJ117" i="1"/>
  <c r="BJ102" i="1"/>
  <c r="AJ35" i="10" l="1"/>
  <c r="BJ35" i="10"/>
  <c r="BJ229" i="1"/>
  <c r="BJ118" i="1"/>
  <c r="BJ66" i="1"/>
  <c r="BJ50" i="1"/>
  <c r="BJ11" i="10" l="1"/>
  <c r="AJ36" i="10"/>
  <c r="BJ36" i="10"/>
  <c r="BJ230" i="1"/>
  <c r="BJ70" i="1"/>
  <c r="BJ87" i="1"/>
  <c r="BJ269" i="1"/>
  <c r="BJ277" i="1"/>
  <c r="AJ19" i="11" l="1"/>
  <c r="AJ11" i="11"/>
  <c r="BJ17" i="10"/>
  <c r="BJ225" i="1"/>
  <c r="BJ88" i="1"/>
  <c r="BJ86" i="1" s="1"/>
  <c r="BI280" i="1"/>
  <c r="BJ27" i="10" l="1"/>
  <c r="BJ262" i="1"/>
  <c r="BJ95" i="1"/>
  <c r="BJ216" i="1"/>
  <c r="BJ250" i="1" s="1"/>
  <c r="BJ113" i="1"/>
  <c r="BJ97" i="1"/>
  <c r="BJ293" i="1"/>
  <c r="BJ290" i="1"/>
  <c r="BJ289" i="1"/>
  <c r="BJ292" i="1"/>
  <c r="AJ31" i="11" l="1"/>
  <c r="AJ27" i="11"/>
  <c r="AJ30" i="11"/>
  <c r="AJ28" i="11"/>
  <c r="BJ31" i="10"/>
  <c r="BJ29" i="10"/>
  <c r="BJ263" i="1"/>
  <c r="BJ345" i="1"/>
  <c r="BJ266" i="1"/>
  <c r="BJ288" i="1"/>
  <c r="BJ275" i="1"/>
  <c r="AJ26" i="11" l="1"/>
  <c r="AJ17" i="11"/>
  <c r="BJ328" i="8"/>
  <c r="BJ342" i="1"/>
  <c r="BJ333" i="1"/>
  <c r="BJ24" i="1"/>
  <c r="BJ57" i="1"/>
  <c r="BJ273" i="1"/>
  <c r="BJ54" i="1"/>
  <c r="AJ15" i="11" l="1"/>
  <c r="BJ315" i="8"/>
  <c r="BJ325" i="8"/>
  <c r="BJ74" i="1"/>
  <c r="BJ49" i="1"/>
  <c r="BJ274" i="1"/>
  <c r="BJ51" i="1"/>
  <c r="BJ53" i="1"/>
  <c r="BJ52" i="1"/>
  <c r="BJ272" i="1"/>
  <c r="BJ276" i="1"/>
  <c r="AJ18" i="11" l="1"/>
  <c r="AJ14" i="11"/>
  <c r="AJ16" i="11"/>
  <c r="BJ21" i="10"/>
  <c r="BJ72" i="1"/>
  <c r="BJ48" i="1"/>
  <c r="BJ69" i="1"/>
  <c r="BJ71" i="1"/>
  <c r="BJ73" i="1"/>
  <c r="BJ271" i="1"/>
  <c r="BK322" i="1"/>
  <c r="BK98" i="1"/>
  <c r="BK102" i="1"/>
  <c r="BK101" i="1"/>
  <c r="BK100" i="1"/>
  <c r="BK87" i="1"/>
  <c r="BK276" i="1"/>
  <c r="BK99" i="1"/>
  <c r="BJ20" i="10" l="1"/>
  <c r="BJ16" i="10"/>
  <c r="BJ18" i="10"/>
  <c r="BJ19" i="10"/>
  <c r="BJ68" i="1"/>
  <c r="BK88" i="1"/>
  <c r="BK86" i="1" s="1"/>
  <c r="BK97" i="1"/>
  <c r="BK114" i="1"/>
  <c r="BK115" i="1"/>
  <c r="BK116" i="1"/>
  <c r="BK117" i="1"/>
  <c r="BK118" i="1"/>
  <c r="BJ280" i="1"/>
  <c r="BK27" i="1"/>
  <c r="AJ24" i="11" l="1"/>
  <c r="BK35" i="10"/>
  <c r="BK36" i="10"/>
  <c r="BK33" i="10"/>
  <c r="BK32" i="10"/>
  <c r="BK34" i="10"/>
  <c r="BK27" i="10"/>
  <c r="BJ15" i="10"/>
  <c r="BK262" i="1"/>
  <c r="BK95" i="1"/>
  <c r="BK229" i="1"/>
  <c r="BK226" i="1"/>
  <c r="BK227" i="1"/>
  <c r="BK228" i="1"/>
  <c r="BK263" i="1"/>
  <c r="BK230" i="1"/>
  <c r="BK113" i="1"/>
  <c r="BK60" i="1"/>
  <c r="BK220" i="1" s="1"/>
  <c r="BK28" i="1"/>
  <c r="BK293" i="1"/>
  <c r="BK277" i="1"/>
  <c r="BK274" i="1"/>
  <c r="BJ24" i="10" l="1"/>
  <c r="BJ25" i="10" s="1"/>
  <c r="BJ39" i="10"/>
  <c r="BJ40" i="10" s="1"/>
  <c r="BK29" i="10"/>
  <c r="BK31" i="10"/>
  <c r="BK345" i="1"/>
  <c r="BK328" i="8" s="1"/>
  <c r="BK266" i="1"/>
  <c r="BK225" i="1"/>
  <c r="BK61" i="1"/>
  <c r="BK221" i="1" s="1"/>
  <c r="BK269" i="1"/>
  <c r="BK290" i="1"/>
  <c r="BK53" i="1"/>
  <c r="BK292" i="1"/>
  <c r="BK289" i="1"/>
  <c r="BK291" i="1"/>
  <c r="BK54" i="1"/>
  <c r="BK273" i="1"/>
  <c r="BK74" i="1" l="1"/>
  <c r="BK288" i="1"/>
  <c r="BK73" i="1"/>
  <c r="BK25" i="1"/>
  <c r="BK342" i="1" l="1"/>
  <c r="BK325" i="8" s="1"/>
  <c r="BK20" i="10"/>
  <c r="BK21" i="10"/>
  <c r="BK333" i="1"/>
  <c r="BK315" i="8" s="1"/>
  <c r="BK58" i="1"/>
  <c r="BK218" i="1" s="1"/>
  <c r="BK30" i="1"/>
  <c r="BK29" i="1"/>
  <c r="BK26" i="1"/>
  <c r="BK51" i="1"/>
  <c r="BK49" i="1"/>
  <c r="BK50" i="1"/>
  <c r="BK52" i="1"/>
  <c r="BK62" i="1" l="1"/>
  <c r="BK222" i="1" s="1"/>
  <c r="BK24" i="1"/>
  <c r="BK59" i="1"/>
  <c r="BK219" i="1" s="1"/>
  <c r="BK63" i="1"/>
  <c r="BK223" i="1" s="1"/>
  <c r="BK48" i="1"/>
  <c r="BK69" i="1"/>
  <c r="BK70" i="1"/>
  <c r="BK71" i="1"/>
  <c r="BK72" i="1"/>
  <c r="BK275" i="1"/>
  <c r="BK272" i="1"/>
  <c r="BK19" i="10" l="1"/>
  <c r="BK18" i="10"/>
  <c r="BK17" i="10"/>
  <c r="BK16" i="10"/>
  <c r="BK217" i="1"/>
  <c r="BK216" i="1" s="1"/>
  <c r="BK57" i="1"/>
  <c r="BK68" i="1"/>
  <c r="BK271" i="1"/>
  <c r="BK42" i="1"/>
  <c r="BK15" i="10" l="1"/>
  <c r="BK192" i="9"/>
  <c r="BK66" i="1"/>
  <c r="BK215" i="1"/>
  <c r="BK214" i="1" s="1"/>
  <c r="BL322" i="1"/>
  <c r="BL101" i="1"/>
  <c r="BL273" i="1"/>
  <c r="BL276" i="1"/>
  <c r="BL274" i="1"/>
  <c r="BL277" i="1"/>
  <c r="BL269" i="1"/>
  <c r="BL99" i="1"/>
  <c r="BL275" i="1"/>
  <c r="BL28" i="1"/>
  <c r="BL52" i="1"/>
  <c r="BL272" i="1"/>
  <c r="BK11" i="10" l="1"/>
  <c r="BK250" i="1"/>
  <c r="BL271" i="1"/>
  <c r="BL61" i="1"/>
  <c r="BL221" i="1" s="1"/>
  <c r="BL72" i="1"/>
  <c r="BL117" i="1"/>
  <c r="BL115" i="1"/>
  <c r="BL30" i="1"/>
  <c r="BL29" i="1"/>
  <c r="BL27" i="1"/>
  <c r="BL25" i="1"/>
  <c r="BL26" i="1"/>
  <c r="BK24" i="10" l="1"/>
  <c r="BK25" i="10" s="1"/>
  <c r="BK39" i="10"/>
  <c r="BK40" i="10" s="1"/>
  <c r="BL33" i="10"/>
  <c r="BL19" i="10"/>
  <c r="BL35" i="10"/>
  <c r="BL229" i="1"/>
  <c r="BL227" i="1"/>
  <c r="BL24" i="1"/>
  <c r="BL58" i="1"/>
  <c r="BL218" i="1" s="1"/>
  <c r="BL59" i="1"/>
  <c r="BL219" i="1" s="1"/>
  <c r="BL60" i="1"/>
  <c r="BL220" i="1" s="1"/>
  <c r="BL62" i="1"/>
  <c r="BL222" i="1" s="1"/>
  <c r="BL63" i="1"/>
  <c r="BL223" i="1" s="1"/>
  <c r="BL98" i="1"/>
  <c r="BL217" i="1" l="1"/>
  <c r="BL57" i="1"/>
  <c r="BL114" i="1"/>
  <c r="BL100" i="1"/>
  <c r="BL32" i="10" l="1"/>
  <c r="BL226" i="1"/>
  <c r="BL116" i="1"/>
  <c r="BL102" i="1"/>
  <c r="BL34" i="10" l="1"/>
  <c r="BL228" i="1"/>
  <c r="BL118" i="1"/>
  <c r="BL53" i="1"/>
  <c r="BL36" i="10" l="1"/>
  <c r="BL230" i="1"/>
  <c r="BL73" i="1"/>
  <c r="BL290" i="1"/>
  <c r="BL292" i="1"/>
  <c r="BL289" i="1"/>
  <c r="BL291" i="1"/>
  <c r="BL293" i="1"/>
  <c r="BL20" i="10" l="1"/>
  <c r="BL225" i="1"/>
  <c r="BL288" i="1"/>
  <c r="BL87" i="1"/>
  <c r="BL216" i="1" l="1"/>
  <c r="BL88" i="1"/>
  <c r="BL86" i="1" s="1"/>
  <c r="BL51" i="1"/>
  <c r="BK280" i="1"/>
  <c r="BL27" i="10" l="1"/>
  <c r="BL262" i="1"/>
  <c r="BL95" i="1"/>
  <c r="BL71" i="1"/>
  <c r="BL49" i="1"/>
  <c r="BL18" i="10" l="1"/>
  <c r="BL29" i="10"/>
  <c r="BL345" i="1"/>
  <c r="BL266" i="1"/>
  <c r="BL69" i="1"/>
  <c r="BL50" i="1"/>
  <c r="BL16" i="10" l="1"/>
  <c r="BL328" i="8"/>
  <c r="BL70" i="1"/>
  <c r="BL113" i="1"/>
  <c r="BL97" i="1"/>
  <c r="BL42" i="1"/>
  <c r="BL54" i="1"/>
  <c r="BL31" i="10" l="1"/>
  <c r="BL17" i="10"/>
  <c r="BL74" i="1"/>
  <c r="BL48" i="1"/>
  <c r="BL192" i="9"/>
  <c r="BL333" i="1"/>
  <c r="BL342" i="1"/>
  <c r="BL263" i="1"/>
  <c r="BL66" i="1"/>
  <c r="BL215" i="1"/>
  <c r="BL214" i="1" s="1"/>
  <c r="BM322" i="1"/>
  <c r="BM102" i="1"/>
  <c r="BL21" i="10" l="1"/>
  <c r="BL11" i="10"/>
  <c r="BL250" i="1"/>
  <c r="BL68" i="1"/>
  <c r="BL325" i="8"/>
  <c r="BL315" i="8"/>
  <c r="BM118" i="1"/>
  <c r="BM290" i="1"/>
  <c r="BM30" i="1"/>
  <c r="BM292" i="1"/>
  <c r="AK30" i="11" l="1"/>
  <c r="AK28" i="11"/>
  <c r="BL15" i="10"/>
  <c r="BL39" i="10" s="1"/>
  <c r="BL40" i="10" s="1"/>
  <c r="BM36" i="10"/>
  <c r="BM230" i="1"/>
  <c r="BM63" i="1"/>
  <c r="BM223" i="1" s="1"/>
  <c r="BM42" i="1"/>
  <c r="BL24" i="10" l="1"/>
  <c r="BL25" i="10" s="1"/>
  <c r="BM192" i="9"/>
  <c r="BM215" i="1"/>
  <c r="BM214" i="1" s="1"/>
  <c r="BM29" i="1"/>
  <c r="BM27" i="1"/>
  <c r="BM99" i="1"/>
  <c r="BM26" i="1"/>
  <c r="BM98" i="1"/>
  <c r="BM28" i="1"/>
  <c r="BM25" i="1"/>
  <c r="BM60" i="1" l="1"/>
  <c r="BM220" i="1" s="1"/>
  <c r="BM62" i="1"/>
  <c r="BM222" i="1" s="1"/>
  <c r="BM59" i="1"/>
  <c r="BM219" i="1" s="1"/>
  <c r="BM61" i="1"/>
  <c r="BM221" i="1" s="1"/>
  <c r="BM114" i="1"/>
  <c r="BM58" i="1"/>
  <c r="BM218" i="1" s="1"/>
  <c r="BM115" i="1"/>
  <c r="BM100" i="1"/>
  <c r="BM33" i="10" l="1"/>
  <c r="BM226" i="1"/>
  <c r="BM32" i="10"/>
  <c r="BM217" i="1"/>
  <c r="BM227" i="1"/>
  <c r="BM116" i="1"/>
  <c r="BM101" i="1"/>
  <c r="BM34" i="10" l="1"/>
  <c r="BM228" i="1"/>
  <c r="BM117" i="1"/>
  <c r="BM66" i="1"/>
  <c r="BM276" i="1"/>
  <c r="BM49" i="1"/>
  <c r="AK18" i="11" l="1"/>
  <c r="BM11" i="10"/>
  <c r="AK35" i="10"/>
  <c r="BM35" i="10"/>
  <c r="BM229" i="1"/>
  <c r="BM69" i="1"/>
  <c r="BM50" i="1"/>
  <c r="BM16" i="10" l="1"/>
  <c r="BM225" i="1"/>
  <c r="BM70" i="1"/>
  <c r="BM51" i="1"/>
  <c r="BM17" i="10" l="1"/>
  <c r="BM216" i="1"/>
  <c r="BM250" i="1" s="1"/>
  <c r="BM71" i="1"/>
  <c r="BM274" i="1"/>
  <c r="BM272" i="1"/>
  <c r="BM273" i="1"/>
  <c r="BM52" i="1"/>
  <c r="BM275" i="1"/>
  <c r="BM54" i="1"/>
  <c r="BM277" i="1"/>
  <c r="BM53" i="1"/>
  <c r="AK17" i="11" l="1"/>
  <c r="AK16" i="11"/>
  <c r="AK15" i="11"/>
  <c r="AK19" i="11"/>
  <c r="AK14" i="11"/>
  <c r="BM18" i="10"/>
  <c r="BM74" i="1"/>
  <c r="BM73" i="1"/>
  <c r="BM72" i="1"/>
  <c r="BM48" i="1"/>
  <c r="BM271" i="1"/>
  <c r="BM293" i="1"/>
  <c r="BM291" i="1"/>
  <c r="BM87" i="1"/>
  <c r="BM289" i="1"/>
  <c r="AK31" i="11" l="1"/>
  <c r="AK27" i="11"/>
  <c r="AK29" i="11"/>
  <c r="BM19" i="10"/>
  <c r="BM20" i="10"/>
  <c r="AK21" i="10"/>
  <c r="BM21" i="10"/>
  <c r="BM68" i="1"/>
  <c r="BM288" i="1"/>
  <c r="AK26" i="11" s="1"/>
  <c r="BM88" i="1"/>
  <c r="BM86" i="1" s="1"/>
  <c r="BM97" i="1"/>
  <c r="BM113" i="1"/>
  <c r="BL280" i="1"/>
  <c r="BM269" i="1"/>
  <c r="AK11" i="11" l="1"/>
  <c r="BM15" i="10"/>
  <c r="BM31" i="10"/>
  <c r="BM27" i="10"/>
  <c r="BM262" i="1"/>
  <c r="AK27" i="10"/>
  <c r="BM95" i="1"/>
  <c r="BM342" i="1"/>
  <c r="BM263" i="1"/>
  <c r="BM333" i="1"/>
  <c r="BM24" i="1"/>
  <c r="BM57" i="1"/>
  <c r="BN52" i="1"/>
  <c r="BN49" i="1"/>
  <c r="BN54" i="1"/>
  <c r="BN53" i="1"/>
  <c r="BN51" i="1"/>
  <c r="BN50" i="1"/>
  <c r="BM24" i="10" l="1"/>
  <c r="BM25" i="10" s="1"/>
  <c r="BM29" i="10"/>
  <c r="BM39" i="10" s="1"/>
  <c r="BM40" i="10" s="1"/>
  <c r="BN322" i="1"/>
  <c r="AK29" i="10"/>
  <c r="BM266" i="1"/>
  <c r="BM345" i="1"/>
  <c r="BM315" i="8"/>
  <c r="BM325" i="8"/>
  <c r="BN48" i="1"/>
  <c r="BN69" i="1"/>
  <c r="BN70" i="1"/>
  <c r="BN71" i="1"/>
  <c r="BN72" i="1"/>
  <c r="BN73" i="1"/>
  <c r="BN74" i="1"/>
  <c r="BN102" i="1"/>
  <c r="BN17" i="10" l="1"/>
  <c r="BN16" i="10"/>
  <c r="BN21" i="10"/>
  <c r="BN20" i="10"/>
  <c r="BN19" i="10"/>
  <c r="BN18" i="10"/>
  <c r="BM328" i="8"/>
  <c r="BN68" i="1"/>
  <c r="BN118" i="1"/>
  <c r="BN275" i="1"/>
  <c r="BN100" i="1"/>
  <c r="BN36" i="10" l="1"/>
  <c r="BN15" i="10"/>
  <c r="BN230" i="1"/>
  <c r="BN116" i="1"/>
  <c r="BN27" i="1"/>
  <c r="BN26" i="1"/>
  <c r="BN29" i="1"/>
  <c r="BN25" i="1"/>
  <c r="BN30" i="1"/>
  <c r="BN28" i="1"/>
  <c r="BN34" i="10" l="1"/>
  <c r="BN228" i="1"/>
  <c r="BN24" i="1"/>
  <c r="BN58" i="1"/>
  <c r="BN218" i="1" s="1"/>
  <c r="BN59" i="1"/>
  <c r="BN219" i="1" s="1"/>
  <c r="BN60" i="1"/>
  <c r="BN220" i="1" s="1"/>
  <c r="BN61" i="1"/>
  <c r="BN221" i="1" s="1"/>
  <c r="BN62" i="1"/>
  <c r="BN222" i="1" s="1"/>
  <c r="BN63" i="1"/>
  <c r="BN223" i="1" s="1"/>
  <c r="BN98" i="1"/>
  <c r="BN217" i="1" l="1"/>
  <c r="BN57" i="1"/>
  <c r="BN114" i="1"/>
  <c r="BN99" i="1"/>
  <c r="BN32" i="10" l="1"/>
  <c r="BN226" i="1"/>
  <c r="BN115" i="1"/>
  <c r="BN101" i="1"/>
  <c r="BN33" i="10" l="1"/>
  <c r="BN227" i="1"/>
  <c r="BN117" i="1"/>
  <c r="BN97" i="1"/>
  <c r="BN290" i="1"/>
  <c r="BN293" i="1"/>
  <c r="BN291" i="1"/>
  <c r="BN292" i="1"/>
  <c r="BN289" i="1"/>
  <c r="BN35" i="10" l="1"/>
  <c r="BN263" i="1"/>
  <c r="BN229" i="1"/>
  <c r="BN113" i="1"/>
  <c r="BN288" i="1"/>
  <c r="BN277" i="1"/>
  <c r="BN87" i="1"/>
  <c r="BN31" i="10" l="1"/>
  <c r="BN225" i="1"/>
  <c r="BN333" i="1"/>
  <c r="BN342" i="1"/>
  <c r="BN88" i="1"/>
  <c r="BN86" i="1" s="1"/>
  <c r="BN276" i="1"/>
  <c r="BM280" i="1"/>
  <c r="BN274" i="1"/>
  <c r="BN42" i="1"/>
  <c r="AK24" i="11" l="1"/>
  <c r="BN27" i="10"/>
  <c r="BN192" i="9"/>
  <c r="BN325" i="8"/>
  <c r="BN315" i="8"/>
  <c r="BN262" i="1"/>
  <c r="BN95" i="1"/>
  <c r="BN216" i="1"/>
  <c r="BN66" i="1"/>
  <c r="BN215" i="1"/>
  <c r="BN214" i="1" s="1"/>
  <c r="BN273" i="1"/>
  <c r="BN272" i="1"/>
  <c r="BN29" i="10" l="1"/>
  <c r="BN11" i="10"/>
  <c r="BN24" i="10" s="1"/>
  <c r="BN250" i="1"/>
  <c r="BN345" i="1"/>
  <c r="BN266" i="1"/>
  <c r="BN271" i="1"/>
  <c r="BN269" i="1"/>
  <c r="BN25" i="10" l="1"/>
  <c r="BN39" i="10"/>
  <c r="BN40" i="10" s="1"/>
  <c r="BN328" i="8"/>
  <c r="BO322" i="1"/>
  <c r="BO277" i="1"/>
  <c r="BO42" i="1"/>
  <c r="BO192" i="9" l="1"/>
  <c r="BO215" i="1"/>
  <c r="BO214" i="1" s="1"/>
  <c r="BO27" i="1"/>
  <c r="BO25" i="1"/>
  <c r="BO28" i="1"/>
  <c r="BO26" i="1"/>
  <c r="BO98" i="1"/>
  <c r="BO29" i="1"/>
  <c r="BO30" i="1"/>
  <c r="BO99" i="1"/>
  <c r="BO114" i="1" l="1"/>
  <c r="BO60" i="1"/>
  <c r="BO220" i="1" s="1"/>
  <c r="BO63" i="1"/>
  <c r="BO223" i="1" s="1"/>
  <c r="BO59" i="1"/>
  <c r="BO219" i="1" s="1"/>
  <c r="BO62" i="1"/>
  <c r="BO222" i="1" s="1"/>
  <c r="BO58" i="1"/>
  <c r="BO218" i="1" s="1"/>
  <c r="BO61" i="1"/>
  <c r="BO221" i="1" s="1"/>
  <c r="BO115" i="1"/>
  <c r="BO100" i="1"/>
  <c r="BO33" i="10" l="1"/>
  <c r="BO32" i="10"/>
  <c r="BO226" i="1"/>
  <c r="BO217" i="1"/>
  <c r="BO227" i="1"/>
  <c r="BO116" i="1"/>
  <c r="BO101" i="1"/>
  <c r="BO34" i="10" l="1"/>
  <c r="BO228" i="1"/>
  <c r="BO117" i="1"/>
  <c r="BO102" i="1"/>
  <c r="BO35" i="10" l="1"/>
  <c r="BO229" i="1"/>
  <c r="BO118" i="1"/>
  <c r="BO66" i="1"/>
  <c r="BO54" i="1"/>
  <c r="BO274" i="1"/>
  <c r="BO11" i="10" l="1"/>
  <c r="BO36" i="10"/>
  <c r="BO230" i="1"/>
  <c r="BO74" i="1"/>
  <c r="BO289" i="1"/>
  <c r="BO291" i="1"/>
  <c r="BO292" i="1"/>
  <c r="BO293" i="1"/>
  <c r="BO290" i="1"/>
  <c r="BO21" i="10" l="1"/>
  <c r="BO225" i="1"/>
  <c r="BO288" i="1"/>
  <c r="BO52" i="1"/>
  <c r="BO216" i="1" l="1"/>
  <c r="BO250" i="1" s="1"/>
  <c r="BO72" i="1"/>
  <c r="BO49" i="1"/>
  <c r="BO87" i="1"/>
  <c r="BO276" i="1"/>
  <c r="BO19" i="10" l="1"/>
  <c r="BO88" i="1"/>
  <c r="BO86" i="1" s="1"/>
  <c r="BO69" i="1"/>
  <c r="BN280" i="1"/>
  <c r="BO50" i="1"/>
  <c r="BO16" i="10" l="1"/>
  <c r="BO27" i="10"/>
  <c r="BO262" i="1"/>
  <c r="BO95" i="1"/>
  <c r="BO70" i="1"/>
  <c r="BO51" i="1"/>
  <c r="BO17" i="10" l="1"/>
  <c r="BO29" i="10"/>
  <c r="BO345" i="1"/>
  <c r="BO328" i="8" s="1"/>
  <c r="BO266" i="1"/>
  <c r="BO71" i="1"/>
  <c r="BO272" i="1"/>
  <c r="BO53" i="1"/>
  <c r="BO275" i="1"/>
  <c r="BO273" i="1"/>
  <c r="BO18" i="10" l="1"/>
  <c r="BO48" i="1"/>
  <c r="BO73" i="1"/>
  <c r="BO271" i="1"/>
  <c r="BO24" i="1"/>
  <c r="BO57" i="1"/>
  <c r="BO113" i="1"/>
  <c r="BO97" i="1"/>
  <c r="BO269" i="1"/>
  <c r="BO31" i="10" l="1"/>
  <c r="BO20" i="10"/>
  <c r="BO68" i="1"/>
  <c r="BO342" i="1"/>
  <c r="BO333" i="1"/>
  <c r="BO263" i="1"/>
  <c r="BP322" i="1"/>
  <c r="BP275" i="1"/>
  <c r="BP102" i="1"/>
  <c r="BP293" i="1"/>
  <c r="AL31" i="11" l="1"/>
  <c r="AL17" i="11"/>
  <c r="BO15" i="10"/>
  <c r="BO39" i="10" s="1"/>
  <c r="BO40" i="10" s="1"/>
  <c r="BO315" i="8"/>
  <c r="BO325" i="8"/>
  <c r="BP118" i="1"/>
  <c r="BP26" i="1"/>
  <c r="BO24" i="10" l="1"/>
  <c r="BO25" i="10" s="1"/>
  <c r="BP36" i="10"/>
  <c r="BP230" i="1"/>
  <c r="BP59" i="1"/>
  <c r="BP219" i="1" s="1"/>
  <c r="BP98" i="1"/>
  <c r="BP51" i="1"/>
  <c r="BP100" i="1"/>
  <c r="BP28" i="1"/>
  <c r="BP27" i="1"/>
  <c r="BP273" i="1"/>
  <c r="BP99" i="1"/>
  <c r="BP292" i="1"/>
  <c r="BP277" i="1"/>
  <c r="BP269" i="1"/>
  <c r="BP101" i="1"/>
  <c r="BP30" i="1"/>
  <c r="AL30" i="11" l="1"/>
  <c r="AL15" i="11"/>
  <c r="AL19" i="11"/>
  <c r="AL11" i="11"/>
  <c r="BP61" i="1"/>
  <c r="BP221" i="1" s="1"/>
  <c r="BP60" i="1"/>
  <c r="BP220" i="1" s="1"/>
  <c r="BP117" i="1"/>
  <c r="BP116" i="1"/>
  <c r="BP63" i="1"/>
  <c r="BP223" i="1" s="1"/>
  <c r="BP115" i="1"/>
  <c r="BP97" i="1"/>
  <c r="BP263" i="1" s="1"/>
  <c r="BP114" i="1"/>
  <c r="BP71" i="1"/>
  <c r="BP291" i="1"/>
  <c r="BP42" i="1"/>
  <c r="AL29" i="11" l="1"/>
  <c r="BP32" i="10"/>
  <c r="BP18" i="10"/>
  <c r="BP227" i="1"/>
  <c r="BP33" i="10"/>
  <c r="BP228" i="1"/>
  <c r="BP34" i="10"/>
  <c r="BP229" i="1"/>
  <c r="BP35" i="10"/>
  <c r="BP226" i="1"/>
  <c r="AL32" i="10"/>
  <c r="BP113" i="1"/>
  <c r="BP192" i="9"/>
  <c r="BP215" i="1"/>
  <c r="BP214" i="1" s="1"/>
  <c r="BP66" i="1"/>
  <c r="BP54" i="1"/>
  <c r="BP25" i="1"/>
  <c r="BP29" i="1"/>
  <c r="BP87" i="1"/>
  <c r="BP274" i="1"/>
  <c r="AL16" i="11" l="1"/>
  <c r="BP11" i="10"/>
  <c r="BP31" i="10"/>
  <c r="BP225" i="1"/>
  <c r="BP62" i="1"/>
  <c r="BP222" i="1" s="1"/>
  <c r="BP58" i="1"/>
  <c r="BP218" i="1" s="1"/>
  <c r="BP88" i="1"/>
  <c r="BP86" i="1" s="1"/>
  <c r="BP74" i="1"/>
  <c r="BO280" i="1"/>
  <c r="BP49" i="1"/>
  <c r="BP27" i="10" l="1"/>
  <c r="BP21" i="10"/>
  <c r="BP262" i="1"/>
  <c r="AL27" i="10"/>
  <c r="BP217" i="1"/>
  <c r="BP216" i="1" s="1"/>
  <c r="BP250" i="1" s="1"/>
  <c r="BP95" i="1"/>
  <c r="BP69" i="1"/>
  <c r="BP50" i="1"/>
  <c r="BP16" i="10" l="1"/>
  <c r="BP29" i="10"/>
  <c r="BP345" i="1"/>
  <c r="BP328" i="8" s="1"/>
  <c r="AL29" i="10"/>
  <c r="BP266" i="1"/>
  <c r="BP70" i="1"/>
  <c r="BP290" i="1"/>
  <c r="BP289" i="1"/>
  <c r="BP53" i="1"/>
  <c r="BP52" i="1"/>
  <c r="AL28" i="11" l="1"/>
  <c r="AL27" i="11"/>
  <c r="BP17" i="10"/>
  <c r="BP73" i="1"/>
  <c r="BP72" i="1"/>
  <c r="BP48" i="1"/>
  <c r="BP288" i="1"/>
  <c r="BP57" i="1"/>
  <c r="BP24" i="1"/>
  <c r="BP272" i="1"/>
  <c r="BP276" i="1"/>
  <c r="AL14" i="11" l="1"/>
  <c r="AL18" i="11"/>
  <c r="BP19" i="10"/>
  <c r="AL20" i="10"/>
  <c r="BP20" i="10"/>
  <c r="BP68" i="1"/>
  <c r="BP333" i="1"/>
  <c r="BP342" i="1"/>
  <c r="BP271" i="1"/>
  <c r="BQ322" i="1"/>
  <c r="BQ277" i="1"/>
  <c r="BQ101" i="1"/>
  <c r="BP15" i="10" l="1"/>
  <c r="BP39" i="10" s="1"/>
  <c r="BP40" i="10" s="1"/>
  <c r="BP325" i="8"/>
  <c r="BP315" i="8"/>
  <c r="BQ117" i="1"/>
  <c r="BQ26" i="1"/>
  <c r="BP24" i="10" l="1"/>
  <c r="BP25" i="10" s="1"/>
  <c r="BQ35" i="10"/>
  <c r="BQ229" i="1"/>
  <c r="BQ59" i="1"/>
  <c r="BQ219" i="1" s="1"/>
  <c r="BQ100" i="1"/>
  <c r="BQ291" i="1"/>
  <c r="BQ98" i="1"/>
  <c r="BQ102" i="1"/>
  <c r="BQ269" i="1"/>
  <c r="BQ29" i="1"/>
  <c r="BQ99" i="1"/>
  <c r="BQ50" i="1"/>
  <c r="BQ293" i="1"/>
  <c r="BQ116" i="1" l="1"/>
  <c r="BQ62" i="1"/>
  <c r="BQ222" i="1" s="1"/>
  <c r="BQ70" i="1"/>
  <c r="BQ97" i="1"/>
  <c r="BQ114" i="1"/>
  <c r="BQ115" i="1"/>
  <c r="BQ118" i="1"/>
  <c r="BQ275" i="1"/>
  <c r="BQ272" i="1"/>
  <c r="BQ273" i="1"/>
  <c r="BQ276" i="1"/>
  <c r="BQ274" i="1"/>
  <c r="BQ36" i="10" l="1"/>
  <c r="BQ32" i="10"/>
  <c r="BQ33" i="10"/>
  <c r="BQ17" i="10"/>
  <c r="BQ34" i="10"/>
  <c r="BQ228" i="1"/>
  <c r="BQ230" i="1"/>
  <c r="BQ227" i="1"/>
  <c r="BQ113" i="1"/>
  <c r="BQ263" i="1"/>
  <c r="BQ226" i="1"/>
  <c r="BQ271" i="1"/>
  <c r="BQ25" i="1"/>
  <c r="BQ31" i="10" l="1"/>
  <c r="BQ225" i="1"/>
  <c r="BQ58" i="1"/>
  <c r="BQ218" i="1" s="1"/>
  <c r="BQ30" i="1"/>
  <c r="BQ28" i="1"/>
  <c r="BQ27" i="1"/>
  <c r="BQ49" i="1"/>
  <c r="BQ63" i="1" l="1"/>
  <c r="BQ61" i="1"/>
  <c r="BQ221" i="1" s="1"/>
  <c r="BQ60" i="1"/>
  <c r="BQ220" i="1" s="1"/>
  <c r="BQ24" i="1"/>
  <c r="BQ69" i="1"/>
  <c r="BQ87" i="1"/>
  <c r="BQ53" i="1"/>
  <c r="BQ52" i="1"/>
  <c r="BQ51" i="1"/>
  <c r="BQ54" i="1"/>
  <c r="BQ16" i="10" l="1"/>
  <c r="BQ57" i="1"/>
  <c r="BQ48" i="1"/>
  <c r="BQ71" i="1"/>
  <c r="BQ72" i="1"/>
  <c r="BQ74" i="1"/>
  <c r="BQ73" i="1"/>
  <c r="BQ223" i="1"/>
  <c r="BQ217" i="1" s="1"/>
  <c r="BQ216" i="1" s="1"/>
  <c r="BQ88" i="1"/>
  <c r="BQ86" i="1" s="1"/>
  <c r="BP280" i="1"/>
  <c r="BQ42" i="1"/>
  <c r="BQ290" i="1"/>
  <c r="AL24" i="11" l="1"/>
  <c r="BQ27" i="10"/>
  <c r="BQ20" i="10"/>
  <c r="BQ18" i="10"/>
  <c r="BQ21" i="10"/>
  <c r="BQ19" i="10"/>
  <c r="BQ68" i="1"/>
  <c r="BQ192" i="9"/>
  <c r="BQ262" i="1"/>
  <c r="BQ95" i="1"/>
  <c r="BQ66" i="1"/>
  <c r="BQ215" i="1"/>
  <c r="BQ214" i="1" s="1"/>
  <c r="BQ289" i="1"/>
  <c r="BQ292" i="1"/>
  <c r="BQ29" i="10" l="1"/>
  <c r="BQ11" i="10"/>
  <c r="BQ15" i="10"/>
  <c r="BQ250" i="1"/>
  <c r="BQ345" i="1"/>
  <c r="BQ266" i="1"/>
  <c r="BQ288" i="1"/>
  <c r="BR322" i="1"/>
  <c r="BR49" i="1"/>
  <c r="BQ24" i="10" l="1"/>
  <c r="BQ25" i="10" s="1"/>
  <c r="BQ39" i="10"/>
  <c r="BQ40" i="10" s="1"/>
  <c r="BQ328" i="8"/>
  <c r="BQ342" i="1"/>
  <c r="BQ333" i="1"/>
  <c r="BR69" i="1"/>
  <c r="BR50" i="1"/>
  <c r="BR16" i="10" l="1"/>
  <c r="BQ315" i="8"/>
  <c r="BQ325" i="8"/>
  <c r="BR70" i="1"/>
  <c r="BR52" i="1"/>
  <c r="BR51" i="1"/>
  <c r="BR100" i="1"/>
  <c r="BR54" i="1"/>
  <c r="BR53" i="1"/>
  <c r="BR17" i="10" l="1"/>
  <c r="BR48" i="1"/>
  <c r="BR71" i="1"/>
  <c r="BR72" i="1"/>
  <c r="BR74" i="1"/>
  <c r="BR73" i="1"/>
  <c r="BR116" i="1"/>
  <c r="BR291" i="1"/>
  <c r="BR101" i="1"/>
  <c r="BR34" i="10" l="1"/>
  <c r="BR20" i="10"/>
  <c r="BR21" i="10"/>
  <c r="BR19" i="10"/>
  <c r="BR18" i="10"/>
  <c r="BR68" i="1"/>
  <c r="BR228" i="1"/>
  <c r="BR117" i="1"/>
  <c r="BR99" i="1"/>
  <c r="BR35" i="10" l="1"/>
  <c r="BR15" i="10"/>
  <c r="BR229" i="1"/>
  <c r="BR115" i="1"/>
  <c r="BR277" i="1"/>
  <c r="BR290" i="1"/>
  <c r="BR29" i="1"/>
  <c r="BR33" i="10" l="1"/>
  <c r="BR227" i="1"/>
  <c r="BR62" i="1"/>
  <c r="BR222" i="1" s="1"/>
  <c r="BR293" i="1"/>
  <c r="BR274" i="1"/>
  <c r="BR272" i="1"/>
  <c r="BR292" i="1"/>
  <c r="BR273" i="1"/>
  <c r="BR276" i="1"/>
  <c r="BR275" i="1"/>
  <c r="BR42" i="1"/>
  <c r="BR30" i="1"/>
  <c r="BR289" i="1"/>
  <c r="BR63" i="1" l="1"/>
  <c r="BR223" i="1" s="1"/>
  <c r="BR271" i="1"/>
  <c r="BR288" i="1"/>
  <c r="BR192" i="9"/>
  <c r="BR66" i="1"/>
  <c r="BR215" i="1"/>
  <c r="BR214" i="1" s="1"/>
  <c r="BR25" i="1"/>
  <c r="BR102" i="1"/>
  <c r="BR98" i="1"/>
  <c r="BR26" i="1"/>
  <c r="BR27" i="1"/>
  <c r="BR28" i="1"/>
  <c r="BR11" i="10" l="1"/>
  <c r="BR114" i="1"/>
  <c r="BR58" i="1"/>
  <c r="BR218" i="1" s="1"/>
  <c r="BR60" i="1"/>
  <c r="BR220" i="1" s="1"/>
  <c r="BR61" i="1"/>
  <c r="BR221" i="1" s="1"/>
  <c r="BR59" i="1"/>
  <c r="BR219" i="1" s="1"/>
  <c r="BR118" i="1"/>
  <c r="BR269" i="1"/>
  <c r="BR24" i="10" l="1"/>
  <c r="BR25" i="10" s="1"/>
  <c r="BR32" i="10"/>
  <c r="BR36" i="10"/>
  <c r="BR226" i="1"/>
  <c r="BR217" i="1"/>
  <c r="BR230" i="1"/>
  <c r="BR97" i="1"/>
  <c r="BR113" i="1"/>
  <c r="BR57" i="1"/>
  <c r="BR24" i="1"/>
  <c r="BR87" i="1"/>
  <c r="BR31" i="10" l="1"/>
  <c r="BR333" i="1"/>
  <c r="BR342" i="1"/>
  <c r="BR263" i="1"/>
  <c r="BR225" i="1"/>
  <c r="BR88" i="1"/>
  <c r="BR86" i="1" s="1"/>
  <c r="BQ280" i="1"/>
  <c r="BR27" i="10" l="1"/>
  <c r="BR325" i="8"/>
  <c r="BR315" i="8"/>
  <c r="BR262" i="1"/>
  <c r="BR95" i="1"/>
  <c r="BR216" i="1"/>
  <c r="BR250" i="1" s="1"/>
  <c r="BS99" i="1"/>
  <c r="BR29" i="10" l="1"/>
  <c r="BR39" i="10" s="1"/>
  <c r="BR40" i="10" s="1"/>
  <c r="BS322" i="1"/>
  <c r="BR345" i="1"/>
  <c r="BR266" i="1"/>
  <c r="BS115" i="1"/>
  <c r="BS52" i="1"/>
  <c r="BS277" i="1"/>
  <c r="AM19" i="11" l="1"/>
  <c r="BS33" i="10"/>
  <c r="BR328" i="8"/>
  <c r="BS227" i="1"/>
  <c r="BS72" i="1"/>
  <c r="BS51" i="1"/>
  <c r="BS291" i="1"/>
  <c r="BS54" i="1"/>
  <c r="BS273" i="1"/>
  <c r="BS50" i="1"/>
  <c r="BS274" i="1"/>
  <c r="BS42" i="1"/>
  <c r="BS26" i="1"/>
  <c r="BS293" i="1"/>
  <c r="BS100" i="1"/>
  <c r="BS27" i="1"/>
  <c r="AM29" i="11" l="1"/>
  <c r="AM31" i="11"/>
  <c r="AM15" i="11"/>
  <c r="AM16" i="11"/>
  <c r="BS19" i="10"/>
  <c r="BS74" i="1"/>
  <c r="BS60" i="1"/>
  <c r="BS220" i="1" s="1"/>
  <c r="BS59" i="1"/>
  <c r="BS219" i="1" s="1"/>
  <c r="BS70" i="1"/>
  <c r="BS71" i="1"/>
  <c r="BS116" i="1"/>
  <c r="BS192" i="9"/>
  <c r="BS66" i="1"/>
  <c r="BS215" i="1"/>
  <c r="BS214" i="1" s="1"/>
  <c r="BS29" i="1"/>
  <c r="BS25" i="1"/>
  <c r="BS28" i="1"/>
  <c r="BS101" i="1"/>
  <c r="BS98" i="1"/>
  <c r="BS30" i="1"/>
  <c r="BS34" i="10" l="1"/>
  <c r="BS18" i="10"/>
  <c r="BS17" i="10"/>
  <c r="BS21" i="10"/>
  <c r="BS11" i="10"/>
  <c r="BS228" i="1"/>
  <c r="AM34" i="10"/>
  <c r="BS62" i="1"/>
  <c r="BS222" i="1" s="1"/>
  <c r="BS114" i="1"/>
  <c r="BS63" i="1"/>
  <c r="BS223" i="1" s="1"/>
  <c r="BS61" i="1"/>
  <c r="BS221" i="1" s="1"/>
  <c r="BS58" i="1"/>
  <c r="BS218" i="1" s="1"/>
  <c r="BS117" i="1"/>
  <c r="BS102" i="1"/>
  <c r="BS32" i="10" l="1"/>
  <c r="BS35" i="10"/>
  <c r="BS226" i="1"/>
  <c r="AM32" i="10"/>
  <c r="BS217" i="1"/>
  <c r="BS229" i="1"/>
  <c r="BS118" i="1"/>
  <c r="BS49" i="1"/>
  <c r="BS36" i="10" l="1"/>
  <c r="BS230" i="1"/>
  <c r="BS69" i="1"/>
  <c r="BS53" i="1"/>
  <c r="BS16" i="10" l="1"/>
  <c r="BS225" i="1"/>
  <c r="BS73" i="1"/>
  <c r="BS48" i="1"/>
  <c r="BS97" i="1"/>
  <c r="BS113" i="1"/>
  <c r="BS275" i="1"/>
  <c r="BS290" i="1"/>
  <c r="BS87" i="1"/>
  <c r="AM28" i="11" l="1"/>
  <c r="AM17" i="11"/>
  <c r="BS31" i="10"/>
  <c r="BS20" i="10"/>
  <c r="BS68" i="1"/>
  <c r="BS263" i="1"/>
  <c r="BS216" i="1"/>
  <c r="BS250" i="1" s="1"/>
  <c r="BS88" i="1"/>
  <c r="BS86" i="1" s="1"/>
  <c r="BS276" i="1"/>
  <c r="BR280" i="1"/>
  <c r="BS292" i="1"/>
  <c r="BS289" i="1"/>
  <c r="AM30" i="11" l="1"/>
  <c r="AM27" i="11"/>
  <c r="AM18" i="11"/>
  <c r="BS27" i="10"/>
  <c r="BS15" i="10"/>
  <c r="BS24" i="10" s="1"/>
  <c r="BS25" i="10" s="1"/>
  <c r="BS262" i="1"/>
  <c r="BS95" i="1"/>
  <c r="BS288" i="1"/>
  <c r="BS272" i="1"/>
  <c r="AM14" i="11" l="1"/>
  <c r="AM29" i="10"/>
  <c r="BS29" i="10"/>
  <c r="BS345" i="1"/>
  <c r="BS266" i="1"/>
  <c r="BS333" i="1"/>
  <c r="BS342" i="1"/>
  <c r="BS271" i="1"/>
  <c r="BS269" i="1"/>
  <c r="AM11" i="11" l="1"/>
  <c r="BS39" i="10"/>
  <c r="BS40" i="10" s="1"/>
  <c r="BS315" i="8"/>
  <c r="BS325" i="8"/>
  <c r="BS328" i="8"/>
  <c r="BS24" i="1"/>
  <c r="BS57" i="1"/>
  <c r="BT322" i="1"/>
  <c r="BT293" i="1"/>
  <c r="BT87" i="1"/>
  <c r="BT27" i="1"/>
  <c r="BT88" i="1" l="1"/>
  <c r="BT86" i="1" s="1"/>
  <c r="BT60" i="1"/>
  <c r="BT220" i="1" s="1"/>
  <c r="BT99" i="1"/>
  <c r="BT269" i="1"/>
  <c r="BS280" i="1"/>
  <c r="AM24" i="11" l="1"/>
  <c r="BT27" i="10"/>
  <c r="BT262" i="1"/>
  <c r="BT95" i="1"/>
  <c r="BT115" i="1"/>
  <c r="BT101" i="1"/>
  <c r="BT33" i="10" l="1"/>
  <c r="BT29" i="10"/>
  <c r="BT345" i="1"/>
  <c r="BT328" i="8" s="1"/>
  <c r="BT266" i="1"/>
  <c r="BT227" i="1"/>
  <c r="BT117" i="1"/>
  <c r="BT274" i="1"/>
  <c r="BT25" i="1"/>
  <c r="BT35" i="10" l="1"/>
  <c r="BT229" i="1"/>
  <c r="BT58" i="1"/>
  <c r="BT218" i="1" s="1"/>
  <c r="BT30" i="1"/>
  <c r="BT98" i="1"/>
  <c r="BT100" i="1"/>
  <c r="BT26" i="1"/>
  <c r="BT28" i="1"/>
  <c r="BT29" i="1"/>
  <c r="BT62" i="1" l="1"/>
  <c r="BT222" i="1" s="1"/>
  <c r="BT63" i="1"/>
  <c r="BT223" i="1" s="1"/>
  <c r="BT61" i="1"/>
  <c r="BT221" i="1" s="1"/>
  <c r="BT114" i="1"/>
  <c r="BT59" i="1"/>
  <c r="BT219" i="1" s="1"/>
  <c r="BT116" i="1"/>
  <c r="BT102" i="1"/>
  <c r="BT34" i="10" l="1"/>
  <c r="BT32" i="10"/>
  <c r="BT226" i="1"/>
  <c r="BT217" i="1"/>
  <c r="BT228" i="1"/>
  <c r="BT118" i="1"/>
  <c r="BT57" i="1"/>
  <c r="BT24" i="1"/>
  <c r="BT50" i="1"/>
  <c r="BT36" i="10" l="1"/>
  <c r="BT230" i="1"/>
  <c r="BT70" i="1"/>
  <c r="BT290" i="1"/>
  <c r="BT273" i="1"/>
  <c r="BT53" i="1"/>
  <c r="BT17" i="10" l="1"/>
  <c r="BT225" i="1"/>
  <c r="BT73" i="1"/>
  <c r="BT42" i="1"/>
  <c r="BT277" i="1"/>
  <c r="BT291" i="1"/>
  <c r="BT20" i="10" l="1"/>
  <c r="BT192" i="9"/>
  <c r="BT216" i="1"/>
  <c r="BT215" i="1"/>
  <c r="BT214" i="1" s="1"/>
  <c r="BT66" i="1"/>
  <c r="BT289" i="1"/>
  <c r="BT292" i="1"/>
  <c r="BT11" i="10" l="1"/>
  <c r="BT250" i="1"/>
  <c r="BT288" i="1"/>
  <c r="BT275" i="1"/>
  <c r="BT276" i="1"/>
  <c r="BT51" i="1"/>
  <c r="BT49" i="1"/>
  <c r="BT54" i="1"/>
  <c r="BT272" i="1"/>
  <c r="BT52" i="1"/>
  <c r="BT74" i="1" l="1"/>
  <c r="BT71" i="1"/>
  <c r="BT72" i="1"/>
  <c r="BT48" i="1"/>
  <c r="BT69" i="1"/>
  <c r="BT271" i="1"/>
  <c r="BT113" i="1"/>
  <c r="BT97" i="1"/>
  <c r="BU322" i="1"/>
  <c r="BU100" i="1"/>
  <c r="BT16" i="10" l="1"/>
  <c r="BT31" i="10"/>
  <c r="BT19" i="10"/>
  <c r="BT18" i="10"/>
  <c r="BT21" i="10"/>
  <c r="BT68" i="1"/>
  <c r="BT333" i="1"/>
  <c r="BT342" i="1"/>
  <c r="BT263" i="1"/>
  <c r="BU116" i="1"/>
  <c r="BU30" i="1"/>
  <c r="BU269" i="1"/>
  <c r="BU291" i="1"/>
  <c r="BU34" i="10" l="1"/>
  <c r="BT15" i="10"/>
  <c r="BT325" i="8"/>
  <c r="BT315" i="8"/>
  <c r="BU228" i="1"/>
  <c r="BU63" i="1"/>
  <c r="BU223" i="1" s="1"/>
  <c r="BU276" i="1"/>
  <c r="BU274" i="1"/>
  <c r="BU290" i="1"/>
  <c r="BU29" i="1"/>
  <c r="BU272" i="1"/>
  <c r="BU99" i="1"/>
  <c r="BU277" i="1"/>
  <c r="BU273" i="1"/>
  <c r="BU275" i="1"/>
  <c r="BU54" i="1"/>
  <c r="BT24" i="10" l="1"/>
  <c r="BT25" i="10" s="1"/>
  <c r="BT39" i="10"/>
  <c r="BT40" i="10" s="1"/>
  <c r="BU74" i="1"/>
  <c r="BU271" i="1"/>
  <c r="BU115" i="1"/>
  <c r="BU62" i="1"/>
  <c r="BU222" i="1" s="1"/>
  <c r="BU102" i="1"/>
  <c r="BU98" i="1"/>
  <c r="BU101" i="1"/>
  <c r="BU87" i="1"/>
  <c r="BU33" i="10" l="1"/>
  <c r="BU21" i="10"/>
  <c r="BU227" i="1"/>
  <c r="BU118" i="1"/>
  <c r="BU97" i="1"/>
  <c r="BU263" i="1" s="1"/>
  <c r="BU114" i="1"/>
  <c r="BU117" i="1"/>
  <c r="BU88" i="1"/>
  <c r="BU86" i="1" s="1"/>
  <c r="BU51" i="1"/>
  <c r="BT280" i="1"/>
  <c r="BU27" i="10" l="1"/>
  <c r="BU32" i="10"/>
  <c r="BU36" i="10"/>
  <c r="BU35" i="10"/>
  <c r="BU229" i="1"/>
  <c r="BU230" i="1"/>
  <c r="BU113" i="1"/>
  <c r="BU226" i="1"/>
  <c r="BU262" i="1"/>
  <c r="BU95" i="1"/>
  <c r="BU71" i="1"/>
  <c r="BU289" i="1"/>
  <c r="BU292" i="1"/>
  <c r="BU293" i="1"/>
  <c r="BU18" i="10" l="1"/>
  <c r="BU29" i="10"/>
  <c r="BU31" i="10"/>
  <c r="BU225" i="1"/>
  <c r="BU266" i="1"/>
  <c r="BU345" i="1"/>
  <c r="BU288" i="1"/>
  <c r="BU27" i="1"/>
  <c r="BU328" i="8" l="1"/>
  <c r="BU342" i="1"/>
  <c r="BU333" i="1"/>
  <c r="BU60" i="1"/>
  <c r="BU220" i="1" s="1"/>
  <c r="BU49" i="1"/>
  <c r="BU315" i="8" l="1"/>
  <c r="BU325" i="8"/>
  <c r="BU69" i="1"/>
  <c r="BU53" i="1"/>
  <c r="BU42" i="1"/>
  <c r="BU50" i="1"/>
  <c r="BU52" i="1"/>
  <c r="BU16" i="10" l="1"/>
  <c r="BU70" i="1"/>
  <c r="BU48" i="1"/>
  <c r="BU72" i="1"/>
  <c r="BU73" i="1"/>
  <c r="BU192" i="9"/>
  <c r="BU215" i="1"/>
  <c r="BU214" i="1" s="1"/>
  <c r="BU66" i="1"/>
  <c r="BV322" i="1"/>
  <c r="BU26" i="1"/>
  <c r="BV269" i="1"/>
  <c r="BV54" i="1"/>
  <c r="BU28" i="1"/>
  <c r="BU25" i="1"/>
  <c r="AN11" i="11" l="1"/>
  <c r="BU19" i="10"/>
  <c r="BU20" i="10"/>
  <c r="BU17" i="10"/>
  <c r="BU11" i="10"/>
  <c r="BU68" i="1"/>
  <c r="BU24" i="1"/>
  <c r="BU58" i="1"/>
  <c r="BU218" i="1" s="1"/>
  <c r="BU61" i="1"/>
  <c r="BU221" i="1" s="1"/>
  <c r="BU59" i="1"/>
  <c r="BU219" i="1" s="1"/>
  <c r="BV74" i="1"/>
  <c r="BV102" i="1"/>
  <c r="BV293" i="1"/>
  <c r="BV28" i="1"/>
  <c r="BV277" i="1"/>
  <c r="AN31" i="11" l="1"/>
  <c r="AN19" i="11"/>
  <c r="BV21" i="10"/>
  <c r="BU15" i="10"/>
  <c r="BU39" i="10" s="1"/>
  <c r="BU40" i="10" s="1"/>
  <c r="BU217" i="1"/>
  <c r="BU216" i="1" s="1"/>
  <c r="BU250" i="1" s="1"/>
  <c r="BV118" i="1"/>
  <c r="BU57" i="1"/>
  <c r="BV61" i="1"/>
  <c r="BV221" i="1" s="1"/>
  <c r="BV52" i="1"/>
  <c r="BV49" i="1"/>
  <c r="BV50" i="1"/>
  <c r="BV51" i="1"/>
  <c r="BV42" i="1"/>
  <c r="BV53" i="1"/>
  <c r="BU24" i="10" l="1"/>
  <c r="BU25" i="10" s="1"/>
  <c r="BV36" i="10"/>
  <c r="BV230" i="1"/>
  <c r="AN36" i="10"/>
  <c r="BV72" i="1"/>
  <c r="BV71" i="1"/>
  <c r="BV70" i="1"/>
  <c r="BV73" i="1"/>
  <c r="BV48" i="1"/>
  <c r="BV69" i="1"/>
  <c r="BV192" i="9"/>
  <c r="BV215" i="1"/>
  <c r="BV214" i="1" s="1"/>
  <c r="BV25" i="1"/>
  <c r="BV26" i="1"/>
  <c r="BV30" i="1"/>
  <c r="BV29" i="1"/>
  <c r="BV98" i="1"/>
  <c r="BV27" i="1"/>
  <c r="BV99" i="1"/>
  <c r="BV20" i="10" l="1"/>
  <c r="BV17" i="10"/>
  <c r="BV18" i="10"/>
  <c r="BV19" i="10"/>
  <c r="BV16" i="10"/>
  <c r="BV68" i="1"/>
  <c r="BV114" i="1"/>
  <c r="BV62" i="1"/>
  <c r="BV222" i="1" s="1"/>
  <c r="BV60" i="1"/>
  <c r="BV220" i="1" s="1"/>
  <c r="BV59" i="1"/>
  <c r="BV219" i="1" s="1"/>
  <c r="BV63" i="1"/>
  <c r="BV223" i="1" s="1"/>
  <c r="BV58" i="1"/>
  <c r="BV218" i="1" s="1"/>
  <c r="BV115" i="1"/>
  <c r="BV100" i="1"/>
  <c r="BV32" i="10" l="1"/>
  <c r="BV15" i="10"/>
  <c r="AN33" i="10"/>
  <c r="BV33" i="10"/>
  <c r="BV226" i="1"/>
  <c r="AN32" i="10"/>
  <c r="BV217" i="1"/>
  <c r="BV227" i="1"/>
  <c r="BV116" i="1"/>
  <c r="BV101" i="1"/>
  <c r="BV34" i="10" l="1"/>
  <c r="BV228" i="1"/>
  <c r="BV117" i="1"/>
  <c r="BV66" i="1"/>
  <c r="BV273" i="1"/>
  <c r="BV292" i="1"/>
  <c r="BV276" i="1"/>
  <c r="BV87" i="1"/>
  <c r="BV290" i="1"/>
  <c r="AN30" i="11" l="1"/>
  <c r="AN28" i="11"/>
  <c r="AN15" i="11"/>
  <c r="AN18" i="11"/>
  <c r="BV11" i="10"/>
  <c r="AN35" i="10"/>
  <c r="BV35" i="10"/>
  <c r="BV229" i="1"/>
  <c r="BV88" i="1"/>
  <c r="BV86" i="1" s="1"/>
  <c r="BV272" i="1"/>
  <c r="BV274" i="1"/>
  <c r="BV275" i="1"/>
  <c r="BU280" i="1"/>
  <c r="BV24" i="10" l="1"/>
  <c r="BV25" i="10" s="1"/>
  <c r="AN14" i="11"/>
  <c r="AN16" i="11"/>
  <c r="AN17" i="11"/>
  <c r="AN27" i="10"/>
  <c r="BV27" i="10"/>
  <c r="BV262" i="1"/>
  <c r="BV95" i="1"/>
  <c r="BV225" i="1"/>
  <c r="BV271" i="1"/>
  <c r="BV291" i="1"/>
  <c r="BV289" i="1"/>
  <c r="AN27" i="11" l="1"/>
  <c r="AN29" i="11"/>
  <c r="AN29" i="10"/>
  <c r="BV29" i="10"/>
  <c r="BV216" i="1"/>
  <c r="BV250" i="1" s="1"/>
  <c r="BV345" i="1"/>
  <c r="BV266" i="1"/>
  <c r="BV288" i="1"/>
  <c r="BV57" i="1"/>
  <c r="BV24" i="1"/>
  <c r="BV113" i="1"/>
  <c r="BV97" i="1"/>
  <c r="BW322" i="1"/>
  <c r="BW54" i="1"/>
  <c r="BW269" i="1"/>
  <c r="BW277" i="1"/>
  <c r="BV31" i="10" l="1"/>
  <c r="BV39" i="10" s="1"/>
  <c r="BV40" i="10" s="1"/>
  <c r="BV328" i="8"/>
  <c r="BV333" i="1"/>
  <c r="BV263" i="1"/>
  <c r="BV342" i="1"/>
  <c r="BW74" i="1"/>
  <c r="BW99" i="1"/>
  <c r="BW273" i="1"/>
  <c r="BW21" i="10" l="1"/>
  <c r="BV325" i="8"/>
  <c r="BV315" i="8"/>
  <c r="BW115" i="1"/>
  <c r="BW87" i="1"/>
  <c r="BW33" i="10" l="1"/>
  <c r="BW227" i="1"/>
  <c r="BW88" i="1"/>
  <c r="BW86" i="1" s="1"/>
  <c r="BW50" i="1"/>
  <c r="BV280" i="1"/>
  <c r="AN24" i="11" l="1"/>
  <c r="BW27" i="10"/>
  <c r="BW262" i="1"/>
  <c r="BW95" i="1"/>
  <c r="BW70" i="1"/>
  <c r="BW28" i="1"/>
  <c r="BW17" i="10" l="1"/>
  <c r="BW29" i="10"/>
  <c r="BW345" i="1"/>
  <c r="BW266" i="1"/>
  <c r="BW61" i="1"/>
  <c r="BW221" i="1" s="1"/>
  <c r="BW291" i="1"/>
  <c r="BW290" i="1"/>
  <c r="BW293" i="1"/>
  <c r="BW274" i="1"/>
  <c r="BW100" i="1"/>
  <c r="BW328" i="8" l="1"/>
  <c r="BW116" i="1"/>
  <c r="BW275" i="1"/>
  <c r="BW272" i="1"/>
  <c r="BW276" i="1"/>
  <c r="BW34" i="10" l="1"/>
  <c r="BW228" i="1"/>
  <c r="BW271" i="1"/>
  <c r="BW98" i="1"/>
  <c r="BW52" i="1"/>
  <c r="BW49" i="1"/>
  <c r="BW53" i="1"/>
  <c r="BW102" i="1"/>
  <c r="BW51" i="1"/>
  <c r="BW101" i="1"/>
  <c r="BW72" i="1" l="1"/>
  <c r="BW71" i="1"/>
  <c r="BW48" i="1"/>
  <c r="BW69" i="1"/>
  <c r="BW73" i="1"/>
  <c r="BW97" i="1"/>
  <c r="BW114" i="1"/>
  <c r="BW117" i="1"/>
  <c r="BW118" i="1"/>
  <c r="BW29" i="1"/>
  <c r="BW35" i="10" l="1"/>
  <c r="BW20" i="10"/>
  <c r="BW16" i="10"/>
  <c r="BW32" i="10"/>
  <c r="BW18" i="10"/>
  <c r="BW36" i="10"/>
  <c r="BW19" i="10"/>
  <c r="BW68" i="1"/>
  <c r="BW230" i="1"/>
  <c r="BW113" i="1"/>
  <c r="BW229" i="1"/>
  <c r="BW263" i="1"/>
  <c r="BW226" i="1"/>
  <c r="BW62" i="1"/>
  <c r="BW222" i="1" s="1"/>
  <c r="BW289" i="1"/>
  <c r="BW292" i="1"/>
  <c r="BW15" i="10" l="1"/>
  <c r="BW31" i="10"/>
  <c r="BW225" i="1"/>
  <c r="BW288" i="1"/>
  <c r="BW30" i="1"/>
  <c r="BW333" i="1" l="1"/>
  <c r="BW342" i="1"/>
  <c r="BW63" i="1"/>
  <c r="BW223" i="1" s="1"/>
  <c r="BW42" i="1"/>
  <c r="BW192" i="9" l="1"/>
  <c r="BW325" i="8"/>
  <c r="BW315" i="8"/>
  <c r="BW66" i="1"/>
  <c r="BW215" i="1"/>
  <c r="BW214" i="1" s="1"/>
  <c r="BX322" i="1"/>
  <c r="BW25" i="1"/>
  <c r="BX53" i="1"/>
  <c r="BX275" i="1"/>
  <c r="BW27" i="1"/>
  <c r="BW26" i="1"/>
  <c r="BW11" i="10" l="1"/>
  <c r="BW58" i="1"/>
  <c r="BW218" i="1" s="1"/>
  <c r="BW24" i="1"/>
  <c r="BW60" i="1"/>
  <c r="BW220" i="1" s="1"/>
  <c r="BW59" i="1"/>
  <c r="BW219" i="1" s="1"/>
  <c r="BX73" i="1"/>
  <c r="BX289" i="1"/>
  <c r="BX293" i="1"/>
  <c r="BX276" i="1"/>
  <c r="BX291" i="1"/>
  <c r="BX27" i="1"/>
  <c r="BX52" i="1"/>
  <c r="BX292" i="1"/>
  <c r="BX269" i="1"/>
  <c r="BX87" i="1"/>
  <c r="BX277" i="1"/>
  <c r="BX51" i="1"/>
  <c r="BX290" i="1"/>
  <c r="BX273" i="1"/>
  <c r="BX274" i="1"/>
  <c r="BX272" i="1"/>
  <c r="BW39" i="10" l="1"/>
  <c r="BW40" i="10" s="1"/>
  <c r="BW24" i="10"/>
  <c r="BW25" i="10" s="1"/>
  <c r="BX20" i="10"/>
  <c r="BW217" i="1"/>
  <c r="BW216" i="1" s="1"/>
  <c r="BW250" i="1" s="1"/>
  <c r="BX60" i="1"/>
  <c r="BX220" i="1" s="1"/>
  <c r="BX288" i="1"/>
  <c r="BX88" i="1"/>
  <c r="BX86" i="1" s="1"/>
  <c r="BX72" i="1"/>
  <c r="BX71" i="1"/>
  <c r="BW57" i="1"/>
  <c r="BX271" i="1"/>
  <c r="BX26" i="1"/>
  <c r="BW280" i="1"/>
  <c r="BX18" i="10" l="1"/>
  <c r="BX19" i="10"/>
  <c r="BX27" i="10"/>
  <c r="BX262" i="1"/>
  <c r="BX95" i="1"/>
  <c r="BX59" i="1"/>
  <c r="BX219" i="1" s="1"/>
  <c r="BX54" i="1"/>
  <c r="BX29" i="10" l="1"/>
  <c r="BX266" i="1"/>
  <c r="BX345" i="1"/>
  <c r="BX328" i="8" s="1"/>
  <c r="BX74" i="1"/>
  <c r="BX99" i="1"/>
  <c r="BX25" i="1"/>
  <c r="BX21" i="10" l="1"/>
  <c r="BX115" i="1"/>
  <c r="BX58" i="1"/>
  <c r="BX218" i="1" s="1"/>
  <c r="BX28" i="1"/>
  <c r="BX98" i="1"/>
  <c r="BX29" i="1"/>
  <c r="BX30" i="1"/>
  <c r="BX33" i="10" l="1"/>
  <c r="BX227" i="1"/>
  <c r="BX62" i="1"/>
  <c r="BX222" i="1" s="1"/>
  <c r="BX61" i="1"/>
  <c r="BX221" i="1" s="1"/>
  <c r="BX63" i="1"/>
  <c r="BX114" i="1"/>
  <c r="BX100" i="1"/>
  <c r="BX32" i="10" l="1"/>
  <c r="BX57" i="1"/>
  <c r="BX223" i="1"/>
  <c r="BX217" i="1" s="1"/>
  <c r="BX226" i="1"/>
  <c r="BX116" i="1"/>
  <c r="BX101" i="1"/>
  <c r="BX34" i="10" l="1"/>
  <c r="BX228" i="1"/>
  <c r="BX117" i="1"/>
  <c r="BX102" i="1"/>
  <c r="BX35" i="10" l="1"/>
  <c r="BX229" i="1"/>
  <c r="BX118" i="1"/>
  <c r="BX24" i="1"/>
  <c r="BX97" i="1"/>
  <c r="BX42" i="1"/>
  <c r="BX36" i="10" l="1"/>
  <c r="BX192" i="9"/>
  <c r="BX342" i="1"/>
  <c r="BX333" i="1"/>
  <c r="BX263" i="1"/>
  <c r="BX230" i="1"/>
  <c r="BX113" i="1"/>
  <c r="BX215" i="1"/>
  <c r="BX214" i="1" s="1"/>
  <c r="BX66" i="1"/>
  <c r="BX50" i="1"/>
  <c r="BX49" i="1"/>
  <c r="BX11" i="10" l="1"/>
  <c r="BX31" i="10"/>
  <c r="BX315" i="8"/>
  <c r="BX325" i="8"/>
  <c r="BX225" i="1"/>
  <c r="BX48" i="1"/>
  <c r="BX69" i="1"/>
  <c r="BX70" i="1"/>
  <c r="BY322" i="1"/>
  <c r="BY99" i="1"/>
  <c r="BY101" i="1"/>
  <c r="BY100" i="1"/>
  <c r="BY98" i="1"/>
  <c r="BY102" i="1"/>
  <c r="BX17" i="10" l="1"/>
  <c r="BX16" i="10"/>
  <c r="BX216" i="1"/>
  <c r="BX250" i="1" s="1"/>
  <c r="BX68" i="1"/>
  <c r="BY97" i="1"/>
  <c r="BY114" i="1"/>
  <c r="BY115" i="1"/>
  <c r="BY116" i="1"/>
  <c r="BY117" i="1"/>
  <c r="BY118" i="1"/>
  <c r="BY276" i="1"/>
  <c r="BY26" i="1"/>
  <c r="AO18" i="11" l="1"/>
  <c r="BY34" i="10"/>
  <c r="BY36" i="10"/>
  <c r="BX15" i="10"/>
  <c r="BY35" i="10"/>
  <c r="AO33" i="10"/>
  <c r="BY33" i="10"/>
  <c r="BY226" i="1"/>
  <c r="BY32" i="10"/>
  <c r="BY230" i="1"/>
  <c r="BY229" i="1"/>
  <c r="BY228" i="1"/>
  <c r="BY227" i="1"/>
  <c r="BY263" i="1"/>
  <c r="BY113" i="1"/>
  <c r="BY59" i="1"/>
  <c r="BY219" i="1" s="1"/>
  <c r="BY293" i="1"/>
  <c r="BY273" i="1"/>
  <c r="BY52" i="1"/>
  <c r="BX24" i="10" l="1"/>
  <c r="BX25" i="10" s="1"/>
  <c r="BX39" i="10"/>
  <c r="BX40" i="10" s="1"/>
  <c r="AO31" i="11"/>
  <c r="AO15" i="11"/>
  <c r="BY31" i="10"/>
  <c r="BY225" i="1"/>
  <c r="BY72" i="1"/>
  <c r="BY290" i="1"/>
  <c r="BY50" i="1"/>
  <c r="BY29" i="1"/>
  <c r="BY292" i="1"/>
  <c r="BY28" i="1"/>
  <c r="BY291" i="1"/>
  <c r="BY51" i="1"/>
  <c r="BY25" i="1"/>
  <c r="BY272" i="1"/>
  <c r="BY30" i="1"/>
  <c r="BY277" i="1"/>
  <c r="BY275" i="1"/>
  <c r="BY289" i="1"/>
  <c r="BY269" i="1"/>
  <c r="BY274" i="1"/>
  <c r="BY27" i="1"/>
  <c r="AO29" i="11" l="1"/>
  <c r="AO30" i="11"/>
  <c r="AO27" i="11"/>
  <c r="AO28" i="11"/>
  <c r="AO19" i="11"/>
  <c r="AO11" i="11"/>
  <c r="AO17" i="11"/>
  <c r="AO16" i="11"/>
  <c r="AO14" i="11"/>
  <c r="BY19" i="10"/>
  <c r="BY288" i="1"/>
  <c r="BY333" i="1" s="1"/>
  <c r="BY71" i="1"/>
  <c r="BY70" i="1"/>
  <c r="BY271" i="1"/>
  <c r="BY24" i="1"/>
  <c r="BY58" i="1"/>
  <c r="BY60" i="1"/>
  <c r="BY220" i="1" s="1"/>
  <c r="BY61" i="1"/>
  <c r="BY221" i="1" s="1"/>
  <c r="BY62" i="1"/>
  <c r="BY222" i="1" s="1"/>
  <c r="BY63" i="1"/>
  <c r="BY223" i="1" s="1"/>
  <c r="BY42" i="1"/>
  <c r="BY17" i="10" l="1"/>
  <c r="BY18" i="10"/>
  <c r="BY342" i="1"/>
  <c r="BY325" i="8" s="1"/>
  <c r="BY192" i="9"/>
  <c r="BY57" i="1"/>
  <c r="BY315" i="8"/>
  <c r="BY218" i="1"/>
  <c r="BY217" i="1" s="1"/>
  <c r="BY216" i="1" s="1"/>
  <c r="BY215" i="1"/>
  <c r="BY214" i="1" s="1"/>
  <c r="BY66" i="1"/>
  <c r="BY53" i="1"/>
  <c r="BY11" i="10" l="1"/>
  <c r="BY250" i="1"/>
  <c r="BY73" i="1"/>
  <c r="BY54" i="1"/>
  <c r="BY87" i="1"/>
  <c r="BY49" i="1"/>
  <c r="BY20" i="10" l="1"/>
  <c r="BY74" i="1"/>
  <c r="BY69" i="1"/>
  <c r="BY48" i="1"/>
  <c r="BY88" i="1"/>
  <c r="BY86" i="1" s="1"/>
  <c r="BX280" i="1"/>
  <c r="BY16" i="10" l="1"/>
  <c r="BY21" i="10"/>
  <c r="AO27" i="10"/>
  <c r="BY27" i="10"/>
  <c r="BY68" i="1"/>
  <c r="BY262" i="1"/>
  <c r="BY95" i="1"/>
  <c r="BZ28" i="1"/>
  <c r="BY15" i="10" l="1"/>
  <c r="BY29" i="10"/>
  <c r="BZ322" i="1"/>
  <c r="AO29" i="10"/>
  <c r="BY266" i="1"/>
  <c r="BY345" i="1"/>
  <c r="BZ61" i="1"/>
  <c r="BZ221" i="1" s="1"/>
  <c r="BZ54" i="1"/>
  <c r="BY39" i="10" l="1"/>
  <c r="BY40" i="10" s="1"/>
  <c r="BY24" i="10"/>
  <c r="BY25" i="10" s="1"/>
  <c r="BY328" i="8"/>
  <c r="BZ74" i="1"/>
  <c r="BZ102" i="1"/>
  <c r="BZ100" i="1"/>
  <c r="BZ292" i="1"/>
  <c r="BZ291" i="1"/>
  <c r="BZ99" i="1"/>
  <c r="BZ293" i="1"/>
  <c r="BZ50" i="1"/>
  <c r="BZ289" i="1"/>
  <c r="BZ98" i="1"/>
  <c r="BZ276" i="1"/>
  <c r="BZ273" i="1"/>
  <c r="BZ101" i="1"/>
  <c r="BZ290" i="1"/>
  <c r="BZ21" i="10" l="1"/>
  <c r="BZ118" i="1"/>
  <c r="BZ116" i="1"/>
  <c r="BZ288" i="1"/>
  <c r="BZ97" i="1"/>
  <c r="BZ114" i="1"/>
  <c r="BZ117" i="1"/>
  <c r="BZ115" i="1"/>
  <c r="BZ70" i="1"/>
  <c r="BZ269" i="1"/>
  <c r="BZ27" i="1"/>
  <c r="BZ17" i="10" l="1"/>
  <c r="BZ35" i="10"/>
  <c r="BZ32" i="10"/>
  <c r="BZ34" i="10"/>
  <c r="BZ36" i="10"/>
  <c r="BZ33" i="10"/>
  <c r="BZ227" i="1"/>
  <c r="BZ229" i="1"/>
  <c r="BZ228" i="1"/>
  <c r="BZ230" i="1"/>
  <c r="BZ333" i="1"/>
  <c r="BZ315" i="8" s="1"/>
  <c r="BZ342" i="1"/>
  <c r="BZ325" i="8" s="1"/>
  <c r="BZ263" i="1"/>
  <c r="BZ113" i="1"/>
  <c r="BZ226" i="1"/>
  <c r="BZ60" i="1"/>
  <c r="BZ220" i="1" s="1"/>
  <c r="BZ30" i="1"/>
  <c r="BZ277" i="1"/>
  <c r="BZ29" i="1"/>
  <c r="BZ49" i="1"/>
  <c r="BZ26" i="1"/>
  <c r="BZ25" i="1"/>
  <c r="BZ53" i="1"/>
  <c r="BZ275" i="1"/>
  <c r="BZ51" i="1"/>
  <c r="BZ274" i="1"/>
  <c r="BZ52" i="1"/>
  <c r="BZ31" i="10" l="1"/>
  <c r="BZ225" i="1"/>
  <c r="BZ24" i="1"/>
  <c r="BZ58" i="1"/>
  <c r="BZ218" i="1" s="1"/>
  <c r="BZ59" i="1"/>
  <c r="BZ219" i="1" s="1"/>
  <c r="BZ63" i="1"/>
  <c r="BZ223" i="1" s="1"/>
  <c r="BZ62" i="1"/>
  <c r="BZ222" i="1" s="1"/>
  <c r="BZ73" i="1"/>
  <c r="BZ48" i="1"/>
  <c r="BZ69" i="1"/>
  <c r="BZ71" i="1"/>
  <c r="BZ72" i="1"/>
  <c r="BZ42" i="1"/>
  <c r="BZ18" i="10" l="1"/>
  <c r="BZ16" i="10"/>
  <c r="BZ19" i="10"/>
  <c r="BZ20" i="10"/>
  <c r="BZ57" i="1"/>
  <c r="BZ217" i="1"/>
  <c r="BZ216" i="1" s="1"/>
  <c r="BZ192" i="9"/>
  <c r="BZ68" i="1"/>
  <c r="BZ215" i="1"/>
  <c r="BZ214" i="1" s="1"/>
  <c r="BZ66" i="1"/>
  <c r="BZ272" i="1"/>
  <c r="BZ87" i="1"/>
  <c r="BZ11" i="10" l="1"/>
  <c r="BZ15" i="10"/>
  <c r="BZ271" i="1"/>
  <c r="BZ88" i="1"/>
  <c r="BZ86" i="1" s="1"/>
  <c r="BZ250" i="1"/>
  <c r="BY280" i="1"/>
  <c r="CA29" i="1"/>
  <c r="BZ24" i="10" l="1"/>
  <c r="BZ25" i="10" s="1"/>
  <c r="AO24" i="11"/>
  <c r="BZ27" i="10"/>
  <c r="BZ262" i="1"/>
  <c r="BZ95" i="1"/>
  <c r="CA62" i="1"/>
  <c r="CA222" i="1" s="1"/>
  <c r="CA293" i="1"/>
  <c r="CA101" i="1"/>
  <c r="BZ29" i="10" l="1"/>
  <c r="BZ39" i="10" s="1"/>
  <c r="BZ40" i="10" s="1"/>
  <c r="CA322" i="1"/>
  <c r="BZ345" i="1"/>
  <c r="BZ328" i="8" s="1"/>
  <c r="BZ266" i="1"/>
  <c r="CA117" i="1"/>
  <c r="CA54" i="1"/>
  <c r="CA274" i="1"/>
  <c r="CA35" i="10" l="1"/>
  <c r="CA229" i="1"/>
  <c r="CA74" i="1"/>
  <c r="CA100" i="1"/>
  <c r="CA52" i="1"/>
  <c r="CA21" i="10" l="1"/>
  <c r="CA116" i="1"/>
  <c r="CA72" i="1"/>
  <c r="CA99" i="1"/>
  <c r="CA102" i="1"/>
  <c r="CA19" i="10" l="1"/>
  <c r="CA34" i="10"/>
  <c r="CA228" i="1"/>
  <c r="CA118" i="1"/>
  <c r="CA115" i="1"/>
  <c r="CA277" i="1"/>
  <c r="CA273" i="1"/>
  <c r="CA272" i="1"/>
  <c r="CA276" i="1"/>
  <c r="CA275" i="1"/>
  <c r="CA33" i="10" l="1"/>
  <c r="CA36" i="10"/>
  <c r="CA230" i="1"/>
  <c r="CA227" i="1"/>
  <c r="CA271" i="1"/>
  <c r="CA290" i="1"/>
  <c r="CA98" i="1"/>
  <c r="CA87" i="1"/>
  <c r="CA88" i="1" l="1"/>
  <c r="CA86" i="1" s="1"/>
  <c r="CA97" i="1"/>
  <c r="CA114" i="1"/>
  <c r="BZ280" i="1"/>
  <c r="CA26" i="1"/>
  <c r="CA32" i="10" l="1"/>
  <c r="CA27" i="10"/>
  <c r="CA262" i="1"/>
  <c r="CA95" i="1"/>
  <c r="CA226" i="1"/>
  <c r="CA263" i="1"/>
  <c r="CA113" i="1"/>
  <c r="CA59" i="1"/>
  <c r="CA219" i="1" s="1"/>
  <c r="CA53" i="1"/>
  <c r="CA29" i="10" l="1"/>
  <c r="CA31" i="10"/>
  <c r="CA345" i="1"/>
  <c r="CA328" i="8" s="1"/>
  <c r="CA266" i="1"/>
  <c r="CA225" i="1"/>
  <c r="CA73" i="1"/>
  <c r="CA49" i="1"/>
  <c r="CA28" i="1"/>
  <c r="CA51" i="1"/>
  <c r="CA50" i="1"/>
  <c r="CA291" i="1"/>
  <c r="CA20" i="10" l="1"/>
  <c r="CA71" i="1"/>
  <c r="CA70" i="1"/>
  <c r="CA48" i="1"/>
  <c r="CA69" i="1"/>
  <c r="CA61" i="1"/>
  <c r="CA221" i="1" s="1"/>
  <c r="CA30" i="1"/>
  <c r="CA289" i="1"/>
  <c r="CA292" i="1"/>
  <c r="CA16" i="10" l="1"/>
  <c r="CA17" i="10"/>
  <c r="CA18" i="10"/>
  <c r="CA68" i="1"/>
  <c r="CA288" i="1"/>
  <c r="CA63" i="1"/>
  <c r="CA223" i="1" s="1"/>
  <c r="CA42" i="1"/>
  <c r="CA333" i="1" l="1"/>
  <c r="CA315" i="8" s="1"/>
  <c r="CA15" i="10"/>
  <c r="CA342" i="1"/>
  <c r="CA325" i="8" s="1"/>
  <c r="CA192" i="9"/>
  <c r="CA66" i="1"/>
  <c r="CA215" i="1"/>
  <c r="CA214" i="1" s="1"/>
  <c r="CB322" i="1"/>
  <c r="CA25" i="1"/>
  <c r="CB42" i="1"/>
  <c r="CA269" i="1"/>
  <c r="CA27" i="1"/>
  <c r="CA11" i="10" l="1"/>
  <c r="CA58" i="1"/>
  <c r="CA24" i="1"/>
  <c r="CA60" i="1"/>
  <c r="CA220" i="1" s="1"/>
  <c r="CB192" i="9"/>
  <c r="CB66" i="1"/>
  <c r="CB215" i="1"/>
  <c r="CB214" i="1" s="1"/>
  <c r="CB27" i="1"/>
  <c r="CB28" i="1"/>
  <c r="CB29" i="1"/>
  <c r="CB30" i="1"/>
  <c r="CB99" i="1"/>
  <c r="CB26" i="1"/>
  <c r="CB98" i="1"/>
  <c r="CB25" i="1"/>
  <c r="CA39" i="10" l="1"/>
  <c r="CA40" i="10" s="1"/>
  <c r="CA24" i="10"/>
  <c r="CA25" i="10" s="1"/>
  <c r="AP11" i="10"/>
  <c r="CB11" i="10"/>
  <c r="CB63" i="1"/>
  <c r="CB223" i="1" s="1"/>
  <c r="CB62" i="1"/>
  <c r="CB222" i="1" s="1"/>
  <c r="CB58" i="1"/>
  <c r="CB218" i="1" s="1"/>
  <c r="CB61" i="1"/>
  <c r="CB221" i="1" s="1"/>
  <c r="CB114" i="1"/>
  <c r="CB60" i="1"/>
  <c r="CB220" i="1" s="1"/>
  <c r="CB59" i="1"/>
  <c r="CB219" i="1" s="1"/>
  <c r="CA218" i="1"/>
  <c r="CA217" i="1" s="1"/>
  <c r="CA216" i="1" s="1"/>
  <c r="CA250" i="1" s="1"/>
  <c r="CA57" i="1"/>
  <c r="CB115" i="1"/>
  <c r="CB100" i="1"/>
  <c r="CB226" i="1" l="1"/>
  <c r="CB32" i="10"/>
  <c r="AP33" i="10"/>
  <c r="CB33" i="10"/>
  <c r="CB217" i="1"/>
  <c r="CB227" i="1"/>
  <c r="CB116" i="1"/>
  <c r="CB101" i="1"/>
  <c r="AP34" i="10" l="1"/>
  <c r="CB34" i="10"/>
  <c r="CB228" i="1"/>
  <c r="CB117" i="1"/>
  <c r="CB102" i="1"/>
  <c r="AP35" i="10" l="1"/>
  <c r="CB35" i="10"/>
  <c r="CB229" i="1"/>
  <c r="CB118" i="1"/>
  <c r="CB24" i="1"/>
  <c r="CB57" i="1"/>
  <c r="CB97" i="1"/>
  <c r="CB290" i="1"/>
  <c r="CB54" i="1"/>
  <c r="AP28" i="11" l="1"/>
  <c r="AP36" i="10"/>
  <c r="CB36" i="10"/>
  <c r="CB263" i="1"/>
  <c r="CB230" i="1"/>
  <c r="CB113" i="1"/>
  <c r="CB74" i="1"/>
  <c r="CB53" i="1"/>
  <c r="CB275" i="1"/>
  <c r="AP17" i="11" l="1"/>
  <c r="CB21" i="10"/>
  <c r="CB31" i="10"/>
  <c r="CB225" i="1"/>
  <c r="CB73" i="1"/>
  <c r="CB293" i="1"/>
  <c r="CB52" i="1"/>
  <c r="AP31" i="11" l="1"/>
  <c r="CB20" i="10"/>
  <c r="CB216" i="1"/>
  <c r="CB250" i="1" s="1"/>
  <c r="CB72" i="1"/>
  <c r="CB87" i="1"/>
  <c r="CB292" i="1"/>
  <c r="CB291" i="1"/>
  <c r="CB276" i="1"/>
  <c r="CB289" i="1"/>
  <c r="AP29" i="11" l="1"/>
  <c r="AP27" i="11"/>
  <c r="AP30" i="11"/>
  <c r="AP18" i="11"/>
  <c r="CB19" i="10"/>
  <c r="CB88" i="1"/>
  <c r="CB86" i="1" s="1"/>
  <c r="CB288" i="1"/>
  <c r="AP26" i="11" s="1"/>
  <c r="CA280" i="1"/>
  <c r="CB274" i="1"/>
  <c r="CB273" i="1"/>
  <c r="CB50" i="1"/>
  <c r="CB269" i="1"/>
  <c r="AP16" i="11" l="1"/>
  <c r="AP11" i="11"/>
  <c r="AP15" i="11"/>
  <c r="CB27" i="10"/>
  <c r="CB262" i="1"/>
  <c r="AP27" i="10"/>
  <c r="CB95" i="1"/>
  <c r="CB333" i="1"/>
  <c r="CB342" i="1"/>
  <c r="CB70" i="1"/>
  <c r="CB277" i="1"/>
  <c r="CB49" i="1"/>
  <c r="AP19" i="11" l="1"/>
  <c r="CB17" i="10"/>
  <c r="CB29" i="10"/>
  <c r="CB345" i="1"/>
  <c r="CB328" i="8" s="1"/>
  <c r="AP29" i="10"/>
  <c r="CB266" i="1"/>
  <c r="CB325" i="8"/>
  <c r="CB315" i="8"/>
  <c r="CB69" i="1"/>
  <c r="CB51" i="1"/>
  <c r="CB272" i="1"/>
  <c r="AP14" i="11" l="1"/>
  <c r="CB16" i="10"/>
  <c r="CB71" i="1"/>
  <c r="CB48" i="1"/>
  <c r="CB271" i="1"/>
  <c r="CC322" i="1"/>
  <c r="CC101" i="1"/>
  <c r="CC100" i="1"/>
  <c r="CC98" i="1"/>
  <c r="CC99" i="1"/>
  <c r="CC50" i="1"/>
  <c r="CC51" i="1"/>
  <c r="CC277" i="1"/>
  <c r="CC293" i="1"/>
  <c r="CC102" i="1"/>
  <c r="CB68" i="1" l="1"/>
  <c r="CB18" i="10"/>
  <c r="CC114" i="1"/>
  <c r="CC97" i="1"/>
  <c r="CC263" i="1" s="1"/>
  <c r="CC118" i="1"/>
  <c r="CC70" i="1"/>
  <c r="CC116" i="1"/>
  <c r="CC117" i="1"/>
  <c r="CC115" i="1"/>
  <c r="CC71" i="1"/>
  <c r="CC49" i="1"/>
  <c r="CC52" i="1"/>
  <c r="CC290" i="1"/>
  <c r="CC292" i="1"/>
  <c r="CC274" i="1"/>
  <c r="CC53" i="1"/>
  <c r="CC269" i="1"/>
  <c r="CC54" i="1"/>
  <c r="CC30" i="1"/>
  <c r="CC27" i="1"/>
  <c r="CC273" i="1"/>
  <c r="CC35" i="10" l="1"/>
  <c r="CC17" i="10"/>
  <c r="CC36" i="10"/>
  <c r="CC34" i="10"/>
  <c r="CC32" i="10"/>
  <c r="CC18" i="10"/>
  <c r="CC33" i="10"/>
  <c r="CB15" i="10"/>
  <c r="CC227" i="1"/>
  <c r="CC228" i="1"/>
  <c r="CC230" i="1"/>
  <c r="CC229" i="1"/>
  <c r="CC226" i="1"/>
  <c r="CC74" i="1"/>
  <c r="CC72" i="1"/>
  <c r="CC48" i="1"/>
  <c r="CC69" i="1"/>
  <c r="CC73" i="1"/>
  <c r="CC60" i="1"/>
  <c r="CC220" i="1" s="1"/>
  <c r="CC113" i="1"/>
  <c r="CC63" i="1"/>
  <c r="CC223" i="1" s="1"/>
  <c r="CC29" i="1"/>
  <c r="CC26" i="1"/>
  <c r="CC291" i="1"/>
  <c r="CC25" i="1"/>
  <c r="CC28" i="1"/>
  <c r="CC42" i="1"/>
  <c r="CB39" i="10" l="1"/>
  <c r="CB40" i="10" s="1"/>
  <c r="CB24" i="10"/>
  <c r="CB25" i="10" s="1"/>
  <c r="CC31" i="10"/>
  <c r="CC20" i="10"/>
  <c r="CC16" i="10"/>
  <c r="CC21" i="10"/>
  <c r="CC19" i="10"/>
  <c r="CC225" i="1"/>
  <c r="CC68" i="1"/>
  <c r="CC62" i="1"/>
  <c r="CC222" i="1" s="1"/>
  <c r="CC61" i="1"/>
  <c r="CC221" i="1" s="1"/>
  <c r="CC59" i="1"/>
  <c r="CC219" i="1" s="1"/>
  <c r="CC58" i="1"/>
  <c r="CC218" i="1" s="1"/>
  <c r="CC24" i="1"/>
  <c r="CC192" i="9"/>
  <c r="CC215" i="1"/>
  <c r="CC214" i="1" s="1"/>
  <c r="CC66" i="1"/>
  <c r="CC276" i="1"/>
  <c r="CC275" i="1"/>
  <c r="CC272" i="1"/>
  <c r="CC15" i="10" l="1"/>
  <c r="CC11" i="10"/>
  <c r="CC217" i="1"/>
  <c r="CC216" i="1" s="1"/>
  <c r="CC250" i="1" s="1"/>
  <c r="CC57" i="1"/>
  <c r="CC271" i="1"/>
  <c r="CC289" i="1"/>
  <c r="CC87" i="1"/>
  <c r="CC24" i="10" l="1"/>
  <c r="CC25" i="10" s="1"/>
  <c r="CC288" i="1"/>
  <c r="CC88" i="1"/>
  <c r="CC86" i="1" s="1"/>
  <c r="CB280" i="1"/>
  <c r="AP24" i="11" l="1"/>
  <c r="CC333" i="1"/>
  <c r="CC315" i="8" s="1"/>
  <c r="CC27" i="10"/>
  <c r="CC342" i="1"/>
  <c r="CC325" i="8" s="1"/>
  <c r="CC262" i="1"/>
  <c r="CC95" i="1"/>
  <c r="CD292" i="1"/>
  <c r="CD293" i="1"/>
  <c r="CD289" i="1"/>
  <c r="CD290" i="1"/>
  <c r="CD291" i="1"/>
  <c r="CC29" i="10" l="1"/>
  <c r="CC39" i="10" s="1"/>
  <c r="CC40" i="10" s="1"/>
  <c r="CD322" i="1"/>
  <c r="CC266" i="1"/>
  <c r="CC345" i="1"/>
  <c r="CD288" i="1"/>
  <c r="CD100" i="1"/>
  <c r="CC328" i="8" l="1"/>
  <c r="CD116" i="1"/>
  <c r="CD30" i="1"/>
  <c r="CD34" i="10" l="1"/>
  <c r="CD228" i="1"/>
  <c r="CD63" i="1"/>
  <c r="CD223" i="1" s="1"/>
  <c r="CD26" i="1"/>
  <c r="CD29" i="1"/>
  <c r="CD274" i="1"/>
  <c r="CD28" i="1"/>
  <c r="CD27" i="1"/>
  <c r="CD275" i="1"/>
  <c r="CD98" i="1"/>
  <c r="CD25" i="1"/>
  <c r="CD61" i="1" l="1"/>
  <c r="CD221" i="1" s="1"/>
  <c r="CD60" i="1"/>
  <c r="CD220" i="1" s="1"/>
  <c r="CD59" i="1"/>
  <c r="CD219" i="1" s="1"/>
  <c r="CD58" i="1"/>
  <c r="CD218" i="1" s="1"/>
  <c r="CD24" i="1"/>
  <c r="CD62" i="1"/>
  <c r="CD222" i="1" s="1"/>
  <c r="CD114" i="1"/>
  <c r="CD99" i="1"/>
  <c r="CD32" i="10" l="1"/>
  <c r="CD217" i="1"/>
  <c r="CD57" i="1"/>
  <c r="CD226" i="1"/>
  <c r="CD115" i="1"/>
  <c r="CD101" i="1"/>
  <c r="CD33" i="10" l="1"/>
  <c r="CD227" i="1"/>
  <c r="CD117" i="1"/>
  <c r="CD102" i="1"/>
  <c r="CD35" i="10" l="1"/>
  <c r="CD229" i="1"/>
  <c r="CD118" i="1"/>
  <c r="CD52" i="1"/>
  <c r="CD49" i="1"/>
  <c r="CD53" i="1"/>
  <c r="CD50" i="1"/>
  <c r="CD51" i="1"/>
  <c r="CD54" i="1"/>
  <c r="CD36" i="10" l="1"/>
  <c r="CD230" i="1"/>
  <c r="CD48" i="1"/>
  <c r="CD69" i="1"/>
  <c r="CD70" i="1"/>
  <c r="CD71" i="1"/>
  <c r="CD72" i="1"/>
  <c r="CD73" i="1"/>
  <c r="CD74" i="1"/>
  <c r="CD273" i="1"/>
  <c r="CD18" i="10" l="1"/>
  <c r="CD19" i="10"/>
  <c r="CD16" i="10"/>
  <c r="CD17" i="10"/>
  <c r="CD21" i="10"/>
  <c r="CD20" i="10"/>
  <c r="CD68" i="1"/>
  <c r="CD225" i="1"/>
  <c r="CD113" i="1"/>
  <c r="CD97" i="1"/>
  <c r="CD87" i="1"/>
  <c r="CD31" i="10" l="1"/>
  <c r="CD15" i="10"/>
  <c r="CD216" i="1"/>
  <c r="CD333" i="1"/>
  <c r="CD263" i="1"/>
  <c r="CD342" i="1"/>
  <c r="CD88" i="1"/>
  <c r="CD86" i="1" s="1"/>
  <c r="CD272" i="1"/>
  <c r="CD276" i="1"/>
  <c r="CC280" i="1"/>
  <c r="CD277" i="1"/>
  <c r="CD27" i="10" l="1"/>
  <c r="CD325" i="8"/>
  <c r="CD315" i="8"/>
  <c r="CD262" i="1"/>
  <c r="CD95" i="1"/>
  <c r="CD271" i="1"/>
  <c r="CD269" i="1"/>
  <c r="CD42" i="1"/>
  <c r="CD29" i="10" l="1"/>
  <c r="CD192" i="9"/>
  <c r="CD266" i="1"/>
  <c r="CD345" i="1"/>
  <c r="CD66" i="1"/>
  <c r="CD215" i="1"/>
  <c r="CD214" i="1" s="1"/>
  <c r="AA42" i="1"/>
  <c r="AC42" i="1"/>
  <c r="AI42" i="1"/>
  <c r="AH42" i="1"/>
  <c r="AG42" i="1"/>
  <c r="AE42" i="1"/>
  <c r="Z42" i="1"/>
  <c r="AF42" i="1"/>
  <c r="Y42" i="1"/>
  <c r="AD42" i="1"/>
  <c r="AB42" i="1"/>
  <c r="AC41" i="12" l="1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D11" i="10"/>
  <c r="CD250" i="1"/>
  <c r="AG192" i="9"/>
  <c r="AH192" i="9"/>
  <c r="AI192" i="9"/>
  <c r="AF192" i="9"/>
  <c r="AC192" i="9"/>
  <c r="Z192" i="9"/>
  <c r="AE192" i="9"/>
  <c r="AA192" i="9"/>
  <c r="AB192" i="9"/>
  <c r="AD192" i="9"/>
  <c r="Y192" i="9"/>
  <c r="CD328" i="8"/>
  <c r="AL257" i="1"/>
  <c r="AT257" i="1"/>
  <c r="AZ257" i="1"/>
  <c r="BM257" i="1"/>
  <c r="BR257" i="1"/>
  <c r="BU257" i="1"/>
  <c r="BX257" i="1"/>
  <c r="AD257" i="1"/>
  <c r="AJ257" i="1"/>
  <c r="AM257" i="1"/>
  <c r="AW257" i="1"/>
  <c r="BH257" i="1"/>
  <c r="BP257" i="1"/>
  <c r="CA257" i="1"/>
  <c r="Y257" i="1"/>
  <c r="AR257" i="1"/>
  <c r="BF257" i="1"/>
  <c r="BK257" i="1"/>
  <c r="BN257" i="1"/>
  <c r="CB257" i="1"/>
  <c r="AH257" i="1"/>
  <c r="AG257" i="1"/>
  <c r="AU257" i="1"/>
  <c r="AX257" i="1"/>
  <c r="BA257" i="1"/>
  <c r="BC257" i="1"/>
  <c r="BS257" i="1"/>
  <c r="BV257" i="1"/>
  <c r="BY257" i="1"/>
  <c r="AC257" i="1"/>
  <c r="AE257" i="1"/>
  <c r="AK257" i="1"/>
  <c r="AP257" i="1"/>
  <c r="AS257" i="1"/>
  <c r="AV257" i="1"/>
  <c r="BI257" i="1"/>
  <c r="BL257" i="1"/>
  <c r="Z257" i="1"/>
  <c r="AN257" i="1"/>
  <c r="AY257" i="1"/>
  <c r="BO257" i="1"/>
  <c r="BQ257" i="1"/>
  <c r="BT257" i="1"/>
  <c r="AI257" i="1"/>
  <c r="AF257" i="1"/>
  <c r="AQ257" i="1"/>
  <c r="BB257" i="1"/>
  <c r="BD257" i="1"/>
  <c r="BG257" i="1"/>
  <c r="BJ257" i="1"/>
  <c r="CC257" i="1"/>
  <c r="AA257" i="1"/>
  <c r="AO257" i="1"/>
  <c r="BE257" i="1"/>
  <c r="BW257" i="1"/>
  <c r="BZ257" i="1"/>
  <c r="CD257" i="1"/>
  <c r="AB257" i="1"/>
  <c r="AI215" i="1"/>
  <c r="AI214" i="1" s="1"/>
  <c r="AC66" i="1"/>
  <c r="AF66" i="1"/>
  <c r="CE322" i="1"/>
  <c r="AD66" i="1"/>
  <c r="Y215" i="1"/>
  <c r="AG215" i="1"/>
  <c r="AG214" i="1" s="1"/>
  <c r="AH66" i="1"/>
  <c r="AH215" i="1"/>
  <c r="AH214" i="1" s="1"/>
  <c r="Y66" i="1"/>
  <c r="AB215" i="1"/>
  <c r="AB214" i="1" s="1"/>
  <c r="AE215" i="1"/>
  <c r="AE214" i="1" s="1"/>
  <c r="Z215" i="1"/>
  <c r="Z214" i="1" s="1"/>
  <c r="AG66" i="1"/>
  <c r="AA66" i="1"/>
  <c r="AC215" i="1"/>
  <c r="AC214" i="1" s="1"/>
  <c r="AA215" i="1"/>
  <c r="AA214" i="1" s="1"/>
  <c r="AF215" i="1"/>
  <c r="AF214" i="1" s="1"/>
  <c r="AI66" i="1"/>
  <c r="AB66" i="1"/>
  <c r="Z66" i="1"/>
  <c r="AE66" i="1"/>
  <c r="AD215" i="1"/>
  <c r="AD214" i="1" s="1"/>
  <c r="U322" i="1"/>
  <c r="CE273" i="1"/>
  <c r="CE293" i="1"/>
  <c r="CE87" i="1"/>
  <c r="CD24" i="10" l="1"/>
  <c r="CD25" i="10" s="1"/>
  <c r="CD39" i="10"/>
  <c r="CD40" i="10" s="1"/>
  <c r="Y15" i="11"/>
  <c r="Z15" i="11"/>
  <c r="AA15" i="11"/>
  <c r="AB15" i="11"/>
  <c r="Y31" i="11"/>
  <c r="Z31" i="11"/>
  <c r="AA31" i="11"/>
  <c r="AB31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Q31" i="11"/>
  <c r="AQ15" i="11"/>
  <c r="AA11" i="10"/>
  <c r="Z11" i="10"/>
  <c r="X11" i="10"/>
  <c r="Y11" i="10"/>
  <c r="Y214" i="1"/>
  <c r="CE88" i="1"/>
  <c r="CE86" i="1" s="1"/>
  <c r="CE30" i="1"/>
  <c r="U273" i="1"/>
  <c r="U86" i="1"/>
  <c r="U293" i="1"/>
  <c r="U44" i="11"/>
  <c r="U87" i="1"/>
  <c r="CD280" i="1"/>
  <c r="AG45" i="12" l="1"/>
  <c r="AE45" i="12"/>
  <c r="AF45" i="12"/>
  <c r="AH45" i="12"/>
  <c r="X27" i="10"/>
  <c r="AA27" i="10"/>
  <c r="AB27" i="10"/>
  <c r="CE27" i="10"/>
  <c r="X24" i="10"/>
  <c r="X25" i="10" s="1"/>
  <c r="Y27" i="10"/>
  <c r="Z27" i="10"/>
  <c r="AC27" i="10"/>
  <c r="AG27" i="10"/>
  <c r="AI27" i="10"/>
  <c r="AJ27" i="10"/>
  <c r="AM27" i="10"/>
  <c r="AQ27" i="10"/>
  <c r="CE262" i="1"/>
  <c r="CE95" i="1"/>
  <c r="CE63" i="1"/>
  <c r="CE223" i="1" s="1"/>
  <c r="CE274" i="1"/>
  <c r="U262" i="1"/>
  <c r="CE54" i="1"/>
  <c r="U95" i="1"/>
  <c r="CE290" i="1"/>
  <c r="X49" i="12" l="1"/>
  <c r="AA49" i="12"/>
  <c r="Z49" i="12"/>
  <c r="Y49" i="12"/>
  <c r="AB49" i="12"/>
  <c r="AC49" i="12"/>
  <c r="AN49" i="12"/>
  <c r="AZ49" i="12"/>
  <c r="AE49" i="12"/>
  <c r="AH49" i="12"/>
  <c r="BC49" i="12"/>
  <c r="BE49" i="12"/>
  <c r="BI49" i="12"/>
  <c r="BB49" i="12"/>
  <c r="AD49" i="12"/>
  <c r="AJ49" i="12"/>
  <c r="AS49" i="12"/>
  <c r="BH49" i="12"/>
  <c r="AM49" i="12"/>
  <c r="AG49" i="12"/>
  <c r="BD49" i="12"/>
  <c r="AV49" i="12"/>
  <c r="AP49" i="12"/>
  <c r="AX49" i="12"/>
  <c r="BM49" i="12"/>
  <c r="AW49" i="12"/>
  <c r="AF49" i="12"/>
  <c r="AR49" i="12"/>
  <c r="BJ49" i="12"/>
  <c r="AT49" i="12"/>
  <c r="AL49" i="12"/>
  <c r="AU49" i="12"/>
  <c r="AO49" i="12"/>
  <c r="BA49" i="12"/>
  <c r="AK49" i="12"/>
  <c r="BF49" i="12"/>
  <c r="AI49" i="12"/>
  <c r="BL49" i="12"/>
  <c r="BO49" i="12"/>
  <c r="BN49" i="12"/>
  <c r="AQ49" i="12"/>
  <c r="BK49" i="12"/>
  <c r="BG49" i="12"/>
  <c r="BQ49" i="12"/>
  <c r="AY49" i="12"/>
  <c r="BP49" i="12"/>
  <c r="BR49" i="12"/>
  <c r="BS49" i="12"/>
  <c r="BW49" i="12"/>
  <c r="CA49" i="12"/>
  <c r="BX49" i="12"/>
  <c r="CB49" i="12"/>
  <c r="BY49" i="12"/>
  <c r="BZ49" i="12"/>
  <c r="BU49" i="12"/>
  <c r="BT49" i="12"/>
  <c r="CC49" i="12"/>
  <c r="CD49" i="12"/>
  <c r="BV49" i="12"/>
  <c r="CE49" i="12"/>
  <c r="Y28" i="11"/>
  <c r="Z28" i="11"/>
  <c r="AA28" i="11"/>
  <c r="AB28" i="11"/>
  <c r="Y16" i="11"/>
  <c r="Z16" i="11"/>
  <c r="AA16" i="11"/>
  <c r="AB16" i="11"/>
  <c r="X29" i="10"/>
  <c r="X54" i="10" s="1"/>
  <c r="X55" i="10" s="1"/>
  <c r="Y29" i="10"/>
  <c r="AB29" i="10"/>
  <c r="AQ28" i="11"/>
  <c r="AQ16" i="11"/>
  <c r="CE29" i="10"/>
  <c r="Z29" i="10"/>
  <c r="AA29" i="10"/>
  <c r="AG29" i="10"/>
  <c r="AH29" i="10"/>
  <c r="AJ29" i="10"/>
  <c r="AQ29" i="10"/>
  <c r="CE345" i="1"/>
  <c r="CE266" i="1"/>
  <c r="CE74" i="1"/>
  <c r="U74" i="1"/>
  <c r="U290" i="1"/>
  <c r="U54" i="1"/>
  <c r="CE101" i="1"/>
  <c r="U274" i="1"/>
  <c r="U49" i="12"/>
  <c r="U345" i="1"/>
  <c r="U266" i="1"/>
  <c r="Y21" i="10" l="1"/>
  <c r="Z21" i="10"/>
  <c r="AA21" i="10"/>
  <c r="X39" i="10"/>
  <c r="X40" i="10" s="1"/>
  <c r="CE21" i="10"/>
  <c r="AB21" i="10"/>
  <c r="AC21" i="10"/>
  <c r="AD21" i="10"/>
  <c r="AE21" i="10"/>
  <c r="AF21" i="10"/>
  <c r="AG21" i="10"/>
  <c r="AH21" i="10"/>
  <c r="AI21" i="10"/>
  <c r="AJ21" i="10"/>
  <c r="AL21" i="10"/>
  <c r="AM21" i="10"/>
  <c r="AN21" i="10"/>
  <c r="AO21" i="10"/>
  <c r="AP21" i="10"/>
  <c r="AQ21" i="10"/>
  <c r="CE328" i="8"/>
  <c r="CE117" i="1"/>
  <c r="CE49" i="1"/>
  <c r="U328" i="8"/>
  <c r="U101" i="1"/>
  <c r="U117" i="1"/>
  <c r="X56" i="10" l="1"/>
  <c r="Y35" i="10"/>
  <c r="Z35" i="10"/>
  <c r="AA35" i="10"/>
  <c r="AB35" i="10"/>
  <c r="CE35" i="10"/>
  <c r="AD35" i="10"/>
  <c r="AE35" i="10"/>
  <c r="AG35" i="10"/>
  <c r="AL35" i="10"/>
  <c r="AM35" i="10"/>
  <c r="AO35" i="10"/>
  <c r="AQ35" i="10"/>
  <c r="CE229" i="1"/>
  <c r="CE69" i="1"/>
  <c r="CE99" i="1"/>
  <c r="CE51" i="1"/>
  <c r="CE52" i="1"/>
  <c r="CE53" i="1"/>
  <c r="CE292" i="1"/>
  <c r="U69" i="1"/>
  <c r="U229" i="1"/>
  <c r="CE50" i="1"/>
  <c r="U49" i="1"/>
  <c r="Y30" i="11" l="1"/>
  <c r="Z30" i="11"/>
  <c r="AA30" i="11"/>
  <c r="AB30" i="11"/>
  <c r="Y16" i="10"/>
  <c r="Z16" i="10"/>
  <c r="AA16" i="10"/>
  <c r="AQ30" i="11"/>
  <c r="CE16" i="10"/>
  <c r="AB16" i="10"/>
  <c r="AC16" i="10"/>
  <c r="AD16" i="10"/>
  <c r="AE16" i="10"/>
  <c r="AF16" i="10"/>
  <c r="AH16" i="10"/>
  <c r="AI16" i="10"/>
  <c r="AJ16" i="10"/>
  <c r="AK16" i="10"/>
  <c r="AL16" i="10"/>
  <c r="AM16" i="10"/>
  <c r="AN16" i="10"/>
  <c r="AO16" i="10"/>
  <c r="AP16" i="10"/>
  <c r="AQ16" i="10"/>
  <c r="CE71" i="1"/>
  <c r="CE73" i="1"/>
  <c r="CE72" i="1"/>
  <c r="CE48" i="1"/>
  <c r="CE70" i="1"/>
  <c r="CE115" i="1"/>
  <c r="U50" i="1"/>
  <c r="U71" i="1"/>
  <c r="U73" i="1"/>
  <c r="CE276" i="1"/>
  <c r="CE272" i="1"/>
  <c r="U51" i="1"/>
  <c r="CE277" i="1"/>
  <c r="U70" i="1"/>
  <c r="U72" i="1"/>
  <c r="U48" i="1"/>
  <c r="U292" i="1"/>
  <c r="U99" i="1"/>
  <c r="CE275" i="1"/>
  <c r="U53" i="1"/>
  <c r="U115" i="1"/>
  <c r="U30" i="11"/>
  <c r="U52" i="1"/>
  <c r="Y14" i="11" l="1"/>
  <c r="Z14" i="11"/>
  <c r="AA14" i="11"/>
  <c r="AB14" i="11"/>
  <c r="Y17" i="11"/>
  <c r="Z17" i="11"/>
  <c r="AA17" i="11"/>
  <c r="AB17" i="11"/>
  <c r="Y19" i="11"/>
  <c r="Z19" i="11"/>
  <c r="AA19" i="11"/>
  <c r="AB19" i="11"/>
  <c r="Y18" i="11"/>
  <c r="Z18" i="11"/>
  <c r="AA18" i="11"/>
  <c r="AB18" i="11"/>
  <c r="Y17" i="10"/>
  <c r="Z17" i="10"/>
  <c r="AA17" i="10"/>
  <c r="Y19" i="10"/>
  <c r="Z19" i="10"/>
  <c r="AA19" i="10"/>
  <c r="Y33" i="10"/>
  <c r="Z33" i="10"/>
  <c r="AA33" i="10"/>
  <c r="AB33" i="10"/>
  <c r="Y20" i="10"/>
  <c r="Z20" i="10"/>
  <c r="AA20" i="10"/>
  <c r="Y18" i="10"/>
  <c r="Z18" i="10"/>
  <c r="AA18" i="10"/>
  <c r="AQ14" i="11"/>
  <c r="AQ17" i="11"/>
  <c r="AQ19" i="11"/>
  <c r="AQ18" i="11"/>
  <c r="CE19" i="10"/>
  <c r="CE20" i="10"/>
  <c r="CE18" i="10"/>
  <c r="CE33" i="10"/>
  <c r="CE17" i="10"/>
  <c r="AC33" i="10"/>
  <c r="AD33" i="10"/>
  <c r="AE33" i="10"/>
  <c r="AH33" i="10"/>
  <c r="AK33" i="10"/>
  <c r="AL33" i="10"/>
  <c r="AM33" i="10"/>
  <c r="AQ33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B20" i="10"/>
  <c r="AC20" i="10"/>
  <c r="AD20" i="10"/>
  <c r="AE20" i="10"/>
  <c r="AF20" i="10"/>
  <c r="AG20" i="10"/>
  <c r="AH20" i="10"/>
  <c r="AI20" i="10"/>
  <c r="AJ20" i="10"/>
  <c r="AK20" i="10"/>
  <c r="AM20" i="10"/>
  <c r="AN20" i="10"/>
  <c r="AO20" i="10"/>
  <c r="AP20" i="10"/>
  <c r="AQ20" i="10"/>
  <c r="AB18" i="10"/>
  <c r="AC18" i="10"/>
  <c r="AE18" i="10"/>
  <c r="AF18" i="10"/>
  <c r="AG18" i="10"/>
  <c r="AH18" i="10"/>
  <c r="AI18" i="10"/>
  <c r="AJ18" i="10"/>
  <c r="AK18" i="10"/>
  <c r="AL18" i="10"/>
  <c r="AM18" i="10"/>
  <c r="AN18" i="10"/>
  <c r="AO18" i="10"/>
  <c r="AP18" i="10"/>
  <c r="AQ18" i="10"/>
  <c r="AB19" i="10"/>
  <c r="AD19" i="10"/>
  <c r="AE19" i="10"/>
  <c r="AG19" i="10"/>
  <c r="AH19" i="10"/>
  <c r="AI19" i="10"/>
  <c r="AJ19" i="10"/>
  <c r="AK19" i="10"/>
  <c r="AL19" i="10"/>
  <c r="AM19" i="10"/>
  <c r="AN19" i="10"/>
  <c r="AO19" i="10"/>
  <c r="AP19" i="10"/>
  <c r="AQ19" i="10"/>
  <c r="CE68" i="1"/>
  <c r="CE227" i="1"/>
  <c r="CE271" i="1"/>
  <c r="U18" i="11"/>
  <c r="U271" i="1"/>
  <c r="CE102" i="1"/>
  <c r="U17" i="11"/>
  <c r="U68" i="1"/>
  <c r="CE26" i="1"/>
  <c r="U14" i="11"/>
  <c r="U28" i="11"/>
  <c r="U276" i="1"/>
  <c r="U277" i="1"/>
  <c r="U275" i="1"/>
  <c r="U272" i="1"/>
  <c r="U16" i="11"/>
  <c r="U15" i="11"/>
  <c r="U19" i="11"/>
  <c r="U227" i="1"/>
  <c r="Y13" i="11" l="1"/>
  <c r="Z13" i="11"/>
  <c r="AA13" i="11"/>
  <c r="Y15" i="10"/>
  <c r="Z15" i="10"/>
  <c r="AA15" i="10"/>
  <c r="AB13" i="11"/>
  <c r="AC13" i="11"/>
  <c r="AD13" i="11"/>
  <c r="AE13" i="11"/>
  <c r="AF13" i="11"/>
  <c r="AG13" i="11"/>
  <c r="AI13" i="11"/>
  <c r="AJ13" i="11"/>
  <c r="AK13" i="11"/>
  <c r="AL13" i="11"/>
  <c r="AM13" i="11"/>
  <c r="AN13" i="11"/>
  <c r="AO13" i="11"/>
  <c r="AP13" i="11"/>
  <c r="AQ13" i="11"/>
  <c r="CE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CE118" i="1"/>
  <c r="CE59" i="1"/>
  <c r="CE219" i="1" s="1"/>
  <c r="U102" i="1"/>
  <c r="CE100" i="1"/>
  <c r="U118" i="1"/>
  <c r="U13" i="11"/>
  <c r="CE98" i="1"/>
  <c r="Y36" i="10" l="1"/>
  <c r="Z36" i="10"/>
  <c r="AA36" i="10"/>
  <c r="AB36" i="10"/>
  <c r="AA24" i="10"/>
  <c r="AA25" i="10" s="1"/>
  <c r="Z24" i="10"/>
  <c r="Z25" i="10" s="1"/>
  <c r="Y24" i="10"/>
  <c r="Y25" i="10" s="1"/>
  <c r="AJ22" i="11"/>
  <c r="AI22" i="11"/>
  <c r="AP22" i="11"/>
  <c r="AG22" i="11"/>
  <c r="AO22" i="11"/>
  <c r="AF22" i="11"/>
  <c r="AN22" i="11"/>
  <c r="AE22" i="11"/>
  <c r="AM22" i="11"/>
  <c r="AD22" i="11"/>
  <c r="AL22" i="11"/>
  <c r="AC22" i="11"/>
  <c r="AK22" i="11"/>
  <c r="CE36" i="10"/>
  <c r="AP24" i="10"/>
  <c r="AP25" i="10" s="1"/>
  <c r="CE230" i="1"/>
  <c r="AC36" i="10"/>
  <c r="AD36" i="10"/>
  <c r="AE36" i="10"/>
  <c r="AK36" i="10"/>
  <c r="AL36" i="10"/>
  <c r="AM36" i="10"/>
  <c r="AO36" i="10"/>
  <c r="AQ36" i="10"/>
  <c r="CE116" i="1"/>
  <c r="CE97" i="1"/>
  <c r="CE114" i="1"/>
  <c r="U97" i="1"/>
  <c r="U116" i="1"/>
  <c r="U230" i="1"/>
  <c r="U114" i="1"/>
  <c r="CE289" i="1"/>
  <c r="U98" i="1"/>
  <c r="U100" i="1"/>
  <c r="CE291" i="1"/>
  <c r="U31" i="11"/>
  <c r="Y46" i="12" l="1"/>
  <c r="AA46" i="12"/>
  <c r="Z46" i="12"/>
  <c r="AR46" i="12"/>
  <c r="BC46" i="12"/>
  <c r="BK46" i="12"/>
  <c r="BS46" i="12"/>
  <c r="BM46" i="12"/>
  <c r="BU46" i="12"/>
  <c r="BQ46" i="12"/>
  <c r="BX46" i="12"/>
  <c r="AO46" i="12"/>
  <c r="AW46" i="12"/>
  <c r="AY46" i="12"/>
  <c r="BG46" i="12"/>
  <c r="AU46" i="12"/>
  <c r="BF46" i="12"/>
  <c r="BN46" i="12"/>
  <c r="BV46" i="12"/>
  <c r="BT46" i="12"/>
  <c r="AM46" i="12"/>
  <c r="BI46" i="12"/>
  <c r="AT46" i="12"/>
  <c r="AX46" i="12"/>
  <c r="BB46" i="12"/>
  <c r="AN46" i="12"/>
  <c r="BE46" i="12"/>
  <c r="AP46" i="12"/>
  <c r="BL46" i="12"/>
  <c r="BO46" i="12"/>
  <c r="BD46" i="12"/>
  <c r="BW46" i="12"/>
  <c r="AQ46" i="12"/>
  <c r="AS46" i="12"/>
  <c r="BA46" i="12"/>
  <c r="AV46" i="12"/>
  <c r="AZ46" i="12"/>
  <c r="BH46" i="12"/>
  <c r="BP46" i="12"/>
  <c r="BJ46" i="12"/>
  <c r="BR46" i="12"/>
  <c r="BY46" i="12"/>
  <c r="CD46" i="12"/>
  <c r="BZ46" i="12"/>
  <c r="CA46" i="12"/>
  <c r="CB46" i="12"/>
  <c r="CC46" i="12"/>
  <c r="BQ21" i="12"/>
  <c r="BM21" i="12"/>
  <c r="BJ21" i="12"/>
  <c r="AV21" i="12"/>
  <c r="AZ21" i="12"/>
  <c r="BV21" i="12"/>
  <c r="AO21" i="12"/>
  <c r="BB21" i="12"/>
  <c r="BR21" i="12"/>
  <c r="BL21" i="12"/>
  <c r="BO21" i="12"/>
  <c r="BC21" i="12"/>
  <c r="BA21" i="12"/>
  <c r="BW21" i="12"/>
  <c r="AN21" i="12"/>
  <c r="AP21" i="12"/>
  <c r="BF21" i="12"/>
  <c r="BS21" i="12"/>
  <c r="BY21" i="12"/>
  <c r="BI21" i="12"/>
  <c r="BP21" i="12"/>
  <c r="AX21" i="12"/>
  <c r="AW21" i="12"/>
  <c r="BG21" i="12"/>
  <c r="AR21" i="12"/>
  <c r="BT21" i="12"/>
  <c r="AT21" i="12"/>
  <c r="BH21" i="12"/>
  <c r="AQ21" i="12"/>
  <c r="AU21" i="12"/>
  <c r="AS21" i="12"/>
  <c r="BK21" i="12"/>
  <c r="BU21" i="12"/>
  <c r="BN21" i="12"/>
  <c r="BX21" i="12"/>
  <c r="BD21" i="12"/>
  <c r="BE21" i="12"/>
  <c r="AY21" i="12"/>
  <c r="CD21" i="12"/>
  <c r="BZ21" i="12"/>
  <c r="CB21" i="12"/>
  <c r="CC21" i="12"/>
  <c r="CA21" i="12"/>
  <c r="AA21" i="12"/>
  <c r="Z21" i="12"/>
  <c r="Y21" i="12"/>
  <c r="Y29" i="11"/>
  <c r="Z29" i="11"/>
  <c r="AA29" i="11"/>
  <c r="AB29" i="11"/>
  <c r="Y27" i="11"/>
  <c r="Z27" i="11"/>
  <c r="AA27" i="11"/>
  <c r="AB27" i="11"/>
  <c r="Y34" i="10"/>
  <c r="Z34" i="10"/>
  <c r="AA34" i="10"/>
  <c r="Y32" i="10"/>
  <c r="Z32" i="10"/>
  <c r="AA32" i="10"/>
  <c r="AQ29" i="11"/>
  <c r="AQ27" i="11"/>
  <c r="CE34" i="10"/>
  <c r="CE32" i="10"/>
  <c r="AB32" i="10"/>
  <c r="AE32" i="10"/>
  <c r="AK32" i="10"/>
  <c r="AO32" i="10"/>
  <c r="AP32" i="10"/>
  <c r="AQ32" i="10"/>
  <c r="CE228" i="1"/>
  <c r="AB34" i="10"/>
  <c r="AD34" i="10"/>
  <c r="AE34" i="10"/>
  <c r="AK34" i="10"/>
  <c r="AL34" i="10"/>
  <c r="AN34" i="10"/>
  <c r="AO34" i="10"/>
  <c r="AQ34" i="10"/>
  <c r="CE226" i="1"/>
  <c r="CE263" i="1"/>
  <c r="CE113" i="1"/>
  <c r="CE288" i="1"/>
  <c r="AB21" i="12" s="1"/>
  <c r="U27" i="11"/>
  <c r="U228" i="1"/>
  <c r="U113" i="1"/>
  <c r="U288" i="1"/>
  <c r="U291" i="1"/>
  <c r="CE27" i="1"/>
  <c r="U263" i="1"/>
  <c r="CE280" i="1"/>
  <c r="U289" i="1"/>
  <c r="U29" i="11"/>
  <c r="U226" i="1"/>
  <c r="AB46" i="12" l="1"/>
  <c r="CE46" i="12"/>
  <c r="AD45" i="12"/>
  <c r="AC45" i="12"/>
  <c r="CE21" i="12"/>
  <c r="Y24" i="11"/>
  <c r="Z24" i="11"/>
  <c r="AB24" i="11"/>
  <c r="Y26" i="11"/>
  <c r="Z26" i="11"/>
  <c r="AA26" i="11"/>
  <c r="Y31" i="10"/>
  <c r="Y39" i="10" s="1"/>
  <c r="Y40" i="10" s="1"/>
  <c r="Z31" i="10"/>
  <c r="Z39" i="10" s="1"/>
  <c r="Z40" i="10" s="1"/>
  <c r="AA31" i="10"/>
  <c r="AA39" i="10" s="1"/>
  <c r="AA40" i="10" s="1"/>
  <c r="AQ24" i="11"/>
  <c r="AB26" i="11"/>
  <c r="AC26" i="11"/>
  <c r="AD26" i="11"/>
  <c r="AE26" i="11"/>
  <c r="AG26" i="11"/>
  <c r="AI26" i="11"/>
  <c r="AL26" i="11"/>
  <c r="AM26" i="11"/>
  <c r="AN26" i="11"/>
  <c r="AO26" i="11"/>
  <c r="AQ26" i="11"/>
  <c r="CE31" i="10"/>
  <c r="AB31" i="10"/>
  <c r="AC31" i="10"/>
  <c r="AD31" i="10"/>
  <c r="AE31" i="10"/>
  <c r="AF31" i="10"/>
  <c r="AG31" i="10"/>
  <c r="AH31" i="10"/>
  <c r="AI31" i="10"/>
  <c r="AJ31" i="10"/>
  <c r="AK31" i="10"/>
  <c r="AL31" i="10"/>
  <c r="AM31" i="10"/>
  <c r="AN31" i="10"/>
  <c r="AO31" i="10"/>
  <c r="AP31" i="10"/>
  <c r="AQ31" i="10"/>
  <c r="CE342" i="1"/>
  <c r="CE333" i="1"/>
  <c r="CE225" i="1"/>
  <c r="CE60" i="1"/>
  <c r="CE220" i="1" s="1"/>
  <c r="U342" i="1"/>
  <c r="U225" i="1"/>
  <c r="U333" i="1"/>
  <c r="U26" i="11"/>
  <c r="U21" i="12"/>
  <c r="CE28" i="1"/>
  <c r="AP39" i="10" l="1"/>
  <c r="AP40" i="10" s="1"/>
  <c r="CE315" i="8"/>
  <c r="CE325" i="8"/>
  <c r="CE61" i="1"/>
  <c r="CE221" i="1" s="1"/>
  <c r="CE29" i="1"/>
  <c r="U315" i="8"/>
  <c r="U325" i="8"/>
  <c r="CE42" i="1"/>
  <c r="CE62" i="1" l="1"/>
  <c r="CE222" i="1" s="1"/>
  <c r="CE192" i="9"/>
  <c r="CE257" i="1"/>
  <c r="CE215" i="1"/>
  <c r="U257" i="1"/>
  <c r="U215" i="1"/>
  <c r="CE25" i="1"/>
  <c r="U42" i="1"/>
  <c r="U192" i="9"/>
  <c r="CE214" i="1" l="1"/>
  <c r="CE58" i="1"/>
  <c r="CE218" i="1" s="1"/>
  <c r="CE217" i="1" s="1"/>
  <c r="CE216" i="1" s="1"/>
  <c r="CE250" i="1" s="1"/>
  <c r="CE66" i="1"/>
  <c r="U214" i="1"/>
  <c r="CE269" i="1"/>
  <c r="U66" i="1"/>
  <c r="CE41" i="12" l="1"/>
  <c r="CE23" i="12"/>
  <c r="Y11" i="11"/>
  <c r="Y22" i="11" s="1"/>
  <c r="Z11" i="11"/>
  <c r="Z22" i="11" s="1"/>
  <c r="AA11" i="11"/>
  <c r="AA22" i="11" s="1"/>
  <c r="AB11" i="11"/>
  <c r="AB22" i="11" s="1"/>
  <c r="AQ11" i="11"/>
  <c r="CE11" i="10"/>
  <c r="AB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Q11" i="10"/>
  <c r="CE24" i="1"/>
  <c r="CE57" i="1"/>
  <c r="AH27" i="1"/>
  <c r="AC26" i="1"/>
  <c r="AC28" i="1"/>
  <c r="AI29" i="1"/>
  <c r="AA27" i="1"/>
  <c r="AG27" i="1"/>
  <c r="Z26" i="1"/>
  <c r="AI30" i="1"/>
  <c r="AH28" i="1"/>
  <c r="AC27" i="1"/>
  <c r="AG29" i="1"/>
  <c r="AF29" i="1"/>
  <c r="AI27" i="1"/>
  <c r="Z25" i="1"/>
  <c r="AE27" i="1"/>
  <c r="AD25" i="1"/>
  <c r="Y26" i="1"/>
  <c r="AG25" i="1"/>
  <c r="AF26" i="1"/>
  <c r="AA29" i="1"/>
  <c r="AF30" i="1"/>
  <c r="AF25" i="1"/>
  <c r="AD28" i="1"/>
  <c r="AF27" i="1"/>
  <c r="AG26" i="1"/>
  <c r="AH29" i="1"/>
  <c r="Z29" i="1"/>
  <c r="Y30" i="1"/>
  <c r="AE26" i="1"/>
  <c r="AF28" i="1"/>
  <c r="AG28" i="1"/>
  <c r="AB27" i="1"/>
  <c r="AG30" i="1"/>
  <c r="AB25" i="1"/>
  <c r="Z28" i="1"/>
  <c r="AH26" i="1"/>
  <c r="AD26" i="1"/>
  <c r="Z30" i="1"/>
  <c r="AA25" i="1"/>
  <c r="AC25" i="1"/>
  <c r="AB29" i="1"/>
  <c r="AA26" i="1"/>
  <c r="Y27" i="1"/>
  <c r="AC29" i="1"/>
  <c r="AB28" i="1"/>
  <c r="Y28" i="1"/>
  <c r="AE30" i="1"/>
  <c r="AH30" i="1"/>
  <c r="Z27" i="1"/>
  <c r="AE29" i="1"/>
  <c r="AI28" i="1"/>
  <c r="AH25" i="1"/>
  <c r="AI26" i="1"/>
  <c r="AI25" i="1"/>
  <c r="AA30" i="1"/>
  <c r="AD29" i="1"/>
  <c r="AE25" i="1"/>
  <c r="Y29" i="1"/>
  <c r="AA28" i="1"/>
  <c r="Y25" i="1"/>
  <c r="AE28" i="1"/>
  <c r="AD27" i="1"/>
  <c r="AB30" i="1"/>
  <c r="AB26" i="1"/>
  <c r="AD30" i="1"/>
  <c r="AC30" i="1"/>
  <c r="CE24" i="10" l="1"/>
  <c r="CE25" i="10" s="1"/>
  <c r="CE39" i="10"/>
  <c r="CE40" i="10" s="1"/>
  <c r="AQ22" i="11"/>
  <c r="AI24" i="10"/>
  <c r="AI25" i="10" s="1"/>
  <c r="AI39" i="10"/>
  <c r="AI40" i="10" s="1"/>
  <c r="AQ24" i="10"/>
  <c r="AQ25" i="10" s="1"/>
  <c r="AQ39" i="10"/>
  <c r="AQ40" i="10" s="1"/>
  <c r="AH24" i="10"/>
  <c r="AH25" i="10" s="1"/>
  <c r="AH39" i="10"/>
  <c r="AH40" i="10" s="1"/>
  <c r="AO24" i="10"/>
  <c r="AO25" i="10" s="1"/>
  <c r="AO39" i="10"/>
  <c r="AO40" i="10" s="1"/>
  <c r="AG24" i="10"/>
  <c r="AG25" i="10" s="1"/>
  <c r="AG39" i="10"/>
  <c r="AG40" i="10" s="1"/>
  <c r="AN24" i="10"/>
  <c r="AN25" i="10" s="1"/>
  <c r="AN39" i="10"/>
  <c r="AN40" i="10" s="1"/>
  <c r="AF24" i="10"/>
  <c r="AF25" i="10" s="1"/>
  <c r="AF39" i="10"/>
  <c r="AF40" i="10" s="1"/>
  <c r="AM24" i="10"/>
  <c r="AM25" i="10" s="1"/>
  <c r="AM39" i="10"/>
  <c r="AM40" i="10" s="1"/>
  <c r="AE24" i="10"/>
  <c r="AE25" i="10" s="1"/>
  <c r="AE39" i="10"/>
  <c r="AE40" i="10" s="1"/>
  <c r="AL24" i="10"/>
  <c r="AL25" i="10" s="1"/>
  <c r="AL39" i="10"/>
  <c r="AL40" i="10" s="1"/>
  <c r="AD24" i="10"/>
  <c r="AD25" i="10" s="1"/>
  <c r="AD39" i="10"/>
  <c r="AD40" i="10" s="1"/>
  <c r="AK24" i="10"/>
  <c r="AK25" i="10" s="1"/>
  <c r="AK39" i="10"/>
  <c r="AK40" i="10" s="1"/>
  <c r="AC24" i="10"/>
  <c r="AC25" i="10" s="1"/>
  <c r="AC39" i="10"/>
  <c r="AC40" i="10" s="1"/>
  <c r="AJ24" i="10"/>
  <c r="AJ25" i="10" s="1"/>
  <c r="AJ39" i="10"/>
  <c r="AJ40" i="10" s="1"/>
  <c r="AB24" i="10"/>
  <c r="AB25" i="10" s="1"/>
  <c r="AB39" i="10"/>
  <c r="AB40" i="10" s="1"/>
  <c r="BM252" i="1"/>
  <c r="AK252" i="1"/>
  <c r="BA252" i="1"/>
  <c r="BU252" i="1"/>
  <c r="BS252" i="1"/>
  <c r="BF252" i="1"/>
  <c r="BQ252" i="1"/>
  <c r="Y60" i="1"/>
  <c r="AH58" i="1"/>
  <c r="AH218" i="1" s="1"/>
  <c r="Y58" i="1"/>
  <c r="AF62" i="1"/>
  <c r="AF222" i="1" s="1"/>
  <c r="AD61" i="1"/>
  <c r="AD221" i="1" s="1"/>
  <c r="AC58" i="1"/>
  <c r="AC218" i="1" s="1"/>
  <c r="AF59" i="1"/>
  <c r="AF219" i="1" s="1"/>
  <c r="Y24" i="1"/>
  <c r="AD62" i="1"/>
  <c r="AD222" i="1" s="1"/>
  <c r="AE58" i="1"/>
  <c r="AE218" i="1" s="1"/>
  <c r="AC61" i="1"/>
  <c r="AC221" i="1" s="1"/>
  <c r="AG63" i="1"/>
  <c r="AG223" i="1" s="1"/>
  <c r="AC62" i="1"/>
  <c r="AC222" i="1" s="1"/>
  <c r="AE63" i="1"/>
  <c r="AE223" i="1" s="1"/>
  <c r="AI62" i="1"/>
  <c r="AI222" i="1" s="1"/>
  <c r="AD58" i="1"/>
  <c r="AD218" i="1" s="1"/>
  <c r="Z60" i="1"/>
  <c r="Z220" i="1" s="1"/>
  <c r="BY252" i="1"/>
  <c r="AQ252" i="1"/>
  <c r="BP252" i="1"/>
  <c r="BD252" i="1"/>
  <c r="AP252" i="1"/>
  <c r="AF63" i="1"/>
  <c r="AF223" i="1" s="1"/>
  <c r="AH59" i="1"/>
  <c r="AH219" i="1" s="1"/>
  <c r="AI60" i="1"/>
  <c r="AI220" i="1" s="1"/>
  <c r="BE252" i="1"/>
  <c r="CB252" i="1"/>
  <c r="AO252" i="1"/>
  <c r="AN252" i="1"/>
  <c r="AT252" i="1"/>
  <c r="Z59" i="1"/>
  <c r="Z219" i="1" s="1"/>
  <c r="AC60" i="1"/>
  <c r="AC220" i="1" s="1"/>
  <c r="AI59" i="1"/>
  <c r="AI219" i="1" s="1"/>
  <c r="AE59" i="1"/>
  <c r="AE219" i="1" s="1"/>
  <c r="AL252" i="1"/>
  <c r="AW252" i="1"/>
  <c r="AZ252" i="1"/>
  <c r="AE62" i="1"/>
  <c r="AE222" i="1" s="1"/>
  <c r="BW252" i="1"/>
  <c r="BL252" i="1"/>
  <c r="BZ252" i="1"/>
  <c r="Y59" i="1"/>
  <c r="AE24" i="1"/>
  <c r="AB24" i="1"/>
  <c r="Y61" i="1"/>
  <c r="AD63" i="1"/>
  <c r="AD223" i="1" s="1"/>
  <c r="AG58" i="1"/>
  <c r="AG218" i="1" s="1"/>
  <c r="AD59" i="1"/>
  <c r="AD219" i="1" s="1"/>
  <c r="AA63" i="1"/>
  <c r="AA223" i="1" s="1"/>
  <c r="AA59" i="1"/>
  <c r="AA219" i="1" s="1"/>
  <c r="AD60" i="1"/>
  <c r="AD220" i="1" s="1"/>
  <c r="AH24" i="1"/>
  <c r="AF60" i="1"/>
  <c r="AF220" i="1" s="1"/>
  <c r="Z63" i="1"/>
  <c r="Z223" i="1" s="1"/>
  <c r="AG24" i="1"/>
  <c r="AF61" i="1"/>
  <c r="AF221" i="1" s="1"/>
  <c r="Z24" i="1"/>
  <c r="AH62" i="1"/>
  <c r="AH222" i="1" s="1"/>
  <c r="AU252" i="1"/>
  <c r="BX252" i="1"/>
  <c r="CC252" i="1"/>
  <c r="BN252" i="1"/>
  <c r="AV252" i="1"/>
  <c r="AX252" i="1"/>
  <c r="BR252" i="1"/>
  <c r="CE252" i="1"/>
  <c r="BC252" i="1"/>
  <c r="AI24" i="1"/>
  <c r="AC63" i="1"/>
  <c r="AC223" i="1" s="1"/>
  <c r="Z61" i="1"/>
  <c r="Z221" i="1" s="1"/>
  <c r="AA24" i="1"/>
  <c r="AE60" i="1"/>
  <c r="AE220" i="1" s="1"/>
  <c r="AB63" i="1"/>
  <c r="AB223" i="1" s="1"/>
  <c r="AG61" i="1"/>
  <c r="AG221" i="1" s="1"/>
  <c r="AB60" i="1"/>
  <c r="AB220" i="1" s="1"/>
  <c r="AB61" i="1"/>
  <c r="AB221" i="1" s="1"/>
  <c r="AH61" i="1"/>
  <c r="AH221" i="1" s="1"/>
  <c r="AH63" i="1"/>
  <c r="AH223" i="1" s="1"/>
  <c r="AB59" i="1"/>
  <c r="AB219" i="1" s="1"/>
  <c r="AC24" i="1"/>
  <c r="AG62" i="1"/>
  <c r="AG222" i="1" s="1"/>
  <c r="Y62" i="1"/>
  <c r="AS252" i="1"/>
  <c r="AJ252" i="1"/>
  <c r="BO252" i="1"/>
  <c r="BV252" i="1"/>
  <c r="BB252" i="1"/>
  <c r="CA252" i="1"/>
  <c r="BK252" i="1"/>
  <c r="AR252" i="1"/>
  <c r="AD24" i="1"/>
  <c r="AG60" i="1"/>
  <c r="AG220" i="1" s="1"/>
  <c r="Y63" i="1"/>
  <c r="Y223" i="1" s="1"/>
  <c r="AA62" i="1"/>
  <c r="AA222" i="1" s="1"/>
  <c r="AF58" i="1"/>
  <c r="AF218" i="1" s="1"/>
  <c r="AA58" i="1"/>
  <c r="AA218" i="1" s="1"/>
  <c r="Z58" i="1"/>
  <c r="AC59" i="1"/>
  <c r="AC219" i="1" s="1"/>
  <c r="AI63" i="1"/>
  <c r="AI223" i="1" s="1"/>
  <c r="AH60" i="1"/>
  <c r="AH220" i="1" s="1"/>
  <c r="AG59" i="1"/>
  <c r="AG219" i="1" s="1"/>
  <c r="AI61" i="1"/>
  <c r="AI221" i="1" s="1"/>
  <c r="AF24" i="1"/>
  <c r="AA61" i="1"/>
  <c r="AA221" i="1" s="1"/>
  <c r="Z62" i="1"/>
  <c r="Z222" i="1" s="1"/>
  <c r="AY252" i="1"/>
  <c r="AM252" i="1"/>
  <c r="BT252" i="1"/>
  <c r="CD252" i="1"/>
  <c r="BG252" i="1"/>
  <c r="BJ252" i="1"/>
  <c r="BH252" i="1"/>
  <c r="BI252" i="1"/>
  <c r="AB62" i="1"/>
  <c r="AB222" i="1" s="1"/>
  <c r="AA60" i="1"/>
  <c r="AE61" i="1"/>
  <c r="AI58" i="1"/>
  <c r="AI218" i="1" s="1"/>
  <c r="AB58" i="1"/>
  <c r="AB218" i="1" s="1"/>
  <c r="U30" i="1"/>
  <c r="U29" i="1"/>
  <c r="U58" i="1"/>
  <c r="U27" i="1"/>
  <c r="U223" i="1"/>
  <c r="U28" i="1"/>
  <c r="U62" i="1"/>
  <c r="U60" i="1"/>
  <c r="U26" i="1"/>
  <c r="U24" i="1"/>
  <c r="U25" i="1"/>
  <c r="U59" i="1"/>
  <c r="AI280" i="1"/>
  <c r="U61" i="1"/>
  <c r="U63" i="1"/>
  <c r="X45" i="12" l="1"/>
  <c r="AB45" i="12"/>
  <c r="Y45" i="12"/>
  <c r="AA45" i="12"/>
  <c r="Z45" i="12"/>
  <c r="X44" i="12"/>
  <c r="AZ45" i="12"/>
  <c r="AW45" i="12"/>
  <c r="AM45" i="12"/>
  <c r="AN45" i="12"/>
  <c r="BS45" i="12"/>
  <c r="BU45" i="12"/>
  <c r="BL45" i="12"/>
  <c r="AQ45" i="12"/>
  <c r="AU45" i="12"/>
  <c r="AX45" i="12"/>
  <c r="BE45" i="12"/>
  <c r="BY45" i="12"/>
  <c r="CC45" i="12"/>
  <c r="BB45" i="12"/>
  <c r="AO45" i="12"/>
  <c r="AY45" i="12"/>
  <c r="AR45" i="12"/>
  <c r="BV45" i="12"/>
  <c r="CB45" i="12"/>
  <c r="BJ45" i="12"/>
  <c r="BI45" i="12"/>
  <c r="AL45" i="12"/>
  <c r="BG45" i="12"/>
  <c r="CA45" i="12"/>
  <c r="CD45" i="12"/>
  <c r="AP45" i="12"/>
  <c r="BC45" i="12"/>
  <c r="BD45" i="12"/>
  <c r="AI45" i="12"/>
  <c r="BO45" i="12"/>
  <c r="BW45" i="12"/>
  <c r="CE45" i="12"/>
  <c r="BA45" i="12"/>
  <c r="BH45" i="12"/>
  <c r="BN45" i="12"/>
  <c r="BP45" i="12"/>
  <c r="BZ45" i="12"/>
  <c r="AV45" i="12"/>
  <c r="AK45" i="12"/>
  <c r="BK45" i="12"/>
  <c r="BF45" i="12"/>
  <c r="BQ45" i="12"/>
  <c r="BX45" i="12"/>
  <c r="BM45" i="12"/>
  <c r="AT45" i="12"/>
  <c r="AJ45" i="12"/>
  <c r="AS45" i="12"/>
  <c r="BR45" i="12"/>
  <c r="BT45" i="12"/>
  <c r="Y44" i="12"/>
  <c r="Z44" i="12"/>
  <c r="AA44" i="12"/>
  <c r="AC44" i="12"/>
  <c r="AB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BD44" i="12"/>
  <c r="BE44" i="12"/>
  <c r="BF44" i="12"/>
  <c r="BG44" i="12"/>
  <c r="BH44" i="12"/>
  <c r="BI44" i="12"/>
  <c r="BJ44" i="12"/>
  <c r="BK44" i="12"/>
  <c r="BL44" i="12"/>
  <c r="BM44" i="12"/>
  <c r="BN44" i="12"/>
  <c r="BO44" i="12"/>
  <c r="BP44" i="12"/>
  <c r="BQ44" i="12"/>
  <c r="BR44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Y20" i="12"/>
  <c r="Z20" i="12"/>
  <c r="AA20" i="12"/>
  <c r="AB20" i="12"/>
  <c r="X20" i="12"/>
  <c r="Y219" i="1"/>
  <c r="X24" i="11"/>
  <c r="AA24" i="11"/>
  <c r="AE57" i="1"/>
  <c r="AA57" i="1"/>
  <c r="AH57" i="1"/>
  <c r="AD57" i="1"/>
  <c r="AA220" i="1"/>
  <c r="AA217" i="1" s="1"/>
  <c r="AA216" i="1" s="1"/>
  <c r="AA250" i="1" s="1"/>
  <c r="AC57" i="1"/>
  <c r="Z57" i="1"/>
  <c r="AF57" i="1"/>
  <c r="Z218" i="1"/>
  <c r="Z217" i="1" s="1"/>
  <c r="Z216" i="1" s="1"/>
  <c r="Z250" i="1" s="1"/>
  <c r="AF217" i="1"/>
  <c r="AF216" i="1" s="1"/>
  <c r="AF250" i="1" s="1"/>
  <c r="Y57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AB57" i="1"/>
  <c r="AB217" i="1"/>
  <c r="AB216" i="1" s="1"/>
  <c r="AB250" i="1" s="1"/>
  <c r="AG57" i="1"/>
  <c r="AI217" i="1"/>
  <c r="AI216" i="1" s="1"/>
  <c r="AI250" i="1" s="1"/>
  <c r="AN79" i="1"/>
  <c r="AV79" i="1"/>
  <c r="BD79" i="1"/>
  <c r="BL79" i="1"/>
  <c r="BT79" i="1"/>
  <c r="CB79" i="1"/>
  <c r="AO79" i="1"/>
  <c r="AW79" i="1"/>
  <c r="BE79" i="1"/>
  <c r="BM79" i="1"/>
  <c r="BU79" i="1"/>
  <c r="AP79" i="1"/>
  <c r="AX79" i="1"/>
  <c r="BF79" i="1"/>
  <c r="BN79" i="1"/>
  <c r="BV79" i="1"/>
  <c r="AQ79" i="1"/>
  <c r="AY79" i="1"/>
  <c r="BG79" i="1"/>
  <c r="BO79" i="1"/>
  <c r="BW79" i="1"/>
  <c r="CC79" i="1"/>
  <c r="AJ79" i="1"/>
  <c r="AR79" i="1"/>
  <c r="AZ79" i="1"/>
  <c r="BH79" i="1"/>
  <c r="BP79" i="1"/>
  <c r="BX79" i="1"/>
  <c r="CD79" i="1"/>
  <c r="AK79" i="1"/>
  <c r="AS79" i="1"/>
  <c r="BA79" i="1"/>
  <c r="BI79" i="1"/>
  <c r="BQ79" i="1"/>
  <c r="BY79" i="1"/>
  <c r="CE79" i="1"/>
  <c r="AL79" i="1"/>
  <c r="AT79" i="1"/>
  <c r="BB79" i="1"/>
  <c r="BJ79" i="1"/>
  <c r="BR79" i="1"/>
  <c r="BZ79" i="1"/>
  <c r="AM79" i="1"/>
  <c r="AU79" i="1"/>
  <c r="BC79" i="1"/>
  <c r="BK79" i="1"/>
  <c r="BS79" i="1"/>
  <c r="CA79" i="1"/>
  <c r="AG79" i="1"/>
  <c r="AH79" i="1"/>
  <c r="Z79" i="1"/>
  <c r="AB79" i="1"/>
  <c r="Y79" i="1"/>
  <c r="AA79" i="1"/>
  <c r="AC79" i="1"/>
  <c r="AI79" i="1"/>
  <c r="AE79" i="1"/>
  <c r="AF79" i="1"/>
  <c r="AD79" i="1"/>
  <c r="AB261" i="1"/>
  <c r="AE261" i="1"/>
  <c r="AD261" i="1"/>
  <c r="AF261" i="1"/>
  <c r="AH261" i="1"/>
  <c r="Y261" i="1"/>
  <c r="AA261" i="1"/>
  <c r="AG261" i="1"/>
  <c r="AI261" i="1"/>
  <c r="Z261" i="1"/>
  <c r="AC261" i="1"/>
  <c r="AK340" i="1"/>
  <c r="AN340" i="1"/>
  <c r="AQ340" i="1"/>
  <c r="AS261" i="1"/>
  <c r="AV261" i="1"/>
  <c r="AY332" i="1"/>
  <c r="BA261" i="1"/>
  <c r="BD340" i="1"/>
  <c r="BG340" i="1"/>
  <c r="BI332" i="1"/>
  <c r="BL261" i="1"/>
  <c r="BO340" i="1"/>
  <c r="BQ332" i="1"/>
  <c r="BT261" i="1"/>
  <c r="BW261" i="1"/>
  <c r="BY332" i="1"/>
  <c r="CB340" i="1"/>
  <c r="CD340" i="1"/>
  <c r="AL340" i="1"/>
  <c r="AN261" i="1"/>
  <c r="AQ261" i="1"/>
  <c r="AT340" i="1"/>
  <c r="AV340" i="1"/>
  <c r="AY340" i="1"/>
  <c r="BB261" i="1"/>
  <c r="BD261" i="1"/>
  <c r="BG332" i="1"/>
  <c r="BJ332" i="1"/>
  <c r="BL332" i="1"/>
  <c r="BO332" i="1"/>
  <c r="BR340" i="1"/>
  <c r="BT340" i="1"/>
  <c r="BW332" i="1"/>
  <c r="BZ332" i="1"/>
  <c r="CD261" i="1"/>
  <c r="AL332" i="1"/>
  <c r="AO261" i="1"/>
  <c r="AQ332" i="1"/>
  <c r="AT332" i="1"/>
  <c r="AW340" i="1"/>
  <c r="AY261" i="1"/>
  <c r="BB340" i="1"/>
  <c r="BE261" i="1"/>
  <c r="BG261" i="1"/>
  <c r="BJ261" i="1"/>
  <c r="BM340" i="1"/>
  <c r="BO261" i="1"/>
  <c r="BR261" i="1"/>
  <c r="BU261" i="1"/>
  <c r="BW340" i="1"/>
  <c r="BZ340" i="1"/>
  <c r="CB261" i="1"/>
  <c r="CD332" i="1"/>
  <c r="AJ340" i="1"/>
  <c r="AL261" i="1"/>
  <c r="AO332" i="1"/>
  <c r="AR332" i="1"/>
  <c r="AT261" i="1"/>
  <c r="AW261" i="1"/>
  <c r="AZ261" i="1"/>
  <c r="BB332" i="1"/>
  <c r="BE340" i="1"/>
  <c r="BH332" i="1"/>
  <c r="BJ340" i="1"/>
  <c r="BM261" i="1"/>
  <c r="BP261" i="1"/>
  <c r="BR332" i="1"/>
  <c r="BU332" i="1"/>
  <c r="BX332" i="1"/>
  <c r="BZ261" i="1"/>
  <c r="CE332" i="1"/>
  <c r="AJ332" i="1"/>
  <c r="AM332" i="1"/>
  <c r="AO340" i="1"/>
  <c r="AR261" i="1"/>
  <c r="AU340" i="1"/>
  <c r="AW332" i="1"/>
  <c r="AZ340" i="1"/>
  <c r="BC340" i="1"/>
  <c r="BE332" i="1"/>
  <c r="BH261" i="1"/>
  <c r="BK261" i="1"/>
  <c r="BM332" i="1"/>
  <c r="BP332" i="1"/>
  <c r="BS261" i="1"/>
  <c r="BU340" i="1"/>
  <c r="BX261" i="1"/>
  <c r="CA261" i="1"/>
  <c r="CE261" i="1"/>
  <c r="AJ261" i="1"/>
  <c r="AM261" i="1"/>
  <c r="AP340" i="1"/>
  <c r="AR340" i="1"/>
  <c r="AU332" i="1"/>
  <c r="AX261" i="1"/>
  <c r="AZ332" i="1"/>
  <c r="BC332" i="1"/>
  <c r="BF332" i="1"/>
  <c r="BH340" i="1"/>
  <c r="BK340" i="1"/>
  <c r="BN261" i="1"/>
  <c r="BP340" i="1"/>
  <c r="BS340" i="1"/>
  <c r="BV332" i="1"/>
  <c r="BX340" i="1"/>
  <c r="CA340" i="1"/>
  <c r="CC340" i="1"/>
  <c r="CE340" i="1"/>
  <c r="AK332" i="1"/>
  <c r="AM340" i="1"/>
  <c r="AP332" i="1"/>
  <c r="AS340" i="1"/>
  <c r="AU261" i="1"/>
  <c r="AX332" i="1"/>
  <c r="BA332" i="1"/>
  <c r="BC261" i="1"/>
  <c r="BF261" i="1"/>
  <c r="BI261" i="1"/>
  <c r="BK332" i="1"/>
  <c r="BN340" i="1"/>
  <c r="BQ340" i="1"/>
  <c r="BS332" i="1"/>
  <c r="BV261" i="1"/>
  <c r="BY340" i="1"/>
  <c r="CA332" i="1"/>
  <c r="CC332" i="1"/>
  <c r="AK261" i="1"/>
  <c r="AN332" i="1"/>
  <c r="AP261" i="1"/>
  <c r="AS332" i="1"/>
  <c r="AV332" i="1"/>
  <c r="AX340" i="1"/>
  <c r="BA340" i="1"/>
  <c r="BD332" i="1"/>
  <c r="BF340" i="1"/>
  <c r="BI340" i="1"/>
  <c r="BL340" i="1"/>
  <c r="BN332" i="1"/>
  <c r="BQ261" i="1"/>
  <c r="BT332" i="1"/>
  <c r="BV340" i="1"/>
  <c r="BY261" i="1"/>
  <c r="CB332" i="1"/>
  <c r="CC261" i="1"/>
  <c r="AB332" i="1"/>
  <c r="AF340" i="1"/>
  <c r="AI340" i="1"/>
  <c r="AH332" i="1"/>
  <c r="Z332" i="1"/>
  <c r="AB340" i="1"/>
  <c r="AG340" i="1"/>
  <c r="AA340" i="1"/>
  <c r="AC332" i="1"/>
  <c r="AE332" i="1"/>
  <c r="AF332" i="1"/>
  <c r="Y340" i="1"/>
  <c r="AH340" i="1"/>
  <c r="AC340" i="1"/>
  <c r="AA332" i="1"/>
  <c r="Y332" i="1"/>
  <c r="AD340" i="1"/>
  <c r="AI332" i="1"/>
  <c r="Z340" i="1"/>
  <c r="AG332" i="1"/>
  <c r="AE340" i="1"/>
  <c r="AD332" i="1"/>
  <c r="Y220" i="1"/>
  <c r="AO80" i="1"/>
  <c r="AW80" i="1"/>
  <c r="BE80" i="1"/>
  <c r="BM80" i="1"/>
  <c r="BU80" i="1"/>
  <c r="CC80" i="1"/>
  <c r="AP80" i="1"/>
  <c r="AX80" i="1"/>
  <c r="BF80" i="1"/>
  <c r="BN80" i="1"/>
  <c r="BV80" i="1"/>
  <c r="CD80" i="1"/>
  <c r="AQ80" i="1"/>
  <c r="AY80" i="1"/>
  <c r="BG80" i="1"/>
  <c r="BO80" i="1"/>
  <c r="BW80" i="1"/>
  <c r="CE80" i="1"/>
  <c r="AJ80" i="1"/>
  <c r="AR80" i="1"/>
  <c r="AZ80" i="1"/>
  <c r="BH80" i="1"/>
  <c r="BP80" i="1"/>
  <c r="BX80" i="1"/>
  <c r="AK80" i="1"/>
  <c r="AS80" i="1"/>
  <c r="BA80" i="1"/>
  <c r="BI80" i="1"/>
  <c r="BQ80" i="1"/>
  <c r="BY80" i="1"/>
  <c r="AL80" i="1"/>
  <c r="AT80" i="1"/>
  <c r="BB80" i="1"/>
  <c r="BJ80" i="1"/>
  <c r="BR80" i="1"/>
  <c r="BZ80" i="1"/>
  <c r="AM80" i="1"/>
  <c r="AU80" i="1"/>
  <c r="BC80" i="1"/>
  <c r="BK80" i="1"/>
  <c r="BS80" i="1"/>
  <c r="CA80" i="1"/>
  <c r="AN80" i="1"/>
  <c r="AV80" i="1"/>
  <c r="BD80" i="1"/>
  <c r="BL80" i="1"/>
  <c r="BT80" i="1"/>
  <c r="CB80" i="1"/>
  <c r="AE80" i="1"/>
  <c r="Y80" i="1"/>
  <c r="AA80" i="1"/>
  <c r="Z80" i="1"/>
  <c r="AD80" i="1"/>
  <c r="AB80" i="1"/>
  <c r="AC80" i="1"/>
  <c r="AH80" i="1"/>
  <c r="AF80" i="1"/>
  <c r="AI80" i="1"/>
  <c r="AG80" i="1"/>
  <c r="Y221" i="1"/>
  <c r="AJ81" i="1"/>
  <c r="AR81" i="1"/>
  <c r="AZ81" i="1"/>
  <c r="BH81" i="1"/>
  <c r="BP81" i="1"/>
  <c r="BX81" i="1"/>
  <c r="AK81" i="1"/>
  <c r="AS81" i="1"/>
  <c r="BA81" i="1"/>
  <c r="BI81" i="1"/>
  <c r="BQ81" i="1"/>
  <c r="BY81" i="1"/>
  <c r="AL81" i="1"/>
  <c r="AT81" i="1"/>
  <c r="BB81" i="1"/>
  <c r="BJ81" i="1"/>
  <c r="BR81" i="1"/>
  <c r="BZ81" i="1"/>
  <c r="AM81" i="1"/>
  <c r="AU81" i="1"/>
  <c r="BC81" i="1"/>
  <c r="BK81" i="1"/>
  <c r="BS81" i="1"/>
  <c r="CA81" i="1"/>
  <c r="AN81" i="1"/>
  <c r="AV81" i="1"/>
  <c r="BD81" i="1"/>
  <c r="BL81" i="1"/>
  <c r="BT81" i="1"/>
  <c r="CB81" i="1"/>
  <c r="AO81" i="1"/>
  <c r="AW81" i="1"/>
  <c r="BE81" i="1"/>
  <c r="BM81" i="1"/>
  <c r="BU81" i="1"/>
  <c r="CC81" i="1"/>
  <c r="AP81" i="1"/>
  <c r="AX81" i="1"/>
  <c r="BF81" i="1"/>
  <c r="BN81" i="1"/>
  <c r="BV81" i="1"/>
  <c r="CD81" i="1"/>
  <c r="AQ81" i="1"/>
  <c r="AY81" i="1"/>
  <c r="BG81" i="1"/>
  <c r="BO81" i="1"/>
  <c r="BW81" i="1"/>
  <c r="CE81" i="1"/>
  <c r="AE81" i="1"/>
  <c r="AF81" i="1"/>
  <c r="Y81" i="1"/>
  <c r="AA81" i="1"/>
  <c r="AH81" i="1"/>
  <c r="AG81" i="1"/>
  <c r="AC81" i="1"/>
  <c r="AB81" i="1"/>
  <c r="AD81" i="1"/>
  <c r="Z81" i="1"/>
  <c r="AI81" i="1"/>
  <c r="Y222" i="1"/>
  <c r="AK82" i="1"/>
  <c r="AS82" i="1"/>
  <c r="BA82" i="1"/>
  <c r="BI82" i="1"/>
  <c r="BQ82" i="1"/>
  <c r="BY82" i="1"/>
  <c r="AL82" i="1"/>
  <c r="AT82" i="1"/>
  <c r="BB82" i="1"/>
  <c r="BJ82" i="1"/>
  <c r="BR82" i="1"/>
  <c r="BZ82" i="1"/>
  <c r="AM82" i="1"/>
  <c r="AU82" i="1"/>
  <c r="BC82" i="1"/>
  <c r="BK82" i="1"/>
  <c r="BS82" i="1"/>
  <c r="CA82" i="1"/>
  <c r="AN82" i="1"/>
  <c r="AV82" i="1"/>
  <c r="BD82" i="1"/>
  <c r="BL82" i="1"/>
  <c r="BT82" i="1"/>
  <c r="CB82" i="1"/>
  <c r="AO82" i="1"/>
  <c r="AW82" i="1"/>
  <c r="BE82" i="1"/>
  <c r="BM82" i="1"/>
  <c r="BU82" i="1"/>
  <c r="CC82" i="1"/>
  <c r="AP82" i="1"/>
  <c r="AX82" i="1"/>
  <c r="BF82" i="1"/>
  <c r="BN82" i="1"/>
  <c r="BV82" i="1"/>
  <c r="CD82" i="1"/>
  <c r="AQ82" i="1"/>
  <c r="AY82" i="1"/>
  <c r="BG82" i="1"/>
  <c r="BO82" i="1"/>
  <c r="BW82" i="1"/>
  <c r="CE82" i="1"/>
  <c r="AJ82" i="1"/>
  <c r="AR82" i="1"/>
  <c r="AZ82" i="1"/>
  <c r="BH82" i="1"/>
  <c r="BP82" i="1"/>
  <c r="BX82" i="1"/>
  <c r="AF82" i="1"/>
  <c r="AC82" i="1"/>
  <c r="AD82" i="1"/>
  <c r="AB82" i="1"/>
  <c r="AH82" i="1"/>
  <c r="AG82" i="1"/>
  <c r="Z82" i="1"/>
  <c r="Y82" i="1"/>
  <c r="AE82" i="1"/>
  <c r="AI82" i="1"/>
  <c r="AA82" i="1"/>
  <c r="AK83" i="1"/>
  <c r="AS83" i="1"/>
  <c r="BA83" i="1"/>
  <c r="BI83" i="1"/>
  <c r="BQ83" i="1"/>
  <c r="BY83" i="1"/>
  <c r="CE83" i="1"/>
  <c r="AL83" i="1"/>
  <c r="AT83" i="1"/>
  <c r="BB83" i="1"/>
  <c r="BJ83" i="1"/>
  <c r="BR83" i="1"/>
  <c r="BZ83" i="1"/>
  <c r="AM83" i="1"/>
  <c r="AU83" i="1"/>
  <c r="BC83" i="1"/>
  <c r="BK83" i="1"/>
  <c r="BS83" i="1"/>
  <c r="CA83" i="1"/>
  <c r="AN83" i="1"/>
  <c r="AV83" i="1"/>
  <c r="BD83" i="1"/>
  <c r="BL83" i="1"/>
  <c r="BT83" i="1"/>
  <c r="CB83" i="1"/>
  <c r="AO83" i="1"/>
  <c r="AW83" i="1"/>
  <c r="BE83" i="1"/>
  <c r="BM83" i="1"/>
  <c r="BU83" i="1"/>
  <c r="AP83" i="1"/>
  <c r="AX83" i="1"/>
  <c r="BF83" i="1"/>
  <c r="BN83" i="1"/>
  <c r="BV83" i="1"/>
  <c r="AQ83" i="1"/>
  <c r="AY83" i="1"/>
  <c r="BG83" i="1"/>
  <c r="BO83" i="1"/>
  <c r="BW83" i="1"/>
  <c r="CC83" i="1"/>
  <c r="AJ83" i="1"/>
  <c r="AR83" i="1"/>
  <c r="AZ83" i="1"/>
  <c r="BH83" i="1"/>
  <c r="BP83" i="1"/>
  <c r="BX83" i="1"/>
  <c r="CD83" i="1"/>
  <c r="AC83" i="1"/>
  <c r="Z83" i="1"/>
  <c r="AB83" i="1"/>
  <c r="AA83" i="1"/>
  <c r="AG83" i="1"/>
  <c r="AI83" i="1"/>
  <c r="AF83" i="1"/>
  <c r="AH83" i="1"/>
  <c r="AD83" i="1"/>
  <c r="Y83" i="1"/>
  <c r="AE83" i="1"/>
  <c r="Y218" i="1"/>
  <c r="AQ78" i="1"/>
  <c r="AY78" i="1"/>
  <c r="BG78" i="1"/>
  <c r="BO78" i="1"/>
  <c r="BW78" i="1"/>
  <c r="CB78" i="1"/>
  <c r="AJ78" i="1"/>
  <c r="AR78" i="1"/>
  <c r="AZ78" i="1"/>
  <c r="BH78" i="1"/>
  <c r="BP78" i="1"/>
  <c r="BX78" i="1"/>
  <c r="CC78" i="1"/>
  <c r="AK78" i="1"/>
  <c r="AS78" i="1"/>
  <c r="BA78" i="1"/>
  <c r="BI78" i="1"/>
  <c r="BQ78" i="1"/>
  <c r="BY78" i="1"/>
  <c r="CD78" i="1"/>
  <c r="AL78" i="1"/>
  <c r="AT78" i="1"/>
  <c r="BB78" i="1"/>
  <c r="BJ78" i="1"/>
  <c r="BR78" i="1"/>
  <c r="BZ78" i="1"/>
  <c r="CE78" i="1"/>
  <c r="AM78" i="1"/>
  <c r="AU78" i="1"/>
  <c r="BC78" i="1"/>
  <c r="BK78" i="1"/>
  <c r="BS78" i="1"/>
  <c r="CA78" i="1"/>
  <c r="AN78" i="1"/>
  <c r="AV78" i="1"/>
  <c r="BD78" i="1"/>
  <c r="BL78" i="1"/>
  <c r="BT78" i="1"/>
  <c r="AO78" i="1"/>
  <c r="AW78" i="1"/>
  <c r="BE78" i="1"/>
  <c r="BM78" i="1"/>
  <c r="BU78" i="1"/>
  <c r="AP78" i="1"/>
  <c r="AX78" i="1"/>
  <c r="BF78" i="1"/>
  <c r="BN78" i="1"/>
  <c r="BV78" i="1"/>
  <c r="Y78" i="1"/>
  <c r="AG78" i="1"/>
  <c r="AI78" i="1"/>
  <c r="AD78" i="1"/>
  <c r="AE78" i="1"/>
  <c r="AA78" i="1"/>
  <c r="AC78" i="1"/>
  <c r="AF78" i="1"/>
  <c r="AB78" i="1"/>
  <c r="AH78" i="1"/>
  <c r="Z78" i="1"/>
  <c r="AH217" i="1"/>
  <c r="AH216" i="1" s="1"/>
  <c r="AH250" i="1" s="1"/>
  <c r="AC217" i="1"/>
  <c r="AC216" i="1" s="1"/>
  <c r="AC250" i="1" s="1"/>
  <c r="AD217" i="1"/>
  <c r="AD216" i="1" s="1"/>
  <c r="AD250" i="1" s="1"/>
  <c r="AG217" i="1"/>
  <c r="AG216" i="1" s="1"/>
  <c r="AG250" i="1" s="1"/>
  <c r="AE221" i="1"/>
  <c r="AE217" i="1" s="1"/>
  <c r="AE216" i="1" s="1"/>
  <c r="AE250" i="1" s="1"/>
  <c r="AI57" i="1"/>
  <c r="AH252" i="1"/>
  <c r="AG252" i="1"/>
  <c r="AB252" i="1"/>
  <c r="AB301" i="8" s="1"/>
  <c r="AB13" i="9" s="1"/>
  <c r="AA252" i="1"/>
  <c r="AA301" i="8" s="1"/>
  <c r="AA13" i="9" s="1"/>
  <c r="Y252" i="1"/>
  <c r="Y301" i="8" s="1"/>
  <c r="AC252" i="1"/>
  <c r="AC301" i="8" s="1"/>
  <c r="AC13" i="9" s="1"/>
  <c r="AI252" i="1"/>
  <c r="Z252" i="1"/>
  <c r="Z301" i="8" s="1"/>
  <c r="Z13" i="9" s="1"/>
  <c r="AE252" i="1"/>
  <c r="AE301" i="8" s="1"/>
  <c r="AE13" i="9" s="1"/>
  <c r="AF252" i="1"/>
  <c r="AF301" i="8" s="1"/>
  <c r="AF13" i="9" s="1"/>
  <c r="AD252" i="1"/>
  <c r="AD301" i="8" s="1"/>
  <c r="AD13" i="9" s="1"/>
  <c r="U332" i="1"/>
  <c r="U78" i="1"/>
  <c r="U82" i="1"/>
  <c r="U221" i="1"/>
  <c r="U57" i="1"/>
  <c r="U222" i="1"/>
  <c r="U261" i="1"/>
  <c r="U24" i="11"/>
  <c r="U340" i="1"/>
  <c r="U79" i="1"/>
  <c r="U219" i="1"/>
  <c r="U81" i="1"/>
  <c r="U83" i="1"/>
  <c r="U80" i="1"/>
  <c r="U252" i="1"/>
  <c r="U280" i="1"/>
  <c r="U341" i="1"/>
  <c r="U220" i="1"/>
  <c r="U218" i="1"/>
  <c r="AC19" i="12" l="1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Y19" i="12"/>
  <c r="Z19" i="12"/>
  <c r="AA19" i="12"/>
  <c r="AB19" i="12"/>
  <c r="X19" i="12"/>
  <c r="AI77" i="1"/>
  <c r="AI331" i="1" s="1"/>
  <c r="AX77" i="1"/>
  <c r="AX331" i="1" s="1"/>
  <c r="AL77" i="1"/>
  <c r="AL331" i="1" s="1"/>
  <c r="CC77" i="1"/>
  <c r="CC256" i="1" s="1"/>
  <c r="BW77" i="1"/>
  <c r="BW256" i="1" s="1"/>
  <c r="BL77" i="1"/>
  <c r="BL331" i="1" s="1"/>
  <c r="AE77" i="1"/>
  <c r="AE331" i="1" s="1"/>
  <c r="BU77" i="1"/>
  <c r="BU331" i="1" s="1"/>
  <c r="BY77" i="1"/>
  <c r="BY331" i="1" s="1"/>
  <c r="BE77" i="1"/>
  <c r="BE331" i="1" s="1"/>
  <c r="BR77" i="1"/>
  <c r="BR256" i="1" s="1"/>
  <c r="BT77" i="1"/>
  <c r="BT256" i="1" s="1"/>
  <c r="BC77" i="1"/>
  <c r="BC331" i="1" s="1"/>
  <c r="AV77" i="1"/>
  <c r="AV331" i="1" s="1"/>
  <c r="AB77" i="1"/>
  <c r="AB256" i="1" s="1"/>
  <c r="CA77" i="1"/>
  <c r="CA256" i="1" s="1"/>
  <c r="BI77" i="1"/>
  <c r="BI331" i="1" s="1"/>
  <c r="Y217" i="1"/>
  <c r="Y216" i="1" s="1"/>
  <c r="AW77" i="1"/>
  <c r="AW331" i="1" s="1"/>
  <c r="BJ77" i="1"/>
  <c r="BJ331" i="1" s="1"/>
  <c r="BI323" i="8"/>
  <c r="AN314" i="8"/>
  <c r="BN323" i="8"/>
  <c r="AS323" i="8"/>
  <c r="BV314" i="8"/>
  <c r="AZ314" i="8"/>
  <c r="BE314" i="8"/>
  <c r="AJ314" i="8"/>
  <c r="BJ323" i="8"/>
  <c r="AO314" i="8"/>
  <c r="AW323" i="8"/>
  <c r="BT323" i="8"/>
  <c r="AY323" i="8"/>
  <c r="BY314" i="8"/>
  <c r="BD323" i="8"/>
  <c r="BZ324" i="8"/>
  <c r="BR324" i="8"/>
  <c r="BJ324" i="8"/>
  <c r="BB324" i="8"/>
  <c r="AT324" i="8"/>
  <c r="AL324" i="8"/>
  <c r="CB314" i="8"/>
  <c r="BF323" i="8"/>
  <c r="BK314" i="8"/>
  <c r="AP314" i="8"/>
  <c r="BS323" i="8"/>
  <c r="BC323" i="8"/>
  <c r="CE314" i="8"/>
  <c r="BH314" i="8"/>
  <c r="AT314" i="8"/>
  <c r="BR323" i="8"/>
  <c r="AV323" i="8"/>
  <c r="BY324" i="8"/>
  <c r="BQ324" i="8"/>
  <c r="BI324" i="8"/>
  <c r="BA324" i="8"/>
  <c r="AS324" i="8"/>
  <c r="AK324" i="8"/>
  <c r="BD314" i="8"/>
  <c r="CC314" i="8"/>
  <c r="AM323" i="8"/>
  <c r="BP323" i="8"/>
  <c r="AU314" i="8"/>
  <c r="BU323" i="8"/>
  <c r="AZ323" i="8"/>
  <c r="BE323" i="8"/>
  <c r="AJ323" i="8"/>
  <c r="BM323" i="8"/>
  <c r="AQ314" i="8"/>
  <c r="BO314" i="8"/>
  <c r="AT323" i="8"/>
  <c r="AY314" i="8"/>
  <c r="BX324" i="8"/>
  <c r="BP324" i="8"/>
  <c r="BH324" i="8"/>
  <c r="AZ324" i="8"/>
  <c r="AR324" i="8"/>
  <c r="AJ324" i="8"/>
  <c r="AC77" i="1"/>
  <c r="AC256" i="1" s="1"/>
  <c r="BK77" i="1"/>
  <c r="BK256" i="1" s="1"/>
  <c r="BV323" i="8"/>
  <c r="BA323" i="8"/>
  <c r="CA314" i="8"/>
  <c r="AK314" i="8"/>
  <c r="AR323" i="8"/>
  <c r="AW314" i="8"/>
  <c r="BX314" i="8"/>
  <c r="BB314" i="8"/>
  <c r="CD314" i="8"/>
  <c r="BL314" i="8"/>
  <c r="BQ314" i="8"/>
  <c r="CE324" i="8"/>
  <c r="BW324" i="8"/>
  <c r="BO324" i="8"/>
  <c r="BG324" i="8"/>
  <c r="AY324" i="8"/>
  <c r="AQ324" i="8"/>
  <c r="BF77" i="1"/>
  <c r="BF331" i="1" s="1"/>
  <c r="AT77" i="1"/>
  <c r="AT256" i="1" s="1"/>
  <c r="AK77" i="1"/>
  <c r="AK256" i="1" s="1"/>
  <c r="CB77" i="1"/>
  <c r="CB256" i="1" s="1"/>
  <c r="BT314" i="8"/>
  <c r="AX323" i="8"/>
  <c r="BY323" i="8"/>
  <c r="CE323" i="8"/>
  <c r="BK323" i="8"/>
  <c r="AP323" i="8"/>
  <c r="BP314" i="8"/>
  <c r="AU323" i="8"/>
  <c r="BU314" i="8"/>
  <c r="AL314" i="8"/>
  <c r="BJ314" i="8"/>
  <c r="BO323" i="8"/>
  <c r="CD324" i="8"/>
  <c r="BV324" i="8"/>
  <c r="BN324" i="8"/>
  <c r="BF324" i="8"/>
  <c r="AX324" i="8"/>
  <c r="AP324" i="8"/>
  <c r="AV314" i="8"/>
  <c r="BA314" i="8"/>
  <c r="CC323" i="8"/>
  <c r="BH323" i="8"/>
  <c r="BM314" i="8"/>
  <c r="BR314" i="8"/>
  <c r="BZ323" i="8"/>
  <c r="BG314" i="8"/>
  <c r="AL323" i="8"/>
  <c r="AQ323" i="8"/>
  <c r="CC324" i="8"/>
  <c r="BU324" i="8"/>
  <c r="BM324" i="8"/>
  <c r="BE324" i="8"/>
  <c r="AW324" i="8"/>
  <c r="AO324" i="8"/>
  <c r="CD77" i="1"/>
  <c r="CD331" i="1" s="1"/>
  <c r="BN314" i="8"/>
  <c r="AS314" i="8"/>
  <c r="BS314" i="8"/>
  <c r="AX314" i="8"/>
  <c r="CA323" i="8"/>
  <c r="BF314" i="8"/>
  <c r="AO323" i="8"/>
  <c r="BW323" i="8"/>
  <c r="BB323" i="8"/>
  <c r="BZ314" i="8"/>
  <c r="CD323" i="8"/>
  <c r="BI314" i="8"/>
  <c r="AN323" i="8"/>
  <c r="CB324" i="8"/>
  <c r="BT324" i="8"/>
  <c r="BL324" i="8"/>
  <c r="BD324" i="8"/>
  <c r="AV324" i="8"/>
  <c r="AN324" i="8"/>
  <c r="BL323" i="8"/>
  <c r="BQ323" i="8"/>
  <c r="BX323" i="8"/>
  <c r="BC314" i="8"/>
  <c r="AM314" i="8"/>
  <c r="AR314" i="8"/>
  <c r="BW314" i="8"/>
  <c r="CB323" i="8"/>
  <c r="BG323" i="8"/>
  <c r="AK323" i="8"/>
  <c r="CA324" i="8"/>
  <c r="BS324" i="8"/>
  <c r="BK324" i="8"/>
  <c r="BC324" i="8"/>
  <c r="AU324" i="8"/>
  <c r="AM324" i="8"/>
  <c r="AH77" i="1"/>
  <c r="AH331" i="1" s="1"/>
  <c r="AG77" i="1"/>
  <c r="AG256" i="1" s="1"/>
  <c r="BM77" i="1"/>
  <c r="BM256" i="1" s="1"/>
  <c r="AN77" i="1"/>
  <c r="AN331" i="1" s="1"/>
  <c r="BZ77" i="1"/>
  <c r="BZ256" i="1" s="1"/>
  <c r="BQ77" i="1"/>
  <c r="BQ331" i="1" s="1"/>
  <c r="BH77" i="1"/>
  <c r="BH331" i="1" s="1"/>
  <c r="AY77" i="1"/>
  <c r="AY256" i="1" s="1"/>
  <c r="Y77" i="1"/>
  <c r="Y256" i="1" s="1"/>
  <c r="AF77" i="1"/>
  <c r="AF256" i="1" s="1"/>
  <c r="BV77" i="1"/>
  <c r="BV256" i="1" s="1"/>
  <c r="BS77" i="1"/>
  <c r="BS256" i="1" s="1"/>
  <c r="BA77" i="1"/>
  <c r="BA256" i="1" s="1"/>
  <c r="AR77" i="1"/>
  <c r="AR331" i="1" s="1"/>
  <c r="BN77" i="1"/>
  <c r="BN331" i="1" s="1"/>
  <c r="AO77" i="1"/>
  <c r="AO256" i="1" s="1"/>
  <c r="BB77" i="1"/>
  <c r="BB256" i="1" s="1"/>
  <c r="AS77" i="1"/>
  <c r="AS331" i="1" s="1"/>
  <c r="AU77" i="1"/>
  <c r="AU256" i="1" s="1"/>
  <c r="AD77" i="1"/>
  <c r="AD331" i="1" s="1"/>
  <c r="BX77" i="1"/>
  <c r="BX256" i="1" s="1"/>
  <c r="BO77" i="1"/>
  <c r="BO256" i="1" s="1"/>
  <c r="Z77" i="1"/>
  <c r="Z256" i="1" s="1"/>
  <c r="Y13" i="9"/>
  <c r="Y15" i="9" s="1"/>
  <c r="Z21" i="9" s="1"/>
  <c r="Z320" i="8"/>
  <c r="AA320" i="8"/>
  <c r="AB320" i="8"/>
  <c r="Y320" i="8"/>
  <c r="AD320" i="8"/>
  <c r="AC320" i="8"/>
  <c r="AE320" i="8"/>
  <c r="AF320" i="8"/>
  <c r="AG314" i="8"/>
  <c r="Y323" i="8"/>
  <c r="AH314" i="8"/>
  <c r="AP77" i="1"/>
  <c r="BD77" i="1"/>
  <c r="AM77" i="1"/>
  <c r="Z323" i="8"/>
  <c r="AF314" i="8"/>
  <c r="AI323" i="8"/>
  <c r="CE77" i="1"/>
  <c r="BP77" i="1"/>
  <c r="BG77" i="1"/>
  <c r="AI314" i="8"/>
  <c r="AE314" i="8"/>
  <c r="AF323" i="8"/>
  <c r="AD323" i="8"/>
  <c r="AC314" i="8"/>
  <c r="AB314" i="8"/>
  <c r="AZ77" i="1"/>
  <c r="AQ77" i="1"/>
  <c r="Y314" i="8"/>
  <c r="AA323" i="8"/>
  <c r="AL260" i="1"/>
  <c r="BQ260" i="1"/>
  <c r="AK338" i="1"/>
  <c r="BT338" i="1"/>
  <c r="AN338" i="1"/>
  <c r="CB260" i="1"/>
  <c r="AV260" i="1"/>
  <c r="AW338" i="1"/>
  <c r="BW338" i="1"/>
  <c r="AQ338" i="1"/>
  <c r="BO260" i="1"/>
  <c r="AS338" i="1"/>
  <c r="BF338" i="1"/>
  <c r="BV338" i="1"/>
  <c r="AP260" i="1"/>
  <c r="BM260" i="1"/>
  <c r="BP260" i="1"/>
  <c r="AJ260" i="1"/>
  <c r="BX338" i="1"/>
  <c r="AR338" i="1"/>
  <c r="AO260" i="1"/>
  <c r="BS338" i="1"/>
  <c r="AM338" i="1"/>
  <c r="BK338" i="1"/>
  <c r="BI338" i="1"/>
  <c r="BL260" i="1"/>
  <c r="BQ338" i="1"/>
  <c r="BT260" i="1"/>
  <c r="AN260" i="1"/>
  <c r="AK260" i="1"/>
  <c r="BO338" i="1"/>
  <c r="CC260" i="1"/>
  <c r="BG260" i="1"/>
  <c r="AX260" i="1"/>
  <c r="BN260" i="1"/>
  <c r="BA338" i="1"/>
  <c r="BL338" i="1"/>
  <c r="BY260" i="1"/>
  <c r="BG338" i="1"/>
  <c r="AY260" i="1"/>
  <c r="BV260" i="1"/>
  <c r="AP338" i="1"/>
  <c r="BF260" i="1"/>
  <c r="BE338" i="1"/>
  <c r="BA260" i="1"/>
  <c r="BH338" i="1"/>
  <c r="BI260" i="1"/>
  <c r="BP338" i="1"/>
  <c r="AJ338" i="1"/>
  <c r="BK260" i="1"/>
  <c r="BC338" i="1"/>
  <c r="BZ260" i="1"/>
  <c r="AT338" i="1"/>
  <c r="BJ260" i="1"/>
  <c r="BD338" i="1"/>
  <c r="CC338" i="1"/>
  <c r="AW260" i="1"/>
  <c r="CE338" i="1"/>
  <c r="AZ260" i="1"/>
  <c r="BH260" i="1"/>
  <c r="BU260" i="1"/>
  <c r="BC260" i="1"/>
  <c r="CA260" i="1"/>
  <c r="AU260" i="1"/>
  <c r="BR260" i="1"/>
  <c r="AL338" i="1"/>
  <c r="BB338" i="1"/>
  <c r="CE260" i="1"/>
  <c r="AM260" i="1"/>
  <c r="AT260" i="1"/>
  <c r="BB260" i="1"/>
  <c r="CD338" i="1"/>
  <c r="BY338" i="1"/>
  <c r="AS260" i="1"/>
  <c r="CB338" i="1"/>
  <c r="AV338" i="1"/>
  <c r="BD260" i="1"/>
  <c r="BM338" i="1"/>
  <c r="CD260" i="1"/>
  <c r="AY338" i="1"/>
  <c r="BW260" i="1"/>
  <c r="AQ260" i="1"/>
  <c r="BN338" i="1"/>
  <c r="AX338" i="1"/>
  <c r="BU338" i="1"/>
  <c r="AO338" i="1"/>
  <c r="BX260" i="1"/>
  <c r="AR260" i="1"/>
  <c r="AZ338" i="1"/>
  <c r="BE260" i="1"/>
  <c r="CA338" i="1"/>
  <c r="AU338" i="1"/>
  <c r="BS260" i="1"/>
  <c r="BJ338" i="1"/>
  <c r="BZ338" i="1"/>
  <c r="BR338" i="1"/>
  <c r="Z338" i="1"/>
  <c r="AF338" i="1"/>
  <c r="AI260" i="1"/>
  <c r="AA338" i="1"/>
  <c r="AE260" i="1"/>
  <c r="AD338" i="1"/>
  <c r="AB338" i="1"/>
  <c r="AF260" i="1"/>
  <c r="AB260" i="1"/>
  <c r="AH260" i="1"/>
  <c r="AE338" i="1"/>
  <c r="AA260" i="1"/>
  <c r="AD260" i="1"/>
  <c r="AG260" i="1"/>
  <c r="AC260" i="1"/>
  <c r="Z260" i="1"/>
  <c r="AH338" i="1"/>
  <c r="Y338" i="1"/>
  <c r="AC338" i="1"/>
  <c r="AG338" i="1"/>
  <c r="Y260" i="1"/>
  <c r="AI338" i="1"/>
  <c r="AA314" i="8"/>
  <c r="AG323" i="8"/>
  <c r="AJ77" i="1"/>
  <c r="AD314" i="8"/>
  <c r="AC323" i="8"/>
  <c r="AB323" i="8"/>
  <c r="AA77" i="1"/>
  <c r="AE323" i="8"/>
  <c r="AH323" i="8"/>
  <c r="Z314" i="8"/>
  <c r="AI324" i="8"/>
  <c r="U77" i="1"/>
  <c r="U324" i="8"/>
  <c r="U19" i="12"/>
  <c r="U260" i="1"/>
  <c r="U216" i="1"/>
  <c r="U314" i="8"/>
  <c r="U217" i="1"/>
  <c r="U338" i="1"/>
  <c r="U323" i="8"/>
  <c r="Z15" i="9" l="1"/>
  <c r="BJ256" i="1"/>
  <c r="AX256" i="1"/>
  <c r="BC256" i="1"/>
  <c r="AK331" i="1"/>
  <c r="AK313" i="8" s="1"/>
  <c r="AI256" i="1"/>
  <c r="BS331" i="1"/>
  <c r="BS313" i="8" s="1"/>
  <c r="BK331" i="1"/>
  <c r="BK313" i="8" s="1"/>
  <c r="BW331" i="1"/>
  <c r="BW313" i="8" s="1"/>
  <c r="AL256" i="1"/>
  <c r="BL256" i="1"/>
  <c r="BR331" i="1"/>
  <c r="BR313" i="8" s="1"/>
  <c r="AB331" i="1"/>
  <c r="BE256" i="1"/>
  <c r="BN256" i="1"/>
  <c r="CA331" i="1"/>
  <c r="AE256" i="1"/>
  <c r="CC331" i="1"/>
  <c r="CC313" i="8" s="1"/>
  <c r="BB331" i="1"/>
  <c r="BB313" i="8" s="1"/>
  <c r="BZ331" i="1"/>
  <c r="BA331" i="1"/>
  <c r="CB331" i="1"/>
  <c r="BU256" i="1"/>
  <c r="BY256" i="1"/>
  <c r="AR256" i="1"/>
  <c r="AC331" i="1"/>
  <c r="BI256" i="1"/>
  <c r="BQ256" i="1"/>
  <c r="AD256" i="1"/>
  <c r="BM331" i="1"/>
  <c r="BM313" i="8" s="1"/>
  <c r="AU331" i="1"/>
  <c r="AU313" i="8" s="1"/>
  <c r="AT331" i="1"/>
  <c r="AT313" i="8" s="1"/>
  <c r="AV256" i="1"/>
  <c r="BV331" i="1"/>
  <c r="BV313" i="8" s="1"/>
  <c r="BT331" i="1"/>
  <c r="BT313" i="8" s="1"/>
  <c r="Y331" i="1"/>
  <c r="AH256" i="1"/>
  <c r="BH256" i="1"/>
  <c r="AO331" i="1"/>
  <c r="BX331" i="1"/>
  <c r="Z331" i="1"/>
  <c r="AN256" i="1"/>
  <c r="AW256" i="1"/>
  <c r="AY331" i="1"/>
  <c r="AF331" i="1"/>
  <c r="AF313" i="8" s="1"/>
  <c r="BF256" i="1"/>
  <c r="CD256" i="1"/>
  <c r="AS256" i="1"/>
  <c r="AG331" i="1"/>
  <c r="AG313" i="8" s="1"/>
  <c r="BF313" i="8"/>
  <c r="BL313" i="8"/>
  <c r="BQ313" i="8"/>
  <c r="AV313" i="8"/>
  <c r="AX313" i="8"/>
  <c r="AS313" i="8"/>
  <c r="BN313" i="8"/>
  <c r="AR313" i="8"/>
  <c r="AW313" i="8"/>
  <c r="BE313" i="8"/>
  <c r="CD313" i="8"/>
  <c r="BU313" i="8"/>
  <c r="AL313" i="8"/>
  <c r="BC313" i="8"/>
  <c r="BI313" i="8"/>
  <c r="BJ313" i="8"/>
  <c r="BH313" i="8"/>
  <c r="AN313" i="8"/>
  <c r="BY313" i="8"/>
  <c r="BO331" i="1"/>
  <c r="AZ256" i="1"/>
  <c r="AZ331" i="1"/>
  <c r="AD313" i="8"/>
  <c r="AJ256" i="1"/>
  <c r="AJ331" i="1"/>
  <c r="AH313" i="8"/>
  <c r="BP331" i="1"/>
  <c r="BP256" i="1"/>
  <c r="AI313" i="8"/>
  <c r="AM256" i="1"/>
  <c r="AM331" i="1"/>
  <c r="BG256" i="1"/>
  <c r="BG331" i="1"/>
  <c r="AA256" i="1"/>
  <c r="AA331" i="1"/>
  <c r="BD331" i="1"/>
  <c r="BD256" i="1"/>
  <c r="Y250" i="1"/>
  <c r="Z324" i="1" s="1"/>
  <c r="AQ256" i="1"/>
  <c r="AQ331" i="1"/>
  <c r="CE331" i="1"/>
  <c r="CE256" i="1"/>
  <c r="AP331" i="1"/>
  <c r="AP256" i="1"/>
  <c r="AE313" i="8"/>
  <c r="U331" i="1"/>
  <c r="U250" i="1"/>
  <c r="U256" i="1"/>
  <c r="AA15" i="9" l="1"/>
  <c r="AB15" i="9" s="1"/>
  <c r="AB313" i="8"/>
  <c r="CA313" i="8"/>
  <c r="BZ313" i="8"/>
  <c r="BA313" i="8"/>
  <c r="CB313" i="8"/>
  <c r="AC313" i="8"/>
  <c r="Z313" i="8"/>
  <c r="AO313" i="8"/>
  <c r="BX313" i="8"/>
  <c r="AY313" i="8"/>
  <c r="Y313" i="8"/>
  <c r="Y17" i="9"/>
  <c r="BD313" i="8"/>
  <c r="BP313" i="8"/>
  <c r="AM313" i="8"/>
  <c r="BO313" i="8"/>
  <c r="AP313" i="8"/>
  <c r="BG313" i="8"/>
  <c r="CE313" i="8"/>
  <c r="AQ313" i="8"/>
  <c r="AJ313" i="8"/>
  <c r="AZ313" i="8"/>
  <c r="Z17" i="9"/>
  <c r="AA313" i="8"/>
  <c r="AK267" i="1"/>
  <c r="AK259" i="1" s="1"/>
  <c r="AO258" i="1"/>
  <c r="AO255" i="1" s="1"/>
  <c r="AS258" i="1"/>
  <c r="AS255" i="1" s="1"/>
  <c r="AW267" i="1"/>
  <c r="AW259" i="1" s="1"/>
  <c r="BA258" i="1"/>
  <c r="BA255" i="1" s="1"/>
  <c r="BE258" i="1"/>
  <c r="BE255" i="1" s="1"/>
  <c r="BI258" i="1"/>
  <c r="BI255" i="1" s="1"/>
  <c r="BM267" i="1"/>
  <c r="BM259" i="1" s="1"/>
  <c r="BQ258" i="1"/>
  <c r="BQ255" i="1" s="1"/>
  <c r="BU267" i="1"/>
  <c r="BU259" i="1" s="1"/>
  <c r="BY258" i="1"/>
  <c r="BY255" i="1" s="1"/>
  <c r="CC267" i="1"/>
  <c r="CC259" i="1" s="1"/>
  <c r="CB267" i="1"/>
  <c r="CB259" i="1" s="1"/>
  <c r="AK258" i="1"/>
  <c r="AK255" i="1" s="1"/>
  <c r="AO267" i="1"/>
  <c r="AO259" i="1" s="1"/>
  <c r="AS267" i="1"/>
  <c r="AS259" i="1" s="1"/>
  <c r="AW258" i="1"/>
  <c r="AW255" i="1" s="1"/>
  <c r="BA267" i="1"/>
  <c r="BA259" i="1" s="1"/>
  <c r="BE267" i="1"/>
  <c r="BE259" i="1" s="1"/>
  <c r="BI267" i="1"/>
  <c r="BI259" i="1" s="1"/>
  <c r="BM258" i="1"/>
  <c r="BM255" i="1" s="1"/>
  <c r="BQ267" i="1"/>
  <c r="BQ259" i="1" s="1"/>
  <c r="BU258" i="1"/>
  <c r="BU255" i="1" s="1"/>
  <c r="BY267" i="1"/>
  <c r="BY259" i="1" s="1"/>
  <c r="CC258" i="1"/>
  <c r="CC255" i="1" s="1"/>
  <c r="AL267" i="1"/>
  <c r="AL259" i="1" s="1"/>
  <c r="AP267" i="1"/>
  <c r="AP259" i="1" s="1"/>
  <c r="AT258" i="1"/>
  <c r="AT255" i="1" s="1"/>
  <c r="AX267" i="1"/>
  <c r="AX259" i="1" s="1"/>
  <c r="BB267" i="1"/>
  <c r="BB259" i="1" s="1"/>
  <c r="BF267" i="1"/>
  <c r="BF259" i="1" s="1"/>
  <c r="BJ258" i="1"/>
  <c r="BJ255" i="1" s="1"/>
  <c r="BN267" i="1"/>
  <c r="BN259" i="1" s="1"/>
  <c r="BR258" i="1"/>
  <c r="BR255" i="1" s="1"/>
  <c r="BV267" i="1"/>
  <c r="BV259" i="1" s="1"/>
  <c r="BZ258" i="1"/>
  <c r="BZ255" i="1" s="1"/>
  <c r="CD267" i="1"/>
  <c r="CD259" i="1" s="1"/>
  <c r="CE267" i="1"/>
  <c r="AL258" i="1"/>
  <c r="AL255" i="1" s="1"/>
  <c r="AP258" i="1"/>
  <c r="AP255" i="1" s="1"/>
  <c r="AT267" i="1"/>
  <c r="AT259" i="1" s="1"/>
  <c r="AX258" i="1"/>
  <c r="AX255" i="1" s="1"/>
  <c r="BB258" i="1"/>
  <c r="BB255" i="1" s="1"/>
  <c r="BF258" i="1"/>
  <c r="BF255" i="1" s="1"/>
  <c r="BJ267" i="1"/>
  <c r="BJ259" i="1" s="1"/>
  <c r="BN258" i="1"/>
  <c r="BN255" i="1" s="1"/>
  <c r="BR267" i="1"/>
  <c r="BR259" i="1" s="1"/>
  <c r="BV258" i="1"/>
  <c r="BV255" i="1" s="1"/>
  <c r="BZ267" i="1"/>
  <c r="BZ259" i="1" s="1"/>
  <c r="CE258" i="1"/>
  <c r="AJ267" i="1"/>
  <c r="AJ259" i="1" s="1"/>
  <c r="AR258" i="1"/>
  <c r="AR255" i="1" s="1"/>
  <c r="AZ267" i="1"/>
  <c r="AZ259" i="1" s="1"/>
  <c r="BH258" i="1"/>
  <c r="BH255" i="1" s="1"/>
  <c r="BP267" i="1"/>
  <c r="BP259" i="1" s="1"/>
  <c r="BX258" i="1"/>
  <c r="BX255" i="1" s="1"/>
  <c r="AM267" i="1"/>
  <c r="AM259" i="1" s="1"/>
  <c r="AQ267" i="1"/>
  <c r="AQ259" i="1" s="1"/>
  <c r="AU267" i="1"/>
  <c r="AU259" i="1" s="1"/>
  <c r="AY258" i="1"/>
  <c r="AY255" i="1" s="1"/>
  <c r="BC258" i="1"/>
  <c r="BC255" i="1" s="1"/>
  <c r="BG258" i="1"/>
  <c r="BG255" i="1" s="1"/>
  <c r="BK258" i="1"/>
  <c r="BK255" i="1" s="1"/>
  <c r="BO267" i="1"/>
  <c r="BO259" i="1" s="1"/>
  <c r="BS267" i="1"/>
  <c r="BS259" i="1" s="1"/>
  <c r="BW258" i="1"/>
  <c r="BW255" i="1" s="1"/>
  <c r="CA267" i="1"/>
  <c r="CA259" i="1" s="1"/>
  <c r="AM258" i="1"/>
  <c r="AM255" i="1" s="1"/>
  <c r="AQ258" i="1"/>
  <c r="AQ255" i="1" s="1"/>
  <c r="AU258" i="1"/>
  <c r="AU255" i="1" s="1"/>
  <c r="AY267" i="1"/>
  <c r="AY259" i="1" s="1"/>
  <c r="BC267" i="1"/>
  <c r="BC259" i="1" s="1"/>
  <c r="BG267" i="1"/>
  <c r="BG259" i="1" s="1"/>
  <c r="BK267" i="1"/>
  <c r="BK259" i="1" s="1"/>
  <c r="BO258" i="1"/>
  <c r="BO255" i="1" s="1"/>
  <c r="BS258" i="1"/>
  <c r="BS255" i="1" s="1"/>
  <c r="BW267" i="1"/>
  <c r="BW259" i="1" s="1"/>
  <c r="CA258" i="1"/>
  <c r="CA255" i="1" s="1"/>
  <c r="AJ258" i="1"/>
  <c r="AJ255" i="1" s="1"/>
  <c r="AN258" i="1"/>
  <c r="AN255" i="1" s="1"/>
  <c r="AR267" i="1"/>
  <c r="AR259" i="1" s="1"/>
  <c r="AV267" i="1"/>
  <c r="AV259" i="1" s="1"/>
  <c r="AZ258" i="1"/>
  <c r="AZ255" i="1" s="1"/>
  <c r="BD267" i="1"/>
  <c r="BD259" i="1" s="1"/>
  <c r="BH267" i="1"/>
  <c r="BH259" i="1" s="1"/>
  <c r="BL267" i="1"/>
  <c r="BL259" i="1" s="1"/>
  <c r="BP258" i="1"/>
  <c r="BP255" i="1" s="1"/>
  <c r="BT267" i="1"/>
  <c r="BT259" i="1" s="1"/>
  <c r="BX267" i="1"/>
  <c r="BX259" i="1" s="1"/>
  <c r="CB258" i="1"/>
  <c r="CB255" i="1" s="1"/>
  <c r="AN267" i="1"/>
  <c r="AN259" i="1" s="1"/>
  <c r="AV258" i="1"/>
  <c r="AV255" i="1" s="1"/>
  <c r="BD258" i="1"/>
  <c r="BD255" i="1" s="1"/>
  <c r="BL258" i="1"/>
  <c r="BL255" i="1" s="1"/>
  <c r="BT258" i="1"/>
  <c r="BT255" i="1" s="1"/>
  <c r="CD258" i="1"/>
  <c r="CD255" i="1" s="1"/>
  <c r="Z336" i="1"/>
  <c r="AC267" i="1"/>
  <c r="AC259" i="1" s="1"/>
  <c r="Y258" i="1"/>
  <c r="Y255" i="1" s="1"/>
  <c r="AB258" i="1"/>
  <c r="AB255" i="1" s="1"/>
  <c r="Z346" i="1"/>
  <c r="AB267" i="1"/>
  <c r="AB259" i="1" s="1"/>
  <c r="Z258" i="1"/>
  <c r="Z255" i="1" s="1"/>
  <c r="AH267" i="1"/>
  <c r="AH259" i="1" s="1"/>
  <c r="Y267" i="1"/>
  <c r="Y259" i="1" s="1"/>
  <c r="AI258" i="1"/>
  <c r="AI255" i="1" s="1"/>
  <c r="AA267" i="1"/>
  <c r="AA259" i="1" s="1"/>
  <c r="AG267" i="1"/>
  <c r="AG259" i="1" s="1"/>
  <c r="AA258" i="1"/>
  <c r="AA255" i="1" s="1"/>
  <c r="Y336" i="1"/>
  <c r="AD267" i="1"/>
  <c r="AD259" i="1" s="1"/>
  <c r="AG258" i="1"/>
  <c r="AG255" i="1" s="1"/>
  <c r="AE258" i="1"/>
  <c r="AE255" i="1" s="1"/>
  <c r="AC324" i="1"/>
  <c r="Y346" i="1"/>
  <c r="AE267" i="1"/>
  <c r="AE259" i="1" s="1"/>
  <c r="AH258" i="1"/>
  <c r="AH255" i="1" s="1"/>
  <c r="AB324" i="1"/>
  <c r="AA324" i="1"/>
  <c r="AE324" i="1" s="1"/>
  <c r="Z267" i="1"/>
  <c r="Z259" i="1" s="1"/>
  <c r="AF267" i="1"/>
  <c r="AF259" i="1" s="1"/>
  <c r="AC258" i="1"/>
  <c r="AC255" i="1" s="1"/>
  <c r="AD324" i="1"/>
  <c r="AI267" i="1"/>
  <c r="AI259" i="1" s="1"/>
  <c r="AF258" i="1"/>
  <c r="AF255" i="1" s="1"/>
  <c r="AD258" i="1"/>
  <c r="AD255" i="1" s="1"/>
  <c r="Y318" i="8"/>
  <c r="Y330" i="8"/>
  <c r="Z330" i="8"/>
  <c r="Z318" i="8"/>
  <c r="U313" i="8"/>
  <c r="U267" i="1"/>
  <c r="U258" i="1"/>
  <c r="AF324" i="1" l="1"/>
  <c r="AC15" i="9"/>
  <c r="AD15" i="9" s="1"/>
  <c r="AE15" i="9" s="1"/>
  <c r="AF15" i="9" s="1"/>
  <c r="AF51" i="12"/>
  <c r="AE51" i="12"/>
  <c r="AD51" i="12"/>
  <c r="AC51" i="12"/>
  <c r="AF24" i="12"/>
  <c r="AE24" i="12"/>
  <c r="AD24" i="12"/>
  <c r="AC24" i="12"/>
  <c r="BP254" i="1"/>
  <c r="AJ254" i="1"/>
  <c r="AM254" i="1"/>
  <c r="BD254" i="1"/>
  <c r="CB254" i="1"/>
  <c r="AZ254" i="1"/>
  <c r="AU254" i="1"/>
  <c r="AP254" i="1"/>
  <c r="BG254" i="1"/>
  <c r="CD254" i="1"/>
  <c r="BL254" i="1"/>
  <c r="BN254" i="1"/>
  <c r="AK254" i="1"/>
  <c r="AX254" i="1"/>
  <c r="AE254" i="1"/>
  <c r="AF254" i="1"/>
  <c r="AI254" i="1"/>
  <c r="AQ254" i="1"/>
  <c r="AB21" i="9"/>
  <c r="BF254" i="1"/>
  <c r="AC21" i="9"/>
  <c r="AG324" i="1"/>
  <c r="AE336" i="1"/>
  <c r="AA21" i="9"/>
  <c r="AE330" i="8"/>
  <c r="AA318" i="8"/>
  <c r="BO254" i="1"/>
  <c r="CA254" i="1"/>
  <c r="AC330" i="8"/>
  <c r="AJ324" i="1"/>
  <c r="AV254" i="1"/>
  <c r="BS254" i="1"/>
  <c r="AC318" i="8"/>
  <c r="AI324" i="1"/>
  <c r="AH324" i="1"/>
  <c r="AD346" i="1"/>
  <c r="AD318" i="8"/>
  <c r="AB346" i="1"/>
  <c r="BM254" i="1"/>
  <c r="Y254" i="1"/>
  <c r="BT254" i="1"/>
  <c r="AE318" i="8"/>
  <c r="AB336" i="1"/>
  <c r="AB318" i="8"/>
  <c r="AA346" i="1"/>
  <c r="AD336" i="1"/>
  <c r="AN254" i="1"/>
  <c r="BV254" i="1"/>
  <c r="BK254" i="1"/>
  <c r="AL254" i="1"/>
  <c r="BU254" i="1"/>
  <c r="AB330" i="8"/>
  <c r="AE346" i="1"/>
  <c r="AA336" i="1"/>
  <c r="AD330" i="8"/>
  <c r="AA330" i="8"/>
  <c r="AC346" i="1"/>
  <c r="AC336" i="1"/>
  <c r="AG254" i="1"/>
  <c r="AR254" i="1"/>
  <c r="BZ254" i="1"/>
  <c r="AT254" i="1"/>
  <c r="AA326" i="1"/>
  <c r="AA269" i="9" s="1"/>
  <c r="AH254" i="1"/>
  <c r="BX254" i="1"/>
  <c r="BJ254" i="1"/>
  <c r="AD254" i="1"/>
  <c r="BI254" i="1"/>
  <c r="AB254" i="1"/>
  <c r="BH254" i="1"/>
  <c r="CE259" i="1"/>
  <c r="BE254" i="1"/>
  <c r="BC254" i="1"/>
  <c r="BA254" i="1"/>
  <c r="AY254" i="1"/>
  <c r="AA254" i="1"/>
  <c r="BB254" i="1"/>
  <c r="BY254" i="1"/>
  <c r="AS254" i="1"/>
  <c r="AC254" i="1"/>
  <c r="BW254" i="1"/>
  <c r="BR254" i="1"/>
  <c r="AO254" i="1"/>
  <c r="Z254" i="1"/>
  <c r="CC254" i="1"/>
  <c r="AW254" i="1"/>
  <c r="BQ254" i="1"/>
  <c r="CE255" i="1"/>
  <c r="U259" i="1"/>
  <c r="U255" i="1"/>
  <c r="AK324" i="1" l="1"/>
  <c r="AK326" i="1" s="1"/>
  <c r="AK269" i="9" s="1"/>
  <c r="AF336" i="1"/>
  <c r="AF318" i="8"/>
  <c r="AF330" i="8"/>
  <c r="AF346" i="1"/>
  <c r="AL324" i="1"/>
  <c r="AL326" i="1" s="1"/>
  <c r="AL269" i="9" s="1"/>
  <c r="X46" i="11"/>
  <c r="AJ326" i="1"/>
  <c r="AJ269" i="9" s="1"/>
  <c r="AJ346" i="1"/>
  <c r="AG336" i="1"/>
  <c r="AG346" i="1"/>
  <c r="AJ336" i="1"/>
  <c r="AH336" i="1"/>
  <c r="AI346" i="1"/>
  <c r="AH346" i="1"/>
  <c r="AI336" i="1"/>
  <c r="AM324" i="1"/>
  <c r="AN324" i="1"/>
  <c r="AN326" i="1" s="1"/>
  <c r="AN269" i="9" s="1"/>
  <c r="AA17" i="9"/>
  <c r="AA305" i="8"/>
  <c r="AA19" i="9" s="1"/>
  <c r="CE254" i="1"/>
  <c r="U254" i="1"/>
  <c r="AO324" i="1" l="1"/>
  <c r="AO326" i="1" s="1"/>
  <c r="AO269" i="9" s="1"/>
  <c r="AR324" i="1"/>
  <c r="AR326" i="1" s="1"/>
  <c r="AR269" i="9" s="1"/>
  <c r="AK336" i="1"/>
  <c r="AK346" i="1"/>
  <c r="AP324" i="1"/>
  <c r="AQ324" i="1"/>
  <c r="AQ326" i="1" s="1"/>
  <c r="AQ269" i="9" s="1"/>
  <c r="AL336" i="1"/>
  <c r="AL346" i="1"/>
  <c r="AD46" i="11"/>
  <c r="AD48" i="11" s="1"/>
  <c r="AD100" i="11" s="1"/>
  <c r="AM326" i="1"/>
  <c r="AM269" i="9" s="1"/>
  <c r="AC46" i="11"/>
  <c r="AS324" i="1"/>
  <c r="AN336" i="1"/>
  <c r="AN346" i="1"/>
  <c r="AM346" i="1"/>
  <c r="AT324" i="1"/>
  <c r="AM336" i="1"/>
  <c r="AD21" i="9"/>
  <c r="AB17" i="9"/>
  <c r="AP346" i="1" l="1"/>
  <c r="AO346" i="1"/>
  <c r="AO336" i="1"/>
  <c r="AU324" i="1"/>
  <c r="AU326" i="1" s="1"/>
  <c r="AU269" i="9" s="1"/>
  <c r="AP326" i="1"/>
  <c r="AP269" i="9" s="1"/>
  <c r="AW324" i="1"/>
  <c r="AW326" i="1" s="1"/>
  <c r="AW269" i="9" s="1"/>
  <c r="AP336" i="1"/>
  <c r="AV324" i="1"/>
  <c r="AR346" i="1"/>
  <c r="AQ336" i="1"/>
  <c r="AR336" i="1"/>
  <c r="AQ346" i="1"/>
  <c r="AX324" i="1"/>
  <c r="AX326" i="1" s="1"/>
  <c r="AX269" i="9" s="1"/>
  <c r="AS346" i="1"/>
  <c r="AE46" i="11"/>
  <c r="AF46" i="11"/>
  <c r="AF48" i="11" s="1"/>
  <c r="AF100" i="11" s="1"/>
  <c r="AC48" i="11"/>
  <c r="AC100" i="11" s="1"/>
  <c r="AS326" i="1"/>
  <c r="AT336" i="1"/>
  <c r="AS336" i="1"/>
  <c r="AZ324" i="1"/>
  <c r="AZ326" i="1" s="1"/>
  <c r="AZ269" i="9" s="1"/>
  <c r="AT346" i="1"/>
  <c r="AT326" i="1"/>
  <c r="AT269" i="9" s="1"/>
  <c r="AY324" i="1"/>
  <c r="AE21" i="9"/>
  <c r="AC17" i="9"/>
  <c r="Y46" i="11" l="1"/>
  <c r="Y48" i="11" s="1"/>
  <c r="Y100" i="11" s="1"/>
  <c r="BA324" i="1"/>
  <c r="BA326" i="1" s="1"/>
  <c r="BA269" i="9" s="1"/>
  <c r="AU336" i="1"/>
  <c r="AV336" i="1"/>
  <c r="AU346" i="1"/>
  <c r="BC324" i="1"/>
  <c r="BC326" i="1" s="1"/>
  <c r="BC269" i="9" s="1"/>
  <c r="AW346" i="1"/>
  <c r="AW336" i="1"/>
  <c r="AV346" i="1"/>
  <c r="AV326" i="1"/>
  <c r="AV269" i="9" s="1"/>
  <c r="BB324" i="1"/>
  <c r="AX346" i="1"/>
  <c r="BD324" i="1"/>
  <c r="BD326" i="1" s="1"/>
  <c r="BD269" i="9" s="1"/>
  <c r="AX336" i="1"/>
  <c r="AH46" i="11"/>
  <c r="AH48" i="11" s="1"/>
  <c r="AH100" i="11" s="1"/>
  <c r="AE48" i="11"/>
  <c r="AE100" i="11" s="1"/>
  <c r="AG46" i="11"/>
  <c r="AS269" i="9"/>
  <c r="BE324" i="1"/>
  <c r="BE326" i="1" s="1"/>
  <c r="BE269" i="9" s="1"/>
  <c r="AY326" i="1"/>
  <c r="AY269" i="9" s="1"/>
  <c r="AY336" i="1"/>
  <c r="BA336" i="1"/>
  <c r="AY346" i="1"/>
  <c r="AZ336" i="1"/>
  <c r="AZ346" i="1"/>
  <c r="AD17" i="9"/>
  <c r="AA23" i="9"/>
  <c r="BF324" i="1"/>
  <c r="BB336" i="1" l="1"/>
  <c r="BA346" i="1"/>
  <c r="BG324" i="1"/>
  <c r="BG326" i="1" s="1"/>
  <c r="BG269" i="9" s="1"/>
  <c r="BB326" i="1"/>
  <c r="BB269" i="9" s="1"/>
  <c r="BH324" i="1"/>
  <c r="BC336" i="1"/>
  <c r="BC346" i="1"/>
  <c r="BB346" i="1"/>
  <c r="BI324" i="1"/>
  <c r="BI326" i="1" s="1"/>
  <c r="BI269" i="9" s="1"/>
  <c r="BD346" i="1"/>
  <c r="BD336" i="1"/>
  <c r="BJ324" i="1"/>
  <c r="BJ326" i="1" s="1"/>
  <c r="BJ269" i="9" s="1"/>
  <c r="Z46" i="11"/>
  <c r="Z48" i="11" s="1"/>
  <c r="Z100" i="11" s="1"/>
  <c r="BE346" i="1"/>
  <c r="AI46" i="11"/>
  <c r="AJ46" i="11"/>
  <c r="AJ48" i="11" s="1"/>
  <c r="AJ100" i="11" s="1"/>
  <c r="AG48" i="11"/>
  <c r="AG100" i="11" s="1"/>
  <c r="BE336" i="1"/>
  <c r="AF21" i="9"/>
  <c r="AE17" i="9"/>
  <c r="AG21" i="9"/>
  <c r="BK324" i="1"/>
  <c r="BF326" i="1"/>
  <c r="BF269" i="9" s="1"/>
  <c r="BF336" i="1"/>
  <c r="BF346" i="1"/>
  <c r="BH336" i="1" l="1"/>
  <c r="BM324" i="1"/>
  <c r="BM326" i="1" s="1"/>
  <c r="BM269" i="9" s="1"/>
  <c r="BG336" i="1"/>
  <c r="BG346" i="1"/>
  <c r="BH326" i="1"/>
  <c r="BH269" i="9" s="1"/>
  <c r="BH346" i="1"/>
  <c r="BI346" i="1"/>
  <c r="BI336" i="1"/>
  <c r="BJ346" i="1"/>
  <c r="BJ336" i="1"/>
  <c r="AI48" i="11"/>
  <c r="AI100" i="11" s="1"/>
  <c r="AF17" i="9"/>
  <c r="BN324" i="1"/>
  <c r="BK326" i="1"/>
  <c r="BK269" i="9" s="1"/>
  <c r="BK336" i="1"/>
  <c r="BK346" i="1"/>
  <c r="BL324" i="1"/>
  <c r="AK46" i="11" s="1"/>
  <c r="AK48" i="11" l="1"/>
  <c r="AK100" i="11" s="1"/>
  <c r="BN326" i="1"/>
  <c r="BN269" i="9" s="1"/>
  <c r="BO324" i="1"/>
  <c r="BN346" i="1"/>
  <c r="BN336" i="1"/>
  <c r="BL326" i="1"/>
  <c r="BL269" i="9" s="1"/>
  <c r="BL346" i="1"/>
  <c r="BL336" i="1"/>
  <c r="BM346" i="1"/>
  <c r="BM336" i="1"/>
  <c r="BO326" i="1" l="1"/>
  <c r="BO269" i="9" s="1"/>
  <c r="BO336" i="1"/>
  <c r="BP324" i="1"/>
  <c r="BO346" i="1"/>
  <c r="BP326" i="1" l="1"/>
  <c r="BP269" i="9" s="1"/>
  <c r="BP336" i="1"/>
  <c r="BQ324" i="1"/>
  <c r="BP346" i="1"/>
  <c r="BQ326" i="1" l="1"/>
  <c r="BQ269" i="9" s="1"/>
  <c r="BR324" i="1"/>
  <c r="BQ336" i="1"/>
  <c r="BQ346" i="1"/>
  <c r="BR326" i="1" l="1"/>
  <c r="BR269" i="9" s="1"/>
  <c r="BR336" i="1"/>
  <c r="BS324" i="1"/>
  <c r="BR346" i="1"/>
  <c r="BS326" i="1" l="1"/>
  <c r="BS269" i="9" s="1"/>
  <c r="BT324" i="1"/>
  <c r="BS336" i="1"/>
  <c r="BS346" i="1"/>
  <c r="BT326" i="1" l="1"/>
  <c r="BT269" i="9" s="1"/>
  <c r="BU324" i="1"/>
  <c r="BT336" i="1"/>
  <c r="BT346" i="1"/>
  <c r="BU326" i="1" l="1"/>
  <c r="BU269" i="9" s="1"/>
  <c r="BV324" i="1"/>
  <c r="BU336" i="1"/>
  <c r="BU346" i="1"/>
  <c r="BV326" i="1" l="1"/>
  <c r="BV269" i="9" s="1"/>
  <c r="BW324" i="1"/>
  <c r="BV346" i="1"/>
  <c r="BV336" i="1"/>
  <c r="BW326" i="1" l="1"/>
  <c r="BW269" i="9" s="1"/>
  <c r="BW346" i="1"/>
  <c r="BW336" i="1"/>
  <c r="BX324" i="1"/>
  <c r="BX326" i="1" l="1"/>
  <c r="BX269" i="9" s="1"/>
  <c r="BX346" i="1"/>
  <c r="BY324" i="1"/>
  <c r="BX336" i="1"/>
  <c r="BY326" i="1" l="1"/>
  <c r="BY269" i="9" s="1"/>
  <c r="BZ324" i="1"/>
  <c r="BY336" i="1"/>
  <c r="BY346" i="1"/>
  <c r="BZ326" i="1" l="1"/>
  <c r="BZ269" i="9" s="1"/>
  <c r="CA324" i="1"/>
  <c r="BZ336" i="1"/>
  <c r="BZ346" i="1"/>
  <c r="CA326" i="1" l="1"/>
  <c r="CA269" i="9" s="1"/>
  <c r="CA336" i="1"/>
  <c r="CA346" i="1"/>
  <c r="CB324" i="1"/>
  <c r="CB326" i="1" l="1"/>
  <c r="CB269" i="9" s="1"/>
  <c r="CB336" i="1"/>
  <c r="CC324" i="1"/>
  <c r="CB346" i="1"/>
  <c r="CC326" i="1" l="1"/>
  <c r="CC269" i="9" s="1"/>
  <c r="CC336" i="1"/>
  <c r="CC346" i="1"/>
  <c r="CD324" i="1"/>
  <c r="CD326" i="1" l="1"/>
  <c r="CD269" i="9" s="1"/>
  <c r="CD346" i="1"/>
  <c r="CD336" i="1"/>
  <c r="CE324" i="1"/>
  <c r="U273" i="9"/>
  <c r="U324" i="1"/>
  <c r="AA46" i="11" l="1"/>
  <c r="AA48" i="11" s="1"/>
  <c r="AA100" i="11" s="1"/>
  <c r="AB46" i="11"/>
  <c r="AB48" i="11" s="1"/>
  <c r="AB100" i="11" s="1"/>
  <c r="AL46" i="11"/>
  <c r="AM46" i="11"/>
  <c r="AM48" i="11" s="1"/>
  <c r="AM100" i="11" s="1"/>
  <c r="AN46" i="11"/>
  <c r="AN48" i="11" s="1"/>
  <c r="AN100" i="11" s="1"/>
  <c r="AO46" i="11"/>
  <c r="AO48" i="11" s="1"/>
  <c r="AO100" i="11" s="1"/>
  <c r="AP46" i="11"/>
  <c r="AP48" i="11" s="1"/>
  <c r="AP100" i="11" s="1"/>
  <c r="AQ46" i="11"/>
  <c r="AQ48" i="11" s="1"/>
  <c r="AQ100" i="11" s="1"/>
  <c r="CE326" i="1"/>
  <c r="CE269" i="9" s="1"/>
  <c r="CE336" i="1"/>
  <c r="CE346" i="1"/>
  <c r="U336" i="1"/>
  <c r="U46" i="11"/>
  <c r="U346" i="1"/>
  <c r="AL48" i="11" l="1"/>
  <c r="AL100" i="11" s="1"/>
  <c r="AQ127" i="8"/>
  <c r="AN130" i="8"/>
  <c r="AK43" i="8"/>
  <c r="AO136" i="8"/>
  <c r="AM90" i="8"/>
  <c r="AN82" i="8"/>
  <c r="AQ60" i="8"/>
  <c r="AQ90" i="8"/>
  <c r="AR58" i="8"/>
  <c r="AN43" i="8"/>
  <c r="AJ42" i="8"/>
  <c r="AR80" i="8"/>
  <c r="AO84" i="8"/>
  <c r="AS43" i="8"/>
  <c r="AM56" i="8"/>
  <c r="AL128" i="8"/>
  <c r="AJ133" i="8"/>
  <c r="AP87" i="8"/>
  <c r="AQ59" i="8"/>
  <c r="AN133" i="8"/>
  <c r="AL88" i="8"/>
  <c r="AK59" i="8"/>
  <c r="AM83" i="8"/>
  <c r="AN127" i="8"/>
  <c r="AO88" i="8"/>
  <c r="AJ59" i="8"/>
  <c r="AL44" i="8"/>
  <c r="AO126" i="8"/>
  <c r="AO57" i="8"/>
  <c r="AO89" i="8"/>
  <c r="AQ137" i="8"/>
  <c r="AN80" i="8"/>
  <c r="AK82" i="8"/>
  <c r="AK135" i="8"/>
  <c r="AK126" i="8"/>
  <c r="AR127" i="8"/>
  <c r="AO134" i="8"/>
  <c r="AL136" i="8"/>
  <c r="AT57" i="8"/>
  <c r="AL84" i="8"/>
  <c r="AR91" i="8"/>
  <c r="AK91" i="8"/>
  <c r="AN134" i="8"/>
  <c r="AQ135" i="8"/>
  <c r="AR60" i="8"/>
  <c r="AJ129" i="8"/>
  <c r="AO44" i="8"/>
  <c r="AS57" i="8"/>
  <c r="AO130" i="8"/>
  <c r="AP56" i="8"/>
  <c r="AL89" i="8"/>
  <c r="AO81" i="8"/>
  <c r="AL137" i="8"/>
  <c r="AT87" i="8"/>
  <c r="AQ42" i="8"/>
  <c r="AJ126" i="8"/>
  <c r="AS60" i="8"/>
  <c r="AT91" i="8"/>
  <c r="AM136" i="8"/>
  <c r="AL87" i="8"/>
  <c r="AM45" i="8"/>
  <c r="AT83" i="8"/>
  <c r="AP43" i="8"/>
  <c r="AN89" i="8"/>
  <c r="AK136" i="8"/>
  <c r="AN41" i="8"/>
  <c r="AS89" i="8"/>
  <c r="AQ45" i="8"/>
  <c r="AO59" i="8"/>
  <c r="AK84" i="8"/>
  <c r="AP84" i="8"/>
  <c r="AT133" i="8"/>
  <c r="AR42" i="8"/>
  <c r="AQ130" i="8"/>
  <c r="AL42" i="8"/>
  <c r="AT42" i="8"/>
  <c r="AJ58" i="8"/>
  <c r="AP41" i="8"/>
  <c r="AR87" i="8"/>
  <c r="AJ43" i="8"/>
  <c r="AJ136" i="8"/>
  <c r="AL45" i="8"/>
  <c r="AQ89" i="8"/>
  <c r="AM59" i="8"/>
  <c r="AR90" i="8"/>
  <c r="AN83" i="8"/>
  <c r="AM42" i="8"/>
  <c r="AK133" i="8"/>
  <c r="AL83" i="8"/>
  <c r="AO87" i="8"/>
  <c r="AO129" i="8"/>
  <c r="AP45" i="8"/>
  <c r="AN129" i="8"/>
  <c r="AO41" i="8"/>
  <c r="AS59" i="8"/>
  <c r="AS136" i="8"/>
  <c r="AS87" i="8"/>
  <c r="AO128" i="8"/>
  <c r="AP130" i="8"/>
  <c r="AT82" i="8"/>
  <c r="AS80" i="8"/>
  <c r="AT89" i="8"/>
  <c r="AP91" i="8"/>
  <c r="AL43" i="8"/>
  <c r="AJ90" i="8"/>
  <c r="AQ56" i="8"/>
  <c r="AJ60" i="8"/>
  <c r="AO83" i="8"/>
  <c r="AM81" i="8"/>
  <c r="AL56" i="8"/>
  <c r="AS56" i="8"/>
  <c r="AK127" i="8"/>
  <c r="AP59" i="8"/>
  <c r="AP135" i="8"/>
  <c r="AM41" i="8"/>
  <c r="AS134" i="8"/>
  <c r="AP134" i="8"/>
  <c r="AQ80" i="8"/>
  <c r="AS137" i="8"/>
  <c r="AT59" i="8"/>
  <c r="AL59" i="8"/>
  <c r="AL133" i="8"/>
  <c r="AM91" i="8"/>
  <c r="AS84" i="8"/>
  <c r="AJ127" i="8"/>
  <c r="AM88" i="8"/>
  <c r="AM80" i="8"/>
  <c r="AN42" i="8"/>
  <c r="AS42" i="8"/>
  <c r="AT80" i="8"/>
  <c r="AS91" i="8"/>
  <c r="AL130" i="8"/>
  <c r="AM133" i="8"/>
  <c r="AR89" i="8"/>
  <c r="AS41" i="8"/>
  <c r="AT88" i="8"/>
  <c r="AT56" i="8"/>
  <c r="AQ133" i="8"/>
  <c r="AR129" i="8"/>
  <c r="AJ80" i="8"/>
  <c r="AJ83" i="8"/>
  <c r="AK83" i="8"/>
  <c r="AL90" i="8"/>
  <c r="AJ82" i="8"/>
  <c r="AQ58" i="8"/>
  <c r="AM58" i="8"/>
  <c r="AO135" i="8"/>
  <c r="AJ128" i="8"/>
  <c r="AK87" i="8"/>
  <c r="AO58" i="8"/>
  <c r="AN88" i="8"/>
  <c r="AP83" i="8"/>
  <c r="AK41" i="8"/>
  <c r="AS58" i="8"/>
  <c r="AO80" i="8"/>
  <c r="AO60" i="8"/>
  <c r="AP44" i="8"/>
  <c r="AM130" i="8"/>
  <c r="AT128" i="8"/>
  <c r="AQ88" i="8"/>
  <c r="AM89" i="8"/>
  <c r="AQ87" i="8"/>
  <c r="AK42" i="8"/>
  <c r="AT90" i="8"/>
  <c r="AR126" i="8"/>
  <c r="AO56" i="8"/>
  <c r="AK130" i="8"/>
  <c r="AL41" i="8"/>
  <c r="AT84" i="8"/>
  <c r="AO42" i="8"/>
  <c r="AJ41" i="8"/>
  <c r="AR134" i="8"/>
  <c r="AT58" i="8"/>
  <c r="AN87" i="8"/>
  <c r="AP89" i="8"/>
  <c r="AR128" i="8"/>
  <c r="AP137" i="8"/>
  <c r="AS81" i="8"/>
  <c r="AT41" i="8"/>
  <c r="AJ44" i="8"/>
  <c r="AS88" i="8"/>
  <c r="AT137" i="8"/>
  <c r="AP42" i="8"/>
  <c r="AQ44" i="8"/>
  <c r="AL82" i="8"/>
  <c r="AM44" i="8"/>
  <c r="AQ134" i="8"/>
  <c r="AP57" i="8"/>
  <c r="AR81" i="8"/>
  <c r="AR56" i="8"/>
  <c r="AQ82" i="8"/>
  <c r="AL91" i="8"/>
  <c r="AT135" i="8"/>
  <c r="AJ88" i="8"/>
  <c r="AP60" i="8"/>
  <c r="AR88" i="8"/>
  <c r="AM127" i="8"/>
  <c r="AT45" i="8"/>
  <c r="AK134" i="8"/>
  <c r="AQ81" i="8"/>
  <c r="AS45" i="8"/>
  <c r="AK56" i="8"/>
  <c r="AK129" i="8"/>
  <c r="AK90" i="8"/>
  <c r="AR133" i="8"/>
  <c r="AN91" i="8"/>
  <c r="AL135" i="8"/>
  <c r="AT134" i="8"/>
  <c r="AL58" i="8"/>
  <c r="AR137" i="8"/>
  <c r="AO137" i="8"/>
  <c r="AN81" i="8"/>
  <c r="AJ87" i="8"/>
  <c r="AM60" i="8"/>
  <c r="AS126" i="8"/>
  <c r="AL57" i="8"/>
  <c r="AJ56" i="8"/>
  <c r="AQ126" i="8"/>
  <c r="AM135" i="8"/>
  <c r="AO43" i="8"/>
  <c r="AJ89" i="8"/>
  <c r="AK81" i="8"/>
  <c r="AN56" i="8"/>
  <c r="AN59" i="8"/>
  <c r="AO133" i="8"/>
  <c r="AT81" i="8"/>
  <c r="AT44" i="8"/>
  <c r="AK89" i="8"/>
  <c r="AP80" i="8"/>
  <c r="AP126" i="8"/>
  <c r="AS128" i="8"/>
  <c r="AO91" i="8"/>
  <c r="AS133" i="8"/>
  <c r="AN137" i="8"/>
  <c r="AJ134" i="8"/>
  <c r="AS135" i="8"/>
  <c r="AO127" i="8"/>
  <c r="AK80" i="8"/>
  <c r="AS130" i="8"/>
  <c r="AM43" i="8"/>
  <c r="AJ84" i="8"/>
  <c r="AR44" i="8"/>
  <c r="AK60" i="8"/>
  <c r="AP136" i="8"/>
  <c r="AN58" i="8"/>
  <c r="AM129" i="8"/>
  <c r="AR84" i="8"/>
  <c r="AO45" i="8"/>
  <c r="AQ136" i="8"/>
  <c r="AL126" i="8"/>
  <c r="AN136" i="8"/>
  <c r="AQ128" i="8"/>
  <c r="AP128" i="8"/>
  <c r="AR136" i="8"/>
  <c r="AM84" i="8"/>
  <c r="AJ135" i="8"/>
  <c r="AR57" i="8"/>
  <c r="AR82" i="8"/>
  <c r="AR41" i="8"/>
  <c r="AN126" i="8"/>
  <c r="AJ81" i="8"/>
  <c r="AS44" i="8"/>
  <c r="AP90" i="8"/>
  <c r="AS82" i="8"/>
  <c r="AN44" i="8"/>
  <c r="AQ41" i="8"/>
  <c r="AP129" i="8"/>
  <c r="AL60" i="8"/>
  <c r="AP81" i="8"/>
  <c r="AJ137" i="8"/>
  <c r="AR130" i="8"/>
  <c r="AQ84" i="8"/>
  <c r="AM134" i="8"/>
  <c r="AK58" i="8"/>
  <c r="AR135" i="8"/>
  <c r="AL80" i="8"/>
  <c r="AO82" i="8"/>
  <c r="AP82" i="8"/>
  <c r="AL134" i="8"/>
  <c r="AT127" i="8"/>
  <c r="AP133" i="8"/>
  <c r="AN57" i="8"/>
  <c r="AJ91" i="8"/>
  <c r="AQ43" i="8"/>
  <c r="AL81" i="8"/>
  <c r="AR83" i="8"/>
  <c r="AP127" i="8"/>
  <c r="AM82" i="8"/>
  <c r="AQ83" i="8"/>
  <c r="AK45" i="8"/>
  <c r="AT43" i="8"/>
  <c r="AS129" i="8"/>
  <c r="AN128" i="8"/>
  <c r="AK57" i="8"/>
  <c r="AL127" i="8"/>
  <c r="AR45" i="8"/>
  <c r="AT136" i="8"/>
  <c r="AQ57" i="8"/>
  <c r="AK137" i="8"/>
  <c r="AM57" i="8"/>
  <c r="AS83" i="8"/>
  <c r="AJ130" i="8"/>
  <c r="AM137" i="8"/>
  <c r="AM128" i="8"/>
  <c r="AM87" i="8"/>
  <c r="AT60" i="8"/>
  <c r="AQ91" i="8"/>
  <c r="AN45" i="8"/>
  <c r="AK88" i="8"/>
  <c r="AN60" i="8"/>
  <c r="AT129" i="8"/>
  <c r="AM126" i="8"/>
  <c r="AJ57" i="8"/>
  <c r="AR59" i="8"/>
  <c r="AJ45" i="8"/>
  <c r="AP58" i="8"/>
  <c r="AN135" i="8"/>
  <c r="AL129" i="8"/>
  <c r="AS90" i="8"/>
  <c r="AO90" i="8"/>
  <c r="AQ129" i="8"/>
  <c r="AK44" i="8"/>
  <c r="AN90" i="8"/>
  <c r="AP88" i="8"/>
  <c r="AR43" i="8"/>
  <c r="AN84" i="8"/>
  <c r="AT130" i="8"/>
  <c r="AK128" i="8"/>
  <c r="AS127" i="8"/>
  <c r="AT114" i="8" l="1"/>
  <c r="AT160" i="8"/>
  <c r="AT113" i="8"/>
  <c r="AT297" i="8" s="1"/>
  <c r="AS86" i="8"/>
  <c r="AT152" i="8"/>
  <c r="AT79" i="8"/>
  <c r="AT104" i="8"/>
  <c r="AT288" i="8" s="1"/>
  <c r="AT111" i="8"/>
  <c r="AT295" i="8" s="1"/>
  <c r="AT159" i="8"/>
  <c r="AT110" i="8"/>
  <c r="AT294" i="8" s="1"/>
  <c r="AT55" i="8"/>
  <c r="AT112" i="8"/>
  <c r="AT296" i="8" s="1"/>
  <c r="AT153" i="8"/>
  <c r="AT158" i="8"/>
  <c r="AT157" i="8"/>
  <c r="AT151" i="8"/>
  <c r="AS79" i="8"/>
  <c r="AS157" i="8"/>
  <c r="AS104" i="8"/>
  <c r="AS288" i="8" s="1"/>
  <c r="AS158" i="8"/>
  <c r="AS151" i="8"/>
  <c r="AR151" i="8"/>
  <c r="AR125" i="8"/>
  <c r="AR149" i="8"/>
  <c r="AS153" i="8"/>
  <c r="AS105" i="8"/>
  <c r="AS289" i="8" s="1"/>
  <c r="AS106" i="8"/>
  <c r="AS290" i="8" s="1"/>
  <c r="AS113" i="8"/>
  <c r="AS297" i="8" s="1"/>
  <c r="AS152" i="8"/>
  <c r="AS132" i="8"/>
  <c r="AS156" i="8"/>
  <c r="AS114" i="8"/>
  <c r="AS298" i="8" s="1"/>
  <c r="AS111" i="8"/>
  <c r="AS295" i="8" s="1"/>
  <c r="AS40" i="8"/>
  <c r="AS103" i="8"/>
  <c r="AR79" i="8"/>
  <c r="AS107" i="8"/>
  <c r="AS291" i="8" s="1"/>
  <c r="AS150" i="8"/>
  <c r="AS112" i="8"/>
  <c r="AS296" i="8" s="1"/>
  <c r="AS160" i="8"/>
  <c r="AS149" i="8"/>
  <c r="AS125" i="8"/>
  <c r="AS159" i="8"/>
  <c r="AS55" i="8"/>
  <c r="AS110" i="8"/>
  <c r="AR152" i="8"/>
  <c r="AR104" i="8"/>
  <c r="AR288" i="8" s="1"/>
  <c r="AR153" i="8"/>
  <c r="AR107" i="8"/>
  <c r="AR291" i="8" s="1"/>
  <c r="AR105" i="8"/>
  <c r="AR289" i="8" s="1"/>
  <c r="AR103" i="8"/>
  <c r="AR40" i="8"/>
  <c r="AR106" i="8"/>
  <c r="AR290" i="8" s="1"/>
  <c r="AR55" i="8"/>
  <c r="AR110" i="8"/>
  <c r="AR156" i="8"/>
  <c r="AR132" i="8"/>
  <c r="AR150" i="8"/>
  <c r="AR112" i="8"/>
  <c r="AR296" i="8" s="1"/>
  <c r="AR157" i="8"/>
  <c r="AR111" i="8"/>
  <c r="AR295" i="8" s="1"/>
  <c r="AR86" i="8"/>
  <c r="AR158" i="8"/>
  <c r="AR160" i="8"/>
  <c r="AR114" i="8"/>
  <c r="AR298" i="8" s="1"/>
  <c r="AR113" i="8"/>
  <c r="AR297" i="8" s="1"/>
  <c r="AQ40" i="8"/>
  <c r="AQ103" i="8"/>
  <c r="AQ79" i="8"/>
  <c r="AQ106" i="8"/>
  <c r="AQ290" i="8" s="1"/>
  <c r="AR159" i="8"/>
  <c r="AQ105" i="8"/>
  <c r="AQ289" i="8" s="1"/>
  <c r="AQ55" i="8"/>
  <c r="AQ110" i="8"/>
  <c r="AQ114" i="8"/>
  <c r="AQ298" i="8" s="1"/>
  <c r="AQ107" i="8"/>
  <c r="AQ291" i="8" s="1"/>
  <c r="AQ160" i="8"/>
  <c r="AQ86" i="8"/>
  <c r="AQ113" i="8"/>
  <c r="AQ297" i="8" s="1"/>
  <c r="AQ104" i="8"/>
  <c r="AQ288" i="8" s="1"/>
  <c r="AQ159" i="8"/>
  <c r="AQ158" i="8"/>
  <c r="AQ112" i="8"/>
  <c r="AQ296" i="8" s="1"/>
  <c r="AQ111" i="8"/>
  <c r="AQ295" i="8" s="1"/>
  <c r="AQ151" i="8"/>
  <c r="AQ153" i="8"/>
  <c r="AQ150" i="8"/>
  <c r="AQ152" i="8"/>
  <c r="AQ125" i="8"/>
  <c r="AQ149" i="8"/>
  <c r="AQ157" i="8"/>
  <c r="AQ156" i="8"/>
  <c r="AQ132" i="8"/>
  <c r="AP110" i="8"/>
  <c r="AP55" i="8"/>
  <c r="AP151" i="8"/>
  <c r="AP150" i="8"/>
  <c r="AP153" i="8"/>
  <c r="AP152" i="8"/>
  <c r="AP105" i="8"/>
  <c r="AP289" i="8" s="1"/>
  <c r="AP40" i="8"/>
  <c r="AP103" i="8"/>
  <c r="AP113" i="8"/>
  <c r="AP297" i="8" s="1"/>
  <c r="AP111" i="8"/>
  <c r="AP295" i="8" s="1"/>
  <c r="AP86" i="8"/>
  <c r="AP149" i="8"/>
  <c r="AP125" i="8"/>
  <c r="AP114" i="8"/>
  <c r="AP298" i="8" s="1"/>
  <c r="AP159" i="8"/>
  <c r="AP106" i="8"/>
  <c r="AP290" i="8" s="1"/>
  <c r="AP160" i="8"/>
  <c r="AP104" i="8"/>
  <c r="AP288" i="8" s="1"/>
  <c r="AP132" i="8"/>
  <c r="AP156" i="8"/>
  <c r="AP158" i="8"/>
  <c r="AP112" i="8"/>
  <c r="AP296" i="8" s="1"/>
  <c r="AP107" i="8"/>
  <c r="AP291" i="8" s="1"/>
  <c r="AP157" i="8"/>
  <c r="AO79" i="8"/>
  <c r="AO132" i="8"/>
  <c r="AO156" i="8"/>
  <c r="AO107" i="8"/>
  <c r="AO291" i="8" s="1"/>
  <c r="AO40" i="8"/>
  <c r="AO103" i="8"/>
  <c r="AO160" i="8"/>
  <c r="AO86" i="8"/>
  <c r="AP79" i="8"/>
  <c r="AO152" i="8"/>
  <c r="AO153" i="8"/>
  <c r="AO106" i="8"/>
  <c r="AO290" i="8" s="1"/>
  <c r="AO149" i="8"/>
  <c r="AO125" i="8"/>
  <c r="AO104" i="8"/>
  <c r="AO288" i="8" s="1"/>
  <c r="AO151" i="8"/>
  <c r="AO158" i="8"/>
  <c r="AO111" i="8"/>
  <c r="AO295" i="8" s="1"/>
  <c r="AO150" i="8"/>
  <c r="AO114" i="8"/>
  <c r="AO298" i="8" s="1"/>
  <c r="AO112" i="8"/>
  <c r="AO296" i="8" s="1"/>
  <c r="AO157" i="8"/>
  <c r="AO105" i="8"/>
  <c r="AO289" i="8" s="1"/>
  <c r="AO159" i="8"/>
  <c r="AO55" i="8"/>
  <c r="AO110" i="8"/>
  <c r="AO113" i="8"/>
  <c r="AO297" i="8" s="1"/>
  <c r="AN110" i="8"/>
  <c r="AN55" i="8"/>
  <c r="AN111" i="8"/>
  <c r="AN295" i="8" s="1"/>
  <c r="AN86" i="8"/>
  <c r="AN114" i="8"/>
  <c r="AN298" i="8" s="1"/>
  <c r="AN153" i="8"/>
  <c r="AN156" i="8"/>
  <c r="AN132" i="8"/>
  <c r="AN113" i="8"/>
  <c r="AN297" i="8" s="1"/>
  <c r="AN151" i="8"/>
  <c r="AN157" i="8"/>
  <c r="AN112" i="8"/>
  <c r="AN296" i="8" s="1"/>
  <c r="AN79" i="8"/>
  <c r="AN152" i="8"/>
  <c r="AN149" i="8"/>
  <c r="AN125" i="8"/>
  <c r="AN103" i="8"/>
  <c r="AN40" i="8"/>
  <c r="AN160" i="8"/>
  <c r="AN107" i="8"/>
  <c r="AN291" i="8" s="1"/>
  <c r="AN158" i="8"/>
  <c r="AN105" i="8"/>
  <c r="AN289" i="8" s="1"/>
  <c r="AN106" i="8"/>
  <c r="AN290" i="8" s="1"/>
  <c r="AN104" i="8"/>
  <c r="AN288" i="8" s="1"/>
  <c r="AN150" i="8"/>
  <c r="AN159" i="8"/>
  <c r="AM113" i="8"/>
  <c r="AM297" i="8" s="1"/>
  <c r="AM110" i="8"/>
  <c r="AM55" i="8"/>
  <c r="AM86" i="8"/>
  <c r="AM112" i="8"/>
  <c r="AM296" i="8" s="1"/>
  <c r="AM106" i="8"/>
  <c r="AM290" i="8" s="1"/>
  <c r="AM111" i="8"/>
  <c r="AM295" i="8" s="1"/>
  <c r="AM114" i="8"/>
  <c r="AM298" i="8" s="1"/>
  <c r="AM107" i="8"/>
  <c r="AM291" i="8" s="1"/>
  <c r="AM158" i="8"/>
  <c r="AM105" i="8"/>
  <c r="AM289" i="8" s="1"/>
  <c r="AM156" i="8"/>
  <c r="AM132" i="8"/>
  <c r="AM79" i="8"/>
  <c r="AM104" i="8"/>
  <c r="AM288" i="8" s="1"/>
  <c r="AM160" i="8"/>
  <c r="AM103" i="8"/>
  <c r="AM40" i="8"/>
  <c r="AM153" i="8"/>
  <c r="AM151" i="8"/>
  <c r="AM157" i="8"/>
  <c r="AM150" i="8"/>
  <c r="AM159" i="8"/>
  <c r="AM152" i="8"/>
  <c r="AM125" i="8"/>
  <c r="AM149" i="8"/>
  <c r="AL103" i="8"/>
  <c r="AL40" i="8"/>
  <c r="AL104" i="8"/>
  <c r="AL288" i="8" s="1"/>
  <c r="AL79" i="8"/>
  <c r="AL113" i="8"/>
  <c r="AL297" i="8" s="1"/>
  <c r="AL152" i="8"/>
  <c r="AL105" i="8"/>
  <c r="AL289" i="8" s="1"/>
  <c r="AL107" i="8"/>
  <c r="AL291" i="8" s="1"/>
  <c r="AL112" i="8"/>
  <c r="AL296" i="8" s="1"/>
  <c r="AL86" i="8"/>
  <c r="AB55" i="11" s="1"/>
  <c r="AL159" i="8"/>
  <c r="AL110" i="8"/>
  <c r="AL55" i="8"/>
  <c r="AL160" i="8"/>
  <c r="AL149" i="8"/>
  <c r="AL125" i="8"/>
  <c r="AL150" i="8"/>
  <c r="AL156" i="8"/>
  <c r="AL132" i="8"/>
  <c r="AL106" i="8"/>
  <c r="AL290" i="8" s="1"/>
  <c r="AL157" i="8"/>
  <c r="AL153" i="8"/>
  <c r="AL114" i="8"/>
  <c r="AL298" i="8" s="1"/>
  <c r="AL158" i="8"/>
  <c r="AL111" i="8"/>
  <c r="AL295" i="8" s="1"/>
  <c r="AK104" i="8"/>
  <c r="AK288" i="8" s="1"/>
  <c r="AK149" i="8"/>
  <c r="AK125" i="8"/>
  <c r="AK160" i="8"/>
  <c r="AK86" i="8"/>
  <c r="AK151" i="8"/>
  <c r="AK107" i="8"/>
  <c r="AK291" i="8" s="1"/>
  <c r="AK79" i="8"/>
  <c r="AL151" i="8"/>
  <c r="AK157" i="8"/>
  <c r="AK150" i="8"/>
  <c r="AK153" i="8"/>
  <c r="AK105" i="8"/>
  <c r="AK289" i="8" s="1"/>
  <c r="AK106" i="8"/>
  <c r="AK290" i="8" s="1"/>
  <c r="AK40" i="8"/>
  <c r="AK103" i="8"/>
  <c r="AK114" i="8"/>
  <c r="AK298" i="8" s="1"/>
  <c r="AK158" i="8"/>
  <c r="AK111" i="8"/>
  <c r="AK295" i="8" s="1"/>
  <c r="AK55" i="8"/>
  <c r="AK110" i="8"/>
  <c r="AK113" i="8"/>
  <c r="AK297" i="8" s="1"/>
  <c r="AK156" i="8"/>
  <c r="AK132" i="8"/>
  <c r="AK112" i="8"/>
  <c r="AK296" i="8" s="1"/>
  <c r="AK152" i="8"/>
  <c r="AJ103" i="8"/>
  <c r="AJ40" i="8"/>
  <c r="AK159" i="8"/>
  <c r="AJ79" i="8"/>
  <c r="AJ112" i="8"/>
  <c r="AJ296" i="8" s="1"/>
  <c r="AJ107" i="8"/>
  <c r="AJ291" i="8" s="1"/>
  <c r="AJ106" i="8"/>
  <c r="AJ290" i="8" s="1"/>
  <c r="AJ105" i="8"/>
  <c r="AJ289" i="8" s="1"/>
  <c r="AJ55" i="8"/>
  <c r="AJ110" i="8"/>
  <c r="AJ104" i="8"/>
  <c r="AJ288" i="8" s="1"/>
  <c r="AJ113" i="8"/>
  <c r="AJ297" i="8" s="1"/>
  <c r="AJ114" i="8"/>
  <c r="AJ298" i="8" s="1"/>
  <c r="AJ111" i="8"/>
  <c r="AJ295" i="8" s="1"/>
  <c r="AJ150" i="8"/>
  <c r="AJ132" i="8"/>
  <c r="AJ156" i="8"/>
  <c r="AJ152" i="8"/>
  <c r="AJ151" i="8"/>
  <c r="AJ159" i="8"/>
  <c r="AJ153" i="8"/>
  <c r="AJ157" i="8"/>
  <c r="AJ158" i="8"/>
  <c r="AJ160" i="8"/>
  <c r="AJ125" i="8"/>
  <c r="AJ149" i="8"/>
  <c r="AJ86" i="8"/>
  <c r="AT106" i="8"/>
  <c r="AT290" i="8" s="1"/>
  <c r="AT103" i="8"/>
  <c r="AT287" i="8" s="1"/>
  <c r="AT40" i="8"/>
  <c r="AT105" i="8"/>
  <c r="AT289" i="8" s="1"/>
  <c r="AT156" i="8"/>
  <c r="AT132" i="8"/>
  <c r="AT107" i="8"/>
  <c r="AT291" i="8" s="1"/>
  <c r="AT86" i="8"/>
  <c r="AT298" i="8"/>
  <c r="AT150" i="8"/>
  <c r="AJ183" i="8"/>
  <c r="AO174" i="8"/>
  <c r="AM176" i="8"/>
  <c r="AQ181" i="8"/>
  <c r="AK182" i="8"/>
  <c r="AT183" i="8"/>
  <c r="AO182" i="8"/>
  <c r="AR175" i="8"/>
  <c r="AQ183" i="8"/>
  <c r="AN182" i="8"/>
  <c r="AS181" i="8"/>
  <c r="AU130" i="8"/>
  <c r="AQ172" i="8"/>
  <c r="AN175" i="8"/>
  <c r="AU58" i="8"/>
  <c r="AJ173" i="8"/>
  <c r="AU126" i="8"/>
  <c r="AQ180" i="8"/>
  <c r="AS182" i="8"/>
  <c r="AR173" i="8"/>
  <c r="AU45" i="8"/>
  <c r="AO173" i="8"/>
  <c r="AS179" i="8"/>
  <c r="AO175" i="8"/>
  <c r="AL183" i="8"/>
  <c r="AP173" i="8"/>
  <c r="AJ175" i="8"/>
  <c r="AU84" i="8"/>
  <c r="AN183" i="8"/>
  <c r="AT174" i="8"/>
  <c r="AQ179" i="8"/>
  <c r="AK176" i="8"/>
  <c r="AM182" i="8"/>
  <c r="AK174" i="8"/>
  <c r="AP182" i="8"/>
  <c r="AJ180" i="8"/>
  <c r="AL174" i="8"/>
  <c r="AT180" i="8"/>
  <c r="AT126" i="8"/>
  <c r="AN179" i="8"/>
  <c r="AQ182" i="8"/>
  <c r="AP183" i="8"/>
  <c r="AJ172" i="8"/>
  <c r="AQ174" i="8"/>
  <c r="AL172" i="8"/>
  <c r="AR183" i="8"/>
  <c r="AK173" i="8"/>
  <c r="AN172" i="8"/>
  <c r="AS173" i="8"/>
  <c r="AS172" i="8"/>
  <c r="AJ176" i="8"/>
  <c r="AO172" i="8"/>
  <c r="AS180" i="8"/>
  <c r="AO183" i="8"/>
  <c r="AT175" i="8"/>
  <c r="AT176" i="8"/>
  <c r="AO180" i="8"/>
  <c r="AL176" i="8"/>
  <c r="AK183" i="8"/>
  <c r="AP181" i="8"/>
  <c r="AM174" i="8"/>
  <c r="AS174" i="8"/>
  <c r="AR180" i="8"/>
  <c r="AL179" i="8"/>
  <c r="AM175" i="8"/>
  <c r="AU135" i="8"/>
  <c r="AL175" i="8"/>
  <c r="AN180" i="8"/>
  <c r="AS183" i="8"/>
  <c r="AR172" i="8"/>
  <c r="AS176" i="8"/>
  <c r="AT182" i="8"/>
  <c r="AR181" i="8"/>
  <c r="AL180" i="8"/>
  <c r="AU83" i="8"/>
  <c r="AU136" i="8"/>
  <c r="AJ179" i="8"/>
  <c r="AM183" i="8"/>
  <c r="AU88" i="8"/>
  <c r="AP176" i="8"/>
  <c r="AN173" i="8"/>
  <c r="AM173" i="8"/>
  <c r="AK172" i="8"/>
  <c r="AQ173" i="8"/>
  <c r="AN176" i="8"/>
  <c r="AJ181" i="8"/>
  <c r="AK181" i="8"/>
  <c r="AT173" i="8"/>
  <c r="AL182" i="8"/>
  <c r="AU137" i="8"/>
  <c r="AS175" i="8"/>
  <c r="AN174" i="8"/>
  <c r="AM180" i="8"/>
  <c r="AO181" i="8"/>
  <c r="AU133" i="8"/>
  <c r="AU42" i="8"/>
  <c r="AO176" i="8"/>
  <c r="AU60" i="8"/>
  <c r="AQ175" i="8"/>
  <c r="AP175" i="8"/>
  <c r="AJ182" i="8"/>
  <c r="AK175" i="8"/>
  <c r="AR179" i="8"/>
  <c r="AT179" i="8"/>
  <c r="AK179" i="8"/>
  <c r="AU128" i="8"/>
  <c r="AU134" i="8"/>
  <c r="AM181" i="8"/>
  <c r="AL181" i="8"/>
  <c r="AR174" i="8"/>
  <c r="AM172" i="8"/>
  <c r="AU127" i="8"/>
  <c r="AP172" i="8"/>
  <c r="AN181" i="8"/>
  <c r="AR182" i="8"/>
  <c r="AL173" i="8"/>
  <c r="AK180" i="8"/>
  <c r="AR176" i="8"/>
  <c r="AP179" i="8"/>
  <c r="AT181" i="8"/>
  <c r="AO179" i="8"/>
  <c r="AJ174" i="8"/>
  <c r="AM179" i="8"/>
  <c r="AU129" i="8"/>
  <c r="AP174" i="8"/>
  <c r="AQ176" i="8"/>
  <c r="AP180" i="8"/>
  <c r="AS148" i="8" l="1"/>
  <c r="AT293" i="8"/>
  <c r="AT109" i="8"/>
  <c r="AL148" i="8"/>
  <c r="AO148" i="8"/>
  <c r="AJ171" i="8"/>
  <c r="AK171" i="8"/>
  <c r="AL171" i="8"/>
  <c r="AM171" i="8"/>
  <c r="AN171" i="8"/>
  <c r="AO171" i="8"/>
  <c r="AP171" i="8"/>
  <c r="AQ171" i="8"/>
  <c r="AS171" i="8"/>
  <c r="AS61" i="10" s="1"/>
  <c r="AR171" i="8"/>
  <c r="AR61" i="10" s="1"/>
  <c r="AJ178" i="8"/>
  <c r="AK178" i="8"/>
  <c r="AL178" i="8"/>
  <c r="AM178" i="8"/>
  <c r="AN178" i="8"/>
  <c r="AO178" i="8"/>
  <c r="AP178" i="8"/>
  <c r="AQ178" i="8"/>
  <c r="AR178" i="8"/>
  <c r="AR62" i="10" s="1"/>
  <c r="AS178" i="8"/>
  <c r="AS62" i="10" s="1"/>
  <c r="AK148" i="8"/>
  <c r="AN148" i="8"/>
  <c r="AN155" i="8"/>
  <c r="AO109" i="8"/>
  <c r="AO294" i="8"/>
  <c r="AO293" i="8" s="1"/>
  <c r="AR155" i="8"/>
  <c r="AR148" i="8"/>
  <c r="AL155" i="8"/>
  <c r="AM155" i="8"/>
  <c r="AR109" i="8"/>
  <c r="AR294" i="8"/>
  <c r="AR293" i="8" s="1"/>
  <c r="AS155" i="8"/>
  <c r="AK287" i="8"/>
  <c r="AK286" i="8" s="1"/>
  <c r="AK102" i="8"/>
  <c r="AL287" i="8"/>
  <c r="AL286" i="8" s="1"/>
  <c r="AL102" i="8"/>
  <c r="AP287" i="8"/>
  <c r="AP286" i="8" s="1"/>
  <c r="AP102" i="8"/>
  <c r="AP294" i="8"/>
  <c r="AP293" i="8" s="1"/>
  <c r="AP109" i="8"/>
  <c r="AK155" i="8"/>
  <c r="AM148" i="8"/>
  <c r="AM294" i="8"/>
  <c r="AM293" i="8" s="1"/>
  <c r="AM109" i="8"/>
  <c r="AS294" i="8"/>
  <c r="AS293" i="8" s="1"/>
  <c r="AS109" i="8"/>
  <c r="AM287" i="8"/>
  <c r="AM286" i="8" s="1"/>
  <c r="AM102" i="8"/>
  <c r="AO287" i="8"/>
  <c r="AO286" i="8" s="1"/>
  <c r="AO102" i="8"/>
  <c r="AQ155" i="8"/>
  <c r="AQ287" i="8"/>
  <c r="AQ286" i="8" s="1"/>
  <c r="AQ102" i="8"/>
  <c r="AK294" i="8"/>
  <c r="AK293" i="8" s="1"/>
  <c r="AK109" i="8"/>
  <c r="AR287" i="8"/>
  <c r="AR286" i="8" s="1"/>
  <c r="AR102" i="8"/>
  <c r="AS287" i="8"/>
  <c r="AS286" i="8" s="1"/>
  <c r="AS102" i="8"/>
  <c r="AJ294" i="8"/>
  <c r="AJ293" i="8" s="1"/>
  <c r="AJ109" i="8"/>
  <c r="AN287" i="8"/>
  <c r="AN286" i="8" s="1"/>
  <c r="AN102" i="8"/>
  <c r="AN294" i="8"/>
  <c r="AN293" i="8" s="1"/>
  <c r="AN109" i="8"/>
  <c r="AP155" i="8"/>
  <c r="AP148" i="8"/>
  <c r="AQ148" i="8"/>
  <c r="AQ294" i="8"/>
  <c r="AQ293" i="8" s="1"/>
  <c r="AQ109" i="8"/>
  <c r="AJ148" i="8"/>
  <c r="AJ155" i="8"/>
  <c r="AJ102" i="8"/>
  <c r="AJ287" i="8"/>
  <c r="AJ286" i="8" s="1"/>
  <c r="AL294" i="8"/>
  <c r="AL293" i="8" s="1"/>
  <c r="AL109" i="8"/>
  <c r="AO155" i="8"/>
  <c r="AU132" i="8"/>
  <c r="AU156" i="8"/>
  <c r="AU151" i="8"/>
  <c r="AU114" i="8"/>
  <c r="AU298" i="8" s="1"/>
  <c r="AU153" i="8"/>
  <c r="AT149" i="8"/>
  <c r="AT125" i="8"/>
  <c r="AT178" i="8"/>
  <c r="AU150" i="8"/>
  <c r="AU159" i="8"/>
  <c r="AU104" i="8"/>
  <c r="AU288" i="8" s="1"/>
  <c r="AU160" i="8"/>
  <c r="AU158" i="8"/>
  <c r="AU152" i="8"/>
  <c r="AU157" i="8"/>
  <c r="AU112" i="8"/>
  <c r="AU296" i="8" s="1"/>
  <c r="AU149" i="8"/>
  <c r="AU125" i="8"/>
  <c r="AT155" i="8"/>
  <c r="AT286" i="8"/>
  <c r="AT102" i="8"/>
  <c r="AU107" i="8"/>
  <c r="AU291" i="8" s="1"/>
  <c r="AU182" i="8"/>
  <c r="AU172" i="8"/>
  <c r="AU44" i="8"/>
  <c r="AU59" i="8"/>
  <c r="AU90" i="8"/>
  <c r="AU89" i="8"/>
  <c r="AU173" i="8"/>
  <c r="AU56" i="8"/>
  <c r="AU179" i="8"/>
  <c r="AU87" i="8"/>
  <c r="AU41" i="8"/>
  <c r="AU180" i="8"/>
  <c r="AU183" i="8"/>
  <c r="AU57" i="8"/>
  <c r="AT172" i="8"/>
  <c r="AU81" i="8"/>
  <c r="AU175" i="8"/>
  <c r="AU181" i="8"/>
  <c r="AU43" i="8"/>
  <c r="AU176" i="8"/>
  <c r="AU174" i="8"/>
  <c r="AU91" i="8"/>
  <c r="AT62" i="10" l="1"/>
  <c r="AU155" i="8"/>
  <c r="AU113" i="8"/>
  <c r="AU297" i="8" s="1"/>
  <c r="AU178" i="8"/>
  <c r="AU62" i="10" s="1"/>
  <c r="AU86" i="8"/>
  <c r="AE55" i="11" s="1"/>
  <c r="AU110" i="8"/>
  <c r="AU294" i="8" s="1"/>
  <c r="AU55" i="8"/>
  <c r="AU111" i="8"/>
  <c r="AU295" i="8" s="1"/>
  <c r="AU171" i="8"/>
  <c r="AU61" i="10" s="1"/>
  <c r="AT171" i="8"/>
  <c r="AT148" i="8"/>
  <c r="AU148" i="8"/>
  <c r="AU40" i="8"/>
  <c r="AU103" i="8"/>
  <c r="AU105" i="8"/>
  <c r="AU289" i="8" s="1"/>
  <c r="AU106" i="8"/>
  <c r="AU290" i="8" s="1"/>
  <c r="AU80" i="8"/>
  <c r="AU82" i="8"/>
  <c r="AE62" i="10" l="1"/>
  <c r="AT61" i="10"/>
  <c r="AE61" i="10"/>
  <c r="AU293" i="8"/>
  <c r="AU109" i="8"/>
  <c r="AU102" i="8"/>
  <c r="AU287" i="8"/>
  <c r="AU286" i="8" s="1"/>
  <c r="AU79" i="8"/>
  <c r="AE54" i="11" s="1"/>
  <c r="AV83" i="8"/>
  <c r="AV59" i="8"/>
  <c r="AV44" i="8"/>
  <c r="AV45" i="8"/>
  <c r="AV127" i="8"/>
  <c r="AV56" i="8"/>
  <c r="AV134" i="8"/>
  <c r="AV57" i="8"/>
  <c r="AV60" i="8"/>
  <c r="AV58" i="8"/>
  <c r="AV111" i="8" l="1"/>
  <c r="AV295" i="8" s="1"/>
  <c r="AV106" i="8"/>
  <c r="AV290" i="8" s="1"/>
  <c r="AV113" i="8"/>
  <c r="AV297" i="8" s="1"/>
  <c r="AV107" i="8"/>
  <c r="AV291" i="8" s="1"/>
  <c r="AV112" i="8"/>
  <c r="AV296" i="8" s="1"/>
  <c r="AV157" i="8"/>
  <c r="AV55" i="8"/>
  <c r="AV110" i="8"/>
  <c r="AV114" i="8"/>
  <c r="AV298" i="8" s="1"/>
  <c r="AV150" i="8"/>
  <c r="AV135" i="8"/>
  <c r="AV84" i="8"/>
  <c r="AV173" i="8"/>
  <c r="AV87" i="8"/>
  <c r="AV136" i="8"/>
  <c r="AV89" i="8"/>
  <c r="AV137" i="8"/>
  <c r="AV41" i="8"/>
  <c r="AV130" i="8"/>
  <c r="AV43" i="8"/>
  <c r="AV90" i="8"/>
  <c r="AV133" i="8"/>
  <c r="AV91" i="8"/>
  <c r="AV180" i="8"/>
  <c r="AV88" i="8"/>
  <c r="AV42" i="8"/>
  <c r="AV126" i="8"/>
  <c r="AV129" i="8"/>
  <c r="AV128" i="8"/>
  <c r="AV109" i="8" l="1"/>
  <c r="AV294" i="8"/>
  <c r="AV293" i="8" s="1"/>
  <c r="AV104" i="8"/>
  <c r="AV288" i="8" s="1"/>
  <c r="AV160" i="8"/>
  <c r="AV151" i="8"/>
  <c r="AV105" i="8"/>
  <c r="AV289" i="8" s="1"/>
  <c r="AV153" i="8"/>
  <c r="AV152" i="8"/>
  <c r="AV158" i="8"/>
  <c r="AV159" i="8"/>
  <c r="AV40" i="8"/>
  <c r="AV103" i="8"/>
  <c r="AV287" i="8" s="1"/>
  <c r="AV149" i="8"/>
  <c r="AV86" i="8"/>
  <c r="AV156" i="8"/>
  <c r="AV125" i="8"/>
  <c r="AV132" i="8"/>
  <c r="AV82" i="8"/>
  <c r="AW60" i="8"/>
  <c r="AV175" i="8"/>
  <c r="AV182" i="8"/>
  <c r="AW59" i="8"/>
  <c r="AW43" i="8"/>
  <c r="AW90" i="8"/>
  <c r="AW56" i="8"/>
  <c r="AV172" i="8"/>
  <c r="AW41" i="8"/>
  <c r="AV174" i="8"/>
  <c r="AV179" i="8"/>
  <c r="AW130" i="8"/>
  <c r="AW58" i="8"/>
  <c r="AV81" i="8"/>
  <c r="AW45" i="8"/>
  <c r="AV176" i="8"/>
  <c r="AV183" i="8"/>
  <c r="AW134" i="8"/>
  <c r="AW44" i="8"/>
  <c r="AW57" i="8"/>
  <c r="AV80" i="8"/>
  <c r="AW42" i="8"/>
  <c r="AV181" i="8"/>
  <c r="AV155" i="8" l="1"/>
  <c r="AV148" i="8"/>
  <c r="AV286" i="8"/>
  <c r="AW114" i="8"/>
  <c r="AW298" i="8" s="1"/>
  <c r="AW110" i="8"/>
  <c r="AW294" i="8" s="1"/>
  <c r="AW55" i="8"/>
  <c r="AW153" i="8"/>
  <c r="AV79" i="8"/>
  <c r="AV178" i="8"/>
  <c r="AW107" i="8"/>
  <c r="AW291" i="8" s="1"/>
  <c r="AV171" i="8"/>
  <c r="AW113" i="8"/>
  <c r="AW297" i="8" s="1"/>
  <c r="AW112" i="8"/>
  <c r="AW296" i="8" s="1"/>
  <c r="AW157" i="8"/>
  <c r="AW111" i="8"/>
  <c r="AW295" i="8" s="1"/>
  <c r="AV102" i="8"/>
  <c r="AW40" i="8"/>
  <c r="AW103" i="8"/>
  <c r="AW287" i="8" s="1"/>
  <c r="AW104" i="8"/>
  <c r="AW288" i="8" s="1"/>
  <c r="AW105" i="8"/>
  <c r="AW289" i="8" s="1"/>
  <c r="AW106" i="8"/>
  <c r="AW290" i="8" s="1"/>
  <c r="AW128" i="8"/>
  <c r="AW176" i="8"/>
  <c r="AV61" i="10" l="1"/>
  <c r="AV62" i="10"/>
  <c r="AW293" i="8"/>
  <c r="AW109" i="8"/>
  <c r="AW286" i="8"/>
  <c r="AW102" i="8"/>
  <c r="AW151" i="8"/>
  <c r="AW81" i="8"/>
  <c r="AW137" i="8"/>
  <c r="AW129" i="8"/>
  <c r="AW91" i="8"/>
  <c r="AW133" i="8"/>
  <c r="AW126" i="8"/>
  <c r="AW127" i="8"/>
  <c r="AW174" i="8"/>
  <c r="AW136" i="8"/>
  <c r="AW135" i="8"/>
  <c r="AW180" i="8"/>
  <c r="AW149" i="8" l="1"/>
  <c r="AW158" i="8"/>
  <c r="AW152" i="8"/>
  <c r="AW150" i="8"/>
  <c r="AW156" i="8"/>
  <c r="AW132" i="8"/>
  <c r="AW159" i="8"/>
  <c r="AW160" i="8"/>
  <c r="AW125" i="8"/>
  <c r="AX58" i="8"/>
  <c r="AW80" i="8"/>
  <c r="AX60" i="8"/>
  <c r="AW83" i="8"/>
  <c r="AW84" i="8"/>
  <c r="AW182" i="8"/>
  <c r="AW89" i="8"/>
  <c r="AX43" i="8"/>
  <c r="AW179" i="8"/>
  <c r="AX128" i="8"/>
  <c r="AX87" i="8"/>
  <c r="AX134" i="8"/>
  <c r="AX127" i="8"/>
  <c r="AX129" i="8"/>
  <c r="AW181" i="8"/>
  <c r="AX90" i="8"/>
  <c r="AW183" i="8"/>
  <c r="AX133" i="8"/>
  <c r="AX83" i="8"/>
  <c r="AX137" i="8"/>
  <c r="AX57" i="8"/>
  <c r="AX84" i="8"/>
  <c r="AX59" i="8"/>
  <c r="AX88" i="8"/>
  <c r="AX80" i="8"/>
  <c r="AW87" i="8"/>
  <c r="AW173" i="8"/>
  <c r="AX56" i="8"/>
  <c r="AW175" i="8"/>
  <c r="AW172" i="8"/>
  <c r="AX136" i="8"/>
  <c r="AW82" i="8"/>
  <c r="AX81" i="8"/>
  <c r="AX45" i="8"/>
  <c r="AX135" i="8"/>
  <c r="AW88" i="8"/>
  <c r="AX82" i="8"/>
  <c r="AX89" i="8"/>
  <c r="AX91" i="8"/>
  <c r="AW148" i="8" l="1"/>
  <c r="AX113" i="8"/>
  <c r="AX297" i="8" s="1"/>
  <c r="AW86" i="8"/>
  <c r="AX160" i="8"/>
  <c r="AX86" i="8"/>
  <c r="AX55" i="8"/>
  <c r="AX110" i="8"/>
  <c r="AX294" i="8" s="1"/>
  <c r="AX152" i="8"/>
  <c r="AX112" i="8"/>
  <c r="AX296" i="8" s="1"/>
  <c r="AX159" i="8"/>
  <c r="AX111" i="8"/>
  <c r="AX295" i="8" s="1"/>
  <c r="AX114" i="8"/>
  <c r="AX298" i="8" s="1"/>
  <c r="AW178" i="8"/>
  <c r="AX151" i="8"/>
  <c r="AX107" i="8"/>
  <c r="AX291" i="8" s="1"/>
  <c r="AX158" i="8"/>
  <c r="AX157" i="8"/>
  <c r="AX79" i="8"/>
  <c r="AX150" i="8"/>
  <c r="AW79" i="8"/>
  <c r="AX132" i="8"/>
  <c r="AX156" i="8"/>
  <c r="AW171" i="8"/>
  <c r="AW155" i="8"/>
  <c r="AX105" i="8"/>
  <c r="AX289" i="8" s="1"/>
  <c r="AX182" i="8"/>
  <c r="AX126" i="8"/>
  <c r="AX174" i="8"/>
  <c r="AX42" i="8"/>
  <c r="AX41" i="8"/>
  <c r="AX175" i="8"/>
  <c r="AX44" i="8"/>
  <c r="AX173" i="8"/>
  <c r="AX183" i="8"/>
  <c r="AX180" i="8"/>
  <c r="AF54" i="11" l="1"/>
  <c r="AF55" i="11"/>
  <c r="AW61" i="10"/>
  <c r="AW62" i="10"/>
  <c r="AX109" i="8"/>
  <c r="AX106" i="8"/>
  <c r="AX290" i="8" s="1"/>
  <c r="AX104" i="8"/>
  <c r="AX288" i="8" s="1"/>
  <c r="AX103" i="8"/>
  <c r="AX287" i="8" s="1"/>
  <c r="AX40" i="8"/>
  <c r="AX155" i="8"/>
  <c r="AX293" i="8"/>
  <c r="AX149" i="8"/>
  <c r="AX179" i="8"/>
  <c r="AY83" i="8"/>
  <c r="AY82" i="8"/>
  <c r="AY133" i="8"/>
  <c r="AX181" i="8"/>
  <c r="AY127" i="8"/>
  <c r="AY126" i="8"/>
  <c r="AY130" i="8"/>
  <c r="AY84" i="8"/>
  <c r="AY135" i="8"/>
  <c r="AY58" i="8"/>
  <c r="AY90" i="8"/>
  <c r="AY56" i="8"/>
  <c r="AY80" i="8"/>
  <c r="AY60" i="8"/>
  <c r="AY88" i="8"/>
  <c r="AY136" i="8"/>
  <c r="AY129" i="8"/>
  <c r="AY87" i="8"/>
  <c r="AY81" i="8"/>
  <c r="AX172" i="8"/>
  <c r="AY57" i="8"/>
  <c r="AY137" i="8"/>
  <c r="AY59" i="8"/>
  <c r="AX130" i="8"/>
  <c r="AY134" i="8"/>
  <c r="AY89" i="8"/>
  <c r="AY128" i="8"/>
  <c r="AY91" i="8"/>
  <c r="AY42" i="8"/>
  <c r="AY158" i="8" l="1"/>
  <c r="AY86" i="8"/>
  <c r="AY157" i="8"/>
  <c r="AX178" i="8"/>
  <c r="AY104" i="8"/>
  <c r="AY288" i="8" s="1"/>
  <c r="AY112" i="8"/>
  <c r="AY296" i="8" s="1"/>
  <c r="AY111" i="8"/>
  <c r="AY295" i="8" s="1"/>
  <c r="AY153" i="8"/>
  <c r="AY151" i="8"/>
  <c r="AY79" i="8"/>
  <c r="AY160" i="8"/>
  <c r="AY55" i="8"/>
  <c r="AY110" i="8"/>
  <c r="AY294" i="8" s="1"/>
  <c r="AY149" i="8"/>
  <c r="AY125" i="8"/>
  <c r="AX125" i="8"/>
  <c r="AX153" i="8"/>
  <c r="AX148" i="8" s="1"/>
  <c r="AY150" i="8"/>
  <c r="AY113" i="8"/>
  <c r="AY297" i="8" s="1"/>
  <c r="AY114" i="8"/>
  <c r="AY298" i="8" s="1"/>
  <c r="AY152" i="8"/>
  <c r="AY159" i="8"/>
  <c r="AX286" i="8"/>
  <c r="AX102" i="8"/>
  <c r="AY156" i="8"/>
  <c r="AY132" i="8"/>
  <c r="AY179" i="8"/>
  <c r="AX176" i="8"/>
  <c r="AY183" i="8"/>
  <c r="AZ133" i="8"/>
  <c r="AY172" i="8"/>
  <c r="AY182" i="8"/>
  <c r="AZ136" i="8"/>
  <c r="AY180" i="8"/>
  <c r="AZ137" i="8"/>
  <c r="AZ134" i="8"/>
  <c r="AZ135" i="8"/>
  <c r="AY176" i="8"/>
  <c r="AY41" i="8"/>
  <c r="AY175" i="8"/>
  <c r="AY45" i="8"/>
  <c r="AY173" i="8"/>
  <c r="AY44" i="8"/>
  <c r="AY43" i="8"/>
  <c r="AY174" i="8"/>
  <c r="AY181" i="8"/>
  <c r="AX62" i="10" l="1"/>
  <c r="AY155" i="8"/>
  <c r="AY109" i="8"/>
  <c r="AY106" i="8"/>
  <c r="AY290" i="8" s="1"/>
  <c r="AY171" i="8"/>
  <c r="AY107" i="8"/>
  <c r="AY291" i="8" s="1"/>
  <c r="AY178" i="8"/>
  <c r="AY40" i="8"/>
  <c r="AY103" i="8"/>
  <c r="AY105" i="8"/>
  <c r="AY289" i="8" s="1"/>
  <c r="AX171" i="8"/>
  <c r="AY148" i="8"/>
  <c r="AY293" i="8"/>
  <c r="AZ132" i="8"/>
  <c r="AZ156" i="8"/>
  <c r="AZ157" i="8"/>
  <c r="AZ158" i="8"/>
  <c r="AZ159" i="8"/>
  <c r="AZ160" i="8"/>
  <c r="AZ128" i="8"/>
  <c r="AY62" i="10" l="1"/>
  <c r="AY61" i="10"/>
  <c r="AX61" i="10"/>
  <c r="AY102" i="8"/>
  <c r="AY287" i="8"/>
  <c r="AY286" i="8" s="1"/>
  <c r="AZ155" i="8"/>
  <c r="AZ151" i="8"/>
  <c r="AZ174" i="8"/>
  <c r="AZ45" i="8"/>
  <c r="AZ44" i="8"/>
  <c r="AZ89" i="8"/>
  <c r="AZ80" i="8"/>
  <c r="AZ59" i="8"/>
  <c r="AZ57" i="8"/>
  <c r="AZ130" i="8"/>
  <c r="AZ180" i="8"/>
  <c r="AZ82" i="8"/>
  <c r="AZ83" i="8"/>
  <c r="AZ43" i="8"/>
  <c r="AZ84" i="8"/>
  <c r="AZ42" i="8"/>
  <c r="AZ41" i="8"/>
  <c r="AZ81" i="8"/>
  <c r="AZ129" i="8"/>
  <c r="AZ113" i="8" l="1"/>
  <c r="AZ297" i="8" s="1"/>
  <c r="AZ104" i="8"/>
  <c r="AZ288" i="8" s="1"/>
  <c r="AZ79" i="8"/>
  <c r="AZ103" i="8"/>
  <c r="AZ287" i="8" s="1"/>
  <c r="AZ40" i="8"/>
  <c r="AZ105" i="8"/>
  <c r="AZ289" i="8" s="1"/>
  <c r="AZ106" i="8"/>
  <c r="AZ290" i="8" s="1"/>
  <c r="AZ107" i="8"/>
  <c r="AZ291" i="8" s="1"/>
  <c r="AZ111" i="8"/>
  <c r="AZ295" i="8" s="1"/>
  <c r="AZ153" i="8"/>
  <c r="AZ152" i="8"/>
  <c r="AZ179" i="8"/>
  <c r="AZ127" i="8"/>
  <c r="AZ181" i="8"/>
  <c r="AZ126" i="8"/>
  <c r="AZ175" i="8"/>
  <c r="AZ182" i="8"/>
  <c r="AZ183" i="8"/>
  <c r="AZ286" i="8" l="1"/>
  <c r="AZ150" i="8"/>
  <c r="AZ149" i="8"/>
  <c r="AZ125" i="8"/>
  <c r="AZ102" i="8"/>
  <c r="AZ178" i="8"/>
  <c r="AZ56" i="8"/>
  <c r="AZ87" i="8"/>
  <c r="AZ173" i="8"/>
  <c r="AZ91" i="8"/>
  <c r="AZ90" i="8"/>
  <c r="AZ60" i="8"/>
  <c r="AZ58" i="8"/>
  <c r="AZ88" i="8"/>
  <c r="AZ62" i="10" l="1"/>
  <c r="AZ148" i="8"/>
  <c r="AZ55" i="8"/>
  <c r="AZ110" i="8"/>
  <c r="AZ294" i="8" s="1"/>
  <c r="AZ112" i="8"/>
  <c r="AZ296" i="8" s="1"/>
  <c r="AZ114" i="8"/>
  <c r="AZ298" i="8" s="1"/>
  <c r="AZ86" i="8"/>
  <c r="BA88" i="8"/>
  <c r="BA128" i="8"/>
  <c r="AZ172" i="8"/>
  <c r="BA45" i="8"/>
  <c r="BA89" i="8"/>
  <c r="BA130" i="8"/>
  <c r="BA42" i="8"/>
  <c r="BA83" i="8"/>
  <c r="BA60" i="8"/>
  <c r="BA129" i="8"/>
  <c r="BA82" i="8"/>
  <c r="BA126" i="8"/>
  <c r="BA59" i="8"/>
  <c r="BA127" i="8"/>
  <c r="BA135" i="8"/>
  <c r="BA57" i="8"/>
  <c r="BA91" i="8"/>
  <c r="BA137" i="8"/>
  <c r="BA133" i="8"/>
  <c r="BA90" i="8"/>
  <c r="BA44" i="8"/>
  <c r="BA87" i="8"/>
  <c r="BA56" i="8"/>
  <c r="BA134" i="8"/>
  <c r="AZ176" i="8"/>
  <c r="BA58" i="8"/>
  <c r="BA136" i="8"/>
  <c r="BA114" i="8" l="1"/>
  <c r="BA298" i="8" s="1"/>
  <c r="BA55" i="8"/>
  <c r="BA110" i="8"/>
  <c r="BA294" i="8" s="1"/>
  <c r="BA149" i="8"/>
  <c r="AZ171" i="8"/>
  <c r="BA113" i="8"/>
  <c r="BA297" i="8" s="1"/>
  <c r="BA158" i="8"/>
  <c r="BA152" i="8"/>
  <c r="BA112" i="8"/>
  <c r="BA296" i="8" s="1"/>
  <c r="BA160" i="8"/>
  <c r="BA111" i="8"/>
  <c r="BA295" i="8" s="1"/>
  <c r="BA157" i="8"/>
  <c r="BA150" i="8"/>
  <c r="BA86" i="8"/>
  <c r="BA153" i="8"/>
  <c r="BA107" i="8"/>
  <c r="BA291" i="8" s="1"/>
  <c r="BA159" i="8"/>
  <c r="BA104" i="8"/>
  <c r="BA288" i="8" s="1"/>
  <c r="BA156" i="8"/>
  <c r="BA151" i="8"/>
  <c r="AZ109" i="8"/>
  <c r="AZ293" i="8"/>
  <c r="BA106" i="8"/>
  <c r="BA290" i="8" s="1"/>
  <c r="BA132" i="8"/>
  <c r="BA125" i="8"/>
  <c r="BA81" i="8"/>
  <c r="BA41" i="8"/>
  <c r="BA173" i="8"/>
  <c r="BA183" i="8"/>
  <c r="BA172" i="8"/>
  <c r="BA179" i="8"/>
  <c r="BA84" i="8"/>
  <c r="BA43" i="8"/>
  <c r="BA176" i="8"/>
  <c r="BA180" i="8"/>
  <c r="BA182" i="8"/>
  <c r="BA80" i="8"/>
  <c r="BA181" i="8"/>
  <c r="BA174" i="8"/>
  <c r="BA175" i="8"/>
  <c r="AZ61" i="10" l="1"/>
  <c r="BA293" i="8"/>
  <c r="BA148" i="8"/>
  <c r="BA109" i="8"/>
  <c r="BA155" i="8"/>
  <c r="BA105" i="8"/>
  <c r="BA289" i="8" s="1"/>
  <c r="BA40" i="8"/>
  <c r="BA103" i="8"/>
  <c r="BA171" i="8"/>
  <c r="BA61" i="10" s="1"/>
  <c r="BA178" i="8"/>
  <c r="BA79" i="8"/>
  <c r="BB60" i="8"/>
  <c r="BB128" i="8"/>
  <c r="BB130" i="8"/>
  <c r="BB81" i="8"/>
  <c r="BB135" i="8"/>
  <c r="BB88" i="8"/>
  <c r="BB126" i="8"/>
  <c r="BB44" i="8"/>
  <c r="BB136" i="8"/>
  <c r="BB80" i="8"/>
  <c r="BB84" i="8"/>
  <c r="BB127" i="8"/>
  <c r="BB133" i="8"/>
  <c r="BB42" i="8"/>
  <c r="BB41" i="8"/>
  <c r="BB58" i="8"/>
  <c r="BB43" i="8"/>
  <c r="BB90" i="8"/>
  <c r="BB45" i="8"/>
  <c r="BB137" i="8"/>
  <c r="BB83" i="8"/>
  <c r="BB134" i="8"/>
  <c r="BB129" i="8"/>
  <c r="BB59" i="8"/>
  <c r="BB57" i="8"/>
  <c r="BB91" i="8"/>
  <c r="BB82" i="8"/>
  <c r="BA62" i="10" l="1"/>
  <c r="AG61" i="10"/>
  <c r="BA102" i="8"/>
  <c r="BB104" i="8"/>
  <c r="BB288" i="8" s="1"/>
  <c r="BB111" i="8"/>
  <c r="BB295" i="8" s="1"/>
  <c r="BB159" i="8"/>
  <c r="BB105" i="8"/>
  <c r="BB289" i="8" s="1"/>
  <c r="BB153" i="8"/>
  <c r="BB160" i="8"/>
  <c r="BB40" i="8"/>
  <c r="BB103" i="8"/>
  <c r="BB287" i="8" s="1"/>
  <c r="BB114" i="8"/>
  <c r="BB298" i="8" s="1"/>
  <c r="BB150" i="8"/>
  <c r="BB158" i="8"/>
  <c r="BB106" i="8"/>
  <c r="BB290" i="8" s="1"/>
  <c r="BB152" i="8"/>
  <c r="BB132" i="8"/>
  <c r="BB156" i="8"/>
  <c r="BB149" i="8"/>
  <c r="BB107" i="8"/>
  <c r="BB291" i="8" s="1"/>
  <c r="BB79" i="8"/>
  <c r="BB113" i="8"/>
  <c r="BB297" i="8" s="1"/>
  <c r="BB157" i="8"/>
  <c r="BB151" i="8"/>
  <c r="BA287" i="8"/>
  <c r="BA286" i="8" s="1"/>
  <c r="BB112" i="8"/>
  <c r="BB296" i="8" s="1"/>
  <c r="BB125" i="8"/>
  <c r="BB179" i="8"/>
  <c r="BB89" i="8"/>
  <c r="BB180" i="8"/>
  <c r="BB174" i="8"/>
  <c r="BB176" i="8"/>
  <c r="BB181" i="8"/>
  <c r="BB172" i="8"/>
  <c r="BC135" i="8"/>
  <c r="BB173" i="8"/>
  <c r="BB56" i="8"/>
  <c r="BB87" i="8"/>
  <c r="BB175" i="8"/>
  <c r="BB182" i="8"/>
  <c r="BB183" i="8"/>
  <c r="BB148" i="8" l="1"/>
  <c r="BB286" i="8"/>
  <c r="BB86" i="8"/>
  <c r="BB55" i="8"/>
  <c r="BB110" i="8"/>
  <c r="BB109" i="8" s="1"/>
  <c r="BB171" i="8"/>
  <c r="BB178" i="8"/>
  <c r="BB102" i="8"/>
  <c r="BB155" i="8"/>
  <c r="BC158" i="8"/>
  <c r="BC42" i="8"/>
  <c r="BC130" i="8"/>
  <c r="BC43" i="8"/>
  <c r="BC60" i="8"/>
  <c r="BC127" i="8"/>
  <c r="BC90" i="8"/>
  <c r="BC89" i="8"/>
  <c r="BC136" i="8"/>
  <c r="BC58" i="8"/>
  <c r="BC134" i="8"/>
  <c r="BC91" i="8"/>
  <c r="BC57" i="8"/>
  <c r="BC59" i="8"/>
  <c r="BC45" i="8"/>
  <c r="BC87" i="8"/>
  <c r="BC44" i="8"/>
  <c r="BC41" i="8"/>
  <c r="BC83" i="8"/>
  <c r="BC88" i="8"/>
  <c r="BC126" i="8"/>
  <c r="BB62" i="10" l="1"/>
  <c r="BB61" i="10"/>
  <c r="BC107" i="8"/>
  <c r="BC291" i="8" s="1"/>
  <c r="BC153" i="8"/>
  <c r="BC106" i="8"/>
  <c r="BC290" i="8" s="1"/>
  <c r="BC113" i="8"/>
  <c r="BC297" i="8" s="1"/>
  <c r="BC104" i="8"/>
  <c r="BC288" i="8" s="1"/>
  <c r="BC150" i="8"/>
  <c r="BC114" i="8"/>
  <c r="BC298" i="8" s="1"/>
  <c r="BC159" i="8"/>
  <c r="BC86" i="8"/>
  <c r="BC112" i="8"/>
  <c r="BC296" i="8" s="1"/>
  <c r="BC111" i="8"/>
  <c r="BC295" i="8" s="1"/>
  <c r="BC105" i="8"/>
  <c r="BC289" i="8" s="1"/>
  <c r="BC157" i="8"/>
  <c r="BC40" i="8"/>
  <c r="BC103" i="8"/>
  <c r="BB294" i="8"/>
  <c r="BB293" i="8" s="1"/>
  <c r="BC149" i="8"/>
  <c r="BC172" i="8"/>
  <c r="BC181" i="8"/>
  <c r="BC180" i="8"/>
  <c r="BC182" i="8"/>
  <c r="BC137" i="8"/>
  <c r="BC128" i="8"/>
  <c r="BC133" i="8"/>
  <c r="BC129" i="8"/>
  <c r="BC56" i="8"/>
  <c r="BC176" i="8"/>
  <c r="BC173" i="8"/>
  <c r="BC84" i="8"/>
  <c r="BC102" i="8" l="1"/>
  <c r="BC152" i="8"/>
  <c r="BC160" i="8"/>
  <c r="BC55" i="8"/>
  <c r="BC110" i="8"/>
  <c r="BC294" i="8" s="1"/>
  <c r="BC293" i="8" s="1"/>
  <c r="BC125" i="8"/>
  <c r="BC151" i="8"/>
  <c r="BC156" i="8"/>
  <c r="BC132" i="8"/>
  <c r="BC287" i="8"/>
  <c r="BC286" i="8" s="1"/>
  <c r="BD89" i="8"/>
  <c r="BC80" i="8"/>
  <c r="BD129" i="8"/>
  <c r="BD127" i="8"/>
  <c r="BD135" i="8"/>
  <c r="BC183" i="8"/>
  <c r="BD57" i="8"/>
  <c r="BD136" i="8"/>
  <c r="BD133" i="8"/>
  <c r="BD130" i="8"/>
  <c r="BC175" i="8"/>
  <c r="BD128" i="8"/>
  <c r="BD59" i="8"/>
  <c r="BC82" i="8"/>
  <c r="BD126" i="8"/>
  <c r="BD42" i="8"/>
  <c r="BD84" i="8"/>
  <c r="BD60" i="8"/>
  <c r="BC174" i="8"/>
  <c r="BD56" i="8"/>
  <c r="BD134" i="8"/>
  <c r="BD58" i="8"/>
  <c r="BD137" i="8"/>
  <c r="BC179" i="8"/>
  <c r="BC81" i="8"/>
  <c r="BD157" i="8" l="1"/>
  <c r="BC171" i="8"/>
  <c r="BD153" i="8"/>
  <c r="BD150" i="8"/>
  <c r="BD149" i="8"/>
  <c r="BD125" i="8"/>
  <c r="BD158" i="8"/>
  <c r="BD104" i="8"/>
  <c r="BD288" i="8" s="1"/>
  <c r="BD159" i="8"/>
  <c r="BC79" i="8"/>
  <c r="BC178" i="8"/>
  <c r="BD160" i="8"/>
  <c r="BD114" i="8"/>
  <c r="BD298" i="8" s="1"/>
  <c r="BD152" i="8"/>
  <c r="BD156" i="8"/>
  <c r="BD151" i="8"/>
  <c r="BC109" i="8"/>
  <c r="BC155" i="8"/>
  <c r="BC148" i="8"/>
  <c r="BD55" i="8"/>
  <c r="BD110" i="8"/>
  <c r="BD294" i="8" s="1"/>
  <c r="BD111" i="8"/>
  <c r="BD295" i="8" s="1"/>
  <c r="BD112" i="8"/>
  <c r="BD296" i="8" s="1"/>
  <c r="BD113" i="8"/>
  <c r="BD297" i="8" s="1"/>
  <c r="BD80" i="8"/>
  <c r="BD83" i="8"/>
  <c r="BD182" i="8"/>
  <c r="BD180" i="8"/>
  <c r="BD175" i="8"/>
  <c r="BD179" i="8"/>
  <c r="BD181" i="8"/>
  <c r="BD82" i="8"/>
  <c r="BD81" i="8"/>
  <c r="BD183" i="8"/>
  <c r="BC62" i="10" l="1"/>
  <c r="BC61" i="10"/>
  <c r="BD148" i="8"/>
  <c r="BD178" i="8"/>
  <c r="BD62" i="10" s="1"/>
  <c r="BD293" i="8"/>
  <c r="BD109" i="8"/>
  <c r="BD79" i="8"/>
  <c r="AH54" i="11" s="1"/>
  <c r="BD132" i="8"/>
  <c r="BD155" i="8"/>
  <c r="BD172" i="8"/>
  <c r="BD90" i="8"/>
  <c r="BD88" i="8"/>
  <c r="BE133" i="8"/>
  <c r="BD43" i="8"/>
  <c r="BD41" i="8"/>
  <c r="BD45" i="8"/>
  <c r="BD176" i="8"/>
  <c r="BD87" i="8"/>
  <c r="BD173" i="8"/>
  <c r="BD91" i="8"/>
  <c r="BD174" i="8"/>
  <c r="BD44" i="8"/>
  <c r="AH62" i="10" l="1"/>
  <c r="BD107" i="8"/>
  <c r="BD291" i="8" s="1"/>
  <c r="BD106" i="8"/>
  <c r="BD290" i="8" s="1"/>
  <c r="BD40" i="8"/>
  <c r="BD103" i="8"/>
  <c r="BD287" i="8" s="1"/>
  <c r="BD86" i="8"/>
  <c r="BD171" i="8"/>
  <c r="BD105" i="8"/>
  <c r="BD289" i="8" s="1"/>
  <c r="BE156" i="8"/>
  <c r="BE59" i="8"/>
  <c r="BE43" i="8"/>
  <c r="BE60" i="8"/>
  <c r="BE134" i="8"/>
  <c r="BE136" i="8"/>
  <c r="BE80" i="8"/>
  <c r="BE179" i="8"/>
  <c r="BE56" i="8"/>
  <c r="BE135" i="8"/>
  <c r="BE58" i="8"/>
  <c r="BE57" i="8"/>
  <c r="BE84" i="8"/>
  <c r="BE81" i="8"/>
  <c r="BE128" i="8"/>
  <c r="BE83" i="8"/>
  <c r="BE137" i="8"/>
  <c r="BE127" i="8"/>
  <c r="BE82" i="8"/>
  <c r="BD61" i="10" l="1"/>
  <c r="BE111" i="8"/>
  <c r="BE295" i="8" s="1"/>
  <c r="BE159" i="8"/>
  <c r="BE151" i="8"/>
  <c r="BE114" i="8"/>
  <c r="BE298" i="8" s="1"/>
  <c r="BE113" i="8"/>
  <c r="BE297" i="8" s="1"/>
  <c r="BE158" i="8"/>
  <c r="BE112" i="8"/>
  <c r="BE296" i="8" s="1"/>
  <c r="BE79" i="8"/>
  <c r="BE160" i="8"/>
  <c r="BE157" i="8"/>
  <c r="BE110" i="8"/>
  <c r="BE294" i="8" s="1"/>
  <c r="BE55" i="8"/>
  <c r="BE150" i="8"/>
  <c r="BD102" i="8"/>
  <c r="BD286" i="8"/>
  <c r="BE105" i="8"/>
  <c r="BE289" i="8" s="1"/>
  <c r="BE174" i="8"/>
  <c r="BE182" i="8"/>
  <c r="BE173" i="8"/>
  <c r="BE180" i="8"/>
  <c r="BE183" i="8"/>
  <c r="BE126" i="8"/>
  <c r="BE181" i="8"/>
  <c r="BE129" i="8"/>
  <c r="BE130" i="8"/>
  <c r="BE293" i="8" l="1"/>
  <c r="BE153" i="8"/>
  <c r="BE152" i="8"/>
  <c r="BE178" i="8"/>
  <c r="BE125" i="8"/>
  <c r="BE149" i="8"/>
  <c r="BE109" i="8"/>
  <c r="BE155" i="8"/>
  <c r="BE132" i="8"/>
  <c r="BE45" i="8"/>
  <c r="BE87" i="8"/>
  <c r="BE89" i="8"/>
  <c r="BE91" i="8"/>
  <c r="BE41" i="8"/>
  <c r="BE172" i="8"/>
  <c r="BE175" i="8"/>
  <c r="BE44" i="8"/>
  <c r="BE88" i="8"/>
  <c r="BE90" i="8"/>
  <c r="BE176" i="8"/>
  <c r="BE42" i="8"/>
  <c r="BE62" i="10" l="1"/>
  <c r="BE148" i="8"/>
  <c r="BE103" i="8"/>
  <c r="BE287" i="8" s="1"/>
  <c r="BE40" i="8"/>
  <c r="BE107" i="8"/>
  <c r="BE291" i="8" s="1"/>
  <c r="BE171" i="8"/>
  <c r="BE106" i="8"/>
  <c r="BE290" i="8" s="1"/>
  <c r="BE104" i="8"/>
  <c r="BE86" i="8"/>
  <c r="BF43" i="8"/>
  <c r="BF134" i="8"/>
  <c r="BF91" i="8"/>
  <c r="BF59" i="8"/>
  <c r="BF88" i="8"/>
  <c r="BF56" i="8"/>
  <c r="BF135" i="8"/>
  <c r="BF130" i="8"/>
  <c r="BF44" i="8"/>
  <c r="BF42" i="8"/>
  <c r="BF82" i="8"/>
  <c r="BF129" i="8"/>
  <c r="BF89" i="8"/>
  <c r="BF128" i="8"/>
  <c r="BF136" i="8"/>
  <c r="BF41" i="8"/>
  <c r="BF137" i="8"/>
  <c r="BF133" i="8"/>
  <c r="BF58" i="8"/>
  <c r="BF45" i="8"/>
  <c r="BF87" i="8"/>
  <c r="BF127" i="8"/>
  <c r="BF90" i="8"/>
  <c r="BF126" i="8"/>
  <c r="BE61" i="10" l="1"/>
  <c r="BE102" i="8"/>
  <c r="BF156" i="8"/>
  <c r="BF132" i="8"/>
  <c r="BF152" i="8"/>
  <c r="BF105" i="8"/>
  <c r="BF289" i="8" s="1"/>
  <c r="BF40" i="8"/>
  <c r="BF103" i="8"/>
  <c r="BF287" i="8" s="1"/>
  <c r="BF149" i="8"/>
  <c r="BF125" i="8"/>
  <c r="BF113" i="8"/>
  <c r="BF297" i="8" s="1"/>
  <c r="BF153" i="8"/>
  <c r="BF106" i="8"/>
  <c r="BF290" i="8" s="1"/>
  <c r="BF159" i="8"/>
  <c r="BF86" i="8"/>
  <c r="BF160" i="8"/>
  <c r="BF107" i="8"/>
  <c r="BF291" i="8" s="1"/>
  <c r="BF151" i="8"/>
  <c r="BF157" i="8"/>
  <c r="BF112" i="8"/>
  <c r="BF296" i="8" s="1"/>
  <c r="BF158" i="8"/>
  <c r="BF150" i="8"/>
  <c r="BF104" i="8"/>
  <c r="BF288" i="8" s="1"/>
  <c r="BE288" i="8"/>
  <c r="BE286" i="8" s="1"/>
  <c r="BF110" i="8"/>
  <c r="BF294" i="8" s="1"/>
  <c r="BF175" i="8"/>
  <c r="BF60" i="8"/>
  <c r="BF173" i="8"/>
  <c r="BF80" i="8"/>
  <c r="BF57" i="8"/>
  <c r="BF182" i="8"/>
  <c r="BF172" i="8"/>
  <c r="BF83" i="8"/>
  <c r="BF183" i="8"/>
  <c r="BF84" i="8"/>
  <c r="BF81" i="8"/>
  <c r="BF176" i="8"/>
  <c r="BF174" i="8"/>
  <c r="BF180" i="8"/>
  <c r="BF181" i="8"/>
  <c r="BF179" i="8"/>
  <c r="BF286" i="8" l="1"/>
  <c r="BF171" i="8"/>
  <c r="BF114" i="8"/>
  <c r="BF298" i="8" s="1"/>
  <c r="BF55" i="8"/>
  <c r="BF111" i="8"/>
  <c r="BF295" i="8" s="1"/>
  <c r="BF178" i="8"/>
  <c r="BF102" i="8"/>
  <c r="BF148" i="8"/>
  <c r="BF155" i="8"/>
  <c r="BF79" i="8"/>
  <c r="BG130" i="8"/>
  <c r="BG128" i="8"/>
  <c r="BG133" i="8"/>
  <c r="BG83" i="8"/>
  <c r="BG134" i="8"/>
  <c r="BG127" i="8"/>
  <c r="BG60" i="8"/>
  <c r="BG90" i="8"/>
  <c r="BG135" i="8"/>
  <c r="BG42" i="8"/>
  <c r="BG58" i="8"/>
  <c r="BG80" i="8"/>
  <c r="BG136" i="8"/>
  <c r="BG87" i="8"/>
  <c r="BG84" i="8"/>
  <c r="BG91" i="8"/>
  <c r="BG88" i="8"/>
  <c r="BG82" i="8"/>
  <c r="BG129" i="8"/>
  <c r="BG89" i="8"/>
  <c r="BG81" i="8"/>
  <c r="BG137" i="8"/>
  <c r="BG43" i="8"/>
  <c r="BG56" i="8"/>
  <c r="BG59" i="8"/>
  <c r="BG57" i="8"/>
  <c r="BG126" i="8"/>
  <c r="BF62" i="10" l="1"/>
  <c r="BF61" i="10"/>
  <c r="BG159" i="8"/>
  <c r="BG156" i="8"/>
  <c r="BG132" i="8"/>
  <c r="BG114" i="8"/>
  <c r="BG298" i="8" s="1"/>
  <c r="BG112" i="8"/>
  <c r="BG296" i="8" s="1"/>
  <c r="BG113" i="8"/>
  <c r="BG297" i="8" s="1"/>
  <c r="BG157" i="8"/>
  <c r="BG105" i="8"/>
  <c r="BG289" i="8" s="1"/>
  <c r="BG158" i="8"/>
  <c r="BG125" i="8"/>
  <c r="BG149" i="8"/>
  <c r="BG150" i="8"/>
  <c r="BG160" i="8"/>
  <c r="BG111" i="8"/>
  <c r="BG86" i="8"/>
  <c r="BG152" i="8"/>
  <c r="BG151" i="8"/>
  <c r="BG110" i="8"/>
  <c r="BG294" i="8" s="1"/>
  <c r="BG55" i="8"/>
  <c r="BG104" i="8"/>
  <c r="BG288" i="8" s="1"/>
  <c r="BG153" i="8"/>
  <c r="BF293" i="8"/>
  <c r="BF109" i="8"/>
  <c r="BG79" i="8"/>
  <c r="BG45" i="8"/>
  <c r="BG176" i="8"/>
  <c r="BG180" i="8"/>
  <c r="BG179" i="8"/>
  <c r="BG181" i="8"/>
  <c r="BG41" i="8"/>
  <c r="BG44" i="8"/>
  <c r="BG175" i="8"/>
  <c r="BG182" i="8"/>
  <c r="BG172" i="8"/>
  <c r="BG173" i="8"/>
  <c r="BG183" i="8"/>
  <c r="BG174" i="8"/>
  <c r="BG109" i="8" l="1"/>
  <c r="BG295" i="8"/>
  <c r="BG293" i="8" s="1"/>
  <c r="BG40" i="8"/>
  <c r="BG103" i="8"/>
  <c r="BG287" i="8" s="1"/>
  <c r="BG171" i="8"/>
  <c r="BG107" i="8"/>
  <c r="BG106" i="8"/>
  <c r="BG290" i="8" s="1"/>
  <c r="BG148" i="8"/>
  <c r="BG155" i="8"/>
  <c r="BG178" i="8"/>
  <c r="BG71" i="8"/>
  <c r="BG272" i="9" s="1"/>
  <c r="BG117" i="8"/>
  <c r="BG24" i="8"/>
  <c r="BH135" i="8"/>
  <c r="BH57" i="8"/>
  <c r="BH44" i="8"/>
  <c r="BH60" i="8"/>
  <c r="BH129" i="8"/>
  <c r="BH56" i="8"/>
  <c r="BH137" i="8"/>
  <c r="BH58" i="8"/>
  <c r="BH59" i="8"/>
  <c r="BG140" i="8" l="1"/>
  <c r="BG61" i="10"/>
  <c r="BG62" i="10"/>
  <c r="BG102" i="8"/>
  <c r="BG94" i="8" s="1"/>
  <c r="BH158" i="8"/>
  <c r="BH114" i="8"/>
  <c r="BH298" i="8" s="1"/>
  <c r="BH113" i="8"/>
  <c r="BH297" i="8" s="1"/>
  <c r="BH111" i="8"/>
  <c r="BH295" i="8" s="1"/>
  <c r="BH55" i="8"/>
  <c r="BH110" i="8"/>
  <c r="BH294" i="8" s="1"/>
  <c r="BH152" i="8"/>
  <c r="BH160" i="8"/>
  <c r="BH112" i="8"/>
  <c r="BH296" i="8" s="1"/>
  <c r="BG291" i="8"/>
  <c r="BG286" i="8" s="1"/>
  <c r="BH106" i="8"/>
  <c r="BH290" i="8" s="1"/>
  <c r="BH126" i="8"/>
  <c r="BH128" i="8"/>
  <c r="BH127" i="8"/>
  <c r="BH133" i="8"/>
  <c r="BH175" i="8"/>
  <c r="BH183" i="8"/>
  <c r="BH130" i="8"/>
  <c r="BG278" i="8" l="1"/>
  <c r="BH109" i="8"/>
  <c r="BH293" i="8"/>
  <c r="BH151" i="8"/>
  <c r="BH150" i="8"/>
  <c r="BH149" i="8"/>
  <c r="BH125" i="8"/>
  <c r="BH153" i="8"/>
  <c r="BH156" i="8"/>
  <c r="BH81" i="8"/>
  <c r="BH41" i="8"/>
  <c r="BH89" i="8"/>
  <c r="BH90" i="8"/>
  <c r="BH88" i="8"/>
  <c r="BH83" i="8"/>
  <c r="BH172" i="8"/>
  <c r="BH45" i="8"/>
  <c r="BH179" i="8"/>
  <c r="BH84" i="8"/>
  <c r="BI45" i="8"/>
  <c r="BH43" i="8"/>
  <c r="BH87" i="8"/>
  <c r="BH136" i="8"/>
  <c r="BH91" i="8"/>
  <c r="BH80" i="8"/>
  <c r="BH82" i="8"/>
  <c r="BH181" i="8"/>
  <c r="BH42" i="8"/>
  <c r="BH134" i="8"/>
  <c r="BH174" i="8"/>
  <c r="BH173" i="8"/>
  <c r="BH176" i="8"/>
  <c r="BH148" i="8" l="1"/>
  <c r="BH105" i="8"/>
  <c r="BH289" i="8" s="1"/>
  <c r="BH40" i="8"/>
  <c r="BH24" i="8" s="1"/>
  <c r="BH103" i="8"/>
  <c r="BH287" i="8" s="1"/>
  <c r="BH79" i="8"/>
  <c r="BH159" i="8"/>
  <c r="BH86" i="8"/>
  <c r="BH104" i="8"/>
  <c r="BH288" i="8" s="1"/>
  <c r="BH107" i="8"/>
  <c r="BH291" i="8" s="1"/>
  <c r="BH171" i="8"/>
  <c r="BH157" i="8"/>
  <c r="BH132" i="8"/>
  <c r="BH117" i="8" s="1"/>
  <c r="BI107" i="8"/>
  <c r="BI291" i="8" s="1"/>
  <c r="BI137" i="8"/>
  <c r="BH182" i="8"/>
  <c r="BH180" i="8"/>
  <c r="BI83" i="8"/>
  <c r="BI128" i="8"/>
  <c r="BI88" i="8"/>
  <c r="BI58" i="8"/>
  <c r="BI57" i="8"/>
  <c r="BI89" i="8"/>
  <c r="BI136" i="8"/>
  <c r="BI129" i="8"/>
  <c r="BI59" i="8"/>
  <c r="BI60" i="8"/>
  <c r="BI56" i="8"/>
  <c r="BI134" i="8"/>
  <c r="BI135" i="8"/>
  <c r="BI130" i="8"/>
  <c r="BI84" i="8"/>
  <c r="BH61" i="10" l="1"/>
  <c r="BH71" i="8"/>
  <c r="BH272" i="9" s="1"/>
  <c r="BH155" i="8"/>
  <c r="BH140" i="8" s="1"/>
  <c r="BH102" i="8"/>
  <c r="BH94" i="8" s="1"/>
  <c r="BH286" i="8"/>
  <c r="BI158" i="8"/>
  <c r="BI153" i="8"/>
  <c r="BI113" i="8"/>
  <c r="BI297" i="8" s="1"/>
  <c r="BI111" i="8"/>
  <c r="BI295" i="8" s="1"/>
  <c r="BI159" i="8"/>
  <c r="BI152" i="8"/>
  <c r="BI112" i="8"/>
  <c r="BI296" i="8" s="1"/>
  <c r="BI55" i="8"/>
  <c r="BI110" i="8"/>
  <c r="BI294" i="8" s="1"/>
  <c r="BI114" i="8"/>
  <c r="BI298" i="8" s="1"/>
  <c r="BH178" i="8"/>
  <c r="BI157" i="8"/>
  <c r="BI160" i="8"/>
  <c r="BI151" i="8"/>
  <c r="BI133" i="8"/>
  <c r="BI127" i="8"/>
  <c r="BI181" i="8"/>
  <c r="BI180" i="8"/>
  <c r="BI41" i="8"/>
  <c r="BI126" i="8"/>
  <c r="BI82" i="8"/>
  <c r="BI42" i="8"/>
  <c r="BI81" i="8"/>
  <c r="BI90" i="8"/>
  <c r="BI174" i="8"/>
  <c r="BI44" i="8"/>
  <c r="BI182" i="8"/>
  <c r="BI80" i="8"/>
  <c r="BI183" i="8"/>
  <c r="BI176" i="8"/>
  <c r="BI91" i="8"/>
  <c r="BI43" i="8"/>
  <c r="BI175" i="8"/>
  <c r="BJ127" i="8"/>
  <c r="BI87" i="8"/>
  <c r="BH278" i="8" l="1"/>
  <c r="BH62" i="10"/>
  <c r="BI293" i="8"/>
  <c r="BI109" i="8"/>
  <c r="BI156" i="8"/>
  <c r="BI132" i="8"/>
  <c r="BI86" i="8"/>
  <c r="BI79" i="8"/>
  <c r="BI106" i="8"/>
  <c r="BI290" i="8" s="1"/>
  <c r="BI150" i="8"/>
  <c r="BI149" i="8"/>
  <c r="BI125" i="8"/>
  <c r="BI40" i="8"/>
  <c r="BI24" i="8" s="1"/>
  <c r="BI103" i="8"/>
  <c r="BI287" i="8" s="1"/>
  <c r="BI104" i="8"/>
  <c r="BI288" i="8" s="1"/>
  <c r="BI105" i="8"/>
  <c r="BI289" i="8" s="1"/>
  <c r="BJ150" i="8"/>
  <c r="BI173" i="8"/>
  <c r="BJ173" i="8"/>
  <c r="BJ130" i="8"/>
  <c r="BJ129" i="8"/>
  <c r="BJ41" i="8"/>
  <c r="BJ45" i="8"/>
  <c r="BI172" i="8"/>
  <c r="BJ60" i="8"/>
  <c r="BJ126" i="8"/>
  <c r="BJ44" i="8"/>
  <c r="BJ128" i="8"/>
  <c r="BI179" i="8"/>
  <c r="BJ136" i="8"/>
  <c r="BJ137" i="8"/>
  <c r="BJ42" i="8"/>
  <c r="BJ43" i="8"/>
  <c r="BI117" i="8" l="1"/>
  <c r="BI71" i="8"/>
  <c r="BI272" i="9" s="1"/>
  <c r="BJ153" i="8"/>
  <c r="BJ149" i="8"/>
  <c r="BJ114" i="8"/>
  <c r="BJ298" i="8" s="1"/>
  <c r="BI171" i="8"/>
  <c r="BJ40" i="8"/>
  <c r="BJ103" i="8"/>
  <c r="BJ287" i="8" s="1"/>
  <c r="BJ152" i="8"/>
  <c r="BJ159" i="8"/>
  <c r="BJ105" i="8"/>
  <c r="BJ289" i="8" s="1"/>
  <c r="BJ151" i="8"/>
  <c r="BJ107" i="8"/>
  <c r="BJ291" i="8" s="1"/>
  <c r="BJ106" i="8"/>
  <c r="BJ290" i="8" s="1"/>
  <c r="BJ104" i="8"/>
  <c r="BJ288" i="8" s="1"/>
  <c r="BI178" i="8"/>
  <c r="BI148" i="8"/>
  <c r="BI286" i="8"/>
  <c r="BI102" i="8"/>
  <c r="BI94" i="8" s="1"/>
  <c r="BI155" i="8"/>
  <c r="BJ160" i="8"/>
  <c r="BJ125" i="8"/>
  <c r="BJ172" i="8"/>
  <c r="BJ88" i="8"/>
  <c r="BJ81" i="8"/>
  <c r="BJ57" i="8"/>
  <c r="BJ174" i="8"/>
  <c r="BJ58" i="8"/>
  <c r="BJ80" i="8"/>
  <c r="BJ83" i="8"/>
  <c r="BJ182" i="8"/>
  <c r="BJ87" i="8"/>
  <c r="BJ84" i="8"/>
  <c r="BJ59" i="8"/>
  <c r="BK127" i="8"/>
  <c r="BJ175" i="8"/>
  <c r="BJ89" i="8"/>
  <c r="BJ134" i="8"/>
  <c r="BJ183" i="8"/>
  <c r="BJ91" i="8"/>
  <c r="BJ56" i="8"/>
  <c r="BJ133" i="8"/>
  <c r="BJ82" i="8"/>
  <c r="BJ135" i="8"/>
  <c r="BJ176" i="8"/>
  <c r="BJ90" i="8"/>
  <c r="BI278" i="8" l="1"/>
  <c r="BI62" i="10"/>
  <c r="BI61" i="10"/>
  <c r="BJ148" i="8"/>
  <c r="BI140" i="8"/>
  <c r="BJ286" i="8"/>
  <c r="BJ112" i="8"/>
  <c r="BJ296" i="8" s="1"/>
  <c r="BJ86" i="8"/>
  <c r="BJ110" i="8"/>
  <c r="BJ294" i="8" s="1"/>
  <c r="BJ55" i="8"/>
  <c r="BJ24" i="8" s="1"/>
  <c r="BJ157" i="8"/>
  <c r="BJ113" i="8"/>
  <c r="BJ297" i="8" s="1"/>
  <c r="BJ79" i="8"/>
  <c r="BJ111" i="8"/>
  <c r="BJ295" i="8" s="1"/>
  <c r="BJ158" i="8"/>
  <c r="BJ171" i="8"/>
  <c r="BJ61" i="10" s="1"/>
  <c r="BJ156" i="8"/>
  <c r="BJ132" i="8"/>
  <c r="BJ117" i="8" s="1"/>
  <c r="BJ102" i="8"/>
  <c r="BK150" i="8"/>
  <c r="BK173" i="8"/>
  <c r="BJ180" i="8"/>
  <c r="BK134" i="8"/>
  <c r="BK136" i="8"/>
  <c r="BK42" i="8"/>
  <c r="BK135" i="8"/>
  <c r="BJ179" i="8"/>
  <c r="BK137" i="8"/>
  <c r="BK133" i="8"/>
  <c r="BJ181" i="8"/>
  <c r="BL303" i="8" l="1"/>
  <c r="BL275" i="9" s="1"/>
  <c r="AJ61" i="10"/>
  <c r="BJ71" i="8"/>
  <c r="BJ272" i="9" s="1"/>
  <c r="BK160" i="8"/>
  <c r="BK159" i="8"/>
  <c r="BK158" i="8"/>
  <c r="BJ178" i="8"/>
  <c r="BK157" i="8"/>
  <c r="BK132" i="8"/>
  <c r="BK156" i="8"/>
  <c r="BJ109" i="8"/>
  <c r="BJ94" i="8" s="1"/>
  <c r="BJ293" i="8"/>
  <c r="BJ278" i="8" s="1"/>
  <c r="BJ155" i="8"/>
  <c r="BJ140" i="8" s="1"/>
  <c r="BK104" i="8"/>
  <c r="BK288" i="8" s="1"/>
  <c r="BK90" i="8"/>
  <c r="BK126" i="8"/>
  <c r="BK130" i="8"/>
  <c r="BK180" i="8"/>
  <c r="BK80" i="8"/>
  <c r="BK182" i="8"/>
  <c r="BK60" i="8"/>
  <c r="BK82" i="8"/>
  <c r="BK59" i="8"/>
  <c r="BK81" i="8"/>
  <c r="BK89" i="8"/>
  <c r="BK83" i="8"/>
  <c r="BK57" i="8"/>
  <c r="BK56" i="8"/>
  <c r="BK91" i="8"/>
  <c r="BK45" i="8"/>
  <c r="BK84" i="8"/>
  <c r="BK44" i="8"/>
  <c r="BK129" i="8"/>
  <c r="BK179" i="8"/>
  <c r="BK88" i="8"/>
  <c r="BK58" i="8"/>
  <c r="BK128" i="8"/>
  <c r="BK181" i="8"/>
  <c r="BK183" i="8"/>
  <c r="BK43" i="8"/>
  <c r="BJ62" i="10" l="1"/>
  <c r="BK155" i="8"/>
  <c r="BK153" i="8"/>
  <c r="BK106" i="8"/>
  <c r="BK290" i="8" s="1"/>
  <c r="BK55" i="8"/>
  <c r="BK110" i="8"/>
  <c r="BK294" i="8" s="1"/>
  <c r="BK125" i="8"/>
  <c r="BK117" i="8" s="1"/>
  <c r="BK149" i="8"/>
  <c r="BK79" i="8"/>
  <c r="BK114" i="8"/>
  <c r="BK298" i="8" s="1"/>
  <c r="BK152" i="8"/>
  <c r="BK107" i="8"/>
  <c r="BK291" i="8" s="1"/>
  <c r="BK151" i="8"/>
  <c r="BK111" i="8"/>
  <c r="BK295" i="8" s="1"/>
  <c r="BK113" i="8"/>
  <c r="BK297" i="8" s="1"/>
  <c r="BK178" i="8"/>
  <c r="BK112" i="8"/>
  <c r="BK296" i="8" s="1"/>
  <c r="BK105" i="8"/>
  <c r="BK289" i="8" s="1"/>
  <c r="BK87" i="8"/>
  <c r="BK175" i="8"/>
  <c r="BK172" i="8"/>
  <c r="BK176" i="8"/>
  <c r="BK41" i="8"/>
  <c r="BL130" i="8"/>
  <c r="BK174" i="8"/>
  <c r="BK62" i="10" l="1"/>
  <c r="BK293" i="8"/>
  <c r="BK86" i="8"/>
  <c r="BK171" i="8"/>
  <c r="BK103" i="8"/>
  <c r="BK102" i="8" s="1"/>
  <c r="BK40" i="8"/>
  <c r="BK24" i="8" s="1"/>
  <c r="BK148" i="8"/>
  <c r="BK140" i="8" s="1"/>
  <c r="BK109" i="8"/>
  <c r="BL153" i="8"/>
  <c r="BL127" i="8"/>
  <c r="BL176" i="8"/>
  <c r="BL83" i="8"/>
  <c r="BL84" i="8"/>
  <c r="BL82" i="8"/>
  <c r="BL128" i="8"/>
  <c r="BL80" i="8"/>
  <c r="BL81" i="8"/>
  <c r="BL126" i="8"/>
  <c r="BL129" i="8"/>
  <c r="BK71" i="8" l="1"/>
  <c r="BK272" i="9" s="1"/>
  <c r="BK61" i="10"/>
  <c r="BK94" i="8"/>
  <c r="BL152" i="8"/>
  <c r="BL151" i="8"/>
  <c r="BL150" i="8"/>
  <c r="BL125" i="8"/>
  <c r="BL149" i="8"/>
  <c r="BK287" i="8"/>
  <c r="BK286" i="8" s="1"/>
  <c r="BL79" i="8"/>
  <c r="BL41" i="8"/>
  <c r="BL42" i="8"/>
  <c r="BL134" i="8"/>
  <c r="BL44" i="8"/>
  <c r="BL43" i="8"/>
  <c r="BL45" i="8"/>
  <c r="Y54" i="11" l="1"/>
  <c r="Z54" i="11"/>
  <c r="AA54" i="11"/>
  <c r="BK278" i="8"/>
  <c r="BN303" i="8" s="1"/>
  <c r="BN275" i="9" s="1"/>
  <c r="AB54" i="11"/>
  <c r="AC54" i="11"/>
  <c r="AD54" i="11"/>
  <c r="AG54" i="11"/>
  <c r="AI54" i="11"/>
  <c r="AJ54" i="11"/>
  <c r="AK54" i="11"/>
  <c r="BL148" i="8"/>
  <c r="BL107" i="8"/>
  <c r="BL291" i="8" s="1"/>
  <c r="BL106" i="8"/>
  <c r="BL290" i="8" s="1"/>
  <c r="BL104" i="8"/>
  <c r="BL288" i="8" s="1"/>
  <c r="BL40" i="8"/>
  <c r="BL103" i="8"/>
  <c r="BL105" i="8"/>
  <c r="BL289" i="8" s="1"/>
  <c r="BL157" i="8"/>
  <c r="BL174" i="8"/>
  <c r="BL136" i="8"/>
  <c r="BL135" i="8"/>
  <c r="BL60" i="8"/>
  <c r="BL173" i="8"/>
  <c r="BL87" i="8"/>
  <c r="BL89" i="8"/>
  <c r="BL133" i="8"/>
  <c r="BL57" i="8"/>
  <c r="BL137" i="8"/>
  <c r="BL88" i="8"/>
  <c r="BL175" i="8"/>
  <c r="BL180" i="8"/>
  <c r="BL56" i="8"/>
  <c r="BL172" i="8"/>
  <c r="BL91" i="8"/>
  <c r="BL90" i="8"/>
  <c r="BL59" i="8"/>
  <c r="BL58" i="8"/>
  <c r="BL102" i="8" l="1"/>
  <c r="BL110" i="8"/>
  <c r="BL294" i="8" s="1"/>
  <c r="BL55" i="8"/>
  <c r="BL24" i="8" s="1"/>
  <c r="BL159" i="8"/>
  <c r="BL114" i="8"/>
  <c r="BL298" i="8" s="1"/>
  <c r="BL86" i="8"/>
  <c r="BL158" i="8"/>
  <c r="BL113" i="8"/>
  <c r="BL297" i="8" s="1"/>
  <c r="BL112" i="8"/>
  <c r="BL296" i="8" s="1"/>
  <c r="BL160" i="8"/>
  <c r="BL156" i="8"/>
  <c r="BL111" i="8"/>
  <c r="BL295" i="8" s="1"/>
  <c r="BL287" i="8"/>
  <c r="BL286" i="8" s="1"/>
  <c r="BL171" i="8"/>
  <c r="BL132" i="8"/>
  <c r="BL117" i="8" s="1"/>
  <c r="BM303" i="8"/>
  <c r="AS199" i="8"/>
  <c r="AT199" i="8"/>
  <c r="AN199" i="8"/>
  <c r="BL199" i="8"/>
  <c r="BQ199" i="8"/>
  <c r="BY199" i="8"/>
  <c r="AT196" i="8"/>
  <c r="AJ196" i="8"/>
  <c r="BH196" i="8"/>
  <c r="BA196" i="8"/>
  <c r="BQ196" i="8"/>
  <c r="BY196" i="8"/>
  <c r="AO195" i="8"/>
  <c r="AO196" i="8"/>
  <c r="AO197" i="8"/>
  <c r="AO198" i="8"/>
  <c r="AO199" i="8"/>
  <c r="BI195" i="8"/>
  <c r="BI196" i="8"/>
  <c r="BI197" i="8"/>
  <c r="BI198" i="8"/>
  <c r="BI199" i="8"/>
  <c r="BB195" i="8"/>
  <c r="BB196" i="8"/>
  <c r="BB197" i="8"/>
  <c r="BB198" i="8"/>
  <c r="BB199" i="8"/>
  <c r="AK195" i="8"/>
  <c r="AK196" i="8"/>
  <c r="AK197" i="8"/>
  <c r="AK198" i="8"/>
  <c r="AK199" i="8"/>
  <c r="BP195" i="8"/>
  <c r="BP196" i="8"/>
  <c r="BP197" i="8"/>
  <c r="BP198" i="8"/>
  <c r="BP199" i="8"/>
  <c r="BX195" i="8"/>
  <c r="BX196" i="8"/>
  <c r="BX197" i="8"/>
  <c r="BX198" i="8"/>
  <c r="BX199" i="8"/>
  <c r="BJ197" i="8"/>
  <c r="AS197" i="8"/>
  <c r="BS197" i="8"/>
  <c r="CA197" i="8"/>
  <c r="BF198" i="8"/>
  <c r="BJ198" i="8"/>
  <c r="BC198" i="8"/>
  <c r="BG198" i="8"/>
  <c r="BR198" i="8"/>
  <c r="BZ198" i="8"/>
  <c r="BA199" i="8"/>
  <c r="BE199" i="8"/>
  <c r="AX199" i="8"/>
  <c r="AQ199" i="8"/>
  <c r="BR199" i="8"/>
  <c r="BZ199" i="8"/>
  <c r="AU196" i="8"/>
  <c r="AR196" i="8"/>
  <c r="BR196" i="8"/>
  <c r="BZ196" i="8"/>
  <c r="AW195" i="8"/>
  <c r="AW196" i="8"/>
  <c r="AW197" i="8"/>
  <c r="AW198" i="8"/>
  <c r="AW199" i="8"/>
  <c r="AN195" i="8"/>
  <c r="AN196" i="8"/>
  <c r="AN197" i="8"/>
  <c r="AN198" i="8"/>
  <c r="BL195" i="8"/>
  <c r="BL196" i="8"/>
  <c r="BL197" i="8"/>
  <c r="BL198" i="8"/>
  <c r="AU195" i="8"/>
  <c r="AU197" i="8"/>
  <c r="AU198" i="8"/>
  <c r="AU199" i="8"/>
  <c r="BQ195" i="8"/>
  <c r="BQ197" i="8"/>
  <c r="BQ198" i="8"/>
  <c r="BY195" i="8"/>
  <c r="BY197" i="8"/>
  <c r="BY198" i="8"/>
  <c r="AP197" i="8"/>
  <c r="BE197" i="8"/>
  <c r="BT197" i="8"/>
  <c r="CB197" i="8"/>
  <c r="BM198" i="8"/>
  <c r="AT198" i="8"/>
  <c r="AM198" i="8"/>
  <c r="BS198" i="8"/>
  <c r="CA198" i="8"/>
  <c r="AJ199" i="8"/>
  <c r="BH199" i="8"/>
  <c r="BS199" i="8"/>
  <c r="CA199" i="8"/>
  <c r="BJ196" i="8"/>
  <c r="BF196" i="8"/>
  <c r="AY196" i="8"/>
  <c r="BC196" i="8"/>
  <c r="BS196" i="8"/>
  <c r="CA196" i="8"/>
  <c r="BE195" i="8"/>
  <c r="BE196" i="8"/>
  <c r="BE198" i="8"/>
  <c r="AZ195" i="8"/>
  <c r="AZ196" i="8"/>
  <c r="AZ197" i="8"/>
  <c r="AZ198" i="8"/>
  <c r="AZ199" i="8"/>
  <c r="BM195" i="8"/>
  <c r="BM196" i="8"/>
  <c r="BM197" i="8"/>
  <c r="BM199" i="8"/>
  <c r="BF195" i="8"/>
  <c r="BF197" i="8"/>
  <c r="BF199" i="8"/>
  <c r="BR195" i="8"/>
  <c r="BR197" i="8"/>
  <c r="BZ195" i="8"/>
  <c r="BZ197" i="8"/>
  <c r="AV197" i="8"/>
  <c r="BG197" i="8"/>
  <c r="BU197" i="8"/>
  <c r="CC197" i="8"/>
  <c r="AJ198" i="8"/>
  <c r="BA198" i="8"/>
  <c r="BD198" i="8"/>
  <c r="BT198" i="8"/>
  <c r="CB198" i="8"/>
  <c r="AV199" i="8"/>
  <c r="AR199" i="8"/>
  <c r="BT199" i="8"/>
  <c r="CB199" i="8"/>
  <c r="AS196" i="8"/>
  <c r="BT196" i="8"/>
  <c r="CB196" i="8"/>
  <c r="AQ195" i="8"/>
  <c r="AQ196" i="8"/>
  <c r="AQ197" i="8"/>
  <c r="AQ198" i="8"/>
  <c r="BJ195" i="8"/>
  <c r="BJ199" i="8"/>
  <c r="AS195" i="8"/>
  <c r="AS198" i="8"/>
  <c r="AL195" i="8"/>
  <c r="AL196" i="8"/>
  <c r="AL197" i="8"/>
  <c r="AL198" i="8"/>
  <c r="AL199" i="8"/>
  <c r="BS195" i="8"/>
  <c r="CA195" i="8"/>
  <c r="BD197" i="8"/>
  <c r="AM197" i="8"/>
  <c r="BK197" i="8"/>
  <c r="BN197" i="8"/>
  <c r="BV197" i="8"/>
  <c r="CD197" i="8"/>
  <c r="AR198" i="8"/>
  <c r="BK198" i="8"/>
  <c r="BU198" i="8"/>
  <c r="CC198" i="8"/>
  <c r="AM199" i="8"/>
  <c r="AY199" i="8"/>
  <c r="BD199" i="8"/>
  <c r="BU199" i="8"/>
  <c r="CC199" i="8"/>
  <c r="AP196" i="8"/>
  <c r="BU196" i="8"/>
  <c r="CC196" i="8"/>
  <c r="AY195" i="8"/>
  <c r="AY197" i="8"/>
  <c r="AY198" i="8"/>
  <c r="AP195" i="8"/>
  <c r="AP198" i="8"/>
  <c r="AP199" i="8"/>
  <c r="BC195" i="8"/>
  <c r="BC197" i="8"/>
  <c r="BC199" i="8"/>
  <c r="AV195" i="8"/>
  <c r="AV196" i="8"/>
  <c r="AV198" i="8"/>
  <c r="BT195" i="8"/>
  <c r="CB195" i="8"/>
  <c r="AX197" i="8"/>
  <c r="BO197" i="8"/>
  <c r="BW197" i="8"/>
  <c r="CE197" i="8"/>
  <c r="BN198" i="8"/>
  <c r="BV198" i="8"/>
  <c r="CD198" i="8"/>
  <c r="BN199" i="8"/>
  <c r="BV199" i="8"/>
  <c r="CD199" i="8"/>
  <c r="BG196" i="8"/>
  <c r="BN196" i="8"/>
  <c r="BV196" i="8"/>
  <c r="CD196" i="8"/>
  <c r="BG195" i="8"/>
  <c r="BG199" i="8"/>
  <c r="BA195" i="8"/>
  <c r="BA197" i="8"/>
  <c r="AJ195" i="8"/>
  <c r="AJ197" i="8"/>
  <c r="BH195" i="8"/>
  <c r="BH197" i="8"/>
  <c r="BH198" i="8"/>
  <c r="BU195" i="8"/>
  <c r="CC195" i="8"/>
  <c r="BO198" i="8"/>
  <c r="BW198" i="8"/>
  <c r="CE198" i="8"/>
  <c r="BO199" i="8"/>
  <c r="BW199" i="8"/>
  <c r="CE199" i="8"/>
  <c r="BD196" i="8"/>
  <c r="AM196" i="8"/>
  <c r="BK196" i="8"/>
  <c r="BO196" i="8"/>
  <c r="BW196" i="8"/>
  <c r="CE196" i="8"/>
  <c r="AM195" i="8"/>
  <c r="BK195" i="8"/>
  <c r="BK199" i="8"/>
  <c r="AT195" i="8"/>
  <c r="AT197" i="8"/>
  <c r="BN195" i="8"/>
  <c r="BV195" i="8"/>
  <c r="CD195" i="8"/>
  <c r="AR197" i="8"/>
  <c r="AX196" i="8"/>
  <c r="AX195" i="8"/>
  <c r="AX198" i="8"/>
  <c r="AR195" i="8"/>
  <c r="BD195" i="8"/>
  <c r="BO195" i="8"/>
  <c r="BW195" i="8"/>
  <c r="CE195" i="8"/>
  <c r="AX204" i="8"/>
  <c r="AJ204" i="8"/>
  <c r="AL204" i="8"/>
  <c r="AN204" i="8"/>
  <c r="AJ205" i="8"/>
  <c r="AP205" i="8"/>
  <c r="AU205" i="8"/>
  <c r="AN205" i="8"/>
  <c r="AZ203" i="8"/>
  <c r="AQ203" i="8"/>
  <c r="AU203" i="8"/>
  <c r="BI203" i="8"/>
  <c r="BU203" i="8"/>
  <c r="CC203" i="8"/>
  <c r="AY202" i="8"/>
  <c r="AY203" i="8"/>
  <c r="AY204" i="8"/>
  <c r="AY205" i="8"/>
  <c r="AY206" i="8"/>
  <c r="BK202" i="8"/>
  <c r="BK203" i="8"/>
  <c r="BK204" i="8"/>
  <c r="BK205" i="8"/>
  <c r="BK206" i="8"/>
  <c r="AJ202" i="8"/>
  <c r="AJ203" i="8"/>
  <c r="AJ206" i="8"/>
  <c r="BH202" i="8"/>
  <c r="BH203" i="8"/>
  <c r="BH204" i="8"/>
  <c r="BH205" i="8"/>
  <c r="BH206" i="8"/>
  <c r="BR203" i="8"/>
  <c r="BZ203" i="8"/>
  <c r="AU206" i="8"/>
  <c r="BF206" i="8"/>
  <c r="AR206" i="8"/>
  <c r="BF204" i="8"/>
  <c r="AS204" i="8"/>
  <c r="AU204" i="8"/>
  <c r="AW204" i="8"/>
  <c r="AR205" i="8"/>
  <c r="BA205" i="8"/>
  <c r="BE205" i="8"/>
  <c r="AX205" i="8"/>
  <c r="BB203" i="8"/>
  <c r="BE203" i="8"/>
  <c r="BN203" i="8"/>
  <c r="BV203" i="8"/>
  <c r="CD203" i="8"/>
  <c r="BG202" i="8"/>
  <c r="BG203" i="8"/>
  <c r="BG204" i="8"/>
  <c r="BG205" i="8"/>
  <c r="BG206" i="8"/>
  <c r="AP202" i="8"/>
  <c r="AP203" i="8"/>
  <c r="AP204" i="8"/>
  <c r="AP206" i="8"/>
  <c r="AU202" i="8"/>
  <c r="AN202" i="8"/>
  <c r="AN203" i="8"/>
  <c r="AN206" i="8"/>
  <c r="BS203" i="8"/>
  <c r="CA203" i="8"/>
  <c r="BC206" i="8"/>
  <c r="AK206" i="8"/>
  <c r="BI206" i="8"/>
  <c r="BB206" i="8"/>
  <c r="BA204" i="8"/>
  <c r="BC204" i="8"/>
  <c r="BE204" i="8"/>
  <c r="AZ205" i="8"/>
  <c r="AK205" i="8"/>
  <c r="BI205" i="8"/>
  <c r="BL203" i="8"/>
  <c r="AL203" i="8"/>
  <c r="BO203" i="8"/>
  <c r="BW203" i="8"/>
  <c r="CE203" i="8"/>
  <c r="AK202" i="8"/>
  <c r="AK203" i="8"/>
  <c r="AK204" i="8"/>
  <c r="BB202" i="8"/>
  <c r="BB204" i="8"/>
  <c r="BB205" i="8"/>
  <c r="BE202" i="8"/>
  <c r="BE206" i="8"/>
  <c r="AX202" i="8"/>
  <c r="AX203" i="8"/>
  <c r="AX206" i="8"/>
  <c r="BT203" i="8"/>
  <c r="CB203" i="8"/>
  <c r="AV206" i="8"/>
  <c r="AS206" i="8"/>
  <c r="BI204" i="8"/>
  <c r="AV205" i="8"/>
  <c r="AO205" i="8"/>
  <c r="AS203" i="8"/>
  <c r="AV203" i="8"/>
  <c r="BP203" i="8"/>
  <c r="BX203" i="8"/>
  <c r="AS202" i="8"/>
  <c r="AS205" i="8"/>
  <c r="AL202" i="8"/>
  <c r="AL205" i="8"/>
  <c r="AL206" i="8"/>
  <c r="BJ202" i="8"/>
  <c r="BJ203" i="8"/>
  <c r="BJ204" i="8"/>
  <c r="BJ205" i="8"/>
  <c r="BJ206" i="8"/>
  <c r="AO206" i="8"/>
  <c r="AZ206" i="8"/>
  <c r="BD206" i="8"/>
  <c r="AM204" i="8"/>
  <c r="AQ205" i="8"/>
  <c r="BF205" i="8"/>
  <c r="BC203" i="8"/>
  <c r="BQ203" i="8"/>
  <c r="BY203" i="8"/>
  <c r="BA202" i="8"/>
  <c r="BA203" i="8"/>
  <c r="BA206" i="8"/>
  <c r="AR202" i="8"/>
  <c r="AR203" i="8"/>
  <c r="AR204" i="8"/>
  <c r="AV202" i="8"/>
  <c r="AV204" i="8"/>
  <c r="AW206" i="8"/>
  <c r="AT204" i="8"/>
  <c r="AT205" i="8"/>
  <c r="BC205" i="8"/>
  <c r="AM205" i="8"/>
  <c r="BF203" i="8"/>
  <c r="AO203" i="8"/>
  <c r="AT203" i="8"/>
  <c r="BM203" i="8"/>
  <c r="BI202" i="8"/>
  <c r="BC202" i="8"/>
  <c r="BF202" i="8"/>
  <c r="AQ206" i="8"/>
  <c r="AQ204" i="8"/>
  <c r="AZ204" i="8"/>
  <c r="BD204" i="8"/>
  <c r="AW205" i="8"/>
  <c r="BD203" i="8"/>
  <c r="AM203" i="8"/>
  <c r="AO202" i="8"/>
  <c r="AO204" i="8"/>
  <c r="AT202" i="8"/>
  <c r="AT206" i="8"/>
  <c r="AM202" i="8"/>
  <c r="AM206" i="8"/>
  <c r="BD205" i="8"/>
  <c r="AW203" i="8"/>
  <c r="AQ202" i="8"/>
  <c r="AZ202" i="8"/>
  <c r="BD202" i="8"/>
  <c r="AW202" i="8"/>
  <c r="BL179" i="8"/>
  <c r="BL183" i="8"/>
  <c r="BL182" i="8"/>
  <c r="BL181" i="8"/>
  <c r="CE202" i="8" l="1"/>
  <c r="Y55" i="11"/>
  <c r="Z55" i="11"/>
  <c r="AA55" i="11"/>
  <c r="BM275" i="9"/>
  <c r="AK67" i="11"/>
  <c r="BL71" i="8"/>
  <c r="BL272" i="9" s="1"/>
  <c r="AC55" i="11"/>
  <c r="AD55" i="11"/>
  <c r="AG55" i="11"/>
  <c r="AH55" i="11"/>
  <c r="AI55" i="11"/>
  <c r="AJ55" i="11"/>
  <c r="AK55" i="11"/>
  <c r="BL61" i="10"/>
  <c r="BP202" i="8"/>
  <c r="CC206" i="8"/>
  <c r="CA206" i="8"/>
  <c r="BU206" i="8"/>
  <c r="BO206" i="8"/>
  <c r="BV206" i="8"/>
  <c r="BU202" i="8"/>
  <c r="CB202" i="8"/>
  <c r="CA202" i="8"/>
  <c r="BQ206" i="8"/>
  <c r="BX206" i="8"/>
  <c r="BO202" i="8"/>
  <c r="BV202" i="8"/>
  <c r="BL206" i="8"/>
  <c r="BT206" i="8"/>
  <c r="BS206" i="8"/>
  <c r="BZ206" i="8"/>
  <c r="BY206" i="8"/>
  <c r="BW202" i="8"/>
  <c r="CD202" i="8"/>
  <c r="BY202" i="8"/>
  <c r="BQ202" i="8"/>
  <c r="BX202" i="8"/>
  <c r="BN206" i="8"/>
  <c r="BL202" i="8"/>
  <c r="BP206" i="8"/>
  <c r="BM206" i="8"/>
  <c r="BN202" i="8"/>
  <c r="BT202" i="8"/>
  <c r="BS202" i="8"/>
  <c r="BZ202" i="8"/>
  <c r="BM202" i="8"/>
  <c r="CE206" i="8"/>
  <c r="BR206" i="8"/>
  <c r="BW206" i="8"/>
  <c r="CD206" i="8"/>
  <c r="CC202" i="8"/>
  <c r="CB206" i="8"/>
  <c r="BR202" i="8"/>
  <c r="BV204" i="8"/>
  <c r="CD204" i="8"/>
  <c r="CA204" i="8"/>
  <c r="BU204" i="8"/>
  <c r="CC204" i="8"/>
  <c r="BX204" i="8"/>
  <c r="CE204" i="8"/>
  <c r="BN204" i="8"/>
  <c r="BR204" i="8"/>
  <c r="BS204" i="8"/>
  <c r="BP204" i="8"/>
  <c r="BW204" i="8"/>
  <c r="BY204" i="8"/>
  <c r="BO204" i="8"/>
  <c r="CB204" i="8"/>
  <c r="BQ204" i="8"/>
  <c r="BM204" i="8"/>
  <c r="BT204" i="8"/>
  <c r="BL204" i="8"/>
  <c r="BZ204" i="8"/>
  <c r="BU205" i="8"/>
  <c r="CD205" i="8"/>
  <c r="BL155" i="8"/>
  <c r="BL140" i="8" s="1"/>
  <c r="CE205" i="8"/>
  <c r="CA205" i="8"/>
  <c r="BW205" i="8"/>
  <c r="BY205" i="8"/>
  <c r="BZ205" i="8"/>
  <c r="BV205" i="8"/>
  <c r="BQ205" i="8"/>
  <c r="BX205" i="8"/>
  <c r="CC205" i="8"/>
  <c r="BM205" i="8"/>
  <c r="CB205" i="8"/>
  <c r="BP205" i="8"/>
  <c r="BO205" i="8"/>
  <c r="BN205" i="8"/>
  <c r="BL205" i="8"/>
  <c r="BS205" i="8"/>
  <c r="BR205" i="8"/>
  <c r="BT205" i="8"/>
  <c r="BL178" i="8"/>
  <c r="BL109" i="8"/>
  <c r="BL94" i="8" s="1"/>
  <c r="BL293" i="8"/>
  <c r="BL278" i="8" s="1"/>
  <c r="BI201" i="8"/>
  <c r="AW194" i="8"/>
  <c r="BA194" i="8"/>
  <c r="BS194" i="8"/>
  <c r="AW201" i="8"/>
  <c r="BR194" i="8"/>
  <c r="AZ201" i="8"/>
  <c r="AX201" i="8"/>
  <c r="AK201" i="8"/>
  <c r="AU194" i="8"/>
  <c r="BJ201" i="8"/>
  <c r="AS201" i="8"/>
  <c r="AP201" i="8"/>
  <c r="BU194" i="8"/>
  <c r="BL194" i="8"/>
  <c r="AM201" i="8"/>
  <c r="AP194" i="8"/>
  <c r="CD194" i="8"/>
  <c r="AO194" i="8"/>
  <c r="BC201" i="8"/>
  <c r="AV201" i="8"/>
  <c r="CE194" i="8"/>
  <c r="BG194" i="8"/>
  <c r="BJ194" i="8"/>
  <c r="AN194" i="8"/>
  <c r="AK194" i="8"/>
  <c r="AL201" i="8"/>
  <c r="BD201" i="8"/>
  <c r="BF201" i="8"/>
  <c r="AO201" i="8"/>
  <c r="BO194" i="8"/>
  <c r="AT201" i="8"/>
  <c r="AR201" i="8"/>
  <c r="BN194" i="8"/>
  <c r="AJ194" i="8"/>
  <c r="AV194" i="8"/>
  <c r="AQ201" i="8"/>
  <c r="AU201" i="8"/>
  <c r="AR194" i="8"/>
  <c r="BA201" i="8"/>
  <c r="AY201" i="8"/>
  <c r="BE201" i="8"/>
  <c r="BM194" i="8"/>
  <c r="BE194" i="8"/>
  <c r="AX194" i="8"/>
  <c r="AT194" i="8"/>
  <c r="CC194" i="8"/>
  <c r="AQ194" i="8"/>
  <c r="BQ194" i="8"/>
  <c r="BI194" i="8"/>
  <c r="BY194" i="8"/>
  <c r="BH201" i="8"/>
  <c r="BK201" i="8"/>
  <c r="BB201" i="8"/>
  <c r="AJ201" i="8"/>
  <c r="BK194" i="8"/>
  <c r="AY194" i="8"/>
  <c r="AM194" i="8"/>
  <c r="BW194" i="8"/>
  <c r="BH194" i="8"/>
  <c r="CB194" i="8"/>
  <c r="BC194" i="8"/>
  <c r="AL194" i="8"/>
  <c r="BF194" i="8"/>
  <c r="AZ194" i="8"/>
  <c r="BX194" i="8"/>
  <c r="BZ194" i="8"/>
  <c r="BB194" i="8"/>
  <c r="BG201" i="8"/>
  <c r="AN201" i="8"/>
  <c r="BD194" i="8"/>
  <c r="BV194" i="8"/>
  <c r="CA194" i="8"/>
  <c r="AS194" i="8"/>
  <c r="BT194" i="8"/>
  <c r="BP194" i="8"/>
  <c r="BR174" i="8"/>
  <c r="BY172" i="8"/>
  <c r="CD175" i="8"/>
  <c r="BS173" i="8"/>
  <c r="BT176" i="8"/>
  <c r="CA172" i="8"/>
  <c r="BN175" i="8"/>
  <c r="BV173" i="8"/>
  <c r="BM172" i="8"/>
  <c r="BP174" i="8"/>
  <c r="BW173" i="8"/>
  <c r="BN174" i="8"/>
  <c r="BP173" i="8"/>
  <c r="BU175" i="8"/>
  <c r="BT175" i="8"/>
  <c r="BR172" i="8"/>
  <c r="CA174" i="8"/>
  <c r="BX174" i="8"/>
  <c r="CC174" i="8"/>
  <c r="BN176" i="8"/>
  <c r="BS176" i="8"/>
  <c r="BT172" i="8"/>
  <c r="BM174" i="8"/>
  <c r="BP176" i="8"/>
  <c r="CA179" i="8"/>
  <c r="BY173" i="8"/>
  <c r="BY175" i="8"/>
  <c r="BY179" i="8"/>
  <c r="BY176" i="8"/>
  <c r="BN179" i="8"/>
  <c r="BU174" i="8"/>
  <c r="CC176" i="8"/>
  <c r="CA173" i="8"/>
  <c r="BV175" i="8"/>
  <c r="CE174" i="8"/>
  <c r="CB176" i="8"/>
  <c r="BO175" i="8"/>
  <c r="BR176" i="8"/>
  <c r="BT173" i="8"/>
  <c r="CB179" i="8"/>
  <c r="BX173" i="8"/>
  <c r="BQ172" i="8"/>
  <c r="BS175" i="8"/>
  <c r="BM176" i="8"/>
  <c r="BU172" i="8"/>
  <c r="BX175" i="8"/>
  <c r="CC173" i="8"/>
  <c r="BV172" i="8"/>
  <c r="BQ174" i="8"/>
  <c r="BN173" i="8"/>
  <c r="CA176" i="8"/>
  <c r="BP175" i="8"/>
  <c r="BZ172" i="8"/>
  <c r="CB173" i="8"/>
  <c r="BR173" i="8"/>
  <c r="BQ173" i="8"/>
  <c r="BN172" i="8"/>
  <c r="CD174" i="8"/>
  <c r="BZ175" i="8"/>
  <c r="BW172" i="8"/>
  <c r="CC172" i="8"/>
  <c r="CA175" i="8"/>
  <c r="BX179" i="8"/>
  <c r="BW174" i="8"/>
  <c r="CE176" i="8"/>
  <c r="CE172" i="8"/>
  <c r="BQ176" i="8"/>
  <c r="BZ176" i="8"/>
  <c r="BO173" i="8"/>
  <c r="BU179" i="8"/>
  <c r="BZ174" i="8"/>
  <c r="BT174" i="8"/>
  <c r="CD176" i="8"/>
  <c r="BS172" i="8"/>
  <c r="CB175" i="8"/>
  <c r="BS174" i="8"/>
  <c r="CD173" i="8"/>
  <c r="BQ179" i="8"/>
  <c r="BP179" i="8"/>
  <c r="BO176" i="8"/>
  <c r="BZ173" i="8"/>
  <c r="BV179" i="8"/>
  <c r="BO179" i="8"/>
  <c r="BU176" i="8"/>
  <c r="BP172" i="8"/>
  <c r="BW176" i="8"/>
  <c r="BM173" i="8"/>
  <c r="CB172" i="8"/>
  <c r="BO172" i="8"/>
  <c r="BU173" i="8"/>
  <c r="BO174" i="8"/>
  <c r="BV174" i="8"/>
  <c r="BM179" i="8"/>
  <c r="BT179" i="8"/>
  <c r="BS179" i="8"/>
  <c r="BR175" i="8"/>
  <c r="BM175" i="8"/>
  <c r="BV176" i="8"/>
  <c r="BY174" i="8"/>
  <c r="BZ179" i="8"/>
  <c r="CB174" i="8"/>
  <c r="BW175" i="8"/>
  <c r="BQ175" i="8"/>
  <c r="BW179" i="8"/>
  <c r="CD172" i="8"/>
  <c r="CE175" i="8"/>
  <c r="CC175" i="8"/>
  <c r="BX172" i="8"/>
  <c r="CE173" i="8"/>
  <c r="BR179" i="8"/>
  <c r="BX176" i="8"/>
  <c r="BO303" i="8" l="1"/>
  <c r="BO275" i="9" s="1"/>
  <c r="BQ303" i="8"/>
  <c r="BQ275" i="9" s="1"/>
  <c r="BP303" i="8"/>
  <c r="BP275" i="9" s="1"/>
  <c r="AC12" i="12"/>
  <c r="AD12" i="12"/>
  <c r="AE12" i="12"/>
  <c r="AF12" i="12"/>
  <c r="AL67" i="11"/>
  <c r="BL62" i="10"/>
  <c r="BP201" i="8"/>
  <c r="CA201" i="8"/>
  <c r="BV201" i="8"/>
  <c r="BU201" i="8"/>
  <c r="BX201" i="8"/>
  <c r="BM201" i="8"/>
  <c r="CD201" i="8"/>
  <c r="BO201" i="8"/>
  <c r="CE201" i="8"/>
  <c r="CC201" i="8"/>
  <c r="BR201" i="8"/>
  <c r="BN201" i="8"/>
  <c r="BL201" i="8"/>
  <c r="CB201" i="8"/>
  <c r="BZ201" i="8"/>
  <c r="BW201" i="8"/>
  <c r="BT201" i="8"/>
  <c r="BS201" i="8"/>
  <c r="BY201" i="8"/>
  <c r="BQ201" i="8"/>
  <c r="CB222" i="8"/>
  <c r="CB245" i="8" s="1"/>
  <c r="BO171" i="8"/>
  <c r="BO61" i="10" s="1"/>
  <c r="BS171" i="8"/>
  <c r="BS61" i="10" s="1"/>
  <c r="BW171" i="8"/>
  <c r="CA171" i="8"/>
  <c r="CA61" i="10" s="1"/>
  <c r="CE171" i="8"/>
  <c r="BT171" i="8"/>
  <c r="CB221" i="8"/>
  <c r="CB244" i="8" s="1"/>
  <c r="BN171" i="8"/>
  <c r="BR171" i="8"/>
  <c r="BR61" i="10" s="1"/>
  <c r="BV171" i="8"/>
  <c r="BV61" i="10" s="1"/>
  <c r="BZ171" i="8"/>
  <c r="CD171" i="8"/>
  <c r="CD61" i="10" s="1"/>
  <c r="CB220" i="8"/>
  <c r="CB243" i="8" s="1"/>
  <c r="CB219" i="8"/>
  <c r="CB242" i="8" s="1"/>
  <c r="BM171" i="8"/>
  <c r="CB218" i="8"/>
  <c r="BQ171" i="8"/>
  <c r="BU171" i="8"/>
  <c r="BU61" i="10" s="1"/>
  <c r="BY171" i="8"/>
  <c r="BY61" i="10" s="1"/>
  <c r="CC171" i="8"/>
  <c r="CB171" i="8"/>
  <c r="CB61" i="10" s="1"/>
  <c r="BP171" i="8"/>
  <c r="BP61" i="10" s="1"/>
  <c r="BX171" i="8"/>
  <c r="BX61" i="10" s="1"/>
  <c r="CB225" i="8"/>
  <c r="AJ219" i="8"/>
  <c r="AJ242" i="8" s="1"/>
  <c r="AK219" i="8"/>
  <c r="AK242" i="8" s="1"/>
  <c r="AL219" i="8"/>
  <c r="AL242" i="8" s="1"/>
  <c r="AJ220" i="8"/>
  <c r="AJ243" i="8" s="1"/>
  <c r="AK220" i="8"/>
  <c r="AK243" i="8" s="1"/>
  <c r="AL220" i="8"/>
  <c r="AL243" i="8" s="1"/>
  <c r="AJ221" i="8"/>
  <c r="AJ244" i="8" s="1"/>
  <c r="AK221" i="8"/>
  <c r="AK244" i="8" s="1"/>
  <c r="AL221" i="8"/>
  <c r="AL244" i="8" s="1"/>
  <c r="AJ222" i="8"/>
  <c r="AJ245" i="8" s="1"/>
  <c r="AK222" i="8"/>
  <c r="AK245" i="8" s="1"/>
  <c r="AL222" i="8"/>
  <c r="AL245" i="8" s="1"/>
  <c r="AJ227" i="8"/>
  <c r="AJ250" i="8" s="1"/>
  <c r="AK227" i="8"/>
  <c r="AK250" i="8" s="1"/>
  <c r="AL227" i="8"/>
  <c r="AL250" i="8" s="1"/>
  <c r="AJ228" i="8"/>
  <c r="AJ251" i="8" s="1"/>
  <c r="AK228" i="8"/>
  <c r="AK251" i="8" s="1"/>
  <c r="AL228" i="8"/>
  <c r="AL251" i="8" s="1"/>
  <c r="AM219" i="8"/>
  <c r="AM242" i="8" s="1"/>
  <c r="AN219" i="8"/>
  <c r="AN242" i="8" s="1"/>
  <c r="AO219" i="8"/>
  <c r="AO242" i="8" s="1"/>
  <c r="AM220" i="8"/>
  <c r="AM243" i="8" s="1"/>
  <c r="AN220" i="8"/>
  <c r="AN243" i="8" s="1"/>
  <c r="AO220" i="8"/>
  <c r="AO243" i="8" s="1"/>
  <c r="AM221" i="8"/>
  <c r="AM244" i="8" s="1"/>
  <c r="AN221" i="8"/>
  <c r="AN244" i="8" s="1"/>
  <c r="AO221" i="8"/>
  <c r="AO244" i="8" s="1"/>
  <c r="AM222" i="8"/>
  <c r="AM245" i="8" s="1"/>
  <c r="AN222" i="8"/>
  <c r="AN245" i="8" s="1"/>
  <c r="AO222" i="8"/>
  <c r="AO245" i="8" s="1"/>
  <c r="AM227" i="8"/>
  <c r="AM250" i="8" s="1"/>
  <c r="AN227" i="8"/>
  <c r="AN250" i="8" s="1"/>
  <c r="AO227" i="8"/>
  <c r="AO250" i="8" s="1"/>
  <c r="AM228" i="8"/>
  <c r="AM251" i="8" s="1"/>
  <c r="AN228" i="8"/>
  <c r="AN251" i="8" s="1"/>
  <c r="AO228" i="8"/>
  <c r="AO251" i="8" s="1"/>
  <c r="AP219" i="8"/>
  <c r="AP242" i="8" s="1"/>
  <c r="AQ219" i="8"/>
  <c r="AQ242" i="8" s="1"/>
  <c r="AR219" i="8"/>
  <c r="AR242" i="8" s="1"/>
  <c r="AP220" i="8"/>
  <c r="AP243" i="8" s="1"/>
  <c r="AQ220" i="8"/>
  <c r="AQ243" i="8" s="1"/>
  <c r="AR220" i="8"/>
  <c r="AR243" i="8" s="1"/>
  <c r="AP221" i="8"/>
  <c r="AP244" i="8" s="1"/>
  <c r="AQ221" i="8"/>
  <c r="AQ244" i="8" s="1"/>
  <c r="AR221" i="8"/>
  <c r="AR244" i="8" s="1"/>
  <c r="AP222" i="8"/>
  <c r="AP245" i="8" s="1"/>
  <c r="AQ222" i="8"/>
  <c r="AQ245" i="8" s="1"/>
  <c r="AR222" i="8"/>
  <c r="AR245" i="8" s="1"/>
  <c r="AP227" i="8"/>
  <c r="AP250" i="8" s="1"/>
  <c r="AQ227" i="8"/>
  <c r="AQ250" i="8" s="1"/>
  <c r="AR227" i="8"/>
  <c r="AR250" i="8" s="1"/>
  <c r="AP228" i="8"/>
  <c r="AP251" i="8" s="1"/>
  <c r="AQ228" i="8"/>
  <c r="AQ251" i="8" s="1"/>
  <c r="AR228" i="8"/>
  <c r="AR251" i="8" s="1"/>
  <c r="AS219" i="8"/>
  <c r="AS242" i="8" s="1"/>
  <c r="AT219" i="8"/>
  <c r="AT242" i="8" s="1"/>
  <c r="AU219" i="8"/>
  <c r="AU242" i="8" s="1"/>
  <c r="AS220" i="8"/>
  <c r="AS243" i="8" s="1"/>
  <c r="AT220" i="8"/>
  <c r="AT243" i="8" s="1"/>
  <c r="AU220" i="8"/>
  <c r="AU243" i="8" s="1"/>
  <c r="AS221" i="8"/>
  <c r="AS244" i="8" s="1"/>
  <c r="AT221" i="8"/>
  <c r="AT244" i="8" s="1"/>
  <c r="AU221" i="8"/>
  <c r="AU244" i="8" s="1"/>
  <c r="AS222" i="8"/>
  <c r="AS245" i="8" s="1"/>
  <c r="AT222" i="8"/>
  <c r="AT245" i="8" s="1"/>
  <c r="AU222" i="8"/>
  <c r="AU245" i="8" s="1"/>
  <c r="AS227" i="8"/>
  <c r="AS250" i="8" s="1"/>
  <c r="AT227" i="8"/>
  <c r="AT250" i="8" s="1"/>
  <c r="AU227" i="8"/>
  <c r="AU250" i="8" s="1"/>
  <c r="AS228" i="8"/>
  <c r="AS251" i="8" s="1"/>
  <c r="AT228" i="8"/>
  <c r="AT251" i="8" s="1"/>
  <c r="AU228" i="8"/>
  <c r="AU251" i="8" s="1"/>
  <c r="AV219" i="8"/>
  <c r="AV242" i="8" s="1"/>
  <c r="AW219" i="8"/>
  <c r="AW242" i="8" s="1"/>
  <c r="AX219" i="8"/>
  <c r="AX242" i="8" s="1"/>
  <c r="AV220" i="8"/>
  <c r="AV243" i="8" s="1"/>
  <c r="AW220" i="8"/>
  <c r="AW243" i="8" s="1"/>
  <c r="AX220" i="8"/>
  <c r="AX243" i="8" s="1"/>
  <c r="AV221" i="8"/>
  <c r="AV244" i="8" s="1"/>
  <c r="AW221" i="8"/>
  <c r="AW244" i="8" s="1"/>
  <c r="AX221" i="8"/>
  <c r="AX244" i="8" s="1"/>
  <c r="AV222" i="8"/>
  <c r="AV245" i="8" s="1"/>
  <c r="AW222" i="8"/>
  <c r="AW245" i="8" s="1"/>
  <c r="AX222" i="8"/>
  <c r="AX245" i="8" s="1"/>
  <c r="AV227" i="8"/>
  <c r="AV250" i="8" s="1"/>
  <c r="AW227" i="8"/>
  <c r="AW250" i="8" s="1"/>
  <c r="AX227" i="8"/>
  <c r="AX250" i="8" s="1"/>
  <c r="AV228" i="8"/>
  <c r="AV251" i="8" s="1"/>
  <c r="AW228" i="8"/>
  <c r="AW251" i="8" s="1"/>
  <c r="AX228" i="8"/>
  <c r="AX251" i="8" s="1"/>
  <c r="AY219" i="8"/>
  <c r="AY242" i="8" s="1"/>
  <c r="AZ219" i="8"/>
  <c r="AZ242" i="8" s="1"/>
  <c r="BA219" i="8"/>
  <c r="BA242" i="8" s="1"/>
  <c r="AY220" i="8"/>
  <c r="AY243" i="8" s="1"/>
  <c r="AZ220" i="8"/>
  <c r="AZ243" i="8" s="1"/>
  <c r="BA220" i="8"/>
  <c r="BA243" i="8" s="1"/>
  <c r="AY221" i="8"/>
  <c r="AY244" i="8" s="1"/>
  <c r="AZ221" i="8"/>
  <c r="AZ244" i="8" s="1"/>
  <c r="BA221" i="8"/>
  <c r="BA244" i="8" s="1"/>
  <c r="AY222" i="8"/>
  <c r="AY245" i="8" s="1"/>
  <c r="AZ222" i="8"/>
  <c r="AZ245" i="8" s="1"/>
  <c r="BA222" i="8"/>
  <c r="BA245" i="8" s="1"/>
  <c r="AY227" i="8"/>
  <c r="AY250" i="8" s="1"/>
  <c r="AZ227" i="8"/>
  <c r="AZ250" i="8" s="1"/>
  <c r="BA227" i="8"/>
  <c r="BA250" i="8" s="1"/>
  <c r="AY228" i="8"/>
  <c r="AY251" i="8" s="1"/>
  <c r="AZ228" i="8"/>
  <c r="AZ251" i="8" s="1"/>
  <c r="BA228" i="8"/>
  <c r="BA251" i="8" s="1"/>
  <c r="BB219" i="8"/>
  <c r="BB242" i="8" s="1"/>
  <c r="BC219" i="8"/>
  <c r="BC242" i="8" s="1"/>
  <c r="BD219" i="8"/>
  <c r="BD242" i="8" s="1"/>
  <c r="BB220" i="8"/>
  <c r="BB243" i="8" s="1"/>
  <c r="BC220" i="8"/>
  <c r="BC243" i="8" s="1"/>
  <c r="BD220" i="8"/>
  <c r="BD243" i="8" s="1"/>
  <c r="BB221" i="8"/>
  <c r="BB244" i="8" s="1"/>
  <c r="BC221" i="8"/>
  <c r="BC244" i="8" s="1"/>
  <c r="BD221" i="8"/>
  <c r="BD244" i="8" s="1"/>
  <c r="BB222" i="8"/>
  <c r="BB245" i="8" s="1"/>
  <c r="BC222" i="8"/>
  <c r="BC245" i="8" s="1"/>
  <c r="BD222" i="8"/>
  <c r="BD245" i="8" s="1"/>
  <c r="BB227" i="8"/>
  <c r="BB250" i="8" s="1"/>
  <c r="BC227" i="8"/>
  <c r="BC250" i="8" s="1"/>
  <c r="BD227" i="8"/>
  <c r="BD250" i="8" s="1"/>
  <c r="BB228" i="8"/>
  <c r="BB251" i="8" s="1"/>
  <c r="BC228" i="8"/>
  <c r="BC251" i="8" s="1"/>
  <c r="BD228" i="8"/>
  <c r="BD251" i="8" s="1"/>
  <c r="BE219" i="8"/>
  <c r="BE242" i="8" s="1"/>
  <c r="BF219" i="8"/>
  <c r="BF242" i="8" s="1"/>
  <c r="BG219" i="8"/>
  <c r="BG242" i="8" s="1"/>
  <c r="BE220" i="8"/>
  <c r="BE243" i="8" s="1"/>
  <c r="BF220" i="8"/>
  <c r="BF243" i="8" s="1"/>
  <c r="BG220" i="8"/>
  <c r="BG243" i="8" s="1"/>
  <c r="BE221" i="8"/>
  <c r="BE244" i="8" s="1"/>
  <c r="BF221" i="8"/>
  <c r="BF244" i="8" s="1"/>
  <c r="BG221" i="8"/>
  <c r="BG244" i="8" s="1"/>
  <c r="BE222" i="8"/>
  <c r="BE245" i="8" s="1"/>
  <c r="BF222" i="8"/>
  <c r="BF245" i="8" s="1"/>
  <c r="BG222" i="8"/>
  <c r="BG245" i="8" s="1"/>
  <c r="BE227" i="8"/>
  <c r="BE250" i="8" s="1"/>
  <c r="BF227" i="8"/>
  <c r="BF250" i="8" s="1"/>
  <c r="BG227" i="8"/>
  <c r="BG250" i="8" s="1"/>
  <c r="BE228" i="8"/>
  <c r="BE251" i="8" s="1"/>
  <c r="BF228" i="8"/>
  <c r="BF251" i="8" s="1"/>
  <c r="BG228" i="8"/>
  <c r="BG251" i="8" s="1"/>
  <c r="BH219" i="8"/>
  <c r="BH242" i="8" s="1"/>
  <c r="BI219" i="8"/>
  <c r="BI242" i="8" s="1"/>
  <c r="BJ219" i="8"/>
  <c r="BJ242" i="8" s="1"/>
  <c r="BH220" i="8"/>
  <c r="BH243" i="8" s="1"/>
  <c r="BI220" i="8"/>
  <c r="BI243" i="8" s="1"/>
  <c r="BJ220" i="8"/>
  <c r="BJ243" i="8" s="1"/>
  <c r="BH221" i="8"/>
  <c r="BH244" i="8" s="1"/>
  <c r="BI221" i="8"/>
  <c r="BI244" i="8" s="1"/>
  <c r="BJ221" i="8"/>
  <c r="BJ244" i="8" s="1"/>
  <c r="BH222" i="8"/>
  <c r="BH245" i="8" s="1"/>
  <c r="BI222" i="8"/>
  <c r="BI245" i="8" s="1"/>
  <c r="BJ222" i="8"/>
  <c r="BJ245" i="8" s="1"/>
  <c r="BH227" i="8"/>
  <c r="BH250" i="8" s="1"/>
  <c r="BI227" i="8"/>
  <c r="BI250" i="8" s="1"/>
  <c r="BJ227" i="8"/>
  <c r="BJ250" i="8" s="1"/>
  <c r="BH228" i="8"/>
  <c r="BH251" i="8" s="1"/>
  <c r="BI228" i="8"/>
  <c r="BI251" i="8" s="1"/>
  <c r="BJ228" i="8"/>
  <c r="BJ251" i="8" s="1"/>
  <c r="BK219" i="8"/>
  <c r="BK242" i="8" s="1"/>
  <c r="BL219" i="8"/>
  <c r="BL242" i="8" s="1"/>
  <c r="BM219" i="8"/>
  <c r="BM242" i="8" s="1"/>
  <c r="BK220" i="8"/>
  <c r="BK243" i="8" s="1"/>
  <c r="BL220" i="8"/>
  <c r="BL243" i="8" s="1"/>
  <c r="BM220" i="8"/>
  <c r="BM243" i="8" s="1"/>
  <c r="BK221" i="8"/>
  <c r="BK244" i="8" s="1"/>
  <c r="BL221" i="8"/>
  <c r="BL244" i="8" s="1"/>
  <c r="BM221" i="8"/>
  <c r="BM244" i="8" s="1"/>
  <c r="BK222" i="8"/>
  <c r="BK245" i="8" s="1"/>
  <c r="BL222" i="8"/>
  <c r="BL245" i="8" s="1"/>
  <c r="BM222" i="8"/>
  <c r="BM245" i="8" s="1"/>
  <c r="BK227" i="8"/>
  <c r="BK250" i="8" s="1"/>
  <c r="BL227" i="8"/>
  <c r="BL250" i="8" s="1"/>
  <c r="BK228" i="8"/>
  <c r="BK251" i="8" s="1"/>
  <c r="BL228" i="8"/>
  <c r="BL251" i="8" s="1"/>
  <c r="BN219" i="8"/>
  <c r="BN242" i="8" s="1"/>
  <c r="BO219" i="8"/>
  <c r="BO242" i="8" s="1"/>
  <c r="BP219" i="8"/>
  <c r="BP242" i="8" s="1"/>
  <c r="BN220" i="8"/>
  <c r="BN243" i="8" s="1"/>
  <c r="BO220" i="8"/>
  <c r="BO243" i="8" s="1"/>
  <c r="BP220" i="8"/>
  <c r="BP243" i="8" s="1"/>
  <c r="BN221" i="8"/>
  <c r="BN244" i="8" s="1"/>
  <c r="BO221" i="8"/>
  <c r="BO244" i="8" s="1"/>
  <c r="BP221" i="8"/>
  <c r="BP244" i="8" s="1"/>
  <c r="BN222" i="8"/>
  <c r="BN245" i="8" s="1"/>
  <c r="BO222" i="8"/>
  <c r="BO245" i="8" s="1"/>
  <c r="BP222" i="8"/>
  <c r="BP245" i="8" s="1"/>
  <c r="BQ219" i="8"/>
  <c r="BQ242" i="8" s="1"/>
  <c r="BR219" i="8"/>
  <c r="BR242" i="8" s="1"/>
  <c r="BS219" i="8"/>
  <c r="BS242" i="8" s="1"/>
  <c r="BQ220" i="8"/>
  <c r="BQ243" i="8" s="1"/>
  <c r="BR220" i="8"/>
  <c r="BR243" i="8" s="1"/>
  <c r="BS220" i="8"/>
  <c r="BS243" i="8" s="1"/>
  <c r="BQ221" i="8"/>
  <c r="BQ244" i="8" s="1"/>
  <c r="BR221" i="8"/>
  <c r="BR244" i="8" s="1"/>
  <c r="BS221" i="8"/>
  <c r="BS244" i="8" s="1"/>
  <c r="BQ222" i="8"/>
  <c r="BQ245" i="8" s="1"/>
  <c r="BR222" i="8"/>
  <c r="BR245" i="8" s="1"/>
  <c r="BS222" i="8"/>
  <c r="BS245" i="8" s="1"/>
  <c r="BT219" i="8"/>
  <c r="BT242" i="8" s="1"/>
  <c r="BU219" i="8"/>
  <c r="BU242" i="8" s="1"/>
  <c r="BV219" i="8"/>
  <c r="BV242" i="8" s="1"/>
  <c r="BT220" i="8"/>
  <c r="BT243" i="8" s="1"/>
  <c r="BU220" i="8"/>
  <c r="BU243" i="8" s="1"/>
  <c r="BV220" i="8"/>
  <c r="BV243" i="8" s="1"/>
  <c r="BT221" i="8"/>
  <c r="BT244" i="8" s="1"/>
  <c r="BU221" i="8"/>
  <c r="BU244" i="8" s="1"/>
  <c r="BV221" i="8"/>
  <c r="BV244" i="8" s="1"/>
  <c r="BT222" i="8"/>
  <c r="BT245" i="8" s="1"/>
  <c r="BU222" i="8"/>
  <c r="BU245" i="8" s="1"/>
  <c r="BV222" i="8"/>
  <c r="BV245" i="8" s="1"/>
  <c r="BW219" i="8"/>
  <c r="BW242" i="8" s="1"/>
  <c r="BX219" i="8"/>
  <c r="BX242" i="8" s="1"/>
  <c r="BY219" i="8"/>
  <c r="BY242" i="8" s="1"/>
  <c r="BW220" i="8"/>
  <c r="BW243" i="8" s="1"/>
  <c r="BX220" i="8"/>
  <c r="BX243" i="8" s="1"/>
  <c r="BY220" i="8"/>
  <c r="BY243" i="8" s="1"/>
  <c r="BW221" i="8"/>
  <c r="BW244" i="8" s="1"/>
  <c r="BX221" i="8"/>
  <c r="BX244" i="8" s="1"/>
  <c r="BY221" i="8"/>
  <c r="BY244" i="8" s="1"/>
  <c r="BW222" i="8"/>
  <c r="BW245" i="8" s="1"/>
  <c r="BX222" i="8"/>
  <c r="BX245" i="8" s="1"/>
  <c r="BY222" i="8"/>
  <c r="BY245" i="8" s="1"/>
  <c r="BZ219" i="8"/>
  <c r="BZ242" i="8" s="1"/>
  <c r="BZ220" i="8"/>
  <c r="BZ243" i="8" s="1"/>
  <c r="BZ221" i="8"/>
  <c r="BZ244" i="8" s="1"/>
  <c r="BZ222" i="8"/>
  <c r="BZ245" i="8" s="1"/>
  <c r="CA219" i="8"/>
  <c r="CA242" i="8" s="1"/>
  <c r="CA220" i="8"/>
  <c r="CA243" i="8" s="1"/>
  <c r="CA221" i="8"/>
  <c r="CA244" i="8" s="1"/>
  <c r="CA222" i="8"/>
  <c r="CA245" i="8" s="1"/>
  <c r="BT218" i="8"/>
  <c r="BT225" i="8"/>
  <c r="BL218" i="8"/>
  <c r="BL225" i="8"/>
  <c r="BL226" i="8"/>
  <c r="BL229" i="8"/>
  <c r="CE218" i="8"/>
  <c r="CE219" i="8"/>
  <c r="CE220" i="8"/>
  <c r="CE221" i="8"/>
  <c r="CE222" i="8"/>
  <c r="BZ181" i="8"/>
  <c r="BX180" i="8"/>
  <c r="BZ182" i="8"/>
  <c r="BR182" i="8"/>
  <c r="BU180" i="8"/>
  <c r="BQ183" i="8"/>
  <c r="BR180" i="8"/>
  <c r="BT183" i="8"/>
  <c r="CB180" i="8"/>
  <c r="BM181" i="8"/>
  <c r="BV180" i="8"/>
  <c r="BY182" i="8"/>
  <c r="BS180" i="8"/>
  <c r="BP181" i="8"/>
  <c r="BO180" i="8"/>
  <c r="BT182" i="8"/>
  <c r="BX181" i="8"/>
  <c r="BS181" i="8"/>
  <c r="CA181" i="8"/>
  <c r="BQ182" i="8"/>
  <c r="BR183" i="8"/>
  <c r="BN183" i="8"/>
  <c r="BW183" i="8"/>
  <c r="BM180" i="8"/>
  <c r="BV183" i="8"/>
  <c r="BP183" i="8"/>
  <c r="BP180" i="8"/>
  <c r="CA183" i="8"/>
  <c r="BN182" i="8"/>
  <c r="BU181" i="8"/>
  <c r="BU183" i="8"/>
  <c r="CA182" i="8"/>
  <c r="BT180" i="8"/>
  <c r="BN180" i="8"/>
  <c r="BO183" i="8"/>
  <c r="CB181" i="8"/>
  <c r="BY180" i="8"/>
  <c r="BX183" i="8"/>
  <c r="CD179" i="8"/>
  <c r="BY183" i="8"/>
  <c r="BY181" i="8"/>
  <c r="BW181" i="8"/>
  <c r="BR181" i="8"/>
  <c r="BV181" i="8"/>
  <c r="BX182" i="8"/>
  <c r="BP182" i="8"/>
  <c r="BV182" i="8"/>
  <c r="BZ183" i="8"/>
  <c r="BU182" i="8"/>
  <c r="BO182" i="8"/>
  <c r="CE179" i="8"/>
  <c r="BN181" i="8"/>
  <c r="CA180" i="8"/>
  <c r="BT181" i="8"/>
  <c r="BQ180" i="8"/>
  <c r="BQ181" i="8"/>
  <c r="BO181" i="8"/>
  <c r="BM182" i="8"/>
  <c r="BS182" i="8"/>
  <c r="BM183" i="8"/>
  <c r="BZ180" i="8"/>
  <c r="BS183" i="8"/>
  <c r="BW180" i="8"/>
  <c r="CB183" i="8"/>
  <c r="CC179" i="8"/>
  <c r="CB182" i="8"/>
  <c r="BW182" i="8"/>
  <c r="AL265" i="8" l="1"/>
  <c r="AL273" i="8"/>
  <c r="BU265" i="8"/>
  <c r="AL267" i="8"/>
  <c r="BU267" i="8"/>
  <c r="BI266" i="8"/>
  <c r="AW266" i="8"/>
  <c r="AL268" i="8"/>
  <c r="BU266" i="8"/>
  <c r="BI268" i="8"/>
  <c r="AW268" i="8"/>
  <c r="AL274" i="8"/>
  <c r="BI265" i="8"/>
  <c r="AW265" i="8"/>
  <c r="BU268" i="8"/>
  <c r="BI274" i="8"/>
  <c r="AW274" i="8"/>
  <c r="BI267" i="8"/>
  <c r="AW267" i="8"/>
  <c r="AL266" i="8"/>
  <c r="BI273" i="8"/>
  <c r="AW273" i="8"/>
  <c r="AX267" i="8"/>
  <c r="BJ267" i="8"/>
  <c r="AM273" i="8"/>
  <c r="BV266" i="8"/>
  <c r="BJ266" i="8"/>
  <c r="AX266" i="8"/>
  <c r="AM268" i="8"/>
  <c r="AM265" i="8"/>
  <c r="AM267" i="8"/>
  <c r="BV268" i="8"/>
  <c r="BJ268" i="8"/>
  <c r="AX268" i="8"/>
  <c r="AM274" i="8"/>
  <c r="BV265" i="8"/>
  <c r="BJ265" i="8"/>
  <c r="AX265" i="8"/>
  <c r="BJ274" i="8"/>
  <c r="AX274" i="8"/>
  <c r="BV267" i="8"/>
  <c r="BJ273" i="8"/>
  <c r="AX273" i="8"/>
  <c r="BF274" i="8"/>
  <c r="BC268" i="8"/>
  <c r="AT274" i="8"/>
  <c r="AQ268" i="8"/>
  <c r="CA266" i="8"/>
  <c r="BW266" i="8"/>
  <c r="AQ267" i="8"/>
  <c r="CA267" i="8"/>
  <c r="BW267" i="8"/>
  <c r="BK273" i="8"/>
  <c r="BF267" i="8"/>
  <c r="BC265" i="8"/>
  <c r="AY273" i="8"/>
  <c r="AT267" i="8"/>
  <c r="AQ265" i="8"/>
  <c r="BR266" i="8"/>
  <c r="BO266" i="8"/>
  <c r="BK265" i="8"/>
  <c r="BC273" i="8"/>
  <c r="AY265" i="8"/>
  <c r="AQ273" i="8"/>
  <c r="BK274" i="8"/>
  <c r="BF268" i="8"/>
  <c r="BC266" i="8"/>
  <c r="AY274" i="8"/>
  <c r="AT268" i="8"/>
  <c r="AQ266" i="8"/>
  <c r="BR268" i="8"/>
  <c r="BO268" i="8"/>
  <c r="BK267" i="8"/>
  <c r="BF265" i="8"/>
  <c r="AY267" i="8"/>
  <c r="AT265" i="8"/>
  <c r="BR265" i="8"/>
  <c r="BO265" i="8"/>
  <c r="AN266" i="8"/>
  <c r="AM266" i="8"/>
  <c r="BR267" i="8"/>
  <c r="BO267" i="8"/>
  <c r="BK266" i="8"/>
  <c r="BC274" i="8"/>
  <c r="AY266" i="8"/>
  <c r="AQ274" i="8"/>
  <c r="CA268" i="8"/>
  <c r="BW268" i="8"/>
  <c r="BF273" i="8"/>
  <c r="BC267" i="8"/>
  <c r="AT273" i="8"/>
  <c r="CA265" i="8"/>
  <c r="BW265" i="8"/>
  <c r="BK268" i="8"/>
  <c r="BF266" i="8"/>
  <c r="AY268" i="8"/>
  <c r="AT266" i="8"/>
  <c r="BL266" i="8"/>
  <c r="AN273" i="8"/>
  <c r="AN267" i="8"/>
  <c r="AN268" i="8"/>
  <c r="AN265" i="8"/>
  <c r="AN274" i="8"/>
  <c r="BL273" i="8"/>
  <c r="CB265" i="8"/>
  <c r="BX265" i="8"/>
  <c r="BS266" i="8"/>
  <c r="BS265" i="8"/>
  <c r="BP268" i="8"/>
  <c r="BL265" i="8"/>
  <c r="BD273" i="8"/>
  <c r="AZ265" i="8"/>
  <c r="AR273" i="8"/>
  <c r="BX266" i="8"/>
  <c r="BP265" i="8"/>
  <c r="BL274" i="8"/>
  <c r="BG268" i="8"/>
  <c r="BD266" i="8"/>
  <c r="AZ274" i="8"/>
  <c r="AU268" i="8"/>
  <c r="AR266" i="8"/>
  <c r="CB266" i="8"/>
  <c r="BS267" i="8"/>
  <c r="BL267" i="8"/>
  <c r="BG265" i="8"/>
  <c r="AZ267" i="8"/>
  <c r="AU265" i="8"/>
  <c r="CB268" i="8"/>
  <c r="BX268" i="8"/>
  <c r="BP267" i="8"/>
  <c r="BG274" i="8"/>
  <c r="BD268" i="8"/>
  <c r="AU274" i="8"/>
  <c r="AR268" i="8"/>
  <c r="BG267" i="8"/>
  <c r="BD265" i="8"/>
  <c r="AZ273" i="8"/>
  <c r="AU267" i="8"/>
  <c r="AR265" i="8"/>
  <c r="BD274" i="8"/>
  <c r="AZ266" i="8"/>
  <c r="AR274" i="8"/>
  <c r="CB267" i="8"/>
  <c r="BX267" i="8"/>
  <c r="BP266" i="8"/>
  <c r="BG273" i="8"/>
  <c r="BD267" i="8"/>
  <c r="AU273" i="8"/>
  <c r="AR267" i="8"/>
  <c r="BS268" i="8"/>
  <c r="BL268" i="8"/>
  <c r="BG266" i="8"/>
  <c r="AZ268" i="8"/>
  <c r="AU266" i="8"/>
  <c r="Y61" i="10"/>
  <c r="Z61" i="10"/>
  <c r="AA61" i="10"/>
  <c r="BQ61" i="10"/>
  <c r="BN61" i="10"/>
  <c r="BM61" i="10"/>
  <c r="BT61" i="10"/>
  <c r="CE61" i="10"/>
  <c r="CC61" i="10"/>
  <c r="BZ61" i="10"/>
  <c r="BW61" i="10"/>
  <c r="AM61" i="10"/>
  <c r="AN61" i="10"/>
  <c r="AQ61" i="10"/>
  <c r="AP61" i="10"/>
  <c r="AL61" i="10"/>
  <c r="AB61" i="10"/>
  <c r="AC61" i="10"/>
  <c r="AD61" i="10"/>
  <c r="AF61" i="10"/>
  <c r="AH61" i="10"/>
  <c r="AI61" i="10"/>
  <c r="AK61" i="10"/>
  <c r="AO61" i="10"/>
  <c r="CB217" i="8"/>
  <c r="BY178" i="8"/>
  <c r="BY62" i="10" s="1"/>
  <c r="BQ178" i="8"/>
  <c r="BT229" i="8"/>
  <c r="CB229" i="8"/>
  <c r="BX178" i="8"/>
  <c r="BX62" i="10" s="1"/>
  <c r="BP178" i="8"/>
  <c r="BP62" i="10" s="1"/>
  <c r="BS228" i="8"/>
  <c r="BS251" i="8" s="1"/>
  <c r="BU228" i="8"/>
  <c r="BU251" i="8" s="1"/>
  <c r="BM228" i="8"/>
  <c r="BM251" i="8" s="1"/>
  <c r="BT228" i="8"/>
  <c r="BT251" i="8" s="1"/>
  <c r="BN228" i="8"/>
  <c r="BN251" i="8" s="1"/>
  <c r="BV228" i="8"/>
  <c r="BV251" i="8" s="1"/>
  <c r="BO228" i="8"/>
  <c r="BO251" i="8" s="1"/>
  <c r="BW228" i="8"/>
  <c r="BW251" i="8" s="1"/>
  <c r="CB228" i="8"/>
  <c r="CB251" i="8" s="1"/>
  <c r="BP228" i="8"/>
  <c r="BP251" i="8" s="1"/>
  <c r="BX228" i="8"/>
  <c r="BX251" i="8" s="1"/>
  <c r="BZ228" i="8"/>
  <c r="BZ251" i="8" s="1"/>
  <c r="BR228" i="8"/>
  <c r="BR251" i="8" s="1"/>
  <c r="BQ228" i="8"/>
  <c r="BQ251" i="8" s="1"/>
  <c r="BY228" i="8"/>
  <c r="BY251" i="8" s="1"/>
  <c r="CA228" i="8"/>
  <c r="CA251" i="8" s="1"/>
  <c r="BW178" i="8"/>
  <c r="BO178" i="8"/>
  <c r="BO62" i="10" s="1"/>
  <c r="BN227" i="8"/>
  <c r="BN250" i="8" s="1"/>
  <c r="BV227" i="8"/>
  <c r="BV250" i="8" s="1"/>
  <c r="BO227" i="8"/>
  <c r="BO250" i="8" s="1"/>
  <c r="BW227" i="8"/>
  <c r="BW250" i="8" s="1"/>
  <c r="BP227" i="8"/>
  <c r="BP250" i="8" s="1"/>
  <c r="BQ227" i="8"/>
  <c r="BQ250" i="8" s="1"/>
  <c r="CB227" i="8"/>
  <c r="CB250" i="8" s="1"/>
  <c r="BR227" i="8"/>
  <c r="BR250" i="8" s="1"/>
  <c r="BS227" i="8"/>
  <c r="BS250" i="8" s="1"/>
  <c r="BZ227" i="8"/>
  <c r="BZ250" i="8" s="1"/>
  <c r="CA227" i="8"/>
  <c r="CA250" i="8" s="1"/>
  <c r="BX227" i="8"/>
  <c r="BX250" i="8" s="1"/>
  <c r="BY227" i="8"/>
  <c r="BY250" i="8" s="1"/>
  <c r="BM227" i="8"/>
  <c r="BM250" i="8" s="1"/>
  <c r="BT227" i="8"/>
  <c r="BT250" i="8" s="1"/>
  <c r="BU227" i="8"/>
  <c r="BU250" i="8" s="1"/>
  <c r="BV178" i="8"/>
  <c r="BV62" i="10" s="1"/>
  <c r="BN178" i="8"/>
  <c r="BU178" i="8"/>
  <c r="BU62" i="10" s="1"/>
  <c r="BM178" i="8"/>
  <c r="BT226" i="8"/>
  <c r="CB226" i="8"/>
  <c r="CB178" i="8"/>
  <c r="CB62" i="10" s="1"/>
  <c r="BT178" i="8"/>
  <c r="CA178" i="8"/>
  <c r="CA62" i="10" s="1"/>
  <c r="BS178" i="8"/>
  <c r="BS62" i="10" s="1"/>
  <c r="BZ178" i="8"/>
  <c r="BR178" i="8"/>
  <c r="BR62" i="10" s="1"/>
  <c r="AO247" i="8"/>
  <c r="BL217" i="8"/>
  <c r="CE217" i="8"/>
  <c r="BA265" i="8"/>
  <c r="BB265" i="8"/>
  <c r="BM266" i="8"/>
  <c r="AK247" i="8"/>
  <c r="BT217" i="8"/>
  <c r="AV267" i="8"/>
  <c r="BE266" i="8"/>
  <c r="AW247" i="8"/>
  <c r="AW69" i="10" s="1"/>
  <c r="BY266" i="8"/>
  <c r="BG247" i="8"/>
  <c r="BG69" i="10" s="1"/>
  <c r="AQ247" i="8"/>
  <c r="BT268" i="8"/>
  <c r="AS267" i="8"/>
  <c r="BD247" i="8"/>
  <c r="BD69" i="10" s="1"/>
  <c r="BL224" i="8"/>
  <c r="BC247" i="8"/>
  <c r="BC69" i="10" s="1"/>
  <c r="BB266" i="8"/>
  <c r="BE265" i="8"/>
  <c r="BQ268" i="8"/>
  <c r="AT247" i="8"/>
  <c r="AT69" i="10" s="1"/>
  <c r="BH267" i="8"/>
  <c r="BA266" i="8"/>
  <c r="BB274" i="8"/>
  <c r="AY247" i="8"/>
  <c r="BQ240" i="8"/>
  <c r="BT265" i="8"/>
  <c r="BZ240" i="8"/>
  <c r="BL247" i="8"/>
  <c r="BL69" i="10" s="1"/>
  <c r="BL240" i="8"/>
  <c r="BL68" i="10" s="1"/>
  <c r="AS268" i="8"/>
  <c r="AQ240" i="8"/>
  <c r="AP268" i="8"/>
  <c r="AL247" i="8"/>
  <c r="BN266" i="8"/>
  <c r="BH266" i="8"/>
  <c r="BT266" i="8"/>
  <c r="BX240" i="8"/>
  <c r="BX68" i="10" s="1"/>
  <c r="BI240" i="8"/>
  <c r="BI68" i="10" s="1"/>
  <c r="BF247" i="8"/>
  <c r="BF69" i="10" s="1"/>
  <c r="BF240" i="8"/>
  <c r="BF68" i="10" s="1"/>
  <c r="BG240" i="8"/>
  <c r="BG68" i="10" s="1"/>
  <c r="BE274" i="8"/>
  <c r="BY267" i="8"/>
  <c r="BE267" i="8"/>
  <c r="BA274" i="8"/>
  <c r="AV268" i="8"/>
  <c r="AO267" i="8"/>
  <c r="BY268" i="8"/>
  <c r="CB240" i="8"/>
  <c r="CB68" i="10" s="1"/>
  <c r="BQ267" i="8"/>
  <c r="BO240" i="8"/>
  <c r="BO68" i="10" s="1"/>
  <c r="BN268" i="8"/>
  <c r="BA247" i="8"/>
  <c r="BA69" i="10" s="1"/>
  <c r="AX247" i="8"/>
  <c r="AX69" i="10" s="1"/>
  <c r="BA267" i="8"/>
  <c r="AN247" i="8"/>
  <c r="BT267" i="8"/>
  <c r="AZ247" i="8"/>
  <c r="AZ69" i="10" s="1"/>
  <c r="AR240" i="8"/>
  <c r="AR68" i="10" s="1"/>
  <c r="AP274" i="8"/>
  <c r="AP266" i="8"/>
  <c r="BR240" i="8"/>
  <c r="BR68" i="10" s="1"/>
  <c r="BS240" i="8"/>
  <c r="BS68" i="10" s="1"/>
  <c r="BM240" i="8"/>
  <c r="BM68" i="10" s="1"/>
  <c r="BZ267" i="8"/>
  <c r="BQ266" i="8"/>
  <c r="BM267" i="8"/>
  <c r="BH268" i="8"/>
  <c r="AO268" i="8"/>
  <c r="BW240" i="8"/>
  <c r="BZ265" i="8"/>
  <c r="BV240" i="8"/>
  <c r="BV68" i="10" s="1"/>
  <c r="BP240" i="8"/>
  <c r="BP68" i="10" s="1"/>
  <c r="BN265" i="8"/>
  <c r="BH240" i="8"/>
  <c r="BM265" i="8"/>
  <c r="AU240" i="8"/>
  <c r="AU68" i="10" s="1"/>
  <c r="AR247" i="8"/>
  <c r="AR69" i="10" s="1"/>
  <c r="AS266" i="8"/>
  <c r="BU240" i="8"/>
  <c r="BU68" i="10" s="1"/>
  <c r="BM274" i="8"/>
  <c r="BB240" i="8"/>
  <c r="BE268" i="8"/>
  <c r="BB268" i="8"/>
  <c r="AT240" i="8"/>
  <c r="AT68" i="10" s="1"/>
  <c r="AO240" i="8"/>
  <c r="BH273" i="8"/>
  <c r="BE247" i="8"/>
  <c r="AV240" i="8"/>
  <c r="BA268" i="8"/>
  <c r="AP273" i="8"/>
  <c r="AM247" i="8"/>
  <c r="AJ247" i="8"/>
  <c r="AO273" i="8"/>
  <c r="BK240" i="8"/>
  <c r="BN267" i="8"/>
  <c r="CA240" i="8"/>
  <c r="CA68" i="10" s="1"/>
  <c r="BZ268" i="8"/>
  <c r="BT240" i="8"/>
  <c r="BY265" i="8"/>
  <c r="BJ247" i="8"/>
  <c r="BJ69" i="10" s="1"/>
  <c r="BA240" i="8"/>
  <c r="BA68" i="10" s="1"/>
  <c r="AV265" i="8"/>
  <c r="AS240" i="8"/>
  <c r="AP247" i="8"/>
  <c r="AS273" i="8"/>
  <c r="AM240" i="8"/>
  <c r="AP267" i="8"/>
  <c r="AP265" i="8"/>
  <c r="AN240" i="8"/>
  <c r="AL240" i="8"/>
  <c r="AJ240" i="8"/>
  <c r="AO265" i="8"/>
  <c r="BZ266" i="8"/>
  <c r="BM268" i="8"/>
  <c r="BY240" i="8"/>
  <c r="BY68" i="10" s="1"/>
  <c r="BN240" i="8"/>
  <c r="BI247" i="8"/>
  <c r="BI69" i="10" s="1"/>
  <c r="BJ240" i="8"/>
  <c r="BJ68" i="10" s="1"/>
  <c r="BE240" i="8"/>
  <c r="BH265" i="8"/>
  <c r="BD240" i="8"/>
  <c r="BD68" i="10" s="1"/>
  <c r="AS247" i="8"/>
  <c r="AV274" i="8"/>
  <c r="AK240" i="8"/>
  <c r="BB247" i="8"/>
  <c r="BE273" i="8"/>
  <c r="BC240" i="8"/>
  <c r="BC68" i="10" s="1"/>
  <c r="BB273" i="8"/>
  <c r="AZ240" i="8"/>
  <c r="AZ68" i="10" s="1"/>
  <c r="AX240" i="8"/>
  <c r="AX68" i="10" s="1"/>
  <c r="AV273" i="8"/>
  <c r="AU247" i="8"/>
  <c r="AU69" i="10" s="1"/>
  <c r="AO274" i="8"/>
  <c r="AO266" i="8"/>
  <c r="BK247" i="8"/>
  <c r="BH247" i="8"/>
  <c r="BM273" i="8"/>
  <c r="BH274" i="8"/>
  <c r="BB267" i="8"/>
  <c r="AV247" i="8"/>
  <c r="BA273" i="8"/>
  <c r="AW240" i="8"/>
  <c r="AW68" i="10" s="1"/>
  <c r="AV266" i="8"/>
  <c r="AS274" i="8"/>
  <c r="AP240" i="8"/>
  <c r="AS265" i="8"/>
  <c r="AY240" i="8"/>
  <c r="BQ265" i="8"/>
  <c r="CE225" i="8"/>
  <c r="U54" i="11"/>
  <c r="CE180" i="8"/>
  <c r="CC180" i="8"/>
  <c r="CD180" i="8"/>
  <c r="AL270" i="8" l="1"/>
  <c r="BU274" i="8"/>
  <c r="AL263" i="8"/>
  <c r="BI270" i="8"/>
  <c r="AW263" i="8"/>
  <c r="BU263" i="8"/>
  <c r="BU273" i="8"/>
  <c r="AW270" i="8"/>
  <c r="BI263" i="8"/>
  <c r="AT270" i="8"/>
  <c r="AM270" i="8"/>
  <c r="AM263" i="8"/>
  <c r="AY270" i="8"/>
  <c r="AX263" i="8"/>
  <c r="BJ263" i="8"/>
  <c r="BV263" i="8"/>
  <c r="AX270" i="8"/>
  <c r="BV273" i="8"/>
  <c r="BF270" i="8"/>
  <c r="BJ270" i="8"/>
  <c r="BV274" i="8"/>
  <c r="AQ263" i="8"/>
  <c r="BK270" i="8"/>
  <c r="BR274" i="8"/>
  <c r="BC263" i="8"/>
  <c r="BW274" i="8"/>
  <c r="CA274" i="8"/>
  <c r="BO274" i="8"/>
  <c r="CA263" i="8"/>
  <c r="BW263" i="8"/>
  <c r="BO273" i="8"/>
  <c r="BR273" i="8"/>
  <c r="AY263" i="8"/>
  <c r="BO263" i="8"/>
  <c r="BC270" i="8"/>
  <c r="BR263" i="8"/>
  <c r="BK263" i="8"/>
  <c r="BW273" i="8"/>
  <c r="AT263" i="8"/>
  <c r="BF263" i="8"/>
  <c r="CA273" i="8"/>
  <c r="AQ270" i="8"/>
  <c r="BS274" i="8"/>
  <c r="BL270" i="8"/>
  <c r="AU270" i="8"/>
  <c r="AZ270" i="8"/>
  <c r="AN270" i="8"/>
  <c r="BX263" i="8"/>
  <c r="CB263" i="8"/>
  <c r="BG270" i="8"/>
  <c r="AN263" i="8"/>
  <c r="BP273" i="8"/>
  <c r="BX274" i="8"/>
  <c r="AR263" i="8"/>
  <c r="BY247" i="8"/>
  <c r="BY69" i="10" s="1"/>
  <c r="CB273" i="8"/>
  <c r="BS273" i="8"/>
  <c r="CB274" i="8"/>
  <c r="AU263" i="8"/>
  <c r="AR270" i="8"/>
  <c r="AZ263" i="8"/>
  <c r="BD263" i="8"/>
  <c r="BG263" i="8"/>
  <c r="BD270" i="8"/>
  <c r="BL263" i="8"/>
  <c r="BX273" i="8"/>
  <c r="BN274" i="8"/>
  <c r="BP274" i="8"/>
  <c r="BP263" i="8"/>
  <c r="BS263" i="8"/>
  <c r="AA68" i="10"/>
  <c r="Y68" i="10"/>
  <c r="Z69" i="10"/>
  <c r="Y69" i="10"/>
  <c r="Z68" i="10"/>
  <c r="BQ68" i="10"/>
  <c r="BT62" i="10"/>
  <c r="AV68" i="10"/>
  <c r="BK69" i="10"/>
  <c r="AS68" i="10"/>
  <c r="BE69" i="10"/>
  <c r="AY69" i="10"/>
  <c r="BW62" i="10"/>
  <c r="BH69" i="10"/>
  <c r="BK68" i="10"/>
  <c r="BW68" i="10"/>
  <c r="BN68" i="10"/>
  <c r="BM62" i="10"/>
  <c r="AC69" i="10"/>
  <c r="BZ62" i="10"/>
  <c r="AS69" i="10"/>
  <c r="BH68" i="10"/>
  <c r="BZ68" i="10"/>
  <c r="BN62" i="10"/>
  <c r="BQ62" i="10"/>
  <c r="AC68" i="10"/>
  <c r="BB68" i="10"/>
  <c r="AN68" i="10"/>
  <c r="BT68" i="10"/>
  <c r="AG68" i="10"/>
  <c r="AY68" i="10"/>
  <c r="AI68" i="10"/>
  <c r="BE68" i="10"/>
  <c r="AF69" i="10"/>
  <c r="AV69" i="10"/>
  <c r="AH69" i="10"/>
  <c r="BB69" i="10"/>
  <c r="AE69" i="10"/>
  <c r="AJ69" i="10"/>
  <c r="AE68" i="10"/>
  <c r="AI69" i="10"/>
  <c r="AK68" i="10"/>
  <c r="AD68" i="10"/>
  <c r="AD69" i="10"/>
  <c r="AL68" i="10"/>
  <c r="AJ68" i="10"/>
  <c r="AP68" i="10"/>
  <c r="AH68" i="10"/>
  <c r="AF68" i="10"/>
  <c r="AM68" i="10"/>
  <c r="AG69" i="10"/>
  <c r="AO68" i="10"/>
  <c r="AL62" i="10"/>
  <c r="AO62" i="10"/>
  <c r="AP62" i="10"/>
  <c r="AM62" i="10"/>
  <c r="AN62" i="10"/>
  <c r="BN247" i="8"/>
  <c r="BV247" i="8"/>
  <c r="BV69" i="10" s="1"/>
  <c r="BZ247" i="8"/>
  <c r="CB247" i="8"/>
  <c r="CB69" i="10" s="1"/>
  <c r="BX247" i="8"/>
  <c r="BX69" i="10" s="1"/>
  <c r="BW247" i="8"/>
  <c r="BM247" i="8"/>
  <c r="BR247" i="8"/>
  <c r="BR69" i="10" s="1"/>
  <c r="BU247" i="8"/>
  <c r="BU69" i="10" s="1"/>
  <c r="BY274" i="8"/>
  <c r="BQ273" i="8"/>
  <c r="BA270" i="8"/>
  <c r="BT247" i="8"/>
  <c r="BZ273" i="8"/>
  <c r="BT273" i="8"/>
  <c r="BT274" i="8"/>
  <c r="CA247" i="8"/>
  <c r="CA69" i="10" s="1"/>
  <c r="BZ274" i="8"/>
  <c r="BQ247" i="8"/>
  <c r="BN273" i="8"/>
  <c r="BP247" i="8"/>
  <c r="BP69" i="10" s="1"/>
  <c r="BO247" i="8"/>
  <c r="BO69" i="10" s="1"/>
  <c r="BQ274" i="8"/>
  <c r="BS247" i="8"/>
  <c r="BS69" i="10" s="1"/>
  <c r="BY263" i="8"/>
  <c r="BY273" i="8"/>
  <c r="BT224" i="8"/>
  <c r="CB224" i="8"/>
  <c r="BQ263" i="8"/>
  <c r="BE270" i="8"/>
  <c r="BB270" i="8"/>
  <c r="BE263" i="8"/>
  <c r="BM270" i="8"/>
  <c r="BA263" i="8"/>
  <c r="AP270" i="8"/>
  <c r="BH263" i="8"/>
  <c r="BB263" i="8"/>
  <c r="AP263" i="8"/>
  <c r="BM263" i="8"/>
  <c r="BT263" i="8"/>
  <c r="BH270" i="8"/>
  <c r="AO270" i="8"/>
  <c r="AV263" i="8"/>
  <c r="AV270" i="8"/>
  <c r="BN263" i="8"/>
  <c r="BZ263" i="8"/>
  <c r="AO263" i="8"/>
  <c r="AS270" i="8"/>
  <c r="AS263" i="8"/>
  <c r="CE226" i="8"/>
  <c r="CE181" i="8"/>
  <c r="CD181" i="8"/>
  <c r="CC181" i="8"/>
  <c r="BU270" i="8" l="1"/>
  <c r="BN270" i="8"/>
  <c r="BV270" i="8"/>
  <c r="BR270" i="8"/>
  <c r="BW270" i="8"/>
  <c r="CA270" i="8"/>
  <c r="BO270" i="8"/>
  <c r="BS270" i="8"/>
  <c r="BP270" i="8"/>
  <c r="Z62" i="11"/>
  <c r="AA61" i="11"/>
  <c r="BX270" i="8"/>
  <c r="CB270" i="8"/>
  <c r="Z61" i="11"/>
  <c r="Y61" i="11"/>
  <c r="AA69" i="10"/>
  <c r="AE61" i="11"/>
  <c r="AJ62" i="11"/>
  <c r="AK62" i="11"/>
  <c r="AO61" i="11"/>
  <c r="AC62" i="11"/>
  <c r="AG61" i="11"/>
  <c r="AE62" i="11"/>
  <c r="AN61" i="11"/>
  <c r="AI61" i="11"/>
  <c r="AC61" i="11"/>
  <c r="AK61" i="11"/>
  <c r="AH62" i="11"/>
  <c r="AP61" i="11"/>
  <c r="AI62" i="11"/>
  <c r="AL61" i="11"/>
  <c r="AH61" i="11"/>
  <c r="AM61" i="11"/>
  <c r="AD61" i="11"/>
  <c r="AF62" i="11"/>
  <c r="AJ61" i="11"/>
  <c r="AL62" i="11"/>
  <c r="AG62" i="11"/>
  <c r="AF61" i="11"/>
  <c r="AD62" i="11"/>
  <c r="BQ69" i="10"/>
  <c r="BZ69" i="10"/>
  <c r="BN69" i="10"/>
  <c r="BT69" i="10"/>
  <c r="AK69" i="10"/>
  <c r="BM69" i="10"/>
  <c r="AO69" i="10"/>
  <c r="BW69" i="10"/>
  <c r="AM69" i="10"/>
  <c r="AN69" i="10"/>
  <c r="AP69" i="10"/>
  <c r="AL69" i="10"/>
  <c r="BY270" i="8"/>
  <c r="BQ270" i="8"/>
  <c r="BT270" i="8"/>
  <c r="BZ270" i="8"/>
  <c r="CE227" i="8"/>
  <c r="CD182" i="8"/>
  <c r="CC182" i="8"/>
  <c r="CE182" i="8"/>
  <c r="AA62" i="11" l="1"/>
  <c r="AP62" i="11"/>
  <c r="AN62" i="11"/>
  <c r="AM62" i="11"/>
  <c r="AO62" i="11"/>
  <c r="CE228" i="8"/>
  <c r="CD183" i="8"/>
  <c r="CC183" i="8"/>
  <c r="CE183" i="8"/>
  <c r="CE229" i="8" l="1"/>
  <c r="CE224" i="8" s="1"/>
  <c r="CC265" i="8"/>
  <c r="CC266" i="8"/>
  <c r="CC267" i="8"/>
  <c r="CC268" i="8"/>
  <c r="CC273" i="8"/>
  <c r="CC274" i="8"/>
  <c r="CC178" i="8"/>
  <c r="CC219" i="8"/>
  <c r="CC242" i="8" s="1"/>
  <c r="CD265" i="8" s="1"/>
  <c r="CC220" i="8"/>
  <c r="CC243" i="8" s="1"/>
  <c r="CD266" i="8" s="1"/>
  <c r="CC221" i="8"/>
  <c r="CC244" i="8" s="1"/>
  <c r="CD267" i="8" s="1"/>
  <c r="CC222" i="8"/>
  <c r="CC245" i="8" s="1"/>
  <c r="CD268" i="8" s="1"/>
  <c r="CC227" i="8"/>
  <c r="CC250" i="8" s="1"/>
  <c r="CD273" i="8" s="1"/>
  <c r="CC228" i="8"/>
  <c r="CC251" i="8" s="1"/>
  <c r="CD274" i="8" s="1"/>
  <c r="CD178" i="8"/>
  <c r="CD62" i="10" s="1"/>
  <c r="CD219" i="8"/>
  <c r="CD242" i="8" s="1"/>
  <c r="CD220" i="8"/>
  <c r="CD243" i="8" s="1"/>
  <c r="CD221" i="8"/>
  <c r="CD244" i="8" s="1"/>
  <c r="CD222" i="8"/>
  <c r="CD245" i="8" s="1"/>
  <c r="CD227" i="8"/>
  <c r="CD250" i="8" s="1"/>
  <c r="CD228" i="8"/>
  <c r="CD251" i="8" s="1"/>
  <c r="CE178" i="8"/>
  <c r="CE242" i="8"/>
  <c r="CE243" i="8"/>
  <c r="CE244" i="8"/>
  <c r="CE245" i="8"/>
  <c r="CE250" i="8"/>
  <c r="CE251" i="8"/>
  <c r="BG218" i="8"/>
  <c r="BG217" i="8" s="1"/>
  <c r="AR218" i="8"/>
  <c r="AR217" i="8" s="1"/>
  <c r="AK218" i="8"/>
  <c r="AK217" i="8" s="1"/>
  <c r="BI218" i="8"/>
  <c r="BI217" i="8" s="1"/>
  <c r="BU218" i="8"/>
  <c r="BU217" i="8" s="1"/>
  <c r="CC218" i="8"/>
  <c r="AX218" i="8"/>
  <c r="AX217" i="8" s="1"/>
  <c r="AX225" i="8"/>
  <c r="AX226" i="8"/>
  <c r="AX229" i="8"/>
  <c r="CC225" i="8"/>
  <c r="CC226" i="8"/>
  <c r="CC229" i="8"/>
  <c r="BC218" i="8"/>
  <c r="BC217" i="8" s="1"/>
  <c r="BC225" i="8"/>
  <c r="BC226" i="8"/>
  <c r="BC229" i="8"/>
  <c r="AJ218" i="8"/>
  <c r="AJ217" i="8" s="1"/>
  <c r="AJ225" i="8"/>
  <c r="AJ226" i="8"/>
  <c r="AJ229" i="8"/>
  <c r="BN218" i="8"/>
  <c r="BN217" i="8" s="1"/>
  <c r="BN225" i="8"/>
  <c r="BN226" i="8"/>
  <c r="BN229" i="8"/>
  <c r="BD218" i="8"/>
  <c r="BD217" i="8" s="1"/>
  <c r="BD225" i="8"/>
  <c r="BD226" i="8"/>
  <c r="BD229" i="8"/>
  <c r="BV218" i="8"/>
  <c r="BV217" i="8" s="1"/>
  <c r="BV225" i="8"/>
  <c r="BV226" i="8"/>
  <c r="BV229" i="8"/>
  <c r="BM218" i="8"/>
  <c r="BM217" i="8" s="1"/>
  <c r="BB218" i="8"/>
  <c r="BB217" i="8" s="1"/>
  <c r="AU218" i="8"/>
  <c r="AU217" i="8" s="1"/>
  <c r="CD218" i="8"/>
  <c r="BJ218" i="8"/>
  <c r="BJ217" i="8" s="1"/>
  <c r="BJ225" i="8"/>
  <c r="BJ226" i="8"/>
  <c r="BJ229" i="8"/>
  <c r="BB225" i="8"/>
  <c r="BB226" i="8"/>
  <c r="BB229" i="8"/>
  <c r="AT218" i="8"/>
  <c r="AT217" i="8" s="1"/>
  <c r="AT225" i="8"/>
  <c r="AT226" i="8"/>
  <c r="AT229" i="8"/>
  <c r="CA218" i="8"/>
  <c r="CA217" i="8" s="1"/>
  <c r="CA225" i="8"/>
  <c r="CA226" i="8"/>
  <c r="CA229" i="8"/>
  <c r="AV218" i="8"/>
  <c r="AV217" i="8" s="1"/>
  <c r="AV225" i="8"/>
  <c r="AV226" i="8"/>
  <c r="AV229" i="8"/>
  <c r="AP218" i="8"/>
  <c r="AP217" i="8" s="1"/>
  <c r="AP225" i="8"/>
  <c r="AP226" i="8"/>
  <c r="AP229" i="8"/>
  <c r="AN218" i="8"/>
  <c r="AN217" i="8" s="1"/>
  <c r="BF218" i="8"/>
  <c r="BF217" i="8" s="1"/>
  <c r="BO218" i="8"/>
  <c r="BO217" i="8" s="1"/>
  <c r="BW218" i="8"/>
  <c r="BW217" i="8" s="1"/>
  <c r="AS218" i="8"/>
  <c r="AS217" i="8" s="1"/>
  <c r="AS225" i="8"/>
  <c r="AS226" i="8"/>
  <c r="AS229" i="8"/>
  <c r="AM218" i="8"/>
  <c r="AM217" i="8" s="1"/>
  <c r="AM225" i="8"/>
  <c r="AM226" i="8"/>
  <c r="AM229" i="8"/>
  <c r="BX218" i="8"/>
  <c r="BX217" i="8" s="1"/>
  <c r="BX225" i="8"/>
  <c r="BX226" i="8"/>
  <c r="BX229" i="8"/>
  <c r="AO218" i="8"/>
  <c r="AO217" i="8" s="1"/>
  <c r="AO225" i="8"/>
  <c r="AO226" i="8"/>
  <c r="AO229" i="8"/>
  <c r="BK218" i="8"/>
  <c r="BK217" i="8" s="1"/>
  <c r="BK225" i="8"/>
  <c r="BK226" i="8"/>
  <c r="BK229" i="8"/>
  <c r="AK225" i="8"/>
  <c r="AK226" i="8"/>
  <c r="AK229" i="8"/>
  <c r="AZ218" i="8"/>
  <c r="AZ217" i="8" s="1"/>
  <c r="AL218" i="8"/>
  <c r="AL217" i="8" s="1"/>
  <c r="BP218" i="8"/>
  <c r="BP217" i="8" s="1"/>
  <c r="BU225" i="8"/>
  <c r="BU226" i="8"/>
  <c r="BU229" i="8"/>
  <c r="BE218" i="8"/>
  <c r="BE217" i="8" s="1"/>
  <c r="BE225" i="8"/>
  <c r="BE226" i="8"/>
  <c r="BE229" i="8"/>
  <c r="BW225" i="8"/>
  <c r="BW226" i="8"/>
  <c r="BW229" i="8"/>
  <c r="AY218" i="8"/>
  <c r="AY217" i="8" s="1"/>
  <c r="AY225" i="8"/>
  <c r="AY226" i="8"/>
  <c r="AY229" i="8"/>
  <c r="AQ218" i="8"/>
  <c r="AQ217" i="8" s="1"/>
  <c r="AQ225" i="8"/>
  <c r="AQ226" i="8"/>
  <c r="AQ229" i="8"/>
  <c r="BP225" i="8"/>
  <c r="BP226" i="8"/>
  <c r="BP229" i="8"/>
  <c r="BY218" i="8"/>
  <c r="BY217" i="8" s="1"/>
  <c r="BY225" i="8"/>
  <c r="BY226" i="8"/>
  <c r="BY229" i="8"/>
  <c r="AU225" i="8"/>
  <c r="AU226" i="8"/>
  <c r="AU229" i="8"/>
  <c r="AW218" i="8"/>
  <c r="AW217" i="8" s="1"/>
  <c r="BQ218" i="8"/>
  <c r="BQ217" i="8" s="1"/>
  <c r="BG225" i="8"/>
  <c r="BG226" i="8"/>
  <c r="BG229" i="8"/>
  <c r="BS218" i="8"/>
  <c r="BS217" i="8" s="1"/>
  <c r="BS225" i="8"/>
  <c r="BS226" i="8"/>
  <c r="BS229" i="8"/>
  <c r="BM225" i="8"/>
  <c r="BM226" i="8"/>
  <c r="BM229" i="8"/>
  <c r="AW225" i="8"/>
  <c r="AW226" i="8"/>
  <c r="AW229" i="8"/>
  <c r="AL225" i="8"/>
  <c r="AL226" i="8"/>
  <c r="AL229" i="8"/>
  <c r="BO225" i="8"/>
  <c r="BO226" i="8"/>
  <c r="BO229" i="8"/>
  <c r="BH218" i="8"/>
  <c r="BH217" i="8" s="1"/>
  <c r="BH225" i="8"/>
  <c r="BH226" i="8"/>
  <c r="BH229" i="8"/>
  <c r="BQ225" i="8"/>
  <c r="BQ226" i="8"/>
  <c r="BQ229" i="8"/>
  <c r="BR218" i="8"/>
  <c r="BR217" i="8" s="1"/>
  <c r="BZ218" i="8"/>
  <c r="BZ217" i="8" s="1"/>
  <c r="BZ225" i="8"/>
  <c r="BZ226" i="8"/>
  <c r="BZ229" i="8"/>
  <c r="BR225" i="8"/>
  <c r="BR226" i="8"/>
  <c r="BR229" i="8"/>
  <c r="BF225" i="8"/>
  <c r="BF226" i="8"/>
  <c r="BF229" i="8"/>
  <c r="AZ225" i="8"/>
  <c r="AZ226" i="8"/>
  <c r="AZ229" i="8"/>
  <c r="BA218" i="8"/>
  <c r="BA217" i="8" s="1"/>
  <c r="BI225" i="8"/>
  <c r="BI226" i="8"/>
  <c r="BI229" i="8"/>
  <c r="BA225" i="8"/>
  <c r="BA226" i="8"/>
  <c r="BA229" i="8"/>
  <c r="CD225" i="8"/>
  <c r="CD226" i="8"/>
  <c r="CD229" i="8"/>
  <c r="AR225" i="8"/>
  <c r="AR226" i="8"/>
  <c r="AR229" i="8"/>
  <c r="AN225" i="8"/>
  <c r="AN226" i="8"/>
  <c r="AN229" i="8"/>
  <c r="U178" i="8"/>
  <c r="U149" i="8"/>
  <c r="U227" i="8"/>
  <c r="U114" i="8"/>
  <c r="U91" i="8"/>
  <c r="U125" i="8"/>
  <c r="U102" i="8"/>
  <c r="U79" i="8"/>
  <c r="U242" i="8"/>
  <c r="U217" i="8"/>
  <c r="U175" i="8"/>
  <c r="U251" i="8"/>
  <c r="U137" i="8"/>
  <c r="U148" i="8"/>
  <c r="U81" i="8"/>
  <c r="U295" i="8"/>
  <c r="U45" i="8"/>
  <c r="U171" i="8"/>
  <c r="U43" i="8"/>
  <c r="U204" i="8"/>
  <c r="U127" i="8"/>
  <c r="U219" i="8"/>
  <c r="U151" i="8"/>
  <c r="U159" i="8"/>
  <c r="U157" i="8"/>
  <c r="U132" i="8"/>
  <c r="U195" i="8"/>
  <c r="U90" i="8"/>
  <c r="U60" i="8"/>
  <c r="U82" i="8"/>
  <c r="U104" i="8"/>
  <c r="U225" i="8"/>
  <c r="U57" i="8"/>
  <c r="U44" i="8"/>
  <c r="U158" i="8"/>
  <c r="U296" i="8"/>
  <c r="U84" i="8"/>
  <c r="U160" i="8"/>
  <c r="U250" i="8"/>
  <c r="U112" i="8"/>
  <c r="U89" i="8"/>
  <c r="U180" i="8"/>
  <c r="U298" i="8"/>
  <c r="U243" i="8"/>
  <c r="U105" i="8"/>
  <c r="U228" i="8"/>
  <c r="U134" i="8"/>
  <c r="U152" i="8"/>
  <c r="U222" i="8"/>
  <c r="U198" i="8"/>
  <c r="U135" i="8"/>
  <c r="U287" i="8"/>
  <c r="U129" i="8"/>
  <c r="U111" i="8"/>
  <c r="U203" i="8"/>
  <c r="U42" i="8"/>
  <c r="U59" i="8"/>
  <c r="U201" i="8"/>
  <c r="U245" i="8"/>
  <c r="U194" i="8"/>
  <c r="U290" i="8"/>
  <c r="U87" i="8"/>
  <c r="U88" i="8"/>
  <c r="U202" i="8"/>
  <c r="U106" i="8"/>
  <c r="U83" i="8"/>
  <c r="U293" i="8"/>
  <c r="U103" i="8"/>
  <c r="U172" i="8"/>
  <c r="U294" i="8"/>
  <c r="U58" i="8"/>
  <c r="U156" i="8"/>
  <c r="U179" i="8"/>
  <c r="U136" i="8"/>
  <c r="U289" i="8"/>
  <c r="U288" i="8"/>
  <c r="U130" i="8"/>
  <c r="U176" i="8"/>
  <c r="U226" i="8"/>
  <c r="U197" i="8"/>
  <c r="U205" i="8"/>
  <c r="U80" i="8"/>
  <c r="U221" i="8"/>
  <c r="U183" i="8"/>
  <c r="U56" i="8"/>
  <c r="U182" i="8"/>
  <c r="U173" i="8"/>
  <c r="U109" i="8"/>
  <c r="U196" i="8"/>
  <c r="U174" i="8"/>
  <c r="U244" i="8"/>
  <c r="U133" i="8"/>
  <c r="U86" i="8"/>
  <c r="U153" i="8"/>
  <c r="U128" i="8"/>
  <c r="U229" i="8"/>
  <c r="U41" i="8"/>
  <c r="U291" i="8"/>
  <c r="U220" i="8"/>
  <c r="U155" i="8"/>
  <c r="U150" i="8"/>
  <c r="U199" i="8"/>
  <c r="U218" i="8"/>
  <c r="U126" i="8"/>
  <c r="U206" i="8"/>
  <c r="U40" i="8"/>
  <c r="U181" i="8"/>
  <c r="U55" i="8"/>
  <c r="U107" i="8"/>
  <c r="U113" i="8"/>
  <c r="U110" i="8"/>
  <c r="U297" i="8"/>
  <c r="U286" i="8"/>
  <c r="CD270" i="8" l="1"/>
  <c r="CD263" i="8"/>
  <c r="CE265" i="8"/>
  <c r="CE274" i="8"/>
  <c r="CE273" i="8"/>
  <c r="CE268" i="8"/>
  <c r="CE267" i="8"/>
  <c r="CE266" i="8"/>
  <c r="AB62" i="10"/>
  <c r="Y62" i="10"/>
  <c r="Z62" i="10"/>
  <c r="AA62" i="10"/>
  <c r="CC62" i="10"/>
  <c r="CE62" i="10"/>
  <c r="AQ62" i="10"/>
  <c r="AC62" i="10"/>
  <c r="AD62" i="10"/>
  <c r="AF62" i="10"/>
  <c r="AG62" i="10"/>
  <c r="AI62" i="10"/>
  <c r="AJ62" i="10"/>
  <c r="AK62" i="10"/>
  <c r="BF224" i="8"/>
  <c r="AL224" i="8"/>
  <c r="AJ224" i="8"/>
  <c r="AQ224" i="8"/>
  <c r="CD217" i="8"/>
  <c r="AM224" i="8"/>
  <c r="CD247" i="8"/>
  <c r="CD69" i="10" s="1"/>
  <c r="BY224" i="8"/>
  <c r="BR224" i="8"/>
  <c r="BQ224" i="8"/>
  <c r="BO224" i="8"/>
  <c r="AV224" i="8"/>
  <c r="BJ224" i="8"/>
  <c r="CC224" i="8"/>
  <c r="AR224" i="8"/>
  <c r="BX224" i="8"/>
  <c r="BD224" i="8"/>
  <c r="AN224" i="8"/>
  <c r="BH224" i="8"/>
  <c r="BG224" i="8"/>
  <c r="AX224" i="8"/>
  <c r="BU224" i="8"/>
  <c r="CD224" i="8"/>
  <c r="CA224" i="8"/>
  <c r="AZ224" i="8"/>
  <c r="BM224" i="8"/>
  <c r="AK224" i="8"/>
  <c r="BC224" i="8"/>
  <c r="CC240" i="8"/>
  <c r="CC270" i="8"/>
  <c r="AO224" i="8"/>
  <c r="BI224" i="8"/>
  <c r="AU224" i="8"/>
  <c r="AY224" i="8"/>
  <c r="BK224" i="8"/>
  <c r="AP224" i="8"/>
  <c r="BV224" i="8"/>
  <c r="BE224" i="8"/>
  <c r="AT224" i="8"/>
  <c r="CE247" i="8"/>
  <c r="CC247" i="8"/>
  <c r="CC263" i="8"/>
  <c r="AS224" i="8"/>
  <c r="BA224" i="8"/>
  <c r="BZ224" i="8"/>
  <c r="AW224" i="8"/>
  <c r="BS224" i="8"/>
  <c r="BP224" i="8"/>
  <c r="BW224" i="8"/>
  <c r="BB224" i="8"/>
  <c r="BN224" i="8"/>
  <c r="CE240" i="8"/>
  <c r="CD240" i="8"/>
  <c r="CD68" i="10" s="1"/>
  <c r="CC217" i="8"/>
  <c r="U273" i="8"/>
  <c r="U240" i="8"/>
  <c r="U39" i="9"/>
  <c r="U266" i="8"/>
  <c r="U69" i="9"/>
  <c r="U224" i="8"/>
  <c r="U55" i="11"/>
  <c r="U247" i="8"/>
  <c r="U274" i="8"/>
  <c r="U267" i="8"/>
  <c r="U265" i="8"/>
  <c r="U268" i="8"/>
  <c r="CE263" i="8" l="1"/>
  <c r="AB61" i="11" s="1"/>
  <c r="CE270" i="8"/>
  <c r="AB62" i="11" s="1"/>
  <c r="AB68" i="10"/>
  <c r="AB69" i="10"/>
  <c r="CE68" i="10"/>
  <c r="CE69" i="10"/>
  <c r="AQ61" i="11"/>
  <c r="AQ62" i="11"/>
  <c r="Y62" i="11"/>
  <c r="CC69" i="10"/>
  <c r="CC68" i="10"/>
  <c r="AQ68" i="10"/>
  <c r="AQ69" i="10"/>
  <c r="Z55" i="9"/>
  <c r="AN57" i="9"/>
  <c r="CE57" i="9"/>
  <c r="AH57" i="9"/>
  <c r="BZ57" i="9"/>
  <c r="AK57" i="9"/>
  <c r="BS57" i="9"/>
  <c r="U61" i="11"/>
  <c r="BA57" i="9"/>
  <c r="BH57" i="9"/>
  <c r="BJ57" i="9"/>
  <c r="AX57" i="9"/>
  <c r="BO57" i="9"/>
  <c r="AZ57" i="9"/>
  <c r="BX57" i="9"/>
  <c r="AA57" i="9"/>
  <c r="CB57" i="9"/>
  <c r="BQ57" i="9"/>
  <c r="AV57" i="9"/>
  <c r="BK57" i="9"/>
  <c r="BT57" i="9"/>
  <c r="AP57" i="9"/>
  <c r="BM57" i="9"/>
  <c r="U55" i="9"/>
  <c r="AW57" i="9"/>
  <c r="CA57" i="9"/>
  <c r="AE57" i="9"/>
  <c r="BL57" i="9"/>
  <c r="BU57" i="9"/>
  <c r="CC57" i="9"/>
  <c r="BB57" i="9"/>
  <c r="BV57" i="9"/>
  <c r="U270" i="8"/>
  <c r="CD57" i="9"/>
  <c r="BC57" i="9"/>
  <c r="AG57" i="9"/>
  <c r="AO57" i="9"/>
  <c r="BW57" i="9"/>
  <c r="U263" i="8"/>
  <c r="AD57" i="9"/>
  <c r="AB57" i="9"/>
  <c r="BF57" i="9"/>
  <c r="U67" i="9"/>
  <c r="BR57" i="9"/>
  <c r="AT57" i="9"/>
  <c r="AI57" i="9"/>
  <c r="AM57" i="9"/>
  <c r="AS57" i="9"/>
  <c r="U62" i="11"/>
  <c r="AY57" i="9"/>
  <c r="BN57" i="9"/>
  <c r="BE57" i="9"/>
  <c r="Y57" i="9"/>
  <c r="BI57" i="9"/>
  <c r="U68" i="11"/>
  <c r="BY57" i="9"/>
  <c r="AU57" i="9"/>
  <c r="BP57" i="9"/>
  <c r="AJ57" i="9"/>
  <c r="AQ57" i="9"/>
  <c r="BD57" i="9"/>
  <c r="BG57" i="9"/>
  <c r="Z57" i="9"/>
  <c r="AF57" i="9"/>
  <c r="AR57" i="9"/>
  <c r="AC57" i="9"/>
  <c r="AL57" i="9"/>
  <c r="X43" i="12" l="1"/>
  <c r="Y43" i="12"/>
  <c r="Z43" i="12"/>
  <c r="AA43" i="12"/>
  <c r="AC43" i="12"/>
  <c r="AB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BD43" i="12"/>
  <c r="BE43" i="12"/>
  <c r="BF43" i="12"/>
  <c r="BG43" i="12"/>
  <c r="BH43" i="12"/>
  <c r="BI43" i="12"/>
  <c r="BJ43" i="12"/>
  <c r="BK43" i="12"/>
  <c r="BL43" i="12"/>
  <c r="BM43" i="12"/>
  <c r="BN43" i="12"/>
  <c r="BO43" i="12"/>
  <c r="BP43" i="12"/>
  <c r="BQ43" i="12"/>
  <c r="BR43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Y15" i="12"/>
  <c r="Z15" i="12"/>
  <c r="AA15" i="12"/>
  <c r="AB15" i="12"/>
  <c r="X15" i="12"/>
  <c r="BU63" i="10"/>
  <c r="BW63" i="10"/>
  <c r="BQ63" i="10"/>
  <c r="BS63" i="10"/>
  <c r="AW63" i="10"/>
  <c r="BF63" i="10"/>
  <c r="BY63" i="10"/>
  <c r="BH63" i="10"/>
  <c r="BV63" i="10"/>
  <c r="BD63" i="10"/>
  <c r="BI63" i="10"/>
  <c r="BJ63" i="10"/>
  <c r="BN63" i="10"/>
  <c r="BZ63" i="10"/>
  <c r="AR63" i="10"/>
  <c r="CD63" i="10"/>
  <c r="AS63" i="10"/>
  <c r="BC63" i="10"/>
  <c r="AX63" i="10"/>
  <c r="BL63" i="10"/>
  <c r="BG63" i="10"/>
  <c r="BE63" i="10"/>
  <c r="BB63" i="10"/>
  <c r="BK63" i="10"/>
  <c r="BX63" i="10"/>
  <c r="AU63" i="10"/>
  <c r="AY63" i="10"/>
  <c r="BM63" i="10"/>
  <c r="BT63" i="10"/>
  <c r="CA63" i="10"/>
  <c r="CC63" i="10"/>
  <c r="CB63" i="10"/>
  <c r="AT63" i="10"/>
  <c r="AV63" i="10"/>
  <c r="AZ63" i="10"/>
  <c r="BP63" i="10"/>
  <c r="CE63" i="10"/>
  <c r="BR63" i="10"/>
  <c r="BA63" i="10"/>
  <c r="BO63" i="10"/>
  <c r="AO63" i="10"/>
  <c r="AM63" i="10"/>
  <c r="AB63" i="10"/>
  <c r="AJ63" i="10"/>
  <c r="AC63" i="10"/>
  <c r="AD63" i="10"/>
  <c r="AL63" i="10"/>
  <c r="Y63" i="10"/>
  <c r="Z63" i="10"/>
  <c r="AE63" i="10"/>
  <c r="AI63" i="10"/>
  <c r="AH63" i="10"/>
  <c r="AK63" i="10"/>
  <c r="AA63" i="10"/>
  <c r="AG63" i="10"/>
  <c r="AN63" i="10"/>
  <c r="AQ63" i="10"/>
  <c r="AF63" i="10"/>
  <c r="AP63" i="10"/>
  <c r="X63" i="10"/>
  <c r="Y59" i="9"/>
  <c r="Z59" i="9"/>
  <c r="Z62" i="9" s="1"/>
  <c r="Z61" i="9" s="1"/>
  <c r="Z73" i="9" s="1"/>
  <c r="AH59" i="9"/>
  <c r="AH62" i="9" s="1"/>
  <c r="AP59" i="9"/>
  <c r="AP62" i="9" s="1"/>
  <c r="AX59" i="9"/>
  <c r="AX62" i="9" s="1"/>
  <c r="AX61" i="9" s="1"/>
  <c r="AX70" i="10" s="1"/>
  <c r="BF59" i="9"/>
  <c r="BF62" i="9" s="1"/>
  <c r="BN59" i="9"/>
  <c r="BN62" i="9" s="1"/>
  <c r="BV59" i="9"/>
  <c r="BV62" i="9" s="1"/>
  <c r="BV61" i="9" s="1"/>
  <c r="BV70" i="10" s="1"/>
  <c r="CD59" i="9"/>
  <c r="CD62" i="9" s="1"/>
  <c r="CD61" i="9" s="1"/>
  <c r="CD70" i="10" s="1"/>
  <c r="CB59" i="9"/>
  <c r="CB62" i="9" s="1"/>
  <c r="AA59" i="9"/>
  <c r="AA62" i="9" s="1"/>
  <c r="AI59" i="9"/>
  <c r="AI62" i="9" s="1"/>
  <c r="AQ59" i="9"/>
  <c r="AQ62" i="9" s="1"/>
  <c r="AY59" i="9"/>
  <c r="AY62" i="9" s="1"/>
  <c r="BG59" i="9"/>
  <c r="BG62" i="9" s="1"/>
  <c r="BO59" i="9"/>
  <c r="BO62" i="9" s="1"/>
  <c r="BW59" i="9"/>
  <c r="BW62" i="9" s="1"/>
  <c r="CE59" i="9"/>
  <c r="CE62" i="9" s="1"/>
  <c r="CE61" i="9" s="1"/>
  <c r="BT59" i="9"/>
  <c r="BT62" i="9" s="1"/>
  <c r="AB59" i="9"/>
  <c r="AB62" i="9" s="1"/>
  <c r="AJ59" i="9"/>
  <c r="AJ62" i="9" s="1"/>
  <c r="AR59" i="9"/>
  <c r="AR62" i="9" s="1"/>
  <c r="AZ59" i="9"/>
  <c r="AZ62" i="9" s="1"/>
  <c r="BH59" i="9"/>
  <c r="BH62" i="9" s="1"/>
  <c r="BP59" i="9"/>
  <c r="BP62" i="9" s="1"/>
  <c r="BX59" i="9"/>
  <c r="BX62" i="9" s="1"/>
  <c r="AC59" i="9"/>
  <c r="AC62" i="9" s="1"/>
  <c r="AK59" i="9"/>
  <c r="AK62" i="9" s="1"/>
  <c r="AK61" i="9" s="1"/>
  <c r="AS59" i="9"/>
  <c r="AS62" i="9" s="1"/>
  <c r="BA59" i="9"/>
  <c r="BA62" i="9" s="1"/>
  <c r="BI59" i="9"/>
  <c r="BI62" i="9" s="1"/>
  <c r="BI61" i="9" s="1"/>
  <c r="BI70" i="10" s="1"/>
  <c r="BQ59" i="9"/>
  <c r="BY59" i="9"/>
  <c r="BY62" i="9" s="1"/>
  <c r="CC59" i="9"/>
  <c r="CC62" i="9" s="1"/>
  <c r="CC61" i="9" s="1"/>
  <c r="AD59" i="9"/>
  <c r="AD62" i="9" s="1"/>
  <c r="AL59" i="9"/>
  <c r="AL62" i="9" s="1"/>
  <c r="AL61" i="9" s="1"/>
  <c r="AT59" i="9"/>
  <c r="AT62" i="9" s="1"/>
  <c r="BB59" i="9"/>
  <c r="BJ59" i="9"/>
  <c r="BJ62" i="9" s="1"/>
  <c r="BJ61" i="9" s="1"/>
  <c r="BJ70" i="10" s="1"/>
  <c r="BR59" i="9"/>
  <c r="BR62" i="9" s="1"/>
  <c r="BZ59" i="9"/>
  <c r="BZ62" i="9" s="1"/>
  <c r="AE59" i="9"/>
  <c r="AE62" i="9" s="1"/>
  <c r="AM59" i="9"/>
  <c r="AM62" i="9" s="1"/>
  <c r="AU59" i="9"/>
  <c r="AU62" i="9" s="1"/>
  <c r="BC59" i="9"/>
  <c r="BC62" i="9" s="1"/>
  <c r="BK59" i="9"/>
  <c r="BS59" i="9"/>
  <c r="BS62" i="9" s="1"/>
  <c r="CA59" i="9"/>
  <c r="CA62" i="9" s="1"/>
  <c r="AF59" i="9"/>
  <c r="AF62" i="9" s="1"/>
  <c r="AN59" i="9"/>
  <c r="AN62" i="9" s="1"/>
  <c r="AV59" i="9"/>
  <c r="BD59" i="9"/>
  <c r="BD62" i="9" s="1"/>
  <c r="BL59" i="9"/>
  <c r="BL62" i="9" s="1"/>
  <c r="AG59" i="9"/>
  <c r="AO59" i="9"/>
  <c r="AO62" i="9" s="1"/>
  <c r="AW59" i="9"/>
  <c r="AW62" i="9" s="1"/>
  <c r="AW61" i="9" s="1"/>
  <c r="AW70" i="10" s="1"/>
  <c r="BE59" i="9"/>
  <c r="BM59" i="9"/>
  <c r="BM62" i="9" s="1"/>
  <c r="BU59" i="9"/>
  <c r="BU62" i="9" s="1"/>
  <c r="BU61" i="9" s="1"/>
  <c r="BU70" i="10" s="1"/>
  <c r="U57" i="9"/>
  <c r="U56" i="11"/>
  <c r="U15" i="12"/>
  <c r="U59" i="9"/>
  <c r="AW65" i="9" l="1"/>
  <c r="AW64" i="9" s="1"/>
  <c r="CA61" i="9"/>
  <c r="CA70" i="10" s="1"/>
  <c r="CD65" i="9"/>
  <c r="CD64" i="9" s="1"/>
  <c r="BL61" i="9"/>
  <c r="BL70" i="10" s="1"/>
  <c r="BO65" i="9"/>
  <c r="BO64" i="9" s="1"/>
  <c r="AB61" i="9"/>
  <c r="AB73" i="9" s="1"/>
  <c r="AE65" i="9"/>
  <c r="AE64" i="9" s="1"/>
  <c r="BR61" i="9"/>
  <c r="BR70" i="10" s="1"/>
  <c r="BW65" i="9"/>
  <c r="BW64" i="9" s="1"/>
  <c r="BC61" i="9"/>
  <c r="BC70" i="10" s="1"/>
  <c r="AH61" i="9"/>
  <c r="AM65" i="9"/>
  <c r="AM64" i="9" s="1"/>
  <c r="AN61" i="9"/>
  <c r="AQ65" i="9"/>
  <c r="AQ64" i="9" s="1"/>
  <c r="AE61" i="9"/>
  <c r="AE73" i="9" s="1"/>
  <c r="BX61" i="9"/>
  <c r="BX70" i="10" s="1"/>
  <c r="CA65" i="9"/>
  <c r="CA64" i="9" s="1"/>
  <c r="BO61" i="9"/>
  <c r="BO70" i="10" s="1"/>
  <c r="AZ61" i="9"/>
  <c r="AZ70" i="10" s="1"/>
  <c r="BF61" i="9"/>
  <c r="BF70" i="10" s="1"/>
  <c r="BK65" i="9"/>
  <c r="BK64" i="9" s="1"/>
  <c r="AT61" i="9"/>
  <c r="AT70" i="10" s="1"/>
  <c r="AQ61" i="9"/>
  <c r="AQ70" i="10" s="1"/>
  <c r="AT65" i="9"/>
  <c r="AT64" i="9" s="1"/>
  <c r="BD61" i="9"/>
  <c r="BD70" i="10" s="1"/>
  <c r="AI61" i="9"/>
  <c r="AN65" i="9"/>
  <c r="AN64" i="9" s="1"/>
  <c r="AU61" i="9"/>
  <c r="AU70" i="10" s="1"/>
  <c r="AC61" i="9"/>
  <c r="AC73" i="9" s="1"/>
  <c r="AF65" i="9"/>
  <c r="AF64" i="9" s="1"/>
  <c r="CB61" i="9"/>
  <c r="CB70" i="10" s="1"/>
  <c r="CE65" i="9"/>
  <c r="CE64" i="9" s="1"/>
  <c r="AF61" i="9"/>
  <c r="AF73" i="9" s="1"/>
  <c r="BY61" i="9"/>
  <c r="BY70" i="10" s="1"/>
  <c r="CB65" i="9"/>
  <c r="CB64" i="9" s="1"/>
  <c r="BP61" i="9"/>
  <c r="BP70" i="10" s="1"/>
  <c r="BS61" i="9"/>
  <c r="BS70" i="10" s="1"/>
  <c r="BX65" i="9"/>
  <c r="BX64" i="9" s="1"/>
  <c r="BG61" i="9"/>
  <c r="BG70" i="10" s="1"/>
  <c r="AO61" i="9"/>
  <c r="AR65" i="9"/>
  <c r="AR64" i="9" s="1"/>
  <c r="BA61" i="9"/>
  <c r="BA70" i="10" s="1"/>
  <c r="AR61" i="9"/>
  <c r="AR70" i="10" s="1"/>
  <c r="AU65" i="9"/>
  <c r="AU64" i="9" s="1"/>
  <c r="BM61" i="9"/>
  <c r="BM70" i="10" s="1"/>
  <c r="BP65" i="9"/>
  <c r="BP64" i="9" s="1"/>
  <c r="Y62" i="9"/>
  <c r="CE70" i="10"/>
  <c r="CC70" i="10"/>
  <c r="BQ62" i="9"/>
  <c r="BU65" i="9" s="1"/>
  <c r="BU64" i="9" s="1"/>
  <c r="BH61" i="9"/>
  <c r="BE62" i="9"/>
  <c r="BI65" i="9" s="1"/>
  <c r="BI64" i="9" s="1"/>
  <c r="BQ65" i="9"/>
  <c r="BQ64" i="9" s="1"/>
  <c r="AM63" i="11" s="1"/>
  <c r="BN61" i="9"/>
  <c r="AG62" i="9"/>
  <c r="AK65" i="9" s="1"/>
  <c r="AK64" i="9" s="1"/>
  <c r="BK62" i="9"/>
  <c r="BM65" i="9" s="1"/>
  <c r="BM64" i="9" s="1"/>
  <c r="AK63" i="11" s="1"/>
  <c r="BB62" i="9"/>
  <c r="BD65" i="9" s="1"/>
  <c r="BD64" i="9" s="1"/>
  <c r="BB65" i="9"/>
  <c r="BB64" i="9" s="1"/>
  <c r="AH63" i="11" s="1"/>
  <c r="AY61" i="9"/>
  <c r="AV65" i="9"/>
  <c r="AV64" i="9" s="1"/>
  <c r="AF63" i="11" s="1"/>
  <c r="AS61" i="9"/>
  <c r="AO65" i="9"/>
  <c r="AO64" i="9" s="1"/>
  <c r="AC63" i="11" s="1"/>
  <c r="AJ61" i="9"/>
  <c r="AS65" i="9"/>
  <c r="AS64" i="9" s="1"/>
  <c r="AE63" i="11" s="1"/>
  <c r="AP61" i="9"/>
  <c r="AV62" i="9"/>
  <c r="AZ65" i="9" s="1"/>
  <c r="AZ64" i="9" s="1"/>
  <c r="AP65" i="9"/>
  <c r="AP64" i="9" s="1"/>
  <c r="AD63" i="11" s="1"/>
  <c r="AM61" i="9"/>
  <c r="AG65" i="9"/>
  <c r="AG64" i="9" s="1"/>
  <c r="AD61" i="9"/>
  <c r="BY65" i="9"/>
  <c r="BY64" i="9" s="1"/>
  <c r="AO63" i="11" s="1"/>
  <c r="BT61" i="9"/>
  <c r="AD65" i="9"/>
  <c r="AD64" i="9" s="1"/>
  <c r="AA61" i="9"/>
  <c r="CC65" i="9"/>
  <c r="CC64" i="9" s="1"/>
  <c r="AQ63" i="11" s="1"/>
  <c r="BZ61" i="9"/>
  <c r="BZ65" i="9"/>
  <c r="BZ64" i="9" s="1"/>
  <c r="AP63" i="11" s="1"/>
  <c r="BW61" i="9"/>
  <c r="U62" i="9"/>
  <c r="AX65" i="9" l="1"/>
  <c r="AX64" i="9" s="1"/>
  <c r="AA65" i="9"/>
  <c r="AA64" i="9" s="1"/>
  <c r="AA274" i="9" s="1"/>
  <c r="AA271" i="9" s="1"/>
  <c r="AA277" i="9" s="1"/>
  <c r="Z65" i="9"/>
  <c r="Z64" i="9" s="1"/>
  <c r="Z274" i="9" s="1"/>
  <c r="Z271" i="9" s="1"/>
  <c r="AI65" i="9"/>
  <c r="AI64" i="9" s="1"/>
  <c r="AL65" i="9"/>
  <c r="AL64" i="9" s="1"/>
  <c r="BG65" i="9"/>
  <c r="BG64" i="9" s="1"/>
  <c r="BJ65" i="9"/>
  <c r="BJ64" i="9" s="1"/>
  <c r="BS65" i="9"/>
  <c r="BS64" i="9" s="1"/>
  <c r="BV65" i="9"/>
  <c r="BV64" i="9" s="1"/>
  <c r="BL65" i="9"/>
  <c r="BL64" i="9" s="1"/>
  <c r="AH65" i="9"/>
  <c r="AH64" i="9" s="1"/>
  <c r="BC65" i="9"/>
  <c r="BC64" i="9" s="1"/>
  <c r="AE274" i="9"/>
  <c r="AE271" i="9" s="1"/>
  <c r="BR65" i="9"/>
  <c r="BR64" i="9" s="1"/>
  <c r="AY65" i="9"/>
  <c r="AY64" i="9" s="1"/>
  <c r="BF65" i="9"/>
  <c r="BF64" i="9" s="1"/>
  <c r="AF274" i="9"/>
  <c r="AF271" i="9" s="1"/>
  <c r="AC65" i="9"/>
  <c r="AC64" i="9" s="1"/>
  <c r="AB65" i="9"/>
  <c r="AB64" i="9" s="1"/>
  <c r="Y61" i="9"/>
  <c r="AB70" i="10"/>
  <c r="AC70" i="10"/>
  <c r="AE70" i="10"/>
  <c r="AS70" i="10"/>
  <c r="AY70" i="10"/>
  <c r="AJ70" i="10"/>
  <c r="BH70" i="10"/>
  <c r="AP70" i="10"/>
  <c r="BZ70" i="10"/>
  <c r="AD70" i="10"/>
  <c r="AN70" i="10"/>
  <c r="BT70" i="10"/>
  <c r="AO70" i="10"/>
  <c r="BW70" i="10"/>
  <c r="AL70" i="10"/>
  <c r="BN70" i="10"/>
  <c r="AD73" i="9"/>
  <c r="AA73" i="9"/>
  <c r="Y70" i="10"/>
  <c r="AG274" i="9"/>
  <c r="AD274" i="9"/>
  <c r="AD271" i="9" s="1"/>
  <c r="BA65" i="9"/>
  <c r="BA64" i="9" s="1"/>
  <c r="AG63" i="11" s="1"/>
  <c r="AV61" i="9"/>
  <c r="BE65" i="9"/>
  <c r="BE64" i="9" s="1"/>
  <c r="AI63" i="11" s="1"/>
  <c r="BB61" i="9"/>
  <c r="BH65" i="9"/>
  <c r="BH64" i="9" s="1"/>
  <c r="AJ63" i="11" s="1"/>
  <c r="BE61" i="9"/>
  <c r="BN65" i="9"/>
  <c r="BN64" i="9" s="1"/>
  <c r="AL63" i="11" s="1"/>
  <c r="BK61" i="9"/>
  <c r="AJ65" i="9"/>
  <c r="AG61" i="9"/>
  <c r="BT65" i="9"/>
  <c r="BT64" i="9" s="1"/>
  <c r="AN63" i="11" s="1"/>
  <c r="BQ61" i="9"/>
  <c r="U65" i="9"/>
  <c r="U61" i="9"/>
  <c r="AA79" i="9" l="1"/>
  <c r="AB274" i="9"/>
  <c r="AB271" i="9" s="1"/>
  <c r="Y73" i="9"/>
  <c r="AE50" i="12"/>
  <c r="AD50" i="12"/>
  <c r="AF50" i="12"/>
  <c r="AC50" i="12"/>
  <c r="X70" i="10"/>
  <c r="Z70" i="10"/>
  <c r="Z63" i="11"/>
  <c r="X63" i="11"/>
  <c r="AA63" i="11"/>
  <c r="AA70" i="10"/>
  <c r="AM70" i="10"/>
  <c r="BQ70" i="10"/>
  <c r="AK70" i="10"/>
  <c r="BK70" i="10"/>
  <c r="AI70" i="10"/>
  <c r="BE70" i="10"/>
  <c r="AH70" i="10"/>
  <c r="BB70" i="10"/>
  <c r="AG70" i="10"/>
  <c r="AF70" i="10"/>
  <c r="AV70" i="10"/>
  <c r="AC274" i="9"/>
  <c r="AC271" i="9" s="1"/>
  <c r="AJ64" i="9"/>
  <c r="AB63" i="11" s="1"/>
  <c r="U64" i="9"/>
  <c r="Y75" i="9" l="1"/>
  <c r="Y63" i="11"/>
  <c r="X66" i="11"/>
  <c r="U63" i="11"/>
  <c r="Z75" i="9" l="1"/>
  <c r="Z77" i="9" s="1"/>
  <c r="Z81" i="9"/>
  <c r="Y77" i="9"/>
  <c r="AA81" i="9" l="1"/>
  <c r="AA83" i="9" s="1"/>
  <c r="AA124" i="9" s="1"/>
  <c r="AA145" i="9" s="1"/>
  <c r="AA188" i="9" s="1"/>
  <c r="AA75" i="9"/>
  <c r="AB75" i="9" l="1"/>
  <c r="AC81" i="9" s="1"/>
  <c r="AB81" i="9"/>
  <c r="AA77" i="9"/>
  <c r="U294" i="9"/>
  <c r="AB77" i="9" l="1"/>
  <c r="AC75" i="9"/>
  <c r="AD75" i="9" s="1"/>
  <c r="AD77" i="9" s="1"/>
  <c r="U6" i="10"/>
  <c r="U8" i="10"/>
  <c r="U280" i="9"/>
  <c r="AD81" i="9" l="1"/>
  <c r="AC77" i="9"/>
  <c r="AE81" i="9"/>
  <c r="AE75" i="9"/>
  <c r="AF75" i="9" s="1"/>
  <c r="AF77" i="9" s="1"/>
  <c r="P8" i="10"/>
  <c r="U7" i="10"/>
  <c r="U24" i="10"/>
  <c r="AF81" i="9" l="1"/>
  <c r="AG81" i="9"/>
  <c r="AE77" i="9"/>
  <c r="CF54" i="10"/>
  <c r="U82" i="10"/>
  <c r="U42" i="10"/>
  <c r="U63" i="10"/>
  <c r="U46" i="10"/>
  <c r="U50" i="10"/>
  <c r="U69" i="10"/>
  <c r="U49" i="10"/>
  <c r="U39" i="10"/>
  <c r="U61" i="10"/>
  <c r="U70" i="10"/>
  <c r="U62" i="10"/>
  <c r="U47" i="10"/>
  <c r="U68" i="10"/>
  <c r="U51" i="10"/>
  <c r="U48" i="10"/>
  <c r="U44" i="10"/>
  <c r="AW54" i="10" l="1"/>
  <c r="BH54" i="10"/>
  <c r="AA54" i="10"/>
  <c r="AA56" i="10" s="1"/>
  <c r="BK54" i="10"/>
  <c r="BL54" i="10"/>
  <c r="AJ54" i="10"/>
  <c r="BJ54" i="10"/>
  <c r="AI54" i="10"/>
  <c r="AM54" i="10"/>
  <c r="BW54" i="10"/>
  <c r="AB54" i="10"/>
  <c r="AB56" i="10" s="1"/>
  <c r="CD54" i="10"/>
  <c r="AY54" i="10"/>
  <c r="BB54" i="10"/>
  <c r="AZ54" i="10"/>
  <c r="BZ54" i="10"/>
  <c r="AG54" i="10"/>
  <c r="BQ54" i="10"/>
  <c r="CA54" i="10"/>
  <c r="AC54" i="10"/>
  <c r="BV54" i="10"/>
  <c r="AP54" i="10"/>
  <c r="AK54" i="10"/>
  <c r="CE54" i="10"/>
  <c r="BE54" i="10"/>
  <c r="AS54" i="10"/>
  <c r="BU54" i="10"/>
  <c r="CE55" i="10" l="1"/>
  <c r="CE56" i="10"/>
  <c r="AI55" i="10"/>
  <c r="AI56" i="10"/>
  <c r="AK55" i="10"/>
  <c r="AK56" i="10"/>
  <c r="AZ55" i="10"/>
  <c r="AZ56" i="10"/>
  <c r="BJ55" i="10"/>
  <c r="BJ56" i="10"/>
  <c r="BZ55" i="10"/>
  <c r="BZ56" i="10"/>
  <c r="BB55" i="10"/>
  <c r="BB56" i="10"/>
  <c r="AJ55" i="10"/>
  <c r="AJ56" i="10"/>
  <c r="AP55" i="10"/>
  <c r="AP56" i="10"/>
  <c r="BV55" i="10"/>
  <c r="BV56" i="10"/>
  <c r="AY55" i="10"/>
  <c r="AY56" i="10"/>
  <c r="BL55" i="10"/>
  <c r="BL56" i="10"/>
  <c r="AC55" i="10"/>
  <c r="AC56" i="10"/>
  <c r="CD55" i="10"/>
  <c r="CD56" i="10"/>
  <c r="BK55" i="10"/>
  <c r="BK56" i="10"/>
  <c r="AS55" i="10"/>
  <c r="AS56" i="10"/>
  <c r="BU55" i="10"/>
  <c r="BU56" i="10"/>
  <c r="CA55" i="10"/>
  <c r="CA56" i="10"/>
  <c r="BQ55" i="10"/>
  <c r="BQ56" i="10"/>
  <c r="BW55" i="10"/>
  <c r="BW56" i="10"/>
  <c r="BH55" i="10"/>
  <c r="BH56" i="10"/>
  <c r="BE55" i="10"/>
  <c r="BE56" i="10"/>
  <c r="AG55" i="10"/>
  <c r="AG56" i="10"/>
  <c r="AM55" i="10"/>
  <c r="AM56" i="10"/>
  <c r="AW55" i="10"/>
  <c r="AW56" i="10"/>
  <c r="AB55" i="10"/>
  <c r="AA55" i="10"/>
  <c r="AL54" i="10"/>
  <c r="BG54" i="10"/>
  <c r="BS54" i="10"/>
  <c r="BO54" i="10"/>
  <c r="Z54" i="10"/>
  <c r="Z56" i="10" s="1"/>
  <c r="AU54" i="10"/>
  <c r="BI54" i="10"/>
  <c r="BS55" i="10" l="1"/>
  <c r="BS56" i="10"/>
  <c r="BO55" i="10"/>
  <c r="BO56" i="10"/>
  <c r="BI55" i="10"/>
  <c r="BI56" i="10"/>
  <c r="AL55" i="10"/>
  <c r="AL56" i="10"/>
  <c r="BG55" i="10"/>
  <c r="BG56" i="10"/>
  <c r="AU55" i="10"/>
  <c r="AU56" i="10"/>
  <c r="Z55" i="10"/>
  <c r="CB54" i="10"/>
  <c r="AV54" i="10"/>
  <c r="BM54" i="10"/>
  <c r="BF54" i="10"/>
  <c r="AX54" i="10"/>
  <c r="BX54" i="10"/>
  <c r="AO54" i="10"/>
  <c r="AV55" i="10" l="1"/>
  <c r="AV56" i="10"/>
  <c r="BM55" i="10"/>
  <c r="BM56" i="10"/>
  <c r="CB55" i="10"/>
  <c r="CB56" i="10"/>
  <c r="AO55" i="10"/>
  <c r="AO56" i="10"/>
  <c r="BX55" i="10"/>
  <c r="BX56" i="10"/>
  <c r="AX55" i="10"/>
  <c r="AX56" i="10"/>
  <c r="BF55" i="10"/>
  <c r="BF56" i="10"/>
  <c r="BY54" i="10"/>
  <c r="AF54" i="10"/>
  <c r="BA54" i="10"/>
  <c r="AN54" i="10"/>
  <c r="BP54" i="10"/>
  <c r="AE54" i="10"/>
  <c r="BN54" i="10"/>
  <c r="AR54" i="10"/>
  <c r="AT54" i="10"/>
  <c r="AD54" i="10"/>
  <c r="BD54" i="10"/>
  <c r="AQ54" i="10"/>
  <c r="BT54" i="10"/>
  <c r="AH54" i="10"/>
  <c r="BC54" i="10"/>
  <c r="BR54" i="10"/>
  <c r="CC54" i="10"/>
  <c r="Y54" i="10"/>
  <c r="Y56" i="10" s="1"/>
  <c r="AJ77" i="8"/>
  <c r="AN77" i="8"/>
  <c r="AO28" i="8"/>
  <c r="AM123" i="8"/>
  <c r="AN26" i="8"/>
  <c r="AG30" i="8"/>
  <c r="AP76" i="8"/>
  <c r="AP29" i="8"/>
  <c r="AL27" i="8"/>
  <c r="AL75" i="8"/>
  <c r="AO119" i="8"/>
  <c r="AL121" i="8"/>
  <c r="AK121" i="8"/>
  <c r="AK73" i="8"/>
  <c r="U31" i="10"/>
  <c r="U54" i="10"/>
  <c r="AK120" i="8"/>
  <c r="AN123" i="8"/>
  <c r="AO123" i="8"/>
  <c r="AN75" i="8"/>
  <c r="AK122" i="8"/>
  <c r="AO30" i="8"/>
  <c r="U29" i="10"/>
  <c r="AH75" i="8"/>
  <c r="AI121" i="8"/>
  <c r="AI75" i="8"/>
  <c r="U35" i="10"/>
  <c r="AJ29" i="8"/>
  <c r="AI30" i="8"/>
  <c r="AH27" i="8"/>
  <c r="U20" i="10"/>
  <c r="AH119" i="8"/>
  <c r="AG119" i="8"/>
  <c r="AP120" i="8"/>
  <c r="AL76" i="8"/>
  <c r="AO26" i="8"/>
  <c r="AJ74" i="8"/>
  <c r="U33" i="10"/>
  <c r="AO120" i="8"/>
  <c r="AL26" i="8"/>
  <c r="AN121" i="8"/>
  <c r="AH30" i="8"/>
  <c r="AL74" i="8"/>
  <c r="AM73" i="8"/>
  <c r="U16" i="10"/>
  <c r="AG121" i="8"/>
  <c r="AN120" i="8"/>
  <c r="AM26" i="8"/>
  <c r="AM120" i="8"/>
  <c r="AP123" i="8"/>
  <c r="AH26" i="8"/>
  <c r="AK27" i="8"/>
  <c r="AJ28" i="8"/>
  <c r="AG27" i="8"/>
  <c r="AP119" i="8"/>
  <c r="AI119" i="8"/>
  <c r="AK30" i="8"/>
  <c r="U27" i="10"/>
  <c r="AI122" i="8"/>
  <c r="AN30" i="8"/>
  <c r="AI29" i="8"/>
  <c r="AP75" i="8"/>
  <c r="AK29" i="8"/>
  <c r="AP77" i="8"/>
  <c r="AK75" i="8"/>
  <c r="AH76" i="8"/>
  <c r="AN119" i="8"/>
  <c r="AH28" i="8"/>
  <c r="AH73" i="8"/>
  <c r="AN29" i="8"/>
  <c r="AI27" i="8"/>
  <c r="U32" i="10"/>
  <c r="AM122" i="8"/>
  <c r="AM27" i="8"/>
  <c r="AO76" i="8"/>
  <c r="AL120" i="8"/>
  <c r="AN27" i="8"/>
  <c r="U11" i="10"/>
  <c r="AI77" i="8"/>
  <c r="AL119" i="8"/>
  <c r="AK26" i="8"/>
  <c r="AJ119" i="8"/>
  <c r="AM30" i="8"/>
  <c r="AI28" i="8"/>
  <c r="AJ75" i="8"/>
  <c r="AM28" i="8"/>
  <c r="AG29" i="8"/>
  <c r="AJ73" i="8"/>
  <c r="AG77" i="8"/>
  <c r="AL123" i="8"/>
  <c r="AM77" i="8"/>
  <c r="AG123" i="8"/>
  <c r="AO75" i="8"/>
  <c r="AG122" i="8"/>
  <c r="AN28" i="8"/>
  <c r="AG28" i="8"/>
  <c r="U36" i="10"/>
  <c r="AJ26" i="8"/>
  <c r="AI26" i="8"/>
  <c r="AH120" i="8"/>
  <c r="AG120" i="8"/>
  <c r="AH77" i="8"/>
  <c r="AN73" i="8"/>
  <c r="AJ122" i="8"/>
  <c r="AN74" i="8"/>
  <c r="AJ123" i="8"/>
  <c r="AP28" i="8"/>
  <c r="AL29" i="8"/>
  <c r="AL77" i="8"/>
  <c r="AK119" i="8"/>
  <c r="AG75" i="8"/>
  <c r="AM121" i="8"/>
  <c r="AI76" i="8"/>
  <c r="U19" i="10"/>
  <c r="AH122" i="8"/>
  <c r="AJ76" i="8"/>
  <c r="U34" i="10"/>
  <c r="AO27" i="8"/>
  <c r="AG74" i="8"/>
  <c r="AP30" i="8"/>
  <c r="AH123" i="8"/>
  <c r="AJ27" i="8"/>
  <c r="U18" i="10"/>
  <c r="AM75" i="8"/>
  <c r="AO29" i="8"/>
  <c r="AH29" i="8"/>
  <c r="AG76" i="8"/>
  <c r="AP74" i="8"/>
  <c r="AM119" i="8"/>
  <c r="AL28" i="8"/>
  <c r="AG26" i="8"/>
  <c r="AM76" i="8"/>
  <c r="AK74" i="8"/>
  <c r="AI120" i="8"/>
  <c r="AM29" i="8"/>
  <c r="AL73" i="8"/>
  <c r="AK77" i="8"/>
  <c r="AI74" i="8"/>
  <c r="AP122" i="8"/>
  <c r="AO121" i="8"/>
  <c r="AG73" i="8"/>
  <c r="U21" i="10"/>
  <c r="AN122" i="8"/>
  <c r="AI123" i="8"/>
  <c r="AH74" i="8"/>
  <c r="AN76" i="8"/>
  <c r="U17" i="10"/>
  <c r="AL30" i="8"/>
  <c r="AO77" i="8"/>
  <c r="AM74" i="8"/>
  <c r="AI73" i="8"/>
  <c r="AP26" i="8"/>
  <c r="AO74" i="8"/>
  <c r="AP73" i="8"/>
  <c r="AH121" i="8"/>
  <c r="U15" i="10"/>
  <c r="AO122" i="8"/>
  <c r="AK123" i="8"/>
  <c r="AO73" i="8"/>
  <c r="AJ30" i="8"/>
  <c r="AP27" i="8"/>
  <c r="AJ120" i="8"/>
  <c r="AP121" i="8"/>
  <c r="CC55" i="10" l="1"/>
  <c r="CC56" i="10"/>
  <c r="AT55" i="10"/>
  <c r="AT56" i="10"/>
  <c r="BY55" i="10"/>
  <c r="BY56" i="10"/>
  <c r="AD55" i="10"/>
  <c r="AD56" i="10"/>
  <c r="AR55" i="10"/>
  <c r="AR56" i="10"/>
  <c r="AF55" i="10"/>
  <c r="AF56" i="10"/>
  <c r="BC55" i="10"/>
  <c r="BC56" i="10"/>
  <c r="BN55" i="10"/>
  <c r="BN56" i="10"/>
  <c r="AH55" i="10"/>
  <c r="AH56" i="10"/>
  <c r="AE55" i="10"/>
  <c r="AE56" i="10"/>
  <c r="BR55" i="10"/>
  <c r="BR56" i="10"/>
  <c r="BT55" i="10"/>
  <c r="BT56" i="10"/>
  <c r="BP55" i="10"/>
  <c r="BP56" i="10"/>
  <c r="AN55" i="10"/>
  <c r="AN56" i="10"/>
  <c r="AQ55" i="10"/>
  <c r="AQ56" i="10"/>
  <c r="BD55" i="10"/>
  <c r="BD56" i="10"/>
  <c r="BA55" i="10"/>
  <c r="BA56" i="10"/>
  <c r="Y55" i="10"/>
  <c r="U55" i="10"/>
  <c r="U40" i="10"/>
  <c r="U25" i="10"/>
  <c r="AJ25" i="8"/>
  <c r="AJ96" i="8"/>
  <c r="AJ280" i="8" s="1"/>
  <c r="AK72" i="8"/>
  <c r="AK142" i="8"/>
  <c r="AK118" i="8"/>
  <c r="AJ97" i="8"/>
  <c r="AJ281" i="8" s="1"/>
  <c r="AJ118" i="8"/>
  <c r="AJ142" i="8"/>
  <c r="AL99" i="8"/>
  <c r="AL283" i="8" s="1"/>
  <c r="AL146" i="8"/>
  <c r="AK146" i="8"/>
  <c r="AK97" i="8"/>
  <c r="AK281" i="8" s="1"/>
  <c r="AL118" i="8"/>
  <c r="AL142" i="8"/>
  <c r="AL100" i="8"/>
  <c r="AL284" i="8" s="1"/>
  <c r="AL72" i="8"/>
  <c r="AL97" i="8"/>
  <c r="AL281" i="8" s="1"/>
  <c r="AK143" i="8"/>
  <c r="AK100" i="8"/>
  <c r="AK284" i="8" s="1"/>
  <c r="AL25" i="8"/>
  <c r="AL96" i="8"/>
  <c r="AJ98" i="8"/>
  <c r="AJ282" i="8" s="1"/>
  <c r="AJ100" i="8"/>
  <c r="AJ284" i="8" s="1"/>
  <c r="AL143" i="8"/>
  <c r="AK145" i="8"/>
  <c r="AL98" i="8"/>
  <c r="AL282" i="8" s="1"/>
  <c r="AJ146" i="8"/>
  <c r="AJ143" i="8"/>
  <c r="AJ145" i="8"/>
  <c r="AJ99" i="8"/>
  <c r="AJ283" i="8" s="1"/>
  <c r="AK99" i="8"/>
  <c r="AK283" i="8" s="1"/>
  <c r="AJ72" i="8"/>
  <c r="AK25" i="8"/>
  <c r="AK96" i="8"/>
  <c r="AK144" i="8"/>
  <c r="AL144" i="8"/>
  <c r="AI99" i="8"/>
  <c r="AI283" i="8" s="1"/>
  <c r="AH99" i="8"/>
  <c r="AH283" i="8" s="1"/>
  <c r="AM98" i="8"/>
  <c r="AM282" i="8" s="1"/>
  <c r="AH100" i="8"/>
  <c r="AH284" i="8" s="1"/>
  <c r="AO99" i="8"/>
  <c r="AO283" i="8" s="1"/>
  <c r="AN25" i="8"/>
  <c r="AO96" i="8"/>
  <c r="AO280" i="8" s="1"/>
  <c r="AO118" i="8"/>
  <c r="AM96" i="8"/>
  <c r="AM280" i="8" s="1"/>
  <c r="AM145" i="8"/>
  <c r="AP98" i="8"/>
  <c r="AP282" i="8" s="1"/>
  <c r="AP99" i="8"/>
  <c r="AP283" i="8" s="1"/>
  <c r="AP72" i="8"/>
  <c r="AO72" i="8"/>
  <c r="AN145" i="8"/>
  <c r="AI145" i="8"/>
  <c r="AI146" i="8"/>
  <c r="AN96" i="8"/>
  <c r="AN280" i="8" s="1"/>
  <c r="AO25" i="8"/>
  <c r="AO142" i="8"/>
  <c r="AM143" i="8"/>
  <c r="AM25" i="8"/>
  <c r="AN72" i="8"/>
  <c r="AP144" i="8"/>
  <c r="AG72" i="8"/>
  <c r="AH142" i="8"/>
  <c r="AG145" i="8"/>
  <c r="AN99" i="8"/>
  <c r="AN283" i="8" s="1"/>
  <c r="AI143" i="8"/>
  <c r="AM99" i="8"/>
  <c r="AM283" i="8" s="1"/>
  <c r="AO146" i="8"/>
  <c r="AO145" i="8"/>
  <c r="AM72" i="8"/>
  <c r="AH72" i="8"/>
  <c r="AH144" i="8"/>
  <c r="AG142" i="8"/>
  <c r="AG97" i="8"/>
  <c r="AN100" i="8"/>
  <c r="AN284" i="8" s="1"/>
  <c r="AG98" i="8"/>
  <c r="AH96" i="8"/>
  <c r="AH280" i="8" s="1"/>
  <c r="AG96" i="8"/>
  <c r="AI96" i="8"/>
  <c r="AI280" i="8" s="1"/>
  <c r="AI142" i="8"/>
  <c r="AH97" i="8"/>
  <c r="AH281" i="8" s="1"/>
  <c r="AG143" i="8"/>
  <c r="AO100" i="8"/>
  <c r="AO284" i="8" s="1"/>
  <c r="AO98" i="8"/>
  <c r="AO282" i="8" s="1"/>
  <c r="AH98" i="8"/>
  <c r="AH282" i="8" s="1"/>
  <c r="AO143" i="8"/>
  <c r="AI72" i="8"/>
  <c r="AP143" i="8"/>
  <c r="AP96" i="8"/>
  <c r="AP280" i="8" s="1"/>
  <c r="AN98" i="8"/>
  <c r="AN282" i="8" s="1"/>
  <c r="AN97" i="8"/>
  <c r="AN281" i="8" s="1"/>
  <c r="AG146" i="8"/>
  <c r="AI98" i="8"/>
  <c r="AI282" i="8" s="1"/>
  <c r="AG100" i="8"/>
  <c r="AG284" i="8" s="1"/>
  <c r="AN144" i="8"/>
  <c r="AN142" i="8"/>
  <c r="AM144" i="8"/>
  <c r="AH146" i="8"/>
  <c r="AG99" i="8"/>
  <c r="AP146" i="8"/>
  <c r="AP25" i="8"/>
  <c r="AG144" i="8"/>
  <c r="AM142" i="8"/>
  <c r="AO97" i="8"/>
  <c r="AO281" i="8" s="1"/>
  <c r="AM97" i="8"/>
  <c r="AM281" i="8" s="1"/>
  <c r="AM100" i="8"/>
  <c r="AM284" i="8" s="1"/>
  <c r="AN118" i="8"/>
  <c r="AI144" i="8"/>
  <c r="AP118" i="8"/>
  <c r="AP100" i="8"/>
  <c r="AH143" i="8"/>
  <c r="AM118" i="8"/>
  <c r="AH145" i="8"/>
  <c r="AN146" i="8"/>
  <c r="AM146" i="8"/>
  <c r="AI97" i="8"/>
  <c r="AI281" i="8" s="1"/>
  <c r="AO144" i="8"/>
  <c r="AN143" i="8"/>
  <c r="AI100" i="8"/>
  <c r="AI284" i="8" s="1"/>
  <c r="AP142" i="8"/>
  <c r="AP145" i="8"/>
  <c r="AP97" i="8"/>
  <c r="AP281" i="8" s="1"/>
  <c r="AQ30" i="8"/>
  <c r="AQ28" i="8"/>
  <c r="AQ120" i="8"/>
  <c r="AQ27" i="8"/>
  <c r="AQ123" i="8"/>
  <c r="AQ29" i="8"/>
  <c r="AQ76" i="8"/>
  <c r="AQ77" i="8"/>
  <c r="AQ75" i="8"/>
  <c r="AQ122" i="8"/>
  <c r="AQ74" i="8"/>
  <c r="AQ119" i="8"/>
  <c r="AQ26" i="8"/>
  <c r="AQ73" i="8"/>
  <c r="AQ121" i="8"/>
  <c r="U56" i="10" l="1"/>
  <c r="AB53" i="11"/>
  <c r="AC53" i="11"/>
  <c r="AA53" i="11"/>
  <c r="AJ279" i="8"/>
  <c r="AJ141" i="8"/>
  <c r="AL141" i="8"/>
  <c r="AJ95" i="8"/>
  <c r="AL280" i="8"/>
  <c r="AL279" i="8" s="1"/>
  <c r="AL95" i="8"/>
  <c r="AK141" i="8"/>
  <c r="AK280" i="8"/>
  <c r="AK279" i="8" s="1"/>
  <c r="AK95" i="8"/>
  <c r="AO95" i="8"/>
  <c r="AO141" i="8"/>
  <c r="AM279" i="8"/>
  <c r="AN95" i="8"/>
  <c r="AP95" i="8"/>
  <c r="AM141" i="8"/>
  <c r="AG283" i="8"/>
  <c r="AG282" i="8"/>
  <c r="AG281" i="8"/>
  <c r="AN141" i="8"/>
  <c r="AG280" i="8"/>
  <c r="AP141" i="8"/>
  <c r="AM95" i="8"/>
  <c r="AO279" i="8"/>
  <c r="AN279" i="8"/>
  <c r="AP284" i="8"/>
  <c r="AP279" i="8" s="1"/>
  <c r="AQ118" i="8"/>
  <c r="AQ100" i="8"/>
  <c r="AQ284" i="8" s="1"/>
  <c r="AQ98" i="8"/>
  <c r="AQ282" i="8" s="1"/>
  <c r="AQ25" i="8"/>
  <c r="AQ97" i="8"/>
  <c r="AQ281" i="8" s="1"/>
  <c r="AQ143" i="8"/>
  <c r="AQ146" i="8"/>
  <c r="AQ99" i="8"/>
  <c r="AQ283" i="8" s="1"/>
  <c r="AQ72" i="8"/>
  <c r="AQ145" i="8"/>
  <c r="AQ144" i="8"/>
  <c r="AQ142" i="8"/>
  <c r="AQ96" i="8"/>
  <c r="AR77" i="8"/>
  <c r="AR73" i="8"/>
  <c r="AR123" i="8"/>
  <c r="AR30" i="8"/>
  <c r="AR74" i="8"/>
  <c r="AR75" i="8"/>
  <c r="AR29" i="8"/>
  <c r="AR122" i="8"/>
  <c r="AR28" i="8"/>
  <c r="AR119" i="8"/>
  <c r="AR120" i="8"/>
  <c r="AR27" i="8"/>
  <c r="AR76" i="8"/>
  <c r="AR26" i="8"/>
  <c r="AR121" i="8"/>
  <c r="AQ141" i="8" l="1"/>
  <c r="AQ95" i="8"/>
  <c r="AQ280" i="8"/>
  <c r="AQ279" i="8" s="1"/>
  <c r="AR96" i="8"/>
  <c r="AR280" i="8" s="1"/>
  <c r="AR97" i="8"/>
  <c r="AR100" i="8"/>
  <c r="AR143" i="8"/>
  <c r="AR142" i="8"/>
  <c r="AR72" i="8"/>
  <c r="AD53" i="11" s="1"/>
  <c r="AR118" i="8"/>
  <c r="AR144" i="8"/>
  <c r="AR145" i="8"/>
  <c r="AR98" i="8"/>
  <c r="AR282" i="8" s="1"/>
  <c r="AR146" i="8"/>
  <c r="AR25" i="8"/>
  <c r="AR99" i="8"/>
  <c r="AR283" i="8" s="1"/>
  <c r="AS29" i="8"/>
  <c r="AS76" i="8"/>
  <c r="AS77" i="8"/>
  <c r="AS122" i="8"/>
  <c r="AS28" i="8"/>
  <c r="AS26" i="8"/>
  <c r="AS30" i="8"/>
  <c r="AS119" i="8"/>
  <c r="AS73" i="8"/>
  <c r="AS74" i="8"/>
  <c r="AS120" i="8"/>
  <c r="AS123" i="8"/>
  <c r="AS27" i="8"/>
  <c r="AS121" i="8"/>
  <c r="AS75" i="8"/>
  <c r="AR281" i="8" l="1"/>
  <c r="AR141" i="8"/>
  <c r="AR284" i="8"/>
  <c r="AR95" i="8"/>
  <c r="AS145" i="8"/>
  <c r="AS146" i="8"/>
  <c r="AS99" i="8"/>
  <c r="AS283" i="8" s="1"/>
  <c r="AS142" i="8"/>
  <c r="AS144" i="8"/>
  <c r="AS100" i="8"/>
  <c r="AS284" i="8" s="1"/>
  <c r="AS143" i="8"/>
  <c r="AS25" i="8"/>
  <c r="AS98" i="8"/>
  <c r="AS282" i="8" s="1"/>
  <c r="AS72" i="8"/>
  <c r="AS96" i="8"/>
  <c r="AS97" i="8"/>
  <c r="AS281" i="8" s="1"/>
  <c r="AS118" i="8"/>
  <c r="AT73" i="8"/>
  <c r="AT122" i="8"/>
  <c r="AT75" i="8"/>
  <c r="AT123" i="8"/>
  <c r="AT77" i="8"/>
  <c r="AT28" i="8"/>
  <c r="AT76" i="8"/>
  <c r="AT29" i="8"/>
  <c r="AT30" i="8"/>
  <c r="AT26" i="8"/>
  <c r="AT74" i="8"/>
  <c r="AT121" i="8"/>
  <c r="AT119" i="8"/>
  <c r="AT120" i="8"/>
  <c r="AT27" i="8"/>
  <c r="AR279" i="8" l="1"/>
  <c r="AS141" i="8"/>
  <c r="AS95" i="8"/>
  <c r="AS280" i="8"/>
  <c r="AS279" i="8" s="1"/>
  <c r="AT118" i="8"/>
  <c r="AT142" i="8"/>
  <c r="AT98" i="8"/>
  <c r="AT282" i="8" s="1"/>
  <c r="AT144" i="8"/>
  <c r="AT96" i="8"/>
  <c r="AT280" i="8" s="1"/>
  <c r="AT100" i="8"/>
  <c r="AT284" i="8" s="1"/>
  <c r="AT25" i="8"/>
  <c r="AT72" i="8"/>
  <c r="AT145" i="8"/>
  <c r="AT143" i="8"/>
  <c r="AT146" i="8"/>
  <c r="AT99" i="8"/>
  <c r="AT283" i="8" s="1"/>
  <c r="AT97" i="8"/>
  <c r="AT281" i="8" s="1"/>
  <c r="AU29" i="8"/>
  <c r="AU76" i="8"/>
  <c r="AU28" i="8"/>
  <c r="AU26" i="8"/>
  <c r="AU77" i="8"/>
  <c r="AU75" i="8"/>
  <c r="AU121" i="8"/>
  <c r="AU27" i="8"/>
  <c r="AU30" i="8"/>
  <c r="AU119" i="8"/>
  <c r="AU74" i="8"/>
  <c r="AU120" i="8"/>
  <c r="AU122" i="8"/>
  <c r="AU73" i="8"/>
  <c r="AU123" i="8"/>
  <c r="AT141" i="8" l="1"/>
  <c r="AT279" i="8"/>
  <c r="AT95" i="8"/>
  <c r="AU100" i="8"/>
  <c r="AU284" i="8" s="1"/>
  <c r="AU72" i="8"/>
  <c r="AE53" i="11" s="1"/>
  <c r="AU99" i="8"/>
  <c r="AU283" i="8" s="1"/>
  <c r="AU118" i="8"/>
  <c r="AU144" i="8"/>
  <c r="AU142" i="8"/>
  <c r="AU98" i="8"/>
  <c r="AU282" i="8" s="1"/>
  <c r="AU143" i="8"/>
  <c r="AU97" i="8"/>
  <c r="AU281" i="8" s="1"/>
  <c r="AU145" i="8"/>
  <c r="AU146" i="8"/>
  <c r="AU96" i="8"/>
  <c r="AU280" i="8" s="1"/>
  <c r="AU25" i="8"/>
  <c r="AV120" i="8"/>
  <c r="AV121" i="8"/>
  <c r="AV26" i="8"/>
  <c r="AV73" i="8"/>
  <c r="AV29" i="8"/>
  <c r="AV77" i="8"/>
  <c r="AV123" i="8"/>
  <c r="AV122" i="8"/>
  <c r="AV28" i="8"/>
  <c r="AV27" i="8"/>
  <c r="AV76" i="8"/>
  <c r="AV119" i="8"/>
  <c r="AV74" i="8"/>
  <c r="AV75" i="8"/>
  <c r="AV30" i="8"/>
  <c r="AU279" i="8" l="1"/>
  <c r="AU141" i="8"/>
  <c r="AU95" i="8"/>
  <c r="AV145" i="8"/>
  <c r="AV97" i="8"/>
  <c r="AV281" i="8" s="1"/>
  <c r="AV143" i="8"/>
  <c r="AV146" i="8"/>
  <c r="AV118" i="8"/>
  <c r="AV99" i="8"/>
  <c r="AV283" i="8" s="1"/>
  <c r="AV98" i="8"/>
  <c r="AV282" i="8" s="1"/>
  <c r="AV100" i="8"/>
  <c r="AV284" i="8" s="1"/>
  <c r="AV142" i="8"/>
  <c r="AV96" i="8"/>
  <c r="AV25" i="8"/>
  <c r="AV72" i="8"/>
  <c r="AV144" i="8"/>
  <c r="AW121" i="8"/>
  <c r="AW119" i="8"/>
  <c r="AW123" i="8"/>
  <c r="AW28" i="8"/>
  <c r="AW75" i="8"/>
  <c r="AW77" i="8"/>
  <c r="AW29" i="8"/>
  <c r="AW76" i="8"/>
  <c r="AW26" i="8"/>
  <c r="AW73" i="8"/>
  <c r="AW74" i="8"/>
  <c r="AW120" i="8"/>
  <c r="AW122" i="8"/>
  <c r="AW30" i="8"/>
  <c r="AW27" i="8"/>
  <c r="AV95" i="8" l="1"/>
  <c r="AV141" i="8"/>
  <c r="AV280" i="8"/>
  <c r="AV279" i="8" s="1"/>
  <c r="AW98" i="8"/>
  <c r="AW282" i="8" s="1"/>
  <c r="AW72" i="8"/>
  <c r="AW144" i="8"/>
  <c r="AW142" i="8"/>
  <c r="AW146" i="8"/>
  <c r="AW118" i="8"/>
  <c r="AW143" i="8"/>
  <c r="AW96" i="8"/>
  <c r="AW97" i="8"/>
  <c r="AW281" i="8" s="1"/>
  <c r="AW100" i="8"/>
  <c r="AW284" i="8" s="1"/>
  <c r="AW145" i="8"/>
  <c r="AW25" i="8"/>
  <c r="AW99" i="8"/>
  <c r="AW283" i="8" s="1"/>
  <c r="AX26" i="8"/>
  <c r="AX119" i="8"/>
  <c r="AX77" i="8"/>
  <c r="AX75" i="8"/>
  <c r="AX121" i="8"/>
  <c r="AX122" i="8"/>
  <c r="AX123" i="8"/>
  <c r="AX27" i="8"/>
  <c r="AX29" i="8"/>
  <c r="AX28" i="8"/>
  <c r="AX74" i="8"/>
  <c r="AX30" i="8"/>
  <c r="AX76" i="8"/>
  <c r="AX73" i="8"/>
  <c r="AX120" i="8"/>
  <c r="AW141" i="8" l="1"/>
  <c r="AW95" i="8"/>
  <c r="AW280" i="8"/>
  <c r="AW279" i="8" s="1"/>
  <c r="AX100" i="8"/>
  <c r="AX284" i="8" s="1"/>
  <c r="AX145" i="8"/>
  <c r="AX72" i="8"/>
  <c r="AF53" i="11" s="1"/>
  <c r="AX98" i="8"/>
  <c r="AX282" i="8" s="1"/>
  <c r="AX97" i="8"/>
  <c r="AX281" i="8" s="1"/>
  <c r="AX144" i="8"/>
  <c r="AX142" i="8"/>
  <c r="AX25" i="8"/>
  <c r="AX118" i="8"/>
  <c r="AX96" i="8"/>
  <c r="AX280" i="8" s="1"/>
  <c r="AX99" i="8"/>
  <c r="AX283" i="8" s="1"/>
  <c r="AX143" i="8"/>
  <c r="AX146" i="8"/>
  <c r="AY123" i="8"/>
  <c r="AY119" i="8"/>
  <c r="AY28" i="8"/>
  <c r="AY122" i="8"/>
  <c r="AY75" i="8"/>
  <c r="AY27" i="8"/>
  <c r="AY121" i="8"/>
  <c r="AY120" i="8"/>
  <c r="AY77" i="8"/>
  <c r="AY29" i="8"/>
  <c r="AY76" i="8"/>
  <c r="AY26" i="8"/>
  <c r="AY30" i="8"/>
  <c r="AY74" i="8"/>
  <c r="AY73" i="8"/>
  <c r="AX141" i="8" l="1"/>
  <c r="AX279" i="8"/>
  <c r="AX95" i="8"/>
  <c r="AY96" i="8"/>
  <c r="AY280" i="8" s="1"/>
  <c r="AY143" i="8"/>
  <c r="AY25" i="8"/>
  <c r="AY142" i="8"/>
  <c r="AY118" i="8"/>
  <c r="AY98" i="8"/>
  <c r="AY282" i="8" s="1"/>
  <c r="AY145" i="8"/>
  <c r="AY99" i="8"/>
  <c r="AY283" i="8" s="1"/>
  <c r="AY97" i="8"/>
  <c r="AY281" i="8" s="1"/>
  <c r="AY146" i="8"/>
  <c r="AY100" i="8"/>
  <c r="AY284" i="8" s="1"/>
  <c r="AY144" i="8"/>
  <c r="AY72" i="8"/>
  <c r="AZ73" i="8"/>
  <c r="AZ27" i="8"/>
  <c r="AZ121" i="8"/>
  <c r="AZ119" i="8"/>
  <c r="AZ74" i="8"/>
  <c r="AZ30" i="8"/>
  <c r="AZ75" i="8"/>
  <c r="AZ29" i="8"/>
  <c r="AZ77" i="8"/>
  <c r="AZ120" i="8"/>
  <c r="AZ122" i="8"/>
  <c r="AZ26" i="8"/>
  <c r="AZ76" i="8"/>
  <c r="AZ28" i="8"/>
  <c r="AZ123" i="8"/>
  <c r="AY141" i="8" l="1"/>
  <c r="AY279" i="8"/>
  <c r="AY95" i="8"/>
  <c r="AZ99" i="8"/>
  <c r="AZ283" i="8" s="1"/>
  <c r="AZ98" i="8"/>
  <c r="AZ282" i="8" s="1"/>
  <c r="AZ96" i="8"/>
  <c r="AZ144" i="8"/>
  <c r="AZ25" i="8"/>
  <c r="AZ145" i="8"/>
  <c r="AZ72" i="8"/>
  <c r="AZ97" i="8"/>
  <c r="AZ281" i="8" s="1"/>
  <c r="AZ146" i="8"/>
  <c r="AZ142" i="8"/>
  <c r="AZ100" i="8"/>
  <c r="AZ284" i="8" s="1"/>
  <c r="AZ118" i="8"/>
  <c r="AZ143" i="8"/>
  <c r="BA26" i="8"/>
  <c r="BA27" i="8"/>
  <c r="BA28" i="8"/>
  <c r="BA120" i="8"/>
  <c r="BA75" i="8"/>
  <c r="BA76" i="8"/>
  <c r="BA121" i="8"/>
  <c r="BA29" i="8"/>
  <c r="BA77" i="8"/>
  <c r="BA73" i="8"/>
  <c r="BA119" i="8"/>
  <c r="BA30" i="8"/>
  <c r="BA122" i="8"/>
  <c r="BA74" i="8"/>
  <c r="BA123" i="8"/>
  <c r="AZ95" i="8" l="1"/>
  <c r="AZ141" i="8"/>
  <c r="AZ280" i="8"/>
  <c r="AZ279" i="8" s="1"/>
  <c r="BA99" i="8"/>
  <c r="BA283" i="8" s="1"/>
  <c r="BA100" i="8"/>
  <c r="BA284" i="8" s="1"/>
  <c r="BA98" i="8"/>
  <c r="BA282" i="8" s="1"/>
  <c r="BA144" i="8"/>
  <c r="BA118" i="8"/>
  <c r="BA72" i="8"/>
  <c r="AG53" i="11" s="1"/>
  <c r="BA96" i="8"/>
  <c r="BA280" i="8" s="1"/>
  <c r="BA142" i="8"/>
  <c r="BA143" i="8"/>
  <c r="BA146" i="8"/>
  <c r="BA97" i="8"/>
  <c r="BA145" i="8"/>
  <c r="BA25" i="8"/>
  <c r="BB75" i="8"/>
  <c r="BB27" i="8"/>
  <c r="BB26" i="8"/>
  <c r="BB73" i="8"/>
  <c r="BB77" i="8"/>
  <c r="BB121" i="8"/>
  <c r="BB120" i="8"/>
  <c r="BB122" i="8"/>
  <c r="BB28" i="8"/>
  <c r="BB76" i="8"/>
  <c r="BB123" i="8"/>
  <c r="BB29" i="8"/>
  <c r="BB119" i="8"/>
  <c r="BB30" i="8"/>
  <c r="BB74" i="8"/>
  <c r="BA95" i="8" l="1"/>
  <c r="BA141" i="8"/>
  <c r="BA281" i="8"/>
  <c r="BA279" i="8" s="1"/>
  <c r="BB98" i="8"/>
  <c r="BB282" i="8" s="1"/>
  <c r="BB145" i="8"/>
  <c r="BB142" i="8"/>
  <c r="BB146" i="8"/>
  <c r="BB118" i="8"/>
  <c r="BB97" i="8"/>
  <c r="BB281" i="8" s="1"/>
  <c r="BB100" i="8"/>
  <c r="BB284" i="8" s="1"/>
  <c r="BB72" i="8"/>
  <c r="BB144" i="8"/>
  <c r="BB25" i="8"/>
  <c r="BB99" i="8"/>
  <c r="BB283" i="8" s="1"/>
  <c r="BB96" i="8"/>
  <c r="BB143" i="8"/>
  <c r="BC27" i="8"/>
  <c r="BC29" i="8"/>
  <c r="BC77" i="8"/>
  <c r="BC121" i="8"/>
  <c r="BC119" i="8"/>
  <c r="BC26" i="8"/>
  <c r="BC123" i="8"/>
  <c r="BC30" i="8"/>
  <c r="BC75" i="8"/>
  <c r="BC76" i="8"/>
  <c r="BC28" i="8"/>
  <c r="BC73" i="8"/>
  <c r="BC122" i="8"/>
  <c r="BC74" i="8"/>
  <c r="BC120" i="8"/>
  <c r="BB95" i="8" l="1"/>
  <c r="BB141" i="8"/>
  <c r="BB280" i="8"/>
  <c r="BB279" i="8" s="1"/>
  <c r="BC144" i="8"/>
  <c r="BC96" i="8"/>
  <c r="BC280" i="8" s="1"/>
  <c r="BC97" i="8"/>
  <c r="BC25" i="8"/>
  <c r="BC100" i="8"/>
  <c r="BC284" i="8" s="1"/>
  <c r="BC72" i="8"/>
  <c r="BC146" i="8"/>
  <c r="BC142" i="8"/>
  <c r="BC143" i="8"/>
  <c r="BC98" i="8"/>
  <c r="BC282" i="8" s="1"/>
  <c r="BC118" i="8"/>
  <c r="BC99" i="8"/>
  <c r="BC283" i="8" s="1"/>
  <c r="BC145" i="8"/>
  <c r="BD75" i="8"/>
  <c r="BD123" i="8"/>
  <c r="BD73" i="8"/>
  <c r="BD29" i="8"/>
  <c r="BD121" i="8"/>
  <c r="BD76" i="8"/>
  <c r="BD28" i="8"/>
  <c r="BD30" i="8"/>
  <c r="BD120" i="8"/>
  <c r="BD119" i="8"/>
  <c r="BD122" i="8"/>
  <c r="BD26" i="8"/>
  <c r="BD74" i="8"/>
  <c r="BD27" i="8"/>
  <c r="BD77" i="8"/>
  <c r="BC95" i="8" l="1"/>
  <c r="BC141" i="8"/>
  <c r="BC281" i="8"/>
  <c r="BC279" i="8" s="1"/>
  <c r="BD98" i="8"/>
  <c r="BD282" i="8" s="1"/>
  <c r="BD100" i="8"/>
  <c r="BD284" i="8" s="1"/>
  <c r="BD72" i="8"/>
  <c r="AH53" i="11" s="1"/>
  <c r="BD144" i="8"/>
  <c r="BD143" i="8"/>
  <c r="BD99" i="8"/>
  <c r="BD283" i="8" s="1"/>
  <c r="BD97" i="8"/>
  <c r="BD281" i="8" s="1"/>
  <c r="BD142" i="8"/>
  <c r="BD96" i="8"/>
  <c r="BD280" i="8" s="1"/>
  <c r="BD118" i="8"/>
  <c r="BD25" i="8"/>
  <c r="BD146" i="8"/>
  <c r="BD145" i="8"/>
  <c r="BE75" i="8"/>
  <c r="BE123" i="8"/>
  <c r="BE120" i="8"/>
  <c r="BE74" i="8"/>
  <c r="BE27" i="8"/>
  <c r="BE121" i="8"/>
  <c r="BE77" i="8"/>
  <c r="BE29" i="8"/>
  <c r="BE28" i="8"/>
  <c r="BE119" i="8"/>
  <c r="BE26" i="8"/>
  <c r="BE76" i="8"/>
  <c r="BE30" i="8"/>
  <c r="BE73" i="8"/>
  <c r="BE122" i="8"/>
  <c r="BD141" i="8" l="1"/>
  <c r="BD279" i="8"/>
  <c r="BD95" i="8"/>
  <c r="BE96" i="8"/>
  <c r="BE143" i="8"/>
  <c r="BE25" i="8"/>
  <c r="BE98" i="8"/>
  <c r="BE282" i="8" s="1"/>
  <c r="BE99" i="8"/>
  <c r="BE283" i="8" s="1"/>
  <c r="BE145" i="8"/>
  <c r="BE118" i="8"/>
  <c r="BE142" i="8"/>
  <c r="BE146" i="8"/>
  <c r="BE100" i="8"/>
  <c r="BE284" i="8" s="1"/>
  <c r="BE144" i="8"/>
  <c r="BE72" i="8"/>
  <c r="BE97" i="8"/>
  <c r="BE281" i="8" s="1"/>
  <c r="AI25" i="8"/>
  <c r="AI279" i="8"/>
  <c r="AH25" i="8"/>
  <c r="AH279" i="8"/>
  <c r="AG25" i="8"/>
  <c r="AG279" i="8"/>
  <c r="BE95" i="8" l="1"/>
  <c r="BE141" i="8"/>
  <c r="BE280" i="8"/>
  <c r="BE279" i="8" s="1"/>
  <c r="AH24" i="8"/>
  <c r="AG24" i="8"/>
  <c r="AI24" i="8"/>
  <c r="AI278" i="8"/>
  <c r="AH278" i="8"/>
  <c r="AG278" i="8"/>
  <c r="AJ303" i="8" s="1"/>
  <c r="AJ275" i="9" s="1"/>
  <c r="AK303" i="8" l="1"/>
  <c r="AK275" i="9" s="1"/>
  <c r="X51" i="12"/>
  <c r="X24" i="12"/>
  <c r="AG51" i="12"/>
  <c r="AH51" i="12"/>
  <c r="AI51" i="12"/>
  <c r="AG24" i="12"/>
  <c r="AH24" i="12"/>
  <c r="AI24" i="12"/>
  <c r="AL303" i="8"/>
  <c r="AG71" i="8"/>
  <c r="AH71" i="8"/>
  <c r="AH272" i="9" s="1"/>
  <c r="AI71" i="8"/>
  <c r="AI272" i="9" s="1"/>
  <c r="AG95" i="8"/>
  <c r="AH95" i="8"/>
  <c r="AI95" i="8"/>
  <c r="X42" i="12" l="1"/>
  <c r="AG42" i="12"/>
  <c r="AH42" i="12"/>
  <c r="AI42" i="12"/>
  <c r="AG14" i="12"/>
  <c r="AH14" i="12"/>
  <c r="AI14" i="12"/>
  <c r="X14" i="12"/>
  <c r="AL275" i="9"/>
  <c r="AB67" i="11"/>
  <c r="AG272" i="9"/>
  <c r="AG322" i="8"/>
  <c r="AI322" i="8"/>
  <c r="AH311" i="8"/>
  <c r="AG311" i="8"/>
  <c r="AI311" i="8"/>
  <c r="AH322" i="8"/>
  <c r="AG94" i="8"/>
  <c r="AI94" i="8"/>
  <c r="AH94" i="8"/>
  <c r="AG118" i="8"/>
  <c r="AH118" i="8"/>
  <c r="AI118" i="8"/>
  <c r="AI117" i="8" s="1"/>
  <c r="AW188" i="8"/>
  <c r="AY188" i="8"/>
  <c r="AM188" i="8"/>
  <c r="BB188" i="8"/>
  <c r="AJ188" i="8"/>
  <c r="BE191" i="8"/>
  <c r="AT191" i="8"/>
  <c r="AN191" i="8"/>
  <c r="AW192" i="8"/>
  <c r="AM192" i="8"/>
  <c r="BA192" i="8"/>
  <c r="AR189" i="8"/>
  <c r="AV189" i="8"/>
  <c r="BE189" i="8"/>
  <c r="AR190" i="8"/>
  <c r="AO190" i="8"/>
  <c r="BE190" i="8"/>
  <c r="AI189" i="8"/>
  <c r="AH191" i="8"/>
  <c r="AS188" i="8"/>
  <c r="BC188" i="8"/>
  <c r="AL191" i="8"/>
  <c r="BB191" i="8"/>
  <c r="BC191" i="8"/>
  <c r="AW191" i="8"/>
  <c r="BE192" i="8"/>
  <c r="AR192" i="8"/>
  <c r="AK192" i="8"/>
  <c r="AZ189" i="8"/>
  <c r="AL189" i="8"/>
  <c r="AZ190" i="8"/>
  <c r="BD190" i="8"/>
  <c r="AN188" i="8"/>
  <c r="BA188" i="8"/>
  <c r="BE188" i="8"/>
  <c r="AX191" i="8"/>
  <c r="AS191" i="8"/>
  <c r="AZ192" i="8"/>
  <c r="AJ192" i="8"/>
  <c r="AV192" i="8"/>
  <c r="AY189" i="8"/>
  <c r="AU189" i="8"/>
  <c r="AQ190" i="8"/>
  <c r="AM190" i="8"/>
  <c r="AH189" i="8"/>
  <c r="AH190" i="8"/>
  <c r="AH188" i="8"/>
  <c r="AX188" i="8"/>
  <c r="AR188" i="8"/>
  <c r="AK191" i="8"/>
  <c r="BA191" i="8"/>
  <c r="AJ191" i="8"/>
  <c r="AQ192" i="8"/>
  <c r="AU192" i="8"/>
  <c r="BD192" i="8"/>
  <c r="AN189" i="8"/>
  <c r="BC189" i="8"/>
  <c r="BD189" i="8"/>
  <c r="AY190" i="8"/>
  <c r="AL190" i="8"/>
  <c r="AU190" i="8"/>
  <c r="AV190" i="8"/>
  <c r="AI192" i="8"/>
  <c r="AG188" i="8"/>
  <c r="AZ188" i="8"/>
  <c r="AU188" i="8"/>
  <c r="AK188" i="8"/>
  <c r="AP188" i="8"/>
  <c r="AR191" i="8"/>
  <c r="AV191" i="8"/>
  <c r="AP191" i="8"/>
  <c r="AY192" i="8"/>
  <c r="AN192" i="8"/>
  <c r="AQ189" i="8"/>
  <c r="AT189" i="8"/>
  <c r="AX189" i="8"/>
  <c r="AT190" i="8"/>
  <c r="BC190" i="8"/>
  <c r="AP190" i="8"/>
  <c r="AG192" i="8"/>
  <c r="AI190" i="8"/>
  <c r="AI188" i="8"/>
  <c r="AV188" i="8"/>
  <c r="AQ191" i="8"/>
  <c r="AZ191" i="8"/>
  <c r="AU191" i="8"/>
  <c r="BD191" i="8"/>
  <c r="AP192" i="8"/>
  <c r="AT192" i="8"/>
  <c r="AK189" i="8"/>
  <c r="BB189" i="8"/>
  <c r="AN190" i="8"/>
  <c r="BB190" i="8"/>
  <c r="AI191" i="8"/>
  <c r="AO188" i="8"/>
  <c r="BD188" i="8"/>
  <c r="AY191" i="8"/>
  <c r="AX192" i="8"/>
  <c r="AO192" i="8"/>
  <c r="BB192" i="8"/>
  <c r="AS189" i="8"/>
  <c r="AO189" i="8"/>
  <c r="AS190" i="8"/>
  <c r="AJ190" i="8"/>
  <c r="AG189" i="8"/>
  <c r="AH192" i="8"/>
  <c r="AG191" i="8"/>
  <c r="AL188" i="8"/>
  <c r="AQ188" i="8"/>
  <c r="AT188" i="8"/>
  <c r="AO191" i="8"/>
  <c r="AM191" i="8"/>
  <c r="AL192" i="8"/>
  <c r="AS192" i="8"/>
  <c r="BC192" i="8"/>
  <c r="AP189" i="8"/>
  <c r="AJ189" i="8"/>
  <c r="BA189" i="8"/>
  <c r="AM189" i="8"/>
  <c r="AW189" i="8"/>
  <c r="AX190" i="8"/>
  <c r="AK190" i="8"/>
  <c r="BA190" i="8"/>
  <c r="AW190" i="8"/>
  <c r="AG190" i="8"/>
  <c r="AG117" i="8"/>
  <c r="AH117" i="8"/>
  <c r="AG141" i="8"/>
  <c r="AG140" i="8" s="1"/>
  <c r="AH141" i="8"/>
  <c r="AH140" i="8" s="1"/>
  <c r="AI141" i="8"/>
  <c r="AI140" i="8" s="1"/>
  <c r="AS167" i="8"/>
  <c r="AX167" i="8"/>
  <c r="AI166" i="8"/>
  <c r="AY169" i="8"/>
  <c r="AH169" i="8"/>
  <c r="BE168" i="8"/>
  <c r="AM165" i="8"/>
  <c r="AO169" i="8"/>
  <c r="AY167" i="8"/>
  <c r="AR167" i="8"/>
  <c r="AH166" i="8"/>
  <c r="AM169" i="8"/>
  <c r="AG166" i="8"/>
  <c r="AW169" i="8"/>
  <c r="BD168" i="8"/>
  <c r="AT167" i="8"/>
  <c r="AT168" i="8"/>
  <c r="AR169" i="8"/>
  <c r="BC168" i="8"/>
  <c r="AY166" i="8"/>
  <c r="AZ166" i="8"/>
  <c r="AY168" i="8"/>
  <c r="BC166" i="8"/>
  <c r="AX165" i="8"/>
  <c r="AR165" i="8"/>
  <c r="AP165" i="8"/>
  <c r="AU169" i="8"/>
  <c r="AW166" i="8"/>
  <c r="AY165" i="8"/>
  <c r="BE167" i="8"/>
  <c r="AP167" i="8"/>
  <c r="BC165" i="8"/>
  <c r="AH167" i="8"/>
  <c r="BA167" i="8"/>
  <c r="AG165" i="8"/>
  <c r="BC167" i="8"/>
  <c r="AN167" i="8"/>
  <c r="BD165" i="8"/>
  <c r="AU166" i="8"/>
  <c r="AG168" i="8"/>
  <c r="AW167" i="8"/>
  <c r="AZ167" i="8"/>
  <c r="BC169" i="8"/>
  <c r="AX169" i="8"/>
  <c r="AQ166" i="8"/>
  <c r="AO168" i="8"/>
  <c r="AS166" i="8"/>
  <c r="BB168" i="8"/>
  <c r="BB169" i="8"/>
  <c r="BE169" i="8"/>
  <c r="AT169" i="8"/>
  <c r="AQ168" i="8"/>
  <c r="AX166" i="8"/>
  <c r="AT166" i="8"/>
  <c r="BE165" i="8"/>
  <c r="AQ169" i="8"/>
  <c r="AO166" i="8"/>
  <c r="AZ169" i="8"/>
  <c r="AG169" i="8"/>
  <c r="BB165" i="8"/>
  <c r="BA168" i="8"/>
  <c r="BA166" i="8"/>
  <c r="AH168" i="8"/>
  <c r="AV169" i="8"/>
  <c r="AN166" i="8"/>
  <c r="AV168" i="8"/>
  <c r="AP168" i="8"/>
  <c r="AN168" i="8"/>
  <c r="AO165" i="8"/>
  <c r="AP166" i="8"/>
  <c r="AT165" i="8"/>
  <c r="AR168" i="8"/>
  <c r="AV167" i="8"/>
  <c r="AM166" i="8"/>
  <c r="AR166" i="8"/>
  <c r="BA165" i="8"/>
  <c r="AN165" i="8"/>
  <c r="AM167" i="8"/>
  <c r="BD166" i="8"/>
  <c r="AS168" i="8"/>
  <c r="BA169" i="8"/>
  <c r="AX168" i="8"/>
  <c r="AW165" i="8"/>
  <c r="AW168" i="8"/>
  <c r="AN169" i="8"/>
  <c r="AU165" i="8"/>
  <c r="BD167" i="8"/>
  <c r="AQ167" i="8"/>
  <c r="AO167" i="8"/>
  <c r="AQ165" i="8"/>
  <c r="AP169" i="8"/>
  <c r="AS165" i="8"/>
  <c r="AI165" i="8"/>
  <c r="AI167" i="8"/>
  <c r="AZ165" i="8"/>
  <c r="AV166" i="8"/>
  <c r="BB166" i="8"/>
  <c r="AV165" i="8"/>
  <c r="AH165" i="8"/>
  <c r="BE166" i="8"/>
  <c r="AM168" i="8"/>
  <c r="AI168" i="8"/>
  <c r="AU168" i="8"/>
  <c r="BD169" i="8"/>
  <c r="AI169" i="8"/>
  <c r="BB167" i="8"/>
  <c r="AU167" i="8"/>
  <c r="AS169" i="8"/>
  <c r="AZ168" i="8"/>
  <c r="AG167" i="8"/>
  <c r="AH12" i="12" l="1"/>
  <c r="AG12" i="12"/>
  <c r="AI12" i="12"/>
  <c r="X12" i="12"/>
  <c r="AH164" i="8"/>
  <c r="AH163" i="8" s="1"/>
  <c r="AY164" i="8"/>
  <c r="AU164" i="8"/>
  <c r="AU60" i="10" s="1"/>
  <c r="AU59" i="10" s="1"/>
  <c r="BC164" i="8"/>
  <c r="BC60" i="10" s="1"/>
  <c r="BC59" i="10" s="1"/>
  <c r="AZ164" i="8"/>
  <c r="AZ60" i="10" s="1"/>
  <c r="AZ59" i="10" s="1"/>
  <c r="AX164" i="8"/>
  <c r="AX60" i="10" s="1"/>
  <c r="AX59" i="10" s="1"/>
  <c r="AV164" i="8"/>
  <c r="AQ164" i="8"/>
  <c r="BA164" i="8"/>
  <c r="BA60" i="10" s="1"/>
  <c r="BA59" i="10" s="1"/>
  <c r="AI164" i="8"/>
  <c r="AI163" i="8" s="1"/>
  <c r="AW164" i="8"/>
  <c r="AW60" i="10" s="1"/>
  <c r="AW59" i="10" s="1"/>
  <c r="AP164" i="8"/>
  <c r="AM164" i="8"/>
  <c r="AS164" i="8"/>
  <c r="AO164" i="8"/>
  <c r="AR164" i="8"/>
  <c r="AR60" i="10" s="1"/>
  <c r="AR59" i="10" s="1"/>
  <c r="AN164" i="8"/>
  <c r="BD164" i="8"/>
  <c r="BD60" i="10" s="1"/>
  <c r="BD59" i="10" s="1"/>
  <c r="BB164" i="8"/>
  <c r="BE164" i="8"/>
  <c r="AT164" i="8"/>
  <c r="AT60" i="10" s="1"/>
  <c r="AT59" i="10" s="1"/>
  <c r="BD187" i="8"/>
  <c r="AJ187" i="8"/>
  <c r="AQ187" i="8"/>
  <c r="BE187" i="8"/>
  <c r="AT187" i="8"/>
  <c r="AN187" i="8"/>
  <c r="AK187" i="8"/>
  <c r="AZ187" i="8"/>
  <c r="AO187" i="8"/>
  <c r="AR187" i="8"/>
  <c r="AV187" i="8"/>
  <c r="BC187" i="8"/>
  <c r="AP187" i="8"/>
  <c r="BA187" i="8"/>
  <c r="AX187" i="8"/>
  <c r="BB187" i="8"/>
  <c r="AU187" i="8"/>
  <c r="AY187" i="8"/>
  <c r="AL187" i="8"/>
  <c r="AS187" i="8"/>
  <c r="AM187" i="8"/>
  <c r="AW187" i="8"/>
  <c r="AI213" i="8"/>
  <c r="AI236" i="8" s="1"/>
  <c r="AI187" i="8"/>
  <c r="AI186" i="8" s="1"/>
  <c r="AI309" i="8" s="1"/>
  <c r="AH215" i="8"/>
  <c r="AH238" i="8" s="1"/>
  <c r="AG164" i="8"/>
  <c r="AH213" i="8"/>
  <c r="AH236" i="8" s="1"/>
  <c r="AG213" i="8"/>
  <c r="AG236" i="8" s="1"/>
  <c r="AG214" i="8"/>
  <c r="AG237" i="8" s="1"/>
  <c r="AG211" i="8"/>
  <c r="AH211" i="8"/>
  <c r="AI212" i="8"/>
  <c r="AI211" i="8"/>
  <c r="AI214" i="8"/>
  <c r="AI237" i="8" s="1"/>
  <c r="AH214" i="8"/>
  <c r="AH237" i="8" s="1"/>
  <c r="AI215" i="8"/>
  <c r="AI238" i="8" s="1"/>
  <c r="AH212" i="8"/>
  <c r="AG212" i="8"/>
  <c r="AG215" i="8"/>
  <c r="AG238" i="8" s="1"/>
  <c r="AG187" i="8"/>
  <c r="AG186" i="8" s="1"/>
  <c r="AG309" i="8" s="1"/>
  <c r="AH187" i="8"/>
  <c r="AH186" i="8" s="1"/>
  <c r="AH309" i="8" s="1"/>
  <c r="AG330" i="8"/>
  <c r="AG318" i="8"/>
  <c r="AH318" i="8"/>
  <c r="AI330" i="8"/>
  <c r="AH330" i="8"/>
  <c r="AI318" i="8"/>
  <c r="AJ165" i="8"/>
  <c r="AJ169" i="8"/>
  <c r="AJ167" i="8"/>
  <c r="AJ168" i="8"/>
  <c r="AJ166" i="8"/>
  <c r="AK259" i="8" l="1"/>
  <c r="AK261" i="8"/>
  <c r="AK260" i="8"/>
  <c r="AH261" i="8"/>
  <c r="AH260" i="8"/>
  <c r="AH259" i="8"/>
  <c r="AI261" i="8"/>
  <c r="AI259" i="8"/>
  <c r="AI260" i="8"/>
  <c r="AG163" i="8"/>
  <c r="X60" i="10"/>
  <c r="X59" i="10" s="1"/>
  <c r="AF60" i="10"/>
  <c r="AF59" i="10" s="1"/>
  <c r="AD52" i="11"/>
  <c r="AC60" i="10"/>
  <c r="AC59" i="10" s="1"/>
  <c r="AC52" i="11"/>
  <c r="AH60" i="10"/>
  <c r="AH59" i="10" s="1"/>
  <c r="AD60" i="10"/>
  <c r="AD59" i="10" s="1"/>
  <c r="AV60" i="10"/>
  <c r="AV59" i="10" s="1"/>
  <c r="AF52" i="11"/>
  <c r="AS60" i="10"/>
  <c r="AS59" i="10" s="1"/>
  <c r="AE52" i="11"/>
  <c r="BE60" i="10"/>
  <c r="BE59" i="10" s="1"/>
  <c r="BB60" i="10"/>
  <c r="BB59" i="10" s="1"/>
  <c r="AH52" i="11"/>
  <c r="AE60" i="10"/>
  <c r="AE59" i="10" s="1"/>
  <c r="AY60" i="10"/>
  <c r="AY59" i="10" s="1"/>
  <c r="AG52" i="11"/>
  <c r="AG60" i="10"/>
  <c r="AG59" i="10" s="1"/>
  <c r="AH233" i="8"/>
  <c r="AH232" i="8" s="1"/>
  <c r="AJ259" i="8"/>
  <c r="AH210" i="8"/>
  <c r="AH209" i="8" s="1"/>
  <c r="AH310" i="8" s="1"/>
  <c r="AG233" i="8"/>
  <c r="AG210" i="8"/>
  <c r="AG209" i="8" s="1"/>
  <c r="AG310" i="8" s="1"/>
  <c r="AJ260" i="8"/>
  <c r="AI210" i="8"/>
  <c r="AI209" i="8" s="1"/>
  <c r="AI310" i="8" s="1"/>
  <c r="AJ261" i="8"/>
  <c r="AI233" i="8"/>
  <c r="AG301" i="8"/>
  <c r="AH301" i="8"/>
  <c r="AH13" i="9" s="1"/>
  <c r="AJ164" i="8"/>
  <c r="AK167" i="8"/>
  <c r="AK168" i="8"/>
  <c r="AK169" i="8"/>
  <c r="AK166" i="8"/>
  <c r="AK165" i="8"/>
  <c r="AK256" i="8" l="1"/>
  <c r="AK255" i="8" s="1"/>
  <c r="AK274" i="9" s="1"/>
  <c r="AH256" i="8"/>
  <c r="AH255" i="8" s="1"/>
  <c r="AH274" i="9" s="1"/>
  <c r="AH271" i="9" s="1"/>
  <c r="AI256" i="8"/>
  <c r="X13" i="12"/>
  <c r="AI13" i="12"/>
  <c r="AG13" i="12"/>
  <c r="X67" i="10"/>
  <c r="X66" i="10" s="1"/>
  <c r="X73" i="10" s="1"/>
  <c r="AA52" i="11"/>
  <c r="AG232" i="8"/>
  <c r="AJ163" i="8"/>
  <c r="AJ256" i="8"/>
  <c r="AG13" i="9"/>
  <c r="AG320" i="8"/>
  <c r="AH320" i="8"/>
  <c r="AI301" i="8"/>
  <c r="AI13" i="9" s="1"/>
  <c r="AI232" i="8"/>
  <c r="AK164" i="8"/>
  <c r="AL169" i="8"/>
  <c r="AL168" i="8"/>
  <c r="AL167" i="8"/>
  <c r="AL166" i="8"/>
  <c r="AL165" i="8"/>
  <c r="X60" i="11" l="1"/>
  <c r="X59" i="11" s="1"/>
  <c r="AI255" i="8"/>
  <c r="AI274" i="9" s="1"/>
  <c r="AI271" i="9" s="1"/>
  <c r="AG15" i="9"/>
  <c r="AH21" i="9" s="1"/>
  <c r="AG50" i="12"/>
  <c r="AH50" i="12"/>
  <c r="AI50" i="12"/>
  <c r="AG329" i="8"/>
  <c r="AH329" i="8"/>
  <c r="AJ255" i="8"/>
  <c r="AI320" i="8"/>
  <c r="AL164" i="8"/>
  <c r="AK163" i="8"/>
  <c r="AJ71" i="8"/>
  <c r="AK117" i="8"/>
  <c r="AK24" i="8"/>
  <c r="AL24" i="8"/>
  <c r="AJ117" i="8"/>
  <c r="AL71" i="8"/>
  <c r="AL272" i="9" s="1"/>
  <c r="AK71" i="8"/>
  <c r="AK272" i="9" s="1"/>
  <c r="AK271" i="9" s="1"/>
  <c r="AK277" i="9" s="1"/>
  <c r="AJ140" i="8"/>
  <c r="AJ24" i="8"/>
  <c r="AL117" i="8"/>
  <c r="AM140" i="8"/>
  <c r="AM117" i="8"/>
  <c r="AM24" i="8"/>
  <c r="AL94" i="8"/>
  <c r="AJ278" i="8"/>
  <c r="AM303" i="8" s="1"/>
  <c r="AM275" i="9" s="1"/>
  <c r="AJ94" i="8"/>
  <c r="AL140" i="8"/>
  <c r="AK140" i="8"/>
  <c r="AK278" i="8"/>
  <c r="AK94" i="8"/>
  <c r="AM71" i="8"/>
  <c r="AM272" i="9" s="1"/>
  <c r="AL278" i="8"/>
  <c r="AN71" i="8"/>
  <c r="AN272" i="9" s="1"/>
  <c r="AM278" i="8"/>
  <c r="AM94" i="8"/>
  <c r="AN24" i="8"/>
  <c r="AN117" i="8"/>
  <c r="AN140" i="8"/>
  <c r="AN94" i="8"/>
  <c r="AN278" i="8"/>
  <c r="AO24" i="8"/>
  <c r="AO117" i="8"/>
  <c r="AO278" i="8"/>
  <c r="AO71" i="8"/>
  <c r="AO272" i="9" s="1"/>
  <c r="AO140" i="8"/>
  <c r="AO94" i="8"/>
  <c r="AP24" i="8"/>
  <c r="AP71" i="8"/>
  <c r="AP272" i="9" s="1"/>
  <c r="AP117" i="8"/>
  <c r="AP278" i="8"/>
  <c r="AP140" i="8"/>
  <c r="AP94" i="8"/>
  <c r="AQ117" i="8"/>
  <c r="AQ140" i="8"/>
  <c r="AQ24" i="8"/>
  <c r="AQ71" i="8"/>
  <c r="AQ272" i="9" s="1"/>
  <c r="AQ94" i="8"/>
  <c r="AQ278" i="8"/>
  <c r="AR24" i="8"/>
  <c r="AR94" i="8"/>
  <c r="AR117" i="8"/>
  <c r="AR278" i="8"/>
  <c r="AR71" i="8"/>
  <c r="AR272" i="9" s="1"/>
  <c r="AR140" i="8"/>
  <c r="AS117" i="8"/>
  <c r="AS24" i="8"/>
  <c r="AS140" i="8"/>
  <c r="AS94" i="8"/>
  <c r="AS71" i="8"/>
  <c r="AS272" i="9" s="1"/>
  <c r="AS278" i="8"/>
  <c r="AT71" i="8"/>
  <c r="AT272" i="9" s="1"/>
  <c r="AT24" i="8"/>
  <c r="AT278" i="8"/>
  <c r="AT94" i="8"/>
  <c r="AT117" i="8"/>
  <c r="AT140" i="8"/>
  <c r="AU24" i="8"/>
  <c r="AU71" i="8"/>
  <c r="AU272" i="9" s="1"/>
  <c r="AU117" i="8"/>
  <c r="AU140" i="8"/>
  <c r="AU278" i="8"/>
  <c r="AU94" i="8"/>
  <c r="AV24" i="8"/>
  <c r="AV117" i="8"/>
  <c r="AV71" i="8"/>
  <c r="AV272" i="9" s="1"/>
  <c r="AV94" i="8"/>
  <c r="AV278" i="8"/>
  <c r="AV140" i="8"/>
  <c r="AW278" i="8"/>
  <c r="AW94" i="8"/>
  <c r="AW24" i="8"/>
  <c r="AW117" i="8"/>
  <c r="AW71" i="8"/>
  <c r="AW272" i="9" s="1"/>
  <c r="AW140" i="8"/>
  <c r="AX71" i="8"/>
  <c r="AX272" i="9" s="1"/>
  <c r="AX24" i="8"/>
  <c r="AX140" i="8"/>
  <c r="AY71" i="8"/>
  <c r="AY272" i="9" s="1"/>
  <c r="AX94" i="8"/>
  <c r="AX278" i="8"/>
  <c r="AX117" i="8"/>
  <c r="AY117" i="8"/>
  <c r="AY24" i="8"/>
  <c r="AY140" i="8"/>
  <c r="AY94" i="8"/>
  <c r="AY278" i="8"/>
  <c r="AZ140" i="8"/>
  <c r="AZ117" i="8"/>
  <c r="AZ24" i="8"/>
  <c r="AZ71" i="8"/>
  <c r="AZ272" i="9" s="1"/>
  <c r="AZ94" i="8"/>
  <c r="AZ278" i="8"/>
  <c r="BA71" i="8"/>
  <c r="BA272" i="9" s="1"/>
  <c r="BA117" i="8"/>
  <c r="BA140" i="8"/>
  <c r="BA24" i="8"/>
  <c r="BA94" i="8"/>
  <c r="BB117" i="8"/>
  <c r="BA278" i="8"/>
  <c r="BB140" i="8"/>
  <c r="BB71" i="8"/>
  <c r="BB272" i="9" s="1"/>
  <c r="BB24" i="8"/>
  <c r="BB94" i="8"/>
  <c r="BB278" i="8"/>
  <c r="BC24" i="8"/>
  <c r="BC278" i="8"/>
  <c r="BC117" i="8"/>
  <c r="BC94" i="8"/>
  <c r="BC71" i="8"/>
  <c r="BC272" i="9" s="1"/>
  <c r="BC140" i="8"/>
  <c r="BD140" i="8"/>
  <c r="BD117" i="8"/>
  <c r="BD24" i="8"/>
  <c r="BD71" i="8"/>
  <c r="BD272" i="9" s="1"/>
  <c r="BD278" i="8"/>
  <c r="BD94" i="8"/>
  <c r="BE117" i="8"/>
  <c r="BE140" i="8"/>
  <c r="BE24" i="8"/>
  <c r="BE71" i="8"/>
  <c r="BE272" i="9" s="1"/>
  <c r="BE94" i="8"/>
  <c r="BE278" i="8"/>
  <c r="AP303" i="8" l="1"/>
  <c r="AP275" i="9" s="1"/>
  <c r="BB303" i="8"/>
  <c r="BB275" i="9" s="1"/>
  <c r="BE303" i="8"/>
  <c r="BE275" i="9" s="1"/>
  <c r="BH303" i="8"/>
  <c r="BH275" i="9" s="1"/>
  <c r="AV303" i="8"/>
  <c r="AV275" i="9" s="1"/>
  <c r="AY303" i="8"/>
  <c r="AY275" i="9" s="1"/>
  <c r="AS303" i="8"/>
  <c r="AS275" i="9" s="1"/>
  <c r="X50" i="12"/>
  <c r="AI329" i="8"/>
  <c r="AN303" i="8"/>
  <c r="AN275" i="9" s="1"/>
  <c r="BF303" i="8"/>
  <c r="BF275" i="9" s="1"/>
  <c r="BC303" i="8"/>
  <c r="BC275" i="9" s="1"/>
  <c r="AT303" i="8"/>
  <c r="AT275" i="9" s="1"/>
  <c r="AZ303" i="8"/>
  <c r="AZ275" i="9" s="1"/>
  <c r="AQ303" i="8"/>
  <c r="AQ275" i="9" s="1"/>
  <c r="AH15" i="9"/>
  <c r="AI21" i="9" s="1"/>
  <c r="AW303" i="8"/>
  <c r="AW275" i="9" s="1"/>
  <c r="AG17" i="9"/>
  <c r="Y42" i="12"/>
  <c r="AJ51" i="12"/>
  <c r="AM51" i="12"/>
  <c r="AK51" i="12"/>
  <c r="AL51" i="12"/>
  <c r="AN51" i="12"/>
  <c r="AR42" i="12"/>
  <c r="AV42" i="12"/>
  <c r="BE42" i="12"/>
  <c r="AO42" i="12"/>
  <c r="AK42" i="12"/>
  <c r="AX42" i="12"/>
  <c r="AW42" i="12"/>
  <c r="AS42" i="12"/>
  <c r="AY42" i="12"/>
  <c r="AL42" i="12"/>
  <c r="AZ42" i="12"/>
  <c r="AP42" i="12"/>
  <c r="AT42" i="12"/>
  <c r="BA42" i="12"/>
  <c r="AM42" i="12"/>
  <c r="BB42" i="12"/>
  <c r="AQ42" i="12"/>
  <c r="AU42" i="12"/>
  <c r="BC42" i="12"/>
  <c r="AJ42" i="12"/>
  <c r="AN42" i="12"/>
  <c r="BD42" i="12"/>
  <c r="AM24" i="12"/>
  <c r="AJ24" i="12"/>
  <c r="AK24" i="12"/>
  <c r="AN24" i="12"/>
  <c r="AL24" i="12"/>
  <c r="AK14" i="12"/>
  <c r="AR14" i="12"/>
  <c r="BE14" i="12"/>
  <c r="AS14" i="12"/>
  <c r="AO14" i="12"/>
  <c r="AX14" i="12"/>
  <c r="AL14" i="12"/>
  <c r="AW14" i="12"/>
  <c r="AY14" i="12"/>
  <c r="AT14" i="12"/>
  <c r="AZ14" i="12"/>
  <c r="AM14" i="12"/>
  <c r="AP14" i="12"/>
  <c r="BA14" i="12"/>
  <c r="AU14" i="12"/>
  <c r="BB14" i="12"/>
  <c r="AN14" i="12"/>
  <c r="AQ14" i="12"/>
  <c r="BC14" i="12"/>
  <c r="AV14" i="12"/>
  <c r="AJ14" i="12"/>
  <c r="BD14" i="12"/>
  <c r="BB12" i="12"/>
  <c r="BE12" i="12"/>
  <c r="AQ12" i="12"/>
  <c r="AS12" i="12"/>
  <c r="AV12" i="12"/>
  <c r="AU12" i="12"/>
  <c r="AM12" i="12"/>
  <c r="AK12" i="12"/>
  <c r="BA12" i="12"/>
  <c r="AT12" i="12"/>
  <c r="AW12" i="12"/>
  <c r="AZ12" i="12"/>
  <c r="AL12" i="12"/>
  <c r="AP12" i="12"/>
  <c r="AN12" i="12"/>
  <c r="BC12" i="12"/>
  <c r="AX12" i="12"/>
  <c r="AR12" i="12"/>
  <c r="AO12" i="12"/>
  <c r="AY12" i="12"/>
  <c r="BD12" i="12"/>
  <c r="AJ13" i="12"/>
  <c r="Y14" i="12"/>
  <c r="Y12" i="12"/>
  <c r="Y60" i="10"/>
  <c r="Y59" i="10" s="1"/>
  <c r="AL163" i="8"/>
  <c r="AU303" i="8"/>
  <c r="BD303" i="8"/>
  <c r="AJ272" i="9"/>
  <c r="AO303" i="8"/>
  <c r="BA303" i="8"/>
  <c r="BG303" i="8"/>
  <c r="AX303" i="8"/>
  <c r="AR303" i="8"/>
  <c r="AP311" i="8"/>
  <c r="AY311" i="8"/>
  <c r="AQ311" i="8"/>
  <c r="AP322" i="8"/>
  <c r="BC163" i="8"/>
  <c r="AP163" i="8"/>
  <c r="AO322" i="8"/>
  <c r="AW311" i="8"/>
  <c r="AM322" i="8"/>
  <c r="BE311" i="8"/>
  <c r="AM311" i="8"/>
  <c r="AJ322" i="8"/>
  <c r="AN163" i="8"/>
  <c r="BA163" i="8"/>
  <c r="BA322" i="8"/>
  <c r="BD322" i="8"/>
  <c r="AX163" i="8"/>
  <c r="AX322" i="8"/>
  <c r="AU311" i="8"/>
  <c r="AT322" i="8"/>
  <c r="BD311" i="8"/>
  <c r="AK311" i="8"/>
  <c r="AX311" i="8"/>
  <c r="AU322" i="8"/>
  <c r="AV163" i="8"/>
  <c r="AQ163" i="8"/>
  <c r="AY163" i="8"/>
  <c r="AQ322" i="8"/>
  <c r="BB311" i="8"/>
  <c r="BE322" i="8"/>
  <c r="AL322" i="8"/>
  <c r="AV322" i="8"/>
  <c r="BD163" i="8"/>
  <c r="AT163" i="8"/>
  <c r="AT311" i="8"/>
  <c r="AL311" i="8"/>
  <c r="AR322" i="8"/>
  <c r="AW322" i="8"/>
  <c r="AZ311" i="8"/>
  <c r="AR311" i="8"/>
  <c r="AO163" i="8"/>
  <c r="BB163" i="8"/>
  <c r="AJ311" i="8"/>
  <c r="BC311" i="8"/>
  <c r="AS311" i="8"/>
  <c r="BA311" i="8"/>
  <c r="AS322" i="8"/>
  <c r="BC322" i="8"/>
  <c r="AM163" i="8"/>
  <c r="AW163" i="8"/>
  <c r="AR163" i="8"/>
  <c r="AN322" i="8"/>
  <c r="BB322" i="8"/>
  <c r="AS163" i="8"/>
  <c r="AK322" i="8"/>
  <c r="AN311" i="8"/>
  <c r="AZ322" i="8"/>
  <c r="AY322" i="8"/>
  <c r="AO311" i="8"/>
  <c r="AU163" i="8"/>
  <c r="BE163" i="8"/>
  <c r="AZ163" i="8"/>
  <c r="AV311" i="8"/>
  <c r="AL214" i="8"/>
  <c r="AL237" i="8" s="1"/>
  <c r="AO213" i="8"/>
  <c r="AO236" i="8" s="1"/>
  <c r="AR214" i="8"/>
  <c r="AR237" i="8" s="1"/>
  <c r="AS213" i="8"/>
  <c r="AS236" i="8" s="1"/>
  <c r="AU215" i="8"/>
  <c r="AU238" i="8" s="1"/>
  <c r="AW213" i="8"/>
  <c r="AW236" i="8" s="1"/>
  <c r="AY215" i="8"/>
  <c r="AY238" i="8" s="1"/>
  <c r="BC213" i="8"/>
  <c r="BC236" i="8" s="1"/>
  <c r="AJ215" i="8"/>
  <c r="AJ238" i="8" s="1"/>
  <c r="AM214" i="8"/>
  <c r="AM237" i="8" s="1"/>
  <c r="AP215" i="8"/>
  <c r="AP238" i="8" s="1"/>
  <c r="AT213" i="8"/>
  <c r="AT236" i="8" s="1"/>
  <c r="AX213" i="8"/>
  <c r="AX236" i="8" s="1"/>
  <c r="AZ215" i="8"/>
  <c r="AZ238" i="8" s="1"/>
  <c r="BD213" i="8"/>
  <c r="BD236" i="8" s="1"/>
  <c r="AK215" i="8"/>
  <c r="AK238" i="8" s="1"/>
  <c r="AN214" i="8"/>
  <c r="AN237" i="8" s="1"/>
  <c r="AQ215" i="8"/>
  <c r="AQ238" i="8" s="1"/>
  <c r="AU213" i="8"/>
  <c r="AU236" i="8" s="1"/>
  <c r="AV214" i="8"/>
  <c r="AV237" i="8" s="1"/>
  <c r="AY213" i="8"/>
  <c r="AY236" i="8" s="1"/>
  <c r="BA215" i="8"/>
  <c r="BA238" i="8" s="1"/>
  <c r="BB214" i="8"/>
  <c r="BB237" i="8" s="1"/>
  <c r="BE215" i="8"/>
  <c r="BE238" i="8" s="1"/>
  <c r="AJ213" i="8"/>
  <c r="AJ236" i="8" s="1"/>
  <c r="AL215" i="8"/>
  <c r="AL238" i="8" s="1"/>
  <c r="AO214" i="8"/>
  <c r="AO237" i="8" s="1"/>
  <c r="AP213" i="8"/>
  <c r="AP236" i="8" s="1"/>
  <c r="AR215" i="8"/>
  <c r="AR238" i="8" s="1"/>
  <c r="AS214" i="8"/>
  <c r="AS237" i="8" s="1"/>
  <c r="AW214" i="8"/>
  <c r="AW237" i="8" s="1"/>
  <c r="AZ213" i="8"/>
  <c r="AZ236" i="8" s="1"/>
  <c r="BC214" i="8"/>
  <c r="BC237" i="8" s="1"/>
  <c r="AK213" i="8"/>
  <c r="AK236" i="8" s="1"/>
  <c r="AM215" i="8"/>
  <c r="AM238" i="8" s="1"/>
  <c r="AQ213" i="8"/>
  <c r="AQ236" i="8" s="1"/>
  <c r="AT214" i="8"/>
  <c r="AT237" i="8" s="1"/>
  <c r="AX214" i="8"/>
  <c r="AX237" i="8" s="1"/>
  <c r="BA213" i="8"/>
  <c r="BA236" i="8" s="1"/>
  <c r="BD214" i="8"/>
  <c r="BD237" i="8" s="1"/>
  <c r="BE213" i="8"/>
  <c r="BE236" i="8" s="1"/>
  <c r="AL213" i="8"/>
  <c r="AL236" i="8" s="1"/>
  <c r="AN215" i="8"/>
  <c r="AN238" i="8" s="1"/>
  <c r="AR213" i="8"/>
  <c r="AR236" i="8" s="1"/>
  <c r="AW259" i="8" s="1"/>
  <c r="AU214" i="8"/>
  <c r="AU237" i="8" s="1"/>
  <c r="AV215" i="8"/>
  <c r="AV238" i="8" s="1"/>
  <c r="AY214" i="8"/>
  <c r="AY237" i="8" s="1"/>
  <c r="BB215" i="8"/>
  <c r="BB238" i="8" s="1"/>
  <c r="AJ305" i="8"/>
  <c r="AJ214" i="8"/>
  <c r="AJ237" i="8" s="1"/>
  <c r="AM213" i="8"/>
  <c r="AM236" i="8" s="1"/>
  <c r="AO215" i="8"/>
  <c r="AO238" i="8" s="1"/>
  <c r="AP214" i="8"/>
  <c r="AP237" i="8" s="1"/>
  <c r="AS215" i="8"/>
  <c r="AS238" i="8" s="1"/>
  <c r="AW215" i="8"/>
  <c r="AW238" i="8" s="1"/>
  <c r="AZ214" i="8"/>
  <c r="AZ237" i="8" s="1"/>
  <c r="BC215" i="8"/>
  <c r="BC238" i="8" s="1"/>
  <c r="AK305" i="8"/>
  <c r="AK19" i="9" s="1"/>
  <c r="AK79" i="9" s="1"/>
  <c r="AK214" i="8"/>
  <c r="AK237" i="8" s="1"/>
  <c r="AN213" i="8"/>
  <c r="AN236" i="8" s="1"/>
  <c r="AQ214" i="8"/>
  <c r="AQ237" i="8" s="1"/>
  <c r="AT215" i="8"/>
  <c r="AT238" i="8" s="1"/>
  <c r="AV213" i="8"/>
  <c r="AV236" i="8" s="1"/>
  <c r="AX215" i="8"/>
  <c r="AX238" i="8" s="1"/>
  <c r="BA214" i="8"/>
  <c r="BA237" i="8" s="1"/>
  <c r="BB213" i="8"/>
  <c r="BB236" i="8" s="1"/>
  <c r="BD215" i="8"/>
  <c r="BD238" i="8" s="1"/>
  <c r="BE214" i="8"/>
  <c r="BE237" i="8" s="1"/>
  <c r="AT186" i="8"/>
  <c r="AT309" i="8" s="1"/>
  <c r="AV186" i="8"/>
  <c r="AV309" i="8" s="1"/>
  <c r="AS211" i="8"/>
  <c r="AQ211" i="8"/>
  <c r="AZ211" i="8"/>
  <c r="BA212" i="8"/>
  <c r="AN186" i="8"/>
  <c r="AN309" i="8" s="1"/>
  <c r="AX186" i="8"/>
  <c r="AX309" i="8" s="1"/>
  <c r="AJ186" i="8"/>
  <c r="AJ309" i="8" s="1"/>
  <c r="AJ318" i="8"/>
  <c r="BD186" i="8"/>
  <c r="BD309" i="8" s="1"/>
  <c r="AT211" i="8"/>
  <c r="AV211" i="8"/>
  <c r="AS212" i="8"/>
  <c r="AQ212" i="8"/>
  <c r="AW186" i="8"/>
  <c r="AW309" i="8" s="1"/>
  <c r="AZ212" i="8"/>
  <c r="AN211" i="8"/>
  <c r="AN212" i="8"/>
  <c r="AX211" i="8"/>
  <c r="AJ211" i="8"/>
  <c r="BD211" i="8"/>
  <c r="AT212" i="8"/>
  <c r="AV212" i="8"/>
  <c r="AK318" i="8"/>
  <c r="AU186" i="8"/>
  <c r="AU309" i="8" s="1"/>
  <c r="AW211" i="8"/>
  <c r="AX212" i="8"/>
  <c r="AJ212" i="8"/>
  <c r="BD212" i="8"/>
  <c r="AM186" i="8"/>
  <c r="AM309" i="8" s="1"/>
  <c r="AM318" i="8"/>
  <c r="AO186" i="8"/>
  <c r="AO309" i="8" s="1"/>
  <c r="AK186" i="8"/>
  <c r="AK309" i="8" s="1"/>
  <c r="AY186" i="8"/>
  <c r="AY309" i="8" s="1"/>
  <c r="AU211" i="8"/>
  <c r="AW212" i="8"/>
  <c r="AL318" i="8"/>
  <c r="AJ330" i="8"/>
  <c r="AP186" i="8"/>
  <c r="AP309" i="8" s="1"/>
  <c r="AM211" i="8"/>
  <c r="AO211" i="8"/>
  <c r="AK211" i="8"/>
  <c r="BE186" i="8"/>
  <c r="BE309" i="8" s="1"/>
  <c r="AY211" i="8"/>
  <c r="AU212" i="8"/>
  <c r="AL186" i="8"/>
  <c r="AL309" i="8" s="1"/>
  <c r="AR186" i="8"/>
  <c r="AR309" i="8" s="1"/>
  <c r="BC186" i="8"/>
  <c r="BC309" i="8" s="1"/>
  <c r="BB186" i="8"/>
  <c r="BB309" i="8" s="1"/>
  <c r="AP211" i="8"/>
  <c r="AM212" i="8"/>
  <c r="AO212" i="8"/>
  <c r="AK212" i="8"/>
  <c r="AK330" i="8"/>
  <c r="BE211" i="8"/>
  <c r="AY212" i="8"/>
  <c r="AL211" i="8"/>
  <c r="AR211" i="8"/>
  <c r="AN318" i="8"/>
  <c r="BC211" i="8"/>
  <c r="BB211" i="8"/>
  <c r="AP212" i="8"/>
  <c r="AM330" i="8"/>
  <c r="BE212" i="8"/>
  <c r="AL212" i="8"/>
  <c r="AL330" i="8"/>
  <c r="BA186" i="8"/>
  <c r="BA309" i="8" s="1"/>
  <c r="BC212" i="8"/>
  <c r="BB212" i="8"/>
  <c r="AS186" i="8"/>
  <c r="AS309" i="8" s="1"/>
  <c r="AQ186" i="8"/>
  <c r="AQ309" i="8" s="1"/>
  <c r="AZ186" i="8"/>
  <c r="AZ309" i="8" s="1"/>
  <c r="BA211" i="8"/>
  <c r="AR212" i="8"/>
  <c r="AN330" i="8"/>
  <c r="AL259" i="8" l="1"/>
  <c r="AL261" i="8"/>
  <c r="AW261" i="8"/>
  <c r="AW260" i="8"/>
  <c r="AL260" i="8"/>
  <c r="AM260" i="8"/>
  <c r="AM259" i="8"/>
  <c r="AM261" i="8"/>
  <c r="AX261" i="8"/>
  <c r="AX260" i="8"/>
  <c r="AX259" i="8"/>
  <c r="AQ259" i="8"/>
  <c r="AY261" i="8"/>
  <c r="BF261" i="8"/>
  <c r="AT260" i="8"/>
  <c r="AQ261" i="8"/>
  <c r="BC260" i="8"/>
  <c r="AT261" i="8"/>
  <c r="BF260" i="8"/>
  <c r="AQ260" i="8"/>
  <c r="BC259" i="8"/>
  <c r="BF259" i="8"/>
  <c r="BC261" i="8"/>
  <c r="AY260" i="8"/>
  <c r="AT259" i="8"/>
  <c r="AY259" i="8"/>
  <c r="AR261" i="8"/>
  <c r="AU259" i="8"/>
  <c r="AH17" i="9"/>
  <c r="AZ260" i="8"/>
  <c r="AI15" i="9"/>
  <c r="AI17" i="9" s="1"/>
  <c r="AN259" i="8"/>
  <c r="AN261" i="8"/>
  <c r="BD260" i="8"/>
  <c r="AN260" i="8"/>
  <c r="BD259" i="8"/>
  <c r="AU260" i="8"/>
  <c r="AR259" i="8"/>
  <c r="BD261" i="8"/>
  <c r="AU261" i="8"/>
  <c r="AR260" i="8"/>
  <c r="AZ259" i="8"/>
  <c r="AZ261" i="8"/>
  <c r="AV51" i="12"/>
  <c r="BC51" i="12"/>
  <c r="BD51" i="12"/>
  <c r="AP51" i="12"/>
  <c r="AO51" i="12"/>
  <c r="AS51" i="12"/>
  <c r="AZ51" i="12"/>
  <c r="AQ51" i="12"/>
  <c r="AY51" i="12"/>
  <c r="AT51" i="12"/>
  <c r="BA51" i="12"/>
  <c r="AR51" i="12"/>
  <c r="BE51" i="12"/>
  <c r="AW51" i="12"/>
  <c r="AU51" i="12"/>
  <c r="BB51" i="12"/>
  <c r="AX51" i="12"/>
  <c r="AW24" i="12"/>
  <c r="AX24" i="12"/>
  <c r="AT24" i="12"/>
  <c r="BC24" i="12"/>
  <c r="BA24" i="12"/>
  <c r="AP24" i="12"/>
  <c r="AO24" i="12"/>
  <c r="BB24" i="12"/>
  <c r="AS24" i="12"/>
  <c r="AQ24" i="12"/>
  <c r="AV24" i="12"/>
  <c r="BE24" i="12"/>
  <c r="AU24" i="12"/>
  <c r="BD24" i="12"/>
  <c r="AZ24" i="12"/>
  <c r="AR24" i="12"/>
  <c r="AY24" i="12"/>
  <c r="AZ13" i="12"/>
  <c r="AT13" i="12"/>
  <c r="AP13" i="12"/>
  <c r="AQ13" i="12"/>
  <c r="AM13" i="12"/>
  <c r="Y13" i="12"/>
  <c r="Z67" i="11"/>
  <c r="Z66" i="11" s="1"/>
  <c r="AO330" i="8"/>
  <c r="Y67" i="11"/>
  <c r="Y66" i="11" s="1"/>
  <c r="AV318" i="8"/>
  <c r="AS330" i="8"/>
  <c r="AV330" i="8"/>
  <c r="AS318" i="8"/>
  <c r="BA275" i="9"/>
  <c r="AG67" i="11"/>
  <c r="AO275" i="9"/>
  <c r="AC67" i="11"/>
  <c r="BD275" i="9"/>
  <c r="AH67" i="11"/>
  <c r="AR275" i="9"/>
  <c r="AD67" i="11"/>
  <c r="AU275" i="9"/>
  <c r="AE67" i="11"/>
  <c r="AX275" i="9"/>
  <c r="AF67" i="11"/>
  <c r="BG275" i="9"/>
  <c r="AI67" i="11"/>
  <c r="AR318" i="8"/>
  <c r="AU318" i="8"/>
  <c r="AT318" i="8"/>
  <c r="AR330" i="8"/>
  <c r="AP318" i="8"/>
  <c r="AP330" i="8"/>
  <c r="AU330" i="8"/>
  <c r="AO318" i="8"/>
  <c r="AQ318" i="8"/>
  <c r="AT330" i="8"/>
  <c r="AW330" i="8"/>
  <c r="AQ330" i="8"/>
  <c r="AW318" i="8"/>
  <c r="AX318" i="8"/>
  <c r="BB330" i="8"/>
  <c r="BA318" i="8"/>
  <c r="AN233" i="8"/>
  <c r="AN232" i="8" s="1"/>
  <c r="AY330" i="8"/>
  <c r="BB318" i="8"/>
  <c r="AX330" i="8"/>
  <c r="BA330" i="8"/>
  <c r="AZ318" i="8"/>
  <c r="BE330" i="8"/>
  <c r="BC330" i="8"/>
  <c r="BC318" i="8"/>
  <c r="BE318" i="8"/>
  <c r="BD330" i="8"/>
  <c r="AY318" i="8"/>
  <c r="AZ330" i="8"/>
  <c r="BD318" i="8"/>
  <c r="AW233" i="8"/>
  <c r="AW67" i="10" s="1"/>
  <c r="AW66" i="10" s="1"/>
  <c r="AW73" i="10" s="1"/>
  <c r="AY233" i="8"/>
  <c r="AO233" i="8"/>
  <c r="AO232" i="8" s="1"/>
  <c r="BE260" i="8"/>
  <c r="AJ19" i="9"/>
  <c r="AO261" i="8"/>
  <c r="AJ233" i="8"/>
  <c r="AJ301" i="8" s="1"/>
  <c r="BA233" i="8"/>
  <c r="BA232" i="8" s="1"/>
  <c r="AU233" i="8"/>
  <c r="AU67" i="10" s="1"/>
  <c r="AL233" i="8"/>
  <c r="AR233" i="8"/>
  <c r="AR67" i="10" s="1"/>
  <c r="AR66" i="10" s="1"/>
  <c r="AR73" i="10" s="1"/>
  <c r="AP259" i="8"/>
  <c r="AV261" i="8"/>
  <c r="BE233" i="8"/>
  <c r="BE301" i="8" s="1"/>
  <c r="BE13" i="9" s="1"/>
  <c r="AV260" i="8"/>
  <c r="BB261" i="8"/>
  <c r="AS261" i="8"/>
  <c r="BB260" i="8"/>
  <c r="AQ233" i="8"/>
  <c r="AQ232" i="8" s="1"/>
  <c r="AM233" i="8"/>
  <c r="AM301" i="8" s="1"/>
  <c r="AM13" i="9" s="1"/>
  <c r="AS260" i="8"/>
  <c r="AV259" i="8"/>
  <c r="AS233" i="8"/>
  <c r="AP261" i="8"/>
  <c r="BB233" i="8"/>
  <c r="BE259" i="8"/>
  <c r="BA260" i="8"/>
  <c r="AX233" i="8"/>
  <c r="AX67" i="10" s="1"/>
  <c r="AX66" i="10" s="1"/>
  <c r="AX73" i="10" s="1"/>
  <c r="AT233" i="8"/>
  <c r="AT67" i="10" s="1"/>
  <c r="AT66" i="10" s="1"/>
  <c r="AT73" i="10" s="1"/>
  <c r="AN301" i="8"/>
  <c r="AN13" i="9" s="1"/>
  <c r="BA261" i="8"/>
  <c r="BC233" i="8"/>
  <c r="BC67" i="10" s="1"/>
  <c r="BC66" i="10" s="1"/>
  <c r="BC73" i="10" s="1"/>
  <c r="AK233" i="8"/>
  <c r="AO260" i="8"/>
  <c r="BD233" i="8"/>
  <c r="BD67" i="10" s="1"/>
  <c r="BD66" i="10" s="1"/>
  <c r="BD73" i="10" s="1"/>
  <c r="BA259" i="8"/>
  <c r="AV233" i="8"/>
  <c r="BE261" i="8"/>
  <c r="AZ233" i="8"/>
  <c r="AZ67" i="10" s="1"/>
  <c r="AZ66" i="10" s="1"/>
  <c r="AZ73" i="10" s="1"/>
  <c r="BB259" i="8"/>
  <c r="AP233" i="8"/>
  <c r="AS259" i="8"/>
  <c r="AP260" i="8"/>
  <c r="AO259" i="8"/>
  <c r="AK210" i="8"/>
  <c r="BA210" i="8"/>
  <c r="BB210" i="8"/>
  <c r="BC210" i="8"/>
  <c r="BC209" i="8" s="1"/>
  <c r="BC310" i="8" s="1"/>
  <c r="AY210" i="8"/>
  <c r="AQ210" i="8"/>
  <c r="AL210" i="8"/>
  <c r="AO210" i="8"/>
  <c r="AV210" i="8"/>
  <c r="BE210" i="8"/>
  <c r="AW210" i="8"/>
  <c r="AM210" i="8"/>
  <c r="AT210" i="8"/>
  <c r="AZ210" i="8"/>
  <c r="BD210" i="8"/>
  <c r="AJ210" i="8"/>
  <c r="AU210" i="8"/>
  <c r="AP210" i="8"/>
  <c r="AN210" i="8"/>
  <c r="AR210" i="8"/>
  <c r="AS210" i="8"/>
  <c r="AX210" i="8"/>
  <c r="AL256" i="8" l="1"/>
  <c r="AL255" i="8" s="1"/>
  <c r="AL274" i="9" s="1"/>
  <c r="AL271" i="9" s="1"/>
  <c r="AL277" i="9" s="1"/>
  <c r="AW256" i="8"/>
  <c r="AW255" i="8" s="1"/>
  <c r="AW274" i="9" s="1"/>
  <c r="AW271" i="9" s="1"/>
  <c r="AW277" i="9" s="1"/>
  <c r="AL305" i="8"/>
  <c r="AL19" i="9" s="1"/>
  <c r="AL79" i="9" s="1"/>
  <c r="AW305" i="8"/>
  <c r="AW19" i="9" s="1"/>
  <c r="AW79" i="9" s="1"/>
  <c r="AJ21" i="9"/>
  <c r="AM256" i="8"/>
  <c r="AM255" i="8" s="1"/>
  <c r="AM274" i="9" s="1"/>
  <c r="AM271" i="9" s="1"/>
  <c r="AM277" i="9" s="1"/>
  <c r="AX256" i="8"/>
  <c r="BF256" i="8"/>
  <c r="BF255" i="8" s="1"/>
  <c r="BF274" i="9" s="1"/>
  <c r="AQ256" i="8"/>
  <c r="AQ255" i="8" s="1"/>
  <c r="AQ274" i="9" s="1"/>
  <c r="AQ271" i="9" s="1"/>
  <c r="AQ277" i="9" s="1"/>
  <c r="AY256" i="8"/>
  <c r="AY255" i="8" s="1"/>
  <c r="AY274" i="9" s="1"/>
  <c r="AY271" i="9" s="1"/>
  <c r="AY277" i="9" s="1"/>
  <c r="AT256" i="8"/>
  <c r="AY305" i="8"/>
  <c r="AY19" i="9" s="1"/>
  <c r="AY79" i="9" s="1"/>
  <c r="BC256" i="8"/>
  <c r="AZ256" i="8"/>
  <c r="AZ255" i="8" s="1"/>
  <c r="AZ274" i="9" s="1"/>
  <c r="AZ271" i="9" s="1"/>
  <c r="AZ277" i="9" s="1"/>
  <c r="AN256" i="8"/>
  <c r="AN255" i="8" s="1"/>
  <c r="AN274" i="9" s="1"/>
  <c r="AN271" i="9" s="1"/>
  <c r="AN277" i="9" s="1"/>
  <c r="AU256" i="8"/>
  <c r="AU255" i="8" s="1"/>
  <c r="AU274" i="9" s="1"/>
  <c r="AU271" i="9" s="1"/>
  <c r="AU277" i="9" s="1"/>
  <c r="AR256" i="8"/>
  <c r="BD256" i="8"/>
  <c r="Y67" i="10"/>
  <c r="Y66" i="10" s="1"/>
  <c r="Y73" i="10" s="1"/>
  <c r="AW301" i="8"/>
  <c r="AW13" i="9" s="1"/>
  <c r="AW232" i="8"/>
  <c r="BB67" i="10"/>
  <c r="BB66" i="10" s="1"/>
  <c r="BB73" i="10" s="1"/>
  <c r="AY67" i="10"/>
  <c r="AY66" i="10" s="1"/>
  <c r="AY73" i="10" s="1"/>
  <c r="AS67" i="10"/>
  <c r="AS66" i="10" s="1"/>
  <c r="AS73" i="10" s="1"/>
  <c r="AJ232" i="8"/>
  <c r="AM232" i="8"/>
  <c r="AY301" i="8"/>
  <c r="AY13" i="9" s="1"/>
  <c r="AD67" i="10"/>
  <c r="AD66" i="10" s="1"/>
  <c r="AD73" i="10" s="1"/>
  <c r="AQ301" i="8"/>
  <c r="AQ13" i="9" s="1"/>
  <c r="AU66" i="10"/>
  <c r="AU73" i="10" s="1"/>
  <c r="BA301" i="8"/>
  <c r="BA13" i="9" s="1"/>
  <c r="BA67" i="10"/>
  <c r="BE232" i="8"/>
  <c r="BE67" i="10"/>
  <c r="AF67" i="10"/>
  <c r="AF66" i="10" s="1"/>
  <c r="AF73" i="10" s="1"/>
  <c r="AV67" i="10"/>
  <c r="AH67" i="10"/>
  <c r="AH66" i="10" s="1"/>
  <c r="AH73" i="10" s="1"/>
  <c r="AY232" i="8"/>
  <c r="AG67" i="10"/>
  <c r="AG66" i="10" s="1"/>
  <c r="AG73" i="10" s="1"/>
  <c r="AE67" i="10"/>
  <c r="AE66" i="10" s="1"/>
  <c r="AE73" i="10" s="1"/>
  <c r="AC67" i="10"/>
  <c r="AC66" i="10" s="1"/>
  <c r="AC73" i="10" s="1"/>
  <c r="BA256" i="8"/>
  <c r="AP256" i="8"/>
  <c r="AD60" i="11" s="1"/>
  <c r="AO301" i="8"/>
  <c r="AO13" i="9" s="1"/>
  <c r="BB256" i="8"/>
  <c r="AS256" i="8"/>
  <c r="AV256" i="8"/>
  <c r="AV255" i="8" s="1"/>
  <c r="AR301" i="8"/>
  <c r="AR13" i="9" s="1"/>
  <c r="AR232" i="8"/>
  <c r="AL301" i="8"/>
  <c r="AL13" i="9" s="1"/>
  <c r="AL232" i="8"/>
  <c r="AU301" i="8"/>
  <c r="AU13" i="9" s="1"/>
  <c r="AU232" i="8"/>
  <c r="AV301" i="8"/>
  <c r="AV13" i="9" s="1"/>
  <c r="AV232" i="8"/>
  <c r="AJ320" i="8"/>
  <c r="AJ13" i="9"/>
  <c r="AJ15" i="9" s="1"/>
  <c r="AK21" i="9" s="1"/>
  <c r="AK23" i="9" s="1"/>
  <c r="AO256" i="8"/>
  <c r="AT301" i="8"/>
  <c r="AT13" i="9" s="1"/>
  <c r="AT232" i="8"/>
  <c r="BE256" i="8"/>
  <c r="AI60" i="11" s="1"/>
  <c r="AP301" i="8"/>
  <c r="AP13" i="9" s="1"/>
  <c r="AP232" i="8"/>
  <c r="AX301" i="8"/>
  <c r="AX13" i="9" s="1"/>
  <c r="AX232" i="8"/>
  <c r="BB301" i="8"/>
  <c r="BB13" i="9" s="1"/>
  <c r="BB232" i="8"/>
  <c r="BC301" i="8"/>
  <c r="BC13" i="9" s="1"/>
  <c r="BC232" i="8"/>
  <c r="AZ232" i="8"/>
  <c r="AZ301" i="8"/>
  <c r="AZ13" i="9" s="1"/>
  <c r="BD232" i="8"/>
  <c r="BD301" i="8"/>
  <c r="BD13" i="9" s="1"/>
  <c r="AK301" i="8"/>
  <c r="AK13" i="9" s="1"/>
  <c r="AK232" i="8"/>
  <c r="AS301" i="8"/>
  <c r="AS13" i="9" s="1"/>
  <c r="AS232" i="8"/>
  <c r="AU209" i="8"/>
  <c r="AU310" i="8" s="1"/>
  <c r="AY209" i="8"/>
  <c r="AY310" i="8" s="1"/>
  <c r="AN209" i="8"/>
  <c r="AN310" i="8" s="1"/>
  <c r="AJ209" i="8"/>
  <c r="AJ310" i="8" s="1"/>
  <c r="AL209" i="8"/>
  <c r="AL310" i="8" s="1"/>
  <c r="AZ209" i="8"/>
  <c r="AZ310" i="8" s="1"/>
  <c r="AP209" i="8"/>
  <c r="AP310" i="8" s="1"/>
  <c r="AV209" i="8"/>
  <c r="AV310" i="8" s="1"/>
  <c r="AW209" i="8"/>
  <c r="AW310" i="8" s="1"/>
  <c r="AQ209" i="8"/>
  <c r="AQ310" i="8" s="1"/>
  <c r="AX209" i="8"/>
  <c r="AX310" i="8" s="1"/>
  <c r="AO209" i="8"/>
  <c r="AO310" i="8" s="1"/>
  <c r="AT209" i="8"/>
  <c r="AT310" i="8" s="1"/>
  <c r="AS209" i="8"/>
  <c r="AS310" i="8" s="1"/>
  <c r="AK209" i="8"/>
  <c r="AK310" i="8" s="1"/>
  <c r="BB209" i="8"/>
  <c r="BB310" i="8" s="1"/>
  <c r="AM209" i="8"/>
  <c r="AM310" i="8" s="1"/>
  <c r="AR209" i="8"/>
  <c r="AR310" i="8" s="1"/>
  <c r="BE209" i="8"/>
  <c r="BE310" i="8" s="1"/>
  <c r="BA209" i="8"/>
  <c r="BA310" i="8" s="1"/>
  <c r="BD209" i="8"/>
  <c r="BD310" i="8" s="1"/>
  <c r="AQ305" i="8" l="1"/>
  <c r="AQ19" i="9" s="1"/>
  <c r="AQ79" i="9" s="1"/>
  <c r="AM305" i="8"/>
  <c r="AM19" i="9" s="1"/>
  <c r="AM79" i="9" s="1"/>
  <c r="AN305" i="8"/>
  <c r="AN19" i="9" s="1"/>
  <c r="AN79" i="9" s="1"/>
  <c r="AX255" i="8"/>
  <c r="AX274" i="9" s="1"/>
  <c r="AX271" i="9" s="1"/>
  <c r="AX277" i="9" s="1"/>
  <c r="AX305" i="8"/>
  <c r="AX19" i="9" s="1"/>
  <c r="AX79" i="9" s="1"/>
  <c r="AT255" i="8"/>
  <c r="AT274" i="9" s="1"/>
  <c r="AT271" i="9" s="1"/>
  <c r="AT277" i="9" s="1"/>
  <c r="AT305" i="8"/>
  <c r="AT19" i="9" s="1"/>
  <c r="AT79" i="9" s="1"/>
  <c r="BC255" i="8"/>
  <c r="BC274" i="9" s="1"/>
  <c r="BC271" i="9" s="1"/>
  <c r="BC277" i="9" s="1"/>
  <c r="BC305" i="8"/>
  <c r="BC19" i="9" s="1"/>
  <c r="BC79" i="9" s="1"/>
  <c r="AU305" i="8"/>
  <c r="AU19" i="9" s="1"/>
  <c r="AU79" i="9" s="1"/>
  <c r="AV305" i="8"/>
  <c r="AV19" i="9" s="1"/>
  <c r="AZ305" i="8"/>
  <c r="AZ19" i="9" s="1"/>
  <c r="AZ79" i="9" s="1"/>
  <c r="BD255" i="8"/>
  <c r="BD274" i="9" s="1"/>
  <c r="BD271" i="9" s="1"/>
  <c r="BD277" i="9" s="1"/>
  <c r="BD305" i="8"/>
  <c r="BD19" i="9" s="1"/>
  <c r="BD79" i="9" s="1"/>
  <c r="AR255" i="8"/>
  <c r="AR274" i="9" s="1"/>
  <c r="AR271" i="9" s="1"/>
  <c r="AR277" i="9" s="1"/>
  <c r="AR305" i="8"/>
  <c r="AR19" i="9" s="1"/>
  <c r="AR79" i="9" s="1"/>
  <c r="AK15" i="9"/>
  <c r="AL15" i="9" s="1"/>
  <c r="AM15" i="9" s="1"/>
  <c r="AK50" i="12"/>
  <c r="AM50" i="12"/>
  <c r="AJ50" i="12"/>
  <c r="AL50" i="12"/>
  <c r="AN50" i="12"/>
  <c r="AJ329" i="8"/>
  <c r="AF60" i="11"/>
  <c r="AF59" i="11" s="1"/>
  <c r="AC60" i="11"/>
  <c r="Y60" i="11"/>
  <c r="Y59" i="11" s="1"/>
  <c r="BA255" i="8"/>
  <c r="AG60" i="11"/>
  <c r="AG59" i="11" s="1"/>
  <c r="AS305" i="8"/>
  <c r="AS19" i="9" s="1"/>
  <c r="AE60" i="11"/>
  <c r="AE59" i="11" s="1"/>
  <c r="BB255" i="8"/>
  <c r="AH60" i="11"/>
  <c r="AH59" i="11" s="1"/>
  <c r="BB305" i="8"/>
  <c r="BB19" i="9" s="1"/>
  <c r="AC59" i="11"/>
  <c r="AD59" i="11"/>
  <c r="AV66" i="10"/>
  <c r="AV73" i="10" s="1"/>
  <c r="BE66" i="10"/>
  <c r="BE73" i="10" s="1"/>
  <c r="BA66" i="10"/>
  <c r="BA73" i="10" s="1"/>
  <c r="BA305" i="8"/>
  <c r="BA19" i="9" s="1"/>
  <c r="AP255" i="8"/>
  <c r="AP305" i="8"/>
  <c r="AP19" i="9" s="1"/>
  <c r="AS255" i="8"/>
  <c r="AK329" i="8"/>
  <c r="AO320" i="8"/>
  <c r="AS320" i="8"/>
  <c r="AU320" i="8"/>
  <c r="BB320" i="8"/>
  <c r="AO255" i="8"/>
  <c r="AO305" i="8"/>
  <c r="AV320" i="8"/>
  <c r="AN320" i="8"/>
  <c r="AQ320" i="8"/>
  <c r="AL329" i="8"/>
  <c r="AX320" i="8"/>
  <c r="BE305" i="8"/>
  <c r="BE19" i="9" s="1"/>
  <c r="BE255" i="8"/>
  <c r="AM329" i="8"/>
  <c r="BA320" i="8"/>
  <c r="AZ320" i="8"/>
  <c r="BC320" i="8"/>
  <c r="AP320" i="8"/>
  <c r="AR320" i="8"/>
  <c r="AL320" i="8"/>
  <c r="AY320" i="8"/>
  <c r="AT320" i="8"/>
  <c r="AK320" i="8"/>
  <c r="AN329" i="8"/>
  <c r="BD320" i="8"/>
  <c r="AM320" i="8"/>
  <c r="BE320" i="8"/>
  <c r="AW320" i="8"/>
  <c r="AJ23" i="9"/>
  <c r="Y50" i="12" l="1"/>
  <c r="AL21" i="9"/>
  <c r="AL23" i="9" s="1"/>
  <c r="AN15" i="9"/>
  <c r="AS329" i="8"/>
  <c r="AK17" i="9"/>
  <c r="BB329" i="8"/>
  <c r="AQ329" i="8"/>
  <c r="AU329" i="8"/>
  <c r="AJ17" i="9"/>
  <c r="AV329" i="8"/>
  <c r="BA329" i="8"/>
  <c r="AY329" i="8"/>
  <c r="AR329" i="8"/>
  <c r="AX329" i="8"/>
  <c r="BE329" i="8"/>
  <c r="AO329" i="8"/>
  <c r="AO19" i="9"/>
  <c r="AZ329" i="8"/>
  <c r="AP329" i="8"/>
  <c r="BD329" i="8"/>
  <c r="BC329" i="8"/>
  <c r="AT329" i="8"/>
  <c r="AW329" i="8"/>
  <c r="AO15" i="9" l="1"/>
  <c r="AL17" i="9"/>
  <c r="AN21" i="9"/>
  <c r="AN23" i="9" s="1"/>
  <c r="AM21" i="9"/>
  <c r="AM23" i="9" s="1"/>
  <c r="AO21" i="9"/>
  <c r="AO23" i="9" s="1"/>
  <c r="AM17" i="9"/>
  <c r="AP15" i="9" l="1"/>
  <c r="AN17" i="9"/>
  <c r="AQ15" i="9" l="1"/>
  <c r="AR15" i="9" s="1"/>
  <c r="AS15" i="9" s="1"/>
  <c r="AT15" i="9" s="1"/>
  <c r="AU15" i="9" s="1"/>
  <c r="AV15" i="9" s="1"/>
  <c r="AW15" i="9" s="1"/>
  <c r="AX15" i="9" s="1"/>
  <c r="AY15" i="9" s="1"/>
  <c r="AZ15" i="9" s="1"/>
  <c r="BA15" i="9" s="1"/>
  <c r="BB15" i="9" s="1"/>
  <c r="BC15" i="9" s="1"/>
  <c r="BD15" i="9" s="1"/>
  <c r="BE15" i="9" s="1"/>
  <c r="AP21" i="9"/>
  <c r="AP23" i="9" s="1"/>
  <c r="AQ21" i="9" l="1"/>
  <c r="AQ23" i="9" s="1"/>
  <c r="AR21" i="9"/>
  <c r="AR23" i="9" s="1"/>
  <c r="AP17" i="9"/>
  <c r="AO17" i="9"/>
  <c r="AQ17" i="9" l="1"/>
  <c r="AS17" i="9" l="1"/>
  <c r="AR73" i="9"/>
  <c r="BA73" i="9"/>
  <c r="AW73" i="9"/>
  <c r="AZ73" i="9"/>
  <c r="AO73" i="9"/>
  <c r="BD73" i="9"/>
  <c r="AN73" i="9"/>
  <c r="AH73" i="9"/>
  <c r="AI73" i="9"/>
  <c r="AK73" i="9"/>
  <c r="AL73" i="9"/>
  <c r="AU73" i="9"/>
  <c r="AX73" i="9"/>
  <c r="AQ73" i="9"/>
  <c r="AT73" i="9"/>
  <c r="BC73" i="9"/>
  <c r="AO274" i="9"/>
  <c r="AO271" i="9" s="1"/>
  <c r="AO277" i="9" s="1"/>
  <c r="AJ73" i="9"/>
  <c r="AS274" i="9"/>
  <c r="AS271" i="9" s="1"/>
  <c r="AS277" i="9" s="1"/>
  <c r="AG271" i="9"/>
  <c r="AP73" i="9"/>
  <c r="BB274" i="9"/>
  <c r="BB271" i="9" s="1"/>
  <c r="BB277" i="9" s="1"/>
  <c r="AY73" i="9"/>
  <c r="AP274" i="9"/>
  <c r="AP271" i="9" s="1"/>
  <c r="AP277" i="9" s="1"/>
  <c r="AM73" i="9"/>
  <c r="AS73" i="9"/>
  <c r="AV274" i="9"/>
  <c r="AV271" i="9" s="1"/>
  <c r="AV277" i="9" s="1"/>
  <c r="AS79" i="9"/>
  <c r="BA274" i="9"/>
  <c r="BA271" i="9" s="1"/>
  <c r="BA277" i="9" s="1"/>
  <c r="AV73" i="9"/>
  <c r="AG73" i="9"/>
  <c r="AV79" i="9"/>
  <c r="BE274" i="9"/>
  <c r="BE271" i="9" s="1"/>
  <c r="BE277" i="9" s="1"/>
  <c r="AO79" i="9"/>
  <c r="BB73" i="9"/>
  <c r="AP79" i="9"/>
  <c r="BB79" i="9"/>
  <c r="BE73" i="9"/>
  <c r="AG75" i="9" l="1"/>
  <c r="AH81" i="9" s="1"/>
  <c r="AC66" i="11"/>
  <c r="AC71" i="11" s="1"/>
  <c r="AC99" i="11" s="1"/>
  <c r="AC98" i="11" s="1"/>
  <c r="AF66" i="11"/>
  <c r="AF71" i="11" s="1"/>
  <c r="AF99" i="11" s="1"/>
  <c r="AF98" i="11" s="1"/>
  <c r="AG66" i="11"/>
  <c r="AG71" i="11" s="1"/>
  <c r="AG99" i="11" s="1"/>
  <c r="AG98" i="11" s="1"/>
  <c r="AD66" i="11"/>
  <c r="AD71" i="11" s="1"/>
  <c r="AD99" i="11" s="1"/>
  <c r="AD98" i="11" s="1"/>
  <c r="AE66" i="11"/>
  <c r="AE71" i="11" s="1"/>
  <c r="AE99" i="11" s="1"/>
  <c r="AE98" i="11" s="1"/>
  <c r="AB66" i="11"/>
  <c r="AH66" i="11"/>
  <c r="AH71" i="11" s="1"/>
  <c r="AH99" i="11" s="1"/>
  <c r="AH98" i="11" s="1"/>
  <c r="AS21" i="9"/>
  <c r="AS23" i="9" s="1"/>
  <c r="AU21" i="9"/>
  <c r="AU23" i="9" s="1"/>
  <c r="AT21" i="9"/>
  <c r="AT23" i="9" s="1"/>
  <c r="AT17" i="9"/>
  <c r="AR17" i="9"/>
  <c r="BA79" i="9"/>
  <c r="BE79" i="9"/>
  <c r="AJ274" i="9"/>
  <c r="AJ271" i="9" s="1"/>
  <c r="AJ277" i="9" s="1"/>
  <c r="AH75" i="9" l="1"/>
  <c r="AI81" i="9" s="1"/>
  <c r="AV21" i="9"/>
  <c r="AV23" i="9" s="1"/>
  <c r="AJ79" i="9"/>
  <c r="AI75" i="9" l="1"/>
  <c r="AJ75" i="9" s="1"/>
  <c r="AK75" i="9" s="1"/>
  <c r="AX21" i="9"/>
  <c r="AX23" i="9" s="1"/>
  <c r="AV17" i="9"/>
  <c r="AW21" i="9"/>
  <c r="AW23" i="9" s="1"/>
  <c r="AU17" i="9"/>
  <c r="AH77" i="9"/>
  <c r="AL75" i="9" l="1"/>
  <c r="AM75" i="9" s="1"/>
  <c r="AN75" i="9" s="1"/>
  <c r="AO75" i="9" s="1"/>
  <c r="AP75" i="9" s="1"/>
  <c r="AQ75" i="9" s="1"/>
  <c r="AW17" i="9"/>
  <c r="AG77" i="9"/>
  <c r="AJ77" i="9"/>
  <c r="AR75" i="9" l="1"/>
  <c r="AS75" i="9" s="1"/>
  <c r="AT75" i="9" s="1"/>
  <c r="AU75" i="9" s="1"/>
  <c r="AV75" i="9" s="1"/>
  <c r="AW75" i="9" s="1"/>
  <c r="AX75" i="9" s="1"/>
  <c r="AY75" i="9" s="1"/>
  <c r="AZ75" i="9" s="1"/>
  <c r="BA75" i="9" s="1"/>
  <c r="BB75" i="9" s="1"/>
  <c r="BC75" i="9" s="1"/>
  <c r="BD75" i="9" s="1"/>
  <c r="BE75" i="9" s="1"/>
  <c r="AY17" i="9"/>
  <c r="AK81" i="9"/>
  <c r="AK83" i="9" s="1"/>
  <c r="AK124" i="9" s="1"/>
  <c r="AK145" i="9" s="1"/>
  <c r="AK188" i="9" s="1"/>
  <c r="AL81" i="9"/>
  <c r="AL83" i="9" s="1"/>
  <c r="AL124" i="9" s="1"/>
  <c r="AL145" i="9" s="1"/>
  <c r="AL188" i="9" s="1"/>
  <c r="AJ81" i="9"/>
  <c r="AJ83" i="9" s="1"/>
  <c r="AI77" i="9"/>
  <c r="AK77" i="9"/>
  <c r="AY21" i="9" l="1"/>
  <c r="AY23" i="9" s="1"/>
  <c r="AZ21" i="9"/>
  <c r="AZ23" i="9" s="1"/>
  <c r="AX17" i="9"/>
  <c r="AZ17" i="9"/>
  <c r="AJ124" i="9"/>
  <c r="AN81" i="9"/>
  <c r="AN83" i="9" s="1"/>
  <c r="AN124" i="9" s="1"/>
  <c r="AN145" i="9" s="1"/>
  <c r="AN188" i="9" s="1"/>
  <c r="BA21" i="9"/>
  <c r="BA17" i="9" l="1"/>
  <c r="AJ145" i="9"/>
  <c r="AJ188" i="9" s="1"/>
  <c r="AL77" i="9"/>
  <c r="AM81" i="9"/>
  <c r="BA23" i="9"/>
  <c r="AO81" i="9"/>
  <c r="AO83" i="9" s="1"/>
  <c r="BB21" i="9" l="1"/>
  <c r="BB23" i="9" s="1"/>
  <c r="BB17" i="9"/>
  <c r="AN77" i="9"/>
  <c r="AP81" i="9"/>
  <c r="BC21" i="9"/>
  <c r="AM83" i="9"/>
  <c r="AO124" i="9"/>
  <c r="AM77" i="9"/>
  <c r="BC17" i="9" l="1"/>
  <c r="AR81" i="9"/>
  <c r="AR83" i="9" s="1"/>
  <c r="AR124" i="9" s="1"/>
  <c r="AQ81" i="9"/>
  <c r="AQ83" i="9" s="1"/>
  <c r="AP77" i="9"/>
  <c r="AM124" i="9"/>
  <c r="BD21" i="9"/>
  <c r="BC23" i="9"/>
  <c r="AP83" i="9"/>
  <c r="AO77" i="9"/>
  <c r="AO145" i="9"/>
  <c r="AO188" i="9" s="1"/>
  <c r="BD17" i="9" l="1"/>
  <c r="AQ124" i="9"/>
  <c r="AQ145" i="9" s="1"/>
  <c r="AQ188" i="9" s="1"/>
  <c r="AQ77" i="9"/>
  <c r="AM145" i="9"/>
  <c r="AM188" i="9" s="1"/>
  <c r="BD23" i="9"/>
  <c r="AP124" i="9"/>
  <c r="AR145" i="9"/>
  <c r="AR188" i="9" s="1"/>
  <c r="BE21" i="9" l="1"/>
  <c r="BE23" i="9" s="1"/>
  <c r="BE17" i="9"/>
  <c r="AS77" i="9"/>
  <c r="BF21" i="9"/>
  <c r="AP145" i="9"/>
  <c r="AP188" i="9" s="1"/>
  <c r="AS81" i="9" l="1"/>
  <c r="AS83" i="9" s="1"/>
  <c r="AU81" i="9"/>
  <c r="AU83" i="9" s="1"/>
  <c r="AU124" i="9" s="1"/>
  <c r="AT81" i="9"/>
  <c r="AT83" i="9" s="1"/>
  <c r="AT124" i="9" s="1"/>
  <c r="AT145" i="9" s="1"/>
  <c r="AT188" i="9" s="1"/>
  <c r="AR77" i="9"/>
  <c r="AW81" i="9" l="1"/>
  <c r="AW83" i="9" s="1"/>
  <c r="AW124" i="9" s="1"/>
  <c r="AT77" i="9"/>
  <c r="AU145" i="9"/>
  <c r="AU188" i="9" s="1"/>
  <c r="AS124" i="9"/>
  <c r="AU77" i="9"/>
  <c r="AV81" i="9"/>
  <c r="AB138" i="9"/>
  <c r="Y138" i="9"/>
  <c r="AS145" i="9" l="1"/>
  <c r="AS188" i="9" s="1"/>
  <c r="AV77" i="9"/>
  <c r="AV83" i="9"/>
  <c r="AW145" i="9"/>
  <c r="AW188" i="9" s="1"/>
  <c r="AB293" i="9"/>
  <c r="Y78" i="11" s="1"/>
  <c r="Y293" i="9"/>
  <c r="AV124" i="9" l="1"/>
  <c r="AW77" i="9"/>
  <c r="AX81" i="9"/>
  <c r="AX83" i="9" l="1"/>
  <c r="AX77" i="9"/>
  <c r="AY81" i="9"/>
  <c r="AV145" i="9"/>
  <c r="AV188" i="9" s="1"/>
  <c r="AY83" i="9" l="1"/>
  <c r="AY77" i="9"/>
  <c r="AZ81" i="9"/>
  <c r="AX124" i="9"/>
  <c r="AX145" i="9" l="1"/>
  <c r="AY124" i="9"/>
  <c r="AZ77" i="9"/>
  <c r="BA81" i="9"/>
  <c r="AZ83" i="9"/>
  <c r="AZ124" i="9" l="1"/>
  <c r="AY145" i="9"/>
  <c r="BA77" i="9"/>
  <c r="BB81" i="9"/>
  <c r="BA83" i="9"/>
  <c r="AX188" i="9"/>
  <c r="AY188" i="9" l="1"/>
  <c r="BA124" i="9"/>
  <c r="BB83" i="9"/>
  <c r="AZ145" i="9"/>
  <c r="BB77" i="9"/>
  <c r="BC81" i="9"/>
  <c r="BB124" i="9" l="1"/>
  <c r="BA145" i="9"/>
  <c r="BC77" i="9"/>
  <c r="BD81" i="9"/>
  <c r="BC83" i="9"/>
  <c r="AZ188" i="9"/>
  <c r="BC124" i="9" l="1"/>
  <c r="BA188" i="9"/>
  <c r="BB145" i="9"/>
  <c r="BD83" i="9"/>
  <c r="BD77" i="9"/>
  <c r="BE81" i="9"/>
  <c r="BE83" i="9" l="1"/>
  <c r="BC145" i="9"/>
  <c r="BB188" i="9"/>
  <c r="BD124" i="9"/>
  <c r="BE77" i="9"/>
  <c r="BF81" i="9"/>
  <c r="BD145" i="9" l="1"/>
  <c r="BC188" i="9"/>
  <c r="BE124" i="9"/>
  <c r="BD188" i="9" l="1"/>
  <c r="BE145" i="9"/>
  <c r="BE188" i="9" l="1"/>
  <c r="CB98" i="9" l="1"/>
  <c r="CB328" i="9" l="1"/>
  <c r="CB327" i="9" l="1"/>
  <c r="BF73" i="8"/>
  <c r="BF121" i="8"/>
  <c r="BF27" i="8"/>
  <c r="BF123" i="8"/>
  <c r="BF75" i="8"/>
  <c r="BF77" i="8"/>
  <c r="BF120" i="8"/>
  <c r="BF28" i="8"/>
  <c r="BF122" i="8"/>
  <c r="BF74" i="8"/>
  <c r="BF119" i="8"/>
  <c r="BF26" i="8"/>
  <c r="BF30" i="8"/>
  <c r="BF76" i="8"/>
  <c r="BF29" i="8"/>
  <c r="BF99" i="8" l="1"/>
  <c r="BF283" i="8" s="1"/>
  <c r="BF100" i="8"/>
  <c r="BF284" i="8" s="1"/>
  <c r="BF72" i="8"/>
  <c r="BF143" i="8"/>
  <c r="BF98" i="8"/>
  <c r="BF282" i="8" s="1"/>
  <c r="BF146" i="8"/>
  <c r="BF142" i="8"/>
  <c r="BF118" i="8"/>
  <c r="BF117" i="8" s="1"/>
  <c r="BF97" i="8"/>
  <c r="BF25" i="8"/>
  <c r="BF24" i="8" s="1"/>
  <c r="BF96" i="8"/>
  <c r="BF280" i="8" s="1"/>
  <c r="BF144" i="8"/>
  <c r="BF145" i="8"/>
  <c r="BX165" i="8"/>
  <c r="BZ166" i="8"/>
  <c r="BH166" i="8"/>
  <c r="BI165" i="8"/>
  <c r="BP165" i="8"/>
  <c r="BQ166" i="8"/>
  <c r="BJ165" i="8"/>
  <c r="BK165" i="8"/>
  <c r="CB165" i="8"/>
  <c r="U46" i="12"/>
  <c r="CB166" i="8"/>
  <c r="CC165" i="8"/>
  <c r="BN165" i="8"/>
  <c r="BY166" i="8"/>
  <c r="BG165" i="8"/>
  <c r="BZ165" i="8"/>
  <c r="CD166" i="8"/>
  <c r="CA166" i="8"/>
  <c r="BO165" i="8"/>
  <c r="BU166" i="8"/>
  <c r="BK166" i="8"/>
  <c r="BH165" i="8"/>
  <c r="BL165" i="8"/>
  <c r="BT166" i="8"/>
  <c r="BR165" i="8"/>
  <c r="CA165" i="8"/>
  <c r="BO166" i="8"/>
  <c r="BW165" i="8"/>
  <c r="BX166" i="8"/>
  <c r="BN166" i="8"/>
  <c r="BT165" i="8"/>
  <c r="BJ166" i="8"/>
  <c r="U47" i="12"/>
  <c r="BS165" i="8"/>
  <c r="BW166" i="8"/>
  <c r="BI166" i="8"/>
  <c r="U44" i="12"/>
  <c r="BL166" i="8"/>
  <c r="BM166" i="8"/>
  <c r="BU165" i="8"/>
  <c r="CC166" i="8"/>
  <c r="CD165" i="8"/>
  <c r="BF166" i="8"/>
  <c r="U48" i="12"/>
  <c r="BV166" i="8"/>
  <c r="BS166" i="8"/>
  <c r="BG166" i="8"/>
  <c r="BQ165" i="8"/>
  <c r="BY165" i="8"/>
  <c r="BM165" i="8"/>
  <c r="U45" i="12"/>
  <c r="BP166" i="8"/>
  <c r="BF165" i="8"/>
  <c r="BV165" i="8"/>
  <c r="BR166" i="8"/>
  <c r="X53" i="11" l="1"/>
  <c r="X52" i="11" s="1"/>
  <c r="X71" i="11" s="1"/>
  <c r="X99" i="11" s="1"/>
  <c r="Y53" i="11"/>
  <c r="Y52" i="11" s="1"/>
  <c r="Y71" i="11" s="1"/>
  <c r="Y99" i="11" s="1"/>
  <c r="Y98" i="11" s="1"/>
  <c r="CD191" i="8"/>
  <c r="CD189" i="8"/>
  <c r="CD188" i="8"/>
  <c r="CD192" i="8"/>
  <c r="Z53" i="11"/>
  <c r="Z52" i="11" s="1"/>
  <c r="AI53" i="11"/>
  <c r="CD190" i="8"/>
  <c r="BF141" i="8"/>
  <c r="BF281" i="8"/>
  <c r="BF279" i="8" s="1"/>
  <c r="CD211" i="8"/>
  <c r="BF95" i="8"/>
  <c r="BF94" i="8" s="1"/>
  <c r="BF71" i="8"/>
  <c r="BF305" i="8"/>
  <c r="BF19" i="9" s="1"/>
  <c r="BF79" i="9" s="1"/>
  <c r="CD212" i="8"/>
  <c r="BW167" i="8"/>
  <c r="BX168" i="8"/>
  <c r="BJ168" i="8"/>
  <c r="CB168" i="8"/>
  <c r="BY167" i="8"/>
  <c r="BG169" i="8"/>
  <c r="BY169" i="8"/>
  <c r="BR168" i="8"/>
  <c r="BU168" i="8"/>
  <c r="BO168" i="8"/>
  <c r="BP168" i="8"/>
  <c r="BT167" i="8"/>
  <c r="BO167" i="8"/>
  <c r="BM167" i="8"/>
  <c r="CA168" i="8"/>
  <c r="BK169" i="8"/>
  <c r="BP169" i="8"/>
  <c r="BJ167" i="8"/>
  <c r="BS167" i="8"/>
  <c r="BJ169" i="8"/>
  <c r="BL168" i="8"/>
  <c r="BK167" i="8"/>
  <c r="CD167" i="8"/>
  <c r="BI167" i="8"/>
  <c r="BQ167" i="8"/>
  <c r="BL167" i="8"/>
  <c r="BQ169" i="8"/>
  <c r="BN167" i="8"/>
  <c r="BZ168" i="8"/>
  <c r="CD169" i="8"/>
  <c r="CD168" i="8"/>
  <c r="BZ169" i="8"/>
  <c r="BV168" i="8"/>
  <c r="BN168" i="8"/>
  <c r="BX167" i="8"/>
  <c r="BR169" i="8"/>
  <c r="BH169" i="8"/>
  <c r="BF169" i="8"/>
  <c r="CB167" i="8"/>
  <c r="BW168" i="8"/>
  <c r="U43" i="12"/>
  <c r="BM169" i="8"/>
  <c r="BH167" i="8"/>
  <c r="BZ167" i="8"/>
  <c r="BX169" i="8"/>
  <c r="BF167" i="8"/>
  <c r="CA169" i="8"/>
  <c r="BN169" i="8"/>
  <c r="BY168" i="8"/>
  <c r="BU167" i="8"/>
  <c r="BH168" i="8"/>
  <c r="BV169" i="8"/>
  <c r="BO169" i="8"/>
  <c r="BS169" i="8"/>
  <c r="CC169" i="8"/>
  <c r="CB169" i="8"/>
  <c r="BL169" i="8"/>
  <c r="BI169" i="8"/>
  <c r="BM168" i="8"/>
  <c r="CA167" i="8"/>
  <c r="BV167" i="8"/>
  <c r="BF168" i="8"/>
  <c r="BK168" i="8"/>
  <c r="BR167" i="8"/>
  <c r="CC167" i="8"/>
  <c r="BT168" i="8"/>
  <c r="BU169" i="8"/>
  <c r="BT169" i="8"/>
  <c r="BW169" i="8"/>
  <c r="BG168" i="8"/>
  <c r="BG167" i="8"/>
  <c r="BQ168" i="8"/>
  <c r="BI168" i="8"/>
  <c r="CE168" i="8"/>
  <c r="BP167" i="8"/>
  <c r="CC168" i="8"/>
  <c r="BS168" i="8"/>
  <c r="AA42" i="12" l="1"/>
  <c r="AB42" i="12"/>
  <c r="Z42" i="12"/>
  <c r="BG42" i="12"/>
  <c r="BX42" i="12"/>
  <c r="BS42" i="12"/>
  <c r="BF42" i="12"/>
  <c r="BO42" i="12"/>
  <c r="BJ42" i="12"/>
  <c r="CA42" i="12"/>
  <c r="BN42" i="12"/>
  <c r="BW42" i="12"/>
  <c r="BR42" i="12"/>
  <c r="BM42" i="12"/>
  <c r="BV42" i="12"/>
  <c r="CE42" i="12"/>
  <c r="BZ42" i="12"/>
  <c r="BU42" i="12"/>
  <c r="CD42" i="12"/>
  <c r="BI42" i="12"/>
  <c r="CC42" i="12"/>
  <c r="BQ42" i="12"/>
  <c r="BL42" i="12"/>
  <c r="BH42" i="12"/>
  <c r="BY42" i="12"/>
  <c r="BT42" i="12"/>
  <c r="BP42" i="12"/>
  <c r="BK42" i="12"/>
  <c r="CB42" i="12"/>
  <c r="AJ12" i="12"/>
  <c r="BG14" i="12"/>
  <c r="BX14" i="12"/>
  <c r="BS14" i="12"/>
  <c r="BF14" i="12"/>
  <c r="BO14" i="12"/>
  <c r="BJ14" i="12"/>
  <c r="CA14" i="12"/>
  <c r="BN14" i="12"/>
  <c r="BW14" i="12"/>
  <c r="BR14" i="12"/>
  <c r="BM14" i="12"/>
  <c r="BV14" i="12"/>
  <c r="CE14" i="12"/>
  <c r="BZ14" i="12"/>
  <c r="BU14" i="12"/>
  <c r="CD14" i="12"/>
  <c r="BI14" i="12"/>
  <c r="CC14" i="12"/>
  <c r="BQ14" i="12"/>
  <c r="BL14" i="12"/>
  <c r="BH14" i="12"/>
  <c r="BY14" i="12"/>
  <c r="BT14" i="12"/>
  <c r="BP14" i="12"/>
  <c r="BK14" i="12"/>
  <c r="CB14" i="12"/>
  <c r="BF272" i="9"/>
  <c r="BF271" i="9" s="1"/>
  <c r="BF277" i="9" s="1"/>
  <c r="Z14" i="12"/>
  <c r="AA14" i="12"/>
  <c r="AB14" i="12"/>
  <c r="BF140" i="8"/>
  <c r="BO12" i="12" s="1"/>
  <c r="CD187" i="8"/>
  <c r="CD186" i="8" s="1"/>
  <c r="CD309" i="8" s="1"/>
  <c r="BF278" i="8"/>
  <c r="CD311" i="8"/>
  <c r="BP213" i="8"/>
  <c r="BP236" i="8" s="1"/>
  <c r="BR213" i="8"/>
  <c r="BR236" i="8" s="1"/>
  <c r="BT213" i="8"/>
  <c r="BT236" i="8" s="1"/>
  <c r="BU213" i="8"/>
  <c r="BU236" i="8" s="1"/>
  <c r="BV213" i="8"/>
  <c r="BV236" i="8" s="1"/>
  <c r="CA213" i="8"/>
  <c r="CA236" i="8" s="1"/>
  <c r="BS213" i="8"/>
  <c r="BS236" i="8" s="1"/>
  <c r="BW213" i="8"/>
  <c r="BW236" i="8" s="1"/>
  <c r="BY213" i="8"/>
  <c r="BY236" i="8" s="1"/>
  <c r="BH213" i="8"/>
  <c r="BH236" i="8" s="1"/>
  <c r="CB213" i="8"/>
  <c r="CB236" i="8" s="1"/>
  <c r="BF213" i="8"/>
  <c r="BF236" i="8" s="1"/>
  <c r="BI259" i="8" s="1"/>
  <c r="BI213" i="8"/>
  <c r="BI236" i="8" s="1"/>
  <c r="BK213" i="8"/>
  <c r="BK236" i="8" s="1"/>
  <c r="BZ213" i="8"/>
  <c r="BZ236" i="8" s="1"/>
  <c r="BG213" i="8"/>
  <c r="BG236" i="8" s="1"/>
  <c r="BJ213" i="8"/>
  <c r="BJ236" i="8" s="1"/>
  <c r="BL213" i="8"/>
  <c r="BL236" i="8" s="1"/>
  <c r="BN213" i="8"/>
  <c r="BN236" i="8" s="1"/>
  <c r="BX213" i="8"/>
  <c r="BX236" i="8" s="1"/>
  <c r="CD213" i="8"/>
  <c r="BM213" i="8"/>
  <c r="BM236" i="8" s="1"/>
  <c r="BO213" i="8"/>
  <c r="BO236" i="8" s="1"/>
  <c r="BQ213" i="8"/>
  <c r="BQ236" i="8" s="1"/>
  <c r="BV215" i="8"/>
  <c r="BV238" i="8" s="1"/>
  <c r="BX215" i="8"/>
  <c r="BX238" i="8" s="1"/>
  <c r="CA261" i="8" s="1"/>
  <c r="BZ215" i="8"/>
  <c r="BZ238" i="8" s="1"/>
  <c r="BG215" i="8"/>
  <c r="BG238" i="8" s="1"/>
  <c r="CD215" i="8"/>
  <c r="BF215" i="8"/>
  <c r="BF238" i="8" s="1"/>
  <c r="BI261" i="8" s="1"/>
  <c r="CB215" i="8"/>
  <c r="CB238" i="8" s="1"/>
  <c r="BI215" i="8"/>
  <c r="BI238" i="8" s="1"/>
  <c r="BH215" i="8"/>
  <c r="BH238" i="8" s="1"/>
  <c r="BJ215" i="8"/>
  <c r="BJ238" i="8" s="1"/>
  <c r="BL215" i="8"/>
  <c r="BL238" i="8" s="1"/>
  <c r="BN215" i="8"/>
  <c r="BN238" i="8" s="1"/>
  <c r="BK215" i="8"/>
  <c r="BK238" i="8" s="1"/>
  <c r="BM215" i="8"/>
  <c r="BM238" i="8" s="1"/>
  <c r="BO215" i="8"/>
  <c r="BO238" i="8" s="1"/>
  <c r="BQ215" i="8"/>
  <c r="BQ238" i="8" s="1"/>
  <c r="BY215" i="8"/>
  <c r="BY238" i="8" s="1"/>
  <c r="BP215" i="8"/>
  <c r="BP238" i="8" s="1"/>
  <c r="BR215" i="8"/>
  <c r="BR238" i="8" s="1"/>
  <c r="BT215" i="8"/>
  <c r="BT238" i="8" s="1"/>
  <c r="BS215" i="8"/>
  <c r="BS238" i="8" s="1"/>
  <c r="BU215" i="8"/>
  <c r="BU238" i="8" s="1"/>
  <c r="BW215" i="8"/>
  <c r="BW238" i="8" s="1"/>
  <c r="CA215" i="8"/>
  <c r="CA238" i="8" s="1"/>
  <c r="BG214" i="8"/>
  <c r="BG237" i="8" s="1"/>
  <c r="BI214" i="8"/>
  <c r="BI237" i="8" s="1"/>
  <c r="BK214" i="8"/>
  <c r="BK237" i="8" s="1"/>
  <c r="CD214" i="8"/>
  <c r="BJ214" i="8"/>
  <c r="BJ237" i="8" s="1"/>
  <c r="BL214" i="8"/>
  <c r="BL237" i="8" s="1"/>
  <c r="BN214" i="8"/>
  <c r="BN237" i="8" s="1"/>
  <c r="BM214" i="8"/>
  <c r="BM237" i="8" s="1"/>
  <c r="BT214" i="8"/>
  <c r="BT237" i="8" s="1"/>
  <c r="BS214" i="8"/>
  <c r="BS237" i="8" s="1"/>
  <c r="BU214" i="8"/>
  <c r="BU237" i="8" s="1"/>
  <c r="BW214" i="8"/>
  <c r="BW237" i="8" s="1"/>
  <c r="BV214" i="8"/>
  <c r="BV237" i="8" s="1"/>
  <c r="BX214" i="8"/>
  <c r="BX237" i="8" s="1"/>
  <c r="BZ214" i="8"/>
  <c r="BZ237" i="8" s="1"/>
  <c r="BO214" i="8"/>
  <c r="BO237" i="8" s="1"/>
  <c r="BR214" i="8"/>
  <c r="BR237" i="8" s="1"/>
  <c r="BY214" i="8"/>
  <c r="BY237" i="8" s="1"/>
  <c r="CA214" i="8"/>
  <c r="CA237" i="8" s="1"/>
  <c r="CD260" i="8" s="1"/>
  <c r="BF214" i="8"/>
  <c r="BF237" i="8" s="1"/>
  <c r="BH214" i="8"/>
  <c r="BH237" i="8" s="1"/>
  <c r="CB214" i="8"/>
  <c r="CB237" i="8" s="1"/>
  <c r="BQ214" i="8"/>
  <c r="BQ237" i="8" s="1"/>
  <c r="BP214" i="8"/>
  <c r="BP237" i="8" s="1"/>
  <c r="CE214" i="8"/>
  <c r="CE237" i="8" s="1"/>
  <c r="CC192" i="8"/>
  <c r="CC214" i="8"/>
  <c r="CC237" i="8" s="1"/>
  <c r="U42" i="12"/>
  <c r="U14" i="12"/>
  <c r="U77" i="11"/>
  <c r="CE167" i="8"/>
  <c r="BU261" i="8" l="1"/>
  <c r="BU260" i="8"/>
  <c r="BJ260" i="8"/>
  <c r="BI260" i="8"/>
  <c r="BI256" i="8" s="1"/>
  <c r="BI255" i="8" s="1"/>
  <c r="BI274" i="9" s="1"/>
  <c r="BU259" i="8"/>
  <c r="BW261" i="8"/>
  <c r="BV260" i="8"/>
  <c r="BJ259" i="8"/>
  <c r="BV261" i="8"/>
  <c r="BV259" i="8"/>
  <c r="BJ261" i="8"/>
  <c r="BO261" i="8"/>
  <c r="BO259" i="8"/>
  <c r="BW259" i="8"/>
  <c r="BR259" i="8"/>
  <c r="CA259" i="8"/>
  <c r="BR260" i="8"/>
  <c r="BR261" i="8"/>
  <c r="BI303" i="8"/>
  <c r="BI275" i="9" s="1"/>
  <c r="BK303" i="8"/>
  <c r="CA260" i="8"/>
  <c r="BG261" i="8"/>
  <c r="BK261" i="8"/>
  <c r="BG260" i="8"/>
  <c r="BK260" i="8"/>
  <c r="BO260" i="8"/>
  <c r="BG259" i="8"/>
  <c r="BK259" i="8"/>
  <c r="BW260" i="8"/>
  <c r="CB260" i="8"/>
  <c r="BX260" i="8"/>
  <c r="CB261" i="8"/>
  <c r="CB259" i="8"/>
  <c r="BL260" i="8"/>
  <c r="BX259" i="8"/>
  <c r="BP261" i="8"/>
  <c r="BP259" i="8"/>
  <c r="BX261" i="8"/>
  <c r="BL261" i="8"/>
  <c r="BS261" i="8"/>
  <c r="BS259" i="8"/>
  <c r="BS260" i="8"/>
  <c r="BP260" i="8"/>
  <c r="BL259" i="8"/>
  <c r="Z12" i="12"/>
  <c r="AA12" i="12"/>
  <c r="AB12" i="12"/>
  <c r="Y51" i="12"/>
  <c r="Y24" i="12"/>
  <c r="Z51" i="12"/>
  <c r="Z24" i="12"/>
  <c r="BH51" i="12"/>
  <c r="BI51" i="12"/>
  <c r="BG51" i="12"/>
  <c r="BF51" i="12"/>
  <c r="BM260" i="8"/>
  <c r="CC260" i="8"/>
  <c r="BM261" i="8"/>
  <c r="BQ260" i="8"/>
  <c r="BZ261" i="8"/>
  <c r="BT260" i="8"/>
  <c r="BI24" i="12"/>
  <c r="BF24" i="12"/>
  <c r="BG24" i="12"/>
  <c r="BH24" i="12"/>
  <c r="BJ303" i="8"/>
  <c r="BS24" i="12" s="1"/>
  <c r="CB12" i="12"/>
  <c r="CC12" i="12"/>
  <c r="BJ12" i="12"/>
  <c r="BK12" i="12"/>
  <c r="BZ12" i="12"/>
  <c r="BW12" i="12"/>
  <c r="BY12" i="12"/>
  <c r="CD12" i="12"/>
  <c r="BN12" i="12"/>
  <c r="BH12" i="12"/>
  <c r="BU12" i="12"/>
  <c r="CA12" i="12"/>
  <c r="BT12" i="12"/>
  <c r="BR12" i="12"/>
  <c r="BX12" i="12"/>
  <c r="BS12" i="12"/>
  <c r="BQ12" i="12"/>
  <c r="CE12" i="12"/>
  <c r="BD13" i="12"/>
  <c r="AR13" i="12"/>
  <c r="BA13" i="12"/>
  <c r="AY13" i="12"/>
  <c r="AK13" i="12"/>
  <c r="AW13" i="12"/>
  <c r="BE13" i="12"/>
  <c r="AX13" i="12"/>
  <c r="AL13" i="12"/>
  <c r="AV13" i="12"/>
  <c r="BB13" i="12"/>
  <c r="AO13" i="12"/>
  <c r="AU13" i="12"/>
  <c r="AS13" i="12"/>
  <c r="AN13" i="12"/>
  <c r="BP12" i="12"/>
  <c r="BL12" i="12"/>
  <c r="BV12" i="12"/>
  <c r="BF12" i="12"/>
  <c r="BG12" i="12"/>
  <c r="BI12" i="12"/>
  <c r="BM12" i="12"/>
  <c r="BH260" i="8"/>
  <c r="BZ259" i="8"/>
  <c r="BH259" i="8"/>
  <c r="BN260" i="8"/>
  <c r="BM259" i="8"/>
  <c r="BN259" i="8"/>
  <c r="BY261" i="8"/>
  <c r="BH261" i="8"/>
  <c r="BY260" i="8"/>
  <c r="BT261" i="8"/>
  <c r="BN261" i="8"/>
  <c r="BY259" i="8"/>
  <c r="BQ261" i="8"/>
  <c r="CC261" i="8"/>
  <c r="BQ259" i="8"/>
  <c r="AJ67" i="11"/>
  <c r="BZ260" i="8"/>
  <c r="CC259" i="8"/>
  <c r="BT259" i="8"/>
  <c r="CD210" i="8"/>
  <c r="CD209" i="8" s="1"/>
  <c r="CD310" i="8" s="1"/>
  <c r="CE213" i="8"/>
  <c r="CE236" i="8" s="1"/>
  <c r="U12" i="12"/>
  <c r="CE169" i="8"/>
  <c r="BU256" i="8" l="1"/>
  <c r="BU255" i="8" s="1"/>
  <c r="BU274" i="9" s="1"/>
  <c r="BU271" i="9" s="1"/>
  <c r="BU277" i="9" s="1"/>
  <c r="BU305" i="8"/>
  <c r="BU19" i="9" s="1"/>
  <c r="BU79" i="9" s="1"/>
  <c r="BI271" i="9"/>
  <c r="BI277" i="9" s="1"/>
  <c r="BJ256" i="8"/>
  <c r="BJ255" i="8" s="1"/>
  <c r="BJ274" i="9" s="1"/>
  <c r="BO256" i="8"/>
  <c r="BO255" i="8" s="1"/>
  <c r="BO274" i="9" s="1"/>
  <c r="BO271" i="9" s="1"/>
  <c r="BO277" i="9" s="1"/>
  <c r="BV256" i="8"/>
  <c r="BV255" i="8" s="1"/>
  <c r="BV274" i="9" s="1"/>
  <c r="BV271" i="9" s="1"/>
  <c r="BV277" i="9" s="1"/>
  <c r="BW256" i="8"/>
  <c r="BW255" i="8" s="1"/>
  <c r="BW274" i="9" s="1"/>
  <c r="BW271" i="9" s="1"/>
  <c r="BW277" i="9" s="1"/>
  <c r="BV305" i="8"/>
  <c r="BV19" i="9" s="1"/>
  <c r="BV79" i="9" s="1"/>
  <c r="BI305" i="8"/>
  <c r="BI19" i="9" s="1"/>
  <c r="BI79" i="9" s="1"/>
  <c r="BG256" i="8"/>
  <c r="BG255" i="8" s="1"/>
  <c r="BG274" i="9" s="1"/>
  <c r="BG271" i="9" s="1"/>
  <c r="BG277" i="9" s="1"/>
  <c r="CA256" i="8"/>
  <c r="CA255" i="8" s="1"/>
  <c r="CA274" i="9" s="1"/>
  <c r="CA271" i="9" s="1"/>
  <c r="CA277" i="9" s="1"/>
  <c r="BR256" i="8"/>
  <c r="BR255" i="8" s="1"/>
  <c r="BR274" i="9" s="1"/>
  <c r="BR271" i="9" s="1"/>
  <c r="BR277" i="9" s="1"/>
  <c r="BK256" i="8"/>
  <c r="BK255" i="8" s="1"/>
  <c r="BK274" i="9" s="1"/>
  <c r="BK275" i="9"/>
  <c r="BW305" i="8"/>
  <c r="BW19" i="9" s="1"/>
  <c r="BW79" i="9" s="1"/>
  <c r="BO305" i="8"/>
  <c r="BO19" i="9" s="1"/>
  <c r="BO79" i="9" s="1"/>
  <c r="CB256" i="8"/>
  <c r="CB255" i="8" s="1"/>
  <c r="CB274" i="9" s="1"/>
  <c r="CB271" i="9" s="1"/>
  <c r="CB277" i="9" s="1"/>
  <c r="BL256" i="8"/>
  <c r="BL255" i="8" s="1"/>
  <c r="BL274" i="9" s="1"/>
  <c r="BL271" i="9" s="1"/>
  <c r="BL277" i="9" s="1"/>
  <c r="BS256" i="8"/>
  <c r="BP256" i="8"/>
  <c r="BX256" i="8"/>
  <c r="AA24" i="12"/>
  <c r="AA51" i="12"/>
  <c r="BM256" i="8"/>
  <c r="AK60" i="11" s="1"/>
  <c r="AB24" i="12"/>
  <c r="AB51" i="12"/>
  <c r="BY51" i="12"/>
  <c r="BX51" i="12"/>
  <c r="CD51" i="12"/>
  <c r="BO51" i="12"/>
  <c r="CE51" i="12"/>
  <c r="BU51" i="12"/>
  <c r="BR51" i="12"/>
  <c r="BN51" i="12"/>
  <c r="BM51" i="12"/>
  <c r="BS51" i="12"/>
  <c r="CA51" i="12"/>
  <c r="BJ51" i="12"/>
  <c r="BK51" i="12"/>
  <c r="BV51" i="12"/>
  <c r="BT51" i="12"/>
  <c r="BL51" i="12"/>
  <c r="CB51" i="12"/>
  <c r="BQ51" i="12"/>
  <c r="BP51" i="12"/>
  <c r="CC51" i="12"/>
  <c r="BZ51" i="12"/>
  <c r="BW51" i="12"/>
  <c r="BZ256" i="8"/>
  <c r="AP60" i="11" s="1"/>
  <c r="BJ305" i="8"/>
  <c r="CD318" i="8"/>
  <c r="AA67" i="11"/>
  <c r="BV24" i="12"/>
  <c r="BN24" i="12"/>
  <c r="CE24" i="12"/>
  <c r="CC24" i="12"/>
  <c r="BZ24" i="12"/>
  <c r="BY24" i="12"/>
  <c r="BL24" i="12"/>
  <c r="BO24" i="12"/>
  <c r="BQ24" i="12"/>
  <c r="BU24" i="12"/>
  <c r="BW24" i="12"/>
  <c r="BX24" i="12"/>
  <c r="BK24" i="12"/>
  <c r="CB24" i="12"/>
  <c r="BR24" i="12"/>
  <c r="BM24" i="12"/>
  <c r="BP24" i="12"/>
  <c r="BJ24" i="12"/>
  <c r="CA24" i="12"/>
  <c r="BT24" i="12"/>
  <c r="CD24" i="12"/>
  <c r="BH256" i="8"/>
  <c r="BH305" i="8" s="1"/>
  <c r="BT256" i="8"/>
  <c r="BN256" i="8"/>
  <c r="AL60" i="11" s="1"/>
  <c r="CC256" i="8"/>
  <c r="AQ60" i="11" s="1"/>
  <c r="BY256" i="8"/>
  <c r="AO60" i="11" s="1"/>
  <c r="BQ256" i="8"/>
  <c r="AM60" i="11" s="1"/>
  <c r="BM305" i="8"/>
  <c r="CE215" i="8"/>
  <c r="CE238" i="8" s="1"/>
  <c r="CE233" i="8" s="1"/>
  <c r="CC215" i="8"/>
  <c r="CC238" i="8" s="1"/>
  <c r="CD261" i="8" s="1"/>
  <c r="CC188" i="8"/>
  <c r="CC189" i="8"/>
  <c r="CC190" i="8"/>
  <c r="CC191" i="8"/>
  <c r="CC211" i="8"/>
  <c r="CC212" i="8"/>
  <c r="CC213" i="8"/>
  <c r="CC236" i="8" s="1"/>
  <c r="CD259" i="8" s="1"/>
  <c r="CC311" i="8"/>
  <c r="CC318" i="8"/>
  <c r="BF164" i="8"/>
  <c r="BF233" i="8"/>
  <c r="BG164" i="8"/>
  <c r="BG60" i="10" s="1"/>
  <c r="BG59" i="10" s="1"/>
  <c r="BG233" i="8"/>
  <c r="BH164" i="8"/>
  <c r="BH233" i="8"/>
  <c r="BI164" i="8"/>
  <c r="BI60" i="10" s="1"/>
  <c r="BI59" i="10" s="1"/>
  <c r="BI233" i="8"/>
  <c r="BI67" i="10" s="1"/>
  <c r="BI66" i="10" s="1"/>
  <c r="BJ164" i="8"/>
  <c r="BJ60" i="10" s="1"/>
  <c r="BJ59" i="10" s="1"/>
  <c r="BJ233" i="8"/>
  <c r="BK164" i="8"/>
  <c r="BK233" i="8"/>
  <c r="BL164" i="8"/>
  <c r="BL60" i="10" s="1"/>
  <c r="BL59" i="10" s="1"/>
  <c r="BL233" i="8"/>
  <c r="BM164" i="8"/>
  <c r="BM60" i="10" s="1"/>
  <c r="BM59" i="10" s="1"/>
  <c r="BM233" i="8"/>
  <c r="BN164" i="8"/>
  <c r="BN233" i="8"/>
  <c r="BO164" i="8"/>
  <c r="BO60" i="10" s="1"/>
  <c r="BO59" i="10" s="1"/>
  <c r="BO233" i="8"/>
  <c r="BP164" i="8"/>
  <c r="BP60" i="10" s="1"/>
  <c r="BP59" i="10" s="1"/>
  <c r="BP233" i="8"/>
  <c r="BQ164" i="8"/>
  <c r="BQ233" i="8"/>
  <c r="BR164" i="8"/>
  <c r="BR60" i="10" s="1"/>
  <c r="BR59" i="10" s="1"/>
  <c r="BR233" i="8"/>
  <c r="BS164" i="8"/>
  <c r="BS60" i="10" s="1"/>
  <c r="BS59" i="10" s="1"/>
  <c r="BS233" i="8"/>
  <c r="BT164" i="8"/>
  <c r="BT233" i="8"/>
  <c r="BU164" i="8"/>
  <c r="BU60" i="10" s="1"/>
  <c r="BU59" i="10" s="1"/>
  <c r="BU233" i="8"/>
  <c r="BV164" i="8"/>
  <c r="BV60" i="10" s="1"/>
  <c r="BV59" i="10" s="1"/>
  <c r="BV233" i="8"/>
  <c r="BW164" i="8"/>
  <c r="BW233" i="8"/>
  <c r="BX164" i="8"/>
  <c r="BX60" i="10" s="1"/>
  <c r="BX59" i="10" s="1"/>
  <c r="BX233" i="8"/>
  <c r="BY164" i="8"/>
  <c r="BY60" i="10" s="1"/>
  <c r="BY59" i="10" s="1"/>
  <c r="BY233" i="8"/>
  <c r="BY67" i="10" s="1"/>
  <c r="BY66" i="10" s="1"/>
  <c r="BZ164" i="8"/>
  <c r="BZ233" i="8"/>
  <c r="CA164" i="8"/>
  <c r="CA60" i="10" s="1"/>
  <c r="CA59" i="10" s="1"/>
  <c r="CA233" i="8"/>
  <c r="CB164" i="8"/>
  <c r="CB60" i="10" s="1"/>
  <c r="CB59" i="10" s="1"/>
  <c r="CB233" i="8"/>
  <c r="CC164" i="8"/>
  <c r="CC322" i="8"/>
  <c r="CC330" i="8"/>
  <c r="U24" i="12"/>
  <c r="U51" i="12"/>
  <c r="CE166" i="8"/>
  <c r="U67" i="11"/>
  <c r="BR305" i="8" l="1"/>
  <c r="BR19" i="9" s="1"/>
  <c r="BR79" i="9" s="1"/>
  <c r="CA305" i="8"/>
  <c r="CA19" i="9" s="1"/>
  <c r="CA79" i="9" s="1"/>
  <c r="Z60" i="11"/>
  <c r="Z59" i="11" s="1"/>
  <c r="Z71" i="11" s="1"/>
  <c r="Z99" i="11" s="1"/>
  <c r="Z98" i="11" s="1"/>
  <c r="BG305" i="8"/>
  <c r="BG19" i="9" s="1"/>
  <c r="BL305" i="8"/>
  <c r="BL19" i="9" s="1"/>
  <c r="BL79" i="9" s="1"/>
  <c r="BK305" i="8"/>
  <c r="BK19" i="9" s="1"/>
  <c r="BK79" i="9" s="1"/>
  <c r="CB305" i="8"/>
  <c r="CB19" i="9" s="1"/>
  <c r="CB79" i="9" s="1"/>
  <c r="BK271" i="9"/>
  <c r="BK277" i="9" s="1"/>
  <c r="CD256" i="8"/>
  <c r="BX255" i="8"/>
  <c r="BX274" i="9" s="1"/>
  <c r="BX271" i="9" s="1"/>
  <c r="BX277" i="9" s="1"/>
  <c r="BX305" i="8"/>
  <c r="BX19" i="9" s="1"/>
  <c r="BX79" i="9" s="1"/>
  <c r="BG79" i="9"/>
  <c r="BY305" i="8"/>
  <c r="BP255" i="8"/>
  <c r="BP274" i="9" s="1"/>
  <c r="BP271" i="9" s="1"/>
  <c r="BP277" i="9" s="1"/>
  <c r="BP305" i="8"/>
  <c r="BP19" i="9" s="1"/>
  <c r="BP79" i="9" s="1"/>
  <c r="BS255" i="8"/>
  <c r="BS274" i="9" s="1"/>
  <c r="BS271" i="9" s="1"/>
  <c r="BS277" i="9" s="1"/>
  <c r="BS305" i="8"/>
  <c r="BS19" i="9" s="1"/>
  <c r="BS79" i="9" s="1"/>
  <c r="BY255" i="8"/>
  <c r="BM255" i="8"/>
  <c r="CC255" i="8"/>
  <c r="CC305" i="8"/>
  <c r="BZ255" i="8"/>
  <c r="BZ305" i="8"/>
  <c r="AU50" i="12"/>
  <c r="AT50" i="12"/>
  <c r="AV50" i="12"/>
  <c r="AW50" i="12"/>
  <c r="BE50" i="12"/>
  <c r="AX50" i="12"/>
  <c r="AO50" i="12"/>
  <c r="AY50" i="12"/>
  <c r="AZ50" i="12"/>
  <c r="AQ50" i="12"/>
  <c r="BA50" i="12"/>
  <c r="AP50" i="12"/>
  <c r="BB50" i="12"/>
  <c r="AS50" i="12"/>
  <c r="BC50" i="12"/>
  <c r="AR50" i="12"/>
  <c r="BD50" i="12"/>
  <c r="AA66" i="11"/>
  <c r="BH255" i="8"/>
  <c r="BN255" i="8"/>
  <c r="BN305" i="8"/>
  <c r="Z60" i="10"/>
  <c r="Z59" i="10" s="1"/>
  <c r="Z67" i="10"/>
  <c r="Z66" i="10" s="1"/>
  <c r="AN60" i="11"/>
  <c r="AJ60" i="11"/>
  <c r="AA60" i="11"/>
  <c r="AA59" i="11" s="1"/>
  <c r="AA67" i="10"/>
  <c r="AA66" i="10" s="1"/>
  <c r="BH301" i="8"/>
  <c r="AA60" i="10"/>
  <c r="AA59" i="10" s="1"/>
  <c r="BQ255" i="8"/>
  <c r="BQ305" i="8"/>
  <c r="BT305" i="8"/>
  <c r="BT255" i="8"/>
  <c r="BY73" i="10"/>
  <c r="AK59" i="11"/>
  <c r="BT67" i="10"/>
  <c r="BT66" i="10" s="1"/>
  <c r="AN59" i="11"/>
  <c r="BT60" i="10"/>
  <c r="BT59" i="10" s="1"/>
  <c r="AN52" i="11"/>
  <c r="BH67" i="10"/>
  <c r="BH66" i="10" s="1"/>
  <c r="AJ59" i="11"/>
  <c r="BH60" i="10"/>
  <c r="BH59" i="10" s="1"/>
  <c r="AJ52" i="11"/>
  <c r="CC60" i="10"/>
  <c r="CC59" i="10" s="1"/>
  <c r="BW60" i="10"/>
  <c r="BW59" i="10" s="1"/>
  <c r="AO52" i="11"/>
  <c r="BK60" i="10"/>
  <c r="BK59" i="10" s="1"/>
  <c r="AK52" i="11"/>
  <c r="BW67" i="10"/>
  <c r="BW66" i="10" s="1"/>
  <c r="AO59" i="11"/>
  <c r="BZ67" i="10"/>
  <c r="BZ66" i="10" s="1"/>
  <c r="AP59" i="11"/>
  <c r="BN67" i="10"/>
  <c r="BN66" i="10" s="1"/>
  <c r="AL59" i="11"/>
  <c r="BZ60" i="10"/>
  <c r="BZ59" i="10" s="1"/>
  <c r="AP52" i="11"/>
  <c r="BN60" i="10"/>
  <c r="BN59" i="10" s="1"/>
  <c r="AL52" i="11"/>
  <c r="BF67" i="10"/>
  <c r="BF66" i="10" s="1"/>
  <c r="BQ67" i="10"/>
  <c r="BQ66" i="10" s="1"/>
  <c r="AM59" i="11"/>
  <c r="BF60" i="10"/>
  <c r="BF59" i="10" s="1"/>
  <c r="AI52" i="11"/>
  <c r="BQ60" i="10"/>
  <c r="BQ59" i="10" s="1"/>
  <c r="AM52" i="11"/>
  <c r="CE232" i="8"/>
  <c r="CE67" i="10"/>
  <c r="CE66" i="10" s="1"/>
  <c r="CA232" i="8"/>
  <c r="CA67" i="10"/>
  <c r="CA66" i="10" s="1"/>
  <c r="CA73" i="10" s="1"/>
  <c r="BS232" i="8"/>
  <c r="BS67" i="10"/>
  <c r="BS66" i="10" s="1"/>
  <c r="BS73" i="10" s="1"/>
  <c r="BO232" i="8"/>
  <c r="BO67" i="10"/>
  <c r="BO66" i="10" s="1"/>
  <c r="BO73" i="10" s="1"/>
  <c r="BK232" i="8"/>
  <c r="BK67" i="10"/>
  <c r="BK66" i="10" s="1"/>
  <c r="BG232" i="8"/>
  <c r="BG67" i="10"/>
  <c r="BG66" i="10" s="1"/>
  <c r="BG73" i="10" s="1"/>
  <c r="BV232" i="8"/>
  <c r="BV67" i="10"/>
  <c r="BV66" i="10" s="1"/>
  <c r="BV73" i="10" s="1"/>
  <c r="BR301" i="8"/>
  <c r="BR67" i="10"/>
  <c r="BR66" i="10" s="1"/>
  <c r="BR73" i="10" s="1"/>
  <c r="BJ232" i="8"/>
  <c r="BJ67" i="10"/>
  <c r="BJ66" i="10" s="1"/>
  <c r="BJ73" i="10" s="1"/>
  <c r="BU232" i="8"/>
  <c r="BU67" i="10"/>
  <c r="BU66" i="10" s="1"/>
  <c r="BM232" i="8"/>
  <c r="BM67" i="10"/>
  <c r="BM66" i="10" s="1"/>
  <c r="BI73" i="10"/>
  <c r="CB232" i="8"/>
  <c r="CB67" i="10"/>
  <c r="CB66" i="10" s="1"/>
  <c r="CB73" i="10" s="1"/>
  <c r="BX232" i="8"/>
  <c r="BX67" i="10"/>
  <c r="BX66" i="10" s="1"/>
  <c r="BX73" i="10" s="1"/>
  <c r="BP232" i="8"/>
  <c r="BP67" i="10"/>
  <c r="BP66" i="10" s="1"/>
  <c r="BP73" i="10" s="1"/>
  <c r="BL232" i="8"/>
  <c r="BL67" i="10"/>
  <c r="BL66" i="10" s="1"/>
  <c r="BL73" i="10" s="1"/>
  <c r="BG301" i="8"/>
  <c r="AP60" i="10"/>
  <c r="AP59" i="10" s="1"/>
  <c r="AI60" i="10"/>
  <c r="AI59" i="10" s="1"/>
  <c r="AJ60" i="10"/>
  <c r="AJ59" i="10" s="1"/>
  <c r="BZ232" i="8"/>
  <c r="AP67" i="10"/>
  <c r="AP66" i="10" s="1"/>
  <c r="BF232" i="8"/>
  <c r="AI67" i="10"/>
  <c r="BN301" i="8"/>
  <c r="AL67" i="10"/>
  <c r="AL66" i="10" s="1"/>
  <c r="BQ232" i="8"/>
  <c r="AM67" i="10"/>
  <c r="AM66" i="10" s="1"/>
  <c r="BT232" i="8"/>
  <c r="AN67" i="10"/>
  <c r="AN66" i="10" s="1"/>
  <c r="BH232" i="8"/>
  <c r="AJ67" i="10"/>
  <c r="AJ66" i="10" s="1"/>
  <c r="BK301" i="8"/>
  <c r="AK67" i="10"/>
  <c r="AK66" i="10" s="1"/>
  <c r="BW232" i="8"/>
  <c r="AO67" i="10"/>
  <c r="AO66" i="10" s="1"/>
  <c r="AL60" i="10"/>
  <c r="AL59" i="10" s="1"/>
  <c r="AN60" i="10"/>
  <c r="AN59" i="10" s="1"/>
  <c r="AN73" i="10" s="1"/>
  <c r="AM60" i="10"/>
  <c r="AM59" i="10" s="1"/>
  <c r="AO60" i="10"/>
  <c r="AO59" i="10" s="1"/>
  <c r="AK60" i="10"/>
  <c r="BX301" i="8"/>
  <c r="BF301" i="8"/>
  <c r="BP301" i="8"/>
  <c r="BJ301" i="8"/>
  <c r="BU301" i="8"/>
  <c r="BM301" i="8"/>
  <c r="BI301" i="8"/>
  <c r="BL301" i="8"/>
  <c r="BI232" i="8"/>
  <c r="BN232" i="8"/>
  <c r="BR232" i="8"/>
  <c r="CA301" i="8"/>
  <c r="BW301" i="8"/>
  <c r="BZ301" i="8"/>
  <c r="CC233" i="8"/>
  <c r="BY301" i="8"/>
  <c r="BV301" i="8"/>
  <c r="BO301" i="8"/>
  <c r="CC210" i="8"/>
  <c r="CC209" i="8" s="1"/>
  <c r="CC310" i="8" s="1"/>
  <c r="CB301" i="8"/>
  <c r="BY232" i="8"/>
  <c r="BQ301" i="8"/>
  <c r="CC187" i="8"/>
  <c r="CC186" i="8" s="1"/>
  <c r="CC309" i="8" s="1"/>
  <c r="BT301" i="8"/>
  <c r="BS301" i="8"/>
  <c r="CE212" i="8"/>
  <c r="CD236" i="8"/>
  <c r="CE259" i="8" s="1"/>
  <c r="CD237" i="8"/>
  <c r="CE260" i="8" s="1"/>
  <c r="CD238" i="8"/>
  <c r="CE261" i="8" s="1"/>
  <c r="CE165" i="8"/>
  <c r="CD255" i="8" l="1"/>
  <c r="CD274" i="9" s="1"/>
  <c r="CD271" i="9" s="1"/>
  <c r="CD277" i="9" s="1"/>
  <c r="CD305" i="8"/>
  <c r="CD19" i="9" s="1"/>
  <c r="CD79" i="9" s="1"/>
  <c r="CE256" i="8"/>
  <c r="Z50" i="12"/>
  <c r="AA50" i="12"/>
  <c r="AA71" i="11"/>
  <c r="AA99" i="11" s="1"/>
  <c r="AA98" i="11" s="1"/>
  <c r="BO50" i="12"/>
  <c r="BX50" i="12"/>
  <c r="BS50" i="12"/>
  <c r="BN50" i="12"/>
  <c r="BW50" i="12"/>
  <c r="CA50" i="12"/>
  <c r="BV50" i="12"/>
  <c r="BR50" i="12"/>
  <c r="BU50" i="12"/>
  <c r="BM50" i="12"/>
  <c r="BZ50" i="12"/>
  <c r="BQ50" i="12"/>
  <c r="BY50" i="12"/>
  <c r="BT50" i="12"/>
  <c r="BP50" i="12"/>
  <c r="CB50" i="12"/>
  <c r="BF50" i="12"/>
  <c r="BH50" i="12"/>
  <c r="BG50" i="12"/>
  <c r="BJ50" i="12"/>
  <c r="BI50" i="12"/>
  <c r="BL50" i="12"/>
  <c r="BK50" i="12"/>
  <c r="Z73" i="10"/>
  <c r="AA73" i="10"/>
  <c r="BK73" i="10"/>
  <c r="BT73" i="10"/>
  <c r="BW73" i="10"/>
  <c r="BQ73" i="10"/>
  <c r="BN73" i="10"/>
  <c r="BH73" i="10"/>
  <c r="BF73" i="10"/>
  <c r="BZ73" i="10"/>
  <c r="CC67" i="10"/>
  <c r="CC66" i="10" s="1"/>
  <c r="CC73" i="10" s="1"/>
  <c r="AP73" i="10"/>
  <c r="AI59" i="11"/>
  <c r="AL73" i="10"/>
  <c r="AM73" i="10"/>
  <c r="AO73" i="10"/>
  <c r="BU73" i="10"/>
  <c r="BM73" i="10"/>
  <c r="AJ73" i="10"/>
  <c r="CC301" i="8"/>
  <c r="CC13" i="9" s="1"/>
  <c r="AI66" i="10"/>
  <c r="AI73" i="10" s="1"/>
  <c r="AK59" i="10"/>
  <c r="AK73" i="10" s="1"/>
  <c r="CC232" i="8"/>
  <c r="CC329" i="8" s="1"/>
  <c r="CD233" i="8"/>
  <c r="CE211" i="8"/>
  <c r="CE210" i="8" s="1"/>
  <c r="CE209" i="8" s="1"/>
  <c r="CE310" i="8" s="1"/>
  <c r="CE188" i="8"/>
  <c r="CE189" i="8"/>
  <c r="CE190" i="8"/>
  <c r="CE191" i="8"/>
  <c r="CE192" i="8"/>
  <c r="CE311" i="8"/>
  <c r="CE318" i="8"/>
  <c r="CD164" i="8"/>
  <c r="CE164" i="8"/>
  <c r="CE301" i="8" s="1"/>
  <c r="CE13" i="9" s="1"/>
  <c r="CE322" i="8"/>
  <c r="CE330" i="8"/>
  <c r="BF13" i="9"/>
  <c r="BF15" i="9" s="1"/>
  <c r="BG21" i="9" s="1"/>
  <c r="BG23" i="9" s="1"/>
  <c r="BG13" i="9"/>
  <c r="BH13" i="9"/>
  <c r="BI13" i="9"/>
  <c r="BJ13" i="9"/>
  <c r="BK13" i="9"/>
  <c r="BL13" i="9"/>
  <c r="BM13" i="9"/>
  <c r="BN13" i="9"/>
  <c r="BO13" i="9"/>
  <c r="BP13" i="9"/>
  <c r="BQ13" i="9"/>
  <c r="BR13" i="9"/>
  <c r="BS13" i="9"/>
  <c r="BT13" i="9"/>
  <c r="BU13" i="9"/>
  <c r="BV13" i="9"/>
  <c r="BW13" i="9"/>
  <c r="BX13" i="9"/>
  <c r="BY13" i="9"/>
  <c r="BZ13" i="9"/>
  <c r="CA13" i="9"/>
  <c r="CB13" i="9"/>
  <c r="BT19" i="9"/>
  <c r="BT79" i="9" s="1"/>
  <c r="BF83" i="9"/>
  <c r="BH19" i="9"/>
  <c r="BH79" i="9" s="1"/>
  <c r="BJ19" i="9"/>
  <c r="BJ79" i="9" s="1"/>
  <c r="BM19" i="9"/>
  <c r="BM79" i="9" s="1"/>
  <c r="BN19" i="9"/>
  <c r="BN79" i="9" s="1"/>
  <c r="BQ19" i="9"/>
  <c r="BQ79" i="9" s="1"/>
  <c r="BY19" i="9"/>
  <c r="BY79" i="9" s="1"/>
  <c r="BZ19" i="9"/>
  <c r="BZ79" i="9" s="1"/>
  <c r="CC19" i="9"/>
  <c r="CC79" i="9" s="1"/>
  <c r="CE255" i="8" l="1"/>
  <c r="CE274" i="9" s="1"/>
  <c r="CE271" i="9" s="1"/>
  <c r="CE277" i="9" s="1"/>
  <c r="CE305" i="8"/>
  <c r="AB60" i="11"/>
  <c r="BG15" i="9"/>
  <c r="CC73" i="9"/>
  <c r="CE73" i="9"/>
  <c r="CA73" i="9"/>
  <c r="BS73" i="9"/>
  <c r="BY73" i="9"/>
  <c r="BQ73" i="9"/>
  <c r="BI73" i="9"/>
  <c r="CB73" i="9"/>
  <c r="BT73" i="9"/>
  <c r="BL73" i="9"/>
  <c r="BK73" i="9"/>
  <c r="BZ73" i="9"/>
  <c r="BR73" i="9"/>
  <c r="BJ73" i="9"/>
  <c r="BX73" i="9"/>
  <c r="BP73" i="9"/>
  <c r="BH73" i="9"/>
  <c r="BW73" i="9"/>
  <c r="BO73" i="9"/>
  <c r="BG73" i="9"/>
  <c r="BV73" i="9"/>
  <c r="BN73" i="9"/>
  <c r="AL66" i="11" s="1"/>
  <c r="AL71" i="11" s="1"/>
  <c r="AL99" i="11" s="1"/>
  <c r="AL98" i="11" s="1"/>
  <c r="BF73" i="9"/>
  <c r="BU73" i="9"/>
  <c r="BM73" i="9"/>
  <c r="AB60" i="10"/>
  <c r="AB59" i="10" s="1"/>
  <c r="CD301" i="8"/>
  <c r="CE320" i="8" s="1"/>
  <c r="AB67" i="10"/>
  <c r="AB66" i="10" s="1"/>
  <c r="AM66" i="11"/>
  <c r="AO66" i="11"/>
  <c r="AI66" i="11"/>
  <c r="AQ67" i="10"/>
  <c r="AQ66" i="10" s="1"/>
  <c r="AQ59" i="11"/>
  <c r="CE60" i="10"/>
  <c r="CE59" i="10" s="1"/>
  <c r="CE73" i="10" s="1"/>
  <c r="AQ52" i="11"/>
  <c r="AQ60" i="10"/>
  <c r="CD60" i="10"/>
  <c r="CD59" i="10" s="1"/>
  <c r="CD232" i="8"/>
  <c r="AB50" i="12" s="1"/>
  <c r="CD67" i="10"/>
  <c r="CD163" i="8"/>
  <c r="CC320" i="8"/>
  <c r="CE187" i="8"/>
  <c r="CE186" i="8" s="1"/>
  <c r="CE309" i="8" s="1"/>
  <c r="U53" i="11"/>
  <c r="U67" i="10"/>
  <c r="U60" i="10"/>
  <c r="U60" i="11"/>
  <c r="AB59" i="11" l="1"/>
  <c r="CE19" i="9"/>
  <c r="CE79" i="9" s="1"/>
  <c r="BF75" i="9"/>
  <c r="BG81" i="9" s="1"/>
  <c r="BG83" i="9" s="1"/>
  <c r="BG124" i="9" s="1"/>
  <c r="BG145" i="9" s="1"/>
  <c r="BG188" i="9" s="1"/>
  <c r="BH15" i="9"/>
  <c r="AK66" i="11"/>
  <c r="AK71" i="11" s="1"/>
  <c r="AK99" i="11" s="1"/>
  <c r="AK98" i="11" s="1"/>
  <c r="AP66" i="11"/>
  <c r="AP71" i="11" s="1"/>
  <c r="AP99" i="11" s="1"/>
  <c r="AP98" i="11" s="1"/>
  <c r="AN66" i="11"/>
  <c r="AN71" i="11" s="1"/>
  <c r="AN99" i="11" s="1"/>
  <c r="AN98" i="11" s="1"/>
  <c r="CD50" i="12"/>
  <c r="CC50" i="12"/>
  <c r="CE50" i="12"/>
  <c r="CE329" i="8"/>
  <c r="AB73" i="10"/>
  <c r="CD320" i="8"/>
  <c r="CD13" i="9"/>
  <c r="AO71" i="11"/>
  <c r="AO99" i="11" s="1"/>
  <c r="AO98" i="11" s="1"/>
  <c r="AM71" i="11"/>
  <c r="AM99" i="11" s="1"/>
  <c r="AM98" i="11" s="1"/>
  <c r="AI71" i="11"/>
  <c r="AI99" i="11" s="1"/>
  <c r="AI98" i="11" s="1"/>
  <c r="AJ66" i="11"/>
  <c r="AB52" i="11"/>
  <c r="AQ59" i="10"/>
  <c r="CD66" i="10"/>
  <c r="CD73" i="10" s="1"/>
  <c r="U59" i="11"/>
  <c r="U59" i="10"/>
  <c r="U50" i="12"/>
  <c r="U66" i="10"/>
  <c r="U52" i="11"/>
  <c r="AB71" i="11" l="1"/>
  <c r="AB99" i="11" s="1"/>
  <c r="AB98" i="11" s="1"/>
  <c r="BG75" i="9"/>
  <c r="BI15" i="9"/>
  <c r="CD73" i="9"/>
  <c r="AJ71" i="11"/>
  <c r="AJ99" i="11" s="1"/>
  <c r="AJ98" i="11" s="1"/>
  <c r="AQ66" i="11"/>
  <c r="AQ73" i="10"/>
  <c r="U73" i="10"/>
  <c r="U66" i="11"/>
  <c r="BH81" i="9" l="1"/>
  <c r="BH83" i="9" s="1"/>
  <c r="BH75" i="9"/>
  <c r="BI75" i="9" s="1"/>
  <c r="BJ15" i="9"/>
  <c r="BK15" i="9" s="1"/>
  <c r="AQ71" i="11"/>
  <c r="AQ99" i="11" s="1"/>
  <c r="AQ98" i="11" s="1"/>
  <c r="U71" i="11"/>
  <c r="BI81" i="9" l="1"/>
  <c r="BI83" i="9" s="1"/>
  <c r="BJ81" i="9"/>
  <c r="BJ83" i="9" s="1"/>
  <c r="BJ75" i="9"/>
  <c r="BL15" i="9"/>
  <c r="BK81" i="9" l="1"/>
  <c r="BK83" i="9" s="1"/>
  <c r="BK75" i="9"/>
  <c r="BL75" i="9" s="1"/>
  <c r="BM75" i="9" s="1"/>
  <c r="BN75" i="9" s="1"/>
  <c r="BO75" i="9" s="1"/>
  <c r="BP75" i="9" s="1"/>
  <c r="BQ75" i="9" s="1"/>
  <c r="BR75" i="9" s="1"/>
  <c r="BS75" i="9" s="1"/>
  <c r="BT75" i="9" s="1"/>
  <c r="BU75" i="9" s="1"/>
  <c r="BV75" i="9" s="1"/>
  <c r="BW75" i="9" s="1"/>
  <c r="BX75" i="9" s="1"/>
  <c r="BY75" i="9" s="1"/>
  <c r="BZ75" i="9" s="1"/>
  <c r="CA75" i="9" s="1"/>
  <c r="CB75" i="9" s="1"/>
  <c r="CC75" i="9" s="1"/>
  <c r="BM15" i="9"/>
  <c r="BN15" i="9" s="1"/>
  <c r="BO15" i="9" s="1"/>
  <c r="BP15" i="9" s="1"/>
  <c r="BQ15" i="9" s="1"/>
  <c r="BR15" i="9" s="1"/>
  <c r="BS15" i="9" s="1"/>
  <c r="BT15" i="9" s="1"/>
  <c r="BU15" i="9" s="1"/>
  <c r="BV15" i="9" s="1"/>
  <c r="BW15" i="9" s="1"/>
  <c r="BX15" i="9" s="1"/>
  <c r="BY15" i="9" s="1"/>
  <c r="BZ15" i="9" s="1"/>
  <c r="CA15" i="9" s="1"/>
  <c r="CB15" i="9" s="1"/>
  <c r="CC15" i="9" s="1"/>
  <c r="CD15" i="9" s="1"/>
  <c r="CE15" i="9" s="1"/>
  <c r="BL81" i="9" l="1"/>
  <c r="BL83" i="9" s="1"/>
  <c r="BM81" i="9"/>
  <c r="BM83" i="9" s="1"/>
  <c r="CD75" i="9"/>
  <c r="CE75" i="9" s="1"/>
  <c r="BO81" i="9"/>
  <c r="BO83" i="9" s="1"/>
  <c r="BN81" i="9"/>
  <c r="BN83" i="9" s="1"/>
  <c r="BP81" i="9" l="1"/>
  <c r="BP83" i="9" s="1"/>
  <c r="BS81" i="9"/>
  <c r="BS83" i="9" s="1"/>
  <c r="BR81" i="9" l="1"/>
  <c r="BR83" i="9" s="1"/>
  <c r="BQ81" i="9"/>
  <c r="BQ83" i="9" s="1"/>
  <c r="CD17" i="9" l="1"/>
  <c r="BV81" i="9"/>
  <c r="BV83" i="9" s="1"/>
  <c r="BT81" i="9" l="1"/>
  <c r="BT83" i="9" s="1"/>
  <c r="BU81" i="9"/>
  <c r="BU83" i="9" s="1"/>
  <c r="BY81" i="9" l="1"/>
  <c r="BY83" i="9" s="1"/>
  <c r="BZ81" i="9"/>
  <c r="BZ83" i="9" s="1"/>
  <c r="BX81" i="9"/>
  <c r="BX83" i="9" s="1"/>
  <c r="BW81" i="9"/>
  <c r="BW83" i="9" s="1"/>
  <c r="CA81" i="9" l="1"/>
  <c r="CA83" i="9" s="1"/>
  <c r="CB81" i="9" l="1"/>
  <c r="CB83" i="9" s="1"/>
  <c r="CC81" i="9" l="1"/>
  <c r="CC83" i="9" s="1"/>
  <c r="CD81" i="9" l="1"/>
  <c r="CD83" i="9" s="1"/>
  <c r="CD77" i="9" l="1"/>
  <c r="CE81" i="9"/>
  <c r="CE83" i="9" s="1"/>
  <c r="AD98" i="9" l="1"/>
  <c r="AL98" i="9" l="1"/>
  <c r="BF124" i="9" l="1"/>
  <c r="BF145" i="9" s="1"/>
  <c r="BF188" i="9" s="1"/>
  <c r="BH124" i="9"/>
  <c r="BH145" i="9" s="1"/>
  <c r="BH188" i="9" s="1"/>
  <c r="BI124" i="9"/>
  <c r="BI145" i="9" s="1"/>
  <c r="BI188" i="9" s="1"/>
  <c r="BJ124" i="9"/>
  <c r="BJ145" i="9" s="1"/>
  <c r="BJ188" i="9" s="1"/>
  <c r="BK124" i="9"/>
  <c r="BK145" i="9" s="1"/>
  <c r="BK188" i="9" s="1"/>
  <c r="BL124" i="9"/>
  <c r="BL145" i="9" s="1"/>
  <c r="BL188" i="9" s="1"/>
  <c r="BM124" i="9"/>
  <c r="BM145" i="9" s="1"/>
  <c r="BM188" i="9" s="1"/>
  <c r="BN124" i="9"/>
  <c r="BN145" i="9" s="1"/>
  <c r="BN188" i="9" s="1"/>
  <c r="BO124" i="9"/>
  <c r="BO145" i="9" s="1"/>
  <c r="BO188" i="9" s="1"/>
  <c r="BP124" i="9"/>
  <c r="BP145" i="9" s="1"/>
  <c r="BP188" i="9" s="1"/>
  <c r="BQ124" i="9"/>
  <c r="BQ145" i="9" s="1"/>
  <c r="BQ188" i="9" s="1"/>
  <c r="BR124" i="9"/>
  <c r="BR145" i="9" s="1"/>
  <c r="BR188" i="9" s="1"/>
  <c r="BS124" i="9"/>
  <c r="BS145" i="9" s="1"/>
  <c r="BS188" i="9" s="1"/>
  <c r="BT124" i="9"/>
  <c r="BT145" i="9" s="1"/>
  <c r="BT188" i="9" s="1"/>
  <c r="BU124" i="9"/>
  <c r="BU145" i="9" s="1"/>
  <c r="BU188" i="9" s="1"/>
  <c r="BV124" i="9"/>
  <c r="BV145" i="9" s="1"/>
  <c r="BV188" i="9" s="1"/>
  <c r="BW124" i="9"/>
  <c r="BW145" i="9" s="1"/>
  <c r="BW188" i="9" s="1"/>
  <c r="BX124" i="9"/>
  <c r="BX145" i="9" s="1"/>
  <c r="BX188" i="9" s="1"/>
  <c r="BY124" i="9"/>
  <c r="BY145" i="9" s="1"/>
  <c r="BY188" i="9" s="1"/>
  <c r="BZ124" i="9"/>
  <c r="BZ145" i="9" s="1"/>
  <c r="BZ188" i="9" s="1"/>
  <c r="CA124" i="9"/>
  <c r="CA145" i="9" s="1"/>
  <c r="CA188" i="9" s="1"/>
  <c r="CB124" i="9"/>
  <c r="CB145" i="9" s="1"/>
  <c r="CB188" i="9" s="1"/>
  <c r="CC124" i="9"/>
  <c r="CC145" i="9" s="1"/>
  <c r="CC188" i="9" s="1"/>
  <c r="CD124" i="9"/>
  <c r="CD145" i="9" s="1"/>
  <c r="CD188" i="9" s="1"/>
  <c r="CE124" i="9"/>
  <c r="CE145" i="9" s="1"/>
  <c r="CE188" i="9" s="1"/>
  <c r="AC33" i="12" l="1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J33" i="12"/>
  <c r="BK33" i="12"/>
  <c r="BL33" i="12"/>
  <c r="BM33" i="12"/>
  <c r="BN33" i="12"/>
  <c r="BO33" i="12"/>
  <c r="BP33" i="12"/>
  <c r="BQ33" i="12"/>
  <c r="BR33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CE77" i="9" l="1"/>
  <c r="CE17" i="9"/>
  <c r="CE163" i="8"/>
  <c r="CC77" i="9"/>
  <c r="CC17" i="9"/>
  <c r="CC163" i="8"/>
  <c r="U281" i="8"/>
  <c r="U123" i="8"/>
  <c r="U95" i="8"/>
  <c r="U100" i="8"/>
  <c r="U279" i="8"/>
  <c r="U122" i="8"/>
  <c r="U284" i="8"/>
  <c r="U27" i="8"/>
  <c r="U283" i="8"/>
  <c r="U118" i="8"/>
  <c r="U28" i="8"/>
  <c r="U119" i="8"/>
  <c r="U72" i="8"/>
  <c r="U25" i="8"/>
  <c r="U96" i="8"/>
  <c r="U280" i="8"/>
  <c r="U120" i="8"/>
  <c r="U29" i="8"/>
  <c r="U74" i="8"/>
  <c r="U99" i="8"/>
  <c r="U97" i="8"/>
  <c r="U75" i="8"/>
  <c r="U282" i="8"/>
  <c r="U30" i="8"/>
  <c r="U76" i="8"/>
  <c r="U98" i="8"/>
  <c r="U121" i="8"/>
  <c r="U77" i="8"/>
  <c r="U73" i="8"/>
  <c r="U26" i="8"/>
  <c r="AH13" i="12" l="1"/>
  <c r="BC13" i="12"/>
  <c r="CB191" i="8"/>
  <c r="BZ190" i="8"/>
  <c r="BU191" i="8"/>
  <c r="BL189" i="8"/>
  <c r="BS188" i="8"/>
  <c r="CB189" i="8"/>
  <c r="BP190" i="8"/>
  <c r="BK192" i="8"/>
  <c r="BG190" i="8"/>
  <c r="BY188" i="8"/>
  <c r="BG189" i="8"/>
  <c r="BK190" i="8"/>
  <c r="BY191" i="8"/>
  <c r="CB192" i="8"/>
  <c r="BJ190" i="8"/>
  <c r="BN188" i="8"/>
  <c r="CA190" i="8"/>
  <c r="BI189" i="8"/>
  <c r="BW191" i="8"/>
  <c r="BI192" i="8"/>
  <c r="BM189" i="8"/>
  <c r="BQ192" i="8"/>
  <c r="BU189" i="8"/>
  <c r="BI191" i="8"/>
  <c r="BL192" i="8"/>
  <c r="BX190" i="8"/>
  <c r="BK188" i="8"/>
  <c r="BF191" i="8"/>
  <c r="CB190" i="8"/>
  <c r="BO188" i="8"/>
  <c r="BK191" i="8"/>
  <c r="BO189" i="8"/>
  <c r="BS190" i="8"/>
  <c r="BL188" i="8"/>
  <c r="BF192" i="8"/>
  <c r="BR189" i="8"/>
  <c r="BT188" i="8"/>
  <c r="BN192" i="8"/>
  <c r="BZ189" i="8"/>
  <c r="BM188" i="8"/>
  <c r="BZ192" i="8"/>
  <c r="BV190" i="8"/>
  <c r="BR191" i="8"/>
  <c r="BW189" i="8"/>
  <c r="BZ191" i="8"/>
  <c r="BN190" i="8"/>
  <c r="BP188" i="8"/>
  <c r="BL191" i="8"/>
  <c r="BW192" i="8"/>
  <c r="BW188" i="8"/>
  <c r="BH190" i="8"/>
  <c r="BI188" i="8"/>
  <c r="BP189" i="8"/>
  <c r="BX189" i="8"/>
  <c r="BV188" i="8"/>
  <c r="BG192" i="8"/>
  <c r="BS189" i="8"/>
  <c r="BV191" i="8"/>
  <c r="BJ189" i="8"/>
  <c r="BG191" i="8"/>
  <c r="BO191" i="8"/>
  <c r="BV189" i="8"/>
  <c r="BQ190" i="8"/>
  <c r="BJ191" i="8"/>
  <c r="BY190" i="8"/>
  <c r="BZ188" i="8"/>
  <c r="BU192" i="8"/>
  <c r="BQ188" i="8"/>
  <c r="BL190" i="8"/>
  <c r="BX192" i="8"/>
  <c r="BN189" i="8"/>
  <c r="CA188" i="8"/>
  <c r="CA189" i="8"/>
  <c r="BP191" i="8"/>
  <c r="BJ192" i="8"/>
  <c r="BR190" i="8"/>
  <c r="BX191" i="8"/>
  <c r="BR192" i="8"/>
  <c r="BF190" i="8"/>
  <c r="BJ188" i="8"/>
  <c r="BS191" i="8"/>
  <c r="BH189" i="8"/>
  <c r="BG188" i="8"/>
  <c r="BK189" i="8"/>
  <c r="BO190" i="8"/>
  <c r="BO192" i="8"/>
  <c r="CA192" i="8"/>
  <c r="BQ189" i="8"/>
  <c r="BM190" i="8"/>
  <c r="BM191" i="8"/>
  <c r="BY189" i="8"/>
  <c r="BT190" i="8"/>
  <c r="BU188" i="8"/>
  <c r="BH192" i="8"/>
  <c r="BP192" i="8"/>
  <c r="BT189" i="8"/>
  <c r="BF188" i="8"/>
  <c r="BQ191" i="8"/>
  <c r="BS192" i="8"/>
  <c r="BW190" i="8"/>
  <c r="BX188" i="8"/>
  <c r="CA191" i="8"/>
  <c r="BF189" i="8"/>
  <c r="BI190" i="8"/>
  <c r="CB188" i="8"/>
  <c r="BV192" i="8"/>
  <c r="BR188" i="8"/>
  <c r="BM192" i="8"/>
  <c r="BU190" i="8"/>
  <c r="BN191" i="8"/>
  <c r="BY192" i="8"/>
  <c r="BH188" i="8"/>
  <c r="BT192" i="8"/>
  <c r="BH191" i="8"/>
  <c r="BT191" i="8"/>
  <c r="U189" i="8"/>
  <c r="U191" i="8"/>
  <c r="U192" i="8"/>
  <c r="U190" i="8"/>
  <c r="U188" i="8"/>
  <c r="BT187" i="8" l="1"/>
  <c r="BO187" i="8"/>
  <c r="BS187" i="8"/>
  <c r="BN187" i="8"/>
  <c r="BK187" i="8"/>
  <c r="BW187" i="8"/>
  <c r="BP187" i="8"/>
  <c r="BI187" i="8"/>
  <c r="BL187" i="8"/>
  <c r="BF187" i="8"/>
  <c r="CB187" i="8"/>
  <c r="CA187" i="8"/>
  <c r="BG187" i="8"/>
  <c r="BH187" i="8"/>
  <c r="BM187" i="8"/>
  <c r="BZ187" i="8"/>
  <c r="BR187" i="8"/>
  <c r="BJ187" i="8"/>
  <c r="BQ187" i="8"/>
  <c r="BU187" i="8"/>
  <c r="BV187" i="8"/>
  <c r="BY187" i="8"/>
  <c r="BX187" i="8"/>
  <c r="U141" i="8"/>
  <c r="U146" i="8"/>
  <c r="U144" i="8"/>
  <c r="U142" i="8"/>
  <c r="U187" i="8"/>
  <c r="U143" i="8"/>
  <c r="U145" i="8"/>
  <c r="BJ275" i="9" l="1"/>
  <c r="BJ271" i="9" s="1"/>
  <c r="BJ277" i="9" s="1"/>
  <c r="BN311" i="8"/>
  <c r="BS322" i="8"/>
  <c r="BF322" i="8"/>
  <c r="BF311" i="8"/>
  <c r="BL163" i="8"/>
  <c r="BL311" i="8"/>
  <c r="BV322" i="8"/>
  <c r="BY311" i="8"/>
  <c r="CB311" i="8"/>
  <c r="BG163" i="8"/>
  <c r="BU311" i="8"/>
  <c r="BO311" i="8"/>
  <c r="BI163" i="8"/>
  <c r="BQ311" i="8"/>
  <c r="BR311" i="8"/>
  <c r="BM322" i="8"/>
  <c r="BT311" i="8"/>
  <c r="BI311" i="8"/>
  <c r="BH322" i="8"/>
  <c r="BJ322" i="8"/>
  <c r="BX311" i="8"/>
  <c r="BT322" i="8"/>
  <c r="BK163" i="8"/>
  <c r="BG322" i="8"/>
  <c r="BJ163" i="8"/>
  <c r="CA322" i="8"/>
  <c r="BI322" i="8"/>
  <c r="CB322" i="8"/>
  <c r="BK322" i="8"/>
  <c r="BH311" i="8"/>
  <c r="BW322" i="8"/>
  <c r="BZ322" i="8"/>
  <c r="BN322" i="8"/>
  <c r="BW311" i="8"/>
  <c r="BR322" i="8"/>
  <c r="BV311" i="8"/>
  <c r="CB211" i="8"/>
  <c r="BZ311" i="8"/>
  <c r="CD322" i="8"/>
  <c r="CD330" i="8"/>
  <c r="BK311" i="8"/>
  <c r="BH163" i="8"/>
  <c r="BO322" i="8"/>
  <c r="BY322" i="8"/>
  <c r="BU322" i="8"/>
  <c r="BX322" i="8"/>
  <c r="BM311" i="8"/>
  <c r="BP322" i="8"/>
  <c r="BQ322" i="8"/>
  <c r="BJ311" i="8"/>
  <c r="CB212" i="8"/>
  <c r="BF163" i="8"/>
  <c r="CA311" i="8"/>
  <c r="BG311" i="8"/>
  <c r="BS311" i="8"/>
  <c r="BP311" i="8"/>
  <c r="BL322" i="8"/>
  <c r="U275" i="9"/>
  <c r="U272" i="9"/>
  <c r="U322" i="8"/>
  <c r="U303" i="8"/>
  <c r="BI13" i="12" l="1"/>
  <c r="BJ13" i="12"/>
  <c r="BL13" i="12"/>
  <c r="BH13" i="12"/>
  <c r="BF13" i="12"/>
  <c r="BK13" i="12"/>
  <c r="BG13" i="12"/>
  <c r="Z13" i="12"/>
  <c r="BL211" i="8"/>
  <c r="BV330" i="8"/>
  <c r="BM212" i="8"/>
  <c r="BY330" i="8"/>
  <c r="BX330" i="8"/>
  <c r="BZ318" i="8"/>
  <c r="BU330" i="8"/>
  <c r="BI211" i="8"/>
  <c r="BP212" i="8"/>
  <c r="BZ330" i="8"/>
  <c r="BG186" i="8"/>
  <c r="BG309" i="8" s="1"/>
  <c r="BP330" i="8"/>
  <c r="BK186" i="8"/>
  <c r="BK309" i="8" s="1"/>
  <c r="BU163" i="8"/>
  <c r="BS212" i="8"/>
  <c r="BS330" i="8"/>
  <c r="CB318" i="8"/>
  <c r="BT211" i="8"/>
  <c r="CA163" i="8"/>
  <c r="BX211" i="8"/>
  <c r="BM330" i="8"/>
  <c r="BK330" i="8"/>
  <c r="BY163" i="8"/>
  <c r="BT163" i="8"/>
  <c r="BZ186" i="8"/>
  <c r="BZ309" i="8" s="1"/>
  <c r="BL212" i="8"/>
  <c r="BL330" i="8"/>
  <c r="BT212" i="8"/>
  <c r="BK211" i="8"/>
  <c r="BR163" i="8"/>
  <c r="BJ330" i="8"/>
  <c r="BQ186" i="8"/>
  <c r="BQ309" i="8" s="1"/>
  <c r="CB210" i="8"/>
  <c r="CB209" i="8" s="1"/>
  <c r="CB310" i="8" s="1"/>
  <c r="BU318" i="8"/>
  <c r="BO211" i="8"/>
  <c r="BK212" i="8"/>
  <c r="BG330" i="8"/>
  <c r="BJ211" i="8"/>
  <c r="BU211" i="8"/>
  <c r="BS318" i="8"/>
  <c r="BP186" i="8"/>
  <c r="BP309" i="8" s="1"/>
  <c r="BV186" i="8"/>
  <c r="BM318" i="8"/>
  <c r="BI212" i="8"/>
  <c r="BY186" i="8"/>
  <c r="BY309" i="8" s="1"/>
  <c r="BQ211" i="8"/>
  <c r="CA212" i="8"/>
  <c r="BY318" i="8"/>
  <c r="BW318" i="8"/>
  <c r="BR211" i="8"/>
  <c r="BI186" i="8"/>
  <c r="BI309" i="8" s="1"/>
  <c r="BJ212" i="8"/>
  <c r="BS211" i="8"/>
  <c r="CA318" i="8"/>
  <c r="BI318" i="8"/>
  <c r="BW163" i="8"/>
  <c r="BS186" i="8"/>
  <c r="BS309" i="8" s="1"/>
  <c r="CC274" i="9"/>
  <c r="CC271" i="9" s="1"/>
  <c r="CC277" i="9" s="1"/>
  <c r="BH274" i="9"/>
  <c r="BH271" i="9" s="1"/>
  <c r="BH277" i="9" s="1"/>
  <c r="BM274" i="9"/>
  <c r="BM271" i="9" s="1"/>
  <c r="BM277" i="9" s="1"/>
  <c r="BN274" i="9"/>
  <c r="BN271" i="9" s="1"/>
  <c r="BN277" i="9" s="1"/>
  <c r="BQ274" i="9"/>
  <c r="BQ271" i="9" s="1"/>
  <c r="BQ277" i="9" s="1"/>
  <c r="BT274" i="9"/>
  <c r="BT271" i="9" s="1"/>
  <c r="BT277" i="9" s="1"/>
  <c r="BY274" i="9"/>
  <c r="BY271" i="9" s="1"/>
  <c r="BY277" i="9" s="1"/>
  <c r="BZ274" i="9"/>
  <c r="BZ271" i="9" s="1"/>
  <c r="BZ277" i="9" s="1"/>
  <c r="BT210" i="8" l="1"/>
  <c r="BT209" i="8" s="1"/>
  <c r="BT310" i="8" s="1"/>
  <c r="CB330" i="8" l="1"/>
  <c r="BW186" i="8"/>
  <c r="BW309" i="8" s="1"/>
  <c r="BQ212" i="8"/>
  <c r="BQ163" i="8"/>
  <c r="BN163" i="8"/>
  <c r="BW212" i="8"/>
  <c r="BX163" i="8"/>
  <c r="CA186" i="8"/>
  <c r="CA309" i="8" s="1"/>
  <c r="BH212" i="8"/>
  <c r="BV309" i="8"/>
  <c r="BI330" i="8"/>
  <c r="BR186" i="8"/>
  <c r="BR309" i="8" s="1"/>
  <c r="BU186" i="8"/>
  <c r="BU309" i="8" s="1"/>
  <c r="BZ211" i="8"/>
  <c r="BV318" i="8"/>
  <c r="BH330" i="8"/>
  <c r="BG318" i="8"/>
  <c r="BR318" i="8"/>
  <c r="BG212" i="8"/>
  <c r="BF211" i="8"/>
  <c r="CA330" i="8"/>
  <c r="BL186" i="8"/>
  <c r="BL309" i="8" s="1"/>
  <c r="BQ330" i="8"/>
  <c r="BO163" i="8"/>
  <c r="BJ186" i="8"/>
  <c r="BJ309" i="8" s="1"/>
  <c r="BO212" i="8"/>
  <c r="BW330" i="8"/>
  <c r="BF318" i="8"/>
  <c r="BN212" i="8"/>
  <c r="BV211" i="8"/>
  <c r="BK318" i="8"/>
  <c r="BT330" i="8"/>
  <c r="BY212" i="8"/>
  <c r="BR212" i="8"/>
  <c r="BJ318" i="8"/>
  <c r="BW211" i="8"/>
  <c r="BO330" i="8"/>
  <c r="BV163" i="8"/>
  <c r="BH186" i="8"/>
  <c r="BH309" i="8" s="1"/>
  <c r="BF186" i="8"/>
  <c r="BF309" i="8" s="1"/>
  <c r="BP163" i="8"/>
  <c r="BQ318" i="8"/>
  <c r="BS163" i="8"/>
  <c r="BM186" i="8"/>
  <c r="BM309" i="8" s="1"/>
  <c r="BF212" i="8"/>
  <c r="BV212" i="8"/>
  <c r="BH211" i="8"/>
  <c r="BN186" i="8"/>
  <c r="BN309" i="8" s="1"/>
  <c r="BO318" i="8"/>
  <c r="BT186" i="8"/>
  <c r="BT309" i="8" s="1"/>
  <c r="BT318" i="8"/>
  <c r="CB186" i="8"/>
  <c r="CB309" i="8" s="1"/>
  <c r="BL318" i="8"/>
  <c r="BN330" i="8"/>
  <c r="BM163" i="8"/>
  <c r="BG211" i="8"/>
  <c r="BR330" i="8"/>
  <c r="BZ163" i="8"/>
  <c r="BP318" i="8"/>
  <c r="BH318" i="8"/>
  <c r="BU212" i="8"/>
  <c r="BP211" i="8"/>
  <c r="CA211" i="8"/>
  <c r="BZ212" i="8"/>
  <c r="BF330" i="8"/>
  <c r="CB163" i="8"/>
  <c r="BX186" i="8"/>
  <c r="BX309" i="8" s="1"/>
  <c r="BY211" i="8"/>
  <c r="BX318" i="8"/>
  <c r="BN211" i="8"/>
  <c r="BM211" i="8"/>
  <c r="BX212" i="8"/>
  <c r="BN318" i="8"/>
  <c r="BO186" i="8"/>
  <c r="BO309" i="8" s="1"/>
  <c r="U186" i="8"/>
  <c r="U278" i="8"/>
  <c r="U212" i="8"/>
  <c r="U215" i="8"/>
  <c r="U211" i="8"/>
  <c r="U309" i="8"/>
  <c r="U311" i="8"/>
  <c r="U310" i="8"/>
  <c r="U210" i="8"/>
  <c r="U236" i="8"/>
  <c r="U140" i="8"/>
  <c r="U330" i="8"/>
  <c r="U318" i="8"/>
  <c r="U169" i="8"/>
  <c r="U168" i="8"/>
  <c r="U209" i="8"/>
  <c r="U71" i="8"/>
  <c r="U238" i="8"/>
  <c r="U166" i="8"/>
  <c r="U237" i="8"/>
  <c r="U167" i="8"/>
  <c r="U165" i="8"/>
  <c r="U117" i="8"/>
  <c r="U24" i="8"/>
  <c r="U214" i="8"/>
  <c r="U213" i="8"/>
  <c r="U164" i="8"/>
  <c r="U94" i="8"/>
  <c r="CD13" i="12" l="1"/>
  <c r="BU13" i="12"/>
  <c r="CE13" i="12"/>
  <c r="BY13" i="12"/>
  <c r="BT13" i="12"/>
  <c r="CA13" i="12"/>
  <c r="BP13" i="12"/>
  <c r="BW13" i="12"/>
  <c r="BZ13" i="12"/>
  <c r="BS13" i="12"/>
  <c r="BN13" i="12"/>
  <c r="BM13" i="12"/>
  <c r="BV13" i="12"/>
  <c r="CC13" i="12"/>
  <c r="BR13" i="12"/>
  <c r="CB13" i="12"/>
  <c r="BX13" i="12"/>
  <c r="BQ13" i="12"/>
  <c r="BO13" i="12"/>
  <c r="AB13" i="12"/>
  <c r="AA13" i="12"/>
  <c r="BX210" i="8"/>
  <c r="BN210" i="8"/>
  <c r="BS210" i="8"/>
  <c r="BS209" i="8" s="1"/>
  <c r="BS310" i="8" s="1"/>
  <c r="BI210" i="8"/>
  <c r="BZ210" i="8"/>
  <c r="BK210" i="8"/>
  <c r="BY210" i="8"/>
  <c r="BG210" i="8"/>
  <c r="BM210" i="8"/>
  <c r="BM209" i="8" s="1"/>
  <c r="BM310" i="8" s="1"/>
  <c r="BU210" i="8"/>
  <c r="BO210" i="8"/>
  <c r="BP210" i="8"/>
  <c r="BH210" i="8"/>
  <c r="BV210" i="8"/>
  <c r="BF210" i="8"/>
  <c r="CA210" i="8"/>
  <c r="BJ210" i="8"/>
  <c r="BW210" i="8"/>
  <c r="BR210" i="8"/>
  <c r="BR209" i="8" s="1"/>
  <c r="BR310" i="8" s="1"/>
  <c r="BQ210" i="8"/>
  <c r="BQ209" i="8" s="1"/>
  <c r="BQ310" i="8" s="1"/>
  <c r="BL210" i="8"/>
  <c r="BL209" i="8" s="1"/>
  <c r="BL310" i="8" s="1"/>
  <c r="U261" i="8"/>
  <c r="U163" i="8"/>
  <c r="U13" i="12"/>
  <c r="U260" i="8"/>
  <c r="U233" i="8"/>
  <c r="U259" i="8"/>
  <c r="BP209" i="8" l="1"/>
  <c r="BP310" i="8" s="1"/>
  <c r="BH209" i="8"/>
  <c r="BH310" i="8" s="1"/>
  <c r="BV209" i="8"/>
  <c r="BV310" i="8" s="1"/>
  <c r="BO209" i="8"/>
  <c r="BO310" i="8" s="1"/>
  <c r="CA209" i="8"/>
  <c r="CA310" i="8" s="1"/>
  <c r="BX209" i="8"/>
  <c r="BX310" i="8" s="1"/>
  <c r="BK209" i="8"/>
  <c r="BK310" i="8" s="1"/>
  <c r="BI209" i="8"/>
  <c r="BI310" i="8" s="1"/>
  <c r="BW209" i="8"/>
  <c r="BW310" i="8" s="1"/>
  <c r="BF209" i="8"/>
  <c r="BF310" i="8" s="1"/>
  <c r="BG209" i="8"/>
  <c r="BG310" i="8" s="1"/>
  <c r="BU209" i="8"/>
  <c r="BU310" i="8" s="1"/>
  <c r="BN209" i="8"/>
  <c r="BN310" i="8" s="1"/>
  <c r="BZ209" i="8"/>
  <c r="BZ310" i="8" s="1"/>
  <c r="BJ209" i="8"/>
  <c r="BJ310" i="8" s="1"/>
  <c r="BY209" i="8"/>
  <c r="BY310" i="8" s="1"/>
  <c r="U301" i="8"/>
  <c r="U232" i="8"/>
  <c r="U256" i="8"/>
  <c r="CD329" i="8" l="1"/>
  <c r="BX320" i="8"/>
  <c r="CB320" i="8"/>
  <c r="BH21" i="9"/>
  <c r="BL21" i="9" s="1"/>
  <c r="BL23" i="9" s="1"/>
  <c r="BI21" i="9"/>
  <c r="BI23" i="9" s="1"/>
  <c r="BJ21" i="9"/>
  <c r="BJ23" i="9" s="1"/>
  <c r="BK21" i="9"/>
  <c r="BK23" i="9" s="1"/>
  <c r="BF23" i="9"/>
  <c r="BM21" i="9" l="1"/>
  <c r="BM23" i="9" s="1"/>
  <c r="BN21" i="9"/>
  <c r="BN23" i="9" s="1"/>
  <c r="BP21" i="9"/>
  <c r="BP23" i="9" s="1"/>
  <c r="BH23" i="9"/>
  <c r="BO21" i="9"/>
  <c r="BO23" i="9" s="1"/>
  <c r="BV320" i="8"/>
  <c r="BU320" i="8"/>
  <c r="BN320" i="8"/>
  <c r="BL320" i="8"/>
  <c r="BK320" i="8"/>
  <c r="BI320" i="8"/>
  <c r="BG320" i="8"/>
  <c r="BM320" i="8"/>
  <c r="BJ320" i="8"/>
  <c r="BW320" i="8"/>
  <c r="BO320" i="8"/>
  <c r="BT320" i="8"/>
  <c r="BQ320" i="8"/>
  <c r="BZ320" i="8"/>
  <c r="CA320" i="8"/>
  <c r="BY320" i="8"/>
  <c r="BR320" i="8"/>
  <c r="BF320" i="8"/>
  <c r="BS320" i="8"/>
  <c r="BP320" i="8"/>
  <c r="BH320" i="8"/>
  <c r="U255" i="8"/>
  <c r="U13" i="9"/>
  <c r="U320" i="8"/>
  <c r="BQ21" i="9" l="1"/>
  <c r="BQ23" i="9" s="1"/>
  <c r="BR21" i="9"/>
  <c r="BR23" i="9" s="1"/>
  <c r="BS21" i="9"/>
  <c r="BS23" i="9" s="1"/>
  <c r="BU21" i="9"/>
  <c r="BU23" i="9" s="1"/>
  <c r="BT21" i="9"/>
  <c r="BT23" i="9" s="1"/>
  <c r="BT329" i="8"/>
  <c r="BO329" i="8"/>
  <c r="BH329" i="8"/>
  <c r="BJ329" i="8"/>
  <c r="BR329" i="8"/>
  <c r="CB329" i="8"/>
  <c r="BS329" i="8"/>
  <c r="BN329" i="8"/>
  <c r="BY329" i="8"/>
  <c r="BQ329" i="8"/>
  <c r="BU329" i="8"/>
  <c r="BW329" i="8"/>
  <c r="BG329" i="8"/>
  <c r="BP329" i="8"/>
  <c r="CA329" i="8"/>
  <c r="BV329" i="8"/>
  <c r="BX329" i="8"/>
  <c r="BL329" i="8"/>
  <c r="BZ329" i="8"/>
  <c r="BM329" i="8"/>
  <c r="BK329" i="8"/>
  <c r="BF329" i="8"/>
  <c r="BI329" i="8"/>
  <c r="U329" i="8"/>
  <c r="BV21" i="9" l="1"/>
  <c r="BV23" i="9" s="1"/>
  <c r="BW21" i="9"/>
  <c r="BW23" i="9" s="1"/>
  <c r="BX21" i="9"/>
  <c r="BX23" i="9" s="1"/>
  <c r="BY21" i="9"/>
  <c r="BY23" i="9" s="1"/>
  <c r="BZ21" i="9"/>
  <c r="BZ23" i="9" s="1"/>
  <c r="CA21" i="9"/>
  <c r="CA23" i="9" s="1"/>
  <c r="CB21" i="9" l="1"/>
  <c r="CB23" i="9" s="1"/>
  <c r="CC21" i="9"/>
  <c r="CC23" i="9" s="1"/>
  <c r="CD21" i="9"/>
  <c r="CD23" i="9" s="1"/>
  <c r="CE21" i="9"/>
  <c r="CE23" i="9" s="1"/>
  <c r="U271" i="9"/>
  <c r="U274" i="9"/>
  <c r="U73" i="9"/>
  <c r="BF17" i="9" l="1"/>
  <c r="BG17" i="9"/>
  <c r="BH17" i="9"/>
  <c r="BI17" i="9"/>
  <c r="BJ17" i="9"/>
  <c r="BK17" i="9"/>
  <c r="BL17" i="9"/>
  <c r="BM17" i="9"/>
  <c r="BN17" i="9"/>
  <c r="BO17" i="9"/>
  <c r="BP17" i="9"/>
  <c r="BQ17" i="9"/>
  <c r="BF77" i="9"/>
  <c r="BR17" i="9"/>
  <c r="BG77" i="9"/>
  <c r="BS17" i="9"/>
  <c r="BT17" i="9"/>
  <c r="BH77" i="9"/>
  <c r="BI77" i="9"/>
  <c r="BU17" i="9"/>
  <c r="BV17" i="9"/>
  <c r="BJ77" i="9"/>
  <c r="BW17" i="9"/>
  <c r="BK77" i="9"/>
  <c r="BL77" i="9"/>
  <c r="BX17" i="9"/>
  <c r="BM77" i="9"/>
  <c r="BY17" i="9"/>
  <c r="BZ17" i="9"/>
  <c r="BN77" i="9"/>
  <c r="CA17" i="9"/>
  <c r="BO77" i="9" l="1"/>
  <c r="U15" i="9"/>
  <c r="U21" i="9"/>
  <c r="CB17" i="9" l="1"/>
  <c r="BP77" i="9"/>
  <c r="U17" i="9"/>
  <c r="BQ77" i="9" l="1"/>
  <c r="BR77" i="9" l="1"/>
  <c r="BS77" i="9"/>
  <c r="BT77" i="9"/>
  <c r="BU77" i="9"/>
  <c r="BV77" i="9"/>
  <c r="BW77" i="9"/>
  <c r="BX77" i="9" l="1"/>
  <c r="BY77" i="9" l="1"/>
  <c r="BZ77" i="9"/>
  <c r="CA77" i="9"/>
  <c r="U75" i="9"/>
  <c r="U81" i="9"/>
  <c r="CB77" i="9" l="1"/>
  <c r="U77" i="9"/>
  <c r="AI80" i="11" l="1"/>
  <c r="AG87" i="11"/>
  <c r="AI87" i="11"/>
  <c r="AE87" i="11"/>
  <c r="AC87" i="11"/>
  <c r="AF87" i="11"/>
  <c r="AD87" i="11"/>
  <c r="AF80" i="11"/>
  <c r="AD80" i="11"/>
  <c r="AK80" i="11"/>
  <c r="AE80" i="11"/>
  <c r="AC80" i="11"/>
  <c r="AG80" i="11"/>
  <c r="AK87" i="11" l="1"/>
  <c r="BK39" i="12" l="1"/>
  <c r="BL39" i="12"/>
  <c r="AQ39" i="12"/>
  <c r="BN39" i="12"/>
  <c r="BQ39" i="12"/>
  <c r="BS39" i="12"/>
  <c r="BC39" i="12"/>
  <c r="BB39" i="12"/>
  <c r="AU39" i="12"/>
  <c r="AK39" i="12"/>
  <c r="AZ39" i="12"/>
  <c r="CC39" i="12"/>
  <c r="BH39" i="12"/>
  <c r="BJ39" i="12"/>
  <c r="AS39" i="12"/>
  <c r="AL39" i="12"/>
  <c r="BD39" i="12"/>
  <c r="AT39" i="12"/>
  <c r="BU39" i="12"/>
  <c r="AY39" i="12"/>
  <c r="BA39" i="12"/>
  <c r="AJ39" i="12"/>
  <c r="AM39" i="12"/>
  <c r="AV39" i="12"/>
  <c r="BR39" i="12"/>
  <c r="BF39" i="12"/>
  <c r="AR39" i="12"/>
  <c r="BW39" i="12"/>
  <c r="AD39" i="12"/>
  <c r="AE39" i="12"/>
  <c r="AX39" i="12"/>
  <c r="BI39" i="12"/>
  <c r="AI39" i="12"/>
  <c r="AP39" i="12"/>
  <c r="AW39" i="12"/>
  <c r="CD39" i="12"/>
  <c r="BX39" i="12"/>
  <c r="BY39" i="12"/>
  <c r="CA39" i="12"/>
  <c r="BM39" i="12"/>
  <c r="BE39" i="12"/>
  <c r="AC39" i="12"/>
  <c r="CB39" i="12"/>
  <c r="BO39" i="12"/>
  <c r="BP39" i="12"/>
  <c r="AN39" i="12"/>
  <c r="AO39" i="12"/>
  <c r="AH39" i="12"/>
  <c r="BT39" i="12"/>
  <c r="AG39" i="12"/>
  <c r="BV39" i="12"/>
  <c r="BG39" i="12"/>
  <c r="BZ39" i="12"/>
  <c r="AF39" i="12"/>
  <c r="AS40" i="12" l="1"/>
  <c r="AK40" i="12"/>
  <c r="AU40" i="12"/>
  <c r="AQ40" i="12"/>
  <c r="BR40" i="12"/>
  <c r="AX40" i="12"/>
  <c r="BE40" i="12"/>
  <c r="AR40" i="12"/>
  <c r="AJ40" i="12"/>
  <c r="AD40" i="12"/>
  <c r="CC40" i="12"/>
  <c r="BI40" i="12"/>
  <c r="AZ40" i="12"/>
  <c r="AP40" i="12"/>
  <c r="AO40" i="12"/>
  <c r="BZ40" i="12"/>
  <c r="AF40" i="12"/>
  <c r="BH40" i="12"/>
  <c r="AW40" i="12"/>
  <c r="BC40" i="12"/>
  <c r="AY40" i="12"/>
  <c r="AE40" i="12"/>
  <c r="AH40" i="12"/>
  <c r="AL40" i="12"/>
  <c r="BF40" i="12"/>
  <c r="BQ40" i="12"/>
  <c r="BM40" i="12"/>
  <c r="BJ40" i="12"/>
  <c r="BX40" i="12"/>
  <c r="AG40" i="12"/>
  <c r="AM40" i="12"/>
  <c r="BP40" i="12"/>
  <c r="BA40" i="12"/>
  <c r="BS40" i="12"/>
  <c r="BK40" i="12"/>
  <c r="AC40" i="12"/>
  <c r="BY40" i="12"/>
  <c r="AI40" i="12"/>
  <c r="BU40" i="12"/>
  <c r="BB40" i="12"/>
  <c r="AT40" i="12"/>
  <c r="AN40" i="12"/>
  <c r="BD40" i="12"/>
  <c r="CA40" i="12"/>
  <c r="BG40" i="12"/>
  <c r="CB40" i="12"/>
  <c r="CD40" i="12"/>
  <c r="BT40" i="12"/>
  <c r="BL40" i="12"/>
  <c r="BN40" i="12"/>
  <c r="BV40" i="12"/>
  <c r="AV40" i="12"/>
  <c r="BO40" i="12"/>
  <c r="BW40" i="12"/>
  <c r="AL80" i="11"/>
  <c r="AM80" i="11"/>
  <c r="AN80" i="11"/>
  <c r="AO80" i="11"/>
  <c r="AP80" i="11"/>
  <c r="AQ80" i="11"/>
  <c r="CE40" i="12" l="1"/>
  <c r="CE39" i="12" l="1"/>
  <c r="AQ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87" i="11" l="1"/>
  <c r="AL87" i="11"/>
  <c r="AM87" i="11"/>
  <c r="AN87" i="11"/>
  <c r="AO87" i="11"/>
  <c r="AP87" i="11"/>
  <c r="AQ88" i="11" l="1"/>
  <c r="AC17" i="12" l="1"/>
  <c r="AC18" i="12" l="1"/>
  <c r="AD17" i="12" l="1"/>
  <c r="AE17" i="12" l="1"/>
  <c r="AF17" i="12"/>
  <c r="AC105" i="11" l="1"/>
  <c r="AC85" i="11"/>
  <c r="AC104" i="11"/>
  <c r="AC75" i="11"/>
  <c r="AC103" i="11" l="1"/>
  <c r="AD104" i="11" l="1"/>
  <c r="AC102" i="11"/>
  <c r="AE104" i="11" l="1"/>
  <c r="AE105" i="11"/>
  <c r="AE75" i="11" l="1"/>
  <c r="AF105" i="11" l="1"/>
  <c r="AF104" i="11"/>
  <c r="AF81" i="11"/>
  <c r="AF75" i="11" s="1"/>
  <c r="AE103" i="11"/>
  <c r="AE102" i="11" s="1"/>
  <c r="AF85" i="11"/>
  <c r="AF103" i="11" l="1"/>
  <c r="AF102" i="11" s="1"/>
  <c r="AG104" i="11" l="1"/>
  <c r="AH88" i="11" l="1"/>
  <c r="AG103" i="11" l="1"/>
  <c r="AG102" i="11" s="1"/>
  <c r="AI103" i="11" l="1"/>
  <c r="AI102" i="11" s="1"/>
  <c r="AI75" i="11"/>
  <c r="AJ89" i="11" l="1"/>
  <c r="AJ104" i="11"/>
  <c r="AJ105" i="11"/>
  <c r="AJ75" i="11"/>
  <c r="AJ103" i="11" l="1"/>
  <c r="AJ102" i="11" s="1"/>
  <c r="AK88" i="11" l="1"/>
  <c r="AK103" i="11" l="1"/>
  <c r="AK102" i="11" s="1"/>
  <c r="AK75" i="11"/>
  <c r="AL81" i="11" l="1"/>
  <c r="AL75" i="11" s="1"/>
  <c r="AL105" i="11" l="1"/>
  <c r="AL102" i="11" l="1"/>
  <c r="AL103" i="11" l="1"/>
  <c r="AM103" i="11" l="1"/>
  <c r="AM102" i="11" s="1"/>
  <c r="AM75" i="11"/>
  <c r="AN88" i="11" l="1"/>
  <c r="AN89" i="11"/>
  <c r="AN104" i="11"/>
  <c r="AN103" i="11" l="1"/>
  <c r="AN102" i="11" s="1"/>
  <c r="AC34" i="12" l="1"/>
  <c r="AF34" i="12" l="1"/>
  <c r="BT34" i="12"/>
  <c r="BR34" i="12"/>
  <c r="AP34" i="12"/>
  <c r="BE34" i="12"/>
  <c r="BU34" i="12"/>
  <c r="BY34" i="12"/>
  <c r="BS34" i="12"/>
  <c r="AD34" i="12"/>
  <c r="AQ34" i="12"/>
  <c r="AX34" i="12"/>
  <c r="BF34" i="12"/>
  <c r="AN34" i="12"/>
  <c r="BG34" i="12"/>
  <c r="BN34" i="12"/>
  <c r="AV34" i="12"/>
  <c r="AK34" i="12"/>
  <c r="BO34" i="12"/>
  <c r="CC34" i="12"/>
  <c r="BL34" i="12"/>
  <c r="AU34" i="12"/>
  <c r="BH34" i="12"/>
  <c r="BV34" i="12"/>
  <c r="AO34" i="12"/>
  <c r="BX34" i="12"/>
  <c r="AL34" i="12"/>
  <c r="AS34" i="12"/>
  <c r="BA34" i="12"/>
  <c r="AY34" i="12"/>
  <c r="BI34" i="12"/>
  <c r="BW34" i="12"/>
  <c r="AH34" i="12"/>
  <c r="CA34" i="12"/>
  <c r="AM34" i="12"/>
  <c r="AT34" i="12"/>
  <c r="BB34" i="12"/>
  <c r="BJ34" i="12"/>
  <c r="BP34" i="12"/>
  <c r="AI34" i="12"/>
  <c r="CB34" i="12"/>
  <c r="CD34" i="12"/>
  <c r="CE34" i="12"/>
  <c r="BC34" i="12"/>
  <c r="BZ34" i="12"/>
  <c r="BM34" i="12"/>
  <c r="AJ34" i="12"/>
  <c r="AR34" i="12"/>
  <c r="BK34" i="12"/>
  <c r="BQ34" i="12"/>
  <c r="AW34" i="12"/>
  <c r="AG34" i="12"/>
  <c r="BD34" i="12"/>
  <c r="AE34" i="12"/>
  <c r="AZ34" i="12"/>
  <c r="BD18" i="12"/>
  <c r="AT18" i="12"/>
  <c r="BC18" i="12"/>
  <c r="AW18" i="12"/>
  <c r="BX18" i="12"/>
  <c r="CD18" i="12"/>
  <c r="AU18" i="12"/>
  <c r="CC18" i="12"/>
  <c r="BF18" i="12"/>
  <c r="AF18" i="12"/>
  <c r="AR18" i="12"/>
  <c r="AN18" i="12"/>
  <c r="BA18" i="12"/>
  <c r="BB18" i="12"/>
  <c r="BZ18" i="12"/>
  <c r="BG18" i="12"/>
  <c r="AL18" i="12"/>
  <c r="AI18" i="12"/>
  <c r="BU18" i="12"/>
  <c r="AV18" i="12"/>
  <c r="AE18" i="12"/>
  <c r="BP18" i="12"/>
  <c r="BT18" i="12"/>
  <c r="BL18" i="12"/>
  <c r="AD18" i="12"/>
  <c r="AS18" i="12"/>
  <c r="AX18" i="12"/>
  <c r="AO18" i="12"/>
  <c r="AM18" i="12"/>
  <c r="BO18" i="12"/>
  <c r="BK18" i="12"/>
  <c r="AY18" i="12"/>
  <c r="AP18" i="12"/>
  <c r="BI18" i="12"/>
  <c r="AQ18" i="12"/>
  <c r="AG18" i="12"/>
  <c r="BW18" i="12"/>
  <c r="AK18" i="12"/>
  <c r="CA18" i="12"/>
  <c r="BJ18" i="12"/>
  <c r="AJ18" i="12"/>
  <c r="BE18" i="12"/>
  <c r="CE18" i="12"/>
  <c r="BR18" i="12"/>
  <c r="BH18" i="12"/>
  <c r="BV18" i="12"/>
  <c r="BN18" i="12"/>
  <c r="AH18" i="12"/>
  <c r="BQ18" i="12"/>
  <c r="BY18" i="12"/>
  <c r="BS18" i="12"/>
  <c r="BM18" i="12"/>
  <c r="AZ18" i="12"/>
  <c r="CB18" i="12"/>
  <c r="AO17" i="12"/>
  <c r="BV17" i="12"/>
  <c r="AM17" i="12"/>
  <c r="AY17" i="12"/>
  <c r="BB17" i="12"/>
  <c r="BO17" i="12"/>
  <c r="BF17" i="12"/>
  <c r="AJ17" i="12"/>
  <c r="BM17" i="12"/>
  <c r="BP17" i="12"/>
  <c r="CB17" i="12"/>
  <c r="CD17" i="12"/>
  <c r="BD17" i="12"/>
  <c r="AP17" i="12"/>
  <c r="AK17" i="12"/>
  <c r="BZ17" i="12"/>
  <c r="BW17" i="12"/>
  <c r="BA17" i="12"/>
  <c r="BU17" i="12"/>
  <c r="BG17" i="12"/>
  <c r="AS17" i="12"/>
  <c r="CE17" i="12"/>
  <c r="BQ17" i="12"/>
  <c r="BR17" i="12"/>
  <c r="AI17" i="12"/>
  <c r="AU17" i="12"/>
  <c r="BS17" i="12"/>
  <c r="AR17" i="12"/>
  <c r="AN17" i="12"/>
  <c r="AQ17" i="12"/>
  <c r="BI17" i="12"/>
  <c r="CC17" i="12"/>
  <c r="BX17" i="12"/>
  <c r="BJ17" i="12"/>
  <c r="BE17" i="12"/>
  <c r="BK17" i="12"/>
  <c r="AZ17" i="12"/>
  <c r="BL17" i="12"/>
  <c r="AG17" i="12"/>
  <c r="BN17" i="12"/>
  <c r="AV17" i="12"/>
  <c r="BH17" i="12"/>
  <c r="AT17" i="12"/>
  <c r="BT17" i="12"/>
  <c r="AL17" i="12"/>
  <c r="CA17" i="12"/>
  <c r="AW17" i="12"/>
  <c r="BY17" i="12"/>
  <c r="AH17" i="12"/>
  <c r="BC17" i="12"/>
  <c r="AX17" i="12"/>
  <c r="AO103" i="11" l="1"/>
  <c r="AO102" i="11" s="1"/>
  <c r="AQ81" i="11"/>
  <c r="AQ75" i="11" s="1"/>
  <c r="AF89" i="11"/>
  <c r="AL89" i="11"/>
  <c r="AF88" i="11"/>
  <c r="AI88" i="11"/>
  <c r="AP88" i="11"/>
  <c r="AQ85" i="11"/>
  <c r="AG85" i="11"/>
  <c r="AH85" i="11"/>
  <c r="AN85" i="11"/>
  <c r="AP89" i="11"/>
  <c r="AD81" i="11"/>
  <c r="AD75" i="11" s="1"/>
  <c r="AP81" i="11"/>
  <c r="AP75" i="11" s="1"/>
  <c r="AG75" i="11"/>
  <c r="AH75" i="11"/>
  <c r="AN75" i="11"/>
  <c r="U86" i="11"/>
  <c r="U20" i="12"/>
  <c r="AP105" i="11" l="1"/>
  <c r="AQ105" i="11"/>
  <c r="AQ103" i="11"/>
  <c r="AD103" i="11"/>
  <c r="AH103" i="11"/>
  <c r="AH102" i="11" s="1"/>
  <c r="AP103" i="11"/>
  <c r="AQ104" i="11"/>
  <c r="AP104" i="11"/>
  <c r="AO115" i="11" l="1"/>
  <c r="AP102" i="11"/>
  <c r="AD102" i="11"/>
  <c r="AQ102" i="11"/>
  <c r="BC52" i="12" l="1"/>
  <c r="BK52" i="12"/>
  <c r="AC52" i="12"/>
  <c r="BT52" i="12"/>
  <c r="AK52" i="12"/>
  <c r="AV52" i="12"/>
  <c r="BE52" i="12"/>
  <c r="AW52" i="12"/>
  <c r="BS52" i="12"/>
  <c r="BB52" i="12"/>
  <c r="AM52" i="12"/>
  <c r="CB52" i="12"/>
  <c r="BJ52" i="12"/>
  <c r="AS52" i="12"/>
  <c r="AU52" i="12"/>
  <c r="AD52" i="12"/>
  <c r="AE52" i="12"/>
  <c r="BL52" i="12"/>
  <c r="CA52" i="12"/>
  <c r="BA52" i="12"/>
  <c r="AJ52" i="12"/>
  <c r="AL52" i="12"/>
  <c r="BX52" i="12"/>
  <c r="BY52" i="12"/>
  <c r="BZ52" i="12"/>
  <c r="BR52" i="12"/>
  <c r="AR52" i="12"/>
  <c r="AI52" i="12"/>
  <c r="BW52" i="12"/>
  <c r="BP52" i="12"/>
  <c r="BQ52" i="12"/>
  <c r="BI52" i="12"/>
  <c r="AQ52" i="12"/>
  <c r="AH52" i="12"/>
  <c r="CE52" i="12"/>
  <c r="BV52" i="12"/>
  <c r="BO52" i="12"/>
  <c r="BH52" i="12"/>
  <c r="AZ52" i="12"/>
  <c r="AT52" i="12"/>
  <c r="AP52" i="12"/>
  <c r="AG52" i="12"/>
  <c r="CD52" i="12"/>
  <c r="BU52" i="12"/>
  <c r="BN52" i="12"/>
  <c r="BG52" i="12"/>
  <c r="AY52" i="12"/>
  <c r="AF52" i="12"/>
  <c r="AO52" i="12"/>
  <c r="CC52" i="12"/>
  <c r="BD52" i="12"/>
  <c r="BM52" i="12"/>
  <c r="BF52" i="12"/>
  <c r="AX52" i="12"/>
  <c r="AN52" i="12"/>
  <c r="AD115" i="11" l="1"/>
  <c r="AF115" i="11"/>
  <c r="AH115" i="11"/>
  <c r="AJ115" i="11"/>
  <c r="AL115" i="11"/>
  <c r="AM115" i="11"/>
  <c r="AP115" i="11"/>
  <c r="AQ115" i="11"/>
  <c r="AF119" i="11" l="1"/>
  <c r="AL119" i="11"/>
  <c r="AI119" i="11"/>
  <c r="AE119" i="11"/>
  <c r="AG119" i="11"/>
  <c r="AQ119" i="11"/>
  <c r="AH119" i="11"/>
  <c r="AN119" i="11"/>
  <c r="AK119" i="11"/>
  <c r="AM119" i="11"/>
  <c r="AO119" i="11"/>
  <c r="AC119" i="11"/>
  <c r="AJ119" i="11"/>
  <c r="AD119" i="11"/>
  <c r="AP119" i="11"/>
  <c r="AD91" i="11"/>
  <c r="AD90" i="11"/>
  <c r="AK90" i="11"/>
  <c r="AE90" i="11"/>
  <c r="AO90" i="11"/>
  <c r="AI90" i="11"/>
  <c r="AM90" i="11"/>
  <c r="AE91" i="11"/>
  <c r="AF90" i="11"/>
  <c r="AH90" i="11"/>
  <c r="AN91" i="11"/>
  <c r="AP91" i="11"/>
  <c r="AG90" i="11"/>
  <c r="AN90" i="11"/>
  <c r="AP90" i="11"/>
  <c r="AI91" i="11"/>
  <c r="AM91" i="11"/>
  <c r="AO91" i="11"/>
  <c r="AQ91" i="11"/>
  <c r="AL91" i="11"/>
  <c r="AC91" i="11"/>
  <c r="AJ91" i="11"/>
  <c r="AQ90" i="11"/>
  <c r="AL90" i="11"/>
  <c r="AC90" i="11"/>
  <c r="AJ90" i="11"/>
  <c r="AF91" i="11"/>
  <c r="AH91" i="11"/>
  <c r="U109" i="11"/>
  <c r="AG121" i="11" l="1"/>
  <c r="AP121" i="11"/>
  <c r="AF121" i="11"/>
  <c r="AM121" i="11"/>
  <c r="AJ121" i="11"/>
  <c r="AQ121" i="11"/>
  <c r="AI121" i="11"/>
  <c r="AI84" i="11"/>
  <c r="AL84" i="11"/>
  <c r="AL94" i="11" s="1"/>
  <c r="AP84" i="11"/>
  <c r="AP94" i="11" s="1"/>
  <c r="AG84" i="11"/>
  <c r="AK84" i="11"/>
  <c r="AK94" i="11" s="1"/>
  <c r="AH84" i="11"/>
  <c r="AH94" i="11" s="1"/>
  <c r="AN84" i="11"/>
  <c r="AQ84" i="11"/>
  <c r="AQ94" i="11" s="1"/>
  <c r="AD84" i="11"/>
  <c r="AD94" i="11" s="1"/>
  <c r="AE84" i="11"/>
  <c r="AE94" i="11" s="1"/>
  <c r="AC84" i="11"/>
  <c r="AC94" i="11" s="1"/>
  <c r="AO84" i="11"/>
  <c r="AJ84" i="11"/>
  <c r="AJ94" i="11" s="1"/>
  <c r="AM84" i="11"/>
  <c r="AF84" i="11"/>
  <c r="AH129" i="11" l="1"/>
  <c r="AL129" i="11"/>
  <c r="AO129" i="11"/>
  <c r="AK129" i="11"/>
  <c r="AC129" i="11"/>
  <c r="AQ129" i="11"/>
  <c r="AJ129" i="11"/>
  <c r="AE129" i="11"/>
  <c r="AP129" i="11"/>
  <c r="AD129" i="11"/>
  <c r="AN94" i="11"/>
  <c r="AF94" i="11"/>
  <c r="AI94" i="11"/>
  <c r="AM94" i="11"/>
  <c r="AG94" i="11"/>
  <c r="U99" i="11"/>
  <c r="AC16" i="12" l="1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AM129" i="11"/>
  <c r="AI129" i="11"/>
  <c r="AF129" i="11"/>
  <c r="AN129" i="11"/>
  <c r="AG129" i="11"/>
  <c r="AF131" i="11" l="1"/>
  <c r="AE131" i="11"/>
  <c r="AL131" i="11"/>
  <c r="AD131" i="11"/>
  <c r="AK131" i="11"/>
  <c r="AC131" i="11"/>
  <c r="AJ131" i="11"/>
  <c r="AI131" i="11"/>
  <c r="AM131" i="11"/>
  <c r="AQ131" i="11"/>
  <c r="AP131" i="11"/>
  <c r="AH131" i="11"/>
  <c r="AO131" i="11"/>
  <c r="AG131" i="11"/>
  <c r="AN131" i="11"/>
  <c r="AC108" i="11" l="1"/>
  <c r="AC113" i="11" s="1"/>
  <c r="AC117" i="11" s="1"/>
  <c r="AC128" i="11" s="1"/>
  <c r="AC127" i="11" s="1"/>
  <c r="AB328" i="9"/>
  <c r="AB327" i="9" l="1"/>
  <c r="AC121" i="11" l="1"/>
  <c r="AD108" i="11" l="1"/>
  <c r="AD113" i="11" s="1"/>
  <c r="AD117" i="11" s="1"/>
  <c r="AD128" i="11" s="1"/>
  <c r="AD127" i="11" s="1"/>
  <c r="AL328" i="9"/>
  <c r="AL327" i="9" l="1"/>
  <c r="AD121" i="11"/>
  <c r="AE123" i="11" l="1"/>
  <c r="AE121" i="11"/>
  <c r="AE108" i="11" l="1"/>
  <c r="AE113" i="11" s="1"/>
  <c r="AE117" i="11" s="1"/>
  <c r="AE128" i="11" s="1"/>
  <c r="AE127" i="11" s="1"/>
  <c r="AH121" i="11"/>
  <c r="AC123" i="11" l="1"/>
  <c r="AD123" i="11"/>
  <c r="AL121" i="11"/>
  <c r="AF108" i="11" l="1"/>
  <c r="AF113" i="11" s="1"/>
  <c r="AF117" i="11" s="1"/>
  <c r="AF128" i="11" s="1"/>
  <c r="AF127" i="11" s="1"/>
  <c r="AG91" i="11"/>
  <c r="AN121" i="11"/>
  <c r="AL123" i="11"/>
  <c r="AF123" i="11" l="1"/>
  <c r="AN123" i="11"/>
  <c r="AO121" i="11"/>
  <c r="AH123" i="11" l="1"/>
  <c r="AG123" i="11" l="1"/>
  <c r="AK121" i="11"/>
  <c r="AG108" i="11"/>
  <c r="AG113" i="11" s="1"/>
  <c r="AG117" i="11" s="1"/>
  <c r="AG128" i="11" s="1"/>
  <c r="AG127" i="11" s="1"/>
  <c r="AK123" i="11"/>
  <c r="AO123" i="11"/>
  <c r="AH108" i="11" l="1"/>
  <c r="AH113" i="11" s="1"/>
  <c r="AH117" i="11" s="1"/>
  <c r="AH128" i="11" s="1"/>
  <c r="AH127" i="11" s="1"/>
  <c r="AI123" i="11" l="1"/>
  <c r="AI108" i="11" l="1"/>
  <c r="AI113" i="11" s="1"/>
  <c r="AI117" i="11" s="1"/>
  <c r="AI128" i="11" s="1"/>
  <c r="AI127" i="11" s="1"/>
  <c r="AJ123" i="11" l="1"/>
  <c r="AK91" i="11" l="1"/>
  <c r="AJ108" i="11"/>
  <c r="AJ113" i="11" s="1"/>
  <c r="AJ117" i="11" s="1"/>
  <c r="AJ128" i="11" s="1"/>
  <c r="AJ127" i="11" s="1"/>
  <c r="AM123" i="11" l="1"/>
  <c r="AK108" i="11" l="1"/>
  <c r="AK113" i="11" s="1"/>
  <c r="AK117" i="11" s="1"/>
  <c r="AK128" i="11" s="1"/>
  <c r="AK127" i="11" s="1"/>
  <c r="AL108" i="11" l="1"/>
  <c r="AL113" i="11" s="1"/>
  <c r="AL117" i="11" s="1"/>
  <c r="AL128" i="11" s="1"/>
  <c r="AL127" i="11" s="1"/>
  <c r="AP123" i="11" l="1"/>
  <c r="AQ123" i="11" l="1"/>
  <c r="AM108" i="11"/>
  <c r="AM113" i="11" s="1"/>
  <c r="AM117" i="11" s="1"/>
  <c r="AM128" i="11" s="1"/>
  <c r="AM127" i="11" s="1"/>
  <c r="AN108" i="11" l="1"/>
  <c r="AN113" i="11" s="1"/>
  <c r="AN117" i="11" s="1"/>
  <c r="AN128" i="11" s="1"/>
  <c r="AN127" i="11" s="1"/>
  <c r="AO108" i="11" l="1"/>
  <c r="AO113" i="11" s="1"/>
  <c r="AO117" i="11" s="1"/>
  <c r="AO128" i="11" s="1"/>
  <c r="AO127" i="11" s="1"/>
  <c r="AP108" i="11" l="1"/>
  <c r="AP113" i="11" s="1"/>
  <c r="AP117" i="11" s="1"/>
  <c r="AP128" i="11" s="1"/>
  <c r="AP127" i="11" s="1"/>
  <c r="AQ108" i="11" l="1"/>
  <c r="AQ113" i="11" s="1"/>
  <c r="AQ117" i="11" s="1"/>
  <c r="AQ128" i="11" s="1"/>
  <c r="AQ127" i="11" s="1"/>
  <c r="AV25" i="12" l="1"/>
  <c r="AV11" i="12" s="1"/>
  <c r="AW25" i="12"/>
  <c r="AW11" i="12" s="1"/>
  <c r="BF25" i="12"/>
  <c r="BF11" i="12" s="1"/>
  <c r="BO25" i="12"/>
  <c r="BO11" i="12" s="1"/>
  <c r="AT25" i="12"/>
  <c r="AT11" i="12" s="1"/>
  <c r="BK25" i="12"/>
  <c r="BK11" i="12" s="1"/>
  <c r="BS25" i="12"/>
  <c r="BS11" i="12" s="1"/>
  <c r="AO25" i="12"/>
  <c r="AO11" i="12" s="1"/>
  <c r="AX25" i="12"/>
  <c r="AX11" i="12" s="1"/>
  <c r="BG25" i="12"/>
  <c r="BG11" i="12" s="1"/>
  <c r="BX25" i="12"/>
  <c r="BX11" i="12" s="1"/>
  <c r="AL25" i="12"/>
  <c r="AL11" i="12" s="1"/>
  <c r="BC25" i="12"/>
  <c r="BC11" i="12" s="1"/>
  <c r="BT25" i="12"/>
  <c r="BT11" i="12" s="1"/>
  <c r="CB25" i="12"/>
  <c r="CB11" i="12" s="1"/>
  <c r="AP25" i="12"/>
  <c r="AP11" i="12" s="1"/>
  <c r="AY25" i="12"/>
  <c r="AY11" i="12" s="1"/>
  <c r="BP25" i="12"/>
  <c r="BP11" i="12" s="1"/>
  <c r="AD25" i="12"/>
  <c r="AD11" i="12" s="1"/>
  <c r="AU25" i="12"/>
  <c r="AU11" i="12" s="1"/>
  <c r="BL25" i="12"/>
  <c r="BL11" i="12" s="1"/>
  <c r="AG25" i="12"/>
  <c r="AG11" i="12" s="1"/>
  <c r="AQ25" i="12"/>
  <c r="AQ11" i="12" s="1"/>
  <c r="BH25" i="12"/>
  <c r="BH11" i="12" s="1"/>
  <c r="BY25" i="12"/>
  <c r="BY11" i="12" s="1"/>
  <c r="AM25" i="12"/>
  <c r="AM11" i="12" s="1"/>
  <c r="BD25" i="12"/>
  <c r="BD11" i="12" s="1"/>
  <c r="AZ25" i="12"/>
  <c r="AZ11" i="12" s="1"/>
  <c r="BQ25" i="12"/>
  <c r="BQ11" i="12" s="1"/>
  <c r="AE25" i="12"/>
  <c r="AE11" i="12" s="1"/>
  <c r="CE25" i="12"/>
  <c r="CC25" i="12"/>
  <c r="CC11" i="12" s="1"/>
  <c r="AI25" i="12"/>
  <c r="AI11" i="12" s="1"/>
  <c r="BI25" i="12"/>
  <c r="BI11" i="12" s="1"/>
  <c r="BZ25" i="12"/>
  <c r="BZ11" i="12" s="1"/>
  <c r="AN25" i="12"/>
  <c r="AN11" i="12" s="1"/>
  <c r="BU25" i="12"/>
  <c r="BU11" i="12" s="1"/>
  <c r="CD25" i="12"/>
  <c r="CD11" i="12" s="1"/>
  <c r="AJ25" i="12"/>
  <c r="AJ11" i="12" s="1"/>
  <c r="AR25" i="12"/>
  <c r="AR11" i="12" s="1"/>
  <c r="BR25" i="12"/>
  <c r="BR11" i="12" s="1"/>
  <c r="AF25" i="12"/>
  <c r="AF11" i="12" s="1"/>
  <c r="BM25" i="12"/>
  <c r="BM11" i="12" s="1"/>
  <c r="BV25" i="12"/>
  <c r="BV11" i="12" s="1"/>
  <c r="AC25" i="12"/>
  <c r="AC11" i="12" s="1"/>
  <c r="AS25" i="12"/>
  <c r="AS11" i="12" s="1"/>
  <c r="BA25" i="12"/>
  <c r="BA11" i="12" s="1"/>
  <c r="CA25" i="12"/>
  <c r="CA11" i="12" s="1"/>
  <c r="BE25" i="12"/>
  <c r="BE11" i="12" s="1"/>
  <c r="BN25" i="12"/>
  <c r="BN11" i="12" s="1"/>
  <c r="BW25" i="12"/>
  <c r="BW11" i="12" s="1"/>
  <c r="AK25" i="12"/>
  <c r="AK11" i="12" s="1"/>
  <c r="BB25" i="12"/>
  <c r="BB11" i="12" s="1"/>
  <c r="BJ25" i="12"/>
  <c r="BJ11" i="12" s="1"/>
  <c r="AH25" i="12"/>
  <c r="AH11" i="12" s="1"/>
  <c r="AF35" i="12"/>
  <c r="AE35" i="12"/>
  <c r="AM35" i="12"/>
  <c r="AI35" i="12"/>
  <c r="AR35" i="12"/>
  <c r="BI35" i="12"/>
  <c r="BZ35" i="12"/>
  <c r="BM35" i="12"/>
  <c r="AN35" i="12"/>
  <c r="AJ35" i="12"/>
  <c r="BA35" i="12"/>
  <c r="BR35" i="12"/>
  <c r="BN35" i="12"/>
  <c r="CC35" i="12"/>
  <c r="AC35" i="12"/>
  <c r="AS35" i="12"/>
  <c r="BJ35" i="12"/>
  <c r="CA35" i="12"/>
  <c r="BO35" i="12"/>
  <c r="BU35" i="12"/>
  <c r="CD35" i="12"/>
  <c r="AK35" i="12"/>
  <c r="BB35" i="12"/>
  <c r="BS35" i="12"/>
  <c r="BE35" i="12"/>
  <c r="BP35" i="12"/>
  <c r="BV35" i="12"/>
  <c r="CE35" i="12"/>
  <c r="AT35" i="12"/>
  <c r="BK35" i="12"/>
  <c r="AW35" i="12"/>
  <c r="BF35" i="12"/>
  <c r="BY35" i="12"/>
  <c r="BW35" i="12"/>
  <c r="BC35" i="12"/>
  <c r="AO35" i="12"/>
  <c r="AX35" i="12"/>
  <c r="BG35" i="12"/>
  <c r="BX35" i="12"/>
  <c r="AL35" i="12"/>
  <c r="AG35" i="12"/>
  <c r="AP35" i="12"/>
  <c r="AY35" i="12"/>
  <c r="BH35" i="12"/>
  <c r="AD35" i="12"/>
  <c r="AU35" i="12"/>
  <c r="AH35" i="12"/>
  <c r="AQ35" i="12"/>
  <c r="AZ35" i="12"/>
  <c r="BQ35" i="12"/>
  <c r="BL35" i="12"/>
  <c r="BD35" i="12"/>
  <c r="AV35" i="12"/>
  <c r="CB35" i="12"/>
  <c r="BT35" i="12"/>
  <c r="BS36" i="12"/>
  <c r="BS31" i="12" s="1"/>
  <c r="BS30" i="12" s="1"/>
  <c r="BB36" i="12"/>
  <c r="BB31" i="12" s="1"/>
  <c r="BB30" i="12" s="1"/>
  <c r="CA36" i="12"/>
  <c r="CA31" i="12" s="1"/>
  <c r="CA30" i="12" s="1"/>
  <c r="BD36" i="12"/>
  <c r="BD31" i="12" s="1"/>
  <c r="BD30" i="12" s="1"/>
  <c r="BI36" i="12"/>
  <c r="BI31" i="12" s="1"/>
  <c r="BI30" i="12" s="1"/>
  <c r="CC36" i="12"/>
  <c r="AF36" i="12"/>
  <c r="AF31" i="12" s="1"/>
  <c r="AF30" i="12" s="1"/>
  <c r="CE36" i="12"/>
  <c r="AL36" i="12"/>
  <c r="AL31" i="12" s="1"/>
  <c r="AL30" i="12" s="1"/>
  <c r="AG36" i="12"/>
  <c r="AG31" i="12" s="1"/>
  <c r="AG30" i="12" s="1"/>
  <c r="CB36" i="12"/>
  <c r="AI36" i="12"/>
  <c r="AI31" i="12" s="1"/>
  <c r="AI30" i="12" s="1"/>
  <c r="AX36" i="12"/>
  <c r="BE36" i="12"/>
  <c r="BE31" i="12" s="1"/>
  <c r="BE30" i="12" s="1"/>
  <c r="BF36" i="12"/>
  <c r="BF31" i="12" s="1"/>
  <c r="BF30" i="12" s="1"/>
  <c r="BK36" i="12"/>
  <c r="AU36" i="12"/>
  <c r="AU31" i="12" s="1"/>
  <c r="AU30" i="12" s="1"/>
  <c r="AY36" i="12"/>
  <c r="AY31" i="12" s="1"/>
  <c r="AY30" i="12" s="1"/>
  <c r="AO36" i="12"/>
  <c r="AO31" i="12" s="1"/>
  <c r="AO30" i="12" s="1"/>
  <c r="BL36" i="12"/>
  <c r="BL31" i="12" s="1"/>
  <c r="BL30" i="12" s="1"/>
  <c r="BQ36" i="12"/>
  <c r="BQ31" i="12" s="1"/>
  <c r="BQ30" i="12" s="1"/>
  <c r="AN36" i="12"/>
  <c r="AN31" i="12" s="1"/>
  <c r="AN30" i="12" s="1"/>
  <c r="BA36" i="12"/>
  <c r="BA31" i="12" s="1"/>
  <c r="BA30" i="12" s="1"/>
  <c r="BO36" i="12"/>
  <c r="BO31" i="12" s="1"/>
  <c r="BO30" i="12" s="1"/>
  <c r="BR36" i="12"/>
  <c r="BR31" i="12" s="1"/>
  <c r="BR30" i="12" s="1"/>
  <c r="AQ36" i="12"/>
  <c r="AQ31" i="12" s="1"/>
  <c r="AQ30" i="12" s="1"/>
  <c r="AJ36" i="12"/>
  <c r="AJ31" i="12" s="1"/>
  <c r="AJ30" i="12" s="1"/>
  <c r="CD36" i="12"/>
  <c r="CD31" i="12" s="1"/>
  <c r="CD30" i="12" s="1"/>
  <c r="BP36" i="12"/>
  <c r="BP31" i="12" s="1"/>
  <c r="BP30" i="12" s="1"/>
  <c r="AV36" i="12"/>
  <c r="AW36" i="12"/>
  <c r="AW31" i="12" s="1"/>
  <c r="AW30" i="12" s="1"/>
  <c r="BM36" i="12"/>
  <c r="BM31" i="12" s="1"/>
  <c r="BM30" i="12" s="1"/>
  <c r="AE36" i="12"/>
  <c r="AE31" i="12" s="1"/>
  <c r="AE30" i="12" s="1"/>
  <c r="AZ36" i="12"/>
  <c r="AZ31" i="12" s="1"/>
  <c r="AZ30" i="12" s="1"/>
  <c r="BZ36" i="12"/>
  <c r="BZ31" i="12" s="1"/>
  <c r="BZ30" i="12" s="1"/>
  <c r="AT36" i="12"/>
  <c r="AT31" i="12" s="1"/>
  <c r="AT30" i="12" s="1"/>
  <c r="BT36" i="12"/>
  <c r="BT31" i="12" s="1"/>
  <c r="BT30" i="12" s="1"/>
  <c r="AD36" i="12"/>
  <c r="BC36" i="12"/>
  <c r="BC31" i="12" s="1"/>
  <c r="BC30" i="12" s="1"/>
  <c r="BW36" i="12"/>
  <c r="BW31" i="12" s="1"/>
  <c r="BW30" i="12" s="1"/>
  <c r="AM36" i="12"/>
  <c r="AM31" i="12" s="1"/>
  <c r="AM30" i="12" s="1"/>
  <c r="BG36" i="12"/>
  <c r="BG31" i="12" s="1"/>
  <c r="BG30" i="12" s="1"/>
  <c r="BY36" i="12"/>
  <c r="BY31" i="12" s="1"/>
  <c r="BY30" i="12" s="1"/>
  <c r="AC36" i="12"/>
  <c r="AC31" i="12" s="1"/>
  <c r="AC30" i="12" s="1"/>
  <c r="BU36" i="12"/>
  <c r="BU31" i="12" s="1"/>
  <c r="BU30" i="12" s="1"/>
  <c r="BN36" i="12"/>
  <c r="BN31" i="12" s="1"/>
  <c r="BN30" i="12" s="1"/>
  <c r="BJ36" i="12"/>
  <c r="BJ31" i="12" s="1"/>
  <c r="BJ30" i="12" s="1"/>
  <c r="AK36" i="12"/>
  <c r="AK31" i="12" s="1"/>
  <c r="AK30" i="12" s="1"/>
  <c r="AR36" i="12"/>
  <c r="AR31" i="12" s="1"/>
  <c r="AR30" i="12" s="1"/>
  <c r="AH36" i="12"/>
  <c r="AH31" i="12" s="1"/>
  <c r="AH30" i="12" s="1"/>
  <c r="AS36" i="12"/>
  <c r="AS31" i="12" s="1"/>
  <c r="AS30" i="12" s="1"/>
  <c r="BX36" i="12"/>
  <c r="BX31" i="12" s="1"/>
  <c r="BX30" i="12" s="1"/>
  <c r="AP36" i="12"/>
  <c r="AP31" i="12" s="1"/>
  <c r="AP30" i="12" s="1"/>
  <c r="BH36" i="12"/>
  <c r="BH31" i="12" s="1"/>
  <c r="BH30" i="12" s="1"/>
  <c r="BV36" i="12"/>
  <c r="BV31" i="12" s="1"/>
  <c r="BV30" i="12" s="1"/>
  <c r="CE11" i="12" l="1"/>
  <c r="BK31" i="12"/>
  <c r="BK30" i="12" s="1"/>
  <c r="AD31" i="12"/>
  <c r="AD30" i="12" s="1"/>
  <c r="AV31" i="12"/>
  <c r="AV30" i="12" s="1"/>
  <c r="CC31" i="12"/>
  <c r="CC30" i="12" s="1"/>
  <c r="AX31" i="12"/>
  <c r="AX30" i="12" s="1"/>
  <c r="CB31" i="12"/>
  <c r="CB30" i="12" s="1"/>
  <c r="CE31" i="12"/>
  <c r="CE30" i="12" s="1"/>
  <c r="AC28" i="12" l="1"/>
  <c r="AP28" i="12"/>
  <c r="AF28" i="12"/>
  <c r="CC28" i="12"/>
  <c r="BX28" i="12"/>
  <c r="BF28" i="12"/>
  <c r="AE28" i="12"/>
  <c r="BG28" i="12"/>
  <c r="AS28" i="12"/>
  <c r="BI28" i="12"/>
  <c r="BE28" i="12"/>
  <c r="BK28" i="12"/>
  <c r="AZ28" i="12"/>
  <c r="BO28" i="12"/>
  <c r="BA28" i="12"/>
  <c r="BM28" i="12"/>
  <c r="AM28" i="12"/>
  <c r="AH28" i="12"/>
  <c r="BD28" i="12"/>
  <c r="AX28" i="12"/>
  <c r="AN28" i="12"/>
  <c r="AW28" i="12"/>
  <c r="BW28" i="12"/>
  <c r="AR28" i="12"/>
  <c r="CA28" i="12"/>
  <c r="AI28" i="12"/>
  <c r="BQ28" i="12"/>
  <c r="AV28" i="12"/>
  <c r="AQ28" i="12"/>
  <c r="BR28" i="12"/>
  <c r="BC28" i="12"/>
  <c r="AK28" i="12"/>
  <c r="BB28" i="12"/>
  <c r="CB28" i="12"/>
  <c r="BL28" i="12"/>
  <c r="BP28" i="12"/>
  <c r="AD28" i="12"/>
  <c r="AU28" i="12"/>
  <c r="BY28" i="12"/>
  <c r="BJ28" i="12"/>
  <c r="BS28" i="12"/>
  <c r="AG28" i="12"/>
  <c r="AO28" i="12"/>
  <c r="CD28" i="12"/>
  <c r="BT28" i="12"/>
  <c r="BN28" i="12"/>
  <c r="BZ28" i="12"/>
  <c r="BV28" i="12"/>
  <c r="AL28" i="12"/>
  <c r="AY28" i="12"/>
  <c r="AJ28" i="12"/>
  <c r="AT28" i="12"/>
  <c r="BU28" i="12"/>
  <c r="BH28" i="12"/>
  <c r="CE28" i="12"/>
  <c r="AB46" i="1"/>
  <c r="BJ46" i="1"/>
  <c r="AS46" i="1"/>
  <c r="CB46" i="1"/>
  <c r="BC46" i="1"/>
  <c r="AX46" i="1"/>
  <c r="BU46" i="1"/>
  <c r="BQ46" i="1"/>
  <c r="AA46" i="1"/>
  <c r="AL46" i="1"/>
  <c r="AF46" i="1"/>
  <c r="BV46" i="1"/>
  <c r="BW46" i="1"/>
  <c r="Y46" i="1"/>
  <c r="BK46" i="1"/>
  <c r="BO46" i="1"/>
  <c r="AM46" i="1"/>
  <c r="BF46" i="1"/>
  <c r="AG46" i="1"/>
  <c r="BZ46" i="1"/>
  <c r="BD46" i="1"/>
  <c r="BY46" i="1"/>
  <c r="BI46" i="1"/>
  <c r="BR46" i="1"/>
  <c r="AJ46" i="1"/>
  <c r="BT46" i="1"/>
  <c r="AN46" i="1"/>
  <c r="AI46" i="1"/>
  <c r="BB46" i="1"/>
  <c r="AD46" i="1"/>
  <c r="Z46" i="1"/>
  <c r="CE46" i="1"/>
  <c r="AY46" i="1"/>
  <c r="AU46" i="1"/>
  <c r="BM46" i="1"/>
  <c r="BP46" i="1"/>
  <c r="AQ46" i="1"/>
  <c r="CC46" i="1"/>
  <c r="AO46" i="1"/>
  <c r="AT46" i="1"/>
  <c r="AW46" i="1"/>
  <c r="BX46" i="1"/>
  <c r="CA46" i="1"/>
  <c r="AH46" i="1"/>
  <c r="AZ46" i="1"/>
  <c r="BH46" i="1"/>
  <c r="AK46" i="1"/>
  <c r="AR46" i="1"/>
  <c r="BE46" i="1"/>
  <c r="BL46" i="1"/>
  <c r="AE46" i="1"/>
  <c r="BN46" i="1"/>
  <c r="BA46" i="1"/>
  <c r="AC46" i="1"/>
  <c r="BS46" i="1"/>
  <c r="BG46" i="1"/>
  <c r="AV46" i="1"/>
  <c r="AP46" i="1"/>
  <c r="CD46" i="1"/>
  <c r="AO12" i="10" l="1"/>
  <c r="AO13" i="10" s="1"/>
  <c r="BF12" i="10"/>
  <c r="BF13" i="10" s="1"/>
  <c r="BU12" i="10"/>
  <c r="BU13" i="10" s="1"/>
  <c r="BA12" i="10"/>
  <c r="BA13" i="10" s="1"/>
  <c r="BN12" i="10"/>
  <c r="BN13" i="10" s="1"/>
  <c r="AQ12" i="10"/>
  <c r="AQ13" i="10" s="1"/>
  <c r="AQ57" i="10" s="1"/>
  <c r="AK12" i="10"/>
  <c r="AK13" i="10" s="1"/>
  <c r="AK57" i="10" s="1"/>
  <c r="CC12" i="10"/>
  <c r="CC13" i="10" s="1"/>
  <c r="CE12" i="10"/>
  <c r="CE13" i="10" s="1"/>
  <c r="AS12" i="10"/>
  <c r="AS13" i="10" s="1"/>
  <c r="BV12" i="10"/>
  <c r="BV13" i="10" s="1"/>
  <c r="AP12" i="10"/>
  <c r="AP13" i="10" s="1"/>
  <c r="AP57" i="10" s="1"/>
  <c r="AV12" i="10"/>
  <c r="AV13" i="10" s="1"/>
  <c r="AZ12" i="10"/>
  <c r="AZ13" i="10" s="1"/>
  <c r="BI12" i="10"/>
  <c r="BI13" i="10" s="1"/>
  <c r="BE12" i="10"/>
  <c r="BE13" i="10" s="1"/>
  <c r="BH12" i="10"/>
  <c r="BH13" i="10" s="1"/>
  <c r="CB12" i="10"/>
  <c r="CB13" i="10" s="1"/>
  <c r="CA12" i="10"/>
  <c r="CA13" i="10" s="1"/>
  <c r="AE12" i="10"/>
  <c r="AE13" i="10" s="1"/>
  <c r="AE57" i="10" s="1"/>
  <c r="BP12" i="10"/>
  <c r="BP13" i="10" s="1"/>
  <c r="AD12" i="10"/>
  <c r="AD13" i="10" s="1"/>
  <c r="AD57" i="10" s="1"/>
  <c r="BY12" i="10"/>
  <c r="BY13" i="10" s="1"/>
  <c r="BR12" i="10"/>
  <c r="BR13" i="10" s="1"/>
  <c r="BG12" i="10"/>
  <c r="BG13" i="10" s="1"/>
  <c r="BL12" i="10"/>
  <c r="BL13" i="10" s="1"/>
  <c r="AN12" i="10"/>
  <c r="AN13" i="10" s="1"/>
  <c r="AU12" i="10"/>
  <c r="AU13" i="10" s="1"/>
  <c r="AH12" i="10"/>
  <c r="AH13" i="10" s="1"/>
  <c r="AH57" i="10" s="1"/>
  <c r="BM12" i="10"/>
  <c r="BM13" i="10" s="1"/>
  <c r="BB12" i="10"/>
  <c r="BB13" i="10" s="1"/>
  <c r="BQ12" i="10"/>
  <c r="BQ13" i="10" s="1"/>
  <c r="BX12" i="10"/>
  <c r="BX13" i="10" s="1"/>
  <c r="AY12" i="10"/>
  <c r="AY13" i="10" s="1"/>
  <c r="BW12" i="10"/>
  <c r="BW13" i="10" s="1"/>
  <c r="AG12" i="10"/>
  <c r="AG13" i="10" s="1"/>
  <c r="AG57" i="10" s="1"/>
  <c r="AI12" i="10"/>
  <c r="AI13" i="10" s="1"/>
  <c r="AI57" i="10" s="1"/>
  <c r="BZ12" i="10"/>
  <c r="BZ13" i="10" s="1"/>
  <c r="AF12" i="10"/>
  <c r="AF13" i="10" s="1"/>
  <c r="AF57" i="10" s="1"/>
  <c r="AX12" i="10"/>
  <c r="AX13" i="10" s="1"/>
  <c r="BJ12" i="10"/>
  <c r="BJ13" i="10" s="1"/>
  <c r="BD12" i="10"/>
  <c r="BD13" i="10" s="1"/>
  <c r="AW12" i="10"/>
  <c r="AW13" i="10" s="1"/>
  <c r="AJ12" i="10"/>
  <c r="AJ13" i="10" s="1"/>
  <c r="AL12" i="10"/>
  <c r="AL13" i="10" s="1"/>
  <c r="AL57" i="10" s="1"/>
  <c r="AC12" i="10"/>
  <c r="AC13" i="10" s="1"/>
  <c r="AC57" i="10" s="1"/>
  <c r="CD12" i="10"/>
  <c r="CD13" i="10" s="1"/>
  <c r="BO12" i="10"/>
  <c r="BO13" i="10" s="1"/>
  <c r="BT12" i="10"/>
  <c r="BT13" i="10" s="1"/>
  <c r="AR12" i="10"/>
  <c r="AR13" i="10" s="1"/>
  <c r="AT12" i="10"/>
  <c r="AT13" i="10" s="1"/>
  <c r="BC12" i="10"/>
  <c r="BC13" i="10" s="1"/>
  <c r="BK12" i="10"/>
  <c r="BK13" i="10" s="1"/>
  <c r="AM12" i="10"/>
  <c r="AM13" i="10" s="1"/>
  <c r="AM57" i="10" s="1"/>
  <c r="BS12" i="10"/>
  <c r="BS13" i="10" s="1"/>
  <c r="AN57" i="10"/>
  <c r="AO57" i="10"/>
  <c r="AA12" i="10"/>
  <c r="AA13" i="10" s="1"/>
  <c r="AB12" i="10"/>
  <c r="AB13" i="10" s="1"/>
  <c r="Y12" i="10"/>
  <c r="Y13" i="10" s="1"/>
  <c r="X12" i="10"/>
  <c r="X13" i="10" s="1"/>
  <c r="Z12" i="10"/>
  <c r="Z13" i="10" s="1"/>
  <c r="U46" i="1"/>
  <c r="U12" i="10"/>
  <c r="AJ57" i="10" l="1"/>
  <c r="AX57" i="10"/>
  <c r="BQ57" i="10"/>
  <c r="BR57" i="10"/>
  <c r="BE57" i="10"/>
  <c r="CC57" i="10"/>
  <c r="BS57" i="10"/>
  <c r="CD57" i="10"/>
  <c r="BB57" i="10"/>
  <c r="BY57" i="10"/>
  <c r="BI57" i="10"/>
  <c r="BZ57" i="10"/>
  <c r="BM57" i="10"/>
  <c r="AZ57" i="10"/>
  <c r="BK57" i="10"/>
  <c r="BP57" i="10"/>
  <c r="AV57" i="10"/>
  <c r="BN57" i="10"/>
  <c r="AU57" i="10"/>
  <c r="BA57" i="10"/>
  <c r="BO57" i="10"/>
  <c r="BC57" i="10"/>
  <c r="AT57" i="10"/>
  <c r="AW57" i="10"/>
  <c r="BW57" i="10"/>
  <c r="CA57" i="10"/>
  <c r="BV57" i="10"/>
  <c r="BU57" i="10"/>
  <c r="AR57" i="10"/>
  <c r="BD57" i="10"/>
  <c r="AY57" i="10"/>
  <c r="BL57" i="10"/>
  <c r="CB57" i="10"/>
  <c r="AS57" i="10"/>
  <c r="BF57" i="10"/>
  <c r="BT57" i="10"/>
  <c r="BJ57" i="10"/>
  <c r="BX57" i="10"/>
  <c r="BG57" i="10"/>
  <c r="BH57" i="10"/>
  <c r="CE57" i="10"/>
  <c r="AB57" i="10"/>
  <c r="AA57" i="10"/>
  <c r="Z57" i="10"/>
  <c r="X57" i="10"/>
  <c r="Y57" i="10"/>
  <c r="U13" i="10"/>
  <c r="Z269" i="1"/>
  <c r="U57" i="10" l="1"/>
  <c r="Z326" i="1"/>
  <c r="Z269" i="9" s="1"/>
  <c r="Z277" i="9" s="1"/>
  <c r="Z305" i="8" l="1"/>
  <c r="Z19" i="9" s="1"/>
  <c r="Z79" i="9" l="1"/>
  <c r="Z83" i="9" s="1"/>
  <c r="Z23" i="9"/>
  <c r="Z124" i="9" l="1"/>
  <c r="AB98" i="9"/>
  <c r="CE89" i="9"/>
  <c r="Z145" i="9" l="1"/>
  <c r="Z188" i="9" s="1"/>
  <c r="CE130" i="9" l="1"/>
  <c r="CE29" i="9" l="1"/>
  <c r="AH80" i="11" l="1"/>
  <c r="AJ80" i="11"/>
  <c r="AH87" i="11"/>
  <c r="AJ87" i="11"/>
  <c r="CE151" i="9" l="1"/>
  <c r="Y190" i="9" l="1"/>
  <c r="CE132" i="9" l="1"/>
  <c r="CE134" i="9" l="1"/>
  <c r="AC81" i="11"/>
  <c r="AC89" i="11"/>
  <c r="AC88" i="11"/>
  <c r="AD105" i="11"/>
  <c r="AD85" i="11"/>
  <c r="AD89" i="11"/>
  <c r="AD88" i="11"/>
  <c r="AC115" i="11"/>
  <c r="AE81" i="11"/>
  <c r="AE85" i="11"/>
  <c r="AE89" i="11"/>
  <c r="AE88" i="11"/>
  <c r="AE115" i="11" l="1"/>
  <c r="AG105" i="11"/>
  <c r="AG88" i="11" l="1"/>
  <c r="AG81" i="11"/>
  <c r="AG89" i="11"/>
  <c r="AH104" i="11"/>
  <c r="AH105" i="11"/>
  <c r="AH89" i="11"/>
  <c r="AH81" i="11"/>
  <c r="AG115" i="11"/>
  <c r="AI105" i="11"/>
  <c r="AI104" i="11"/>
  <c r="AI89" i="11"/>
  <c r="AI81" i="11"/>
  <c r="AI85" i="11"/>
  <c r="AJ81" i="11"/>
  <c r="AJ88" i="11"/>
  <c r="AJ85" i="11"/>
  <c r="AI115" i="11"/>
  <c r="AK104" i="11"/>
  <c r="AK105" i="11"/>
  <c r="AK81" i="11"/>
  <c r="AK89" i="11"/>
  <c r="AK85" i="11"/>
  <c r="AL104" i="11"/>
  <c r="AL85" i="11"/>
  <c r="AL88" i="11"/>
  <c r="AK115" i="11"/>
  <c r="AM105" i="11"/>
  <c r="AM104" i="11"/>
  <c r="AM85" i="11"/>
  <c r="AM81" i="11"/>
  <c r="AM89" i="11"/>
  <c r="AM88" i="11"/>
  <c r="AN105" i="11"/>
  <c r="AN81" i="11"/>
  <c r="AO105" i="11"/>
  <c r="AO104" i="11"/>
  <c r="AO88" i="11"/>
  <c r="AO89" i="11"/>
  <c r="AO81" i="11"/>
  <c r="AO75" i="11"/>
  <c r="AO85" i="11"/>
  <c r="AN115" i="11"/>
  <c r="AQ89" i="11" l="1"/>
  <c r="AP85" i="11"/>
  <c r="AO94" i="11" l="1"/>
  <c r="AD328" i="9" l="1"/>
  <c r="AD327" i="9" s="1"/>
  <c r="Y249" i="9" l="1"/>
  <c r="Y286" i="9" l="1"/>
  <c r="AI269" i="1"/>
  <c r="AE269" i="1"/>
  <c r="AG269" i="1"/>
  <c r="AD269" i="1"/>
  <c r="AB269" i="1"/>
  <c r="AC269" i="1"/>
  <c r="AF269" i="1"/>
  <c r="AH269" i="1"/>
  <c r="Y269" i="1"/>
  <c r="AF326" i="1" l="1"/>
  <c r="AF269" i="9" s="1"/>
  <c r="AF277" i="9" s="1"/>
  <c r="AG326" i="1"/>
  <c r="AG305" i="8" s="1"/>
  <c r="AG19" i="9" s="1"/>
  <c r="AG79" i="9" s="1"/>
  <c r="AG83" i="9" s="1"/>
  <c r="AG124" i="9" s="1"/>
  <c r="AG145" i="9" s="1"/>
  <c r="AG188" i="9" s="1"/>
  <c r="AI326" i="1"/>
  <c r="AI269" i="9" s="1"/>
  <c r="AI277" i="9" s="1"/>
  <c r="AE326" i="1"/>
  <c r="AE269" i="9" s="1"/>
  <c r="AE277" i="9" s="1"/>
  <c r="AD326" i="1"/>
  <c r="AD269" i="9" s="1"/>
  <c r="AD277" i="9" s="1"/>
  <c r="Y41" i="12"/>
  <c r="BA335" i="1"/>
  <c r="BA317" i="8" s="1"/>
  <c r="AU339" i="1"/>
  <c r="AU321" i="8" s="1"/>
  <c r="BB335" i="1"/>
  <c r="BB317" i="8" s="1"/>
  <c r="BP335" i="1"/>
  <c r="BP317" i="8" s="1"/>
  <c r="AU335" i="1"/>
  <c r="AU317" i="8" s="1"/>
  <c r="AK335" i="1"/>
  <c r="AK317" i="8" s="1"/>
  <c r="AR339" i="1"/>
  <c r="AR321" i="8" s="1"/>
  <c r="BC339" i="1"/>
  <c r="BC321" i="8" s="1"/>
  <c r="AM339" i="1"/>
  <c r="AM321" i="8" s="1"/>
  <c r="CB339" i="1"/>
  <c r="CB337" i="1" s="1"/>
  <c r="BH335" i="1"/>
  <c r="BH317" i="8" s="1"/>
  <c r="AX339" i="1"/>
  <c r="AX337" i="1" s="1"/>
  <c r="AN339" i="1"/>
  <c r="AN337" i="1" s="1"/>
  <c r="BT339" i="1"/>
  <c r="BT337" i="1" s="1"/>
  <c r="BA339" i="1"/>
  <c r="BA337" i="1" s="1"/>
  <c r="AF335" i="1"/>
  <c r="AF317" i="8" s="1"/>
  <c r="BD335" i="1"/>
  <c r="BD317" i="8" s="1"/>
  <c r="AJ335" i="1"/>
  <c r="AJ317" i="8" s="1"/>
  <c r="BZ339" i="1"/>
  <c r="BZ321" i="8" s="1"/>
  <c r="BW335" i="1"/>
  <c r="BW317" i="8" s="1"/>
  <c r="AY335" i="1"/>
  <c r="AY317" i="8" s="1"/>
  <c r="AT339" i="1"/>
  <c r="AT321" i="8" s="1"/>
  <c r="BU335" i="1"/>
  <c r="BU317" i="8" s="1"/>
  <c r="BL339" i="1"/>
  <c r="BL321" i="8" s="1"/>
  <c r="Z335" i="1"/>
  <c r="Z317" i="8" s="1"/>
  <c r="BE335" i="1"/>
  <c r="BE317" i="8" s="1"/>
  <c r="BM339" i="1"/>
  <c r="BM337" i="1" s="1"/>
  <c r="AF339" i="1"/>
  <c r="AF337" i="1" s="1"/>
  <c r="AG339" i="1"/>
  <c r="AG321" i="8" s="1"/>
  <c r="AW339" i="1"/>
  <c r="AW321" i="8" s="1"/>
  <c r="Z41" i="12"/>
  <c r="AO335" i="1"/>
  <c r="AO317" i="8" s="1"/>
  <c r="BK339" i="1"/>
  <c r="BK337" i="1" s="1"/>
  <c r="BW339" i="1"/>
  <c r="BW337" i="1" s="1"/>
  <c r="BQ339" i="1"/>
  <c r="BQ337" i="1" s="1"/>
  <c r="Y326" i="1"/>
  <c r="Y330" i="1" s="1"/>
  <c r="Y329" i="1" s="1"/>
  <c r="Y23" i="12"/>
  <c r="BY335" i="1"/>
  <c r="BY317" i="8" s="1"/>
  <c r="AX335" i="1"/>
  <c r="AX317" i="8" s="1"/>
  <c r="BE339" i="1"/>
  <c r="BE321" i="8" s="1"/>
  <c r="BS335" i="1"/>
  <c r="BS317" i="8" s="1"/>
  <c r="BZ335" i="1"/>
  <c r="BZ317" i="8" s="1"/>
  <c r="AM335" i="1"/>
  <c r="AM317" i="8" s="1"/>
  <c r="AJ339" i="1"/>
  <c r="AJ321" i="8" s="1"/>
  <c r="BF335" i="1"/>
  <c r="BF317" i="8" s="1"/>
  <c r="AS339" i="1"/>
  <c r="AS321" i="8" s="1"/>
  <c r="AP335" i="1"/>
  <c r="AP317" i="8" s="1"/>
  <c r="AK339" i="1"/>
  <c r="AK337" i="1" s="1"/>
  <c r="BG339" i="1"/>
  <c r="BG337" i="1" s="1"/>
  <c r="CE335" i="1"/>
  <c r="CA335" i="1"/>
  <c r="CA317" i="8" s="1"/>
  <c r="Y339" i="1"/>
  <c r="Y337" i="1" s="1"/>
  <c r="CC339" i="1"/>
  <c r="BH339" i="1"/>
  <c r="AL335" i="1"/>
  <c r="AL317" i="8" s="1"/>
  <c r="AV339" i="1"/>
  <c r="AV321" i="8" s="1"/>
  <c r="BB339" i="1"/>
  <c r="BB321" i="8" s="1"/>
  <c r="BR339" i="1"/>
  <c r="BR337" i="1" s="1"/>
  <c r="AD339" i="1"/>
  <c r="AD337" i="1" s="1"/>
  <c r="BO335" i="1"/>
  <c r="BO317" i="8" s="1"/>
  <c r="AB339" i="1"/>
  <c r="AB337" i="1" s="1"/>
  <c r="CE339" i="1"/>
  <c r="AA339" i="1"/>
  <c r="AA321" i="8" s="1"/>
  <c r="AA319" i="8" s="1"/>
  <c r="AB23" i="12"/>
  <c r="AD335" i="1"/>
  <c r="AD317" i="8" s="1"/>
  <c r="AB41" i="12"/>
  <c r="Y335" i="1"/>
  <c r="Y317" i="8" s="1"/>
  <c r="AA41" i="12"/>
  <c r="CD335" i="1"/>
  <c r="CD317" i="8" s="1"/>
  <c r="CD339" i="1"/>
  <c r="CD321" i="8" s="1"/>
  <c r="AZ335" i="1"/>
  <c r="AZ317" i="8" s="1"/>
  <c r="AZ339" i="1"/>
  <c r="AZ337" i="1" s="1"/>
  <c r="BV335" i="1"/>
  <c r="BV317" i="8" s="1"/>
  <c r="BS339" i="1"/>
  <c r="BS321" i="8" s="1"/>
  <c r="BI339" i="1"/>
  <c r="BI321" i="8" s="1"/>
  <c r="BM335" i="1"/>
  <c r="BM317" i="8" s="1"/>
  <c r="BX335" i="1"/>
  <c r="BX317" i="8" s="1"/>
  <c r="BC335" i="1"/>
  <c r="BC317" i="8" s="1"/>
  <c r="BN335" i="1"/>
  <c r="BN317" i="8" s="1"/>
  <c r="BX339" i="1"/>
  <c r="BX337" i="1" s="1"/>
  <c r="BI335" i="1"/>
  <c r="BI317" i="8" s="1"/>
  <c r="AP339" i="1"/>
  <c r="AP337" i="1" s="1"/>
  <c r="AQ335" i="1"/>
  <c r="AQ317" i="8" s="1"/>
  <c r="AS335" i="1"/>
  <c r="AS317" i="8" s="1"/>
  <c r="AV335" i="1"/>
  <c r="AV317" i="8" s="1"/>
  <c r="AY339" i="1"/>
  <c r="AY337" i="1" s="1"/>
  <c r="AN335" i="1"/>
  <c r="AN317" i="8" s="1"/>
  <c r="BT335" i="1"/>
  <c r="BT317" i="8" s="1"/>
  <c r="AA335" i="1"/>
  <c r="AA317" i="8" s="1"/>
  <c r="AT335" i="1"/>
  <c r="AT317" i="8" s="1"/>
  <c r="AH335" i="1"/>
  <c r="AH317" i="8" s="1"/>
  <c r="AQ339" i="1"/>
  <c r="AQ337" i="1" s="1"/>
  <c r="AE339" i="1"/>
  <c r="AE337" i="1" s="1"/>
  <c r="AL339" i="1"/>
  <c r="AL337" i="1" s="1"/>
  <c r="AG335" i="1"/>
  <c r="AG317" i="8" s="1"/>
  <c r="BG335" i="1"/>
  <c r="BG317" i="8" s="1"/>
  <c r="AA23" i="12"/>
  <c r="AI339" i="1"/>
  <c r="AI321" i="8" s="1"/>
  <c r="AR335" i="1"/>
  <c r="AR317" i="8" s="1"/>
  <c r="CB335" i="1"/>
  <c r="CB317" i="8" s="1"/>
  <c r="BJ339" i="1"/>
  <c r="BJ321" i="8" s="1"/>
  <c r="BL335" i="1"/>
  <c r="BL317" i="8" s="1"/>
  <c r="CA339" i="1"/>
  <c r="CA337" i="1" s="1"/>
  <c r="AB335" i="1"/>
  <c r="AB317" i="8" s="1"/>
  <c r="BN339" i="1"/>
  <c r="BN321" i="8" s="1"/>
  <c r="Z23" i="12"/>
  <c r="X11" i="11"/>
  <c r="X48" i="11" s="1"/>
  <c r="X100" i="11" s="1"/>
  <c r="AO339" i="1"/>
  <c r="AO337" i="1" s="1"/>
  <c r="X41" i="12"/>
  <c r="BU339" i="1"/>
  <c r="BU337" i="1" s="1"/>
  <c r="BF339" i="1"/>
  <c r="BF337" i="1" s="1"/>
  <c r="CC335" i="1"/>
  <c r="CC317" i="8" s="1"/>
  <c r="X23" i="12"/>
  <c r="AW335" i="1"/>
  <c r="AW317" i="8" s="1"/>
  <c r="BD339" i="1"/>
  <c r="BD337" i="1" s="1"/>
  <c r="BR335" i="1"/>
  <c r="BR317" i="8" s="1"/>
  <c r="BY339" i="1"/>
  <c r="BY337" i="1" s="1"/>
  <c r="AI335" i="1"/>
  <c r="AI317" i="8" s="1"/>
  <c r="BK335" i="1"/>
  <c r="BK317" i="8" s="1"/>
  <c r="BO339" i="1"/>
  <c r="BO337" i="1" s="1"/>
  <c r="AC335" i="1"/>
  <c r="AC317" i="8" s="1"/>
  <c r="BJ335" i="1"/>
  <c r="BJ317" i="8" s="1"/>
  <c r="AH339" i="1"/>
  <c r="AH337" i="1" s="1"/>
  <c r="Z339" i="1"/>
  <c r="Z337" i="1" s="1"/>
  <c r="AE335" i="1"/>
  <c r="AE317" i="8" s="1"/>
  <c r="AC339" i="1"/>
  <c r="AC321" i="8" s="1"/>
  <c r="AC319" i="8" s="1"/>
  <c r="BP339" i="1"/>
  <c r="BP337" i="1" s="1"/>
  <c r="BV339" i="1"/>
  <c r="BV337" i="1" s="1"/>
  <c r="BQ335" i="1"/>
  <c r="BQ317" i="8" s="1"/>
  <c r="AC326" i="1"/>
  <c r="AC269" i="9" s="1"/>
  <c r="AC277" i="9" s="1"/>
  <c r="AH326" i="1"/>
  <c r="AH269" i="9" s="1"/>
  <c r="AH277" i="9" s="1"/>
  <c r="AB326" i="1"/>
  <c r="AB305" i="8" s="1"/>
  <c r="AB19" i="9" s="1"/>
  <c r="AB23" i="9" s="1"/>
  <c r="BZ337" i="1"/>
  <c r="AN321" i="8"/>
  <c r="BE337" i="1"/>
  <c r="AD321" i="8"/>
  <c r="AD319" i="8" s="1"/>
  <c r="AI305" i="8"/>
  <c r="AI19" i="9" s="1"/>
  <c r="AI79" i="9" s="1"/>
  <c r="AI83" i="9" s="1"/>
  <c r="AI124" i="9" s="1"/>
  <c r="AI145" i="9" s="1"/>
  <c r="AI188" i="9" s="1"/>
  <c r="AH321" i="8"/>
  <c r="AL321" i="8"/>
  <c r="AW337" i="1"/>
  <c r="AK321" i="8"/>
  <c r="BM321" i="8"/>
  <c r="AB321" i="8"/>
  <c r="AB319" i="8" s="1"/>
  <c r="BL337" i="1"/>
  <c r="AT337" i="1"/>
  <c r="BJ337" i="1"/>
  <c r="AZ321" i="8"/>
  <c r="BT321" i="8"/>
  <c r="AV337" i="1"/>
  <c r="AG269" i="9"/>
  <c r="AG277" i="9" s="1"/>
  <c r="AG337" i="1"/>
  <c r="CD337" i="1"/>
  <c r="BI337" i="1"/>
  <c r="AY321" i="8"/>
  <c r="AE305" i="8"/>
  <c r="AE19" i="9" s="1"/>
  <c r="AE23" i="9" s="1"/>
  <c r="AS337" i="1"/>
  <c r="AG23" i="9"/>
  <c r="BC337" i="1"/>
  <c r="AD305" i="8"/>
  <c r="AD19" i="9" s="1"/>
  <c r="AR337" i="1"/>
  <c r="BQ321" i="8"/>
  <c r="AC337" i="1"/>
  <c r="AX321" i="8"/>
  <c r="AF305" i="8"/>
  <c r="AF19" i="9" s="1"/>
  <c r="BU321" i="8"/>
  <c r="BG321" i="8"/>
  <c r="BA321" i="8"/>
  <c r="AE321" i="8"/>
  <c r="AE319" i="8" s="1"/>
  <c r="CE337" i="1"/>
  <c r="U269" i="1"/>
  <c r="U41" i="12"/>
  <c r="U48" i="11"/>
  <c r="U11" i="11"/>
  <c r="U339" i="1"/>
  <c r="U337" i="1"/>
  <c r="U326" i="1"/>
  <c r="U335" i="1"/>
  <c r="BW321" i="8" l="1"/>
  <c r="BB337" i="1"/>
  <c r="AU337" i="1"/>
  <c r="CB321" i="8"/>
  <c r="BD321" i="8"/>
  <c r="AM337" i="1"/>
  <c r="BK321" i="8"/>
  <c r="BN337" i="1"/>
  <c r="Y305" i="8"/>
  <c r="AA312" i="8" s="1"/>
  <c r="AA308" i="8" s="1"/>
  <c r="AA307" i="8" s="1"/>
  <c r="AF321" i="8"/>
  <c r="AF319" i="8" s="1"/>
  <c r="BS337" i="1"/>
  <c r="AI337" i="1"/>
  <c r="BR321" i="8"/>
  <c r="AP321" i="8"/>
  <c r="Y328" i="1"/>
  <c r="BP321" i="8"/>
  <c r="BF321" i="8"/>
  <c r="BY321" i="8"/>
  <c r="Y321" i="8"/>
  <c r="Y319" i="8" s="1"/>
  <c r="Z330" i="1"/>
  <c r="Z329" i="1" s="1"/>
  <c r="BV321" i="8"/>
  <c r="AA330" i="1"/>
  <c r="AA329" i="1" s="1"/>
  <c r="AJ337" i="1"/>
  <c r="AV330" i="1"/>
  <c r="AV329" i="1" s="1"/>
  <c r="BE330" i="1"/>
  <c r="BE329" i="1" s="1"/>
  <c r="BE328" i="1" s="1"/>
  <c r="CE330" i="1"/>
  <c r="BW330" i="1"/>
  <c r="BW329" i="1" s="1"/>
  <c r="BW328" i="1" s="1"/>
  <c r="AX330" i="1"/>
  <c r="AX329" i="1" s="1"/>
  <c r="AX328" i="1" s="1"/>
  <c r="BR330" i="1"/>
  <c r="BR329" i="1" s="1"/>
  <c r="BR328" i="1" s="1"/>
  <c r="CE317" i="8"/>
  <c r="AR330" i="1"/>
  <c r="AR329" i="1" s="1"/>
  <c r="AR328" i="1" s="1"/>
  <c r="BG330" i="1"/>
  <c r="BG329" i="1" s="1"/>
  <c r="BG328" i="1" s="1"/>
  <c r="BS330" i="1"/>
  <c r="BS329" i="1" s="1"/>
  <c r="BS328" i="1" s="1"/>
  <c r="BA330" i="1"/>
  <c r="BA329" i="1" s="1"/>
  <c r="BA328" i="1" s="1"/>
  <c r="AE330" i="1"/>
  <c r="AE329" i="1" s="1"/>
  <c r="AE328" i="1" s="1"/>
  <c r="AL330" i="1"/>
  <c r="AL329" i="1" s="1"/>
  <c r="AL328" i="1" s="1"/>
  <c r="AH305" i="8"/>
  <c r="AH19" i="9" s="1"/>
  <c r="AH79" i="9" s="1"/>
  <c r="AH83" i="9" s="1"/>
  <c r="AH124" i="9" s="1"/>
  <c r="AH145" i="9" s="1"/>
  <c r="AH188" i="9" s="1"/>
  <c r="AB79" i="9"/>
  <c r="AB83" i="9" s="1"/>
  <c r="AB124" i="9" s="1"/>
  <c r="AB145" i="9" s="1"/>
  <c r="AB188" i="9" s="1"/>
  <c r="AO321" i="8"/>
  <c r="BX321" i="8"/>
  <c r="BT330" i="1"/>
  <c r="BT329" i="1" s="1"/>
  <c r="BT328" i="1" s="1"/>
  <c r="AM330" i="1"/>
  <c r="AM329" i="1" s="1"/>
  <c r="BP330" i="1"/>
  <c r="BP329" i="1" s="1"/>
  <c r="BP328" i="1" s="1"/>
  <c r="BF330" i="1"/>
  <c r="BF329" i="1" s="1"/>
  <c r="BF328" i="1" s="1"/>
  <c r="AG330" i="1"/>
  <c r="AG329" i="1" s="1"/>
  <c r="AG328" i="1" s="1"/>
  <c r="AU330" i="1"/>
  <c r="AU329" i="1" s="1"/>
  <c r="AU328" i="1" s="1"/>
  <c r="BI330" i="1"/>
  <c r="BI329" i="1" s="1"/>
  <c r="AZ330" i="1"/>
  <c r="AZ329" i="1" s="1"/>
  <c r="AZ328" i="1" s="1"/>
  <c r="BM330" i="1"/>
  <c r="BM329" i="1" s="1"/>
  <c r="BM328" i="1" s="1"/>
  <c r="BU330" i="1"/>
  <c r="BU329" i="1" s="1"/>
  <c r="BU328" i="1" s="1"/>
  <c r="BO330" i="1"/>
  <c r="BO329" i="1" s="1"/>
  <c r="BO328" i="1" s="1"/>
  <c r="AD330" i="1"/>
  <c r="AD329" i="1" s="1"/>
  <c r="AD328" i="1" s="1"/>
  <c r="BQ330" i="1"/>
  <c r="BQ329" i="1" s="1"/>
  <c r="BQ328" i="1" s="1"/>
  <c r="BJ330" i="1"/>
  <c r="BJ329" i="1" s="1"/>
  <c r="BJ328" i="1" s="1"/>
  <c r="AC330" i="1"/>
  <c r="AC329" i="1" s="1"/>
  <c r="AC328" i="1" s="1"/>
  <c r="AP330" i="1"/>
  <c r="AP329" i="1" s="1"/>
  <c r="AP328" i="1" s="1"/>
  <c r="CD330" i="1"/>
  <c r="CD329" i="1" s="1"/>
  <c r="CD328" i="1" s="1"/>
  <c r="CC330" i="1"/>
  <c r="CC329" i="1" s="1"/>
  <c r="AH330" i="1"/>
  <c r="AH329" i="1" s="1"/>
  <c r="AH328" i="1" s="1"/>
  <c r="BV330" i="1"/>
  <c r="BV329" i="1" s="1"/>
  <c r="BV328" i="1" s="1"/>
  <c r="CB330" i="1"/>
  <c r="CB329" i="1" s="1"/>
  <c r="CB328" i="1" s="1"/>
  <c r="BL330" i="1"/>
  <c r="BL329" i="1" s="1"/>
  <c r="BL328" i="1" s="1"/>
  <c r="AW330" i="1"/>
  <c r="AW329" i="1" s="1"/>
  <c r="AW328" i="1" s="1"/>
  <c r="AY330" i="1"/>
  <c r="AY329" i="1" s="1"/>
  <c r="AY328" i="1" s="1"/>
  <c r="BB330" i="1"/>
  <c r="BB329" i="1" s="1"/>
  <c r="BB328" i="1" s="1"/>
  <c r="BX330" i="1"/>
  <c r="BX329" i="1" s="1"/>
  <c r="BX328" i="1" s="1"/>
  <c r="BH330" i="1"/>
  <c r="BH329" i="1" s="1"/>
  <c r="BD330" i="1"/>
  <c r="BD329" i="1" s="1"/>
  <c r="BD328" i="1" s="1"/>
  <c r="AO330" i="1"/>
  <c r="AO329" i="1" s="1"/>
  <c r="AO328" i="1" s="1"/>
  <c r="BY330" i="1"/>
  <c r="BY329" i="1" s="1"/>
  <c r="BY328" i="1" s="1"/>
  <c r="AB269" i="9"/>
  <c r="AK330" i="1"/>
  <c r="AK329" i="1" s="1"/>
  <c r="AK328" i="1" s="1"/>
  <c r="CA330" i="1"/>
  <c r="CA329" i="1" s="1"/>
  <c r="CA328" i="1" s="1"/>
  <c r="AB330" i="1"/>
  <c r="AB329" i="1" s="1"/>
  <c r="AB328" i="1" s="1"/>
  <c r="BC330" i="1"/>
  <c r="BC329" i="1" s="1"/>
  <c r="BC328" i="1" s="1"/>
  <c r="BN330" i="1"/>
  <c r="BN329" i="1" s="1"/>
  <c r="AJ330" i="1"/>
  <c r="AJ329" i="1" s="1"/>
  <c r="AJ328" i="1" s="1"/>
  <c r="AN330" i="1"/>
  <c r="AN329" i="1" s="1"/>
  <c r="AN328" i="1" s="1"/>
  <c r="AF330" i="1"/>
  <c r="AF329" i="1" s="1"/>
  <c r="AF328" i="1" s="1"/>
  <c r="AA337" i="1"/>
  <c r="CA321" i="8"/>
  <c r="BO321" i="8"/>
  <c r="CE321" i="8"/>
  <c r="BH337" i="1"/>
  <c r="BH321" i="8"/>
  <c r="Z321" i="8"/>
  <c r="Z319" i="8" s="1"/>
  <c r="CC321" i="8"/>
  <c r="CC337" i="1"/>
  <c r="Y269" i="9"/>
  <c r="BK330" i="1"/>
  <c r="BK329" i="1" s="1"/>
  <c r="BK328" i="1" s="1"/>
  <c r="AQ330" i="1"/>
  <c r="AQ329" i="1" s="1"/>
  <c r="AQ328" i="1" s="1"/>
  <c r="AI330" i="1"/>
  <c r="AI329" i="1" s="1"/>
  <c r="AI328" i="1" s="1"/>
  <c r="Z328" i="1"/>
  <c r="BZ330" i="1"/>
  <c r="BZ329" i="1" s="1"/>
  <c r="BZ328" i="1" s="1"/>
  <c r="AS330" i="1"/>
  <c r="AS329" i="1" s="1"/>
  <c r="AS328" i="1" s="1"/>
  <c r="AT330" i="1"/>
  <c r="AT329" i="1" s="1"/>
  <c r="AT328" i="1" s="1"/>
  <c r="AC305" i="8"/>
  <c r="AC19" i="9" s="1"/>
  <c r="AC23" i="9" s="1"/>
  <c r="AQ321" i="8"/>
  <c r="X22" i="11"/>
  <c r="AV328" i="1"/>
  <c r="BI328" i="1"/>
  <c r="AI23" i="9"/>
  <c r="AE79" i="9"/>
  <c r="AE83" i="9" s="1"/>
  <c r="AE124" i="9" s="1"/>
  <c r="AE145" i="9" s="1"/>
  <c r="AE188" i="9" s="1"/>
  <c r="AB277" i="9"/>
  <c r="AD79" i="9"/>
  <c r="AD83" i="9" s="1"/>
  <c r="AD124" i="9" s="1"/>
  <c r="AD145" i="9" s="1"/>
  <c r="AD188" i="9" s="1"/>
  <c r="AD23" i="9"/>
  <c r="AF23" i="9"/>
  <c r="AF79" i="9"/>
  <c r="AF83" i="9" s="1"/>
  <c r="AF124" i="9" s="1"/>
  <c r="AF145" i="9" s="1"/>
  <c r="AF188" i="9" s="1"/>
  <c r="CE329" i="1"/>
  <c r="CE328" i="1" s="1"/>
  <c r="U22" i="11"/>
  <c r="U269" i="9"/>
  <c r="U329" i="1"/>
  <c r="U321" i="8"/>
  <c r="U317" i="8"/>
  <c r="U330" i="1"/>
  <c r="AM328" i="1" l="1"/>
  <c r="AA328" i="1"/>
  <c r="BN328" i="1"/>
  <c r="AB312" i="8"/>
  <c r="AB308" i="8" s="1"/>
  <c r="AB307" i="8" s="1"/>
  <c r="Y312" i="8"/>
  <c r="Y308" i="8" s="1"/>
  <c r="Y307" i="8" s="1"/>
  <c r="Y19" i="9"/>
  <c r="Y79" i="9" s="1"/>
  <c r="Y83" i="9" s="1"/>
  <c r="Z312" i="8"/>
  <c r="Z308" i="8" s="1"/>
  <c r="Z307" i="8" s="1"/>
  <c r="AC79" i="9"/>
  <c r="AC83" i="9" s="1"/>
  <c r="AC124" i="9" s="1"/>
  <c r="AC145" i="9" s="1"/>
  <c r="AC188" i="9" s="1"/>
  <c r="AE312" i="8"/>
  <c r="AE308" i="8" s="1"/>
  <c r="AE307" i="8" s="1"/>
  <c r="AD312" i="8"/>
  <c r="AD308" i="8" s="1"/>
  <c r="AD307" i="8" s="1"/>
  <c r="BH328" i="1"/>
  <c r="AH23" i="9"/>
  <c r="Y277" i="9"/>
  <c r="CC328" i="1"/>
  <c r="AC312" i="8"/>
  <c r="AC308" i="8" s="1"/>
  <c r="AC307" i="8" s="1"/>
  <c r="AF312" i="8"/>
  <c r="AF308" i="8" s="1"/>
  <c r="AF307" i="8" s="1"/>
  <c r="AJ312" i="8"/>
  <c r="AJ308" i="8" s="1"/>
  <c r="BE312" i="8"/>
  <c r="BE308" i="8" s="1"/>
  <c r="AQ312" i="8"/>
  <c r="AQ308" i="8" s="1"/>
  <c r="AU312" i="8"/>
  <c r="AU308" i="8" s="1"/>
  <c r="BD312" i="8"/>
  <c r="BD308" i="8" s="1"/>
  <c r="AP319" i="8"/>
  <c r="CE312" i="8"/>
  <c r="CE308" i="8" s="1"/>
  <c r="AX319" i="8"/>
  <c r="BC319" i="8"/>
  <c r="AI312" i="8"/>
  <c r="AI308" i="8" s="1"/>
  <c r="CD312" i="8"/>
  <c r="CD308" i="8" s="1"/>
  <c r="AK312" i="8"/>
  <c r="AK308" i="8" s="1"/>
  <c r="AP312" i="8"/>
  <c r="AP308" i="8" s="1"/>
  <c r="AT312" i="8"/>
  <c r="AT308" i="8" s="1"/>
  <c r="AW312" i="8"/>
  <c r="AW308" i="8" s="1"/>
  <c r="AS312" i="8"/>
  <c r="AS308" i="8" s="1"/>
  <c r="BA312" i="8"/>
  <c r="BA308" i="8" s="1"/>
  <c r="CE319" i="8"/>
  <c r="AO312" i="8"/>
  <c r="AO308" i="8" s="1"/>
  <c r="AK319" i="8"/>
  <c r="CC319" i="8"/>
  <c r="AG312" i="8"/>
  <c r="AG308" i="8" s="1"/>
  <c r="AL312" i="8"/>
  <c r="AL308" i="8" s="1"/>
  <c r="AT319" i="8"/>
  <c r="AL319" i="8"/>
  <c r="AY312" i="8"/>
  <c r="AY308" i="8" s="1"/>
  <c r="AZ319" i="8"/>
  <c r="BD319" i="8"/>
  <c r="AN312" i="8"/>
  <c r="AN308" i="8" s="1"/>
  <c r="AV319" i="8"/>
  <c r="AV312" i="8"/>
  <c r="AV308" i="8" s="1"/>
  <c r="AR319" i="8"/>
  <c r="AH312" i="8"/>
  <c r="AH308" i="8" s="1"/>
  <c r="AZ312" i="8"/>
  <c r="AZ308" i="8" s="1"/>
  <c r="AW319" i="8"/>
  <c r="AU319" i="8"/>
  <c r="AY319" i="8"/>
  <c r="AG319" i="8"/>
  <c r="AM312" i="8"/>
  <c r="AM308" i="8" s="1"/>
  <c r="AO319" i="8"/>
  <c r="BC312" i="8"/>
  <c r="BC308" i="8" s="1"/>
  <c r="BC307" i="8" s="1"/>
  <c r="AQ319" i="8"/>
  <c r="BB312" i="8"/>
  <c r="BB308" i="8" s="1"/>
  <c r="X98" i="11"/>
  <c r="CC312" i="8"/>
  <c r="CC308" i="8" s="1"/>
  <c r="CC307" i="8" s="1"/>
  <c r="AM319" i="8"/>
  <c r="AX312" i="8"/>
  <c r="AX308" i="8" s="1"/>
  <c r="AH319" i="8"/>
  <c r="AJ319" i="8"/>
  <c r="AS319" i="8"/>
  <c r="AR312" i="8"/>
  <c r="AR308" i="8" s="1"/>
  <c r="BA319" i="8"/>
  <c r="AN319" i="8"/>
  <c r="BB319" i="8"/>
  <c r="AI319" i="8"/>
  <c r="BE319" i="8"/>
  <c r="U328" i="1"/>
  <c r="BR85" i="9" l="1"/>
  <c r="Y23" i="9"/>
  <c r="Y25" i="9" s="1"/>
  <c r="BD85" i="9"/>
  <c r="Z85" i="9"/>
  <c r="CA85" i="9"/>
  <c r="AC85" i="9"/>
  <c r="AR85" i="9"/>
  <c r="BJ85" i="9"/>
  <c r="AQ85" i="9"/>
  <c r="BI85" i="9"/>
  <c r="BX85" i="9"/>
  <c r="AJ85" i="9"/>
  <c r="AZ85" i="9"/>
  <c r="AI85" i="9"/>
  <c r="BY85" i="9"/>
  <c r="BE85" i="9"/>
  <c r="BS85" i="9"/>
  <c r="BC85" i="9"/>
  <c r="BZ85" i="9"/>
  <c r="AX307" i="8"/>
  <c r="AX85" i="9"/>
  <c r="AO85" i="9"/>
  <c r="AB85" i="9"/>
  <c r="BA85" i="9"/>
  <c r="BU85" i="9"/>
  <c r="AD85" i="9"/>
  <c r="BB85" i="9"/>
  <c r="AP85" i="9"/>
  <c r="BH85" i="9"/>
  <c r="AN85" i="9"/>
  <c r="AF85" i="9"/>
  <c r="CE85" i="9"/>
  <c r="BQ85" i="9"/>
  <c r="BG85" i="9"/>
  <c r="BP85" i="9"/>
  <c r="AE85" i="9"/>
  <c r="AV85" i="9"/>
  <c r="AU85" i="9"/>
  <c r="AM85" i="9"/>
  <c r="AG85" i="9"/>
  <c r="CD85" i="9"/>
  <c r="BO85" i="9"/>
  <c r="BV85" i="9"/>
  <c r="AW85" i="9"/>
  <c r="AY85" i="9"/>
  <c r="AL85" i="9"/>
  <c r="AH85" i="9"/>
  <c r="CC85" i="9"/>
  <c r="BN85" i="9"/>
  <c r="BM85" i="9"/>
  <c r="BL85" i="9"/>
  <c r="BW85" i="9"/>
  <c r="AT85" i="9"/>
  <c r="AA85" i="9"/>
  <c r="AS85" i="9"/>
  <c r="AK85" i="9"/>
  <c r="BF85" i="9"/>
  <c r="CB85" i="9"/>
  <c r="BK85" i="9"/>
  <c r="BT85" i="9"/>
  <c r="AR307" i="8"/>
  <c r="AY25" i="9"/>
  <c r="AQ25" i="9"/>
  <c r="AF25" i="9"/>
  <c r="BA25" i="9"/>
  <c r="AP307" i="8"/>
  <c r="AG25" i="9"/>
  <c r="BB25" i="9"/>
  <c r="AM25" i="9"/>
  <c r="BE25" i="9"/>
  <c r="BC25" i="9"/>
  <c r="AT25" i="9"/>
  <c r="AH25" i="9"/>
  <c r="AI25" i="9"/>
  <c r="AZ25" i="9"/>
  <c r="AP25" i="9"/>
  <c r="AJ25" i="9"/>
  <c r="AA25" i="9"/>
  <c r="AV25" i="9"/>
  <c r="AE25" i="9"/>
  <c r="AO25" i="9"/>
  <c r="Z25" i="9"/>
  <c r="BD25" i="9"/>
  <c r="AC25" i="9"/>
  <c r="AB25" i="9"/>
  <c r="AS25" i="9"/>
  <c r="AL25" i="9"/>
  <c r="AR25" i="9"/>
  <c r="AK25" i="9"/>
  <c r="AN25" i="9"/>
  <c r="AU25" i="9"/>
  <c r="AX25" i="9"/>
  <c r="AD25" i="9"/>
  <c r="AW25" i="9"/>
  <c r="AV307" i="8"/>
  <c r="AO307" i="8"/>
  <c r="AY307" i="8"/>
  <c r="AK307" i="8"/>
  <c r="AZ307" i="8"/>
  <c r="AW307" i="8"/>
  <c r="AT307" i="8"/>
  <c r="AU307" i="8"/>
  <c r="BA307" i="8"/>
  <c r="AS307" i="8"/>
  <c r="AL307" i="8"/>
  <c r="BE307" i="8"/>
  <c r="CE307" i="8"/>
  <c r="BB307" i="8"/>
  <c r="AI307" i="8"/>
  <c r="AQ307" i="8"/>
  <c r="AH307" i="8"/>
  <c r="AM307" i="8"/>
  <c r="AJ307" i="8"/>
  <c r="AG307" i="8"/>
  <c r="BD307" i="8"/>
  <c r="AN307" i="8"/>
  <c r="Y85" i="9"/>
  <c r="Y124" i="9"/>
  <c r="AJ126" i="9" s="1"/>
  <c r="CD319" i="8"/>
  <c r="CD307" i="8" s="1"/>
  <c r="AD89" i="9"/>
  <c r="AK89" i="9"/>
  <c r="BL89" i="9"/>
  <c r="BS89" i="9"/>
  <c r="AG89" i="9"/>
  <c r="AB89" i="9"/>
  <c r="BA89" i="9"/>
  <c r="X89" i="9"/>
  <c r="AC89" i="9"/>
  <c r="AJ89" i="9"/>
  <c r="BJ89" i="9"/>
  <c r="BR89" i="9"/>
  <c r="AO89" i="9"/>
  <c r="AF89" i="9"/>
  <c r="BU89" i="9"/>
  <c r="U305" i="8"/>
  <c r="BG89" i="9"/>
  <c r="BX89" i="9"/>
  <c r="BI89" i="9"/>
  <c r="BT89" i="9"/>
  <c r="AN89" i="9"/>
  <c r="AM89" i="9"/>
  <c r="BQ89" i="9"/>
  <c r="BO89" i="9"/>
  <c r="BY89" i="9"/>
  <c r="BK89" i="9"/>
  <c r="AX89" i="9"/>
  <c r="AU89" i="9"/>
  <c r="AH89" i="9"/>
  <c r="CD89" i="9"/>
  <c r="BM89" i="9"/>
  <c r="BZ89" i="9"/>
  <c r="AP89" i="9"/>
  <c r="BH89" i="9"/>
  <c r="AL89" i="9"/>
  <c r="AS89" i="9"/>
  <c r="BN89" i="9"/>
  <c r="BD89" i="9"/>
  <c r="CA89" i="9"/>
  <c r="BB89" i="9"/>
  <c r="AE89" i="9"/>
  <c r="AV89" i="9"/>
  <c r="Z89" i="9"/>
  <c r="AR89" i="9"/>
  <c r="BE89" i="9"/>
  <c r="CB89" i="9"/>
  <c r="BP89" i="9"/>
  <c r="AW89" i="9"/>
  <c r="AY89" i="9"/>
  <c r="AA89" i="9"/>
  <c r="AQ89" i="9"/>
  <c r="BF89" i="9"/>
  <c r="BC89" i="9"/>
  <c r="AI89" i="9"/>
  <c r="BV89" i="9"/>
  <c r="BW89" i="9"/>
  <c r="AT89" i="9"/>
  <c r="CC89" i="9"/>
  <c r="AZ89" i="9"/>
  <c r="Z126" i="9" l="1"/>
  <c r="AP126" i="9"/>
  <c r="AB126" i="9"/>
  <c r="AH126" i="9"/>
  <c r="CE126" i="9"/>
  <c r="AV126" i="9"/>
  <c r="AS126" i="9"/>
  <c r="AQ126" i="9"/>
  <c r="AF126" i="9"/>
  <c r="AG126" i="9"/>
  <c r="AM126" i="9"/>
  <c r="CC126" i="9"/>
  <c r="AY126" i="9"/>
  <c r="BD126" i="9"/>
  <c r="CD126" i="9"/>
  <c r="BE126" i="9"/>
  <c r="AA126" i="9"/>
  <c r="BD91" i="9"/>
  <c r="BF91" i="9"/>
  <c r="BF93" i="9" s="1"/>
  <c r="BF100" i="9" s="1"/>
  <c r="BE91" i="9"/>
  <c r="BE93" i="9" s="1"/>
  <c r="BE100" i="9" s="1"/>
  <c r="BN91" i="9"/>
  <c r="BN93" i="9" s="1"/>
  <c r="BN100" i="9" s="1"/>
  <c r="BQ91" i="9"/>
  <c r="BQ93" i="9" s="1"/>
  <c r="BQ100" i="9" s="1"/>
  <c r="BU91" i="9"/>
  <c r="AH91" i="9"/>
  <c r="AH93" i="9" s="1"/>
  <c r="AH100" i="9" s="1"/>
  <c r="AM91" i="9"/>
  <c r="AM93" i="9" s="1"/>
  <c r="AM100" i="9" s="1"/>
  <c r="AB91" i="9"/>
  <c r="AB93" i="9" s="1"/>
  <c r="AB100" i="9" s="1"/>
  <c r="CC91" i="9"/>
  <c r="CC93" i="9" s="1"/>
  <c r="CC110" i="9" s="1"/>
  <c r="AL91" i="9"/>
  <c r="AL93" i="9" s="1"/>
  <c r="AL100" i="9" s="1"/>
  <c r="AU91" i="9"/>
  <c r="AU93" i="9" s="1"/>
  <c r="AU100" i="9" s="1"/>
  <c r="AN91" i="9"/>
  <c r="AN93" i="9" s="1"/>
  <c r="AN100" i="9" s="1"/>
  <c r="AO91" i="9"/>
  <c r="AO93" i="9" s="1"/>
  <c r="AO100" i="9" s="1"/>
  <c r="AY91" i="9"/>
  <c r="AY93" i="9" s="1"/>
  <c r="AY100" i="9" s="1"/>
  <c r="AV91" i="9"/>
  <c r="AV93" i="9" s="1"/>
  <c r="AV100" i="9" s="1"/>
  <c r="BH91" i="9"/>
  <c r="BH93" i="9" s="1"/>
  <c r="BH100" i="9" s="1"/>
  <c r="AX91" i="9"/>
  <c r="AX93" i="9" s="1"/>
  <c r="AX100" i="9" s="1"/>
  <c r="BR91" i="9"/>
  <c r="BR93" i="9" s="1"/>
  <c r="BR100" i="9" s="1"/>
  <c r="BS91" i="9"/>
  <c r="BS93" i="9" s="1"/>
  <c r="BS100" i="9" s="1"/>
  <c r="BW91" i="9"/>
  <c r="BW93" i="9" s="1"/>
  <c r="BW100" i="9" s="1"/>
  <c r="AW91" i="9"/>
  <c r="AW93" i="9" s="1"/>
  <c r="AW100" i="9" s="1"/>
  <c r="AE91" i="9"/>
  <c r="AE93" i="9" s="1"/>
  <c r="AE100" i="9" s="1"/>
  <c r="BI91" i="9"/>
  <c r="BI93" i="9" s="1"/>
  <c r="BI100" i="9" s="1"/>
  <c r="BP91" i="9"/>
  <c r="BP93" i="9" s="1"/>
  <c r="BP100" i="9" s="1"/>
  <c r="BZ91" i="9"/>
  <c r="BZ93" i="9" s="1"/>
  <c r="BZ100" i="9" s="1"/>
  <c r="BY91" i="9"/>
  <c r="BY93" i="9" s="1"/>
  <c r="BY100" i="9" s="1"/>
  <c r="BX91" i="9"/>
  <c r="BX93" i="9" s="1"/>
  <c r="BX100" i="9" s="1"/>
  <c r="AJ91" i="9"/>
  <c r="AJ93" i="9" s="1"/>
  <c r="AJ100" i="9" s="1"/>
  <c r="AK91" i="9"/>
  <c r="AI91" i="9"/>
  <c r="AI93" i="9" s="1"/>
  <c r="AI100" i="9" s="1"/>
  <c r="CB91" i="9"/>
  <c r="CB93" i="9" s="1"/>
  <c r="CB100" i="9" s="1"/>
  <c r="CA91" i="9"/>
  <c r="CA93" i="9" s="1"/>
  <c r="CA100" i="9" s="1"/>
  <c r="BO91" i="9"/>
  <c r="BO93" i="9" s="1"/>
  <c r="BO100" i="9" s="1"/>
  <c r="BG91" i="9"/>
  <c r="BG93" i="9" s="1"/>
  <c r="BG100" i="9" s="1"/>
  <c r="BB126" i="9"/>
  <c r="AN126" i="9"/>
  <c r="AK126" i="9"/>
  <c r="AX126" i="9"/>
  <c r="AT126" i="9"/>
  <c r="AZ126" i="9"/>
  <c r="AE126" i="9"/>
  <c r="AU126" i="9"/>
  <c r="AI126" i="9"/>
  <c r="BC126" i="9"/>
  <c r="AW126" i="9"/>
  <c r="AO126" i="9"/>
  <c r="AC126" i="9"/>
  <c r="BA126" i="9"/>
  <c r="AR126" i="9"/>
  <c r="AL126" i="9"/>
  <c r="X91" i="9"/>
  <c r="Y126" i="9"/>
  <c r="Y145" i="9"/>
  <c r="Y188" i="9" s="1"/>
  <c r="AD126" i="9"/>
  <c r="BP312" i="8"/>
  <c r="BP308" i="8" s="1"/>
  <c r="BG319" i="8"/>
  <c r="BO312" i="8"/>
  <c r="BO308" i="8" s="1"/>
  <c r="CB312" i="8"/>
  <c r="CB308" i="8" s="1"/>
  <c r="BL319" i="8"/>
  <c r="BU312" i="8"/>
  <c r="BU308" i="8" s="1"/>
  <c r="BK312" i="8"/>
  <c r="BK308" i="8" s="1"/>
  <c r="BW312" i="8"/>
  <c r="BW308" i="8" s="1"/>
  <c r="BV319" i="8"/>
  <c r="BQ319" i="8"/>
  <c r="CB319" i="8"/>
  <c r="CA319" i="8"/>
  <c r="BH312" i="8"/>
  <c r="BH308" i="8" s="1"/>
  <c r="BY319" i="8"/>
  <c r="BK319" i="8"/>
  <c r="BR319" i="8"/>
  <c r="BW319" i="8"/>
  <c r="BQ312" i="8"/>
  <c r="BQ308" i="8" s="1"/>
  <c r="BF319" i="8"/>
  <c r="BY312" i="8"/>
  <c r="BY308" i="8" s="1"/>
  <c r="BT319" i="8"/>
  <c r="CA312" i="8"/>
  <c r="CA308" i="8" s="1"/>
  <c r="BI319" i="8"/>
  <c r="BR312" i="8"/>
  <c r="BR308" i="8" s="1"/>
  <c r="BX319" i="8"/>
  <c r="BN312" i="8"/>
  <c r="BN308" i="8" s="1"/>
  <c r="BM319" i="8"/>
  <c r="BH319" i="8"/>
  <c r="BN319" i="8"/>
  <c r="BI312" i="8"/>
  <c r="BI308" i="8" s="1"/>
  <c r="BV312" i="8"/>
  <c r="BV308" i="8" s="1"/>
  <c r="BO319" i="8"/>
  <c r="BG312" i="8"/>
  <c r="BG308" i="8" s="1"/>
  <c r="BM312" i="8"/>
  <c r="BM308" i="8" s="1"/>
  <c r="BU319" i="8"/>
  <c r="BS312" i="8"/>
  <c r="BS308" i="8" s="1"/>
  <c r="BJ319" i="8"/>
  <c r="BT312" i="8"/>
  <c r="BT308" i="8" s="1"/>
  <c r="BZ312" i="8"/>
  <c r="BZ308" i="8" s="1"/>
  <c r="BS319" i="8"/>
  <c r="BJ312" i="8"/>
  <c r="BJ308" i="8" s="1"/>
  <c r="BL312" i="8"/>
  <c r="BL308" i="8" s="1"/>
  <c r="BZ319" i="8"/>
  <c r="BF312" i="8"/>
  <c r="BF308" i="8" s="1"/>
  <c r="BX312" i="8"/>
  <c r="BX308" i="8" s="1"/>
  <c r="BP319" i="8"/>
  <c r="CD25" i="9"/>
  <c r="BL25" i="9"/>
  <c r="BV25" i="9"/>
  <c r="BQ25" i="9"/>
  <c r="BT25" i="9"/>
  <c r="BG25" i="9"/>
  <c r="BR25" i="9"/>
  <c r="BF25" i="9"/>
  <c r="BH25" i="9"/>
  <c r="BI25" i="9"/>
  <c r="BJ25" i="9"/>
  <c r="BK25" i="9"/>
  <c r="BM25" i="9"/>
  <c r="BN25" i="9"/>
  <c r="BO25" i="9"/>
  <c r="BP25" i="9"/>
  <c r="BS25" i="9"/>
  <c r="BU25" i="9"/>
  <c r="BW25" i="9"/>
  <c r="BX25" i="9"/>
  <c r="BY25" i="9"/>
  <c r="BZ25" i="9"/>
  <c r="CA25" i="9"/>
  <c r="CB25" i="9"/>
  <c r="CC25" i="9"/>
  <c r="CE25" i="9"/>
  <c r="CC130" i="9"/>
  <c r="U19" i="9"/>
  <c r="X29" i="9"/>
  <c r="Y89" i="9"/>
  <c r="Y29" i="9"/>
  <c r="U312" i="8"/>
  <c r="CD29" i="9"/>
  <c r="Z29" i="9"/>
  <c r="U79" i="9"/>
  <c r="U319" i="8"/>
  <c r="U308" i="8"/>
  <c r="U277" i="9"/>
  <c r="CC100" i="9" l="1"/>
  <c r="BF307" i="8"/>
  <c r="CB307" i="8"/>
  <c r="BL307" i="8"/>
  <c r="CA307" i="8"/>
  <c r="BI307" i="8"/>
  <c r="BK307" i="8"/>
  <c r="BX307" i="8"/>
  <c r="BO307" i="8"/>
  <c r="BU307" i="8"/>
  <c r="BG307" i="8"/>
  <c r="BW307" i="8"/>
  <c r="BH307" i="8"/>
  <c r="BN307" i="8"/>
  <c r="BV307" i="8"/>
  <c r="BR307" i="8"/>
  <c r="BM307" i="8"/>
  <c r="BY307" i="8"/>
  <c r="BT307" i="8"/>
  <c r="BP307" i="8"/>
  <c r="BZ307" i="8"/>
  <c r="BS307" i="8"/>
  <c r="BQ307" i="8"/>
  <c r="BJ307" i="8"/>
  <c r="Y91" i="9"/>
  <c r="Y93" i="9" s="1"/>
  <c r="X93" i="9"/>
  <c r="X100" i="9" s="1"/>
  <c r="BZ126" i="9"/>
  <c r="X86" i="9"/>
  <c r="Y86" i="9" s="1"/>
  <c r="BW126" i="9"/>
  <c r="BL126" i="9"/>
  <c r="BT126" i="9"/>
  <c r="BP126" i="9"/>
  <c r="BM126" i="9"/>
  <c r="BH126" i="9"/>
  <c r="CB126" i="9"/>
  <c r="BK126" i="9"/>
  <c r="BU126" i="9"/>
  <c r="BX126" i="9"/>
  <c r="X31" i="9"/>
  <c r="Y31" i="9" s="1"/>
  <c r="Y33" i="9" s="1"/>
  <c r="BF126" i="9"/>
  <c r="BI126" i="9"/>
  <c r="BQ126" i="9"/>
  <c r="BY126" i="9"/>
  <c r="BS126" i="9"/>
  <c r="BJ126" i="9"/>
  <c r="CA126" i="9"/>
  <c r="BN126" i="9"/>
  <c r="BV126" i="9"/>
  <c r="BG126" i="9"/>
  <c r="BR126" i="9"/>
  <c r="BO126" i="9"/>
  <c r="X26" i="9"/>
  <c r="AK93" i="9"/>
  <c r="AK100" i="9" s="1"/>
  <c r="BG110" i="9"/>
  <c r="AM110" i="9"/>
  <c r="AY110" i="9"/>
  <c r="AI110" i="9"/>
  <c r="BN110" i="9"/>
  <c r="BH110" i="9"/>
  <c r="AW110" i="9"/>
  <c r="AH110" i="9"/>
  <c r="AB110" i="9"/>
  <c r="AO110" i="9"/>
  <c r="BE110" i="9"/>
  <c r="AN110" i="9"/>
  <c r="CA110" i="9"/>
  <c r="BQ110" i="9"/>
  <c r="BO110" i="9"/>
  <c r="BI110" i="9"/>
  <c r="AV110" i="9"/>
  <c r="AL110" i="9"/>
  <c r="BW110" i="9"/>
  <c r="BF110" i="9"/>
  <c r="BR110" i="9"/>
  <c r="AJ110" i="9"/>
  <c r="AU110" i="9"/>
  <c r="BP110" i="9"/>
  <c r="BZ110" i="9"/>
  <c r="BS110" i="9"/>
  <c r="BY110" i="9"/>
  <c r="BX110" i="9"/>
  <c r="AX110" i="9"/>
  <c r="AE110" i="9"/>
  <c r="CB110" i="9"/>
  <c r="AU130" i="9"/>
  <c r="BC29" i="9"/>
  <c r="CC29" i="9"/>
  <c r="BI130" i="9"/>
  <c r="CA130" i="9"/>
  <c r="AV29" i="9"/>
  <c r="AI130" i="9"/>
  <c r="AA130" i="9"/>
  <c r="AM29" i="9"/>
  <c r="AR29" i="9"/>
  <c r="AY130" i="9"/>
  <c r="AZ130" i="9"/>
  <c r="BP29" i="9"/>
  <c r="BY130" i="9"/>
  <c r="CB29" i="9"/>
  <c r="BD130" i="9"/>
  <c r="BV29" i="9"/>
  <c r="BK29" i="9"/>
  <c r="AM130" i="9"/>
  <c r="AB130" i="9"/>
  <c r="BZ29" i="9"/>
  <c r="BE29" i="9"/>
  <c r="BH130" i="9"/>
  <c r="BG130" i="9"/>
  <c r="AE29" i="9"/>
  <c r="CB130" i="9"/>
  <c r="BO29" i="9"/>
  <c r="BP130" i="9"/>
  <c r="AJ130" i="9"/>
  <c r="AC130" i="9"/>
  <c r="BS29" i="9"/>
  <c r="AX130" i="9"/>
  <c r="AD29" i="9"/>
  <c r="AT29" i="9"/>
  <c r="BZ130" i="9"/>
  <c r="BK130" i="9"/>
  <c r="AN130" i="9"/>
  <c r="AY29" i="9"/>
  <c r="AX29" i="9"/>
  <c r="AH130" i="9"/>
  <c r="BH29" i="9"/>
  <c r="AT130" i="9"/>
  <c r="U307" i="8"/>
  <c r="BR29" i="9"/>
  <c r="BB29" i="9"/>
  <c r="BO130" i="9"/>
  <c r="AA29" i="9"/>
  <c r="AG130" i="9"/>
  <c r="AW130" i="9"/>
  <c r="AC29" i="9"/>
  <c r="BM130" i="9"/>
  <c r="Y130" i="9"/>
  <c r="AP29" i="9"/>
  <c r="AE130" i="9"/>
  <c r="BD29" i="9"/>
  <c r="AD130" i="9"/>
  <c r="BT130" i="9"/>
  <c r="AF29" i="9"/>
  <c r="AL130" i="9"/>
  <c r="AO130" i="9"/>
  <c r="CA29" i="9"/>
  <c r="AW29" i="9"/>
  <c r="AF130" i="9"/>
  <c r="AU29" i="9"/>
  <c r="BT29" i="9"/>
  <c r="BB130" i="9"/>
  <c r="AP130" i="9"/>
  <c r="BQ29" i="9"/>
  <c r="BY29" i="9"/>
  <c r="X130" i="9"/>
  <c r="BU29" i="9"/>
  <c r="BE130" i="9"/>
  <c r="AR130" i="9"/>
  <c r="BF29" i="9"/>
  <c r="BJ130" i="9"/>
  <c r="BF130" i="9"/>
  <c r="AO29" i="9"/>
  <c r="BA130" i="9"/>
  <c r="BS130" i="9"/>
  <c r="BR130" i="9"/>
  <c r="AL29" i="9"/>
  <c r="AQ29" i="9"/>
  <c r="BW130" i="9"/>
  <c r="AG29" i="9"/>
  <c r="BW29" i="9"/>
  <c r="BJ29" i="9"/>
  <c r="AS29" i="9"/>
  <c r="BL130" i="9"/>
  <c r="AB29" i="9"/>
  <c r="AH29" i="9"/>
  <c r="Z130" i="9"/>
  <c r="BG29" i="9"/>
  <c r="AN29" i="9"/>
  <c r="AK130" i="9"/>
  <c r="BC130" i="9"/>
  <c r="BA29" i="9"/>
  <c r="AV130" i="9"/>
  <c r="BX130" i="9"/>
  <c r="BV130" i="9"/>
  <c r="AQ130" i="9"/>
  <c r="CD130" i="9"/>
  <c r="AZ29" i="9"/>
  <c r="BX29" i="9"/>
  <c r="AS130" i="9"/>
  <c r="AJ29" i="9"/>
  <c r="AK29" i="9"/>
  <c r="BU130" i="9"/>
  <c r="BQ130" i="9"/>
  <c r="BI29" i="9"/>
  <c r="BL29" i="9"/>
  <c r="BN29" i="9"/>
  <c r="BM29" i="9"/>
  <c r="AI29" i="9"/>
  <c r="BN130" i="9"/>
  <c r="X95" i="9" l="1"/>
  <c r="Y95" i="9" s="1"/>
  <c r="X110" i="9"/>
  <c r="X112" i="9" s="1"/>
  <c r="X33" i="9"/>
  <c r="X35" i="9" s="1"/>
  <c r="Y35" i="9" s="1"/>
  <c r="Z91" i="9"/>
  <c r="X127" i="9"/>
  <c r="Y127" i="9" s="1"/>
  <c r="Z127" i="9" s="1"/>
  <c r="AA127" i="9" s="1"/>
  <c r="Z31" i="9"/>
  <c r="Z33" i="9" s="1"/>
  <c r="Y100" i="9"/>
  <c r="Y114" i="9" s="1"/>
  <c r="Y110" i="9"/>
  <c r="Y26" i="9"/>
  <c r="Z26" i="9" s="1"/>
  <c r="AK110" i="9"/>
  <c r="BO132" i="9"/>
  <c r="BO134" i="9" s="1"/>
  <c r="CA132" i="9"/>
  <c r="CA134" i="9" s="1"/>
  <c r="BI132" i="9"/>
  <c r="BI134" i="9" s="1"/>
  <c r="BO31" i="9"/>
  <c r="BO33" i="9" s="1"/>
  <c r="BF132" i="9"/>
  <c r="BF134" i="9" s="1"/>
  <c r="AE31" i="9"/>
  <c r="AE33" i="9" s="1"/>
  <c r="BF31" i="9"/>
  <c r="BF33" i="9" s="1"/>
  <c r="CA31" i="9"/>
  <c r="CA33" i="9" s="1"/>
  <c r="BZ31" i="9"/>
  <c r="BZ33" i="9" s="1"/>
  <c r="BR132" i="9"/>
  <c r="BR134" i="9" s="1"/>
  <c r="AW132" i="9"/>
  <c r="AW134" i="9" s="1"/>
  <c r="AH31" i="9"/>
  <c r="AH33" i="9" s="1"/>
  <c r="AW31" i="9"/>
  <c r="AW33" i="9" s="1"/>
  <c r="BZ132" i="9"/>
  <c r="BZ134" i="9" s="1"/>
  <c r="BI31" i="9"/>
  <c r="BI33" i="9" s="1"/>
  <c r="BR31" i="9"/>
  <c r="BR33" i="9" s="1"/>
  <c r="AD31" i="9"/>
  <c r="AD33" i="9" s="1"/>
  <c r="X114" i="9"/>
  <c r="Z86" i="9"/>
  <c r="X132" i="9"/>
  <c r="Y132" i="9" s="1"/>
  <c r="AI31" i="9"/>
  <c r="AI33" i="9" s="1"/>
  <c r="AN31" i="9"/>
  <c r="AN33" i="9" s="1"/>
  <c r="AB31" i="9"/>
  <c r="AJ31" i="9"/>
  <c r="AJ33" i="9" s="1"/>
  <c r="AK31" i="9"/>
  <c r="AL31" i="9"/>
  <c r="AL33" i="9" s="1"/>
  <c r="AM31" i="9"/>
  <c r="AM33" i="9" s="1"/>
  <c r="AO31" i="9"/>
  <c r="AV31" i="9"/>
  <c r="AV33" i="9" s="1"/>
  <c r="AU132" i="9"/>
  <c r="AU134" i="9" s="1"/>
  <c r="BP31" i="9"/>
  <c r="BP33" i="9" s="1"/>
  <c r="BG132" i="9"/>
  <c r="BD93" i="9"/>
  <c r="BD110" i="9" s="1"/>
  <c r="BN31" i="9"/>
  <c r="BN33" i="9" s="1"/>
  <c r="AO132" i="9"/>
  <c r="AO134" i="9" s="1"/>
  <c r="BG31" i="9"/>
  <c r="BG33" i="9" s="1"/>
  <c r="BQ31" i="9"/>
  <c r="BQ33" i="9" s="1"/>
  <c r="BY31" i="9"/>
  <c r="BY33" i="9" s="1"/>
  <c r="AE132" i="9"/>
  <c r="AE134" i="9" s="1"/>
  <c r="AU31" i="9"/>
  <c r="AU33" i="9" s="1"/>
  <c r="AX31" i="9"/>
  <c r="AX33" i="9" s="1"/>
  <c r="AY31" i="9"/>
  <c r="AY33" i="9" s="1"/>
  <c r="BE31" i="9"/>
  <c r="BE33" i="9" s="1"/>
  <c r="AJ132" i="9"/>
  <c r="AJ134" i="9" s="1"/>
  <c r="BX31" i="9"/>
  <c r="BX33" i="9" s="1"/>
  <c r="BH31" i="9"/>
  <c r="BH33" i="9" s="1"/>
  <c r="BS31" i="9"/>
  <c r="BS33" i="9" s="1"/>
  <c r="CB31" i="9"/>
  <c r="CB33" i="9" s="1"/>
  <c r="AL132" i="9"/>
  <c r="AL134" i="9" s="1"/>
  <c r="AB132" i="9"/>
  <c r="AI132" i="9"/>
  <c r="AI134" i="9" s="1"/>
  <c r="AH132" i="9"/>
  <c r="AH134" i="9" s="1"/>
  <c r="AK132" i="9"/>
  <c r="AM132" i="9"/>
  <c r="AM134" i="9" s="1"/>
  <c r="AN132" i="9"/>
  <c r="AN134" i="9" s="1"/>
  <c r="AV132" i="9"/>
  <c r="AV134" i="9" s="1"/>
  <c r="BD31" i="9"/>
  <c r="CC31" i="9"/>
  <c r="CC33" i="9" s="1"/>
  <c r="AX132" i="9"/>
  <c r="AX134" i="9" s="1"/>
  <c r="AY132" i="9"/>
  <c r="AY134" i="9" s="1"/>
  <c r="BU31" i="9"/>
  <c r="BW31" i="9"/>
  <c r="BW33" i="9" s="1"/>
  <c r="BX132" i="9"/>
  <c r="BX134" i="9" s="1"/>
  <c r="BE132" i="9"/>
  <c r="BN132" i="9"/>
  <c r="BN134" i="9" s="1"/>
  <c r="U85" i="9"/>
  <c r="U124" i="9"/>
  <c r="U29" i="9"/>
  <c r="U130" i="9"/>
  <c r="U83" i="9"/>
  <c r="U25" i="9"/>
  <c r="U23" i="9"/>
  <c r="U89" i="9"/>
  <c r="U126" i="9"/>
  <c r="Y112" i="9" l="1"/>
  <c r="AA31" i="9"/>
  <c r="AA33" i="9" s="1"/>
  <c r="Z93" i="9"/>
  <c r="Z100" i="9" s="1"/>
  <c r="Z114" i="9" s="1"/>
  <c r="AA91" i="9"/>
  <c r="Z35" i="9"/>
  <c r="AA26" i="9"/>
  <c r="AB26" i="9" s="1"/>
  <c r="AC26" i="9" s="1"/>
  <c r="X134" i="9"/>
  <c r="X136" i="9" s="1"/>
  <c r="Y134" i="9"/>
  <c r="Z132" i="9"/>
  <c r="AP31" i="9"/>
  <c r="AQ31" i="9" s="1"/>
  <c r="AQ33" i="9" s="1"/>
  <c r="AA86" i="9"/>
  <c r="AB33" i="9"/>
  <c r="AB127" i="9"/>
  <c r="BD100" i="9"/>
  <c r="AO33" i="9"/>
  <c r="BG134" i="9"/>
  <c r="BE134" i="9"/>
  <c r="BH132" i="9"/>
  <c r="BH134" i="9" s="1"/>
  <c r="CE91" i="9"/>
  <c r="CE93" i="9" s="1"/>
  <c r="AK33" i="9"/>
  <c r="BY132" i="9"/>
  <c r="BY134" i="9" s="1"/>
  <c r="AB134" i="9"/>
  <c r="BD132" i="9"/>
  <c r="CC132" i="9"/>
  <c r="CC134" i="9" s="1"/>
  <c r="BP132" i="9"/>
  <c r="BP134" i="9" s="1"/>
  <c r="BQ132" i="9"/>
  <c r="BQ134" i="9" s="1"/>
  <c r="BS132" i="9"/>
  <c r="BS134" i="9" s="1"/>
  <c r="BU93" i="9"/>
  <c r="BU110" i="9" s="1"/>
  <c r="BU132" i="9"/>
  <c r="BW132" i="9"/>
  <c r="BW134" i="9" s="1"/>
  <c r="CB132" i="9"/>
  <c r="CB134" i="9" s="1"/>
  <c r="AK134" i="9"/>
  <c r="Z95" i="9" l="1"/>
  <c r="AA35" i="9"/>
  <c r="AB35" i="9" s="1"/>
  <c r="Z110" i="9"/>
  <c r="Z112" i="9" s="1"/>
  <c r="AC31" i="9"/>
  <c r="AC33" i="9" s="1"/>
  <c r="AA93" i="9"/>
  <c r="AA110" i="9" s="1"/>
  <c r="Z134" i="9"/>
  <c r="AC91" i="9"/>
  <c r="AC93" i="9" s="1"/>
  <c r="AD91" i="9"/>
  <c r="AD93" i="9" s="1"/>
  <c r="AD26" i="9"/>
  <c r="AE26" i="9" s="1"/>
  <c r="AA132" i="9"/>
  <c r="AC132" i="9" s="1"/>
  <c r="AC134" i="9" s="1"/>
  <c r="Y136" i="9"/>
  <c r="CE100" i="9"/>
  <c r="AC127" i="9"/>
  <c r="AD127" i="9" s="1"/>
  <c r="AE127" i="9" s="1"/>
  <c r="AP33" i="9"/>
  <c r="AB86" i="9"/>
  <c r="BU100" i="9"/>
  <c r="AC35" i="9" l="1"/>
  <c r="AD35" i="9" s="1"/>
  <c r="AA112" i="9"/>
  <c r="AB112" i="9" s="1"/>
  <c r="AF31" i="9"/>
  <c r="AF33" i="9" s="1"/>
  <c r="AA100" i="9"/>
  <c r="AA114" i="9" s="1"/>
  <c r="AA95" i="9"/>
  <c r="AB95" i="9" s="1"/>
  <c r="AC95" i="9" s="1"/>
  <c r="AD95" i="9" s="1"/>
  <c r="Z136" i="9"/>
  <c r="AD132" i="9"/>
  <c r="AD134" i="9" s="1"/>
  <c r="AC100" i="9"/>
  <c r="AC110" i="9"/>
  <c r="AF91" i="9"/>
  <c r="AG91" i="9" s="1"/>
  <c r="AG93" i="9" s="1"/>
  <c r="AP91" i="9"/>
  <c r="AQ91" i="9" s="1"/>
  <c r="BA31" i="9"/>
  <c r="BA33" i="9" s="1"/>
  <c r="AF26" i="9"/>
  <c r="AG26" i="9" s="1"/>
  <c r="AP132" i="9"/>
  <c r="AP134" i="9" s="1"/>
  <c r="AA134" i="9"/>
  <c r="AF127" i="9"/>
  <c r="AD100" i="9"/>
  <c r="AD110" i="9"/>
  <c r="AC86" i="9"/>
  <c r="AE35" i="9" l="1"/>
  <c r="AF35" i="9" s="1"/>
  <c r="AC112" i="9"/>
  <c r="AD112" i="9" s="1"/>
  <c r="AG31" i="9"/>
  <c r="AG33" i="9" s="1"/>
  <c r="AB114" i="9"/>
  <c r="AA136" i="9"/>
  <c r="AB136" i="9" s="1"/>
  <c r="AC114" i="9"/>
  <c r="AF132" i="9"/>
  <c r="AF134" i="9" s="1"/>
  <c r="AG110" i="9"/>
  <c r="AG100" i="9"/>
  <c r="AR91" i="9"/>
  <c r="AR93" i="9" s="1"/>
  <c r="AR110" i="9" s="1"/>
  <c r="AF93" i="9"/>
  <c r="AP93" i="9"/>
  <c r="AP110" i="9" s="1"/>
  <c r="BJ31" i="9"/>
  <c r="BK31" i="9" s="1"/>
  <c r="BT31" i="9" s="1"/>
  <c r="BT33" i="9" s="1"/>
  <c r="AH26" i="9"/>
  <c r="AI26" i="9" s="1"/>
  <c r="AG127" i="9"/>
  <c r="AQ132" i="9"/>
  <c r="AE114" i="9"/>
  <c r="AD114" i="9"/>
  <c r="AD86" i="9"/>
  <c r="AE86" i="9" s="1"/>
  <c r="AZ91" i="9"/>
  <c r="BA91" i="9" s="1"/>
  <c r="BA93" i="9" s="1"/>
  <c r="AE95" i="9"/>
  <c r="AQ93" i="9"/>
  <c r="AR31" i="9" l="1"/>
  <c r="AR33" i="9" s="1"/>
  <c r="AG132" i="9"/>
  <c r="AG134" i="9" s="1"/>
  <c r="AF95" i="9"/>
  <c r="AG95" i="9" s="1"/>
  <c r="AR100" i="9"/>
  <c r="AZ31" i="9"/>
  <c r="AZ33" i="9" s="1"/>
  <c r="AS91" i="9"/>
  <c r="AF100" i="9"/>
  <c r="AF110" i="9"/>
  <c r="AP100" i="9"/>
  <c r="BJ33" i="9"/>
  <c r="AJ26" i="9"/>
  <c r="AK26" i="9" s="1"/>
  <c r="CD31" i="9"/>
  <c r="CD33" i="9" s="1"/>
  <c r="BJ91" i="9"/>
  <c r="BJ93" i="9" s="1"/>
  <c r="BJ100" i="9" s="1"/>
  <c r="AQ134" i="9"/>
  <c r="AC136" i="9"/>
  <c r="AH127" i="9"/>
  <c r="AF86" i="9"/>
  <c r="BA110" i="9"/>
  <c r="BA100" i="9"/>
  <c r="AG35" i="9"/>
  <c r="AH35" i="9" s="1"/>
  <c r="AZ93" i="9"/>
  <c r="AQ100" i="9"/>
  <c r="AQ110" i="9"/>
  <c r="AE112" i="9"/>
  <c r="AS31" i="9" l="1"/>
  <c r="AS33" i="9" s="1"/>
  <c r="AR132" i="9"/>
  <c r="AR134" i="9" s="1"/>
  <c r="AH95" i="9"/>
  <c r="AI95" i="9" s="1"/>
  <c r="AJ95" i="9" s="1"/>
  <c r="AG114" i="9"/>
  <c r="AO114" i="9"/>
  <c r="AI114" i="9"/>
  <c r="AN114" i="9"/>
  <c r="AF114" i="9"/>
  <c r="AM114" i="9"/>
  <c r="AH114" i="9"/>
  <c r="AK114" i="9"/>
  <c r="AJ114" i="9"/>
  <c r="AL114" i="9"/>
  <c r="AS93" i="9"/>
  <c r="AT91" i="9"/>
  <c r="AF112" i="9"/>
  <c r="AG112" i="9" s="1"/>
  <c r="AH112" i="9" s="1"/>
  <c r="AP114" i="9"/>
  <c r="BK91" i="9"/>
  <c r="BJ110" i="9"/>
  <c r="AL26" i="9"/>
  <c r="AM26" i="9" s="1"/>
  <c r="AN26" i="9" s="1"/>
  <c r="AO26" i="9" s="1"/>
  <c r="AR114" i="9"/>
  <c r="AI127" i="9"/>
  <c r="AZ132" i="9"/>
  <c r="AZ134" i="9" s="1"/>
  <c r="AD136" i="9"/>
  <c r="AZ100" i="9"/>
  <c r="AZ110" i="9"/>
  <c r="AI35" i="9"/>
  <c r="AG86" i="9"/>
  <c r="AQ114" i="9"/>
  <c r="BK33" i="9"/>
  <c r="BD33" i="9"/>
  <c r="CE31" i="9"/>
  <c r="CE33" i="9" s="1"/>
  <c r="BD134" i="9"/>
  <c r="BU33" i="9"/>
  <c r="Y197" i="9"/>
  <c r="AT31" i="9" l="1"/>
  <c r="BB31" i="9" s="1"/>
  <c r="AS132" i="9"/>
  <c r="AS134" i="9" s="1"/>
  <c r="AI112" i="9"/>
  <c r="AJ112" i="9" s="1"/>
  <c r="AK112" i="9" s="1"/>
  <c r="AL112" i="9" s="1"/>
  <c r="AM112" i="9" s="1"/>
  <c r="AT93" i="9"/>
  <c r="BB91" i="9"/>
  <c r="BK93" i="9"/>
  <c r="BK100" i="9" s="1"/>
  <c r="AS110" i="9"/>
  <c r="AS100" i="9"/>
  <c r="BT91" i="9"/>
  <c r="AP26" i="9"/>
  <c r="AQ26" i="9" s="1"/>
  <c r="AR26" i="9" s="1"/>
  <c r="AJ127" i="9"/>
  <c r="AE136" i="9"/>
  <c r="BA132" i="9"/>
  <c r="AH86" i="9"/>
  <c r="AJ35" i="9"/>
  <c r="AK95" i="9"/>
  <c r="BU134" i="9"/>
  <c r="AT33" i="9" l="1"/>
  <c r="AT132" i="9"/>
  <c r="AT134" i="9" s="1"/>
  <c r="AN112" i="9"/>
  <c r="AO112" i="9" s="1"/>
  <c r="AP112" i="9" s="1"/>
  <c r="BK110" i="9"/>
  <c r="BC31" i="9"/>
  <c r="BB33" i="9"/>
  <c r="AS114" i="9"/>
  <c r="BT93" i="9"/>
  <c r="BT100" i="9" s="1"/>
  <c r="BB93" i="9"/>
  <c r="BC91" i="9"/>
  <c r="AT100" i="9"/>
  <c r="BA114" i="9" s="1"/>
  <c r="AT110" i="9"/>
  <c r="CD91" i="9"/>
  <c r="CD93" i="9" s="1"/>
  <c r="AK127" i="9"/>
  <c r="BA134" i="9"/>
  <c r="BJ132" i="9"/>
  <c r="AF136" i="9"/>
  <c r="AK35" i="9"/>
  <c r="AS26" i="9"/>
  <c r="AL95" i="9"/>
  <c r="AI86" i="9"/>
  <c r="BB132" i="9" l="1"/>
  <c r="AQ112" i="9"/>
  <c r="AR112" i="9" s="1"/>
  <c r="BL31" i="9"/>
  <c r="BC33" i="9"/>
  <c r="BT110" i="9"/>
  <c r="AW114" i="9"/>
  <c r="AY114" i="9"/>
  <c r="BC93" i="9"/>
  <c r="BL91" i="9"/>
  <c r="AZ114" i="9"/>
  <c r="AU114" i="9"/>
  <c r="BB100" i="9"/>
  <c r="BB114" i="9" s="1"/>
  <c r="BB110" i="9"/>
  <c r="AT114" i="9"/>
  <c r="AX114" i="9"/>
  <c r="AV114" i="9"/>
  <c r="AL127" i="9"/>
  <c r="BJ134" i="9"/>
  <c r="AG136" i="9"/>
  <c r="BK132" i="9"/>
  <c r="CD100" i="9"/>
  <c r="CD110" i="9"/>
  <c r="AL35" i="9"/>
  <c r="AM95" i="9"/>
  <c r="AJ86" i="9"/>
  <c r="AT26" i="9"/>
  <c r="U23" i="12"/>
  <c r="BB134" i="9" l="1"/>
  <c r="BC132" i="9"/>
  <c r="BC134" i="9" s="1"/>
  <c r="BM31" i="9"/>
  <c r="BL33" i="9"/>
  <c r="BL93" i="9"/>
  <c r="BM91" i="9"/>
  <c r="BC110" i="9"/>
  <c r="BC100" i="9"/>
  <c r="AM127" i="9"/>
  <c r="AN127" i="9" s="1"/>
  <c r="BK134" i="9"/>
  <c r="BT132" i="9"/>
  <c r="AH136" i="9"/>
  <c r="AI136" i="9" s="1"/>
  <c r="AK86" i="9"/>
  <c r="AN95" i="9"/>
  <c r="AO95" i="9" s="1"/>
  <c r="AS112" i="9"/>
  <c r="AU26" i="9"/>
  <c r="AM35" i="9"/>
  <c r="AN35" i="9" s="1"/>
  <c r="CE153" i="9"/>
  <c r="CE155" i="9" s="1"/>
  <c r="BL132" i="9" l="1"/>
  <c r="BL134" i="9" s="1"/>
  <c r="BV31" i="9"/>
  <c r="BM33" i="9"/>
  <c r="BC114" i="9"/>
  <c r="BG114" i="9"/>
  <c r="BF114" i="9"/>
  <c r="BI114" i="9"/>
  <c r="BK114" i="9"/>
  <c r="BM93" i="9"/>
  <c r="BV91" i="9"/>
  <c r="BD114" i="9"/>
  <c r="BL100" i="9"/>
  <c r="BL114" i="9" s="1"/>
  <c r="BL110" i="9"/>
  <c r="BJ114" i="9"/>
  <c r="BE114" i="9"/>
  <c r="BH114" i="9"/>
  <c r="AO127" i="9"/>
  <c r="AP127" i="9" s="1"/>
  <c r="AQ127" i="9" s="1"/>
  <c r="BT134" i="9"/>
  <c r="CD132" i="9"/>
  <c r="AJ136" i="9"/>
  <c r="AK136" i="9" s="1"/>
  <c r="AL136" i="9" s="1"/>
  <c r="AO35" i="9"/>
  <c r="AV26" i="9"/>
  <c r="AP95" i="9"/>
  <c r="AL86" i="9"/>
  <c r="AT112" i="9"/>
  <c r="AU112" i="9" s="1"/>
  <c r="AV112" i="9" s="1"/>
  <c r="U31" i="9"/>
  <c r="U91" i="9"/>
  <c r="BM132" i="9" l="1"/>
  <c r="BM134" i="9" s="1"/>
  <c r="BV33" i="9"/>
  <c r="BV93" i="9"/>
  <c r="BM110" i="9"/>
  <c r="BM100" i="9"/>
  <c r="BQ114" i="9" s="1"/>
  <c r="CD134" i="9"/>
  <c r="AM136" i="9"/>
  <c r="AN136" i="9" s="1"/>
  <c r="AM86" i="9"/>
  <c r="AR127" i="9"/>
  <c r="AW112" i="9"/>
  <c r="AP35" i="9"/>
  <c r="AQ95" i="9"/>
  <c r="AW26" i="9"/>
  <c r="U98" i="11"/>
  <c r="U100" i="11"/>
  <c r="U93" i="9"/>
  <c r="U33" i="9"/>
  <c r="BV132" i="9" l="1"/>
  <c r="BO114" i="9"/>
  <c r="BM114" i="9"/>
  <c r="BT114" i="9"/>
  <c r="BP114" i="9"/>
  <c r="BS114" i="9"/>
  <c r="CA114" i="9"/>
  <c r="BN114" i="9"/>
  <c r="BR114" i="9"/>
  <c r="BV110" i="9"/>
  <c r="BV100" i="9"/>
  <c r="BZ114" i="9" s="1"/>
  <c r="CE99" i="9"/>
  <c r="BU114" i="9"/>
  <c r="AO136" i="9"/>
  <c r="AX26" i="9"/>
  <c r="AS127" i="9"/>
  <c r="AQ35" i="9"/>
  <c r="AR35" i="9" s="1"/>
  <c r="AS35" i="9" s="1"/>
  <c r="AX112" i="9"/>
  <c r="AR95" i="9"/>
  <c r="AN86" i="9"/>
  <c r="U132" i="9"/>
  <c r="U99" i="9"/>
  <c r="U100" i="9"/>
  <c r="BV134" i="9" l="1"/>
  <c r="CE114" i="9"/>
  <c r="CD114" i="9"/>
  <c r="CC114" i="9"/>
  <c r="BX114" i="9"/>
  <c r="BY114" i="9"/>
  <c r="U101" i="9"/>
  <c r="CB114" i="9"/>
  <c r="CE110" i="9"/>
  <c r="CE98" i="9"/>
  <c r="BW114" i="9"/>
  <c r="BV114" i="9"/>
  <c r="AP136" i="9"/>
  <c r="AT35" i="9"/>
  <c r="AU35" i="9" s="1"/>
  <c r="AY26" i="9"/>
  <c r="AS95" i="9"/>
  <c r="AY112" i="9"/>
  <c r="AO86" i="9"/>
  <c r="AT127" i="9"/>
  <c r="U134" i="9"/>
  <c r="U114" i="9"/>
  <c r="U110" i="9"/>
  <c r="U98" i="9"/>
  <c r="X115" i="9" l="1"/>
  <c r="Y115" i="9" s="1"/>
  <c r="AU97" i="9"/>
  <c r="AU139" i="9" s="1"/>
  <c r="BX97" i="9"/>
  <c r="BX139" i="9" s="1"/>
  <c r="AW97" i="9"/>
  <c r="AW139" i="9" s="1"/>
  <c r="AV97" i="9"/>
  <c r="AV139" i="9" s="1"/>
  <c r="CB97" i="9"/>
  <c r="CB139" i="9" s="1"/>
  <c r="BT97" i="9"/>
  <c r="BT139" i="9" s="1"/>
  <c r="BZ97" i="9"/>
  <c r="BZ139" i="9" s="1"/>
  <c r="BC97" i="9"/>
  <c r="BC139" i="9" s="1"/>
  <c r="X97" i="9"/>
  <c r="X139" i="9" s="1"/>
  <c r="X138" i="9" s="1"/>
  <c r="BY97" i="9"/>
  <c r="BY139" i="9" s="1"/>
  <c r="AA97" i="9"/>
  <c r="AA139" i="9" s="1"/>
  <c r="Y97" i="9"/>
  <c r="Y139" i="9" s="1"/>
  <c r="AK97" i="9"/>
  <c r="AK139" i="9" s="1"/>
  <c r="AL97" i="9"/>
  <c r="AL139" i="9" s="1"/>
  <c r="AC97" i="9"/>
  <c r="AC139" i="9" s="1"/>
  <c r="BP97" i="9"/>
  <c r="BP139" i="9" s="1"/>
  <c r="BM97" i="9"/>
  <c r="BM139" i="9" s="1"/>
  <c r="BI97" i="9"/>
  <c r="BI139" i="9" s="1"/>
  <c r="CA97" i="9"/>
  <c r="CA139" i="9" s="1"/>
  <c r="BD97" i="9"/>
  <c r="BD139" i="9" s="1"/>
  <c r="AE97" i="9"/>
  <c r="AE139" i="9" s="1"/>
  <c r="BU97" i="9"/>
  <c r="BU139" i="9" s="1"/>
  <c r="AI97" i="9"/>
  <c r="AI139" i="9" s="1"/>
  <c r="BB97" i="9"/>
  <c r="BB139" i="9" s="1"/>
  <c r="AN97" i="9"/>
  <c r="AN139" i="9" s="1"/>
  <c r="BJ97" i="9"/>
  <c r="BJ139" i="9" s="1"/>
  <c r="AR97" i="9"/>
  <c r="AR139" i="9" s="1"/>
  <c r="AO97" i="9"/>
  <c r="AO139" i="9" s="1"/>
  <c r="CC97" i="9"/>
  <c r="CC139" i="9" s="1"/>
  <c r="BA97" i="9"/>
  <c r="BA139" i="9" s="1"/>
  <c r="BK97" i="9"/>
  <c r="BK139" i="9" s="1"/>
  <c r="AY97" i="9"/>
  <c r="AY139" i="9" s="1"/>
  <c r="BQ97" i="9"/>
  <c r="BQ139" i="9" s="1"/>
  <c r="Z97" i="9"/>
  <c r="Z139" i="9" s="1"/>
  <c r="BW97" i="9"/>
  <c r="BW139" i="9" s="1"/>
  <c r="U97" i="9"/>
  <c r="U139" i="9" s="1"/>
  <c r="AG97" i="9"/>
  <c r="AG139" i="9" s="1"/>
  <c r="AP97" i="9"/>
  <c r="AP139" i="9" s="1"/>
  <c r="CE97" i="9"/>
  <c r="CE139" i="9" s="1"/>
  <c r="AB97" i="9"/>
  <c r="AB139" i="9" s="1"/>
  <c r="AQ97" i="9"/>
  <c r="AQ139" i="9" s="1"/>
  <c r="BO97" i="9"/>
  <c r="BO139" i="9" s="1"/>
  <c r="BE97" i="9"/>
  <c r="BE139" i="9" s="1"/>
  <c r="BF97" i="9"/>
  <c r="BF139" i="9" s="1"/>
  <c r="AZ97" i="9"/>
  <c r="AZ139" i="9" s="1"/>
  <c r="AH97" i="9"/>
  <c r="AH139" i="9" s="1"/>
  <c r="BV97" i="9"/>
  <c r="BV139" i="9" s="1"/>
  <c r="BG97" i="9"/>
  <c r="BG139" i="9" s="1"/>
  <c r="AX97" i="9"/>
  <c r="AX139" i="9" s="1"/>
  <c r="AT97" i="9"/>
  <c r="AT139" i="9" s="1"/>
  <c r="AM97" i="9"/>
  <c r="AM139" i="9" s="1"/>
  <c r="BN97" i="9"/>
  <c r="BN139" i="9" s="1"/>
  <c r="BH97" i="9"/>
  <c r="BH139" i="9" s="1"/>
  <c r="AF97" i="9"/>
  <c r="AF139" i="9" s="1"/>
  <c r="BL97" i="9"/>
  <c r="BL139" i="9" s="1"/>
  <c r="AJ97" i="9"/>
  <c r="AJ139" i="9" s="1"/>
  <c r="AD97" i="9"/>
  <c r="AD139" i="9" s="1"/>
  <c r="BR97" i="9"/>
  <c r="BR139" i="9" s="1"/>
  <c r="CD97" i="9"/>
  <c r="CD139" i="9" s="1"/>
  <c r="BS97" i="9"/>
  <c r="BS139" i="9" s="1"/>
  <c r="AS97" i="9"/>
  <c r="AS139" i="9" s="1"/>
  <c r="AV35" i="9"/>
  <c r="AW35" i="9" s="1"/>
  <c r="AX35" i="9" s="1"/>
  <c r="AQ136" i="9"/>
  <c r="AR136" i="9" s="1"/>
  <c r="AT95" i="9"/>
  <c r="AU95" i="9" s="1"/>
  <c r="AV95" i="9" s="1"/>
  <c r="AU127" i="9"/>
  <c r="AZ112" i="9"/>
  <c r="AP86" i="9"/>
  <c r="AZ26" i="9"/>
  <c r="U138" i="9"/>
  <c r="Z115" i="9" l="1"/>
  <c r="AA115" i="9" s="1"/>
  <c r="AB115" i="9" s="1"/>
  <c r="AC115" i="9" s="1"/>
  <c r="AD115" i="9" s="1"/>
  <c r="P353" i="9"/>
  <c r="X145" i="9"/>
  <c r="Y33" i="12"/>
  <c r="X293" i="9"/>
  <c r="Z33" i="12"/>
  <c r="X33" i="12"/>
  <c r="AB33" i="12"/>
  <c r="AA33" i="12"/>
  <c r="AY35" i="9"/>
  <c r="AZ35" i="9" s="1"/>
  <c r="BA35" i="9" s="1"/>
  <c r="BB35" i="9" s="1"/>
  <c r="BC35" i="9" s="1"/>
  <c r="BD35" i="9" s="1"/>
  <c r="AS136" i="9"/>
  <c r="AT136" i="9" s="1"/>
  <c r="AW95" i="9"/>
  <c r="AX95" i="9" s="1"/>
  <c r="BA26" i="9"/>
  <c r="BA112" i="9"/>
  <c r="AV127" i="9"/>
  <c r="AQ86" i="9"/>
  <c r="U145" i="9"/>
  <c r="U293" i="9"/>
  <c r="U33" i="12"/>
  <c r="AE115" i="9" l="1"/>
  <c r="AF115" i="9" s="1"/>
  <c r="AG115" i="9" s="1"/>
  <c r="X78" i="11"/>
  <c r="BQ147" i="9"/>
  <c r="AA147" i="9"/>
  <c r="BS147" i="9"/>
  <c r="AR147" i="9"/>
  <c r="AS147" i="9"/>
  <c r="BG147" i="9"/>
  <c r="AM147" i="9"/>
  <c r="BZ147" i="9"/>
  <c r="BV147" i="9"/>
  <c r="AL147" i="9"/>
  <c r="BI147" i="9"/>
  <c r="BJ147" i="9"/>
  <c r="AK147" i="9"/>
  <c r="BC147" i="9"/>
  <c r="AX147" i="9"/>
  <c r="BK147" i="9"/>
  <c r="AE147" i="9"/>
  <c r="BR147" i="9"/>
  <c r="AJ147" i="9"/>
  <c r="BP147" i="9"/>
  <c r="AG147" i="9"/>
  <c r="CA147" i="9"/>
  <c r="BD147" i="9"/>
  <c r="BT147" i="9"/>
  <c r="BU147" i="9"/>
  <c r="AT147" i="9"/>
  <c r="BL147" i="9"/>
  <c r="AO147" i="9"/>
  <c r="CC147" i="9"/>
  <c r="CD147" i="9"/>
  <c r="BO147" i="9"/>
  <c r="AB147" i="9"/>
  <c r="AU147" i="9"/>
  <c r="AF147" i="9"/>
  <c r="AP147" i="9"/>
  <c r="AH147" i="9"/>
  <c r="X147" i="9"/>
  <c r="AC147" i="9"/>
  <c r="AD147" i="9"/>
  <c r="BB147" i="9"/>
  <c r="BX147" i="9"/>
  <c r="AQ147" i="9"/>
  <c r="Z147" i="9"/>
  <c r="Y147" i="9"/>
  <c r="X188" i="9"/>
  <c r="BH147" i="9"/>
  <c r="BM147" i="9"/>
  <c r="BY147" i="9"/>
  <c r="BA147" i="9"/>
  <c r="BN147" i="9"/>
  <c r="AZ147" i="9"/>
  <c r="AW147" i="9"/>
  <c r="BF147" i="9"/>
  <c r="AY147" i="9"/>
  <c r="CB147" i="9"/>
  <c r="BW147" i="9"/>
  <c r="BE147" i="9"/>
  <c r="AI147" i="9"/>
  <c r="AN147" i="9"/>
  <c r="AV147" i="9"/>
  <c r="CE147" i="9"/>
  <c r="AU136" i="9"/>
  <c r="AV136" i="9" s="1"/>
  <c r="AY95" i="9"/>
  <c r="BB26" i="9"/>
  <c r="AR86" i="9"/>
  <c r="AW127" i="9"/>
  <c r="BB112" i="9"/>
  <c r="BE35" i="9"/>
  <c r="CA151" i="9"/>
  <c r="AM151" i="9"/>
  <c r="AB151" i="9"/>
  <c r="BX151" i="9"/>
  <c r="AF151" i="9"/>
  <c r="BS151" i="9"/>
  <c r="AS151" i="9"/>
  <c r="X151" i="9"/>
  <c r="CD151" i="9"/>
  <c r="AX151" i="9"/>
  <c r="BW151" i="9"/>
  <c r="BA151" i="9"/>
  <c r="AQ151" i="9"/>
  <c r="BI151" i="9"/>
  <c r="AC151" i="9"/>
  <c r="BD151" i="9"/>
  <c r="U78" i="11"/>
  <c r="BE151" i="9"/>
  <c r="BN151" i="9"/>
  <c r="AJ151" i="9"/>
  <c r="U147" i="9"/>
  <c r="AK151" i="9"/>
  <c r="CC151" i="9"/>
  <c r="BH151" i="9"/>
  <c r="BO151" i="9"/>
  <c r="BQ151" i="9"/>
  <c r="BF151" i="9"/>
  <c r="AI151" i="9"/>
  <c r="BL151" i="9"/>
  <c r="AR151" i="9"/>
  <c r="AD151" i="9"/>
  <c r="BV151" i="9"/>
  <c r="AA151" i="9"/>
  <c r="AW151" i="9"/>
  <c r="AP151" i="9"/>
  <c r="BJ151" i="9"/>
  <c r="AH151" i="9"/>
  <c r="BM151" i="9"/>
  <c r="AE151" i="9"/>
  <c r="AL151" i="9"/>
  <c r="AG151" i="9"/>
  <c r="Z151" i="9"/>
  <c r="BP151" i="9"/>
  <c r="Y151" i="9"/>
  <c r="BG151" i="9"/>
  <c r="BT151" i="9"/>
  <c r="CB151" i="9"/>
  <c r="BU151" i="9"/>
  <c r="BR151" i="9"/>
  <c r="U188" i="9"/>
  <c r="AZ151" i="9"/>
  <c r="AO151" i="9"/>
  <c r="BC151" i="9"/>
  <c r="BB151" i="9"/>
  <c r="BK151" i="9"/>
  <c r="AU151" i="9"/>
  <c r="AT151" i="9"/>
  <c r="BY151" i="9"/>
  <c r="AN151" i="9"/>
  <c r="AV151" i="9"/>
  <c r="BZ151" i="9"/>
  <c r="AY151" i="9"/>
  <c r="U151" i="9" s="1"/>
  <c r="CC153" i="9" l="1"/>
  <c r="CC155" i="9" s="1"/>
  <c r="AK153" i="9"/>
  <c r="AK155" i="9" s="1"/>
  <c r="AV153" i="9"/>
  <c r="AV155" i="9" s="1"/>
  <c r="AH153" i="9"/>
  <c r="AH155" i="9" s="1"/>
  <c r="AO153" i="9"/>
  <c r="AO155" i="9" s="1"/>
  <c r="BP153" i="9"/>
  <c r="BP155" i="9" s="1"/>
  <c r="X153" i="9"/>
  <c r="X155" i="9" s="1"/>
  <c r="X157" i="9" s="1"/>
  <c r="AN153" i="9"/>
  <c r="AN155" i="9" s="1"/>
  <c r="AJ153" i="9"/>
  <c r="AJ155" i="9" s="1"/>
  <c r="BI153" i="9"/>
  <c r="BI155" i="9" s="1"/>
  <c r="BS153" i="9"/>
  <c r="BS155" i="9" s="1"/>
  <c r="BY153" i="9"/>
  <c r="BY155" i="9" s="1"/>
  <c r="AW153" i="9"/>
  <c r="AW155" i="9" s="1"/>
  <c r="AI153" i="9"/>
  <c r="AI155" i="9" s="1"/>
  <c r="BN153" i="9"/>
  <c r="BN155" i="9" s="1"/>
  <c r="BR153" i="9"/>
  <c r="BR155" i="9" s="1"/>
  <c r="AL153" i="9"/>
  <c r="AL155" i="9" s="1"/>
  <c r="BF153" i="9"/>
  <c r="BF155" i="9" s="1"/>
  <c r="BE153" i="9"/>
  <c r="BE155" i="9" s="1"/>
  <c r="BX153" i="9"/>
  <c r="BX155" i="9" s="1"/>
  <c r="AU153" i="9"/>
  <c r="AU155" i="9" s="1"/>
  <c r="BU153" i="9"/>
  <c r="BU155" i="9" s="1"/>
  <c r="AE153" i="9"/>
  <c r="AE155" i="9" s="1"/>
  <c r="BQ153" i="9"/>
  <c r="BQ155" i="9" s="1"/>
  <c r="BW153" i="9"/>
  <c r="BW155" i="9" s="1"/>
  <c r="AB153" i="9"/>
  <c r="AB155" i="9" s="1"/>
  <c r="CB153" i="9"/>
  <c r="CB155" i="9" s="1"/>
  <c r="BO153" i="9"/>
  <c r="BO155" i="9" s="1"/>
  <c r="BD153" i="9"/>
  <c r="BD155" i="9" s="1"/>
  <c r="AX153" i="9"/>
  <c r="AX155" i="9" s="1"/>
  <c r="AM153" i="9"/>
  <c r="AM155" i="9" s="1"/>
  <c r="BZ153" i="9"/>
  <c r="BZ155" i="9" s="1"/>
  <c r="AY153" i="9"/>
  <c r="AY155" i="9" s="1"/>
  <c r="BH153" i="9"/>
  <c r="BH155" i="9" s="1"/>
  <c r="CA153" i="9"/>
  <c r="CA155" i="9" s="1"/>
  <c r="BG153" i="9"/>
  <c r="BG155" i="9" s="1"/>
  <c r="X148" i="9"/>
  <c r="Y148" i="9" s="1"/>
  <c r="X197" i="9"/>
  <c r="AW136" i="9"/>
  <c r="AZ95" i="9"/>
  <c r="AX127" i="9"/>
  <c r="BC26" i="9"/>
  <c r="AH115" i="9"/>
  <c r="AS86" i="9"/>
  <c r="BC112" i="9"/>
  <c r="BD112" i="9" s="1"/>
  <c r="BE112" i="9" s="1"/>
  <c r="BF112" i="9" s="1"/>
  <c r="BG112" i="9" s="1"/>
  <c r="BH112" i="9" s="1"/>
  <c r="BF35" i="9"/>
  <c r="AP153" i="9"/>
  <c r="Y199" i="9" l="1"/>
  <c r="X199" i="9"/>
  <c r="X210" i="9" s="1"/>
  <c r="Y153" i="9"/>
  <c r="Z148" i="9"/>
  <c r="AX136" i="9"/>
  <c r="BD26" i="9"/>
  <c r="BA95" i="9"/>
  <c r="AQ153" i="9"/>
  <c r="BI112" i="9"/>
  <c r="BG35" i="9"/>
  <c r="AI115" i="9"/>
  <c r="AT86" i="9"/>
  <c r="AY127" i="9"/>
  <c r="AP155" i="9"/>
  <c r="Y155" i="9" l="1"/>
  <c r="Y157" i="9" s="1"/>
  <c r="AA148" i="9"/>
  <c r="X217" i="9"/>
  <c r="X219" i="9" s="1"/>
  <c r="Y210" i="9" s="1"/>
  <c r="Y295" i="9" s="1"/>
  <c r="X295" i="9"/>
  <c r="X212" i="9"/>
  <c r="X213" i="9" s="1"/>
  <c r="X214" i="9"/>
  <c r="Z153" i="9"/>
  <c r="AY136" i="9"/>
  <c r="AQ155" i="9"/>
  <c r="BE26" i="9"/>
  <c r="AU86" i="9"/>
  <c r="AZ127" i="9"/>
  <c r="BH35" i="9"/>
  <c r="BJ112" i="9"/>
  <c r="AJ115" i="9"/>
  <c r="BB95" i="9"/>
  <c r="AA153" i="9" l="1"/>
  <c r="AC153" i="9" s="1"/>
  <c r="AC155" i="9" s="1"/>
  <c r="AB148" i="9"/>
  <c r="AC148" i="9" s="1"/>
  <c r="AD148" i="9" s="1"/>
  <c r="X180" i="9"/>
  <c r="X182" i="9" s="1"/>
  <c r="Z155" i="9"/>
  <c r="Z157" i="9" s="1"/>
  <c r="Y214" i="9"/>
  <c r="Y180" i="9" s="1"/>
  <c r="Y182" i="9" s="1"/>
  <c r="Y209" i="9"/>
  <c r="AZ136" i="9"/>
  <c r="BA136" i="9" s="1"/>
  <c r="AV86" i="9"/>
  <c r="AK115" i="9"/>
  <c r="BK112" i="9"/>
  <c r="BL112" i="9" s="1"/>
  <c r="BM112" i="9" s="1"/>
  <c r="BN112" i="9" s="1"/>
  <c r="BO112" i="9" s="1"/>
  <c r="BP112" i="9" s="1"/>
  <c r="BQ112" i="9" s="1"/>
  <c r="BR112" i="9" s="1"/>
  <c r="BS112" i="9" s="1"/>
  <c r="BT112" i="9" s="1"/>
  <c r="BU112" i="9" s="1"/>
  <c r="BV112" i="9" s="1"/>
  <c r="BW112" i="9" s="1"/>
  <c r="BX112" i="9" s="1"/>
  <c r="BY112" i="9" s="1"/>
  <c r="BZ112" i="9" s="1"/>
  <c r="CA112" i="9" s="1"/>
  <c r="CB112" i="9" s="1"/>
  <c r="CC112" i="9" s="1"/>
  <c r="CD112" i="9" s="1"/>
  <c r="CE112" i="9" s="1"/>
  <c r="CF112" i="9" s="1"/>
  <c r="BF26" i="9"/>
  <c r="BA127" i="9"/>
  <c r="BC95" i="9"/>
  <c r="BI35" i="9"/>
  <c r="BJ35" i="9" s="1"/>
  <c r="BK35" i="9" s="1"/>
  <c r="BL35" i="9" s="1"/>
  <c r="BM35" i="9" s="1"/>
  <c r="BN35" i="9" s="1"/>
  <c r="BO35" i="9" s="1"/>
  <c r="BP35" i="9" s="1"/>
  <c r="BQ35" i="9" s="1"/>
  <c r="BR35" i="9" s="1"/>
  <c r="BS35" i="9" s="1"/>
  <c r="BT35" i="9" s="1"/>
  <c r="BU35" i="9" s="1"/>
  <c r="BV35" i="9" s="1"/>
  <c r="BW35" i="9" s="1"/>
  <c r="BX35" i="9" s="1"/>
  <c r="BY35" i="9" s="1"/>
  <c r="BZ35" i="9" s="1"/>
  <c r="CA35" i="9" s="1"/>
  <c r="CB35" i="9" s="1"/>
  <c r="CC35" i="9" s="1"/>
  <c r="CD35" i="9" s="1"/>
  <c r="CE35" i="9" s="1"/>
  <c r="CF35" i="9" s="1"/>
  <c r="AZ153" i="9"/>
  <c r="BA153" i="9" s="1"/>
  <c r="AD153" i="9" l="1"/>
  <c r="AA155" i="9"/>
  <c r="AA157" i="9" s="1"/>
  <c r="AB157" i="9" s="1"/>
  <c r="AC157" i="9" s="1"/>
  <c r="AE148" i="9"/>
  <c r="AF148" i="9" s="1"/>
  <c r="Y215" i="9"/>
  <c r="AF153" i="9"/>
  <c r="AF155" i="9" s="1"/>
  <c r="X184" i="9"/>
  <c r="Y184" i="9" s="1"/>
  <c r="AA190" i="9" s="1"/>
  <c r="AA197" i="9" s="1"/>
  <c r="BB136" i="9"/>
  <c r="BC136" i="9" s="1"/>
  <c r="BD136" i="9" s="1"/>
  <c r="AZ155" i="9"/>
  <c r="BA155" i="9"/>
  <c r="BJ153" i="9"/>
  <c r="BB127" i="9"/>
  <c r="AL115" i="9"/>
  <c r="BD95" i="9"/>
  <c r="BE95" i="9" s="1"/>
  <c r="BF95" i="9" s="1"/>
  <c r="BG95" i="9" s="1"/>
  <c r="BH95" i="9" s="1"/>
  <c r="BI95" i="9" s="1"/>
  <c r="BJ95" i="9" s="1"/>
  <c r="BK95" i="9" s="1"/>
  <c r="BL95" i="9" s="1"/>
  <c r="BM95" i="9" s="1"/>
  <c r="BN95" i="9" s="1"/>
  <c r="BO95" i="9" s="1"/>
  <c r="BP95" i="9" s="1"/>
  <c r="BQ95" i="9" s="1"/>
  <c r="BR95" i="9" s="1"/>
  <c r="BS95" i="9" s="1"/>
  <c r="BT95" i="9" s="1"/>
  <c r="BU95" i="9" s="1"/>
  <c r="BV95" i="9" s="1"/>
  <c r="BW95" i="9" s="1"/>
  <c r="BX95" i="9" s="1"/>
  <c r="BY95" i="9" s="1"/>
  <c r="BZ95" i="9" s="1"/>
  <c r="CA95" i="9" s="1"/>
  <c r="CB95" i="9" s="1"/>
  <c r="CC95" i="9" s="1"/>
  <c r="CD95" i="9" s="1"/>
  <c r="CE95" i="9" s="1"/>
  <c r="CF95" i="9" s="1"/>
  <c r="AW86" i="9"/>
  <c r="BG26" i="9"/>
  <c r="U35" i="9"/>
  <c r="U112" i="9"/>
  <c r="Z190" i="9" l="1"/>
  <c r="Z197" i="9" s="1"/>
  <c r="AG148" i="9"/>
  <c r="AH148" i="9" s="1"/>
  <c r="X186" i="9"/>
  <c r="AD155" i="9"/>
  <c r="AD157" i="9" s="1"/>
  <c r="AE157" i="9" s="1"/>
  <c r="AF157" i="9" s="1"/>
  <c r="Y186" i="9"/>
  <c r="Y281" i="9"/>
  <c r="Y211" i="9"/>
  <c r="AB190" i="9"/>
  <c r="AB197" i="9" s="1"/>
  <c r="AG153" i="9"/>
  <c r="AR153" i="9" s="1"/>
  <c r="AR155" i="9" s="1"/>
  <c r="BE136" i="9"/>
  <c r="BJ155" i="9"/>
  <c r="BK153" i="9"/>
  <c r="BH26" i="9"/>
  <c r="AM115" i="9"/>
  <c r="AX86" i="9"/>
  <c r="BC127" i="9"/>
  <c r="U95" i="9"/>
  <c r="AI148" i="9" l="1"/>
  <c r="AJ148" i="9" s="1"/>
  <c r="Y231" i="9"/>
  <c r="Y300" i="9" s="1"/>
  <c r="AS153" i="9"/>
  <c r="AG155" i="9"/>
  <c r="AG157" i="9" s="1"/>
  <c r="AH157" i="9" s="1"/>
  <c r="Y236" i="9"/>
  <c r="Y301" i="9" s="1"/>
  <c r="Y298" i="9"/>
  <c r="Y217" i="9"/>
  <c r="Y219" i="9" s="1"/>
  <c r="Z210" i="9" s="1"/>
  <c r="Y212" i="9"/>
  <c r="Y213" i="9" s="1"/>
  <c r="Z209" i="9" s="1"/>
  <c r="X231" i="9"/>
  <c r="X236" i="9"/>
  <c r="BF136" i="9"/>
  <c r="BG136" i="9" s="1"/>
  <c r="BH136" i="9" s="1"/>
  <c r="BI136" i="9" s="1"/>
  <c r="BJ136" i="9" s="1"/>
  <c r="BK136" i="9" s="1"/>
  <c r="BL136" i="9" s="1"/>
  <c r="BM136" i="9" s="1"/>
  <c r="BN136" i="9" s="1"/>
  <c r="BO136" i="9" s="1"/>
  <c r="BP136" i="9" s="1"/>
  <c r="BQ136" i="9" s="1"/>
  <c r="BR136" i="9" s="1"/>
  <c r="BS136" i="9" s="1"/>
  <c r="BT136" i="9" s="1"/>
  <c r="BU136" i="9" s="1"/>
  <c r="BV136" i="9" s="1"/>
  <c r="BW136" i="9" s="1"/>
  <c r="BX136" i="9" s="1"/>
  <c r="BY136" i="9" s="1"/>
  <c r="BZ136" i="9" s="1"/>
  <c r="CA136" i="9" s="1"/>
  <c r="CB136" i="9" s="1"/>
  <c r="CC136" i="9" s="1"/>
  <c r="CD136" i="9" s="1"/>
  <c r="CE136" i="9" s="1"/>
  <c r="CF136" i="9" s="1"/>
  <c r="AY86" i="9"/>
  <c r="AN115" i="9"/>
  <c r="BK155" i="9"/>
  <c r="BT153" i="9"/>
  <c r="BI26" i="9"/>
  <c r="BD127" i="9"/>
  <c r="Z199" i="9"/>
  <c r="AA199" i="9"/>
  <c r="AB199" i="9"/>
  <c r="Z233" i="9" l="1"/>
  <c r="Z295" i="9"/>
  <c r="Z214" i="9"/>
  <c r="Z215" i="9" s="1"/>
  <c r="Z281" i="9" s="1"/>
  <c r="X301" i="9"/>
  <c r="Y238" i="9"/>
  <c r="Y284" i="9" s="1"/>
  <c r="X300" i="9"/>
  <c r="Y233" i="9"/>
  <c r="Y283" i="9" s="1"/>
  <c r="Z238" i="9"/>
  <c r="Z284" i="9" s="1"/>
  <c r="AS155" i="9"/>
  <c r="AT153" i="9"/>
  <c r="AI157" i="9"/>
  <c r="AJ157" i="9" s="1"/>
  <c r="AK148" i="9"/>
  <c r="BT155" i="9"/>
  <c r="CD153" i="9"/>
  <c r="Z283" i="9"/>
  <c r="BE127" i="9"/>
  <c r="AO115" i="9"/>
  <c r="BJ26" i="9"/>
  <c r="AZ86" i="9"/>
  <c r="U136" i="9"/>
  <c r="Z211" i="9" l="1"/>
  <c r="Z217" i="9" s="1"/>
  <c r="Z180" i="9"/>
  <c r="Z182" i="9" s="1"/>
  <c r="AT155" i="9"/>
  <c r="BB153" i="9"/>
  <c r="AP115" i="9"/>
  <c r="CD155" i="9"/>
  <c r="BK26" i="9"/>
  <c r="AL148" i="9"/>
  <c r="BF127" i="9"/>
  <c r="AK157" i="9"/>
  <c r="BA86" i="9"/>
  <c r="Z212" i="9" l="1"/>
  <c r="Z298" i="9"/>
  <c r="BB155" i="9"/>
  <c r="BC153" i="9"/>
  <c r="BL153" i="9" s="1"/>
  <c r="BB86" i="9"/>
  <c r="Z219" i="9"/>
  <c r="Z213" i="9"/>
  <c r="AL157" i="9"/>
  <c r="BL26" i="9"/>
  <c r="BG127" i="9"/>
  <c r="Z184" i="9"/>
  <c r="AM148" i="9"/>
  <c r="AQ115" i="9"/>
  <c r="BL155" i="9" l="1"/>
  <c r="BM153" i="9"/>
  <c r="BC155" i="9"/>
  <c r="AM157" i="9"/>
  <c r="BH127" i="9"/>
  <c r="AA209" i="9"/>
  <c r="AR115" i="9"/>
  <c r="BM26" i="9"/>
  <c r="AN148" i="9"/>
  <c r="AA210" i="9"/>
  <c r="AA214" i="9" s="1"/>
  <c r="BC86" i="9"/>
  <c r="Z186" i="9"/>
  <c r="BM155" i="9" l="1"/>
  <c r="BV153" i="9"/>
  <c r="AS115" i="9"/>
  <c r="AA180" i="9"/>
  <c r="AA215" i="9"/>
  <c r="BD86" i="9"/>
  <c r="AO148" i="9"/>
  <c r="BI127" i="9"/>
  <c r="BN26" i="9"/>
  <c r="AA295" i="9"/>
  <c r="Z231" i="9"/>
  <c r="Z236" i="9"/>
  <c r="AN157" i="9"/>
  <c r="U153" i="9"/>
  <c r="BV155" i="9" l="1"/>
  <c r="Z301" i="9"/>
  <c r="AA238" i="9"/>
  <c r="BJ127" i="9"/>
  <c r="AP148" i="9"/>
  <c r="AO157" i="9"/>
  <c r="BO26" i="9"/>
  <c r="BE86" i="9"/>
  <c r="AA281" i="9"/>
  <c r="AA211" i="9"/>
  <c r="Z300" i="9"/>
  <c r="AA233" i="9"/>
  <c r="AA182" i="9"/>
  <c r="AT115" i="9"/>
  <c r="U155" i="9"/>
  <c r="AU115" i="9" l="1"/>
  <c r="BP26" i="9"/>
  <c r="BF86" i="9"/>
  <c r="AA283" i="9"/>
  <c r="AP157" i="9"/>
  <c r="AQ157" i="9" s="1"/>
  <c r="AR157" i="9" s="1"/>
  <c r="AS157" i="9" s="1"/>
  <c r="AT157" i="9" s="1"/>
  <c r="AU157" i="9" s="1"/>
  <c r="AV157" i="9" s="1"/>
  <c r="AW157" i="9" s="1"/>
  <c r="AX157" i="9" s="1"/>
  <c r="AY157" i="9" s="1"/>
  <c r="AZ157" i="9" s="1"/>
  <c r="BA157" i="9" s="1"/>
  <c r="BB157" i="9" s="1"/>
  <c r="BC157" i="9" s="1"/>
  <c r="BD157" i="9" s="1"/>
  <c r="BE157" i="9" s="1"/>
  <c r="BF157" i="9" s="1"/>
  <c r="BG157" i="9" s="1"/>
  <c r="BH157" i="9" s="1"/>
  <c r="BI157" i="9" s="1"/>
  <c r="BJ157" i="9" s="1"/>
  <c r="BK157" i="9" s="1"/>
  <c r="BL157" i="9" s="1"/>
  <c r="BM157" i="9" s="1"/>
  <c r="BN157" i="9" s="1"/>
  <c r="BO157" i="9" s="1"/>
  <c r="BP157" i="9" s="1"/>
  <c r="BQ157" i="9" s="1"/>
  <c r="BR157" i="9" s="1"/>
  <c r="BS157" i="9" s="1"/>
  <c r="BT157" i="9" s="1"/>
  <c r="BU157" i="9" s="1"/>
  <c r="BV157" i="9" s="1"/>
  <c r="BW157" i="9" s="1"/>
  <c r="BX157" i="9" s="1"/>
  <c r="BY157" i="9" s="1"/>
  <c r="BZ157" i="9" s="1"/>
  <c r="CA157" i="9" s="1"/>
  <c r="CB157" i="9" s="1"/>
  <c r="CC157" i="9" s="1"/>
  <c r="AA184" i="9"/>
  <c r="AQ148" i="9"/>
  <c r="AA298" i="9"/>
  <c r="AA212" i="9"/>
  <c r="AA217" i="9"/>
  <c r="BK127" i="9"/>
  <c r="AA284" i="9"/>
  <c r="AR148" i="9" l="1"/>
  <c r="AA213" i="9"/>
  <c r="BG86" i="9"/>
  <c r="BQ26" i="9"/>
  <c r="BL127" i="9"/>
  <c r="AA186" i="9"/>
  <c r="AV115" i="9"/>
  <c r="AA219" i="9"/>
  <c r="CD157" i="9"/>
  <c r="CE157" i="9" s="1"/>
  <c r="CF157" i="9" s="1"/>
  <c r="BM127" i="9" l="1"/>
  <c r="BH86" i="9"/>
  <c r="BR26" i="9"/>
  <c r="AB209" i="9"/>
  <c r="AS148" i="9"/>
  <c r="AA236" i="9"/>
  <c r="AA231" i="9"/>
  <c r="AB210" i="9"/>
  <c r="AB214" i="9" s="1"/>
  <c r="AW115" i="9"/>
  <c r="U157" i="9"/>
  <c r="AB180" i="9" l="1"/>
  <c r="AB215" i="9"/>
  <c r="AT148" i="9"/>
  <c r="AA301" i="9"/>
  <c r="AB238" i="9"/>
  <c r="AA300" i="9"/>
  <c r="AB233" i="9"/>
  <c r="BS26" i="9"/>
  <c r="AX115" i="9"/>
  <c r="BI86" i="9"/>
  <c r="AB295" i="9"/>
  <c r="BN127" i="9"/>
  <c r="BJ86" i="9" l="1"/>
  <c r="AY115" i="9"/>
  <c r="AB281" i="9"/>
  <c r="AB211" i="9"/>
  <c r="BT26" i="9"/>
  <c r="AB284" i="9"/>
  <c r="AB283" i="9"/>
  <c r="BO127" i="9"/>
  <c r="AU148" i="9"/>
  <c r="AB182" i="9"/>
  <c r="AB184" i="9" l="1"/>
  <c r="BU26" i="9"/>
  <c r="AV148" i="9"/>
  <c r="AB298" i="9"/>
  <c r="AB212" i="9"/>
  <c r="AB217" i="9"/>
  <c r="BP127" i="9"/>
  <c r="AZ115" i="9"/>
  <c r="BK86" i="9"/>
  <c r="AB213" i="9" l="1"/>
  <c r="AW148" i="9"/>
  <c r="AC190" i="9"/>
  <c r="AD190" i="9"/>
  <c r="AD197" i="9" s="1"/>
  <c r="AE190" i="9"/>
  <c r="AE197" i="9" s="1"/>
  <c r="BV26" i="9"/>
  <c r="AB219" i="9"/>
  <c r="BL86" i="9"/>
  <c r="BA115" i="9"/>
  <c r="BQ127" i="9"/>
  <c r="AB186" i="9"/>
  <c r="BB115" i="9" l="1"/>
  <c r="BR127" i="9"/>
  <c r="BM86" i="9"/>
  <c r="AC197" i="9"/>
  <c r="BW26" i="9"/>
  <c r="AX148" i="9"/>
  <c r="AB236" i="9"/>
  <c r="AB231" i="9"/>
  <c r="AC209" i="9"/>
  <c r="AB300" i="9" l="1"/>
  <c r="AC233" i="9"/>
  <c r="AC77" i="10" s="1"/>
  <c r="AB301" i="9"/>
  <c r="AC238" i="9"/>
  <c r="AC78" i="10" s="1"/>
  <c r="BN86" i="9"/>
  <c r="BS127" i="9"/>
  <c r="BX26" i="9"/>
  <c r="AE199" i="9"/>
  <c r="AC199" i="9"/>
  <c r="AD199" i="9"/>
  <c r="AC210" i="9"/>
  <c r="AY148" i="9"/>
  <c r="BC115" i="9"/>
  <c r="AC283" i="9" l="1"/>
  <c r="BY26" i="9"/>
  <c r="AC284" i="9"/>
  <c r="BT127" i="9"/>
  <c r="BD115" i="9"/>
  <c r="AZ148" i="9"/>
  <c r="BO86" i="9"/>
  <c r="AC295" i="9"/>
  <c r="AC214" i="9"/>
  <c r="AC83" i="10" s="1"/>
  <c r="AC81" i="10" s="1"/>
  <c r="BU127" i="9" l="1"/>
  <c r="BE115" i="9"/>
  <c r="BZ26" i="9"/>
  <c r="AC180" i="9"/>
  <c r="AC215" i="9"/>
  <c r="BP86" i="9"/>
  <c r="BA148" i="9"/>
  <c r="AC281" i="9" l="1"/>
  <c r="AC211" i="9"/>
  <c r="BQ86" i="9"/>
  <c r="AC182" i="9"/>
  <c r="CA26" i="9"/>
  <c r="BB148" i="9"/>
  <c r="BF115" i="9"/>
  <c r="BV127" i="9"/>
  <c r="BW127" i="9" l="1"/>
  <c r="BG115" i="9"/>
  <c r="BC148" i="9"/>
  <c r="AC184" i="9"/>
  <c r="CB26" i="9"/>
  <c r="BR86" i="9"/>
  <c r="AC298" i="9"/>
  <c r="AC217" i="9"/>
  <c r="AC212" i="9"/>
  <c r="BS86" i="9" l="1"/>
  <c r="CC26" i="9"/>
  <c r="AC186" i="9"/>
  <c r="BD148" i="9"/>
  <c r="AC219" i="9"/>
  <c r="AC213" i="9"/>
  <c r="BH115" i="9"/>
  <c r="BX127" i="9"/>
  <c r="AD210" i="9" l="1"/>
  <c r="AD214" i="9" s="1"/>
  <c r="AD83" i="10" s="1"/>
  <c r="AD81" i="10" s="1"/>
  <c r="BT86" i="9"/>
  <c r="BI115" i="9"/>
  <c r="AD209" i="9"/>
  <c r="BE148" i="9"/>
  <c r="BY127" i="9"/>
  <c r="AC236" i="9"/>
  <c r="AC99" i="10" s="1"/>
  <c r="AC231" i="9"/>
  <c r="AC98" i="10" s="1"/>
  <c r="AC97" i="10" s="1"/>
  <c r="CD26" i="9"/>
  <c r="BF148" i="9" l="1"/>
  <c r="CE26" i="9"/>
  <c r="BJ115" i="9"/>
  <c r="BU86" i="9"/>
  <c r="AC300" i="9"/>
  <c r="AD233" i="9"/>
  <c r="AD77" i="10" s="1"/>
  <c r="AD180" i="9"/>
  <c r="AD215" i="9"/>
  <c r="AC301" i="9"/>
  <c r="AD238" i="9"/>
  <c r="AD78" i="10" s="1"/>
  <c r="BZ127" i="9"/>
  <c r="AD295" i="9"/>
  <c r="U26" i="9"/>
  <c r="U27" i="9"/>
  <c r="AD283" i="9" l="1"/>
  <c r="AD284" i="9"/>
  <c r="AD182" i="9"/>
  <c r="BV86" i="9"/>
  <c r="CA127" i="9"/>
  <c r="BK115" i="9"/>
  <c r="AD281" i="9"/>
  <c r="AD211" i="9"/>
  <c r="BG148" i="9"/>
  <c r="CB127" i="9" l="1"/>
  <c r="BW86" i="9"/>
  <c r="BL115" i="9"/>
  <c r="BH148" i="9"/>
  <c r="AD184" i="9"/>
  <c r="AD298" i="9"/>
  <c r="AD217" i="9"/>
  <c r="AD212" i="9"/>
  <c r="BI148" i="9" l="1"/>
  <c r="BM115" i="9"/>
  <c r="BX86" i="9"/>
  <c r="AD186" i="9"/>
  <c r="AD213" i="9"/>
  <c r="AD219" i="9"/>
  <c r="CC127" i="9"/>
  <c r="AE210" i="9" l="1"/>
  <c r="AE214" i="9" s="1"/>
  <c r="AE83" i="10" s="1"/>
  <c r="AE81" i="10" s="1"/>
  <c r="AD231" i="9"/>
  <c r="AD98" i="10" s="1"/>
  <c r="AD236" i="9"/>
  <c r="AD99" i="10" s="1"/>
  <c r="AE209" i="9"/>
  <c r="BY86" i="9"/>
  <c r="BN115" i="9"/>
  <c r="CD127" i="9"/>
  <c r="BJ148" i="9"/>
  <c r="AD97" i="10" l="1"/>
  <c r="BZ86" i="9"/>
  <c r="AE180" i="9"/>
  <c r="AE215" i="9"/>
  <c r="BK148" i="9"/>
  <c r="AD301" i="9"/>
  <c r="AE238" i="9"/>
  <c r="AE78" i="10" s="1"/>
  <c r="CE127" i="9"/>
  <c r="AD300" i="9"/>
  <c r="AE233" i="9"/>
  <c r="AE77" i="10" s="1"/>
  <c r="BO115" i="9"/>
  <c r="AE295" i="9"/>
  <c r="U128" i="9"/>
  <c r="U127" i="9"/>
  <c r="AE284" i="9" l="1"/>
  <c r="BL148" i="9"/>
  <c r="AE281" i="9"/>
  <c r="AE211" i="9"/>
  <c r="AE283" i="9"/>
  <c r="AE182" i="9"/>
  <c r="BP115" i="9"/>
  <c r="CA86" i="9"/>
  <c r="AE184" i="9" l="1"/>
  <c r="BQ115" i="9"/>
  <c r="AE298" i="9"/>
  <c r="AE212" i="9"/>
  <c r="AE217" i="9"/>
  <c r="BM148" i="9"/>
  <c r="CB86" i="9"/>
  <c r="AE219" i="9" l="1"/>
  <c r="BN148" i="9"/>
  <c r="AE213" i="9"/>
  <c r="AF190" i="9"/>
  <c r="BR115" i="9"/>
  <c r="CC86" i="9"/>
  <c r="AE186" i="9"/>
  <c r="CD86" i="9" l="1"/>
  <c r="BS115" i="9"/>
  <c r="AF197" i="9"/>
  <c r="AF210" i="9" s="1"/>
  <c r="AF209" i="9"/>
  <c r="BO148" i="9"/>
  <c r="AE231" i="9"/>
  <c r="AE98" i="10" s="1"/>
  <c r="AE236" i="9"/>
  <c r="AE99" i="10" s="1"/>
  <c r="AE97" i="10" l="1"/>
  <c r="AF295" i="9"/>
  <c r="AF199" i="9"/>
  <c r="AE301" i="9"/>
  <c r="AF238" i="9"/>
  <c r="AF78" i="10" s="1"/>
  <c r="BT115" i="9"/>
  <c r="BP148" i="9"/>
  <c r="AF214" i="9"/>
  <c r="AF83" i="10" s="1"/>
  <c r="AF81" i="10" s="1"/>
  <c r="AE300" i="9"/>
  <c r="AF233" i="9"/>
  <c r="AF77" i="10" s="1"/>
  <c r="CE86" i="9"/>
  <c r="U87" i="9"/>
  <c r="U86" i="9"/>
  <c r="BU115" i="9" l="1"/>
  <c r="BQ148" i="9"/>
  <c r="AF284" i="9"/>
  <c r="AF180" i="9"/>
  <c r="AF215" i="9"/>
  <c r="AF283" i="9"/>
  <c r="BR148" i="9" l="1"/>
  <c r="AF281" i="9"/>
  <c r="AF211" i="9"/>
  <c r="AF182" i="9"/>
  <c r="BV115" i="9"/>
  <c r="AF298" i="9" l="1"/>
  <c r="AF212" i="9"/>
  <c r="AF217" i="9"/>
  <c r="BW115" i="9"/>
  <c r="AF184" i="9"/>
  <c r="BS148" i="9"/>
  <c r="BT148" i="9" l="1"/>
  <c r="AG190" i="9"/>
  <c r="AF186" i="9"/>
  <c r="AF219" i="9"/>
  <c r="BX115" i="9"/>
  <c r="AF213" i="9"/>
  <c r="BY115" i="9" l="1"/>
  <c r="AG209" i="9"/>
  <c r="AG197" i="9"/>
  <c r="AF236" i="9"/>
  <c r="AF99" i="10" s="1"/>
  <c r="AF231" i="9"/>
  <c r="AF98" i="10" s="1"/>
  <c r="BU148" i="9"/>
  <c r="AF97" i="10" l="1"/>
  <c r="AF301" i="9"/>
  <c r="AG238" i="9"/>
  <c r="AG78" i="10" s="1"/>
  <c r="AG199" i="9"/>
  <c r="BV148" i="9"/>
  <c r="AG210" i="9"/>
  <c r="AF300" i="9"/>
  <c r="AG233" i="9"/>
  <c r="AG77" i="10" s="1"/>
  <c r="BZ115" i="9"/>
  <c r="CA115" i="9" l="1"/>
  <c r="AG283" i="9"/>
  <c r="AG284" i="9"/>
  <c r="BW148" i="9"/>
  <c r="AG295" i="9"/>
  <c r="AG214" i="9"/>
  <c r="AG83" i="10" s="1"/>
  <c r="AG81" i="10" s="1"/>
  <c r="AG180" i="9" l="1"/>
  <c r="AG215" i="9"/>
  <c r="CB115" i="9"/>
  <c r="BX148" i="9"/>
  <c r="BY148" i="9" l="1"/>
  <c r="CC115" i="9"/>
  <c r="AG281" i="9"/>
  <c r="AG211" i="9"/>
  <c r="AG182" i="9"/>
  <c r="AG184" i="9" l="1"/>
  <c r="CD115" i="9"/>
  <c r="AG298" i="9"/>
  <c r="AG217" i="9"/>
  <c r="AG212" i="9"/>
  <c r="BZ148" i="9"/>
  <c r="CA148" i="9" l="1"/>
  <c r="AG219" i="9"/>
  <c r="AG213" i="9"/>
  <c r="AH190" i="9"/>
  <c r="CE115" i="9"/>
  <c r="AG186" i="9"/>
  <c r="U115" i="9"/>
  <c r="U116" i="9"/>
  <c r="AG231" i="9" l="1"/>
  <c r="AG98" i="10" s="1"/>
  <c r="AG236" i="9"/>
  <c r="AG99" i="10" s="1"/>
  <c r="AH209" i="9"/>
  <c r="AH197" i="9"/>
  <c r="CB148" i="9"/>
  <c r="AG97" i="10" l="1"/>
  <c r="AH199" i="9"/>
  <c r="AG301" i="9"/>
  <c r="AH238" i="9"/>
  <c r="AH78" i="10" s="1"/>
  <c r="AH210" i="9"/>
  <c r="CC148" i="9"/>
  <c r="AG300" i="9"/>
  <c r="AH233" i="9"/>
  <c r="AH77" i="10" s="1"/>
  <c r="AH295" i="9" l="1"/>
  <c r="AH214" i="9"/>
  <c r="AH83" i="10" s="1"/>
  <c r="AH81" i="10" s="1"/>
  <c r="AH284" i="9"/>
  <c r="AH283" i="9"/>
  <c r="CD148" i="9"/>
  <c r="CE148" i="9" l="1"/>
  <c r="AH180" i="9"/>
  <c r="AH215" i="9"/>
  <c r="U148" i="9"/>
  <c r="U149" i="9"/>
  <c r="AH182" i="9" l="1"/>
  <c r="AH281" i="9"/>
  <c r="AH211" i="9"/>
  <c r="AH298" i="9" l="1"/>
  <c r="AH212" i="9"/>
  <c r="AH217" i="9"/>
  <c r="AH184" i="9"/>
  <c r="AI190" i="9" l="1"/>
  <c r="AH186" i="9"/>
  <c r="AH219" i="9"/>
  <c r="AH213" i="9"/>
  <c r="AI209" i="9" l="1"/>
  <c r="AH231" i="9"/>
  <c r="AH98" i="10" s="1"/>
  <c r="AH236" i="9"/>
  <c r="AH99" i="10" s="1"/>
  <c r="AI197" i="9"/>
  <c r="AH97" i="10" l="1"/>
  <c r="AI199" i="9"/>
  <c r="AH301" i="9"/>
  <c r="AI238" i="9"/>
  <c r="AI78" i="10" s="1"/>
  <c r="AH300" i="9"/>
  <c r="AI233" i="9"/>
  <c r="AI77" i="10" s="1"/>
  <c r="AI210" i="9"/>
  <c r="AI284" i="9" l="1"/>
  <c r="AI295" i="9"/>
  <c r="AI214" i="9"/>
  <c r="AI83" i="10" s="1"/>
  <c r="AI81" i="10" s="1"/>
  <c r="AI283" i="9"/>
  <c r="AI180" i="9" l="1"/>
  <c r="AI215" i="9"/>
  <c r="AI281" i="9" l="1"/>
  <c r="AI211" i="9"/>
  <c r="AI182" i="9"/>
  <c r="AI184" i="9" l="1"/>
  <c r="AI298" i="9"/>
  <c r="AI212" i="9"/>
  <c r="AI217" i="9"/>
  <c r="AJ190" i="9" l="1"/>
  <c r="AI219" i="9"/>
  <c r="AI213" i="9"/>
  <c r="AI186" i="9"/>
  <c r="AJ209" i="9" l="1"/>
  <c r="AJ197" i="9"/>
  <c r="AJ199" i="9" l="1"/>
  <c r="AJ210" i="9"/>
  <c r="AJ295" i="9" l="1"/>
  <c r="AJ214" i="9"/>
  <c r="AJ83" i="10" s="1"/>
  <c r="AJ81" i="10" s="1"/>
  <c r="AJ180" i="9" l="1"/>
  <c r="AJ215" i="9"/>
  <c r="AJ281" i="9" l="1"/>
  <c r="AJ211" i="9"/>
  <c r="AJ182" i="9"/>
  <c r="AJ184" i="9" l="1"/>
  <c r="AJ298" i="9"/>
  <c r="AJ212" i="9"/>
  <c r="AJ217" i="9"/>
  <c r="AJ219" i="9" l="1"/>
  <c r="AJ213" i="9"/>
  <c r="AK190" i="9"/>
  <c r="AJ186" i="9"/>
  <c r="AK209" i="9" l="1"/>
  <c r="AK197" i="9"/>
  <c r="AK210" i="9" s="1"/>
  <c r="AK295" i="9" l="1"/>
  <c r="AK199" i="9"/>
  <c r="AK214" i="9"/>
  <c r="AK83" i="10" s="1"/>
  <c r="AK81" i="10" s="1"/>
  <c r="AK180" i="9" l="1"/>
  <c r="AK215" i="9"/>
  <c r="AK281" i="9" l="1"/>
  <c r="AK211" i="9"/>
  <c r="AK182" i="9"/>
  <c r="AK184" i="9" l="1"/>
  <c r="AK298" i="9"/>
  <c r="AK212" i="9"/>
  <c r="AK217" i="9"/>
  <c r="AL190" i="9" l="1"/>
  <c r="AK219" i="9"/>
  <c r="AK213" i="9"/>
  <c r="AK186" i="9"/>
  <c r="AL209" i="9" l="1"/>
  <c r="AL197" i="9"/>
  <c r="AL199" i="9" l="1"/>
  <c r="AL210" i="9"/>
  <c r="AL295" i="9" l="1"/>
  <c r="AL214" i="9"/>
  <c r="AL83" i="10" s="1"/>
  <c r="AL81" i="10" s="1"/>
  <c r="AL180" i="9" l="1"/>
  <c r="AL215" i="9"/>
  <c r="AL281" i="9" l="1"/>
  <c r="AL211" i="9"/>
  <c r="AL182" i="9"/>
  <c r="AL184" i="9" l="1"/>
  <c r="AL298" i="9"/>
  <c r="AL212" i="9"/>
  <c r="AL217" i="9"/>
  <c r="AM190" i="9" l="1"/>
  <c r="AL219" i="9"/>
  <c r="AL213" i="9"/>
  <c r="AL186" i="9"/>
  <c r="AM209" i="9" l="1"/>
  <c r="AM197" i="9"/>
  <c r="AM199" i="9" l="1"/>
  <c r="AM210" i="9"/>
  <c r="AM295" i="9" l="1"/>
  <c r="AM214" i="9"/>
  <c r="AM83" i="10" s="1"/>
  <c r="AM81" i="10" s="1"/>
  <c r="AM180" i="9" l="1"/>
  <c r="AM215" i="9"/>
  <c r="AM281" i="9" l="1"/>
  <c r="AM211" i="9"/>
  <c r="AM182" i="9"/>
  <c r="AM184" i="9" l="1"/>
  <c r="AM298" i="9"/>
  <c r="AM212" i="9"/>
  <c r="AM217" i="9"/>
  <c r="AN190" i="9" l="1"/>
  <c r="AM219" i="9"/>
  <c r="AM213" i="9"/>
  <c r="AM186" i="9"/>
  <c r="AN209" i="9" l="1"/>
  <c r="AN197" i="9"/>
  <c r="AN199" i="9" l="1"/>
  <c r="AN210" i="9"/>
  <c r="AN295" i="9" l="1"/>
  <c r="AN214" i="9"/>
  <c r="AN83" i="10" s="1"/>
  <c r="AN81" i="10" s="1"/>
  <c r="AN180" i="9" l="1"/>
  <c r="AN215" i="9"/>
  <c r="AN281" i="9" l="1"/>
  <c r="AN211" i="9"/>
  <c r="AN182" i="9"/>
  <c r="AN184" i="9" l="1"/>
  <c r="AN298" i="9"/>
  <c r="AN212" i="9"/>
  <c r="AN217" i="9"/>
  <c r="AN219" i="9" l="1"/>
  <c r="AN213" i="9"/>
  <c r="AO190" i="9"/>
  <c r="AN186" i="9"/>
  <c r="AO209" i="9" l="1"/>
  <c r="AO197" i="9"/>
  <c r="AO210" i="9" s="1"/>
  <c r="AO295" i="9" l="1"/>
  <c r="AO199" i="9"/>
  <c r="AO214" i="9"/>
  <c r="AO215" i="9" l="1"/>
  <c r="AO211" i="9" s="1"/>
  <c r="AO298" i="9" s="1"/>
  <c r="AO83" i="10"/>
  <c r="AO81" i="10" s="1"/>
  <c r="AO180" i="9"/>
  <c r="AO281" i="9" l="1"/>
  <c r="AO212" i="9"/>
  <c r="AO217" i="9"/>
  <c r="AO219" i="9" s="1"/>
  <c r="AO182" i="9"/>
  <c r="AO213" i="9"/>
  <c r="AP209" i="9" l="1"/>
  <c r="AO184" i="9"/>
  <c r="AP190" i="9" l="1"/>
  <c r="AO186" i="9"/>
  <c r="AP197" i="9" l="1"/>
  <c r="AP199" i="9" l="1"/>
  <c r="AP210" i="9"/>
  <c r="AP295" i="9" l="1"/>
  <c r="AP214" i="9"/>
  <c r="AP83" i="10" s="1"/>
  <c r="AP81" i="10" s="1"/>
  <c r="AP180" i="9" l="1"/>
  <c r="AP215" i="9"/>
  <c r="AP281" i="9" l="1"/>
  <c r="AP211" i="9"/>
  <c r="AP182" i="9"/>
  <c r="AP184" i="9" l="1"/>
  <c r="AP298" i="9"/>
  <c r="AP212" i="9"/>
  <c r="AP217" i="9"/>
  <c r="AP219" i="9" l="1"/>
  <c r="AP213" i="9"/>
  <c r="AQ190" i="9"/>
  <c r="AP186" i="9"/>
  <c r="AQ197" i="9" l="1"/>
  <c r="AQ209" i="9"/>
  <c r="AQ199" i="9" l="1"/>
  <c r="AQ210" i="9"/>
  <c r="AQ295" i="9" l="1"/>
  <c r="AQ214" i="9"/>
  <c r="AQ83" i="10" s="1"/>
  <c r="AQ81" i="10" s="1"/>
  <c r="AQ180" i="9" l="1"/>
  <c r="AQ215" i="9"/>
  <c r="AQ281" i="9" l="1"/>
  <c r="AQ211" i="9"/>
  <c r="AQ182" i="9"/>
  <c r="AQ184" i="9" l="1"/>
  <c r="AQ298" i="9"/>
  <c r="AQ212" i="9"/>
  <c r="AQ217" i="9"/>
  <c r="AR190" i="9" l="1"/>
  <c r="AQ219" i="9"/>
  <c r="AQ213" i="9"/>
  <c r="AQ186" i="9"/>
  <c r="AR209" i="9" l="1"/>
  <c r="AR197" i="9"/>
  <c r="AR199" i="9" l="1"/>
  <c r="AR210" i="9"/>
  <c r="AR295" i="9" l="1"/>
  <c r="AR214" i="9"/>
  <c r="AR83" i="10" s="1"/>
  <c r="AR81" i="10" s="1"/>
  <c r="AR180" i="9" l="1"/>
  <c r="AR215" i="9"/>
  <c r="AR281" i="9" l="1"/>
  <c r="AR211" i="9"/>
  <c r="AR182" i="9"/>
  <c r="AR184" i="9" l="1"/>
  <c r="AR298" i="9"/>
  <c r="AR212" i="9"/>
  <c r="AR217" i="9"/>
  <c r="AR219" i="9" l="1"/>
  <c r="AR213" i="9"/>
  <c r="AS190" i="9"/>
  <c r="AR186" i="9"/>
  <c r="AS197" i="9" l="1"/>
  <c r="AS209" i="9"/>
  <c r="AS199" i="9" l="1"/>
  <c r="AS210" i="9"/>
  <c r="AS295" i="9" l="1"/>
  <c r="AS214" i="9"/>
  <c r="AS83" i="10" s="1"/>
  <c r="AS81" i="10" s="1"/>
  <c r="AS180" i="9" l="1"/>
  <c r="AS215" i="9"/>
  <c r="AS281" i="9" l="1"/>
  <c r="AS211" i="9"/>
  <c r="AS182" i="9"/>
  <c r="AS184" i="9" l="1"/>
  <c r="AS298" i="9"/>
  <c r="AS217" i="9"/>
  <c r="AS212" i="9"/>
  <c r="AT190" i="9" l="1"/>
  <c r="AS213" i="9"/>
  <c r="AS219" i="9"/>
  <c r="AS186" i="9"/>
  <c r="AT209" i="9" l="1"/>
  <c r="AT197" i="9"/>
  <c r="AT199" i="9" l="1"/>
  <c r="AT210" i="9"/>
  <c r="AT295" i="9" l="1"/>
  <c r="AT214" i="9"/>
  <c r="AT83" i="10" s="1"/>
  <c r="AT81" i="10" s="1"/>
  <c r="AT180" i="9" l="1"/>
  <c r="AT215" i="9"/>
  <c r="AT281" i="9" l="1"/>
  <c r="AT211" i="9"/>
  <c r="AT182" i="9"/>
  <c r="AT184" i="9" l="1"/>
  <c r="AT298" i="9"/>
  <c r="AT212" i="9"/>
  <c r="AT217" i="9"/>
  <c r="AU190" i="9" l="1"/>
  <c r="AT219" i="9"/>
  <c r="AT213" i="9"/>
  <c r="AT186" i="9"/>
  <c r="AU209" i="9" l="1"/>
  <c r="AU197" i="9"/>
  <c r="AU199" i="9" l="1"/>
  <c r="AU210" i="9"/>
  <c r="AU295" i="9" l="1"/>
  <c r="AU214" i="9"/>
  <c r="AU83" i="10" s="1"/>
  <c r="AU81" i="10" s="1"/>
  <c r="AU180" i="9" l="1"/>
  <c r="AU215" i="9"/>
  <c r="AU281" i="9" l="1"/>
  <c r="AU211" i="9"/>
  <c r="AU182" i="9"/>
  <c r="AU184" i="9" l="1"/>
  <c r="AU298" i="9"/>
  <c r="AU212" i="9"/>
  <c r="AU217" i="9"/>
  <c r="AU219" i="9" l="1"/>
  <c r="AU213" i="9"/>
  <c r="AV190" i="9"/>
  <c r="AU186" i="9"/>
  <c r="AV209" i="9" l="1"/>
  <c r="AV197" i="9"/>
  <c r="AV210" i="9" s="1"/>
  <c r="AV295" i="9" l="1"/>
  <c r="AV199" i="9"/>
  <c r="AV214" i="9"/>
  <c r="AV83" i="10" s="1"/>
  <c r="AV81" i="10" s="1"/>
  <c r="AV180" i="9" l="1"/>
  <c r="AV215" i="9"/>
  <c r="AV281" i="9" l="1"/>
  <c r="AV211" i="9"/>
  <c r="AV182" i="9"/>
  <c r="AV184" i="9" l="1"/>
  <c r="AV186" i="9" s="1"/>
  <c r="AV298" i="9"/>
  <c r="AV212" i="9"/>
  <c r="AV217" i="9"/>
  <c r="AV213" i="9" l="1"/>
  <c r="AW190" i="9"/>
  <c r="AV219" i="9"/>
  <c r="AW209" i="9" l="1"/>
  <c r="AW197" i="9"/>
  <c r="AW199" i="9" l="1"/>
  <c r="AW210" i="9"/>
  <c r="AW295" i="9" l="1"/>
  <c r="AW214" i="9"/>
  <c r="AW83" i="10" s="1"/>
  <c r="AW81" i="10" s="1"/>
  <c r="AW180" i="9" l="1"/>
  <c r="AW215" i="9"/>
  <c r="AW182" i="9" l="1"/>
  <c r="AW281" i="9"/>
  <c r="AW211" i="9"/>
  <c r="AW184" i="9" l="1"/>
  <c r="AW186" i="9" s="1"/>
  <c r="AW298" i="9"/>
  <c r="AW212" i="9"/>
  <c r="AW217" i="9"/>
  <c r="AW219" i="9" l="1"/>
  <c r="AX190" i="9"/>
  <c r="AW213" i="9"/>
  <c r="AX209" i="9" l="1"/>
  <c r="AX197" i="9"/>
  <c r="AX199" i="9" l="1"/>
  <c r="AX210" i="9"/>
  <c r="AX295" i="9" l="1"/>
  <c r="AX214" i="9"/>
  <c r="AX83" i="10" s="1"/>
  <c r="AX81" i="10" s="1"/>
  <c r="AX180" i="9" l="1"/>
  <c r="AX215" i="9"/>
  <c r="AX281" i="9" l="1"/>
  <c r="AX211" i="9"/>
  <c r="AX182" i="9"/>
  <c r="AX184" i="9" l="1"/>
  <c r="AX298" i="9"/>
  <c r="AX212" i="9"/>
  <c r="AX217" i="9"/>
  <c r="AX219" i="9" l="1"/>
  <c r="AX213" i="9"/>
  <c r="AY190" i="9"/>
  <c r="AX186" i="9"/>
  <c r="AY197" i="9" l="1"/>
  <c r="AY210" i="9" s="1"/>
  <c r="AY209" i="9"/>
  <c r="AY295" i="9" l="1"/>
  <c r="AY214" i="9"/>
  <c r="AY199" i="9"/>
  <c r="AY215" i="9" l="1"/>
  <c r="AY281" i="9" s="1"/>
  <c r="AY83" i="10"/>
  <c r="AY81" i="10" s="1"/>
  <c r="AY180" i="9"/>
  <c r="AY211" i="9" l="1"/>
  <c r="AY298" i="9" s="1"/>
  <c r="AY182" i="9"/>
  <c r="AY217" i="9" l="1"/>
  <c r="AY212" i="9"/>
  <c r="AY219" i="9"/>
  <c r="AY213" i="9"/>
  <c r="AY184" i="9"/>
  <c r="AZ190" i="9" l="1"/>
  <c r="AY186" i="9"/>
  <c r="AZ209" i="9"/>
  <c r="AZ197" i="9" l="1"/>
  <c r="AZ199" i="9" l="1"/>
  <c r="AZ210" i="9"/>
  <c r="AZ295" i="9" l="1"/>
  <c r="AZ214" i="9"/>
  <c r="AZ83" i="10" s="1"/>
  <c r="AZ81" i="10" s="1"/>
  <c r="AZ180" i="9" l="1"/>
  <c r="AZ215" i="9"/>
  <c r="AZ281" i="9" l="1"/>
  <c r="AZ211" i="9"/>
  <c r="AZ182" i="9"/>
  <c r="AZ184" i="9" l="1"/>
  <c r="AZ298" i="9"/>
  <c r="AZ217" i="9"/>
  <c r="AZ212" i="9"/>
  <c r="AZ213" i="9" l="1"/>
  <c r="AZ219" i="9"/>
  <c r="BA190" i="9"/>
  <c r="AZ186" i="9"/>
  <c r="BA197" i="9" l="1"/>
  <c r="BA210" i="9" s="1"/>
  <c r="BA214" i="9" s="1"/>
  <c r="BA83" i="10" s="1"/>
  <c r="BA81" i="10" s="1"/>
  <c r="BA209" i="9"/>
  <c r="BA180" i="9" l="1"/>
  <c r="BA295" i="9"/>
  <c r="BA215" i="9"/>
  <c r="BA199" i="9"/>
  <c r="BA281" i="9" l="1"/>
  <c r="BA182" i="9"/>
  <c r="BA211" i="9"/>
  <c r="BA298" i="9" l="1"/>
  <c r="BA212" i="9"/>
  <c r="BA217" i="9"/>
  <c r="BA184" i="9"/>
  <c r="BB190" i="9" l="1"/>
  <c r="BA186" i="9"/>
  <c r="BA219" i="9"/>
  <c r="BA213" i="9"/>
  <c r="BB209" i="9" l="1"/>
  <c r="BB197" i="9"/>
  <c r="BB199" i="9" l="1"/>
  <c r="BB210" i="9"/>
  <c r="BB295" i="9" l="1"/>
  <c r="BB214" i="9"/>
  <c r="BB83" i="10" s="1"/>
  <c r="BB81" i="10" s="1"/>
  <c r="BB180" i="9" l="1"/>
  <c r="BB215" i="9"/>
  <c r="BB281" i="9" l="1"/>
  <c r="BB211" i="9"/>
  <c r="BB182" i="9"/>
  <c r="BB184" i="9" l="1"/>
  <c r="BB298" i="9"/>
  <c r="BB212" i="9"/>
  <c r="BB217" i="9"/>
  <c r="BC190" i="9" l="1"/>
  <c r="BB219" i="9"/>
  <c r="BB213" i="9"/>
  <c r="BB186" i="9"/>
  <c r="BC209" i="9" l="1"/>
  <c r="BC197" i="9"/>
  <c r="BC210" i="9" s="1"/>
  <c r="BC295" i="9" l="1"/>
  <c r="BC214" i="9"/>
  <c r="BC199" i="9"/>
  <c r="BC215" i="9" l="1"/>
  <c r="BC281" i="9" s="1"/>
  <c r="BC83" i="10"/>
  <c r="BC81" i="10" s="1"/>
  <c r="BC180" i="9"/>
  <c r="BC211" i="9" l="1"/>
  <c r="BC298" i="9" s="1"/>
  <c r="BC182" i="9"/>
  <c r="BC217" i="9" l="1"/>
  <c r="BC219" i="9" s="1"/>
  <c r="BC212" i="9"/>
  <c r="BC213" i="9" s="1"/>
  <c r="BC184" i="9"/>
  <c r="BD190" i="9" l="1"/>
  <c r="BC186" i="9"/>
  <c r="BD209" i="9"/>
  <c r="BD197" i="9" l="1"/>
  <c r="BD199" i="9" l="1"/>
  <c r="BD210" i="9"/>
  <c r="BD295" i="9" l="1"/>
  <c r="BD214" i="9"/>
  <c r="BD83" i="10" s="1"/>
  <c r="BD81" i="10" s="1"/>
  <c r="BD180" i="9" l="1"/>
  <c r="BD215" i="9"/>
  <c r="BD281" i="9" l="1"/>
  <c r="BD211" i="9"/>
  <c r="BD182" i="9"/>
  <c r="BD184" i="9" l="1"/>
  <c r="BD298" i="9"/>
  <c r="BD212" i="9"/>
  <c r="BD217" i="9"/>
  <c r="BD219" i="9" l="1"/>
  <c r="BD213" i="9"/>
  <c r="BE190" i="9"/>
  <c r="BD186" i="9"/>
  <c r="BE197" i="9" l="1"/>
  <c r="BE209" i="9"/>
  <c r="BE199" i="9" l="1"/>
  <c r="BE210" i="9"/>
  <c r="BE295" i="9" l="1"/>
  <c r="BE214" i="9"/>
  <c r="BE83" i="10" s="1"/>
  <c r="BE81" i="10" s="1"/>
  <c r="BE180" i="9" l="1"/>
  <c r="BE215" i="9"/>
  <c r="BE281" i="9" l="1"/>
  <c r="BE211" i="9"/>
  <c r="BE182" i="9"/>
  <c r="BE184" i="9" l="1"/>
  <c r="BE298" i="9"/>
  <c r="BE212" i="9"/>
  <c r="BE217" i="9"/>
  <c r="BE219" i="9" l="1"/>
  <c r="BE213" i="9"/>
  <c r="BF190" i="9"/>
  <c r="BE186" i="9"/>
  <c r="BF209" i="9" l="1"/>
  <c r="BF197" i="9"/>
  <c r="BF210" i="9" s="1"/>
  <c r="BF295" i="9" l="1"/>
  <c r="BF199" i="9"/>
  <c r="BF214" i="9"/>
  <c r="BF215" i="9" l="1"/>
  <c r="BF211" i="9" s="1"/>
  <c r="BF298" i="9" s="1"/>
  <c r="BF83" i="10"/>
  <c r="BF81" i="10" s="1"/>
  <c r="BF180" i="9"/>
  <c r="BF281" i="9" l="1"/>
  <c r="BF212" i="9"/>
  <c r="BF217" i="9"/>
  <c r="BF182" i="9"/>
  <c r="BF219" i="9"/>
  <c r="BF213" i="9"/>
  <c r="BG209" i="9" l="1"/>
  <c r="BF184" i="9"/>
  <c r="BG190" i="9" l="1"/>
  <c r="BF186" i="9"/>
  <c r="BG197" i="9" l="1"/>
  <c r="BG199" i="9" l="1"/>
  <c r="BG210" i="9"/>
  <c r="BG295" i="9" l="1"/>
  <c r="BG214" i="9"/>
  <c r="BG83" i="10" s="1"/>
  <c r="BG81" i="10" s="1"/>
  <c r="BG180" i="9" l="1"/>
  <c r="BG215" i="9"/>
  <c r="BG281" i="9" l="1"/>
  <c r="BG211" i="9"/>
  <c r="BG182" i="9"/>
  <c r="BG184" i="9" l="1"/>
  <c r="BG298" i="9"/>
  <c r="BG212" i="9"/>
  <c r="BG217" i="9"/>
  <c r="BG219" i="9" l="1"/>
  <c r="BG213" i="9"/>
  <c r="BH190" i="9"/>
  <c r="BG186" i="9"/>
  <c r="BH197" i="9" l="1"/>
  <c r="BH210" i="9" s="1"/>
  <c r="BH209" i="9"/>
  <c r="BH295" i="9" l="1"/>
  <c r="BH214" i="9"/>
  <c r="BH83" i="10" s="1"/>
  <c r="BH81" i="10" s="1"/>
  <c r="BH215" i="9"/>
  <c r="BH211" i="9" s="1"/>
  <c r="BH199" i="9"/>
  <c r="BH298" i="9" l="1"/>
  <c r="BH212" i="9"/>
  <c r="BH217" i="9"/>
  <c r="BH180" i="9"/>
  <c r="BH281" i="9"/>
  <c r="BH182" i="9" l="1"/>
  <c r="BH213" i="9"/>
  <c r="BH219" i="9"/>
  <c r="BI209" i="9" l="1"/>
  <c r="BH184" i="9"/>
  <c r="BI190" i="9" l="1"/>
  <c r="BH186" i="9"/>
  <c r="BI197" i="9" l="1"/>
  <c r="BI199" i="9" l="1"/>
  <c r="BI210" i="9"/>
  <c r="BI295" i="9" l="1"/>
  <c r="BI214" i="9"/>
  <c r="BI83" i="10" s="1"/>
  <c r="BI81" i="10" s="1"/>
  <c r="BI180" i="9" l="1"/>
  <c r="BI215" i="9"/>
  <c r="BI281" i="9" l="1"/>
  <c r="BI211" i="9"/>
  <c r="BI182" i="9"/>
  <c r="BI184" i="9" l="1"/>
  <c r="BI298" i="9"/>
  <c r="BI212" i="9"/>
  <c r="BI217" i="9"/>
  <c r="BJ190" i="9" l="1"/>
  <c r="BI219" i="9"/>
  <c r="BI213" i="9"/>
  <c r="BI186" i="9"/>
  <c r="BJ209" i="9" l="1"/>
  <c r="BJ197" i="9"/>
  <c r="BJ210" i="9" s="1"/>
  <c r="BJ295" i="9" l="1"/>
  <c r="BJ214" i="9"/>
  <c r="BJ83" i="10" s="1"/>
  <c r="BJ81" i="10" s="1"/>
  <c r="BJ199" i="9"/>
  <c r="BJ215" i="9" l="1"/>
  <c r="BJ281" i="9" s="1"/>
  <c r="BJ180" i="9"/>
  <c r="BJ211" i="9" l="1"/>
  <c r="BJ298" i="9" s="1"/>
  <c r="BJ182" i="9"/>
  <c r="BJ217" i="9"/>
  <c r="BJ212" i="9" l="1"/>
  <c r="BJ219" i="9"/>
  <c r="BJ213" i="9"/>
  <c r="BJ184" i="9"/>
  <c r="BK190" i="9" l="1"/>
  <c r="BJ186" i="9"/>
  <c r="BK209" i="9"/>
  <c r="BK197" i="9" l="1"/>
  <c r="BK199" i="9" l="1"/>
  <c r="BK210" i="9"/>
  <c r="BK295" i="9" l="1"/>
  <c r="BK214" i="9"/>
  <c r="BK83" i="10" s="1"/>
  <c r="BK81" i="10" s="1"/>
  <c r="BK180" i="9" l="1"/>
  <c r="BK215" i="9"/>
  <c r="BK281" i="9" l="1"/>
  <c r="BK211" i="9"/>
  <c r="BK182" i="9"/>
  <c r="BK184" i="9" l="1"/>
  <c r="BK298" i="9"/>
  <c r="BK212" i="9"/>
  <c r="BK217" i="9"/>
  <c r="BK219" i="9" l="1"/>
  <c r="BK213" i="9"/>
  <c r="BL190" i="9"/>
  <c r="BK186" i="9"/>
  <c r="BL197" i="9" l="1"/>
  <c r="BL210" i="9" s="1"/>
  <c r="BL214" i="9" s="1"/>
  <c r="BL83" i="10" s="1"/>
  <c r="BL81" i="10" s="1"/>
  <c r="BL209" i="9"/>
  <c r="BL180" i="9" l="1"/>
  <c r="BL295" i="9"/>
  <c r="BL215" i="9"/>
  <c r="BL199" i="9"/>
  <c r="BL281" i="9" l="1"/>
  <c r="BL211" i="9"/>
  <c r="BL182" i="9"/>
  <c r="BL184" i="9" l="1"/>
  <c r="BL298" i="9"/>
  <c r="BL212" i="9"/>
  <c r="BL217" i="9"/>
  <c r="BL219" i="9" l="1"/>
  <c r="BL213" i="9"/>
  <c r="BM190" i="9"/>
  <c r="BL186" i="9"/>
  <c r="BM197" i="9" l="1"/>
  <c r="BM210" i="9" s="1"/>
  <c r="BM209" i="9"/>
  <c r="BM295" i="9" l="1"/>
  <c r="BM214" i="9"/>
  <c r="BM199" i="9"/>
  <c r="BM215" i="9" l="1"/>
  <c r="BM211" i="9" s="1"/>
  <c r="BM298" i="9" s="1"/>
  <c r="BM83" i="10"/>
  <c r="BM81" i="10" s="1"/>
  <c r="BM180" i="9"/>
  <c r="BM281" i="9" l="1"/>
  <c r="BM212" i="9"/>
  <c r="BM217" i="9"/>
  <c r="BM219" i="9" s="1"/>
  <c r="BM182" i="9"/>
  <c r="BM213" i="9"/>
  <c r="BM184" i="9" l="1"/>
  <c r="BN209" i="9"/>
  <c r="BN190" i="9" l="1"/>
  <c r="BM186" i="9"/>
  <c r="BN197" i="9" l="1"/>
  <c r="BN199" i="9" l="1"/>
  <c r="BN210" i="9"/>
  <c r="BN295" i="9" l="1"/>
  <c r="BN214" i="9"/>
  <c r="BN83" i="10" s="1"/>
  <c r="BN81" i="10" s="1"/>
  <c r="BN180" i="9" l="1"/>
  <c r="BN215" i="9"/>
  <c r="BN281" i="9" l="1"/>
  <c r="BN211" i="9"/>
  <c r="BN182" i="9"/>
  <c r="BN184" i="9" l="1"/>
  <c r="BN298" i="9"/>
  <c r="BN212" i="9"/>
  <c r="BN217" i="9"/>
  <c r="BO190" i="9" l="1"/>
  <c r="BN219" i="9"/>
  <c r="BN213" i="9"/>
  <c r="BN186" i="9"/>
  <c r="BO209" i="9" l="1"/>
  <c r="BO197" i="9"/>
  <c r="BO199" i="9" l="1"/>
  <c r="BO210" i="9"/>
  <c r="BO295" i="9" l="1"/>
  <c r="BO214" i="9"/>
  <c r="BO83" i="10" s="1"/>
  <c r="BO81" i="10" s="1"/>
  <c r="BO180" i="9" l="1"/>
  <c r="BO215" i="9"/>
  <c r="BO281" i="9" l="1"/>
  <c r="BO211" i="9"/>
  <c r="BO182" i="9"/>
  <c r="BO184" i="9" l="1"/>
  <c r="BO298" i="9"/>
  <c r="BO217" i="9"/>
  <c r="BO212" i="9"/>
  <c r="BP190" i="9" l="1"/>
  <c r="BO213" i="9"/>
  <c r="BO219" i="9"/>
  <c r="BO186" i="9"/>
  <c r="BP209" i="9" l="1"/>
  <c r="BP197" i="9"/>
  <c r="BP210" i="9" s="1"/>
  <c r="BP295" i="9" l="1"/>
  <c r="BP214" i="9"/>
  <c r="BP83" i="10" s="1"/>
  <c r="BP81" i="10" s="1"/>
  <c r="BP215" i="9"/>
  <c r="BP211" i="9" s="1"/>
  <c r="BP199" i="9"/>
  <c r="BP298" i="9" l="1"/>
  <c r="BP212" i="9"/>
  <c r="BP217" i="9"/>
  <c r="BP180" i="9"/>
  <c r="BP281" i="9"/>
  <c r="BP182" i="9" l="1"/>
  <c r="BP219" i="9"/>
  <c r="BP213" i="9"/>
  <c r="BQ209" i="9" l="1"/>
  <c r="BP184" i="9"/>
  <c r="BQ190" i="9" l="1"/>
  <c r="BP186" i="9"/>
  <c r="BQ197" i="9" l="1"/>
  <c r="BQ199" i="9" l="1"/>
  <c r="BQ210" i="9"/>
  <c r="BQ295" i="9" l="1"/>
  <c r="BQ214" i="9"/>
  <c r="BQ83" i="10" s="1"/>
  <c r="BQ81" i="10" s="1"/>
  <c r="BQ180" i="9" l="1"/>
  <c r="BQ215" i="9"/>
  <c r="BQ281" i="9" l="1"/>
  <c r="BQ211" i="9"/>
  <c r="BQ182" i="9"/>
  <c r="BQ184" i="9" l="1"/>
  <c r="BQ298" i="9"/>
  <c r="BQ212" i="9"/>
  <c r="BQ217" i="9"/>
  <c r="BQ219" i="9" l="1"/>
  <c r="BQ213" i="9"/>
  <c r="BR190" i="9"/>
  <c r="BQ186" i="9"/>
  <c r="BR197" i="9" l="1"/>
  <c r="BR210" i="9" s="1"/>
  <c r="BR209" i="9"/>
  <c r="BR295" i="9" l="1"/>
  <c r="BR214" i="9"/>
  <c r="BR199" i="9"/>
  <c r="BR215" i="9" l="1"/>
  <c r="BR281" i="9" s="1"/>
  <c r="BR83" i="10"/>
  <c r="BR81" i="10" s="1"/>
  <c r="BR180" i="9"/>
  <c r="BR211" i="9" l="1"/>
  <c r="BR298" i="9" s="1"/>
  <c r="BR182" i="9"/>
  <c r="BR217" i="9" l="1"/>
  <c r="BR219" i="9" s="1"/>
  <c r="BR212" i="9"/>
  <c r="BR184" i="9"/>
  <c r="BR186" i="9" s="1"/>
  <c r="BR213" i="9"/>
  <c r="BS209" i="9" l="1"/>
  <c r="BS190" i="9"/>
  <c r="BS197" i="9" l="1"/>
  <c r="BS199" i="9" l="1"/>
  <c r="BS210" i="9"/>
  <c r="BS295" i="9" l="1"/>
  <c r="BS214" i="9"/>
  <c r="BS83" i="10" s="1"/>
  <c r="BS81" i="10" s="1"/>
  <c r="BS180" i="9" l="1"/>
  <c r="BS215" i="9"/>
  <c r="BS281" i="9" l="1"/>
  <c r="BS211" i="9"/>
  <c r="BS182" i="9"/>
  <c r="BS184" i="9" l="1"/>
  <c r="BS298" i="9"/>
  <c r="BS212" i="9"/>
  <c r="BS217" i="9"/>
  <c r="BS219" i="9" l="1"/>
  <c r="BS213" i="9"/>
  <c r="BT190" i="9"/>
  <c r="BS186" i="9"/>
  <c r="BT209" i="9" l="1"/>
  <c r="BT197" i="9"/>
  <c r="BT210" i="9" s="1"/>
  <c r="BT295" i="9" l="1"/>
  <c r="BT214" i="9"/>
  <c r="BT199" i="9"/>
  <c r="BT215" i="9" l="1"/>
  <c r="BT281" i="9" s="1"/>
  <c r="BT83" i="10"/>
  <c r="BT81" i="10" s="1"/>
  <c r="BT180" i="9"/>
  <c r="BT211" i="9" l="1"/>
  <c r="BT298" i="9" s="1"/>
  <c r="BT182" i="9"/>
  <c r="BT217" i="9" l="1"/>
  <c r="BT212" i="9"/>
  <c r="BT213" i="9" s="1"/>
  <c r="BT219" i="9"/>
  <c r="BT184" i="9"/>
  <c r="BU190" i="9" l="1"/>
  <c r="BT186" i="9"/>
  <c r="BU209" i="9"/>
  <c r="BU197" i="9" l="1"/>
  <c r="BU199" i="9" l="1"/>
  <c r="BU210" i="9"/>
  <c r="BU295" i="9" l="1"/>
  <c r="BU214" i="9"/>
  <c r="BU83" i="10" s="1"/>
  <c r="BU81" i="10" s="1"/>
  <c r="BU180" i="9" l="1"/>
  <c r="BU215" i="9"/>
  <c r="BU281" i="9" l="1"/>
  <c r="BU211" i="9"/>
  <c r="BU182" i="9"/>
  <c r="BU184" i="9" l="1"/>
  <c r="BU298" i="9"/>
  <c r="BU212" i="9"/>
  <c r="BU217" i="9"/>
  <c r="BU219" i="9" l="1"/>
  <c r="BU213" i="9"/>
  <c r="BV190" i="9"/>
  <c r="BU186" i="9"/>
  <c r="BV209" i="9" l="1"/>
  <c r="BV197" i="9"/>
  <c r="BV199" i="9" l="1"/>
  <c r="BV210" i="9"/>
  <c r="BV295" i="9" l="1"/>
  <c r="BV214" i="9"/>
  <c r="BV83" i="10" s="1"/>
  <c r="BV81" i="10" s="1"/>
  <c r="BV180" i="9" l="1"/>
  <c r="BV215" i="9"/>
  <c r="BV281" i="9" l="1"/>
  <c r="BV211" i="9"/>
  <c r="BV182" i="9"/>
  <c r="BV184" i="9" l="1"/>
  <c r="BV298" i="9"/>
  <c r="BV217" i="9"/>
  <c r="BV212" i="9"/>
  <c r="BV219" i="9" l="1"/>
  <c r="BV213" i="9"/>
  <c r="BW190" i="9"/>
  <c r="BV186" i="9"/>
  <c r="BW209" i="9" l="1"/>
  <c r="BW197" i="9"/>
  <c r="BW199" i="9" l="1"/>
  <c r="BW210" i="9"/>
  <c r="BW295" i="9" l="1"/>
  <c r="BW214" i="9"/>
  <c r="BW83" i="10" s="1"/>
  <c r="BW81" i="10" s="1"/>
  <c r="BW180" i="9" l="1"/>
  <c r="BW215" i="9"/>
  <c r="BW281" i="9" l="1"/>
  <c r="BW211" i="9"/>
  <c r="BW182" i="9"/>
  <c r="BW184" i="9" l="1"/>
  <c r="BW298" i="9"/>
  <c r="BW212" i="9"/>
  <c r="BW217" i="9"/>
  <c r="BX190" i="9" l="1"/>
  <c r="BW219" i="9"/>
  <c r="BW213" i="9"/>
  <c r="BW186" i="9"/>
  <c r="BX209" i="9" l="1"/>
  <c r="BX197" i="9"/>
  <c r="BX210" i="9" s="1"/>
  <c r="BX295" i="9" l="1"/>
  <c r="BX214" i="9"/>
  <c r="BX199" i="9"/>
  <c r="BX215" i="9" l="1"/>
  <c r="BX281" i="9" s="1"/>
  <c r="BX83" i="10"/>
  <c r="BX81" i="10" s="1"/>
  <c r="BX180" i="9"/>
  <c r="BX211" i="9" l="1"/>
  <c r="BX298" i="9" s="1"/>
  <c r="BX182" i="9"/>
  <c r="BX217" i="9" l="1"/>
  <c r="BX219" i="9" s="1"/>
  <c r="BX212" i="9"/>
  <c r="BX184" i="9"/>
  <c r="BX213" i="9"/>
  <c r="BY190" i="9" l="1"/>
  <c r="BX186" i="9"/>
  <c r="BY209" i="9"/>
  <c r="BY197" i="9" l="1"/>
  <c r="BY199" i="9" l="1"/>
  <c r="BY210" i="9"/>
  <c r="BY295" i="9" l="1"/>
  <c r="BY214" i="9"/>
  <c r="BY83" i="10" s="1"/>
  <c r="BY81" i="10" s="1"/>
  <c r="BY180" i="9" l="1"/>
  <c r="BY215" i="9"/>
  <c r="BY281" i="9" l="1"/>
  <c r="BY211" i="9"/>
  <c r="BY182" i="9"/>
  <c r="BY184" i="9" l="1"/>
  <c r="BY298" i="9"/>
  <c r="BY212" i="9"/>
  <c r="BY217" i="9"/>
  <c r="BY213" i="9" l="1"/>
  <c r="BY219" i="9"/>
  <c r="BZ190" i="9"/>
  <c r="BY186" i="9"/>
  <c r="BZ197" i="9" l="1"/>
  <c r="BZ209" i="9"/>
  <c r="BZ199" i="9" l="1"/>
  <c r="BZ210" i="9"/>
  <c r="BZ295" i="9" l="1"/>
  <c r="BZ214" i="9"/>
  <c r="BZ83" i="10" s="1"/>
  <c r="BZ81" i="10" s="1"/>
  <c r="BZ180" i="9" l="1"/>
  <c r="BZ215" i="9"/>
  <c r="BZ281" i="9" l="1"/>
  <c r="BZ211" i="9"/>
  <c r="BZ182" i="9"/>
  <c r="BZ184" i="9" l="1"/>
  <c r="BZ298" i="9"/>
  <c r="BZ217" i="9"/>
  <c r="BZ212" i="9"/>
  <c r="CA190" i="9" l="1"/>
  <c r="BZ213" i="9"/>
  <c r="BZ219" i="9"/>
  <c r="BZ186" i="9"/>
  <c r="CA209" i="9" l="1"/>
  <c r="CA197" i="9"/>
  <c r="CA199" i="9" l="1"/>
  <c r="CA210" i="9"/>
  <c r="CA295" i="9" l="1"/>
  <c r="CA214" i="9"/>
  <c r="CA83" i="10" s="1"/>
  <c r="CA81" i="10" s="1"/>
  <c r="CA180" i="9" l="1"/>
  <c r="CA215" i="9"/>
  <c r="CA281" i="9" l="1"/>
  <c r="CA211" i="9"/>
  <c r="CA182" i="9"/>
  <c r="CA184" i="9" l="1"/>
  <c r="CA298" i="9"/>
  <c r="CA217" i="9"/>
  <c r="CA212" i="9"/>
  <c r="CB190" i="9" l="1"/>
  <c r="CA213" i="9"/>
  <c r="CA219" i="9"/>
  <c r="CA186" i="9"/>
  <c r="CB209" i="9" l="1"/>
  <c r="CB197" i="9"/>
  <c r="CB199" i="9" l="1"/>
  <c r="CB210" i="9"/>
  <c r="CB295" i="9" l="1"/>
  <c r="CB214" i="9"/>
  <c r="CB83" i="10" s="1"/>
  <c r="CB81" i="10" s="1"/>
  <c r="CB180" i="9" l="1"/>
  <c r="CB215" i="9"/>
  <c r="CB281" i="9" l="1"/>
  <c r="CB211" i="9"/>
  <c r="CB182" i="9"/>
  <c r="CB184" i="9" l="1"/>
  <c r="CB298" i="9"/>
  <c r="CB217" i="9"/>
  <c r="CB212" i="9"/>
  <c r="CB219" i="9" l="1"/>
  <c r="CB213" i="9"/>
  <c r="CC190" i="9"/>
  <c r="CB186" i="9"/>
  <c r="CC209" i="9" l="1"/>
  <c r="CC197" i="9"/>
  <c r="CC199" i="9" l="1"/>
  <c r="CC210" i="9"/>
  <c r="CC295" i="9" l="1"/>
  <c r="CC214" i="9"/>
  <c r="CC83" i="10" s="1"/>
  <c r="CC81" i="10" s="1"/>
  <c r="CC180" i="9" l="1"/>
  <c r="CC215" i="9"/>
  <c r="CC281" i="9" l="1"/>
  <c r="CC211" i="9"/>
  <c r="CC182" i="9"/>
  <c r="CC184" i="9" l="1"/>
  <c r="CC298" i="9"/>
  <c r="CC217" i="9"/>
  <c r="CC212" i="9"/>
  <c r="CD190" i="9" l="1"/>
  <c r="CC213" i="9"/>
  <c r="CC219" i="9"/>
  <c r="CC186" i="9"/>
  <c r="CD209" i="9" l="1"/>
  <c r="CD197" i="9"/>
  <c r="CD199" i="9" l="1"/>
  <c r="CD210" i="9"/>
  <c r="CD295" i="9" l="1"/>
  <c r="CD214" i="9"/>
  <c r="CD83" i="10" s="1"/>
  <c r="CD81" i="10" s="1"/>
  <c r="CD180" i="9" l="1"/>
  <c r="CD215" i="9"/>
  <c r="CD281" i="9" l="1"/>
  <c r="CD211" i="9"/>
  <c r="CD182" i="9"/>
  <c r="CD184" i="9" l="1"/>
  <c r="CD298" i="9"/>
  <c r="CD212" i="9"/>
  <c r="CD217" i="9"/>
  <c r="CE190" i="9" l="1"/>
  <c r="CD219" i="9"/>
  <c r="CD213" i="9"/>
  <c r="CD186" i="9"/>
  <c r="U190" i="9"/>
  <c r="CE209" i="9" l="1"/>
  <c r="CE197" i="9"/>
  <c r="CE210" i="9" s="1"/>
  <c r="U197" i="9"/>
  <c r="U209" i="9"/>
  <c r="U210" i="9"/>
  <c r="CE295" i="9" l="1"/>
  <c r="AA39" i="12"/>
  <c r="X39" i="12"/>
  <c r="Z39" i="12"/>
  <c r="Y39" i="12"/>
  <c r="CE214" i="9"/>
  <c r="CE83" i="10" s="1"/>
  <c r="CE81" i="10" s="1"/>
  <c r="CE201" i="9"/>
  <c r="CE199" i="9"/>
  <c r="U295" i="9"/>
  <c r="AO201" i="9"/>
  <c r="AZ201" i="9"/>
  <c r="BP201" i="9"/>
  <c r="AG201" i="9"/>
  <c r="BN201" i="9"/>
  <c r="U199" i="9"/>
  <c r="BK201" i="9"/>
  <c r="AY201" i="9"/>
  <c r="BY201" i="9"/>
  <c r="Z201" i="9"/>
  <c r="AS201" i="9"/>
  <c r="BR201" i="9"/>
  <c r="CD201" i="9"/>
  <c r="AV201" i="9"/>
  <c r="BV201" i="9"/>
  <c r="BX201" i="9"/>
  <c r="AL201" i="9"/>
  <c r="CC201" i="9"/>
  <c r="BM201" i="9"/>
  <c r="BL201" i="9"/>
  <c r="AD201" i="9"/>
  <c r="BO201" i="9"/>
  <c r="BT201" i="9"/>
  <c r="AN201" i="9"/>
  <c r="BZ201" i="9"/>
  <c r="CB201" i="9"/>
  <c r="AT201" i="9"/>
  <c r="AI201" i="9"/>
  <c r="BW201" i="9"/>
  <c r="U214" i="9"/>
  <c r="BB201" i="9"/>
  <c r="BI201" i="9"/>
  <c r="BJ201" i="9"/>
  <c r="AE201" i="9"/>
  <c r="BA201" i="9"/>
  <c r="AP201" i="9"/>
  <c r="BD201" i="9"/>
  <c r="AQ201" i="9"/>
  <c r="AR201" i="9"/>
  <c r="AK201" i="9"/>
  <c r="X201" i="9"/>
  <c r="AH201" i="9"/>
  <c r="BE201" i="9"/>
  <c r="BC201" i="9"/>
  <c r="BS201" i="9"/>
  <c r="AA201" i="9"/>
  <c r="AM201" i="9"/>
  <c r="BQ201" i="9"/>
  <c r="AX201" i="9"/>
  <c r="AC201" i="9"/>
  <c r="AB201" i="9"/>
  <c r="BU201" i="9"/>
  <c r="BH201" i="9"/>
  <c r="Y201" i="9"/>
  <c r="CA201" i="9"/>
  <c r="AJ201" i="9"/>
  <c r="AF201" i="9"/>
  <c r="AW201" i="9"/>
  <c r="AU201" i="9"/>
  <c r="BG201" i="9"/>
  <c r="BF201" i="9"/>
  <c r="CC203" i="9" l="1"/>
  <c r="CC205" i="9" s="1"/>
  <c r="CA203" i="9"/>
  <c r="CA205" i="9" s="1"/>
  <c r="BW203" i="9"/>
  <c r="BW205" i="9" s="1"/>
  <c r="BU203" i="9"/>
  <c r="BU205" i="9" s="1"/>
  <c r="BS203" i="9"/>
  <c r="BS205" i="9" s="1"/>
  <c r="BQ203" i="9"/>
  <c r="BQ205" i="9" s="1"/>
  <c r="BO203" i="9"/>
  <c r="BO205" i="9" s="1"/>
  <c r="BN203" i="9"/>
  <c r="BN205" i="9" s="1"/>
  <c r="BG203" i="9"/>
  <c r="BG205" i="9" s="1"/>
  <c r="BE203" i="9"/>
  <c r="BE205" i="9" s="1"/>
  <c r="BD203" i="9"/>
  <c r="BD205" i="9" s="1"/>
  <c r="AY203" i="9"/>
  <c r="AY205" i="9" s="1"/>
  <c r="AW203" i="9"/>
  <c r="AW205" i="9" s="1"/>
  <c r="AU203" i="9"/>
  <c r="AU205" i="9" s="1"/>
  <c r="AO203" i="9"/>
  <c r="AO205" i="9" s="1"/>
  <c r="AM203" i="9"/>
  <c r="AM205" i="9" s="1"/>
  <c r="AK203" i="9"/>
  <c r="AK205" i="9" s="1"/>
  <c r="AI203" i="9"/>
  <c r="AI205" i="9" s="1"/>
  <c r="AB203" i="9"/>
  <c r="AB205" i="9" s="1"/>
  <c r="X203" i="9"/>
  <c r="Z203" i="9"/>
  <c r="Z205" i="9" s="1"/>
  <c r="AE203" i="9"/>
  <c r="AE205" i="9" s="1"/>
  <c r="AH203" i="9"/>
  <c r="AH205" i="9" s="1"/>
  <c r="AJ203" i="9"/>
  <c r="AJ205" i="9" s="1"/>
  <c r="AL203" i="9"/>
  <c r="AL205" i="9" s="1"/>
  <c r="AN203" i="9"/>
  <c r="AN205" i="9" s="1"/>
  <c r="AV203" i="9"/>
  <c r="AV205" i="9" s="1"/>
  <c r="AX203" i="9"/>
  <c r="AX205" i="9" s="1"/>
  <c r="BF203" i="9"/>
  <c r="BF205" i="9" s="1"/>
  <c r="BH203" i="9"/>
  <c r="BH205" i="9" s="1"/>
  <c r="BI203" i="9"/>
  <c r="BI205" i="9" s="1"/>
  <c r="BP203" i="9"/>
  <c r="BP205" i="9" s="1"/>
  <c r="BR203" i="9"/>
  <c r="BR205" i="9" s="1"/>
  <c r="BX203" i="9"/>
  <c r="BX205" i="9" s="1"/>
  <c r="BY203" i="9"/>
  <c r="BY205" i="9" s="1"/>
  <c r="BZ203" i="9"/>
  <c r="BZ205" i="9" s="1"/>
  <c r="CB203" i="9"/>
  <c r="CB205" i="9" s="1"/>
  <c r="CE180" i="9"/>
  <c r="Y40" i="12"/>
  <c r="AA40" i="12"/>
  <c r="X40" i="12"/>
  <c r="X83" i="10"/>
  <c r="Z40" i="12"/>
  <c r="Y83" i="10"/>
  <c r="Y81" i="10" s="1"/>
  <c r="Z83" i="10"/>
  <c r="Z81" i="10" s="1"/>
  <c r="AA83" i="10"/>
  <c r="AA81" i="10" s="1"/>
  <c r="AB83" i="10"/>
  <c r="AB81" i="10" s="1"/>
  <c r="CE203" i="9"/>
  <c r="CE205" i="9" s="1"/>
  <c r="CE215" i="9"/>
  <c r="AB40" i="12" s="1"/>
  <c r="X80" i="11"/>
  <c r="Y80" i="11"/>
  <c r="Z80" i="11"/>
  <c r="AA80" i="11"/>
  <c r="AB80" i="11"/>
  <c r="U40" i="12"/>
  <c r="U201" i="9"/>
  <c r="U83" i="10"/>
  <c r="U215" i="9"/>
  <c r="U80" i="11"/>
  <c r="U180" i="9"/>
  <c r="X205" i="9" l="1"/>
  <c r="CE182" i="9"/>
  <c r="CE281" i="9"/>
  <c r="CE211" i="9"/>
  <c r="X81" i="10"/>
  <c r="Y203" i="9"/>
  <c r="U211" i="9"/>
  <c r="U182" i="9"/>
  <c r="U281" i="9"/>
  <c r="U81" i="10"/>
  <c r="Y205" i="9" l="1"/>
  <c r="AA203" i="9"/>
  <c r="AC203" i="9" s="1"/>
  <c r="AC205" i="9" s="1"/>
  <c r="CE184" i="9"/>
  <c r="X110" i="11"/>
  <c r="Y110" i="11"/>
  <c r="Y108" i="11" s="1"/>
  <c r="Z110" i="11"/>
  <c r="Z108" i="11" s="1"/>
  <c r="AA110" i="11"/>
  <c r="AA108" i="11" s="1"/>
  <c r="AB110" i="11"/>
  <c r="AB108" i="11" s="1"/>
  <c r="CE298" i="9"/>
  <c r="CE212" i="9"/>
  <c r="CE217" i="9"/>
  <c r="AB39" i="12"/>
  <c r="U217" i="9"/>
  <c r="U39" i="12"/>
  <c r="U110" i="11"/>
  <c r="U212" i="9"/>
  <c r="U298" i="9"/>
  <c r="U184" i="9"/>
  <c r="X87" i="11" l="1"/>
  <c r="Y87" i="11"/>
  <c r="Z87" i="11"/>
  <c r="AA87" i="11"/>
  <c r="AB87" i="11"/>
  <c r="CE186" i="9"/>
  <c r="CE213" i="9"/>
  <c r="AA205" i="9"/>
  <c r="X108" i="11"/>
  <c r="CE221" i="9"/>
  <c r="CE219" i="9"/>
  <c r="AD203" i="9"/>
  <c r="U186" i="9"/>
  <c r="BV221" i="9"/>
  <c r="BD221" i="9"/>
  <c r="BR221" i="9"/>
  <c r="Y221" i="9"/>
  <c r="AM221" i="9"/>
  <c r="BC221" i="9"/>
  <c r="AA221" i="9"/>
  <c r="BI221" i="9"/>
  <c r="BT221" i="9"/>
  <c r="U108" i="11"/>
  <c r="U213" i="9"/>
  <c r="BB221" i="9"/>
  <c r="AL221" i="9"/>
  <c r="Z221" i="9"/>
  <c r="BS221" i="9"/>
  <c r="BE221" i="9"/>
  <c r="U219" i="9"/>
  <c r="CA221" i="9"/>
  <c r="BY221" i="9"/>
  <c r="BP221" i="9"/>
  <c r="AZ221" i="9"/>
  <c r="AJ221" i="9"/>
  <c r="AO221" i="9"/>
  <c r="AQ221" i="9"/>
  <c r="BU221" i="9"/>
  <c r="CB221" i="9"/>
  <c r="CD221" i="9"/>
  <c r="BN221" i="9"/>
  <c r="AX221" i="9"/>
  <c r="BW221" i="9"/>
  <c r="AC221" i="9"/>
  <c r="BG221" i="9"/>
  <c r="CC221" i="9"/>
  <c r="BJ221" i="9"/>
  <c r="BL221" i="9"/>
  <c r="AV221" i="9"/>
  <c r="AF221" i="9"/>
  <c r="AU221" i="9"/>
  <c r="AS221" i="9"/>
  <c r="BZ221" i="9"/>
  <c r="AR221" i="9"/>
  <c r="AT221" i="9"/>
  <c r="AD221" i="9"/>
  <c r="AG221" i="9"/>
  <c r="AE221" i="9"/>
  <c r="AH221" i="9"/>
  <c r="BM221" i="9"/>
  <c r="BK221" i="9"/>
  <c r="BH221" i="9"/>
  <c r="AP221" i="9"/>
  <c r="AB221" i="9"/>
  <c r="AI221" i="9"/>
  <c r="AY221" i="9"/>
  <c r="AW221" i="9"/>
  <c r="U87" i="11"/>
  <c r="BX221" i="9"/>
  <c r="BF221" i="9"/>
  <c r="AN221" i="9"/>
  <c r="X221" i="9"/>
  <c r="AK221" i="9"/>
  <c r="BA221" i="9"/>
  <c r="BO221" i="9"/>
  <c r="BQ221" i="9"/>
  <c r="AF203" i="9" l="1"/>
  <c r="AF205" i="9" s="1"/>
  <c r="CC223" i="9"/>
  <c r="CC225" i="9" s="1"/>
  <c r="CA223" i="9"/>
  <c r="CA225" i="9" s="1"/>
  <c r="BY223" i="9"/>
  <c r="BY225" i="9" s="1"/>
  <c r="BW223" i="9"/>
  <c r="BW225" i="9" s="1"/>
  <c r="BU223" i="9"/>
  <c r="BU225" i="9" s="1"/>
  <c r="BS223" i="9"/>
  <c r="BS225" i="9" s="1"/>
  <c r="BQ223" i="9"/>
  <c r="BQ225" i="9" s="1"/>
  <c r="BO223" i="9"/>
  <c r="BO225" i="9" s="1"/>
  <c r="BI223" i="9"/>
  <c r="BI225" i="9" s="1"/>
  <c r="BG223" i="9"/>
  <c r="BG225" i="9" s="1"/>
  <c r="BE223" i="9"/>
  <c r="BE225" i="9" s="1"/>
  <c r="AY223" i="9"/>
  <c r="AY225" i="9" s="1"/>
  <c r="AW223" i="9"/>
  <c r="AW225" i="9" s="1"/>
  <c r="AU223" i="9"/>
  <c r="AU225" i="9" s="1"/>
  <c r="AO223" i="9"/>
  <c r="AO225" i="9" s="1"/>
  <c r="AM223" i="9"/>
  <c r="AM225" i="9" s="1"/>
  <c r="AK223" i="9"/>
  <c r="AK225" i="9" s="1"/>
  <c r="AI223" i="9"/>
  <c r="AI225" i="9" s="1"/>
  <c r="X223" i="9"/>
  <c r="X225" i="9" s="1"/>
  <c r="AH223" i="9"/>
  <c r="AH225" i="9" s="1"/>
  <c r="AJ223" i="9"/>
  <c r="AJ225" i="9" s="1"/>
  <c r="AL223" i="9"/>
  <c r="AL225" i="9" s="1"/>
  <c r="AN223" i="9"/>
  <c r="AN225" i="9" s="1"/>
  <c r="AV223" i="9"/>
  <c r="AV225" i="9" s="1"/>
  <c r="AX223" i="9"/>
  <c r="AX225" i="9" s="1"/>
  <c r="BD223" i="9"/>
  <c r="BD225" i="9" s="1"/>
  <c r="BF223" i="9"/>
  <c r="BF225" i="9" s="1"/>
  <c r="BH223" i="9"/>
  <c r="BH225" i="9" s="1"/>
  <c r="BN223" i="9"/>
  <c r="BN225" i="9" s="1"/>
  <c r="BP223" i="9"/>
  <c r="BP225" i="9" s="1"/>
  <c r="BR223" i="9"/>
  <c r="BR225" i="9" s="1"/>
  <c r="BX223" i="9"/>
  <c r="BX225" i="9" s="1"/>
  <c r="BZ223" i="9"/>
  <c r="BZ225" i="9" s="1"/>
  <c r="CB223" i="9"/>
  <c r="CB225" i="9" s="1"/>
  <c r="AD205" i="9"/>
  <c r="AP203" i="9"/>
  <c r="AQ203" i="9" s="1"/>
  <c r="AQ205" i="9" s="1"/>
  <c r="CF209" i="9"/>
  <c r="CE223" i="9"/>
  <c r="CE225" i="9" s="1"/>
  <c r="U221" i="9"/>
  <c r="AG203" i="9" l="1"/>
  <c r="AG205" i="9" s="1"/>
  <c r="X227" i="9"/>
  <c r="Y223" i="9"/>
  <c r="AP205" i="9"/>
  <c r="AR203" i="9" l="1"/>
  <c r="AS203" i="9" s="1"/>
  <c r="AZ203" i="9"/>
  <c r="AZ205" i="9" s="1"/>
  <c r="Z223" i="9"/>
  <c r="AA223" i="9" s="1"/>
  <c r="AA225" i="9" s="1"/>
  <c r="BA203" i="9"/>
  <c r="Y225" i="9"/>
  <c r="X296" i="9"/>
  <c r="X228" i="9"/>
  <c r="X299" i="9"/>
  <c r="AR205" i="9" l="1"/>
  <c r="AS205" i="9"/>
  <c r="AT203" i="9"/>
  <c r="BA205" i="9"/>
  <c r="Y227" i="9"/>
  <c r="Z225" i="9"/>
  <c r="AA227" i="9" s="1"/>
  <c r="AB223" i="9"/>
  <c r="X282" i="9"/>
  <c r="X241" i="9"/>
  <c r="X251" i="9"/>
  <c r="BJ203" i="9"/>
  <c r="AT205" i="9" l="1"/>
  <c r="BB203" i="9"/>
  <c r="Z227" i="9"/>
  <c r="Z296" i="9" s="1"/>
  <c r="AA296" i="9"/>
  <c r="AA299" i="9"/>
  <c r="AA228" i="9"/>
  <c r="X243" i="9"/>
  <c r="X253" i="9"/>
  <c r="X279" i="9"/>
  <c r="AC223" i="9"/>
  <c r="Y228" i="9"/>
  <c r="Y299" i="9"/>
  <c r="Y296" i="9"/>
  <c r="BJ205" i="9"/>
  <c r="BK203" i="9"/>
  <c r="AB225" i="9"/>
  <c r="AD223" i="9" l="1"/>
  <c r="AD225" i="9" s="1"/>
  <c r="BB205" i="9"/>
  <c r="BC203" i="9"/>
  <c r="BC205" i="9" s="1"/>
  <c r="AE223" i="9"/>
  <c r="AE225" i="9" s="1"/>
  <c r="Z228" i="9"/>
  <c r="Z241" i="9" s="1"/>
  <c r="Z243" i="9" s="1"/>
  <c r="Z299" i="9"/>
  <c r="AB227" i="9"/>
  <c r="Y241" i="9"/>
  <c r="Y282" i="9"/>
  <c r="Y251" i="9"/>
  <c r="BK205" i="9"/>
  <c r="BT203" i="9"/>
  <c r="AA282" i="9"/>
  <c r="AA279" i="9" s="1"/>
  <c r="AA241" i="9"/>
  <c r="AA243" i="9" s="1"/>
  <c r="AC225" i="9"/>
  <c r="AP223" i="9"/>
  <c r="X288" i="9"/>
  <c r="X245" i="9"/>
  <c r="Z282" i="9" l="1"/>
  <c r="Z279" i="9" s="1"/>
  <c r="AF223" i="9"/>
  <c r="BL203" i="9"/>
  <c r="AD227" i="9"/>
  <c r="AD228" i="9" s="1"/>
  <c r="AD76" i="10" s="1"/>
  <c r="AD75" i="10" s="1"/>
  <c r="AK231" i="9"/>
  <c r="AK236" i="9"/>
  <c r="AJ236" i="9"/>
  <c r="AJ99" i="10" s="1"/>
  <c r="Y253" i="9"/>
  <c r="X314" i="9"/>
  <c r="AE227" i="9"/>
  <c r="Y279" i="9"/>
  <c r="AB296" i="9"/>
  <c r="AB228" i="9"/>
  <c r="AB299" i="9"/>
  <c r="Y243" i="9"/>
  <c r="X247" i="9"/>
  <c r="BT205" i="9"/>
  <c r="CD203" i="9"/>
  <c r="AI231" i="9"/>
  <c r="AI98" i="10" s="1"/>
  <c r="AL231" i="9"/>
  <c r="AL98" i="10" s="1"/>
  <c r="AI236" i="9"/>
  <c r="AI99" i="10" s="1"/>
  <c r="AL236" i="9"/>
  <c r="AL99" i="10" s="1"/>
  <c r="AP225" i="9"/>
  <c r="AQ223" i="9"/>
  <c r="AC227" i="9"/>
  <c r="AJ231" i="9"/>
  <c r="AJ98" i="10" s="1"/>
  <c r="AJ97" i="10" s="1"/>
  <c r="BL205" i="9" l="1"/>
  <c r="BM203" i="9"/>
  <c r="AF225" i="9"/>
  <c r="AG223" i="9"/>
  <c r="AG225" i="9" s="1"/>
  <c r="AP227" i="9" s="1"/>
  <c r="BV203" i="9"/>
  <c r="BV205" i="9" s="1"/>
  <c r="AO97" i="10"/>
  <c r="AK301" i="9"/>
  <c r="AK99" i="10"/>
  <c r="AL97" i="10"/>
  <c r="AK300" i="9"/>
  <c r="AK98" i="10"/>
  <c r="AD86" i="10"/>
  <c r="AN97" i="10"/>
  <c r="AI97" i="10"/>
  <c r="AD296" i="9"/>
  <c r="AD299" i="9"/>
  <c r="AL233" i="9"/>
  <c r="AB282" i="9"/>
  <c r="AB241" i="9"/>
  <c r="AE296" i="9"/>
  <c r="AE299" i="9"/>
  <c r="AE228" i="9"/>
  <c r="AE76" i="10" s="1"/>
  <c r="AE75" i="10" s="1"/>
  <c r="AQ225" i="9"/>
  <c r="AP236" i="9"/>
  <c r="AP99" i="10" s="1"/>
  <c r="AI301" i="9"/>
  <c r="AJ238" i="9"/>
  <c r="AJ78" i="10" s="1"/>
  <c r="AL301" i="9"/>
  <c r="AM238" i="9"/>
  <c r="CD205" i="9"/>
  <c r="X261" i="9"/>
  <c r="X263" i="9" s="1"/>
  <c r="AJ301" i="9"/>
  <c r="AK238" i="9"/>
  <c r="AD241" i="9"/>
  <c r="AD243" i="9" s="1"/>
  <c r="AD282" i="9"/>
  <c r="AD279" i="9" s="1"/>
  <c r="AL238" i="9"/>
  <c r="AJ300" i="9"/>
  <c r="AK233" i="9"/>
  <c r="AC296" i="9"/>
  <c r="AC228" i="9"/>
  <c r="AC76" i="10" s="1"/>
  <c r="AC75" i="10" s="1"/>
  <c r="AC299" i="9"/>
  <c r="AL300" i="9"/>
  <c r="AM233" i="9"/>
  <c r="AI300" i="9"/>
  <c r="AJ233" i="9"/>
  <c r="AJ77" i="10" s="1"/>
  <c r="Y245" i="9"/>
  <c r="Z245" i="9" s="1"/>
  <c r="Z247" i="9" s="1"/>
  <c r="Y288" i="9"/>
  <c r="AR223" i="9"/>
  <c r="AS223" i="9" s="1"/>
  <c r="U203" i="9"/>
  <c r="AP231" i="9" l="1"/>
  <c r="AP98" i="10" s="1"/>
  <c r="P355" i="9"/>
  <c r="AS225" i="9"/>
  <c r="AT223" i="9"/>
  <c r="AT225" i="9" s="1"/>
  <c r="AM227" i="9"/>
  <c r="AN231" i="9"/>
  <c r="AO236" i="9"/>
  <c r="AN236" i="9"/>
  <c r="AF227" i="9"/>
  <c r="AM236" i="9"/>
  <c r="AN227" i="9"/>
  <c r="AO227" i="9"/>
  <c r="AI227" i="9"/>
  <c r="AM231" i="9"/>
  <c r="AL227" i="9"/>
  <c r="AH227" i="9"/>
  <c r="AG227" i="9"/>
  <c r="AK227" i="9"/>
  <c r="AO231" i="9"/>
  <c r="AJ227" i="9"/>
  <c r="BM205" i="9"/>
  <c r="AK97" i="10"/>
  <c r="AP97" i="10"/>
  <c r="AK284" i="9"/>
  <c r="AK78" i="10"/>
  <c r="AO78" i="10"/>
  <c r="AG76" i="10"/>
  <c r="AG75" i="10" s="1"/>
  <c r="AL284" i="9"/>
  <c r="AL78" i="10"/>
  <c r="AM284" i="9"/>
  <c r="AM78" i="10"/>
  <c r="AO77" i="10"/>
  <c r="AM283" i="9"/>
  <c r="AM77" i="10"/>
  <c r="AM75" i="10" s="1"/>
  <c r="AN78" i="10"/>
  <c r="AE86" i="10"/>
  <c r="AP78" i="10"/>
  <c r="AN77" i="10"/>
  <c r="AP77" i="10"/>
  <c r="AO76" i="10"/>
  <c r="AC86" i="10"/>
  <c r="AK283" i="9"/>
  <c r="AK77" i="10"/>
  <c r="AK75" i="10" s="1"/>
  <c r="AL283" i="9"/>
  <c r="AL77" i="10"/>
  <c r="AJ284" i="9"/>
  <c r="AQ236" i="9"/>
  <c r="AQ99" i="10" s="1"/>
  <c r="AQ227" i="9"/>
  <c r="AQ231" i="9"/>
  <c r="AQ98" i="10" s="1"/>
  <c r="AJ283" i="9"/>
  <c r="Z249" i="9"/>
  <c r="AB249" i="9"/>
  <c r="AA249" i="9"/>
  <c r="X304" i="9"/>
  <c r="X303" i="9"/>
  <c r="AE282" i="9"/>
  <c r="AE279" i="9" s="1"/>
  <c r="AE241" i="9"/>
  <c r="AE243" i="9" s="1"/>
  <c r="Y247" i="9"/>
  <c r="AR225" i="9"/>
  <c r="AZ223" i="9"/>
  <c r="AB243" i="9"/>
  <c r="Y314" i="9"/>
  <c r="AA245" i="9"/>
  <c r="AQ233" i="9"/>
  <c r="AQ77" i="10" s="1"/>
  <c r="AB279" i="9"/>
  <c r="AC241" i="9"/>
  <c r="AC282" i="9"/>
  <c r="AP299" i="9"/>
  <c r="AP296" i="9"/>
  <c r="AP228" i="9"/>
  <c r="AP76" i="10" s="1"/>
  <c r="AP75" i="10" s="1"/>
  <c r="AP301" i="9"/>
  <c r="AQ238" i="9"/>
  <c r="AQ78" i="10" s="1"/>
  <c r="U205" i="9"/>
  <c r="AP300" i="9" l="1"/>
  <c r="AH228" i="9"/>
  <c r="AH296" i="9"/>
  <c r="AH299" i="9"/>
  <c r="AN99" i="10"/>
  <c r="AN301" i="9"/>
  <c r="AL228" i="9"/>
  <c r="AL296" i="9"/>
  <c r="AL299" i="9"/>
  <c r="AO99" i="10"/>
  <c r="AO301" i="9"/>
  <c r="AM98" i="10"/>
  <c r="AM97" i="10" s="1"/>
  <c r="AN233" i="9"/>
  <c r="AN283" i="9" s="1"/>
  <c r="AP233" i="9"/>
  <c r="AP283" i="9" s="1"/>
  <c r="AM300" i="9"/>
  <c r="AO233" i="9"/>
  <c r="AO283" i="9" s="1"/>
  <c r="AN98" i="10"/>
  <c r="AN300" i="9"/>
  <c r="AI299" i="9"/>
  <c r="AI296" i="9"/>
  <c r="AI228" i="9"/>
  <c r="AM299" i="9"/>
  <c r="AM296" i="9"/>
  <c r="AM228" i="9"/>
  <c r="AJ299" i="9"/>
  <c r="AJ296" i="9"/>
  <c r="AJ228" i="9"/>
  <c r="AO296" i="9"/>
  <c r="AO228" i="9"/>
  <c r="AO299" i="9"/>
  <c r="AO98" i="10"/>
  <c r="AO300" i="9"/>
  <c r="AN299" i="9"/>
  <c r="AN228" i="9"/>
  <c r="AN296" i="9"/>
  <c r="AK299" i="9"/>
  <c r="AK228" i="9"/>
  <c r="AK296" i="9"/>
  <c r="AM99" i="10"/>
  <c r="AM301" i="9"/>
  <c r="AP238" i="9"/>
  <c r="AP284" i="9" s="1"/>
  <c r="AN238" i="9"/>
  <c r="AN284" i="9" s="1"/>
  <c r="AO238" i="9"/>
  <c r="AO284" i="9" s="1"/>
  <c r="AG299" i="9"/>
  <c r="AG228" i="9"/>
  <c r="AG296" i="9"/>
  <c r="AF228" i="9"/>
  <c r="AF296" i="9"/>
  <c r="X85" i="11" s="1"/>
  <c r="AF299" i="9"/>
  <c r="X81" i="11" s="1"/>
  <c r="X75" i="11" s="1"/>
  <c r="AL75" i="10"/>
  <c r="AL86" i="10" s="1"/>
  <c r="AN75" i="10"/>
  <c r="AQ97" i="10"/>
  <c r="AK86" i="10"/>
  <c r="AN86" i="10"/>
  <c r="AP86" i="10"/>
  <c r="AO75" i="10"/>
  <c r="AM86" i="10"/>
  <c r="AG86" i="10"/>
  <c r="AC279" i="9"/>
  <c r="AP282" i="9"/>
  <c r="AC243" i="9"/>
  <c r="AQ283" i="9"/>
  <c r="AB245" i="9"/>
  <c r="AD249" i="9" s="1"/>
  <c r="AQ284" i="9"/>
  <c r="AZ225" i="9"/>
  <c r="BA223" i="9"/>
  <c r="BB223" i="9" s="1"/>
  <c r="X302" i="9"/>
  <c r="X393" i="9"/>
  <c r="AX236" i="9"/>
  <c r="AX99" i="10" s="1"/>
  <c r="AV236" i="9"/>
  <c r="AV99" i="10" s="1"/>
  <c r="AV227" i="9"/>
  <c r="AS236" i="9"/>
  <c r="AS99" i="10" s="1"/>
  <c r="AW227" i="9"/>
  <c r="AV231" i="9"/>
  <c r="AV98" i="10" s="1"/>
  <c r="AU227" i="9"/>
  <c r="AR231" i="9"/>
  <c r="AR98" i="10" s="1"/>
  <c r="AS227" i="9"/>
  <c r="AR227" i="9"/>
  <c r="AX231" i="9"/>
  <c r="AX98" i="10" s="1"/>
  <c r="AT227" i="9"/>
  <c r="AR236" i="9"/>
  <c r="AT236" i="9"/>
  <c r="AT99" i="10" s="1"/>
  <c r="AS231" i="9"/>
  <c r="AS98" i="10" s="1"/>
  <c r="AY227" i="9"/>
  <c r="AU236" i="9"/>
  <c r="AU99" i="10" s="1"/>
  <c r="AT231" i="9"/>
  <c r="AT98" i="10" s="1"/>
  <c r="AW236" i="9"/>
  <c r="AW99" i="10" s="1"/>
  <c r="AW231" i="9"/>
  <c r="AW98" i="10" s="1"/>
  <c r="AU231" i="9"/>
  <c r="AU98" i="10" s="1"/>
  <c r="AY231" i="9"/>
  <c r="AY98" i="10" s="1"/>
  <c r="AX227" i="9"/>
  <c r="AY236" i="9"/>
  <c r="AY99" i="10" s="1"/>
  <c r="X361" i="9"/>
  <c r="AQ300" i="9"/>
  <c r="AR233" i="9"/>
  <c r="AR77" i="10" s="1"/>
  <c r="Z261" i="9"/>
  <c r="Y261" i="9"/>
  <c r="Y263" i="9" s="1"/>
  <c r="AQ299" i="9"/>
  <c r="AQ228" i="9"/>
  <c r="AQ76" i="10" s="1"/>
  <c r="AQ75" i="10" s="1"/>
  <c r="AQ296" i="9"/>
  <c r="AA247" i="9"/>
  <c r="AA286" i="9"/>
  <c r="AA288" i="9" s="1"/>
  <c r="AA251" i="9"/>
  <c r="AB286" i="9"/>
  <c r="AB288" i="9" s="1"/>
  <c r="AB251" i="9"/>
  <c r="Z286" i="9"/>
  <c r="Z251" i="9"/>
  <c r="AQ301" i="9"/>
  <c r="AR238" i="9"/>
  <c r="AR78" i="10" s="1"/>
  <c r="AP241" i="9" l="1"/>
  <c r="AE249" i="9"/>
  <c r="AE286" i="9" s="1"/>
  <c r="AE288" i="9" s="1"/>
  <c r="AM76" i="10"/>
  <c r="AM282" i="9"/>
  <c r="AM279" i="9" s="1"/>
  <c r="AM241" i="9"/>
  <c r="AM243" i="9" s="1"/>
  <c r="AF76" i="10"/>
  <c r="AF75" i="10" s="1"/>
  <c r="AF86" i="10" s="1"/>
  <c r="AF282" i="9"/>
  <c r="AF241" i="9"/>
  <c r="AF243" i="9" s="1"/>
  <c r="X76" i="10"/>
  <c r="AL76" i="10"/>
  <c r="AL241" i="9"/>
  <c r="AL243" i="9" s="1"/>
  <c r="AL282" i="9"/>
  <c r="AL279" i="9" s="1"/>
  <c r="BB225" i="9"/>
  <c r="BC223" i="9"/>
  <c r="BC225" i="9" s="1"/>
  <c r="AG282" i="9"/>
  <c r="AG279" i="9" s="1"/>
  <c r="AG241" i="9"/>
  <c r="AG243" i="9" s="1"/>
  <c r="AK76" i="10"/>
  <c r="AK241" i="9"/>
  <c r="AK243" i="9" s="1"/>
  <c r="AK282" i="9"/>
  <c r="AK279" i="9" s="1"/>
  <c r="AO282" i="9"/>
  <c r="AO279" i="9" s="1"/>
  <c r="AO241" i="9"/>
  <c r="AO243" i="9" s="1"/>
  <c r="AI76" i="10"/>
  <c r="AI75" i="10" s="1"/>
  <c r="AI86" i="10" s="1"/>
  <c r="AI241" i="9"/>
  <c r="AI243" i="9" s="1"/>
  <c r="AI282" i="9"/>
  <c r="AI279" i="9" s="1"/>
  <c r="AJ76" i="10"/>
  <c r="AJ75" i="10" s="1"/>
  <c r="AJ86" i="10" s="1"/>
  <c r="AJ282" i="9"/>
  <c r="AJ279" i="9" s="1"/>
  <c r="AJ241" i="9"/>
  <c r="AJ243" i="9" s="1"/>
  <c r="AN76" i="10"/>
  <c r="AN282" i="9"/>
  <c r="AN279" i="9" s="1"/>
  <c r="AN241" i="9"/>
  <c r="AN243" i="9" s="1"/>
  <c r="AH76" i="10"/>
  <c r="AH75" i="10" s="1"/>
  <c r="AH86" i="10" s="1"/>
  <c r="AH282" i="9"/>
  <c r="AH279" i="9" s="1"/>
  <c r="AH241" i="9"/>
  <c r="AH243" i="9" s="1"/>
  <c r="AW97" i="10"/>
  <c r="AT97" i="10"/>
  <c r="AY97" i="10"/>
  <c r="AQ86" i="10"/>
  <c r="AS97" i="10"/>
  <c r="AV97" i="10"/>
  <c r="AO86" i="10"/>
  <c r="AU97" i="10"/>
  <c r="Y99" i="10"/>
  <c r="AR99" i="10"/>
  <c r="AR97" i="10" s="1"/>
  <c r="AX97" i="10"/>
  <c r="AC249" i="9"/>
  <c r="AC251" i="9" s="1"/>
  <c r="Z263" i="9"/>
  <c r="AY300" i="9"/>
  <c r="AZ233" i="9"/>
  <c r="AT301" i="9"/>
  <c r="AU238" i="9"/>
  <c r="AV300" i="9"/>
  <c r="AW233" i="9"/>
  <c r="X407" i="9"/>
  <c r="X395" i="9"/>
  <c r="AS300" i="9"/>
  <c r="AT233" i="9"/>
  <c r="AD286" i="9"/>
  <c r="AD288" i="9" s="1"/>
  <c r="AD251" i="9"/>
  <c r="AB253" i="9"/>
  <c r="Z253" i="9"/>
  <c r="AA253" i="9"/>
  <c r="AQ241" i="9"/>
  <c r="AQ282" i="9"/>
  <c r="Y98" i="10"/>
  <c r="AU300" i="9"/>
  <c r="AV233" i="9"/>
  <c r="AV77" i="10" s="1"/>
  <c r="AR301" i="9"/>
  <c r="AS238" i="9"/>
  <c r="AS78" i="10" s="1"/>
  <c r="AW228" i="9"/>
  <c r="AW76" i="10" s="1"/>
  <c r="AW299" i="9"/>
  <c r="AW296" i="9"/>
  <c r="X290" i="9"/>
  <c r="AP279" i="9"/>
  <c r="Z288" i="9"/>
  <c r="Y304" i="9"/>
  <c r="Y303" i="9"/>
  <c r="AR283" i="9"/>
  <c r="AW300" i="9"/>
  <c r="AX233" i="9"/>
  <c r="AT228" i="9"/>
  <c r="AT76" i="10" s="1"/>
  <c r="AT299" i="9"/>
  <c r="AT296" i="9"/>
  <c r="AS301" i="9"/>
  <c r="AT238" i="9"/>
  <c r="BA225" i="9"/>
  <c r="BJ223" i="9"/>
  <c r="AP243" i="9"/>
  <c r="AU228" i="9"/>
  <c r="AU76" i="10" s="1"/>
  <c r="AU299" i="9"/>
  <c r="AU296" i="9"/>
  <c r="AR284" i="9"/>
  <c r="AA261" i="9"/>
  <c r="Z303" i="9"/>
  <c r="Z304" i="9"/>
  <c r="Z361" i="9" s="1"/>
  <c r="AW301" i="9"/>
  <c r="AX238" i="9"/>
  <c r="AX300" i="9"/>
  <c r="AY233" i="9"/>
  <c r="AV228" i="9"/>
  <c r="AV76" i="10" s="1"/>
  <c r="AV296" i="9"/>
  <c r="AV299" i="9"/>
  <c r="AZ227" i="9"/>
  <c r="AZ236" i="9"/>
  <c r="AZ99" i="10" s="1"/>
  <c r="AZ231" i="9"/>
  <c r="AZ98" i="10" s="1"/>
  <c r="AZ97" i="10" s="1"/>
  <c r="AT300" i="9"/>
  <c r="AU233" i="9"/>
  <c r="AR228" i="9"/>
  <c r="AR76" i="10" s="1"/>
  <c r="AR75" i="10" s="1"/>
  <c r="AR299" i="9"/>
  <c r="AR296" i="9"/>
  <c r="AV301" i="9"/>
  <c r="AW238" i="9"/>
  <c r="X375" i="9"/>
  <c r="X363" i="9"/>
  <c r="AU301" i="9"/>
  <c r="AV238" i="9"/>
  <c r="AV78" i="10" s="1"/>
  <c r="AS296" i="9"/>
  <c r="AS299" i="9"/>
  <c r="AS228" i="9"/>
  <c r="AS76" i="10" s="1"/>
  <c r="AX301" i="9"/>
  <c r="AY238" i="9"/>
  <c r="AX228" i="9"/>
  <c r="AX76" i="10" s="1"/>
  <c r="AX296" i="9"/>
  <c r="AX299" i="9"/>
  <c r="AE251" i="9"/>
  <c r="AY301" i="9"/>
  <c r="AZ238" i="9"/>
  <c r="AY228" i="9"/>
  <c r="AY76" i="10" s="1"/>
  <c r="AY299" i="9"/>
  <c r="AY296" i="9"/>
  <c r="AR300" i="9"/>
  <c r="AS233" i="9"/>
  <c r="AS77" i="10" s="1"/>
  <c r="AC245" i="9"/>
  <c r="AC88" i="10" s="1"/>
  <c r="AB247" i="9"/>
  <c r="AF279" i="9" l="1"/>
  <c r="X103" i="11"/>
  <c r="Y89" i="11"/>
  <c r="Y97" i="10"/>
  <c r="AS75" i="10"/>
  <c r="AX284" i="9"/>
  <c r="AX78" i="10"/>
  <c r="AC90" i="10"/>
  <c r="AC92" i="10" s="1"/>
  <c r="AC93" i="10" s="1"/>
  <c r="AX283" i="9"/>
  <c r="AX77" i="10"/>
  <c r="AT284" i="9"/>
  <c r="AT78" i="10"/>
  <c r="AW283" i="9"/>
  <c r="AW77" i="10"/>
  <c r="AW75" i="10" s="1"/>
  <c r="AY284" i="9"/>
  <c r="AY78" i="10"/>
  <c r="AV75" i="10"/>
  <c r="AZ284" i="9"/>
  <c r="AZ78" i="10"/>
  <c r="AW284" i="9"/>
  <c r="AW78" i="10"/>
  <c r="AU284" i="9"/>
  <c r="AU78" i="10"/>
  <c r="AR86" i="10"/>
  <c r="AU283" i="9"/>
  <c r="AU77" i="10"/>
  <c r="AY283" i="9"/>
  <c r="AY77" i="10"/>
  <c r="AT283" i="9"/>
  <c r="AT77" i="10"/>
  <c r="AZ283" i="9"/>
  <c r="AZ77" i="10"/>
  <c r="AC286" i="9"/>
  <c r="Y77" i="10"/>
  <c r="Y85" i="11"/>
  <c r="Y88" i="11"/>
  <c r="AS241" i="9"/>
  <c r="AS243" i="9" s="1"/>
  <c r="AS282" i="9"/>
  <c r="AB261" i="9"/>
  <c r="AZ301" i="9"/>
  <c r="BA238" i="9"/>
  <c r="BA78" i="10" s="1"/>
  <c r="AA303" i="9"/>
  <c r="AA304" i="9"/>
  <c r="AB314" i="9"/>
  <c r="AA314" i="9"/>
  <c r="Z314" i="9"/>
  <c r="AS284" i="9"/>
  <c r="Y78" i="10"/>
  <c r="X377" i="9"/>
  <c r="AZ228" i="9"/>
  <c r="AZ76" i="10" s="1"/>
  <c r="AZ299" i="9"/>
  <c r="AZ296" i="9"/>
  <c r="Z375" i="9"/>
  <c r="AT241" i="9"/>
  <c r="AT243" i="9" s="1"/>
  <c r="AT282" i="9"/>
  <c r="AC253" i="9"/>
  <c r="Z302" i="9"/>
  <c r="Z290" i="9" s="1"/>
  <c r="Z306" i="9" s="1"/>
  <c r="Z393" i="9"/>
  <c r="AV283" i="9"/>
  <c r="AQ279" i="9"/>
  <c r="AS283" i="9"/>
  <c r="AZ300" i="9"/>
  <c r="BA233" i="9"/>
  <c r="BA77" i="10" s="1"/>
  <c r="AW241" i="9"/>
  <c r="AW243" i="9" s="1"/>
  <c r="AW282" i="9"/>
  <c r="AY241" i="9"/>
  <c r="AY243" i="9" s="1"/>
  <c r="AY282" i="9"/>
  <c r="AY279" i="9" s="1"/>
  <c r="AX241" i="9"/>
  <c r="AX243" i="9" s="1"/>
  <c r="AX282" i="9"/>
  <c r="AV284" i="9"/>
  <c r="Y76" i="10"/>
  <c r="AD245" i="9"/>
  <c r="AD88" i="10" s="1"/>
  <c r="BJ225" i="9"/>
  <c r="BK223" i="9"/>
  <c r="BL223" i="9" s="1"/>
  <c r="Y393" i="9"/>
  <c r="Y302" i="9"/>
  <c r="AQ243" i="9"/>
  <c r="AE253" i="9"/>
  <c r="AV241" i="9"/>
  <c r="AV243" i="9" s="1"/>
  <c r="AV282" i="9"/>
  <c r="BD231" i="9"/>
  <c r="BD98" i="10" s="1"/>
  <c r="BC227" i="9"/>
  <c r="BC231" i="9"/>
  <c r="BC98" i="10" s="1"/>
  <c r="BE227" i="9"/>
  <c r="BG227" i="9"/>
  <c r="BI236" i="9"/>
  <c r="BI99" i="10" s="1"/>
  <c r="BG236" i="9"/>
  <c r="BG99" i="10" s="1"/>
  <c r="BH236" i="9"/>
  <c r="BH99" i="10" s="1"/>
  <c r="BA227" i="9"/>
  <c r="BB227" i="9"/>
  <c r="BF231" i="9"/>
  <c r="BF98" i="10" s="1"/>
  <c r="BI231" i="9"/>
  <c r="BI98" i="10" s="1"/>
  <c r="BI97" i="10" s="1"/>
  <c r="BE236" i="9"/>
  <c r="BE99" i="10" s="1"/>
  <c r="BG231" i="9"/>
  <c r="BG98" i="10" s="1"/>
  <c r="BI227" i="9"/>
  <c r="BB231" i="9"/>
  <c r="BB98" i="10" s="1"/>
  <c r="BB97" i="10" s="1"/>
  <c r="BB236" i="9"/>
  <c r="BB99" i="10" s="1"/>
  <c r="BH231" i="9"/>
  <c r="BH98" i="10" s="1"/>
  <c r="BF227" i="9"/>
  <c r="BC236" i="9"/>
  <c r="BC99" i="10" s="1"/>
  <c r="BA236" i="9"/>
  <c r="BA99" i="10" s="1"/>
  <c r="BF236" i="9"/>
  <c r="BF99" i="10" s="1"/>
  <c r="BE231" i="9"/>
  <c r="BE98" i="10" s="1"/>
  <c r="BE97" i="10" s="1"/>
  <c r="BD236" i="9"/>
  <c r="BD99" i="10" s="1"/>
  <c r="BD227" i="9"/>
  <c r="BH227" i="9"/>
  <c r="BA231" i="9"/>
  <c r="BA98" i="10" s="1"/>
  <c r="BA97" i="10" s="1"/>
  <c r="Y361" i="9"/>
  <c r="X306" i="9"/>
  <c r="X410" i="9"/>
  <c r="Y104" i="11"/>
  <c r="AR282" i="9"/>
  <c r="AR241" i="9"/>
  <c r="AA263" i="9"/>
  <c r="AC288" i="9"/>
  <c r="AU241" i="9"/>
  <c r="AU243" i="9" s="1"/>
  <c r="AU282" i="9"/>
  <c r="Y81" i="11"/>
  <c r="AD253" i="9"/>
  <c r="AC247" i="9"/>
  <c r="BL225" i="9" l="1"/>
  <c r="BM223" i="9"/>
  <c r="BM225" i="9" s="1"/>
  <c r="AX279" i="9"/>
  <c r="BF97" i="10"/>
  <c r="AW279" i="9"/>
  <c r="AT75" i="10"/>
  <c r="AY75" i="10"/>
  <c r="AY86" i="10" s="1"/>
  <c r="AZ75" i="10"/>
  <c r="AZ86" i="10" s="1"/>
  <c r="AT279" i="9"/>
  <c r="BG97" i="10"/>
  <c r="AT86" i="10"/>
  <c r="AV86" i="10"/>
  <c r="AU279" i="9"/>
  <c r="AC91" i="10"/>
  <c r="AD90" i="10"/>
  <c r="AD92" i="10" s="1"/>
  <c r="AD93" i="10" s="1"/>
  <c r="BC97" i="10"/>
  <c r="AW86" i="10"/>
  <c r="AX75" i="10"/>
  <c r="BH97" i="10"/>
  <c r="BD97" i="10"/>
  <c r="AU75" i="10"/>
  <c r="AS86" i="10"/>
  <c r="BC301" i="9"/>
  <c r="BD238" i="9"/>
  <c r="BE228" i="9"/>
  <c r="BE76" i="10" s="1"/>
  <c r="BE299" i="9"/>
  <c r="BE296" i="9"/>
  <c r="AV279" i="9"/>
  <c r="AR279" i="9"/>
  <c r="BA300" i="9"/>
  <c r="BB233" i="9"/>
  <c r="BB77" i="10" s="1"/>
  <c r="BF228" i="9"/>
  <c r="BF76" i="10" s="1"/>
  <c r="BF296" i="9"/>
  <c r="BF299" i="9"/>
  <c r="BF300" i="9"/>
  <c r="BG233" i="9"/>
  <c r="BC300" i="9"/>
  <c r="BD233" i="9"/>
  <c r="Z407" i="9"/>
  <c r="AA361" i="9"/>
  <c r="AA363" i="9" s="1"/>
  <c r="AS279" i="9"/>
  <c r="Z98" i="10"/>
  <c r="Y75" i="10"/>
  <c r="BH228" i="9"/>
  <c r="BH76" i="10" s="1"/>
  <c r="BH296" i="9"/>
  <c r="BH299" i="9"/>
  <c r="BH300" i="9"/>
  <c r="BI233" i="9"/>
  <c r="BB299" i="9"/>
  <c r="BB228" i="9"/>
  <c r="BB76" i="10" s="1"/>
  <c r="BB296" i="9"/>
  <c r="BC228" i="9"/>
  <c r="BC76" i="10" s="1"/>
  <c r="BC299" i="9"/>
  <c r="BC296" i="9"/>
  <c r="AA393" i="9"/>
  <c r="AA395" i="9" s="1"/>
  <c r="AA302" i="9"/>
  <c r="BI300" i="9"/>
  <c r="BJ233" i="9"/>
  <c r="BD228" i="9"/>
  <c r="BD76" i="10" s="1"/>
  <c r="BD296" i="9"/>
  <c r="BD299" i="9"/>
  <c r="BB301" i="9"/>
  <c r="BC238" i="9"/>
  <c r="BA228" i="9"/>
  <c r="BA76" i="10" s="1"/>
  <c r="BA75" i="10" s="1"/>
  <c r="BA296" i="9"/>
  <c r="BA299" i="9"/>
  <c r="BD300" i="9"/>
  <c r="BE233" i="9"/>
  <c r="Y290" i="9"/>
  <c r="AD247" i="9"/>
  <c r="AD261" i="9" s="1"/>
  <c r="AE245" i="9"/>
  <c r="BA283" i="9"/>
  <c r="AC261" i="9"/>
  <c r="BA284" i="9"/>
  <c r="BD301" i="9"/>
  <c r="BE238" i="9"/>
  <c r="BB300" i="9"/>
  <c r="BC233" i="9"/>
  <c r="BH301" i="9"/>
  <c r="BI238" i="9"/>
  <c r="Y407" i="9"/>
  <c r="Z395" i="9"/>
  <c r="Y395" i="9"/>
  <c r="AR243" i="9"/>
  <c r="Y375" i="9"/>
  <c r="Z363" i="9"/>
  <c r="Y363" i="9"/>
  <c r="Y75" i="11"/>
  <c r="X308" i="9"/>
  <c r="BE300" i="9"/>
  <c r="BF233" i="9"/>
  <c r="BI228" i="9"/>
  <c r="BI76" i="10" s="1"/>
  <c r="BI296" i="9"/>
  <c r="BI299" i="9"/>
  <c r="BG301" i="9"/>
  <c r="BH238" i="9"/>
  <c r="BH78" i="10" s="1"/>
  <c r="BK225" i="9"/>
  <c r="BT223" i="9"/>
  <c r="BV223" i="9" s="1"/>
  <c r="BV225" i="9" s="1"/>
  <c r="AB263" i="9"/>
  <c r="Y105" i="11"/>
  <c r="AE314" i="9"/>
  <c r="AB303" i="9"/>
  <c r="AB304" i="9"/>
  <c r="BF301" i="9"/>
  <c r="BG238" i="9"/>
  <c r="BG300" i="9"/>
  <c r="BH233" i="9"/>
  <c r="BH77" i="10" s="1"/>
  <c r="BI301" i="9"/>
  <c r="BJ238" i="9"/>
  <c r="BJ231" i="9"/>
  <c r="BJ98" i="10" s="1"/>
  <c r="BJ227" i="9"/>
  <c r="BJ236" i="9"/>
  <c r="BJ99" i="10" s="1"/>
  <c r="Y103" i="11"/>
  <c r="AZ241" i="9"/>
  <c r="AZ282" i="9"/>
  <c r="BA301" i="9"/>
  <c r="BB238" i="9"/>
  <c r="BB78" i="10" s="1"/>
  <c r="Z99" i="10"/>
  <c r="BE301" i="9"/>
  <c r="BF238" i="9"/>
  <c r="BG228" i="9"/>
  <c r="BG76" i="10" s="1"/>
  <c r="BG299" i="9"/>
  <c r="BG296" i="9"/>
  <c r="AD314" i="9"/>
  <c r="AC314" i="9"/>
  <c r="BA86" i="10" l="1"/>
  <c r="BG284" i="9"/>
  <c r="BG78" i="10"/>
  <c r="BJ283" i="9"/>
  <c r="BJ77" i="10"/>
  <c r="BB75" i="10"/>
  <c r="AX86" i="10"/>
  <c r="BF284" i="9"/>
  <c r="BF78" i="10"/>
  <c r="BI284" i="9"/>
  <c r="BI78" i="10"/>
  <c r="BI283" i="9"/>
  <c r="BI77" i="10"/>
  <c r="BD284" i="9"/>
  <c r="BD78" i="10"/>
  <c r="AD91" i="10"/>
  <c r="BJ97" i="10"/>
  <c r="AF249" i="9"/>
  <c r="AF251" i="9" s="1"/>
  <c r="AE88" i="10"/>
  <c r="BC284" i="9"/>
  <c r="BC78" i="10"/>
  <c r="BJ284" i="9"/>
  <c r="BJ78" i="10"/>
  <c r="BC283" i="9"/>
  <c r="BC77" i="10"/>
  <c r="BD283" i="9"/>
  <c r="BD77" i="10"/>
  <c r="BF283" i="9"/>
  <c r="BF77" i="10"/>
  <c r="BF75" i="10" s="1"/>
  <c r="BE284" i="9"/>
  <c r="BE78" i="10"/>
  <c r="BE283" i="9"/>
  <c r="BE77" i="10"/>
  <c r="BH75" i="10"/>
  <c r="BG283" i="9"/>
  <c r="BG77" i="10"/>
  <c r="AU86" i="10"/>
  <c r="Z88" i="11"/>
  <c r="AF286" i="9"/>
  <c r="AA290" i="9"/>
  <c r="Y306" i="9"/>
  <c r="BB283" i="9"/>
  <c r="Z77" i="10"/>
  <c r="BG241" i="9"/>
  <c r="BG243" i="9" s="1"/>
  <c r="BG282" i="9"/>
  <c r="AZ279" i="9"/>
  <c r="BH283" i="9"/>
  <c r="BT225" i="9"/>
  <c r="CD223" i="9"/>
  <c r="BI282" i="9"/>
  <c r="BI241" i="9"/>
  <c r="BI243" i="9" s="1"/>
  <c r="AC304" i="9"/>
  <c r="AC303" i="9"/>
  <c r="AC263" i="9"/>
  <c r="AA407" i="9"/>
  <c r="AA410" i="9" s="1"/>
  <c r="BC241" i="9"/>
  <c r="BC243" i="9" s="1"/>
  <c r="BC282" i="9"/>
  <c r="BE241" i="9"/>
  <c r="BE243" i="9" s="1"/>
  <c r="BE282" i="9"/>
  <c r="AZ243" i="9"/>
  <c r="BJ301" i="9"/>
  <c r="BK238" i="9"/>
  <c r="BK78" i="10" s="1"/>
  <c r="BR227" i="9"/>
  <c r="BS227" i="9"/>
  <c r="BN236" i="9"/>
  <c r="BN99" i="10" s="1"/>
  <c r="BL227" i="9"/>
  <c r="BK227" i="9"/>
  <c r="BQ227" i="9"/>
  <c r="BQ231" i="9"/>
  <c r="BQ98" i="10" s="1"/>
  <c r="BR236" i="9"/>
  <c r="BR99" i="10" s="1"/>
  <c r="BS231" i="9"/>
  <c r="BS98" i="10" s="1"/>
  <c r="BP227" i="9"/>
  <c r="BL231" i="9"/>
  <c r="BL98" i="10" s="1"/>
  <c r="BO231" i="9"/>
  <c r="BO98" i="10" s="1"/>
  <c r="BL236" i="9"/>
  <c r="BL99" i="10" s="1"/>
  <c r="BM227" i="9"/>
  <c r="BP236" i="9"/>
  <c r="BP99" i="10" s="1"/>
  <c r="BR231" i="9"/>
  <c r="BR98" i="10" s="1"/>
  <c r="BR97" i="10" s="1"/>
  <c r="BN227" i="9"/>
  <c r="BO236" i="9"/>
  <c r="BO99" i="10" s="1"/>
  <c r="BQ236" i="9"/>
  <c r="BQ99" i="10" s="1"/>
  <c r="BS236" i="9"/>
  <c r="BS99" i="10" s="1"/>
  <c r="BM236" i="9"/>
  <c r="BM99" i="10" s="1"/>
  <c r="BK231" i="9"/>
  <c r="BK98" i="10" s="1"/>
  <c r="BK236" i="9"/>
  <c r="BK99" i="10" s="1"/>
  <c r="BN231" i="9"/>
  <c r="BN98" i="10" s="1"/>
  <c r="BN97" i="10" s="1"/>
  <c r="BP231" i="9"/>
  <c r="BP98" i="10" s="1"/>
  <c r="BM231" i="9"/>
  <c r="BM98" i="10" s="1"/>
  <c r="BO227" i="9"/>
  <c r="BD241" i="9"/>
  <c r="BD243" i="9" s="1"/>
  <c r="BD282" i="9"/>
  <c r="BH241" i="9"/>
  <c r="BH243" i="9" s="1"/>
  <c r="BH282" i="9"/>
  <c r="BJ228" i="9"/>
  <c r="BJ76" i="10" s="1"/>
  <c r="BJ299" i="9"/>
  <c r="BJ296" i="9"/>
  <c r="Z81" i="11"/>
  <c r="BB241" i="9"/>
  <c r="BB243" i="9" s="1"/>
  <c r="BB282" i="9"/>
  <c r="Y86" i="10"/>
  <c r="Z410" i="9"/>
  <c r="Y410" i="9"/>
  <c r="AE247" i="9"/>
  <c r="AH249" i="9"/>
  <c r="AF245" i="9"/>
  <c r="AF88" i="10" s="1"/>
  <c r="AG249" i="9"/>
  <c r="Z85" i="11"/>
  <c r="Z97" i="10"/>
  <c r="BB284" i="9"/>
  <c r="Z78" i="10"/>
  <c r="AB361" i="9"/>
  <c r="BH284" i="9"/>
  <c r="Z377" i="9"/>
  <c r="Y377" i="9"/>
  <c r="BA241" i="9"/>
  <c r="BA282" i="9"/>
  <c r="Z76" i="10"/>
  <c r="BJ300" i="9"/>
  <c r="BK233" i="9"/>
  <c r="BK77" i="10" s="1"/>
  <c r="AD303" i="9"/>
  <c r="AD304" i="9"/>
  <c r="AD361" i="9" s="1"/>
  <c r="Z89" i="11"/>
  <c r="Y102" i="11"/>
  <c r="Y113" i="11" s="1"/>
  <c r="AB302" i="9"/>
  <c r="AB393" i="9"/>
  <c r="AA375" i="9"/>
  <c r="BF241" i="9"/>
  <c r="BF243" i="9" s="1"/>
  <c r="BF282" i="9"/>
  <c r="BF279" i="9" s="1"/>
  <c r="U223" i="9"/>
  <c r="BI279" i="9" l="1"/>
  <c r="BD75" i="10"/>
  <c r="BD86" i="10" s="1"/>
  <c r="BC279" i="9"/>
  <c r="BI75" i="10"/>
  <c r="BI86" i="10" s="1"/>
  <c r="BO97" i="10"/>
  <c r="BC75" i="10"/>
  <c r="BC86" i="10" s="1"/>
  <c r="BD279" i="9"/>
  <c r="BL97" i="10"/>
  <c r="BK97" i="10"/>
  <c r="BG279" i="9"/>
  <c r="BE75" i="10"/>
  <c r="BE86" i="10" s="1"/>
  <c r="BF86" i="10"/>
  <c r="BE279" i="9"/>
  <c r="BJ75" i="10"/>
  <c r="BB86" i="10"/>
  <c r="AF90" i="10"/>
  <c r="AF92" i="10" s="1"/>
  <c r="AF93" i="10" s="1"/>
  <c r="BG75" i="10"/>
  <c r="BM97" i="10"/>
  <c r="BP97" i="10"/>
  <c r="BS97" i="10"/>
  <c r="BH86" i="10"/>
  <c r="AE90" i="10"/>
  <c r="AE92" i="10" s="1"/>
  <c r="AE93" i="10" s="1"/>
  <c r="BQ97" i="10"/>
  <c r="Z103" i="11"/>
  <c r="BH279" i="9"/>
  <c r="BQ300" i="9"/>
  <c r="BR233" i="9"/>
  <c r="Z104" i="11"/>
  <c r="BK283" i="9"/>
  <c r="BK300" i="9"/>
  <c r="BL233" i="9"/>
  <c r="BL77" i="10" s="1"/>
  <c r="BM228" i="9"/>
  <c r="BM76" i="10" s="1"/>
  <c r="BM299" i="9"/>
  <c r="BM296" i="9"/>
  <c r="BQ228" i="9"/>
  <c r="BQ76" i="10" s="1"/>
  <c r="BQ296" i="9"/>
  <c r="BQ299" i="9"/>
  <c r="BK284" i="9"/>
  <c r="Y308" i="9"/>
  <c r="Z308" i="9"/>
  <c r="BP301" i="9"/>
  <c r="BQ238" i="9"/>
  <c r="AG286" i="9"/>
  <c r="AG251" i="9"/>
  <c r="AG253" i="9" s="1"/>
  <c r="AB407" i="9"/>
  <c r="AB395" i="9"/>
  <c r="BB279" i="9"/>
  <c r="BM301" i="9"/>
  <c r="BN238" i="9"/>
  <c r="BL301" i="9"/>
  <c r="BM238" i="9"/>
  <c r="BK296" i="9"/>
  <c r="BK228" i="9"/>
  <c r="BK76" i="10" s="1"/>
  <c r="BK75" i="10" s="1"/>
  <c r="BK299" i="9"/>
  <c r="AF253" i="9"/>
  <c r="BK301" i="9"/>
  <c r="BL238" i="9"/>
  <c r="BL78" i="10" s="1"/>
  <c r="AC361" i="9"/>
  <c r="AD363" i="9" s="1"/>
  <c r="AA98" i="10"/>
  <c r="AB290" i="9"/>
  <c r="AB375" i="9"/>
  <c r="AB377" i="9" s="1"/>
  <c r="AB363" i="9"/>
  <c r="AF247" i="9"/>
  <c r="AG245" i="9"/>
  <c r="AG88" i="10" s="1"/>
  <c r="BS301" i="9"/>
  <c r="BT238" i="9"/>
  <c r="BT78" i="10" s="1"/>
  <c r="BO300" i="9"/>
  <c r="BP233" i="9"/>
  <c r="BL228" i="9"/>
  <c r="BL76" i="10" s="1"/>
  <c r="BL299" i="9"/>
  <c r="BL296" i="9"/>
  <c r="AF288" i="9"/>
  <c r="Z75" i="10"/>
  <c r="Z75" i="11"/>
  <c r="BJ241" i="9"/>
  <c r="BJ282" i="9"/>
  <c r="BO228" i="9"/>
  <c r="BO76" i="10" s="1"/>
  <c r="BO299" i="9"/>
  <c r="BO296" i="9"/>
  <c r="BQ301" i="9"/>
  <c r="BR238" i="9"/>
  <c r="BL300" i="9"/>
  <c r="BM233" i="9"/>
  <c r="BN301" i="9"/>
  <c r="BO238" i="9"/>
  <c r="AD263" i="9"/>
  <c r="BM300" i="9"/>
  <c r="BN233" i="9"/>
  <c r="BO301" i="9"/>
  <c r="BP238" i="9"/>
  <c r="BP228" i="9"/>
  <c r="BP76" i="10" s="1"/>
  <c r="BP296" i="9"/>
  <c r="BP299" i="9"/>
  <c r="BS228" i="9"/>
  <c r="BS76" i="10" s="1"/>
  <c r="BS296" i="9"/>
  <c r="BS299" i="9"/>
  <c r="AA99" i="10"/>
  <c r="BA279" i="9"/>
  <c r="Z105" i="11"/>
  <c r="AD375" i="9"/>
  <c r="BA243" i="9"/>
  <c r="AA377" i="9"/>
  <c r="AH286" i="9"/>
  <c r="AH288" i="9" s="1"/>
  <c r="AH251" i="9"/>
  <c r="BP300" i="9"/>
  <c r="BQ233" i="9"/>
  <c r="BN228" i="9"/>
  <c r="BN76" i="10" s="1"/>
  <c r="BN296" i="9"/>
  <c r="BN299" i="9"/>
  <c r="BS300" i="9"/>
  <c r="BT233" i="9"/>
  <c r="BT77" i="10" s="1"/>
  <c r="BR228" i="9"/>
  <c r="BR76" i="10" s="1"/>
  <c r="BR296" i="9"/>
  <c r="BR299" i="9"/>
  <c r="CD225" i="9"/>
  <c r="AD393" i="9"/>
  <c r="AD302" i="9"/>
  <c r="AD290" i="9" s="1"/>
  <c r="AD306" i="9" s="1"/>
  <c r="AE261" i="9"/>
  <c r="BN300" i="9"/>
  <c r="BO233" i="9"/>
  <c r="BR300" i="9"/>
  <c r="BS233" i="9"/>
  <c r="BR301" i="9"/>
  <c r="BS238" i="9"/>
  <c r="AC393" i="9"/>
  <c r="AC302" i="9"/>
  <c r="CB227" i="9"/>
  <c r="BV231" i="9"/>
  <c r="BV98" i="10" s="1"/>
  <c r="BX227" i="9"/>
  <c r="BY231" i="9"/>
  <c r="BY98" i="10" s="1"/>
  <c r="CA236" i="9"/>
  <c r="CA99" i="10" s="1"/>
  <c r="CB231" i="9"/>
  <c r="CB98" i="10" s="1"/>
  <c r="CB236" i="9"/>
  <c r="CB99" i="10" s="1"/>
  <c r="BU236" i="9"/>
  <c r="BU99" i="10" s="1"/>
  <c r="BX231" i="9"/>
  <c r="BX98" i="10" s="1"/>
  <c r="CA231" i="9"/>
  <c r="CA98" i="10" s="1"/>
  <c r="CC231" i="9"/>
  <c r="CC98" i="10" s="1"/>
  <c r="BW236" i="9"/>
  <c r="BW99" i="10" s="1"/>
  <c r="BV236" i="9"/>
  <c r="BV99" i="10" s="1"/>
  <c r="CA227" i="9"/>
  <c r="BZ231" i="9"/>
  <c r="BZ98" i="10" s="1"/>
  <c r="BZ97" i="10" s="1"/>
  <c r="BY236" i="9"/>
  <c r="BY99" i="10" s="1"/>
  <c r="BW227" i="9"/>
  <c r="BT227" i="9"/>
  <c r="CC227" i="9"/>
  <c r="CC236" i="9"/>
  <c r="CC99" i="10" s="1"/>
  <c r="BU231" i="9"/>
  <c r="BU98" i="10" s="1"/>
  <c r="BU97" i="10" s="1"/>
  <c r="BZ236" i="9"/>
  <c r="BZ99" i="10" s="1"/>
  <c r="BZ227" i="9"/>
  <c r="BV227" i="9"/>
  <c r="BX236" i="9"/>
  <c r="BX99" i="10" s="1"/>
  <c r="BU227" i="9"/>
  <c r="BT231" i="9"/>
  <c r="BT98" i="10" s="1"/>
  <c r="BY227" i="9"/>
  <c r="BT236" i="9"/>
  <c r="BT99" i="10" s="1"/>
  <c r="BW231" i="9"/>
  <c r="BW98" i="10" s="1"/>
  <c r="AA306" i="9"/>
  <c r="U225" i="9"/>
  <c r="AC363" i="9" l="1"/>
  <c r="CA97" i="10"/>
  <c r="BN284" i="9"/>
  <c r="BN78" i="10"/>
  <c r="AF91" i="10"/>
  <c r="BO284" i="9"/>
  <c r="BO78" i="10"/>
  <c r="BL75" i="10"/>
  <c r="BW97" i="10"/>
  <c r="CB97" i="10"/>
  <c r="BS284" i="9"/>
  <c r="BS78" i="10"/>
  <c r="BP283" i="9"/>
  <c r="BP77" i="10"/>
  <c r="BJ86" i="10"/>
  <c r="BM283" i="9"/>
  <c r="BM77" i="10"/>
  <c r="BK86" i="10"/>
  <c r="AE91" i="10"/>
  <c r="BY97" i="10"/>
  <c r="BS283" i="9"/>
  <c r="BS77" i="10"/>
  <c r="BQ283" i="9"/>
  <c r="BQ77" i="10"/>
  <c r="BP284" i="9"/>
  <c r="BP78" i="10"/>
  <c r="BX97" i="10"/>
  <c r="BT97" i="10"/>
  <c r="CC97" i="10"/>
  <c r="BR284" i="9"/>
  <c r="BR78" i="10"/>
  <c r="BR75" i="10" s="1"/>
  <c r="BM284" i="9"/>
  <c r="BM78" i="10"/>
  <c r="BR283" i="9"/>
  <c r="BR77" i="10"/>
  <c r="BG86" i="10"/>
  <c r="BV97" i="10"/>
  <c r="BO283" i="9"/>
  <c r="BO77" i="10"/>
  <c r="BO75" i="10" s="1"/>
  <c r="BN283" i="9"/>
  <c r="BN77" i="10"/>
  <c r="BN75" i="10" s="1"/>
  <c r="AG90" i="10"/>
  <c r="AG92" i="10" s="1"/>
  <c r="AG93" i="10" s="1"/>
  <c r="BQ284" i="9"/>
  <c r="BQ78" i="10"/>
  <c r="AA88" i="11"/>
  <c r="Z102" i="11"/>
  <c r="Z113" i="11" s="1"/>
  <c r="BU228" i="9"/>
  <c r="BU76" i="10" s="1"/>
  <c r="BU296" i="9"/>
  <c r="BU299" i="9"/>
  <c r="BX301" i="9"/>
  <c r="BY238" i="9"/>
  <c r="BW228" i="9"/>
  <c r="BW76" i="10" s="1"/>
  <c r="BW296" i="9"/>
  <c r="BW299" i="9"/>
  <c r="BX300" i="9"/>
  <c r="BY233" i="9"/>
  <c r="CB228" i="9"/>
  <c r="CB76" i="10" s="1"/>
  <c r="CB296" i="9"/>
  <c r="CB299" i="9"/>
  <c r="AD407" i="9"/>
  <c r="BT283" i="9"/>
  <c r="BT284" i="9"/>
  <c r="AF261" i="9"/>
  <c r="AC395" i="9"/>
  <c r="AG288" i="9"/>
  <c r="AG314" i="9" s="1"/>
  <c r="BQ241" i="9"/>
  <c r="BQ243" i="9" s="1"/>
  <c r="BQ282" i="9"/>
  <c r="BV300" i="9"/>
  <c r="BW233" i="9"/>
  <c r="AG247" i="9"/>
  <c r="AH245" i="9"/>
  <c r="AH88" i="10" s="1"/>
  <c r="AA89" i="11"/>
  <c r="BK241" i="9"/>
  <c r="BK282" i="9"/>
  <c r="AA76" i="10"/>
  <c r="BV228" i="9"/>
  <c r="BV76" i="10" s="1"/>
  <c r="BV296" i="9"/>
  <c r="BV299" i="9"/>
  <c r="BY301" i="9"/>
  <c r="BZ238" i="9"/>
  <c r="BU301" i="9"/>
  <c r="BV238" i="9"/>
  <c r="AC290" i="9"/>
  <c r="Z86" i="10"/>
  <c r="AH253" i="9"/>
  <c r="CA300" i="9"/>
  <c r="CB233" i="9"/>
  <c r="BW300" i="9"/>
  <c r="BX233" i="9"/>
  <c r="BZ301" i="9"/>
  <c r="CA238" i="9"/>
  <c r="CA228" i="9"/>
  <c r="CA76" i="10" s="1"/>
  <c r="CA296" i="9"/>
  <c r="CA299" i="9"/>
  <c r="CB300" i="9"/>
  <c r="CC233" i="9"/>
  <c r="CE227" i="9"/>
  <c r="CE236" i="9"/>
  <c r="CE99" i="10" s="1"/>
  <c r="CD231" i="9"/>
  <c r="CD227" i="9"/>
  <c r="CD236" i="9"/>
  <c r="CD99" i="10" s="1"/>
  <c r="CE231" i="9"/>
  <c r="CE98" i="10" s="1"/>
  <c r="BS241" i="9"/>
  <c r="BS243" i="9" s="1"/>
  <c r="BS282" i="9"/>
  <c r="BS279" i="9" s="1"/>
  <c r="AB306" i="9"/>
  <c r="AA308" i="9"/>
  <c r="BM241" i="9"/>
  <c r="BM243" i="9" s="1"/>
  <c r="BM282" i="9"/>
  <c r="AA85" i="11"/>
  <c r="BT228" i="9"/>
  <c r="BT76" i="10" s="1"/>
  <c r="BT75" i="10" s="1"/>
  <c r="BT299" i="9"/>
  <c r="BT296" i="9"/>
  <c r="BZ300" i="9"/>
  <c r="CA233" i="9"/>
  <c r="AC407" i="9"/>
  <c r="AC410" i="9" s="1"/>
  <c r="CA301" i="9"/>
  <c r="CB238" i="9"/>
  <c r="BO241" i="9"/>
  <c r="BO243" i="9" s="1"/>
  <c r="BO282" i="9"/>
  <c r="AF314" i="9"/>
  <c r="AH314" i="9"/>
  <c r="AA97" i="10"/>
  <c r="AB410" i="9"/>
  <c r="AA77" i="10"/>
  <c r="BL283" i="9"/>
  <c r="BZ228" i="9"/>
  <c r="BZ76" i="10" s="1"/>
  <c r="BZ296" i="9"/>
  <c r="BZ299" i="9"/>
  <c r="BT301" i="9"/>
  <c r="BU238" i="9"/>
  <c r="BU78" i="10" s="1"/>
  <c r="BV301" i="9"/>
  <c r="BW238" i="9"/>
  <c r="CC301" i="9"/>
  <c r="CD238" i="9"/>
  <c r="BY300" i="9"/>
  <c r="BZ233" i="9"/>
  <c r="AE303" i="9"/>
  <c r="AE304" i="9"/>
  <c r="AA81" i="11"/>
  <c r="AD395" i="9"/>
  <c r="BL241" i="9"/>
  <c r="BL243" i="9" s="1"/>
  <c r="BL282" i="9"/>
  <c r="AC375" i="9"/>
  <c r="AC377" i="9" s="1"/>
  <c r="BR241" i="9"/>
  <c r="BR243" i="9" s="1"/>
  <c r="BR282" i="9"/>
  <c r="BJ243" i="9"/>
  <c r="CB301" i="9"/>
  <c r="CC238" i="9"/>
  <c r="BU300" i="9"/>
  <c r="BV233" i="9"/>
  <c r="BN241" i="9"/>
  <c r="BN243" i="9" s="1"/>
  <c r="BN282" i="9"/>
  <c r="BN279" i="9" s="1"/>
  <c r="BY228" i="9"/>
  <c r="BY76" i="10" s="1"/>
  <c r="BY296" i="9"/>
  <c r="BY299" i="9"/>
  <c r="BW301" i="9"/>
  <c r="BX238" i="9"/>
  <c r="BT300" i="9"/>
  <c r="BU233" i="9"/>
  <c r="BU77" i="10" s="1"/>
  <c r="CC228" i="9"/>
  <c r="CC76" i="10" s="1"/>
  <c r="CC296" i="9"/>
  <c r="CC299" i="9"/>
  <c r="CC300" i="9"/>
  <c r="CD233" i="9"/>
  <c r="BX299" i="9"/>
  <c r="BX228" i="9"/>
  <c r="BX76" i="10" s="1"/>
  <c r="BX296" i="9"/>
  <c r="AE263" i="9"/>
  <c r="BP241" i="9"/>
  <c r="BP243" i="9" s="1"/>
  <c r="BP282" i="9"/>
  <c r="BJ279" i="9"/>
  <c r="BL284" i="9"/>
  <c r="AA78" i="10"/>
  <c r="U231" i="9"/>
  <c r="U236" i="9"/>
  <c r="U227" i="9"/>
  <c r="BM279" i="9" l="1"/>
  <c r="BR279" i="9"/>
  <c r="BQ75" i="10"/>
  <c r="BP75" i="10"/>
  <c r="BQ279" i="9"/>
  <c r="BQ86" i="10"/>
  <c r="BP86" i="10"/>
  <c r="BO86" i="10"/>
  <c r="BN86" i="10"/>
  <c r="CD283" i="9"/>
  <c r="CD77" i="10"/>
  <c r="BY284" i="9"/>
  <c r="BY78" i="10"/>
  <c r="BR86" i="10"/>
  <c r="BL86" i="10"/>
  <c r="CC284" i="9"/>
  <c r="CC78" i="10"/>
  <c r="BW284" i="9"/>
  <c r="BW78" i="10"/>
  <c r="AB98" i="10"/>
  <c r="CD98" i="10"/>
  <c r="CD97" i="10" s="1"/>
  <c r="CA284" i="9"/>
  <c r="CA78" i="10"/>
  <c r="BV284" i="9"/>
  <c r="BV78" i="10"/>
  <c r="BM75" i="10"/>
  <c r="BW283" i="9"/>
  <c r="BW77" i="10"/>
  <c r="BW75" i="10" s="1"/>
  <c r="BX283" i="9"/>
  <c r="BX77" i="10"/>
  <c r="AG91" i="10"/>
  <c r="BS75" i="10"/>
  <c r="BX284" i="9"/>
  <c r="BX78" i="10"/>
  <c r="CB284" i="9"/>
  <c r="CB78" i="10"/>
  <c r="BZ283" i="9"/>
  <c r="BZ77" i="10"/>
  <c r="CC283" i="9"/>
  <c r="CC77" i="10"/>
  <c r="BZ284" i="9"/>
  <c r="BZ78" i="10"/>
  <c r="BY283" i="9"/>
  <c r="BY77" i="10"/>
  <c r="BY75" i="10" s="1"/>
  <c r="BP279" i="9"/>
  <c r="CA283" i="9"/>
  <c r="CA77" i="10"/>
  <c r="CA75" i="10" s="1"/>
  <c r="BU75" i="10"/>
  <c r="BO279" i="9"/>
  <c r="CB283" i="9"/>
  <c r="CB77" i="10"/>
  <c r="AH90" i="10"/>
  <c r="AH92" i="10" s="1"/>
  <c r="AH93" i="10" s="1"/>
  <c r="BV283" i="9"/>
  <c r="BV77" i="10"/>
  <c r="BV75" i="10" s="1"/>
  <c r="CD284" i="9"/>
  <c r="CD78" i="10"/>
  <c r="BT86" i="10"/>
  <c r="CE97" i="10"/>
  <c r="AA103" i="11"/>
  <c r="AB78" i="10"/>
  <c r="CD301" i="9"/>
  <c r="CE238" i="9"/>
  <c r="CE78" i="10" s="1"/>
  <c r="AF303" i="9"/>
  <c r="AF304" i="9"/>
  <c r="AA104" i="11"/>
  <c r="CD228" i="9"/>
  <c r="CD76" i="10" s="1"/>
  <c r="CD299" i="9"/>
  <c r="CD296" i="9"/>
  <c r="CA241" i="9"/>
  <c r="CA243" i="9" s="1"/>
  <c r="CA282" i="9"/>
  <c r="CA279" i="9" s="1"/>
  <c r="BV241" i="9"/>
  <c r="BV243" i="9" s="1"/>
  <c r="BV282" i="9"/>
  <c r="BV279" i="9" s="1"/>
  <c r="AH247" i="9"/>
  <c r="AI245" i="9"/>
  <c r="AI88" i="10" s="1"/>
  <c r="AI249" i="9"/>
  <c r="AF263" i="9"/>
  <c r="BT241" i="9"/>
  <c r="BT282" i="9"/>
  <c r="CD300" i="9"/>
  <c r="CE233" i="9"/>
  <c r="AC306" i="9"/>
  <c r="AG261" i="9"/>
  <c r="BW241" i="9"/>
  <c r="BW243" i="9" s="1"/>
  <c r="BW282" i="9"/>
  <c r="BL279" i="9"/>
  <c r="AE361" i="9"/>
  <c r="BU284" i="9"/>
  <c r="CE301" i="9"/>
  <c r="X89" i="11" s="1"/>
  <c r="Y18" i="12"/>
  <c r="X18" i="12"/>
  <c r="AB18" i="12"/>
  <c r="Z18" i="12"/>
  <c r="X99" i="10"/>
  <c r="AA18" i="12"/>
  <c r="AA75" i="10"/>
  <c r="AD410" i="9"/>
  <c r="AA105" i="11"/>
  <c r="BZ241" i="9"/>
  <c r="BZ243" i="9" s="1"/>
  <c r="BZ282" i="9"/>
  <c r="CC241" i="9"/>
  <c r="CC243" i="9" s="1"/>
  <c r="CC282" i="9"/>
  <c r="BY282" i="9"/>
  <c r="BY279" i="9" s="1"/>
  <c r="BY241" i="9"/>
  <c r="BY243" i="9" s="1"/>
  <c r="AE393" i="9"/>
  <c r="AE302" i="9"/>
  <c r="AB99" i="10"/>
  <c r="AB97" i="10" s="1"/>
  <c r="CE228" i="9"/>
  <c r="CE76" i="10" s="1"/>
  <c r="CE299" i="9"/>
  <c r="CE296" i="9"/>
  <c r="BK279" i="9"/>
  <c r="BU283" i="9"/>
  <c r="AB89" i="11"/>
  <c r="AD308" i="9"/>
  <c r="BK243" i="9"/>
  <c r="CB241" i="9"/>
  <c r="CB243" i="9" s="1"/>
  <c r="CB282" i="9"/>
  <c r="AA75" i="11"/>
  <c r="AB308" i="9"/>
  <c r="BX241" i="9"/>
  <c r="BX243" i="9" s="1"/>
  <c r="BX282" i="9"/>
  <c r="CE300" i="9"/>
  <c r="X88" i="11" s="1"/>
  <c r="AB34" i="12"/>
  <c r="AB17" i="12"/>
  <c r="X98" i="10"/>
  <c r="AA34" i="12"/>
  <c r="Z34" i="12"/>
  <c r="AA17" i="12"/>
  <c r="Y17" i="12"/>
  <c r="X17" i="12"/>
  <c r="Y34" i="12"/>
  <c r="Z17" i="12"/>
  <c r="X34" i="12"/>
  <c r="AD377" i="9"/>
  <c r="BU241" i="9"/>
  <c r="BU243" i="9" s="1"/>
  <c r="BU282" i="9"/>
  <c r="BU279" i="9" s="1"/>
  <c r="U301" i="9"/>
  <c r="U238" i="9"/>
  <c r="U296" i="9"/>
  <c r="U228" i="9"/>
  <c r="U300" i="9"/>
  <c r="U34" i="12"/>
  <c r="U17" i="12"/>
  <c r="U233" i="9"/>
  <c r="U89" i="11"/>
  <c r="U99" i="10"/>
  <c r="U299" i="9"/>
  <c r="U18" i="12"/>
  <c r="U98" i="10"/>
  <c r="CB279" i="9" l="1"/>
  <c r="BW279" i="9"/>
  <c r="BX279" i="9"/>
  <c r="BZ75" i="10"/>
  <c r="BX75" i="10"/>
  <c r="CC279" i="9"/>
  <c r="CC75" i="10"/>
  <c r="CC86" i="10" s="1"/>
  <c r="CB75" i="10"/>
  <c r="CB86" i="10" s="1"/>
  <c r="CD75" i="10"/>
  <c r="BW86" i="10"/>
  <c r="BV86" i="10"/>
  <c r="CA86" i="10"/>
  <c r="CD86" i="10"/>
  <c r="AB77" i="10"/>
  <c r="CE77" i="10"/>
  <c r="AH91" i="10"/>
  <c r="BY86" i="10"/>
  <c r="BX86" i="10"/>
  <c r="BZ86" i="10"/>
  <c r="BU86" i="10"/>
  <c r="BS86" i="10"/>
  <c r="BM86" i="10"/>
  <c r="CE75" i="10"/>
  <c r="BZ279" i="9"/>
  <c r="AI90" i="10"/>
  <c r="AI92" i="10" s="1"/>
  <c r="AI93" i="10" s="1"/>
  <c r="AB85" i="11"/>
  <c r="AB88" i="11"/>
  <c r="AG263" i="9"/>
  <c r="AB81" i="11"/>
  <c r="AB75" i="11" s="1"/>
  <c r="AA102" i="11"/>
  <c r="AA113" i="11" s="1"/>
  <c r="AI247" i="9"/>
  <c r="AJ245" i="9"/>
  <c r="AJ88" i="10" s="1"/>
  <c r="AJ249" i="9"/>
  <c r="AF302" i="9"/>
  <c r="AF393" i="9"/>
  <c r="AF395" i="9" s="1"/>
  <c r="AE290" i="9"/>
  <c r="AG303" i="9"/>
  <c r="AG304" i="9"/>
  <c r="AH261" i="9"/>
  <c r="CE284" i="9"/>
  <c r="AB105" i="11" s="1"/>
  <c r="X78" i="10"/>
  <c r="AE407" i="9"/>
  <c r="AE395" i="9"/>
  <c r="CE283" i="9"/>
  <c r="AB104" i="11" s="1"/>
  <c r="X77" i="10"/>
  <c r="CE241" i="9"/>
  <c r="CE243" i="9" s="1"/>
  <c r="CE282" i="9"/>
  <c r="AA86" i="10"/>
  <c r="X97" i="10"/>
  <c r="AC308" i="9"/>
  <c r="AB76" i="10"/>
  <c r="AE375" i="9"/>
  <c r="AE363" i="9"/>
  <c r="BT279" i="9"/>
  <c r="BT243" i="9"/>
  <c r="AI286" i="9"/>
  <c r="AI251" i="9"/>
  <c r="CD282" i="9"/>
  <c r="CD241" i="9"/>
  <c r="AF361" i="9"/>
  <c r="U77" i="10"/>
  <c r="U282" i="9"/>
  <c r="U78" i="10"/>
  <c r="U241" i="9"/>
  <c r="U284" i="9"/>
  <c r="U88" i="11"/>
  <c r="U81" i="11"/>
  <c r="U97" i="10"/>
  <c r="U283" i="9"/>
  <c r="U75" i="11"/>
  <c r="U85" i="11"/>
  <c r="U76" i="10"/>
  <c r="AJ90" i="10" l="1"/>
  <c r="AJ92" i="10" s="1"/>
  <c r="AJ93" i="10" s="1"/>
  <c r="AI91" i="10"/>
  <c r="CE86" i="10"/>
  <c r="X105" i="11"/>
  <c r="AE306" i="9"/>
  <c r="AF375" i="9"/>
  <c r="AF377" i="9" s="1"/>
  <c r="AJ286" i="9"/>
  <c r="AJ251" i="9"/>
  <c r="AH303" i="9"/>
  <c r="AH304" i="9"/>
  <c r="AJ247" i="9"/>
  <c r="AK245" i="9"/>
  <c r="AK88" i="10" s="1"/>
  <c r="AK249" i="9"/>
  <c r="X75" i="10"/>
  <c r="AH263" i="9"/>
  <c r="AE410" i="9"/>
  <c r="CD243" i="9"/>
  <c r="AF363" i="9"/>
  <c r="X104" i="11"/>
  <c r="AG361" i="9"/>
  <c r="CD279" i="9"/>
  <c r="AI253" i="9"/>
  <c r="AB75" i="10"/>
  <c r="CE279" i="9"/>
  <c r="AG393" i="9"/>
  <c r="AG302" i="9"/>
  <c r="AF407" i="9"/>
  <c r="AE377" i="9"/>
  <c r="AB103" i="11"/>
  <c r="AI288" i="9"/>
  <c r="AF290" i="9"/>
  <c r="U279" i="9"/>
  <c r="U103" i="11"/>
  <c r="U75" i="10"/>
  <c r="U105" i="11"/>
  <c r="U104" i="11"/>
  <c r="U243" i="9"/>
  <c r="AK90" i="10" l="1"/>
  <c r="AK92" i="10" s="1"/>
  <c r="AK93" i="10" s="1"/>
  <c r="AJ91" i="10"/>
  <c r="AB86" i="10"/>
  <c r="AK286" i="9"/>
  <c r="AK251" i="9"/>
  <c r="AK247" i="9"/>
  <c r="AL245" i="9"/>
  <c r="AL88" i="10" s="1"/>
  <c r="AL249" i="9"/>
  <c r="AJ253" i="9"/>
  <c r="AF306" i="9"/>
  <c r="AF308" i="9" s="1"/>
  <c r="AG375" i="9"/>
  <c r="AJ288" i="9"/>
  <c r="X86" i="10"/>
  <c r="AE308" i="9"/>
  <c r="X102" i="11"/>
  <c r="AH361" i="9"/>
  <c r="AG407" i="9"/>
  <c r="AG395" i="9"/>
  <c r="AF410" i="9"/>
  <c r="AH302" i="9"/>
  <c r="AH393" i="9"/>
  <c r="AG363" i="9"/>
  <c r="AB102" i="11"/>
  <c r="AB113" i="11" s="1"/>
  <c r="AJ314" i="9"/>
  <c r="AI314" i="9"/>
  <c r="AG290" i="9"/>
  <c r="U102" i="11"/>
  <c r="U86" i="10"/>
  <c r="AL90" i="10" l="1"/>
  <c r="AL92" i="10" s="1"/>
  <c r="AL93" i="10" s="1"/>
  <c r="AK91" i="10"/>
  <c r="AH375" i="9"/>
  <c r="AH363" i="9"/>
  <c r="AL247" i="9"/>
  <c r="AM249" i="9"/>
  <c r="AM245" i="9"/>
  <c r="AM88" i="10" s="1"/>
  <c r="AG306" i="9"/>
  <c r="AG377" i="9"/>
  <c r="AK253" i="9"/>
  <c r="AH407" i="9"/>
  <c r="AH395" i="9"/>
  <c r="X113" i="11"/>
  <c r="AH290" i="9"/>
  <c r="AG410" i="9"/>
  <c r="AK288" i="9"/>
  <c r="AL286" i="9"/>
  <c r="AL251" i="9"/>
  <c r="U113" i="11"/>
  <c r="AM90" i="10" l="1"/>
  <c r="AM92" i="10" s="1"/>
  <c r="AM93" i="10" s="1"/>
  <c r="AL91" i="10"/>
  <c r="AG308" i="9"/>
  <c r="AM247" i="9"/>
  <c r="AN249" i="9"/>
  <c r="AN245" i="9"/>
  <c r="AN88" i="10" s="1"/>
  <c r="AM286" i="9"/>
  <c r="AM251" i="9"/>
  <c r="AL253" i="9"/>
  <c r="AH410" i="9"/>
  <c r="AL288" i="9"/>
  <c r="AK314" i="9"/>
  <c r="AH377" i="9"/>
  <c r="AH306" i="9"/>
  <c r="AN90" i="10" l="1"/>
  <c r="AN92" i="10" s="1"/>
  <c r="AN93" i="10" s="1"/>
  <c r="AM91" i="10"/>
  <c r="AL314" i="9"/>
  <c r="AM253" i="9"/>
  <c r="AN247" i="9"/>
  <c r="AO245" i="9"/>
  <c r="AO88" i="10" s="1"/>
  <c r="AO249" i="9"/>
  <c r="AN286" i="9"/>
  <c r="AN251" i="9"/>
  <c r="AM288" i="9"/>
  <c r="AH308" i="9"/>
  <c r="AO90" i="10" l="1"/>
  <c r="AO92" i="10" s="1"/>
  <c r="AO93" i="10" s="1"/>
  <c r="AN91" i="10"/>
  <c r="AM314" i="9"/>
  <c r="AO286" i="9"/>
  <c r="AO251" i="9"/>
  <c r="AN288" i="9"/>
  <c r="AO247" i="9"/>
  <c r="AP245" i="9"/>
  <c r="AP88" i="10" s="1"/>
  <c r="AP249" i="9"/>
  <c r="AN253" i="9"/>
  <c r="AP90" i="10" l="1"/>
  <c r="AP92" i="10" s="1"/>
  <c r="AP93" i="10" s="1"/>
  <c r="AO91" i="10"/>
  <c r="AO253" i="9"/>
  <c r="AO288" i="9"/>
  <c r="AP286" i="9"/>
  <c r="AP251" i="9"/>
  <c r="AN314" i="9"/>
  <c r="AP247" i="9"/>
  <c r="AQ245" i="9"/>
  <c r="AQ88" i="10" s="1"/>
  <c r="AQ249" i="9"/>
  <c r="AQ90" i="10" l="1"/>
  <c r="AQ92" i="10" s="1"/>
  <c r="AQ93" i="10" s="1"/>
  <c r="AP91" i="10"/>
  <c r="AP253" i="9"/>
  <c r="AP288" i="9"/>
  <c r="AO314" i="9"/>
  <c r="AQ286" i="9"/>
  <c r="AQ251" i="9"/>
  <c r="AQ247" i="9"/>
  <c r="AR245" i="9"/>
  <c r="AR88" i="10" s="1"/>
  <c r="AR249" i="9"/>
  <c r="AR90" i="10" l="1"/>
  <c r="AR92" i="10" s="1"/>
  <c r="AR93" i="10" s="1"/>
  <c r="AQ91" i="10"/>
  <c r="AR247" i="9"/>
  <c r="AS249" i="9"/>
  <c r="AS245" i="9"/>
  <c r="AS88" i="10" s="1"/>
  <c r="AR286" i="9"/>
  <c r="AR251" i="9"/>
  <c r="AP314" i="9"/>
  <c r="AQ253" i="9"/>
  <c r="AQ288" i="9"/>
  <c r="AS90" i="10" l="1"/>
  <c r="AS92" i="10" s="1"/>
  <c r="AS93" i="10" s="1"/>
  <c r="AR91" i="10"/>
  <c r="AR253" i="9"/>
  <c r="AQ314" i="9"/>
  <c r="AR288" i="9"/>
  <c r="AT245" i="9"/>
  <c r="AT88" i="10" s="1"/>
  <c r="AT249" i="9"/>
  <c r="AS247" i="9"/>
  <c r="AS286" i="9"/>
  <c r="AS251" i="9"/>
  <c r="AT90" i="10" l="1"/>
  <c r="AT92" i="10" s="1"/>
  <c r="AT93" i="10" s="1"/>
  <c r="AS91" i="10"/>
  <c r="AS253" i="9"/>
  <c r="AS288" i="9"/>
  <c r="AT286" i="9"/>
  <c r="AT251" i="9"/>
  <c r="AT247" i="9"/>
  <c r="AU245" i="9"/>
  <c r="AU88" i="10" s="1"/>
  <c r="AU249" i="9"/>
  <c r="AR314" i="9"/>
  <c r="AU90" i="10" l="1"/>
  <c r="AU92" i="10" s="1"/>
  <c r="AU93" i="10" s="1"/>
  <c r="AT91" i="10"/>
  <c r="AV245" i="9"/>
  <c r="AV88" i="10" s="1"/>
  <c r="AU247" i="9"/>
  <c r="AV249" i="9"/>
  <c r="AU286" i="9"/>
  <c r="AU251" i="9"/>
  <c r="AT253" i="9"/>
  <c r="AT288" i="9"/>
  <c r="AS314" i="9"/>
  <c r="AV90" i="10" l="1"/>
  <c r="AV92" i="10" s="1"/>
  <c r="AV93" i="10" s="1"/>
  <c r="AU91" i="10"/>
  <c r="AU253" i="9"/>
  <c r="AU288" i="9"/>
  <c r="AV286" i="9"/>
  <c r="AV251" i="9"/>
  <c r="AW245" i="9"/>
  <c r="AW88" i="10" s="1"/>
  <c r="AV247" i="9"/>
  <c r="AW249" i="9"/>
  <c r="AT314" i="9"/>
  <c r="AW90" i="10" l="1"/>
  <c r="AW92" i="10" s="1"/>
  <c r="AW93" i="10" s="1"/>
  <c r="AV91" i="10"/>
  <c r="AW286" i="9"/>
  <c r="AW251" i="9"/>
  <c r="AV253" i="9"/>
  <c r="AV288" i="9"/>
  <c r="AU314" i="9"/>
  <c r="AW247" i="9"/>
  <c r="AX249" i="9"/>
  <c r="AX245" i="9"/>
  <c r="AX88" i="10" s="1"/>
  <c r="AX90" i="10" l="1"/>
  <c r="AX92" i="10" s="1"/>
  <c r="AX93" i="10" s="1"/>
  <c r="AW91" i="10"/>
  <c r="AX247" i="9"/>
  <c r="AY249" i="9"/>
  <c r="AY245" i="9"/>
  <c r="AY88" i="10" s="1"/>
  <c r="AX286" i="9"/>
  <c r="AX251" i="9"/>
  <c r="AW253" i="9"/>
  <c r="AW288" i="9"/>
  <c r="AV314" i="9"/>
  <c r="AY90" i="10" l="1"/>
  <c r="AY92" i="10" s="1"/>
  <c r="AY93" i="10" s="1"/>
  <c r="AX91" i="10"/>
  <c r="AX253" i="9"/>
  <c r="AX288" i="9"/>
  <c r="AY247" i="9"/>
  <c r="AZ249" i="9"/>
  <c r="AZ245" i="9"/>
  <c r="AZ88" i="10" s="1"/>
  <c r="AY286" i="9"/>
  <c r="AY251" i="9"/>
  <c r="AW314" i="9"/>
  <c r="AZ90" i="10" l="1"/>
  <c r="AZ92" i="10" s="1"/>
  <c r="AZ93" i="10" s="1"/>
  <c r="AY91" i="10"/>
  <c r="AX314" i="9"/>
  <c r="AZ286" i="9"/>
  <c r="AZ251" i="9"/>
  <c r="AY253" i="9"/>
  <c r="AY288" i="9"/>
  <c r="BA249" i="9"/>
  <c r="AZ247" i="9"/>
  <c r="BA245" i="9"/>
  <c r="BA88" i="10" s="1"/>
  <c r="BA90" i="10" l="1"/>
  <c r="BA92" i="10" s="1"/>
  <c r="BA93" i="10" s="1"/>
  <c r="AZ91" i="10"/>
  <c r="BB249" i="9"/>
  <c r="BA247" i="9"/>
  <c r="BB245" i="9"/>
  <c r="BB88" i="10" s="1"/>
  <c r="AZ253" i="9"/>
  <c r="AZ288" i="9"/>
  <c r="BA286" i="9"/>
  <c r="BA251" i="9"/>
  <c r="AY314" i="9"/>
  <c r="BB90" i="10" l="1"/>
  <c r="BB92" i="10" s="1"/>
  <c r="BB93" i="10" s="1"/>
  <c r="BA91" i="10"/>
  <c r="BC249" i="9"/>
  <c r="BB247" i="9"/>
  <c r="BC245" i="9"/>
  <c r="BC88" i="10" s="1"/>
  <c r="BA253" i="9"/>
  <c r="AZ314" i="9"/>
  <c r="BB286" i="9"/>
  <c r="BB251" i="9"/>
  <c r="BA288" i="9"/>
  <c r="BC90" i="10" l="1"/>
  <c r="BC92" i="10" s="1"/>
  <c r="BC93" i="10" s="1"/>
  <c r="BB91" i="10"/>
  <c r="BA314" i="9"/>
  <c r="BB253" i="9"/>
  <c r="BB288" i="9"/>
  <c r="BD249" i="9"/>
  <c r="BC247" i="9"/>
  <c r="BD245" i="9"/>
  <c r="BD88" i="10" s="1"/>
  <c r="BC286" i="9"/>
  <c r="BC251" i="9"/>
  <c r="BD90" i="10" l="1"/>
  <c r="BD92" i="10" s="1"/>
  <c r="BD93" i="10" s="1"/>
  <c r="BC91" i="10"/>
  <c r="BD286" i="9"/>
  <c r="BD251" i="9"/>
  <c r="BC253" i="9"/>
  <c r="BC288" i="9"/>
  <c r="BB314" i="9"/>
  <c r="BE249" i="9"/>
  <c r="BD247" i="9"/>
  <c r="BE245" i="9"/>
  <c r="BE88" i="10" s="1"/>
  <c r="BE90" i="10" l="1"/>
  <c r="BE92" i="10" s="1"/>
  <c r="BE93" i="10" s="1"/>
  <c r="BD91" i="10"/>
  <c r="BE286" i="9"/>
  <c r="BE251" i="9"/>
  <c r="BC314" i="9"/>
  <c r="BF249" i="9"/>
  <c r="BE247" i="9"/>
  <c r="BF245" i="9"/>
  <c r="BF88" i="10" s="1"/>
  <c r="BD253" i="9"/>
  <c r="BD288" i="9"/>
  <c r="BF90" i="10" l="1"/>
  <c r="BF92" i="10" s="1"/>
  <c r="BF93" i="10" s="1"/>
  <c r="BE91" i="10"/>
  <c r="BG249" i="9"/>
  <c r="BF247" i="9"/>
  <c r="BG245" i="9"/>
  <c r="BG88" i="10" s="1"/>
  <c r="BF286" i="9"/>
  <c r="BF251" i="9"/>
  <c r="BE253" i="9"/>
  <c r="BE288" i="9"/>
  <c r="BD314" i="9"/>
  <c r="BG90" i="10" l="1"/>
  <c r="BG92" i="10" s="1"/>
  <c r="BG93" i="10" s="1"/>
  <c r="BF91" i="10"/>
  <c r="BF253" i="9"/>
  <c r="BE314" i="9"/>
  <c r="BH249" i="9"/>
  <c r="BG247" i="9"/>
  <c r="BH245" i="9"/>
  <c r="BH88" i="10" s="1"/>
  <c r="BG286" i="9"/>
  <c r="BG251" i="9"/>
  <c r="BF288" i="9"/>
  <c r="BH90" i="10" l="1"/>
  <c r="BH92" i="10" s="1"/>
  <c r="BH93" i="10" s="1"/>
  <c r="BG91" i="10"/>
  <c r="BF314" i="9"/>
  <c r="BG253" i="9"/>
  <c r="BG288" i="9"/>
  <c r="BI249" i="9"/>
  <c r="BH247" i="9"/>
  <c r="BI245" i="9"/>
  <c r="BI88" i="10" s="1"/>
  <c r="BH286" i="9"/>
  <c r="BH251" i="9"/>
  <c r="BI90" i="10" l="1"/>
  <c r="BI92" i="10" s="1"/>
  <c r="BI93" i="10" s="1"/>
  <c r="BH91" i="10"/>
  <c r="BJ249" i="9"/>
  <c r="BI247" i="9"/>
  <c r="BJ245" i="9"/>
  <c r="BJ88" i="10" s="1"/>
  <c r="BI286" i="9"/>
  <c r="BI251" i="9"/>
  <c r="BH253" i="9"/>
  <c r="BH288" i="9"/>
  <c r="BG314" i="9"/>
  <c r="BJ90" i="10" l="1"/>
  <c r="BJ92" i="10" s="1"/>
  <c r="BJ93" i="10" s="1"/>
  <c r="BI91" i="10"/>
  <c r="BI288" i="9"/>
  <c r="BI253" i="9"/>
  <c r="BH314" i="9"/>
  <c r="BK249" i="9"/>
  <c r="BJ247" i="9"/>
  <c r="BK245" i="9"/>
  <c r="BK88" i="10" s="1"/>
  <c r="BJ286" i="9"/>
  <c r="BJ251" i="9"/>
  <c r="BK90" i="10" l="1"/>
  <c r="BK92" i="10" s="1"/>
  <c r="BK93" i="10" s="1"/>
  <c r="BJ91" i="10"/>
  <c r="BL249" i="9"/>
  <c r="BK247" i="9"/>
  <c r="BL245" i="9"/>
  <c r="BL88" i="10" s="1"/>
  <c r="BI314" i="9"/>
  <c r="BK286" i="9"/>
  <c r="BK251" i="9"/>
  <c r="BJ253" i="9"/>
  <c r="BJ288" i="9"/>
  <c r="BL90" i="10" l="1"/>
  <c r="BL92" i="10" s="1"/>
  <c r="BL93" i="10" s="1"/>
  <c r="BK91" i="10"/>
  <c r="BM249" i="9"/>
  <c r="BL247" i="9"/>
  <c r="BM245" i="9"/>
  <c r="BM88" i="10" s="1"/>
  <c r="BK253" i="9"/>
  <c r="BK288" i="9"/>
  <c r="BL286" i="9"/>
  <c r="BL251" i="9"/>
  <c r="BJ314" i="9"/>
  <c r="BM90" i="10" l="1"/>
  <c r="BM92" i="10" s="1"/>
  <c r="BM93" i="10" s="1"/>
  <c r="BL91" i="10"/>
  <c r="BN249" i="9"/>
  <c r="BM247" i="9"/>
  <c r="BN245" i="9"/>
  <c r="BN88" i="10" s="1"/>
  <c r="BL253" i="9"/>
  <c r="BL288" i="9"/>
  <c r="BM286" i="9"/>
  <c r="BM251" i="9"/>
  <c r="BK314" i="9"/>
  <c r="BN90" i="10" l="1"/>
  <c r="BN92" i="10" s="1"/>
  <c r="BN93" i="10" s="1"/>
  <c r="BM91" i="10"/>
  <c r="BL314" i="9"/>
  <c r="BO249" i="9"/>
  <c r="BN247" i="9"/>
  <c r="BO245" i="9"/>
  <c r="BO88" i="10" s="1"/>
  <c r="BM253" i="9"/>
  <c r="BM288" i="9"/>
  <c r="BN286" i="9"/>
  <c r="BN251" i="9"/>
  <c r="BO90" i="10" l="1"/>
  <c r="BO92" i="10" s="1"/>
  <c r="BO93" i="10" s="1"/>
  <c r="BN91" i="10"/>
  <c r="BN288" i="9"/>
  <c r="BP249" i="9"/>
  <c r="BO247" i="9"/>
  <c r="BP245" i="9"/>
  <c r="BP88" i="10" s="1"/>
  <c r="BO286" i="9"/>
  <c r="BO251" i="9"/>
  <c r="BM314" i="9"/>
  <c r="BN253" i="9"/>
  <c r="BP90" i="10" l="1"/>
  <c r="BP92" i="10" s="1"/>
  <c r="BP93" i="10" s="1"/>
  <c r="BO91" i="10"/>
  <c r="BO288" i="9"/>
  <c r="BQ249" i="9"/>
  <c r="BP247" i="9"/>
  <c r="BQ245" i="9"/>
  <c r="BQ88" i="10" s="1"/>
  <c r="BP286" i="9"/>
  <c r="BP251" i="9"/>
  <c r="BO253" i="9"/>
  <c r="BN314" i="9"/>
  <c r="BQ90" i="10" l="1"/>
  <c r="BQ92" i="10" s="1"/>
  <c r="BQ93" i="10" s="1"/>
  <c r="BP91" i="10"/>
  <c r="BP253" i="9"/>
  <c r="BP288" i="9"/>
  <c r="BR249" i="9"/>
  <c r="BQ247" i="9"/>
  <c r="BR245" i="9"/>
  <c r="BR88" i="10" s="1"/>
  <c r="BQ286" i="9"/>
  <c r="BQ251" i="9"/>
  <c r="BO314" i="9"/>
  <c r="BR90" i="10" l="1"/>
  <c r="BR92" i="10" s="1"/>
  <c r="BR93" i="10" s="1"/>
  <c r="BQ91" i="10"/>
  <c r="BR286" i="9"/>
  <c r="BR251" i="9"/>
  <c r="BQ253" i="9"/>
  <c r="BP314" i="9"/>
  <c r="BQ288" i="9"/>
  <c r="BS249" i="9"/>
  <c r="BR247" i="9"/>
  <c r="BS245" i="9"/>
  <c r="BS88" i="10" s="1"/>
  <c r="BS90" i="10" l="1"/>
  <c r="BS92" i="10" s="1"/>
  <c r="BS93" i="10" s="1"/>
  <c r="BR91" i="10"/>
  <c r="BR253" i="9"/>
  <c r="BS286" i="9"/>
  <c r="BS251" i="9"/>
  <c r="BQ314" i="9"/>
  <c r="BR288" i="9"/>
  <c r="BT249" i="9"/>
  <c r="BS247" i="9"/>
  <c r="BT245" i="9"/>
  <c r="BT88" i="10" s="1"/>
  <c r="BT90" i="10" l="1"/>
  <c r="BT92" i="10" s="1"/>
  <c r="BT93" i="10" s="1"/>
  <c r="BS91" i="10"/>
  <c r="BR314" i="9"/>
  <c r="BT286" i="9"/>
  <c r="BT251" i="9"/>
  <c r="BS253" i="9"/>
  <c r="BU249" i="9"/>
  <c r="BT247" i="9"/>
  <c r="BU245" i="9"/>
  <c r="BU88" i="10" s="1"/>
  <c r="BS288" i="9"/>
  <c r="BU90" i="10" l="1"/>
  <c r="BU92" i="10" s="1"/>
  <c r="BU93" i="10" s="1"/>
  <c r="BT91" i="10"/>
  <c r="BS314" i="9"/>
  <c r="BV249" i="9"/>
  <c r="BU247" i="9"/>
  <c r="BV245" i="9"/>
  <c r="BV88" i="10" s="1"/>
  <c r="BT253" i="9"/>
  <c r="BT288" i="9"/>
  <c r="BU286" i="9"/>
  <c r="BU251" i="9"/>
  <c r="BV90" i="10" l="1"/>
  <c r="BV92" i="10" s="1"/>
  <c r="BV93" i="10" s="1"/>
  <c r="BU91" i="10"/>
  <c r="BT314" i="9"/>
  <c r="BU253" i="9"/>
  <c r="BW249" i="9"/>
  <c r="BV247" i="9"/>
  <c r="BW245" i="9"/>
  <c r="BW88" i="10" s="1"/>
  <c r="BU288" i="9"/>
  <c r="BV286" i="9"/>
  <c r="BV251" i="9"/>
  <c r="BW90" i="10" l="1"/>
  <c r="BW92" i="10" s="1"/>
  <c r="BW93" i="10" s="1"/>
  <c r="BV91" i="10"/>
  <c r="BX249" i="9"/>
  <c r="BW247" i="9"/>
  <c r="BX245" i="9"/>
  <c r="BX88" i="10" s="1"/>
  <c r="BU314" i="9"/>
  <c r="BW286" i="9"/>
  <c r="BW251" i="9"/>
  <c r="BV253" i="9"/>
  <c r="BV288" i="9"/>
  <c r="BX90" i="10" l="1"/>
  <c r="BX92" i="10" s="1"/>
  <c r="BX93" i="10" s="1"/>
  <c r="BW91" i="10"/>
  <c r="BW288" i="9"/>
  <c r="BY249" i="9"/>
  <c r="BX247" i="9"/>
  <c r="BY245" i="9"/>
  <c r="BY88" i="10" s="1"/>
  <c r="BV314" i="9"/>
  <c r="BW253" i="9"/>
  <c r="BX286" i="9"/>
  <c r="BX251" i="9"/>
  <c r="BY90" i="10" l="1"/>
  <c r="BY92" i="10" s="1"/>
  <c r="BY93" i="10" s="1"/>
  <c r="BX91" i="10"/>
  <c r="BZ249" i="9"/>
  <c r="BY247" i="9"/>
  <c r="BZ245" i="9"/>
  <c r="BZ88" i="10" s="1"/>
  <c r="BY286" i="9"/>
  <c r="BY251" i="9"/>
  <c r="BW314" i="9"/>
  <c r="BX288" i="9"/>
  <c r="BX253" i="9"/>
  <c r="BZ90" i="10" l="1"/>
  <c r="BZ92" i="10" s="1"/>
  <c r="BZ93" i="10" s="1"/>
  <c r="BY91" i="10"/>
  <c r="BY253" i="9"/>
  <c r="BY288" i="9"/>
  <c r="CA249" i="9"/>
  <c r="BZ247" i="9"/>
  <c r="CA245" i="9"/>
  <c r="CA88" i="10" s="1"/>
  <c r="BX314" i="9"/>
  <c r="BZ286" i="9"/>
  <c r="BZ251" i="9"/>
  <c r="CA90" i="10" l="1"/>
  <c r="CA92" i="10" s="1"/>
  <c r="CA93" i="10" s="1"/>
  <c r="BZ91" i="10"/>
  <c r="BY314" i="9"/>
  <c r="CB249" i="9"/>
  <c r="CA247" i="9"/>
  <c r="CB245" i="9"/>
  <c r="CB88" i="10" s="1"/>
  <c r="CA286" i="9"/>
  <c r="CA251" i="9"/>
  <c r="BZ288" i="9"/>
  <c r="BZ253" i="9"/>
  <c r="CB90" i="10" l="1"/>
  <c r="CB92" i="10" s="1"/>
  <c r="CB93" i="10" s="1"/>
  <c r="CA91" i="10"/>
  <c r="CC249" i="9"/>
  <c r="CB247" i="9"/>
  <c r="CC245" i="9"/>
  <c r="CC88" i="10" s="1"/>
  <c r="BZ314" i="9"/>
  <c r="CB286" i="9"/>
  <c r="CB251" i="9"/>
  <c r="CA253" i="9"/>
  <c r="CA288" i="9"/>
  <c r="CC90" i="10" l="1"/>
  <c r="CC92" i="10" s="1"/>
  <c r="CC93" i="10" s="1"/>
  <c r="CB91" i="10"/>
  <c r="CB253" i="9"/>
  <c r="CB288" i="9"/>
  <c r="CA314" i="9"/>
  <c r="CD249" i="9"/>
  <c r="CC247" i="9"/>
  <c r="CD245" i="9"/>
  <c r="CD88" i="10" s="1"/>
  <c r="CC286" i="9"/>
  <c r="CC251" i="9"/>
  <c r="CD90" i="10" l="1"/>
  <c r="CD92" i="10" s="1"/>
  <c r="CD93" i="10" s="1"/>
  <c r="CC91" i="10"/>
  <c r="CD286" i="9"/>
  <c r="CD251" i="9"/>
  <c r="CE249" i="9"/>
  <c r="CD247" i="9"/>
  <c r="CE245" i="9"/>
  <c r="CE88" i="10" s="1"/>
  <c r="CB314" i="9"/>
  <c r="CC253" i="9"/>
  <c r="CC288" i="9"/>
  <c r="U249" i="9"/>
  <c r="U245" i="9"/>
  <c r="CE90" i="10" l="1"/>
  <c r="CE92" i="10" s="1"/>
  <c r="CE93" i="10" s="1"/>
  <c r="CD91" i="10"/>
  <c r="CE286" i="9"/>
  <c r="CE251" i="9"/>
  <c r="CC314" i="9"/>
  <c r="CD253" i="9"/>
  <c r="CD288" i="9"/>
  <c r="X52" i="12"/>
  <c r="AA52" i="12"/>
  <c r="X88" i="10"/>
  <c r="Z52" i="12"/>
  <c r="Y52" i="12"/>
  <c r="AB52" i="12"/>
  <c r="CE247" i="9"/>
  <c r="Y88" i="10"/>
  <c r="Z88" i="10"/>
  <c r="AA88" i="10"/>
  <c r="AB88" i="10"/>
  <c r="U286" i="9"/>
  <c r="U251" i="9"/>
  <c r="U52" i="12"/>
  <c r="U247" i="9"/>
  <c r="U88" i="10"/>
  <c r="CE91" i="10" l="1"/>
  <c r="X90" i="10"/>
  <c r="X92" i="10" s="1"/>
  <c r="X93" i="10" s="1"/>
  <c r="AB90" i="10"/>
  <c r="AB92" i="10" s="1"/>
  <c r="AB93" i="10" s="1"/>
  <c r="AA90" i="10"/>
  <c r="AA92" i="10" s="1"/>
  <c r="AA93" i="10" s="1"/>
  <c r="CE255" i="9"/>
  <c r="CE253" i="9"/>
  <c r="X115" i="11"/>
  <c r="CE288" i="9"/>
  <c r="Y115" i="11"/>
  <c r="Y117" i="11" s="1"/>
  <c r="Y128" i="11" s="1"/>
  <c r="Z115" i="11"/>
  <c r="Z117" i="11" s="1"/>
  <c r="Z128" i="11" s="1"/>
  <c r="AA115" i="11"/>
  <c r="AA117" i="11" s="1"/>
  <c r="AA128" i="11" s="1"/>
  <c r="AB115" i="11"/>
  <c r="AB117" i="11" s="1"/>
  <c r="AB128" i="11" s="1"/>
  <c r="Z90" i="10"/>
  <c r="Z92" i="10" s="1"/>
  <c r="Z93" i="10" s="1"/>
  <c r="Y90" i="10"/>
  <c r="Y92" i="10" s="1"/>
  <c r="Y93" i="10" s="1"/>
  <c r="CD314" i="9"/>
  <c r="U288" i="9"/>
  <c r="BX255" i="9"/>
  <c r="BP255" i="9"/>
  <c r="AE255" i="9"/>
  <c r="AK255" i="9"/>
  <c r="X255" i="9"/>
  <c r="AO255" i="9"/>
  <c r="BI255" i="9"/>
  <c r="AT255" i="9"/>
  <c r="AU255" i="9"/>
  <c r="U253" i="9"/>
  <c r="AP255" i="9"/>
  <c r="BD255" i="9"/>
  <c r="AI255" i="9"/>
  <c r="AA255" i="9"/>
  <c r="BK255" i="9"/>
  <c r="Z255" i="9"/>
  <c r="BC255" i="9"/>
  <c r="BN255" i="9"/>
  <c r="BA255" i="9"/>
  <c r="AH255" i="9"/>
  <c r="AB255" i="9"/>
  <c r="AG255" i="9"/>
  <c r="CA255" i="9"/>
  <c r="BM255" i="9"/>
  <c r="AZ255" i="9"/>
  <c r="AC255" i="9"/>
  <c r="AF255" i="9"/>
  <c r="BT255" i="9"/>
  <c r="U90" i="10"/>
  <c r="BY255" i="9"/>
  <c r="BL255" i="9"/>
  <c r="AX255" i="9"/>
  <c r="BG255" i="9"/>
  <c r="AQ255" i="9"/>
  <c r="AD255" i="9"/>
  <c r="AJ255" i="9"/>
  <c r="BO255" i="9"/>
  <c r="U115" i="11"/>
  <c r="BW255" i="9"/>
  <c r="BJ255" i="9"/>
  <c r="AR255" i="9"/>
  <c r="BU255" i="9"/>
  <c r="BS255" i="9"/>
  <c r="CB255" i="9"/>
  <c r="CD255" i="9"/>
  <c r="AV255" i="9"/>
  <c r="AY255" i="9"/>
  <c r="BV255" i="9"/>
  <c r="BF255" i="9"/>
  <c r="AM255" i="9"/>
  <c r="BB255" i="9"/>
  <c r="BE255" i="9"/>
  <c r="AW255" i="9"/>
  <c r="BQ255" i="9"/>
  <c r="BR255" i="9"/>
  <c r="BH255" i="9"/>
  <c r="BZ255" i="9"/>
  <c r="AL255" i="9"/>
  <c r="Y255" i="9"/>
  <c r="AN255" i="9"/>
  <c r="CC255" i="9"/>
  <c r="AS255" i="9"/>
  <c r="U92" i="10" l="1"/>
  <c r="U93" i="10" s="1"/>
  <c r="Y91" i="10"/>
  <c r="Z91" i="10"/>
  <c r="AA91" i="10"/>
  <c r="AB91" i="10"/>
  <c r="X91" i="10"/>
  <c r="U91" i="10"/>
  <c r="CC257" i="9"/>
  <c r="CC259" i="9" s="1"/>
  <c r="BZ257" i="9"/>
  <c r="BZ259" i="9" s="1"/>
  <c r="BX257" i="9"/>
  <c r="BX259" i="9" s="1"/>
  <c r="BS257" i="9"/>
  <c r="BS259" i="9" s="1"/>
  <c r="BO257" i="9"/>
  <c r="BO259" i="9" s="1"/>
  <c r="BI257" i="9"/>
  <c r="BI259" i="9" s="1"/>
  <c r="BE257" i="9"/>
  <c r="BE259" i="9" s="1"/>
  <c r="AY257" i="9"/>
  <c r="AY259" i="9" s="1"/>
  <c r="AV257" i="9"/>
  <c r="AV259" i="9" s="1"/>
  <c r="AU257" i="9"/>
  <c r="AU259" i="9" s="1"/>
  <c r="AO257" i="9"/>
  <c r="AO259" i="9" s="1"/>
  <c r="AN257" i="9"/>
  <c r="AN259" i="9" s="1"/>
  <c r="AM257" i="9"/>
  <c r="AM259" i="9" s="1"/>
  <c r="AJ257" i="9"/>
  <c r="AJ259" i="9" s="1"/>
  <c r="X257" i="9"/>
  <c r="X259" i="9" s="1"/>
  <c r="AH257" i="9"/>
  <c r="AH259" i="9" s="1"/>
  <c r="AI257" i="9"/>
  <c r="AI259" i="9" s="1"/>
  <c r="AK257" i="9"/>
  <c r="AK259" i="9" s="1"/>
  <c r="AL257" i="9"/>
  <c r="AL259" i="9" s="1"/>
  <c r="AW257" i="9"/>
  <c r="AW259" i="9" s="1"/>
  <c r="AX257" i="9"/>
  <c r="AX259" i="9" s="1"/>
  <c r="BD257" i="9"/>
  <c r="BD259" i="9" s="1"/>
  <c r="BG257" i="9"/>
  <c r="BG259" i="9" s="1"/>
  <c r="BF257" i="9"/>
  <c r="BF259" i="9" s="1"/>
  <c r="BH257" i="9"/>
  <c r="BH259" i="9" s="1"/>
  <c r="BN257" i="9"/>
  <c r="BN259" i="9" s="1"/>
  <c r="BQ257" i="9"/>
  <c r="BQ259" i="9" s="1"/>
  <c r="BP257" i="9"/>
  <c r="BP259" i="9" s="1"/>
  <c r="BR257" i="9"/>
  <c r="BR259" i="9" s="1"/>
  <c r="BU257" i="9"/>
  <c r="BU259" i="9" s="1"/>
  <c r="BW257" i="9"/>
  <c r="BW259" i="9" s="1"/>
  <c r="BY257" i="9"/>
  <c r="BY259" i="9" s="1"/>
  <c r="CA257" i="9"/>
  <c r="CA259" i="9" s="1"/>
  <c r="CB257" i="9"/>
  <c r="CB259" i="9" s="1"/>
  <c r="CE257" i="9"/>
  <c r="CE259" i="9" s="1"/>
  <c r="CE318" i="9"/>
  <c r="CE314" i="9"/>
  <c r="X117" i="11"/>
  <c r="AX318" i="9"/>
  <c r="AA318" i="9"/>
  <c r="Y318" i="9"/>
  <c r="AZ318" i="9"/>
  <c r="AV318" i="9"/>
  <c r="BR318" i="9"/>
  <c r="BS318" i="9"/>
  <c r="BV318" i="9"/>
  <c r="AI318" i="9"/>
  <c r="BX318" i="9"/>
  <c r="BQ318" i="9"/>
  <c r="BP318" i="9"/>
  <c r="AD318" i="9"/>
  <c r="AJ318" i="9"/>
  <c r="BD318" i="9"/>
  <c r="BH318" i="9"/>
  <c r="X318" i="9"/>
  <c r="BK318" i="9"/>
  <c r="CD318" i="9"/>
  <c r="CC318" i="9"/>
  <c r="AU318" i="9"/>
  <c r="AQ318" i="9"/>
  <c r="BE318" i="9"/>
  <c r="AP318" i="9"/>
  <c r="AW318" i="9"/>
  <c r="BC318" i="9"/>
  <c r="BT318" i="9"/>
  <c r="BO318" i="9"/>
  <c r="AH318" i="9"/>
  <c r="AR318" i="9"/>
  <c r="AM318" i="9"/>
  <c r="AK318" i="9"/>
  <c r="BZ318" i="9"/>
  <c r="CA318" i="9"/>
  <c r="CB318" i="9"/>
  <c r="AE318" i="9"/>
  <c r="AF318" i="9"/>
  <c r="BU318" i="9"/>
  <c r="U255" i="9"/>
  <c r="AL318" i="9"/>
  <c r="AC318" i="9"/>
  <c r="BL318" i="9"/>
  <c r="BM318" i="9"/>
  <c r="AO318" i="9"/>
  <c r="AT318" i="9"/>
  <c r="Z318" i="9"/>
  <c r="BW318" i="9"/>
  <c r="BF318" i="9"/>
  <c r="AB318" i="9"/>
  <c r="AY318" i="9"/>
  <c r="BA318" i="9"/>
  <c r="U314" i="9"/>
  <c r="BJ318" i="9"/>
  <c r="AS318" i="9"/>
  <c r="BG318" i="9"/>
  <c r="U117" i="11"/>
  <c r="AN318" i="9"/>
  <c r="AG318" i="9"/>
  <c r="BB318" i="9"/>
  <c r="BN318" i="9"/>
  <c r="BY318" i="9"/>
  <c r="BI318" i="9"/>
  <c r="CA320" i="9" l="1"/>
  <c r="CA322" i="9" s="1"/>
  <c r="BZ320" i="9"/>
  <c r="BZ322" i="9" s="1"/>
  <c r="BX320" i="9"/>
  <c r="BX322" i="9" s="1"/>
  <c r="BW320" i="9"/>
  <c r="BW322" i="9" s="1"/>
  <c r="AB119" i="11"/>
  <c r="BR320" i="9"/>
  <c r="BR322" i="9" s="1"/>
  <c r="BN320" i="9"/>
  <c r="BN322" i="9" s="1"/>
  <c r="BG320" i="9"/>
  <c r="BG322" i="9" s="1"/>
  <c r="BF320" i="9"/>
  <c r="BF322" i="9" s="1"/>
  <c r="AY320" i="9"/>
  <c r="AY322" i="9" s="1"/>
  <c r="AW320" i="9"/>
  <c r="AW322" i="9" s="1"/>
  <c r="AX320" i="9"/>
  <c r="AX322" i="9" s="1"/>
  <c r="Z119" i="11"/>
  <c r="AV320" i="9"/>
  <c r="AV322" i="9" s="1"/>
  <c r="AO320" i="9"/>
  <c r="AO322" i="9" s="1"/>
  <c r="AN320" i="9"/>
  <c r="AN322" i="9" s="1"/>
  <c r="AL320" i="9"/>
  <c r="AL322" i="9" s="1"/>
  <c r="AK320" i="9"/>
  <c r="AK322" i="9" s="1"/>
  <c r="AI320" i="9"/>
  <c r="AI322" i="9" s="1"/>
  <c r="AH320" i="9"/>
  <c r="AH322" i="9" s="1"/>
  <c r="AB320" i="9"/>
  <c r="AB322" i="9" s="1"/>
  <c r="X119" i="11"/>
  <c r="X320" i="9"/>
  <c r="AE320" i="9"/>
  <c r="AE322" i="9" s="1"/>
  <c r="AJ320" i="9"/>
  <c r="AJ322" i="9" s="1"/>
  <c r="Y119" i="11"/>
  <c r="AM320" i="9"/>
  <c r="AM322" i="9" s="1"/>
  <c r="AU320" i="9"/>
  <c r="AU322" i="9" s="1"/>
  <c r="BD320" i="9"/>
  <c r="BD322" i="9" s="1"/>
  <c r="BE320" i="9"/>
  <c r="BE322" i="9" s="1"/>
  <c r="BH320" i="9"/>
  <c r="AA119" i="11"/>
  <c r="BI320" i="9"/>
  <c r="BI322" i="9" s="1"/>
  <c r="BO320" i="9"/>
  <c r="BO322" i="9" s="1"/>
  <c r="BP320" i="9"/>
  <c r="BP322" i="9" s="1"/>
  <c r="BQ320" i="9"/>
  <c r="BQ322" i="9" s="1"/>
  <c r="BS320" i="9"/>
  <c r="BS322" i="9" s="1"/>
  <c r="BU320" i="9"/>
  <c r="BU322" i="9" s="1"/>
  <c r="BY320" i="9"/>
  <c r="BY322" i="9" s="1"/>
  <c r="CB320" i="9"/>
  <c r="CB322" i="9" s="1"/>
  <c r="CC320" i="9"/>
  <c r="CC322" i="9" s="1"/>
  <c r="X315" i="9"/>
  <c r="Y315" i="9" s="1"/>
  <c r="CE320" i="9"/>
  <c r="CE322" i="9" s="1"/>
  <c r="X128" i="11"/>
  <c r="Y257" i="9"/>
  <c r="U119" i="11"/>
  <c r="U318" i="9"/>
  <c r="U128" i="11"/>
  <c r="BI329" i="9" l="1"/>
  <c r="BI332" i="9"/>
  <c r="BS329" i="9"/>
  <c r="BS332" i="9"/>
  <c r="AN329" i="9"/>
  <c r="AN332" i="9"/>
  <c r="BW332" i="9"/>
  <c r="BW329" i="9"/>
  <c r="BF332" i="9"/>
  <c r="BF329" i="9"/>
  <c r="BQ332" i="9"/>
  <c r="BQ329" i="9"/>
  <c r="AM332" i="9"/>
  <c r="AM329" i="9"/>
  <c r="CB332" i="9"/>
  <c r="CB329" i="9"/>
  <c r="BO332" i="9"/>
  <c r="BO329" i="9"/>
  <c r="AU332" i="9"/>
  <c r="AU329" i="9"/>
  <c r="BN329" i="9"/>
  <c r="BN332" i="9"/>
  <c r="Z315" i="9"/>
  <c r="AA315" i="9" s="1"/>
  <c r="BE332" i="9"/>
  <c r="BE329" i="9"/>
  <c r="AL332" i="9"/>
  <c r="AL329" i="9"/>
  <c r="AV329" i="9"/>
  <c r="AV332" i="9"/>
  <c r="AB329" i="9"/>
  <c r="AB332" i="9"/>
  <c r="BG332" i="9"/>
  <c r="BG329" i="9"/>
  <c r="BX329" i="9"/>
  <c r="BX332" i="9"/>
  <c r="BD329" i="9"/>
  <c r="BD332" i="9"/>
  <c r="Z257" i="9"/>
  <c r="AA257" i="9" s="1"/>
  <c r="AA259" i="9" s="1"/>
  <c r="AJ332" i="9"/>
  <c r="AJ329" i="9"/>
  <c r="Y320" i="9"/>
  <c r="AX329" i="9"/>
  <c r="AX332" i="9"/>
  <c r="BR329" i="9"/>
  <c r="BR332" i="9"/>
  <c r="BY329" i="9"/>
  <c r="BY332" i="9"/>
  <c r="AI329" i="9"/>
  <c r="AI332" i="9"/>
  <c r="AO329" i="9"/>
  <c r="AO332" i="9"/>
  <c r="BZ329" i="9"/>
  <c r="BZ332" i="9"/>
  <c r="CE329" i="9"/>
  <c r="Y259" i="9"/>
  <c r="X322" i="9"/>
  <c r="BP329" i="9"/>
  <c r="BP332" i="9"/>
  <c r="AH332" i="9"/>
  <c r="AH329" i="9"/>
  <c r="AK332" i="9"/>
  <c r="AK329" i="9"/>
  <c r="AW332" i="9"/>
  <c r="AW329" i="9"/>
  <c r="CA329" i="9"/>
  <c r="CA332" i="9"/>
  <c r="CC329" i="9"/>
  <c r="CC332" i="9"/>
  <c r="BU332" i="9"/>
  <c r="BU329" i="9"/>
  <c r="BH322" i="9"/>
  <c r="AE332" i="9"/>
  <c r="AE329" i="9"/>
  <c r="AY329" i="9"/>
  <c r="AY332" i="9"/>
  <c r="Y322" i="9" l="1"/>
  <c r="Y323" i="9" s="1"/>
  <c r="Z320" i="9"/>
  <c r="AA320" i="9" s="1"/>
  <c r="AA322" i="9" s="1"/>
  <c r="BH329" i="9"/>
  <c r="BH332" i="9"/>
  <c r="AB315" i="9"/>
  <c r="AC315" i="9" s="1"/>
  <c r="X332" i="9"/>
  <c r="X323" i="9"/>
  <c r="X329" i="9"/>
  <c r="X324" i="9"/>
  <c r="Z259" i="9"/>
  <c r="AB257" i="9"/>
  <c r="AC320" i="9" l="1"/>
  <c r="AC322" i="9" s="1"/>
  <c r="AC329" i="9" s="1"/>
  <c r="AC257" i="9"/>
  <c r="AE257" i="9"/>
  <c r="AE259" i="9" s="1"/>
  <c r="AA329" i="9"/>
  <c r="AA332" i="9"/>
  <c r="Z322" i="9"/>
  <c r="AD320" i="9"/>
  <c r="AP320" i="9" s="1"/>
  <c r="AB259" i="9"/>
  <c r="X336" i="9"/>
  <c r="X334" i="9"/>
  <c r="Y329" i="9"/>
  <c r="Y324" i="9"/>
  <c r="Y332" i="9"/>
  <c r="AD315" i="9"/>
  <c r="AC332" i="9" l="1"/>
  <c r="AC259" i="9"/>
  <c r="AF320" i="9"/>
  <c r="AD257" i="9"/>
  <c r="AD259" i="9" s="1"/>
  <c r="AP257" i="9"/>
  <c r="AQ257" i="9" s="1"/>
  <c r="AQ259" i="9" s="1"/>
  <c r="Y336" i="9"/>
  <c r="Y334" i="9"/>
  <c r="AE315" i="9"/>
  <c r="AD322" i="9"/>
  <c r="AP322" i="9"/>
  <c r="Z329" i="9"/>
  <c r="Z332" i="9"/>
  <c r="Z324" i="9"/>
  <c r="AA324" i="9" s="1"/>
  <c r="Z323" i="9"/>
  <c r="AB323" i="9"/>
  <c r="AC323" i="9"/>
  <c r="AA323" i="9"/>
  <c r="AI261" i="9"/>
  <c r="AQ320" i="9"/>
  <c r="AF322" i="9" l="1"/>
  <c r="AF323" i="9" s="1"/>
  <c r="X121" i="11"/>
  <c r="AF257" i="9"/>
  <c r="AG257" i="9" s="1"/>
  <c r="AG259" i="9" s="1"/>
  <c r="AP259" i="9"/>
  <c r="AG320" i="9"/>
  <c r="AR320" i="9" s="1"/>
  <c r="AR322" i="9" s="1"/>
  <c r="AR332" i="9" s="1"/>
  <c r="AE323" i="9"/>
  <c r="BA257" i="9"/>
  <c r="BJ257" i="9" s="1"/>
  <c r="Z334" i="9"/>
  <c r="Z336" i="9"/>
  <c r="AB336" i="9"/>
  <c r="AJ261" i="9"/>
  <c r="AZ320" i="9"/>
  <c r="BA320" i="9" s="1"/>
  <c r="AP332" i="9"/>
  <c r="AP329" i="9"/>
  <c r="AB324" i="9"/>
  <c r="AC324" i="9" s="1"/>
  <c r="AD332" i="9"/>
  <c r="AD329" i="9"/>
  <c r="AD323" i="9"/>
  <c r="AC336" i="9"/>
  <c r="AI304" i="9"/>
  <c r="AI303" i="9"/>
  <c r="AI263" i="9"/>
  <c r="X95" i="10"/>
  <c r="AA336" i="9"/>
  <c r="AQ322" i="9"/>
  <c r="AF315" i="9"/>
  <c r="AR329" i="9" l="1"/>
  <c r="AG322" i="9"/>
  <c r="AF259" i="9"/>
  <c r="AR257" i="9"/>
  <c r="AS320" i="9"/>
  <c r="AF332" i="9"/>
  <c r="AF329" i="9"/>
  <c r="AF336" i="9" s="1"/>
  <c r="X123" i="11"/>
  <c r="AJ263" i="9"/>
  <c r="AD336" i="9"/>
  <c r="BA322" i="9"/>
  <c r="BJ320" i="9"/>
  <c r="AI361" i="9"/>
  <c r="AD324" i="9"/>
  <c r="AE324" i="9" s="1"/>
  <c r="BA259" i="9"/>
  <c r="X102" i="10"/>
  <c r="BJ259" i="9"/>
  <c r="BK257" i="9"/>
  <c r="AQ329" i="9"/>
  <c r="AQ332" i="9"/>
  <c r="AQ323" i="9"/>
  <c r="AR323" i="9"/>
  <c r="AZ322" i="9"/>
  <c r="AA334" i="9"/>
  <c r="AB334" i="9" s="1"/>
  <c r="AG315" i="9"/>
  <c r="AI393" i="9"/>
  <c r="AI302" i="9"/>
  <c r="AE336" i="9"/>
  <c r="X36" i="12"/>
  <c r="AJ303" i="9"/>
  <c r="AJ304" i="9"/>
  <c r="AK261" i="9"/>
  <c r="AS322" i="9" l="1"/>
  <c r="Y121" i="11"/>
  <c r="AT320" i="9"/>
  <c r="AG332" i="9"/>
  <c r="AG329" i="9"/>
  <c r="AM336" i="9" s="1"/>
  <c r="AH323" i="9"/>
  <c r="AM323" i="9"/>
  <c r="AL323" i="9"/>
  <c r="AI323" i="9"/>
  <c r="AO323" i="9"/>
  <c r="AP323" i="9"/>
  <c r="AJ323" i="9"/>
  <c r="AN323" i="9"/>
  <c r="AK323" i="9"/>
  <c r="AG323" i="9"/>
  <c r="AZ257" i="9"/>
  <c r="AZ259" i="9" s="1"/>
  <c r="AS257" i="9"/>
  <c r="AR259" i="9"/>
  <c r="AF324" i="9"/>
  <c r="AG324" i="9" s="1"/>
  <c r="AH324" i="9" s="1"/>
  <c r="AI324" i="9" s="1"/>
  <c r="AJ324" i="9" s="1"/>
  <c r="AJ361" i="9"/>
  <c r="AC334" i="9"/>
  <c r="AD334" i="9" s="1"/>
  <c r="AI290" i="9"/>
  <c r="AJ302" i="9"/>
  <c r="AJ393" i="9"/>
  <c r="AI407" i="9"/>
  <c r="AI395" i="9"/>
  <c r="BJ322" i="9"/>
  <c r="BK320" i="9"/>
  <c r="AZ329" i="9"/>
  <c r="AZ332" i="9"/>
  <c r="AQ336" i="9"/>
  <c r="BK259" i="9"/>
  <c r="BT257" i="9"/>
  <c r="BA329" i="9"/>
  <c r="BA332" i="9"/>
  <c r="AH315" i="9"/>
  <c r="AI375" i="9"/>
  <c r="AI363" i="9"/>
  <c r="AK303" i="9"/>
  <c r="AK304" i="9"/>
  <c r="AK263" i="9"/>
  <c r="AL261" i="9"/>
  <c r="AN336" i="9" l="1"/>
  <c r="AR336" i="9"/>
  <c r="AS259" i="9"/>
  <c r="AT257" i="9"/>
  <c r="AT259" i="9" s="1"/>
  <c r="AT322" i="9"/>
  <c r="AU323" i="9" s="1"/>
  <c r="BB320" i="9"/>
  <c r="AL336" i="9"/>
  <c r="AH336" i="9"/>
  <c r="AI336" i="9"/>
  <c r="AK336" i="9"/>
  <c r="AO336" i="9"/>
  <c r="AJ336" i="9"/>
  <c r="AS332" i="9"/>
  <c r="AS329" i="9"/>
  <c r="Y123" i="11"/>
  <c r="AS323" i="9"/>
  <c r="AG336" i="9"/>
  <c r="AP336" i="9"/>
  <c r="AK324" i="9"/>
  <c r="AL324" i="9" s="1"/>
  <c r="AM324" i="9" s="1"/>
  <c r="AN324" i="9" s="1"/>
  <c r="AO324" i="9" s="1"/>
  <c r="AI377" i="9"/>
  <c r="BT259" i="9"/>
  <c r="CD257" i="9"/>
  <c r="BJ329" i="9"/>
  <c r="BJ332" i="9"/>
  <c r="AI315" i="9"/>
  <c r="AJ407" i="9"/>
  <c r="AJ395" i="9"/>
  <c r="AL263" i="9"/>
  <c r="AJ290" i="9"/>
  <c r="AK361" i="9"/>
  <c r="AI306" i="9"/>
  <c r="AK393" i="9"/>
  <c r="AK302" i="9"/>
  <c r="AI410" i="9"/>
  <c r="AJ375" i="9"/>
  <c r="AJ363" i="9"/>
  <c r="AL303" i="9"/>
  <c r="AL304" i="9"/>
  <c r="AM261" i="9"/>
  <c r="BK322" i="9"/>
  <c r="BT320" i="9"/>
  <c r="AE334" i="9"/>
  <c r="AW323" i="9" l="1"/>
  <c r="AV323" i="9"/>
  <c r="AT323" i="9"/>
  <c r="AS336" i="9"/>
  <c r="BB322" i="9"/>
  <c r="BB323" i="9" s="1"/>
  <c r="Z121" i="11"/>
  <c r="BC320" i="9"/>
  <c r="AT332" i="9"/>
  <c r="AT329" i="9"/>
  <c r="BA323" i="9"/>
  <c r="AY323" i="9"/>
  <c r="AZ323" i="9"/>
  <c r="BB257" i="9"/>
  <c r="AX323" i="9"/>
  <c r="AP324" i="9"/>
  <c r="AQ324" i="9" s="1"/>
  <c r="AR324" i="9" s="1"/>
  <c r="AF334" i="9"/>
  <c r="AJ306" i="9"/>
  <c r="AL393" i="9"/>
  <c r="AL302" i="9"/>
  <c r="AJ410" i="9"/>
  <c r="AM263" i="9"/>
  <c r="AJ377" i="9"/>
  <c r="BK329" i="9"/>
  <c r="BK332" i="9"/>
  <c r="BT322" i="9"/>
  <c r="CD320" i="9"/>
  <c r="AM303" i="9"/>
  <c r="AM304" i="9"/>
  <c r="AN261" i="9"/>
  <c r="AK375" i="9"/>
  <c r="AK363" i="9"/>
  <c r="AJ315" i="9"/>
  <c r="AK290" i="9"/>
  <c r="AL361" i="9"/>
  <c r="AK407" i="9"/>
  <c r="AK395" i="9"/>
  <c r="AI308" i="9"/>
  <c r="CD259" i="9"/>
  <c r="BA336" i="9" l="1"/>
  <c r="BB332" i="9"/>
  <c r="BB329" i="9"/>
  <c r="AU336" i="9"/>
  <c r="BB259" i="9"/>
  <c r="BC257" i="9"/>
  <c r="BL257" i="9" s="1"/>
  <c r="BB336" i="9"/>
  <c r="AV336" i="9"/>
  <c r="AZ336" i="9"/>
  <c r="AW336" i="9"/>
  <c r="BC322" i="9"/>
  <c r="BJ323" i="9" s="1"/>
  <c r="BL320" i="9"/>
  <c r="AY336" i="9"/>
  <c r="AX336" i="9"/>
  <c r="AT336" i="9"/>
  <c r="AS324" i="9"/>
  <c r="AT324" i="9" s="1"/>
  <c r="AU324" i="9" s="1"/>
  <c r="AV324" i="9" s="1"/>
  <c r="AW324" i="9" s="1"/>
  <c r="AX324" i="9" s="1"/>
  <c r="AY324" i="9" s="1"/>
  <c r="AG334" i="9"/>
  <c r="AK306" i="9"/>
  <c r="AL407" i="9"/>
  <c r="AL395" i="9"/>
  <c r="CD322" i="9"/>
  <c r="AN263" i="9"/>
  <c r="BT332" i="9"/>
  <c r="BT329" i="9"/>
  <c r="AK315" i="9"/>
  <c r="AJ308" i="9"/>
  <c r="AK410" i="9"/>
  <c r="AN304" i="9"/>
  <c r="AN303" i="9"/>
  <c r="AO261" i="9"/>
  <c r="AK377" i="9"/>
  <c r="AL290" i="9"/>
  <c r="AM361" i="9"/>
  <c r="AL375" i="9"/>
  <c r="AL363" i="9"/>
  <c r="AM302" i="9"/>
  <c r="AM393" i="9"/>
  <c r="BL259" i="9" l="1"/>
  <c r="BM257" i="9"/>
  <c r="BC323" i="9"/>
  <c r="BI323" i="9"/>
  <c r="BE323" i="9"/>
  <c r="BH323" i="9"/>
  <c r="BC259" i="9"/>
  <c r="BD323" i="9"/>
  <c r="BL322" i="9"/>
  <c r="BM320" i="9"/>
  <c r="BV320" i="9" s="1"/>
  <c r="AA121" i="11"/>
  <c r="BC332" i="9"/>
  <c r="BC329" i="9"/>
  <c r="BD336" i="9" s="1"/>
  <c r="BK323" i="9"/>
  <c r="BF323" i="9"/>
  <c r="BL323" i="9"/>
  <c r="BG323" i="9"/>
  <c r="Z123" i="11"/>
  <c r="AZ324" i="9"/>
  <c r="BA324" i="9" s="1"/>
  <c r="BB324" i="9" s="1"/>
  <c r="BC324" i="9" s="1"/>
  <c r="BD324" i="9" s="1"/>
  <c r="BE324" i="9" s="1"/>
  <c r="BF324" i="9" s="1"/>
  <c r="BG324" i="9" s="1"/>
  <c r="BH324" i="9" s="1"/>
  <c r="BI324" i="9" s="1"/>
  <c r="AH334" i="9"/>
  <c r="AL315" i="9"/>
  <c r="AL306" i="9"/>
  <c r="AL377" i="9"/>
  <c r="AK308" i="9"/>
  <c r="AO304" i="9"/>
  <c r="AO303" i="9"/>
  <c r="AP261" i="9"/>
  <c r="AO263" i="9"/>
  <c r="CD329" i="9"/>
  <c r="CD332" i="9"/>
  <c r="AN393" i="9"/>
  <c r="AN302" i="9"/>
  <c r="AM290" i="9"/>
  <c r="AM375" i="9"/>
  <c r="AM363" i="9"/>
  <c r="AN361" i="9"/>
  <c r="AL410" i="9"/>
  <c r="AM407" i="9"/>
  <c r="AM395" i="9"/>
  <c r="U320" i="9"/>
  <c r="BC336" i="9" l="1"/>
  <c r="BK336" i="9"/>
  <c r="BI336" i="9"/>
  <c r="BV322" i="9"/>
  <c r="CB323" i="9" s="1"/>
  <c r="AB121" i="11"/>
  <c r="BH336" i="9"/>
  <c r="BE336" i="9"/>
  <c r="BF336" i="9"/>
  <c r="BG336" i="9"/>
  <c r="BM322" i="9"/>
  <c r="BU323" i="9" s="1"/>
  <c r="BJ336" i="9"/>
  <c r="BM259" i="9"/>
  <c r="BV257" i="9"/>
  <c r="BL332" i="9"/>
  <c r="BL329" i="9"/>
  <c r="AA123" i="11"/>
  <c r="BJ324" i="9"/>
  <c r="BK324" i="9" s="1"/>
  <c r="AI334" i="9"/>
  <c r="AN407" i="9"/>
  <c r="AN395" i="9"/>
  <c r="AM377" i="9"/>
  <c r="AN375" i="9"/>
  <c r="AN363" i="9"/>
  <c r="AP304" i="9"/>
  <c r="AP303" i="9"/>
  <c r="AP263" i="9"/>
  <c r="AQ261" i="9"/>
  <c r="AM315" i="9"/>
  <c r="AM306" i="9"/>
  <c r="AO302" i="9"/>
  <c r="AO393" i="9"/>
  <c r="AO361" i="9"/>
  <c r="AM410" i="9"/>
  <c r="AL308" i="9"/>
  <c r="AN290" i="9"/>
  <c r="U322" i="9"/>
  <c r="U121" i="11"/>
  <c r="U257" i="9"/>
  <c r="CC323" i="9" l="1"/>
  <c r="BS323" i="9"/>
  <c r="BZ323" i="9"/>
  <c r="BW323" i="9"/>
  <c r="BV259" i="9"/>
  <c r="BV323" i="9"/>
  <c r="BV332" i="9"/>
  <c r="BV329" i="9"/>
  <c r="CC336" i="9" s="1"/>
  <c r="AB123" i="11"/>
  <c r="CE328" i="9"/>
  <c r="BM332" i="9"/>
  <c r="BM329" i="9"/>
  <c r="BQ323" i="9"/>
  <c r="CD323" i="9"/>
  <c r="CE323" i="9"/>
  <c r="BR323" i="9"/>
  <c r="BO323" i="9"/>
  <c r="BP323" i="9"/>
  <c r="BL336" i="9"/>
  <c r="BX323" i="9"/>
  <c r="BN323" i="9"/>
  <c r="CA323" i="9"/>
  <c r="BY323" i="9"/>
  <c r="BT323" i="9"/>
  <c r="BN336" i="9"/>
  <c r="BM323" i="9"/>
  <c r="BL324" i="9"/>
  <c r="BM324" i="9" s="1"/>
  <c r="BN324" i="9" s="1"/>
  <c r="BO324" i="9" s="1"/>
  <c r="BP324" i="9" s="1"/>
  <c r="BQ324" i="9" s="1"/>
  <c r="BR324" i="9" s="1"/>
  <c r="BS324" i="9" s="1"/>
  <c r="AJ334" i="9"/>
  <c r="AM308" i="9"/>
  <c r="AQ304" i="9"/>
  <c r="AQ303" i="9"/>
  <c r="AQ263" i="9"/>
  <c r="AR261" i="9"/>
  <c r="AP393" i="9"/>
  <c r="AP302" i="9"/>
  <c r="AO375" i="9"/>
  <c r="AO363" i="9"/>
  <c r="AP361" i="9"/>
  <c r="AN306" i="9"/>
  <c r="AN315" i="9"/>
  <c r="AO407" i="9"/>
  <c r="AO395" i="9"/>
  <c r="AO290" i="9"/>
  <c r="AN377" i="9"/>
  <c r="AN410" i="9"/>
  <c r="U329" i="9"/>
  <c r="U328" i="9"/>
  <c r="U259" i="9"/>
  <c r="U123" i="11"/>
  <c r="BZ336" i="9" l="1"/>
  <c r="BX336" i="9"/>
  <c r="BT336" i="9"/>
  <c r="BW336" i="9"/>
  <c r="CB336" i="9"/>
  <c r="BY336" i="9"/>
  <c r="U330" i="9"/>
  <c r="CE336" i="9"/>
  <c r="CD336" i="9"/>
  <c r="CA336" i="9"/>
  <c r="BS336" i="9"/>
  <c r="BR336" i="9"/>
  <c r="BU336" i="9"/>
  <c r="BQ336" i="9"/>
  <c r="BO336" i="9"/>
  <c r="BV336" i="9"/>
  <c r="BM336" i="9"/>
  <c r="CE327" i="9"/>
  <c r="CE332" i="9"/>
  <c r="BP336" i="9"/>
  <c r="BT324" i="9"/>
  <c r="AK334" i="9"/>
  <c r="AO306" i="9"/>
  <c r="AN308" i="9"/>
  <c r="AQ302" i="9"/>
  <c r="AQ393" i="9"/>
  <c r="AQ361" i="9"/>
  <c r="AO377" i="9"/>
  <c r="AP290" i="9"/>
  <c r="AP375" i="9"/>
  <c r="AP363" i="9"/>
  <c r="AP407" i="9"/>
  <c r="AP395" i="9"/>
  <c r="AO410" i="9"/>
  <c r="AR303" i="9"/>
  <c r="AR304" i="9"/>
  <c r="AS261" i="9"/>
  <c r="AR263" i="9"/>
  <c r="AO315" i="9"/>
  <c r="U332" i="9"/>
  <c r="U336" i="9"/>
  <c r="U327" i="9"/>
  <c r="CC326" i="9" l="1"/>
  <c r="BG326" i="9"/>
  <c r="Z326" i="9"/>
  <c r="BY326" i="9"/>
  <c r="BB326" i="9"/>
  <c r="BI326" i="9"/>
  <c r="BK326" i="9"/>
  <c r="AZ326" i="9"/>
  <c r="AN326" i="9"/>
  <c r="BZ326" i="9"/>
  <c r="AS326" i="9"/>
  <c r="AI326" i="9"/>
  <c r="AB326" i="9"/>
  <c r="X326" i="9"/>
  <c r="BH326" i="9"/>
  <c r="BA326" i="9"/>
  <c r="BV326" i="9"/>
  <c r="U326" i="9"/>
  <c r="AW326" i="9"/>
  <c r="AF326" i="9"/>
  <c r="AL326" i="9"/>
  <c r="AA326" i="9"/>
  <c r="Y326" i="9"/>
  <c r="AQ326" i="9"/>
  <c r="AH326" i="9"/>
  <c r="AP326" i="9"/>
  <c r="BU326" i="9"/>
  <c r="AR326" i="9"/>
  <c r="BC326" i="9"/>
  <c r="BX326" i="9"/>
  <c r="AC326" i="9"/>
  <c r="BO326" i="9"/>
  <c r="BD326" i="9"/>
  <c r="CD326" i="9"/>
  <c r="BM326" i="9"/>
  <c r="CA326" i="9"/>
  <c r="AG326" i="9"/>
  <c r="CE326" i="9"/>
  <c r="AX326" i="9"/>
  <c r="BL326" i="9"/>
  <c r="AK326" i="9"/>
  <c r="AJ326" i="9"/>
  <c r="BE326" i="9"/>
  <c r="AO326" i="9"/>
  <c r="CB326" i="9"/>
  <c r="AT326" i="9"/>
  <c r="BT326" i="9"/>
  <c r="BF326" i="9"/>
  <c r="AY326" i="9"/>
  <c r="BW326" i="9"/>
  <c r="AU326" i="9"/>
  <c r="BS326" i="9"/>
  <c r="BR326" i="9"/>
  <c r="BJ326" i="9"/>
  <c r="AD326" i="9"/>
  <c r="AM326" i="9"/>
  <c r="AV326" i="9"/>
  <c r="BQ326" i="9"/>
  <c r="BP326" i="9"/>
  <c r="AE326" i="9"/>
  <c r="BN326" i="9"/>
  <c r="X337" i="9"/>
  <c r="Y337" i="9" s="1"/>
  <c r="Z337" i="9" s="1"/>
  <c r="BU324" i="9"/>
  <c r="AL334" i="9"/>
  <c r="AQ290" i="9"/>
  <c r="AP315" i="9"/>
  <c r="AQ407" i="9"/>
  <c r="AQ395" i="9"/>
  <c r="AP377" i="9"/>
  <c r="AS304" i="9"/>
  <c r="AS303" i="9"/>
  <c r="AS263" i="9"/>
  <c r="AT261" i="9"/>
  <c r="AO308" i="9"/>
  <c r="AP410" i="9"/>
  <c r="AR361" i="9"/>
  <c r="AR302" i="9"/>
  <c r="AR393" i="9"/>
  <c r="AP306" i="9"/>
  <c r="AQ375" i="9"/>
  <c r="AQ363" i="9"/>
  <c r="AA337" i="9" l="1"/>
  <c r="BV324" i="9"/>
  <c r="AM334" i="9"/>
  <c r="AQ377" i="9"/>
  <c r="AP308" i="9"/>
  <c r="AR375" i="9"/>
  <c r="AR363" i="9"/>
  <c r="AQ315" i="9"/>
  <c r="AT303" i="9"/>
  <c r="AT304" i="9"/>
  <c r="AU261" i="9"/>
  <c r="AT263" i="9"/>
  <c r="AQ306" i="9"/>
  <c r="AS361" i="9"/>
  <c r="AQ410" i="9"/>
  <c r="AS393" i="9"/>
  <c r="AS302" i="9"/>
  <c r="AR407" i="9"/>
  <c r="AR395" i="9"/>
  <c r="AR290" i="9"/>
  <c r="AB337" i="9"/>
  <c r="BW324" i="9" l="1"/>
  <c r="AN334" i="9"/>
  <c r="AQ308" i="9"/>
  <c r="AU304" i="9"/>
  <c r="AU303" i="9"/>
  <c r="AU263" i="9"/>
  <c r="AV261" i="9"/>
  <c r="AT361" i="9"/>
  <c r="AC337" i="9"/>
  <c r="AD337" i="9" s="1"/>
  <c r="AE337" i="9" s="1"/>
  <c r="AT393" i="9"/>
  <c r="AT302" i="9"/>
  <c r="AR410" i="9"/>
  <c r="AR315" i="9"/>
  <c r="AR377" i="9"/>
  <c r="AR306" i="9"/>
  <c r="AS290" i="9"/>
  <c r="AS407" i="9"/>
  <c r="AS395" i="9"/>
  <c r="AS375" i="9"/>
  <c r="AS363" i="9"/>
  <c r="BX324" i="9" l="1"/>
  <c r="AO334" i="9"/>
  <c r="AF337" i="9"/>
  <c r="AT407" i="9"/>
  <c r="AT395" i="9"/>
  <c r="AS306" i="9"/>
  <c r="AS315" i="9"/>
  <c r="AT290" i="9"/>
  <c r="AV304" i="9"/>
  <c r="AV303" i="9"/>
  <c r="AV263" i="9"/>
  <c r="AW261" i="9"/>
  <c r="AU361" i="9"/>
  <c r="AS410" i="9"/>
  <c r="AR308" i="9"/>
  <c r="AS377" i="9"/>
  <c r="AT375" i="9"/>
  <c r="AT363" i="9"/>
  <c r="AU393" i="9"/>
  <c r="AU302" i="9"/>
  <c r="BY324" i="9" l="1"/>
  <c r="AP334" i="9"/>
  <c r="AT306" i="9"/>
  <c r="AU290" i="9"/>
  <c r="AU375" i="9"/>
  <c r="AU363" i="9"/>
  <c r="AT315" i="9"/>
  <c r="AU407" i="9"/>
  <c r="AU395" i="9"/>
  <c r="AW304" i="9"/>
  <c r="AW303" i="9"/>
  <c r="AW263" i="9"/>
  <c r="AX261" i="9"/>
  <c r="AV302" i="9"/>
  <c r="AV393" i="9"/>
  <c r="AS308" i="9"/>
  <c r="AT377" i="9"/>
  <c r="AV361" i="9"/>
  <c r="AT410" i="9"/>
  <c r="AG337" i="9"/>
  <c r="BZ324" i="9" l="1"/>
  <c r="AQ334" i="9"/>
  <c r="AX304" i="9"/>
  <c r="AX303" i="9"/>
  <c r="AY261" i="9"/>
  <c r="AX263" i="9"/>
  <c r="AU315" i="9"/>
  <c r="AV375" i="9"/>
  <c r="AV363" i="9"/>
  <c r="AW302" i="9"/>
  <c r="AW393" i="9"/>
  <c r="AV290" i="9"/>
  <c r="AU410" i="9"/>
  <c r="AW361" i="9"/>
  <c r="AU377" i="9"/>
  <c r="AU306" i="9"/>
  <c r="AV407" i="9"/>
  <c r="AV395" i="9"/>
  <c r="AT308" i="9"/>
  <c r="AH337" i="9"/>
  <c r="CA324" i="9" l="1"/>
  <c r="AR334" i="9"/>
  <c r="AW290" i="9"/>
  <c r="AV377" i="9"/>
  <c r="AV306" i="9"/>
  <c r="AV315" i="9"/>
  <c r="AU308" i="9"/>
  <c r="AW407" i="9"/>
  <c r="AW395" i="9"/>
  <c r="AV410" i="9"/>
  <c r="AY303" i="9"/>
  <c r="AY304" i="9"/>
  <c r="AZ261" i="9"/>
  <c r="AY263" i="9"/>
  <c r="AW375" i="9"/>
  <c r="AW363" i="9"/>
  <c r="AX302" i="9"/>
  <c r="AX393" i="9"/>
  <c r="AI337" i="9"/>
  <c r="AX361" i="9"/>
  <c r="CB324" i="9" l="1"/>
  <c r="AS334" i="9"/>
  <c r="AZ304" i="9"/>
  <c r="AZ303" i="9"/>
  <c r="AZ263" i="9"/>
  <c r="BA261" i="9"/>
  <c r="AX290" i="9"/>
  <c r="AW410" i="9"/>
  <c r="AY302" i="9"/>
  <c r="AY393" i="9"/>
  <c r="AW315" i="9"/>
  <c r="AW377" i="9"/>
  <c r="AV308" i="9"/>
  <c r="AW306" i="9"/>
  <c r="AJ337" i="9"/>
  <c r="AX375" i="9"/>
  <c r="AX363" i="9"/>
  <c r="AX407" i="9"/>
  <c r="AX395" i="9"/>
  <c r="AY361" i="9"/>
  <c r="CC324" i="9" l="1"/>
  <c r="AT334" i="9"/>
  <c r="AX306" i="9"/>
  <c r="AX377" i="9"/>
  <c r="BA303" i="9"/>
  <c r="BA304" i="9"/>
  <c r="BA263" i="9"/>
  <c r="BB261" i="9"/>
  <c r="AK337" i="9"/>
  <c r="AY375" i="9"/>
  <c r="AY363" i="9"/>
  <c r="AZ393" i="9"/>
  <c r="AZ302" i="9"/>
  <c r="AW308" i="9"/>
  <c r="AY407" i="9"/>
  <c r="AY395" i="9"/>
  <c r="AZ361" i="9"/>
  <c r="AX315" i="9"/>
  <c r="AX410" i="9"/>
  <c r="AY290" i="9"/>
  <c r="CD324" i="9" l="1"/>
  <c r="AU334" i="9"/>
  <c r="AY306" i="9"/>
  <c r="AZ407" i="9"/>
  <c r="AZ395" i="9"/>
  <c r="BA361" i="9"/>
  <c r="BA302" i="9"/>
  <c r="BA393" i="9"/>
  <c r="AY410" i="9"/>
  <c r="AY377" i="9"/>
  <c r="AX308" i="9"/>
  <c r="AY315" i="9"/>
  <c r="AL337" i="9"/>
  <c r="BB303" i="9"/>
  <c r="BB304" i="9"/>
  <c r="BB263" i="9"/>
  <c r="BC261" i="9"/>
  <c r="AZ375" i="9"/>
  <c r="AZ363" i="9"/>
  <c r="AZ290" i="9"/>
  <c r="CE324" i="9" l="1"/>
  <c r="AV334" i="9"/>
  <c r="BC303" i="9"/>
  <c r="BC304" i="9"/>
  <c r="BD261" i="9"/>
  <c r="BC263" i="9"/>
  <c r="AZ315" i="9"/>
  <c r="BA407" i="9"/>
  <c r="BA395" i="9"/>
  <c r="AM337" i="9"/>
  <c r="BB361" i="9"/>
  <c r="BA375" i="9"/>
  <c r="BA363" i="9"/>
  <c r="AY308" i="9"/>
  <c r="AZ306" i="9"/>
  <c r="BB302" i="9"/>
  <c r="BB393" i="9"/>
  <c r="AZ377" i="9"/>
  <c r="BA290" i="9"/>
  <c r="AZ410" i="9"/>
  <c r="CF324" i="9" l="1"/>
  <c r="AW334" i="9"/>
  <c r="BB407" i="9"/>
  <c r="BB395" i="9"/>
  <c r="AN337" i="9"/>
  <c r="BD303" i="9"/>
  <c r="BD304" i="9"/>
  <c r="BD263" i="9"/>
  <c r="BE261" i="9"/>
  <c r="BC361" i="9"/>
  <c r="BA315" i="9"/>
  <c r="BC393" i="9"/>
  <c r="BC302" i="9"/>
  <c r="AZ308" i="9"/>
  <c r="BA410" i="9"/>
  <c r="BA377" i="9"/>
  <c r="BB290" i="9"/>
  <c r="BA306" i="9"/>
  <c r="BB375" i="9"/>
  <c r="BB363" i="9"/>
  <c r="U324" i="9"/>
  <c r="AX334" i="9" l="1"/>
  <c r="BD361" i="9"/>
  <c r="BC290" i="9"/>
  <c r="BD302" i="9"/>
  <c r="BD393" i="9"/>
  <c r="BA308" i="9"/>
  <c r="BC407" i="9"/>
  <c r="BC395" i="9"/>
  <c r="AO337" i="9"/>
  <c r="BB315" i="9"/>
  <c r="BC375" i="9"/>
  <c r="BC363" i="9"/>
  <c r="BB377" i="9"/>
  <c r="BE303" i="9"/>
  <c r="BE304" i="9"/>
  <c r="BE263" i="9"/>
  <c r="BF261" i="9"/>
  <c r="BB410" i="9"/>
  <c r="BB306" i="9"/>
  <c r="AY334" i="9" l="1"/>
  <c r="BC315" i="9"/>
  <c r="BD407" i="9"/>
  <c r="BD395" i="9"/>
  <c r="BB308" i="9"/>
  <c r="BF304" i="9"/>
  <c r="BF303" i="9"/>
  <c r="BF263" i="9"/>
  <c r="BG261" i="9"/>
  <c r="BC377" i="9"/>
  <c r="BD290" i="9"/>
  <c r="BC306" i="9"/>
  <c r="BE361" i="9"/>
  <c r="AP337" i="9"/>
  <c r="BE393" i="9"/>
  <c r="BE302" i="9"/>
  <c r="BC410" i="9"/>
  <c r="BD375" i="9"/>
  <c r="BD363" i="9"/>
  <c r="AZ334" i="9" l="1"/>
  <c r="BE407" i="9"/>
  <c r="BE395" i="9"/>
  <c r="BD377" i="9"/>
  <c r="AQ337" i="9"/>
  <c r="BD315" i="9"/>
  <c r="BE375" i="9"/>
  <c r="BE363" i="9"/>
  <c r="BC308" i="9"/>
  <c r="BD410" i="9"/>
  <c r="BF361" i="9"/>
  <c r="BG303" i="9"/>
  <c r="BG304" i="9"/>
  <c r="BH261" i="9"/>
  <c r="BG263" i="9"/>
  <c r="BE290" i="9"/>
  <c r="BF393" i="9"/>
  <c r="BF302" i="9"/>
  <c r="BD306" i="9"/>
  <c r="BA334" i="9" l="1"/>
  <c r="BE306" i="9"/>
  <c r="BF375" i="9"/>
  <c r="BF363" i="9"/>
  <c r="BH303" i="9"/>
  <c r="BH304" i="9"/>
  <c r="BH263" i="9"/>
  <c r="BI261" i="9"/>
  <c r="BG361" i="9"/>
  <c r="BG302" i="9"/>
  <c r="BG393" i="9"/>
  <c r="BE377" i="9"/>
  <c r="BE410" i="9"/>
  <c r="BD308" i="9"/>
  <c r="BE315" i="9"/>
  <c r="BF290" i="9"/>
  <c r="BF407" i="9"/>
  <c r="BF395" i="9"/>
  <c r="AR337" i="9"/>
  <c r="BB334" i="9" l="1"/>
  <c r="BH393" i="9"/>
  <c r="BH302" i="9"/>
  <c r="BF315" i="9"/>
  <c r="AS337" i="9"/>
  <c r="BG407" i="9"/>
  <c r="BG395" i="9"/>
  <c r="BF410" i="9"/>
  <c r="BG290" i="9"/>
  <c r="BG375" i="9"/>
  <c r="BG363" i="9"/>
  <c r="BI303" i="9"/>
  <c r="BI304" i="9"/>
  <c r="BI263" i="9"/>
  <c r="BJ261" i="9"/>
  <c r="BF306" i="9"/>
  <c r="BF377" i="9"/>
  <c r="BH361" i="9"/>
  <c r="BE308" i="9"/>
  <c r="BC334" i="9" l="1"/>
  <c r="BG306" i="9"/>
  <c r="BI361" i="9"/>
  <c r="BI302" i="9"/>
  <c r="BI393" i="9"/>
  <c r="BH375" i="9"/>
  <c r="BH363" i="9"/>
  <c r="AT337" i="9"/>
  <c r="BG410" i="9"/>
  <c r="BG377" i="9"/>
  <c r="BH290" i="9"/>
  <c r="BH407" i="9"/>
  <c r="BH395" i="9"/>
  <c r="BF308" i="9"/>
  <c r="BJ303" i="9"/>
  <c r="BJ304" i="9"/>
  <c r="BJ263" i="9"/>
  <c r="BK261" i="9"/>
  <c r="BG315" i="9"/>
  <c r="BD334" i="9" l="1"/>
  <c r="BJ393" i="9"/>
  <c r="BJ302" i="9"/>
  <c r="BI407" i="9"/>
  <c r="BI395" i="9"/>
  <c r="BG308" i="9"/>
  <c r="BI290" i="9"/>
  <c r="BH306" i="9"/>
  <c r="AU337" i="9"/>
  <c r="BK304" i="9"/>
  <c r="BK303" i="9"/>
  <c r="BK263" i="9"/>
  <c r="BL261" i="9"/>
  <c r="BJ361" i="9"/>
  <c r="BH377" i="9"/>
  <c r="BI375" i="9"/>
  <c r="BI363" i="9"/>
  <c r="BH410" i="9"/>
  <c r="BH315" i="9"/>
  <c r="BE334" i="9" l="1"/>
  <c r="BL304" i="9"/>
  <c r="BL303" i="9"/>
  <c r="BL263" i="9"/>
  <c r="BM261" i="9"/>
  <c r="BI315" i="9"/>
  <c r="BK361" i="9"/>
  <c r="BJ375" i="9"/>
  <c r="BJ363" i="9"/>
  <c r="BI410" i="9"/>
  <c r="AV337" i="9"/>
  <c r="BI377" i="9"/>
  <c r="BH308" i="9"/>
  <c r="BJ290" i="9"/>
  <c r="BJ407" i="9"/>
  <c r="BJ395" i="9"/>
  <c r="BI306" i="9"/>
  <c r="BK393" i="9"/>
  <c r="BK302" i="9"/>
  <c r="BF334" i="9" l="1"/>
  <c r="BJ377" i="9"/>
  <c r="AW337" i="9"/>
  <c r="BJ315" i="9"/>
  <c r="BJ306" i="9"/>
  <c r="BK290" i="9"/>
  <c r="BI308" i="9"/>
  <c r="BM304" i="9"/>
  <c r="BM303" i="9"/>
  <c r="BM263" i="9"/>
  <c r="BN261" i="9"/>
  <c r="BK407" i="9"/>
  <c r="BK395" i="9"/>
  <c r="BL302" i="9"/>
  <c r="BL393" i="9"/>
  <c r="BJ410" i="9"/>
  <c r="BK375" i="9"/>
  <c r="BK363" i="9"/>
  <c r="BL361" i="9"/>
  <c r="BG334" i="9" l="1"/>
  <c r="BL407" i="9"/>
  <c r="BL395" i="9"/>
  <c r="BJ308" i="9"/>
  <c r="BK315" i="9"/>
  <c r="BK306" i="9"/>
  <c r="AX337" i="9"/>
  <c r="BN304" i="9"/>
  <c r="BN303" i="9"/>
  <c r="BN263" i="9"/>
  <c r="BO261" i="9"/>
  <c r="BK410" i="9"/>
  <c r="BM361" i="9"/>
  <c r="BL375" i="9"/>
  <c r="BL363" i="9"/>
  <c r="BM302" i="9"/>
  <c r="BM393" i="9"/>
  <c r="BL290" i="9"/>
  <c r="BK377" i="9"/>
  <c r="BH334" i="9" l="1"/>
  <c r="BN361" i="9"/>
  <c r="BN393" i="9"/>
  <c r="BN302" i="9"/>
  <c r="BM290" i="9"/>
  <c r="BL315" i="9"/>
  <c r="BM407" i="9"/>
  <c r="BM395" i="9"/>
  <c r="AY337" i="9"/>
  <c r="BK308" i="9"/>
  <c r="BO303" i="9"/>
  <c r="BO304" i="9"/>
  <c r="BO263" i="9"/>
  <c r="BP261" i="9"/>
  <c r="BL410" i="9"/>
  <c r="BL377" i="9"/>
  <c r="BL306" i="9"/>
  <c r="BM375" i="9"/>
  <c r="BM363" i="9"/>
  <c r="BI334" i="9" l="1"/>
  <c r="BM306" i="9"/>
  <c r="BM315" i="9"/>
  <c r="BM377" i="9"/>
  <c r="BO361" i="9"/>
  <c r="BN290" i="9"/>
  <c r="BL308" i="9"/>
  <c r="BO302" i="9"/>
  <c r="BO393" i="9"/>
  <c r="BM410" i="9"/>
  <c r="BN407" i="9"/>
  <c r="BN395" i="9"/>
  <c r="BP303" i="9"/>
  <c r="BP304" i="9"/>
  <c r="BP263" i="9"/>
  <c r="BQ261" i="9"/>
  <c r="BN375" i="9"/>
  <c r="BN363" i="9"/>
  <c r="AZ337" i="9"/>
  <c r="BJ334" i="9" l="1"/>
  <c r="BN410" i="9"/>
  <c r="BQ303" i="9"/>
  <c r="BQ304" i="9"/>
  <c r="BQ263" i="9"/>
  <c r="BR261" i="9"/>
  <c r="BN315" i="9"/>
  <c r="BM308" i="9"/>
  <c r="BA337" i="9"/>
  <c r="BN377" i="9"/>
  <c r="BP361" i="9"/>
  <c r="BP393" i="9"/>
  <c r="BP302" i="9"/>
  <c r="BO407" i="9"/>
  <c r="BO395" i="9"/>
  <c r="BO375" i="9"/>
  <c r="BO363" i="9"/>
  <c r="BO290" i="9"/>
  <c r="BN306" i="9"/>
  <c r="BK334" i="9" l="1"/>
  <c r="BO377" i="9"/>
  <c r="BQ302" i="9"/>
  <c r="BQ393" i="9"/>
  <c r="BB337" i="9"/>
  <c r="BR303" i="9"/>
  <c r="BR304" i="9"/>
  <c r="BR263" i="9"/>
  <c r="BS261" i="9"/>
  <c r="BN308" i="9"/>
  <c r="BP375" i="9"/>
  <c r="BP363" i="9"/>
  <c r="BO315" i="9"/>
  <c r="BO410" i="9"/>
  <c r="BO306" i="9"/>
  <c r="BP290" i="9"/>
  <c r="BQ361" i="9"/>
  <c r="BP407" i="9"/>
  <c r="BP395" i="9"/>
  <c r="BL334" i="9" l="1"/>
  <c r="BS303" i="9"/>
  <c r="BS304" i="9"/>
  <c r="BS263" i="9"/>
  <c r="BT261" i="9"/>
  <c r="BQ375" i="9"/>
  <c r="BQ363" i="9"/>
  <c r="BP315" i="9"/>
  <c r="BR361" i="9"/>
  <c r="BQ407" i="9"/>
  <c r="BQ395" i="9"/>
  <c r="BP306" i="9"/>
  <c r="BP377" i="9"/>
  <c r="BQ290" i="9"/>
  <c r="BO308" i="9"/>
  <c r="BC337" i="9"/>
  <c r="BR302" i="9"/>
  <c r="BR393" i="9"/>
  <c r="BP410" i="9"/>
  <c r="BM334" i="9" l="1"/>
  <c r="BQ306" i="9"/>
  <c r="BT304" i="9"/>
  <c r="BT303" i="9"/>
  <c r="BT263" i="9"/>
  <c r="BU261" i="9"/>
  <c r="BP308" i="9"/>
  <c r="BS361" i="9"/>
  <c r="BQ410" i="9"/>
  <c r="BD337" i="9"/>
  <c r="BQ315" i="9"/>
  <c r="BS302" i="9"/>
  <c r="BS393" i="9"/>
  <c r="BR407" i="9"/>
  <c r="BR395" i="9"/>
  <c r="BQ377" i="9"/>
  <c r="BR290" i="9"/>
  <c r="BR375" i="9"/>
  <c r="BR363" i="9"/>
  <c r="BN334" i="9" l="1"/>
  <c r="BS375" i="9"/>
  <c r="BS363" i="9"/>
  <c r="BR410" i="9"/>
  <c r="BE337" i="9"/>
  <c r="BR315" i="9"/>
  <c r="BT393" i="9"/>
  <c r="BT302" i="9"/>
  <c r="BR377" i="9"/>
  <c r="BT361" i="9"/>
  <c r="BS407" i="9"/>
  <c r="BS395" i="9"/>
  <c r="BR306" i="9"/>
  <c r="BS290" i="9"/>
  <c r="BU304" i="9"/>
  <c r="BU303" i="9"/>
  <c r="BU263" i="9"/>
  <c r="BV261" i="9"/>
  <c r="BQ308" i="9"/>
  <c r="BO334" i="9" l="1"/>
  <c r="BV303" i="9"/>
  <c r="BV304" i="9"/>
  <c r="BV263" i="9"/>
  <c r="BW261" i="9"/>
  <c r="BR308" i="9"/>
  <c r="BS410" i="9"/>
  <c r="BS306" i="9"/>
  <c r="BT375" i="9"/>
  <c r="BT363" i="9"/>
  <c r="BU361" i="9"/>
  <c r="BU302" i="9"/>
  <c r="BU393" i="9"/>
  <c r="BS315" i="9"/>
  <c r="BS377" i="9"/>
  <c r="BT290" i="9"/>
  <c r="BF337" i="9"/>
  <c r="BT407" i="9"/>
  <c r="BT395" i="9"/>
  <c r="BP334" i="9" l="1"/>
  <c r="BT306" i="9"/>
  <c r="BS308" i="9"/>
  <c r="BG337" i="9"/>
  <c r="BU407" i="9"/>
  <c r="BU395" i="9"/>
  <c r="BU290" i="9"/>
  <c r="BT377" i="9"/>
  <c r="BW303" i="9"/>
  <c r="BW304" i="9"/>
  <c r="BW263" i="9"/>
  <c r="BX261" i="9"/>
  <c r="BU375" i="9"/>
  <c r="BU363" i="9"/>
  <c r="BT410" i="9"/>
  <c r="BT315" i="9"/>
  <c r="BV361" i="9"/>
  <c r="BV393" i="9"/>
  <c r="BV302" i="9"/>
  <c r="BQ334" i="9" l="1"/>
  <c r="BX304" i="9"/>
  <c r="BX303" i="9"/>
  <c r="BX263" i="9"/>
  <c r="BY261" i="9"/>
  <c r="BU410" i="9"/>
  <c r="BV290" i="9"/>
  <c r="BW361" i="9"/>
  <c r="BH337" i="9"/>
  <c r="BV407" i="9"/>
  <c r="BV395" i="9"/>
  <c r="BV375" i="9"/>
  <c r="BV363" i="9"/>
  <c r="BU377" i="9"/>
  <c r="BW393" i="9"/>
  <c r="BW302" i="9"/>
  <c r="BU306" i="9"/>
  <c r="BT308" i="9"/>
  <c r="BU315" i="9"/>
  <c r="BR334" i="9" l="1"/>
  <c r="BV315" i="9"/>
  <c r="BV377" i="9"/>
  <c r="BW375" i="9"/>
  <c r="BW363" i="9"/>
  <c r="BU308" i="9"/>
  <c r="BY304" i="9"/>
  <c r="BY303" i="9"/>
  <c r="BY263" i="9"/>
  <c r="BZ261" i="9"/>
  <c r="BV410" i="9"/>
  <c r="BX393" i="9"/>
  <c r="BX302" i="9"/>
  <c r="BW290" i="9"/>
  <c r="BI337" i="9"/>
  <c r="BX361" i="9"/>
  <c r="BW407" i="9"/>
  <c r="BW395" i="9"/>
  <c r="BV306" i="9"/>
  <c r="BS334" i="9" l="1"/>
  <c r="BW306" i="9"/>
  <c r="BY393" i="9"/>
  <c r="BY302" i="9"/>
  <c r="BJ337" i="9"/>
  <c r="BY361" i="9"/>
  <c r="BX290" i="9"/>
  <c r="BW410" i="9"/>
  <c r="BX407" i="9"/>
  <c r="BX395" i="9"/>
  <c r="BW377" i="9"/>
  <c r="BX375" i="9"/>
  <c r="BX363" i="9"/>
  <c r="BZ304" i="9"/>
  <c r="BZ303" i="9"/>
  <c r="BZ263" i="9"/>
  <c r="CA261" i="9"/>
  <c r="BW315" i="9"/>
  <c r="BV308" i="9"/>
  <c r="BT334" i="9" l="1"/>
  <c r="CA303" i="9"/>
  <c r="CA304" i="9"/>
  <c r="CA263" i="9"/>
  <c r="CB261" i="9"/>
  <c r="BY290" i="9"/>
  <c r="BZ393" i="9"/>
  <c r="BZ302" i="9"/>
  <c r="BX410" i="9"/>
  <c r="BX315" i="9"/>
  <c r="BY407" i="9"/>
  <c r="BY395" i="9"/>
  <c r="BZ361" i="9"/>
  <c r="BX377" i="9"/>
  <c r="BW308" i="9"/>
  <c r="BX306" i="9"/>
  <c r="BY375" i="9"/>
  <c r="BY363" i="9"/>
  <c r="BK337" i="9"/>
  <c r="BU334" i="9" l="1"/>
  <c r="BZ375" i="9"/>
  <c r="BZ363" i="9"/>
  <c r="BZ290" i="9"/>
  <c r="CA393" i="9"/>
  <c r="CA302" i="9"/>
  <c r="BY410" i="9"/>
  <c r="BY306" i="9"/>
  <c r="BY377" i="9"/>
  <c r="CB304" i="9"/>
  <c r="CB303" i="9"/>
  <c r="CB263" i="9"/>
  <c r="CC261" i="9"/>
  <c r="BY315" i="9"/>
  <c r="BX308" i="9"/>
  <c r="CA361" i="9"/>
  <c r="BL337" i="9"/>
  <c r="BZ407" i="9"/>
  <c r="BZ395" i="9"/>
  <c r="BV334" i="9" l="1"/>
  <c r="CB393" i="9"/>
  <c r="CB302" i="9"/>
  <c r="CB361" i="9"/>
  <c r="CC304" i="9"/>
  <c r="CC303" i="9"/>
  <c r="CC263" i="9"/>
  <c r="CD261" i="9"/>
  <c r="BZ410" i="9"/>
  <c r="CA290" i="9"/>
  <c r="BM337" i="9"/>
  <c r="BZ315" i="9"/>
  <c r="CA407" i="9"/>
  <c r="CA395" i="9"/>
  <c r="BZ377" i="9"/>
  <c r="BY308" i="9"/>
  <c r="BZ306" i="9"/>
  <c r="CA375" i="9"/>
  <c r="CA363" i="9"/>
  <c r="BW334" i="9" l="1"/>
  <c r="CD303" i="9"/>
  <c r="CD304" i="9"/>
  <c r="CD263" i="9"/>
  <c r="CE261" i="9"/>
  <c r="CA377" i="9"/>
  <c r="CA306" i="9"/>
  <c r="BZ308" i="9"/>
  <c r="CA315" i="9"/>
  <c r="CB290" i="9"/>
  <c r="BN337" i="9"/>
  <c r="CC393" i="9"/>
  <c r="CC302" i="9"/>
  <c r="CB407" i="9"/>
  <c r="CB395" i="9"/>
  <c r="CC361" i="9"/>
  <c r="CB375" i="9"/>
  <c r="CB363" i="9"/>
  <c r="CA410" i="9"/>
  <c r="U261" i="9"/>
  <c r="BX334" i="9" l="1"/>
  <c r="CD393" i="9"/>
  <c r="CD302" i="9"/>
  <c r="CC290" i="9"/>
  <c r="CC407" i="9"/>
  <c r="CC395" i="9"/>
  <c r="BO337" i="9"/>
  <c r="CB306" i="9"/>
  <c r="CB315" i="9"/>
  <c r="CE304" i="9"/>
  <c r="CE303" i="9"/>
  <c r="CE263" i="9"/>
  <c r="Y95" i="10"/>
  <c r="CB377" i="9"/>
  <c r="CC375" i="9"/>
  <c r="CC363" i="9"/>
  <c r="CB410" i="9"/>
  <c r="CA308" i="9"/>
  <c r="CD361" i="9"/>
  <c r="U304" i="9"/>
  <c r="U303" i="9"/>
  <c r="U263" i="9"/>
  <c r="Z95" i="10" l="1"/>
  <c r="BY334" i="9"/>
  <c r="CC306" i="9"/>
  <c r="CB308" i="9"/>
  <c r="Y102" i="10"/>
  <c r="CD375" i="9"/>
  <c r="CD363" i="9"/>
  <c r="AA25" i="12"/>
  <c r="AB35" i="12"/>
  <c r="Y25" i="12"/>
  <c r="X25" i="12"/>
  <c r="Z35" i="12"/>
  <c r="AA35" i="12"/>
  <c r="Z25" i="12"/>
  <c r="X35" i="12"/>
  <c r="X31" i="12" s="1"/>
  <c r="X30" i="12" s="1"/>
  <c r="Y35" i="12"/>
  <c r="AB25" i="12"/>
  <c r="AA36" i="12"/>
  <c r="Y36" i="12"/>
  <c r="AB36" i="12"/>
  <c r="Z36" i="12"/>
  <c r="CE302" i="9"/>
  <c r="CE393" i="9"/>
  <c r="X90" i="11"/>
  <c r="Y90" i="11"/>
  <c r="Z90" i="11"/>
  <c r="AA90" i="11"/>
  <c r="AB90" i="11"/>
  <c r="CC410" i="9"/>
  <c r="CD290" i="9"/>
  <c r="CC377" i="9"/>
  <c r="CE361" i="9"/>
  <c r="X91" i="11"/>
  <c r="Y91" i="11"/>
  <c r="Z91" i="11"/>
  <c r="AA91" i="11"/>
  <c r="AB91" i="11"/>
  <c r="CD407" i="9"/>
  <c r="CD395" i="9"/>
  <c r="BP337" i="9"/>
  <c r="AA95" i="10"/>
  <c r="CC315" i="9"/>
  <c r="U90" i="11"/>
  <c r="U393" i="9"/>
  <c r="U35" i="12"/>
  <c r="U36" i="12"/>
  <c r="U361" i="9"/>
  <c r="U302" i="9"/>
  <c r="U25" i="12"/>
  <c r="U91" i="11"/>
  <c r="Z102" i="10" l="1"/>
  <c r="Y84" i="11"/>
  <c r="Y94" i="11" s="1"/>
  <c r="Y129" i="11" s="1"/>
  <c r="Y127" i="11" s="1"/>
  <c r="BZ334" i="9"/>
  <c r="AA84" i="11"/>
  <c r="AA94" i="11" s="1"/>
  <c r="AA129" i="11" s="1"/>
  <c r="AA127" i="11" s="1"/>
  <c r="BQ337" i="9"/>
  <c r="Z84" i="11"/>
  <c r="Z94" i="11" s="1"/>
  <c r="Z129" i="11" s="1"/>
  <c r="Z127" i="11" s="1"/>
  <c r="Z31" i="12"/>
  <c r="Z30" i="12" s="1"/>
  <c r="AB31" i="12"/>
  <c r="CD410" i="9"/>
  <c r="CD306" i="9"/>
  <c r="CE399" i="9"/>
  <c r="CE407" i="9"/>
  <c r="CE395" i="9"/>
  <c r="CE290" i="9"/>
  <c r="Y31" i="12"/>
  <c r="Y30" i="12" s="1"/>
  <c r="X84" i="11"/>
  <c r="CC308" i="9"/>
  <c r="CD315" i="9"/>
  <c r="AB84" i="11"/>
  <c r="AB94" i="11" s="1"/>
  <c r="AB129" i="11" s="1"/>
  <c r="AB127" i="11" s="1"/>
  <c r="CD377" i="9"/>
  <c r="AA102" i="10"/>
  <c r="AB95" i="10"/>
  <c r="CE367" i="9"/>
  <c r="CE375" i="9"/>
  <c r="CE363" i="9"/>
  <c r="AA31" i="12"/>
  <c r="AA30" i="12" s="1"/>
  <c r="CC367" i="9"/>
  <c r="AF367" i="9"/>
  <c r="CD367" i="9"/>
  <c r="AQ367" i="9"/>
  <c r="BT367" i="9"/>
  <c r="AJ367" i="9"/>
  <c r="AY399" i="9"/>
  <c r="AG399" i="9"/>
  <c r="AQ399" i="9"/>
  <c r="X367" i="9"/>
  <c r="AP367" i="9"/>
  <c r="AC399" i="9"/>
  <c r="AN399" i="9"/>
  <c r="CB399" i="9"/>
  <c r="AX367" i="9"/>
  <c r="BU399" i="9"/>
  <c r="U375" i="9"/>
  <c r="BI399" i="9"/>
  <c r="Y399" i="9"/>
  <c r="BK399" i="9"/>
  <c r="BV399" i="9"/>
  <c r="BE367" i="9"/>
  <c r="AA367" i="9"/>
  <c r="AM399" i="9"/>
  <c r="AH399" i="9"/>
  <c r="AR399" i="9"/>
  <c r="Y367" i="9"/>
  <c r="BJ367" i="9"/>
  <c r="BW367" i="9"/>
  <c r="BI367" i="9"/>
  <c r="Z399" i="9"/>
  <c r="BZ399" i="9"/>
  <c r="CA367" i="9"/>
  <c r="BR399" i="9"/>
  <c r="BQ367" i="9"/>
  <c r="AE367" i="9"/>
  <c r="BR367" i="9"/>
  <c r="BL367" i="9"/>
  <c r="AW399" i="9"/>
  <c r="U290" i="9"/>
  <c r="AV367" i="9"/>
  <c r="Z367" i="9"/>
  <c r="BS399" i="9"/>
  <c r="AU399" i="9"/>
  <c r="BH399" i="9"/>
  <c r="U395" i="9"/>
  <c r="AW367" i="9"/>
  <c r="BK367" i="9"/>
  <c r="BS367" i="9"/>
  <c r="BD399" i="9"/>
  <c r="AZ367" i="9"/>
  <c r="BG399" i="9"/>
  <c r="AS399" i="9"/>
  <c r="AV399" i="9"/>
  <c r="AL399" i="9"/>
  <c r="BD367" i="9"/>
  <c r="U407" i="9"/>
  <c r="AK399" i="9"/>
  <c r="BB399" i="9"/>
  <c r="BX367" i="9"/>
  <c r="AL367" i="9"/>
  <c r="AS367" i="9"/>
  <c r="BP399" i="9"/>
  <c r="AH367" i="9"/>
  <c r="BY399" i="9"/>
  <c r="BM367" i="9"/>
  <c r="U84" i="11"/>
  <c r="BN367" i="9"/>
  <c r="BL399" i="9"/>
  <c r="BB367" i="9"/>
  <c r="AG367" i="9"/>
  <c r="AF399" i="9"/>
  <c r="BF399" i="9"/>
  <c r="AU367" i="9"/>
  <c r="BO399" i="9"/>
  <c r="AA399" i="9"/>
  <c r="BA399" i="9"/>
  <c r="BN399" i="9"/>
  <c r="BZ367" i="9"/>
  <c r="BH367" i="9"/>
  <c r="BV367" i="9"/>
  <c r="AJ399" i="9"/>
  <c r="CB367" i="9"/>
  <c r="AP399" i="9"/>
  <c r="BM399" i="9"/>
  <c r="AT399" i="9"/>
  <c r="CD399" i="9"/>
  <c r="AN367" i="9"/>
  <c r="AR367" i="9"/>
  <c r="AI399" i="9"/>
  <c r="BY367" i="9"/>
  <c r="AC367" i="9"/>
  <c r="CA399" i="9"/>
  <c r="AD367" i="9"/>
  <c r="U31" i="12"/>
  <c r="AY367" i="9"/>
  <c r="BU367" i="9"/>
  <c r="BC367" i="9"/>
  <c r="AX399" i="9"/>
  <c r="AE399" i="9"/>
  <c r="BO367" i="9"/>
  <c r="AT367" i="9"/>
  <c r="AK367" i="9"/>
  <c r="AB399" i="9"/>
  <c r="BT399" i="9"/>
  <c r="BQ399" i="9"/>
  <c r="AI367" i="9"/>
  <c r="BP367" i="9"/>
  <c r="BW399" i="9"/>
  <c r="AO399" i="9"/>
  <c r="CC399" i="9"/>
  <c r="BC399" i="9"/>
  <c r="BJ399" i="9"/>
  <c r="X399" i="9"/>
  <c r="BF367" i="9"/>
  <c r="AM367" i="9"/>
  <c r="BA367" i="9"/>
  <c r="AD399" i="9"/>
  <c r="BX399" i="9"/>
  <c r="AB367" i="9"/>
  <c r="BE399" i="9"/>
  <c r="U363" i="9"/>
  <c r="AZ399" i="9"/>
  <c r="BG367" i="9"/>
  <c r="AO367" i="9"/>
  <c r="AC95" i="10" l="1"/>
  <c r="CA334" i="9"/>
  <c r="CB369" i="9"/>
  <c r="CB371" i="9" s="1"/>
  <c r="BW369" i="9"/>
  <c r="BW371" i="9" s="1"/>
  <c r="BS369" i="9"/>
  <c r="BS371" i="9" s="1"/>
  <c r="BP369" i="9"/>
  <c r="BP371" i="9" s="1"/>
  <c r="BO369" i="9"/>
  <c r="BO371" i="9" s="1"/>
  <c r="BH369" i="9"/>
  <c r="BH371" i="9" s="1"/>
  <c r="X369" i="9"/>
  <c r="Y369" i="9" s="1"/>
  <c r="Y371" i="9" s="1"/>
  <c r="AU369" i="9"/>
  <c r="AU371" i="9" s="1"/>
  <c r="AV369" i="9"/>
  <c r="AV371" i="9" s="1"/>
  <c r="AW369" i="9"/>
  <c r="AW371" i="9" s="1"/>
  <c r="BD369" i="9"/>
  <c r="BD371" i="9" s="1"/>
  <c r="BE369" i="9"/>
  <c r="BE371" i="9" s="1"/>
  <c r="BF369" i="9"/>
  <c r="BF371" i="9" s="1"/>
  <c r="BG369" i="9"/>
  <c r="BG371" i="9" s="1"/>
  <c r="BN369" i="9"/>
  <c r="BN371" i="9" s="1"/>
  <c r="BQ369" i="9"/>
  <c r="BQ371" i="9" s="1"/>
  <c r="BR369" i="9"/>
  <c r="BR371" i="9" s="1"/>
  <c r="BX369" i="9"/>
  <c r="BX371" i="9" s="1"/>
  <c r="BY369" i="9"/>
  <c r="BY371" i="9" s="1"/>
  <c r="BZ369" i="9"/>
  <c r="BZ371" i="9" s="1"/>
  <c r="CA369" i="9"/>
  <c r="CA371" i="9" s="1"/>
  <c r="CC369" i="9"/>
  <c r="CC371" i="9" s="1"/>
  <c r="CB401" i="9"/>
  <c r="CB403" i="9" s="1"/>
  <c r="CA401" i="9"/>
  <c r="CA403" i="9" s="1"/>
  <c r="BY401" i="9"/>
  <c r="BY403" i="9" s="1"/>
  <c r="BZ401" i="9"/>
  <c r="BZ403" i="9" s="1"/>
  <c r="BX401" i="9"/>
  <c r="BX403" i="9" s="1"/>
  <c r="BS401" i="9"/>
  <c r="BS403" i="9" s="1"/>
  <c r="BR401" i="9"/>
  <c r="BR403" i="9" s="1"/>
  <c r="BQ401" i="9"/>
  <c r="BQ403" i="9" s="1"/>
  <c r="BN401" i="9"/>
  <c r="BN403" i="9" s="1"/>
  <c r="BH401" i="9"/>
  <c r="BH403" i="9" s="1"/>
  <c r="BF401" i="9"/>
  <c r="BF403" i="9" s="1"/>
  <c r="AU401" i="9"/>
  <c r="AU403" i="9" s="1"/>
  <c r="X401" i="9"/>
  <c r="AV401" i="9"/>
  <c r="AV403" i="9" s="1"/>
  <c r="AW401" i="9"/>
  <c r="AW403" i="9" s="1"/>
  <c r="BE401" i="9"/>
  <c r="BE403" i="9" s="1"/>
  <c r="BD401" i="9"/>
  <c r="BD403" i="9" s="1"/>
  <c r="BG401" i="9"/>
  <c r="BG403" i="9" s="1"/>
  <c r="BO401" i="9"/>
  <c r="BO403" i="9" s="1"/>
  <c r="BP401" i="9"/>
  <c r="BP403" i="9" s="1"/>
  <c r="BW401" i="9"/>
  <c r="BW403" i="9" s="1"/>
  <c r="CC401" i="9"/>
  <c r="CC403" i="9" s="1"/>
  <c r="AB102" i="10"/>
  <c r="CE414" i="9"/>
  <c r="CE410" i="9"/>
  <c r="X364" i="9"/>
  <c r="CE401" i="9"/>
  <c r="CE403" i="9" s="1"/>
  <c r="CD308" i="9"/>
  <c r="AB30" i="12"/>
  <c r="X94" i="11"/>
  <c r="CE381" i="9"/>
  <c r="CE377" i="9"/>
  <c r="CE369" i="9"/>
  <c r="CE371" i="9" s="1"/>
  <c r="CE306" i="9"/>
  <c r="CE315" i="9"/>
  <c r="BR337" i="9"/>
  <c r="X396" i="9"/>
  <c r="Y396" i="9" s="1"/>
  <c r="Z396" i="9" s="1"/>
  <c r="U399" i="9"/>
  <c r="AG414" i="9"/>
  <c r="X381" i="9"/>
  <c r="BV381" i="9"/>
  <c r="AD381" i="9"/>
  <c r="AO381" i="9"/>
  <c r="BQ381" i="9"/>
  <c r="AZ381" i="9"/>
  <c r="BB414" i="9"/>
  <c r="BM414" i="9"/>
  <c r="AJ381" i="9"/>
  <c r="U377" i="9"/>
  <c r="CC414" i="9"/>
  <c r="BY414" i="9"/>
  <c r="AE414" i="9"/>
  <c r="BM381" i="9"/>
  <c r="BJ414" i="9"/>
  <c r="BG381" i="9"/>
  <c r="BT381" i="9"/>
  <c r="AM414" i="9"/>
  <c r="U410" i="9"/>
  <c r="AC414" i="9"/>
  <c r="AS414" i="9"/>
  <c r="BP414" i="9"/>
  <c r="AT414" i="9"/>
  <c r="AI381" i="9"/>
  <c r="Z381" i="9"/>
  <c r="AP414" i="9"/>
  <c r="U316" i="9"/>
  <c r="AR381" i="9"/>
  <c r="CB381" i="9"/>
  <c r="BI414" i="9"/>
  <c r="BH414" i="9"/>
  <c r="U30" i="12"/>
  <c r="BE381" i="9"/>
  <c r="BX414" i="9"/>
  <c r="CD381" i="9"/>
  <c r="BY381" i="9"/>
  <c r="U94" i="11"/>
  <c r="AH381" i="9"/>
  <c r="AU414" i="9"/>
  <c r="AX381" i="9"/>
  <c r="Y381" i="9"/>
  <c r="AQ414" i="9"/>
  <c r="AL414" i="9"/>
  <c r="AC381" i="9"/>
  <c r="AL381" i="9"/>
  <c r="AB381" i="9"/>
  <c r="BW414" i="9"/>
  <c r="AW414" i="9"/>
  <c r="BL381" i="9"/>
  <c r="AU381" i="9"/>
  <c r="BZ414" i="9"/>
  <c r="BT414" i="9"/>
  <c r="CA414" i="9"/>
  <c r="AB414" i="9"/>
  <c r="X414" i="9"/>
  <c r="BA414" i="9"/>
  <c r="BF381" i="9"/>
  <c r="BI381" i="9"/>
  <c r="AK381" i="9"/>
  <c r="BK414" i="9"/>
  <c r="AA414" i="9"/>
  <c r="AJ414" i="9"/>
  <c r="CA381" i="9"/>
  <c r="AM381" i="9"/>
  <c r="BG414" i="9"/>
  <c r="AF381" i="9"/>
  <c r="BB381" i="9"/>
  <c r="U306" i="9"/>
  <c r="AG381" i="9"/>
  <c r="AZ414" i="9"/>
  <c r="AV381" i="9"/>
  <c r="AY414" i="9"/>
  <c r="BL414" i="9"/>
  <c r="AT381" i="9"/>
  <c r="BX381" i="9"/>
  <c r="BC381" i="9"/>
  <c r="AA381" i="9"/>
  <c r="BU414" i="9"/>
  <c r="Z414" i="9"/>
  <c r="BK381" i="9"/>
  <c r="AP381" i="9"/>
  <c r="BP381" i="9"/>
  <c r="AO414" i="9"/>
  <c r="BD414" i="9"/>
  <c r="CB414" i="9"/>
  <c r="Y414" i="9"/>
  <c r="BR414" i="9"/>
  <c r="AF414" i="9"/>
  <c r="BA381" i="9"/>
  <c r="BJ381" i="9"/>
  <c r="BW381" i="9"/>
  <c r="CD414" i="9"/>
  <c r="AX414" i="9"/>
  <c r="AH414" i="9"/>
  <c r="BS414" i="9"/>
  <c r="BF414" i="9"/>
  <c r="U367" i="9"/>
  <c r="AE381" i="9"/>
  <c r="AQ381" i="9"/>
  <c r="BO381" i="9"/>
  <c r="BH381" i="9"/>
  <c r="BU381" i="9"/>
  <c r="AW381" i="9"/>
  <c r="BC414" i="9"/>
  <c r="BN414" i="9"/>
  <c r="AN381" i="9"/>
  <c r="BZ381" i="9"/>
  <c r="AV414" i="9"/>
  <c r="AS381" i="9"/>
  <c r="BD381" i="9"/>
  <c r="AD414" i="9"/>
  <c r="BS381" i="9"/>
  <c r="AN414" i="9"/>
  <c r="AK414" i="9"/>
  <c r="BO414" i="9"/>
  <c r="BE414" i="9"/>
  <c r="BQ414" i="9"/>
  <c r="AI414" i="9"/>
  <c r="AY381" i="9"/>
  <c r="BN381" i="9"/>
  <c r="AR414" i="9"/>
  <c r="U315" i="9"/>
  <c r="BV414" i="9"/>
  <c r="CC381" i="9"/>
  <c r="BR381" i="9"/>
  <c r="AC102" i="10" l="1"/>
  <c r="AD95" i="10"/>
  <c r="X371" i="9"/>
  <c r="X373" i="9" s="1"/>
  <c r="CB334" i="9"/>
  <c r="CC416" i="9"/>
  <c r="CC418" i="9" s="1"/>
  <c r="BX416" i="9"/>
  <c r="BX418" i="9" s="1"/>
  <c r="BS416" i="9"/>
  <c r="BS418" i="9" s="1"/>
  <c r="BN416" i="9"/>
  <c r="BN418" i="9" s="1"/>
  <c r="AV416" i="9"/>
  <c r="AV418" i="9" s="1"/>
  <c r="X416" i="9"/>
  <c r="X418" i="9" s="1"/>
  <c r="AU416" i="9"/>
  <c r="AU418" i="9" s="1"/>
  <c r="AW416" i="9"/>
  <c r="AW418" i="9" s="1"/>
  <c r="BD416" i="9"/>
  <c r="BD418" i="9" s="1"/>
  <c r="BE416" i="9"/>
  <c r="BE418" i="9" s="1"/>
  <c r="BF416" i="9"/>
  <c r="BF418" i="9" s="1"/>
  <c r="BG416" i="9"/>
  <c r="BG418" i="9" s="1"/>
  <c r="BH416" i="9"/>
  <c r="BH418" i="9" s="1"/>
  <c r="BO416" i="9"/>
  <c r="BO418" i="9" s="1"/>
  <c r="BP416" i="9"/>
  <c r="BP418" i="9" s="1"/>
  <c r="BQ416" i="9"/>
  <c r="BQ418" i="9" s="1"/>
  <c r="BR416" i="9"/>
  <c r="BR418" i="9" s="1"/>
  <c r="BW416" i="9"/>
  <c r="BW418" i="9" s="1"/>
  <c r="BY416" i="9"/>
  <c r="BY418" i="9" s="1"/>
  <c r="BZ416" i="9"/>
  <c r="BZ418" i="9" s="1"/>
  <c r="CB416" i="9"/>
  <c r="CB418" i="9" s="1"/>
  <c r="CA416" i="9"/>
  <c r="CA418" i="9" s="1"/>
  <c r="BZ383" i="9"/>
  <c r="BZ385" i="9" s="1"/>
  <c r="BX383" i="9"/>
  <c r="BX385" i="9" s="1"/>
  <c r="BS383" i="9"/>
  <c r="BS385" i="9" s="1"/>
  <c r="BR383" i="9"/>
  <c r="BR385" i="9" s="1"/>
  <c r="BP383" i="9"/>
  <c r="BP385" i="9" s="1"/>
  <c r="BN383" i="9"/>
  <c r="BN385" i="9" s="1"/>
  <c r="BG383" i="9"/>
  <c r="BG385" i="9" s="1"/>
  <c r="BF383" i="9"/>
  <c r="BF385" i="9" s="1"/>
  <c r="BE383" i="9"/>
  <c r="BE385" i="9" s="1"/>
  <c r="BD383" i="9"/>
  <c r="BD385" i="9" s="1"/>
  <c r="AW383" i="9"/>
  <c r="AW385" i="9" s="1"/>
  <c r="AV383" i="9"/>
  <c r="AV385" i="9" s="1"/>
  <c r="X383" i="9"/>
  <c r="AU383" i="9"/>
  <c r="AU385" i="9" s="1"/>
  <c r="BH383" i="9"/>
  <c r="BH385" i="9" s="1"/>
  <c r="BO383" i="9"/>
  <c r="BO385" i="9" s="1"/>
  <c r="BQ383" i="9"/>
  <c r="BQ385" i="9" s="1"/>
  <c r="BW383" i="9"/>
  <c r="BW385" i="9" s="1"/>
  <c r="BY383" i="9"/>
  <c r="BY385" i="9" s="1"/>
  <c r="CA383" i="9"/>
  <c r="CA385" i="9" s="1"/>
  <c r="CB383" i="9"/>
  <c r="CB385" i="9" s="1"/>
  <c r="CC383" i="9"/>
  <c r="CC385" i="9" s="1"/>
  <c r="AA396" i="9"/>
  <c r="AB396" i="9" s="1"/>
  <c r="BS337" i="9"/>
  <c r="X411" i="9"/>
  <c r="Y411" i="9" s="1"/>
  <c r="CE416" i="9"/>
  <c r="CE418" i="9" s="1"/>
  <c r="X129" i="11"/>
  <c r="Y364" i="9"/>
  <c r="X403" i="9"/>
  <c r="CE383" i="9"/>
  <c r="CE385" i="9" s="1"/>
  <c r="X378" i="9"/>
  <c r="CE308" i="9"/>
  <c r="Z16" i="12"/>
  <c r="Z11" i="12" s="1"/>
  <c r="Z28" i="12" s="1"/>
  <c r="Y16" i="12"/>
  <c r="Y11" i="12" s="1"/>
  <c r="Y28" i="12" s="1"/>
  <c r="X16" i="12"/>
  <c r="X11" i="12" s="1"/>
  <c r="X28" i="12" s="1"/>
  <c r="AA16" i="12"/>
  <c r="AA11" i="12" s="1"/>
  <c r="AA28" i="12" s="1"/>
  <c r="AB16" i="12"/>
  <c r="Y401" i="9"/>
  <c r="Z369" i="9"/>
  <c r="U414" i="9"/>
  <c r="U16" i="12"/>
  <c r="U308" i="9"/>
  <c r="U381" i="9"/>
  <c r="U129" i="11"/>
  <c r="AD102" i="10" l="1"/>
  <c r="AE95" i="10"/>
  <c r="AC396" i="9"/>
  <c r="AD396" i="9" s="1"/>
  <c r="Y378" i="9"/>
  <c r="Z378" i="9" s="1"/>
  <c r="AA378" i="9" s="1"/>
  <c r="CC334" i="9"/>
  <c r="X420" i="9"/>
  <c r="Z364" i="9"/>
  <c r="AA364" i="9" s="1"/>
  <c r="Z371" i="9"/>
  <c r="AA369" i="9"/>
  <c r="AB369" i="9" s="1"/>
  <c r="AB371" i="9" s="1"/>
  <c r="AB11" i="12"/>
  <c r="Y373" i="9"/>
  <c r="X405" i="9"/>
  <c r="Y403" i="9"/>
  <c r="Z401" i="9"/>
  <c r="Z411" i="9"/>
  <c r="X385" i="9"/>
  <c r="BT337" i="9"/>
  <c r="Y416" i="9"/>
  <c r="X127" i="11"/>
  <c r="Y383" i="9"/>
  <c r="U11" i="12"/>
  <c r="U127" i="11"/>
  <c r="AE102" i="10" l="1"/>
  <c r="AF95" i="10"/>
  <c r="AA411" i="9"/>
  <c r="CD334" i="9"/>
  <c r="Z416" i="9"/>
  <c r="Z418" i="9" s="1"/>
  <c r="Z373" i="9"/>
  <c r="Z403" i="9"/>
  <c r="AC369" i="9"/>
  <c r="Y405" i="9"/>
  <c r="AA371" i="9"/>
  <c r="Z131" i="11"/>
  <c r="Y131" i="11"/>
  <c r="X131" i="11"/>
  <c r="AB131" i="11"/>
  <c r="AA131" i="11"/>
  <c r="Y418" i="9"/>
  <c r="BU337" i="9"/>
  <c r="AE396" i="9"/>
  <c r="AA401" i="9"/>
  <c r="AB28" i="12"/>
  <c r="Y385" i="9"/>
  <c r="Z383" i="9"/>
  <c r="X387" i="9"/>
  <c r="AB378" i="9"/>
  <c r="AB364" i="9"/>
  <c r="U28" i="12"/>
  <c r="U132" i="11"/>
  <c r="U131" i="11"/>
  <c r="AB401" i="9" l="1"/>
  <c r="AB403" i="9" s="1"/>
  <c r="AF102" i="10"/>
  <c r="AG95" i="10"/>
  <c r="AB411" i="9"/>
  <c r="AA416" i="9"/>
  <c r="CE334" i="9"/>
  <c r="Y420" i="9"/>
  <c r="Z385" i="9"/>
  <c r="BV337" i="9"/>
  <c r="AF396" i="9"/>
  <c r="AC371" i="9"/>
  <c r="AD369" i="9"/>
  <c r="Y387" i="9"/>
  <c r="AA383" i="9"/>
  <c r="AA403" i="9"/>
  <c r="Z405" i="9"/>
  <c r="AC378" i="9"/>
  <c r="AD378" i="9" s="1"/>
  <c r="AC364" i="9"/>
  <c r="AD364" i="9" s="1"/>
  <c r="AA373" i="9"/>
  <c r="AC401" i="9" l="1"/>
  <c r="AD401" i="9" s="1"/>
  <c r="AD403" i="9" s="1"/>
  <c r="AE369" i="9"/>
  <c r="AF369" i="9" s="1"/>
  <c r="AG102" i="10"/>
  <c r="AH95" i="10"/>
  <c r="AC411" i="9"/>
  <c r="AD411" i="9" s="1"/>
  <c r="CF334" i="9"/>
  <c r="AA418" i="9"/>
  <c r="AB416" i="9"/>
  <c r="AE378" i="9"/>
  <c r="AE364" i="9"/>
  <c r="AF364" i="9" s="1"/>
  <c r="AG364" i="9" s="1"/>
  <c r="AD371" i="9"/>
  <c r="AG396" i="9"/>
  <c r="Z420" i="9"/>
  <c r="AA385" i="9"/>
  <c r="AB383" i="9"/>
  <c r="AA405" i="9"/>
  <c r="AB405" i="9" s="1"/>
  <c r="Z387" i="9"/>
  <c r="AB373" i="9"/>
  <c r="BW337" i="9"/>
  <c r="U334" i="9"/>
  <c r="AC403" i="9" l="1"/>
  <c r="AC405" i="9" s="1"/>
  <c r="AD405" i="9" s="1"/>
  <c r="AE401" i="9"/>
  <c r="AF401" i="9" s="1"/>
  <c r="AE371" i="9"/>
  <c r="AH102" i="10"/>
  <c r="AI95" i="10"/>
  <c r="AE411" i="9"/>
  <c r="AF411" i="9" s="1"/>
  <c r="AG411" i="9" s="1"/>
  <c r="AC416" i="9"/>
  <c r="AB418" i="9"/>
  <c r="AH364" i="9"/>
  <c r="AE403" i="9"/>
  <c r="BX337" i="9"/>
  <c r="AH396" i="9"/>
  <c r="AA387" i="9"/>
  <c r="AB385" i="9"/>
  <c r="AC383" i="9"/>
  <c r="AA420" i="9"/>
  <c r="AC373" i="9"/>
  <c r="AD373" i="9" s="1"/>
  <c r="AF371" i="9"/>
  <c r="AG369" i="9"/>
  <c r="AF378" i="9"/>
  <c r="AH369" i="9" l="1"/>
  <c r="AI369" i="9" s="1"/>
  <c r="AI102" i="10"/>
  <c r="AJ95" i="10"/>
  <c r="AH411" i="9"/>
  <c r="AI411" i="9" s="1"/>
  <c r="AB420" i="9"/>
  <c r="AC418" i="9"/>
  <c r="AD416" i="9"/>
  <c r="AG378" i="9"/>
  <c r="AI396" i="9"/>
  <c r="BY337" i="9"/>
  <c r="AC385" i="9"/>
  <c r="AD383" i="9"/>
  <c r="AG371" i="9"/>
  <c r="AB387" i="9"/>
  <c r="AI364" i="9"/>
  <c r="AF403" i="9"/>
  <c r="AG401" i="9"/>
  <c r="AE405" i="9"/>
  <c r="AE373" i="9"/>
  <c r="AF373" i="9" s="1"/>
  <c r="AI371" i="9" l="1"/>
  <c r="AJ369" i="9"/>
  <c r="AJ371" i="9" s="1"/>
  <c r="AH401" i="9"/>
  <c r="AI401" i="9" s="1"/>
  <c r="AD418" i="9"/>
  <c r="AH371" i="9"/>
  <c r="AJ102" i="10"/>
  <c r="AK95" i="10"/>
  <c r="AC420" i="9"/>
  <c r="AJ411" i="9"/>
  <c r="AK411" i="9" s="1"/>
  <c r="AE416" i="9"/>
  <c r="AE418" i="9" s="1"/>
  <c r="AD385" i="9"/>
  <c r="AE383" i="9"/>
  <c r="BZ337" i="9"/>
  <c r="AM369" i="9"/>
  <c r="AG373" i="9"/>
  <c r="AJ396" i="9"/>
  <c r="AJ364" i="9"/>
  <c r="AC387" i="9"/>
  <c r="AF405" i="9"/>
  <c r="AG403" i="9"/>
  <c r="AH378" i="9"/>
  <c r="AK369" i="9" l="1"/>
  <c r="AH373" i="9"/>
  <c r="AI373" i="9" s="1"/>
  <c r="AJ373" i="9" s="1"/>
  <c r="AD420" i="9"/>
  <c r="AE420" i="9" s="1"/>
  <c r="AI403" i="9"/>
  <c r="AJ401" i="9"/>
  <c r="AJ403" i="9" s="1"/>
  <c r="AH403" i="9"/>
  <c r="AK102" i="10"/>
  <c r="AL95" i="10"/>
  <c r="AF416" i="9"/>
  <c r="AF418" i="9" s="1"/>
  <c r="AL411" i="9"/>
  <c r="AM411" i="9" s="1"/>
  <c r="AG405" i="9"/>
  <c r="AE385" i="9"/>
  <c r="AF383" i="9"/>
  <c r="AD387" i="9"/>
  <c r="CA337" i="9"/>
  <c r="AK396" i="9"/>
  <c r="AI378" i="9"/>
  <c r="AM371" i="9"/>
  <c r="AK364" i="9"/>
  <c r="AL369" i="9" l="1"/>
  <c r="AK371" i="9"/>
  <c r="AK373" i="9" s="1"/>
  <c r="AK401" i="9"/>
  <c r="AH405" i="9"/>
  <c r="AI405" i="9" s="1"/>
  <c r="AJ405" i="9" s="1"/>
  <c r="AL102" i="10"/>
  <c r="AM95" i="10"/>
  <c r="AF420" i="9"/>
  <c r="AG416" i="9"/>
  <c r="AG418" i="9" s="1"/>
  <c r="AF385" i="9"/>
  <c r="AG383" i="9"/>
  <c r="AL364" i="9"/>
  <c r="AE387" i="9"/>
  <c r="AJ378" i="9"/>
  <c r="AM401" i="9"/>
  <c r="AL396" i="9"/>
  <c r="CB337" i="9"/>
  <c r="AN411" i="9"/>
  <c r="AL371" i="9" l="1"/>
  <c r="AL373" i="9" s="1"/>
  <c r="AM373" i="9" s="1"/>
  <c r="AN369" i="9"/>
  <c r="AK403" i="9"/>
  <c r="AK405" i="9" s="1"/>
  <c r="AL401" i="9"/>
  <c r="AL403" i="9" s="1"/>
  <c r="AM102" i="10"/>
  <c r="AN95" i="10"/>
  <c r="AG420" i="9"/>
  <c r="AH416" i="9"/>
  <c r="CC337" i="9"/>
  <c r="AK378" i="9"/>
  <c r="AM396" i="9"/>
  <c r="AM364" i="9"/>
  <c r="AG385" i="9"/>
  <c r="AH383" i="9"/>
  <c r="AI383" i="9" s="1"/>
  <c r="AO411" i="9"/>
  <c r="AM403" i="9"/>
  <c r="AF387" i="9"/>
  <c r="AL405" i="9" l="1"/>
  <c r="AM405" i="9" s="1"/>
  <c r="AN401" i="9"/>
  <c r="AN403" i="9" s="1"/>
  <c r="AN371" i="9"/>
  <c r="AN373" i="9" s="1"/>
  <c r="AO369" i="9"/>
  <c r="AI416" i="9"/>
  <c r="AI385" i="9"/>
  <c r="AJ383" i="9"/>
  <c r="AJ385" i="9" s="1"/>
  <c r="AN102" i="10"/>
  <c r="AO95" i="10"/>
  <c r="AH418" i="9"/>
  <c r="AH420" i="9" s="1"/>
  <c r="AN396" i="9"/>
  <c r="AP411" i="9"/>
  <c r="AH385" i="9"/>
  <c r="AG387" i="9"/>
  <c r="AL378" i="9"/>
  <c r="AN364" i="9"/>
  <c r="CD337" i="9"/>
  <c r="AO401" i="9" l="1"/>
  <c r="AO403" i="9" s="1"/>
  <c r="AO371" i="9"/>
  <c r="AO373" i="9" s="1"/>
  <c r="AP369" i="9"/>
  <c r="AK383" i="9"/>
  <c r="AK385" i="9" s="1"/>
  <c r="AI418" i="9"/>
  <c r="AI420" i="9" s="1"/>
  <c r="AJ416" i="9"/>
  <c r="AK416" i="9" s="1"/>
  <c r="AK418" i="9" s="1"/>
  <c r="AO102" i="10"/>
  <c r="AP95" i="10"/>
  <c r="AM416" i="9"/>
  <c r="AM418" i="9" s="1"/>
  <c r="AO364" i="9"/>
  <c r="AQ411" i="9"/>
  <c r="AN405" i="9"/>
  <c r="AM378" i="9"/>
  <c r="AH387" i="9"/>
  <c r="AI387" i="9" s="1"/>
  <c r="AJ387" i="9" s="1"/>
  <c r="CE337" i="9"/>
  <c r="AO396" i="9"/>
  <c r="U337" i="9"/>
  <c r="U338" i="9"/>
  <c r="AP401" i="9" l="1"/>
  <c r="AQ401" i="9" s="1"/>
  <c r="AL383" i="9"/>
  <c r="AL385" i="9" s="1"/>
  <c r="AP371" i="9"/>
  <c r="AP373" i="9" s="1"/>
  <c r="AQ369" i="9"/>
  <c r="AJ418" i="9"/>
  <c r="AJ420" i="9" s="1"/>
  <c r="AL416" i="9"/>
  <c r="AL418" i="9" s="1"/>
  <c r="AP102" i="10"/>
  <c r="AQ95" i="10"/>
  <c r="AX369" i="9"/>
  <c r="AP403" i="9"/>
  <c r="AM383" i="9"/>
  <c r="AK387" i="9"/>
  <c r="AO405" i="9"/>
  <c r="AR411" i="9"/>
  <c r="AP396" i="9"/>
  <c r="AN378" i="9"/>
  <c r="AP364" i="9"/>
  <c r="AQ371" i="9" l="1"/>
  <c r="AQ373" i="9" s="1"/>
  <c r="AR369" i="9"/>
  <c r="AK420" i="9"/>
  <c r="AL420" i="9" s="1"/>
  <c r="AN416" i="9"/>
  <c r="AN418" i="9" s="1"/>
  <c r="AQ102" i="10"/>
  <c r="AR95" i="10"/>
  <c r="AQ396" i="9"/>
  <c r="AS411" i="9"/>
  <c r="AQ403" i="9"/>
  <c r="AR401" i="9"/>
  <c r="AS401" i="9" s="1"/>
  <c r="AP405" i="9"/>
  <c r="AQ364" i="9"/>
  <c r="AO378" i="9"/>
  <c r="AM385" i="9"/>
  <c r="AN383" i="9"/>
  <c r="AL387" i="9"/>
  <c r="AX371" i="9"/>
  <c r="AY369" i="9"/>
  <c r="AO416" i="9" l="1"/>
  <c r="AO418" i="9" s="1"/>
  <c r="AM420" i="9"/>
  <c r="AN420" i="9" s="1"/>
  <c r="AS369" i="9"/>
  <c r="AS371" i="9" s="1"/>
  <c r="AR371" i="9"/>
  <c r="AR373" i="9" s="1"/>
  <c r="AS403" i="9"/>
  <c r="AT401" i="9"/>
  <c r="AT403" i="9" s="1"/>
  <c r="AR102" i="10"/>
  <c r="AS95" i="10"/>
  <c r="AP416" i="9"/>
  <c r="AY371" i="9"/>
  <c r="AR364" i="9"/>
  <c r="AR403" i="9"/>
  <c r="AX401" i="9"/>
  <c r="AN385" i="9"/>
  <c r="AO383" i="9"/>
  <c r="AQ405" i="9"/>
  <c r="AM387" i="9"/>
  <c r="AT411" i="9"/>
  <c r="AP378" i="9"/>
  <c r="AR396" i="9"/>
  <c r="AT369" i="9" l="1"/>
  <c r="AT371" i="9" s="1"/>
  <c r="AO420" i="9"/>
  <c r="AS373" i="9"/>
  <c r="AS102" i="10"/>
  <c r="AT95" i="10"/>
  <c r="AQ416" i="9"/>
  <c r="AP418" i="9"/>
  <c r="AS396" i="9"/>
  <c r="AQ378" i="9"/>
  <c r="AU411" i="9"/>
  <c r="AR405" i="9"/>
  <c r="AS405" i="9" s="1"/>
  <c r="AT405" i="9" s="1"/>
  <c r="AU405" i="9" s="1"/>
  <c r="AV405" i="9" s="1"/>
  <c r="AW405" i="9" s="1"/>
  <c r="AO385" i="9"/>
  <c r="AP383" i="9"/>
  <c r="AS364" i="9"/>
  <c r="AN387" i="9"/>
  <c r="AX403" i="9"/>
  <c r="AY401" i="9"/>
  <c r="AP420" i="9" l="1"/>
  <c r="AZ369" i="9"/>
  <c r="BA369" i="9" s="1"/>
  <c r="BB369" i="9" s="1"/>
  <c r="BB371" i="9" s="1"/>
  <c r="AT373" i="9"/>
  <c r="AU373" i="9" s="1"/>
  <c r="AV373" i="9" s="1"/>
  <c r="AW373" i="9" s="1"/>
  <c r="AT102" i="10"/>
  <c r="AU95" i="10"/>
  <c r="AQ418" i="9"/>
  <c r="AR416" i="9"/>
  <c r="AS416" i="9" s="1"/>
  <c r="AO387" i="9"/>
  <c r="AV411" i="9"/>
  <c r="AX405" i="9"/>
  <c r="AT364" i="9"/>
  <c r="AR378" i="9"/>
  <c r="AY403" i="9"/>
  <c r="AZ401" i="9"/>
  <c r="BI369" i="9"/>
  <c r="AP385" i="9"/>
  <c r="AQ383" i="9"/>
  <c r="AT396" i="9"/>
  <c r="BA371" i="9" l="1"/>
  <c r="AQ420" i="9"/>
  <c r="BC369" i="9"/>
  <c r="BC371" i="9" s="1"/>
  <c r="AX373" i="9"/>
  <c r="AY373" i="9" s="1"/>
  <c r="AZ371" i="9"/>
  <c r="AS418" i="9"/>
  <c r="AT416" i="9"/>
  <c r="AT418" i="9" s="1"/>
  <c r="AU102" i="10"/>
  <c r="AV95" i="10"/>
  <c r="AR418" i="9"/>
  <c r="AX416" i="9"/>
  <c r="AU396" i="9"/>
  <c r="AW411" i="9"/>
  <c r="AP387" i="9"/>
  <c r="BI371" i="9"/>
  <c r="BJ369" i="9"/>
  <c r="AZ403" i="9"/>
  <c r="BA401" i="9"/>
  <c r="BB401" i="9" s="1"/>
  <c r="AU364" i="9"/>
  <c r="AQ385" i="9"/>
  <c r="AR383" i="9"/>
  <c r="AS383" i="9" s="1"/>
  <c r="AY405" i="9"/>
  <c r="AS378" i="9"/>
  <c r="AR420" i="9" l="1"/>
  <c r="AS420" i="9" s="1"/>
  <c r="AT420" i="9" s="1"/>
  <c r="AU420" i="9" s="1"/>
  <c r="AV420" i="9" s="1"/>
  <c r="AW420" i="9" s="1"/>
  <c r="AZ373" i="9"/>
  <c r="BA373" i="9" s="1"/>
  <c r="BB373" i="9" s="1"/>
  <c r="BC373" i="9" s="1"/>
  <c r="BD373" i="9" s="1"/>
  <c r="BE373" i="9" s="1"/>
  <c r="BF373" i="9" s="1"/>
  <c r="BG373" i="9" s="1"/>
  <c r="BH373" i="9" s="1"/>
  <c r="BI373" i="9" s="1"/>
  <c r="BB403" i="9"/>
  <c r="BC401" i="9"/>
  <c r="BC403" i="9" s="1"/>
  <c r="AS385" i="9"/>
  <c r="AT383" i="9"/>
  <c r="AT385" i="9" s="1"/>
  <c r="AV102" i="10"/>
  <c r="AW95" i="10"/>
  <c r="AX418" i="9"/>
  <c r="AY416" i="9"/>
  <c r="AY418" i="9" s="1"/>
  <c r="BJ371" i="9"/>
  <c r="BK369" i="9"/>
  <c r="BL369" i="9" s="1"/>
  <c r="AT378" i="9"/>
  <c r="AR385" i="9"/>
  <c r="AX383" i="9"/>
  <c r="AQ387" i="9"/>
  <c r="AV364" i="9"/>
  <c r="BA403" i="9"/>
  <c r="BI401" i="9"/>
  <c r="AX411" i="9"/>
  <c r="AZ405" i="9"/>
  <c r="AV396" i="9"/>
  <c r="AX420" i="9" l="1"/>
  <c r="BL371" i="9"/>
  <c r="BM369" i="9"/>
  <c r="BM371" i="9" s="1"/>
  <c r="AW102" i="10"/>
  <c r="AX95" i="10"/>
  <c r="AZ416" i="9"/>
  <c r="AZ418" i="9" s="1"/>
  <c r="AY420" i="9"/>
  <c r="AX385" i="9"/>
  <c r="AY383" i="9"/>
  <c r="BK371" i="9"/>
  <c r="BT369" i="9"/>
  <c r="AU378" i="9"/>
  <c r="BI403" i="9"/>
  <c r="BJ401" i="9"/>
  <c r="BA405" i="9"/>
  <c r="BB405" i="9" s="1"/>
  <c r="BC405" i="9" s="1"/>
  <c r="BD405" i="9" s="1"/>
  <c r="BE405" i="9" s="1"/>
  <c r="BF405" i="9" s="1"/>
  <c r="BG405" i="9" s="1"/>
  <c r="BH405" i="9" s="1"/>
  <c r="AW396" i="9"/>
  <c r="AR387" i="9"/>
  <c r="AS387" i="9" s="1"/>
  <c r="AT387" i="9" s="1"/>
  <c r="AU387" i="9" s="1"/>
  <c r="AV387" i="9" s="1"/>
  <c r="AW387" i="9" s="1"/>
  <c r="BJ373" i="9"/>
  <c r="AY411" i="9"/>
  <c r="AW364" i="9"/>
  <c r="BU369" i="9" l="1"/>
  <c r="BU371" i="9" s="1"/>
  <c r="AX102" i="10"/>
  <c r="AY95" i="10"/>
  <c r="BA416" i="9"/>
  <c r="AZ420" i="9"/>
  <c r="BJ403" i="9"/>
  <c r="BK401" i="9"/>
  <c r="BL401" i="9" s="1"/>
  <c r="AV378" i="9"/>
  <c r="AX364" i="9"/>
  <c r="BI405" i="9"/>
  <c r="AZ411" i="9"/>
  <c r="BT371" i="9"/>
  <c r="CD369" i="9"/>
  <c r="BK373" i="9"/>
  <c r="BL373" i="9" s="1"/>
  <c r="BM373" i="9" s="1"/>
  <c r="BN373" i="9" s="1"/>
  <c r="BO373" i="9" s="1"/>
  <c r="BP373" i="9" s="1"/>
  <c r="BQ373" i="9" s="1"/>
  <c r="BR373" i="9" s="1"/>
  <c r="BS373" i="9" s="1"/>
  <c r="AY385" i="9"/>
  <c r="AZ383" i="9"/>
  <c r="AX396" i="9"/>
  <c r="AX387" i="9"/>
  <c r="BV369" i="9" l="1"/>
  <c r="BA418" i="9"/>
  <c r="BB416" i="9"/>
  <c r="BL403" i="9"/>
  <c r="BM401" i="9"/>
  <c r="BM403" i="9" s="1"/>
  <c r="AY102" i="10"/>
  <c r="AZ95" i="10"/>
  <c r="BA420" i="9"/>
  <c r="BI416" i="9"/>
  <c r="BI418" i="9" s="1"/>
  <c r="CD371" i="9"/>
  <c r="BT373" i="9"/>
  <c r="BU373" i="9" s="1"/>
  <c r="BA411" i="9"/>
  <c r="AY396" i="9"/>
  <c r="AY364" i="9"/>
  <c r="AW378" i="9"/>
  <c r="AZ385" i="9"/>
  <c r="BA383" i="9"/>
  <c r="BB383" i="9" s="1"/>
  <c r="AY387" i="9"/>
  <c r="BK403" i="9"/>
  <c r="BT401" i="9"/>
  <c r="BJ405" i="9"/>
  <c r="U369" i="9"/>
  <c r="BV371" i="9" l="1"/>
  <c r="BV373" i="9"/>
  <c r="BW373" i="9" s="1"/>
  <c r="BX373" i="9" s="1"/>
  <c r="BY373" i="9" s="1"/>
  <c r="BZ373" i="9" s="1"/>
  <c r="CA373" i="9" s="1"/>
  <c r="CB373" i="9" s="1"/>
  <c r="CC373" i="9" s="1"/>
  <c r="BU401" i="9"/>
  <c r="BV401" i="9" s="1"/>
  <c r="BV403" i="9" s="1"/>
  <c r="BB385" i="9"/>
  <c r="BC383" i="9"/>
  <c r="BC385" i="9" s="1"/>
  <c r="BB418" i="9"/>
  <c r="BB420" i="9" s="1"/>
  <c r="BC416" i="9"/>
  <c r="BC418" i="9" s="1"/>
  <c r="BU403" i="9"/>
  <c r="AZ102" i="10"/>
  <c r="BA95" i="10"/>
  <c r="BJ416" i="9"/>
  <c r="AZ364" i="9"/>
  <c r="AZ387" i="9"/>
  <c r="AZ396" i="9"/>
  <c r="AX378" i="9"/>
  <c r="BT403" i="9"/>
  <c r="CD401" i="9"/>
  <c r="BK405" i="9"/>
  <c r="BL405" i="9" s="1"/>
  <c r="BM405" i="9" s="1"/>
  <c r="BN405" i="9" s="1"/>
  <c r="BO405" i="9" s="1"/>
  <c r="BP405" i="9" s="1"/>
  <c r="BQ405" i="9" s="1"/>
  <c r="BR405" i="9" s="1"/>
  <c r="BS405" i="9" s="1"/>
  <c r="BB411" i="9"/>
  <c r="BA385" i="9"/>
  <c r="BI383" i="9"/>
  <c r="U371" i="9"/>
  <c r="U401" i="9"/>
  <c r="CD373" i="9" l="1"/>
  <c r="BC420" i="9"/>
  <c r="BD420" i="9" s="1"/>
  <c r="BE420" i="9" s="1"/>
  <c r="BF420" i="9" s="1"/>
  <c r="BG420" i="9" s="1"/>
  <c r="BH420" i="9" s="1"/>
  <c r="BK416" i="9"/>
  <c r="BL416" i="9" s="1"/>
  <c r="BA102" i="10"/>
  <c r="BB95" i="10"/>
  <c r="BJ418" i="9"/>
  <c r="BT416" i="9"/>
  <c r="CD403" i="9"/>
  <c r="BT405" i="9"/>
  <c r="BU405" i="9" s="1"/>
  <c r="BV405" i="9" s="1"/>
  <c r="BW405" i="9" s="1"/>
  <c r="BX405" i="9" s="1"/>
  <c r="BY405" i="9" s="1"/>
  <c r="BZ405" i="9" s="1"/>
  <c r="CA405" i="9" s="1"/>
  <c r="CB405" i="9" s="1"/>
  <c r="CC405" i="9" s="1"/>
  <c r="BA396" i="9"/>
  <c r="BC411" i="9"/>
  <c r="BI385" i="9"/>
  <c r="BJ383" i="9"/>
  <c r="AY378" i="9"/>
  <c r="BA387" i="9"/>
  <c r="BB387" i="9" s="1"/>
  <c r="BC387" i="9" s="1"/>
  <c r="BD387" i="9" s="1"/>
  <c r="BE387" i="9" s="1"/>
  <c r="BF387" i="9" s="1"/>
  <c r="BG387" i="9" s="1"/>
  <c r="BH387" i="9" s="1"/>
  <c r="BA364" i="9"/>
  <c r="U403" i="9"/>
  <c r="CE373" i="9" l="1"/>
  <c r="BK418" i="9"/>
  <c r="BL418" i="9"/>
  <c r="BM416" i="9"/>
  <c r="BM418" i="9" s="1"/>
  <c r="BI420" i="9"/>
  <c r="BB102" i="10"/>
  <c r="BC95" i="10"/>
  <c r="BT418" i="9"/>
  <c r="CD416" i="9"/>
  <c r="BJ385" i="9"/>
  <c r="BK383" i="9"/>
  <c r="BL383" i="9" s="1"/>
  <c r="AZ378" i="9"/>
  <c r="BI387" i="9"/>
  <c r="BB396" i="9"/>
  <c r="BD411" i="9"/>
  <c r="BB364" i="9"/>
  <c r="CD405" i="9"/>
  <c r="CE405" i="9" s="1"/>
  <c r="CF405" i="9" s="1"/>
  <c r="CF373" i="9" l="1"/>
  <c r="BL385" i="9"/>
  <c r="BM383" i="9"/>
  <c r="BM385" i="9" s="1"/>
  <c r="BJ420" i="9"/>
  <c r="BK420" i="9" s="1"/>
  <c r="BU416" i="9"/>
  <c r="BC102" i="10"/>
  <c r="BD95" i="10"/>
  <c r="CD418" i="9"/>
  <c r="BE411" i="9"/>
  <c r="BC396" i="9"/>
  <c r="BK385" i="9"/>
  <c r="BT383" i="9"/>
  <c r="BC364" i="9"/>
  <c r="BA378" i="9"/>
  <c r="BJ387" i="9"/>
  <c r="U373" i="9"/>
  <c r="U405" i="9"/>
  <c r="BU383" i="9" l="1"/>
  <c r="BU385" i="9" s="1"/>
  <c r="BU418" i="9"/>
  <c r="BV416" i="9"/>
  <c r="BL420" i="9"/>
  <c r="BM420" i="9" s="1"/>
  <c r="BD102" i="10"/>
  <c r="BE95" i="10"/>
  <c r="BB378" i="9"/>
  <c r="BT385" i="9"/>
  <c r="CD383" i="9"/>
  <c r="BK387" i="9"/>
  <c r="BL387" i="9" s="1"/>
  <c r="BM387" i="9" s="1"/>
  <c r="BN387" i="9" s="1"/>
  <c r="BO387" i="9" s="1"/>
  <c r="BP387" i="9" s="1"/>
  <c r="BQ387" i="9" s="1"/>
  <c r="BR387" i="9" s="1"/>
  <c r="BS387" i="9" s="1"/>
  <c r="BD396" i="9"/>
  <c r="BD364" i="9"/>
  <c r="BF411" i="9"/>
  <c r="U416" i="9"/>
  <c r="BV383" i="9" l="1"/>
  <c r="BV418" i="9"/>
  <c r="BE102" i="10"/>
  <c r="BF95" i="10"/>
  <c r="BN420" i="9"/>
  <c r="BG411" i="9"/>
  <c r="BE364" i="9"/>
  <c r="CD385" i="9"/>
  <c r="BT387" i="9"/>
  <c r="BU387" i="9" s="1"/>
  <c r="BE396" i="9"/>
  <c r="BC378" i="9"/>
  <c r="U383" i="9"/>
  <c r="U418" i="9"/>
  <c r="BV385" i="9" l="1"/>
  <c r="BF102" i="10"/>
  <c r="BG95" i="10"/>
  <c r="BO420" i="9"/>
  <c r="BF396" i="9"/>
  <c r="BD378" i="9"/>
  <c r="BF364" i="9"/>
  <c r="BH411" i="9"/>
  <c r="U385" i="9"/>
  <c r="BV387" i="9" l="1"/>
  <c r="BG102" i="10"/>
  <c r="BH95" i="10"/>
  <c r="BP420" i="9"/>
  <c r="BI411" i="9"/>
  <c r="BE378" i="9"/>
  <c r="BG364" i="9"/>
  <c r="BG396" i="9"/>
  <c r="BW387" i="9" l="1"/>
  <c r="BH102" i="10"/>
  <c r="BI95" i="10"/>
  <c r="BQ420" i="9"/>
  <c r="BH396" i="9"/>
  <c r="BF378" i="9"/>
  <c r="BH364" i="9"/>
  <c r="BJ411" i="9"/>
  <c r="BX387" i="9" l="1"/>
  <c r="BI102" i="10"/>
  <c r="BJ95" i="10"/>
  <c r="BR420" i="9"/>
  <c r="BS420" i="9" s="1"/>
  <c r="BK411" i="9"/>
  <c r="BI364" i="9"/>
  <c r="BG378" i="9"/>
  <c r="BI396" i="9"/>
  <c r="BY387" i="9" l="1"/>
  <c r="BJ102" i="10"/>
  <c r="BK95" i="10"/>
  <c r="BT420" i="9"/>
  <c r="BH378" i="9"/>
  <c r="BJ396" i="9"/>
  <c r="BL411" i="9"/>
  <c r="BJ364" i="9"/>
  <c r="BZ387" i="9" l="1"/>
  <c r="BK102" i="10"/>
  <c r="BL95" i="10"/>
  <c r="BU420" i="9"/>
  <c r="BM411" i="9"/>
  <c r="BK396" i="9"/>
  <c r="BK364" i="9"/>
  <c r="BI378" i="9"/>
  <c r="CA387" i="9" l="1"/>
  <c r="BL102" i="10"/>
  <c r="BM95" i="10"/>
  <c r="BV420" i="9"/>
  <c r="BL364" i="9"/>
  <c r="BL396" i="9"/>
  <c r="BJ378" i="9"/>
  <c r="BN411" i="9"/>
  <c r="CB387" i="9" l="1"/>
  <c r="BM102" i="10"/>
  <c r="BN95" i="10"/>
  <c r="BW420" i="9"/>
  <c r="BO411" i="9"/>
  <c r="BM396" i="9"/>
  <c r="BK378" i="9"/>
  <c r="BM364" i="9"/>
  <c r="CC387" i="9" l="1"/>
  <c r="BN102" i="10"/>
  <c r="BO95" i="10"/>
  <c r="BX420" i="9"/>
  <c r="BN364" i="9"/>
  <c r="BN396" i="9"/>
  <c r="BL378" i="9"/>
  <c r="BP411" i="9"/>
  <c r="CD387" i="9" l="1"/>
  <c r="BO102" i="10"/>
  <c r="BP95" i="10"/>
  <c r="BY420" i="9"/>
  <c r="BM378" i="9"/>
  <c r="BO396" i="9"/>
  <c r="BQ411" i="9"/>
  <c r="BO364" i="9"/>
  <c r="CE387" i="9" l="1"/>
  <c r="BP102" i="10"/>
  <c r="BQ95" i="10"/>
  <c r="BZ420" i="9"/>
  <c r="BR411" i="9"/>
  <c r="BP396" i="9"/>
  <c r="BP364" i="9"/>
  <c r="BN378" i="9"/>
  <c r="CF387" i="9" l="1"/>
  <c r="BQ102" i="10"/>
  <c r="BR95" i="10"/>
  <c r="CA420" i="9"/>
  <c r="BQ364" i="9"/>
  <c r="BQ396" i="9"/>
  <c r="BO378" i="9"/>
  <c r="BS411" i="9"/>
  <c r="U387" i="9"/>
  <c r="P347" i="9" l="1"/>
  <c r="P342" i="9" s="1"/>
  <c r="BR102" i="10"/>
  <c r="BS95" i="10"/>
  <c r="CB420" i="9"/>
  <c r="BP378" i="9"/>
  <c r="BR396" i="9"/>
  <c r="BT411" i="9"/>
  <c r="BR364" i="9"/>
  <c r="AJ341" i="9" l="1"/>
  <c r="AJ340" i="9" s="1"/>
  <c r="BP341" i="9"/>
  <c r="BP340" i="9" s="1"/>
  <c r="BK341" i="9"/>
  <c r="BK340" i="9" s="1"/>
  <c r="CA341" i="9"/>
  <c r="CA340" i="9" s="1"/>
  <c r="AO341" i="9"/>
  <c r="AO340" i="9" s="1"/>
  <c r="BY341" i="9"/>
  <c r="BY340" i="9" s="1"/>
  <c r="AL341" i="9"/>
  <c r="AL340" i="9" s="1"/>
  <c r="AM341" i="9"/>
  <c r="AM340" i="9" s="1"/>
  <c r="CE341" i="9"/>
  <c r="CE340" i="9" s="1"/>
  <c r="BH341" i="9"/>
  <c r="BH340" i="9" s="1"/>
  <c r="Z341" i="9"/>
  <c r="Z340" i="9" s="1"/>
  <c r="AW341" i="9"/>
  <c r="AW340" i="9" s="1"/>
  <c r="AH341" i="9"/>
  <c r="AH340" i="9" s="1"/>
  <c r="BC341" i="9"/>
  <c r="BC340" i="9" s="1"/>
  <c r="BT341" i="9"/>
  <c r="BT340" i="9" s="1"/>
  <c r="AU341" i="9"/>
  <c r="AU340" i="9" s="1"/>
  <c r="AR341" i="9"/>
  <c r="AR340" i="9" s="1"/>
  <c r="BJ341" i="9"/>
  <c r="BJ340" i="9" s="1"/>
  <c r="BW341" i="9"/>
  <c r="BW340" i="9" s="1"/>
  <c r="AG341" i="9"/>
  <c r="AG340" i="9" s="1"/>
  <c r="AN341" i="9"/>
  <c r="AN340" i="9" s="1"/>
  <c r="AS341" i="9"/>
  <c r="AS340" i="9" s="1"/>
  <c r="BR341" i="9"/>
  <c r="BR340" i="9" s="1"/>
  <c r="AT341" i="9"/>
  <c r="AT340" i="9" s="1"/>
  <c r="AY341" i="9"/>
  <c r="AY340" i="9" s="1"/>
  <c r="Y341" i="9"/>
  <c r="Y340" i="9" s="1"/>
  <c r="BE341" i="9"/>
  <c r="BE340" i="9" s="1"/>
  <c r="CD341" i="9"/>
  <c r="CD340" i="9" s="1"/>
  <c r="AP341" i="9"/>
  <c r="AP340" i="9" s="1"/>
  <c r="AQ341" i="9"/>
  <c r="AQ340" i="9" s="1"/>
  <c r="CC341" i="9"/>
  <c r="CC340" i="9" s="1"/>
  <c r="AK341" i="9"/>
  <c r="AK340" i="9" s="1"/>
  <c r="BV341" i="9"/>
  <c r="BV340" i="9" s="1"/>
  <c r="AI341" i="9"/>
  <c r="AI340" i="9" s="1"/>
  <c r="BO341" i="9"/>
  <c r="BO340" i="9" s="1"/>
  <c r="AZ341" i="9"/>
  <c r="AZ340" i="9" s="1"/>
  <c r="X341" i="9"/>
  <c r="X340" i="9" s="1"/>
  <c r="AV341" i="9"/>
  <c r="AV340" i="9" s="1"/>
  <c r="BD341" i="9"/>
  <c r="BD340" i="9" s="1"/>
  <c r="BG341" i="9"/>
  <c r="BG340" i="9" s="1"/>
  <c r="BF341" i="9"/>
  <c r="BF340" i="9" s="1"/>
  <c r="AD341" i="9"/>
  <c r="AD340" i="9" s="1"/>
  <c r="BZ341" i="9"/>
  <c r="BZ340" i="9" s="1"/>
  <c r="AX341" i="9"/>
  <c r="AX340" i="9" s="1"/>
  <c r="BI341" i="9"/>
  <c r="BI340" i="9" s="1"/>
  <c r="BB341" i="9"/>
  <c r="BB340" i="9" s="1"/>
  <c r="AE341" i="9"/>
  <c r="AE340" i="9" s="1"/>
  <c r="CB341" i="9"/>
  <c r="CB340" i="9" s="1"/>
  <c r="BU341" i="9"/>
  <c r="BU340" i="9" s="1"/>
  <c r="BN341" i="9"/>
  <c r="BN340" i="9" s="1"/>
  <c r="BX341" i="9"/>
  <c r="BX340" i="9" s="1"/>
  <c r="BA341" i="9"/>
  <c r="BA340" i="9" s="1"/>
  <c r="BL341" i="9"/>
  <c r="BL340" i="9" s="1"/>
  <c r="AA341" i="9"/>
  <c r="AA340" i="9" s="1"/>
  <c r="AC341" i="9"/>
  <c r="AC340" i="9" s="1"/>
  <c r="BS341" i="9"/>
  <c r="BS340" i="9" s="1"/>
  <c r="BQ341" i="9"/>
  <c r="BQ340" i="9" s="1"/>
  <c r="AF341" i="9"/>
  <c r="AF340" i="9" s="1"/>
  <c r="BM341" i="9"/>
  <c r="BM340" i="9" s="1"/>
  <c r="AB341" i="9"/>
  <c r="AB340" i="9" s="1"/>
  <c r="BS102" i="10"/>
  <c r="BT95" i="10"/>
  <c r="CC420" i="9"/>
  <c r="BU411" i="9"/>
  <c r="BS396" i="9"/>
  <c r="BS364" i="9"/>
  <c r="BQ378" i="9"/>
  <c r="U340" i="9"/>
  <c r="U341" i="9" l="1"/>
  <c r="BT102" i="10"/>
  <c r="BU95" i="10"/>
  <c r="CD420" i="9"/>
  <c r="BT364" i="9"/>
  <c r="BT396" i="9"/>
  <c r="BR378" i="9"/>
  <c r="BV411" i="9"/>
  <c r="BU102" i="10" l="1"/>
  <c r="BV95" i="10"/>
  <c r="CE420" i="9"/>
  <c r="BS378" i="9"/>
  <c r="BU396" i="9"/>
  <c r="BW411" i="9"/>
  <c r="BU364" i="9"/>
  <c r="BV102" i="10" l="1"/>
  <c r="BW95" i="10"/>
  <c r="CF420" i="9"/>
  <c r="BX411" i="9"/>
  <c r="BV396" i="9"/>
  <c r="BV364" i="9"/>
  <c r="BT378" i="9"/>
  <c r="U420" i="9"/>
  <c r="BW102" i="10" l="1"/>
  <c r="BX95" i="10"/>
  <c r="BW364" i="9"/>
  <c r="BW396" i="9"/>
  <c r="BU378" i="9"/>
  <c r="BY411" i="9"/>
  <c r="BX102" i="10" l="1"/>
  <c r="BY95" i="10"/>
  <c r="BV378" i="9"/>
  <c r="BX396" i="9"/>
  <c r="BZ411" i="9"/>
  <c r="BX364" i="9"/>
  <c r="BY102" i="10" l="1"/>
  <c r="BZ95" i="10"/>
  <c r="CA411" i="9"/>
  <c r="BY396" i="9"/>
  <c r="BY364" i="9"/>
  <c r="BW378" i="9"/>
  <c r="BZ102" i="10" l="1"/>
  <c r="CA95" i="10"/>
  <c r="BZ364" i="9"/>
  <c r="BZ396" i="9"/>
  <c r="BX378" i="9"/>
  <c r="CB411" i="9"/>
  <c r="CA102" i="10" l="1"/>
  <c r="CB95" i="10"/>
  <c r="CC411" i="9"/>
  <c r="CA396" i="9"/>
  <c r="BY378" i="9"/>
  <c r="CA364" i="9"/>
  <c r="CB102" i="10" l="1"/>
  <c r="CC95" i="10"/>
  <c r="BZ378" i="9"/>
  <c r="CB396" i="9"/>
  <c r="CB364" i="9"/>
  <c r="CD411" i="9"/>
  <c r="CC102" i="10" l="1"/>
  <c r="CD95" i="10"/>
  <c r="CE411" i="9"/>
  <c r="CC396" i="9"/>
  <c r="CC364" i="9"/>
  <c r="CA378" i="9"/>
  <c r="U412" i="9"/>
  <c r="U411" i="9"/>
  <c r="CD102" i="10" l="1"/>
  <c r="CE95" i="10"/>
  <c r="CD364" i="9"/>
  <c r="CD396" i="9"/>
  <c r="CB378" i="9"/>
  <c r="U95" i="10"/>
  <c r="CE102" i="10" l="1"/>
  <c r="CC378" i="9"/>
  <c r="CE396" i="9"/>
  <c r="CE364" i="9"/>
  <c r="U365" i="9"/>
  <c r="U364" i="9"/>
  <c r="U102" i="10"/>
  <c r="U397" i="9"/>
  <c r="U396" i="9"/>
  <c r="CD378" i="9" l="1"/>
  <c r="CE378" i="9" l="1"/>
  <c r="U379" i="9"/>
  <c r="U378" i="9"/>
</calcChain>
</file>

<file path=xl/sharedStrings.xml><?xml version="1.0" encoding="utf-8"?>
<sst xmlns="http://schemas.openxmlformats.org/spreadsheetml/2006/main" count="1895" uniqueCount="485">
  <si>
    <t>показатель</t>
  </si>
  <si>
    <t>ед.изм.</t>
  </si>
  <si>
    <t>значение</t>
  </si>
  <si>
    <t>итого</t>
  </si>
  <si>
    <t>*</t>
  </si>
  <si>
    <t>^</t>
  </si>
  <si>
    <t>месяц</t>
  </si>
  <si>
    <t>квартал</t>
  </si>
  <si>
    <t>старт моделирования</t>
  </si>
  <si>
    <t>минимальный период расчетов</t>
  </si>
  <si>
    <t>горизонт моделирования</t>
  </si>
  <si>
    <t>тип периода</t>
  </si>
  <si>
    <t>кол-во пер.</t>
  </si>
  <si>
    <t>год текущий</t>
  </si>
  <si>
    <t>год календарный</t>
  </si>
  <si>
    <t>распределение продаж</t>
  </si>
  <si>
    <t>%</t>
  </si>
  <si>
    <t>базовые процессы</t>
  </si>
  <si>
    <t>руб</t>
  </si>
  <si>
    <t>Базовый бизнес-процесс</t>
  </si>
  <si>
    <t>показатели</t>
  </si>
  <si>
    <t>пустая строка</t>
  </si>
  <si>
    <t>Себестоимостные затраты на 1ед.ГП</t>
  </si>
  <si>
    <t>Потребление ресурсов</t>
  </si>
  <si>
    <t>Прямые расходы включая логистику</t>
  </si>
  <si>
    <t>ФОТ производственного персонала</t>
  </si>
  <si>
    <t>Единица измерения готовой продукции</t>
  </si>
  <si>
    <t>Продажа 1ед.ГП</t>
  </si>
  <si>
    <t>Распределение продаж</t>
  </si>
  <si>
    <t>кол-во х</t>
  </si>
  <si>
    <t>Себестоимость 1ед.ГП</t>
  </si>
  <si>
    <t>Соцсборы</t>
  </si>
  <si>
    <t>Расчет потоков ключевых показателей</t>
  </si>
  <si>
    <t>Поток спроса и запусков производства</t>
  </si>
  <si>
    <t>ед.ГП</t>
  </si>
  <si>
    <t>Начальная дата старта запусков</t>
  </si>
  <si>
    <t>дата из списка</t>
  </si>
  <si>
    <t>номер периода</t>
  </si>
  <si>
    <t>номер соответствующего периода расчетов</t>
  </si>
  <si>
    <t>Задание потока запусков вручную</t>
  </si>
  <si>
    <t>Конечная дата старта запусков</t>
  </si>
  <si>
    <t>Задание потока запусков через прогрессии</t>
  </si>
  <si>
    <t>Максимальное кол-во запусков за период</t>
  </si>
  <si>
    <t>Кол-во запусков в 1-ый период</t>
  </si>
  <si>
    <t>Прирост запусков</t>
  </si>
  <si>
    <t>Частота прироста запусков</t>
  </si>
  <si>
    <t>кол-во периодов</t>
  </si>
  <si>
    <t>непрерывно(1)/дискретно(2)</t>
  </si>
  <si>
    <t>из списка 1/2</t>
  </si>
  <si>
    <t>Себестоимостные закупки и затраты</t>
  </si>
  <si>
    <t>Себестоимость</t>
  </si>
  <si>
    <t>Продажи</t>
  </si>
  <si>
    <t>Запасы и незавершенное производство</t>
  </si>
  <si>
    <t>Сырье и материалы</t>
  </si>
  <si>
    <t>Изготовление у подрядчиков</t>
  </si>
  <si>
    <t>Переменные расходы на 1ед.ГП</t>
  </si>
  <si>
    <t>Представительские расходы</t>
  </si>
  <si>
    <t>Прочие коммерческие расходы</t>
  </si>
  <si>
    <t>Расходы на рекламу</t>
  </si>
  <si>
    <t>Прочие маркетинговые расходы</t>
  </si>
  <si>
    <t>операции</t>
  </si>
  <si>
    <t>начисление</t>
  </si>
  <si>
    <t>оплата</t>
  </si>
  <si>
    <t>учет</t>
  </si>
  <si>
    <t>метки</t>
  </si>
  <si>
    <t>BS</t>
  </si>
  <si>
    <t>PL</t>
  </si>
  <si>
    <t>CF</t>
  </si>
  <si>
    <t>PL(+)</t>
  </si>
  <si>
    <t>PL(-)</t>
  </si>
  <si>
    <t>BS(+)</t>
  </si>
  <si>
    <t>BS(-)</t>
  </si>
  <si>
    <t>CF(+)</t>
  </si>
  <si>
    <t>CF(-)</t>
  </si>
  <si>
    <t>Расходы на удержание клиентов</t>
  </si>
  <si>
    <t>расчет</t>
  </si>
  <si>
    <t>Затраты времени комм. персонала на 1ед.ГП</t>
  </si>
  <si>
    <t>Информирование о продукте</t>
  </si>
  <si>
    <t>Информирование о ценах и условиях</t>
  </si>
  <si>
    <t>Формирование КП</t>
  </si>
  <si>
    <t>Подготовка договора</t>
  </si>
  <si>
    <t>Представительская деятельность</t>
  </si>
  <si>
    <t>ФОТ коммерческого персонала</t>
  </si>
  <si>
    <t>Затраты времени коммерческого персонала</t>
  </si>
  <si>
    <t>мин.</t>
  </si>
  <si>
    <t>кол-во часов</t>
  </si>
  <si>
    <t>Потребность в коммерческом персонале</t>
  </si>
  <si>
    <t>кол-во сотрудников</t>
  </si>
  <si>
    <t>Длительность рабочего дня сотрудника</t>
  </si>
  <si>
    <t>Количество рабочих дней в месяце</t>
  </si>
  <si>
    <t>кол-во дней</t>
  </si>
  <si>
    <t>Оклад менеджера по продажам</t>
  </si>
  <si>
    <t>руб.</t>
  </si>
  <si>
    <t>Ставка</t>
  </si>
  <si>
    <t>Индексация ФОТ</t>
  </si>
  <si>
    <t>Частота индексации ФОТ</t>
  </si>
  <si>
    <t>кол-во месяцев</t>
  </si>
  <si>
    <t>ФОТ управленческого персонала</t>
  </si>
  <si>
    <t>Объем продукции на одного сотрудника</t>
  </si>
  <si>
    <t>Генеральный директор</t>
  </si>
  <si>
    <t>Бухгалтерия</t>
  </si>
  <si>
    <t>номер мес.</t>
  </si>
  <si>
    <t>Номер периода включения в штатн. распис-е</t>
  </si>
  <si>
    <t>Топ-менеджеры</t>
  </si>
  <si>
    <t>Отдел кадров</t>
  </si>
  <si>
    <t>Прочие сотрудники</t>
  </si>
  <si>
    <t>Постоянные расходы</t>
  </si>
  <si>
    <t>Номер периода старта начисления расхода</t>
  </si>
  <si>
    <t>Объем продукции на одну единицу расхода</t>
  </si>
  <si>
    <t>Аренда офиса</t>
  </si>
  <si>
    <t>Размер одной единицы расхода</t>
  </si>
  <si>
    <t>Индексация постоянных расходов</t>
  </si>
  <si>
    <t>Частота индексации</t>
  </si>
  <si>
    <t>Связь и Интернет</t>
  </si>
  <si>
    <t>кол-во ед.расх.</t>
  </si>
  <si>
    <t>Банковские расходы</t>
  </si>
  <si>
    <t>Система налогообложения и ставки налогов</t>
  </si>
  <si>
    <t>Система налогообложения</t>
  </si>
  <si>
    <t>ОСНО</t>
  </si>
  <si>
    <t>УСН(6%)</t>
  </si>
  <si>
    <t>УСН(15%)</t>
  </si>
  <si>
    <t>ТОСЭР</t>
  </si>
  <si>
    <t>Единое значение для всех периодов расчета</t>
  </si>
  <si>
    <t>вып.список</t>
  </si>
  <si>
    <t>Исключения вручную для каждого года</t>
  </si>
  <si>
    <t>Ставки налога на прибыль</t>
  </si>
  <si>
    <t>ограничения суммы НП на вычет соцсборов</t>
  </si>
  <si>
    <t>минимальный процент от дохода</t>
  </si>
  <si>
    <t>кол-во лет</t>
  </si>
  <si>
    <t>Первый льготный период для ставки 1</t>
  </si>
  <si>
    <t>Ставка 1 на первый льготный период</t>
  </si>
  <si>
    <t>Второй льготный период для ставки 2</t>
  </si>
  <si>
    <t>Ставка 2 на второй льготный период</t>
  </si>
  <si>
    <t>Ставки соцсборов</t>
  </si>
  <si>
    <t>Ставки земельного налога</t>
  </si>
  <si>
    <t>Ставки налога на имущество</t>
  </si>
  <si>
    <t>Ставки транспортного налога</t>
  </si>
  <si>
    <t>Ставки НДС</t>
  </si>
  <si>
    <t>Переменные расходы</t>
  </si>
  <si>
    <t>НДС начисленный</t>
  </si>
  <si>
    <t>ндс(+)</t>
  </si>
  <si>
    <t>ндс(-)</t>
  </si>
  <si>
    <t>ндс</t>
  </si>
  <si>
    <t>НДС к вычету</t>
  </si>
  <si>
    <t>НДС к оплате/возмещению</t>
  </si>
  <si>
    <t>EBITDA</t>
  </si>
  <si>
    <t>Себестоимость продаж</t>
  </si>
  <si>
    <t>Себестоимостные закупки и затраты без НДС</t>
  </si>
  <si>
    <t>Выручка</t>
  </si>
  <si>
    <t>Переменные расходы с НДС</t>
  </si>
  <si>
    <t>Постоянные расходы с НДС</t>
  </si>
  <si>
    <t>Индексация продаж</t>
  </si>
  <si>
    <t>Частота индексации продаж</t>
  </si>
  <si>
    <t>Индексация переменных расходов</t>
  </si>
  <si>
    <t>Частота индексации переменных расходов</t>
  </si>
  <si>
    <t>Индексация себест. закупок и затрат</t>
  </si>
  <si>
    <t>Частота индексации себест. закупок и затрат</t>
  </si>
  <si>
    <t>Промежуточный баланс начислений</t>
  </si>
  <si>
    <t>АКТИВЫ</t>
  </si>
  <si>
    <t>НДС</t>
  </si>
  <si>
    <t>ПАССИВЫ</t>
  </si>
  <si>
    <t>Дебиторская задолженность</t>
  </si>
  <si>
    <t>Кред. задолж-ть по запасам и незавершенке</t>
  </si>
  <si>
    <t>Кред. задолж-ть по ФОТ комм. перс-ла</t>
  </si>
  <si>
    <t>Кред. задолж-ть по перем. расх.</t>
  </si>
  <si>
    <t>Кред. задолж-ть по ФОТ упр. перс-ла</t>
  </si>
  <si>
    <t>Кред. задолж-ть по пост. расх.</t>
  </si>
  <si>
    <t>Задолж-ть перед бюджетом по соцсборам</t>
  </si>
  <si>
    <t>контроль</t>
  </si>
  <si>
    <t>Поступление ДС за продажу 1ед.ГП</t>
  </si>
  <si>
    <t>Распределение поступлений ДС</t>
  </si>
  <si>
    <t>Оплата себест. закупок и затрат</t>
  </si>
  <si>
    <t>Выплата з/п коммерческого персонала</t>
  </si>
  <si>
    <t>Размер предоплаты</t>
  </si>
  <si>
    <t>Период оборачиваемости предоплаты (срок)</t>
  </si>
  <si>
    <t>расчет в количестве периодов</t>
  </si>
  <si>
    <t>Размер доплаты</t>
  </si>
  <si>
    <t>Период оборачиваемости доплат (срок)</t>
  </si>
  <si>
    <t>кол-во дней в периоде</t>
  </si>
  <si>
    <t>Оплата переменных расходов</t>
  </si>
  <si>
    <t>Выплата з/п управленческого персонала</t>
  </si>
  <si>
    <t>Оплата постоянных расходов</t>
  </si>
  <si>
    <t>Способ оплаты</t>
  </si>
  <si>
    <t>Количество оплачиваемых за раз периодов</t>
  </si>
  <si>
    <t>из вып. списка</t>
  </si>
  <si>
    <t>аванс-платеж</t>
  </si>
  <si>
    <t>ретро-платеж</t>
  </si>
  <si>
    <t>Финпоток по операционной деятельности</t>
  </si>
  <si>
    <t>Оплата соцсборов</t>
  </si>
  <si>
    <t>Денежные средства</t>
  </si>
  <si>
    <t>Собственный капитал</t>
  </si>
  <si>
    <t>Авансы полученные</t>
  </si>
  <si>
    <t>Авансы выданные по запасам и незавершенке</t>
  </si>
  <si>
    <t>Авансы выданные по постоянным расходам</t>
  </si>
  <si>
    <t>Авансы выданные по переменным расходам</t>
  </si>
  <si>
    <t>Операционный баланс</t>
  </si>
  <si>
    <t>Поток масштабирования производства</t>
  </si>
  <si>
    <t>Задание потока через производительность</t>
  </si>
  <si>
    <t>Производственная мощность 1 произв. линии</t>
  </si>
  <si>
    <t>Поток расширения торговой сети</t>
  </si>
  <si>
    <t>Задание потока вручную</t>
  </si>
  <si>
    <t>Капитальные затраты</t>
  </si>
  <si>
    <t>Запуск стартовых капитальных затрат</t>
  </si>
  <si>
    <t>Стартовые капитальные затраты</t>
  </si>
  <si>
    <t>Оформление юрлица</t>
  </si>
  <si>
    <t>Лицензии, сертификаты</t>
  </si>
  <si>
    <t>Оборудование</t>
  </si>
  <si>
    <t>Транспортные средства</t>
  </si>
  <si>
    <t>Земельный участок</t>
  </si>
  <si>
    <t>Капитальные затраты на 1 произв. линию</t>
  </si>
  <si>
    <t>Строительно-монтажные работы</t>
  </si>
  <si>
    <t>Пуско-наладочные работы</t>
  </si>
  <si>
    <t>Разрешения, оформления и проектирование</t>
  </si>
  <si>
    <t>Доставка и установка оборудования</t>
  </si>
  <si>
    <t>Емкость оборота 1 торговой точки</t>
  </si>
  <si>
    <t>Индексация стартовых капзатрат</t>
  </si>
  <si>
    <t>Гарантийный платеж</t>
  </si>
  <si>
    <t>Торговое оборудование</t>
  </si>
  <si>
    <t>Кассовое оборудование</t>
  </si>
  <si>
    <t>Ремонтные работы</t>
  </si>
  <si>
    <t>Капзатраты на производственные мощности</t>
  </si>
  <si>
    <t>Индексация производственных капзатрат</t>
  </si>
  <si>
    <t>Частота индексации произв. капзатрат</t>
  </si>
  <si>
    <t>Частота индексации стартовых капзатрат</t>
  </si>
  <si>
    <t>Капзатраты на торговые мощности</t>
  </si>
  <si>
    <t>Индексация капзатрат на торговую сеть</t>
  </si>
  <si>
    <t>Частота индексации капзатрат на торговую сеть</t>
  </si>
  <si>
    <t>Капитальные затраты без НДС</t>
  </si>
  <si>
    <t>ввод в экспл-ю</t>
  </si>
  <si>
    <t>Амортизация стартовых капзатрат</t>
  </si>
  <si>
    <t>Амортизация производственных капзатрат</t>
  </si>
  <si>
    <t>Амортизация капзатрат на торговую сеть</t>
  </si>
  <si>
    <t>Незавершенные капзатраты</t>
  </si>
  <si>
    <t>Внеоборотные активы</t>
  </si>
  <si>
    <t>Налоги на внеоборотные активы</t>
  </si>
  <si>
    <t>земельный налог</t>
  </si>
  <si>
    <t>налог на имущество</t>
  </si>
  <si>
    <t>транспортный налог</t>
  </si>
  <si>
    <t>НДС к возмещению</t>
  </si>
  <si>
    <t>EBIT</t>
  </si>
  <si>
    <t>Финпоток по основной деятельности</t>
  </si>
  <si>
    <t>Баланс по основной деятельности</t>
  </si>
  <si>
    <t>Авансы выданные по капзатратам</t>
  </si>
  <si>
    <t>Кред. задолж-ть по капзатратам</t>
  </si>
  <si>
    <t>Задолж-ть по налогам на внеоб. активы</t>
  </si>
  <si>
    <t>Процесс оплаты себестоимости 1ед.ГП</t>
  </si>
  <si>
    <t>Коэффициент наценки</t>
  </si>
  <si>
    <t>Аутсорсинг</t>
  </si>
  <si>
    <t>Прочие расходы</t>
  </si>
  <si>
    <t>Поступление ДС от продаж</t>
  </si>
  <si>
    <t>Оплата операционного НДС</t>
  </si>
  <si>
    <t>Календарный план-график капитальных затрат</t>
  </si>
  <si>
    <t>Капитальные затраты на 1 канал продаж</t>
  </si>
  <si>
    <t>Стартовый маркетинг и оформление</t>
  </si>
  <si>
    <t>Оплата капитальных затрат</t>
  </si>
  <si>
    <t>Ввод в эксплуатацию капзатрат</t>
  </si>
  <si>
    <t>Ввод в эксплуатацию капзатрат без НДС</t>
  </si>
  <si>
    <t>Амортизация капитальных затрат</t>
  </si>
  <si>
    <t>Возмещение НДС по капзатратам</t>
  </si>
  <si>
    <t>Финпоток до %% и налога на прибыль</t>
  </si>
  <si>
    <t>Налог на прибыль</t>
  </si>
  <si>
    <t>Чистая прибыль</t>
  </si>
  <si>
    <t>Оплата налога на прибыль</t>
  </si>
  <si>
    <t>Финпоток по осн. деят-сти нараст. итогом</t>
  </si>
  <si>
    <t>Свободный положительный поток</t>
  </si>
  <si>
    <t>Свободный отрицательный поток</t>
  </si>
  <si>
    <t>Свободный финансовый поток</t>
  </si>
  <si>
    <t>индикатор окупаемости</t>
  </si>
  <si>
    <t>Срок окупаемости (PBP)</t>
  </si>
  <si>
    <t>Неснижаемый остаток</t>
  </si>
  <si>
    <t>Через максимум от фикс и доли</t>
  </si>
  <si>
    <t>Фиксированная минимальная сумма</t>
  </si>
  <si>
    <t>Минимальная доля от продаж</t>
  </si>
  <si>
    <t>Вложения в капитал от Учредителей</t>
  </si>
  <si>
    <t>Приобретение оборудования в лизинг</t>
  </si>
  <si>
    <t>Авансовый платеж</t>
  </si>
  <si>
    <t>Аннуитетные платежи</t>
  </si>
  <si>
    <t>Тело</t>
  </si>
  <si>
    <t>Проценты</t>
  </si>
  <si>
    <t>Условия лизинга</t>
  </si>
  <si>
    <t>Стоимость оборудования, вкл. НДС</t>
  </si>
  <si>
    <t>Размер авансового платежа</t>
  </si>
  <si>
    <t>Номер месяца заключения договора лизинга</t>
  </si>
  <si>
    <t>Срок договора</t>
  </si>
  <si>
    <t>%г</t>
  </si>
  <si>
    <t>Срок 1 применения ставки 1</t>
  </si>
  <si>
    <t>Срок 2 применения ставки 2</t>
  </si>
  <si>
    <t>Ставка 1 по кредиту</t>
  </si>
  <si>
    <t>Ставка 2 по кредиту</t>
  </si>
  <si>
    <t>Задолженность по телу лизинга</t>
  </si>
  <si>
    <t>Оборудование в лизинг на баланс</t>
  </si>
  <si>
    <t>Капзатраты в лизинг</t>
  </si>
  <si>
    <t>Оборудование в лизинг</t>
  </si>
  <si>
    <t>Амортизация оборудования в лизинг</t>
  </si>
  <si>
    <t>Амортизация капзатрат в лизинг</t>
  </si>
  <si>
    <t>Оборудование приобретенное в лизинг</t>
  </si>
  <si>
    <t>Налоги на внеоборотные активы в лизинге</t>
  </si>
  <si>
    <t>Гранты, субсидии и т.п.</t>
  </si>
  <si>
    <t>Оценка стоимости бизнеса</t>
  </si>
  <si>
    <t>Ставка дисконтирования</t>
  </si>
  <si>
    <t>Параметры расчета капитализации</t>
  </si>
  <si>
    <t>Индексация постпрогнозного финпотока</t>
  </si>
  <si>
    <t>Ставка надежного проекта (ключевая ставка)</t>
  </si>
  <si>
    <t>Страновой риск</t>
  </si>
  <si>
    <t>Отраслевой риск</t>
  </si>
  <si>
    <t>Личное отношение к риску</t>
  </si>
  <si>
    <t>Коэффициенты дисконтирования</t>
  </si>
  <si>
    <t>NPV</t>
  </si>
  <si>
    <t>NPV(TV)</t>
  </si>
  <si>
    <t>Свободный финпоток с учетом TV</t>
  </si>
  <si>
    <t>IRR с учетом TV</t>
  </si>
  <si>
    <t>TV (терминальная стоимость)</t>
  </si>
  <si>
    <t>IRR на горизонте моделирования (без TV)</t>
  </si>
  <si>
    <t>NPV нарастающим итогом</t>
  </si>
  <si>
    <t>Дисконтированный срок окупаемости (DPBP)</t>
  </si>
  <si>
    <t>CashIn-продажа доли Инвестору</t>
  </si>
  <si>
    <t>Оценка стоимости 1 % бизнеса</t>
  </si>
  <si>
    <t>Номер месяца продажи доли</t>
  </si>
  <si>
    <t>Размер продаваемой доли</t>
  </si>
  <si>
    <t>Дисконт цены продажи к оценке стоимости</t>
  </si>
  <si>
    <t>Условия сделки</t>
  </si>
  <si>
    <t>Финпоток нарастающим итогом</t>
  </si>
  <si>
    <t>IRR для Инвестора (без TV)</t>
  </si>
  <si>
    <t>Финпоток с учетом вложений в капитал</t>
  </si>
  <si>
    <t>Финпоток Инвестора без учета TV</t>
  </si>
  <si>
    <t>Свободный финпоток Инвестора без учета TV</t>
  </si>
  <si>
    <t>IRR Инвестора без учета TV</t>
  </si>
  <si>
    <t>Финпоток Инвестора с учетом TV</t>
  </si>
  <si>
    <t>Свободный финпоток Инвестора с учетом TV</t>
  </si>
  <si>
    <t>IRR Инвестора с учетом TV</t>
  </si>
  <si>
    <t>Финпоток с учетом всех вложений в капитал</t>
  </si>
  <si>
    <t>IRR для Кредиторов</t>
  </si>
  <si>
    <t>Поступление кредитов</t>
  </si>
  <si>
    <t>Номер месяца заключ-я кредитного дог-ра</t>
  </si>
  <si>
    <t>Номер месяца поступления 1-ого транша</t>
  </si>
  <si>
    <t>1-ый транш</t>
  </si>
  <si>
    <t>Баллон</t>
  </si>
  <si>
    <t>Условия кредитного договора</t>
  </si>
  <si>
    <t>дифференциально(1)/аннуитет(2)</t>
  </si>
  <si>
    <t>2-ой транш</t>
  </si>
  <si>
    <t>Номер месяца поступления 2-ого транша</t>
  </si>
  <si>
    <t>3-ий транш</t>
  </si>
  <si>
    <t>Номер месяца поступления 3-его транша</t>
  </si>
  <si>
    <t>Каникулы на возврат тела кредита</t>
  </si>
  <si>
    <t>Платежи по кредиту</t>
  </si>
  <si>
    <t>Задолженность по телу кредита</t>
  </si>
  <si>
    <t>Ставка по кредиту</t>
  </si>
  <si>
    <t>годовая ставка по овердрафту</t>
  </si>
  <si>
    <t>овердрафт на начало пер.</t>
  </si>
  <si>
    <t>Поступления овердрафта</t>
  </si>
  <si>
    <t>Возвраты овердрафта</t>
  </si>
  <si>
    <t>поток овердрафта</t>
  </si>
  <si>
    <t>Остаток долга по овердрафту</t>
  </si>
  <si>
    <t>Начисление %% по овердрафту</t>
  </si>
  <si>
    <t>Оплата %% по овердрафту</t>
  </si>
  <si>
    <t>Овердрафт на покрытие кассового разрыва</t>
  </si>
  <si>
    <t>Остаточный кассовый разрыв</t>
  </si>
  <si>
    <t>Итоговый свободный финпоток</t>
  </si>
  <si>
    <t>Итоговый кассовый разрыв</t>
  </si>
  <si>
    <t>Итоговый свободный полож. финпоток</t>
  </si>
  <si>
    <t>Итоговый финпоток нарастающим итогом</t>
  </si>
  <si>
    <t>Итоговый финпоток</t>
  </si>
  <si>
    <t>Проценты по кредитам и овердрафту</t>
  </si>
  <si>
    <t>Прибыль до налога на прибыль (EBT)</t>
  </si>
  <si>
    <t>Финпоток с учетом кредита и несниж. остатка</t>
  </si>
  <si>
    <t>Финпоток до налога на прибыль</t>
  </si>
  <si>
    <t>Депозиты овернайт</t>
  </si>
  <si>
    <t>Начисление и поступление %% по депозитам</t>
  </si>
  <si>
    <t>Размещение резервов на депозитах</t>
  </si>
  <si>
    <t>Доля резервов от чистой прибыли</t>
  </si>
  <si>
    <t>Ставки по депозитам</t>
  </si>
  <si>
    <t>Доля вложений от чистой прибыли</t>
  </si>
  <si>
    <t>Начисление и поступление %% по займам</t>
  </si>
  <si>
    <t>Проценты по займам</t>
  </si>
  <si>
    <t>Прочие доходы (%% от депозитов и вложений)</t>
  </si>
  <si>
    <t>Резервы под займы третьим лицам</t>
  </si>
  <si>
    <t>Финпоток по инвестиционной деятельности</t>
  </si>
  <si>
    <t>Финпоток по финансовой деятельности</t>
  </si>
  <si>
    <t>Возврат тела кредитов</t>
  </si>
  <si>
    <t>Возвраты депозитов овернайт</t>
  </si>
  <si>
    <t>Размещения депозитов овернайт</t>
  </si>
  <si>
    <t>Дивиденды Учредителям</t>
  </si>
  <si>
    <t>Дивиденды Инвесторам</t>
  </si>
  <si>
    <t>ИТОГОВЫЕ РАСЧЕТЫ ФИНПОТОКОВ</t>
  </si>
  <si>
    <t>Финпоток по %%</t>
  </si>
  <si>
    <t>Оплата процентов по кредитам</t>
  </si>
  <si>
    <t>Оплата процентов по овердрафту</t>
  </si>
  <si>
    <t>Поступление %% по депозитам овернайт</t>
  </si>
  <si>
    <t>Поступление %% по депозитам (резервы)</t>
  </si>
  <si>
    <t>Поступление %% от займов третьим лицам</t>
  </si>
  <si>
    <t>Итоговый финпоток по основной деятельности</t>
  </si>
  <si>
    <t>Итоговый финпоток до выплаты дивидендов</t>
  </si>
  <si>
    <t>Финпоток до выплаты дивидендов накопит-но</t>
  </si>
  <si>
    <t>ИТОГОВЫЕ РАСЧЕТЫ IRR И NPV</t>
  </si>
  <si>
    <t>NPV по WACC</t>
  </si>
  <si>
    <t>Коэффициенты дисконтирования по WACC</t>
  </si>
  <si>
    <t>Ставка WACC</t>
  </si>
  <si>
    <t>Ставка лизинга</t>
  </si>
  <si>
    <t>Ставка дисконтирования Учредителя</t>
  </si>
  <si>
    <t>Ставка дисконтирования Инвестора</t>
  </si>
  <si>
    <t>Ставка по овердрафту</t>
  </si>
  <si>
    <t>Размер лизингового капитала</t>
  </si>
  <si>
    <t>Размер кпитала Учредителей</t>
  </si>
  <si>
    <t>Размер капитала Инвестора</t>
  </si>
  <si>
    <t>Размер овердрафта</t>
  </si>
  <si>
    <t>Ставка по грантам и субсидиям</t>
  </si>
  <si>
    <t>Размер грантов и субсидий</t>
  </si>
  <si>
    <t>Итоговый финпоток по осн. деят-сти накопит-но</t>
  </si>
  <si>
    <t>Итоговый свободный положительный поток</t>
  </si>
  <si>
    <t>Итоговый свободный отрицательный поток</t>
  </si>
  <si>
    <t>Итоговая оценка стоимости бизнеса</t>
  </si>
  <si>
    <t>Итоговый IRR с учетом TV</t>
  </si>
  <si>
    <t>Итоговый NPV нарастающим итогом</t>
  </si>
  <si>
    <t>Итоговый дисконт. срок окупаемости (DPBP)</t>
  </si>
  <si>
    <t>РАСЧЕТЫ ЭФФЕКТИВНОСТИ ДЛЯ ИНВЕСТОРА</t>
  </si>
  <si>
    <t>РАСЧЕТЫ ЭФФЕКТИВНОСТИ ДЛЯ УЧРЕДИТЕЛЯ</t>
  </si>
  <si>
    <t>Финпоток Учредителя без учета TV</t>
  </si>
  <si>
    <t>Свободный финпоток Учредителя без учета TV</t>
  </si>
  <si>
    <t>IRR Учредителя без учета TV</t>
  </si>
  <si>
    <t>Финпоток Учредителя с учетом TV</t>
  </si>
  <si>
    <t>Свободный финпоток Учредителя с учетом TV</t>
  </si>
  <si>
    <t>IRR Учредителя с учетом TV</t>
  </si>
  <si>
    <t>Валовая прибыль</t>
  </si>
  <si>
    <t>Соцсборы с ФОТ коммерческого персонала</t>
  </si>
  <si>
    <t>Соцсборы с ФОТ управленческого персонала</t>
  </si>
  <si>
    <t>Отчет о прибылях и убытках [о финрезультатах]</t>
  </si>
  <si>
    <t>Маржинальная прибыль</t>
  </si>
  <si>
    <t>Прочие доходы</t>
  </si>
  <si>
    <t>Начисление %% по кредитам и займам</t>
  </si>
  <si>
    <t>%% по кредитам</t>
  </si>
  <si>
    <t>%% по овердрафту</t>
  </si>
  <si>
    <t>Поток выплаты дивидендов</t>
  </si>
  <si>
    <t>Начисление дивидендов</t>
  </si>
  <si>
    <t>Резервы и финансовые вложения</t>
  </si>
  <si>
    <t>Нераспределенная прибыль</t>
  </si>
  <si>
    <t>Финпоток от продаж</t>
  </si>
  <si>
    <t>ИНВЕСТИЦИОННАЯ ДЕЯТЕЛЬНОСТЬ</t>
  </si>
  <si>
    <t>ФИНАНСОВАЯ ДЕЯТЕЛЬНОСТЬ</t>
  </si>
  <si>
    <t>Поступления по финансовой деятельности</t>
  </si>
  <si>
    <t>Списания по финансовой деятельности</t>
  </si>
  <si>
    <t>Выплаты дивидендов Учредителям</t>
  </si>
  <si>
    <t>ИТОГ ПО ОСНОВНОЙ ДЕЯТЕЛЬНОСТИ</t>
  </si>
  <si>
    <t>Поступление процентов от вложений</t>
  </si>
  <si>
    <t>Оплата %%</t>
  </si>
  <si>
    <t>Финпоток до оплаты налога на прибыль</t>
  </si>
  <si>
    <t>Кассовый разрыв</t>
  </si>
  <si>
    <t>Итоговый свободный финансовый поток (FCF)</t>
  </si>
  <si>
    <t>ИТОГОВЫЙ ДЕНЕЖНЫЙ ПОТОК</t>
  </si>
  <si>
    <t>Количество проданной продукции</t>
  </si>
  <si>
    <t>Средний чек</t>
  </si>
  <si>
    <t>Баланс-контроль</t>
  </si>
  <si>
    <t>Отчет о движении денежных средств</t>
  </si>
  <si>
    <t>Баланс</t>
  </si>
  <si>
    <t>Резервы</t>
  </si>
  <si>
    <t>Задолженность по лизинговым платежам</t>
  </si>
  <si>
    <t>Доля Учредителей в УК</t>
  </si>
  <si>
    <t>Доля Инвесторов в УК</t>
  </si>
  <si>
    <t>Задолженность по %% по овердрафту</t>
  </si>
  <si>
    <t>Задолженность по налогу на прибыль</t>
  </si>
  <si>
    <t>Задолженность по выплате дивидендов</t>
  </si>
  <si>
    <t>Изъятия из оборотных активов</t>
  </si>
  <si>
    <t>ИТОГОВЫЕ РАСЧЕТЫ БЕЗ ФИНАНСИРОВАНИЯ</t>
  </si>
  <si>
    <t>ЛИЗИНГ</t>
  </si>
  <si>
    <t>ИТОГОВЫЕ РАСЧЕТЫ С УЧЕТОМ ЛИЗИНГА</t>
  </si>
  <si>
    <t>ВЛОЖЕНИЯ В КАПИТАЛ</t>
  </si>
  <si>
    <t>КРЕДИТЫ И ЗАЙМЫ</t>
  </si>
  <si>
    <t>Источники финансирования проекта</t>
  </si>
  <si>
    <t>Выплаты дивидендов Инвесторам</t>
  </si>
  <si>
    <t>FCF(+)</t>
  </si>
  <si>
    <t>FCF(-)</t>
  </si>
  <si>
    <t>FCF</t>
  </si>
  <si>
    <t>IRR итоговый без учета TV</t>
  </si>
  <si>
    <t>Итоговый FCF с учетом TV</t>
  </si>
  <si>
    <t>Параметры расчета WACC</t>
  </si>
  <si>
    <t>Размер тела кредита</t>
  </si>
  <si>
    <t>Процесс оплаты переменных расходов на 1ед.ГП</t>
  </si>
  <si>
    <t>Рентабельность продаж</t>
  </si>
  <si>
    <t>Маржа</t>
  </si>
  <si>
    <t>Операционная рентабельность</t>
  </si>
  <si>
    <t>Рентабельность по чистой прибыли</t>
  </si>
  <si>
    <t>Точка безубыточности по EBITDA в деньгах</t>
  </si>
  <si>
    <t>Точка безубыточности по EBITDA в кол-ве ГП</t>
  </si>
  <si>
    <t>Точка безубыточности по ЧП в деньгах</t>
  </si>
  <si>
    <t>Точка безубыточности по ЧП в кол-ве ГП</t>
  </si>
  <si>
    <t>сайт разработчика mngmnt.ru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</si>
</sst>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[$-409]mmm\-yy;@"/>
    <numFmt numFmtId="166" formatCode="dd/mm/yy;@"/>
    <numFmt numFmtId="167" formatCode="0.0%"/>
    <numFmt numFmtId="168" formatCode="#,##0.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0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11"/>
      <color theme="9" tint="-0.499984740745262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8" tint="-0.499984740745262"/>
      <name val="Calibri"/>
      <family val="2"/>
      <scheme val="minor"/>
    </font>
    <font>
      <b/>
      <sz val="9"/>
      <color theme="8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49998474074526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/>
      <top/>
      <bottom style="dashed">
        <color auto="1"/>
      </bottom>
      <diagonal/>
    </border>
    <border>
      <left style="dashed">
        <color theme="1" tint="0.499984740745262"/>
      </left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9" tint="-0.499984740745262"/>
      </right>
      <top style="dashed">
        <color theme="9" tint="-0.499984740745262"/>
      </top>
      <bottom style="dashed">
        <color theme="9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126">
    <xf numFmtId="0" fontId="0" fillId="0" borderId="0" xfId="0"/>
    <xf numFmtId="3" fontId="0" fillId="0" borderId="0" xfId="0" applyNumberFormat="1"/>
    <xf numFmtId="3" fontId="1" fillId="0" borderId="0" xfId="0" applyNumberFormat="1" applyFont="1"/>
    <xf numFmtId="3" fontId="1" fillId="0" borderId="1" xfId="0" applyNumberFormat="1" applyFont="1" applyBorder="1"/>
    <xf numFmtId="3" fontId="0" fillId="0" borderId="2" xfId="0" applyNumberFormat="1" applyBorder="1"/>
    <xf numFmtId="3" fontId="0" fillId="0" borderId="0" xfId="0" applyNumberFormat="1" applyAlignment="1">
      <alignment horizontal="right" indent="1"/>
    </xf>
    <xf numFmtId="3" fontId="1" fillId="0" borderId="1" xfId="0" applyNumberFormat="1" applyFont="1" applyBorder="1" applyAlignment="1">
      <alignment horizontal="right" indent="1"/>
    </xf>
    <xf numFmtId="3" fontId="0" fillId="0" borderId="2" xfId="0" applyNumberFormat="1" applyBorder="1" applyAlignment="1">
      <alignment horizontal="right" indent="1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left" indent="1"/>
    </xf>
    <xf numFmtId="3" fontId="1" fillId="0" borderId="1" xfId="0" applyNumberFormat="1" applyFont="1" applyBorder="1" applyAlignment="1">
      <alignment horizontal="left" indent="1"/>
    </xf>
    <xf numFmtId="3" fontId="0" fillId="0" borderId="2" xfId="0" applyNumberFormat="1" applyBorder="1" applyAlignment="1">
      <alignment horizontal="left" indent="1"/>
    </xf>
    <xf numFmtId="3" fontId="6" fillId="0" borderId="0" xfId="0" applyNumberFormat="1" applyFont="1"/>
    <xf numFmtId="3" fontId="7" fillId="0" borderId="0" xfId="0" applyNumberFormat="1" applyFont="1"/>
    <xf numFmtId="3" fontId="8" fillId="0" borderId="2" xfId="0" applyNumberFormat="1" applyFont="1" applyBorder="1" applyAlignment="1">
      <alignment horizontal="left" indent="1"/>
    </xf>
    <xf numFmtId="3" fontId="9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4" fillId="2" borderId="3" xfId="0" applyNumberFormat="1" applyFont="1" applyFill="1" applyBorder="1" applyAlignment="1">
      <alignment horizontal="left" indent="1"/>
    </xf>
    <xf numFmtId="164" fontId="4" fillId="2" borderId="3" xfId="0" applyNumberFormat="1" applyFont="1" applyFill="1" applyBorder="1" applyAlignment="1">
      <alignment horizontal="left" indent="1"/>
    </xf>
    <xf numFmtId="3" fontId="5" fillId="0" borderId="0" xfId="0" applyNumberFormat="1" applyFont="1" applyAlignment="1">
      <alignment horizontal="left" indent="1"/>
    </xf>
    <xf numFmtId="165" fontId="1" fillId="0" borderId="1" xfId="0" applyNumberFormat="1" applyFont="1" applyBorder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left" indent="1"/>
    </xf>
    <xf numFmtId="3" fontId="6" fillId="0" borderId="0" xfId="0" applyNumberFormat="1" applyFont="1" applyAlignment="1">
      <alignment horizontal="right" indent="1"/>
    </xf>
    <xf numFmtId="166" fontId="0" fillId="0" borderId="0" xfId="0" applyNumberFormat="1" applyAlignment="1">
      <alignment horizontal="right" indent="1"/>
    </xf>
    <xf numFmtId="3" fontId="9" fillId="0" borderId="0" xfId="0" applyNumberFormat="1" applyFont="1"/>
    <xf numFmtId="165" fontId="11" fillId="0" borderId="1" xfId="0" applyNumberFormat="1" applyFont="1" applyBorder="1" applyAlignment="1">
      <alignment horizontal="right" indent="1"/>
    </xf>
    <xf numFmtId="3" fontId="13" fillId="0" borderId="0" xfId="0" applyNumberFormat="1" applyFont="1"/>
    <xf numFmtId="3" fontId="15" fillId="0" borderId="0" xfId="0" applyNumberFormat="1" applyFont="1"/>
    <xf numFmtId="3" fontId="12" fillId="0" borderId="0" xfId="0" applyNumberFormat="1" applyFont="1"/>
    <xf numFmtId="167" fontId="0" fillId="0" borderId="0" xfId="0" applyNumberFormat="1" applyAlignment="1">
      <alignment horizontal="right" indent="1"/>
    </xf>
    <xf numFmtId="168" fontId="0" fillId="0" borderId="0" xfId="0" applyNumberFormat="1" applyAlignment="1">
      <alignment horizontal="right" indent="1"/>
    </xf>
    <xf numFmtId="4" fontId="0" fillId="0" borderId="0" xfId="0" applyNumberFormat="1" applyAlignment="1">
      <alignment horizontal="right" indent="1"/>
    </xf>
    <xf numFmtId="3" fontId="0" fillId="0" borderId="0" xfId="0" applyNumberFormat="1" applyFill="1"/>
    <xf numFmtId="4" fontId="0" fillId="0" borderId="0" xfId="0" applyNumberFormat="1"/>
    <xf numFmtId="4" fontId="0" fillId="0" borderId="0" xfId="0" applyNumberFormat="1" applyFill="1"/>
    <xf numFmtId="3" fontId="17" fillId="0" borderId="0" xfId="0" applyNumberFormat="1" applyFont="1"/>
    <xf numFmtId="3" fontId="1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right" indent="1"/>
    </xf>
    <xf numFmtId="4" fontId="9" fillId="0" borderId="0" xfId="0" applyNumberFormat="1" applyFont="1"/>
    <xf numFmtId="4" fontId="9" fillId="0" borderId="0" xfId="0" applyNumberFormat="1" applyFont="1" applyFill="1"/>
    <xf numFmtId="3" fontId="18" fillId="0" borderId="4" xfId="0" applyNumberFormat="1" applyFont="1" applyBorder="1" applyAlignment="1">
      <alignment horizontal="center" vertical="center"/>
    </xf>
    <xf numFmtId="3" fontId="19" fillId="0" borderId="4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left" indent="1"/>
    </xf>
    <xf numFmtId="167" fontId="0" fillId="0" borderId="0" xfId="0" applyNumberFormat="1" applyFill="1"/>
    <xf numFmtId="168" fontId="0" fillId="0" borderId="0" xfId="0" applyNumberFormat="1" applyFill="1"/>
    <xf numFmtId="3" fontId="21" fillId="0" borderId="0" xfId="0" applyNumberFormat="1" applyFont="1"/>
    <xf numFmtId="3" fontId="22" fillId="0" borderId="0" xfId="0" applyNumberFormat="1" applyFont="1"/>
    <xf numFmtId="3" fontId="23" fillId="0" borderId="1" xfId="0" applyNumberFormat="1" applyFont="1" applyBorder="1"/>
    <xf numFmtId="3" fontId="24" fillId="0" borderId="2" xfId="0" applyNumberFormat="1" applyFont="1" applyBorder="1"/>
    <xf numFmtId="3" fontId="24" fillId="0" borderId="0" xfId="0" applyNumberFormat="1" applyFont="1"/>
    <xf numFmtId="3" fontId="25" fillId="0" borderId="0" xfId="0" applyNumberFormat="1" applyFont="1"/>
    <xf numFmtId="3" fontId="24" fillId="0" borderId="4" xfId="0" applyNumberFormat="1" applyFont="1" applyBorder="1"/>
    <xf numFmtId="3" fontId="26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left" indent="1"/>
    </xf>
    <xf numFmtId="3" fontId="2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indent="1"/>
    </xf>
    <xf numFmtId="167" fontId="24" fillId="0" borderId="0" xfId="0" applyNumberFormat="1" applyFont="1" applyAlignment="1">
      <alignment horizontal="right" indent="1"/>
    </xf>
    <xf numFmtId="3" fontId="24" fillId="0" borderId="0" xfId="0" applyNumberFormat="1" applyFont="1" applyFill="1"/>
    <xf numFmtId="168" fontId="24" fillId="0" borderId="0" xfId="0" applyNumberFormat="1" applyFont="1" applyAlignment="1">
      <alignment horizontal="right" indent="1"/>
    </xf>
    <xf numFmtId="4" fontId="24" fillId="0" borderId="5" xfId="0" applyNumberFormat="1" applyFont="1" applyBorder="1" applyAlignment="1">
      <alignment horizontal="right" indent="1"/>
    </xf>
    <xf numFmtId="167" fontId="24" fillId="0" borderId="5" xfId="0" applyNumberFormat="1" applyFont="1" applyBorder="1" applyAlignment="1">
      <alignment horizontal="right" indent="1"/>
    </xf>
    <xf numFmtId="168" fontId="24" fillId="0" borderId="5" xfId="0" applyNumberFormat="1" applyFont="1" applyBorder="1" applyAlignment="1">
      <alignment horizontal="right" indent="1"/>
    </xf>
    <xf numFmtId="3" fontId="14" fillId="0" borderId="0" xfId="0" applyNumberFormat="1" applyFont="1" applyBorder="1"/>
    <xf numFmtId="3" fontId="15" fillId="0" borderId="0" xfId="0" applyNumberFormat="1" applyFont="1" applyBorder="1"/>
    <xf numFmtId="3" fontId="16" fillId="0" borderId="0" xfId="0" applyNumberFormat="1" applyFont="1" applyBorder="1"/>
    <xf numFmtId="3" fontId="1" fillId="0" borderId="0" xfId="0" applyNumberFormat="1" applyFont="1" applyBorder="1"/>
    <xf numFmtId="3" fontId="0" fillId="0" borderId="0" xfId="0" applyNumberFormat="1" applyBorder="1"/>
    <xf numFmtId="3" fontId="12" fillId="0" borderId="0" xfId="0" applyNumberFormat="1" applyFont="1" applyBorder="1"/>
    <xf numFmtId="3" fontId="21" fillId="0" borderId="0" xfId="0" applyNumberFormat="1" applyFont="1" applyAlignment="1">
      <alignment horizontal="left" indent="1"/>
    </xf>
    <xf numFmtId="168" fontId="0" fillId="0" borderId="0" xfId="0" applyNumberFormat="1"/>
    <xf numFmtId="3" fontId="28" fillId="0" borderId="0" xfId="0" applyNumberFormat="1" applyFont="1" applyAlignment="1">
      <alignment horizontal="left" indent="1"/>
    </xf>
    <xf numFmtId="3" fontId="9" fillId="0" borderId="0" xfId="0" applyNumberFormat="1" applyFont="1" applyBorder="1" applyAlignment="1">
      <alignment horizontal="left" indent="1"/>
    </xf>
    <xf numFmtId="3" fontId="2" fillId="0" borderId="0" xfId="0" applyNumberFormat="1" applyFont="1" applyFill="1" applyAlignment="1">
      <alignment horizontal="center" vertical="center"/>
    </xf>
    <xf numFmtId="3" fontId="30" fillId="0" borderId="0" xfId="0" applyNumberFormat="1" applyFont="1" applyFill="1" applyAlignment="1">
      <alignment horizontal="center" vertical="center"/>
    </xf>
    <xf numFmtId="164" fontId="31" fillId="0" borderId="6" xfId="0" applyNumberFormat="1" applyFont="1" applyFill="1" applyBorder="1" applyAlignment="1">
      <alignment horizontal="left" indent="1"/>
    </xf>
    <xf numFmtId="3" fontId="6" fillId="0" borderId="0" xfId="0" applyNumberFormat="1" applyFont="1" applyFill="1"/>
    <xf numFmtId="3" fontId="29" fillId="0" borderId="6" xfId="0" applyNumberFormat="1" applyFont="1" applyFill="1" applyBorder="1" applyAlignment="1">
      <alignment horizontal="left" indent="1"/>
    </xf>
    <xf numFmtId="1" fontId="0" fillId="0" borderId="0" xfId="0" applyNumberFormat="1" applyAlignment="1">
      <alignment horizontal="left"/>
    </xf>
    <xf numFmtId="3" fontId="2" fillId="3" borderId="0" xfId="0" applyNumberFormat="1" applyFont="1" applyFill="1" applyAlignment="1">
      <alignment horizontal="center" vertical="center"/>
    </xf>
    <xf numFmtId="3" fontId="0" fillId="3" borderId="0" xfId="0" applyNumberFormat="1" applyFill="1"/>
    <xf numFmtId="3" fontId="4" fillId="2" borderId="7" xfId="0" applyNumberFormat="1" applyFont="1" applyFill="1" applyBorder="1" applyAlignment="1">
      <alignment horizontal="left" indent="1"/>
    </xf>
    <xf numFmtId="164" fontId="4" fillId="2" borderId="7" xfId="0" applyNumberFormat="1" applyFont="1" applyFill="1" applyBorder="1" applyAlignment="1">
      <alignment horizontal="left" indent="1"/>
    </xf>
    <xf numFmtId="167" fontId="4" fillId="2" borderId="7" xfId="0" applyNumberFormat="1" applyFont="1" applyFill="1" applyBorder="1" applyAlignment="1">
      <alignment horizontal="left" indent="1"/>
    </xf>
    <xf numFmtId="1" fontId="4" fillId="2" borderId="7" xfId="0" applyNumberFormat="1" applyFont="1" applyFill="1" applyBorder="1" applyAlignment="1">
      <alignment horizontal="left" indent="1"/>
    </xf>
    <xf numFmtId="3" fontId="4" fillId="2" borderId="8" xfId="0" applyNumberFormat="1" applyFont="1" applyFill="1" applyBorder="1" applyAlignment="1">
      <alignment horizontal="right" indent="1"/>
    </xf>
    <xf numFmtId="3" fontId="32" fillId="0" borderId="0" xfId="0" applyNumberFormat="1" applyFont="1" applyAlignment="1">
      <alignment horizontal="center" vertical="center"/>
    </xf>
    <xf numFmtId="3" fontId="33" fillId="0" borderId="0" xfId="0" applyNumberFormat="1" applyFont="1" applyAlignment="1">
      <alignment horizontal="center" vertical="center"/>
    </xf>
    <xf numFmtId="3" fontId="33" fillId="0" borderId="0" xfId="0" applyNumberFormat="1" applyFont="1" applyFill="1" applyAlignment="1">
      <alignment horizontal="center" vertical="center"/>
    </xf>
    <xf numFmtId="0" fontId="4" fillId="2" borderId="7" xfId="0" applyNumberFormat="1" applyFont="1" applyFill="1" applyBorder="1" applyAlignment="1">
      <alignment horizontal="left" indent="1"/>
    </xf>
    <xf numFmtId="4" fontId="0" fillId="3" borderId="0" xfId="0" applyNumberFormat="1" applyFill="1"/>
    <xf numFmtId="167" fontId="0" fillId="3" borderId="0" xfId="0" applyNumberFormat="1" applyFill="1"/>
    <xf numFmtId="168" fontId="0" fillId="3" borderId="0" xfId="0" applyNumberFormat="1" applyFill="1"/>
    <xf numFmtId="4" fontId="4" fillId="2" borderId="9" xfId="0" applyNumberFormat="1" applyFont="1" applyFill="1" applyBorder="1" applyAlignment="1">
      <alignment horizontal="right" indent="1"/>
    </xf>
    <xf numFmtId="167" fontId="4" fillId="2" borderId="9" xfId="0" applyNumberFormat="1" applyFont="1" applyFill="1" applyBorder="1" applyAlignment="1">
      <alignment horizontal="right" indent="1"/>
    </xf>
    <xf numFmtId="168" fontId="4" fillId="2" borderId="9" xfId="0" applyNumberFormat="1" applyFont="1" applyFill="1" applyBorder="1" applyAlignment="1">
      <alignment horizontal="right" indent="1"/>
    </xf>
    <xf numFmtId="4" fontId="4" fillId="0" borderId="0" xfId="0" applyNumberFormat="1" applyFont="1" applyAlignment="1">
      <alignment horizontal="right" indent="1"/>
    </xf>
    <xf numFmtId="168" fontId="0" fillId="0" borderId="0" xfId="0" applyNumberFormat="1" applyAlignment="1">
      <alignment horizontal="left" indent="1"/>
    </xf>
    <xf numFmtId="167" fontId="0" fillId="0" borderId="0" xfId="0" applyNumberFormat="1" applyAlignment="1">
      <alignment horizontal="left" indent="1"/>
    </xf>
    <xf numFmtId="3" fontId="34" fillId="0" borderId="10" xfId="0" applyNumberFormat="1" applyFont="1" applyFill="1" applyBorder="1" applyAlignment="1">
      <alignment horizontal="left" indent="1"/>
    </xf>
    <xf numFmtId="164" fontId="34" fillId="0" borderId="11" xfId="0" applyNumberFormat="1" applyFont="1" applyFill="1" applyBorder="1" applyAlignment="1">
      <alignment horizontal="left" indent="1"/>
    </xf>
    <xf numFmtId="3" fontId="34" fillId="0" borderId="11" xfId="0" applyNumberFormat="1" applyFont="1" applyFill="1" applyBorder="1" applyAlignment="1">
      <alignment horizontal="left" indent="1"/>
    </xf>
    <xf numFmtId="3" fontId="4" fillId="2" borderId="9" xfId="0" applyNumberFormat="1" applyFont="1" applyFill="1" applyBorder="1" applyAlignment="1">
      <alignment horizontal="right" indent="1"/>
    </xf>
    <xf numFmtId="3" fontId="4" fillId="2" borderId="12" xfId="0" applyNumberFormat="1" applyFont="1" applyFill="1" applyBorder="1" applyAlignment="1">
      <alignment horizontal="right" indent="1"/>
    </xf>
    <xf numFmtId="167" fontId="0" fillId="0" borderId="0" xfId="0" applyNumberFormat="1"/>
    <xf numFmtId="3" fontId="0" fillId="0" borderId="0" xfId="0" applyNumberFormat="1" applyAlignment="1">
      <alignment horizontal="right" wrapText="1" indent="1"/>
    </xf>
    <xf numFmtId="1" fontId="0" fillId="0" borderId="0" xfId="0" applyNumberFormat="1" applyAlignment="1">
      <alignment horizontal="right" indent="1"/>
    </xf>
    <xf numFmtId="3" fontId="2" fillId="0" borderId="0" xfId="0" applyNumberFormat="1" applyFont="1" applyFill="1" applyBorder="1" applyAlignment="1">
      <alignment horizontal="center" vertical="center"/>
    </xf>
    <xf numFmtId="167" fontId="4" fillId="0" borderId="13" xfId="0" applyNumberFormat="1" applyFont="1" applyFill="1" applyBorder="1" applyAlignment="1">
      <alignment horizontal="left" indent="1"/>
    </xf>
    <xf numFmtId="3" fontId="0" fillId="4" borderId="0" xfId="0" applyNumberFormat="1" applyFill="1"/>
    <xf numFmtId="3" fontId="4" fillId="0" borderId="13" xfId="0" applyNumberFormat="1" applyFont="1" applyFill="1" applyBorder="1" applyAlignment="1">
      <alignment horizontal="left" indent="1"/>
    </xf>
    <xf numFmtId="167" fontId="35" fillId="5" borderId="13" xfId="0" applyNumberFormat="1" applyFont="1" applyFill="1" applyBorder="1" applyAlignment="1">
      <alignment horizontal="left" indent="1"/>
    </xf>
    <xf numFmtId="3" fontId="0" fillId="6" borderId="0" xfId="0" applyNumberFormat="1" applyFill="1"/>
    <xf numFmtId="3" fontId="0" fillId="7" borderId="0" xfId="0" applyNumberFormat="1" applyFill="1"/>
    <xf numFmtId="3" fontId="0" fillId="8" borderId="0" xfId="0" applyNumberFormat="1" applyFill="1"/>
    <xf numFmtId="3" fontId="0" fillId="9" borderId="0" xfId="0" applyNumberFormat="1" applyFill="1"/>
    <xf numFmtId="3" fontId="0" fillId="10" borderId="0" xfId="0" applyNumberFormat="1" applyFill="1"/>
    <xf numFmtId="164" fontId="0" fillId="0" borderId="0" xfId="0" applyNumberFormat="1" applyAlignment="1">
      <alignment horizontal="left" indent="1"/>
    </xf>
    <xf numFmtId="1" fontId="4" fillId="2" borderId="3" xfId="0" applyNumberFormat="1" applyFont="1" applyFill="1" applyBorder="1" applyAlignment="1">
      <alignment horizontal="left" indent="1"/>
    </xf>
    <xf numFmtId="0" fontId="0" fillId="11" borderId="0" xfId="0" applyFill="1"/>
    <xf numFmtId="1" fontId="12" fillId="0" borderId="0" xfId="0" applyNumberFormat="1" applyFont="1" applyAlignment="1">
      <alignment horizontal="right" indent="1"/>
    </xf>
    <xf numFmtId="0" fontId="8" fillId="11" borderId="0" xfId="0" applyFont="1" applyFill="1"/>
    <xf numFmtId="3" fontId="37" fillId="0" borderId="0" xfId="1" applyNumberFormat="1" applyFont="1"/>
  </cellXfs>
  <cellStyles count="2">
    <cellStyle name="Гиперссылка" xfId="1" builtinId="8"/>
    <cellStyle name="Обычный" xfId="0" builtinId="0"/>
  </cellStyles>
  <dxfs count="13366"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Оценка 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стоимости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бизнеса (</a:t>
            </a:r>
            <a:r>
              <a:rPr lang="en-US" sz="1400"/>
              <a:t>EV)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Finance!$I$327</c:f>
              <c:strCache>
                <c:ptCount val="1"/>
                <c:pt idx="0">
                  <c:v>NPV(TV)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76E-412D-8BD1-16474EB4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Finance!$U$327</c:f>
              <c:numCache>
                <c:formatCode>#,##0</c:formatCode>
                <c:ptCount val="1"/>
                <c:pt idx="0">
                  <c:v>290123003.62916142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ser>
          <c:idx val="1"/>
          <c:order val="1"/>
          <c:tx>
            <c:strRef>
              <c:f>Finance!$I$329</c:f>
              <c:strCache>
                <c:ptCount val="1"/>
                <c:pt idx="0">
                  <c:v>NPV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Finance!$U$329</c:f>
              <c:numCache>
                <c:formatCode>#,##0</c:formatCode>
                <c:ptCount val="1"/>
                <c:pt idx="0">
                  <c:v>74946114.43750672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PBP|DPBP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>
                <a:effectLst/>
              </a:rPr>
              <a:t>кол-во лет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Finance!$I$316</c:f>
              <c:strCache>
                <c:ptCount val="1"/>
                <c:pt idx="0">
                  <c:v>Срок окупаемости (PBP)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Finance!$U$316</c:f>
              <c:numCache>
                <c:formatCode>#\ ##0.0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1-4EB5-B56A-7B4F22088276}"/>
            </c:ext>
          </c:extLst>
        </c:ser>
        <c:ser>
          <c:idx val="1"/>
          <c:order val="1"/>
          <c:tx>
            <c:strRef>
              <c:f>Finance!$I$338</c:f>
              <c:strCache>
                <c:ptCount val="1"/>
                <c:pt idx="0">
                  <c:v>Итоговый дисконт. срок окупаемости (DPBP)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Finance!$U$338</c:f>
              <c:numCache>
                <c:formatCode>#,##0.00</c:formatCode>
                <c:ptCount val="1"/>
                <c:pt idx="0">
                  <c:v>3.6666666666666665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1-4EB5-B56A-7B4F220882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363888888888891E-2"/>
          <c:y val="0.82164351851851847"/>
          <c:w val="0.88443888888888889"/>
          <c:h val="0.154837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8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положительный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FCF+)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Finance!$H$318</c:f>
              <c:strCache>
                <c:ptCount val="1"/>
                <c:pt idx="0">
                  <c:v>Итоговый свободный положительный поток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Finance!$X$318:$CE$318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4431858.730722554</c:v>
                </c:pt>
                <c:pt idx="5">
                  <c:v>0</c:v>
                </c:pt>
                <c:pt idx="6">
                  <c:v>318648.7719454469</c:v>
                </c:pt>
                <c:pt idx="7">
                  <c:v>225156.4121326739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4065255.982601271</c:v>
                </c:pt>
                <c:pt idx="24">
                  <c:v>3260043.0286079887</c:v>
                </c:pt>
                <c:pt idx="25">
                  <c:v>8659179.4701257534</c:v>
                </c:pt>
                <c:pt idx="26">
                  <c:v>4572662.6436022306</c:v>
                </c:pt>
                <c:pt idx="27">
                  <c:v>2746068.9635528298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436272.17034501652</c:v>
                </c:pt>
                <c:pt idx="33">
                  <c:v>5654112.9728211742</c:v>
                </c:pt>
                <c:pt idx="34">
                  <c:v>10685259.0973495</c:v>
                </c:pt>
                <c:pt idx="35">
                  <c:v>7582097.451434386</c:v>
                </c:pt>
                <c:pt idx="36">
                  <c:v>6714609.1928534685</c:v>
                </c:pt>
                <c:pt idx="37">
                  <c:v>9587521.5431276076</c:v>
                </c:pt>
                <c:pt idx="38">
                  <c:v>5773032.8402672186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4303634.5971011799</c:v>
                </c:pt>
                <c:pt idx="43">
                  <c:v>10956193.691269644</c:v>
                </c:pt>
                <c:pt idx="44">
                  <c:v>8671939.5583992787</c:v>
                </c:pt>
                <c:pt idx="45">
                  <c:v>9221385.8423592355</c:v>
                </c:pt>
                <c:pt idx="46">
                  <c:v>16737679.453918597</c:v>
                </c:pt>
                <c:pt idx="47">
                  <c:v>11575630.887503598</c:v>
                </c:pt>
                <c:pt idx="48">
                  <c:v>10651275.308842309</c:v>
                </c:pt>
                <c:pt idx="49">
                  <c:v>2784251.3734957296</c:v>
                </c:pt>
                <c:pt idx="50">
                  <c:v>0</c:v>
                </c:pt>
                <c:pt idx="51">
                  <c:v>4981821.9845640697</c:v>
                </c:pt>
                <c:pt idx="52">
                  <c:v>7800186.1067877226</c:v>
                </c:pt>
                <c:pt idx="53">
                  <c:v>10822310.292520927</c:v>
                </c:pt>
                <c:pt idx="54">
                  <c:v>13443241.307327107</c:v>
                </c:pt>
                <c:pt idx="55">
                  <c:v>20075847.228356615</c:v>
                </c:pt>
                <c:pt idx="56">
                  <c:v>12247695.562832437</c:v>
                </c:pt>
                <c:pt idx="57">
                  <c:v>12975598.597691173</c:v>
                </c:pt>
                <c:pt idx="58">
                  <c:v>15719286.375795254</c:v>
                </c:pt>
                <c:pt idx="59">
                  <c:v>15450893.234080395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E-401E-87F3-36CF0AE78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отрицательный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</a:t>
            </a: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)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Finance!$X$320:$CE$320</c:f>
              <c:numCache>
                <c:formatCode>#,##0</c:formatCode>
                <c:ptCount val="60"/>
                <c:pt idx="0">
                  <c:v>-33614000</c:v>
                </c:pt>
                <c:pt idx="1">
                  <c:v>-9234000</c:v>
                </c:pt>
                <c:pt idx="2">
                  <c:v>-6815315.6174176484</c:v>
                </c:pt>
                <c:pt idx="3">
                  <c:v>-882593.35603267699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1-4386-995E-A21DC5D3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Кассовый разрыв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Finance!$U$320</c:f>
              <c:numCache>
                <c:formatCode>#,##0</c:formatCode>
                <c:ptCount val="1"/>
                <c:pt idx="0">
                  <c:v>-50545908.973450325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C-436A-98A6-54461B8832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solidFill>
        <a:srgbClr val="C0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Продажи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Model!$H$42</c:f>
              <c:strCache>
                <c:ptCount val="1"/>
                <c:pt idx="0">
                  <c:v>Продажи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Model!$X$42:$CE$42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979000</c:v>
                </c:pt>
                <c:pt idx="5">
                  <c:v>2403000</c:v>
                </c:pt>
                <c:pt idx="6">
                  <c:v>3359750</c:v>
                </c:pt>
                <c:pt idx="7">
                  <c:v>4316500</c:v>
                </c:pt>
                <c:pt idx="8">
                  <c:v>5337864</c:v>
                </c:pt>
                <c:pt idx="9">
                  <c:v>6367060</c:v>
                </c:pt>
                <c:pt idx="10">
                  <c:v>7344858.5</c:v>
                </c:pt>
                <c:pt idx="11">
                  <c:v>8322657</c:v>
                </c:pt>
                <c:pt idx="12">
                  <c:v>9300455.5</c:v>
                </c:pt>
                <c:pt idx="13">
                  <c:v>10278254</c:v>
                </c:pt>
                <c:pt idx="14">
                  <c:v>11388123.515999999</c:v>
                </c:pt>
                <c:pt idx="15">
                  <c:v>12502995.721999999</c:v>
                </c:pt>
                <c:pt idx="16">
                  <c:v>13502305.788999999</c:v>
                </c:pt>
                <c:pt idx="17">
                  <c:v>14501615.855999999</c:v>
                </c:pt>
                <c:pt idx="18">
                  <c:v>15500925.922999999</c:v>
                </c:pt>
                <c:pt idx="19">
                  <c:v>16500235.989999998</c:v>
                </c:pt>
                <c:pt idx="20">
                  <c:v>17702010.924527999</c:v>
                </c:pt>
                <c:pt idx="21">
                  <c:v>18905830.958728001</c:v>
                </c:pt>
                <c:pt idx="22">
                  <c:v>19927125.847202003</c:v>
                </c:pt>
                <c:pt idx="23">
                  <c:v>20948420.735675998</c:v>
                </c:pt>
                <c:pt idx="24">
                  <c:v>21969715.624150001</c:v>
                </c:pt>
                <c:pt idx="25">
                  <c:v>22991010.512624003</c:v>
                </c:pt>
                <c:pt idx="26">
                  <c:v>24288197.527249489</c:v>
                </c:pt>
                <c:pt idx="27">
                  <c:v>25584339.495942585</c:v>
                </c:pt>
                <c:pt idx="28">
                  <c:v>26628102.871963009</c:v>
                </c:pt>
                <c:pt idx="29">
                  <c:v>27671866.247983441</c:v>
                </c:pt>
                <c:pt idx="30">
                  <c:v>28715629.624003872</c:v>
                </c:pt>
                <c:pt idx="31">
                  <c:v>29759393.000024296</c:v>
                </c:pt>
                <c:pt idx="32">
                  <c:v>31155608.567203254</c:v>
                </c:pt>
                <c:pt idx="33">
                  <c:v>32547551.986610584</c:v>
                </c:pt>
                <c:pt idx="34">
                  <c:v>33614278.156903468</c:v>
                </c:pt>
                <c:pt idx="35">
                  <c:v>34681004.327196337</c:v>
                </c:pt>
                <c:pt idx="36">
                  <c:v>35747730.497489214</c:v>
                </c:pt>
                <c:pt idx="37">
                  <c:v>36814456.667782098</c:v>
                </c:pt>
                <c:pt idx="38">
                  <c:v>38313430.20531179</c:v>
                </c:pt>
                <c:pt idx="39">
                  <c:v>39804763.006551936</c:v>
                </c:pt>
                <c:pt idx="40">
                  <c:v>40894957.152591258</c:v>
                </c:pt>
                <c:pt idx="41">
                  <c:v>41985151.29863058</c:v>
                </c:pt>
                <c:pt idx="42">
                  <c:v>43075345.444669902</c:v>
                </c:pt>
                <c:pt idx="43">
                  <c:v>44165539.590709217</c:v>
                </c:pt>
                <c:pt idx="44">
                  <c:v>45771116.680950575</c:v>
                </c:pt>
                <c:pt idx="45">
                  <c:v>47365538.296209201</c:v>
                </c:pt>
                <c:pt idx="46">
                  <c:v>48479716.713461384</c:v>
                </c:pt>
                <c:pt idx="47">
                  <c:v>49593895.130713567</c:v>
                </c:pt>
                <c:pt idx="48">
                  <c:v>50708073.54796575</c:v>
                </c:pt>
                <c:pt idx="49">
                  <c:v>51822251.965217941</c:v>
                </c:pt>
                <c:pt idx="50">
                  <c:v>53538397.661298104</c:v>
                </c:pt>
                <c:pt idx="51">
                  <c:v>55239722.193316214</c:v>
                </c:pt>
                <c:pt idx="52">
                  <c:v>56378412.535747945</c:v>
                </c:pt>
                <c:pt idx="53">
                  <c:v>57517102.878179684</c:v>
                </c:pt>
                <c:pt idx="54">
                  <c:v>58655793.220611416</c:v>
                </c:pt>
                <c:pt idx="55">
                  <c:v>59794483.563043147</c:v>
                </c:pt>
                <c:pt idx="56">
                  <c:v>61625285.784307346</c:v>
                </c:pt>
                <c:pt idx="57">
                  <c:v>63437445.261360556</c:v>
                </c:pt>
                <c:pt idx="58">
                  <c:v>64601186.791325793</c:v>
                </c:pt>
                <c:pt idx="59">
                  <c:v>65764928.321291015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7-4446-AD83-9EED7AB1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Кол-во проданной продукции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Model!$H$46</c:f>
              <c:strCache>
                <c:ptCount val="1"/>
                <c:pt idx="0">
                  <c:v>Количество проданной продукции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Model!$X$46:$CE$46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125</c:v>
                </c:pt>
                <c:pt idx="6">
                  <c:v>175</c:v>
                </c:pt>
                <c:pt idx="7">
                  <c:v>225</c:v>
                </c:pt>
                <c:pt idx="8">
                  <c:v>275</c:v>
                </c:pt>
                <c:pt idx="9">
                  <c:v>325</c:v>
                </c:pt>
                <c:pt idx="10">
                  <c:v>375</c:v>
                </c:pt>
                <c:pt idx="11">
                  <c:v>425</c:v>
                </c:pt>
                <c:pt idx="12">
                  <c:v>475</c:v>
                </c:pt>
                <c:pt idx="13">
                  <c:v>525</c:v>
                </c:pt>
                <c:pt idx="14">
                  <c:v>575</c:v>
                </c:pt>
                <c:pt idx="15">
                  <c:v>625</c:v>
                </c:pt>
                <c:pt idx="16">
                  <c:v>675</c:v>
                </c:pt>
                <c:pt idx="17">
                  <c:v>725</c:v>
                </c:pt>
                <c:pt idx="18">
                  <c:v>775</c:v>
                </c:pt>
                <c:pt idx="19">
                  <c:v>825</c:v>
                </c:pt>
                <c:pt idx="20">
                  <c:v>875</c:v>
                </c:pt>
                <c:pt idx="21">
                  <c:v>925</c:v>
                </c:pt>
                <c:pt idx="22">
                  <c:v>975</c:v>
                </c:pt>
                <c:pt idx="23">
                  <c:v>1025</c:v>
                </c:pt>
                <c:pt idx="24">
                  <c:v>1075</c:v>
                </c:pt>
                <c:pt idx="25">
                  <c:v>1125</c:v>
                </c:pt>
                <c:pt idx="26">
                  <c:v>1175</c:v>
                </c:pt>
                <c:pt idx="27">
                  <c:v>1225</c:v>
                </c:pt>
                <c:pt idx="28">
                  <c:v>1275</c:v>
                </c:pt>
                <c:pt idx="29">
                  <c:v>1325</c:v>
                </c:pt>
                <c:pt idx="30">
                  <c:v>1375</c:v>
                </c:pt>
                <c:pt idx="31">
                  <c:v>1425</c:v>
                </c:pt>
                <c:pt idx="32">
                  <c:v>1475</c:v>
                </c:pt>
                <c:pt idx="33">
                  <c:v>1525</c:v>
                </c:pt>
                <c:pt idx="34">
                  <c:v>1575</c:v>
                </c:pt>
                <c:pt idx="35">
                  <c:v>1625</c:v>
                </c:pt>
                <c:pt idx="36">
                  <c:v>1675</c:v>
                </c:pt>
                <c:pt idx="37">
                  <c:v>1725</c:v>
                </c:pt>
                <c:pt idx="38">
                  <c:v>1775</c:v>
                </c:pt>
                <c:pt idx="39">
                  <c:v>1825</c:v>
                </c:pt>
                <c:pt idx="40">
                  <c:v>1875</c:v>
                </c:pt>
                <c:pt idx="41">
                  <c:v>1925</c:v>
                </c:pt>
                <c:pt idx="42">
                  <c:v>1975</c:v>
                </c:pt>
                <c:pt idx="43">
                  <c:v>2025</c:v>
                </c:pt>
                <c:pt idx="44">
                  <c:v>2075</c:v>
                </c:pt>
                <c:pt idx="45">
                  <c:v>2125</c:v>
                </c:pt>
                <c:pt idx="46">
                  <c:v>2175</c:v>
                </c:pt>
                <c:pt idx="47">
                  <c:v>2225</c:v>
                </c:pt>
                <c:pt idx="48">
                  <c:v>2275</c:v>
                </c:pt>
                <c:pt idx="49">
                  <c:v>2325</c:v>
                </c:pt>
                <c:pt idx="50">
                  <c:v>2375</c:v>
                </c:pt>
                <c:pt idx="51">
                  <c:v>2425</c:v>
                </c:pt>
                <c:pt idx="52">
                  <c:v>2475</c:v>
                </c:pt>
                <c:pt idx="53">
                  <c:v>2525</c:v>
                </c:pt>
                <c:pt idx="54">
                  <c:v>2575</c:v>
                </c:pt>
                <c:pt idx="55">
                  <c:v>2625</c:v>
                </c:pt>
                <c:pt idx="56">
                  <c:v>2675</c:v>
                </c:pt>
                <c:pt idx="57">
                  <c:v>2725</c:v>
                </c:pt>
                <c:pt idx="58">
                  <c:v>2775</c:v>
                </c:pt>
                <c:pt idx="59">
                  <c:v>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0-4E67-8B6D-3A61BC24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effectLst/>
              </a:rPr>
              <a:t>EBITDA</a:t>
            </a:r>
            <a:endParaRPr lang="ru-RU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Model!$H$252</c:f>
              <c:strCache>
                <c:ptCount val="1"/>
                <c:pt idx="0">
                  <c:v>EBITDA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Model!$X$252:$CE$252</c:f>
              <c:numCache>
                <c:formatCode>#,##0</c:formatCode>
                <c:ptCount val="60"/>
                <c:pt idx="0">
                  <c:v>-454000</c:v>
                </c:pt>
                <c:pt idx="1">
                  <c:v>-675000</c:v>
                </c:pt>
                <c:pt idx="2">
                  <c:v>-1032333.3333333334</c:v>
                </c:pt>
                <c:pt idx="3">
                  <c:v>-1075666.6666666667</c:v>
                </c:pt>
                <c:pt idx="4">
                  <c:v>-824250.00000000012</c:v>
                </c:pt>
                <c:pt idx="5">
                  <c:v>-304250</c:v>
                </c:pt>
                <c:pt idx="6">
                  <c:v>10791.666666666977</c:v>
                </c:pt>
                <c:pt idx="7">
                  <c:v>244433.33333333349</c:v>
                </c:pt>
                <c:pt idx="8">
                  <c:v>517957.5</c:v>
                </c:pt>
                <c:pt idx="9">
                  <c:v>783516.66666666791</c:v>
                </c:pt>
                <c:pt idx="10">
                  <c:v>1131265.416666667</c:v>
                </c:pt>
                <c:pt idx="11">
                  <c:v>1479014.166666667</c:v>
                </c:pt>
                <c:pt idx="12">
                  <c:v>1669528.541666667</c:v>
                </c:pt>
                <c:pt idx="13">
                  <c:v>2013749.5416666679</c:v>
                </c:pt>
                <c:pt idx="14">
                  <c:v>2417889.3466666667</c:v>
                </c:pt>
                <c:pt idx="15">
                  <c:v>2715780.5599999996</c:v>
                </c:pt>
                <c:pt idx="16">
                  <c:v>2976060.7408333328</c:v>
                </c:pt>
                <c:pt idx="17">
                  <c:v>3224827.7966666669</c:v>
                </c:pt>
                <c:pt idx="18">
                  <c:v>3538738.1462499984</c:v>
                </c:pt>
                <c:pt idx="19">
                  <c:v>3889638.9720833339</c:v>
                </c:pt>
                <c:pt idx="20">
                  <c:v>4109175.1471066661</c:v>
                </c:pt>
                <c:pt idx="21">
                  <c:v>4551109.9893566687</c:v>
                </c:pt>
                <c:pt idx="22">
                  <c:v>4808200.5797516722</c:v>
                </c:pt>
                <c:pt idx="23">
                  <c:v>5172411.1701466683</c:v>
                </c:pt>
                <c:pt idx="24">
                  <c:v>5350662.2353385407</c:v>
                </c:pt>
                <c:pt idx="25">
                  <c:v>5598010.181908546</c:v>
                </c:pt>
                <c:pt idx="26">
                  <c:v>6081524.6444172841</c:v>
                </c:pt>
                <c:pt idx="27">
                  <c:v>6561903.8831656985</c:v>
                </c:pt>
                <c:pt idx="28">
                  <c:v>6824293.7284827195</c:v>
                </c:pt>
                <c:pt idx="29">
                  <c:v>7197017.173799742</c:v>
                </c:pt>
                <c:pt idx="30">
                  <c:v>7397934.6249929443</c:v>
                </c:pt>
                <c:pt idx="31">
                  <c:v>7762498.1314374655</c:v>
                </c:pt>
                <c:pt idx="32">
                  <c:v>8185192.6123243384</c:v>
                </c:pt>
                <c:pt idx="33">
                  <c:v>8595254.0785499848</c:v>
                </c:pt>
                <c:pt idx="34">
                  <c:v>8976683.8779157214</c:v>
                </c:pt>
                <c:pt idx="35">
                  <c:v>9358113.6772814505</c:v>
                </c:pt>
                <c:pt idx="36">
                  <c:v>9505861.757564541</c:v>
                </c:pt>
                <c:pt idx="37">
                  <c:v>9877408.7454468682</c:v>
                </c:pt>
                <c:pt idx="38">
                  <c:v>10333261.837862473</c:v>
                </c:pt>
                <c:pt idx="39">
                  <c:v>10895296.345599767</c:v>
                </c:pt>
                <c:pt idx="40">
                  <c:v>10934058.496258784</c:v>
                </c:pt>
                <c:pt idx="41">
                  <c:v>11210748.808463458</c:v>
                </c:pt>
                <c:pt idx="42">
                  <c:v>11512350.163821306</c:v>
                </c:pt>
                <c:pt idx="43">
                  <c:v>11890982.371519979</c:v>
                </c:pt>
                <c:pt idx="44">
                  <c:v>12392441.456388108</c:v>
                </c:pt>
                <c:pt idx="45">
                  <c:v>12997792.765096106</c:v>
                </c:pt>
                <c:pt idx="46">
                  <c:v>13283589.323286436</c:v>
                </c:pt>
                <c:pt idx="47">
                  <c:v>13683029.489476766</c:v>
                </c:pt>
                <c:pt idx="48">
                  <c:v>13806908.663552728</c:v>
                </c:pt>
                <c:pt idx="49">
                  <c:v>14075675.060443487</c:v>
                </c:pt>
                <c:pt idx="50">
                  <c:v>14667298.804018751</c:v>
                </c:pt>
                <c:pt idx="51">
                  <c:v>15317699.624807082</c:v>
                </c:pt>
                <c:pt idx="52">
                  <c:v>15609399.696768299</c:v>
                </c:pt>
                <c:pt idx="53">
                  <c:v>16018152.684969515</c:v>
                </c:pt>
                <c:pt idx="54">
                  <c:v>16200104.271932129</c:v>
                </c:pt>
                <c:pt idx="55">
                  <c:v>16593212.6496282</c:v>
                </c:pt>
                <c:pt idx="56">
                  <c:v>17191398.935907312</c:v>
                </c:pt>
                <c:pt idx="57">
                  <c:v>17771586.066555224</c:v>
                </c:pt>
                <c:pt idx="58">
                  <c:v>18189862.998055898</c:v>
                </c:pt>
                <c:pt idx="59">
                  <c:v>18608139.929556578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C-4152-A3AB-0D6A1F28B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Рентабельность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PL!$I$25</c:f>
              <c:strCache>
                <c:ptCount val="1"/>
                <c:pt idx="0">
                  <c:v>Рентабельность продаж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PL!$U$25</c:f>
              <c:numCache>
                <c:formatCode>0.0%</c:formatCode>
                <c:ptCount val="1"/>
                <c:pt idx="0">
                  <c:v>0.48686061237313527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2-4CEB-8B15-15682BB03581}"/>
            </c:ext>
          </c:extLst>
        </c:ser>
        <c:ser>
          <c:idx val="1"/>
          <c:order val="1"/>
          <c:tx>
            <c:strRef>
              <c:f>PL!$I$40</c:f>
              <c:strCache>
                <c:ptCount val="1"/>
                <c:pt idx="0">
                  <c:v>Маржа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PL!$U$40</c:f>
              <c:numCache>
                <c:formatCode>0.0%</c:formatCode>
                <c:ptCount val="1"/>
                <c:pt idx="0">
                  <c:v>0.37349838888218045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2-4CEB-8B15-15682BB03581}"/>
            </c:ext>
          </c:extLst>
        </c:ser>
        <c:ser>
          <c:idx val="2"/>
          <c:order val="2"/>
          <c:tx>
            <c:strRef>
              <c:f>PL!$I$55</c:f>
              <c:strCache>
                <c:ptCount val="1"/>
                <c:pt idx="0">
                  <c:v>Операционная рентабельность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1F2-4CEB-8B15-15682BB03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PL!$U$55</c:f>
              <c:numCache>
                <c:formatCode>0.0%</c:formatCode>
                <c:ptCount val="1"/>
                <c:pt idx="0">
                  <c:v>0.31275957597973347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2-4CEB-8B15-15682BB03581}"/>
            </c:ext>
          </c:extLst>
        </c:ser>
        <c:ser>
          <c:idx val="3"/>
          <c:order val="3"/>
          <c:tx>
            <c:strRef>
              <c:f>PL!$I$91</c:f>
              <c:strCache>
                <c:ptCount val="1"/>
                <c:pt idx="0">
                  <c:v>Рентабельность по чистой прибыли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1F2-4CEB-8B15-15682BB03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PL!$U$91</c:f>
              <c:numCache>
                <c:formatCode>0.0%</c:formatCode>
                <c:ptCount val="1"/>
                <c:pt idx="0">
                  <c:v>0.2193854313925013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2-4CEB-8B15-15682BB035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деньгах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PL!$I$56</c:f>
              <c:strCache>
                <c:ptCount val="1"/>
                <c:pt idx="0">
                  <c:v>Точка безубыточности по EBITDA в деньгах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PL!$U$56</c:f>
              <c:numCache>
                <c:formatCode>#,##0</c:formatCode>
                <c:ptCount val="1"/>
                <c:pt idx="0">
                  <c:v>239878746.45159975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E-483C-8A5B-01F93172D857}"/>
            </c:ext>
          </c:extLst>
        </c:ser>
        <c:ser>
          <c:idx val="1"/>
          <c:order val="1"/>
          <c:tx>
            <c:strRef>
              <c:f>PL!$I$92</c:f>
              <c:strCache>
                <c:ptCount val="1"/>
                <c:pt idx="0">
                  <c:v>Точка безубыточности по ЧП в деньгах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PL!$U$92</c:f>
              <c:numCache>
                <c:formatCode>#,##0</c:formatCode>
                <c:ptCount val="1"/>
                <c:pt idx="0">
                  <c:v>608645794.80583751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E-483C-8A5B-01F93172D8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кол-ве продукции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PL!$I$57</c:f>
              <c:strCache>
                <c:ptCount val="1"/>
                <c:pt idx="0">
                  <c:v>Точка безубыточности по EBITDA в кол-ве ГП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PL!$U$57</c:f>
              <c:numCache>
                <c:formatCode>#,##0</c:formatCode>
                <c:ptCount val="1"/>
                <c:pt idx="0">
                  <c:v>13200.788233952588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8BC-8BCC-ADF6186999E1}"/>
            </c:ext>
          </c:extLst>
        </c:ser>
        <c:ser>
          <c:idx val="1"/>
          <c:order val="1"/>
          <c:tx>
            <c:strRef>
              <c:f>PL!$I$93</c:f>
              <c:strCache>
                <c:ptCount val="1"/>
                <c:pt idx="0">
                  <c:v>Точка безубыточности по ЧП в кол-ве ГП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PL!$U$93</c:f>
              <c:numCache>
                <c:formatCode>#,##0</c:formatCode>
                <c:ptCount val="1"/>
                <c:pt idx="0">
                  <c:v>33494.43986000969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1-48BC-8BCC-ADF6186999E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Свободный финпоток (</a:t>
            </a:r>
            <a:r>
              <a:rPr lang="en-US"/>
              <a:t>FCF)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Finance!$X$322:$CE$322</c:f>
              <c:numCache>
                <c:formatCode>#,##0</c:formatCode>
                <c:ptCount val="60"/>
                <c:pt idx="0">
                  <c:v>-33614000</c:v>
                </c:pt>
                <c:pt idx="1">
                  <c:v>-9234000</c:v>
                </c:pt>
                <c:pt idx="2">
                  <c:v>-6815315.6174176484</c:v>
                </c:pt>
                <c:pt idx="3">
                  <c:v>-882593.35603267699</c:v>
                </c:pt>
                <c:pt idx="4">
                  <c:v>4431858.730722554</c:v>
                </c:pt>
                <c:pt idx="5">
                  <c:v>0</c:v>
                </c:pt>
                <c:pt idx="6">
                  <c:v>318648.7719454469</c:v>
                </c:pt>
                <c:pt idx="7">
                  <c:v>225156.4121326739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4065255.982601271</c:v>
                </c:pt>
                <c:pt idx="24">
                  <c:v>3260043.0286079887</c:v>
                </c:pt>
                <c:pt idx="25">
                  <c:v>8659179.4701257534</c:v>
                </c:pt>
                <c:pt idx="26">
                  <c:v>4572662.6436022306</c:v>
                </c:pt>
                <c:pt idx="27">
                  <c:v>2746068.9635528298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436272.17034501652</c:v>
                </c:pt>
                <c:pt idx="33">
                  <c:v>5654112.9728211742</c:v>
                </c:pt>
                <c:pt idx="34">
                  <c:v>10685259.0973495</c:v>
                </c:pt>
                <c:pt idx="35">
                  <c:v>7582097.451434386</c:v>
                </c:pt>
                <c:pt idx="36">
                  <c:v>6714609.1928534685</c:v>
                </c:pt>
                <c:pt idx="37">
                  <c:v>9587521.5431276076</c:v>
                </c:pt>
                <c:pt idx="38">
                  <c:v>5773032.8402672186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4303634.5971011799</c:v>
                </c:pt>
                <c:pt idx="43">
                  <c:v>10956193.691269644</c:v>
                </c:pt>
                <c:pt idx="44">
                  <c:v>8671939.5583992787</c:v>
                </c:pt>
                <c:pt idx="45">
                  <c:v>9221385.8423592355</c:v>
                </c:pt>
                <c:pt idx="46">
                  <c:v>16737679.453918597</c:v>
                </c:pt>
                <c:pt idx="47">
                  <c:v>11575630.887503598</c:v>
                </c:pt>
                <c:pt idx="48">
                  <c:v>10651275.308842309</c:v>
                </c:pt>
                <c:pt idx="49">
                  <c:v>2784251.3734957296</c:v>
                </c:pt>
                <c:pt idx="50">
                  <c:v>0</c:v>
                </c:pt>
                <c:pt idx="51">
                  <c:v>4981821.9845640697</c:v>
                </c:pt>
                <c:pt idx="52">
                  <c:v>7800186.1067877226</c:v>
                </c:pt>
                <c:pt idx="53">
                  <c:v>10822310.292520927</c:v>
                </c:pt>
                <c:pt idx="54">
                  <c:v>13443241.307327107</c:v>
                </c:pt>
                <c:pt idx="55">
                  <c:v>20075847.228356615</c:v>
                </c:pt>
                <c:pt idx="56">
                  <c:v>12247695.562832437</c:v>
                </c:pt>
                <c:pt idx="57">
                  <c:v>12975598.597691173</c:v>
                </c:pt>
                <c:pt idx="58">
                  <c:v>15719286.375795254</c:v>
                </c:pt>
                <c:pt idx="59">
                  <c:v>15450893.234080395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8-4F17-BA6D-03931BD9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Структура собственного капитала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BS!$J$32</c:f>
              <c:strCache>
                <c:ptCount val="1"/>
                <c:pt idx="0">
                  <c:v>Доля Учредителей в УК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BS!$U$32</c:f>
              <c:numCache>
                <c:formatCode>#,##0</c:formatCode>
                <c:ptCount val="1"/>
                <c:pt idx="0">
                  <c:v>10000000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8-436F-9234-0C6E136A2DC8}"/>
            </c:ext>
          </c:extLst>
        </c:ser>
        <c:ser>
          <c:idx val="1"/>
          <c:order val="1"/>
          <c:tx>
            <c:strRef>
              <c:f>BS!$J$33</c:f>
              <c:strCache>
                <c:ptCount val="1"/>
                <c:pt idx="0">
                  <c:v>Доля Инвесторов в УК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BS!$U$33</c:f>
              <c:numCache>
                <c:formatCode>#,##0</c:formatCode>
                <c:ptCount val="1"/>
                <c:pt idx="0">
                  <c:v>18411701.64163398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8-436F-9234-0C6E136A2DC8}"/>
            </c:ext>
          </c:extLst>
        </c:ser>
        <c:ser>
          <c:idx val="2"/>
          <c:order val="2"/>
          <c:tx>
            <c:strRef>
              <c:f>BS!$J$34</c:f>
              <c:strCache>
                <c:ptCount val="1"/>
                <c:pt idx="0">
                  <c:v>Резервы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BS!$U$34</c:f>
              <c:numCache>
                <c:formatCode>#,##0</c:formatCode>
                <c:ptCount val="1"/>
                <c:pt idx="0">
                  <c:v>36485813.265023328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8-436F-9234-0C6E136A2DC8}"/>
            </c:ext>
          </c:extLst>
        </c:ser>
        <c:ser>
          <c:idx val="3"/>
          <c:order val="3"/>
          <c:tx>
            <c:strRef>
              <c:f>BS!$J$35</c:f>
              <c:strCache>
                <c:ptCount val="1"/>
                <c:pt idx="0">
                  <c:v>Задолженность по выплате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C48-436F-9234-0C6E136A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48-436F-9234-0C6E136A2DC8}"/>
            </c:ext>
          </c:extLst>
        </c:ser>
        <c:ser>
          <c:idx val="4"/>
          <c:order val="4"/>
          <c:tx>
            <c:strRef>
              <c:f>BS!$J$36</c:f>
              <c:strCache>
                <c:ptCount val="1"/>
                <c:pt idx="0">
                  <c:v>Нераспределенная прибыль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BS!$U$36</c:f>
              <c:numCache>
                <c:formatCode>#,##0</c:formatCode>
                <c:ptCount val="1"/>
                <c:pt idx="0">
                  <c:v>77745127.159768909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48-436F-9234-0C6E136A2D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Дивиденды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PL!$H$95</c:f>
              <c:strCache>
                <c:ptCount val="1"/>
                <c:pt idx="0">
                  <c:v>Начисление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PL!$U$95</c:f>
              <c:numCache>
                <c:formatCode>#,##0</c:formatCode>
                <c:ptCount val="1"/>
                <c:pt idx="0">
                  <c:v>209379100.22085208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9-4A8A-BA0C-DBFB5A4831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FCF</a:t>
            </a:r>
            <a:r>
              <a:rPr lang="ru-RU"/>
              <a:t> нарастающим итогом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Finance!$X$323:$CE$323</c:f>
              <c:numCache>
                <c:formatCode>0</c:formatCode>
                <c:ptCount val="60"/>
                <c:pt idx="0">
                  <c:v>-33614000</c:v>
                </c:pt>
                <c:pt idx="1">
                  <c:v>-42848000</c:v>
                </c:pt>
                <c:pt idx="2">
                  <c:v>-49663315.617417648</c:v>
                </c:pt>
                <c:pt idx="3">
                  <c:v>-50545908.973450325</c:v>
                </c:pt>
                <c:pt idx="4">
                  <c:v>-46114050.242727771</c:v>
                </c:pt>
                <c:pt idx="5">
                  <c:v>-46114050.242727771</c:v>
                </c:pt>
                <c:pt idx="6">
                  <c:v>-45795401.470782325</c:v>
                </c:pt>
                <c:pt idx="7">
                  <c:v>-45570245.058649652</c:v>
                </c:pt>
                <c:pt idx="8">
                  <c:v>-45570245.058649652</c:v>
                </c:pt>
                <c:pt idx="9">
                  <c:v>-45570245.058649652</c:v>
                </c:pt>
                <c:pt idx="10">
                  <c:v>-45570245.058649652</c:v>
                </c:pt>
                <c:pt idx="11">
                  <c:v>-45570245.058649652</c:v>
                </c:pt>
                <c:pt idx="12">
                  <c:v>-45570245.058649652</c:v>
                </c:pt>
                <c:pt idx="13">
                  <c:v>-45570245.058649652</c:v>
                </c:pt>
                <c:pt idx="14">
                  <c:v>-45570245.058649652</c:v>
                </c:pt>
                <c:pt idx="15">
                  <c:v>-45570245.058649652</c:v>
                </c:pt>
                <c:pt idx="16">
                  <c:v>-45570245.058649652</c:v>
                </c:pt>
                <c:pt idx="17">
                  <c:v>-45570245.058649652</c:v>
                </c:pt>
                <c:pt idx="18">
                  <c:v>-45570245.058649652</c:v>
                </c:pt>
                <c:pt idx="19">
                  <c:v>-45570245.058649652</c:v>
                </c:pt>
                <c:pt idx="20">
                  <c:v>-45570245.058649652</c:v>
                </c:pt>
                <c:pt idx="21">
                  <c:v>-45570245.058649652</c:v>
                </c:pt>
                <c:pt idx="22">
                  <c:v>-45570245.058649652</c:v>
                </c:pt>
                <c:pt idx="23">
                  <c:v>-41504989.076048382</c:v>
                </c:pt>
                <c:pt idx="24">
                  <c:v>-38244946.047440395</c:v>
                </c:pt>
                <c:pt idx="25">
                  <c:v>-29585766.577314641</c:v>
                </c:pt>
                <c:pt idx="26">
                  <c:v>-25013103.933712412</c:v>
                </c:pt>
                <c:pt idx="27">
                  <c:v>-22267034.970159583</c:v>
                </c:pt>
                <c:pt idx="28">
                  <c:v>-22267034.970159583</c:v>
                </c:pt>
                <c:pt idx="29">
                  <c:v>-22267034.970159583</c:v>
                </c:pt>
                <c:pt idx="30">
                  <c:v>-22267034.970159583</c:v>
                </c:pt>
                <c:pt idx="31">
                  <c:v>-22267034.970159583</c:v>
                </c:pt>
                <c:pt idx="32">
                  <c:v>-21830762.799814567</c:v>
                </c:pt>
                <c:pt idx="33">
                  <c:v>-16176649.826993393</c:v>
                </c:pt>
                <c:pt idx="34">
                  <c:v>-5491390.7296438925</c:v>
                </c:pt>
                <c:pt idx="35">
                  <c:v>2090706.7217904935</c:v>
                </c:pt>
                <c:pt idx="36">
                  <c:v>8805315.9146439619</c:v>
                </c:pt>
                <c:pt idx="37">
                  <c:v>18392837.457771569</c:v>
                </c:pt>
                <c:pt idx="38">
                  <c:v>24165870.298038788</c:v>
                </c:pt>
                <c:pt idx="39">
                  <c:v>24165870.298038788</c:v>
                </c:pt>
                <c:pt idx="40">
                  <c:v>24165870.298038788</c:v>
                </c:pt>
                <c:pt idx="41">
                  <c:v>24165870.298038788</c:v>
                </c:pt>
                <c:pt idx="42">
                  <c:v>28469504.89513997</c:v>
                </c:pt>
                <c:pt idx="43">
                  <c:v>39425698.586409613</c:v>
                </c:pt>
                <c:pt idx="44">
                  <c:v>48097638.144808888</c:v>
                </c:pt>
                <c:pt idx="45">
                  <c:v>57319023.987168126</c:v>
                </c:pt>
                <c:pt idx="46">
                  <c:v>74056703.441086724</c:v>
                </c:pt>
                <c:pt idx="47">
                  <c:v>85632334.328590319</c:v>
                </c:pt>
                <c:pt idx="48">
                  <c:v>96283609.637432635</c:v>
                </c:pt>
                <c:pt idx="49">
                  <c:v>99067861.010928363</c:v>
                </c:pt>
                <c:pt idx="50">
                  <c:v>99067861.010928363</c:v>
                </c:pt>
                <c:pt idx="51">
                  <c:v>104049682.99549243</c:v>
                </c:pt>
                <c:pt idx="52">
                  <c:v>111849869.10228015</c:v>
                </c:pt>
                <c:pt idx="53">
                  <c:v>122672179.39480108</c:v>
                </c:pt>
                <c:pt idx="54">
                  <c:v>136115420.70212817</c:v>
                </c:pt>
                <c:pt idx="55">
                  <c:v>156191267.93048477</c:v>
                </c:pt>
                <c:pt idx="56">
                  <c:v>168438963.49331722</c:v>
                </c:pt>
                <c:pt idx="57">
                  <c:v>181414562.09100839</c:v>
                </c:pt>
                <c:pt idx="58">
                  <c:v>197133848.46680364</c:v>
                </c:pt>
                <c:pt idx="59">
                  <c:v>212584741.70088404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2-44D4-8838-6E41216B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Терминальная стоимость </a:t>
            </a:r>
          </a:p>
          <a:p>
            <a:pPr>
              <a:defRPr sz="1400"/>
            </a:pPr>
            <a:r>
              <a:rPr lang="ru-RU" sz="1400"/>
              <a:t>(</a:t>
            </a:r>
            <a:r>
              <a:rPr lang="en-US" sz="1400"/>
              <a:t>TV)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Finance!$I$328</c:f>
              <c:strCache>
                <c:ptCount val="1"/>
                <c:pt idx="0">
                  <c:v>TV (терминальная стоимость)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Finance!$U$328</c:f>
              <c:numCache>
                <c:formatCode>#,##0</c:formatCode>
                <c:ptCount val="1"/>
                <c:pt idx="0">
                  <c:v>784117810.24063766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u="none" strike="noStrike" baseline="0">
                <a:effectLst/>
              </a:rPr>
              <a:t>Свободный финпоток (</a:t>
            </a:r>
            <a:r>
              <a:rPr lang="en-US" sz="1400" b="1" i="0" u="none" strike="noStrike" baseline="0">
                <a:effectLst/>
              </a:rPr>
              <a:t>FCF)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cat>
          <c:val>
            <c:numRef>
              <c:f>Finance!$U$322</c:f>
              <c:numCache>
                <c:formatCode>#,##0</c:formatCode>
                <c:ptCount val="1"/>
                <c:pt idx="0">
                  <c:v>212584741.70088404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E-4F25-A1A4-1CC76F1E620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стоимости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бизнеса (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Finance!$U$326</c:f>
              <c:numCache>
                <c:formatCode>#,##0</c:formatCode>
                <c:ptCount val="1"/>
                <c:pt idx="0">
                  <c:v>365069118.06666815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3-47BF-9D74-AA1D0DFA35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стоимости бизнеса (</a:t>
            </a:r>
            <a:r>
              <a:rPr lang="en-US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371169044.77163887</c:v>
                </c:pt>
                <c:pt idx="1">
                  <c:v>377370894.93155175</c:v>
                </c:pt>
                <c:pt idx="2">
                  <c:v>383676371.58173317</c:v>
                </c:pt>
                <c:pt idx="3">
                  <c:v>390087206.21346527</c:v>
                </c:pt>
                <c:pt idx="4">
                  <c:v>396605159.24945551</c:v>
                </c:pt>
                <c:pt idx="5">
                  <c:v>403232020.52725101</c:v>
                </c:pt>
                <c:pt idx="6">
                  <c:v>409969609.79072934</c:v>
                </c:pt>
                <c:pt idx="7">
                  <c:v>416819777.18980312</c:v>
                </c:pt>
                <c:pt idx="8">
                  <c:v>423784403.78847289</c:v>
                </c:pt>
                <c:pt idx="9">
                  <c:v>430865402.08136976</c:v>
                </c:pt>
                <c:pt idx="10">
                  <c:v>438064716.51892817</c:v>
                </c:pt>
                <c:pt idx="11">
                  <c:v>445384324.04133517</c:v>
                </c:pt>
                <c:pt idx="12">
                  <c:v>452826234.6213994</c:v>
                </c:pt>
                <c:pt idx="13">
                  <c:v>460392491.81649315</c:v>
                </c:pt>
                <c:pt idx="14">
                  <c:v>468085173.32971436</c:v>
                </c:pt>
                <c:pt idx="15">
                  <c:v>475906391.58042753</c:v>
                </c:pt>
                <c:pt idx="16">
                  <c:v>483858294.28433579</c:v>
                </c:pt>
                <c:pt idx="17">
                  <c:v>491943065.04324621</c:v>
                </c:pt>
                <c:pt idx="18">
                  <c:v>500162923.94468975</c:v>
                </c:pt>
                <c:pt idx="19">
                  <c:v>508520128.17155981</c:v>
                </c:pt>
                <c:pt idx="20">
                  <c:v>517016972.62193698</c:v>
                </c:pt>
                <c:pt idx="21">
                  <c:v>525655790.53927106</c:v>
                </c:pt>
                <c:pt idx="22">
                  <c:v>534438954.15309238</c:v>
                </c:pt>
                <c:pt idx="23">
                  <c:v>543368875.33042884</c:v>
                </c:pt>
                <c:pt idx="24">
                  <c:v>552448006.23810732</c:v>
                </c:pt>
                <c:pt idx="25">
                  <c:v>561678840.01612163</c:v>
                </c:pt>
                <c:pt idx="26">
                  <c:v>571063911.46225154</c:v>
                </c:pt>
                <c:pt idx="27">
                  <c:v>580605797.72812164</c:v>
                </c:pt>
                <c:pt idx="28">
                  <c:v>590307119.02688956</c:v>
                </c:pt>
                <c:pt idx="29">
                  <c:v>600170539.35276043</c:v>
                </c:pt>
                <c:pt idx="30">
                  <c:v>610198767.21252155</c:v>
                </c:pt>
                <c:pt idx="31">
                  <c:v>620394556.36930287</c:v>
                </c:pt>
                <c:pt idx="32">
                  <c:v>630760706.59876311</c:v>
                </c:pt>
                <c:pt idx="33">
                  <c:v>641300064.45791066</c:v>
                </c:pt>
                <c:pt idx="34">
                  <c:v>652015524.0667727</c:v>
                </c:pt>
                <c:pt idx="35">
                  <c:v>662910027.90312314</c:v>
                </c:pt>
                <c:pt idx="36">
                  <c:v>673986567.61049092</c:v>
                </c:pt>
                <c:pt idx="37">
                  <c:v>685248184.81966829</c:v>
                </c:pt>
                <c:pt idx="38">
                  <c:v>696697971.98394692</c:v>
                </c:pt>
                <c:pt idx="39">
                  <c:v>708339073.22830844</c:v>
                </c:pt>
                <c:pt idx="40">
                  <c:v>720174685.21280539</c:v>
                </c:pt>
                <c:pt idx="41">
                  <c:v>732208058.01036763</c:v>
                </c:pt>
                <c:pt idx="42">
                  <c:v>744442495.99927628</c:v>
                </c:pt>
                <c:pt idx="43">
                  <c:v>756881358.77054954</c:v>
                </c:pt>
                <c:pt idx="44">
                  <c:v>769528062.05049098</c:v>
                </c:pt>
                <c:pt idx="45">
                  <c:v>782386078.63865113</c:v>
                </c:pt>
                <c:pt idx="46">
                  <c:v>795458939.36146271</c:v>
                </c:pt>
                <c:pt idx="47">
                  <c:v>808750234.04181015</c:v>
                </c:pt>
                <c:pt idx="48">
                  <c:v>822263612.48479879</c:v>
                </c:pt>
                <c:pt idx="49">
                  <c:v>836002785.47999537</c:v>
                </c:pt>
                <c:pt idx="50">
                  <c:v>849971525.82041514</c:v>
                </c:pt>
                <c:pt idx="51">
                  <c:v>864173669.33853614</c:v>
                </c:pt>
                <c:pt idx="52">
                  <c:v>878613115.9596225</c:v>
                </c:pt>
                <c:pt idx="53">
                  <c:v>893293830.77264845</c:v>
                </c:pt>
                <c:pt idx="54">
                  <c:v>908219845.1191169</c:v>
                </c:pt>
                <c:pt idx="55">
                  <c:v>923395257.70007038</c:v>
                </c:pt>
                <c:pt idx="56">
                  <c:v>938824235.701599</c:v>
                </c:pt>
                <c:pt idx="57">
                  <c:v>954511015.93915415</c:v>
                </c:pt>
                <c:pt idx="58">
                  <c:v>970459906.02098465</c:v>
                </c:pt>
                <c:pt idx="59">
                  <c:v>986675285.53100848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F-41EA-932F-9C73BE1F5849}"/>
            </c:ext>
          </c:extLst>
        </c:ser>
        <c:ser>
          <c:idx val="0"/>
          <c:order val="1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371169044.77163887</c:v>
                </c:pt>
                <c:pt idx="1">
                  <c:v>377370894.93155175</c:v>
                </c:pt>
                <c:pt idx="2">
                  <c:v>383676371.58173317</c:v>
                </c:pt>
                <c:pt idx="3">
                  <c:v>390087206.21346527</c:v>
                </c:pt>
                <c:pt idx="4">
                  <c:v>396605159.24945551</c:v>
                </c:pt>
                <c:pt idx="5">
                  <c:v>403232020.52725101</c:v>
                </c:pt>
                <c:pt idx="6">
                  <c:v>409969609.79072934</c:v>
                </c:pt>
                <c:pt idx="7">
                  <c:v>416819777.18980312</c:v>
                </c:pt>
                <c:pt idx="8">
                  <c:v>423784403.78847289</c:v>
                </c:pt>
                <c:pt idx="9">
                  <c:v>430865402.08136976</c:v>
                </c:pt>
                <c:pt idx="10">
                  <c:v>438064716.51892817</c:v>
                </c:pt>
                <c:pt idx="11">
                  <c:v>445384324.04133517</c:v>
                </c:pt>
                <c:pt idx="12">
                  <c:v>452826234.6213994</c:v>
                </c:pt>
                <c:pt idx="13">
                  <c:v>460392491.81649315</c:v>
                </c:pt>
                <c:pt idx="14">
                  <c:v>468085173.32971436</c:v>
                </c:pt>
                <c:pt idx="15">
                  <c:v>475906391.58042753</c:v>
                </c:pt>
                <c:pt idx="16">
                  <c:v>483858294.28433579</c:v>
                </c:pt>
                <c:pt idx="17">
                  <c:v>491943065.04324621</c:v>
                </c:pt>
                <c:pt idx="18">
                  <c:v>500162923.94468975</c:v>
                </c:pt>
                <c:pt idx="19">
                  <c:v>508520128.17155981</c:v>
                </c:pt>
                <c:pt idx="20">
                  <c:v>517016972.62193698</c:v>
                </c:pt>
                <c:pt idx="21">
                  <c:v>525655790.53927106</c:v>
                </c:pt>
                <c:pt idx="22">
                  <c:v>534438954.15309238</c:v>
                </c:pt>
                <c:pt idx="23">
                  <c:v>543368875.33042884</c:v>
                </c:pt>
                <c:pt idx="24">
                  <c:v>552448006.23810732</c:v>
                </c:pt>
                <c:pt idx="25">
                  <c:v>561678840.01612163</c:v>
                </c:pt>
                <c:pt idx="26">
                  <c:v>571063911.46225154</c:v>
                </c:pt>
                <c:pt idx="27">
                  <c:v>580605797.72812164</c:v>
                </c:pt>
                <c:pt idx="28">
                  <c:v>590307119.02688956</c:v>
                </c:pt>
                <c:pt idx="29">
                  <c:v>600170539.35276043</c:v>
                </c:pt>
                <c:pt idx="30">
                  <c:v>610198767.21252155</c:v>
                </c:pt>
                <c:pt idx="31">
                  <c:v>620394556.36930287</c:v>
                </c:pt>
                <c:pt idx="32">
                  <c:v>630760706.59876311</c:v>
                </c:pt>
                <c:pt idx="33">
                  <c:v>641300064.45791066</c:v>
                </c:pt>
                <c:pt idx="34">
                  <c:v>652015524.0667727</c:v>
                </c:pt>
                <c:pt idx="35">
                  <c:v>662910027.90312314</c:v>
                </c:pt>
                <c:pt idx="36">
                  <c:v>673986567.61049092</c:v>
                </c:pt>
                <c:pt idx="37">
                  <c:v>685248184.81966829</c:v>
                </c:pt>
                <c:pt idx="38">
                  <c:v>696697971.98394692</c:v>
                </c:pt>
                <c:pt idx="39">
                  <c:v>708339073.22830844</c:v>
                </c:pt>
                <c:pt idx="40">
                  <c:v>720174685.21280539</c:v>
                </c:pt>
                <c:pt idx="41">
                  <c:v>732208058.01036763</c:v>
                </c:pt>
                <c:pt idx="42">
                  <c:v>744442495.99927628</c:v>
                </c:pt>
                <c:pt idx="43">
                  <c:v>756881358.77054954</c:v>
                </c:pt>
                <c:pt idx="44">
                  <c:v>769528062.05049098</c:v>
                </c:pt>
                <c:pt idx="45">
                  <c:v>782386078.63865113</c:v>
                </c:pt>
                <c:pt idx="46">
                  <c:v>795458939.36146271</c:v>
                </c:pt>
                <c:pt idx="47">
                  <c:v>808750234.04181015</c:v>
                </c:pt>
                <c:pt idx="48">
                  <c:v>822263612.48479879</c:v>
                </c:pt>
                <c:pt idx="49">
                  <c:v>836002785.47999537</c:v>
                </c:pt>
                <c:pt idx="50">
                  <c:v>849971525.82041514</c:v>
                </c:pt>
                <c:pt idx="51">
                  <c:v>864173669.33853614</c:v>
                </c:pt>
                <c:pt idx="52">
                  <c:v>878613115.9596225</c:v>
                </c:pt>
                <c:pt idx="53">
                  <c:v>893293830.77264845</c:v>
                </c:pt>
                <c:pt idx="54">
                  <c:v>908219845.1191169</c:v>
                </c:pt>
                <c:pt idx="55">
                  <c:v>923395257.70007038</c:v>
                </c:pt>
                <c:pt idx="56">
                  <c:v>938824235.701599</c:v>
                </c:pt>
                <c:pt idx="57">
                  <c:v>954511015.93915415</c:v>
                </c:pt>
                <c:pt idx="58">
                  <c:v>970459906.02098465</c:v>
                </c:pt>
                <c:pt idx="59">
                  <c:v>986675285.53100848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F-41EA-932F-9C73BE1F5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NPV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Finance!$H$329</c:f>
              <c:strCache>
                <c:ptCount val="1"/>
                <c:pt idx="0">
                  <c:v>Оценка стоимости бизнеса</c:v>
                </c:pt>
              </c:strCache>
            </c:strRef>
          </c:tx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44958</c:v>
                </c:pt>
                <c:pt idx="1">
                  <c:v>44986</c:v>
                </c:pt>
                <c:pt idx="2">
                  <c:v>45017</c:v>
                </c:pt>
                <c:pt idx="3">
                  <c:v>45047</c:v>
                </c:pt>
                <c:pt idx="4">
                  <c:v>45078</c:v>
                </c:pt>
                <c:pt idx="5">
                  <c:v>45108</c:v>
                </c:pt>
                <c:pt idx="6">
                  <c:v>45139</c:v>
                </c:pt>
                <c:pt idx="7">
                  <c:v>45170</c:v>
                </c:pt>
                <c:pt idx="8">
                  <c:v>45200</c:v>
                </c:pt>
                <c:pt idx="9">
                  <c:v>45231</c:v>
                </c:pt>
                <c:pt idx="10">
                  <c:v>45261</c:v>
                </c:pt>
                <c:pt idx="11">
                  <c:v>45292</c:v>
                </c:pt>
                <c:pt idx="12">
                  <c:v>45323</c:v>
                </c:pt>
                <c:pt idx="13">
                  <c:v>45352</c:v>
                </c:pt>
                <c:pt idx="14">
                  <c:v>45383</c:v>
                </c:pt>
                <c:pt idx="15">
                  <c:v>45413</c:v>
                </c:pt>
                <c:pt idx="16">
                  <c:v>45444</c:v>
                </c:pt>
                <c:pt idx="17">
                  <c:v>45474</c:v>
                </c:pt>
                <c:pt idx="18">
                  <c:v>45505</c:v>
                </c:pt>
                <c:pt idx="19">
                  <c:v>45536</c:v>
                </c:pt>
                <c:pt idx="20">
                  <c:v>45566</c:v>
                </c:pt>
                <c:pt idx="21">
                  <c:v>45597</c:v>
                </c:pt>
                <c:pt idx="22">
                  <c:v>45627</c:v>
                </c:pt>
                <c:pt idx="23">
                  <c:v>45658</c:v>
                </c:pt>
                <c:pt idx="24">
                  <c:v>45689</c:v>
                </c:pt>
                <c:pt idx="25">
                  <c:v>45717</c:v>
                </c:pt>
                <c:pt idx="26">
                  <c:v>45748</c:v>
                </c:pt>
                <c:pt idx="27">
                  <c:v>45778</c:v>
                </c:pt>
                <c:pt idx="28">
                  <c:v>45809</c:v>
                </c:pt>
                <c:pt idx="29">
                  <c:v>45839</c:v>
                </c:pt>
                <c:pt idx="30">
                  <c:v>45870</c:v>
                </c:pt>
                <c:pt idx="31">
                  <c:v>45901</c:v>
                </c:pt>
                <c:pt idx="32">
                  <c:v>45931</c:v>
                </c:pt>
                <c:pt idx="33">
                  <c:v>45962</c:v>
                </c:pt>
                <c:pt idx="34">
                  <c:v>45992</c:v>
                </c:pt>
                <c:pt idx="35">
                  <c:v>46023</c:v>
                </c:pt>
                <c:pt idx="36">
                  <c:v>46054</c:v>
                </c:pt>
                <c:pt idx="37">
                  <c:v>46082</c:v>
                </c:pt>
                <c:pt idx="38">
                  <c:v>46113</c:v>
                </c:pt>
                <c:pt idx="39">
                  <c:v>46143</c:v>
                </c:pt>
                <c:pt idx="40">
                  <c:v>46174</c:v>
                </c:pt>
                <c:pt idx="41">
                  <c:v>46204</c:v>
                </c:pt>
                <c:pt idx="42">
                  <c:v>46235</c:v>
                </c:pt>
                <c:pt idx="43">
                  <c:v>46266</c:v>
                </c:pt>
                <c:pt idx="44">
                  <c:v>46296</c:v>
                </c:pt>
                <c:pt idx="45">
                  <c:v>46327</c:v>
                </c:pt>
                <c:pt idx="46">
                  <c:v>46357</c:v>
                </c:pt>
                <c:pt idx="47">
                  <c:v>46388</c:v>
                </c:pt>
                <c:pt idx="48">
                  <c:v>46419</c:v>
                </c:pt>
                <c:pt idx="49">
                  <c:v>46447</c:v>
                </c:pt>
                <c:pt idx="50">
                  <c:v>46478</c:v>
                </c:pt>
                <c:pt idx="51">
                  <c:v>46508</c:v>
                </c:pt>
                <c:pt idx="52">
                  <c:v>46539</c:v>
                </c:pt>
                <c:pt idx="53">
                  <c:v>46569</c:v>
                </c:pt>
                <c:pt idx="54">
                  <c:v>46600</c:v>
                </c:pt>
                <c:pt idx="55">
                  <c:v>46631</c:v>
                </c:pt>
                <c:pt idx="56">
                  <c:v>46661</c:v>
                </c:pt>
                <c:pt idx="57">
                  <c:v>46692</c:v>
                </c:pt>
                <c:pt idx="58">
                  <c:v>46722</c:v>
                </c:pt>
                <c:pt idx="59">
                  <c:v>46753</c:v>
                </c:pt>
              </c:numCache>
            </c:numRef>
          </c:cat>
          <c:val>
            <c:numRef>
              <c:f>Finance!$X$329:$CE$329</c:f>
              <c:numCache>
                <c:formatCode>#,##0</c:formatCode>
                <c:ptCount val="60"/>
                <c:pt idx="0">
                  <c:v>-33061575.332185801</c:v>
                </c:pt>
                <c:pt idx="1">
                  <c:v>-8932984.1848006342</c:v>
                </c:pt>
                <c:pt idx="2">
                  <c:v>-6484791.4703202629</c:v>
                </c:pt>
                <c:pt idx="3">
                  <c:v>-825988.5814405058</c:v>
                </c:pt>
                <c:pt idx="4">
                  <c:v>4079459.6855037441</c:v>
                </c:pt>
                <c:pt idx="5">
                  <c:v>0</c:v>
                </c:pt>
                <c:pt idx="6">
                  <c:v>283749.87650067941</c:v>
                </c:pt>
                <c:pt idx="7">
                  <c:v>197201.90188312726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2731292.6515730121</c:v>
                </c:pt>
                <c:pt idx="24">
                  <c:v>2154304.1514758454</c:v>
                </c:pt>
                <c:pt idx="25">
                  <c:v>5628125.5178654641</c:v>
                </c:pt>
                <c:pt idx="26">
                  <c:v>2923206.8162770118</c:v>
                </c:pt>
                <c:pt idx="27">
                  <c:v>1726653.399944037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252503.83354364565</c:v>
                </c:pt>
                <c:pt idx="33">
                  <c:v>3218683.6565842968</c:v>
                </c:pt>
                <c:pt idx="34">
                  <c:v>5982768.7700634245</c:v>
                </c:pt>
                <c:pt idx="35">
                  <c:v>4175513.2871442907</c:v>
                </c:pt>
                <c:pt idx="36">
                  <c:v>3637010.8456137762</c:v>
                </c:pt>
                <c:pt idx="37">
                  <c:v>5107796.1412125081</c:v>
                </c:pt>
                <c:pt idx="38">
                  <c:v>3025064.0769983861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2110470.7150496361</c:v>
                </c:pt>
                <c:pt idx="43">
                  <c:v>5284537.559144645</c:v>
                </c:pt>
                <c:pt idx="44">
                  <c:v>4114024.5335257901</c:v>
                </c:pt>
                <c:pt idx="45">
                  <c:v>4302790.2575671393</c:v>
                </c:pt>
                <c:pt idx="46">
                  <c:v>7681615.699271231</c:v>
                </c:pt>
                <c:pt idx="47">
                  <c:v>5225229.2256496008</c:v>
                </c:pt>
                <c:pt idx="48">
                  <c:v>4728959.9396643937</c:v>
                </c:pt>
                <c:pt idx="49">
                  <c:v>1215838.2855320256</c:v>
                </c:pt>
                <c:pt idx="50">
                  <c:v>0</c:v>
                </c:pt>
                <c:pt idx="51">
                  <c:v>2104564.6526838024</c:v>
                </c:pt>
                <c:pt idx="52">
                  <c:v>3241024.9870339246</c:v>
                </c:pt>
                <c:pt idx="53">
                  <c:v>4422835.0603486691</c:v>
                </c:pt>
                <c:pt idx="54">
                  <c:v>5403661.1007763678</c:v>
                </c:pt>
                <c:pt idx="55">
                  <c:v>7937090.6239567036</c:v>
                </c:pt>
                <c:pt idx="56">
                  <c:v>4762611.8366350429</c:v>
                </c:pt>
                <c:pt idx="57">
                  <c:v>4962740.3532744292</c:v>
                </c:pt>
                <c:pt idx="58">
                  <c:v>5913305.6175170597</c:v>
                </c:pt>
                <c:pt idx="59">
                  <c:v>5716818.9464402162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4690-956D-C7D56644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IRR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Finance!$H$324</c:f>
              <c:strCache>
                <c:ptCount val="1"/>
                <c:pt idx="0">
                  <c:v>IRR итоговый без учета TV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Finance!$U$324</c:f>
              <c:numCache>
                <c:formatCode>0.0%</c:formatCode>
                <c:ptCount val="1"/>
                <c:pt idx="0">
                  <c:v>0.60453200936317419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F-44D3-9583-87F4AFD2D3CD}"/>
            </c:ext>
          </c:extLst>
        </c:ser>
        <c:ser>
          <c:idx val="1"/>
          <c:order val="1"/>
          <c:tx>
            <c:strRef>
              <c:f>Finance!$H$334</c:f>
              <c:strCache>
                <c:ptCount val="1"/>
                <c:pt idx="0">
                  <c:v>Итоговый IRR с учетом TV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Finance!$U$334</c:f>
              <c:numCache>
                <c:formatCode>0.0%</c:formatCode>
                <c:ptCount val="1"/>
                <c:pt idx="0">
                  <c:v>1.0215783476829527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F-44D3-9583-87F4AFD2D3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15240</xdr:colOff>
      <xdr:row>19</xdr:row>
      <xdr:rowOff>45720</xdr:rowOff>
    </xdr:from>
    <xdr:to>
      <xdr:col>21</xdr:col>
      <xdr:colOff>596040</xdr:colOff>
      <xdr:row>36</xdr:row>
      <xdr:rowOff>176760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297180</xdr:colOff>
      <xdr:row>0</xdr:row>
      <xdr:rowOff>144780</xdr:rowOff>
    </xdr:from>
    <xdr:to>
      <xdr:col>10</xdr:col>
      <xdr:colOff>601980</xdr:colOff>
      <xdr:row>18</xdr:row>
      <xdr:rowOff>92940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11</xdr:col>
      <xdr:colOff>152400</xdr:colOff>
      <xdr:row>0</xdr:row>
      <xdr:rowOff>152400</xdr:rowOff>
    </xdr:from>
    <xdr:to>
      <xdr:col>18</xdr:col>
      <xdr:colOff>457200</xdr:colOff>
      <xdr:row>18</xdr:row>
      <xdr:rowOff>100560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7620</xdr:colOff>
      <xdr:row>0</xdr:row>
      <xdr:rowOff>152400</xdr:rowOff>
    </xdr:from>
    <xdr:to>
      <xdr:col>21</xdr:col>
      <xdr:colOff>588420</xdr:colOff>
      <xdr:row>18</xdr:row>
      <xdr:rowOff>100560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160020</xdr:colOff>
      <xdr:row>0</xdr:row>
      <xdr:rowOff>152400</xdr:rowOff>
    </xdr:from>
    <xdr:to>
      <xdr:col>3</xdr:col>
      <xdr:colOff>131220</xdr:colOff>
      <xdr:row>18</xdr:row>
      <xdr:rowOff>100560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167640</xdr:colOff>
      <xdr:row>19</xdr:row>
      <xdr:rowOff>53340</xdr:rowOff>
    </xdr:from>
    <xdr:to>
      <xdr:col>3</xdr:col>
      <xdr:colOff>138840</xdr:colOff>
      <xdr:row>37</xdr:row>
      <xdr:rowOff>1500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</xdr:col>
      <xdr:colOff>304800</xdr:colOff>
      <xdr:row>19</xdr:row>
      <xdr:rowOff>45720</xdr:rowOff>
    </xdr:from>
    <xdr:to>
      <xdr:col>11</xdr:col>
      <xdr:colOff>0</xdr:colOff>
      <xdr:row>36</xdr:row>
      <xdr:rowOff>176760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160020</xdr:colOff>
      <xdr:row>19</xdr:row>
      <xdr:rowOff>68580</xdr:rowOff>
    </xdr:from>
    <xdr:to>
      <xdr:col>18</xdr:col>
      <xdr:colOff>464820</xdr:colOff>
      <xdr:row>37</xdr:row>
      <xdr:rowOff>16740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182880</xdr:colOff>
      <xdr:row>37</xdr:row>
      <xdr:rowOff>175260</xdr:rowOff>
    </xdr:from>
    <xdr:to>
      <xdr:col>3</xdr:col>
      <xdr:colOff>154080</xdr:colOff>
      <xdr:row>55</xdr:row>
      <xdr:rowOff>123420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19</xdr:col>
      <xdr:colOff>23586</xdr:colOff>
      <xdr:row>37</xdr:row>
      <xdr:rowOff>168003</xdr:rowOff>
    </xdr:from>
    <xdr:to>
      <xdr:col>21</xdr:col>
      <xdr:colOff>604386</xdr:colOff>
      <xdr:row>55</xdr:row>
      <xdr:rowOff>116163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3</xdr:col>
      <xdr:colOff>333828</xdr:colOff>
      <xdr:row>37</xdr:row>
      <xdr:rowOff>166915</xdr:rowOff>
    </xdr:from>
    <xdr:to>
      <xdr:col>9</xdr:col>
      <xdr:colOff>362857</xdr:colOff>
      <xdr:row>55</xdr:row>
      <xdr:rowOff>116527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12</xdr:col>
      <xdr:colOff>580571</xdr:colOff>
      <xdr:row>37</xdr:row>
      <xdr:rowOff>166915</xdr:rowOff>
    </xdr:from>
    <xdr:to>
      <xdr:col>18</xdr:col>
      <xdr:colOff>478971</xdr:colOff>
      <xdr:row>55</xdr:row>
      <xdr:rowOff>116527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9</xdr:col>
      <xdr:colOff>493485</xdr:colOff>
      <xdr:row>37</xdr:row>
      <xdr:rowOff>166915</xdr:rowOff>
    </xdr:from>
    <xdr:to>
      <xdr:col>12</xdr:col>
      <xdr:colOff>464685</xdr:colOff>
      <xdr:row>55</xdr:row>
      <xdr:rowOff>115075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0</xdr:col>
      <xdr:colOff>181429</xdr:colOff>
      <xdr:row>56</xdr:row>
      <xdr:rowOff>108857</xdr:rowOff>
    </xdr:from>
    <xdr:to>
      <xdr:col>7</xdr:col>
      <xdr:colOff>239486</xdr:colOff>
      <xdr:row>74</xdr:row>
      <xdr:rowOff>58469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7</xdr:col>
      <xdr:colOff>399143</xdr:colOff>
      <xdr:row>56</xdr:row>
      <xdr:rowOff>116114</xdr:rowOff>
    </xdr:from>
    <xdr:to>
      <xdr:col>14</xdr:col>
      <xdr:colOff>283029</xdr:colOff>
      <xdr:row>74</xdr:row>
      <xdr:rowOff>65726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14</xdr:col>
      <xdr:colOff>442685</xdr:colOff>
      <xdr:row>56</xdr:row>
      <xdr:rowOff>116114</xdr:rowOff>
    </xdr:from>
    <xdr:to>
      <xdr:col>21</xdr:col>
      <xdr:colOff>580572</xdr:colOff>
      <xdr:row>74</xdr:row>
      <xdr:rowOff>65726</xdr:rowOff>
    </xdr:to>
    <xdr:graphicFrame macro="">
      <xdr:nvGraphicFramePr>
        <xdr:cNvPr id="33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0</xdr:col>
      <xdr:colOff>174170</xdr:colOff>
      <xdr:row>75</xdr:row>
      <xdr:rowOff>29028</xdr:rowOff>
    </xdr:from>
    <xdr:to>
      <xdr:col>4</xdr:col>
      <xdr:colOff>123371</xdr:colOff>
      <xdr:row>92</xdr:row>
      <xdr:rowOff>158616</xdr:rowOff>
    </xdr:to>
    <xdr:graphicFrame macro="">
      <xdr:nvGraphicFramePr>
        <xdr:cNvPr id="35" name="Диаграмма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4</xdr:col>
      <xdr:colOff>297543</xdr:colOff>
      <xdr:row>75</xdr:row>
      <xdr:rowOff>29028</xdr:rowOff>
    </xdr:from>
    <xdr:to>
      <xdr:col>8</xdr:col>
      <xdr:colOff>522514</xdr:colOff>
      <xdr:row>92</xdr:row>
      <xdr:rowOff>158616</xdr:rowOff>
    </xdr:to>
    <xdr:graphicFrame macro="">
      <xdr:nvGraphicFramePr>
        <xdr:cNvPr id="36" name="Диаграмма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9</xdr:col>
      <xdr:colOff>79828</xdr:colOff>
      <xdr:row>75</xdr:row>
      <xdr:rowOff>21771</xdr:rowOff>
    </xdr:from>
    <xdr:to>
      <xdr:col>13</xdr:col>
      <xdr:colOff>304799</xdr:colOff>
      <xdr:row>92</xdr:row>
      <xdr:rowOff>151359</xdr:rowOff>
    </xdr:to>
    <xdr:graphicFrame macro="">
      <xdr:nvGraphicFramePr>
        <xdr:cNvPr id="37" name="Диаграмма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13</xdr:col>
      <xdr:colOff>478971</xdr:colOff>
      <xdr:row>75</xdr:row>
      <xdr:rowOff>21772</xdr:rowOff>
    </xdr:from>
    <xdr:to>
      <xdr:col>18</xdr:col>
      <xdr:colOff>595086</xdr:colOff>
      <xdr:row>92</xdr:row>
      <xdr:rowOff>151360</xdr:rowOff>
    </xdr:to>
    <xdr:graphicFrame macro="">
      <xdr:nvGraphicFramePr>
        <xdr:cNvPr id="38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19</xdr:col>
      <xdr:colOff>123371</xdr:colOff>
      <xdr:row>75</xdr:row>
      <xdr:rowOff>0</xdr:rowOff>
    </xdr:from>
    <xdr:to>
      <xdr:col>21</xdr:col>
      <xdr:colOff>595085</xdr:colOff>
      <xdr:row>92</xdr:row>
      <xdr:rowOff>129588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693420</xdr:colOff>
      <xdr:row>0</xdr:row>
      <xdr:rowOff>0</xdr:rowOff>
    </xdr:from>
    <xdr:to>
      <xdr:col>24</xdr:col>
      <xdr:colOff>1912620</xdr:colOff>
      <xdr:row>2</xdr:row>
      <xdr:rowOff>98242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7920" y="0"/>
          <a:ext cx="1219200" cy="403042"/>
        </a:xfrm>
        <a:prstGeom prst="rect">
          <a:avLst/>
        </a:prstGeom>
      </xdr:spPr>
    </xdr:pic>
    <xdr:clientData/>
  </xdr:twoCellAnchor>
  <xdr:twoCellAnchor editAs="oneCell">
    <xdr:from>
      <xdr:col>8</xdr:col>
      <xdr:colOff>563880</xdr:colOff>
      <xdr:row>0</xdr:row>
      <xdr:rowOff>30480</xdr:rowOff>
    </xdr:from>
    <xdr:to>
      <xdr:col>8</xdr:col>
      <xdr:colOff>1783080</xdr:colOff>
      <xdr:row>2</xdr:row>
      <xdr:rowOff>128722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30480"/>
          <a:ext cx="1219200" cy="4030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304800</xdr:colOff>
      <xdr:row>3</xdr:row>
      <xdr:rowOff>37282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0"/>
          <a:ext cx="1219200" cy="4030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1257300</xdr:colOff>
      <xdr:row>0</xdr:row>
      <xdr:rowOff>0</xdr:rowOff>
    </xdr:from>
    <xdr:to>
      <xdr:col>10</xdr:col>
      <xdr:colOff>45720</xdr:colOff>
      <xdr:row>3</xdr:row>
      <xdr:rowOff>140435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820" y="0"/>
          <a:ext cx="1577340" cy="5214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335280</xdr:colOff>
      <xdr:row>14</xdr:row>
      <xdr:rowOff>68580</xdr:rowOff>
    </xdr:from>
    <xdr:to>
      <xdr:col>16</xdr:col>
      <xdr:colOff>68580</xdr:colOff>
      <xdr:row>17</xdr:row>
      <xdr:rowOff>41375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7640" y="2080260"/>
          <a:ext cx="1577340" cy="5214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358140</xdr:colOff>
      <xdr:row>16</xdr:row>
      <xdr:rowOff>76200</xdr:rowOff>
    </xdr:from>
    <xdr:to>
      <xdr:col>16</xdr:col>
      <xdr:colOff>91440</xdr:colOff>
      <xdr:row>19</xdr:row>
      <xdr:rowOff>48995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2453640"/>
          <a:ext cx="1577340" cy="5214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1554480</xdr:colOff>
      <xdr:row>0</xdr:row>
      <xdr:rowOff>1</xdr:rowOff>
    </xdr:from>
    <xdr:to>
      <xdr:col>10</xdr:col>
      <xdr:colOff>53340</xdr:colOff>
      <xdr:row>3</xdr:row>
      <xdr:rowOff>159203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1"/>
          <a:ext cx="1219200" cy="4030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15</xdr:col>
      <xdr:colOff>205740</xdr:colOff>
      <xdr:row>3</xdr:row>
      <xdr:rowOff>22042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2360" y="0"/>
          <a:ext cx="1219200" cy="4030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18</xdr:col>
      <xdr:colOff>15240</xdr:colOff>
      <xdr:row>3</xdr:row>
      <xdr:rowOff>22042</xdr:rowOff>
    </xdr:to>
    <xdr:pic>
      <xdr:nvPicPr>
        <xdr:cNvPr id="3" name="Рисунок 2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5820" y="0"/>
          <a:ext cx="1219200" cy="4030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15</xdr:col>
      <xdr:colOff>1219200</xdr:colOff>
      <xdr:row>3</xdr:row>
      <xdr:rowOff>22042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0"/>
          <a:ext cx="1219200" cy="4030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15</xdr:col>
      <xdr:colOff>1219200</xdr:colOff>
      <xdr:row>3</xdr:row>
      <xdr:rowOff>22042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0"/>
          <a:ext cx="1219200" cy="4030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mngmnt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ngmnt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ngmnt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ngmnt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ngmnt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mngmnt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mngmnt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mngmnt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mngmnt.ru/" TargetMode="External"/><Relationship Id="rId1" Type="http://schemas.openxmlformats.org/officeDocument/2006/relationships/hyperlink" Target="https://mngmnt.ru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1:A200"/>
  <sheetViews>
    <sheetView showGridLines="0" tabSelected="1" zoomScale="105" zoomScaleNormal="105" workbookViewId="0"/>
  </sheetViews>
  <sheetFormatPr defaultRowHeight="14.4" x14ac:dyDescent="0.3"/>
  <cols>
    <col min="1" max="1" width="8.88671875" style="124"/>
    <col min="2" max="2" width="8.88671875" style="122" customWidth="1"/>
    <col min="3" max="16384" width="8.88671875" style="122"/>
  </cols>
  <sheetData>
    <row r="21" spans="1:1" x14ac:dyDescent="0.3">
      <c r="A21" s="124">
        <f>ROW()</f>
        <v>21</v>
      </c>
    </row>
    <row r="22" spans="1:1" x14ac:dyDescent="0.3">
      <c r="A22" s="124">
        <f>ROW()</f>
        <v>22</v>
      </c>
    </row>
    <row r="23" spans="1:1" x14ac:dyDescent="0.3">
      <c r="A23" s="124">
        <f>ROW()</f>
        <v>23</v>
      </c>
    </row>
    <row r="24" spans="1:1" x14ac:dyDescent="0.3">
      <c r="A24" s="124">
        <f>ROW()</f>
        <v>24</v>
      </c>
    </row>
    <row r="25" spans="1:1" x14ac:dyDescent="0.3">
      <c r="A25" s="124">
        <f>ROW()</f>
        <v>25</v>
      </c>
    </row>
    <row r="26" spans="1:1" x14ac:dyDescent="0.3">
      <c r="A26" s="124">
        <f>ROW()</f>
        <v>26</v>
      </c>
    </row>
    <row r="27" spans="1:1" x14ac:dyDescent="0.3">
      <c r="A27" s="124">
        <f>ROW()</f>
        <v>27</v>
      </c>
    </row>
    <row r="28" spans="1:1" x14ac:dyDescent="0.3">
      <c r="A28" s="124">
        <f>ROW()</f>
        <v>28</v>
      </c>
    </row>
    <row r="29" spans="1:1" x14ac:dyDescent="0.3">
      <c r="A29" s="124">
        <f>ROW()</f>
        <v>29</v>
      </c>
    </row>
    <row r="30" spans="1:1" x14ac:dyDescent="0.3">
      <c r="A30" s="124">
        <f>ROW()</f>
        <v>30</v>
      </c>
    </row>
    <row r="31" spans="1:1" x14ac:dyDescent="0.3">
      <c r="A31" s="124">
        <f>ROW()</f>
        <v>31</v>
      </c>
    </row>
    <row r="32" spans="1:1" x14ac:dyDescent="0.3">
      <c r="A32" s="124">
        <f>ROW()</f>
        <v>32</v>
      </c>
    </row>
    <row r="33" spans="1:1" x14ac:dyDescent="0.3">
      <c r="A33" s="124">
        <f>ROW()</f>
        <v>33</v>
      </c>
    </row>
    <row r="34" spans="1:1" x14ac:dyDescent="0.3">
      <c r="A34" s="124">
        <f>ROW()</f>
        <v>34</v>
      </c>
    </row>
    <row r="35" spans="1:1" x14ac:dyDescent="0.3">
      <c r="A35" s="124">
        <f>ROW()</f>
        <v>35</v>
      </c>
    </row>
    <row r="36" spans="1:1" x14ac:dyDescent="0.3">
      <c r="A36" s="124">
        <f>ROW()</f>
        <v>36</v>
      </c>
    </row>
    <row r="37" spans="1:1" x14ac:dyDescent="0.3">
      <c r="A37" s="124">
        <f>ROW()</f>
        <v>37</v>
      </c>
    </row>
    <row r="38" spans="1:1" x14ac:dyDescent="0.3">
      <c r="A38" s="124">
        <f>ROW()</f>
        <v>38</v>
      </c>
    </row>
    <row r="39" spans="1:1" x14ac:dyDescent="0.3">
      <c r="A39" s="124">
        <f>ROW()</f>
        <v>39</v>
      </c>
    </row>
    <row r="40" spans="1:1" x14ac:dyDescent="0.3">
      <c r="A40" s="124">
        <f>ROW()</f>
        <v>40</v>
      </c>
    </row>
    <row r="41" spans="1:1" x14ac:dyDescent="0.3">
      <c r="A41" s="124">
        <f>ROW()</f>
        <v>41</v>
      </c>
    </row>
    <row r="42" spans="1:1" x14ac:dyDescent="0.3">
      <c r="A42" s="124">
        <f>ROW()</f>
        <v>42</v>
      </c>
    </row>
    <row r="43" spans="1:1" x14ac:dyDescent="0.3">
      <c r="A43" s="124">
        <f>ROW()</f>
        <v>43</v>
      </c>
    </row>
    <row r="44" spans="1:1" x14ac:dyDescent="0.3">
      <c r="A44" s="124">
        <f>ROW()</f>
        <v>44</v>
      </c>
    </row>
    <row r="45" spans="1:1" x14ac:dyDescent="0.3">
      <c r="A45" s="124">
        <f>ROW()</f>
        <v>45</v>
      </c>
    </row>
    <row r="46" spans="1:1" x14ac:dyDescent="0.3">
      <c r="A46" s="124">
        <f>ROW()</f>
        <v>46</v>
      </c>
    </row>
    <row r="47" spans="1:1" x14ac:dyDescent="0.3">
      <c r="A47" s="124">
        <f>ROW()</f>
        <v>47</v>
      </c>
    </row>
    <row r="48" spans="1:1" x14ac:dyDescent="0.3">
      <c r="A48" s="124">
        <f>ROW()</f>
        <v>48</v>
      </c>
    </row>
    <row r="49" spans="1:1" x14ac:dyDescent="0.3">
      <c r="A49" s="124">
        <f>ROW()</f>
        <v>49</v>
      </c>
    </row>
    <row r="50" spans="1:1" x14ac:dyDescent="0.3">
      <c r="A50" s="124">
        <f>ROW()</f>
        <v>50</v>
      </c>
    </row>
    <row r="51" spans="1:1" x14ac:dyDescent="0.3">
      <c r="A51" s="124">
        <f>ROW()</f>
        <v>51</v>
      </c>
    </row>
    <row r="52" spans="1:1" x14ac:dyDescent="0.3">
      <c r="A52" s="124">
        <f>ROW()</f>
        <v>52</v>
      </c>
    </row>
    <row r="53" spans="1:1" x14ac:dyDescent="0.3">
      <c r="A53" s="124">
        <f>ROW()</f>
        <v>53</v>
      </c>
    </row>
    <row r="54" spans="1:1" x14ac:dyDescent="0.3">
      <c r="A54" s="124">
        <f>ROW()</f>
        <v>54</v>
      </c>
    </row>
    <row r="55" spans="1:1" x14ac:dyDescent="0.3">
      <c r="A55" s="124">
        <f>ROW()</f>
        <v>55</v>
      </c>
    </row>
    <row r="56" spans="1:1" x14ac:dyDescent="0.3">
      <c r="A56" s="124">
        <f>ROW()</f>
        <v>56</v>
      </c>
    </row>
    <row r="57" spans="1:1" x14ac:dyDescent="0.3">
      <c r="A57" s="124">
        <f>ROW()</f>
        <v>57</v>
      </c>
    </row>
    <row r="58" spans="1:1" x14ac:dyDescent="0.3">
      <c r="A58" s="124">
        <f>ROW()</f>
        <v>58</v>
      </c>
    </row>
    <row r="59" spans="1:1" x14ac:dyDescent="0.3">
      <c r="A59" s="124">
        <f>ROW()</f>
        <v>59</v>
      </c>
    </row>
    <row r="60" spans="1:1" x14ac:dyDescent="0.3">
      <c r="A60" s="124">
        <f>ROW()</f>
        <v>60</v>
      </c>
    </row>
    <row r="61" spans="1:1" x14ac:dyDescent="0.3">
      <c r="A61" s="124">
        <f>ROW()</f>
        <v>61</v>
      </c>
    </row>
    <row r="62" spans="1:1" x14ac:dyDescent="0.3">
      <c r="A62" s="124">
        <f>ROW()</f>
        <v>62</v>
      </c>
    </row>
    <row r="63" spans="1:1" x14ac:dyDescent="0.3">
      <c r="A63" s="124">
        <f>ROW()</f>
        <v>63</v>
      </c>
    </row>
    <row r="64" spans="1:1" x14ac:dyDescent="0.3">
      <c r="A64" s="124">
        <f>ROW()</f>
        <v>64</v>
      </c>
    </row>
    <row r="65" spans="1:1" x14ac:dyDescent="0.3">
      <c r="A65" s="124">
        <f>ROW()</f>
        <v>65</v>
      </c>
    </row>
    <row r="66" spans="1:1" x14ac:dyDescent="0.3">
      <c r="A66" s="124">
        <f>ROW()</f>
        <v>66</v>
      </c>
    </row>
    <row r="67" spans="1:1" x14ac:dyDescent="0.3">
      <c r="A67" s="124">
        <f>ROW()</f>
        <v>67</v>
      </c>
    </row>
    <row r="68" spans="1:1" x14ac:dyDescent="0.3">
      <c r="A68" s="124">
        <f>ROW()</f>
        <v>68</v>
      </c>
    </row>
    <row r="69" spans="1:1" x14ac:dyDescent="0.3">
      <c r="A69" s="124">
        <f>ROW()</f>
        <v>69</v>
      </c>
    </row>
    <row r="70" spans="1:1" x14ac:dyDescent="0.3">
      <c r="A70" s="124">
        <f>ROW()</f>
        <v>70</v>
      </c>
    </row>
    <row r="71" spans="1:1" x14ac:dyDescent="0.3">
      <c r="A71" s="124">
        <f>ROW()</f>
        <v>71</v>
      </c>
    </row>
    <row r="72" spans="1:1" x14ac:dyDescent="0.3">
      <c r="A72" s="124">
        <f>ROW()</f>
        <v>72</v>
      </c>
    </row>
    <row r="73" spans="1:1" x14ac:dyDescent="0.3">
      <c r="A73" s="124">
        <f>ROW()</f>
        <v>73</v>
      </c>
    </row>
    <row r="74" spans="1:1" x14ac:dyDescent="0.3">
      <c r="A74" s="124">
        <f>ROW()</f>
        <v>74</v>
      </c>
    </row>
    <row r="75" spans="1:1" x14ac:dyDescent="0.3">
      <c r="A75" s="124">
        <f>ROW()</f>
        <v>75</v>
      </c>
    </row>
    <row r="76" spans="1:1" x14ac:dyDescent="0.3">
      <c r="A76" s="124">
        <f>ROW()</f>
        <v>76</v>
      </c>
    </row>
    <row r="77" spans="1:1" x14ac:dyDescent="0.3">
      <c r="A77" s="124">
        <f>ROW()</f>
        <v>77</v>
      </c>
    </row>
    <row r="78" spans="1:1" x14ac:dyDescent="0.3">
      <c r="A78" s="124">
        <f>ROW()</f>
        <v>78</v>
      </c>
    </row>
    <row r="79" spans="1:1" x14ac:dyDescent="0.3">
      <c r="A79" s="124">
        <f>ROW()</f>
        <v>79</v>
      </c>
    </row>
    <row r="80" spans="1:1" x14ac:dyDescent="0.3">
      <c r="A80" s="124">
        <f>ROW()</f>
        <v>80</v>
      </c>
    </row>
    <row r="81" spans="1:1" x14ac:dyDescent="0.3">
      <c r="A81" s="124">
        <f>ROW()</f>
        <v>81</v>
      </c>
    </row>
    <row r="82" spans="1:1" x14ac:dyDescent="0.3">
      <c r="A82" s="124">
        <f>ROW()</f>
        <v>82</v>
      </c>
    </row>
    <row r="83" spans="1:1" x14ac:dyDescent="0.3">
      <c r="A83" s="124">
        <f>ROW()</f>
        <v>83</v>
      </c>
    </row>
    <row r="84" spans="1:1" x14ac:dyDescent="0.3">
      <c r="A84" s="124">
        <f>ROW()</f>
        <v>84</v>
      </c>
    </row>
    <row r="85" spans="1:1" x14ac:dyDescent="0.3">
      <c r="A85" s="124">
        <f>ROW()</f>
        <v>85</v>
      </c>
    </row>
    <row r="86" spans="1:1" x14ac:dyDescent="0.3">
      <c r="A86" s="124">
        <f>ROW()</f>
        <v>86</v>
      </c>
    </row>
    <row r="87" spans="1:1" x14ac:dyDescent="0.3">
      <c r="A87" s="124">
        <f>ROW()</f>
        <v>87</v>
      </c>
    </row>
    <row r="88" spans="1:1" x14ac:dyDescent="0.3">
      <c r="A88" s="124">
        <f>ROW()</f>
        <v>88</v>
      </c>
    </row>
    <row r="89" spans="1:1" x14ac:dyDescent="0.3">
      <c r="A89" s="124">
        <f>ROW()</f>
        <v>89</v>
      </c>
    </row>
    <row r="90" spans="1:1" x14ac:dyDescent="0.3">
      <c r="A90" s="124">
        <f>ROW()</f>
        <v>90</v>
      </c>
    </row>
    <row r="91" spans="1:1" x14ac:dyDescent="0.3">
      <c r="A91" s="124">
        <f>ROW()</f>
        <v>91</v>
      </c>
    </row>
    <row r="92" spans="1:1" x14ac:dyDescent="0.3">
      <c r="A92" s="124">
        <f>ROW()</f>
        <v>92</v>
      </c>
    </row>
    <row r="93" spans="1:1" x14ac:dyDescent="0.3">
      <c r="A93" s="124">
        <f>ROW()</f>
        <v>93</v>
      </c>
    </row>
    <row r="94" spans="1:1" x14ac:dyDescent="0.3">
      <c r="A94" s="124">
        <f>ROW()</f>
        <v>94</v>
      </c>
    </row>
    <row r="95" spans="1:1" x14ac:dyDescent="0.3">
      <c r="A95" s="124">
        <f>ROW()</f>
        <v>95</v>
      </c>
    </row>
    <row r="96" spans="1:1" x14ac:dyDescent="0.3">
      <c r="A96" s="124">
        <f>ROW()</f>
        <v>96</v>
      </c>
    </row>
    <row r="97" spans="1:1" x14ac:dyDescent="0.3">
      <c r="A97" s="124">
        <f>ROW()</f>
        <v>97</v>
      </c>
    </row>
    <row r="98" spans="1:1" x14ac:dyDescent="0.3">
      <c r="A98" s="124">
        <f>ROW()</f>
        <v>98</v>
      </c>
    </row>
    <row r="99" spans="1:1" x14ac:dyDescent="0.3">
      <c r="A99" s="124">
        <f>ROW()</f>
        <v>99</v>
      </c>
    </row>
    <row r="100" spans="1:1" x14ac:dyDescent="0.3">
      <c r="A100" s="124">
        <f>ROW()</f>
        <v>100</v>
      </c>
    </row>
    <row r="101" spans="1:1" x14ac:dyDescent="0.3">
      <c r="A101" s="124">
        <f>ROW()</f>
        <v>101</v>
      </c>
    </row>
    <row r="102" spans="1:1" x14ac:dyDescent="0.3">
      <c r="A102" s="124">
        <f>ROW()</f>
        <v>102</v>
      </c>
    </row>
    <row r="103" spans="1:1" x14ac:dyDescent="0.3">
      <c r="A103" s="124">
        <f>ROW()</f>
        <v>103</v>
      </c>
    </row>
    <row r="104" spans="1:1" x14ac:dyDescent="0.3">
      <c r="A104" s="124">
        <f>ROW()</f>
        <v>104</v>
      </c>
    </row>
    <row r="105" spans="1:1" x14ac:dyDescent="0.3">
      <c r="A105" s="124">
        <f>ROW()</f>
        <v>105</v>
      </c>
    </row>
    <row r="106" spans="1:1" x14ac:dyDescent="0.3">
      <c r="A106" s="124">
        <f>ROW()</f>
        <v>106</v>
      </c>
    </row>
    <row r="107" spans="1:1" x14ac:dyDescent="0.3">
      <c r="A107" s="124">
        <f>ROW()</f>
        <v>107</v>
      </c>
    </row>
    <row r="108" spans="1:1" x14ac:dyDescent="0.3">
      <c r="A108" s="124">
        <f>ROW()</f>
        <v>108</v>
      </c>
    </row>
    <row r="109" spans="1:1" x14ac:dyDescent="0.3">
      <c r="A109" s="124">
        <f>ROW()</f>
        <v>109</v>
      </c>
    </row>
    <row r="110" spans="1:1" x14ac:dyDescent="0.3">
      <c r="A110" s="124">
        <f>ROW()</f>
        <v>110</v>
      </c>
    </row>
    <row r="111" spans="1:1" x14ac:dyDescent="0.3">
      <c r="A111" s="124">
        <f>ROW()</f>
        <v>111</v>
      </c>
    </row>
    <row r="112" spans="1:1" x14ac:dyDescent="0.3">
      <c r="A112" s="124">
        <f>ROW()</f>
        <v>112</v>
      </c>
    </row>
    <row r="113" spans="1:1" x14ac:dyDescent="0.3">
      <c r="A113" s="124">
        <f>ROW()</f>
        <v>113</v>
      </c>
    </row>
    <row r="114" spans="1:1" x14ac:dyDescent="0.3">
      <c r="A114" s="124">
        <f>ROW()</f>
        <v>114</v>
      </c>
    </row>
    <row r="115" spans="1:1" x14ac:dyDescent="0.3">
      <c r="A115" s="124">
        <f>ROW()</f>
        <v>115</v>
      </c>
    </row>
    <row r="116" spans="1:1" x14ac:dyDescent="0.3">
      <c r="A116" s="124">
        <f>ROW()</f>
        <v>116</v>
      </c>
    </row>
    <row r="117" spans="1:1" x14ac:dyDescent="0.3">
      <c r="A117" s="124">
        <f>ROW()</f>
        <v>117</v>
      </c>
    </row>
    <row r="118" spans="1:1" x14ac:dyDescent="0.3">
      <c r="A118" s="124">
        <f>ROW()</f>
        <v>118</v>
      </c>
    </row>
    <row r="119" spans="1:1" x14ac:dyDescent="0.3">
      <c r="A119" s="124">
        <f>ROW()</f>
        <v>119</v>
      </c>
    </row>
    <row r="120" spans="1:1" x14ac:dyDescent="0.3">
      <c r="A120" s="124">
        <f>ROW()</f>
        <v>120</v>
      </c>
    </row>
    <row r="121" spans="1:1" x14ac:dyDescent="0.3">
      <c r="A121" s="124">
        <f>ROW()</f>
        <v>121</v>
      </c>
    </row>
    <row r="122" spans="1:1" x14ac:dyDescent="0.3">
      <c r="A122" s="124">
        <f>ROW()</f>
        <v>122</v>
      </c>
    </row>
    <row r="123" spans="1:1" x14ac:dyDescent="0.3">
      <c r="A123" s="124">
        <f>ROW()</f>
        <v>123</v>
      </c>
    </row>
    <row r="124" spans="1:1" x14ac:dyDescent="0.3">
      <c r="A124" s="124">
        <f>ROW()</f>
        <v>124</v>
      </c>
    </row>
    <row r="125" spans="1:1" x14ac:dyDescent="0.3">
      <c r="A125" s="124">
        <f>ROW()</f>
        <v>125</v>
      </c>
    </row>
    <row r="126" spans="1:1" x14ac:dyDescent="0.3">
      <c r="A126" s="124">
        <f>ROW()</f>
        <v>126</v>
      </c>
    </row>
    <row r="127" spans="1:1" x14ac:dyDescent="0.3">
      <c r="A127" s="124">
        <f>ROW()</f>
        <v>127</v>
      </c>
    </row>
    <row r="128" spans="1:1" x14ac:dyDescent="0.3">
      <c r="A128" s="124">
        <f>ROW()</f>
        <v>128</v>
      </c>
    </row>
    <row r="129" spans="1:1" x14ac:dyDescent="0.3">
      <c r="A129" s="124">
        <f>ROW()</f>
        <v>129</v>
      </c>
    </row>
    <row r="130" spans="1:1" x14ac:dyDescent="0.3">
      <c r="A130" s="124">
        <f>ROW()</f>
        <v>130</v>
      </c>
    </row>
    <row r="131" spans="1:1" x14ac:dyDescent="0.3">
      <c r="A131" s="124">
        <f>ROW()</f>
        <v>131</v>
      </c>
    </row>
    <row r="132" spans="1:1" x14ac:dyDescent="0.3">
      <c r="A132" s="124">
        <f>ROW()</f>
        <v>132</v>
      </c>
    </row>
    <row r="133" spans="1:1" x14ac:dyDescent="0.3">
      <c r="A133" s="124">
        <f>ROW()</f>
        <v>133</v>
      </c>
    </row>
    <row r="134" spans="1:1" x14ac:dyDescent="0.3">
      <c r="A134" s="124">
        <f>ROW()</f>
        <v>134</v>
      </c>
    </row>
    <row r="135" spans="1:1" x14ac:dyDescent="0.3">
      <c r="A135" s="124">
        <f>ROW()</f>
        <v>135</v>
      </c>
    </row>
    <row r="136" spans="1:1" x14ac:dyDescent="0.3">
      <c r="A136" s="124">
        <f>ROW()</f>
        <v>136</v>
      </c>
    </row>
    <row r="137" spans="1:1" x14ac:dyDescent="0.3">
      <c r="A137" s="124">
        <f>ROW()</f>
        <v>137</v>
      </c>
    </row>
    <row r="138" spans="1:1" x14ac:dyDescent="0.3">
      <c r="A138" s="124">
        <f>ROW()</f>
        <v>138</v>
      </c>
    </row>
    <row r="139" spans="1:1" x14ac:dyDescent="0.3">
      <c r="A139" s="124">
        <f>ROW()</f>
        <v>139</v>
      </c>
    </row>
    <row r="140" spans="1:1" x14ac:dyDescent="0.3">
      <c r="A140" s="124">
        <f>ROW()</f>
        <v>140</v>
      </c>
    </row>
    <row r="141" spans="1:1" x14ac:dyDescent="0.3">
      <c r="A141" s="124">
        <f>ROW()</f>
        <v>141</v>
      </c>
    </row>
    <row r="142" spans="1:1" x14ac:dyDescent="0.3">
      <c r="A142" s="124">
        <f>ROW()</f>
        <v>142</v>
      </c>
    </row>
    <row r="143" spans="1:1" x14ac:dyDescent="0.3">
      <c r="A143" s="124">
        <f>ROW()</f>
        <v>143</v>
      </c>
    </row>
    <row r="144" spans="1:1" x14ac:dyDescent="0.3">
      <c r="A144" s="124">
        <f>ROW()</f>
        <v>144</v>
      </c>
    </row>
    <row r="145" spans="1:1" x14ac:dyDescent="0.3">
      <c r="A145" s="124">
        <f>ROW()</f>
        <v>145</v>
      </c>
    </row>
    <row r="146" spans="1:1" x14ac:dyDescent="0.3">
      <c r="A146" s="124">
        <f>ROW()</f>
        <v>146</v>
      </c>
    </row>
    <row r="147" spans="1:1" x14ac:dyDescent="0.3">
      <c r="A147" s="124">
        <f>ROW()</f>
        <v>147</v>
      </c>
    </row>
    <row r="148" spans="1:1" x14ac:dyDescent="0.3">
      <c r="A148" s="124">
        <f>ROW()</f>
        <v>148</v>
      </c>
    </row>
    <row r="149" spans="1:1" x14ac:dyDescent="0.3">
      <c r="A149" s="124">
        <f>ROW()</f>
        <v>149</v>
      </c>
    </row>
    <row r="150" spans="1:1" x14ac:dyDescent="0.3">
      <c r="A150" s="124">
        <f>ROW()</f>
        <v>150</v>
      </c>
    </row>
    <row r="151" spans="1:1" x14ac:dyDescent="0.3">
      <c r="A151" s="124">
        <f>ROW()</f>
        <v>151</v>
      </c>
    </row>
    <row r="152" spans="1:1" x14ac:dyDescent="0.3">
      <c r="A152" s="124">
        <f>ROW()</f>
        <v>152</v>
      </c>
    </row>
    <row r="153" spans="1:1" x14ac:dyDescent="0.3">
      <c r="A153" s="124">
        <f>ROW()</f>
        <v>153</v>
      </c>
    </row>
    <row r="154" spans="1:1" x14ac:dyDescent="0.3">
      <c r="A154" s="124">
        <f>ROW()</f>
        <v>154</v>
      </c>
    </row>
    <row r="155" spans="1:1" x14ac:dyDescent="0.3">
      <c r="A155" s="124">
        <f>ROW()</f>
        <v>155</v>
      </c>
    </row>
    <row r="156" spans="1:1" x14ac:dyDescent="0.3">
      <c r="A156" s="124">
        <f>ROW()</f>
        <v>156</v>
      </c>
    </row>
    <row r="157" spans="1:1" x14ac:dyDescent="0.3">
      <c r="A157" s="124">
        <f>ROW()</f>
        <v>157</v>
      </c>
    </row>
    <row r="158" spans="1:1" x14ac:dyDescent="0.3">
      <c r="A158" s="124">
        <f>ROW()</f>
        <v>158</v>
      </c>
    </row>
    <row r="159" spans="1:1" x14ac:dyDescent="0.3">
      <c r="A159" s="124">
        <f>ROW()</f>
        <v>159</v>
      </c>
    </row>
    <row r="160" spans="1:1" x14ac:dyDescent="0.3">
      <c r="A160" s="124">
        <f>ROW()</f>
        <v>160</v>
      </c>
    </row>
    <row r="161" spans="1:1" x14ac:dyDescent="0.3">
      <c r="A161" s="124">
        <f>ROW()</f>
        <v>161</v>
      </c>
    </row>
    <row r="162" spans="1:1" x14ac:dyDescent="0.3">
      <c r="A162" s="124">
        <f>ROW()</f>
        <v>162</v>
      </c>
    </row>
    <row r="163" spans="1:1" x14ac:dyDescent="0.3">
      <c r="A163" s="124">
        <f>ROW()</f>
        <v>163</v>
      </c>
    </row>
    <row r="164" spans="1:1" x14ac:dyDescent="0.3">
      <c r="A164" s="124">
        <f>ROW()</f>
        <v>164</v>
      </c>
    </row>
    <row r="165" spans="1:1" x14ac:dyDescent="0.3">
      <c r="A165" s="124">
        <f>ROW()</f>
        <v>165</v>
      </c>
    </row>
    <row r="166" spans="1:1" x14ac:dyDescent="0.3">
      <c r="A166" s="124">
        <f>ROW()</f>
        <v>166</v>
      </c>
    </row>
    <row r="167" spans="1:1" x14ac:dyDescent="0.3">
      <c r="A167" s="124">
        <f>ROW()</f>
        <v>167</v>
      </c>
    </row>
    <row r="168" spans="1:1" x14ac:dyDescent="0.3">
      <c r="A168" s="124">
        <f>ROW()</f>
        <v>168</v>
      </c>
    </row>
    <row r="169" spans="1:1" x14ac:dyDescent="0.3">
      <c r="A169" s="124">
        <f>ROW()</f>
        <v>169</v>
      </c>
    </row>
    <row r="170" spans="1:1" x14ac:dyDescent="0.3">
      <c r="A170" s="124">
        <f>ROW()</f>
        <v>170</v>
      </c>
    </row>
    <row r="171" spans="1:1" x14ac:dyDescent="0.3">
      <c r="A171" s="124">
        <f>ROW()</f>
        <v>171</v>
      </c>
    </row>
    <row r="172" spans="1:1" x14ac:dyDescent="0.3">
      <c r="A172" s="124">
        <f>ROW()</f>
        <v>172</v>
      </c>
    </row>
    <row r="173" spans="1:1" x14ac:dyDescent="0.3">
      <c r="A173" s="124">
        <f>ROW()</f>
        <v>173</v>
      </c>
    </row>
    <row r="174" spans="1:1" x14ac:dyDescent="0.3">
      <c r="A174" s="124">
        <f>ROW()</f>
        <v>174</v>
      </c>
    </row>
    <row r="175" spans="1:1" x14ac:dyDescent="0.3">
      <c r="A175" s="124">
        <f>ROW()</f>
        <v>175</v>
      </c>
    </row>
    <row r="176" spans="1:1" x14ac:dyDescent="0.3">
      <c r="A176" s="124">
        <f>ROW()</f>
        <v>176</v>
      </c>
    </row>
    <row r="177" spans="1:1" x14ac:dyDescent="0.3">
      <c r="A177" s="124">
        <f>ROW()</f>
        <v>177</v>
      </c>
    </row>
    <row r="178" spans="1:1" x14ac:dyDescent="0.3">
      <c r="A178" s="124">
        <f>ROW()</f>
        <v>178</v>
      </c>
    </row>
    <row r="179" spans="1:1" x14ac:dyDescent="0.3">
      <c r="A179" s="124">
        <f>ROW()</f>
        <v>179</v>
      </c>
    </row>
    <row r="180" spans="1:1" x14ac:dyDescent="0.3">
      <c r="A180" s="124">
        <f>ROW()</f>
        <v>180</v>
      </c>
    </row>
    <row r="181" spans="1:1" x14ac:dyDescent="0.3">
      <c r="A181" s="124">
        <f>ROW()</f>
        <v>181</v>
      </c>
    </row>
    <row r="182" spans="1:1" x14ac:dyDescent="0.3">
      <c r="A182" s="124">
        <f>ROW()</f>
        <v>182</v>
      </c>
    </row>
    <row r="183" spans="1:1" x14ac:dyDescent="0.3">
      <c r="A183" s="124">
        <f>ROW()</f>
        <v>183</v>
      </c>
    </row>
    <row r="184" spans="1:1" x14ac:dyDescent="0.3">
      <c r="A184" s="124">
        <f>ROW()</f>
        <v>184</v>
      </c>
    </row>
    <row r="185" spans="1:1" x14ac:dyDescent="0.3">
      <c r="A185" s="124">
        <f>ROW()</f>
        <v>185</v>
      </c>
    </row>
    <row r="186" spans="1:1" x14ac:dyDescent="0.3">
      <c r="A186" s="124">
        <f>ROW()</f>
        <v>186</v>
      </c>
    </row>
    <row r="187" spans="1:1" x14ac:dyDescent="0.3">
      <c r="A187" s="124">
        <f>ROW()</f>
        <v>187</v>
      </c>
    </row>
    <row r="188" spans="1:1" x14ac:dyDescent="0.3">
      <c r="A188" s="124">
        <f>ROW()</f>
        <v>188</v>
      </c>
    </row>
    <row r="189" spans="1:1" x14ac:dyDescent="0.3">
      <c r="A189" s="124">
        <f>ROW()</f>
        <v>189</v>
      </c>
    </row>
    <row r="190" spans="1:1" x14ac:dyDescent="0.3">
      <c r="A190" s="124">
        <f>ROW()</f>
        <v>190</v>
      </c>
    </row>
    <row r="191" spans="1:1" x14ac:dyDescent="0.3">
      <c r="A191" s="124">
        <f>ROW()</f>
        <v>191</v>
      </c>
    </row>
    <row r="192" spans="1:1" x14ac:dyDescent="0.3">
      <c r="A192" s="124">
        <f>ROW()</f>
        <v>192</v>
      </c>
    </row>
    <row r="193" spans="1:1" x14ac:dyDescent="0.3">
      <c r="A193" s="124">
        <f>ROW()</f>
        <v>193</v>
      </c>
    </row>
    <row r="194" spans="1:1" x14ac:dyDescent="0.3">
      <c r="A194" s="124">
        <f>ROW()</f>
        <v>194</v>
      </c>
    </row>
    <row r="195" spans="1:1" x14ac:dyDescent="0.3">
      <c r="A195" s="124">
        <f>ROW()</f>
        <v>195</v>
      </c>
    </row>
    <row r="196" spans="1:1" x14ac:dyDescent="0.3">
      <c r="A196" s="124">
        <f>ROW()</f>
        <v>196</v>
      </c>
    </row>
    <row r="197" spans="1:1" x14ac:dyDescent="0.3">
      <c r="A197" s="124">
        <f>ROW()</f>
        <v>197</v>
      </c>
    </row>
    <row r="198" spans="1:1" x14ac:dyDescent="0.3">
      <c r="A198" s="124">
        <f>ROW()</f>
        <v>198</v>
      </c>
    </row>
    <row r="199" spans="1:1" x14ac:dyDescent="0.3">
      <c r="A199" s="124">
        <f>ROW()</f>
        <v>199</v>
      </c>
    </row>
    <row r="200" spans="1:1" x14ac:dyDescent="0.3">
      <c r="A200" s="124">
        <f>ROW()</f>
        <v>200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E125"/>
  <sheetViews>
    <sheetView showGridLines="0" workbookViewId="0">
      <pane ySplit="4" topLeftCell="A5" activePane="bottomLeft" state="frozen"/>
      <selection pane="bottomLeft" activeCell="B4" sqref="B4"/>
    </sheetView>
  </sheetViews>
  <sheetFormatPr defaultRowHeight="14.4" x14ac:dyDescent="0.3"/>
  <cols>
    <col min="1" max="1" width="2.33203125" style="13" bestFit="1" customWidth="1"/>
    <col min="2" max="7" width="1.77734375" style="1" customWidth="1"/>
    <col min="8" max="8" width="1.77734375" style="8" customWidth="1"/>
    <col min="9" max="9" width="31.109375" style="10" bestFit="1" customWidth="1"/>
    <col min="10" max="10" width="1.77734375" style="9" customWidth="1"/>
    <col min="11" max="11" width="1.77734375" style="16" customWidth="1"/>
    <col min="12" max="12" width="1.77734375" style="1" customWidth="1"/>
    <col min="13" max="13" width="22.77734375" style="10" bestFit="1" customWidth="1"/>
    <col min="14" max="14" width="1.77734375" style="8" customWidth="1"/>
    <col min="15" max="15" width="21.88671875" style="10" bestFit="1" customWidth="1"/>
    <col min="16" max="16" width="3.109375" style="9" bestFit="1" customWidth="1"/>
    <col min="17" max="17" width="1.77734375" style="16" customWidth="1"/>
    <col min="18" max="18" width="1.77734375" style="1" customWidth="1"/>
    <col min="19" max="19" width="1.77734375" style="8" customWidth="1"/>
    <col min="20" max="20" width="22.88671875" style="10" bestFit="1" customWidth="1"/>
    <col min="21" max="21" width="1.77734375" style="9" customWidth="1"/>
    <col min="22" max="22" width="1.77734375" style="16" customWidth="1"/>
    <col min="23" max="23" width="1.77734375" style="1" customWidth="1"/>
    <col min="24" max="24" width="1.77734375" style="8" customWidth="1"/>
    <col min="25" max="25" width="31.109375" style="10" bestFit="1" customWidth="1"/>
    <col min="26" max="26" width="1.77734375" style="9" customWidth="1"/>
    <col min="27" max="27" width="1.77734375" style="16" customWidth="1"/>
    <col min="28" max="28" width="1.77734375" style="1" customWidth="1"/>
    <col min="29" max="29" width="1.77734375" style="8" customWidth="1"/>
    <col min="30" max="30" width="20.6640625" style="10" bestFit="1" customWidth="1"/>
    <col min="31" max="31" width="1.77734375" style="9" customWidth="1"/>
    <col min="32" max="32" width="1.77734375" style="16" customWidth="1"/>
    <col min="33" max="33" width="1.77734375" style="1" customWidth="1"/>
    <col min="34" max="34" width="1.77734375" style="8" customWidth="1"/>
    <col min="35" max="35" width="13.5546875" style="10" bestFit="1" customWidth="1"/>
    <col min="36" max="36" width="1.77734375" style="9" customWidth="1"/>
    <col min="37" max="37" width="1.77734375" style="16" customWidth="1"/>
    <col min="38" max="38" width="1.77734375" style="1" customWidth="1"/>
    <col min="39" max="39" width="1.77734375" style="8" customWidth="1"/>
    <col min="40" max="40" width="26.5546875" style="10" bestFit="1" customWidth="1"/>
    <col min="41" max="41" width="1.77734375" style="9" customWidth="1"/>
    <col min="42" max="42" width="1.77734375" style="16" customWidth="1"/>
    <col min="43" max="43" width="1.77734375" style="1" customWidth="1"/>
    <col min="44" max="44" width="1.77734375" style="8" customWidth="1"/>
    <col min="45" max="45" width="15.77734375" style="10" bestFit="1" customWidth="1"/>
    <col min="46" max="46" width="1.77734375" style="9" customWidth="1"/>
    <col min="47" max="47" width="1.77734375" style="16" customWidth="1"/>
    <col min="48" max="48" width="1.77734375" style="1" customWidth="1"/>
    <col min="49" max="49" width="1.77734375" style="8" customWidth="1"/>
    <col min="50" max="50" width="31.77734375" style="10" bestFit="1" customWidth="1"/>
    <col min="51" max="51" width="1.77734375" style="9" customWidth="1"/>
    <col min="52" max="52" width="1.77734375" style="16" customWidth="1"/>
    <col min="53" max="53" width="1.77734375" style="1" customWidth="1"/>
    <col min="54" max="54" width="1.77734375" style="8" customWidth="1"/>
    <col min="55" max="55" width="32.88671875" style="10" bestFit="1" customWidth="1"/>
    <col min="56" max="56" width="1.77734375" style="9" customWidth="1"/>
    <col min="57" max="57" width="1.77734375" style="16" customWidth="1"/>
    <col min="58" max="58" width="1.77734375" style="1" customWidth="1"/>
    <col min="59" max="16384" width="8.88671875" style="1"/>
  </cols>
  <sheetData>
    <row r="1" spans="1:57" ht="12" customHeight="1" x14ac:dyDescent="0.3">
      <c r="I1" s="20">
        <f>COLUMN()</f>
        <v>9</v>
      </c>
      <c r="M1" s="20">
        <f>COLUMN()</f>
        <v>13</v>
      </c>
      <c r="O1" s="20">
        <f>COLUMN()</f>
        <v>15</v>
      </c>
      <c r="T1" s="20">
        <f>COLUMN()</f>
        <v>20</v>
      </c>
      <c r="Y1" s="20">
        <f>COLUMN()</f>
        <v>25</v>
      </c>
      <c r="AD1" s="20">
        <f>COLUMN()</f>
        <v>30</v>
      </c>
      <c r="AI1" s="20">
        <f>COLUMN()</f>
        <v>35</v>
      </c>
      <c r="AN1" s="20">
        <f>COLUMN()</f>
        <v>40</v>
      </c>
      <c r="AS1" s="20">
        <f>COLUMN()</f>
        <v>45</v>
      </c>
      <c r="AX1" s="20">
        <f>COLUMN()</f>
        <v>50</v>
      </c>
      <c r="BC1" s="20">
        <f>COLUMN()</f>
        <v>55</v>
      </c>
    </row>
    <row r="2" spans="1:57" ht="12" customHeight="1" x14ac:dyDescent="0.3">
      <c r="I2" s="20" t="str">
        <f>LEFT(ADDRESS(1,I1,4),(LEN(ADDRESS(1,I1,4))-1))</f>
        <v>I</v>
      </c>
      <c r="M2" s="20" t="str">
        <f>LEFT(ADDRESS(1,M1,4),(LEN(ADDRESS(1,M1,4))-1))</f>
        <v>M</v>
      </c>
      <c r="O2" s="20" t="str">
        <f>LEFT(ADDRESS(1,O1,4),(LEN(ADDRESS(1,O1,4))-1))</f>
        <v>O</v>
      </c>
      <c r="T2" s="20" t="str">
        <f>LEFT(ADDRESS(1,T1,4),(LEN(ADDRESS(1,T1,4))-1))</f>
        <v>T</v>
      </c>
      <c r="Y2" s="20" t="str">
        <f>LEFT(ADDRESS(1,Y1,4),(LEN(ADDRESS(1,Y1,4))-1))</f>
        <v>Y</v>
      </c>
      <c r="AD2" s="20" t="str">
        <f>LEFT(ADDRESS(1,AD1,4),(LEN(ADDRESS(1,AD1,4))-1))</f>
        <v>AD</v>
      </c>
      <c r="AI2" s="20" t="str">
        <f>LEFT(ADDRESS(1,AI1,4),(LEN(ADDRESS(1,AI1,4))-1))</f>
        <v>AI</v>
      </c>
      <c r="AN2" s="20" t="str">
        <f>LEFT(ADDRESS(1,AN1,4),(LEN(ADDRESS(1,AN1,4))-1))</f>
        <v>AN</v>
      </c>
      <c r="AS2" s="20" t="str">
        <f>LEFT(ADDRESS(1,AS1,4),(LEN(ADDRESS(1,AS1,4))-1))</f>
        <v>AS</v>
      </c>
      <c r="AX2" s="20" t="str">
        <f>LEFT(ADDRESS(1,AX1,4),(LEN(ADDRESS(1,AX1,4))-1))</f>
        <v>AX</v>
      </c>
      <c r="BC2" s="20" t="str">
        <f>LEFT(ADDRESS(1,BC1,4),(LEN(ADDRESS(1,BC1,4))-1))</f>
        <v>BC</v>
      </c>
    </row>
    <row r="3" spans="1:57" ht="12" customHeight="1" x14ac:dyDescent="0.3"/>
    <row r="4" spans="1:57" s="2" customFormat="1" x14ac:dyDescent="0.3">
      <c r="A4" s="14"/>
      <c r="H4" s="8"/>
      <c r="I4" s="11" t="s">
        <v>9</v>
      </c>
      <c r="J4" s="9"/>
      <c r="K4" s="17"/>
      <c r="M4" s="11" t="s">
        <v>178</v>
      </c>
      <c r="N4" s="8"/>
      <c r="O4" s="11" t="s">
        <v>8</v>
      </c>
      <c r="P4" s="9"/>
      <c r="Q4" s="17"/>
      <c r="S4" s="8"/>
      <c r="T4" s="11" t="s">
        <v>17</v>
      </c>
      <c r="U4" s="9"/>
      <c r="V4" s="17"/>
      <c r="X4" s="8"/>
      <c r="Y4" s="11" t="s">
        <v>47</v>
      </c>
      <c r="Z4" s="9"/>
      <c r="AA4" s="17"/>
      <c r="AC4" s="8"/>
      <c r="AD4" s="11" t="s">
        <v>60</v>
      </c>
      <c r="AE4" s="9"/>
      <c r="AF4" s="17"/>
      <c r="AH4" s="8"/>
      <c r="AI4" s="11" t="s">
        <v>64</v>
      </c>
      <c r="AJ4" s="9"/>
      <c r="AK4" s="17"/>
      <c r="AM4" s="8"/>
      <c r="AN4" s="11" t="s">
        <v>117</v>
      </c>
      <c r="AO4" s="9"/>
      <c r="AP4" s="17"/>
      <c r="AR4" s="8"/>
      <c r="AS4" s="11" t="s">
        <v>182</v>
      </c>
      <c r="AT4" s="9"/>
      <c r="AU4" s="17"/>
      <c r="AW4" s="8"/>
      <c r="AX4" s="11" t="str">
        <f>CapEx!$H$232</f>
        <v>Налоги на внеоборотные активы</v>
      </c>
      <c r="AY4" s="9"/>
      <c r="AZ4" s="17"/>
      <c r="BB4" s="8"/>
      <c r="BC4" s="11" t="s">
        <v>338</v>
      </c>
      <c r="BD4" s="9"/>
      <c r="BE4" s="17"/>
    </row>
    <row r="5" spans="1:57" x14ac:dyDescent="0.3">
      <c r="A5" s="13">
        <f>ROW()</f>
        <v>5</v>
      </c>
      <c r="I5" s="15" t="str">
        <f>"Lists!"&amp;I$2&amp;$A6&amp;":"&amp;I$2&amp;($A5+MAX(J:J))</f>
        <v>Lists!I6:I9</v>
      </c>
      <c r="M5" s="15" t="str">
        <f>"Lists!"&amp;M$2&amp;$A6&amp;":"&amp;M$2&amp;($A5+MAX(N:N))</f>
        <v>Lists!M6:M5</v>
      </c>
      <c r="O5" s="15" t="str">
        <f>"Lists!"&amp;O$2&amp;$A6&amp;":"&amp;O$2&amp;($A5+MAX(P:P))</f>
        <v>Lists!O6:O125</v>
      </c>
      <c r="T5" s="15" t="str">
        <f>"Lists!"&amp;T$2&amp;$A6&amp;":"&amp;T$2&amp;($A5+MAX(U:U))</f>
        <v>Lists!T6:T6</v>
      </c>
      <c r="Y5" s="15" t="str">
        <f>"Lists!"&amp;Y$2&amp;$A6&amp;":"&amp;Y$2&amp;($A5+MAX(Z:Z))</f>
        <v>Lists!Y6:Y7</v>
      </c>
      <c r="AD5" s="15" t="str">
        <f>"Lists!"&amp;AD$2&amp;$A6&amp;":"&amp;AD$2&amp;($A5+MAX(AE:AE))</f>
        <v>Lists!AD6:AD11</v>
      </c>
      <c r="AI5" s="15" t="str">
        <f>"Lists!"&amp;AI$2&amp;$A6&amp;":"&amp;AI$2&amp;($A5+MAX(AJ:AJ))</f>
        <v>Lists!AI6:AI20</v>
      </c>
      <c r="AN5" s="15" t="str">
        <f>"Lists!"&amp;AN$2&amp;$A6&amp;":"&amp;AN$2&amp;($A5+MAX(AO:AO))</f>
        <v>Lists!AN6:AN9</v>
      </c>
      <c r="AS5" s="15" t="str">
        <f>"Lists!"&amp;AS$2&amp;$A6&amp;":"&amp;AS$2&amp;($A5+MAX(AT:AT))</f>
        <v>Lists!AS6:AS7</v>
      </c>
      <c r="AX5" s="15" t="str">
        <f>"Lists!"&amp;AX$2&amp;$A6&amp;":"&amp;AX$2&amp;($A5+MAX(AY:AY))</f>
        <v>Lists!AX6:AX8</v>
      </c>
      <c r="BC5" s="15" t="str">
        <f>"Lists!"&amp;BC$2&amp;$A6&amp;":"&amp;BC$2&amp;($A5+MAX(BD:BD))</f>
        <v>Lists!BC6:BC7</v>
      </c>
    </row>
    <row r="6" spans="1:57" x14ac:dyDescent="0.3">
      <c r="A6" s="13">
        <f>ROW()</f>
        <v>6</v>
      </c>
      <c r="H6" s="8" t="s">
        <v>4</v>
      </c>
      <c r="I6" s="18" t="s">
        <v>6</v>
      </c>
      <c r="J6" s="9">
        <f>MAX(J$5:J5)+1</f>
        <v>1</v>
      </c>
      <c r="K6" s="16">
        <f>IF(AND(I6="",J6&lt;&gt;0),1,IF(COUNTIF(I:I,I6)&lt;&gt;1,1,0))</f>
        <v>0</v>
      </c>
      <c r="M6" s="18">
        <v>30</v>
      </c>
      <c r="O6" s="19">
        <v>44927</v>
      </c>
      <c r="P6" s="9">
        <f>MAX(P$5:P5)+1</f>
        <v>1</v>
      </c>
      <c r="Q6" s="16">
        <f t="shared" ref="Q6:Q29" si="0">IF(AND(O6="",P6&lt;&gt;0),1,IF(COUNTIF(O:O,O6)&lt;&gt;1,1,0))</f>
        <v>0</v>
      </c>
      <c r="S6" s="8" t="s">
        <v>4</v>
      </c>
      <c r="T6" s="18" t="s">
        <v>15</v>
      </c>
      <c r="U6" s="9">
        <f>MAX(U$5:U5)+1</f>
        <v>1</v>
      </c>
      <c r="V6" s="16">
        <f>IF(AND(T6="",U6&lt;&gt;0),1,IF(COUNTIF(T:T,T6)&lt;&gt;1,1,0))</f>
        <v>0</v>
      </c>
      <c r="X6" s="8" t="s">
        <v>4</v>
      </c>
      <c r="Y6" s="18">
        <v>1</v>
      </c>
      <c r="Z6" s="9">
        <f>MAX(Z$5:Z5)+1</f>
        <v>1</v>
      </c>
      <c r="AA6" s="16">
        <f>IF(AND(Y6="",Z6&lt;&gt;0),1,IF(COUNTIF(Y:Y,Y6)&lt;&gt;1,1,0))</f>
        <v>0</v>
      </c>
      <c r="AC6" s="8" t="s">
        <v>4</v>
      </c>
      <c r="AD6" s="18" t="s">
        <v>61</v>
      </c>
      <c r="AE6" s="9">
        <f>MAX(AE$5:AE5)+1</f>
        <v>1</v>
      </c>
      <c r="AF6" s="16">
        <f t="shared" ref="AF6:AF11" si="1">IF(AND(AD6="",AE6&lt;&gt;0),1,IF(COUNTIF(AD:AD,AD6)&lt;&gt;1,1,0))</f>
        <v>0</v>
      </c>
      <c r="AH6" s="8" t="s">
        <v>4</v>
      </c>
      <c r="AI6" s="18" t="s">
        <v>70</v>
      </c>
      <c r="AJ6" s="9">
        <f>MAX(AJ$5:AJ5)+1</f>
        <v>1</v>
      </c>
      <c r="AK6" s="16">
        <f t="shared" ref="AK6:AK14" si="2">IF(AND(AI6="",AJ6&lt;&gt;0),1,IF(COUNTIF(AI:AI,AI6)&lt;&gt;1,1,0))</f>
        <v>0</v>
      </c>
      <c r="AM6" s="8" t="s">
        <v>4</v>
      </c>
      <c r="AN6" s="18" t="s">
        <v>118</v>
      </c>
      <c r="AO6" s="9">
        <f>MAX(AO$5:AO5)+1</f>
        <v>1</v>
      </c>
      <c r="AP6" s="16">
        <f>IF(AND(AN6="",AO6&lt;&gt;0),1,IF(COUNTIF(AN:AN,AN6)&lt;&gt;1,1,0))</f>
        <v>0</v>
      </c>
      <c r="AR6" s="8" t="s">
        <v>4</v>
      </c>
      <c r="AS6" s="18" t="s">
        <v>185</v>
      </c>
      <c r="AT6" s="9">
        <f>MAX(AT$5:AT5)+1</f>
        <v>1</v>
      </c>
      <c r="AU6" s="16">
        <f>IF(AND(AS6="",AT6&lt;&gt;0),1,IF(COUNTIF(AS:AS,AS6)&lt;&gt;1,1,0))</f>
        <v>0</v>
      </c>
      <c r="AW6" s="8" t="s">
        <v>4</v>
      </c>
      <c r="AX6" s="18" t="s">
        <v>235</v>
      </c>
      <c r="AY6" s="9">
        <f>MAX(AY$5:AY5)+1</f>
        <v>1</v>
      </c>
      <c r="AZ6" s="16">
        <f>IF(AND(AX6="",AY6&lt;&gt;0),1,IF(COUNTIF(AX:AX,AX6)&lt;&gt;1,1,0))</f>
        <v>0</v>
      </c>
      <c r="BB6" s="8" t="s">
        <v>4</v>
      </c>
      <c r="BC6" s="18">
        <v>1</v>
      </c>
      <c r="BD6" s="9">
        <f>MAX(BD$5:BD5)+1</f>
        <v>1</v>
      </c>
      <c r="BE6" s="16">
        <f>IF(AND(BC6="",BD6&lt;&gt;0),1,IF(COUNTIF(BC:BC,BC6)&lt;&gt;1,1,0))</f>
        <v>0</v>
      </c>
    </row>
    <row r="7" spans="1:57" x14ac:dyDescent="0.3">
      <c r="A7" s="13">
        <f>ROW()</f>
        <v>7</v>
      </c>
      <c r="H7" s="8" t="s">
        <v>4</v>
      </c>
      <c r="I7" s="18" t="s">
        <v>7</v>
      </c>
      <c r="J7" s="9">
        <f>MAX(J$5:J6)+1</f>
        <v>2</v>
      </c>
      <c r="K7" s="16">
        <f>IF(AND(I7="",J7&lt;&gt;0),1,IF(COUNTIF(I:I,I7)&lt;&gt;1,1,0))</f>
        <v>0</v>
      </c>
      <c r="M7" s="18">
        <v>90</v>
      </c>
      <c r="O7" s="19">
        <f>EOMONTH(O6,0)+1</f>
        <v>44958</v>
      </c>
      <c r="P7" s="9">
        <f>MAX(P$5:P6)+1</f>
        <v>2</v>
      </c>
      <c r="Q7" s="16">
        <f t="shared" si="0"/>
        <v>0</v>
      </c>
      <c r="X7" s="8" t="s">
        <v>4</v>
      </c>
      <c r="Y7" s="18">
        <v>2</v>
      </c>
      <c r="Z7" s="9">
        <f>MAX(Z$5:Z6)+1</f>
        <v>2</v>
      </c>
      <c r="AA7" s="16">
        <f>IF(AND(Y7="",Z7&lt;&gt;0),1,IF(COUNTIF(Y:Y,Y7)&lt;&gt;1,1,0))</f>
        <v>0</v>
      </c>
      <c r="AC7" s="8" t="s">
        <v>4</v>
      </c>
      <c r="AD7" s="18" t="s">
        <v>62</v>
      </c>
      <c r="AE7" s="9">
        <f>MAX(AE$5:AE6)+1</f>
        <v>2</v>
      </c>
      <c r="AF7" s="16">
        <f t="shared" si="1"/>
        <v>0</v>
      </c>
      <c r="AH7" s="8" t="s">
        <v>4</v>
      </c>
      <c r="AI7" s="18" t="s">
        <v>71</v>
      </c>
      <c r="AJ7" s="9">
        <f>MAX(AJ$5:AJ6)+1</f>
        <v>2</v>
      </c>
      <c r="AK7" s="16">
        <f t="shared" si="2"/>
        <v>0</v>
      </c>
      <c r="AM7" s="8" t="s">
        <v>4</v>
      </c>
      <c r="AN7" s="18" t="s">
        <v>119</v>
      </c>
      <c r="AO7" s="9">
        <f>MAX(AO$5:AO6)+1</f>
        <v>2</v>
      </c>
      <c r="AP7" s="16">
        <f>IF(AND(AN7="",AO7&lt;&gt;0),1,IF(COUNTIF(AN:AN,AN7)&lt;&gt;1,1,0))</f>
        <v>0</v>
      </c>
      <c r="AR7" s="8" t="s">
        <v>4</v>
      </c>
      <c r="AS7" s="18" t="s">
        <v>186</v>
      </c>
      <c r="AT7" s="9">
        <f>MAX(AT$5:AT6)+1</f>
        <v>2</v>
      </c>
      <c r="AU7" s="16">
        <f>IF(AND(AS7="",AT7&lt;&gt;0),1,IF(COUNTIF(AS:AS,AS7)&lt;&gt;1,1,0))</f>
        <v>0</v>
      </c>
      <c r="AW7" s="8" t="s">
        <v>4</v>
      </c>
      <c r="AX7" s="18" t="s">
        <v>236</v>
      </c>
      <c r="AY7" s="9">
        <f>MAX(AY$5:AY6)+1</f>
        <v>2</v>
      </c>
      <c r="AZ7" s="16">
        <f>IF(AND(AX7="",AY7&lt;&gt;0),1,IF(COUNTIF(AX:AX,AX7)&lt;&gt;1,1,0))</f>
        <v>0</v>
      </c>
      <c r="BB7" s="8" t="s">
        <v>4</v>
      </c>
      <c r="BC7" s="18">
        <v>2</v>
      </c>
      <c r="BD7" s="9">
        <f>MAX(BD$5:BD6)+1</f>
        <v>2</v>
      </c>
      <c r="BE7" s="16">
        <f>IF(AND(BC7="",BD7&lt;&gt;0),1,IF(COUNTIF(BC:BC,BC7)&lt;&gt;1,1,0))</f>
        <v>0</v>
      </c>
    </row>
    <row r="8" spans="1:57" x14ac:dyDescent="0.3">
      <c r="A8" s="13">
        <f>ROW()</f>
        <v>8</v>
      </c>
      <c r="H8" s="8" t="s">
        <v>4</v>
      </c>
      <c r="I8" s="18" t="s">
        <v>13</v>
      </c>
      <c r="J8" s="9">
        <f>MAX(J$5:J7)+1</f>
        <v>3</v>
      </c>
      <c r="K8" s="16">
        <f>IF(AND(I8="",J8&lt;&gt;0),1,IF(COUNTIF(I:I,I8)&lt;&gt;1,1,0))</f>
        <v>0</v>
      </c>
      <c r="M8" s="18">
        <v>360</v>
      </c>
      <c r="O8" s="19">
        <f t="shared" ref="O8:O17" si="3">EOMONTH(O7,0)+1</f>
        <v>44986</v>
      </c>
      <c r="P8" s="9">
        <f>MAX(P$5:P7)+1</f>
        <v>3</v>
      </c>
      <c r="Q8" s="16">
        <f t="shared" si="0"/>
        <v>0</v>
      </c>
      <c r="Y8" s="125"/>
      <c r="AC8" s="8" t="s">
        <v>4</v>
      </c>
      <c r="AD8" s="18" t="s">
        <v>63</v>
      </c>
      <c r="AE8" s="9">
        <f>MAX(AE$5:AE7)+1</f>
        <v>3</v>
      </c>
      <c r="AF8" s="16">
        <f t="shared" si="1"/>
        <v>0</v>
      </c>
      <c r="AH8" s="8" t="s">
        <v>4</v>
      </c>
      <c r="AI8" s="18" t="s">
        <v>65</v>
      </c>
      <c r="AJ8" s="9">
        <f>MAX(AJ$5:AJ7)+1</f>
        <v>3</v>
      </c>
      <c r="AK8" s="16">
        <f t="shared" si="2"/>
        <v>0</v>
      </c>
      <c r="AM8" s="8" t="s">
        <v>4</v>
      </c>
      <c r="AN8" s="18" t="s">
        <v>120</v>
      </c>
      <c r="AO8" s="9">
        <f>MAX(AO$5:AO7)+1</f>
        <v>3</v>
      </c>
      <c r="AP8" s="16">
        <f>IF(AND(AN8="",AO8&lt;&gt;0),1,IF(COUNTIF(AN:AN,AN8)&lt;&gt;1,1,0))</f>
        <v>0</v>
      </c>
      <c r="AW8" s="8" t="s">
        <v>4</v>
      </c>
      <c r="AX8" s="18" t="s">
        <v>237</v>
      </c>
      <c r="AY8" s="9">
        <f>MAX(AY$5:AY7)+1</f>
        <v>3</v>
      </c>
      <c r="AZ8" s="16">
        <f>IF(AND(AX8="",AY8&lt;&gt;0),1,IF(COUNTIF(AX:AX,AX8)&lt;&gt;1,1,0))</f>
        <v>0</v>
      </c>
    </row>
    <row r="9" spans="1:57" x14ac:dyDescent="0.3">
      <c r="A9" s="13">
        <f>ROW()</f>
        <v>9</v>
      </c>
      <c r="H9" s="8" t="s">
        <v>4</v>
      </c>
      <c r="I9" s="18" t="s">
        <v>14</v>
      </c>
      <c r="J9" s="9">
        <f>MAX(J$5:J8)+1</f>
        <v>4</v>
      </c>
      <c r="K9" s="16">
        <f>IF(AND(I9="",J9&lt;&gt;0),1,IF(COUNTIF(I:I,I9)&lt;&gt;1,1,0))</f>
        <v>0</v>
      </c>
      <c r="M9" s="18">
        <v>360</v>
      </c>
      <c r="O9" s="19">
        <f t="shared" si="3"/>
        <v>45017</v>
      </c>
      <c r="P9" s="9">
        <f>MAX(P$5:P8)+1</f>
        <v>4</v>
      </c>
      <c r="Q9" s="16">
        <f t="shared" si="0"/>
        <v>0</v>
      </c>
      <c r="AC9" s="8" t="s">
        <v>4</v>
      </c>
      <c r="AD9" s="18" t="s">
        <v>75</v>
      </c>
      <c r="AE9" s="9">
        <f>MAX(AE$5:AE8)+1</f>
        <v>4</v>
      </c>
      <c r="AF9" s="16">
        <f t="shared" si="1"/>
        <v>0</v>
      </c>
      <c r="AH9" s="8" t="s">
        <v>4</v>
      </c>
      <c r="AI9" s="18" t="s">
        <v>72</v>
      </c>
      <c r="AJ9" s="9">
        <f>MAX(AJ$5:AJ8)+1</f>
        <v>4</v>
      </c>
      <c r="AK9" s="16">
        <f t="shared" si="2"/>
        <v>0</v>
      </c>
      <c r="AM9" s="8" t="s">
        <v>4</v>
      </c>
      <c r="AN9" s="18" t="s">
        <v>121</v>
      </c>
      <c r="AO9" s="9">
        <f>MAX(AO$5:AO8)+1</f>
        <v>4</v>
      </c>
      <c r="AP9" s="16">
        <f>IF(AND(AN9="",AO9&lt;&gt;0),1,IF(COUNTIF(AN:AN,AN9)&lt;&gt;1,1,0))</f>
        <v>0</v>
      </c>
    </row>
    <row r="10" spans="1:57" x14ac:dyDescent="0.3">
      <c r="A10" s="13">
        <f>ROW()</f>
        <v>10</v>
      </c>
      <c r="O10" s="19">
        <f t="shared" si="3"/>
        <v>45047</v>
      </c>
      <c r="P10" s="9">
        <f>MAX(P$5:P9)+1</f>
        <v>5</v>
      </c>
      <c r="Q10" s="16">
        <f t="shared" si="0"/>
        <v>0</v>
      </c>
      <c r="AC10" s="8" t="s">
        <v>4</v>
      </c>
      <c r="AD10" s="18" t="s">
        <v>168</v>
      </c>
      <c r="AE10" s="9">
        <f>MAX(AE$5:AE9)+1</f>
        <v>5</v>
      </c>
      <c r="AF10" s="16">
        <f t="shared" si="1"/>
        <v>0</v>
      </c>
      <c r="AH10" s="8" t="s">
        <v>4</v>
      </c>
      <c r="AI10" s="18" t="s">
        <v>73</v>
      </c>
      <c r="AJ10" s="9">
        <f>MAX(AJ$5:AJ9)+1</f>
        <v>5</v>
      </c>
      <c r="AK10" s="16">
        <f t="shared" si="2"/>
        <v>0</v>
      </c>
    </row>
    <row r="11" spans="1:57" x14ac:dyDescent="0.3">
      <c r="A11" s="13">
        <f>ROW()</f>
        <v>11</v>
      </c>
      <c r="O11" s="19">
        <f t="shared" si="3"/>
        <v>45078</v>
      </c>
      <c r="P11" s="9">
        <f>MAX(P$5:P10)+1</f>
        <v>6</v>
      </c>
      <c r="Q11" s="16">
        <f t="shared" si="0"/>
        <v>0</v>
      </c>
      <c r="AC11" s="8" t="s">
        <v>4</v>
      </c>
      <c r="AD11" s="18" t="s">
        <v>228</v>
      </c>
      <c r="AE11" s="9">
        <f>MAX(AE$5:AE10)+1</f>
        <v>6</v>
      </c>
      <c r="AF11" s="16">
        <f t="shared" si="1"/>
        <v>0</v>
      </c>
      <c r="AH11" s="8" t="s">
        <v>4</v>
      </c>
      <c r="AI11" s="18" t="s">
        <v>67</v>
      </c>
      <c r="AJ11" s="9">
        <f>MAX(AJ$5:AJ10)+1</f>
        <v>6</v>
      </c>
      <c r="AK11" s="16">
        <f t="shared" si="2"/>
        <v>0</v>
      </c>
    </row>
    <row r="12" spans="1:57" x14ac:dyDescent="0.3">
      <c r="A12" s="13">
        <f>ROW()</f>
        <v>12</v>
      </c>
      <c r="O12" s="19">
        <f t="shared" si="3"/>
        <v>45108</v>
      </c>
      <c r="P12" s="9">
        <f>MAX(P$5:P11)+1</f>
        <v>7</v>
      </c>
      <c r="Q12" s="16">
        <f t="shared" si="0"/>
        <v>0</v>
      </c>
      <c r="AH12" s="8" t="s">
        <v>4</v>
      </c>
      <c r="AI12" s="18" t="s">
        <v>68</v>
      </c>
      <c r="AJ12" s="9">
        <f>MAX(AJ$5:AJ11)+1</f>
        <v>7</v>
      </c>
      <c r="AK12" s="16">
        <f t="shared" si="2"/>
        <v>0</v>
      </c>
    </row>
    <row r="13" spans="1:57" x14ac:dyDescent="0.3">
      <c r="A13" s="13">
        <f>ROW()</f>
        <v>13</v>
      </c>
      <c r="O13" s="19">
        <f t="shared" si="3"/>
        <v>45139</v>
      </c>
      <c r="P13" s="9">
        <f>MAX(P$5:P12)+1</f>
        <v>8</v>
      </c>
      <c r="Q13" s="16">
        <f t="shared" si="0"/>
        <v>0</v>
      </c>
      <c r="AH13" s="8" t="s">
        <v>4</v>
      </c>
      <c r="AI13" s="18" t="s">
        <v>69</v>
      </c>
      <c r="AJ13" s="9">
        <f>MAX(AJ$5:AJ12)+1</f>
        <v>8</v>
      </c>
      <c r="AK13" s="16">
        <f t="shared" si="2"/>
        <v>0</v>
      </c>
    </row>
    <row r="14" spans="1:57" x14ac:dyDescent="0.3">
      <c r="A14" s="13">
        <f>ROW()</f>
        <v>14</v>
      </c>
      <c r="O14" s="19">
        <f t="shared" si="3"/>
        <v>45170</v>
      </c>
      <c r="P14" s="9">
        <f>MAX(P$5:P13)+1</f>
        <v>9</v>
      </c>
      <c r="Q14" s="16">
        <f t="shared" si="0"/>
        <v>0</v>
      </c>
      <c r="AH14" s="8" t="s">
        <v>4</v>
      </c>
      <c r="AI14" s="18" t="s">
        <v>66</v>
      </c>
      <c r="AJ14" s="9">
        <f>MAX(AJ$5:AJ13)+1</f>
        <v>9</v>
      </c>
      <c r="AK14" s="16">
        <f t="shared" si="2"/>
        <v>0</v>
      </c>
    </row>
    <row r="15" spans="1:57" x14ac:dyDescent="0.3">
      <c r="A15" s="13">
        <f>ROW()</f>
        <v>15</v>
      </c>
      <c r="O15" s="19">
        <f t="shared" si="3"/>
        <v>45200</v>
      </c>
      <c r="P15" s="9">
        <f>MAX(P$5:P14)+1</f>
        <v>10</v>
      </c>
      <c r="Q15" s="16">
        <f t="shared" si="0"/>
        <v>0</v>
      </c>
      <c r="AH15" s="8" t="s">
        <v>4</v>
      </c>
      <c r="AI15" s="18" t="s">
        <v>140</v>
      </c>
      <c r="AJ15" s="9">
        <f>MAX(AJ$5:AJ14)+1</f>
        <v>10</v>
      </c>
      <c r="AK15" s="16">
        <f t="shared" ref="AK15:AK20" si="4">IF(AND(AI15="",AJ15&lt;&gt;0),1,IF(COUNTIF(AI:AI,AI15)&lt;&gt;1,1,0))</f>
        <v>0</v>
      </c>
    </row>
    <row r="16" spans="1:57" x14ac:dyDescent="0.3">
      <c r="A16" s="13">
        <f>ROW()</f>
        <v>16</v>
      </c>
      <c r="O16" s="19">
        <f t="shared" si="3"/>
        <v>45231</v>
      </c>
      <c r="P16" s="9">
        <f>MAX(P$5:P15)+1</f>
        <v>11</v>
      </c>
      <c r="Q16" s="16">
        <f t="shared" si="0"/>
        <v>0</v>
      </c>
      <c r="AH16" s="8" t="s">
        <v>4</v>
      </c>
      <c r="AI16" s="18" t="s">
        <v>141</v>
      </c>
      <c r="AJ16" s="9">
        <f>MAX(AJ$5:AJ15)+1</f>
        <v>11</v>
      </c>
      <c r="AK16" s="16">
        <f t="shared" si="4"/>
        <v>0</v>
      </c>
    </row>
    <row r="17" spans="1:37" x14ac:dyDescent="0.3">
      <c r="A17" s="13">
        <f>ROW()</f>
        <v>17</v>
      </c>
      <c r="O17" s="19">
        <f t="shared" si="3"/>
        <v>45261</v>
      </c>
      <c r="P17" s="9">
        <f>MAX(P$5:P16)+1</f>
        <v>12</v>
      </c>
      <c r="Q17" s="16">
        <f t="shared" si="0"/>
        <v>0</v>
      </c>
      <c r="AH17" s="8" t="s">
        <v>4</v>
      </c>
      <c r="AI17" s="18" t="s">
        <v>142</v>
      </c>
      <c r="AJ17" s="9">
        <f>MAX(AJ$5:AJ16)+1</f>
        <v>12</v>
      </c>
      <c r="AK17" s="16">
        <f t="shared" si="4"/>
        <v>0</v>
      </c>
    </row>
    <row r="18" spans="1:37" x14ac:dyDescent="0.3">
      <c r="A18" s="13">
        <f>ROW()</f>
        <v>18</v>
      </c>
      <c r="O18" s="19">
        <f t="shared" ref="O18:O28" si="5">EOMONTH(O17,0)+1</f>
        <v>45292</v>
      </c>
      <c r="P18" s="9">
        <f>MAX(P$5:P17)+1</f>
        <v>13</v>
      </c>
      <c r="Q18" s="16">
        <f t="shared" si="0"/>
        <v>0</v>
      </c>
      <c r="AH18" s="8" t="s">
        <v>4</v>
      </c>
      <c r="AI18" s="18" t="s">
        <v>468</v>
      </c>
      <c r="AJ18" s="9">
        <f>MAX(AJ$5:AJ17)+1</f>
        <v>13</v>
      </c>
      <c r="AK18" s="16">
        <f t="shared" si="4"/>
        <v>0</v>
      </c>
    </row>
    <row r="19" spans="1:37" x14ac:dyDescent="0.3">
      <c r="A19" s="13">
        <f>ROW()</f>
        <v>19</v>
      </c>
      <c r="O19" s="19">
        <f t="shared" si="5"/>
        <v>45323</v>
      </c>
      <c r="P19" s="9">
        <f>MAX(P$5:P18)+1</f>
        <v>14</v>
      </c>
      <c r="Q19" s="16">
        <f t="shared" si="0"/>
        <v>0</v>
      </c>
      <c r="AH19" s="8" t="s">
        <v>4</v>
      </c>
      <c r="AI19" s="18" t="s">
        <v>469</v>
      </c>
      <c r="AJ19" s="9">
        <f>MAX(AJ$5:AJ18)+1</f>
        <v>14</v>
      </c>
      <c r="AK19" s="16">
        <f t="shared" si="4"/>
        <v>0</v>
      </c>
    </row>
    <row r="20" spans="1:37" x14ac:dyDescent="0.3">
      <c r="A20" s="13">
        <f>ROW()</f>
        <v>20</v>
      </c>
      <c r="O20" s="19">
        <f t="shared" si="5"/>
        <v>45352</v>
      </c>
      <c r="P20" s="9">
        <f>MAX(P$5:P19)+1</f>
        <v>15</v>
      </c>
      <c r="Q20" s="16">
        <f t="shared" si="0"/>
        <v>0</v>
      </c>
      <c r="AH20" s="8" t="s">
        <v>4</v>
      </c>
      <c r="AI20" s="18" t="s">
        <v>470</v>
      </c>
      <c r="AJ20" s="9">
        <f>MAX(AJ$5:AJ19)+1</f>
        <v>15</v>
      </c>
      <c r="AK20" s="16">
        <f t="shared" si="4"/>
        <v>0</v>
      </c>
    </row>
    <row r="21" spans="1:37" x14ac:dyDescent="0.3">
      <c r="A21" s="13">
        <f>ROW()</f>
        <v>21</v>
      </c>
      <c r="O21" s="19">
        <f t="shared" si="5"/>
        <v>45383</v>
      </c>
      <c r="P21" s="9">
        <f>MAX(P$5:P20)+1</f>
        <v>16</v>
      </c>
      <c r="Q21" s="16">
        <f t="shared" si="0"/>
        <v>0</v>
      </c>
    </row>
    <row r="22" spans="1:37" x14ac:dyDescent="0.3">
      <c r="A22" s="13">
        <f>ROW()</f>
        <v>22</v>
      </c>
      <c r="O22" s="19">
        <f t="shared" si="5"/>
        <v>45413</v>
      </c>
      <c r="P22" s="9">
        <f>MAX(P$5:P21)+1</f>
        <v>17</v>
      </c>
      <c r="Q22" s="16">
        <f t="shared" si="0"/>
        <v>0</v>
      </c>
    </row>
    <row r="23" spans="1:37" x14ac:dyDescent="0.3">
      <c r="A23" s="13">
        <f>ROW()</f>
        <v>23</v>
      </c>
      <c r="O23" s="19">
        <f t="shared" si="5"/>
        <v>45444</v>
      </c>
      <c r="P23" s="9">
        <f>MAX(P$5:P22)+1</f>
        <v>18</v>
      </c>
      <c r="Q23" s="16">
        <f t="shared" si="0"/>
        <v>0</v>
      </c>
    </row>
    <row r="24" spans="1:37" x14ac:dyDescent="0.3">
      <c r="A24" s="13">
        <f>ROW()</f>
        <v>24</v>
      </c>
      <c r="O24" s="19">
        <f t="shared" si="5"/>
        <v>45474</v>
      </c>
      <c r="P24" s="9">
        <f>MAX(P$5:P23)+1</f>
        <v>19</v>
      </c>
      <c r="Q24" s="16">
        <f t="shared" si="0"/>
        <v>0</v>
      </c>
    </row>
    <row r="25" spans="1:37" x14ac:dyDescent="0.3">
      <c r="A25" s="13">
        <f>ROW()</f>
        <v>25</v>
      </c>
      <c r="O25" s="19">
        <f t="shared" si="5"/>
        <v>45505</v>
      </c>
      <c r="P25" s="9">
        <f>MAX(P$5:P24)+1</f>
        <v>20</v>
      </c>
      <c r="Q25" s="16">
        <f t="shared" si="0"/>
        <v>0</v>
      </c>
    </row>
    <row r="26" spans="1:37" x14ac:dyDescent="0.3">
      <c r="A26" s="13">
        <f>ROW()</f>
        <v>26</v>
      </c>
      <c r="O26" s="19">
        <f t="shared" si="5"/>
        <v>45536</v>
      </c>
      <c r="P26" s="9">
        <f>MAX(P$5:P25)+1</f>
        <v>21</v>
      </c>
      <c r="Q26" s="16">
        <f t="shared" si="0"/>
        <v>0</v>
      </c>
    </row>
    <row r="27" spans="1:37" x14ac:dyDescent="0.3">
      <c r="A27" s="13">
        <f>ROW()</f>
        <v>27</v>
      </c>
      <c r="O27" s="19">
        <f t="shared" si="5"/>
        <v>45566</v>
      </c>
      <c r="P27" s="9">
        <f>MAX(P$5:P26)+1</f>
        <v>22</v>
      </c>
      <c r="Q27" s="16">
        <f t="shared" si="0"/>
        <v>0</v>
      </c>
    </row>
    <row r="28" spans="1:37" x14ac:dyDescent="0.3">
      <c r="A28" s="13">
        <f>ROW()</f>
        <v>28</v>
      </c>
      <c r="O28" s="19">
        <f t="shared" si="5"/>
        <v>45597</v>
      </c>
      <c r="P28" s="9">
        <f>MAX(P$5:P27)+1</f>
        <v>23</v>
      </c>
      <c r="Q28" s="16">
        <f t="shared" si="0"/>
        <v>0</v>
      </c>
    </row>
    <row r="29" spans="1:37" x14ac:dyDescent="0.3">
      <c r="A29" s="13">
        <f>ROW()</f>
        <v>29</v>
      </c>
      <c r="O29" s="19">
        <f t="shared" ref="O29:O92" si="6">EOMONTH(O28,0)+1</f>
        <v>45627</v>
      </c>
      <c r="P29" s="9">
        <f>MAX(P$5:P28)+1</f>
        <v>24</v>
      </c>
      <c r="Q29" s="16">
        <f t="shared" si="0"/>
        <v>0</v>
      </c>
    </row>
    <row r="30" spans="1:37" x14ac:dyDescent="0.3">
      <c r="A30" s="13">
        <f>ROW()</f>
        <v>30</v>
      </c>
      <c r="O30" s="19">
        <f t="shared" si="6"/>
        <v>45658</v>
      </c>
      <c r="P30" s="9">
        <f>MAX(P$5:P29)+1</f>
        <v>25</v>
      </c>
      <c r="Q30" s="16">
        <f t="shared" ref="Q30:Q91" si="7">IF(AND(O30="",P30&lt;&gt;0),1,IF(COUNTIF(O:O,O30)&lt;&gt;1,1,0))</f>
        <v>0</v>
      </c>
    </row>
    <row r="31" spans="1:37" x14ac:dyDescent="0.3">
      <c r="A31" s="13">
        <f>ROW()</f>
        <v>31</v>
      </c>
      <c r="O31" s="19">
        <f t="shared" si="6"/>
        <v>45689</v>
      </c>
      <c r="P31" s="9">
        <f>MAX(P$5:P30)+1</f>
        <v>26</v>
      </c>
      <c r="Q31" s="16">
        <f t="shared" si="7"/>
        <v>0</v>
      </c>
    </row>
    <row r="32" spans="1:37" x14ac:dyDescent="0.3">
      <c r="A32" s="13">
        <f>ROW()</f>
        <v>32</v>
      </c>
      <c r="O32" s="19">
        <f t="shared" si="6"/>
        <v>45717</v>
      </c>
      <c r="P32" s="9">
        <f>MAX(P$5:P31)+1</f>
        <v>27</v>
      </c>
      <c r="Q32" s="16">
        <f t="shared" si="7"/>
        <v>0</v>
      </c>
    </row>
    <row r="33" spans="1:17" x14ac:dyDescent="0.3">
      <c r="A33" s="13">
        <f>ROW()</f>
        <v>33</v>
      </c>
      <c r="O33" s="19">
        <f t="shared" si="6"/>
        <v>45748</v>
      </c>
      <c r="P33" s="9">
        <f>MAX(P$5:P32)+1</f>
        <v>28</v>
      </c>
      <c r="Q33" s="16">
        <f t="shared" si="7"/>
        <v>0</v>
      </c>
    </row>
    <row r="34" spans="1:17" x14ac:dyDescent="0.3">
      <c r="A34" s="13">
        <f>ROW()</f>
        <v>34</v>
      </c>
      <c r="O34" s="19">
        <f t="shared" si="6"/>
        <v>45778</v>
      </c>
      <c r="P34" s="9">
        <f>MAX(P$5:P33)+1</f>
        <v>29</v>
      </c>
      <c r="Q34" s="16">
        <f t="shared" si="7"/>
        <v>0</v>
      </c>
    </row>
    <row r="35" spans="1:17" x14ac:dyDescent="0.3">
      <c r="A35" s="13">
        <f>ROW()</f>
        <v>35</v>
      </c>
      <c r="O35" s="19">
        <f t="shared" si="6"/>
        <v>45809</v>
      </c>
      <c r="P35" s="9">
        <f>MAX(P$5:P34)+1</f>
        <v>30</v>
      </c>
      <c r="Q35" s="16">
        <f t="shared" si="7"/>
        <v>0</v>
      </c>
    </row>
    <row r="36" spans="1:17" x14ac:dyDescent="0.3">
      <c r="A36" s="13">
        <f>ROW()</f>
        <v>36</v>
      </c>
      <c r="O36" s="19">
        <f t="shared" si="6"/>
        <v>45839</v>
      </c>
      <c r="P36" s="9">
        <f>MAX(P$5:P35)+1</f>
        <v>31</v>
      </c>
      <c r="Q36" s="16">
        <f t="shared" si="7"/>
        <v>0</v>
      </c>
    </row>
    <row r="37" spans="1:17" x14ac:dyDescent="0.3">
      <c r="A37" s="13">
        <f>ROW()</f>
        <v>37</v>
      </c>
      <c r="O37" s="19">
        <f t="shared" si="6"/>
        <v>45870</v>
      </c>
      <c r="P37" s="9">
        <f>MAX(P$5:P36)+1</f>
        <v>32</v>
      </c>
      <c r="Q37" s="16">
        <f t="shared" si="7"/>
        <v>0</v>
      </c>
    </row>
    <row r="38" spans="1:17" x14ac:dyDescent="0.3">
      <c r="A38" s="13">
        <f>ROW()</f>
        <v>38</v>
      </c>
      <c r="O38" s="19">
        <f t="shared" si="6"/>
        <v>45901</v>
      </c>
      <c r="P38" s="9">
        <f>MAX(P$5:P37)+1</f>
        <v>33</v>
      </c>
      <c r="Q38" s="16">
        <f t="shared" si="7"/>
        <v>0</v>
      </c>
    </row>
    <row r="39" spans="1:17" x14ac:dyDescent="0.3">
      <c r="A39" s="13">
        <f>ROW()</f>
        <v>39</v>
      </c>
      <c r="O39" s="19">
        <f t="shared" si="6"/>
        <v>45931</v>
      </c>
      <c r="P39" s="9">
        <f>MAX(P$5:P38)+1</f>
        <v>34</v>
      </c>
      <c r="Q39" s="16">
        <f t="shared" si="7"/>
        <v>0</v>
      </c>
    </row>
    <row r="40" spans="1:17" x14ac:dyDescent="0.3">
      <c r="A40" s="13">
        <f>ROW()</f>
        <v>40</v>
      </c>
      <c r="O40" s="19">
        <f t="shared" si="6"/>
        <v>45962</v>
      </c>
      <c r="P40" s="9">
        <f>MAX(P$5:P39)+1</f>
        <v>35</v>
      </c>
      <c r="Q40" s="16">
        <f t="shared" si="7"/>
        <v>0</v>
      </c>
    </row>
    <row r="41" spans="1:17" x14ac:dyDescent="0.3">
      <c r="A41" s="13">
        <f>ROW()</f>
        <v>41</v>
      </c>
      <c r="O41" s="19">
        <f t="shared" si="6"/>
        <v>45992</v>
      </c>
      <c r="P41" s="9">
        <f>MAX(P$5:P40)+1</f>
        <v>36</v>
      </c>
      <c r="Q41" s="16">
        <f t="shared" si="7"/>
        <v>0</v>
      </c>
    </row>
    <row r="42" spans="1:17" x14ac:dyDescent="0.3">
      <c r="A42" s="13">
        <f>ROW()</f>
        <v>42</v>
      </c>
      <c r="O42" s="19">
        <f t="shared" si="6"/>
        <v>46023</v>
      </c>
      <c r="P42" s="9">
        <f>MAX(P$5:P41)+1</f>
        <v>37</v>
      </c>
      <c r="Q42" s="16">
        <f t="shared" si="7"/>
        <v>0</v>
      </c>
    </row>
    <row r="43" spans="1:17" x14ac:dyDescent="0.3">
      <c r="A43" s="13">
        <f>ROW()</f>
        <v>43</v>
      </c>
      <c r="O43" s="19">
        <f t="shared" si="6"/>
        <v>46054</v>
      </c>
      <c r="P43" s="9">
        <f>MAX(P$5:P42)+1</f>
        <v>38</v>
      </c>
      <c r="Q43" s="16">
        <f t="shared" si="7"/>
        <v>0</v>
      </c>
    </row>
    <row r="44" spans="1:17" x14ac:dyDescent="0.3">
      <c r="A44" s="13">
        <f>ROW()</f>
        <v>44</v>
      </c>
      <c r="O44" s="19">
        <f t="shared" si="6"/>
        <v>46082</v>
      </c>
      <c r="P44" s="9">
        <f>MAX(P$5:P43)+1</f>
        <v>39</v>
      </c>
      <c r="Q44" s="16">
        <f t="shared" si="7"/>
        <v>0</v>
      </c>
    </row>
    <row r="45" spans="1:17" x14ac:dyDescent="0.3">
      <c r="A45" s="13">
        <f>ROW()</f>
        <v>45</v>
      </c>
      <c r="O45" s="19">
        <f t="shared" si="6"/>
        <v>46113</v>
      </c>
      <c r="P45" s="9">
        <f>MAX(P$5:P44)+1</f>
        <v>40</v>
      </c>
      <c r="Q45" s="16">
        <f t="shared" si="7"/>
        <v>0</v>
      </c>
    </row>
    <row r="46" spans="1:17" x14ac:dyDescent="0.3">
      <c r="A46" s="13">
        <f>ROW()</f>
        <v>46</v>
      </c>
      <c r="O46" s="19">
        <f t="shared" si="6"/>
        <v>46143</v>
      </c>
      <c r="P46" s="9">
        <f>MAX(P$5:P45)+1</f>
        <v>41</v>
      </c>
      <c r="Q46" s="16">
        <f t="shared" si="7"/>
        <v>0</v>
      </c>
    </row>
    <row r="47" spans="1:17" x14ac:dyDescent="0.3">
      <c r="A47" s="13">
        <f>ROW()</f>
        <v>47</v>
      </c>
      <c r="O47" s="19">
        <f t="shared" si="6"/>
        <v>46174</v>
      </c>
      <c r="P47" s="9">
        <f>MAX(P$5:P46)+1</f>
        <v>42</v>
      </c>
      <c r="Q47" s="16">
        <f t="shared" si="7"/>
        <v>0</v>
      </c>
    </row>
    <row r="48" spans="1:17" x14ac:dyDescent="0.3">
      <c r="O48" s="19">
        <f t="shared" si="6"/>
        <v>46204</v>
      </c>
      <c r="P48" s="9">
        <f>MAX(P$5:P47)+1</f>
        <v>43</v>
      </c>
      <c r="Q48" s="16">
        <f t="shared" si="7"/>
        <v>0</v>
      </c>
    </row>
    <row r="49" spans="15:17" x14ac:dyDescent="0.3">
      <c r="O49" s="19">
        <f t="shared" si="6"/>
        <v>46235</v>
      </c>
      <c r="P49" s="9">
        <f>MAX(P$5:P48)+1</f>
        <v>44</v>
      </c>
      <c r="Q49" s="16">
        <f t="shared" si="7"/>
        <v>0</v>
      </c>
    </row>
    <row r="50" spans="15:17" x14ac:dyDescent="0.3">
      <c r="O50" s="19">
        <f t="shared" si="6"/>
        <v>46266</v>
      </c>
      <c r="P50" s="9">
        <f>MAX(P$5:P49)+1</f>
        <v>45</v>
      </c>
      <c r="Q50" s="16">
        <f t="shared" si="7"/>
        <v>0</v>
      </c>
    </row>
    <row r="51" spans="15:17" x14ac:dyDescent="0.3">
      <c r="O51" s="19">
        <f t="shared" si="6"/>
        <v>46296</v>
      </c>
      <c r="P51" s="9">
        <f>MAX(P$5:P50)+1</f>
        <v>46</v>
      </c>
      <c r="Q51" s="16">
        <f t="shared" si="7"/>
        <v>0</v>
      </c>
    </row>
    <row r="52" spans="15:17" x14ac:dyDescent="0.3">
      <c r="O52" s="19">
        <f t="shared" si="6"/>
        <v>46327</v>
      </c>
      <c r="P52" s="9">
        <f>MAX(P$5:P51)+1</f>
        <v>47</v>
      </c>
      <c r="Q52" s="16">
        <f t="shared" si="7"/>
        <v>0</v>
      </c>
    </row>
    <row r="53" spans="15:17" x14ac:dyDescent="0.3">
      <c r="O53" s="19">
        <f t="shared" si="6"/>
        <v>46357</v>
      </c>
      <c r="P53" s="9">
        <f>MAX(P$5:P52)+1</f>
        <v>48</v>
      </c>
      <c r="Q53" s="16">
        <f t="shared" si="7"/>
        <v>0</v>
      </c>
    </row>
    <row r="54" spans="15:17" x14ac:dyDescent="0.3">
      <c r="O54" s="19">
        <f t="shared" si="6"/>
        <v>46388</v>
      </c>
      <c r="P54" s="9">
        <f>MAX(P$5:P53)+1</f>
        <v>49</v>
      </c>
      <c r="Q54" s="16">
        <f t="shared" si="7"/>
        <v>0</v>
      </c>
    </row>
    <row r="55" spans="15:17" x14ac:dyDescent="0.3">
      <c r="O55" s="19">
        <f t="shared" si="6"/>
        <v>46419</v>
      </c>
      <c r="P55" s="9">
        <f>MAX(P$5:P54)+1</f>
        <v>50</v>
      </c>
      <c r="Q55" s="16">
        <f t="shared" si="7"/>
        <v>0</v>
      </c>
    </row>
    <row r="56" spans="15:17" x14ac:dyDescent="0.3">
      <c r="O56" s="19">
        <f t="shared" si="6"/>
        <v>46447</v>
      </c>
      <c r="P56" s="9">
        <f>MAX(P$5:P55)+1</f>
        <v>51</v>
      </c>
      <c r="Q56" s="16">
        <f t="shared" si="7"/>
        <v>0</v>
      </c>
    </row>
    <row r="57" spans="15:17" x14ac:dyDescent="0.3">
      <c r="O57" s="19">
        <f t="shared" si="6"/>
        <v>46478</v>
      </c>
      <c r="P57" s="9">
        <f>MAX(P$5:P56)+1</f>
        <v>52</v>
      </c>
      <c r="Q57" s="16">
        <f t="shared" si="7"/>
        <v>0</v>
      </c>
    </row>
    <row r="58" spans="15:17" x14ac:dyDescent="0.3">
      <c r="O58" s="19">
        <f t="shared" si="6"/>
        <v>46508</v>
      </c>
      <c r="P58" s="9">
        <f>MAX(P$5:P57)+1</f>
        <v>53</v>
      </c>
      <c r="Q58" s="16">
        <f t="shared" si="7"/>
        <v>0</v>
      </c>
    </row>
    <row r="59" spans="15:17" x14ac:dyDescent="0.3">
      <c r="O59" s="19">
        <f t="shared" si="6"/>
        <v>46539</v>
      </c>
      <c r="P59" s="9">
        <f>MAX(P$5:P58)+1</f>
        <v>54</v>
      </c>
      <c r="Q59" s="16">
        <f t="shared" si="7"/>
        <v>0</v>
      </c>
    </row>
    <row r="60" spans="15:17" x14ac:dyDescent="0.3">
      <c r="O60" s="19">
        <f t="shared" si="6"/>
        <v>46569</v>
      </c>
      <c r="P60" s="9">
        <f>MAX(P$5:P59)+1</f>
        <v>55</v>
      </c>
      <c r="Q60" s="16">
        <f t="shared" si="7"/>
        <v>0</v>
      </c>
    </row>
    <row r="61" spans="15:17" x14ac:dyDescent="0.3">
      <c r="O61" s="19">
        <f t="shared" si="6"/>
        <v>46600</v>
      </c>
      <c r="P61" s="9">
        <f>MAX(P$5:P60)+1</f>
        <v>56</v>
      </c>
      <c r="Q61" s="16">
        <f t="shared" si="7"/>
        <v>0</v>
      </c>
    </row>
    <row r="62" spans="15:17" x14ac:dyDescent="0.3">
      <c r="O62" s="19">
        <f t="shared" si="6"/>
        <v>46631</v>
      </c>
      <c r="P62" s="9">
        <f>MAX(P$5:P61)+1</f>
        <v>57</v>
      </c>
      <c r="Q62" s="16">
        <f t="shared" si="7"/>
        <v>0</v>
      </c>
    </row>
    <row r="63" spans="15:17" x14ac:dyDescent="0.3">
      <c r="O63" s="19">
        <f t="shared" si="6"/>
        <v>46661</v>
      </c>
      <c r="P63" s="9">
        <f>MAX(P$5:P62)+1</f>
        <v>58</v>
      </c>
      <c r="Q63" s="16">
        <f t="shared" si="7"/>
        <v>0</v>
      </c>
    </row>
    <row r="64" spans="15:17" x14ac:dyDescent="0.3">
      <c r="O64" s="19">
        <f t="shared" si="6"/>
        <v>46692</v>
      </c>
      <c r="P64" s="9">
        <f>MAX(P$5:P63)+1</f>
        <v>59</v>
      </c>
      <c r="Q64" s="16">
        <f t="shared" si="7"/>
        <v>0</v>
      </c>
    </row>
    <row r="65" spans="15:17" x14ac:dyDescent="0.3">
      <c r="O65" s="19">
        <f t="shared" si="6"/>
        <v>46722</v>
      </c>
      <c r="P65" s="9">
        <f>MAX(P$5:P64)+1</f>
        <v>60</v>
      </c>
      <c r="Q65" s="16">
        <f t="shared" si="7"/>
        <v>0</v>
      </c>
    </row>
    <row r="66" spans="15:17" x14ac:dyDescent="0.3">
      <c r="O66" s="19">
        <f t="shared" si="6"/>
        <v>46753</v>
      </c>
      <c r="P66" s="9">
        <f>MAX(P$5:P65)+1</f>
        <v>61</v>
      </c>
      <c r="Q66" s="16">
        <f t="shared" si="7"/>
        <v>0</v>
      </c>
    </row>
    <row r="67" spans="15:17" x14ac:dyDescent="0.3">
      <c r="O67" s="19">
        <f t="shared" si="6"/>
        <v>46784</v>
      </c>
      <c r="P67" s="9">
        <f>MAX(P$5:P66)+1</f>
        <v>62</v>
      </c>
      <c r="Q67" s="16">
        <f t="shared" si="7"/>
        <v>0</v>
      </c>
    </row>
    <row r="68" spans="15:17" x14ac:dyDescent="0.3">
      <c r="O68" s="19">
        <f t="shared" si="6"/>
        <v>46813</v>
      </c>
      <c r="P68" s="9">
        <f>MAX(P$5:P67)+1</f>
        <v>63</v>
      </c>
      <c r="Q68" s="16">
        <f t="shared" si="7"/>
        <v>0</v>
      </c>
    </row>
    <row r="69" spans="15:17" x14ac:dyDescent="0.3">
      <c r="O69" s="19">
        <f t="shared" si="6"/>
        <v>46844</v>
      </c>
      <c r="P69" s="9">
        <f>MAX(P$5:P68)+1</f>
        <v>64</v>
      </c>
      <c r="Q69" s="16">
        <f t="shared" si="7"/>
        <v>0</v>
      </c>
    </row>
    <row r="70" spans="15:17" x14ac:dyDescent="0.3">
      <c r="O70" s="19">
        <f t="shared" si="6"/>
        <v>46874</v>
      </c>
      <c r="P70" s="9">
        <f>MAX(P$5:P69)+1</f>
        <v>65</v>
      </c>
      <c r="Q70" s="16">
        <f t="shared" si="7"/>
        <v>0</v>
      </c>
    </row>
    <row r="71" spans="15:17" x14ac:dyDescent="0.3">
      <c r="O71" s="19">
        <f t="shared" si="6"/>
        <v>46905</v>
      </c>
      <c r="P71" s="9">
        <f>MAX(P$5:P70)+1</f>
        <v>66</v>
      </c>
      <c r="Q71" s="16">
        <f t="shared" si="7"/>
        <v>0</v>
      </c>
    </row>
    <row r="72" spans="15:17" x14ac:dyDescent="0.3">
      <c r="O72" s="19">
        <f t="shared" si="6"/>
        <v>46935</v>
      </c>
      <c r="P72" s="9">
        <f>MAX(P$5:P71)+1</f>
        <v>67</v>
      </c>
      <c r="Q72" s="16">
        <f t="shared" si="7"/>
        <v>0</v>
      </c>
    </row>
    <row r="73" spans="15:17" x14ac:dyDescent="0.3">
      <c r="O73" s="19">
        <f t="shared" si="6"/>
        <v>46966</v>
      </c>
      <c r="P73" s="9">
        <f>MAX(P$5:P72)+1</f>
        <v>68</v>
      </c>
      <c r="Q73" s="16">
        <f t="shared" si="7"/>
        <v>0</v>
      </c>
    </row>
    <row r="74" spans="15:17" x14ac:dyDescent="0.3">
      <c r="O74" s="19">
        <f t="shared" si="6"/>
        <v>46997</v>
      </c>
      <c r="P74" s="9">
        <f>MAX(P$5:P73)+1</f>
        <v>69</v>
      </c>
      <c r="Q74" s="16">
        <f t="shared" si="7"/>
        <v>0</v>
      </c>
    </row>
    <row r="75" spans="15:17" x14ac:dyDescent="0.3">
      <c r="O75" s="19">
        <f t="shared" si="6"/>
        <v>47027</v>
      </c>
      <c r="P75" s="9">
        <f>MAX(P$5:P74)+1</f>
        <v>70</v>
      </c>
      <c r="Q75" s="16">
        <f t="shared" si="7"/>
        <v>0</v>
      </c>
    </row>
    <row r="76" spans="15:17" x14ac:dyDescent="0.3">
      <c r="O76" s="19">
        <f t="shared" si="6"/>
        <v>47058</v>
      </c>
      <c r="P76" s="9">
        <f>MAX(P$5:P75)+1</f>
        <v>71</v>
      </c>
      <c r="Q76" s="16">
        <f t="shared" si="7"/>
        <v>0</v>
      </c>
    </row>
    <row r="77" spans="15:17" x14ac:dyDescent="0.3">
      <c r="O77" s="19">
        <f t="shared" si="6"/>
        <v>47088</v>
      </c>
      <c r="P77" s="9">
        <f>MAX(P$5:P76)+1</f>
        <v>72</v>
      </c>
      <c r="Q77" s="16">
        <f t="shared" si="7"/>
        <v>0</v>
      </c>
    </row>
    <row r="78" spans="15:17" x14ac:dyDescent="0.3">
      <c r="O78" s="19">
        <f t="shared" si="6"/>
        <v>47119</v>
      </c>
      <c r="P78" s="9">
        <f>MAX(P$5:P77)+1</f>
        <v>73</v>
      </c>
      <c r="Q78" s="16">
        <f t="shared" si="7"/>
        <v>0</v>
      </c>
    </row>
    <row r="79" spans="15:17" x14ac:dyDescent="0.3">
      <c r="O79" s="19">
        <f t="shared" si="6"/>
        <v>47150</v>
      </c>
      <c r="P79" s="9">
        <f>MAX(P$5:P78)+1</f>
        <v>74</v>
      </c>
      <c r="Q79" s="16">
        <f t="shared" si="7"/>
        <v>0</v>
      </c>
    </row>
    <row r="80" spans="15:17" x14ac:dyDescent="0.3">
      <c r="O80" s="19">
        <f t="shared" si="6"/>
        <v>47178</v>
      </c>
      <c r="P80" s="9">
        <f>MAX(P$5:P79)+1</f>
        <v>75</v>
      </c>
      <c r="Q80" s="16">
        <f t="shared" si="7"/>
        <v>0</v>
      </c>
    </row>
    <row r="81" spans="15:17" x14ac:dyDescent="0.3">
      <c r="O81" s="19">
        <f t="shared" si="6"/>
        <v>47209</v>
      </c>
      <c r="P81" s="9">
        <f>MAX(P$5:P80)+1</f>
        <v>76</v>
      </c>
      <c r="Q81" s="16">
        <f t="shared" si="7"/>
        <v>0</v>
      </c>
    </row>
    <row r="82" spans="15:17" x14ac:dyDescent="0.3">
      <c r="O82" s="19">
        <f t="shared" si="6"/>
        <v>47239</v>
      </c>
      <c r="P82" s="9">
        <f>MAX(P$5:P81)+1</f>
        <v>77</v>
      </c>
      <c r="Q82" s="16">
        <f t="shared" si="7"/>
        <v>0</v>
      </c>
    </row>
    <row r="83" spans="15:17" x14ac:dyDescent="0.3">
      <c r="O83" s="19">
        <f t="shared" si="6"/>
        <v>47270</v>
      </c>
      <c r="P83" s="9">
        <f>MAX(P$5:P82)+1</f>
        <v>78</v>
      </c>
      <c r="Q83" s="16">
        <f t="shared" si="7"/>
        <v>0</v>
      </c>
    </row>
    <row r="84" spans="15:17" x14ac:dyDescent="0.3">
      <c r="O84" s="19">
        <f t="shared" si="6"/>
        <v>47300</v>
      </c>
      <c r="P84" s="9">
        <f>MAX(P$5:P83)+1</f>
        <v>79</v>
      </c>
      <c r="Q84" s="16">
        <f t="shared" si="7"/>
        <v>0</v>
      </c>
    </row>
    <row r="85" spans="15:17" x14ac:dyDescent="0.3">
      <c r="O85" s="19">
        <f t="shared" si="6"/>
        <v>47331</v>
      </c>
      <c r="P85" s="9">
        <f>MAX(P$5:P84)+1</f>
        <v>80</v>
      </c>
      <c r="Q85" s="16">
        <f t="shared" si="7"/>
        <v>0</v>
      </c>
    </row>
    <row r="86" spans="15:17" x14ac:dyDescent="0.3">
      <c r="O86" s="19">
        <f t="shared" si="6"/>
        <v>47362</v>
      </c>
      <c r="P86" s="9">
        <f>MAX(P$5:P85)+1</f>
        <v>81</v>
      </c>
      <c r="Q86" s="16">
        <f t="shared" si="7"/>
        <v>0</v>
      </c>
    </row>
    <row r="87" spans="15:17" x14ac:dyDescent="0.3">
      <c r="O87" s="19">
        <f t="shared" si="6"/>
        <v>47392</v>
      </c>
      <c r="P87" s="9">
        <f>MAX(P$5:P86)+1</f>
        <v>82</v>
      </c>
      <c r="Q87" s="16">
        <f t="shared" si="7"/>
        <v>0</v>
      </c>
    </row>
    <row r="88" spans="15:17" x14ac:dyDescent="0.3">
      <c r="O88" s="19">
        <f t="shared" si="6"/>
        <v>47423</v>
      </c>
      <c r="P88" s="9">
        <f>MAX(P$5:P87)+1</f>
        <v>83</v>
      </c>
      <c r="Q88" s="16">
        <f t="shared" si="7"/>
        <v>0</v>
      </c>
    </row>
    <row r="89" spans="15:17" x14ac:dyDescent="0.3">
      <c r="O89" s="19">
        <f t="shared" si="6"/>
        <v>47453</v>
      </c>
      <c r="P89" s="9">
        <f>MAX(P$5:P88)+1</f>
        <v>84</v>
      </c>
      <c r="Q89" s="16">
        <f t="shared" si="7"/>
        <v>0</v>
      </c>
    </row>
    <row r="90" spans="15:17" x14ac:dyDescent="0.3">
      <c r="O90" s="19">
        <f t="shared" si="6"/>
        <v>47484</v>
      </c>
      <c r="P90" s="9">
        <f>MAX(P$5:P89)+1</f>
        <v>85</v>
      </c>
      <c r="Q90" s="16">
        <f t="shared" si="7"/>
        <v>0</v>
      </c>
    </row>
    <row r="91" spans="15:17" x14ac:dyDescent="0.3">
      <c r="O91" s="19">
        <f t="shared" si="6"/>
        <v>47515</v>
      </c>
      <c r="P91" s="9">
        <f>MAX(P$5:P90)+1</f>
        <v>86</v>
      </c>
      <c r="Q91" s="16">
        <f t="shared" si="7"/>
        <v>0</v>
      </c>
    </row>
    <row r="92" spans="15:17" x14ac:dyDescent="0.3">
      <c r="O92" s="19">
        <f t="shared" si="6"/>
        <v>47543</v>
      </c>
      <c r="P92" s="9">
        <f>MAX(P$5:P91)+1</f>
        <v>87</v>
      </c>
      <c r="Q92" s="16">
        <f t="shared" ref="Q92:Q112" si="8">IF(AND(O92="",P92&lt;&gt;0),1,IF(COUNTIF(O:O,O92)&lt;&gt;1,1,0))</f>
        <v>0</v>
      </c>
    </row>
    <row r="93" spans="15:17" x14ac:dyDescent="0.3">
      <c r="O93" s="19">
        <f t="shared" ref="O93:O125" si="9">EOMONTH(O92,0)+1</f>
        <v>47574</v>
      </c>
      <c r="P93" s="9">
        <f>MAX(P$5:P92)+1</f>
        <v>88</v>
      </c>
      <c r="Q93" s="16">
        <f t="shared" si="8"/>
        <v>0</v>
      </c>
    </row>
    <row r="94" spans="15:17" x14ac:dyDescent="0.3">
      <c r="O94" s="19">
        <f t="shared" si="9"/>
        <v>47604</v>
      </c>
      <c r="P94" s="9">
        <f>MAX(P$5:P93)+1</f>
        <v>89</v>
      </c>
      <c r="Q94" s="16">
        <f t="shared" si="8"/>
        <v>0</v>
      </c>
    </row>
    <row r="95" spans="15:17" x14ac:dyDescent="0.3">
      <c r="O95" s="19">
        <f t="shared" si="9"/>
        <v>47635</v>
      </c>
      <c r="P95" s="9">
        <f>MAX(P$5:P94)+1</f>
        <v>90</v>
      </c>
      <c r="Q95" s="16">
        <f t="shared" si="8"/>
        <v>0</v>
      </c>
    </row>
    <row r="96" spans="15:17" x14ac:dyDescent="0.3">
      <c r="O96" s="19">
        <f t="shared" si="9"/>
        <v>47665</v>
      </c>
      <c r="P96" s="9">
        <f>MAX(P$5:P95)+1</f>
        <v>91</v>
      </c>
      <c r="Q96" s="16">
        <f t="shared" si="8"/>
        <v>0</v>
      </c>
    </row>
    <row r="97" spans="15:17" x14ac:dyDescent="0.3">
      <c r="O97" s="19">
        <f t="shared" si="9"/>
        <v>47696</v>
      </c>
      <c r="P97" s="9">
        <f>MAX(P$5:P96)+1</f>
        <v>92</v>
      </c>
      <c r="Q97" s="16">
        <f t="shared" si="8"/>
        <v>0</v>
      </c>
    </row>
    <row r="98" spans="15:17" x14ac:dyDescent="0.3">
      <c r="O98" s="19">
        <f t="shared" si="9"/>
        <v>47727</v>
      </c>
      <c r="P98" s="9">
        <f>MAX(P$5:P97)+1</f>
        <v>93</v>
      </c>
      <c r="Q98" s="16">
        <f t="shared" si="8"/>
        <v>0</v>
      </c>
    </row>
    <row r="99" spans="15:17" x14ac:dyDescent="0.3">
      <c r="O99" s="19">
        <f t="shared" si="9"/>
        <v>47757</v>
      </c>
      <c r="P99" s="9">
        <f>MAX(P$5:P98)+1</f>
        <v>94</v>
      </c>
      <c r="Q99" s="16">
        <f t="shared" si="8"/>
        <v>0</v>
      </c>
    </row>
    <row r="100" spans="15:17" x14ac:dyDescent="0.3">
      <c r="O100" s="19">
        <f t="shared" si="9"/>
        <v>47788</v>
      </c>
      <c r="P100" s="9">
        <f>MAX(P$5:P99)+1</f>
        <v>95</v>
      </c>
      <c r="Q100" s="16">
        <f t="shared" si="8"/>
        <v>0</v>
      </c>
    </row>
    <row r="101" spans="15:17" x14ac:dyDescent="0.3">
      <c r="O101" s="19">
        <f t="shared" si="9"/>
        <v>47818</v>
      </c>
      <c r="P101" s="9">
        <f>MAX(P$5:P100)+1</f>
        <v>96</v>
      </c>
      <c r="Q101" s="16">
        <f t="shared" si="8"/>
        <v>0</v>
      </c>
    </row>
    <row r="102" spans="15:17" x14ac:dyDescent="0.3">
      <c r="O102" s="19">
        <f t="shared" si="9"/>
        <v>47849</v>
      </c>
      <c r="P102" s="9">
        <f>MAX(P$5:P101)+1</f>
        <v>97</v>
      </c>
      <c r="Q102" s="16">
        <f t="shared" si="8"/>
        <v>0</v>
      </c>
    </row>
    <row r="103" spans="15:17" x14ac:dyDescent="0.3">
      <c r="O103" s="19">
        <f t="shared" si="9"/>
        <v>47880</v>
      </c>
      <c r="P103" s="9">
        <f>MAX(P$5:P102)+1</f>
        <v>98</v>
      </c>
      <c r="Q103" s="16">
        <f t="shared" si="8"/>
        <v>0</v>
      </c>
    </row>
    <row r="104" spans="15:17" x14ac:dyDescent="0.3">
      <c r="O104" s="19">
        <f t="shared" si="9"/>
        <v>47908</v>
      </c>
      <c r="P104" s="9">
        <f>MAX(P$5:P103)+1</f>
        <v>99</v>
      </c>
      <c r="Q104" s="16">
        <f t="shared" si="8"/>
        <v>0</v>
      </c>
    </row>
    <row r="105" spans="15:17" x14ac:dyDescent="0.3">
      <c r="O105" s="19">
        <f t="shared" si="9"/>
        <v>47939</v>
      </c>
      <c r="P105" s="9">
        <f>MAX(P$5:P104)+1</f>
        <v>100</v>
      </c>
      <c r="Q105" s="16">
        <f t="shared" si="8"/>
        <v>0</v>
      </c>
    </row>
    <row r="106" spans="15:17" x14ac:dyDescent="0.3">
      <c r="O106" s="19">
        <f t="shared" si="9"/>
        <v>47969</v>
      </c>
      <c r="P106" s="9">
        <f>MAX(P$5:P105)+1</f>
        <v>101</v>
      </c>
      <c r="Q106" s="16">
        <f t="shared" si="8"/>
        <v>0</v>
      </c>
    </row>
    <row r="107" spans="15:17" x14ac:dyDescent="0.3">
      <c r="O107" s="19">
        <f t="shared" si="9"/>
        <v>48000</v>
      </c>
      <c r="P107" s="9">
        <f>MAX(P$5:P106)+1</f>
        <v>102</v>
      </c>
      <c r="Q107" s="16">
        <f t="shared" si="8"/>
        <v>0</v>
      </c>
    </row>
    <row r="108" spans="15:17" x14ac:dyDescent="0.3">
      <c r="O108" s="19">
        <f t="shared" si="9"/>
        <v>48030</v>
      </c>
      <c r="P108" s="9">
        <f>MAX(P$5:P107)+1</f>
        <v>103</v>
      </c>
      <c r="Q108" s="16">
        <f t="shared" si="8"/>
        <v>0</v>
      </c>
    </row>
    <row r="109" spans="15:17" x14ac:dyDescent="0.3">
      <c r="O109" s="19">
        <f t="shared" si="9"/>
        <v>48061</v>
      </c>
      <c r="P109" s="9">
        <f>MAX(P$5:P108)+1</f>
        <v>104</v>
      </c>
      <c r="Q109" s="16">
        <f t="shared" si="8"/>
        <v>0</v>
      </c>
    </row>
    <row r="110" spans="15:17" x14ac:dyDescent="0.3">
      <c r="O110" s="19">
        <f t="shared" si="9"/>
        <v>48092</v>
      </c>
      <c r="P110" s="9">
        <f>MAX(P$5:P109)+1</f>
        <v>105</v>
      </c>
      <c r="Q110" s="16">
        <f t="shared" si="8"/>
        <v>0</v>
      </c>
    </row>
    <row r="111" spans="15:17" x14ac:dyDescent="0.3">
      <c r="O111" s="19">
        <f t="shared" si="9"/>
        <v>48122</v>
      </c>
      <c r="P111" s="9">
        <f>MAX(P$5:P110)+1</f>
        <v>106</v>
      </c>
      <c r="Q111" s="16">
        <f t="shared" si="8"/>
        <v>0</v>
      </c>
    </row>
    <row r="112" spans="15:17" x14ac:dyDescent="0.3">
      <c r="O112" s="19">
        <f t="shared" si="9"/>
        <v>48153</v>
      </c>
      <c r="P112" s="9">
        <f>MAX(P$5:P111)+1</f>
        <v>107</v>
      </c>
      <c r="Q112" s="16">
        <f t="shared" si="8"/>
        <v>0</v>
      </c>
    </row>
    <row r="113" spans="15:17" x14ac:dyDescent="0.3">
      <c r="O113" s="19">
        <f t="shared" si="9"/>
        <v>48183</v>
      </c>
      <c r="P113" s="9">
        <f>MAX(P$5:P112)+1</f>
        <v>108</v>
      </c>
      <c r="Q113" s="16">
        <f t="shared" ref="Q113:Q123" si="10">IF(AND(O113="",P113&lt;&gt;0),1,IF(COUNTIF(O:O,O113)&lt;&gt;1,1,0))</f>
        <v>0</v>
      </c>
    </row>
    <row r="114" spans="15:17" x14ac:dyDescent="0.3">
      <c r="O114" s="19">
        <f t="shared" si="9"/>
        <v>48214</v>
      </c>
      <c r="P114" s="9">
        <f>MAX(P$5:P113)+1</f>
        <v>109</v>
      </c>
      <c r="Q114" s="16">
        <f t="shared" si="10"/>
        <v>0</v>
      </c>
    </row>
    <row r="115" spans="15:17" x14ac:dyDescent="0.3">
      <c r="O115" s="19">
        <f t="shared" si="9"/>
        <v>48245</v>
      </c>
      <c r="P115" s="9">
        <f>MAX(P$5:P114)+1</f>
        <v>110</v>
      </c>
      <c r="Q115" s="16">
        <f t="shared" si="10"/>
        <v>0</v>
      </c>
    </row>
    <row r="116" spans="15:17" x14ac:dyDescent="0.3">
      <c r="O116" s="19">
        <f t="shared" si="9"/>
        <v>48274</v>
      </c>
      <c r="P116" s="9">
        <f>MAX(P$5:P115)+1</f>
        <v>111</v>
      </c>
      <c r="Q116" s="16">
        <f t="shared" si="10"/>
        <v>0</v>
      </c>
    </row>
    <row r="117" spans="15:17" x14ac:dyDescent="0.3">
      <c r="O117" s="19">
        <f t="shared" si="9"/>
        <v>48305</v>
      </c>
      <c r="P117" s="9">
        <f>MAX(P$5:P116)+1</f>
        <v>112</v>
      </c>
      <c r="Q117" s="16">
        <f t="shared" si="10"/>
        <v>0</v>
      </c>
    </row>
    <row r="118" spans="15:17" x14ac:dyDescent="0.3">
      <c r="O118" s="19">
        <f t="shared" si="9"/>
        <v>48335</v>
      </c>
      <c r="P118" s="9">
        <f>MAX(P$5:P117)+1</f>
        <v>113</v>
      </c>
      <c r="Q118" s="16">
        <f t="shared" si="10"/>
        <v>0</v>
      </c>
    </row>
    <row r="119" spans="15:17" x14ac:dyDescent="0.3">
      <c r="O119" s="19">
        <f t="shared" si="9"/>
        <v>48366</v>
      </c>
      <c r="P119" s="9">
        <f>MAX(P$5:P118)+1</f>
        <v>114</v>
      </c>
      <c r="Q119" s="16">
        <f t="shared" si="10"/>
        <v>0</v>
      </c>
    </row>
    <row r="120" spans="15:17" x14ac:dyDescent="0.3">
      <c r="O120" s="19">
        <f t="shared" si="9"/>
        <v>48396</v>
      </c>
      <c r="P120" s="9">
        <f>MAX(P$5:P119)+1</f>
        <v>115</v>
      </c>
      <c r="Q120" s="16">
        <f t="shared" si="10"/>
        <v>0</v>
      </c>
    </row>
    <row r="121" spans="15:17" x14ac:dyDescent="0.3">
      <c r="O121" s="19">
        <f t="shared" si="9"/>
        <v>48427</v>
      </c>
      <c r="P121" s="9">
        <f>MAX(P$5:P120)+1</f>
        <v>116</v>
      </c>
      <c r="Q121" s="16">
        <f t="shared" si="10"/>
        <v>0</v>
      </c>
    </row>
    <row r="122" spans="15:17" x14ac:dyDescent="0.3">
      <c r="O122" s="19">
        <f t="shared" si="9"/>
        <v>48458</v>
      </c>
      <c r="P122" s="9">
        <f>MAX(P$5:P121)+1</f>
        <v>117</v>
      </c>
      <c r="Q122" s="16">
        <f t="shared" si="10"/>
        <v>0</v>
      </c>
    </row>
    <row r="123" spans="15:17" x14ac:dyDescent="0.3">
      <c r="O123" s="19">
        <f t="shared" si="9"/>
        <v>48488</v>
      </c>
      <c r="P123" s="9">
        <f>MAX(P$5:P122)+1</f>
        <v>118</v>
      </c>
      <c r="Q123" s="16">
        <f t="shared" si="10"/>
        <v>0</v>
      </c>
    </row>
    <row r="124" spans="15:17" x14ac:dyDescent="0.3">
      <c r="O124" s="19">
        <f t="shared" si="9"/>
        <v>48519</v>
      </c>
      <c r="P124" s="9">
        <f>MAX(P$5:P123)+1</f>
        <v>119</v>
      </c>
      <c r="Q124" s="16">
        <f>IF(AND(O124="",P124&lt;&gt;0),1,IF(COUNTIF(O:O,O124)&lt;&gt;1,1,0))</f>
        <v>0</v>
      </c>
    </row>
    <row r="125" spans="15:17" x14ac:dyDescent="0.3">
      <c r="O125" s="19">
        <f t="shared" si="9"/>
        <v>48549</v>
      </c>
      <c r="P125" s="9">
        <f>MAX(P$5:P124)+1</f>
        <v>120</v>
      </c>
      <c r="Q125" s="16">
        <f>IF(AND(O125="",P125&lt;&gt;0),1,IF(COUNTIF(O:O,O125)&lt;&gt;1,1,0))</f>
        <v>0</v>
      </c>
    </row>
  </sheetData>
  <conditionalFormatting sqref="K1:K1048576 Q1:Q1048576">
    <cfRule type="cellIs" dxfId="102" priority="14" operator="notEqual">
      <formula>0</formula>
    </cfRule>
  </conditionalFormatting>
  <conditionalFormatting sqref="A1:XFD7 A9:XFD1048576 A8:X8 Z8:XFD8">
    <cfRule type="cellIs" dxfId="101" priority="13" operator="equal">
      <formula>0</formula>
    </cfRule>
  </conditionalFormatting>
  <conditionalFormatting sqref="V1:V1048576">
    <cfRule type="cellIs" dxfId="100" priority="11" operator="notEqual">
      <formula>0</formula>
    </cfRule>
  </conditionalFormatting>
  <conditionalFormatting sqref="AA1:AA1048576">
    <cfRule type="cellIs" dxfId="99" priority="10" operator="notEqual">
      <formula>0</formula>
    </cfRule>
  </conditionalFormatting>
  <conditionalFormatting sqref="AF1:AF1048576">
    <cfRule type="cellIs" dxfId="98" priority="9" operator="notEqual">
      <formula>0</formula>
    </cfRule>
  </conditionalFormatting>
  <conditionalFormatting sqref="AK1:AK1048576">
    <cfRule type="cellIs" dxfId="97" priority="8" operator="notEqual">
      <formula>0</formula>
    </cfRule>
  </conditionalFormatting>
  <conditionalFormatting sqref="AP1:AP1048576">
    <cfRule type="cellIs" dxfId="96" priority="7" operator="notEqual">
      <formula>0</formula>
    </cfRule>
  </conditionalFormatting>
  <conditionalFormatting sqref="AU1:AU1048576">
    <cfRule type="cellIs" dxfId="95" priority="6" operator="notEqual">
      <formula>0</formula>
    </cfRule>
  </conditionalFormatting>
  <conditionalFormatting sqref="AZ1:AZ1048576">
    <cfRule type="cellIs" dxfId="94" priority="5" operator="notEqual">
      <formula>0</formula>
    </cfRule>
  </conditionalFormatting>
  <conditionalFormatting sqref="BE1:BE1048576">
    <cfRule type="cellIs" dxfId="93" priority="4" operator="notEqual">
      <formula>0</formula>
    </cfRule>
  </conditionalFormatting>
  <conditionalFormatting sqref="Y8">
    <cfRule type="expression" dxfId="8" priority="1">
      <formula>AND($H8&lt;&gt;"",$I8&lt;&gt;"",$J8&lt;&gt;"")</formula>
    </cfRule>
    <cfRule type="expression" dxfId="7" priority="2">
      <formula>AND($H8&lt;&gt;"",$I8&lt;&gt;"",$J8="")</formula>
    </cfRule>
    <cfRule type="expression" dxfId="6" priority="3">
      <formula>AND($H8&lt;&gt;"",$I8="",$J8="")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CF300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C8" sqref="C8"/>
    </sheetView>
  </sheetViews>
  <sheetFormatPr defaultRowHeight="14.4" x14ac:dyDescent="0.3"/>
  <cols>
    <col min="1" max="1" width="0.88671875" style="1" customWidth="1"/>
    <col min="2" max="2" width="1.77734375" style="13" customWidth="1"/>
    <col min="3" max="12" width="0.88671875" style="1" customWidth="1"/>
    <col min="13" max="13" width="0.88671875" style="29" customWidth="1"/>
    <col min="14" max="14" width="0.88671875" style="1" customWidth="1"/>
    <col min="15" max="15" width="0.88671875" style="8" customWidth="1"/>
    <col min="16" max="16" width="12.88671875" style="10" bestFit="1" customWidth="1"/>
    <col min="17" max="17" width="0.88671875" style="9" customWidth="1"/>
    <col min="18" max="20" width="0.33203125" style="1" customWidth="1"/>
    <col min="21" max="21" width="9.44140625" style="5" bestFit="1" customWidth="1"/>
    <col min="22" max="23" width="0.88671875" style="1" customWidth="1"/>
    <col min="24" max="84" width="10.33203125" style="5" customWidth="1"/>
    <col min="85" max="16384" width="8.88671875" style="1"/>
  </cols>
  <sheetData>
    <row r="1" spans="2:84" s="13" customFormat="1" ht="10.050000000000001" customHeight="1" x14ac:dyDescent="0.3">
      <c r="M1" s="28"/>
      <c r="O1" s="22"/>
      <c r="P1" s="23"/>
      <c r="Q1" s="22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0.050000000000001" customHeight="1" x14ac:dyDescent="0.3">
      <c r="M2" s="28"/>
      <c r="O2" s="22"/>
      <c r="P2" s="23"/>
      <c r="Q2" s="22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10.050000000000001" customHeight="1" x14ac:dyDescent="0.3">
      <c r="M3" s="2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69"/>
      <c r="I4" s="69"/>
      <c r="J4" s="69"/>
      <c r="M4" s="66"/>
      <c r="O4" s="8"/>
      <c r="P4" s="11" t="s">
        <v>2</v>
      </c>
      <c r="Q4" s="9"/>
      <c r="U4" s="6" t="s">
        <v>3</v>
      </c>
      <c r="X4" s="27">
        <f>IF(OR($P$6="",$P$6=0,$P$7="",$P$7=0,$P$8="",$P$7&lt;1),"",
IF(X$8="","",
IF($P$6=Lists!$I$6,X6,
IF($P$6=Lists!$I$7,INT(MONTH(X7)/3)&amp;"кв"&amp;(YEAR(X7)-2000)&amp;"г",
IF($P$6=Lists!$I$8,X8&amp;" год",
IF($P$6=Lists!$I$9,YEAR(X7)&amp;"г.",""))))))</f>
        <v>1</v>
      </c>
      <c r="Y4" s="27">
        <f>IF(OR($P$6="",$P$6=0,$P$7="",$P$7=0,$P$8="",$P$7&lt;1),"",
IF(Y$8="","",
IF($P$6=Lists!$I$6,Y6,
IF($P$6=Lists!$I$7,INT(MONTH(Y7)/3)&amp;"кв"&amp;(YEAR(Y7)-2000)&amp;"г",
IF($P$6=Lists!$I$8,Y8&amp;" год",
IF($P$6=Lists!$I$9,YEAR(Y7)&amp;"г.",""))))))</f>
        <v>32</v>
      </c>
      <c r="Z4" s="27">
        <f>IF(OR($P$6="",$P$6=0,$P$7="",$P$7=0,$P$8="",$P$7&lt;1),"",
IF(Z$8="","",
IF($P$6=Lists!$I$6,Z6,
IF($P$6=Lists!$I$7,INT(MONTH(Z7)/3)&amp;"кв"&amp;(YEAR(Z7)-2000)&amp;"г",
IF($P$6=Lists!$I$8,Z8&amp;" год",
IF($P$6=Lists!$I$9,YEAR(Z7)&amp;"г.",""))))))</f>
        <v>60</v>
      </c>
      <c r="AA4" s="27">
        <f>IF(OR($P$6="",$P$6=0,$P$7="",$P$7=0,$P$8="",$P$7&lt;1),"",
IF(AA$8="","",
IF($P$6=Lists!$I$6,AA6,
IF($P$6=Lists!$I$7,INT(MONTH(AA7)/3)&amp;"кв"&amp;(YEAR(AA7)-2000)&amp;"г",
IF($P$6=Lists!$I$8,AA8&amp;" год",
IF($P$6=Lists!$I$9,YEAR(AA7)&amp;"г.",""))))))</f>
        <v>60</v>
      </c>
      <c r="AB4" s="27">
        <f>IF(OR($P$6="",$P$6=0,$P$7="",$P$7=0,$P$8="",$P$7&lt;1),"",
IF(AB$8="","",
IF($P$6=Lists!$I$6,AB6,
IF($P$6=Lists!$I$7,INT(MONTH(AB7)/3)&amp;"кв"&amp;(YEAR(AB7)-2000)&amp;"г",
IF($P$6=Lists!$I$8,AB8&amp;" год",
IF($P$6=Lists!$I$9,YEAR(AB7)&amp;"г.",""))))))</f>
        <v>60</v>
      </c>
      <c r="AC4" s="27">
        <f>IF(OR($P$6="",$P$6=0,$P$7="",$P$7=0,$P$8="",$P$7&lt;1),"",
IF(AC$8="","",
IF($P$6=Lists!$I$6,AC6,
IF($P$6=Lists!$I$7,INT(MONTH(AC7)/3)&amp;"кв"&amp;(YEAR(AC7)-2000)&amp;"г",
IF($P$6=Lists!$I$8,AC8&amp;" год",
IF($P$6=Lists!$I$9,YEAR(AC7)&amp;"г.",""))))))</f>
        <v>60</v>
      </c>
      <c r="AD4" s="27">
        <f>IF(OR($P$6="",$P$6=0,$P$7="",$P$7=0,$P$8="",$P$7&lt;1),"",
IF(AD$8="","",
IF($P$6=Lists!$I$6,AD6,
IF($P$6=Lists!$I$7,INT(MONTH(AD7)/3)&amp;"кв"&amp;(YEAR(AD7)-2000)&amp;"г",
IF($P$6=Lists!$I$8,AD8&amp;" год",
IF($P$6=Lists!$I$9,YEAR(AD7)&amp;"г.",""))))))</f>
        <v>60</v>
      </c>
      <c r="AE4" s="27">
        <f>IF(OR($P$6="",$P$6=0,$P$7="",$P$7=0,$P$8="",$P$7&lt;1),"",
IF(AE$8="","",
IF($P$6=Lists!$I$6,AE6,
IF($P$6=Lists!$I$7,INT(MONTH(AE7)/3)&amp;"кв"&amp;(YEAR(AE7)-2000)&amp;"г",
IF($P$6=Lists!$I$8,AE8&amp;" год",
IF($P$6=Lists!$I$9,YEAR(AE7)&amp;"г.",""))))))</f>
        <v>60</v>
      </c>
      <c r="AF4" s="27">
        <f>IF(OR($P$6="",$P$6=0,$P$7="",$P$7=0,$P$8="",$P$7&lt;1),"",
IF(AF$8="","",
IF($P$6=Lists!$I$6,AF6,
IF($P$6=Lists!$I$7,INT(MONTH(AF7)/3)&amp;"кв"&amp;(YEAR(AF7)-2000)&amp;"г",
IF($P$6=Lists!$I$8,AF8&amp;" год",
IF($P$6=Lists!$I$9,YEAR(AF7)&amp;"г.",""))))))</f>
        <v>60</v>
      </c>
      <c r="AG4" s="27">
        <f>IF(OR($P$6="",$P$6=0,$P$7="",$P$7=0,$P$8="",$P$7&lt;1),"",
IF(AG$8="","",
IF($P$6=Lists!$I$6,AG6,
IF($P$6=Lists!$I$7,INT(MONTH(AG7)/3)&amp;"кв"&amp;(YEAR(AG7)-2000)&amp;"г",
IF($P$6=Lists!$I$8,AG8&amp;" год",
IF($P$6=Lists!$I$9,YEAR(AG7)&amp;"г.",""))))))</f>
        <v>60</v>
      </c>
      <c r="AH4" s="27">
        <f>IF(OR($P$6="",$P$6=0,$P$7="",$P$7=0,$P$8="",$P$7&lt;1),"",
IF(AH$8="","",
IF($P$6=Lists!$I$6,AH6,
IF($P$6=Lists!$I$7,INT(MONTH(AH7)/3)&amp;"кв"&amp;(YEAR(AH7)-2000)&amp;"г",
IF($P$6=Lists!$I$8,AH8&amp;" год",
IF($P$6=Lists!$I$9,YEAR(AH7)&amp;"г.",""))))))</f>
        <v>60</v>
      </c>
      <c r="AI4" s="27">
        <f>IF(OR($P$6="",$P$6=0,$P$7="",$P$7=0,$P$8="",$P$7&lt;1),"",
IF(AI$8="","",
IF($P$6=Lists!$I$6,AI6,
IF($P$6=Lists!$I$7,INT(MONTH(AI7)/3)&amp;"кв"&amp;(YEAR(AI7)-2000)&amp;"г",
IF($P$6=Lists!$I$8,AI8&amp;" год",
IF($P$6=Lists!$I$9,YEAR(AI7)&amp;"г.",""))))))</f>
        <v>60</v>
      </c>
      <c r="AJ4" s="27">
        <f>IF(OR($P$6="",$P$6=0,$P$7="",$P$7=0,$P$8="",$P$7&lt;1),"",
IF(AJ$8="","",
IF($P$6=Lists!$I$6,AJ6,
IF($P$6=Lists!$I$7,INT(MONTH(AJ7)/3)&amp;"кв"&amp;(YEAR(AJ7)-2000)&amp;"г",
IF($P$6=Lists!$I$8,AJ8&amp;" год",
IF($P$6=Lists!$I$9,YEAR(AJ7)&amp;"г.",""))))))</f>
        <v>60</v>
      </c>
      <c r="AK4" s="27">
        <f>IF(OR($P$6="",$P$6=0,$P$7="",$P$7=0,$P$8="",$P$7&lt;1),"",
IF(AK$8="","",
IF($P$6=Lists!$I$6,AK6,
IF($P$6=Lists!$I$7,INT(MONTH(AK7)/3)&amp;"кв"&amp;(YEAR(AK7)-2000)&amp;"г",
IF($P$6=Lists!$I$8,AK8&amp;" год",
IF($P$6=Lists!$I$9,YEAR(AK7)&amp;"г.",""))))))</f>
        <v>60</v>
      </c>
      <c r="AL4" s="27">
        <f>IF(OR($P$6="",$P$6=0,$P$7="",$P$7=0,$P$8="",$P$7&lt;1),"",
IF(AL$8="","",
IF($P$6=Lists!$I$6,AL6,
IF($P$6=Lists!$I$7,INT(MONTH(AL7)/3)&amp;"кв"&amp;(YEAR(AL7)-2000)&amp;"г",
IF($P$6=Lists!$I$8,AL8&amp;" год",
IF($P$6=Lists!$I$9,YEAR(AL7)&amp;"г.",""))))))</f>
        <v>60</v>
      </c>
      <c r="AM4" s="27">
        <f>IF(OR($P$6="",$P$6=0,$P$7="",$P$7=0,$P$8="",$P$7&lt;1),"",
IF(AM$8="","",
IF($P$6=Lists!$I$6,AM6,
IF($P$6=Lists!$I$7,INT(MONTH(AM7)/3)&amp;"кв"&amp;(YEAR(AM7)-2000)&amp;"г",
IF($P$6=Lists!$I$8,AM8&amp;" год",
IF($P$6=Lists!$I$9,YEAR(AM7)&amp;"г.",""))))))</f>
        <v>60</v>
      </c>
      <c r="AN4" s="27">
        <f>IF(OR($P$6="",$P$6=0,$P$7="",$P$7=0,$P$8="",$P$7&lt;1),"",
IF(AN$8="","",
IF($P$6=Lists!$I$6,AN6,
IF($P$6=Lists!$I$7,INT(MONTH(AN7)/3)&amp;"кв"&amp;(YEAR(AN7)-2000)&amp;"г",
IF($P$6=Lists!$I$8,AN8&amp;" год",
IF($P$6=Lists!$I$9,YEAR(AN7)&amp;"г.",""))))))</f>
        <v>60</v>
      </c>
      <c r="AO4" s="27">
        <f>IF(OR($P$6="",$P$6=0,$P$7="",$P$7=0,$P$8="",$P$7&lt;1),"",
IF(AO$8="","",
IF($P$6=Lists!$I$6,AO6,
IF($P$6=Lists!$I$7,INT(MONTH(AO7)/3)&amp;"кв"&amp;(YEAR(AO7)-2000)&amp;"г",
IF($P$6=Lists!$I$8,AO8&amp;" год",
IF($P$6=Lists!$I$9,YEAR(AO7)&amp;"г.",""))))))</f>
        <v>60</v>
      </c>
      <c r="AP4" s="27">
        <f>IF(OR($P$6="",$P$6=0,$P$7="",$P$7=0,$P$8="",$P$7&lt;1),"",
IF(AP$8="","",
IF($P$6=Lists!$I$6,AP6,
IF($P$6=Lists!$I$7,INT(MONTH(AP7)/3)&amp;"кв"&amp;(YEAR(AP7)-2000)&amp;"г",
IF($P$6=Lists!$I$8,AP8&amp;" год",
IF($P$6=Lists!$I$9,YEAR(AP7)&amp;"г.",""))))))</f>
        <v>60</v>
      </c>
      <c r="AQ4" s="27">
        <f>IF(OR($P$6="",$P$6=0,$P$7="",$P$7=0,$P$8="",$P$7&lt;1),"",
IF(AQ$8="","",
IF($P$6=Lists!$I$6,AQ6,
IF($P$6=Lists!$I$7,INT(MONTH(AQ7)/3)&amp;"кв"&amp;(YEAR(AQ7)-2000)&amp;"г",
IF($P$6=Lists!$I$8,AQ8&amp;" год",
IF($P$6=Lists!$I$9,YEAR(AQ7)&amp;"г.",""))))))</f>
        <v>60</v>
      </c>
      <c r="AR4" s="27">
        <f>IF(OR($P$6="",$P$6=0,$P$7="",$P$7=0,$P$8="",$P$7&lt;1),"",
IF(AR$8="","",
IF($P$6=Lists!$I$6,AR6,
IF($P$6=Lists!$I$7,INT(MONTH(AR7)/3)&amp;"кв"&amp;(YEAR(AR7)-2000)&amp;"г",
IF($P$6=Lists!$I$8,AR8&amp;" год",
IF($P$6=Lists!$I$9,YEAR(AR7)&amp;"г.",""))))))</f>
        <v>60</v>
      </c>
      <c r="AS4" s="27">
        <f>IF(OR($P$6="",$P$6=0,$P$7="",$P$7=0,$P$8="",$P$7&lt;1),"",
IF(AS$8="","",
IF($P$6=Lists!$I$6,AS6,
IF($P$6=Lists!$I$7,INT(MONTH(AS7)/3)&amp;"кв"&amp;(YEAR(AS7)-2000)&amp;"г",
IF($P$6=Lists!$I$8,AS8&amp;" год",
IF($P$6=Lists!$I$9,YEAR(AS7)&amp;"г.",""))))))</f>
        <v>60</v>
      </c>
      <c r="AT4" s="27">
        <f>IF(OR($P$6="",$P$6=0,$P$7="",$P$7=0,$P$8="",$P$7&lt;1),"",
IF(AT$8="","",
IF($P$6=Lists!$I$6,AT6,
IF($P$6=Lists!$I$7,INT(MONTH(AT7)/3)&amp;"кв"&amp;(YEAR(AT7)-2000)&amp;"г",
IF($P$6=Lists!$I$8,AT8&amp;" год",
IF($P$6=Lists!$I$9,YEAR(AT7)&amp;"г.",""))))))</f>
        <v>60</v>
      </c>
      <c r="AU4" s="27">
        <f>IF(OR($P$6="",$P$6=0,$P$7="",$P$7=0,$P$8="",$P$7&lt;1),"",
IF(AU$8="","",
IF($P$6=Lists!$I$6,AU6,
IF($P$6=Lists!$I$7,INT(MONTH(AU7)/3)&amp;"кв"&amp;(YEAR(AU7)-2000)&amp;"г",
IF($P$6=Lists!$I$8,AU8&amp;" год",
IF($P$6=Lists!$I$9,YEAR(AU7)&amp;"г.",""))))))</f>
        <v>60</v>
      </c>
      <c r="AV4" s="27">
        <f>IF(OR($P$6="",$P$6=0,$P$7="",$P$7=0,$P$8="",$P$7&lt;1),"",
IF(AV$8="","",
IF($P$6=Lists!$I$6,AV6,
IF($P$6=Lists!$I$7,INT(MONTH(AV7)/3)&amp;"кв"&amp;(YEAR(AV7)-2000)&amp;"г",
IF($P$6=Lists!$I$8,AV8&amp;" год",
IF($P$6=Lists!$I$9,YEAR(AV7)&amp;"г.",""))))))</f>
        <v>60</v>
      </c>
      <c r="AW4" s="27">
        <f>IF(OR($P$6="",$P$6=0,$P$7="",$P$7=0,$P$8="",$P$7&lt;1),"",
IF(AW$8="","",
IF($P$6=Lists!$I$6,AW6,
IF($P$6=Lists!$I$7,INT(MONTH(AW7)/3)&amp;"кв"&amp;(YEAR(AW7)-2000)&amp;"г",
IF($P$6=Lists!$I$8,AW8&amp;" год",
IF($P$6=Lists!$I$9,YEAR(AW7)&amp;"г.",""))))))</f>
        <v>60</v>
      </c>
      <c r="AX4" s="27">
        <f>IF(OR($P$6="",$P$6=0,$P$7="",$P$7=0,$P$8="",$P$7&lt;1),"",
IF(AX$8="","",
IF($P$6=Lists!$I$6,AX6,
IF($P$6=Lists!$I$7,INT(MONTH(AX7)/3)&amp;"кв"&amp;(YEAR(AX7)-2000)&amp;"г",
IF($P$6=Lists!$I$8,AX8&amp;" год",
IF($P$6=Lists!$I$9,YEAR(AX7)&amp;"г.",""))))))</f>
        <v>60</v>
      </c>
      <c r="AY4" s="27">
        <f>IF(OR($P$6="",$P$6=0,$P$7="",$P$7=0,$P$8="",$P$7&lt;1),"",
IF(AY$8="","",
IF($P$6=Lists!$I$6,AY6,
IF($P$6=Lists!$I$7,INT(MONTH(AY7)/3)&amp;"кв"&amp;(YEAR(AY7)-2000)&amp;"г",
IF($P$6=Lists!$I$8,AY8&amp;" год",
IF($P$6=Lists!$I$9,YEAR(AY7)&amp;"г.",""))))))</f>
        <v>60</v>
      </c>
      <c r="AZ4" s="27">
        <f>IF(OR($P$6="",$P$6=0,$P$7="",$P$7=0,$P$8="",$P$7&lt;1),"",
IF(AZ$8="","",
IF($P$6=Lists!$I$6,AZ6,
IF($P$6=Lists!$I$7,INT(MONTH(AZ7)/3)&amp;"кв"&amp;(YEAR(AZ7)-2000)&amp;"г",
IF($P$6=Lists!$I$8,AZ8&amp;" год",
IF($P$6=Lists!$I$9,YEAR(AZ7)&amp;"г.",""))))))</f>
        <v>60</v>
      </c>
      <c r="BA4" s="27">
        <f>IF(OR($P$6="",$P$6=0,$P$7="",$P$7=0,$P$8="",$P$7&lt;1),"",
IF(BA$8="","",
IF($P$6=Lists!$I$6,BA6,
IF($P$6=Lists!$I$7,INT(MONTH(BA7)/3)&amp;"кв"&amp;(YEAR(BA7)-2000)&amp;"г",
IF($P$6=Lists!$I$8,BA8&amp;" год",
IF($P$6=Lists!$I$9,YEAR(BA7)&amp;"г.",""))))))</f>
        <v>60</v>
      </c>
      <c r="BB4" s="27">
        <f>IF(OR($P$6="",$P$6=0,$P$7="",$P$7=0,$P$8="",$P$7&lt;1),"",
IF(BB$8="","",
IF($P$6=Lists!$I$6,BB6,
IF($P$6=Lists!$I$7,INT(MONTH(BB7)/3)&amp;"кв"&amp;(YEAR(BB7)-2000)&amp;"г",
IF($P$6=Lists!$I$8,BB8&amp;" год",
IF($P$6=Lists!$I$9,YEAR(BB7)&amp;"г.",""))))))</f>
        <v>60</v>
      </c>
      <c r="BC4" s="27">
        <f>IF(OR($P$6="",$P$6=0,$P$7="",$P$7=0,$P$8="",$P$7&lt;1),"",
IF(BC$8="","",
IF($P$6=Lists!$I$6,BC6,
IF($P$6=Lists!$I$7,INT(MONTH(BC7)/3)&amp;"кв"&amp;(YEAR(BC7)-2000)&amp;"г",
IF($P$6=Lists!$I$8,BC8&amp;" год",
IF($P$6=Lists!$I$9,YEAR(BC7)&amp;"г.",""))))))</f>
        <v>60</v>
      </c>
      <c r="BD4" s="27">
        <f>IF(OR($P$6="",$P$6=0,$P$7="",$P$7=0,$P$8="",$P$7&lt;1),"",
IF(BD$8="","",
IF($P$6=Lists!$I$6,BD6,
IF($P$6=Lists!$I$7,INT(MONTH(BD7)/3)&amp;"кв"&amp;(YEAR(BD7)-2000)&amp;"г",
IF($P$6=Lists!$I$8,BD8&amp;" год",
IF($P$6=Lists!$I$9,YEAR(BD7)&amp;"г.",""))))))</f>
        <v>60</v>
      </c>
      <c r="BE4" s="27">
        <f>IF(OR($P$6="",$P$6=0,$P$7="",$P$7=0,$P$8="",$P$7&lt;1),"",
IF(BE$8="","",
IF($P$6=Lists!$I$6,BE6,
IF($P$6=Lists!$I$7,INT(MONTH(BE7)/3)&amp;"кв"&amp;(YEAR(BE7)-2000)&amp;"г",
IF($P$6=Lists!$I$8,BE8&amp;" год",
IF($P$6=Lists!$I$9,YEAR(BE7)&amp;"г.",""))))))</f>
        <v>60</v>
      </c>
      <c r="BF4" s="27">
        <f>IF(OR($P$6="",$P$6=0,$P$7="",$P$7=0,$P$8="",$P$7&lt;1),"",
IF(BF$8="","",
IF($P$6=Lists!$I$6,BF6,
IF($P$6=Lists!$I$7,INT(MONTH(BF7)/3)&amp;"кв"&amp;(YEAR(BF7)-2000)&amp;"г",
IF($P$6=Lists!$I$8,BF8&amp;" год",
IF($P$6=Lists!$I$9,YEAR(BF7)&amp;"г.",""))))))</f>
        <v>60</v>
      </c>
      <c r="BG4" s="27">
        <f>IF(OR($P$6="",$P$6=0,$P$7="",$P$7=0,$P$8="",$P$7&lt;1),"",
IF(BG$8="","",
IF($P$6=Lists!$I$6,BG6,
IF($P$6=Lists!$I$7,INT(MONTH(BG7)/3)&amp;"кв"&amp;(YEAR(BG7)-2000)&amp;"г",
IF($P$6=Lists!$I$8,BG8&amp;" год",
IF($P$6=Lists!$I$9,YEAR(BG7)&amp;"г.",""))))))</f>
        <v>60</v>
      </c>
      <c r="BH4" s="27">
        <f>IF(OR($P$6="",$P$6=0,$P$7="",$P$7=0,$P$8="",$P$7&lt;1),"",
IF(BH$8="","",
IF($P$6=Lists!$I$6,BH6,
IF($P$6=Lists!$I$7,INT(MONTH(BH7)/3)&amp;"кв"&amp;(YEAR(BH7)-2000)&amp;"г",
IF($P$6=Lists!$I$8,BH8&amp;" год",
IF($P$6=Lists!$I$9,YEAR(BH7)&amp;"г.",""))))))</f>
        <v>60</v>
      </c>
      <c r="BI4" s="27">
        <f>IF(OR($P$6="",$P$6=0,$P$7="",$P$7=0,$P$8="",$P$7&lt;1),"",
IF(BI$8="","",
IF($P$6=Lists!$I$6,BI6,
IF($P$6=Lists!$I$7,INT(MONTH(BI7)/3)&amp;"кв"&amp;(YEAR(BI7)-2000)&amp;"г",
IF($P$6=Lists!$I$8,BI8&amp;" год",
IF($P$6=Lists!$I$9,YEAR(BI7)&amp;"г.",""))))))</f>
        <v>60</v>
      </c>
      <c r="BJ4" s="27">
        <f>IF(OR($P$6="",$P$6=0,$P$7="",$P$7=0,$P$8="",$P$7&lt;1),"",
IF(BJ$8="","",
IF($P$6=Lists!$I$6,BJ6,
IF($P$6=Lists!$I$7,INT(MONTH(BJ7)/3)&amp;"кв"&amp;(YEAR(BJ7)-2000)&amp;"г",
IF($P$6=Lists!$I$8,BJ8&amp;" год",
IF($P$6=Lists!$I$9,YEAR(BJ7)&amp;"г.",""))))))</f>
        <v>60</v>
      </c>
      <c r="BK4" s="27">
        <f>IF(OR($P$6="",$P$6=0,$P$7="",$P$7=0,$P$8="",$P$7&lt;1),"",
IF(BK$8="","",
IF($P$6=Lists!$I$6,BK6,
IF($P$6=Lists!$I$7,INT(MONTH(BK7)/3)&amp;"кв"&amp;(YEAR(BK7)-2000)&amp;"г",
IF($P$6=Lists!$I$8,BK8&amp;" год",
IF($P$6=Lists!$I$9,YEAR(BK7)&amp;"г.",""))))))</f>
        <v>60</v>
      </c>
      <c r="BL4" s="27">
        <f>IF(OR($P$6="",$P$6=0,$P$7="",$P$7=0,$P$8="",$P$7&lt;1),"",
IF(BL$8="","",
IF($P$6=Lists!$I$6,BL6,
IF($P$6=Lists!$I$7,INT(MONTH(BL7)/3)&amp;"кв"&amp;(YEAR(BL7)-2000)&amp;"г",
IF($P$6=Lists!$I$8,BL8&amp;" год",
IF($P$6=Lists!$I$9,YEAR(BL7)&amp;"г.",""))))))</f>
        <v>60</v>
      </c>
      <c r="BM4" s="27">
        <f>IF(OR($P$6="",$P$6=0,$P$7="",$P$7=0,$P$8="",$P$7&lt;1),"",
IF(BM$8="","",
IF($P$6=Lists!$I$6,BM6,
IF($P$6=Lists!$I$7,INT(MONTH(BM7)/3)&amp;"кв"&amp;(YEAR(BM7)-2000)&amp;"г",
IF($P$6=Lists!$I$8,BM8&amp;" год",
IF($P$6=Lists!$I$9,YEAR(BM7)&amp;"г.",""))))))</f>
        <v>60</v>
      </c>
      <c r="BN4" s="27">
        <f>IF(OR($P$6="",$P$6=0,$P$7="",$P$7=0,$P$8="",$P$7&lt;1),"",
IF(BN$8="","",
IF($P$6=Lists!$I$6,BN6,
IF($P$6=Lists!$I$7,INT(MONTH(BN7)/3)&amp;"кв"&amp;(YEAR(BN7)-2000)&amp;"г",
IF($P$6=Lists!$I$8,BN8&amp;" год",
IF($P$6=Lists!$I$9,YEAR(BN7)&amp;"г.",""))))))</f>
        <v>60</v>
      </c>
      <c r="BO4" s="27">
        <f>IF(OR($P$6="",$P$6=0,$P$7="",$P$7=0,$P$8="",$P$7&lt;1),"",
IF(BO$8="","",
IF($P$6=Lists!$I$6,BO6,
IF($P$6=Lists!$I$7,INT(MONTH(BO7)/3)&amp;"кв"&amp;(YEAR(BO7)-2000)&amp;"г",
IF($P$6=Lists!$I$8,BO8&amp;" год",
IF($P$6=Lists!$I$9,YEAR(BO7)&amp;"г.",""))))))</f>
        <v>60</v>
      </c>
      <c r="BP4" s="27">
        <f>IF(OR($P$6="",$P$6=0,$P$7="",$P$7=0,$P$8="",$P$7&lt;1),"",
IF(BP$8="","",
IF($P$6=Lists!$I$6,BP6,
IF($P$6=Lists!$I$7,INT(MONTH(BP7)/3)&amp;"кв"&amp;(YEAR(BP7)-2000)&amp;"г",
IF($P$6=Lists!$I$8,BP8&amp;" год",
IF($P$6=Lists!$I$9,YEAR(BP7)&amp;"г.",""))))))</f>
        <v>60</v>
      </c>
      <c r="BQ4" s="27">
        <f>IF(OR($P$6="",$P$6=0,$P$7="",$P$7=0,$P$8="",$P$7&lt;1),"",
IF(BQ$8="","",
IF($P$6=Lists!$I$6,BQ6,
IF($P$6=Lists!$I$7,INT(MONTH(BQ7)/3)&amp;"кв"&amp;(YEAR(BQ7)-2000)&amp;"г",
IF($P$6=Lists!$I$8,BQ8&amp;" год",
IF($P$6=Lists!$I$9,YEAR(BQ7)&amp;"г.",""))))))</f>
        <v>60</v>
      </c>
      <c r="BR4" s="27">
        <f>IF(OR($P$6="",$P$6=0,$P$7="",$P$7=0,$P$8="",$P$7&lt;1),"",
IF(BR$8="","",
IF($P$6=Lists!$I$6,BR6,
IF($P$6=Lists!$I$7,INT(MONTH(BR7)/3)&amp;"кв"&amp;(YEAR(BR7)-2000)&amp;"г",
IF($P$6=Lists!$I$8,BR8&amp;" год",
IF($P$6=Lists!$I$9,YEAR(BR7)&amp;"г.",""))))))</f>
        <v>60</v>
      </c>
      <c r="BS4" s="27">
        <f>IF(OR($P$6="",$P$6=0,$P$7="",$P$7=0,$P$8="",$P$7&lt;1),"",
IF(BS$8="","",
IF($P$6=Lists!$I$6,BS6,
IF($P$6=Lists!$I$7,INT(MONTH(BS7)/3)&amp;"кв"&amp;(YEAR(BS7)-2000)&amp;"г",
IF($P$6=Lists!$I$8,BS8&amp;" год",
IF($P$6=Lists!$I$9,YEAR(BS7)&amp;"г.",""))))))</f>
        <v>60</v>
      </c>
      <c r="BT4" s="27">
        <f>IF(OR($P$6="",$P$6=0,$P$7="",$P$7=0,$P$8="",$P$7&lt;1),"",
IF(BT$8="","",
IF($P$6=Lists!$I$6,BT6,
IF($P$6=Lists!$I$7,INT(MONTH(BT7)/3)&amp;"кв"&amp;(YEAR(BT7)-2000)&amp;"г",
IF($P$6=Lists!$I$8,BT8&amp;" год",
IF($P$6=Lists!$I$9,YEAR(BT7)&amp;"г.",""))))))</f>
        <v>60</v>
      </c>
      <c r="BU4" s="27">
        <f>IF(OR($P$6="",$P$6=0,$P$7="",$P$7=0,$P$8="",$P$7&lt;1),"",
IF(BU$8="","",
IF($P$6=Lists!$I$6,BU6,
IF($P$6=Lists!$I$7,INT(MONTH(BU7)/3)&amp;"кв"&amp;(YEAR(BU7)-2000)&amp;"г",
IF($P$6=Lists!$I$8,BU8&amp;" год",
IF($P$6=Lists!$I$9,YEAR(BU7)&amp;"г.",""))))))</f>
        <v>60</v>
      </c>
      <c r="BV4" s="27">
        <f>IF(OR($P$6="",$P$6=0,$P$7="",$P$7=0,$P$8="",$P$7&lt;1),"",
IF(BV$8="","",
IF($P$6=Lists!$I$6,BV6,
IF($P$6=Lists!$I$7,INT(MONTH(BV7)/3)&amp;"кв"&amp;(YEAR(BV7)-2000)&amp;"г",
IF($P$6=Lists!$I$8,BV8&amp;" год",
IF($P$6=Lists!$I$9,YEAR(BV7)&amp;"г.",""))))))</f>
        <v>60</v>
      </c>
      <c r="BW4" s="27">
        <f>IF(OR($P$6="",$P$6=0,$P$7="",$P$7=0,$P$8="",$P$7&lt;1),"",
IF(BW$8="","",
IF($P$6=Lists!$I$6,BW6,
IF($P$6=Lists!$I$7,INT(MONTH(BW7)/3)&amp;"кв"&amp;(YEAR(BW7)-2000)&amp;"г",
IF($P$6=Lists!$I$8,BW8&amp;" год",
IF($P$6=Lists!$I$9,YEAR(BW7)&amp;"г.",""))))))</f>
        <v>60</v>
      </c>
      <c r="BX4" s="27">
        <f>IF(OR($P$6="",$P$6=0,$P$7="",$P$7=0,$P$8="",$P$7&lt;1),"",
IF(BX$8="","",
IF($P$6=Lists!$I$6,BX6,
IF($P$6=Lists!$I$7,INT(MONTH(BX7)/3)&amp;"кв"&amp;(YEAR(BX7)-2000)&amp;"г",
IF($P$6=Lists!$I$8,BX8&amp;" год",
IF($P$6=Lists!$I$9,YEAR(BX7)&amp;"г.",""))))))</f>
        <v>60</v>
      </c>
      <c r="BY4" s="27">
        <f>IF(OR($P$6="",$P$6=0,$P$7="",$P$7=0,$P$8="",$P$7&lt;1),"",
IF(BY$8="","",
IF($P$6=Lists!$I$6,BY6,
IF($P$6=Lists!$I$7,INT(MONTH(BY7)/3)&amp;"кв"&amp;(YEAR(BY7)-2000)&amp;"г",
IF($P$6=Lists!$I$8,BY8&amp;" год",
IF($P$6=Lists!$I$9,YEAR(BY7)&amp;"г.",""))))))</f>
        <v>60</v>
      </c>
      <c r="BZ4" s="27">
        <f>IF(OR($P$6="",$P$6=0,$P$7="",$P$7=0,$P$8="",$P$7&lt;1),"",
IF(BZ$8="","",
IF($P$6=Lists!$I$6,BZ6,
IF($P$6=Lists!$I$7,INT(MONTH(BZ7)/3)&amp;"кв"&amp;(YEAR(BZ7)-2000)&amp;"г",
IF($P$6=Lists!$I$8,BZ8&amp;" год",
IF($P$6=Lists!$I$9,YEAR(BZ7)&amp;"г.",""))))))</f>
        <v>60</v>
      </c>
      <c r="CA4" s="27">
        <f>IF(OR($P$6="",$P$6=0,$P$7="",$P$7=0,$P$8="",$P$7&lt;1),"",
IF(CA$8="","",
IF($P$6=Lists!$I$6,CA6,
IF($P$6=Lists!$I$7,INT(MONTH(CA7)/3)&amp;"кв"&amp;(YEAR(CA7)-2000)&amp;"г",
IF($P$6=Lists!$I$8,CA8&amp;" год",
IF($P$6=Lists!$I$9,YEAR(CA7)&amp;"г.",""))))))</f>
        <v>60</v>
      </c>
      <c r="CB4" s="27">
        <f>IF(OR($P$6="",$P$6=0,$P$7="",$P$7=0,$P$8="",$P$7&lt;1),"",
IF(CB$8="","",
IF($P$6=Lists!$I$6,CB6,
IF($P$6=Lists!$I$7,INT(MONTH(CB7)/3)&amp;"кв"&amp;(YEAR(CB7)-2000)&amp;"г",
IF($P$6=Lists!$I$8,CB8&amp;" год",
IF($P$6=Lists!$I$9,YEAR(CB7)&amp;"г.",""))))))</f>
        <v>60</v>
      </c>
      <c r="CC4" s="27">
        <f>IF(OR($P$6="",$P$6=0,$P$7="",$P$7=0,$P$8="",$P$7&lt;1),"",
IF(CC$8="","",
IF($P$6=Lists!$I$6,CC6,
IF($P$6=Lists!$I$7,INT(MONTH(CC7)/3)&amp;"кв"&amp;(YEAR(CC7)-2000)&amp;"г",
IF($P$6=Lists!$I$8,CC8&amp;" год",
IF($P$6=Lists!$I$9,YEAR(CC7)&amp;"г.",""))))))</f>
        <v>60</v>
      </c>
      <c r="CD4" s="27">
        <f>IF(OR($P$6="",$P$6=0,$P$7="",$P$7=0,$P$8="",$P$7&lt;1),"",
IF(CD$8="","",
IF($P$6=Lists!$I$6,CD6,
IF($P$6=Lists!$I$7,INT(MONTH(CD7)/3)&amp;"кв"&amp;(YEAR(CD7)-2000)&amp;"г",
IF($P$6=Lists!$I$8,CD8&amp;" год",
IF($P$6=Lists!$I$9,YEAR(CD7)&amp;"г.",""))))))</f>
        <v>60</v>
      </c>
      <c r="CE4" s="27">
        <f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44562</v>
      </c>
      <c r="CF4" s="27" t="str">
        <f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70"/>
      <c r="I5" s="70"/>
      <c r="J5" s="70"/>
      <c r="M5" s="67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f>ROW()</f>
        <v>6</v>
      </c>
      <c r="H6" s="70"/>
      <c r="I6" s="70"/>
      <c r="J6" s="70"/>
      <c r="M6" s="67"/>
      <c r="O6" s="8" t="s">
        <v>4</v>
      </c>
      <c r="P6" s="18" t="s">
        <v>6</v>
      </c>
      <c r="Q6" s="9" t="s">
        <v>5</v>
      </c>
      <c r="U6" s="25">
        <f>X6</f>
        <v>1</v>
      </c>
      <c r="X6" s="25">
        <f>IF(OR($P$6="",$P$6=0,$P$7="",$P$7=0,$P$8="",$P$7&lt;1),"",
IF(X$8="","",
IF(X$8=1,EOMONTH($P$7,-1)+1,W7+1)))</f>
        <v>1</v>
      </c>
      <c r="Y6" s="25">
        <f t="shared" ref="Y6:AI6" si="0">IF(OR($P$6="",$P$6=0,$P$7="",$P$7=0,$P$8="",$P$7&lt;1),"",
IF(Y$8="","",
IF(Y$8=1,EOMONTH($P$7,-1)+1,X7+1)))</f>
        <v>32</v>
      </c>
      <c r="Z6" s="25">
        <f t="shared" si="0"/>
        <v>60</v>
      </c>
      <c r="AA6" s="25">
        <f t="shared" si="0"/>
        <v>60</v>
      </c>
      <c r="AB6" s="25">
        <f t="shared" si="0"/>
        <v>60</v>
      </c>
      <c r="AC6" s="25">
        <f t="shared" si="0"/>
        <v>60</v>
      </c>
      <c r="AD6" s="25">
        <f t="shared" si="0"/>
        <v>60</v>
      </c>
      <c r="AE6" s="25">
        <f t="shared" si="0"/>
        <v>60</v>
      </c>
      <c r="AF6" s="25">
        <f t="shared" si="0"/>
        <v>60</v>
      </c>
      <c r="AG6" s="25">
        <f t="shared" si="0"/>
        <v>60</v>
      </c>
      <c r="AH6" s="25">
        <f t="shared" si="0"/>
        <v>60</v>
      </c>
      <c r="AI6" s="25">
        <f t="shared" si="0"/>
        <v>60</v>
      </c>
      <c r="AJ6" s="25">
        <f t="shared" ref="AJ6" si="1">IF(OR($P$6="",$P$6=0,$P$7="",$P$7=0,$P$8="",$P$7&lt;1),"",
IF(AJ$8="","",
IF(AJ$8=1,EOMONTH($P$7,-1)+1,AI7+1)))</f>
        <v>60</v>
      </c>
      <c r="AK6" s="25">
        <f t="shared" ref="AK6" si="2">IF(OR($P$6="",$P$6=0,$P$7="",$P$7=0,$P$8="",$P$7&lt;1),"",
IF(AK$8="","",
IF(AK$8=1,EOMONTH($P$7,-1)+1,AJ7+1)))</f>
        <v>60</v>
      </c>
      <c r="AL6" s="25">
        <f t="shared" ref="AL6" si="3">IF(OR($P$6="",$P$6=0,$P$7="",$P$7=0,$P$8="",$P$7&lt;1),"",
IF(AL$8="","",
IF(AL$8=1,EOMONTH($P$7,-1)+1,AK7+1)))</f>
        <v>60</v>
      </c>
      <c r="AM6" s="25">
        <f t="shared" ref="AM6" si="4">IF(OR($P$6="",$P$6=0,$P$7="",$P$7=0,$P$8="",$P$7&lt;1),"",
IF(AM$8="","",
IF(AM$8=1,EOMONTH($P$7,-1)+1,AL7+1)))</f>
        <v>60</v>
      </c>
      <c r="AN6" s="25">
        <f t="shared" ref="AN6" si="5">IF(OR($P$6="",$P$6=0,$P$7="",$P$7=0,$P$8="",$P$7&lt;1),"",
IF(AN$8="","",
IF(AN$8=1,EOMONTH($P$7,-1)+1,AM7+1)))</f>
        <v>60</v>
      </c>
      <c r="AO6" s="25">
        <f t="shared" ref="AO6" si="6">IF(OR($P$6="",$P$6=0,$P$7="",$P$7=0,$P$8="",$P$7&lt;1),"",
IF(AO$8="","",
IF(AO$8=1,EOMONTH($P$7,-1)+1,AN7+1)))</f>
        <v>60</v>
      </c>
      <c r="AP6" s="25">
        <f t="shared" ref="AP6" si="7">IF(OR($P$6="",$P$6=0,$P$7="",$P$7=0,$P$8="",$P$7&lt;1),"",
IF(AP$8="","",
IF(AP$8=1,EOMONTH($P$7,-1)+1,AO7+1)))</f>
        <v>60</v>
      </c>
      <c r="AQ6" s="25">
        <f t="shared" ref="AQ6" si="8">IF(OR($P$6="",$P$6=0,$P$7="",$P$7=0,$P$8="",$P$7&lt;1),"",
IF(AQ$8="","",
IF(AQ$8=1,EOMONTH($P$7,-1)+1,AP7+1)))</f>
        <v>60</v>
      </c>
      <c r="AR6" s="25">
        <f t="shared" ref="AR6" si="9">IF(OR($P$6="",$P$6=0,$P$7="",$P$7=0,$P$8="",$P$7&lt;1),"",
IF(AR$8="","",
IF(AR$8=1,EOMONTH($P$7,-1)+1,AQ7+1)))</f>
        <v>60</v>
      </c>
      <c r="AS6" s="25">
        <f t="shared" ref="AS6" si="10">IF(OR($P$6="",$P$6=0,$P$7="",$P$7=0,$P$8="",$P$7&lt;1),"",
IF(AS$8="","",
IF(AS$8=1,EOMONTH($P$7,-1)+1,AR7+1)))</f>
        <v>60</v>
      </c>
      <c r="AT6" s="25">
        <f t="shared" ref="AT6" si="11">IF(OR($P$6="",$P$6=0,$P$7="",$P$7=0,$P$8="",$P$7&lt;1),"",
IF(AT$8="","",
IF(AT$8=1,EOMONTH($P$7,-1)+1,AS7+1)))</f>
        <v>60</v>
      </c>
      <c r="AU6" s="25">
        <f t="shared" ref="AU6" si="12">IF(OR($P$6="",$P$6=0,$P$7="",$P$7=0,$P$8="",$P$7&lt;1),"",
IF(AU$8="","",
IF(AU$8=1,EOMONTH($P$7,-1)+1,AT7+1)))</f>
        <v>60</v>
      </c>
      <c r="AV6" s="25">
        <f t="shared" ref="AV6" si="13">IF(OR($P$6="",$P$6=0,$P$7="",$P$7=0,$P$8="",$P$7&lt;1),"",
IF(AV$8="","",
IF(AV$8=1,EOMONTH($P$7,-1)+1,AU7+1)))</f>
        <v>60</v>
      </c>
      <c r="AW6" s="25">
        <f t="shared" ref="AW6" si="14">IF(OR($P$6="",$P$6=0,$P$7="",$P$7=0,$P$8="",$P$7&lt;1),"",
IF(AW$8="","",
IF(AW$8=1,EOMONTH($P$7,-1)+1,AV7+1)))</f>
        <v>60</v>
      </c>
      <c r="AX6" s="25">
        <f t="shared" ref="AX6" si="15">IF(OR($P$6="",$P$6=0,$P$7="",$P$7=0,$P$8="",$P$7&lt;1),"",
IF(AX$8="","",
IF(AX$8=1,EOMONTH($P$7,-1)+1,AW7+1)))</f>
        <v>60</v>
      </c>
      <c r="AY6" s="25">
        <f t="shared" ref="AY6" si="16">IF(OR($P$6="",$P$6=0,$P$7="",$P$7=0,$P$8="",$P$7&lt;1),"",
IF(AY$8="","",
IF(AY$8=1,EOMONTH($P$7,-1)+1,AX7+1)))</f>
        <v>60</v>
      </c>
      <c r="AZ6" s="25">
        <f t="shared" ref="AZ6" si="17">IF(OR($P$6="",$P$6=0,$P$7="",$P$7=0,$P$8="",$P$7&lt;1),"",
IF(AZ$8="","",
IF(AZ$8=1,EOMONTH($P$7,-1)+1,AY7+1)))</f>
        <v>60</v>
      </c>
      <c r="BA6" s="25">
        <f t="shared" ref="BA6" si="18">IF(OR($P$6="",$P$6=0,$P$7="",$P$7=0,$P$8="",$P$7&lt;1),"",
IF(BA$8="","",
IF(BA$8=1,EOMONTH($P$7,-1)+1,AZ7+1)))</f>
        <v>60</v>
      </c>
      <c r="BB6" s="25">
        <f t="shared" ref="BB6" si="19">IF(OR($P$6="",$P$6=0,$P$7="",$P$7=0,$P$8="",$P$7&lt;1),"",
IF(BB$8="","",
IF(BB$8=1,EOMONTH($P$7,-1)+1,BA7+1)))</f>
        <v>60</v>
      </c>
      <c r="BC6" s="25">
        <f t="shared" ref="BC6" si="20">IF(OR($P$6="",$P$6=0,$P$7="",$P$7=0,$P$8="",$P$7&lt;1),"",
IF(BC$8="","",
IF(BC$8=1,EOMONTH($P$7,-1)+1,BB7+1)))</f>
        <v>60</v>
      </c>
      <c r="BD6" s="25">
        <f t="shared" ref="BD6" si="21">IF(OR($P$6="",$P$6=0,$P$7="",$P$7=0,$P$8="",$P$7&lt;1),"",
IF(BD$8="","",
IF(BD$8=1,EOMONTH($P$7,-1)+1,BC7+1)))</f>
        <v>60</v>
      </c>
      <c r="BE6" s="25">
        <f t="shared" ref="BE6" si="22">IF(OR($P$6="",$P$6=0,$P$7="",$P$7=0,$P$8="",$P$7&lt;1),"",
IF(BE$8="","",
IF(BE$8=1,EOMONTH($P$7,-1)+1,BD7+1)))</f>
        <v>60</v>
      </c>
      <c r="BF6" s="25">
        <f t="shared" ref="BF6" si="23">IF(OR($P$6="",$P$6=0,$P$7="",$P$7=0,$P$8="",$P$7&lt;1),"",
IF(BF$8="","",
IF(BF$8=1,EOMONTH($P$7,-1)+1,BE7+1)))</f>
        <v>60</v>
      </c>
      <c r="BG6" s="25">
        <f t="shared" ref="BG6" si="24">IF(OR($P$6="",$P$6=0,$P$7="",$P$7=0,$P$8="",$P$7&lt;1),"",
IF(BG$8="","",
IF(BG$8=1,EOMONTH($P$7,-1)+1,BF7+1)))</f>
        <v>60</v>
      </c>
      <c r="BH6" s="25">
        <f t="shared" ref="BH6" si="25">IF(OR($P$6="",$P$6=0,$P$7="",$P$7=0,$P$8="",$P$7&lt;1),"",
IF(BH$8="","",
IF(BH$8=1,EOMONTH($P$7,-1)+1,BG7+1)))</f>
        <v>60</v>
      </c>
      <c r="BI6" s="25">
        <f t="shared" ref="BI6" si="26">IF(OR($P$6="",$P$6=0,$P$7="",$P$7=0,$P$8="",$P$7&lt;1),"",
IF(BI$8="","",
IF(BI$8=1,EOMONTH($P$7,-1)+1,BH7+1)))</f>
        <v>60</v>
      </c>
      <c r="BJ6" s="25">
        <f t="shared" ref="BJ6" si="27">IF(OR($P$6="",$P$6=0,$P$7="",$P$7=0,$P$8="",$P$7&lt;1),"",
IF(BJ$8="","",
IF(BJ$8=1,EOMONTH($P$7,-1)+1,BI7+1)))</f>
        <v>60</v>
      </c>
      <c r="BK6" s="25">
        <f t="shared" ref="BK6" si="28">IF(OR($P$6="",$P$6=0,$P$7="",$P$7=0,$P$8="",$P$7&lt;1),"",
IF(BK$8="","",
IF(BK$8=1,EOMONTH($P$7,-1)+1,BJ7+1)))</f>
        <v>60</v>
      </c>
      <c r="BL6" s="25">
        <f t="shared" ref="BL6" si="29">IF(OR($P$6="",$P$6=0,$P$7="",$P$7=0,$P$8="",$P$7&lt;1),"",
IF(BL$8="","",
IF(BL$8=1,EOMONTH($P$7,-1)+1,BK7+1)))</f>
        <v>60</v>
      </c>
      <c r="BM6" s="25">
        <f t="shared" ref="BM6" si="30">IF(OR($P$6="",$P$6=0,$P$7="",$P$7=0,$P$8="",$P$7&lt;1),"",
IF(BM$8="","",
IF(BM$8=1,EOMONTH($P$7,-1)+1,BL7+1)))</f>
        <v>60</v>
      </c>
      <c r="BN6" s="25">
        <f t="shared" ref="BN6" si="31">IF(OR($P$6="",$P$6=0,$P$7="",$P$7=0,$P$8="",$P$7&lt;1),"",
IF(BN$8="","",
IF(BN$8=1,EOMONTH($P$7,-1)+1,BM7+1)))</f>
        <v>60</v>
      </c>
      <c r="BO6" s="25">
        <f t="shared" ref="BO6" si="32">IF(OR($P$6="",$P$6=0,$P$7="",$P$7=0,$P$8="",$P$7&lt;1),"",
IF(BO$8="","",
IF(BO$8=1,EOMONTH($P$7,-1)+1,BN7+1)))</f>
        <v>60</v>
      </c>
      <c r="BP6" s="25">
        <f t="shared" ref="BP6" si="33">IF(OR($P$6="",$P$6=0,$P$7="",$P$7=0,$P$8="",$P$7&lt;1),"",
IF(BP$8="","",
IF(BP$8=1,EOMONTH($P$7,-1)+1,BO7+1)))</f>
        <v>60</v>
      </c>
      <c r="BQ6" s="25">
        <f t="shared" ref="BQ6" si="34">IF(OR($P$6="",$P$6=0,$P$7="",$P$7=0,$P$8="",$P$7&lt;1),"",
IF(BQ$8="","",
IF(BQ$8=1,EOMONTH($P$7,-1)+1,BP7+1)))</f>
        <v>60</v>
      </c>
      <c r="BR6" s="25">
        <f t="shared" ref="BR6" si="35">IF(OR($P$6="",$P$6=0,$P$7="",$P$7=0,$P$8="",$P$7&lt;1),"",
IF(BR$8="","",
IF(BR$8=1,EOMONTH($P$7,-1)+1,BQ7+1)))</f>
        <v>60</v>
      </c>
      <c r="BS6" s="25">
        <f t="shared" ref="BS6" si="36">IF(OR($P$6="",$P$6=0,$P$7="",$P$7=0,$P$8="",$P$7&lt;1),"",
IF(BS$8="","",
IF(BS$8=1,EOMONTH($P$7,-1)+1,BR7+1)))</f>
        <v>60</v>
      </c>
      <c r="BT6" s="25">
        <f t="shared" ref="BT6" si="37">IF(OR($P$6="",$P$6=0,$P$7="",$P$7=0,$P$8="",$P$7&lt;1),"",
IF(BT$8="","",
IF(BT$8=1,EOMONTH($P$7,-1)+1,BS7+1)))</f>
        <v>60</v>
      </c>
      <c r="BU6" s="25">
        <f t="shared" ref="BU6" si="38">IF(OR($P$6="",$P$6=0,$P$7="",$P$7=0,$P$8="",$P$7&lt;1),"",
IF(BU$8="","",
IF(BU$8=1,EOMONTH($P$7,-1)+1,BT7+1)))</f>
        <v>60</v>
      </c>
      <c r="BV6" s="25">
        <f t="shared" ref="BV6" si="39">IF(OR($P$6="",$P$6=0,$P$7="",$P$7=0,$P$8="",$P$7&lt;1),"",
IF(BV$8="","",
IF(BV$8=1,EOMONTH($P$7,-1)+1,BU7+1)))</f>
        <v>60</v>
      </c>
      <c r="BW6" s="25">
        <f t="shared" ref="BW6" si="40">IF(OR($P$6="",$P$6=0,$P$7="",$P$7=0,$P$8="",$P$7&lt;1),"",
IF(BW$8="","",
IF(BW$8=1,EOMONTH($P$7,-1)+1,BV7+1)))</f>
        <v>60</v>
      </c>
      <c r="BX6" s="25">
        <f t="shared" ref="BX6" si="41">IF(OR($P$6="",$P$6=0,$P$7="",$P$7=0,$P$8="",$P$7&lt;1),"",
IF(BX$8="","",
IF(BX$8=1,EOMONTH($P$7,-1)+1,BW7+1)))</f>
        <v>60</v>
      </c>
      <c r="BY6" s="25">
        <f t="shared" ref="BY6" si="42">IF(OR($P$6="",$P$6=0,$P$7="",$P$7=0,$P$8="",$P$7&lt;1),"",
IF(BY$8="","",
IF(BY$8=1,EOMONTH($P$7,-1)+1,BX7+1)))</f>
        <v>60</v>
      </c>
      <c r="BZ6" s="25">
        <f t="shared" ref="BZ6" si="43">IF(OR($P$6="",$P$6=0,$P$7="",$P$7=0,$P$8="",$P$7&lt;1),"",
IF(BZ$8="","",
IF(BZ$8=1,EOMONTH($P$7,-1)+1,BY7+1)))</f>
        <v>60</v>
      </c>
      <c r="CA6" s="25">
        <f t="shared" ref="CA6" si="44">IF(OR($P$6="",$P$6=0,$P$7="",$P$7=0,$P$8="",$P$7&lt;1),"",
IF(CA$8="","",
IF(CA$8=1,EOMONTH($P$7,-1)+1,BZ7+1)))</f>
        <v>60</v>
      </c>
      <c r="CB6" s="25">
        <f t="shared" ref="CB6" si="45">IF(OR($P$6="",$P$6=0,$P$7="",$P$7=0,$P$8="",$P$7&lt;1),"",
IF(CB$8="","",
IF(CB$8=1,EOMONTH($P$7,-1)+1,CA7+1)))</f>
        <v>60</v>
      </c>
      <c r="CC6" s="25">
        <f t="shared" ref="CC6" si="46">IF(OR($P$6="",$P$6=0,$P$7="",$P$7=0,$P$8="",$P$7&lt;1),"",
IF(CC$8="","",
IF(CC$8=1,EOMONTH($P$7,-1)+1,CB7+1)))</f>
        <v>60</v>
      </c>
      <c r="CD6" s="25">
        <f t="shared" ref="CD6" si="47">IF(OR($P$6="",$P$6=0,$P$7="",$P$7=0,$P$8="",$P$7&lt;1),"",
IF(CD$8="","",
IF(CD$8=1,EOMONTH($P$7,-1)+1,CC7+1)))</f>
        <v>60</v>
      </c>
      <c r="CE6" s="25">
        <f t="shared" ref="CE6" si="48">IF(OR($P$6="",$P$6=0,$P$7="",$P$7=0,$P$8="",$P$7&lt;1),"",
IF(CE$8="","",
IF(CE$8=1,EOMONTH($P$7,-1)+1,CD7+1)))</f>
        <v>44562</v>
      </c>
      <c r="CF6" s="25" t="str">
        <f t="shared" ref="CF6" si="49">IF(OR($P$6="",$P$6=0,$P$7="",$P$7=0,$P$8="",$P$7&lt;1),"",
IF(CF$8="","",
IF(CF$8=1,EOMONTH($P$7,-1)+1,CE7+1)))</f>
        <v/>
      </c>
    </row>
    <row r="7" spans="2:84" ht="12" hidden="1" customHeight="1" x14ac:dyDescent="0.3">
      <c r="B7" s="13">
        <f>ROW()</f>
        <v>7</v>
      </c>
      <c r="H7" s="70"/>
      <c r="I7" s="70"/>
      <c r="J7" s="70"/>
      <c r="M7" s="67"/>
      <c r="O7" s="8" t="s">
        <v>4</v>
      </c>
      <c r="P7" s="19">
        <v>44562</v>
      </c>
      <c r="Q7" s="9" t="s">
        <v>5</v>
      </c>
      <c r="U7" s="25">
        <f ca="1">MAX(INDIRECT(ADDRESS($B7,X$2)&amp;":"&amp;ADDRESS($B7,MAX($2:$2))))</f>
        <v>44592</v>
      </c>
      <c r="X7" s="25">
        <f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31</v>
      </c>
      <c r="Y7" s="25">
        <f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59</v>
      </c>
      <c r="Z7" s="25">
        <f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59</v>
      </c>
      <c r="AA7" s="25">
        <f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59</v>
      </c>
      <c r="AB7" s="25">
        <f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59</v>
      </c>
      <c r="AC7" s="25">
        <f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59</v>
      </c>
      <c r="AD7" s="25">
        <f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59</v>
      </c>
      <c r="AE7" s="25">
        <f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59</v>
      </c>
      <c r="AF7" s="25">
        <f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59</v>
      </c>
      <c r="AG7" s="25">
        <f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59</v>
      </c>
      <c r="AH7" s="25">
        <f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59</v>
      </c>
      <c r="AI7" s="25">
        <f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59</v>
      </c>
      <c r="AJ7" s="25">
        <f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59</v>
      </c>
      <c r="AK7" s="25">
        <f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59</v>
      </c>
      <c r="AL7" s="25">
        <f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59</v>
      </c>
      <c r="AM7" s="25">
        <f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59</v>
      </c>
      <c r="AN7" s="25">
        <f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59</v>
      </c>
      <c r="AO7" s="25">
        <f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59</v>
      </c>
      <c r="AP7" s="25">
        <f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59</v>
      </c>
      <c r="AQ7" s="25">
        <f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59</v>
      </c>
      <c r="AR7" s="25">
        <f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59</v>
      </c>
      <c r="AS7" s="25">
        <f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59</v>
      </c>
      <c r="AT7" s="25">
        <f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59</v>
      </c>
      <c r="AU7" s="25">
        <f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59</v>
      </c>
      <c r="AV7" s="25">
        <f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59</v>
      </c>
      <c r="AW7" s="25">
        <f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59</v>
      </c>
      <c r="AX7" s="25">
        <f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59</v>
      </c>
      <c r="AY7" s="25">
        <f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59</v>
      </c>
      <c r="AZ7" s="25">
        <f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59</v>
      </c>
      <c r="BA7" s="25">
        <f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59</v>
      </c>
      <c r="BB7" s="25">
        <f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59</v>
      </c>
      <c r="BC7" s="25">
        <f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59</v>
      </c>
      <c r="BD7" s="25">
        <f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59</v>
      </c>
      <c r="BE7" s="25">
        <f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59</v>
      </c>
      <c r="BF7" s="25">
        <f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59</v>
      </c>
      <c r="BG7" s="25">
        <f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59</v>
      </c>
      <c r="BH7" s="25">
        <f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59</v>
      </c>
      <c r="BI7" s="25">
        <f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59</v>
      </c>
      <c r="BJ7" s="25">
        <f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59</v>
      </c>
      <c r="BK7" s="25">
        <f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59</v>
      </c>
      <c r="BL7" s="25">
        <f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59</v>
      </c>
      <c r="BM7" s="25">
        <f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59</v>
      </c>
      <c r="BN7" s="25">
        <f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59</v>
      </c>
      <c r="BO7" s="25">
        <f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59</v>
      </c>
      <c r="BP7" s="25">
        <f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59</v>
      </c>
      <c r="BQ7" s="25">
        <f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59</v>
      </c>
      <c r="BR7" s="25">
        <f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59</v>
      </c>
      <c r="BS7" s="25">
        <f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59</v>
      </c>
      <c r="BT7" s="25">
        <f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59</v>
      </c>
      <c r="BU7" s="25">
        <f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59</v>
      </c>
      <c r="BV7" s="25">
        <f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59</v>
      </c>
      <c r="BW7" s="25">
        <f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59</v>
      </c>
      <c r="BX7" s="25">
        <f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59</v>
      </c>
      <c r="BY7" s="25">
        <f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59</v>
      </c>
      <c r="BZ7" s="25">
        <f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59</v>
      </c>
      <c r="CA7" s="25">
        <f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59</v>
      </c>
      <c r="CB7" s="25">
        <f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59</v>
      </c>
      <c r="CC7" s="25">
        <f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59</v>
      </c>
      <c r="CD7" s="25">
        <f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59</v>
      </c>
      <c r="CE7" s="25">
        <f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44592</v>
      </c>
      <c r="CF7" s="25" t="str">
        <f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70"/>
      <c r="I8" s="71"/>
      <c r="J8" s="71"/>
      <c r="K8" s="30"/>
      <c r="L8" s="30"/>
      <c r="M8" s="68"/>
      <c r="P8" s="18">
        <f>Model!$P$8</f>
        <v>60</v>
      </c>
      <c r="U8" s="5">
        <f ca="1">MAX(INDIRECT(ADDRESS($B8,X$2)&amp;":"&amp;ADDRESS($B8,MAX($2:$2))))</f>
        <v>60</v>
      </c>
      <c r="X8" s="5">
        <f>$P$8</f>
        <v>60</v>
      </c>
      <c r="Y8" s="5">
        <f>IF(OR(X8=1,X8=""),"",X8-1)</f>
        <v>59</v>
      </c>
      <c r="Z8" s="5">
        <f t="shared" ref="Z8:AI8" si="50">IF(OR(Y8=1,Y8=""),"",Y8-1)</f>
        <v>58</v>
      </c>
      <c r="AA8" s="5">
        <f t="shared" si="50"/>
        <v>57</v>
      </c>
      <c r="AB8" s="5">
        <f t="shared" si="50"/>
        <v>56</v>
      </c>
      <c r="AC8" s="5">
        <f t="shared" si="50"/>
        <v>55</v>
      </c>
      <c r="AD8" s="5">
        <f t="shared" si="50"/>
        <v>54</v>
      </c>
      <c r="AE8" s="5">
        <f t="shared" si="50"/>
        <v>53</v>
      </c>
      <c r="AF8" s="5">
        <f t="shared" si="50"/>
        <v>52</v>
      </c>
      <c r="AG8" s="5">
        <f t="shared" si="50"/>
        <v>51</v>
      </c>
      <c r="AH8" s="5">
        <f t="shared" si="50"/>
        <v>50</v>
      </c>
      <c r="AI8" s="5">
        <f t="shared" si="50"/>
        <v>49</v>
      </c>
      <c r="AJ8" s="5">
        <f t="shared" ref="AJ8" si="51">IF(OR(AI8=1,AI8=""),"",AI8-1)</f>
        <v>48</v>
      </c>
      <c r="AK8" s="5">
        <f t="shared" ref="AK8" si="52">IF(OR(AJ8=1,AJ8=""),"",AJ8-1)</f>
        <v>47</v>
      </c>
      <c r="AL8" s="5">
        <f t="shared" ref="AL8" si="53">IF(OR(AK8=1,AK8=""),"",AK8-1)</f>
        <v>46</v>
      </c>
      <c r="AM8" s="5">
        <f t="shared" ref="AM8" si="54">IF(OR(AL8=1,AL8=""),"",AL8-1)</f>
        <v>45</v>
      </c>
      <c r="AN8" s="5">
        <f t="shared" ref="AN8" si="55">IF(OR(AM8=1,AM8=""),"",AM8-1)</f>
        <v>44</v>
      </c>
      <c r="AO8" s="5">
        <f t="shared" ref="AO8" si="56">IF(OR(AN8=1,AN8=""),"",AN8-1)</f>
        <v>43</v>
      </c>
      <c r="AP8" s="5">
        <f t="shared" ref="AP8" si="57">IF(OR(AO8=1,AO8=""),"",AO8-1)</f>
        <v>42</v>
      </c>
      <c r="AQ8" s="5">
        <f t="shared" ref="AQ8" si="58">IF(OR(AP8=1,AP8=""),"",AP8-1)</f>
        <v>41</v>
      </c>
      <c r="AR8" s="5">
        <f t="shared" ref="AR8" si="59">IF(OR(AQ8=1,AQ8=""),"",AQ8-1)</f>
        <v>40</v>
      </c>
      <c r="AS8" s="5">
        <f t="shared" ref="AS8" si="60">IF(OR(AR8=1,AR8=""),"",AR8-1)</f>
        <v>39</v>
      </c>
      <c r="AT8" s="5">
        <f t="shared" ref="AT8" si="61">IF(OR(AS8=1,AS8=""),"",AS8-1)</f>
        <v>38</v>
      </c>
      <c r="AU8" s="5">
        <f t="shared" ref="AU8" si="62">IF(OR(AT8=1,AT8=""),"",AT8-1)</f>
        <v>37</v>
      </c>
      <c r="AV8" s="5">
        <f t="shared" ref="AV8" si="63">IF(OR(AU8=1,AU8=""),"",AU8-1)</f>
        <v>36</v>
      </c>
      <c r="AW8" s="5">
        <f t="shared" ref="AW8" si="64">IF(OR(AV8=1,AV8=""),"",AV8-1)</f>
        <v>35</v>
      </c>
      <c r="AX8" s="5">
        <f t="shared" ref="AX8" si="65">IF(OR(AW8=1,AW8=""),"",AW8-1)</f>
        <v>34</v>
      </c>
      <c r="AY8" s="5">
        <f t="shared" ref="AY8" si="66">IF(OR(AX8=1,AX8=""),"",AX8-1)</f>
        <v>33</v>
      </c>
      <c r="AZ8" s="5">
        <f t="shared" ref="AZ8" si="67">IF(OR(AY8=1,AY8=""),"",AY8-1)</f>
        <v>32</v>
      </c>
      <c r="BA8" s="5">
        <f t="shared" ref="BA8" si="68">IF(OR(AZ8=1,AZ8=""),"",AZ8-1)</f>
        <v>31</v>
      </c>
      <c r="BB8" s="5">
        <f t="shared" ref="BB8" si="69">IF(OR(BA8=1,BA8=""),"",BA8-1)</f>
        <v>30</v>
      </c>
      <c r="BC8" s="5">
        <f t="shared" ref="BC8" si="70">IF(OR(BB8=1,BB8=""),"",BB8-1)</f>
        <v>29</v>
      </c>
      <c r="BD8" s="5">
        <f t="shared" ref="BD8" si="71">IF(OR(BC8=1,BC8=""),"",BC8-1)</f>
        <v>28</v>
      </c>
      <c r="BE8" s="5">
        <f t="shared" ref="BE8" si="72">IF(OR(BD8=1,BD8=""),"",BD8-1)</f>
        <v>27</v>
      </c>
      <c r="BF8" s="5">
        <f t="shared" ref="BF8" si="73">IF(OR(BE8=1,BE8=""),"",BE8-1)</f>
        <v>26</v>
      </c>
      <c r="BG8" s="5">
        <f t="shared" ref="BG8" si="74">IF(OR(BF8=1,BF8=""),"",BF8-1)</f>
        <v>25</v>
      </c>
      <c r="BH8" s="5">
        <f t="shared" ref="BH8" si="75">IF(OR(BG8=1,BG8=""),"",BG8-1)</f>
        <v>24</v>
      </c>
      <c r="BI8" s="5">
        <f t="shared" ref="BI8" si="76">IF(OR(BH8=1,BH8=""),"",BH8-1)</f>
        <v>23</v>
      </c>
      <c r="BJ8" s="5">
        <f t="shared" ref="BJ8" si="77">IF(OR(BI8=1,BI8=""),"",BI8-1)</f>
        <v>22</v>
      </c>
      <c r="BK8" s="5">
        <f t="shared" ref="BK8" si="78">IF(OR(BJ8=1,BJ8=""),"",BJ8-1)</f>
        <v>21</v>
      </c>
      <c r="BL8" s="5">
        <f t="shared" ref="BL8" si="79">IF(OR(BK8=1,BK8=""),"",BK8-1)</f>
        <v>20</v>
      </c>
      <c r="BM8" s="5">
        <f t="shared" ref="BM8" si="80">IF(OR(BL8=1,BL8=""),"",BL8-1)</f>
        <v>19</v>
      </c>
      <c r="BN8" s="5">
        <f t="shared" ref="BN8" si="81">IF(OR(BM8=1,BM8=""),"",BM8-1)</f>
        <v>18</v>
      </c>
      <c r="BO8" s="5">
        <f t="shared" ref="BO8" si="82">IF(OR(BN8=1,BN8=""),"",BN8-1)</f>
        <v>17</v>
      </c>
      <c r="BP8" s="5">
        <f t="shared" ref="BP8" si="83">IF(OR(BO8=1,BO8=""),"",BO8-1)</f>
        <v>16</v>
      </c>
      <c r="BQ8" s="5">
        <f t="shared" ref="BQ8" si="84">IF(OR(BP8=1,BP8=""),"",BP8-1)</f>
        <v>15</v>
      </c>
      <c r="BR8" s="5">
        <f t="shared" ref="BR8" si="85">IF(OR(BQ8=1,BQ8=""),"",BQ8-1)</f>
        <v>14</v>
      </c>
      <c r="BS8" s="5">
        <f t="shared" ref="BS8" si="86">IF(OR(BR8=1,BR8=""),"",BR8-1)</f>
        <v>13</v>
      </c>
      <c r="BT8" s="5">
        <f t="shared" ref="BT8" si="87">IF(OR(BS8=1,BS8=""),"",BS8-1)</f>
        <v>12</v>
      </c>
      <c r="BU8" s="5">
        <f t="shared" ref="BU8" si="88">IF(OR(BT8=1,BT8=""),"",BT8-1)</f>
        <v>11</v>
      </c>
      <c r="BV8" s="5">
        <f t="shared" ref="BV8" si="89">IF(OR(BU8=1,BU8=""),"",BU8-1)</f>
        <v>10</v>
      </c>
      <c r="BW8" s="5">
        <f t="shared" ref="BW8" si="90">IF(OR(BV8=1,BV8=""),"",BV8-1)</f>
        <v>9</v>
      </c>
      <c r="BX8" s="5">
        <f t="shared" ref="BX8" si="91">IF(OR(BW8=1,BW8=""),"",BW8-1)</f>
        <v>8</v>
      </c>
      <c r="BY8" s="5">
        <f t="shared" ref="BY8" si="92">IF(OR(BX8=1,BX8=""),"",BX8-1)</f>
        <v>7</v>
      </c>
      <c r="BZ8" s="5">
        <f t="shared" ref="BZ8" si="93">IF(OR(BY8=1,BY8=""),"",BY8-1)</f>
        <v>6</v>
      </c>
      <c r="CA8" s="5">
        <f t="shared" ref="CA8" si="94">IF(OR(BZ8=1,BZ8=""),"",BZ8-1)</f>
        <v>5</v>
      </c>
      <c r="CB8" s="5">
        <f t="shared" ref="CB8" si="95">IF(OR(CA8=1,CA8=""),"",CA8-1)</f>
        <v>4</v>
      </c>
      <c r="CC8" s="5">
        <f t="shared" ref="CC8" si="96">IF(OR(CB8=1,CB8=""),"",CB8-1)</f>
        <v>3</v>
      </c>
      <c r="CD8" s="5">
        <f t="shared" ref="CD8" si="97">IF(OR(CC8=1,CC8=""),"",CC8-1)</f>
        <v>2</v>
      </c>
      <c r="CE8" s="5">
        <f t="shared" ref="CE8" si="98">IF(OR(CD8=1,CD8=""),"",CD8-1)</f>
        <v>1</v>
      </c>
      <c r="CF8" s="5" t="str">
        <f t="shared" ref="CF8" si="99">IF(OR(CE8=1,CE8=""),"",CE8-1)</f>
        <v/>
      </c>
    </row>
    <row r="9" spans="2:84" ht="3" customHeight="1" x14ac:dyDescent="0.3">
      <c r="B9" s="13">
        <f>ROW()</f>
        <v>9</v>
      </c>
      <c r="H9" s="70"/>
      <c r="I9" s="70"/>
      <c r="J9" s="70"/>
    </row>
    <row r="10" spans="2:84" x14ac:dyDescent="0.3">
      <c r="B10" s="13">
        <f>ROW()</f>
        <v>10</v>
      </c>
      <c r="H10" s="70"/>
      <c r="I10" s="70"/>
      <c r="J10" s="70"/>
      <c r="P10" s="125" t="s">
        <v>484</v>
      </c>
    </row>
    <row r="11" spans="2:84" s="53" customFormat="1" ht="12" x14ac:dyDescent="0.25">
      <c r="B11" s="50">
        <f>ROW()</f>
        <v>11</v>
      </c>
      <c r="O11" s="56"/>
      <c r="P11" s="57"/>
      <c r="Q11" s="58"/>
      <c r="U11" s="59"/>
      <c r="X11" s="63">
        <f t="shared" ref="X11:X27" ca="1" si="100">SUMIFS(INDIRECT("Prcsses!"&amp;ADDRESS($B11,$X$2)&amp;":"&amp;ADDRESS($B11,$X$2-1+$P$8)),INDIRECT("Prcsses!"&amp;ADDRESS($B$8,$X$2)&amp;":"&amp;ADDRESS($B$8,$X$2-1+$P$8)),X$8)</f>
        <v>0</v>
      </c>
      <c r="Y11" s="63">
        <f t="shared" ref="Y11:AN26" ca="1" si="101">SUMIFS(INDIRECT("Prcsses!"&amp;ADDRESS($B11,$X$2)&amp;":"&amp;ADDRESS($B11,$X$2-1+$P$8)),INDIRECT("Prcsses!"&amp;ADDRESS($B$8,$X$2)&amp;":"&amp;ADDRESS($B$8,$X$2-1+$P$8)),Y$8)</f>
        <v>0</v>
      </c>
      <c r="Z11" s="63">
        <f t="shared" ca="1" si="101"/>
        <v>0</v>
      </c>
      <c r="AA11" s="63">
        <f t="shared" ca="1" si="101"/>
        <v>0</v>
      </c>
      <c r="AB11" s="63">
        <f t="shared" ca="1" si="101"/>
        <v>0</v>
      </c>
      <c r="AC11" s="63">
        <f t="shared" ca="1" si="101"/>
        <v>0</v>
      </c>
      <c r="AD11" s="63">
        <f t="shared" ca="1" si="101"/>
        <v>0</v>
      </c>
      <c r="AE11" s="63">
        <f t="shared" ca="1" si="101"/>
        <v>0</v>
      </c>
      <c r="AF11" s="63">
        <f t="shared" ca="1" si="101"/>
        <v>0</v>
      </c>
      <c r="AG11" s="63">
        <f t="shared" ca="1" si="101"/>
        <v>0</v>
      </c>
      <c r="AH11" s="63">
        <f t="shared" ca="1" si="101"/>
        <v>0</v>
      </c>
      <c r="AI11" s="63">
        <f t="shared" ca="1" si="101"/>
        <v>0</v>
      </c>
      <c r="AJ11" s="63">
        <f t="shared" ca="1" si="101"/>
        <v>0</v>
      </c>
      <c r="AK11" s="63">
        <f t="shared" ca="1" si="101"/>
        <v>0</v>
      </c>
      <c r="AL11" s="63">
        <f t="shared" ca="1" si="101"/>
        <v>0</v>
      </c>
      <c r="AM11" s="63">
        <f t="shared" ca="1" si="101"/>
        <v>0</v>
      </c>
      <c r="AN11" s="63">
        <f t="shared" ca="1" si="101"/>
        <v>0</v>
      </c>
      <c r="AO11" s="63">
        <f t="shared" ref="AJ11:CF16" ca="1" si="102">SUMIFS(INDIRECT("Prcsses!"&amp;ADDRESS($B11,$X$2)&amp;":"&amp;ADDRESS($B11,$X$2-1+$P$8)),INDIRECT("Prcsses!"&amp;ADDRESS($B$8,$X$2)&amp;":"&amp;ADDRESS($B$8,$X$2-1+$P$8)),AO$8)</f>
        <v>0</v>
      </c>
      <c r="AP11" s="63">
        <f t="shared" ca="1" si="102"/>
        <v>0</v>
      </c>
      <c r="AQ11" s="63">
        <f t="shared" ca="1" si="102"/>
        <v>0</v>
      </c>
      <c r="AR11" s="63">
        <f t="shared" ca="1" si="102"/>
        <v>0</v>
      </c>
      <c r="AS11" s="63">
        <f t="shared" ca="1" si="102"/>
        <v>0</v>
      </c>
      <c r="AT11" s="63">
        <f t="shared" ca="1" si="102"/>
        <v>0</v>
      </c>
      <c r="AU11" s="63">
        <f t="shared" ca="1" si="102"/>
        <v>0</v>
      </c>
      <c r="AV11" s="63">
        <f t="shared" ca="1" si="102"/>
        <v>0</v>
      </c>
      <c r="AW11" s="63">
        <f t="shared" ca="1" si="102"/>
        <v>0</v>
      </c>
      <c r="AX11" s="63">
        <f t="shared" ca="1" si="102"/>
        <v>0</v>
      </c>
      <c r="AY11" s="63">
        <f t="shared" ca="1" si="102"/>
        <v>0</v>
      </c>
      <c r="AZ11" s="63">
        <f t="shared" ca="1" si="102"/>
        <v>0</v>
      </c>
      <c r="BA11" s="63">
        <f t="shared" ca="1" si="102"/>
        <v>0</v>
      </c>
      <c r="BB11" s="63">
        <f t="shared" ca="1" si="102"/>
        <v>0</v>
      </c>
      <c r="BC11" s="63">
        <f t="shared" ca="1" si="102"/>
        <v>0</v>
      </c>
      <c r="BD11" s="63">
        <f t="shared" ca="1" si="102"/>
        <v>0</v>
      </c>
      <c r="BE11" s="63">
        <f t="shared" ca="1" si="102"/>
        <v>0</v>
      </c>
      <c r="BF11" s="63">
        <f t="shared" ca="1" si="102"/>
        <v>0</v>
      </c>
      <c r="BG11" s="63">
        <f t="shared" ca="1" si="102"/>
        <v>0</v>
      </c>
      <c r="BH11" s="63">
        <f t="shared" ca="1" si="102"/>
        <v>0</v>
      </c>
      <c r="BI11" s="63">
        <f t="shared" ca="1" si="102"/>
        <v>0</v>
      </c>
      <c r="BJ11" s="63">
        <f t="shared" ca="1" si="102"/>
        <v>0</v>
      </c>
      <c r="BK11" s="63">
        <f t="shared" ca="1" si="102"/>
        <v>0</v>
      </c>
      <c r="BL11" s="63">
        <f t="shared" ca="1" si="102"/>
        <v>0</v>
      </c>
      <c r="BM11" s="63">
        <f t="shared" ca="1" si="102"/>
        <v>0</v>
      </c>
      <c r="BN11" s="63">
        <f t="shared" ca="1" si="102"/>
        <v>0</v>
      </c>
      <c r="BO11" s="63">
        <f t="shared" ca="1" si="102"/>
        <v>0</v>
      </c>
      <c r="BP11" s="63">
        <f t="shared" ca="1" si="102"/>
        <v>0</v>
      </c>
      <c r="BQ11" s="63">
        <f t="shared" ca="1" si="102"/>
        <v>0</v>
      </c>
      <c r="BR11" s="63">
        <f t="shared" ca="1" si="102"/>
        <v>0</v>
      </c>
      <c r="BS11" s="63">
        <f t="shared" ca="1" si="102"/>
        <v>0</v>
      </c>
      <c r="BT11" s="63">
        <f t="shared" ca="1" si="102"/>
        <v>0</v>
      </c>
      <c r="BU11" s="63">
        <f t="shared" ca="1" si="102"/>
        <v>0</v>
      </c>
      <c r="BV11" s="63">
        <f t="shared" ca="1" si="102"/>
        <v>0</v>
      </c>
      <c r="BW11" s="63">
        <f t="shared" ca="1" si="102"/>
        <v>0</v>
      </c>
      <c r="BX11" s="63">
        <f t="shared" ca="1" si="102"/>
        <v>0</v>
      </c>
      <c r="BY11" s="63">
        <f t="shared" ca="1" si="102"/>
        <v>0</v>
      </c>
      <c r="BZ11" s="63">
        <f t="shared" ca="1" si="102"/>
        <v>0</v>
      </c>
      <c r="CA11" s="63">
        <f t="shared" ca="1" si="102"/>
        <v>0</v>
      </c>
      <c r="CB11" s="63">
        <f t="shared" ca="1" si="102"/>
        <v>0</v>
      </c>
      <c r="CC11" s="63">
        <f t="shared" ca="1" si="102"/>
        <v>0</v>
      </c>
      <c r="CD11" s="63">
        <f t="shared" ca="1" si="102"/>
        <v>0</v>
      </c>
      <c r="CE11" s="63">
        <f t="shared" ca="1" si="102"/>
        <v>0</v>
      </c>
      <c r="CF11" s="63">
        <f t="shared" ca="1" si="102"/>
        <v>0</v>
      </c>
    </row>
    <row r="12" spans="2:84" s="53" customFormat="1" ht="12" x14ac:dyDescent="0.25">
      <c r="B12" s="50">
        <f>ROW()</f>
        <v>12</v>
      </c>
      <c r="O12" s="56"/>
      <c r="P12" s="57"/>
      <c r="Q12" s="58"/>
      <c r="U12" s="60"/>
      <c r="W12" s="61"/>
      <c r="X12" s="64">
        <f t="shared" ca="1" si="100"/>
        <v>0</v>
      </c>
      <c r="Y12" s="64">
        <f t="shared" ca="1" si="101"/>
        <v>0</v>
      </c>
      <c r="Z12" s="64">
        <f t="shared" ca="1" si="101"/>
        <v>0</v>
      </c>
      <c r="AA12" s="64">
        <f t="shared" ca="1" si="101"/>
        <v>0</v>
      </c>
      <c r="AB12" s="64">
        <f t="shared" ca="1" si="101"/>
        <v>0</v>
      </c>
      <c r="AC12" s="64">
        <f t="shared" ca="1" si="101"/>
        <v>0</v>
      </c>
      <c r="AD12" s="64">
        <f t="shared" ca="1" si="101"/>
        <v>0</v>
      </c>
      <c r="AE12" s="64">
        <f t="shared" ca="1" si="101"/>
        <v>0</v>
      </c>
      <c r="AF12" s="64">
        <f t="shared" ca="1" si="101"/>
        <v>0</v>
      </c>
      <c r="AG12" s="64">
        <f t="shared" ca="1" si="101"/>
        <v>0</v>
      </c>
      <c r="AH12" s="64">
        <f t="shared" ca="1" si="101"/>
        <v>0</v>
      </c>
      <c r="AI12" s="64">
        <f t="shared" ca="1" si="101"/>
        <v>0</v>
      </c>
      <c r="AJ12" s="64">
        <f t="shared" ca="1" si="102"/>
        <v>0</v>
      </c>
      <c r="AK12" s="64">
        <f t="shared" ca="1" si="102"/>
        <v>0</v>
      </c>
      <c r="AL12" s="64">
        <f t="shared" ca="1" si="102"/>
        <v>0</v>
      </c>
      <c r="AM12" s="64">
        <f t="shared" ca="1" si="102"/>
        <v>0</v>
      </c>
      <c r="AN12" s="64">
        <f t="shared" ca="1" si="102"/>
        <v>0</v>
      </c>
      <c r="AO12" s="64">
        <f t="shared" ca="1" si="102"/>
        <v>0</v>
      </c>
      <c r="AP12" s="64">
        <f t="shared" ca="1" si="102"/>
        <v>0</v>
      </c>
      <c r="AQ12" s="64">
        <f t="shared" ca="1" si="102"/>
        <v>0</v>
      </c>
      <c r="AR12" s="64">
        <f t="shared" ca="1" si="102"/>
        <v>0</v>
      </c>
      <c r="AS12" s="64">
        <f t="shared" ca="1" si="102"/>
        <v>0</v>
      </c>
      <c r="AT12" s="64">
        <f t="shared" ca="1" si="102"/>
        <v>0</v>
      </c>
      <c r="AU12" s="64">
        <f t="shared" ca="1" si="102"/>
        <v>0</v>
      </c>
      <c r="AV12" s="64">
        <f t="shared" ca="1" si="102"/>
        <v>0</v>
      </c>
      <c r="AW12" s="64">
        <f t="shared" ca="1" si="102"/>
        <v>0</v>
      </c>
      <c r="AX12" s="64">
        <f t="shared" ca="1" si="102"/>
        <v>0</v>
      </c>
      <c r="AY12" s="64">
        <f t="shared" ca="1" si="102"/>
        <v>0</v>
      </c>
      <c r="AZ12" s="64">
        <f t="shared" ca="1" si="102"/>
        <v>0</v>
      </c>
      <c r="BA12" s="64">
        <f t="shared" ca="1" si="102"/>
        <v>0</v>
      </c>
      <c r="BB12" s="64">
        <f t="shared" ca="1" si="102"/>
        <v>0</v>
      </c>
      <c r="BC12" s="64">
        <f t="shared" ca="1" si="102"/>
        <v>0</v>
      </c>
      <c r="BD12" s="64">
        <f t="shared" ca="1" si="102"/>
        <v>0</v>
      </c>
      <c r="BE12" s="64">
        <f t="shared" ca="1" si="102"/>
        <v>0</v>
      </c>
      <c r="BF12" s="64">
        <f t="shared" ca="1" si="102"/>
        <v>0</v>
      </c>
      <c r="BG12" s="64">
        <f t="shared" ca="1" si="102"/>
        <v>0</v>
      </c>
      <c r="BH12" s="64">
        <f t="shared" ca="1" si="102"/>
        <v>0</v>
      </c>
      <c r="BI12" s="64">
        <f t="shared" ca="1" si="102"/>
        <v>0</v>
      </c>
      <c r="BJ12" s="64">
        <f t="shared" ca="1" si="102"/>
        <v>0</v>
      </c>
      <c r="BK12" s="64">
        <f t="shared" ca="1" si="102"/>
        <v>0</v>
      </c>
      <c r="BL12" s="64">
        <f t="shared" ca="1" si="102"/>
        <v>0</v>
      </c>
      <c r="BM12" s="64">
        <f t="shared" ca="1" si="102"/>
        <v>0</v>
      </c>
      <c r="BN12" s="64">
        <f t="shared" ca="1" si="102"/>
        <v>0</v>
      </c>
      <c r="BO12" s="64">
        <f t="shared" ca="1" si="102"/>
        <v>0</v>
      </c>
      <c r="BP12" s="64">
        <f t="shared" ca="1" si="102"/>
        <v>0</v>
      </c>
      <c r="BQ12" s="64">
        <f t="shared" ca="1" si="102"/>
        <v>0</v>
      </c>
      <c r="BR12" s="64">
        <f t="shared" ca="1" si="102"/>
        <v>0</v>
      </c>
      <c r="BS12" s="64">
        <f t="shared" ca="1" si="102"/>
        <v>0</v>
      </c>
      <c r="BT12" s="64">
        <f t="shared" ca="1" si="102"/>
        <v>0</v>
      </c>
      <c r="BU12" s="64">
        <f t="shared" ca="1" si="102"/>
        <v>0</v>
      </c>
      <c r="BV12" s="64">
        <f t="shared" ca="1" si="102"/>
        <v>0</v>
      </c>
      <c r="BW12" s="64">
        <f t="shared" ca="1" si="102"/>
        <v>0</v>
      </c>
      <c r="BX12" s="64">
        <f t="shared" ca="1" si="102"/>
        <v>0</v>
      </c>
      <c r="BY12" s="64">
        <f t="shared" ca="1" si="102"/>
        <v>0</v>
      </c>
      <c r="BZ12" s="64">
        <f t="shared" ca="1" si="102"/>
        <v>0</v>
      </c>
      <c r="CA12" s="64">
        <f t="shared" ca="1" si="102"/>
        <v>0</v>
      </c>
      <c r="CB12" s="64">
        <f t="shared" ca="1" si="102"/>
        <v>0</v>
      </c>
      <c r="CC12" s="64">
        <f t="shared" ca="1" si="102"/>
        <v>0</v>
      </c>
      <c r="CD12" s="64">
        <f t="shared" ca="1" si="102"/>
        <v>0</v>
      </c>
      <c r="CE12" s="64">
        <f t="shared" ca="1" si="102"/>
        <v>0</v>
      </c>
      <c r="CF12" s="64">
        <f t="shared" ca="1" si="102"/>
        <v>0</v>
      </c>
    </row>
    <row r="13" spans="2:84" s="53" customFormat="1" ht="12" x14ac:dyDescent="0.25">
      <c r="B13" s="50">
        <f>ROW()</f>
        <v>13</v>
      </c>
      <c r="O13" s="56"/>
      <c r="P13" s="57"/>
      <c r="Q13" s="58"/>
      <c r="U13" s="62"/>
      <c r="W13" s="61"/>
      <c r="X13" s="65">
        <f t="shared" ca="1" si="100"/>
        <v>0</v>
      </c>
      <c r="Y13" s="65">
        <f t="shared" ca="1" si="101"/>
        <v>0</v>
      </c>
      <c r="Z13" s="65">
        <f t="shared" ca="1" si="101"/>
        <v>0</v>
      </c>
      <c r="AA13" s="65">
        <f t="shared" ca="1" si="101"/>
        <v>0</v>
      </c>
      <c r="AB13" s="65">
        <f t="shared" ca="1" si="101"/>
        <v>0</v>
      </c>
      <c r="AC13" s="65">
        <f t="shared" ca="1" si="101"/>
        <v>0</v>
      </c>
      <c r="AD13" s="65">
        <f t="shared" ca="1" si="101"/>
        <v>0</v>
      </c>
      <c r="AE13" s="65">
        <f t="shared" ca="1" si="101"/>
        <v>0</v>
      </c>
      <c r="AF13" s="65">
        <f t="shared" ca="1" si="101"/>
        <v>0</v>
      </c>
      <c r="AG13" s="65">
        <f t="shared" ca="1" si="101"/>
        <v>0</v>
      </c>
      <c r="AH13" s="65">
        <f t="shared" ca="1" si="101"/>
        <v>0</v>
      </c>
      <c r="AI13" s="65">
        <f t="shared" ca="1" si="101"/>
        <v>0</v>
      </c>
      <c r="AJ13" s="65">
        <f t="shared" ca="1" si="102"/>
        <v>0</v>
      </c>
      <c r="AK13" s="65">
        <f t="shared" ca="1" si="102"/>
        <v>0</v>
      </c>
      <c r="AL13" s="65">
        <f t="shared" ca="1" si="102"/>
        <v>0</v>
      </c>
      <c r="AM13" s="65">
        <f t="shared" ca="1" si="102"/>
        <v>0</v>
      </c>
      <c r="AN13" s="65">
        <f t="shared" ca="1" si="102"/>
        <v>0</v>
      </c>
      <c r="AO13" s="65">
        <f t="shared" ca="1" si="102"/>
        <v>0</v>
      </c>
      <c r="AP13" s="65">
        <f t="shared" ca="1" si="102"/>
        <v>0</v>
      </c>
      <c r="AQ13" s="65">
        <f t="shared" ca="1" si="102"/>
        <v>0</v>
      </c>
      <c r="AR13" s="65">
        <f t="shared" ca="1" si="102"/>
        <v>0</v>
      </c>
      <c r="AS13" s="65">
        <f t="shared" ca="1" si="102"/>
        <v>0</v>
      </c>
      <c r="AT13" s="65">
        <f t="shared" ca="1" si="102"/>
        <v>0</v>
      </c>
      <c r="AU13" s="65">
        <f t="shared" ca="1" si="102"/>
        <v>0</v>
      </c>
      <c r="AV13" s="65">
        <f t="shared" ca="1" si="102"/>
        <v>0</v>
      </c>
      <c r="AW13" s="65">
        <f t="shared" ca="1" si="102"/>
        <v>0</v>
      </c>
      <c r="AX13" s="65">
        <f t="shared" ca="1" si="102"/>
        <v>0</v>
      </c>
      <c r="AY13" s="65">
        <f t="shared" ca="1" si="102"/>
        <v>0</v>
      </c>
      <c r="AZ13" s="65">
        <f t="shared" ca="1" si="102"/>
        <v>0</v>
      </c>
      <c r="BA13" s="65">
        <f t="shared" ca="1" si="102"/>
        <v>0</v>
      </c>
      <c r="BB13" s="65">
        <f t="shared" ca="1" si="102"/>
        <v>0</v>
      </c>
      <c r="BC13" s="65">
        <f t="shared" ca="1" si="102"/>
        <v>0</v>
      </c>
      <c r="BD13" s="65">
        <f t="shared" ca="1" si="102"/>
        <v>0</v>
      </c>
      <c r="BE13" s="65">
        <f t="shared" ca="1" si="102"/>
        <v>0</v>
      </c>
      <c r="BF13" s="65">
        <f t="shared" ca="1" si="102"/>
        <v>0</v>
      </c>
      <c r="BG13" s="65">
        <f t="shared" ca="1" si="102"/>
        <v>0</v>
      </c>
      <c r="BH13" s="65">
        <f t="shared" ca="1" si="102"/>
        <v>0</v>
      </c>
      <c r="BI13" s="65">
        <f t="shared" ca="1" si="102"/>
        <v>0</v>
      </c>
      <c r="BJ13" s="65">
        <f t="shared" ca="1" si="102"/>
        <v>0</v>
      </c>
      <c r="BK13" s="65">
        <f t="shared" ca="1" si="102"/>
        <v>0</v>
      </c>
      <c r="BL13" s="65">
        <f t="shared" ca="1" si="102"/>
        <v>0</v>
      </c>
      <c r="BM13" s="65">
        <f t="shared" ca="1" si="102"/>
        <v>0</v>
      </c>
      <c r="BN13" s="65">
        <f t="shared" ca="1" si="102"/>
        <v>0</v>
      </c>
      <c r="BO13" s="65">
        <f t="shared" ca="1" si="102"/>
        <v>0</v>
      </c>
      <c r="BP13" s="65">
        <f t="shared" ca="1" si="102"/>
        <v>0</v>
      </c>
      <c r="BQ13" s="65">
        <f t="shared" ca="1" si="102"/>
        <v>0</v>
      </c>
      <c r="BR13" s="65">
        <f t="shared" ca="1" si="102"/>
        <v>0</v>
      </c>
      <c r="BS13" s="65">
        <f t="shared" ca="1" si="102"/>
        <v>0</v>
      </c>
      <c r="BT13" s="65">
        <f t="shared" ca="1" si="102"/>
        <v>0</v>
      </c>
      <c r="BU13" s="65">
        <f t="shared" ca="1" si="102"/>
        <v>0</v>
      </c>
      <c r="BV13" s="65">
        <f t="shared" ca="1" si="102"/>
        <v>0</v>
      </c>
      <c r="BW13" s="65">
        <f t="shared" ca="1" si="102"/>
        <v>0</v>
      </c>
      <c r="BX13" s="65">
        <f t="shared" ca="1" si="102"/>
        <v>0</v>
      </c>
      <c r="BY13" s="65">
        <f t="shared" ca="1" si="102"/>
        <v>0</v>
      </c>
      <c r="BZ13" s="65">
        <f t="shared" ca="1" si="102"/>
        <v>0</v>
      </c>
      <c r="CA13" s="65">
        <f t="shared" ca="1" si="102"/>
        <v>0</v>
      </c>
      <c r="CB13" s="65">
        <f t="shared" ca="1" si="102"/>
        <v>100</v>
      </c>
      <c r="CC13" s="65">
        <f t="shared" ca="1" si="102"/>
        <v>5700</v>
      </c>
      <c r="CD13" s="65">
        <f t="shared" ca="1" si="102"/>
        <v>3100</v>
      </c>
      <c r="CE13" s="65">
        <f t="shared" ca="1" si="102"/>
        <v>0</v>
      </c>
      <c r="CF13" s="65">
        <f t="shared" ca="1" si="102"/>
        <v>0</v>
      </c>
    </row>
    <row r="14" spans="2:84" s="53" customFormat="1" ht="12" x14ac:dyDescent="0.25">
      <c r="B14" s="50">
        <f>ROW()</f>
        <v>14</v>
      </c>
      <c r="O14" s="56"/>
      <c r="P14" s="57"/>
      <c r="Q14" s="58"/>
      <c r="U14" s="62"/>
      <c r="W14" s="61"/>
      <c r="X14" s="65">
        <f t="shared" ca="1" si="100"/>
        <v>0</v>
      </c>
      <c r="Y14" s="65">
        <f ca="1">SUMIFS(INDIRECT("Prcsses!"&amp;ADDRESS($B14,$X$2)&amp;":"&amp;ADDRESS($B14,$X$2-1+$P$8)),INDIRECT("Prcsses!"&amp;ADDRESS($B$8,$X$2)&amp;":"&amp;ADDRESS($B$8,$X$2-1+$P$8)),Y$8)</f>
        <v>0</v>
      </c>
      <c r="Z14" s="65">
        <f t="shared" ca="1" si="101"/>
        <v>0</v>
      </c>
      <c r="AA14" s="65">
        <f t="shared" ca="1" si="101"/>
        <v>0</v>
      </c>
      <c r="AB14" s="65">
        <f t="shared" ca="1" si="101"/>
        <v>0</v>
      </c>
      <c r="AC14" s="65">
        <f t="shared" ca="1" si="101"/>
        <v>0</v>
      </c>
      <c r="AD14" s="65">
        <f t="shared" ca="1" si="101"/>
        <v>0</v>
      </c>
      <c r="AE14" s="65">
        <f t="shared" ca="1" si="101"/>
        <v>0</v>
      </c>
      <c r="AF14" s="65">
        <f t="shared" ca="1" si="101"/>
        <v>0</v>
      </c>
      <c r="AG14" s="65">
        <f t="shared" ca="1" si="101"/>
        <v>0</v>
      </c>
      <c r="AH14" s="65">
        <f t="shared" ca="1" si="101"/>
        <v>0</v>
      </c>
      <c r="AI14" s="65">
        <f t="shared" ca="1" si="101"/>
        <v>0</v>
      </c>
      <c r="AJ14" s="65">
        <f t="shared" ca="1" si="102"/>
        <v>0</v>
      </c>
      <c r="AK14" s="65">
        <f t="shared" ca="1" si="102"/>
        <v>0</v>
      </c>
      <c r="AL14" s="65">
        <f t="shared" ca="1" si="102"/>
        <v>0</v>
      </c>
      <c r="AM14" s="65">
        <f t="shared" ca="1" si="102"/>
        <v>0</v>
      </c>
      <c r="AN14" s="65">
        <f t="shared" ca="1" si="102"/>
        <v>0</v>
      </c>
      <c r="AO14" s="65">
        <f t="shared" ca="1" si="102"/>
        <v>0</v>
      </c>
      <c r="AP14" s="65">
        <f t="shared" ca="1" si="102"/>
        <v>0</v>
      </c>
      <c r="AQ14" s="65">
        <f t="shared" ca="1" si="102"/>
        <v>0</v>
      </c>
      <c r="AR14" s="65">
        <f t="shared" ca="1" si="102"/>
        <v>0</v>
      </c>
      <c r="AS14" s="65">
        <f t="shared" ca="1" si="102"/>
        <v>0</v>
      </c>
      <c r="AT14" s="65">
        <f t="shared" ca="1" si="102"/>
        <v>0</v>
      </c>
      <c r="AU14" s="65">
        <f t="shared" ca="1" si="102"/>
        <v>0</v>
      </c>
      <c r="AV14" s="65">
        <f t="shared" ca="1" si="102"/>
        <v>0</v>
      </c>
      <c r="AW14" s="65">
        <f t="shared" ca="1" si="102"/>
        <v>0</v>
      </c>
      <c r="AX14" s="65">
        <f t="shared" ca="1" si="102"/>
        <v>0</v>
      </c>
      <c r="AY14" s="65">
        <f t="shared" ca="1" si="102"/>
        <v>0</v>
      </c>
      <c r="AZ14" s="65">
        <f t="shared" ca="1" si="102"/>
        <v>0</v>
      </c>
      <c r="BA14" s="65">
        <f t="shared" ca="1" si="102"/>
        <v>0</v>
      </c>
      <c r="BB14" s="65">
        <f t="shared" ca="1" si="102"/>
        <v>0</v>
      </c>
      <c r="BC14" s="65">
        <f t="shared" ca="1" si="102"/>
        <v>0</v>
      </c>
      <c r="BD14" s="65">
        <f t="shared" ca="1" si="102"/>
        <v>0</v>
      </c>
      <c r="BE14" s="65">
        <f t="shared" ca="1" si="102"/>
        <v>0</v>
      </c>
      <c r="BF14" s="65">
        <f t="shared" ca="1" si="102"/>
        <v>0</v>
      </c>
      <c r="BG14" s="65">
        <f t="shared" ca="1" si="102"/>
        <v>0</v>
      </c>
      <c r="BH14" s="65">
        <f t="shared" ca="1" si="102"/>
        <v>0</v>
      </c>
      <c r="BI14" s="65">
        <f t="shared" ca="1" si="102"/>
        <v>0</v>
      </c>
      <c r="BJ14" s="65">
        <f t="shared" ca="1" si="102"/>
        <v>0</v>
      </c>
      <c r="BK14" s="65">
        <f t="shared" ca="1" si="102"/>
        <v>0</v>
      </c>
      <c r="BL14" s="65">
        <f t="shared" ca="1" si="102"/>
        <v>0</v>
      </c>
      <c r="BM14" s="65">
        <f t="shared" ca="1" si="102"/>
        <v>0</v>
      </c>
      <c r="BN14" s="65">
        <f t="shared" ca="1" si="102"/>
        <v>0</v>
      </c>
      <c r="BO14" s="65">
        <f t="shared" ca="1" si="102"/>
        <v>0</v>
      </c>
      <c r="BP14" s="65">
        <f t="shared" ca="1" si="102"/>
        <v>0</v>
      </c>
      <c r="BQ14" s="65">
        <f t="shared" ca="1" si="102"/>
        <v>0</v>
      </c>
      <c r="BR14" s="65">
        <f t="shared" ca="1" si="102"/>
        <v>0</v>
      </c>
      <c r="BS14" s="65">
        <f t="shared" ca="1" si="102"/>
        <v>0</v>
      </c>
      <c r="BT14" s="65">
        <f t="shared" ca="1" si="102"/>
        <v>0</v>
      </c>
      <c r="BU14" s="65">
        <f t="shared" ca="1" si="102"/>
        <v>0</v>
      </c>
      <c r="BV14" s="65">
        <f t="shared" ca="1" si="102"/>
        <v>0</v>
      </c>
      <c r="BW14" s="65">
        <f t="shared" ca="1" si="102"/>
        <v>0</v>
      </c>
      <c r="BX14" s="65">
        <f t="shared" ca="1" si="102"/>
        <v>0</v>
      </c>
      <c r="BY14" s="65">
        <f t="shared" ca="1" si="102"/>
        <v>0</v>
      </c>
      <c r="BZ14" s="65">
        <f t="shared" ca="1" si="102"/>
        <v>0</v>
      </c>
      <c r="CA14" s="65">
        <f t="shared" ca="1" si="102"/>
        <v>0</v>
      </c>
      <c r="CB14" s="65">
        <f t="shared" ca="1" si="102"/>
        <v>0</v>
      </c>
      <c r="CC14" s="65">
        <f t="shared" ca="1" si="102"/>
        <v>0</v>
      </c>
      <c r="CD14" s="65">
        <f t="shared" ca="1" si="102"/>
        <v>1000</v>
      </c>
      <c r="CE14" s="65">
        <f t="shared" ca="1" si="102"/>
        <v>0</v>
      </c>
      <c r="CF14" s="65">
        <f t="shared" ca="1" si="102"/>
        <v>0</v>
      </c>
    </row>
    <row r="15" spans="2:84" s="53" customFormat="1" ht="12" x14ac:dyDescent="0.25">
      <c r="B15" s="50">
        <f>ROW()</f>
        <v>15</v>
      </c>
      <c r="O15" s="56"/>
      <c r="P15" s="57"/>
      <c r="Q15" s="58"/>
      <c r="U15" s="62"/>
      <c r="W15" s="61"/>
      <c r="X15" s="65">
        <f t="shared" ca="1" si="100"/>
        <v>0</v>
      </c>
      <c r="Y15" s="65">
        <f t="shared" ca="1" si="101"/>
        <v>0</v>
      </c>
      <c r="Z15" s="65">
        <f t="shared" ca="1" si="101"/>
        <v>0</v>
      </c>
      <c r="AA15" s="65">
        <f t="shared" ca="1" si="101"/>
        <v>0</v>
      </c>
      <c r="AB15" s="65">
        <f t="shared" ca="1" si="101"/>
        <v>0</v>
      </c>
      <c r="AC15" s="65">
        <f t="shared" ca="1" si="101"/>
        <v>0</v>
      </c>
      <c r="AD15" s="65">
        <f t="shared" ca="1" si="101"/>
        <v>0</v>
      </c>
      <c r="AE15" s="65">
        <f t="shared" ca="1" si="101"/>
        <v>0</v>
      </c>
      <c r="AF15" s="65">
        <f t="shared" ca="1" si="101"/>
        <v>0</v>
      </c>
      <c r="AG15" s="65">
        <f t="shared" ca="1" si="101"/>
        <v>0</v>
      </c>
      <c r="AH15" s="65">
        <f t="shared" ca="1" si="101"/>
        <v>0</v>
      </c>
      <c r="AI15" s="65">
        <f t="shared" ca="1" si="101"/>
        <v>0</v>
      </c>
      <c r="AJ15" s="65">
        <f t="shared" ca="1" si="102"/>
        <v>0</v>
      </c>
      <c r="AK15" s="65">
        <f t="shared" ca="1" si="102"/>
        <v>0</v>
      </c>
      <c r="AL15" s="65">
        <f t="shared" ca="1" si="102"/>
        <v>0</v>
      </c>
      <c r="AM15" s="65">
        <f t="shared" ca="1" si="102"/>
        <v>0</v>
      </c>
      <c r="AN15" s="65">
        <f t="shared" ca="1" si="102"/>
        <v>0</v>
      </c>
      <c r="AO15" s="65">
        <f t="shared" ca="1" si="102"/>
        <v>0</v>
      </c>
      <c r="AP15" s="65">
        <f t="shared" ca="1" si="102"/>
        <v>0</v>
      </c>
      <c r="AQ15" s="65">
        <f t="shared" ca="1" si="102"/>
        <v>0</v>
      </c>
      <c r="AR15" s="65">
        <f t="shared" ca="1" si="102"/>
        <v>0</v>
      </c>
      <c r="AS15" s="65">
        <f t="shared" ca="1" si="102"/>
        <v>0</v>
      </c>
      <c r="AT15" s="65">
        <f t="shared" ca="1" si="102"/>
        <v>0</v>
      </c>
      <c r="AU15" s="65">
        <f t="shared" ca="1" si="102"/>
        <v>0</v>
      </c>
      <c r="AV15" s="65">
        <f t="shared" ca="1" si="102"/>
        <v>0</v>
      </c>
      <c r="AW15" s="65">
        <f t="shared" ca="1" si="102"/>
        <v>0</v>
      </c>
      <c r="AX15" s="65">
        <f t="shared" ca="1" si="102"/>
        <v>0</v>
      </c>
      <c r="AY15" s="65">
        <f t="shared" ca="1" si="102"/>
        <v>0</v>
      </c>
      <c r="AZ15" s="65">
        <f t="shared" ca="1" si="102"/>
        <v>0</v>
      </c>
      <c r="BA15" s="65">
        <f t="shared" ca="1" si="102"/>
        <v>0</v>
      </c>
      <c r="BB15" s="65">
        <f t="shared" ca="1" si="102"/>
        <v>0</v>
      </c>
      <c r="BC15" s="65">
        <f t="shared" ca="1" si="102"/>
        <v>0</v>
      </c>
      <c r="BD15" s="65">
        <f t="shared" ca="1" si="102"/>
        <v>0</v>
      </c>
      <c r="BE15" s="65">
        <f t="shared" ca="1" si="102"/>
        <v>0</v>
      </c>
      <c r="BF15" s="65">
        <f t="shared" ca="1" si="102"/>
        <v>0</v>
      </c>
      <c r="BG15" s="65">
        <f t="shared" ca="1" si="102"/>
        <v>0</v>
      </c>
      <c r="BH15" s="65">
        <f t="shared" ca="1" si="102"/>
        <v>0</v>
      </c>
      <c r="BI15" s="65">
        <f t="shared" ca="1" si="102"/>
        <v>0</v>
      </c>
      <c r="BJ15" s="65">
        <f t="shared" ca="1" si="102"/>
        <v>0</v>
      </c>
      <c r="BK15" s="65">
        <f t="shared" ca="1" si="102"/>
        <v>0</v>
      </c>
      <c r="BL15" s="65">
        <f t="shared" ca="1" si="102"/>
        <v>0</v>
      </c>
      <c r="BM15" s="65">
        <f t="shared" ca="1" si="102"/>
        <v>0</v>
      </c>
      <c r="BN15" s="65">
        <f t="shared" ca="1" si="102"/>
        <v>0</v>
      </c>
      <c r="BO15" s="65">
        <f t="shared" ca="1" si="102"/>
        <v>0</v>
      </c>
      <c r="BP15" s="65">
        <f t="shared" ca="1" si="102"/>
        <v>0</v>
      </c>
      <c r="BQ15" s="65">
        <f t="shared" ca="1" si="102"/>
        <v>0</v>
      </c>
      <c r="BR15" s="65">
        <f t="shared" ca="1" si="102"/>
        <v>0</v>
      </c>
      <c r="BS15" s="65">
        <f t="shared" ca="1" si="102"/>
        <v>0</v>
      </c>
      <c r="BT15" s="65">
        <f t="shared" ca="1" si="102"/>
        <v>0</v>
      </c>
      <c r="BU15" s="65">
        <f t="shared" ca="1" si="102"/>
        <v>0</v>
      </c>
      <c r="BV15" s="65">
        <f t="shared" ca="1" si="102"/>
        <v>0</v>
      </c>
      <c r="BW15" s="65">
        <f t="shared" ca="1" si="102"/>
        <v>0</v>
      </c>
      <c r="BX15" s="65">
        <f t="shared" ca="1" si="102"/>
        <v>0</v>
      </c>
      <c r="BY15" s="65">
        <f t="shared" ca="1" si="102"/>
        <v>0</v>
      </c>
      <c r="BZ15" s="65">
        <f t="shared" ca="1" si="102"/>
        <v>0</v>
      </c>
      <c r="CA15" s="65">
        <f t="shared" ca="1" si="102"/>
        <v>0</v>
      </c>
      <c r="CB15" s="65">
        <f t="shared" ca="1" si="102"/>
        <v>0</v>
      </c>
      <c r="CC15" s="65">
        <f t="shared" ca="1" si="102"/>
        <v>0</v>
      </c>
      <c r="CD15" s="65">
        <f t="shared" ca="1" si="102"/>
        <v>2000</v>
      </c>
      <c r="CE15" s="65">
        <f t="shared" ca="1" si="102"/>
        <v>0</v>
      </c>
      <c r="CF15" s="65">
        <f t="shared" ca="1" si="102"/>
        <v>0</v>
      </c>
    </row>
    <row r="16" spans="2:84" s="53" customFormat="1" ht="12" x14ac:dyDescent="0.25">
      <c r="B16" s="50">
        <f>ROW()</f>
        <v>16</v>
      </c>
      <c r="O16" s="56"/>
      <c r="P16" s="57"/>
      <c r="Q16" s="58"/>
      <c r="U16" s="62"/>
      <c r="W16" s="61"/>
      <c r="X16" s="65">
        <f t="shared" ca="1" si="100"/>
        <v>0</v>
      </c>
      <c r="Y16" s="65">
        <f t="shared" ca="1" si="101"/>
        <v>0</v>
      </c>
      <c r="Z16" s="65">
        <f t="shared" ca="1" si="101"/>
        <v>0</v>
      </c>
      <c r="AA16" s="65">
        <f t="shared" ca="1" si="101"/>
        <v>0</v>
      </c>
      <c r="AB16" s="65">
        <f t="shared" ca="1" si="101"/>
        <v>0</v>
      </c>
      <c r="AC16" s="65">
        <f t="shared" ca="1" si="101"/>
        <v>0</v>
      </c>
      <c r="AD16" s="65">
        <f t="shared" ca="1" si="101"/>
        <v>0</v>
      </c>
      <c r="AE16" s="65">
        <f t="shared" ca="1" si="101"/>
        <v>0</v>
      </c>
      <c r="AF16" s="65">
        <f t="shared" ca="1" si="101"/>
        <v>0</v>
      </c>
      <c r="AG16" s="65">
        <f t="shared" ca="1" si="101"/>
        <v>0</v>
      </c>
      <c r="AH16" s="65">
        <f t="shared" ca="1" si="101"/>
        <v>0</v>
      </c>
      <c r="AI16" s="65">
        <f t="shared" ca="1" si="101"/>
        <v>0</v>
      </c>
      <c r="AJ16" s="65">
        <f t="shared" ca="1" si="102"/>
        <v>0</v>
      </c>
      <c r="AK16" s="65">
        <f t="shared" ca="1" si="102"/>
        <v>0</v>
      </c>
      <c r="AL16" s="65">
        <f t="shared" ca="1" si="102"/>
        <v>0</v>
      </c>
      <c r="AM16" s="65">
        <f t="shared" ca="1" si="102"/>
        <v>0</v>
      </c>
      <c r="AN16" s="65">
        <f t="shared" ca="1" si="102"/>
        <v>0</v>
      </c>
      <c r="AO16" s="65">
        <f t="shared" ca="1" si="102"/>
        <v>0</v>
      </c>
      <c r="AP16" s="65">
        <f t="shared" ca="1" si="102"/>
        <v>0</v>
      </c>
      <c r="AQ16" s="65">
        <f t="shared" ca="1" si="102"/>
        <v>0</v>
      </c>
      <c r="AR16" s="65">
        <f t="shared" ca="1" si="102"/>
        <v>0</v>
      </c>
      <c r="AS16" s="65">
        <f t="shared" ca="1" si="102"/>
        <v>0</v>
      </c>
      <c r="AT16" s="65">
        <f t="shared" ca="1" si="102"/>
        <v>0</v>
      </c>
      <c r="AU16" s="65">
        <f t="shared" ca="1" si="102"/>
        <v>0</v>
      </c>
      <c r="AV16" s="65">
        <f t="shared" ca="1" si="102"/>
        <v>0</v>
      </c>
      <c r="AW16" s="65">
        <f t="shared" ca="1" si="102"/>
        <v>0</v>
      </c>
      <c r="AX16" s="65">
        <f t="shared" ca="1" si="102"/>
        <v>0</v>
      </c>
      <c r="AY16" s="65">
        <f t="shared" ref="AJ16:CF21" ca="1" si="103">SUMIFS(INDIRECT("Prcsses!"&amp;ADDRESS($B16,$X$2)&amp;":"&amp;ADDRESS($B16,$X$2-1+$P$8)),INDIRECT("Prcsses!"&amp;ADDRESS($B$8,$X$2)&amp;":"&amp;ADDRESS($B$8,$X$2-1+$P$8)),AY$8)</f>
        <v>0</v>
      </c>
      <c r="AZ16" s="65">
        <f t="shared" ca="1" si="103"/>
        <v>0</v>
      </c>
      <c r="BA16" s="65">
        <f t="shared" ca="1" si="103"/>
        <v>0</v>
      </c>
      <c r="BB16" s="65">
        <f t="shared" ca="1" si="103"/>
        <v>0</v>
      </c>
      <c r="BC16" s="65">
        <f t="shared" ca="1" si="103"/>
        <v>0</v>
      </c>
      <c r="BD16" s="65">
        <f t="shared" ca="1" si="103"/>
        <v>0</v>
      </c>
      <c r="BE16" s="65">
        <f t="shared" ca="1" si="103"/>
        <v>0</v>
      </c>
      <c r="BF16" s="65">
        <f t="shared" ca="1" si="103"/>
        <v>0</v>
      </c>
      <c r="BG16" s="65">
        <f t="shared" ca="1" si="103"/>
        <v>0</v>
      </c>
      <c r="BH16" s="65">
        <f t="shared" ca="1" si="103"/>
        <v>0</v>
      </c>
      <c r="BI16" s="65">
        <f t="shared" ca="1" si="103"/>
        <v>0</v>
      </c>
      <c r="BJ16" s="65">
        <f t="shared" ca="1" si="103"/>
        <v>0</v>
      </c>
      <c r="BK16" s="65">
        <f t="shared" ca="1" si="103"/>
        <v>0</v>
      </c>
      <c r="BL16" s="65">
        <f t="shared" ca="1" si="103"/>
        <v>0</v>
      </c>
      <c r="BM16" s="65">
        <f t="shared" ca="1" si="103"/>
        <v>0</v>
      </c>
      <c r="BN16" s="65">
        <f t="shared" ca="1" si="103"/>
        <v>0</v>
      </c>
      <c r="BO16" s="65">
        <f t="shared" ca="1" si="103"/>
        <v>0</v>
      </c>
      <c r="BP16" s="65">
        <f t="shared" ca="1" si="103"/>
        <v>0</v>
      </c>
      <c r="BQ16" s="65">
        <f t="shared" ca="1" si="103"/>
        <v>0</v>
      </c>
      <c r="BR16" s="65">
        <f t="shared" ca="1" si="103"/>
        <v>0</v>
      </c>
      <c r="BS16" s="65">
        <f t="shared" ca="1" si="103"/>
        <v>0</v>
      </c>
      <c r="BT16" s="65">
        <f t="shared" ca="1" si="103"/>
        <v>0</v>
      </c>
      <c r="BU16" s="65">
        <f t="shared" ca="1" si="103"/>
        <v>0</v>
      </c>
      <c r="BV16" s="65">
        <f t="shared" ca="1" si="103"/>
        <v>0</v>
      </c>
      <c r="BW16" s="65">
        <f t="shared" ca="1" si="103"/>
        <v>0</v>
      </c>
      <c r="BX16" s="65">
        <f t="shared" ca="1" si="103"/>
        <v>0</v>
      </c>
      <c r="BY16" s="65">
        <f t="shared" ca="1" si="103"/>
        <v>0</v>
      </c>
      <c r="BZ16" s="65">
        <f t="shared" ca="1" si="103"/>
        <v>0</v>
      </c>
      <c r="CA16" s="65">
        <f t="shared" ca="1" si="103"/>
        <v>0</v>
      </c>
      <c r="CB16" s="65">
        <f t="shared" ca="1" si="103"/>
        <v>0</v>
      </c>
      <c r="CC16" s="65">
        <f t="shared" ca="1" si="103"/>
        <v>400</v>
      </c>
      <c r="CD16" s="65">
        <f t="shared" ca="1" si="103"/>
        <v>0</v>
      </c>
      <c r="CE16" s="65">
        <f t="shared" ca="1" si="103"/>
        <v>0</v>
      </c>
      <c r="CF16" s="65">
        <f t="shared" ca="1" si="103"/>
        <v>0</v>
      </c>
    </row>
    <row r="17" spans="2:84" s="53" customFormat="1" ht="12" x14ac:dyDescent="0.25">
      <c r="B17" s="50">
        <f>ROW()</f>
        <v>17</v>
      </c>
      <c r="O17" s="56"/>
      <c r="P17" s="57"/>
      <c r="Q17" s="58"/>
      <c r="U17" s="62"/>
      <c r="W17" s="61"/>
      <c r="X17" s="65">
        <f t="shared" ca="1" si="100"/>
        <v>0</v>
      </c>
      <c r="Y17" s="65">
        <f t="shared" ca="1" si="101"/>
        <v>0</v>
      </c>
      <c r="Z17" s="65">
        <f t="shared" ca="1" si="101"/>
        <v>0</v>
      </c>
      <c r="AA17" s="65">
        <f t="shared" ca="1" si="101"/>
        <v>0</v>
      </c>
      <c r="AB17" s="65">
        <f t="shared" ca="1" si="101"/>
        <v>0</v>
      </c>
      <c r="AC17" s="65">
        <f t="shared" ca="1" si="101"/>
        <v>0</v>
      </c>
      <c r="AD17" s="65">
        <f t="shared" ca="1" si="101"/>
        <v>0</v>
      </c>
      <c r="AE17" s="65">
        <f t="shared" ca="1" si="101"/>
        <v>0</v>
      </c>
      <c r="AF17" s="65">
        <f t="shared" ca="1" si="101"/>
        <v>0</v>
      </c>
      <c r="AG17" s="65">
        <f t="shared" ca="1" si="101"/>
        <v>0</v>
      </c>
      <c r="AH17" s="65">
        <f t="shared" ca="1" si="101"/>
        <v>0</v>
      </c>
      <c r="AI17" s="65">
        <f t="shared" ca="1" si="101"/>
        <v>0</v>
      </c>
      <c r="AJ17" s="65">
        <f t="shared" ca="1" si="103"/>
        <v>0</v>
      </c>
      <c r="AK17" s="65">
        <f t="shared" ca="1" si="103"/>
        <v>0</v>
      </c>
      <c r="AL17" s="65">
        <f t="shared" ca="1" si="103"/>
        <v>0</v>
      </c>
      <c r="AM17" s="65">
        <f t="shared" ca="1" si="103"/>
        <v>0</v>
      </c>
      <c r="AN17" s="65">
        <f t="shared" ca="1" si="103"/>
        <v>0</v>
      </c>
      <c r="AO17" s="65">
        <f t="shared" ca="1" si="103"/>
        <v>0</v>
      </c>
      <c r="AP17" s="65">
        <f t="shared" ca="1" si="103"/>
        <v>0</v>
      </c>
      <c r="AQ17" s="65">
        <f t="shared" ca="1" si="103"/>
        <v>0</v>
      </c>
      <c r="AR17" s="65">
        <f t="shared" ca="1" si="103"/>
        <v>0</v>
      </c>
      <c r="AS17" s="65">
        <f t="shared" ca="1" si="103"/>
        <v>0</v>
      </c>
      <c r="AT17" s="65">
        <f t="shared" ca="1" si="103"/>
        <v>0</v>
      </c>
      <c r="AU17" s="65">
        <f t="shared" ca="1" si="103"/>
        <v>0</v>
      </c>
      <c r="AV17" s="65">
        <f t="shared" ca="1" si="103"/>
        <v>0</v>
      </c>
      <c r="AW17" s="65">
        <f t="shared" ca="1" si="103"/>
        <v>0</v>
      </c>
      <c r="AX17" s="65">
        <f t="shared" ca="1" si="103"/>
        <v>0</v>
      </c>
      <c r="AY17" s="65">
        <f t="shared" ca="1" si="103"/>
        <v>0</v>
      </c>
      <c r="AZ17" s="65">
        <f t="shared" ca="1" si="103"/>
        <v>0</v>
      </c>
      <c r="BA17" s="65">
        <f t="shared" ca="1" si="103"/>
        <v>0</v>
      </c>
      <c r="BB17" s="65">
        <f t="shared" ca="1" si="103"/>
        <v>0</v>
      </c>
      <c r="BC17" s="65">
        <f t="shared" ca="1" si="103"/>
        <v>0</v>
      </c>
      <c r="BD17" s="65">
        <f t="shared" ca="1" si="103"/>
        <v>0</v>
      </c>
      <c r="BE17" s="65">
        <f t="shared" ca="1" si="103"/>
        <v>0</v>
      </c>
      <c r="BF17" s="65">
        <f t="shared" ca="1" si="103"/>
        <v>0</v>
      </c>
      <c r="BG17" s="65">
        <f t="shared" ca="1" si="103"/>
        <v>0</v>
      </c>
      <c r="BH17" s="65">
        <f t="shared" ca="1" si="103"/>
        <v>0</v>
      </c>
      <c r="BI17" s="65">
        <f t="shared" ca="1" si="103"/>
        <v>0</v>
      </c>
      <c r="BJ17" s="65">
        <f t="shared" ca="1" si="103"/>
        <v>0</v>
      </c>
      <c r="BK17" s="65">
        <f t="shared" ca="1" si="103"/>
        <v>0</v>
      </c>
      <c r="BL17" s="65">
        <f t="shared" ca="1" si="103"/>
        <v>0</v>
      </c>
      <c r="BM17" s="65">
        <f t="shared" ca="1" si="103"/>
        <v>0</v>
      </c>
      <c r="BN17" s="65">
        <f t="shared" ca="1" si="103"/>
        <v>0</v>
      </c>
      <c r="BO17" s="65">
        <f t="shared" ca="1" si="103"/>
        <v>0</v>
      </c>
      <c r="BP17" s="65">
        <f t="shared" ca="1" si="103"/>
        <v>0</v>
      </c>
      <c r="BQ17" s="65">
        <f t="shared" ca="1" si="103"/>
        <v>0</v>
      </c>
      <c r="BR17" s="65">
        <f t="shared" ca="1" si="103"/>
        <v>0</v>
      </c>
      <c r="BS17" s="65">
        <f t="shared" ca="1" si="103"/>
        <v>0</v>
      </c>
      <c r="BT17" s="65">
        <f t="shared" ca="1" si="103"/>
        <v>0</v>
      </c>
      <c r="BU17" s="65">
        <f t="shared" ca="1" si="103"/>
        <v>0</v>
      </c>
      <c r="BV17" s="65">
        <f t="shared" ca="1" si="103"/>
        <v>0</v>
      </c>
      <c r="BW17" s="65">
        <f t="shared" ca="1" si="103"/>
        <v>0</v>
      </c>
      <c r="BX17" s="65">
        <f t="shared" ca="1" si="103"/>
        <v>0</v>
      </c>
      <c r="BY17" s="65">
        <f t="shared" ca="1" si="103"/>
        <v>0</v>
      </c>
      <c r="BZ17" s="65">
        <f t="shared" ca="1" si="103"/>
        <v>0</v>
      </c>
      <c r="CA17" s="65">
        <f t="shared" ca="1" si="103"/>
        <v>0</v>
      </c>
      <c r="CB17" s="65">
        <f t="shared" ca="1" si="103"/>
        <v>0</v>
      </c>
      <c r="CC17" s="65">
        <f t="shared" ca="1" si="103"/>
        <v>4000</v>
      </c>
      <c r="CD17" s="65">
        <f t="shared" ca="1" si="103"/>
        <v>0</v>
      </c>
      <c r="CE17" s="65">
        <f t="shared" ca="1" si="103"/>
        <v>0</v>
      </c>
      <c r="CF17" s="65">
        <f t="shared" ca="1" si="103"/>
        <v>0</v>
      </c>
    </row>
    <row r="18" spans="2:84" s="53" customFormat="1" ht="12" x14ac:dyDescent="0.25">
      <c r="B18" s="50">
        <f>ROW()</f>
        <v>18</v>
      </c>
      <c r="O18" s="56"/>
      <c r="P18" s="57"/>
      <c r="Q18" s="58"/>
      <c r="U18" s="62"/>
      <c r="W18" s="61"/>
      <c r="X18" s="65">
        <f t="shared" ca="1" si="100"/>
        <v>0</v>
      </c>
      <c r="Y18" s="65">
        <f t="shared" ca="1" si="101"/>
        <v>0</v>
      </c>
      <c r="Z18" s="65">
        <f t="shared" ca="1" si="101"/>
        <v>0</v>
      </c>
      <c r="AA18" s="65">
        <f t="shared" ca="1" si="101"/>
        <v>0</v>
      </c>
      <c r="AB18" s="65">
        <f t="shared" ca="1" si="101"/>
        <v>0</v>
      </c>
      <c r="AC18" s="65">
        <f t="shared" ca="1" si="101"/>
        <v>0</v>
      </c>
      <c r="AD18" s="65">
        <f t="shared" ca="1" si="101"/>
        <v>0</v>
      </c>
      <c r="AE18" s="65">
        <f t="shared" ca="1" si="101"/>
        <v>0</v>
      </c>
      <c r="AF18" s="65">
        <f t="shared" ca="1" si="101"/>
        <v>0</v>
      </c>
      <c r="AG18" s="65">
        <f t="shared" ca="1" si="101"/>
        <v>0</v>
      </c>
      <c r="AH18" s="65">
        <f t="shared" ca="1" si="101"/>
        <v>0</v>
      </c>
      <c r="AI18" s="65">
        <f t="shared" ca="1" si="101"/>
        <v>0</v>
      </c>
      <c r="AJ18" s="65">
        <f t="shared" ca="1" si="103"/>
        <v>0</v>
      </c>
      <c r="AK18" s="65">
        <f t="shared" ca="1" si="103"/>
        <v>0</v>
      </c>
      <c r="AL18" s="65">
        <f t="shared" ca="1" si="103"/>
        <v>0</v>
      </c>
      <c r="AM18" s="65">
        <f t="shared" ca="1" si="103"/>
        <v>0</v>
      </c>
      <c r="AN18" s="65">
        <f t="shared" ca="1" si="103"/>
        <v>0</v>
      </c>
      <c r="AO18" s="65">
        <f t="shared" ca="1" si="103"/>
        <v>0</v>
      </c>
      <c r="AP18" s="65">
        <f t="shared" ca="1" si="103"/>
        <v>0</v>
      </c>
      <c r="AQ18" s="65">
        <f t="shared" ca="1" si="103"/>
        <v>0</v>
      </c>
      <c r="AR18" s="65">
        <f t="shared" ca="1" si="103"/>
        <v>0</v>
      </c>
      <c r="AS18" s="65">
        <f t="shared" ca="1" si="103"/>
        <v>0</v>
      </c>
      <c r="AT18" s="65">
        <f t="shared" ca="1" si="103"/>
        <v>0</v>
      </c>
      <c r="AU18" s="65">
        <f t="shared" ca="1" si="103"/>
        <v>0</v>
      </c>
      <c r="AV18" s="65">
        <f t="shared" ca="1" si="103"/>
        <v>0</v>
      </c>
      <c r="AW18" s="65">
        <f t="shared" ca="1" si="103"/>
        <v>0</v>
      </c>
      <c r="AX18" s="65">
        <f t="shared" ca="1" si="103"/>
        <v>0</v>
      </c>
      <c r="AY18" s="65">
        <f t="shared" ca="1" si="103"/>
        <v>0</v>
      </c>
      <c r="AZ18" s="65">
        <f t="shared" ca="1" si="103"/>
        <v>0</v>
      </c>
      <c r="BA18" s="65">
        <f t="shared" ca="1" si="103"/>
        <v>0</v>
      </c>
      <c r="BB18" s="65">
        <f t="shared" ca="1" si="103"/>
        <v>0</v>
      </c>
      <c r="BC18" s="65">
        <f t="shared" ca="1" si="103"/>
        <v>0</v>
      </c>
      <c r="BD18" s="65">
        <f t="shared" ca="1" si="103"/>
        <v>0</v>
      </c>
      <c r="BE18" s="65">
        <f t="shared" ca="1" si="103"/>
        <v>0</v>
      </c>
      <c r="BF18" s="65">
        <f t="shared" ca="1" si="103"/>
        <v>0</v>
      </c>
      <c r="BG18" s="65">
        <f t="shared" ca="1" si="103"/>
        <v>0</v>
      </c>
      <c r="BH18" s="65">
        <f t="shared" ca="1" si="103"/>
        <v>0</v>
      </c>
      <c r="BI18" s="65">
        <f t="shared" ca="1" si="103"/>
        <v>0</v>
      </c>
      <c r="BJ18" s="65">
        <f t="shared" ca="1" si="103"/>
        <v>0</v>
      </c>
      <c r="BK18" s="65">
        <f t="shared" ca="1" si="103"/>
        <v>0</v>
      </c>
      <c r="BL18" s="65">
        <f t="shared" ca="1" si="103"/>
        <v>0</v>
      </c>
      <c r="BM18" s="65">
        <f t="shared" ca="1" si="103"/>
        <v>0</v>
      </c>
      <c r="BN18" s="65">
        <f t="shared" ca="1" si="103"/>
        <v>0</v>
      </c>
      <c r="BO18" s="65">
        <f t="shared" ca="1" si="103"/>
        <v>0</v>
      </c>
      <c r="BP18" s="65">
        <f t="shared" ca="1" si="103"/>
        <v>0</v>
      </c>
      <c r="BQ18" s="65">
        <f t="shared" ca="1" si="103"/>
        <v>0</v>
      </c>
      <c r="BR18" s="65">
        <f t="shared" ca="1" si="103"/>
        <v>0</v>
      </c>
      <c r="BS18" s="65">
        <f t="shared" ca="1" si="103"/>
        <v>0</v>
      </c>
      <c r="BT18" s="65">
        <f t="shared" ca="1" si="103"/>
        <v>0</v>
      </c>
      <c r="BU18" s="65">
        <f t="shared" ca="1" si="103"/>
        <v>0</v>
      </c>
      <c r="BV18" s="65">
        <f t="shared" ca="1" si="103"/>
        <v>0</v>
      </c>
      <c r="BW18" s="65">
        <f t="shared" ca="1" si="103"/>
        <v>0</v>
      </c>
      <c r="BX18" s="65">
        <f t="shared" ca="1" si="103"/>
        <v>0</v>
      </c>
      <c r="BY18" s="65">
        <f t="shared" ca="1" si="103"/>
        <v>0</v>
      </c>
      <c r="BZ18" s="65">
        <f t="shared" ca="1" si="103"/>
        <v>0</v>
      </c>
      <c r="CA18" s="65">
        <f t="shared" ca="1" si="103"/>
        <v>0</v>
      </c>
      <c r="CB18" s="65">
        <f t="shared" ca="1" si="103"/>
        <v>0</v>
      </c>
      <c r="CC18" s="65">
        <f t="shared" ca="1" si="103"/>
        <v>1200</v>
      </c>
      <c r="CD18" s="65">
        <f t="shared" ca="1" si="103"/>
        <v>0</v>
      </c>
      <c r="CE18" s="65">
        <f t="shared" ca="1" si="103"/>
        <v>0</v>
      </c>
      <c r="CF18" s="65">
        <f t="shared" ca="1" si="103"/>
        <v>0</v>
      </c>
    </row>
    <row r="19" spans="2:84" s="53" customFormat="1" ht="12" x14ac:dyDescent="0.25">
      <c r="B19" s="50">
        <f>ROW()</f>
        <v>19</v>
      </c>
      <c r="O19" s="56"/>
      <c r="P19" s="57"/>
      <c r="Q19" s="58"/>
      <c r="U19" s="62"/>
      <c r="W19" s="61"/>
      <c r="X19" s="65">
        <f t="shared" ca="1" si="100"/>
        <v>0</v>
      </c>
      <c r="Y19" s="65">
        <f t="shared" ca="1" si="101"/>
        <v>0</v>
      </c>
      <c r="Z19" s="65">
        <f t="shared" ca="1" si="101"/>
        <v>0</v>
      </c>
      <c r="AA19" s="65">
        <f t="shared" ca="1" si="101"/>
        <v>0</v>
      </c>
      <c r="AB19" s="65">
        <f t="shared" ca="1" si="101"/>
        <v>0</v>
      </c>
      <c r="AC19" s="65">
        <f t="shared" ca="1" si="101"/>
        <v>0</v>
      </c>
      <c r="AD19" s="65">
        <f t="shared" ca="1" si="101"/>
        <v>0</v>
      </c>
      <c r="AE19" s="65">
        <f t="shared" ca="1" si="101"/>
        <v>0</v>
      </c>
      <c r="AF19" s="65">
        <f t="shared" ca="1" si="101"/>
        <v>0</v>
      </c>
      <c r="AG19" s="65">
        <f t="shared" ca="1" si="101"/>
        <v>0</v>
      </c>
      <c r="AH19" s="65">
        <f t="shared" ca="1" si="101"/>
        <v>0</v>
      </c>
      <c r="AI19" s="65">
        <f t="shared" ca="1" si="101"/>
        <v>0</v>
      </c>
      <c r="AJ19" s="65">
        <f t="shared" ca="1" si="103"/>
        <v>0</v>
      </c>
      <c r="AK19" s="65">
        <f t="shared" ca="1" si="103"/>
        <v>0</v>
      </c>
      <c r="AL19" s="65">
        <f t="shared" ca="1" si="103"/>
        <v>0</v>
      </c>
      <c r="AM19" s="65">
        <f t="shared" ca="1" si="103"/>
        <v>0</v>
      </c>
      <c r="AN19" s="65">
        <f t="shared" ca="1" si="103"/>
        <v>0</v>
      </c>
      <c r="AO19" s="65">
        <f t="shared" ca="1" si="103"/>
        <v>0</v>
      </c>
      <c r="AP19" s="65">
        <f t="shared" ca="1" si="103"/>
        <v>0</v>
      </c>
      <c r="AQ19" s="65">
        <f t="shared" ca="1" si="103"/>
        <v>0</v>
      </c>
      <c r="AR19" s="65">
        <f t="shared" ca="1" si="103"/>
        <v>0</v>
      </c>
      <c r="AS19" s="65">
        <f t="shared" ca="1" si="103"/>
        <v>0</v>
      </c>
      <c r="AT19" s="65">
        <f t="shared" ca="1" si="103"/>
        <v>0</v>
      </c>
      <c r="AU19" s="65">
        <f t="shared" ca="1" si="103"/>
        <v>0</v>
      </c>
      <c r="AV19" s="65">
        <f t="shared" ca="1" si="103"/>
        <v>0</v>
      </c>
      <c r="AW19" s="65">
        <f t="shared" ca="1" si="103"/>
        <v>0</v>
      </c>
      <c r="AX19" s="65">
        <f t="shared" ca="1" si="103"/>
        <v>0</v>
      </c>
      <c r="AY19" s="65">
        <f t="shared" ca="1" si="103"/>
        <v>0</v>
      </c>
      <c r="AZ19" s="65">
        <f t="shared" ca="1" si="103"/>
        <v>0</v>
      </c>
      <c r="BA19" s="65">
        <f t="shared" ca="1" si="103"/>
        <v>0</v>
      </c>
      <c r="BB19" s="65">
        <f t="shared" ca="1" si="103"/>
        <v>0</v>
      </c>
      <c r="BC19" s="65">
        <f t="shared" ca="1" si="103"/>
        <v>0</v>
      </c>
      <c r="BD19" s="65">
        <f t="shared" ca="1" si="103"/>
        <v>0</v>
      </c>
      <c r="BE19" s="65">
        <f t="shared" ca="1" si="103"/>
        <v>0</v>
      </c>
      <c r="BF19" s="65">
        <f t="shared" ca="1" si="103"/>
        <v>0</v>
      </c>
      <c r="BG19" s="65">
        <f t="shared" ca="1" si="103"/>
        <v>0</v>
      </c>
      <c r="BH19" s="65">
        <f t="shared" ca="1" si="103"/>
        <v>0</v>
      </c>
      <c r="BI19" s="65">
        <f t="shared" ca="1" si="103"/>
        <v>0</v>
      </c>
      <c r="BJ19" s="65">
        <f t="shared" ca="1" si="103"/>
        <v>0</v>
      </c>
      <c r="BK19" s="65">
        <f t="shared" ca="1" si="103"/>
        <v>0</v>
      </c>
      <c r="BL19" s="65">
        <f t="shared" ca="1" si="103"/>
        <v>0</v>
      </c>
      <c r="BM19" s="65">
        <f t="shared" ca="1" si="103"/>
        <v>0</v>
      </c>
      <c r="BN19" s="65">
        <f t="shared" ca="1" si="103"/>
        <v>0</v>
      </c>
      <c r="BO19" s="65">
        <f t="shared" ca="1" si="103"/>
        <v>0</v>
      </c>
      <c r="BP19" s="65">
        <f t="shared" ca="1" si="103"/>
        <v>0</v>
      </c>
      <c r="BQ19" s="65">
        <f t="shared" ca="1" si="103"/>
        <v>0</v>
      </c>
      <c r="BR19" s="65">
        <f t="shared" ca="1" si="103"/>
        <v>0</v>
      </c>
      <c r="BS19" s="65">
        <f t="shared" ca="1" si="103"/>
        <v>0</v>
      </c>
      <c r="BT19" s="65">
        <f t="shared" ca="1" si="103"/>
        <v>0</v>
      </c>
      <c r="BU19" s="65">
        <f t="shared" ca="1" si="103"/>
        <v>0</v>
      </c>
      <c r="BV19" s="65">
        <f t="shared" ca="1" si="103"/>
        <v>0</v>
      </c>
      <c r="BW19" s="65">
        <f t="shared" ca="1" si="103"/>
        <v>0</v>
      </c>
      <c r="BX19" s="65">
        <f t="shared" ca="1" si="103"/>
        <v>0</v>
      </c>
      <c r="BY19" s="65">
        <f t="shared" ca="1" si="103"/>
        <v>0</v>
      </c>
      <c r="BZ19" s="65">
        <f t="shared" ca="1" si="103"/>
        <v>0</v>
      </c>
      <c r="CA19" s="65">
        <f t="shared" ca="1" si="103"/>
        <v>0</v>
      </c>
      <c r="CB19" s="65">
        <f t="shared" ca="1" si="103"/>
        <v>100</v>
      </c>
      <c r="CC19" s="65">
        <f t="shared" ca="1" si="103"/>
        <v>100</v>
      </c>
      <c r="CD19" s="65">
        <f t="shared" ca="1" si="103"/>
        <v>100</v>
      </c>
      <c r="CE19" s="65">
        <f t="shared" ca="1" si="103"/>
        <v>0</v>
      </c>
      <c r="CF19" s="65">
        <f t="shared" ca="1" si="103"/>
        <v>0</v>
      </c>
    </row>
    <row r="20" spans="2:84" s="53" customFormat="1" ht="12" x14ac:dyDescent="0.25">
      <c r="B20" s="50">
        <f>ROW()</f>
        <v>20</v>
      </c>
      <c r="O20" s="56"/>
      <c r="P20" s="57"/>
      <c r="Q20" s="58"/>
      <c r="U20" s="62"/>
      <c r="W20" s="61"/>
      <c r="X20" s="65">
        <f t="shared" ca="1" si="100"/>
        <v>0</v>
      </c>
      <c r="Y20" s="65">
        <f t="shared" ca="1" si="101"/>
        <v>0</v>
      </c>
      <c r="Z20" s="65">
        <f t="shared" ca="1" si="101"/>
        <v>0</v>
      </c>
      <c r="AA20" s="65">
        <f t="shared" ca="1" si="101"/>
        <v>0</v>
      </c>
      <c r="AB20" s="65">
        <f t="shared" ca="1" si="101"/>
        <v>0</v>
      </c>
      <c r="AC20" s="65">
        <f t="shared" ca="1" si="101"/>
        <v>0</v>
      </c>
      <c r="AD20" s="65">
        <f t="shared" ca="1" si="101"/>
        <v>0</v>
      </c>
      <c r="AE20" s="65">
        <f t="shared" ca="1" si="101"/>
        <v>0</v>
      </c>
      <c r="AF20" s="65">
        <f t="shared" ca="1" si="101"/>
        <v>0</v>
      </c>
      <c r="AG20" s="65">
        <f t="shared" ca="1" si="101"/>
        <v>0</v>
      </c>
      <c r="AH20" s="65">
        <f t="shared" ca="1" si="101"/>
        <v>0</v>
      </c>
      <c r="AI20" s="65">
        <f t="shared" ca="1" si="101"/>
        <v>0</v>
      </c>
      <c r="AJ20" s="65">
        <f t="shared" ca="1" si="103"/>
        <v>0</v>
      </c>
      <c r="AK20" s="65">
        <f t="shared" ca="1" si="103"/>
        <v>0</v>
      </c>
      <c r="AL20" s="65">
        <f t="shared" ca="1" si="103"/>
        <v>0</v>
      </c>
      <c r="AM20" s="65">
        <f t="shared" ca="1" si="103"/>
        <v>0</v>
      </c>
      <c r="AN20" s="65">
        <f t="shared" ca="1" si="103"/>
        <v>0</v>
      </c>
      <c r="AO20" s="65">
        <f t="shared" ca="1" si="103"/>
        <v>0</v>
      </c>
      <c r="AP20" s="65">
        <f t="shared" ca="1" si="103"/>
        <v>0</v>
      </c>
      <c r="AQ20" s="65">
        <f t="shared" ca="1" si="103"/>
        <v>0</v>
      </c>
      <c r="AR20" s="65">
        <f t="shared" ca="1" si="103"/>
        <v>0</v>
      </c>
      <c r="AS20" s="65">
        <f t="shared" ca="1" si="103"/>
        <v>0</v>
      </c>
      <c r="AT20" s="65">
        <f t="shared" ca="1" si="103"/>
        <v>0</v>
      </c>
      <c r="AU20" s="65">
        <f t="shared" ca="1" si="103"/>
        <v>0</v>
      </c>
      <c r="AV20" s="65">
        <f t="shared" ca="1" si="103"/>
        <v>0</v>
      </c>
      <c r="AW20" s="65">
        <f t="shared" ca="1" si="103"/>
        <v>0</v>
      </c>
      <c r="AX20" s="65">
        <f t="shared" ca="1" si="103"/>
        <v>0</v>
      </c>
      <c r="AY20" s="65">
        <f t="shared" ca="1" si="103"/>
        <v>0</v>
      </c>
      <c r="AZ20" s="65">
        <f t="shared" ca="1" si="103"/>
        <v>0</v>
      </c>
      <c r="BA20" s="65">
        <f t="shared" ca="1" si="103"/>
        <v>0</v>
      </c>
      <c r="BB20" s="65">
        <f t="shared" ca="1" si="103"/>
        <v>0</v>
      </c>
      <c r="BC20" s="65">
        <f t="shared" ca="1" si="103"/>
        <v>0</v>
      </c>
      <c r="BD20" s="65">
        <f t="shared" ca="1" si="103"/>
        <v>0</v>
      </c>
      <c r="BE20" s="65">
        <f t="shared" ca="1" si="103"/>
        <v>0</v>
      </c>
      <c r="BF20" s="65">
        <f t="shared" ca="1" si="103"/>
        <v>0</v>
      </c>
      <c r="BG20" s="65">
        <f t="shared" ca="1" si="103"/>
        <v>0</v>
      </c>
      <c r="BH20" s="65">
        <f t="shared" ca="1" si="103"/>
        <v>0</v>
      </c>
      <c r="BI20" s="65">
        <f t="shared" ca="1" si="103"/>
        <v>0</v>
      </c>
      <c r="BJ20" s="65">
        <f t="shared" ca="1" si="103"/>
        <v>0</v>
      </c>
      <c r="BK20" s="65">
        <f t="shared" ca="1" si="103"/>
        <v>0</v>
      </c>
      <c r="BL20" s="65">
        <f t="shared" ca="1" si="103"/>
        <v>0</v>
      </c>
      <c r="BM20" s="65">
        <f t="shared" ca="1" si="103"/>
        <v>0</v>
      </c>
      <c r="BN20" s="65">
        <f t="shared" ca="1" si="103"/>
        <v>0</v>
      </c>
      <c r="BO20" s="65">
        <f t="shared" ca="1" si="103"/>
        <v>0</v>
      </c>
      <c r="BP20" s="65">
        <f t="shared" ca="1" si="103"/>
        <v>0</v>
      </c>
      <c r="BQ20" s="65">
        <f t="shared" ca="1" si="103"/>
        <v>0</v>
      </c>
      <c r="BR20" s="65">
        <f t="shared" ca="1" si="103"/>
        <v>0</v>
      </c>
      <c r="BS20" s="65">
        <f t="shared" ca="1" si="103"/>
        <v>0</v>
      </c>
      <c r="BT20" s="65">
        <f t="shared" ca="1" si="103"/>
        <v>0</v>
      </c>
      <c r="BU20" s="65">
        <f t="shared" ca="1" si="103"/>
        <v>0</v>
      </c>
      <c r="BV20" s="65">
        <f t="shared" ca="1" si="103"/>
        <v>0</v>
      </c>
      <c r="BW20" s="65">
        <f t="shared" ca="1" si="103"/>
        <v>0</v>
      </c>
      <c r="BX20" s="65">
        <f t="shared" ca="1" si="103"/>
        <v>0</v>
      </c>
      <c r="BY20" s="65">
        <f t="shared" ca="1" si="103"/>
        <v>0</v>
      </c>
      <c r="BZ20" s="65">
        <f t="shared" ca="1" si="103"/>
        <v>0</v>
      </c>
      <c r="CA20" s="65">
        <f t="shared" ca="1" si="103"/>
        <v>0</v>
      </c>
      <c r="CB20" s="65">
        <f t="shared" ca="1" si="103"/>
        <v>0</v>
      </c>
      <c r="CC20" s="65">
        <f t="shared" ca="1" si="103"/>
        <v>0</v>
      </c>
      <c r="CD20" s="65">
        <f t="shared" ca="1" si="103"/>
        <v>0</v>
      </c>
      <c r="CE20" s="65">
        <f t="shared" ca="1" si="103"/>
        <v>0</v>
      </c>
      <c r="CF20" s="65">
        <f t="shared" ca="1" si="103"/>
        <v>0</v>
      </c>
    </row>
    <row r="21" spans="2:84" s="53" customFormat="1" ht="12" x14ac:dyDescent="0.25">
      <c r="B21" s="50">
        <f>ROW()</f>
        <v>21</v>
      </c>
      <c r="O21" s="56"/>
      <c r="P21" s="57"/>
      <c r="Q21" s="58"/>
      <c r="U21" s="62"/>
      <c r="W21" s="61"/>
      <c r="X21" s="65">
        <f t="shared" ca="1" si="100"/>
        <v>0</v>
      </c>
      <c r="Y21" s="65">
        <f t="shared" ca="1" si="101"/>
        <v>0</v>
      </c>
      <c r="Z21" s="65">
        <f t="shared" ca="1" si="101"/>
        <v>0</v>
      </c>
      <c r="AA21" s="65">
        <f t="shared" ca="1" si="101"/>
        <v>0</v>
      </c>
      <c r="AB21" s="65">
        <f t="shared" ca="1" si="101"/>
        <v>0</v>
      </c>
      <c r="AC21" s="65">
        <f t="shared" ca="1" si="101"/>
        <v>0</v>
      </c>
      <c r="AD21" s="65">
        <f t="shared" ca="1" si="101"/>
        <v>0</v>
      </c>
      <c r="AE21" s="65">
        <f t="shared" ca="1" si="101"/>
        <v>0</v>
      </c>
      <c r="AF21" s="65">
        <f t="shared" ca="1" si="101"/>
        <v>0</v>
      </c>
      <c r="AG21" s="65">
        <f t="shared" ca="1" si="101"/>
        <v>0</v>
      </c>
      <c r="AH21" s="65">
        <f t="shared" ca="1" si="101"/>
        <v>0</v>
      </c>
      <c r="AI21" s="65">
        <f t="shared" ca="1" si="101"/>
        <v>0</v>
      </c>
      <c r="AJ21" s="65">
        <f t="shared" ca="1" si="103"/>
        <v>0</v>
      </c>
      <c r="AK21" s="65">
        <f t="shared" ca="1" si="103"/>
        <v>0</v>
      </c>
      <c r="AL21" s="65">
        <f t="shared" ca="1" si="103"/>
        <v>0</v>
      </c>
      <c r="AM21" s="65">
        <f t="shared" ca="1" si="103"/>
        <v>0</v>
      </c>
      <c r="AN21" s="65">
        <f t="shared" ca="1" si="103"/>
        <v>0</v>
      </c>
      <c r="AO21" s="65">
        <f t="shared" ca="1" si="103"/>
        <v>0</v>
      </c>
      <c r="AP21" s="65">
        <f t="shared" ca="1" si="103"/>
        <v>0</v>
      </c>
      <c r="AQ21" s="65">
        <f t="shared" ca="1" si="103"/>
        <v>0</v>
      </c>
      <c r="AR21" s="65">
        <f t="shared" ca="1" si="103"/>
        <v>0</v>
      </c>
      <c r="AS21" s="65">
        <f t="shared" ca="1" si="103"/>
        <v>0</v>
      </c>
      <c r="AT21" s="65">
        <f t="shared" ca="1" si="103"/>
        <v>0</v>
      </c>
      <c r="AU21" s="65">
        <f t="shared" ca="1" si="103"/>
        <v>0</v>
      </c>
      <c r="AV21" s="65">
        <f t="shared" ca="1" si="103"/>
        <v>0</v>
      </c>
      <c r="AW21" s="65">
        <f t="shared" ca="1" si="103"/>
        <v>0</v>
      </c>
      <c r="AX21" s="65">
        <f t="shared" ca="1" si="103"/>
        <v>0</v>
      </c>
      <c r="AY21" s="65">
        <f t="shared" ca="1" si="103"/>
        <v>0</v>
      </c>
      <c r="AZ21" s="65">
        <f t="shared" ca="1" si="103"/>
        <v>0</v>
      </c>
      <c r="BA21" s="65">
        <f t="shared" ca="1" si="103"/>
        <v>0</v>
      </c>
      <c r="BB21" s="65">
        <f t="shared" ca="1" si="103"/>
        <v>0</v>
      </c>
      <c r="BC21" s="65">
        <f t="shared" ca="1" si="103"/>
        <v>0</v>
      </c>
      <c r="BD21" s="65">
        <f t="shared" ca="1" si="103"/>
        <v>0</v>
      </c>
      <c r="BE21" s="65">
        <f t="shared" ca="1" si="103"/>
        <v>0</v>
      </c>
      <c r="BF21" s="65">
        <f t="shared" ca="1" si="103"/>
        <v>0</v>
      </c>
      <c r="BG21" s="65">
        <f t="shared" ca="1" si="103"/>
        <v>0</v>
      </c>
      <c r="BH21" s="65">
        <f t="shared" ca="1" si="103"/>
        <v>0</v>
      </c>
      <c r="BI21" s="65">
        <f t="shared" ref="AJ21:CF26" ca="1" si="104">SUMIFS(INDIRECT("Prcsses!"&amp;ADDRESS($B21,$X$2)&amp;":"&amp;ADDRESS($B21,$X$2-1+$P$8)),INDIRECT("Prcsses!"&amp;ADDRESS($B$8,$X$2)&amp;":"&amp;ADDRESS($B$8,$X$2-1+$P$8)),BI$8)</f>
        <v>0</v>
      </c>
      <c r="BJ21" s="65">
        <f t="shared" ca="1" si="104"/>
        <v>0</v>
      </c>
      <c r="BK21" s="65">
        <f t="shared" ca="1" si="104"/>
        <v>0</v>
      </c>
      <c r="BL21" s="65">
        <f t="shared" ca="1" si="104"/>
        <v>0</v>
      </c>
      <c r="BM21" s="65">
        <f t="shared" ca="1" si="104"/>
        <v>0</v>
      </c>
      <c r="BN21" s="65">
        <f t="shared" ca="1" si="104"/>
        <v>0</v>
      </c>
      <c r="BO21" s="65">
        <f t="shared" ca="1" si="104"/>
        <v>0</v>
      </c>
      <c r="BP21" s="65">
        <f t="shared" ca="1" si="104"/>
        <v>0</v>
      </c>
      <c r="BQ21" s="65">
        <f t="shared" ca="1" si="104"/>
        <v>0</v>
      </c>
      <c r="BR21" s="65">
        <f t="shared" ca="1" si="104"/>
        <v>0</v>
      </c>
      <c r="BS21" s="65">
        <f t="shared" ca="1" si="104"/>
        <v>0</v>
      </c>
      <c r="BT21" s="65">
        <f t="shared" ca="1" si="104"/>
        <v>0</v>
      </c>
      <c r="BU21" s="65">
        <f t="shared" ca="1" si="104"/>
        <v>0</v>
      </c>
      <c r="BV21" s="65">
        <f t="shared" ca="1" si="104"/>
        <v>0</v>
      </c>
      <c r="BW21" s="65">
        <f t="shared" ca="1" si="104"/>
        <v>0</v>
      </c>
      <c r="BX21" s="65">
        <f t="shared" ca="1" si="104"/>
        <v>0</v>
      </c>
      <c r="BY21" s="65">
        <f t="shared" ca="1" si="104"/>
        <v>0</v>
      </c>
      <c r="BZ21" s="65">
        <f t="shared" ca="1" si="104"/>
        <v>0</v>
      </c>
      <c r="CA21" s="65">
        <f t="shared" ca="1" si="104"/>
        <v>0</v>
      </c>
      <c r="CB21" s="65">
        <f t="shared" ca="1" si="104"/>
        <v>0</v>
      </c>
      <c r="CC21" s="65">
        <f t="shared" ca="1" si="104"/>
        <v>0</v>
      </c>
      <c r="CD21" s="65">
        <f t="shared" ca="1" si="104"/>
        <v>0</v>
      </c>
      <c r="CE21" s="65">
        <f t="shared" ca="1" si="104"/>
        <v>0</v>
      </c>
      <c r="CF21" s="65">
        <f t="shared" ca="1" si="104"/>
        <v>0</v>
      </c>
    </row>
    <row r="22" spans="2:84" s="53" customFormat="1" ht="12" x14ac:dyDescent="0.25">
      <c r="B22" s="50">
        <f>ROW()</f>
        <v>22</v>
      </c>
      <c r="O22" s="56"/>
      <c r="P22" s="57"/>
      <c r="Q22" s="58"/>
      <c r="U22" s="62"/>
      <c r="W22" s="61"/>
      <c r="X22" s="65">
        <f t="shared" ca="1" si="100"/>
        <v>0</v>
      </c>
      <c r="Y22" s="65">
        <f t="shared" ca="1" si="101"/>
        <v>0</v>
      </c>
      <c r="Z22" s="65">
        <f t="shared" ca="1" si="101"/>
        <v>0</v>
      </c>
      <c r="AA22" s="65">
        <f t="shared" ca="1" si="101"/>
        <v>0</v>
      </c>
      <c r="AB22" s="65">
        <f t="shared" ca="1" si="101"/>
        <v>0</v>
      </c>
      <c r="AC22" s="65">
        <f t="shared" ca="1" si="101"/>
        <v>0</v>
      </c>
      <c r="AD22" s="65">
        <f t="shared" ca="1" si="101"/>
        <v>0</v>
      </c>
      <c r="AE22" s="65">
        <f t="shared" ca="1" si="101"/>
        <v>0</v>
      </c>
      <c r="AF22" s="65">
        <f t="shared" ca="1" si="101"/>
        <v>0</v>
      </c>
      <c r="AG22" s="65">
        <f t="shared" ca="1" si="101"/>
        <v>0</v>
      </c>
      <c r="AH22" s="65">
        <f t="shared" ca="1" si="101"/>
        <v>0</v>
      </c>
      <c r="AI22" s="65">
        <f t="shared" ca="1" si="101"/>
        <v>0</v>
      </c>
      <c r="AJ22" s="65">
        <f t="shared" ca="1" si="104"/>
        <v>0</v>
      </c>
      <c r="AK22" s="65">
        <f t="shared" ca="1" si="104"/>
        <v>0</v>
      </c>
      <c r="AL22" s="65">
        <f t="shared" ca="1" si="104"/>
        <v>0</v>
      </c>
      <c r="AM22" s="65">
        <f t="shared" ca="1" si="104"/>
        <v>0</v>
      </c>
      <c r="AN22" s="65">
        <f t="shared" ca="1" si="104"/>
        <v>0</v>
      </c>
      <c r="AO22" s="65">
        <f t="shared" ca="1" si="104"/>
        <v>0</v>
      </c>
      <c r="AP22" s="65">
        <f t="shared" ca="1" si="104"/>
        <v>0</v>
      </c>
      <c r="AQ22" s="65">
        <f t="shared" ca="1" si="104"/>
        <v>0</v>
      </c>
      <c r="AR22" s="65">
        <f t="shared" ca="1" si="104"/>
        <v>0</v>
      </c>
      <c r="AS22" s="65">
        <f t="shared" ca="1" si="104"/>
        <v>0</v>
      </c>
      <c r="AT22" s="65">
        <f t="shared" ca="1" si="104"/>
        <v>0</v>
      </c>
      <c r="AU22" s="65">
        <f t="shared" ca="1" si="104"/>
        <v>0</v>
      </c>
      <c r="AV22" s="65">
        <f t="shared" ca="1" si="104"/>
        <v>0</v>
      </c>
      <c r="AW22" s="65">
        <f t="shared" ca="1" si="104"/>
        <v>0</v>
      </c>
      <c r="AX22" s="65">
        <f t="shared" ca="1" si="104"/>
        <v>0</v>
      </c>
      <c r="AY22" s="65">
        <f t="shared" ca="1" si="104"/>
        <v>0</v>
      </c>
      <c r="AZ22" s="65">
        <f t="shared" ca="1" si="104"/>
        <v>0</v>
      </c>
      <c r="BA22" s="65">
        <f t="shared" ca="1" si="104"/>
        <v>0</v>
      </c>
      <c r="BB22" s="65">
        <f t="shared" ca="1" si="104"/>
        <v>0</v>
      </c>
      <c r="BC22" s="65">
        <f t="shared" ca="1" si="104"/>
        <v>0</v>
      </c>
      <c r="BD22" s="65">
        <f t="shared" ca="1" si="104"/>
        <v>0</v>
      </c>
      <c r="BE22" s="65">
        <f t="shared" ca="1" si="104"/>
        <v>0</v>
      </c>
      <c r="BF22" s="65">
        <f t="shared" ca="1" si="104"/>
        <v>0</v>
      </c>
      <c r="BG22" s="65">
        <f t="shared" ca="1" si="104"/>
        <v>0</v>
      </c>
      <c r="BH22" s="65">
        <f t="shared" ca="1" si="104"/>
        <v>0</v>
      </c>
      <c r="BI22" s="65">
        <f t="shared" ca="1" si="104"/>
        <v>0</v>
      </c>
      <c r="BJ22" s="65">
        <f t="shared" ca="1" si="104"/>
        <v>0</v>
      </c>
      <c r="BK22" s="65">
        <f t="shared" ca="1" si="104"/>
        <v>0</v>
      </c>
      <c r="BL22" s="65">
        <f t="shared" ca="1" si="104"/>
        <v>0</v>
      </c>
      <c r="BM22" s="65">
        <f t="shared" ca="1" si="104"/>
        <v>0</v>
      </c>
      <c r="BN22" s="65">
        <f t="shared" ca="1" si="104"/>
        <v>0</v>
      </c>
      <c r="BO22" s="65">
        <f t="shared" ca="1" si="104"/>
        <v>0</v>
      </c>
      <c r="BP22" s="65">
        <f t="shared" ca="1" si="104"/>
        <v>0</v>
      </c>
      <c r="BQ22" s="65">
        <f t="shared" ca="1" si="104"/>
        <v>0</v>
      </c>
      <c r="BR22" s="65">
        <f t="shared" ca="1" si="104"/>
        <v>0</v>
      </c>
      <c r="BS22" s="65">
        <f t="shared" ca="1" si="104"/>
        <v>0</v>
      </c>
      <c r="BT22" s="65">
        <f t="shared" ca="1" si="104"/>
        <v>0</v>
      </c>
      <c r="BU22" s="65">
        <f t="shared" ca="1" si="104"/>
        <v>0</v>
      </c>
      <c r="BV22" s="65">
        <f t="shared" ca="1" si="104"/>
        <v>0</v>
      </c>
      <c r="BW22" s="65">
        <f t="shared" ca="1" si="104"/>
        <v>0</v>
      </c>
      <c r="BX22" s="65">
        <f t="shared" ca="1" si="104"/>
        <v>0</v>
      </c>
      <c r="BY22" s="65">
        <f t="shared" ca="1" si="104"/>
        <v>0</v>
      </c>
      <c r="BZ22" s="65">
        <f t="shared" ca="1" si="104"/>
        <v>0</v>
      </c>
      <c r="CA22" s="65">
        <f t="shared" ca="1" si="104"/>
        <v>100</v>
      </c>
      <c r="CB22" s="65">
        <f t="shared" ca="1" si="104"/>
        <v>3500</v>
      </c>
      <c r="CC22" s="65">
        <f t="shared" ca="1" si="104"/>
        <v>3300</v>
      </c>
      <c r="CD22" s="65">
        <f t="shared" ca="1" si="104"/>
        <v>1300</v>
      </c>
      <c r="CE22" s="65">
        <f t="shared" ca="1" si="104"/>
        <v>700</v>
      </c>
      <c r="CF22" s="65">
        <f t="shared" ca="1" si="104"/>
        <v>0</v>
      </c>
    </row>
    <row r="23" spans="2:84" s="53" customFormat="1" ht="12" x14ac:dyDescent="0.25">
      <c r="B23" s="50">
        <f>ROW()</f>
        <v>23</v>
      </c>
      <c r="O23" s="56"/>
      <c r="P23" s="57"/>
      <c r="Q23" s="58"/>
      <c r="U23" s="62"/>
      <c r="W23" s="61"/>
      <c r="X23" s="65">
        <f t="shared" ca="1" si="100"/>
        <v>0</v>
      </c>
      <c r="Y23" s="65">
        <f t="shared" ca="1" si="101"/>
        <v>0</v>
      </c>
      <c r="Z23" s="65">
        <f t="shared" ca="1" si="101"/>
        <v>0</v>
      </c>
      <c r="AA23" s="65">
        <f t="shared" ca="1" si="101"/>
        <v>0</v>
      </c>
      <c r="AB23" s="65">
        <f t="shared" ca="1" si="101"/>
        <v>0</v>
      </c>
      <c r="AC23" s="65">
        <f t="shared" ca="1" si="101"/>
        <v>0</v>
      </c>
      <c r="AD23" s="65">
        <f t="shared" ca="1" si="101"/>
        <v>0</v>
      </c>
      <c r="AE23" s="65">
        <f t="shared" ca="1" si="101"/>
        <v>0</v>
      </c>
      <c r="AF23" s="65">
        <f t="shared" ca="1" si="101"/>
        <v>0</v>
      </c>
      <c r="AG23" s="65">
        <f t="shared" ca="1" si="101"/>
        <v>0</v>
      </c>
      <c r="AH23" s="65">
        <f t="shared" ca="1" si="101"/>
        <v>0</v>
      </c>
      <c r="AI23" s="65">
        <f t="shared" ca="1" si="101"/>
        <v>0</v>
      </c>
      <c r="AJ23" s="65">
        <f t="shared" ca="1" si="104"/>
        <v>0</v>
      </c>
      <c r="AK23" s="65">
        <f t="shared" ca="1" si="104"/>
        <v>0</v>
      </c>
      <c r="AL23" s="65">
        <f t="shared" ca="1" si="104"/>
        <v>0</v>
      </c>
      <c r="AM23" s="65">
        <f t="shared" ca="1" si="104"/>
        <v>0</v>
      </c>
      <c r="AN23" s="65">
        <f t="shared" ca="1" si="104"/>
        <v>0</v>
      </c>
      <c r="AO23" s="65">
        <f t="shared" ca="1" si="104"/>
        <v>0</v>
      </c>
      <c r="AP23" s="65">
        <f t="shared" ca="1" si="104"/>
        <v>0</v>
      </c>
      <c r="AQ23" s="65">
        <f t="shared" ca="1" si="104"/>
        <v>0</v>
      </c>
      <c r="AR23" s="65">
        <f t="shared" ca="1" si="104"/>
        <v>0</v>
      </c>
      <c r="AS23" s="65">
        <f t="shared" ca="1" si="104"/>
        <v>0</v>
      </c>
      <c r="AT23" s="65">
        <f t="shared" ca="1" si="104"/>
        <v>0</v>
      </c>
      <c r="AU23" s="65">
        <f t="shared" ca="1" si="104"/>
        <v>0</v>
      </c>
      <c r="AV23" s="65">
        <f t="shared" ca="1" si="104"/>
        <v>0</v>
      </c>
      <c r="AW23" s="65">
        <f t="shared" ca="1" si="104"/>
        <v>0</v>
      </c>
      <c r="AX23" s="65">
        <f t="shared" ca="1" si="104"/>
        <v>0</v>
      </c>
      <c r="AY23" s="65">
        <f t="shared" ca="1" si="104"/>
        <v>0</v>
      </c>
      <c r="AZ23" s="65">
        <f t="shared" ca="1" si="104"/>
        <v>0</v>
      </c>
      <c r="BA23" s="65">
        <f t="shared" ca="1" si="104"/>
        <v>0</v>
      </c>
      <c r="BB23" s="65">
        <f t="shared" ca="1" si="104"/>
        <v>0</v>
      </c>
      <c r="BC23" s="65">
        <f t="shared" ca="1" si="104"/>
        <v>0</v>
      </c>
      <c r="BD23" s="65">
        <f t="shared" ca="1" si="104"/>
        <v>0</v>
      </c>
      <c r="BE23" s="65">
        <f t="shared" ca="1" si="104"/>
        <v>0</v>
      </c>
      <c r="BF23" s="65">
        <f t="shared" ca="1" si="104"/>
        <v>0</v>
      </c>
      <c r="BG23" s="65">
        <f t="shared" ca="1" si="104"/>
        <v>0</v>
      </c>
      <c r="BH23" s="65">
        <f t="shared" ca="1" si="104"/>
        <v>0</v>
      </c>
      <c r="BI23" s="65">
        <f t="shared" ca="1" si="104"/>
        <v>0</v>
      </c>
      <c r="BJ23" s="65">
        <f t="shared" ca="1" si="104"/>
        <v>0</v>
      </c>
      <c r="BK23" s="65">
        <f t="shared" ca="1" si="104"/>
        <v>0</v>
      </c>
      <c r="BL23" s="65">
        <f t="shared" ca="1" si="104"/>
        <v>0</v>
      </c>
      <c r="BM23" s="65">
        <f t="shared" ca="1" si="104"/>
        <v>0</v>
      </c>
      <c r="BN23" s="65">
        <f t="shared" ca="1" si="104"/>
        <v>0</v>
      </c>
      <c r="BO23" s="65">
        <f t="shared" ca="1" si="104"/>
        <v>0</v>
      </c>
      <c r="BP23" s="65">
        <f t="shared" ca="1" si="104"/>
        <v>0</v>
      </c>
      <c r="BQ23" s="65">
        <f t="shared" ca="1" si="104"/>
        <v>0</v>
      </c>
      <c r="BR23" s="65">
        <f t="shared" ca="1" si="104"/>
        <v>0</v>
      </c>
      <c r="BS23" s="65">
        <f t="shared" ca="1" si="104"/>
        <v>0</v>
      </c>
      <c r="BT23" s="65">
        <f t="shared" ca="1" si="104"/>
        <v>0</v>
      </c>
      <c r="BU23" s="65">
        <f t="shared" ca="1" si="104"/>
        <v>0</v>
      </c>
      <c r="BV23" s="65">
        <f t="shared" ca="1" si="104"/>
        <v>0</v>
      </c>
      <c r="BW23" s="65">
        <f t="shared" ca="1" si="104"/>
        <v>0</v>
      </c>
      <c r="BX23" s="65">
        <f t="shared" ca="1" si="104"/>
        <v>0</v>
      </c>
      <c r="BY23" s="65">
        <f t="shared" ca="1" si="104"/>
        <v>0</v>
      </c>
      <c r="BZ23" s="65">
        <f t="shared" ca="1" si="104"/>
        <v>0</v>
      </c>
      <c r="CA23" s="65">
        <f t="shared" ca="1" si="104"/>
        <v>0</v>
      </c>
      <c r="CB23" s="65">
        <f t="shared" ca="1" si="104"/>
        <v>0</v>
      </c>
      <c r="CC23" s="65">
        <f t="shared" ca="1" si="104"/>
        <v>0</v>
      </c>
      <c r="CD23" s="65">
        <f t="shared" ca="1" si="104"/>
        <v>300</v>
      </c>
      <c r="CE23" s="65">
        <f t="shared" ca="1" si="104"/>
        <v>700</v>
      </c>
      <c r="CF23" s="65">
        <f t="shared" ca="1" si="104"/>
        <v>0</v>
      </c>
    </row>
    <row r="24" spans="2:84" s="53" customFormat="1" ht="12" x14ac:dyDescent="0.25">
      <c r="B24" s="50">
        <f>ROW()</f>
        <v>24</v>
      </c>
      <c r="O24" s="56"/>
      <c r="P24" s="57"/>
      <c r="Q24" s="58"/>
      <c r="U24" s="62"/>
      <c r="W24" s="61"/>
      <c r="X24" s="65">
        <f t="shared" ca="1" si="100"/>
        <v>0</v>
      </c>
      <c r="Y24" s="65">
        <f t="shared" ca="1" si="101"/>
        <v>0</v>
      </c>
      <c r="Z24" s="65">
        <f t="shared" ca="1" si="101"/>
        <v>0</v>
      </c>
      <c r="AA24" s="65">
        <f t="shared" ca="1" si="101"/>
        <v>0</v>
      </c>
      <c r="AB24" s="65">
        <f t="shared" ca="1" si="101"/>
        <v>0</v>
      </c>
      <c r="AC24" s="65">
        <f t="shared" ca="1" si="101"/>
        <v>0</v>
      </c>
      <c r="AD24" s="65">
        <f t="shared" ca="1" si="101"/>
        <v>0</v>
      </c>
      <c r="AE24" s="65">
        <f t="shared" ca="1" si="101"/>
        <v>0</v>
      </c>
      <c r="AF24" s="65">
        <f t="shared" ca="1" si="101"/>
        <v>0</v>
      </c>
      <c r="AG24" s="65">
        <f t="shared" ca="1" si="101"/>
        <v>0</v>
      </c>
      <c r="AH24" s="65">
        <f t="shared" ca="1" si="101"/>
        <v>0</v>
      </c>
      <c r="AI24" s="65">
        <f t="shared" ca="1" si="101"/>
        <v>0</v>
      </c>
      <c r="AJ24" s="65">
        <f t="shared" ca="1" si="104"/>
        <v>0</v>
      </c>
      <c r="AK24" s="65">
        <f t="shared" ca="1" si="104"/>
        <v>0</v>
      </c>
      <c r="AL24" s="65">
        <f t="shared" ca="1" si="104"/>
        <v>0</v>
      </c>
      <c r="AM24" s="65">
        <f t="shared" ca="1" si="104"/>
        <v>0</v>
      </c>
      <c r="AN24" s="65">
        <f t="shared" ca="1" si="104"/>
        <v>0</v>
      </c>
      <c r="AO24" s="65">
        <f t="shared" ca="1" si="104"/>
        <v>0</v>
      </c>
      <c r="AP24" s="65">
        <f t="shared" ca="1" si="104"/>
        <v>0</v>
      </c>
      <c r="AQ24" s="65">
        <f t="shared" ca="1" si="104"/>
        <v>0</v>
      </c>
      <c r="AR24" s="65">
        <f t="shared" ca="1" si="104"/>
        <v>0</v>
      </c>
      <c r="AS24" s="65">
        <f t="shared" ca="1" si="104"/>
        <v>0</v>
      </c>
      <c r="AT24" s="65">
        <f t="shared" ca="1" si="104"/>
        <v>0</v>
      </c>
      <c r="AU24" s="65">
        <f t="shared" ca="1" si="104"/>
        <v>0</v>
      </c>
      <c r="AV24" s="65">
        <f t="shared" ca="1" si="104"/>
        <v>0</v>
      </c>
      <c r="AW24" s="65">
        <f t="shared" ca="1" si="104"/>
        <v>0</v>
      </c>
      <c r="AX24" s="65">
        <f t="shared" ca="1" si="104"/>
        <v>0</v>
      </c>
      <c r="AY24" s="65">
        <f t="shared" ca="1" si="104"/>
        <v>0</v>
      </c>
      <c r="AZ24" s="65">
        <f t="shared" ca="1" si="104"/>
        <v>0</v>
      </c>
      <c r="BA24" s="65">
        <f t="shared" ca="1" si="104"/>
        <v>0</v>
      </c>
      <c r="BB24" s="65">
        <f t="shared" ca="1" si="104"/>
        <v>0</v>
      </c>
      <c r="BC24" s="65">
        <f t="shared" ca="1" si="104"/>
        <v>0</v>
      </c>
      <c r="BD24" s="65">
        <f t="shared" ca="1" si="104"/>
        <v>0</v>
      </c>
      <c r="BE24" s="65">
        <f t="shared" ca="1" si="104"/>
        <v>0</v>
      </c>
      <c r="BF24" s="65">
        <f t="shared" ca="1" si="104"/>
        <v>0</v>
      </c>
      <c r="BG24" s="65">
        <f t="shared" ca="1" si="104"/>
        <v>0</v>
      </c>
      <c r="BH24" s="65">
        <f t="shared" ca="1" si="104"/>
        <v>0</v>
      </c>
      <c r="BI24" s="65">
        <f t="shared" ca="1" si="104"/>
        <v>0</v>
      </c>
      <c r="BJ24" s="65">
        <f t="shared" ca="1" si="104"/>
        <v>0</v>
      </c>
      <c r="BK24" s="65">
        <f t="shared" ca="1" si="104"/>
        <v>0</v>
      </c>
      <c r="BL24" s="65">
        <f t="shared" ca="1" si="104"/>
        <v>0</v>
      </c>
      <c r="BM24" s="65">
        <f t="shared" ca="1" si="104"/>
        <v>0</v>
      </c>
      <c r="BN24" s="65">
        <f t="shared" ca="1" si="104"/>
        <v>0</v>
      </c>
      <c r="BO24" s="65">
        <f t="shared" ca="1" si="104"/>
        <v>0</v>
      </c>
      <c r="BP24" s="65">
        <f t="shared" ca="1" si="104"/>
        <v>0</v>
      </c>
      <c r="BQ24" s="65">
        <f t="shared" ca="1" si="104"/>
        <v>0</v>
      </c>
      <c r="BR24" s="65">
        <f t="shared" ca="1" si="104"/>
        <v>0</v>
      </c>
      <c r="BS24" s="65">
        <f t="shared" ca="1" si="104"/>
        <v>0</v>
      </c>
      <c r="BT24" s="65">
        <f t="shared" ca="1" si="104"/>
        <v>0</v>
      </c>
      <c r="BU24" s="65">
        <f t="shared" ca="1" si="104"/>
        <v>0</v>
      </c>
      <c r="BV24" s="65">
        <f t="shared" ca="1" si="104"/>
        <v>0</v>
      </c>
      <c r="BW24" s="65">
        <f t="shared" ca="1" si="104"/>
        <v>0</v>
      </c>
      <c r="BX24" s="65">
        <f t="shared" ca="1" si="104"/>
        <v>0</v>
      </c>
      <c r="BY24" s="65">
        <f t="shared" ca="1" si="104"/>
        <v>0</v>
      </c>
      <c r="BZ24" s="65">
        <f t="shared" ca="1" si="104"/>
        <v>0</v>
      </c>
      <c r="CA24" s="65">
        <f t="shared" ca="1" si="104"/>
        <v>0</v>
      </c>
      <c r="CB24" s="65">
        <f t="shared" ca="1" si="104"/>
        <v>0</v>
      </c>
      <c r="CC24" s="65">
        <f t="shared" ca="1" si="104"/>
        <v>1000</v>
      </c>
      <c r="CD24" s="65">
        <f t="shared" ca="1" si="104"/>
        <v>1000</v>
      </c>
      <c r="CE24" s="65">
        <f t="shared" ca="1" si="104"/>
        <v>0</v>
      </c>
      <c r="CF24" s="65">
        <f t="shared" ca="1" si="104"/>
        <v>0</v>
      </c>
    </row>
    <row r="25" spans="2:84" s="53" customFormat="1" ht="12" x14ac:dyDescent="0.25">
      <c r="B25" s="50">
        <f>ROW()</f>
        <v>25</v>
      </c>
      <c r="O25" s="56"/>
      <c r="P25" s="57"/>
      <c r="Q25" s="58"/>
      <c r="U25" s="62"/>
      <c r="W25" s="61"/>
      <c r="X25" s="65">
        <f t="shared" ca="1" si="100"/>
        <v>0</v>
      </c>
      <c r="Y25" s="65">
        <f t="shared" ca="1" si="101"/>
        <v>0</v>
      </c>
      <c r="Z25" s="65">
        <f t="shared" ca="1" si="101"/>
        <v>0</v>
      </c>
      <c r="AA25" s="65">
        <f t="shared" ca="1" si="101"/>
        <v>0</v>
      </c>
      <c r="AB25" s="65">
        <f t="shared" ca="1" si="101"/>
        <v>0</v>
      </c>
      <c r="AC25" s="65">
        <f t="shared" ca="1" si="101"/>
        <v>0</v>
      </c>
      <c r="AD25" s="65">
        <f t="shared" ca="1" si="101"/>
        <v>0</v>
      </c>
      <c r="AE25" s="65">
        <f t="shared" ca="1" si="101"/>
        <v>0</v>
      </c>
      <c r="AF25" s="65">
        <f t="shared" ca="1" si="101"/>
        <v>0</v>
      </c>
      <c r="AG25" s="65">
        <f t="shared" ca="1" si="101"/>
        <v>0</v>
      </c>
      <c r="AH25" s="65">
        <f t="shared" ca="1" si="101"/>
        <v>0</v>
      </c>
      <c r="AI25" s="65">
        <f t="shared" ca="1" si="101"/>
        <v>0</v>
      </c>
      <c r="AJ25" s="65">
        <f t="shared" ca="1" si="104"/>
        <v>0</v>
      </c>
      <c r="AK25" s="65">
        <f t="shared" ca="1" si="104"/>
        <v>0</v>
      </c>
      <c r="AL25" s="65">
        <f t="shared" ca="1" si="104"/>
        <v>0</v>
      </c>
      <c r="AM25" s="65">
        <f t="shared" ca="1" si="104"/>
        <v>0</v>
      </c>
      <c r="AN25" s="65">
        <f t="shared" ca="1" si="104"/>
        <v>0</v>
      </c>
      <c r="AO25" s="65">
        <f t="shared" ca="1" si="104"/>
        <v>0</v>
      </c>
      <c r="AP25" s="65">
        <f t="shared" ca="1" si="104"/>
        <v>0</v>
      </c>
      <c r="AQ25" s="65">
        <f t="shared" ca="1" si="104"/>
        <v>0</v>
      </c>
      <c r="AR25" s="65">
        <f t="shared" ca="1" si="104"/>
        <v>0</v>
      </c>
      <c r="AS25" s="65">
        <f t="shared" ca="1" si="104"/>
        <v>0</v>
      </c>
      <c r="AT25" s="65">
        <f t="shared" ca="1" si="104"/>
        <v>0</v>
      </c>
      <c r="AU25" s="65">
        <f t="shared" ca="1" si="104"/>
        <v>0</v>
      </c>
      <c r="AV25" s="65">
        <f t="shared" ca="1" si="104"/>
        <v>0</v>
      </c>
      <c r="AW25" s="65">
        <f t="shared" ca="1" si="104"/>
        <v>0</v>
      </c>
      <c r="AX25" s="65">
        <f t="shared" ca="1" si="104"/>
        <v>0</v>
      </c>
      <c r="AY25" s="65">
        <f t="shared" ca="1" si="104"/>
        <v>0</v>
      </c>
      <c r="AZ25" s="65">
        <f t="shared" ca="1" si="104"/>
        <v>0</v>
      </c>
      <c r="BA25" s="65">
        <f t="shared" ca="1" si="104"/>
        <v>0</v>
      </c>
      <c r="BB25" s="65">
        <f t="shared" ca="1" si="104"/>
        <v>0</v>
      </c>
      <c r="BC25" s="65">
        <f t="shared" ca="1" si="104"/>
        <v>0</v>
      </c>
      <c r="BD25" s="65">
        <f t="shared" ca="1" si="104"/>
        <v>0</v>
      </c>
      <c r="BE25" s="65">
        <f t="shared" ca="1" si="104"/>
        <v>0</v>
      </c>
      <c r="BF25" s="65">
        <f t="shared" ca="1" si="104"/>
        <v>0</v>
      </c>
      <c r="BG25" s="65">
        <f t="shared" ca="1" si="104"/>
        <v>0</v>
      </c>
      <c r="BH25" s="65">
        <f t="shared" ca="1" si="104"/>
        <v>0</v>
      </c>
      <c r="BI25" s="65">
        <f t="shared" ca="1" si="104"/>
        <v>0</v>
      </c>
      <c r="BJ25" s="65">
        <f t="shared" ca="1" si="104"/>
        <v>0</v>
      </c>
      <c r="BK25" s="65">
        <f t="shared" ca="1" si="104"/>
        <v>0</v>
      </c>
      <c r="BL25" s="65">
        <f t="shared" ca="1" si="104"/>
        <v>0</v>
      </c>
      <c r="BM25" s="65">
        <f t="shared" ca="1" si="104"/>
        <v>0</v>
      </c>
      <c r="BN25" s="65">
        <f t="shared" ca="1" si="104"/>
        <v>0</v>
      </c>
      <c r="BO25" s="65">
        <f t="shared" ca="1" si="104"/>
        <v>0</v>
      </c>
      <c r="BP25" s="65">
        <f t="shared" ca="1" si="104"/>
        <v>0</v>
      </c>
      <c r="BQ25" s="65">
        <f t="shared" ca="1" si="104"/>
        <v>0</v>
      </c>
      <c r="BR25" s="65">
        <f t="shared" ca="1" si="104"/>
        <v>0</v>
      </c>
      <c r="BS25" s="65">
        <f t="shared" ca="1" si="104"/>
        <v>0</v>
      </c>
      <c r="BT25" s="65">
        <f t="shared" ca="1" si="104"/>
        <v>0</v>
      </c>
      <c r="BU25" s="65">
        <f t="shared" ca="1" si="104"/>
        <v>0</v>
      </c>
      <c r="BV25" s="65">
        <f t="shared" ca="1" si="104"/>
        <v>0</v>
      </c>
      <c r="BW25" s="65">
        <f t="shared" ca="1" si="104"/>
        <v>0</v>
      </c>
      <c r="BX25" s="65">
        <f t="shared" ca="1" si="104"/>
        <v>0</v>
      </c>
      <c r="BY25" s="65">
        <f t="shared" ca="1" si="104"/>
        <v>0</v>
      </c>
      <c r="BZ25" s="65">
        <f t="shared" ca="1" si="104"/>
        <v>0</v>
      </c>
      <c r="CA25" s="65">
        <f t="shared" ca="1" si="104"/>
        <v>0</v>
      </c>
      <c r="CB25" s="65">
        <f t="shared" ca="1" si="104"/>
        <v>200</v>
      </c>
      <c r="CC25" s="65">
        <f t="shared" ca="1" si="104"/>
        <v>200</v>
      </c>
      <c r="CD25" s="65">
        <f t="shared" ca="1" si="104"/>
        <v>0</v>
      </c>
      <c r="CE25" s="65">
        <f t="shared" ca="1" si="104"/>
        <v>0</v>
      </c>
      <c r="CF25" s="65">
        <f t="shared" ca="1" si="104"/>
        <v>0</v>
      </c>
    </row>
    <row r="26" spans="2:84" s="53" customFormat="1" ht="12" x14ac:dyDescent="0.25">
      <c r="B26" s="50">
        <f>ROW()</f>
        <v>26</v>
      </c>
      <c r="O26" s="56"/>
      <c r="P26" s="57"/>
      <c r="Q26" s="58"/>
      <c r="U26" s="62"/>
      <c r="W26" s="61"/>
      <c r="X26" s="65">
        <f t="shared" ca="1" si="100"/>
        <v>0</v>
      </c>
      <c r="Y26" s="65">
        <f t="shared" ca="1" si="101"/>
        <v>0</v>
      </c>
      <c r="Z26" s="65">
        <f t="shared" ca="1" si="101"/>
        <v>0</v>
      </c>
      <c r="AA26" s="65">
        <f t="shared" ca="1" si="101"/>
        <v>0</v>
      </c>
      <c r="AB26" s="65">
        <f t="shared" ca="1" si="101"/>
        <v>0</v>
      </c>
      <c r="AC26" s="65">
        <f t="shared" ca="1" si="101"/>
        <v>0</v>
      </c>
      <c r="AD26" s="65">
        <f t="shared" ca="1" si="101"/>
        <v>0</v>
      </c>
      <c r="AE26" s="65">
        <f t="shared" ca="1" si="101"/>
        <v>0</v>
      </c>
      <c r="AF26" s="65">
        <f t="shared" ca="1" si="101"/>
        <v>0</v>
      </c>
      <c r="AG26" s="65">
        <f t="shared" ca="1" si="101"/>
        <v>0</v>
      </c>
      <c r="AH26" s="65">
        <f t="shared" ca="1" si="101"/>
        <v>0</v>
      </c>
      <c r="AI26" s="65">
        <f t="shared" ca="1" si="101"/>
        <v>0</v>
      </c>
      <c r="AJ26" s="65">
        <f t="shared" ca="1" si="104"/>
        <v>0</v>
      </c>
      <c r="AK26" s="65">
        <f t="shared" ca="1" si="104"/>
        <v>0</v>
      </c>
      <c r="AL26" s="65">
        <f t="shared" ca="1" si="104"/>
        <v>0</v>
      </c>
      <c r="AM26" s="65">
        <f t="shared" ca="1" si="104"/>
        <v>0</v>
      </c>
      <c r="AN26" s="65">
        <f t="shared" ca="1" si="104"/>
        <v>0</v>
      </c>
      <c r="AO26" s="65">
        <f t="shared" ca="1" si="104"/>
        <v>0</v>
      </c>
      <c r="AP26" s="65">
        <f t="shared" ca="1" si="104"/>
        <v>0</v>
      </c>
      <c r="AQ26" s="65">
        <f t="shared" ca="1" si="104"/>
        <v>0</v>
      </c>
      <c r="AR26" s="65">
        <f t="shared" ca="1" si="104"/>
        <v>0</v>
      </c>
      <c r="AS26" s="65">
        <f t="shared" ca="1" si="104"/>
        <v>0</v>
      </c>
      <c r="AT26" s="65">
        <f t="shared" ca="1" si="104"/>
        <v>0</v>
      </c>
      <c r="AU26" s="65">
        <f t="shared" ca="1" si="104"/>
        <v>0</v>
      </c>
      <c r="AV26" s="65">
        <f t="shared" ca="1" si="104"/>
        <v>0</v>
      </c>
      <c r="AW26" s="65">
        <f t="shared" ca="1" si="104"/>
        <v>0</v>
      </c>
      <c r="AX26" s="65">
        <f t="shared" ca="1" si="104"/>
        <v>0</v>
      </c>
      <c r="AY26" s="65">
        <f t="shared" ca="1" si="104"/>
        <v>0</v>
      </c>
      <c r="AZ26" s="65">
        <f t="shared" ca="1" si="104"/>
        <v>0</v>
      </c>
      <c r="BA26" s="65">
        <f t="shared" ca="1" si="104"/>
        <v>0</v>
      </c>
      <c r="BB26" s="65">
        <f t="shared" ca="1" si="104"/>
        <v>0</v>
      </c>
      <c r="BC26" s="65">
        <f t="shared" ca="1" si="104"/>
        <v>0</v>
      </c>
      <c r="BD26" s="65">
        <f t="shared" ca="1" si="104"/>
        <v>0</v>
      </c>
      <c r="BE26" s="65">
        <f t="shared" ca="1" si="104"/>
        <v>0</v>
      </c>
      <c r="BF26" s="65">
        <f t="shared" ca="1" si="104"/>
        <v>0</v>
      </c>
      <c r="BG26" s="65">
        <f t="shared" ca="1" si="104"/>
        <v>0</v>
      </c>
      <c r="BH26" s="65">
        <f t="shared" ca="1" si="104"/>
        <v>0</v>
      </c>
      <c r="BI26" s="65">
        <f t="shared" ca="1" si="104"/>
        <v>0</v>
      </c>
      <c r="BJ26" s="65">
        <f t="shared" ca="1" si="104"/>
        <v>0</v>
      </c>
      <c r="BK26" s="65">
        <f t="shared" ca="1" si="104"/>
        <v>0</v>
      </c>
      <c r="BL26" s="65">
        <f t="shared" ca="1" si="104"/>
        <v>0</v>
      </c>
      <c r="BM26" s="65">
        <f t="shared" ca="1" si="104"/>
        <v>0</v>
      </c>
      <c r="BN26" s="65">
        <f t="shared" ca="1" si="104"/>
        <v>0</v>
      </c>
      <c r="BO26" s="65">
        <f t="shared" ca="1" si="104"/>
        <v>0</v>
      </c>
      <c r="BP26" s="65">
        <f t="shared" ca="1" si="104"/>
        <v>0</v>
      </c>
      <c r="BQ26" s="65">
        <f t="shared" ca="1" si="104"/>
        <v>0</v>
      </c>
      <c r="BR26" s="65">
        <f t="shared" ca="1" si="104"/>
        <v>0</v>
      </c>
      <c r="BS26" s="65">
        <f t="shared" ref="BS26:CF26" ca="1" si="105">SUMIFS(INDIRECT("Prcsses!"&amp;ADDRESS($B26,$X$2)&amp;":"&amp;ADDRESS($B26,$X$2-1+$P$8)),INDIRECT("Prcsses!"&amp;ADDRESS($B$8,$X$2)&amp;":"&amp;ADDRESS($B$8,$X$2-1+$P$8)),BS$8)</f>
        <v>0</v>
      </c>
      <c r="BT26" s="65">
        <f t="shared" ca="1" si="105"/>
        <v>0</v>
      </c>
      <c r="BU26" s="65">
        <f t="shared" ca="1" si="105"/>
        <v>0</v>
      </c>
      <c r="BV26" s="65">
        <f t="shared" ca="1" si="105"/>
        <v>0</v>
      </c>
      <c r="BW26" s="65">
        <f t="shared" ca="1" si="105"/>
        <v>0</v>
      </c>
      <c r="BX26" s="65">
        <f t="shared" ca="1" si="105"/>
        <v>0</v>
      </c>
      <c r="BY26" s="65">
        <f t="shared" ca="1" si="105"/>
        <v>0</v>
      </c>
      <c r="BZ26" s="65">
        <f t="shared" ca="1" si="105"/>
        <v>0</v>
      </c>
      <c r="CA26" s="65">
        <f t="shared" ca="1" si="105"/>
        <v>0</v>
      </c>
      <c r="CB26" s="65">
        <f t="shared" ca="1" si="105"/>
        <v>2000</v>
      </c>
      <c r="CC26" s="65">
        <f t="shared" ca="1" si="105"/>
        <v>2000</v>
      </c>
      <c r="CD26" s="65">
        <f t="shared" ca="1" si="105"/>
        <v>0</v>
      </c>
      <c r="CE26" s="65">
        <f t="shared" ca="1" si="105"/>
        <v>0</v>
      </c>
      <c r="CF26" s="65">
        <f t="shared" ca="1" si="105"/>
        <v>0</v>
      </c>
    </row>
    <row r="27" spans="2:84" s="53" customFormat="1" ht="12" x14ac:dyDescent="0.25">
      <c r="B27" s="50">
        <f>ROW()</f>
        <v>27</v>
      </c>
      <c r="O27" s="56"/>
      <c r="P27" s="57"/>
      <c r="Q27" s="58"/>
      <c r="U27" s="62"/>
      <c r="W27" s="61"/>
      <c r="X27" s="65">
        <f t="shared" ca="1" si="100"/>
        <v>0</v>
      </c>
      <c r="Y27" s="65">
        <f t="shared" ref="Y27:CF31" ca="1" si="106">SUMIFS(INDIRECT("Prcsses!"&amp;ADDRESS($B27,$X$2)&amp;":"&amp;ADDRESS($B27,$X$2-1+$P$8)),INDIRECT("Prcsses!"&amp;ADDRESS($B$8,$X$2)&amp;":"&amp;ADDRESS($B$8,$X$2-1+$P$8)),Y$8)</f>
        <v>0</v>
      </c>
      <c r="Z27" s="65">
        <f t="shared" ca="1" si="106"/>
        <v>0</v>
      </c>
      <c r="AA27" s="65">
        <f t="shared" ca="1" si="106"/>
        <v>0</v>
      </c>
      <c r="AB27" s="65">
        <f t="shared" ca="1" si="106"/>
        <v>0</v>
      </c>
      <c r="AC27" s="65">
        <f t="shared" ca="1" si="106"/>
        <v>0</v>
      </c>
      <c r="AD27" s="65">
        <f t="shared" ca="1" si="106"/>
        <v>0</v>
      </c>
      <c r="AE27" s="65">
        <f t="shared" ca="1" si="106"/>
        <v>0</v>
      </c>
      <c r="AF27" s="65">
        <f t="shared" ca="1" si="106"/>
        <v>0</v>
      </c>
      <c r="AG27" s="65">
        <f t="shared" ca="1" si="106"/>
        <v>0</v>
      </c>
      <c r="AH27" s="65">
        <f t="shared" ca="1" si="106"/>
        <v>0</v>
      </c>
      <c r="AI27" s="65">
        <f t="shared" ca="1" si="106"/>
        <v>0</v>
      </c>
      <c r="AJ27" s="65">
        <f t="shared" ca="1" si="106"/>
        <v>0</v>
      </c>
      <c r="AK27" s="65">
        <f t="shared" ca="1" si="106"/>
        <v>0</v>
      </c>
      <c r="AL27" s="65">
        <f t="shared" ca="1" si="106"/>
        <v>0</v>
      </c>
      <c r="AM27" s="65">
        <f t="shared" ca="1" si="106"/>
        <v>0</v>
      </c>
      <c r="AN27" s="65">
        <f t="shared" ca="1" si="106"/>
        <v>0</v>
      </c>
      <c r="AO27" s="65">
        <f t="shared" ca="1" si="106"/>
        <v>0</v>
      </c>
      <c r="AP27" s="65">
        <f t="shared" ca="1" si="106"/>
        <v>0</v>
      </c>
      <c r="AQ27" s="65">
        <f t="shared" ca="1" si="106"/>
        <v>0</v>
      </c>
      <c r="AR27" s="65">
        <f t="shared" ca="1" si="106"/>
        <v>0</v>
      </c>
      <c r="AS27" s="65">
        <f t="shared" ca="1" si="106"/>
        <v>0</v>
      </c>
      <c r="AT27" s="65">
        <f t="shared" ca="1" si="106"/>
        <v>0</v>
      </c>
      <c r="AU27" s="65">
        <f t="shared" ca="1" si="106"/>
        <v>0</v>
      </c>
      <c r="AV27" s="65">
        <f t="shared" ca="1" si="106"/>
        <v>0</v>
      </c>
      <c r="AW27" s="65">
        <f t="shared" ca="1" si="106"/>
        <v>0</v>
      </c>
      <c r="AX27" s="65">
        <f t="shared" ca="1" si="106"/>
        <v>0</v>
      </c>
      <c r="AY27" s="65">
        <f t="shared" ca="1" si="106"/>
        <v>0</v>
      </c>
      <c r="AZ27" s="65">
        <f t="shared" ca="1" si="106"/>
        <v>0</v>
      </c>
      <c r="BA27" s="65">
        <f t="shared" ca="1" si="106"/>
        <v>0</v>
      </c>
      <c r="BB27" s="65">
        <f t="shared" ca="1" si="106"/>
        <v>0</v>
      </c>
      <c r="BC27" s="65">
        <f t="shared" ca="1" si="106"/>
        <v>0</v>
      </c>
      <c r="BD27" s="65">
        <f t="shared" ca="1" si="106"/>
        <v>0</v>
      </c>
      <c r="BE27" s="65">
        <f t="shared" ca="1" si="106"/>
        <v>0</v>
      </c>
      <c r="BF27" s="65">
        <f t="shared" ca="1" si="106"/>
        <v>0</v>
      </c>
      <c r="BG27" s="65">
        <f t="shared" ca="1" si="106"/>
        <v>0</v>
      </c>
      <c r="BH27" s="65">
        <f t="shared" ca="1" si="106"/>
        <v>0</v>
      </c>
      <c r="BI27" s="65">
        <f t="shared" ca="1" si="106"/>
        <v>0</v>
      </c>
      <c r="BJ27" s="65">
        <f t="shared" ca="1" si="106"/>
        <v>0</v>
      </c>
      <c r="BK27" s="65">
        <f t="shared" ca="1" si="106"/>
        <v>0</v>
      </c>
      <c r="BL27" s="65">
        <f t="shared" ca="1" si="106"/>
        <v>0</v>
      </c>
      <c r="BM27" s="65">
        <f t="shared" ca="1" si="106"/>
        <v>0</v>
      </c>
      <c r="BN27" s="65">
        <f t="shared" ca="1" si="106"/>
        <v>0</v>
      </c>
      <c r="BO27" s="65">
        <f t="shared" ca="1" si="106"/>
        <v>0</v>
      </c>
      <c r="BP27" s="65">
        <f t="shared" ca="1" si="106"/>
        <v>0</v>
      </c>
      <c r="BQ27" s="65">
        <f t="shared" ca="1" si="106"/>
        <v>0</v>
      </c>
      <c r="BR27" s="65">
        <f t="shared" ca="1" si="106"/>
        <v>0</v>
      </c>
      <c r="BS27" s="65">
        <f t="shared" ca="1" si="106"/>
        <v>0</v>
      </c>
      <c r="BT27" s="65">
        <f t="shared" ca="1" si="106"/>
        <v>0</v>
      </c>
      <c r="BU27" s="65">
        <f t="shared" ca="1" si="106"/>
        <v>0</v>
      </c>
      <c r="BV27" s="65">
        <f t="shared" ca="1" si="106"/>
        <v>0</v>
      </c>
      <c r="BW27" s="65">
        <f t="shared" ca="1" si="106"/>
        <v>0</v>
      </c>
      <c r="BX27" s="65">
        <f t="shared" ca="1" si="106"/>
        <v>0</v>
      </c>
      <c r="BY27" s="65">
        <f t="shared" ca="1" si="106"/>
        <v>0</v>
      </c>
      <c r="BZ27" s="65">
        <f t="shared" ca="1" si="106"/>
        <v>0</v>
      </c>
      <c r="CA27" s="65">
        <f t="shared" ca="1" si="106"/>
        <v>0</v>
      </c>
      <c r="CB27" s="65">
        <f t="shared" ca="1" si="106"/>
        <v>1200</v>
      </c>
      <c r="CC27" s="65">
        <f t="shared" ca="1" si="106"/>
        <v>0</v>
      </c>
      <c r="CD27" s="65">
        <f t="shared" ca="1" si="106"/>
        <v>0</v>
      </c>
      <c r="CE27" s="65">
        <f t="shared" ca="1" si="106"/>
        <v>0</v>
      </c>
      <c r="CF27" s="65">
        <f t="shared" ca="1" si="106"/>
        <v>0</v>
      </c>
    </row>
    <row r="28" spans="2:84" s="53" customFormat="1" ht="12" x14ac:dyDescent="0.25">
      <c r="B28" s="50">
        <f>ROW()</f>
        <v>28</v>
      </c>
      <c r="O28" s="56"/>
      <c r="P28" s="57"/>
      <c r="Q28" s="58"/>
      <c r="U28" s="62"/>
      <c r="W28" s="61"/>
      <c r="X28" s="65">
        <f t="shared" ref="X28:AI47" ca="1" si="107">SUMIFS(INDIRECT("Prcsses!"&amp;ADDRESS($B28,$X$2)&amp;":"&amp;ADDRESS($B28,$X$2-1+$P$8)),INDIRECT("Prcsses!"&amp;ADDRESS($B$8,$X$2)&amp;":"&amp;ADDRESS($B$8,$X$2-1+$P$8)),X$8)</f>
        <v>0</v>
      </c>
      <c r="Y28" s="65">
        <f t="shared" ca="1" si="107"/>
        <v>0</v>
      </c>
      <c r="Z28" s="65">
        <f t="shared" ca="1" si="107"/>
        <v>0</v>
      </c>
      <c r="AA28" s="65">
        <f t="shared" ca="1" si="107"/>
        <v>0</v>
      </c>
      <c r="AB28" s="65">
        <f t="shared" ca="1" si="107"/>
        <v>0</v>
      </c>
      <c r="AC28" s="65">
        <f t="shared" ca="1" si="107"/>
        <v>0</v>
      </c>
      <c r="AD28" s="65">
        <f t="shared" ca="1" si="107"/>
        <v>0</v>
      </c>
      <c r="AE28" s="65">
        <f t="shared" ca="1" si="107"/>
        <v>0</v>
      </c>
      <c r="AF28" s="65">
        <f t="shared" ca="1" si="107"/>
        <v>0</v>
      </c>
      <c r="AG28" s="65">
        <f t="shared" ca="1" si="107"/>
        <v>0</v>
      </c>
      <c r="AH28" s="65">
        <f t="shared" ca="1" si="107"/>
        <v>0</v>
      </c>
      <c r="AI28" s="65">
        <f t="shared" ca="1" si="107"/>
        <v>0</v>
      </c>
      <c r="AJ28" s="65">
        <f t="shared" ca="1" si="106"/>
        <v>0</v>
      </c>
      <c r="AK28" s="65">
        <f t="shared" ca="1" si="106"/>
        <v>0</v>
      </c>
      <c r="AL28" s="65">
        <f t="shared" ca="1" si="106"/>
        <v>0</v>
      </c>
      <c r="AM28" s="65">
        <f t="shared" ca="1" si="106"/>
        <v>0</v>
      </c>
      <c r="AN28" s="65">
        <f t="shared" ca="1" si="106"/>
        <v>0</v>
      </c>
      <c r="AO28" s="65">
        <f t="shared" ca="1" si="106"/>
        <v>0</v>
      </c>
      <c r="AP28" s="65">
        <f t="shared" ca="1" si="106"/>
        <v>0</v>
      </c>
      <c r="AQ28" s="65">
        <f t="shared" ca="1" si="106"/>
        <v>0</v>
      </c>
      <c r="AR28" s="65">
        <f t="shared" ca="1" si="106"/>
        <v>0</v>
      </c>
      <c r="AS28" s="65">
        <f t="shared" ca="1" si="106"/>
        <v>0</v>
      </c>
      <c r="AT28" s="65">
        <f t="shared" ca="1" si="106"/>
        <v>0</v>
      </c>
      <c r="AU28" s="65">
        <f t="shared" ca="1" si="106"/>
        <v>0</v>
      </c>
      <c r="AV28" s="65">
        <f t="shared" ca="1" si="106"/>
        <v>0</v>
      </c>
      <c r="AW28" s="65">
        <f t="shared" ca="1" si="106"/>
        <v>0</v>
      </c>
      <c r="AX28" s="65">
        <f t="shared" ca="1" si="106"/>
        <v>0</v>
      </c>
      <c r="AY28" s="65">
        <f t="shared" ca="1" si="106"/>
        <v>0</v>
      </c>
      <c r="AZ28" s="65">
        <f t="shared" ca="1" si="106"/>
        <v>0</v>
      </c>
      <c r="BA28" s="65">
        <f t="shared" ca="1" si="106"/>
        <v>0</v>
      </c>
      <c r="BB28" s="65">
        <f t="shared" ca="1" si="106"/>
        <v>0</v>
      </c>
      <c r="BC28" s="65">
        <f t="shared" ca="1" si="106"/>
        <v>0</v>
      </c>
      <c r="BD28" s="65">
        <f t="shared" ca="1" si="106"/>
        <v>0</v>
      </c>
      <c r="BE28" s="65">
        <f t="shared" ca="1" si="106"/>
        <v>0</v>
      </c>
      <c r="BF28" s="65">
        <f t="shared" ca="1" si="106"/>
        <v>0</v>
      </c>
      <c r="BG28" s="65">
        <f t="shared" ca="1" si="106"/>
        <v>0</v>
      </c>
      <c r="BH28" s="65">
        <f t="shared" ca="1" si="106"/>
        <v>0</v>
      </c>
      <c r="BI28" s="65">
        <f t="shared" ca="1" si="106"/>
        <v>0</v>
      </c>
      <c r="BJ28" s="65">
        <f t="shared" ca="1" si="106"/>
        <v>0</v>
      </c>
      <c r="BK28" s="65">
        <f t="shared" ca="1" si="106"/>
        <v>0</v>
      </c>
      <c r="BL28" s="65">
        <f t="shared" ca="1" si="106"/>
        <v>0</v>
      </c>
      <c r="BM28" s="65">
        <f t="shared" ca="1" si="106"/>
        <v>0</v>
      </c>
      <c r="BN28" s="65">
        <f t="shared" ca="1" si="106"/>
        <v>0</v>
      </c>
      <c r="BO28" s="65">
        <f t="shared" ca="1" si="106"/>
        <v>0</v>
      </c>
      <c r="BP28" s="65">
        <f t="shared" ca="1" si="106"/>
        <v>0</v>
      </c>
      <c r="BQ28" s="65">
        <f t="shared" ca="1" si="106"/>
        <v>0</v>
      </c>
      <c r="BR28" s="65">
        <f t="shared" ca="1" si="106"/>
        <v>0</v>
      </c>
      <c r="BS28" s="65">
        <f t="shared" ca="1" si="106"/>
        <v>0</v>
      </c>
      <c r="BT28" s="65">
        <f t="shared" ca="1" si="106"/>
        <v>0</v>
      </c>
      <c r="BU28" s="65">
        <f t="shared" ca="1" si="106"/>
        <v>0</v>
      </c>
      <c r="BV28" s="65">
        <f t="shared" ca="1" si="106"/>
        <v>0</v>
      </c>
      <c r="BW28" s="65">
        <f t="shared" ca="1" si="106"/>
        <v>0</v>
      </c>
      <c r="BX28" s="65">
        <f t="shared" ca="1" si="106"/>
        <v>0</v>
      </c>
      <c r="BY28" s="65">
        <f t="shared" ca="1" si="106"/>
        <v>0</v>
      </c>
      <c r="BZ28" s="65">
        <f t="shared" ca="1" si="106"/>
        <v>0</v>
      </c>
      <c r="CA28" s="65">
        <f t="shared" ca="1" si="106"/>
        <v>100</v>
      </c>
      <c r="CB28" s="65">
        <f t="shared" ca="1" si="106"/>
        <v>100</v>
      </c>
      <c r="CC28" s="65">
        <f t="shared" ca="1" si="106"/>
        <v>100</v>
      </c>
      <c r="CD28" s="65">
        <f t="shared" ca="1" si="106"/>
        <v>0</v>
      </c>
      <c r="CE28" s="65">
        <f t="shared" ca="1" si="106"/>
        <v>0</v>
      </c>
      <c r="CF28" s="65">
        <f t="shared" ca="1" si="106"/>
        <v>0</v>
      </c>
    </row>
    <row r="29" spans="2:84" s="53" customFormat="1" ht="12" x14ac:dyDescent="0.25">
      <c r="B29" s="50">
        <f>ROW()</f>
        <v>29</v>
      </c>
      <c r="O29" s="56"/>
      <c r="P29" s="57"/>
      <c r="Q29" s="58"/>
      <c r="U29" s="62"/>
      <c r="W29" s="61"/>
      <c r="X29" s="65">
        <f t="shared" ca="1" si="107"/>
        <v>0</v>
      </c>
      <c r="Y29" s="65">
        <f t="shared" ca="1" si="107"/>
        <v>0</v>
      </c>
      <c r="Z29" s="65">
        <f t="shared" ca="1" si="107"/>
        <v>0</v>
      </c>
      <c r="AA29" s="65">
        <f t="shared" ca="1" si="107"/>
        <v>0</v>
      </c>
      <c r="AB29" s="65">
        <f t="shared" ca="1" si="107"/>
        <v>0</v>
      </c>
      <c r="AC29" s="65">
        <f t="shared" ca="1" si="107"/>
        <v>0</v>
      </c>
      <c r="AD29" s="65">
        <f t="shared" ca="1" si="107"/>
        <v>0</v>
      </c>
      <c r="AE29" s="65">
        <f t="shared" ca="1" si="107"/>
        <v>0</v>
      </c>
      <c r="AF29" s="65">
        <f t="shared" ca="1" si="107"/>
        <v>0</v>
      </c>
      <c r="AG29" s="65">
        <f t="shared" ca="1" si="107"/>
        <v>0</v>
      </c>
      <c r="AH29" s="65">
        <f t="shared" ca="1" si="107"/>
        <v>0</v>
      </c>
      <c r="AI29" s="65">
        <f t="shared" ca="1" si="107"/>
        <v>0</v>
      </c>
      <c r="AJ29" s="65">
        <f t="shared" ca="1" si="106"/>
        <v>0</v>
      </c>
      <c r="AK29" s="65">
        <f t="shared" ca="1" si="106"/>
        <v>0</v>
      </c>
      <c r="AL29" s="65">
        <f t="shared" ca="1" si="106"/>
        <v>0</v>
      </c>
      <c r="AM29" s="65">
        <f t="shared" ca="1" si="106"/>
        <v>0</v>
      </c>
      <c r="AN29" s="65">
        <f t="shared" ca="1" si="106"/>
        <v>0</v>
      </c>
      <c r="AO29" s="65">
        <f t="shared" ca="1" si="106"/>
        <v>0</v>
      </c>
      <c r="AP29" s="65">
        <f t="shared" ca="1" si="106"/>
        <v>0</v>
      </c>
      <c r="AQ29" s="65">
        <f t="shared" ca="1" si="106"/>
        <v>0</v>
      </c>
      <c r="AR29" s="65">
        <f t="shared" ca="1" si="106"/>
        <v>0</v>
      </c>
      <c r="AS29" s="65">
        <f t="shared" ca="1" si="106"/>
        <v>0</v>
      </c>
      <c r="AT29" s="65">
        <f t="shared" ca="1" si="106"/>
        <v>0</v>
      </c>
      <c r="AU29" s="65">
        <f t="shared" ca="1" si="106"/>
        <v>0</v>
      </c>
      <c r="AV29" s="65">
        <f t="shared" ca="1" si="106"/>
        <v>0</v>
      </c>
      <c r="AW29" s="65">
        <f t="shared" ca="1" si="106"/>
        <v>0</v>
      </c>
      <c r="AX29" s="65">
        <f t="shared" ca="1" si="106"/>
        <v>0</v>
      </c>
      <c r="AY29" s="65">
        <f t="shared" ca="1" si="106"/>
        <v>0</v>
      </c>
      <c r="AZ29" s="65">
        <f t="shared" ca="1" si="106"/>
        <v>0</v>
      </c>
      <c r="BA29" s="65">
        <f t="shared" ca="1" si="106"/>
        <v>0</v>
      </c>
      <c r="BB29" s="65">
        <f t="shared" ca="1" si="106"/>
        <v>0</v>
      </c>
      <c r="BC29" s="65">
        <f t="shared" ca="1" si="106"/>
        <v>0</v>
      </c>
      <c r="BD29" s="65">
        <f t="shared" ca="1" si="106"/>
        <v>0</v>
      </c>
      <c r="BE29" s="65">
        <f t="shared" ca="1" si="106"/>
        <v>0</v>
      </c>
      <c r="BF29" s="65">
        <f t="shared" ca="1" si="106"/>
        <v>0</v>
      </c>
      <c r="BG29" s="65">
        <f t="shared" ca="1" si="106"/>
        <v>0</v>
      </c>
      <c r="BH29" s="65">
        <f t="shared" ca="1" si="106"/>
        <v>0</v>
      </c>
      <c r="BI29" s="65">
        <f t="shared" ca="1" si="106"/>
        <v>0</v>
      </c>
      <c r="BJ29" s="65">
        <f t="shared" ca="1" si="106"/>
        <v>0</v>
      </c>
      <c r="BK29" s="65">
        <f t="shared" ca="1" si="106"/>
        <v>0</v>
      </c>
      <c r="BL29" s="65">
        <f t="shared" ca="1" si="106"/>
        <v>0</v>
      </c>
      <c r="BM29" s="65">
        <f t="shared" ca="1" si="106"/>
        <v>0</v>
      </c>
      <c r="BN29" s="65">
        <f t="shared" ca="1" si="106"/>
        <v>0</v>
      </c>
      <c r="BO29" s="65">
        <f t="shared" ca="1" si="106"/>
        <v>0</v>
      </c>
      <c r="BP29" s="65">
        <f t="shared" ca="1" si="106"/>
        <v>0</v>
      </c>
      <c r="BQ29" s="65">
        <f t="shared" ca="1" si="106"/>
        <v>0</v>
      </c>
      <c r="BR29" s="65">
        <f t="shared" ca="1" si="106"/>
        <v>0</v>
      </c>
      <c r="BS29" s="65">
        <f t="shared" ca="1" si="106"/>
        <v>0</v>
      </c>
      <c r="BT29" s="65">
        <f t="shared" ca="1" si="106"/>
        <v>0</v>
      </c>
      <c r="BU29" s="65">
        <f t="shared" ca="1" si="106"/>
        <v>0</v>
      </c>
      <c r="BV29" s="65">
        <f t="shared" ca="1" si="106"/>
        <v>0</v>
      </c>
      <c r="BW29" s="65">
        <f t="shared" ca="1" si="106"/>
        <v>0</v>
      </c>
      <c r="BX29" s="65">
        <f t="shared" ca="1" si="106"/>
        <v>0</v>
      </c>
      <c r="BY29" s="65">
        <f t="shared" ca="1" si="106"/>
        <v>0</v>
      </c>
      <c r="BZ29" s="65">
        <f t="shared" ca="1" si="106"/>
        <v>0</v>
      </c>
      <c r="CA29" s="65">
        <f t="shared" ca="1" si="106"/>
        <v>0</v>
      </c>
      <c r="CB29" s="65">
        <f t="shared" ca="1" si="106"/>
        <v>0</v>
      </c>
      <c r="CC29" s="65">
        <f t="shared" ca="1" si="106"/>
        <v>0</v>
      </c>
      <c r="CD29" s="65">
        <f t="shared" ca="1" si="106"/>
        <v>0</v>
      </c>
      <c r="CE29" s="65">
        <f t="shared" ca="1" si="106"/>
        <v>0</v>
      </c>
      <c r="CF29" s="65">
        <f t="shared" ca="1" si="106"/>
        <v>0</v>
      </c>
    </row>
    <row r="30" spans="2:84" s="53" customFormat="1" ht="12" x14ac:dyDescent="0.25">
      <c r="B30" s="50">
        <f>ROW()</f>
        <v>30</v>
      </c>
      <c r="O30" s="56"/>
      <c r="P30" s="57"/>
      <c r="Q30" s="58"/>
      <c r="U30" s="62"/>
      <c r="W30" s="61"/>
      <c r="X30" s="65">
        <f t="shared" ca="1" si="107"/>
        <v>0</v>
      </c>
      <c r="Y30" s="65">
        <f t="shared" ca="1" si="107"/>
        <v>0</v>
      </c>
      <c r="Z30" s="65">
        <f t="shared" ca="1" si="107"/>
        <v>0</v>
      </c>
      <c r="AA30" s="65">
        <f t="shared" ca="1" si="107"/>
        <v>0</v>
      </c>
      <c r="AB30" s="65">
        <f t="shared" ca="1" si="107"/>
        <v>0</v>
      </c>
      <c r="AC30" s="65">
        <f t="shared" ca="1" si="107"/>
        <v>0</v>
      </c>
      <c r="AD30" s="65">
        <f t="shared" ca="1" si="107"/>
        <v>0</v>
      </c>
      <c r="AE30" s="65">
        <f t="shared" ca="1" si="107"/>
        <v>0</v>
      </c>
      <c r="AF30" s="65">
        <f t="shared" ca="1" si="107"/>
        <v>0</v>
      </c>
      <c r="AG30" s="65">
        <f t="shared" ca="1" si="107"/>
        <v>0</v>
      </c>
      <c r="AH30" s="65">
        <f t="shared" ca="1" si="107"/>
        <v>0</v>
      </c>
      <c r="AI30" s="65">
        <f t="shared" ca="1" si="107"/>
        <v>0</v>
      </c>
      <c r="AJ30" s="65">
        <f t="shared" ca="1" si="106"/>
        <v>0</v>
      </c>
      <c r="AK30" s="65">
        <f t="shared" ca="1" si="106"/>
        <v>0</v>
      </c>
      <c r="AL30" s="65">
        <f t="shared" ca="1" si="106"/>
        <v>0</v>
      </c>
      <c r="AM30" s="65">
        <f t="shared" ca="1" si="106"/>
        <v>0</v>
      </c>
      <c r="AN30" s="65">
        <f t="shared" ca="1" si="106"/>
        <v>0</v>
      </c>
      <c r="AO30" s="65">
        <f t="shared" ca="1" si="106"/>
        <v>0</v>
      </c>
      <c r="AP30" s="65">
        <f t="shared" ca="1" si="106"/>
        <v>0</v>
      </c>
      <c r="AQ30" s="65">
        <f t="shared" ca="1" si="106"/>
        <v>0</v>
      </c>
      <c r="AR30" s="65">
        <f t="shared" ca="1" si="106"/>
        <v>0</v>
      </c>
      <c r="AS30" s="65">
        <f t="shared" ca="1" si="106"/>
        <v>0</v>
      </c>
      <c r="AT30" s="65">
        <f t="shared" ca="1" si="106"/>
        <v>0</v>
      </c>
      <c r="AU30" s="65">
        <f t="shared" ca="1" si="106"/>
        <v>0</v>
      </c>
      <c r="AV30" s="65">
        <f t="shared" ca="1" si="106"/>
        <v>0</v>
      </c>
      <c r="AW30" s="65">
        <f t="shared" ca="1" si="106"/>
        <v>0</v>
      </c>
      <c r="AX30" s="65">
        <f t="shared" ca="1" si="106"/>
        <v>0</v>
      </c>
      <c r="AY30" s="65">
        <f t="shared" ca="1" si="106"/>
        <v>0</v>
      </c>
      <c r="AZ30" s="65">
        <f t="shared" ca="1" si="106"/>
        <v>0</v>
      </c>
      <c r="BA30" s="65">
        <f t="shared" ca="1" si="106"/>
        <v>0</v>
      </c>
      <c r="BB30" s="65">
        <f t="shared" ca="1" si="106"/>
        <v>0</v>
      </c>
      <c r="BC30" s="65">
        <f t="shared" ca="1" si="106"/>
        <v>0</v>
      </c>
      <c r="BD30" s="65">
        <f t="shared" ca="1" si="106"/>
        <v>0</v>
      </c>
      <c r="BE30" s="65">
        <f t="shared" ca="1" si="106"/>
        <v>0</v>
      </c>
      <c r="BF30" s="65">
        <f t="shared" ca="1" si="106"/>
        <v>0</v>
      </c>
      <c r="BG30" s="65">
        <f t="shared" ca="1" si="106"/>
        <v>0</v>
      </c>
      <c r="BH30" s="65">
        <f t="shared" ca="1" si="106"/>
        <v>0</v>
      </c>
      <c r="BI30" s="65">
        <f t="shared" ca="1" si="106"/>
        <v>0</v>
      </c>
      <c r="BJ30" s="65">
        <f t="shared" ca="1" si="106"/>
        <v>0</v>
      </c>
      <c r="BK30" s="65">
        <f t="shared" ca="1" si="106"/>
        <v>0</v>
      </c>
      <c r="BL30" s="65">
        <f t="shared" ca="1" si="106"/>
        <v>0</v>
      </c>
      <c r="BM30" s="65">
        <f t="shared" ca="1" si="106"/>
        <v>0</v>
      </c>
      <c r="BN30" s="65">
        <f t="shared" ca="1" si="106"/>
        <v>0</v>
      </c>
      <c r="BO30" s="65">
        <f t="shared" ca="1" si="106"/>
        <v>0</v>
      </c>
      <c r="BP30" s="65">
        <f t="shared" ca="1" si="106"/>
        <v>0</v>
      </c>
      <c r="BQ30" s="65">
        <f t="shared" ca="1" si="106"/>
        <v>0</v>
      </c>
      <c r="BR30" s="65">
        <f t="shared" ca="1" si="106"/>
        <v>0</v>
      </c>
      <c r="BS30" s="65">
        <f t="shared" ca="1" si="106"/>
        <v>0</v>
      </c>
      <c r="BT30" s="65">
        <f t="shared" ca="1" si="106"/>
        <v>0</v>
      </c>
      <c r="BU30" s="65">
        <f t="shared" ca="1" si="106"/>
        <v>0</v>
      </c>
      <c r="BV30" s="65">
        <f t="shared" ca="1" si="106"/>
        <v>0</v>
      </c>
      <c r="BW30" s="65">
        <f t="shared" ca="1" si="106"/>
        <v>0</v>
      </c>
      <c r="BX30" s="65">
        <f t="shared" ca="1" si="106"/>
        <v>0</v>
      </c>
      <c r="BY30" s="65">
        <f t="shared" ca="1" si="106"/>
        <v>0</v>
      </c>
      <c r="BZ30" s="65">
        <f t="shared" ca="1" si="106"/>
        <v>0</v>
      </c>
      <c r="CA30" s="65">
        <f t="shared" ca="1" si="106"/>
        <v>0</v>
      </c>
      <c r="CB30" s="65">
        <f t="shared" ca="1" si="106"/>
        <v>0</v>
      </c>
      <c r="CC30" s="65">
        <f t="shared" ca="1" si="106"/>
        <v>0</v>
      </c>
      <c r="CD30" s="65">
        <f t="shared" ca="1" si="106"/>
        <v>0</v>
      </c>
      <c r="CE30" s="65">
        <f t="shared" ca="1" si="106"/>
        <v>0</v>
      </c>
      <c r="CF30" s="65">
        <f t="shared" ca="1" si="106"/>
        <v>0</v>
      </c>
    </row>
    <row r="31" spans="2:84" s="53" customFormat="1" ht="12" x14ac:dyDescent="0.25">
      <c r="B31" s="50">
        <f>ROW()</f>
        <v>31</v>
      </c>
      <c r="O31" s="56"/>
      <c r="P31" s="57"/>
      <c r="Q31" s="58"/>
      <c r="U31" s="62"/>
      <c r="W31" s="61"/>
      <c r="X31" s="65">
        <f t="shared" ca="1" si="107"/>
        <v>0</v>
      </c>
      <c r="Y31" s="65">
        <f t="shared" ca="1" si="107"/>
        <v>0</v>
      </c>
      <c r="Z31" s="65">
        <f t="shared" ca="1" si="107"/>
        <v>0</v>
      </c>
      <c r="AA31" s="65">
        <f t="shared" ca="1" si="107"/>
        <v>0</v>
      </c>
      <c r="AB31" s="65">
        <f t="shared" ca="1" si="107"/>
        <v>0</v>
      </c>
      <c r="AC31" s="65">
        <f t="shared" ca="1" si="107"/>
        <v>0</v>
      </c>
      <c r="AD31" s="65">
        <f t="shared" ca="1" si="107"/>
        <v>0</v>
      </c>
      <c r="AE31" s="65">
        <f t="shared" ca="1" si="107"/>
        <v>0</v>
      </c>
      <c r="AF31" s="65">
        <f t="shared" ca="1" si="107"/>
        <v>0</v>
      </c>
      <c r="AG31" s="65">
        <f t="shared" ca="1" si="107"/>
        <v>0</v>
      </c>
      <c r="AH31" s="65">
        <f t="shared" ca="1" si="107"/>
        <v>0</v>
      </c>
      <c r="AI31" s="65">
        <f t="shared" ca="1" si="107"/>
        <v>0</v>
      </c>
      <c r="AJ31" s="65">
        <f t="shared" ca="1" si="106"/>
        <v>0</v>
      </c>
      <c r="AK31" s="65">
        <f t="shared" ca="1" si="106"/>
        <v>0</v>
      </c>
      <c r="AL31" s="65">
        <f t="shared" ca="1" si="106"/>
        <v>0</v>
      </c>
      <c r="AM31" s="65">
        <f t="shared" ca="1" si="106"/>
        <v>0</v>
      </c>
      <c r="AN31" s="65">
        <f t="shared" ca="1" si="106"/>
        <v>0</v>
      </c>
      <c r="AO31" s="65">
        <f t="shared" ca="1" si="106"/>
        <v>0</v>
      </c>
      <c r="AP31" s="65">
        <f t="shared" ca="1" si="106"/>
        <v>0</v>
      </c>
      <c r="AQ31" s="65">
        <f t="shared" ca="1" si="106"/>
        <v>0</v>
      </c>
      <c r="AR31" s="65">
        <f t="shared" ca="1" si="106"/>
        <v>0</v>
      </c>
      <c r="AS31" s="65">
        <f t="shared" ca="1" si="106"/>
        <v>0</v>
      </c>
      <c r="AT31" s="65">
        <f t="shared" ca="1" si="106"/>
        <v>0</v>
      </c>
      <c r="AU31" s="65">
        <f t="shared" ca="1" si="106"/>
        <v>0</v>
      </c>
      <c r="AV31" s="65">
        <f t="shared" ca="1" si="106"/>
        <v>0</v>
      </c>
      <c r="AW31" s="65">
        <f t="shared" ca="1" si="106"/>
        <v>0</v>
      </c>
      <c r="AX31" s="65">
        <f t="shared" ca="1" si="106"/>
        <v>0</v>
      </c>
      <c r="AY31" s="65">
        <f t="shared" ca="1" si="106"/>
        <v>0</v>
      </c>
      <c r="AZ31" s="65">
        <f t="shared" ca="1" si="106"/>
        <v>0</v>
      </c>
      <c r="BA31" s="65">
        <f t="shared" ca="1" si="106"/>
        <v>0</v>
      </c>
      <c r="BB31" s="65">
        <f t="shared" ca="1" si="106"/>
        <v>0</v>
      </c>
      <c r="BC31" s="65">
        <f t="shared" ca="1" si="106"/>
        <v>0</v>
      </c>
      <c r="BD31" s="65">
        <f t="shared" ca="1" si="106"/>
        <v>0</v>
      </c>
      <c r="BE31" s="65">
        <f t="shared" ca="1" si="106"/>
        <v>0</v>
      </c>
      <c r="BF31" s="65">
        <f t="shared" ca="1" si="106"/>
        <v>0</v>
      </c>
      <c r="BG31" s="65">
        <f t="shared" ca="1" si="106"/>
        <v>0</v>
      </c>
      <c r="BH31" s="65">
        <f t="shared" ca="1" si="106"/>
        <v>0</v>
      </c>
      <c r="BI31" s="65">
        <f t="shared" ca="1" si="106"/>
        <v>0</v>
      </c>
      <c r="BJ31" s="65">
        <f t="shared" ca="1" si="106"/>
        <v>0</v>
      </c>
      <c r="BK31" s="65">
        <f t="shared" ca="1" si="106"/>
        <v>0</v>
      </c>
      <c r="BL31" s="65">
        <f t="shared" ca="1" si="106"/>
        <v>0</v>
      </c>
      <c r="BM31" s="65">
        <f t="shared" ca="1" si="106"/>
        <v>0</v>
      </c>
      <c r="BN31" s="65">
        <f t="shared" ca="1" si="106"/>
        <v>0</v>
      </c>
      <c r="BO31" s="65">
        <f t="shared" ca="1" si="106"/>
        <v>0</v>
      </c>
      <c r="BP31" s="65">
        <f t="shared" ca="1" si="106"/>
        <v>0</v>
      </c>
      <c r="BQ31" s="65">
        <f t="shared" ca="1" si="106"/>
        <v>0</v>
      </c>
      <c r="BR31" s="65">
        <f t="shared" ca="1" si="106"/>
        <v>0</v>
      </c>
      <c r="BS31" s="65">
        <f t="shared" ca="1" si="106"/>
        <v>0</v>
      </c>
      <c r="BT31" s="65">
        <f t="shared" ca="1" si="106"/>
        <v>0</v>
      </c>
      <c r="BU31" s="65">
        <f t="shared" ca="1" si="106"/>
        <v>0</v>
      </c>
      <c r="BV31" s="65">
        <f t="shared" ca="1" si="106"/>
        <v>0</v>
      </c>
      <c r="BW31" s="65">
        <f t="shared" ca="1" si="106"/>
        <v>0</v>
      </c>
      <c r="BX31" s="65">
        <f t="shared" ca="1" si="106"/>
        <v>0</v>
      </c>
      <c r="BY31" s="65">
        <f t="shared" ca="1" si="106"/>
        <v>0</v>
      </c>
      <c r="BZ31" s="65">
        <f t="shared" ca="1" si="106"/>
        <v>0</v>
      </c>
      <c r="CA31" s="65">
        <f t="shared" ca="1" si="106"/>
        <v>0</v>
      </c>
      <c r="CB31" s="65">
        <f t="shared" ca="1" si="106"/>
        <v>9345</v>
      </c>
      <c r="CC31" s="65">
        <f t="shared" ca="1" si="106"/>
        <v>9790</v>
      </c>
      <c r="CD31" s="65">
        <f t="shared" ca="1" si="106"/>
        <v>0</v>
      </c>
      <c r="CE31" s="65">
        <f t="shared" ref="AJ31:CF37" ca="1" si="108">SUMIFS(INDIRECT("Prcsses!"&amp;ADDRESS($B31,$X$2)&amp;":"&amp;ADDRESS($B31,$X$2-1+$P$8)),INDIRECT("Prcsses!"&amp;ADDRESS($B$8,$X$2)&amp;":"&amp;ADDRESS($B$8,$X$2-1+$P$8)),CE$8)</f>
        <v>0</v>
      </c>
      <c r="CF31" s="65">
        <f t="shared" ca="1" si="108"/>
        <v>0</v>
      </c>
    </row>
    <row r="32" spans="2:84" s="53" customFormat="1" ht="12" x14ac:dyDescent="0.25">
      <c r="B32" s="50">
        <f>ROW()</f>
        <v>32</v>
      </c>
      <c r="O32" s="56"/>
      <c r="P32" s="57"/>
      <c r="Q32" s="58"/>
      <c r="U32" s="62"/>
      <c r="W32" s="61"/>
      <c r="X32" s="65">
        <f t="shared" ca="1" si="107"/>
        <v>0</v>
      </c>
      <c r="Y32" s="65">
        <f t="shared" ca="1" si="107"/>
        <v>0</v>
      </c>
      <c r="Z32" s="65">
        <f t="shared" ca="1" si="107"/>
        <v>0</v>
      </c>
      <c r="AA32" s="65">
        <f t="shared" ca="1" si="107"/>
        <v>0</v>
      </c>
      <c r="AB32" s="65">
        <f t="shared" ca="1" si="107"/>
        <v>0</v>
      </c>
      <c r="AC32" s="65">
        <f t="shared" ca="1" si="107"/>
        <v>0</v>
      </c>
      <c r="AD32" s="65">
        <f t="shared" ca="1" si="107"/>
        <v>0</v>
      </c>
      <c r="AE32" s="65">
        <f t="shared" ca="1" si="107"/>
        <v>0</v>
      </c>
      <c r="AF32" s="65">
        <f t="shared" ca="1" si="107"/>
        <v>0</v>
      </c>
      <c r="AG32" s="65">
        <f t="shared" ca="1" si="107"/>
        <v>0</v>
      </c>
      <c r="AH32" s="65">
        <f t="shared" ca="1" si="107"/>
        <v>0</v>
      </c>
      <c r="AI32" s="65">
        <f t="shared" ca="1" si="107"/>
        <v>0</v>
      </c>
      <c r="AJ32" s="65">
        <f t="shared" ca="1" si="108"/>
        <v>0</v>
      </c>
      <c r="AK32" s="65">
        <f t="shared" ca="1" si="108"/>
        <v>0</v>
      </c>
      <c r="AL32" s="65">
        <f t="shared" ca="1" si="108"/>
        <v>0</v>
      </c>
      <c r="AM32" s="65">
        <f t="shared" ca="1" si="108"/>
        <v>0</v>
      </c>
      <c r="AN32" s="65">
        <f t="shared" ca="1" si="108"/>
        <v>0</v>
      </c>
      <c r="AO32" s="65">
        <f t="shared" ca="1" si="108"/>
        <v>0</v>
      </c>
      <c r="AP32" s="65">
        <f t="shared" ca="1" si="108"/>
        <v>0</v>
      </c>
      <c r="AQ32" s="65">
        <f t="shared" ca="1" si="108"/>
        <v>0</v>
      </c>
      <c r="AR32" s="65">
        <f t="shared" ca="1" si="108"/>
        <v>0</v>
      </c>
      <c r="AS32" s="65">
        <f t="shared" ca="1" si="108"/>
        <v>0</v>
      </c>
      <c r="AT32" s="65">
        <f t="shared" ca="1" si="108"/>
        <v>0</v>
      </c>
      <c r="AU32" s="65">
        <f t="shared" ca="1" si="108"/>
        <v>0</v>
      </c>
      <c r="AV32" s="65">
        <f t="shared" ca="1" si="108"/>
        <v>0</v>
      </c>
      <c r="AW32" s="65">
        <f t="shared" ca="1" si="108"/>
        <v>0</v>
      </c>
      <c r="AX32" s="65">
        <f t="shared" ca="1" si="108"/>
        <v>0</v>
      </c>
      <c r="AY32" s="65">
        <f t="shared" ca="1" si="108"/>
        <v>0</v>
      </c>
      <c r="AZ32" s="65">
        <f t="shared" ca="1" si="108"/>
        <v>0</v>
      </c>
      <c r="BA32" s="65">
        <f t="shared" ca="1" si="108"/>
        <v>0</v>
      </c>
      <c r="BB32" s="65">
        <f t="shared" ca="1" si="108"/>
        <v>0</v>
      </c>
      <c r="BC32" s="65">
        <f t="shared" ca="1" si="108"/>
        <v>0</v>
      </c>
      <c r="BD32" s="65">
        <f t="shared" ca="1" si="108"/>
        <v>0</v>
      </c>
      <c r="BE32" s="65">
        <f t="shared" ca="1" si="108"/>
        <v>0</v>
      </c>
      <c r="BF32" s="65">
        <f t="shared" ca="1" si="108"/>
        <v>0</v>
      </c>
      <c r="BG32" s="65">
        <f t="shared" ca="1" si="108"/>
        <v>0</v>
      </c>
      <c r="BH32" s="65">
        <f t="shared" ca="1" si="108"/>
        <v>0</v>
      </c>
      <c r="BI32" s="65">
        <f t="shared" ca="1" si="108"/>
        <v>0</v>
      </c>
      <c r="BJ32" s="65">
        <f t="shared" ca="1" si="108"/>
        <v>0</v>
      </c>
      <c r="BK32" s="65">
        <f t="shared" ca="1" si="108"/>
        <v>0</v>
      </c>
      <c r="BL32" s="65">
        <f t="shared" ca="1" si="108"/>
        <v>0</v>
      </c>
      <c r="BM32" s="65">
        <f t="shared" ca="1" si="108"/>
        <v>0</v>
      </c>
      <c r="BN32" s="65">
        <f t="shared" ca="1" si="108"/>
        <v>0</v>
      </c>
      <c r="BO32" s="65">
        <f t="shared" ca="1" si="108"/>
        <v>0</v>
      </c>
      <c r="BP32" s="65">
        <f t="shared" ca="1" si="108"/>
        <v>0</v>
      </c>
      <c r="BQ32" s="65">
        <f t="shared" ca="1" si="108"/>
        <v>0</v>
      </c>
      <c r="BR32" s="65">
        <f t="shared" ca="1" si="108"/>
        <v>0</v>
      </c>
      <c r="BS32" s="65">
        <f t="shared" ca="1" si="108"/>
        <v>0</v>
      </c>
      <c r="BT32" s="65">
        <f t="shared" ca="1" si="108"/>
        <v>0</v>
      </c>
      <c r="BU32" s="65">
        <f t="shared" ca="1" si="108"/>
        <v>0</v>
      </c>
      <c r="BV32" s="65">
        <f t="shared" ca="1" si="108"/>
        <v>0</v>
      </c>
      <c r="BW32" s="65">
        <f t="shared" ca="1" si="108"/>
        <v>0</v>
      </c>
      <c r="BX32" s="65">
        <f t="shared" ca="1" si="108"/>
        <v>0</v>
      </c>
      <c r="BY32" s="65">
        <f t="shared" ca="1" si="108"/>
        <v>0</v>
      </c>
      <c r="BZ32" s="65">
        <f t="shared" ca="1" si="108"/>
        <v>0</v>
      </c>
      <c r="CA32" s="65">
        <f t="shared" ca="1" si="108"/>
        <v>0</v>
      </c>
      <c r="CB32" s="65">
        <f t="shared" ca="1" si="108"/>
        <v>0.5</v>
      </c>
      <c r="CC32" s="65">
        <f t="shared" ca="1" si="108"/>
        <v>0.5</v>
      </c>
      <c r="CD32" s="65">
        <f t="shared" ca="1" si="108"/>
        <v>0</v>
      </c>
      <c r="CE32" s="65">
        <f t="shared" ca="1" si="108"/>
        <v>0</v>
      </c>
      <c r="CF32" s="65">
        <f t="shared" ca="1" si="108"/>
        <v>0</v>
      </c>
    </row>
    <row r="33" spans="2:84" s="53" customFormat="1" ht="12" x14ac:dyDescent="0.25">
      <c r="B33" s="50">
        <f>ROW()</f>
        <v>33</v>
      </c>
      <c r="O33" s="56"/>
      <c r="P33" s="57"/>
      <c r="Q33" s="58"/>
      <c r="U33" s="62"/>
      <c r="W33" s="61"/>
      <c r="X33" s="65">
        <f t="shared" ca="1" si="107"/>
        <v>0</v>
      </c>
      <c r="Y33" s="65">
        <f t="shared" ca="1" si="107"/>
        <v>0</v>
      </c>
      <c r="Z33" s="65">
        <f t="shared" ca="1" si="107"/>
        <v>0</v>
      </c>
      <c r="AA33" s="65">
        <f t="shared" ca="1" si="107"/>
        <v>0</v>
      </c>
      <c r="AB33" s="65">
        <f t="shared" ca="1" si="107"/>
        <v>0</v>
      </c>
      <c r="AC33" s="65">
        <f t="shared" ca="1" si="107"/>
        <v>0</v>
      </c>
      <c r="AD33" s="65">
        <f t="shared" ca="1" si="107"/>
        <v>0</v>
      </c>
      <c r="AE33" s="65">
        <f t="shared" ca="1" si="107"/>
        <v>0</v>
      </c>
      <c r="AF33" s="65">
        <f t="shared" ca="1" si="107"/>
        <v>0</v>
      </c>
      <c r="AG33" s="65">
        <f t="shared" ca="1" si="107"/>
        <v>0</v>
      </c>
      <c r="AH33" s="65">
        <f t="shared" ca="1" si="107"/>
        <v>0</v>
      </c>
      <c r="AI33" s="65">
        <f t="shared" ca="1" si="107"/>
        <v>0</v>
      </c>
      <c r="AJ33" s="65">
        <f t="shared" ca="1" si="108"/>
        <v>0</v>
      </c>
      <c r="AK33" s="65">
        <f t="shared" ca="1" si="108"/>
        <v>0</v>
      </c>
      <c r="AL33" s="65">
        <f t="shared" ca="1" si="108"/>
        <v>0</v>
      </c>
      <c r="AM33" s="65">
        <f t="shared" ca="1" si="108"/>
        <v>0</v>
      </c>
      <c r="AN33" s="65">
        <f t="shared" ca="1" si="108"/>
        <v>0</v>
      </c>
      <c r="AO33" s="65">
        <f t="shared" ca="1" si="108"/>
        <v>0</v>
      </c>
      <c r="AP33" s="65">
        <f t="shared" ca="1" si="108"/>
        <v>0</v>
      </c>
      <c r="AQ33" s="65">
        <f t="shared" ca="1" si="108"/>
        <v>0</v>
      </c>
      <c r="AR33" s="65">
        <f t="shared" ca="1" si="108"/>
        <v>0</v>
      </c>
      <c r="AS33" s="65">
        <f t="shared" ca="1" si="108"/>
        <v>0</v>
      </c>
      <c r="AT33" s="65">
        <f t="shared" ca="1" si="108"/>
        <v>0</v>
      </c>
      <c r="AU33" s="65">
        <f t="shared" ca="1" si="108"/>
        <v>0</v>
      </c>
      <c r="AV33" s="65">
        <f t="shared" ca="1" si="108"/>
        <v>0</v>
      </c>
      <c r="AW33" s="65">
        <f t="shared" ca="1" si="108"/>
        <v>0</v>
      </c>
      <c r="AX33" s="65">
        <f t="shared" ca="1" si="108"/>
        <v>0</v>
      </c>
      <c r="AY33" s="65">
        <f t="shared" ca="1" si="108"/>
        <v>0</v>
      </c>
      <c r="AZ33" s="65">
        <f t="shared" ca="1" si="108"/>
        <v>0</v>
      </c>
      <c r="BA33" s="65">
        <f t="shared" ca="1" si="108"/>
        <v>0</v>
      </c>
      <c r="BB33" s="65">
        <f t="shared" ca="1" si="108"/>
        <v>0</v>
      </c>
      <c r="BC33" s="65">
        <f t="shared" ca="1" si="108"/>
        <v>0</v>
      </c>
      <c r="BD33" s="65">
        <f t="shared" ca="1" si="108"/>
        <v>0</v>
      </c>
      <c r="BE33" s="65">
        <f t="shared" ca="1" si="108"/>
        <v>0</v>
      </c>
      <c r="BF33" s="65">
        <f t="shared" ca="1" si="108"/>
        <v>0</v>
      </c>
      <c r="BG33" s="65">
        <f t="shared" ca="1" si="108"/>
        <v>0</v>
      </c>
      <c r="BH33" s="65">
        <f t="shared" ca="1" si="108"/>
        <v>0</v>
      </c>
      <c r="BI33" s="65">
        <f t="shared" ca="1" si="108"/>
        <v>0</v>
      </c>
      <c r="BJ33" s="65">
        <f t="shared" ca="1" si="108"/>
        <v>0</v>
      </c>
      <c r="BK33" s="65">
        <f t="shared" ca="1" si="108"/>
        <v>0</v>
      </c>
      <c r="BL33" s="65">
        <f t="shared" ca="1" si="108"/>
        <v>0</v>
      </c>
      <c r="BM33" s="65">
        <f t="shared" ca="1" si="108"/>
        <v>0</v>
      </c>
      <c r="BN33" s="65">
        <f t="shared" ca="1" si="108"/>
        <v>0</v>
      </c>
      <c r="BO33" s="65">
        <f t="shared" ca="1" si="108"/>
        <v>0</v>
      </c>
      <c r="BP33" s="65">
        <f t="shared" ca="1" si="108"/>
        <v>0</v>
      </c>
      <c r="BQ33" s="65">
        <f t="shared" ca="1" si="108"/>
        <v>0</v>
      </c>
      <c r="BR33" s="65">
        <f t="shared" ca="1" si="108"/>
        <v>0</v>
      </c>
      <c r="BS33" s="65">
        <f t="shared" ca="1" si="108"/>
        <v>0</v>
      </c>
      <c r="BT33" s="65">
        <f t="shared" ca="1" si="108"/>
        <v>0</v>
      </c>
      <c r="BU33" s="65">
        <f t="shared" ca="1" si="108"/>
        <v>0</v>
      </c>
      <c r="BV33" s="65">
        <f t="shared" ca="1" si="108"/>
        <v>0</v>
      </c>
      <c r="BW33" s="65">
        <f t="shared" ca="1" si="108"/>
        <v>0</v>
      </c>
      <c r="BX33" s="65">
        <f t="shared" ca="1" si="108"/>
        <v>0</v>
      </c>
      <c r="BY33" s="65">
        <f t="shared" ca="1" si="108"/>
        <v>0</v>
      </c>
      <c r="BZ33" s="65">
        <f t="shared" ca="1" si="108"/>
        <v>0</v>
      </c>
      <c r="CA33" s="65">
        <f t="shared" ca="1" si="108"/>
        <v>0</v>
      </c>
      <c r="CB33" s="65">
        <f t="shared" ca="1" si="108"/>
        <v>2.1</v>
      </c>
      <c r="CC33" s="65">
        <f t="shared" ca="1" si="108"/>
        <v>2.2000000000000002</v>
      </c>
      <c r="CD33" s="65">
        <f t="shared" ca="1" si="108"/>
        <v>0</v>
      </c>
      <c r="CE33" s="65">
        <f t="shared" ca="1" si="108"/>
        <v>0</v>
      </c>
      <c r="CF33" s="65">
        <f t="shared" ca="1" si="108"/>
        <v>0</v>
      </c>
    </row>
    <row r="34" spans="2:84" s="53" customFormat="1" ht="12" x14ac:dyDescent="0.25">
      <c r="B34" s="50">
        <f>ROW()</f>
        <v>34</v>
      </c>
      <c r="O34" s="56"/>
      <c r="P34" s="57"/>
      <c r="Q34" s="58"/>
      <c r="U34" s="62"/>
      <c r="W34" s="61"/>
      <c r="X34" s="65">
        <f t="shared" ca="1" si="107"/>
        <v>0</v>
      </c>
      <c r="Y34" s="65">
        <f t="shared" ca="1" si="107"/>
        <v>0</v>
      </c>
      <c r="Z34" s="65">
        <f t="shared" ca="1" si="107"/>
        <v>0</v>
      </c>
      <c r="AA34" s="65">
        <f t="shared" ca="1" si="107"/>
        <v>0</v>
      </c>
      <c r="AB34" s="65">
        <f t="shared" ca="1" si="107"/>
        <v>0</v>
      </c>
      <c r="AC34" s="65">
        <f t="shared" ca="1" si="107"/>
        <v>0</v>
      </c>
      <c r="AD34" s="65">
        <f t="shared" ca="1" si="107"/>
        <v>0</v>
      </c>
      <c r="AE34" s="65">
        <f t="shared" ca="1" si="107"/>
        <v>0</v>
      </c>
      <c r="AF34" s="65">
        <f t="shared" ca="1" si="107"/>
        <v>0</v>
      </c>
      <c r="AG34" s="65">
        <f t="shared" ca="1" si="107"/>
        <v>0</v>
      </c>
      <c r="AH34" s="65">
        <f t="shared" ca="1" si="107"/>
        <v>0</v>
      </c>
      <c r="AI34" s="65">
        <f t="shared" ca="1" si="107"/>
        <v>0</v>
      </c>
      <c r="AJ34" s="65">
        <f t="shared" ca="1" si="108"/>
        <v>0</v>
      </c>
      <c r="AK34" s="65">
        <f t="shared" ca="1" si="108"/>
        <v>0</v>
      </c>
      <c r="AL34" s="65">
        <f t="shared" ca="1" si="108"/>
        <v>0</v>
      </c>
      <c r="AM34" s="65">
        <f t="shared" ca="1" si="108"/>
        <v>0</v>
      </c>
      <c r="AN34" s="65">
        <f t="shared" ca="1" si="108"/>
        <v>0</v>
      </c>
      <c r="AO34" s="65">
        <f t="shared" ca="1" si="108"/>
        <v>0</v>
      </c>
      <c r="AP34" s="65">
        <f t="shared" ca="1" si="108"/>
        <v>0</v>
      </c>
      <c r="AQ34" s="65">
        <f t="shared" ca="1" si="108"/>
        <v>0</v>
      </c>
      <c r="AR34" s="65">
        <f t="shared" ca="1" si="108"/>
        <v>0</v>
      </c>
      <c r="AS34" s="65">
        <f t="shared" ca="1" si="108"/>
        <v>0</v>
      </c>
      <c r="AT34" s="65">
        <f t="shared" ca="1" si="108"/>
        <v>0</v>
      </c>
      <c r="AU34" s="65">
        <f t="shared" ca="1" si="108"/>
        <v>0</v>
      </c>
      <c r="AV34" s="65">
        <f t="shared" ca="1" si="108"/>
        <v>0</v>
      </c>
      <c r="AW34" s="65">
        <f t="shared" ca="1" si="108"/>
        <v>0</v>
      </c>
      <c r="AX34" s="65">
        <f t="shared" ca="1" si="108"/>
        <v>0</v>
      </c>
      <c r="AY34" s="65">
        <f t="shared" ca="1" si="108"/>
        <v>0</v>
      </c>
      <c r="AZ34" s="65">
        <f t="shared" ca="1" si="108"/>
        <v>0</v>
      </c>
      <c r="BA34" s="65">
        <f t="shared" ca="1" si="108"/>
        <v>0</v>
      </c>
      <c r="BB34" s="65">
        <f t="shared" ca="1" si="108"/>
        <v>0</v>
      </c>
      <c r="BC34" s="65">
        <f t="shared" ca="1" si="108"/>
        <v>0</v>
      </c>
      <c r="BD34" s="65">
        <f t="shared" ca="1" si="108"/>
        <v>0</v>
      </c>
      <c r="BE34" s="65">
        <f t="shared" ca="1" si="108"/>
        <v>0</v>
      </c>
      <c r="BF34" s="65">
        <f t="shared" ca="1" si="108"/>
        <v>0</v>
      </c>
      <c r="BG34" s="65">
        <f t="shared" ca="1" si="108"/>
        <v>0</v>
      </c>
      <c r="BH34" s="65">
        <f t="shared" ca="1" si="108"/>
        <v>0</v>
      </c>
      <c r="BI34" s="65">
        <f t="shared" ca="1" si="108"/>
        <v>0</v>
      </c>
      <c r="BJ34" s="65">
        <f t="shared" ca="1" si="108"/>
        <v>0</v>
      </c>
      <c r="BK34" s="65">
        <f t="shared" ca="1" si="108"/>
        <v>0</v>
      </c>
      <c r="BL34" s="65">
        <f t="shared" ca="1" si="108"/>
        <v>0</v>
      </c>
      <c r="BM34" s="65">
        <f t="shared" ca="1" si="108"/>
        <v>0</v>
      </c>
      <c r="BN34" s="65">
        <f t="shared" ca="1" si="108"/>
        <v>0</v>
      </c>
      <c r="BO34" s="65">
        <f t="shared" ca="1" si="108"/>
        <v>0</v>
      </c>
      <c r="BP34" s="65">
        <f t="shared" ca="1" si="108"/>
        <v>0</v>
      </c>
      <c r="BQ34" s="65">
        <f t="shared" ca="1" si="108"/>
        <v>0</v>
      </c>
      <c r="BR34" s="65">
        <f t="shared" ca="1" si="108"/>
        <v>0</v>
      </c>
      <c r="BS34" s="65">
        <f t="shared" ca="1" si="108"/>
        <v>0</v>
      </c>
      <c r="BT34" s="65">
        <f t="shared" ca="1" si="108"/>
        <v>0</v>
      </c>
      <c r="BU34" s="65">
        <f t="shared" ca="1" si="108"/>
        <v>0</v>
      </c>
      <c r="BV34" s="65">
        <f t="shared" ca="1" si="108"/>
        <v>0</v>
      </c>
      <c r="BW34" s="65">
        <f t="shared" ca="1" si="108"/>
        <v>0</v>
      </c>
      <c r="BX34" s="65">
        <f t="shared" ca="1" si="108"/>
        <v>0</v>
      </c>
      <c r="BY34" s="65">
        <f t="shared" ca="1" si="108"/>
        <v>0</v>
      </c>
      <c r="BZ34" s="65">
        <f t="shared" ca="1" si="108"/>
        <v>0</v>
      </c>
      <c r="CA34" s="65">
        <f t="shared" ca="1" si="108"/>
        <v>0</v>
      </c>
      <c r="CB34" s="65">
        <f t="shared" ca="1" si="108"/>
        <v>4450</v>
      </c>
      <c r="CC34" s="65">
        <f t="shared" ca="1" si="108"/>
        <v>4450</v>
      </c>
      <c r="CD34" s="65">
        <f t="shared" ca="1" si="108"/>
        <v>0</v>
      </c>
      <c r="CE34" s="65">
        <f t="shared" ca="1" si="108"/>
        <v>0</v>
      </c>
      <c r="CF34" s="65">
        <f t="shared" ca="1" si="108"/>
        <v>0</v>
      </c>
    </row>
    <row r="35" spans="2:84" s="53" customFormat="1" ht="12" x14ac:dyDescent="0.25">
      <c r="B35" s="50">
        <f>ROW()</f>
        <v>35</v>
      </c>
      <c r="O35" s="56"/>
      <c r="P35" s="57"/>
      <c r="Q35" s="58"/>
      <c r="U35" s="62"/>
      <c r="W35" s="61"/>
      <c r="X35" s="65">
        <f t="shared" ca="1" si="107"/>
        <v>0</v>
      </c>
      <c r="Y35" s="65">
        <f t="shared" ca="1" si="107"/>
        <v>0</v>
      </c>
      <c r="Z35" s="65">
        <f t="shared" ca="1" si="107"/>
        <v>0</v>
      </c>
      <c r="AA35" s="65">
        <f t="shared" ca="1" si="107"/>
        <v>0</v>
      </c>
      <c r="AB35" s="65">
        <f t="shared" ca="1" si="107"/>
        <v>0</v>
      </c>
      <c r="AC35" s="65">
        <f t="shared" ca="1" si="107"/>
        <v>0</v>
      </c>
      <c r="AD35" s="65">
        <f t="shared" ca="1" si="107"/>
        <v>0</v>
      </c>
      <c r="AE35" s="65">
        <f t="shared" ca="1" si="107"/>
        <v>0</v>
      </c>
      <c r="AF35" s="65">
        <f t="shared" ca="1" si="107"/>
        <v>0</v>
      </c>
      <c r="AG35" s="65">
        <f t="shared" ca="1" si="107"/>
        <v>0</v>
      </c>
      <c r="AH35" s="65">
        <f t="shared" ca="1" si="107"/>
        <v>0</v>
      </c>
      <c r="AI35" s="65">
        <f t="shared" ca="1" si="107"/>
        <v>0</v>
      </c>
      <c r="AJ35" s="65">
        <f t="shared" ca="1" si="108"/>
        <v>0</v>
      </c>
      <c r="AK35" s="65">
        <f t="shared" ca="1" si="108"/>
        <v>0</v>
      </c>
      <c r="AL35" s="65">
        <f t="shared" ca="1" si="108"/>
        <v>0</v>
      </c>
      <c r="AM35" s="65">
        <f t="shared" ca="1" si="108"/>
        <v>0</v>
      </c>
      <c r="AN35" s="65">
        <f t="shared" ca="1" si="108"/>
        <v>0</v>
      </c>
      <c r="AO35" s="65">
        <f t="shared" ca="1" si="108"/>
        <v>0</v>
      </c>
      <c r="AP35" s="65">
        <f t="shared" ca="1" si="108"/>
        <v>0</v>
      </c>
      <c r="AQ35" s="65">
        <f t="shared" ca="1" si="108"/>
        <v>0</v>
      </c>
      <c r="AR35" s="65">
        <f t="shared" ca="1" si="108"/>
        <v>0</v>
      </c>
      <c r="AS35" s="65">
        <f t="shared" ca="1" si="108"/>
        <v>0</v>
      </c>
      <c r="AT35" s="65">
        <f t="shared" ca="1" si="108"/>
        <v>0</v>
      </c>
      <c r="AU35" s="65">
        <f t="shared" ca="1" si="108"/>
        <v>0</v>
      </c>
      <c r="AV35" s="65">
        <f t="shared" ca="1" si="108"/>
        <v>0</v>
      </c>
      <c r="AW35" s="65">
        <f t="shared" ca="1" si="108"/>
        <v>0</v>
      </c>
      <c r="AX35" s="65">
        <f t="shared" ca="1" si="108"/>
        <v>0</v>
      </c>
      <c r="AY35" s="65">
        <f t="shared" ca="1" si="108"/>
        <v>0</v>
      </c>
      <c r="AZ35" s="65">
        <f t="shared" ca="1" si="108"/>
        <v>0</v>
      </c>
      <c r="BA35" s="65">
        <f t="shared" ca="1" si="108"/>
        <v>0</v>
      </c>
      <c r="BB35" s="65">
        <f t="shared" ca="1" si="108"/>
        <v>0</v>
      </c>
      <c r="BC35" s="65">
        <f t="shared" ca="1" si="108"/>
        <v>0</v>
      </c>
      <c r="BD35" s="65">
        <f t="shared" ca="1" si="108"/>
        <v>0</v>
      </c>
      <c r="BE35" s="65">
        <f t="shared" ca="1" si="108"/>
        <v>0</v>
      </c>
      <c r="BF35" s="65">
        <f t="shared" ca="1" si="108"/>
        <v>0</v>
      </c>
      <c r="BG35" s="65">
        <f t="shared" ca="1" si="108"/>
        <v>0</v>
      </c>
      <c r="BH35" s="65">
        <f t="shared" ca="1" si="108"/>
        <v>0</v>
      </c>
      <c r="BI35" s="65">
        <f t="shared" ca="1" si="108"/>
        <v>0</v>
      </c>
      <c r="BJ35" s="65">
        <f t="shared" ca="1" si="108"/>
        <v>0</v>
      </c>
      <c r="BK35" s="65">
        <f t="shared" ca="1" si="108"/>
        <v>0</v>
      </c>
      <c r="BL35" s="65">
        <f t="shared" ca="1" si="108"/>
        <v>0</v>
      </c>
      <c r="BM35" s="65">
        <f t="shared" ca="1" si="108"/>
        <v>0</v>
      </c>
      <c r="BN35" s="65">
        <f t="shared" ca="1" si="108"/>
        <v>0</v>
      </c>
      <c r="BO35" s="65">
        <f t="shared" ca="1" si="108"/>
        <v>0</v>
      </c>
      <c r="BP35" s="65">
        <f t="shared" ca="1" si="108"/>
        <v>0</v>
      </c>
      <c r="BQ35" s="65">
        <f t="shared" ca="1" si="108"/>
        <v>0</v>
      </c>
      <c r="BR35" s="65">
        <f t="shared" ca="1" si="108"/>
        <v>0</v>
      </c>
      <c r="BS35" s="65">
        <f t="shared" ca="1" si="108"/>
        <v>0</v>
      </c>
      <c r="BT35" s="65">
        <f t="shared" ca="1" si="108"/>
        <v>0</v>
      </c>
      <c r="BU35" s="65">
        <f t="shared" ca="1" si="108"/>
        <v>0</v>
      </c>
      <c r="BV35" s="65">
        <f t="shared" ca="1" si="108"/>
        <v>0</v>
      </c>
      <c r="BW35" s="65">
        <f t="shared" ca="1" si="108"/>
        <v>0</v>
      </c>
      <c r="BX35" s="65">
        <f t="shared" ca="1" si="108"/>
        <v>0</v>
      </c>
      <c r="BY35" s="65">
        <f t="shared" ca="1" si="108"/>
        <v>0</v>
      </c>
      <c r="BZ35" s="65">
        <f t="shared" ca="1" si="108"/>
        <v>0</v>
      </c>
      <c r="CA35" s="65">
        <f t="shared" ca="1" si="108"/>
        <v>0</v>
      </c>
      <c r="CB35" s="65">
        <f t="shared" ca="1" si="108"/>
        <v>500</v>
      </c>
      <c r="CC35" s="65">
        <f t="shared" ca="1" si="108"/>
        <v>500</v>
      </c>
      <c r="CD35" s="65">
        <f t="shared" ca="1" si="108"/>
        <v>0</v>
      </c>
      <c r="CE35" s="65">
        <f t="shared" ca="1" si="108"/>
        <v>0</v>
      </c>
      <c r="CF35" s="65">
        <f t="shared" ca="1" si="108"/>
        <v>0</v>
      </c>
    </row>
    <row r="36" spans="2:84" s="53" customFormat="1" ht="12" x14ac:dyDescent="0.25">
      <c r="B36" s="50">
        <f>ROW()</f>
        <v>36</v>
      </c>
      <c r="O36" s="56"/>
      <c r="P36" s="57"/>
      <c r="Q36" s="58"/>
      <c r="U36" s="62"/>
      <c r="W36" s="61"/>
      <c r="X36" s="65">
        <f t="shared" ca="1" si="107"/>
        <v>0</v>
      </c>
      <c r="Y36" s="65">
        <f t="shared" ca="1" si="107"/>
        <v>0</v>
      </c>
      <c r="Z36" s="65">
        <f t="shared" ca="1" si="107"/>
        <v>0</v>
      </c>
      <c r="AA36" s="65">
        <f t="shared" ca="1" si="107"/>
        <v>0</v>
      </c>
      <c r="AB36" s="65">
        <f t="shared" ca="1" si="107"/>
        <v>0</v>
      </c>
      <c r="AC36" s="65">
        <f t="shared" ca="1" si="107"/>
        <v>0</v>
      </c>
      <c r="AD36" s="65">
        <f t="shared" ca="1" si="107"/>
        <v>0</v>
      </c>
      <c r="AE36" s="65">
        <f t="shared" ca="1" si="107"/>
        <v>0</v>
      </c>
      <c r="AF36" s="65">
        <f t="shared" ca="1" si="107"/>
        <v>0</v>
      </c>
      <c r="AG36" s="65">
        <f t="shared" ca="1" si="107"/>
        <v>0</v>
      </c>
      <c r="AH36" s="65">
        <f t="shared" ca="1" si="107"/>
        <v>0</v>
      </c>
      <c r="AI36" s="65">
        <f t="shared" ca="1" si="107"/>
        <v>0</v>
      </c>
      <c r="AJ36" s="65">
        <f t="shared" ca="1" si="108"/>
        <v>0</v>
      </c>
      <c r="AK36" s="65">
        <f t="shared" ca="1" si="108"/>
        <v>0</v>
      </c>
      <c r="AL36" s="65">
        <f t="shared" ca="1" si="108"/>
        <v>0</v>
      </c>
      <c r="AM36" s="65">
        <f t="shared" ca="1" si="108"/>
        <v>0</v>
      </c>
      <c r="AN36" s="65">
        <f t="shared" ca="1" si="108"/>
        <v>0</v>
      </c>
      <c r="AO36" s="65">
        <f t="shared" ca="1" si="108"/>
        <v>0</v>
      </c>
      <c r="AP36" s="65">
        <f t="shared" ca="1" si="108"/>
        <v>0</v>
      </c>
      <c r="AQ36" s="65">
        <f t="shared" ca="1" si="108"/>
        <v>0</v>
      </c>
      <c r="AR36" s="65">
        <f t="shared" ca="1" si="108"/>
        <v>0</v>
      </c>
      <c r="AS36" s="65">
        <f t="shared" ca="1" si="108"/>
        <v>0</v>
      </c>
      <c r="AT36" s="65">
        <f t="shared" ca="1" si="108"/>
        <v>0</v>
      </c>
      <c r="AU36" s="65">
        <f t="shared" ca="1" si="108"/>
        <v>0</v>
      </c>
      <c r="AV36" s="65">
        <f t="shared" ca="1" si="108"/>
        <v>0</v>
      </c>
      <c r="AW36" s="65">
        <f t="shared" ca="1" si="108"/>
        <v>0</v>
      </c>
      <c r="AX36" s="65">
        <f t="shared" ca="1" si="108"/>
        <v>0</v>
      </c>
      <c r="AY36" s="65">
        <f t="shared" ca="1" si="108"/>
        <v>0</v>
      </c>
      <c r="AZ36" s="65">
        <f t="shared" ca="1" si="108"/>
        <v>0</v>
      </c>
      <c r="BA36" s="65">
        <f t="shared" ca="1" si="108"/>
        <v>0</v>
      </c>
      <c r="BB36" s="65">
        <f t="shared" ca="1" si="108"/>
        <v>0</v>
      </c>
      <c r="BC36" s="65">
        <f t="shared" ca="1" si="108"/>
        <v>0</v>
      </c>
      <c r="BD36" s="65">
        <f t="shared" ca="1" si="108"/>
        <v>0</v>
      </c>
      <c r="BE36" s="65">
        <f t="shared" ca="1" si="108"/>
        <v>0</v>
      </c>
      <c r="BF36" s="65">
        <f t="shared" ca="1" si="108"/>
        <v>0</v>
      </c>
      <c r="BG36" s="65">
        <f t="shared" ca="1" si="108"/>
        <v>0</v>
      </c>
      <c r="BH36" s="65">
        <f t="shared" ca="1" si="108"/>
        <v>0</v>
      </c>
      <c r="BI36" s="65">
        <f t="shared" ca="1" si="108"/>
        <v>0</v>
      </c>
      <c r="BJ36" s="65">
        <f t="shared" ca="1" si="108"/>
        <v>0</v>
      </c>
      <c r="BK36" s="65">
        <f t="shared" ca="1" si="108"/>
        <v>0</v>
      </c>
      <c r="BL36" s="65">
        <f t="shared" ca="1" si="108"/>
        <v>0</v>
      </c>
      <c r="BM36" s="65">
        <f t="shared" ca="1" si="108"/>
        <v>0</v>
      </c>
      <c r="BN36" s="65">
        <f t="shared" ca="1" si="108"/>
        <v>0</v>
      </c>
      <c r="BO36" s="65">
        <f t="shared" ca="1" si="108"/>
        <v>0</v>
      </c>
      <c r="BP36" s="65">
        <f t="shared" ca="1" si="108"/>
        <v>0</v>
      </c>
      <c r="BQ36" s="65">
        <f t="shared" ca="1" si="108"/>
        <v>0</v>
      </c>
      <c r="BR36" s="65">
        <f t="shared" ca="1" si="108"/>
        <v>0</v>
      </c>
      <c r="BS36" s="65">
        <f t="shared" ca="1" si="108"/>
        <v>0</v>
      </c>
      <c r="BT36" s="65">
        <f t="shared" ca="1" si="108"/>
        <v>0</v>
      </c>
      <c r="BU36" s="65">
        <f t="shared" ca="1" si="108"/>
        <v>0</v>
      </c>
      <c r="BV36" s="65">
        <f t="shared" ca="1" si="108"/>
        <v>0</v>
      </c>
      <c r="BW36" s="65">
        <f t="shared" ca="1" si="108"/>
        <v>0</v>
      </c>
      <c r="BX36" s="65">
        <f t="shared" ca="1" si="108"/>
        <v>0</v>
      </c>
      <c r="BY36" s="65">
        <f t="shared" ca="1" si="108"/>
        <v>0</v>
      </c>
      <c r="BZ36" s="65">
        <f t="shared" ca="1" si="108"/>
        <v>0</v>
      </c>
      <c r="CA36" s="65">
        <f t="shared" ca="1" si="108"/>
        <v>0</v>
      </c>
      <c r="CB36" s="65">
        <f t="shared" ca="1" si="108"/>
        <v>1000</v>
      </c>
      <c r="CC36" s="65">
        <f t="shared" ca="1" si="108"/>
        <v>1000</v>
      </c>
      <c r="CD36" s="65">
        <f t="shared" ca="1" si="108"/>
        <v>0</v>
      </c>
      <c r="CE36" s="65">
        <f t="shared" ca="1" si="108"/>
        <v>0</v>
      </c>
      <c r="CF36" s="65">
        <f t="shared" ca="1" si="108"/>
        <v>0</v>
      </c>
    </row>
    <row r="37" spans="2:84" s="53" customFormat="1" ht="12" x14ac:dyDescent="0.25">
      <c r="B37" s="50">
        <f>ROW()</f>
        <v>37</v>
      </c>
      <c r="O37" s="56"/>
      <c r="P37" s="57"/>
      <c r="Q37" s="58"/>
      <c r="U37" s="62"/>
      <c r="W37" s="61"/>
      <c r="X37" s="65">
        <f t="shared" ca="1" si="107"/>
        <v>0</v>
      </c>
      <c r="Y37" s="65">
        <f t="shared" ca="1" si="107"/>
        <v>0</v>
      </c>
      <c r="Z37" s="65">
        <f t="shared" ca="1" si="107"/>
        <v>0</v>
      </c>
      <c r="AA37" s="65">
        <f t="shared" ca="1" si="107"/>
        <v>0</v>
      </c>
      <c r="AB37" s="65">
        <f t="shared" ca="1" si="107"/>
        <v>0</v>
      </c>
      <c r="AC37" s="65">
        <f t="shared" ca="1" si="107"/>
        <v>0</v>
      </c>
      <c r="AD37" s="65">
        <f t="shared" ca="1" si="107"/>
        <v>0</v>
      </c>
      <c r="AE37" s="65">
        <f t="shared" ca="1" si="107"/>
        <v>0</v>
      </c>
      <c r="AF37" s="65">
        <f t="shared" ca="1" si="107"/>
        <v>0</v>
      </c>
      <c r="AG37" s="65">
        <f t="shared" ca="1" si="107"/>
        <v>0</v>
      </c>
      <c r="AH37" s="65">
        <f t="shared" ca="1" si="107"/>
        <v>0</v>
      </c>
      <c r="AI37" s="65">
        <f t="shared" ca="1" si="107"/>
        <v>0</v>
      </c>
      <c r="AJ37" s="65">
        <f t="shared" ca="1" si="108"/>
        <v>0</v>
      </c>
      <c r="AK37" s="65">
        <f t="shared" ca="1" si="108"/>
        <v>0</v>
      </c>
      <c r="AL37" s="65">
        <f t="shared" ca="1" si="108"/>
        <v>0</v>
      </c>
      <c r="AM37" s="65">
        <f t="shared" ca="1" si="108"/>
        <v>0</v>
      </c>
      <c r="AN37" s="65">
        <f t="shared" ca="1" si="108"/>
        <v>0</v>
      </c>
      <c r="AO37" s="65">
        <f t="shared" ca="1" si="108"/>
        <v>0</v>
      </c>
      <c r="AP37" s="65">
        <f t="shared" ca="1" si="108"/>
        <v>0</v>
      </c>
      <c r="AQ37" s="65">
        <f t="shared" ca="1" si="108"/>
        <v>0</v>
      </c>
      <c r="AR37" s="65">
        <f t="shared" ref="AJ37:CF42" ca="1" si="109">SUMIFS(INDIRECT("Prcsses!"&amp;ADDRESS($B37,$X$2)&amp;":"&amp;ADDRESS($B37,$X$2-1+$P$8)),INDIRECT("Prcsses!"&amp;ADDRESS($B$8,$X$2)&amp;":"&amp;ADDRESS($B$8,$X$2-1+$P$8)),AR$8)</f>
        <v>0</v>
      </c>
      <c r="AS37" s="65">
        <f t="shared" ca="1" si="109"/>
        <v>0</v>
      </c>
      <c r="AT37" s="65">
        <f t="shared" ca="1" si="109"/>
        <v>0</v>
      </c>
      <c r="AU37" s="65">
        <f t="shared" ca="1" si="109"/>
        <v>0</v>
      </c>
      <c r="AV37" s="65">
        <f t="shared" ca="1" si="109"/>
        <v>0</v>
      </c>
      <c r="AW37" s="65">
        <f t="shared" ca="1" si="109"/>
        <v>0</v>
      </c>
      <c r="AX37" s="65">
        <f t="shared" ca="1" si="109"/>
        <v>0</v>
      </c>
      <c r="AY37" s="65">
        <f t="shared" ca="1" si="109"/>
        <v>0</v>
      </c>
      <c r="AZ37" s="65">
        <f t="shared" ca="1" si="109"/>
        <v>0</v>
      </c>
      <c r="BA37" s="65">
        <f t="shared" ca="1" si="109"/>
        <v>0</v>
      </c>
      <c r="BB37" s="65">
        <f t="shared" ca="1" si="109"/>
        <v>0</v>
      </c>
      <c r="BC37" s="65">
        <f t="shared" ca="1" si="109"/>
        <v>0</v>
      </c>
      <c r="BD37" s="65">
        <f t="shared" ca="1" si="109"/>
        <v>0</v>
      </c>
      <c r="BE37" s="65">
        <f t="shared" ca="1" si="109"/>
        <v>0</v>
      </c>
      <c r="BF37" s="65">
        <f t="shared" ca="1" si="109"/>
        <v>0</v>
      </c>
      <c r="BG37" s="65">
        <f t="shared" ca="1" si="109"/>
        <v>0</v>
      </c>
      <c r="BH37" s="65">
        <f t="shared" ca="1" si="109"/>
        <v>0</v>
      </c>
      <c r="BI37" s="65">
        <f t="shared" ca="1" si="109"/>
        <v>0</v>
      </c>
      <c r="BJ37" s="65">
        <f t="shared" ca="1" si="109"/>
        <v>0</v>
      </c>
      <c r="BK37" s="65">
        <f t="shared" ca="1" si="109"/>
        <v>0</v>
      </c>
      <c r="BL37" s="65">
        <f t="shared" ca="1" si="109"/>
        <v>0</v>
      </c>
      <c r="BM37" s="65">
        <f t="shared" ca="1" si="109"/>
        <v>0</v>
      </c>
      <c r="BN37" s="65">
        <f t="shared" ca="1" si="109"/>
        <v>0</v>
      </c>
      <c r="BO37" s="65">
        <f t="shared" ca="1" si="109"/>
        <v>0</v>
      </c>
      <c r="BP37" s="65">
        <f t="shared" ca="1" si="109"/>
        <v>0</v>
      </c>
      <c r="BQ37" s="65">
        <f t="shared" ca="1" si="109"/>
        <v>0</v>
      </c>
      <c r="BR37" s="65">
        <f t="shared" ca="1" si="109"/>
        <v>0</v>
      </c>
      <c r="BS37" s="65">
        <f t="shared" ca="1" si="109"/>
        <v>0</v>
      </c>
      <c r="BT37" s="65">
        <f t="shared" ca="1" si="109"/>
        <v>0</v>
      </c>
      <c r="BU37" s="65">
        <f t="shared" ca="1" si="109"/>
        <v>0</v>
      </c>
      <c r="BV37" s="65">
        <f t="shared" ca="1" si="109"/>
        <v>0</v>
      </c>
      <c r="BW37" s="65">
        <f t="shared" ca="1" si="109"/>
        <v>0</v>
      </c>
      <c r="BX37" s="65">
        <f t="shared" ca="1" si="109"/>
        <v>0</v>
      </c>
      <c r="BY37" s="65">
        <f t="shared" ca="1" si="109"/>
        <v>0</v>
      </c>
      <c r="BZ37" s="65">
        <f t="shared" ca="1" si="109"/>
        <v>0</v>
      </c>
      <c r="CA37" s="65">
        <f t="shared" ca="1" si="109"/>
        <v>0</v>
      </c>
      <c r="CB37" s="65">
        <f t="shared" ca="1" si="109"/>
        <v>200</v>
      </c>
      <c r="CC37" s="65">
        <f t="shared" ca="1" si="109"/>
        <v>200</v>
      </c>
      <c r="CD37" s="65">
        <f t="shared" ca="1" si="109"/>
        <v>0</v>
      </c>
      <c r="CE37" s="65">
        <f t="shared" ca="1" si="109"/>
        <v>0</v>
      </c>
      <c r="CF37" s="65">
        <f t="shared" ca="1" si="109"/>
        <v>0</v>
      </c>
    </row>
    <row r="38" spans="2:84" s="53" customFormat="1" ht="12" x14ac:dyDescent="0.25">
      <c r="B38" s="50">
        <f>ROW()</f>
        <v>38</v>
      </c>
      <c r="O38" s="56"/>
      <c r="P38" s="57"/>
      <c r="Q38" s="58"/>
      <c r="U38" s="62"/>
      <c r="W38" s="61"/>
      <c r="X38" s="65">
        <f t="shared" ca="1" si="107"/>
        <v>0</v>
      </c>
      <c r="Y38" s="65">
        <f t="shared" ca="1" si="107"/>
        <v>0</v>
      </c>
      <c r="Z38" s="65">
        <f t="shared" ca="1" si="107"/>
        <v>0</v>
      </c>
      <c r="AA38" s="65">
        <f t="shared" ca="1" si="107"/>
        <v>0</v>
      </c>
      <c r="AB38" s="65">
        <f t="shared" ca="1" si="107"/>
        <v>0</v>
      </c>
      <c r="AC38" s="65">
        <f t="shared" ca="1" si="107"/>
        <v>0</v>
      </c>
      <c r="AD38" s="65">
        <f t="shared" ca="1" si="107"/>
        <v>0</v>
      </c>
      <c r="AE38" s="65">
        <f t="shared" ca="1" si="107"/>
        <v>0</v>
      </c>
      <c r="AF38" s="65">
        <f t="shared" ca="1" si="107"/>
        <v>0</v>
      </c>
      <c r="AG38" s="65">
        <f t="shared" ca="1" si="107"/>
        <v>0</v>
      </c>
      <c r="AH38" s="65">
        <f t="shared" ca="1" si="107"/>
        <v>0</v>
      </c>
      <c r="AI38" s="65">
        <f t="shared" ca="1" si="107"/>
        <v>0</v>
      </c>
      <c r="AJ38" s="65">
        <f t="shared" ca="1" si="109"/>
        <v>0</v>
      </c>
      <c r="AK38" s="65">
        <f t="shared" ca="1" si="109"/>
        <v>0</v>
      </c>
      <c r="AL38" s="65">
        <f t="shared" ca="1" si="109"/>
        <v>0</v>
      </c>
      <c r="AM38" s="65">
        <f t="shared" ca="1" si="109"/>
        <v>0</v>
      </c>
      <c r="AN38" s="65">
        <f t="shared" ca="1" si="109"/>
        <v>0</v>
      </c>
      <c r="AO38" s="65">
        <f t="shared" ca="1" si="109"/>
        <v>0</v>
      </c>
      <c r="AP38" s="65">
        <f t="shared" ca="1" si="109"/>
        <v>0</v>
      </c>
      <c r="AQ38" s="65">
        <f t="shared" ca="1" si="109"/>
        <v>0</v>
      </c>
      <c r="AR38" s="65">
        <f t="shared" ca="1" si="109"/>
        <v>0</v>
      </c>
      <c r="AS38" s="65">
        <f t="shared" ca="1" si="109"/>
        <v>0</v>
      </c>
      <c r="AT38" s="65">
        <f t="shared" ca="1" si="109"/>
        <v>0</v>
      </c>
      <c r="AU38" s="65">
        <f t="shared" ca="1" si="109"/>
        <v>0</v>
      </c>
      <c r="AV38" s="65">
        <f t="shared" ca="1" si="109"/>
        <v>0</v>
      </c>
      <c r="AW38" s="65">
        <f t="shared" ca="1" si="109"/>
        <v>0</v>
      </c>
      <c r="AX38" s="65">
        <f t="shared" ca="1" si="109"/>
        <v>0</v>
      </c>
      <c r="AY38" s="65">
        <f t="shared" ca="1" si="109"/>
        <v>0</v>
      </c>
      <c r="AZ38" s="65">
        <f t="shared" ca="1" si="109"/>
        <v>0</v>
      </c>
      <c r="BA38" s="65">
        <f t="shared" ca="1" si="109"/>
        <v>0</v>
      </c>
      <c r="BB38" s="65">
        <f t="shared" ca="1" si="109"/>
        <v>0</v>
      </c>
      <c r="BC38" s="65">
        <f t="shared" ca="1" si="109"/>
        <v>0</v>
      </c>
      <c r="BD38" s="65">
        <f t="shared" ca="1" si="109"/>
        <v>0</v>
      </c>
      <c r="BE38" s="65">
        <f t="shared" ca="1" si="109"/>
        <v>0</v>
      </c>
      <c r="BF38" s="65">
        <f t="shared" ca="1" si="109"/>
        <v>0</v>
      </c>
      <c r="BG38" s="65">
        <f t="shared" ca="1" si="109"/>
        <v>0</v>
      </c>
      <c r="BH38" s="65">
        <f t="shared" ca="1" si="109"/>
        <v>0</v>
      </c>
      <c r="BI38" s="65">
        <f t="shared" ca="1" si="109"/>
        <v>0</v>
      </c>
      <c r="BJ38" s="65">
        <f t="shared" ca="1" si="109"/>
        <v>0</v>
      </c>
      <c r="BK38" s="65">
        <f t="shared" ca="1" si="109"/>
        <v>0</v>
      </c>
      <c r="BL38" s="65">
        <f t="shared" ca="1" si="109"/>
        <v>0</v>
      </c>
      <c r="BM38" s="65">
        <f t="shared" ca="1" si="109"/>
        <v>0</v>
      </c>
      <c r="BN38" s="65">
        <f t="shared" ca="1" si="109"/>
        <v>0</v>
      </c>
      <c r="BO38" s="65">
        <f t="shared" ca="1" si="109"/>
        <v>0</v>
      </c>
      <c r="BP38" s="65">
        <f t="shared" ca="1" si="109"/>
        <v>0</v>
      </c>
      <c r="BQ38" s="65">
        <f t="shared" ca="1" si="109"/>
        <v>0</v>
      </c>
      <c r="BR38" s="65">
        <f t="shared" ca="1" si="109"/>
        <v>0</v>
      </c>
      <c r="BS38" s="65">
        <f t="shared" ca="1" si="109"/>
        <v>0</v>
      </c>
      <c r="BT38" s="65">
        <f t="shared" ca="1" si="109"/>
        <v>0</v>
      </c>
      <c r="BU38" s="65">
        <f t="shared" ca="1" si="109"/>
        <v>0</v>
      </c>
      <c r="BV38" s="65">
        <f t="shared" ca="1" si="109"/>
        <v>0</v>
      </c>
      <c r="BW38" s="65">
        <f t="shared" ca="1" si="109"/>
        <v>0</v>
      </c>
      <c r="BX38" s="65">
        <f t="shared" ca="1" si="109"/>
        <v>0</v>
      </c>
      <c r="BY38" s="65">
        <f t="shared" ca="1" si="109"/>
        <v>0</v>
      </c>
      <c r="BZ38" s="65">
        <f t="shared" ca="1" si="109"/>
        <v>0</v>
      </c>
      <c r="CA38" s="65">
        <f t="shared" ca="1" si="109"/>
        <v>0</v>
      </c>
      <c r="CB38" s="65">
        <f t="shared" ca="1" si="109"/>
        <v>2000</v>
      </c>
      <c r="CC38" s="65">
        <f t="shared" ca="1" si="109"/>
        <v>2000</v>
      </c>
      <c r="CD38" s="65">
        <f t="shared" ca="1" si="109"/>
        <v>0</v>
      </c>
      <c r="CE38" s="65">
        <f t="shared" ca="1" si="109"/>
        <v>0</v>
      </c>
      <c r="CF38" s="65">
        <f t="shared" ca="1" si="109"/>
        <v>0</v>
      </c>
    </row>
    <row r="39" spans="2:84" s="53" customFormat="1" ht="12" x14ac:dyDescent="0.25">
      <c r="B39" s="50">
        <f>ROW()</f>
        <v>39</v>
      </c>
      <c r="O39" s="56"/>
      <c r="P39" s="57"/>
      <c r="Q39" s="58"/>
      <c r="U39" s="62"/>
      <c r="W39" s="61"/>
      <c r="X39" s="65">
        <f t="shared" ca="1" si="107"/>
        <v>0</v>
      </c>
      <c r="Y39" s="65">
        <f t="shared" ca="1" si="107"/>
        <v>0</v>
      </c>
      <c r="Z39" s="65">
        <f t="shared" ca="1" si="107"/>
        <v>0</v>
      </c>
      <c r="AA39" s="65">
        <f t="shared" ca="1" si="107"/>
        <v>0</v>
      </c>
      <c r="AB39" s="65">
        <f t="shared" ca="1" si="107"/>
        <v>0</v>
      </c>
      <c r="AC39" s="65">
        <f t="shared" ca="1" si="107"/>
        <v>0</v>
      </c>
      <c r="AD39" s="65">
        <f t="shared" ca="1" si="107"/>
        <v>0</v>
      </c>
      <c r="AE39" s="65">
        <f t="shared" ca="1" si="107"/>
        <v>0</v>
      </c>
      <c r="AF39" s="65">
        <f t="shared" ca="1" si="107"/>
        <v>0</v>
      </c>
      <c r="AG39" s="65">
        <f t="shared" ca="1" si="107"/>
        <v>0</v>
      </c>
      <c r="AH39" s="65">
        <f t="shared" ca="1" si="107"/>
        <v>0</v>
      </c>
      <c r="AI39" s="65">
        <f t="shared" ca="1" si="107"/>
        <v>0</v>
      </c>
      <c r="AJ39" s="65">
        <f t="shared" ca="1" si="109"/>
        <v>0</v>
      </c>
      <c r="AK39" s="65">
        <f t="shared" ca="1" si="109"/>
        <v>0</v>
      </c>
      <c r="AL39" s="65">
        <f t="shared" ca="1" si="109"/>
        <v>0</v>
      </c>
      <c r="AM39" s="65">
        <f t="shared" ca="1" si="109"/>
        <v>0</v>
      </c>
      <c r="AN39" s="65">
        <f t="shared" ca="1" si="109"/>
        <v>0</v>
      </c>
      <c r="AO39" s="65">
        <f t="shared" ca="1" si="109"/>
        <v>0</v>
      </c>
      <c r="AP39" s="65">
        <f t="shared" ca="1" si="109"/>
        <v>0</v>
      </c>
      <c r="AQ39" s="65">
        <f t="shared" ca="1" si="109"/>
        <v>0</v>
      </c>
      <c r="AR39" s="65">
        <f t="shared" ca="1" si="109"/>
        <v>0</v>
      </c>
      <c r="AS39" s="65">
        <f t="shared" ca="1" si="109"/>
        <v>0</v>
      </c>
      <c r="AT39" s="65">
        <f t="shared" ca="1" si="109"/>
        <v>0</v>
      </c>
      <c r="AU39" s="65">
        <f t="shared" ca="1" si="109"/>
        <v>0</v>
      </c>
      <c r="AV39" s="65">
        <f t="shared" ca="1" si="109"/>
        <v>0</v>
      </c>
      <c r="AW39" s="65">
        <f t="shared" ca="1" si="109"/>
        <v>0</v>
      </c>
      <c r="AX39" s="65">
        <f t="shared" ca="1" si="109"/>
        <v>0</v>
      </c>
      <c r="AY39" s="65">
        <f t="shared" ca="1" si="109"/>
        <v>0</v>
      </c>
      <c r="AZ39" s="65">
        <f t="shared" ca="1" si="109"/>
        <v>0</v>
      </c>
      <c r="BA39" s="65">
        <f t="shared" ca="1" si="109"/>
        <v>0</v>
      </c>
      <c r="BB39" s="65">
        <f t="shared" ca="1" si="109"/>
        <v>0</v>
      </c>
      <c r="BC39" s="65">
        <f t="shared" ca="1" si="109"/>
        <v>0</v>
      </c>
      <c r="BD39" s="65">
        <f t="shared" ca="1" si="109"/>
        <v>0</v>
      </c>
      <c r="BE39" s="65">
        <f t="shared" ca="1" si="109"/>
        <v>0</v>
      </c>
      <c r="BF39" s="65">
        <f t="shared" ca="1" si="109"/>
        <v>0</v>
      </c>
      <c r="BG39" s="65">
        <f t="shared" ca="1" si="109"/>
        <v>0</v>
      </c>
      <c r="BH39" s="65">
        <f t="shared" ca="1" si="109"/>
        <v>0</v>
      </c>
      <c r="BI39" s="65">
        <f t="shared" ca="1" si="109"/>
        <v>0</v>
      </c>
      <c r="BJ39" s="65">
        <f t="shared" ca="1" si="109"/>
        <v>0</v>
      </c>
      <c r="BK39" s="65">
        <f t="shared" ca="1" si="109"/>
        <v>0</v>
      </c>
      <c r="BL39" s="65">
        <f t="shared" ca="1" si="109"/>
        <v>0</v>
      </c>
      <c r="BM39" s="65">
        <f t="shared" ca="1" si="109"/>
        <v>0</v>
      </c>
      <c r="BN39" s="65">
        <f t="shared" ca="1" si="109"/>
        <v>0</v>
      </c>
      <c r="BO39" s="65">
        <f t="shared" ca="1" si="109"/>
        <v>0</v>
      </c>
      <c r="BP39" s="65">
        <f t="shared" ca="1" si="109"/>
        <v>0</v>
      </c>
      <c r="BQ39" s="65">
        <f t="shared" ca="1" si="109"/>
        <v>0</v>
      </c>
      <c r="BR39" s="65">
        <f t="shared" ca="1" si="109"/>
        <v>0</v>
      </c>
      <c r="BS39" s="65">
        <f t="shared" ca="1" si="109"/>
        <v>0</v>
      </c>
      <c r="BT39" s="65">
        <f t="shared" ca="1" si="109"/>
        <v>0</v>
      </c>
      <c r="BU39" s="65">
        <f t="shared" ca="1" si="109"/>
        <v>0</v>
      </c>
      <c r="BV39" s="65">
        <f t="shared" ca="1" si="109"/>
        <v>0</v>
      </c>
      <c r="BW39" s="65">
        <f t="shared" ca="1" si="109"/>
        <v>0</v>
      </c>
      <c r="BX39" s="65">
        <f t="shared" ca="1" si="109"/>
        <v>0</v>
      </c>
      <c r="BY39" s="65">
        <f t="shared" ca="1" si="109"/>
        <v>0</v>
      </c>
      <c r="BZ39" s="65">
        <f t="shared" ca="1" si="109"/>
        <v>0</v>
      </c>
      <c r="CA39" s="65">
        <f t="shared" ca="1" si="109"/>
        <v>0</v>
      </c>
      <c r="CB39" s="65">
        <f t="shared" ca="1" si="109"/>
        <v>600</v>
      </c>
      <c r="CC39" s="65">
        <f t="shared" ca="1" si="109"/>
        <v>600</v>
      </c>
      <c r="CD39" s="65">
        <f t="shared" ca="1" si="109"/>
        <v>0</v>
      </c>
      <c r="CE39" s="65">
        <f t="shared" ca="1" si="109"/>
        <v>0</v>
      </c>
      <c r="CF39" s="65">
        <f t="shared" ca="1" si="109"/>
        <v>0</v>
      </c>
    </row>
    <row r="40" spans="2:84" s="53" customFormat="1" ht="12" x14ac:dyDescent="0.25">
      <c r="B40" s="50">
        <f>ROW()</f>
        <v>40</v>
      </c>
      <c r="O40" s="56"/>
      <c r="P40" s="57"/>
      <c r="Q40" s="58"/>
      <c r="U40" s="62"/>
      <c r="W40" s="61"/>
      <c r="X40" s="65">
        <f t="shared" ca="1" si="107"/>
        <v>0</v>
      </c>
      <c r="Y40" s="65">
        <f t="shared" ca="1" si="107"/>
        <v>0</v>
      </c>
      <c r="Z40" s="65">
        <f t="shared" ca="1" si="107"/>
        <v>0</v>
      </c>
      <c r="AA40" s="65">
        <f t="shared" ca="1" si="107"/>
        <v>0</v>
      </c>
      <c r="AB40" s="65">
        <f t="shared" ca="1" si="107"/>
        <v>0</v>
      </c>
      <c r="AC40" s="65">
        <f t="shared" ca="1" si="107"/>
        <v>0</v>
      </c>
      <c r="AD40" s="65">
        <f t="shared" ca="1" si="107"/>
        <v>0</v>
      </c>
      <c r="AE40" s="65">
        <f t="shared" ca="1" si="107"/>
        <v>0</v>
      </c>
      <c r="AF40" s="65">
        <f t="shared" ca="1" si="107"/>
        <v>0</v>
      </c>
      <c r="AG40" s="65">
        <f t="shared" ca="1" si="107"/>
        <v>0</v>
      </c>
      <c r="AH40" s="65">
        <f t="shared" ca="1" si="107"/>
        <v>0</v>
      </c>
      <c r="AI40" s="65">
        <f t="shared" ca="1" si="107"/>
        <v>0</v>
      </c>
      <c r="AJ40" s="65">
        <f t="shared" ca="1" si="109"/>
        <v>0</v>
      </c>
      <c r="AK40" s="65">
        <f t="shared" ca="1" si="109"/>
        <v>0</v>
      </c>
      <c r="AL40" s="65">
        <f t="shared" ca="1" si="109"/>
        <v>0</v>
      </c>
      <c r="AM40" s="65">
        <f t="shared" ca="1" si="109"/>
        <v>0</v>
      </c>
      <c r="AN40" s="65">
        <f t="shared" ca="1" si="109"/>
        <v>0</v>
      </c>
      <c r="AO40" s="65">
        <f t="shared" ca="1" si="109"/>
        <v>0</v>
      </c>
      <c r="AP40" s="65">
        <f t="shared" ca="1" si="109"/>
        <v>0</v>
      </c>
      <c r="AQ40" s="65">
        <f t="shared" ca="1" si="109"/>
        <v>0</v>
      </c>
      <c r="AR40" s="65">
        <f t="shared" ca="1" si="109"/>
        <v>0</v>
      </c>
      <c r="AS40" s="65">
        <f t="shared" ca="1" si="109"/>
        <v>0</v>
      </c>
      <c r="AT40" s="65">
        <f t="shared" ca="1" si="109"/>
        <v>0</v>
      </c>
      <c r="AU40" s="65">
        <f t="shared" ca="1" si="109"/>
        <v>0</v>
      </c>
      <c r="AV40" s="65">
        <f t="shared" ca="1" si="109"/>
        <v>0</v>
      </c>
      <c r="AW40" s="65">
        <f t="shared" ca="1" si="109"/>
        <v>0</v>
      </c>
      <c r="AX40" s="65">
        <f t="shared" ca="1" si="109"/>
        <v>0</v>
      </c>
      <c r="AY40" s="65">
        <f t="shared" ca="1" si="109"/>
        <v>0</v>
      </c>
      <c r="AZ40" s="65">
        <f t="shared" ca="1" si="109"/>
        <v>0</v>
      </c>
      <c r="BA40" s="65">
        <f t="shared" ca="1" si="109"/>
        <v>0</v>
      </c>
      <c r="BB40" s="65">
        <f t="shared" ca="1" si="109"/>
        <v>0</v>
      </c>
      <c r="BC40" s="65">
        <f t="shared" ca="1" si="109"/>
        <v>0</v>
      </c>
      <c r="BD40" s="65">
        <f t="shared" ca="1" si="109"/>
        <v>0</v>
      </c>
      <c r="BE40" s="65">
        <f t="shared" ca="1" si="109"/>
        <v>0</v>
      </c>
      <c r="BF40" s="65">
        <f t="shared" ca="1" si="109"/>
        <v>0</v>
      </c>
      <c r="BG40" s="65">
        <f t="shared" ca="1" si="109"/>
        <v>0</v>
      </c>
      <c r="BH40" s="65">
        <f t="shared" ca="1" si="109"/>
        <v>0</v>
      </c>
      <c r="BI40" s="65">
        <f t="shared" ca="1" si="109"/>
        <v>0</v>
      </c>
      <c r="BJ40" s="65">
        <f t="shared" ca="1" si="109"/>
        <v>0</v>
      </c>
      <c r="BK40" s="65">
        <f t="shared" ca="1" si="109"/>
        <v>0</v>
      </c>
      <c r="BL40" s="65">
        <f t="shared" ca="1" si="109"/>
        <v>0</v>
      </c>
      <c r="BM40" s="65">
        <f t="shared" ca="1" si="109"/>
        <v>0</v>
      </c>
      <c r="BN40" s="65">
        <f t="shared" ca="1" si="109"/>
        <v>0</v>
      </c>
      <c r="BO40" s="65">
        <f t="shared" ca="1" si="109"/>
        <v>0</v>
      </c>
      <c r="BP40" s="65">
        <f t="shared" ca="1" si="109"/>
        <v>0</v>
      </c>
      <c r="BQ40" s="65">
        <f t="shared" ca="1" si="109"/>
        <v>0</v>
      </c>
      <c r="BR40" s="65">
        <f t="shared" ca="1" si="109"/>
        <v>0</v>
      </c>
      <c r="BS40" s="65">
        <f t="shared" ca="1" si="109"/>
        <v>0</v>
      </c>
      <c r="BT40" s="65">
        <f t="shared" ca="1" si="109"/>
        <v>0</v>
      </c>
      <c r="BU40" s="65">
        <f t="shared" ca="1" si="109"/>
        <v>0</v>
      </c>
      <c r="BV40" s="65">
        <f t="shared" ca="1" si="109"/>
        <v>0</v>
      </c>
      <c r="BW40" s="65">
        <f t="shared" ca="1" si="109"/>
        <v>0</v>
      </c>
      <c r="BX40" s="65">
        <f t="shared" ca="1" si="109"/>
        <v>0</v>
      </c>
      <c r="BY40" s="65">
        <f t="shared" ca="1" si="109"/>
        <v>0</v>
      </c>
      <c r="BZ40" s="65">
        <f t="shared" ca="1" si="109"/>
        <v>0</v>
      </c>
      <c r="CA40" s="65">
        <f t="shared" ca="1" si="109"/>
        <v>0</v>
      </c>
      <c r="CB40" s="65">
        <f t="shared" ca="1" si="109"/>
        <v>150</v>
      </c>
      <c r="CC40" s="65">
        <f t="shared" ca="1" si="109"/>
        <v>150</v>
      </c>
      <c r="CD40" s="65">
        <f t="shared" ca="1" si="109"/>
        <v>0</v>
      </c>
      <c r="CE40" s="65">
        <f t="shared" ca="1" si="109"/>
        <v>0</v>
      </c>
      <c r="CF40" s="65">
        <f t="shared" ca="1" si="109"/>
        <v>0</v>
      </c>
    </row>
    <row r="41" spans="2:84" s="53" customFormat="1" ht="12" x14ac:dyDescent="0.25">
      <c r="B41" s="50">
        <f>ROW()</f>
        <v>41</v>
      </c>
      <c r="O41" s="56"/>
      <c r="P41" s="57"/>
      <c r="Q41" s="58"/>
      <c r="U41" s="62"/>
      <c r="W41" s="61"/>
      <c r="X41" s="65">
        <f t="shared" ca="1" si="107"/>
        <v>0</v>
      </c>
      <c r="Y41" s="65">
        <f t="shared" ca="1" si="107"/>
        <v>0</v>
      </c>
      <c r="Z41" s="65">
        <f t="shared" ca="1" si="107"/>
        <v>0</v>
      </c>
      <c r="AA41" s="65">
        <f t="shared" ca="1" si="107"/>
        <v>0</v>
      </c>
      <c r="AB41" s="65">
        <f t="shared" ca="1" si="107"/>
        <v>0</v>
      </c>
      <c r="AC41" s="65">
        <f t="shared" ca="1" si="107"/>
        <v>0</v>
      </c>
      <c r="AD41" s="65">
        <f t="shared" ca="1" si="107"/>
        <v>0</v>
      </c>
      <c r="AE41" s="65">
        <f t="shared" ca="1" si="107"/>
        <v>0</v>
      </c>
      <c r="AF41" s="65">
        <f t="shared" ca="1" si="107"/>
        <v>0</v>
      </c>
      <c r="AG41" s="65">
        <f t="shared" ca="1" si="107"/>
        <v>0</v>
      </c>
      <c r="AH41" s="65">
        <f t="shared" ca="1" si="107"/>
        <v>0</v>
      </c>
      <c r="AI41" s="65">
        <f t="shared" ca="1" si="107"/>
        <v>0</v>
      </c>
      <c r="AJ41" s="65">
        <f t="shared" ca="1" si="109"/>
        <v>0</v>
      </c>
      <c r="AK41" s="65">
        <f t="shared" ca="1" si="109"/>
        <v>0</v>
      </c>
      <c r="AL41" s="65">
        <f t="shared" ca="1" si="109"/>
        <v>0</v>
      </c>
      <c r="AM41" s="65">
        <f t="shared" ca="1" si="109"/>
        <v>0</v>
      </c>
      <c r="AN41" s="65">
        <f t="shared" ca="1" si="109"/>
        <v>0</v>
      </c>
      <c r="AO41" s="65">
        <f t="shared" ca="1" si="109"/>
        <v>0</v>
      </c>
      <c r="AP41" s="65">
        <f t="shared" ca="1" si="109"/>
        <v>0</v>
      </c>
      <c r="AQ41" s="65">
        <f t="shared" ca="1" si="109"/>
        <v>0</v>
      </c>
      <c r="AR41" s="65">
        <f t="shared" ca="1" si="109"/>
        <v>0</v>
      </c>
      <c r="AS41" s="65">
        <f t="shared" ca="1" si="109"/>
        <v>0</v>
      </c>
      <c r="AT41" s="65">
        <f t="shared" ca="1" si="109"/>
        <v>0</v>
      </c>
      <c r="AU41" s="65">
        <f t="shared" ca="1" si="109"/>
        <v>0</v>
      </c>
      <c r="AV41" s="65">
        <f t="shared" ca="1" si="109"/>
        <v>0</v>
      </c>
      <c r="AW41" s="65">
        <f t="shared" ca="1" si="109"/>
        <v>0</v>
      </c>
      <c r="AX41" s="65">
        <f t="shared" ca="1" si="109"/>
        <v>0</v>
      </c>
      <c r="AY41" s="65">
        <f t="shared" ca="1" si="109"/>
        <v>0</v>
      </c>
      <c r="AZ41" s="65">
        <f t="shared" ca="1" si="109"/>
        <v>0</v>
      </c>
      <c r="BA41" s="65">
        <f t="shared" ca="1" si="109"/>
        <v>0</v>
      </c>
      <c r="BB41" s="65">
        <f t="shared" ca="1" si="109"/>
        <v>0</v>
      </c>
      <c r="BC41" s="65">
        <f t="shared" ca="1" si="109"/>
        <v>0</v>
      </c>
      <c r="BD41" s="65">
        <f t="shared" ca="1" si="109"/>
        <v>0</v>
      </c>
      <c r="BE41" s="65">
        <f t="shared" ca="1" si="109"/>
        <v>0</v>
      </c>
      <c r="BF41" s="65">
        <f t="shared" ca="1" si="109"/>
        <v>0</v>
      </c>
      <c r="BG41" s="65">
        <f t="shared" ca="1" si="109"/>
        <v>0</v>
      </c>
      <c r="BH41" s="65">
        <f t="shared" ca="1" si="109"/>
        <v>0</v>
      </c>
      <c r="BI41" s="65">
        <f t="shared" ca="1" si="109"/>
        <v>0</v>
      </c>
      <c r="BJ41" s="65">
        <f t="shared" ca="1" si="109"/>
        <v>0</v>
      </c>
      <c r="BK41" s="65">
        <f t="shared" ca="1" si="109"/>
        <v>0</v>
      </c>
      <c r="BL41" s="65">
        <f t="shared" ca="1" si="109"/>
        <v>0</v>
      </c>
      <c r="BM41" s="65">
        <f t="shared" ca="1" si="109"/>
        <v>0</v>
      </c>
      <c r="BN41" s="65">
        <f t="shared" ca="1" si="109"/>
        <v>0</v>
      </c>
      <c r="BO41" s="65">
        <f t="shared" ca="1" si="109"/>
        <v>0</v>
      </c>
      <c r="BP41" s="65">
        <f t="shared" ca="1" si="109"/>
        <v>0</v>
      </c>
      <c r="BQ41" s="65">
        <f t="shared" ca="1" si="109"/>
        <v>0</v>
      </c>
      <c r="BR41" s="65">
        <f t="shared" ca="1" si="109"/>
        <v>0</v>
      </c>
      <c r="BS41" s="65">
        <f t="shared" ca="1" si="109"/>
        <v>0</v>
      </c>
      <c r="BT41" s="65">
        <f t="shared" ca="1" si="109"/>
        <v>0</v>
      </c>
      <c r="BU41" s="65">
        <f t="shared" ca="1" si="109"/>
        <v>0</v>
      </c>
      <c r="BV41" s="65">
        <f t="shared" ca="1" si="109"/>
        <v>0</v>
      </c>
      <c r="BW41" s="65">
        <f t="shared" ca="1" si="109"/>
        <v>0</v>
      </c>
      <c r="BX41" s="65">
        <f t="shared" ca="1" si="109"/>
        <v>0</v>
      </c>
      <c r="BY41" s="65">
        <f t="shared" ca="1" si="109"/>
        <v>0</v>
      </c>
      <c r="BZ41" s="65">
        <f t="shared" ca="1" si="109"/>
        <v>0</v>
      </c>
      <c r="CA41" s="65">
        <f t="shared" ca="1" si="109"/>
        <v>0</v>
      </c>
      <c r="CB41" s="65">
        <f t="shared" ca="1" si="109"/>
        <v>0</v>
      </c>
      <c r="CC41" s="65">
        <f t="shared" ca="1" si="109"/>
        <v>0</v>
      </c>
      <c r="CD41" s="65">
        <f t="shared" ca="1" si="109"/>
        <v>0</v>
      </c>
      <c r="CE41" s="65">
        <f t="shared" ca="1" si="109"/>
        <v>0</v>
      </c>
      <c r="CF41" s="65">
        <f t="shared" ca="1" si="109"/>
        <v>0</v>
      </c>
    </row>
    <row r="42" spans="2:84" s="53" customFormat="1" ht="12" x14ac:dyDescent="0.25">
      <c r="B42" s="50">
        <f>ROW()</f>
        <v>42</v>
      </c>
      <c r="O42" s="56"/>
      <c r="P42" s="57"/>
      <c r="Q42" s="58"/>
      <c r="U42" s="62"/>
      <c r="W42" s="61"/>
      <c r="X42" s="65">
        <f t="shared" ca="1" si="107"/>
        <v>0</v>
      </c>
      <c r="Y42" s="65">
        <f t="shared" ca="1" si="107"/>
        <v>0</v>
      </c>
      <c r="Z42" s="65">
        <f t="shared" ca="1" si="107"/>
        <v>0</v>
      </c>
      <c r="AA42" s="65">
        <f t="shared" ca="1" si="107"/>
        <v>0</v>
      </c>
      <c r="AB42" s="65">
        <f t="shared" ca="1" si="107"/>
        <v>0</v>
      </c>
      <c r="AC42" s="65">
        <f t="shared" ca="1" si="107"/>
        <v>0</v>
      </c>
      <c r="AD42" s="65">
        <f t="shared" ca="1" si="107"/>
        <v>0</v>
      </c>
      <c r="AE42" s="65">
        <f t="shared" ca="1" si="107"/>
        <v>0</v>
      </c>
      <c r="AF42" s="65">
        <f t="shared" ca="1" si="107"/>
        <v>0</v>
      </c>
      <c r="AG42" s="65">
        <f t="shared" ca="1" si="107"/>
        <v>0</v>
      </c>
      <c r="AH42" s="65">
        <f t="shared" ca="1" si="107"/>
        <v>0</v>
      </c>
      <c r="AI42" s="65">
        <f t="shared" ca="1" si="107"/>
        <v>0</v>
      </c>
      <c r="AJ42" s="65">
        <f t="shared" ca="1" si="109"/>
        <v>0</v>
      </c>
      <c r="AK42" s="65">
        <f t="shared" ca="1" si="109"/>
        <v>0</v>
      </c>
      <c r="AL42" s="65">
        <f t="shared" ca="1" si="109"/>
        <v>0</v>
      </c>
      <c r="AM42" s="65">
        <f t="shared" ca="1" si="109"/>
        <v>0</v>
      </c>
      <c r="AN42" s="65">
        <f t="shared" ca="1" si="109"/>
        <v>0</v>
      </c>
      <c r="AO42" s="65">
        <f t="shared" ca="1" si="109"/>
        <v>0</v>
      </c>
      <c r="AP42" s="65">
        <f t="shared" ca="1" si="109"/>
        <v>0</v>
      </c>
      <c r="AQ42" s="65">
        <f t="shared" ca="1" si="109"/>
        <v>0</v>
      </c>
      <c r="AR42" s="65">
        <f t="shared" ca="1" si="109"/>
        <v>0</v>
      </c>
      <c r="AS42" s="65">
        <f t="shared" ca="1" si="109"/>
        <v>0</v>
      </c>
      <c r="AT42" s="65">
        <f t="shared" ca="1" si="109"/>
        <v>0</v>
      </c>
      <c r="AU42" s="65">
        <f t="shared" ca="1" si="109"/>
        <v>0</v>
      </c>
      <c r="AV42" s="65">
        <f t="shared" ca="1" si="109"/>
        <v>0</v>
      </c>
      <c r="AW42" s="65">
        <f t="shared" ca="1" si="109"/>
        <v>0</v>
      </c>
      <c r="AX42" s="65">
        <f t="shared" ca="1" si="109"/>
        <v>0</v>
      </c>
      <c r="AY42" s="65">
        <f t="shared" ca="1" si="109"/>
        <v>0</v>
      </c>
      <c r="AZ42" s="65">
        <f t="shared" ca="1" si="109"/>
        <v>0</v>
      </c>
      <c r="BA42" s="65">
        <f t="shared" ca="1" si="109"/>
        <v>0</v>
      </c>
      <c r="BB42" s="65">
        <f t="shared" ref="AJ42:CF47" ca="1" si="110">SUMIFS(INDIRECT("Prcsses!"&amp;ADDRESS($B42,$X$2)&amp;":"&amp;ADDRESS($B42,$X$2-1+$P$8)),INDIRECT("Prcsses!"&amp;ADDRESS($B$8,$X$2)&amp;":"&amp;ADDRESS($B$8,$X$2-1+$P$8)),BB$8)</f>
        <v>0</v>
      </c>
      <c r="BC42" s="65">
        <f t="shared" ca="1" si="110"/>
        <v>0</v>
      </c>
      <c r="BD42" s="65">
        <f t="shared" ca="1" si="110"/>
        <v>0</v>
      </c>
      <c r="BE42" s="65">
        <f t="shared" ca="1" si="110"/>
        <v>0</v>
      </c>
      <c r="BF42" s="65">
        <f t="shared" ca="1" si="110"/>
        <v>0</v>
      </c>
      <c r="BG42" s="65">
        <f t="shared" ca="1" si="110"/>
        <v>0</v>
      </c>
      <c r="BH42" s="65">
        <f t="shared" ca="1" si="110"/>
        <v>0</v>
      </c>
      <c r="BI42" s="65">
        <f t="shared" ca="1" si="110"/>
        <v>0</v>
      </c>
      <c r="BJ42" s="65">
        <f t="shared" ca="1" si="110"/>
        <v>0</v>
      </c>
      <c r="BK42" s="65">
        <f t="shared" ca="1" si="110"/>
        <v>0</v>
      </c>
      <c r="BL42" s="65">
        <f t="shared" ca="1" si="110"/>
        <v>0</v>
      </c>
      <c r="BM42" s="65">
        <f t="shared" ca="1" si="110"/>
        <v>0</v>
      </c>
      <c r="BN42" s="65">
        <f t="shared" ca="1" si="110"/>
        <v>0</v>
      </c>
      <c r="BO42" s="65">
        <f t="shared" ca="1" si="110"/>
        <v>0</v>
      </c>
      <c r="BP42" s="65">
        <f t="shared" ca="1" si="110"/>
        <v>0</v>
      </c>
      <c r="BQ42" s="65">
        <f t="shared" ca="1" si="110"/>
        <v>0</v>
      </c>
      <c r="BR42" s="65">
        <f t="shared" ca="1" si="110"/>
        <v>0</v>
      </c>
      <c r="BS42" s="65">
        <f t="shared" ca="1" si="110"/>
        <v>0</v>
      </c>
      <c r="BT42" s="65">
        <f t="shared" ca="1" si="110"/>
        <v>0</v>
      </c>
      <c r="BU42" s="65">
        <f t="shared" ca="1" si="110"/>
        <v>0</v>
      </c>
      <c r="BV42" s="65">
        <f t="shared" ca="1" si="110"/>
        <v>0</v>
      </c>
      <c r="BW42" s="65">
        <f t="shared" ca="1" si="110"/>
        <v>0</v>
      </c>
      <c r="BX42" s="65">
        <f t="shared" ca="1" si="110"/>
        <v>0</v>
      </c>
      <c r="BY42" s="65">
        <f t="shared" ca="1" si="110"/>
        <v>0</v>
      </c>
      <c r="BZ42" s="65">
        <f t="shared" ca="1" si="110"/>
        <v>0</v>
      </c>
      <c r="CA42" s="65">
        <f t="shared" ca="1" si="110"/>
        <v>0</v>
      </c>
      <c r="CB42" s="65">
        <f t="shared" ca="1" si="110"/>
        <v>0</v>
      </c>
      <c r="CC42" s="65">
        <f t="shared" ca="1" si="110"/>
        <v>0</v>
      </c>
      <c r="CD42" s="65">
        <f t="shared" ca="1" si="110"/>
        <v>0</v>
      </c>
      <c r="CE42" s="65">
        <f t="shared" ca="1" si="110"/>
        <v>0</v>
      </c>
      <c r="CF42" s="65">
        <f t="shared" ca="1" si="110"/>
        <v>0</v>
      </c>
    </row>
    <row r="43" spans="2:84" s="53" customFormat="1" ht="12" x14ac:dyDescent="0.25">
      <c r="B43" s="50">
        <f>ROW()</f>
        <v>43</v>
      </c>
      <c r="O43" s="56"/>
      <c r="P43" s="57"/>
      <c r="Q43" s="58"/>
      <c r="U43" s="62"/>
      <c r="W43" s="61"/>
      <c r="X43" s="65">
        <f t="shared" ca="1" si="107"/>
        <v>0</v>
      </c>
      <c r="Y43" s="65">
        <f t="shared" ca="1" si="107"/>
        <v>0</v>
      </c>
      <c r="Z43" s="65">
        <f t="shared" ca="1" si="107"/>
        <v>0</v>
      </c>
      <c r="AA43" s="65">
        <f t="shared" ca="1" si="107"/>
        <v>0</v>
      </c>
      <c r="AB43" s="65">
        <f t="shared" ca="1" si="107"/>
        <v>0</v>
      </c>
      <c r="AC43" s="65">
        <f t="shared" ca="1" si="107"/>
        <v>0</v>
      </c>
      <c r="AD43" s="65">
        <f t="shared" ca="1" si="107"/>
        <v>0</v>
      </c>
      <c r="AE43" s="65">
        <f t="shared" ca="1" si="107"/>
        <v>0</v>
      </c>
      <c r="AF43" s="65">
        <f t="shared" ca="1" si="107"/>
        <v>0</v>
      </c>
      <c r="AG43" s="65">
        <f t="shared" ca="1" si="107"/>
        <v>0</v>
      </c>
      <c r="AH43" s="65">
        <f t="shared" ca="1" si="107"/>
        <v>0</v>
      </c>
      <c r="AI43" s="65">
        <f t="shared" ca="1" si="107"/>
        <v>0</v>
      </c>
      <c r="AJ43" s="65">
        <f t="shared" ca="1" si="110"/>
        <v>0</v>
      </c>
      <c r="AK43" s="65">
        <f t="shared" ca="1" si="110"/>
        <v>0</v>
      </c>
      <c r="AL43" s="65">
        <f t="shared" ca="1" si="110"/>
        <v>0</v>
      </c>
      <c r="AM43" s="65">
        <f t="shared" ca="1" si="110"/>
        <v>0</v>
      </c>
      <c r="AN43" s="65">
        <f t="shared" ca="1" si="110"/>
        <v>0</v>
      </c>
      <c r="AO43" s="65">
        <f t="shared" ca="1" si="110"/>
        <v>0</v>
      </c>
      <c r="AP43" s="65">
        <f t="shared" ca="1" si="110"/>
        <v>0</v>
      </c>
      <c r="AQ43" s="65">
        <f t="shared" ca="1" si="110"/>
        <v>0</v>
      </c>
      <c r="AR43" s="65">
        <f t="shared" ca="1" si="110"/>
        <v>0</v>
      </c>
      <c r="AS43" s="65">
        <f t="shared" ca="1" si="110"/>
        <v>0</v>
      </c>
      <c r="AT43" s="65">
        <f t="shared" ca="1" si="110"/>
        <v>0</v>
      </c>
      <c r="AU43" s="65">
        <f t="shared" ca="1" si="110"/>
        <v>0</v>
      </c>
      <c r="AV43" s="65">
        <f t="shared" ca="1" si="110"/>
        <v>0</v>
      </c>
      <c r="AW43" s="65">
        <f t="shared" ca="1" si="110"/>
        <v>0</v>
      </c>
      <c r="AX43" s="65">
        <f t="shared" ca="1" si="110"/>
        <v>0</v>
      </c>
      <c r="AY43" s="65">
        <f t="shared" ca="1" si="110"/>
        <v>0</v>
      </c>
      <c r="AZ43" s="65">
        <f t="shared" ca="1" si="110"/>
        <v>0</v>
      </c>
      <c r="BA43" s="65">
        <f t="shared" ca="1" si="110"/>
        <v>0</v>
      </c>
      <c r="BB43" s="65">
        <f t="shared" ca="1" si="110"/>
        <v>0</v>
      </c>
      <c r="BC43" s="65">
        <f t="shared" ca="1" si="110"/>
        <v>0</v>
      </c>
      <c r="BD43" s="65">
        <f t="shared" ca="1" si="110"/>
        <v>0</v>
      </c>
      <c r="BE43" s="65">
        <f t="shared" ca="1" si="110"/>
        <v>0</v>
      </c>
      <c r="BF43" s="65">
        <f t="shared" ca="1" si="110"/>
        <v>0</v>
      </c>
      <c r="BG43" s="65">
        <f t="shared" ca="1" si="110"/>
        <v>0</v>
      </c>
      <c r="BH43" s="65">
        <f t="shared" ca="1" si="110"/>
        <v>0</v>
      </c>
      <c r="BI43" s="65">
        <f t="shared" ca="1" si="110"/>
        <v>0</v>
      </c>
      <c r="BJ43" s="65">
        <f t="shared" ca="1" si="110"/>
        <v>0</v>
      </c>
      <c r="BK43" s="65">
        <f t="shared" ca="1" si="110"/>
        <v>0</v>
      </c>
      <c r="BL43" s="65">
        <f t="shared" ca="1" si="110"/>
        <v>0</v>
      </c>
      <c r="BM43" s="65">
        <f t="shared" ca="1" si="110"/>
        <v>0</v>
      </c>
      <c r="BN43" s="65">
        <f t="shared" ca="1" si="110"/>
        <v>0</v>
      </c>
      <c r="BO43" s="65">
        <f t="shared" ca="1" si="110"/>
        <v>0</v>
      </c>
      <c r="BP43" s="65">
        <f t="shared" ca="1" si="110"/>
        <v>0</v>
      </c>
      <c r="BQ43" s="65">
        <f t="shared" ca="1" si="110"/>
        <v>0</v>
      </c>
      <c r="BR43" s="65">
        <f t="shared" ca="1" si="110"/>
        <v>0</v>
      </c>
      <c r="BS43" s="65">
        <f t="shared" ca="1" si="110"/>
        <v>0</v>
      </c>
      <c r="BT43" s="65">
        <f t="shared" ca="1" si="110"/>
        <v>0</v>
      </c>
      <c r="BU43" s="65">
        <f t="shared" ca="1" si="110"/>
        <v>0</v>
      </c>
      <c r="BV43" s="65">
        <f t="shared" ca="1" si="110"/>
        <v>0</v>
      </c>
      <c r="BW43" s="65">
        <f t="shared" ca="1" si="110"/>
        <v>0</v>
      </c>
      <c r="BX43" s="65">
        <f t="shared" ca="1" si="110"/>
        <v>0</v>
      </c>
      <c r="BY43" s="65">
        <f t="shared" ca="1" si="110"/>
        <v>0</v>
      </c>
      <c r="BZ43" s="65">
        <f t="shared" ca="1" si="110"/>
        <v>0</v>
      </c>
      <c r="CA43" s="65">
        <f t="shared" ca="1" si="110"/>
        <v>1913.5</v>
      </c>
      <c r="CB43" s="65">
        <f t="shared" ca="1" si="110"/>
        <v>5740.5</v>
      </c>
      <c r="CC43" s="65">
        <f t="shared" ca="1" si="110"/>
        <v>5740.5</v>
      </c>
      <c r="CD43" s="65">
        <f t="shared" ca="1" si="110"/>
        <v>3827</v>
      </c>
      <c r="CE43" s="65">
        <f t="shared" ca="1" si="110"/>
        <v>1913.5</v>
      </c>
      <c r="CF43" s="65">
        <f t="shared" ca="1" si="110"/>
        <v>0</v>
      </c>
    </row>
    <row r="44" spans="2:84" s="53" customFormat="1" ht="12" x14ac:dyDescent="0.25">
      <c r="B44" s="50">
        <f>ROW()</f>
        <v>44</v>
      </c>
      <c r="O44" s="56"/>
      <c r="P44" s="57"/>
      <c r="Q44" s="58"/>
      <c r="U44" s="62"/>
      <c r="W44" s="61"/>
      <c r="X44" s="65">
        <f t="shared" ca="1" si="107"/>
        <v>0</v>
      </c>
      <c r="Y44" s="65">
        <f t="shared" ca="1" si="107"/>
        <v>0</v>
      </c>
      <c r="Z44" s="65">
        <f t="shared" ca="1" si="107"/>
        <v>0</v>
      </c>
      <c r="AA44" s="65">
        <f t="shared" ca="1" si="107"/>
        <v>0</v>
      </c>
      <c r="AB44" s="65">
        <f t="shared" ca="1" si="107"/>
        <v>0</v>
      </c>
      <c r="AC44" s="65">
        <f t="shared" ca="1" si="107"/>
        <v>0</v>
      </c>
      <c r="AD44" s="65">
        <f t="shared" ca="1" si="107"/>
        <v>0</v>
      </c>
      <c r="AE44" s="65">
        <f t="shared" ca="1" si="107"/>
        <v>0</v>
      </c>
      <c r="AF44" s="65">
        <f t="shared" ca="1" si="107"/>
        <v>0</v>
      </c>
      <c r="AG44" s="65">
        <f t="shared" ca="1" si="107"/>
        <v>0</v>
      </c>
      <c r="AH44" s="65">
        <f t="shared" ca="1" si="107"/>
        <v>0</v>
      </c>
      <c r="AI44" s="65">
        <f t="shared" ca="1" si="107"/>
        <v>0</v>
      </c>
      <c r="AJ44" s="65">
        <f t="shared" ca="1" si="110"/>
        <v>0</v>
      </c>
      <c r="AK44" s="65">
        <f t="shared" ca="1" si="110"/>
        <v>0</v>
      </c>
      <c r="AL44" s="65">
        <f t="shared" ca="1" si="110"/>
        <v>0</v>
      </c>
      <c r="AM44" s="65">
        <f t="shared" ca="1" si="110"/>
        <v>0</v>
      </c>
      <c r="AN44" s="65">
        <f t="shared" ca="1" si="110"/>
        <v>0</v>
      </c>
      <c r="AO44" s="65">
        <f t="shared" ca="1" si="110"/>
        <v>0</v>
      </c>
      <c r="AP44" s="65">
        <f t="shared" ca="1" si="110"/>
        <v>0</v>
      </c>
      <c r="AQ44" s="65">
        <f t="shared" ca="1" si="110"/>
        <v>0</v>
      </c>
      <c r="AR44" s="65">
        <f t="shared" ca="1" si="110"/>
        <v>0</v>
      </c>
      <c r="AS44" s="65">
        <f t="shared" ca="1" si="110"/>
        <v>0</v>
      </c>
      <c r="AT44" s="65">
        <f t="shared" ca="1" si="110"/>
        <v>0</v>
      </c>
      <c r="AU44" s="65">
        <f t="shared" ca="1" si="110"/>
        <v>0</v>
      </c>
      <c r="AV44" s="65">
        <f t="shared" ca="1" si="110"/>
        <v>0</v>
      </c>
      <c r="AW44" s="65">
        <f t="shared" ca="1" si="110"/>
        <v>0</v>
      </c>
      <c r="AX44" s="65">
        <f t="shared" ca="1" si="110"/>
        <v>0</v>
      </c>
      <c r="AY44" s="65">
        <f t="shared" ca="1" si="110"/>
        <v>0</v>
      </c>
      <c r="AZ44" s="65">
        <f t="shared" ca="1" si="110"/>
        <v>0</v>
      </c>
      <c r="BA44" s="65">
        <f t="shared" ca="1" si="110"/>
        <v>0</v>
      </c>
      <c r="BB44" s="65">
        <f t="shared" ca="1" si="110"/>
        <v>0</v>
      </c>
      <c r="BC44" s="65">
        <f t="shared" ca="1" si="110"/>
        <v>0</v>
      </c>
      <c r="BD44" s="65">
        <f t="shared" ca="1" si="110"/>
        <v>0</v>
      </c>
      <c r="BE44" s="65">
        <f t="shared" ca="1" si="110"/>
        <v>0</v>
      </c>
      <c r="BF44" s="65">
        <f t="shared" ca="1" si="110"/>
        <v>0</v>
      </c>
      <c r="BG44" s="65">
        <f t="shared" ca="1" si="110"/>
        <v>0</v>
      </c>
      <c r="BH44" s="65">
        <f t="shared" ca="1" si="110"/>
        <v>0</v>
      </c>
      <c r="BI44" s="65">
        <f t="shared" ca="1" si="110"/>
        <v>0</v>
      </c>
      <c r="BJ44" s="65">
        <f t="shared" ca="1" si="110"/>
        <v>0</v>
      </c>
      <c r="BK44" s="65">
        <f t="shared" ca="1" si="110"/>
        <v>0</v>
      </c>
      <c r="BL44" s="65">
        <f t="shared" ca="1" si="110"/>
        <v>0</v>
      </c>
      <c r="BM44" s="65">
        <f t="shared" ca="1" si="110"/>
        <v>0</v>
      </c>
      <c r="BN44" s="65">
        <f t="shared" ca="1" si="110"/>
        <v>0</v>
      </c>
      <c r="BO44" s="65">
        <f t="shared" ca="1" si="110"/>
        <v>0</v>
      </c>
      <c r="BP44" s="65">
        <f t="shared" ca="1" si="110"/>
        <v>0</v>
      </c>
      <c r="BQ44" s="65">
        <f t="shared" ca="1" si="110"/>
        <v>0</v>
      </c>
      <c r="BR44" s="65">
        <f t="shared" ca="1" si="110"/>
        <v>0</v>
      </c>
      <c r="BS44" s="65">
        <f t="shared" ca="1" si="110"/>
        <v>0</v>
      </c>
      <c r="BT44" s="65">
        <f t="shared" ca="1" si="110"/>
        <v>0</v>
      </c>
      <c r="BU44" s="65">
        <f t="shared" ca="1" si="110"/>
        <v>0</v>
      </c>
      <c r="BV44" s="65">
        <f t="shared" ca="1" si="110"/>
        <v>0</v>
      </c>
      <c r="BW44" s="65">
        <f t="shared" ca="1" si="110"/>
        <v>0</v>
      </c>
      <c r="BX44" s="65">
        <f t="shared" ca="1" si="110"/>
        <v>0</v>
      </c>
      <c r="BY44" s="65">
        <f t="shared" ca="1" si="110"/>
        <v>0</v>
      </c>
      <c r="BZ44" s="65">
        <f t="shared" ca="1" si="110"/>
        <v>0</v>
      </c>
      <c r="CA44" s="65">
        <f t="shared" ca="1" si="110"/>
        <v>0.1</v>
      </c>
      <c r="CB44" s="65">
        <f t="shared" ca="1" si="110"/>
        <v>0.3</v>
      </c>
      <c r="CC44" s="65">
        <f t="shared" ca="1" si="110"/>
        <v>0.3</v>
      </c>
      <c r="CD44" s="65">
        <f t="shared" ca="1" si="110"/>
        <v>0.2</v>
      </c>
      <c r="CE44" s="65">
        <f t="shared" ca="1" si="110"/>
        <v>0.1</v>
      </c>
      <c r="CF44" s="65">
        <f t="shared" ca="1" si="110"/>
        <v>0</v>
      </c>
    </row>
    <row r="45" spans="2:84" s="53" customFormat="1" ht="12" x14ac:dyDescent="0.25">
      <c r="B45" s="50">
        <f>ROW()</f>
        <v>45</v>
      </c>
      <c r="O45" s="56"/>
      <c r="P45" s="57"/>
      <c r="Q45" s="58"/>
      <c r="U45" s="62"/>
      <c r="W45" s="61"/>
      <c r="X45" s="65">
        <f t="shared" ca="1" si="107"/>
        <v>0</v>
      </c>
      <c r="Y45" s="65">
        <f t="shared" ca="1" si="107"/>
        <v>0</v>
      </c>
      <c r="Z45" s="65">
        <f t="shared" ca="1" si="107"/>
        <v>0</v>
      </c>
      <c r="AA45" s="65">
        <f t="shared" ca="1" si="107"/>
        <v>0</v>
      </c>
      <c r="AB45" s="65">
        <f t="shared" ca="1" si="107"/>
        <v>0</v>
      </c>
      <c r="AC45" s="65">
        <f t="shared" ca="1" si="107"/>
        <v>0</v>
      </c>
      <c r="AD45" s="65">
        <f t="shared" ca="1" si="107"/>
        <v>0</v>
      </c>
      <c r="AE45" s="65">
        <f t="shared" ca="1" si="107"/>
        <v>0</v>
      </c>
      <c r="AF45" s="65">
        <f t="shared" ca="1" si="107"/>
        <v>0</v>
      </c>
      <c r="AG45" s="65">
        <f t="shared" ca="1" si="107"/>
        <v>0</v>
      </c>
      <c r="AH45" s="65">
        <f t="shared" ca="1" si="107"/>
        <v>0</v>
      </c>
      <c r="AI45" s="65">
        <f t="shared" ca="1" si="107"/>
        <v>0</v>
      </c>
      <c r="AJ45" s="65">
        <f t="shared" ca="1" si="110"/>
        <v>0</v>
      </c>
      <c r="AK45" s="65">
        <f t="shared" ca="1" si="110"/>
        <v>0</v>
      </c>
      <c r="AL45" s="65">
        <f t="shared" ca="1" si="110"/>
        <v>0</v>
      </c>
      <c r="AM45" s="65">
        <f t="shared" ca="1" si="110"/>
        <v>0</v>
      </c>
      <c r="AN45" s="65">
        <f t="shared" ca="1" si="110"/>
        <v>0</v>
      </c>
      <c r="AO45" s="65">
        <f t="shared" ca="1" si="110"/>
        <v>0</v>
      </c>
      <c r="AP45" s="65">
        <f t="shared" ca="1" si="110"/>
        <v>0</v>
      </c>
      <c r="AQ45" s="65">
        <f t="shared" ca="1" si="110"/>
        <v>0</v>
      </c>
      <c r="AR45" s="65">
        <f t="shared" ca="1" si="110"/>
        <v>0</v>
      </c>
      <c r="AS45" s="65">
        <f t="shared" ca="1" si="110"/>
        <v>0</v>
      </c>
      <c r="AT45" s="65">
        <f t="shared" ca="1" si="110"/>
        <v>0</v>
      </c>
      <c r="AU45" s="65">
        <f t="shared" ca="1" si="110"/>
        <v>0</v>
      </c>
      <c r="AV45" s="65">
        <f t="shared" ca="1" si="110"/>
        <v>0</v>
      </c>
      <c r="AW45" s="65">
        <f t="shared" ca="1" si="110"/>
        <v>0</v>
      </c>
      <c r="AX45" s="65">
        <f t="shared" ca="1" si="110"/>
        <v>0</v>
      </c>
      <c r="AY45" s="65">
        <f t="shared" ca="1" si="110"/>
        <v>0</v>
      </c>
      <c r="AZ45" s="65">
        <f t="shared" ca="1" si="110"/>
        <v>0</v>
      </c>
      <c r="BA45" s="65">
        <f t="shared" ca="1" si="110"/>
        <v>0</v>
      </c>
      <c r="BB45" s="65">
        <f t="shared" ca="1" si="110"/>
        <v>0</v>
      </c>
      <c r="BC45" s="65">
        <f t="shared" ca="1" si="110"/>
        <v>0</v>
      </c>
      <c r="BD45" s="65">
        <f t="shared" ca="1" si="110"/>
        <v>0</v>
      </c>
      <c r="BE45" s="65">
        <f t="shared" ca="1" si="110"/>
        <v>0</v>
      </c>
      <c r="BF45" s="65">
        <f t="shared" ca="1" si="110"/>
        <v>0</v>
      </c>
      <c r="BG45" s="65">
        <f t="shared" ca="1" si="110"/>
        <v>0</v>
      </c>
      <c r="BH45" s="65">
        <f t="shared" ca="1" si="110"/>
        <v>0</v>
      </c>
      <c r="BI45" s="65">
        <f t="shared" ca="1" si="110"/>
        <v>0</v>
      </c>
      <c r="BJ45" s="65">
        <f t="shared" ca="1" si="110"/>
        <v>0</v>
      </c>
      <c r="BK45" s="65">
        <f t="shared" ca="1" si="110"/>
        <v>0</v>
      </c>
      <c r="BL45" s="65">
        <f t="shared" ca="1" si="110"/>
        <v>0</v>
      </c>
      <c r="BM45" s="65">
        <f t="shared" ca="1" si="110"/>
        <v>0</v>
      </c>
      <c r="BN45" s="65">
        <f t="shared" ca="1" si="110"/>
        <v>0</v>
      </c>
      <c r="BO45" s="65">
        <f t="shared" ca="1" si="110"/>
        <v>0</v>
      </c>
      <c r="BP45" s="65">
        <f t="shared" ca="1" si="110"/>
        <v>0</v>
      </c>
      <c r="BQ45" s="65">
        <f t="shared" ca="1" si="110"/>
        <v>0</v>
      </c>
      <c r="BR45" s="65">
        <f t="shared" ca="1" si="110"/>
        <v>0</v>
      </c>
      <c r="BS45" s="65">
        <f t="shared" ca="1" si="110"/>
        <v>0</v>
      </c>
      <c r="BT45" s="65">
        <f t="shared" ca="1" si="110"/>
        <v>0</v>
      </c>
      <c r="BU45" s="65">
        <f t="shared" ca="1" si="110"/>
        <v>0</v>
      </c>
      <c r="BV45" s="65">
        <f t="shared" ca="1" si="110"/>
        <v>0</v>
      </c>
      <c r="BW45" s="65">
        <f t="shared" ca="1" si="110"/>
        <v>0</v>
      </c>
      <c r="BX45" s="65">
        <f t="shared" ca="1" si="110"/>
        <v>0</v>
      </c>
      <c r="BY45" s="65">
        <f t="shared" ca="1" si="110"/>
        <v>0</v>
      </c>
      <c r="BZ45" s="65">
        <f t="shared" ca="1" si="110"/>
        <v>0</v>
      </c>
      <c r="CA45" s="65">
        <f t="shared" ca="1" si="110"/>
        <v>0</v>
      </c>
      <c r="CB45" s="65">
        <f t="shared" ca="1" si="110"/>
        <v>0</v>
      </c>
      <c r="CC45" s="65">
        <f t="shared" ca="1" si="110"/>
        <v>0</v>
      </c>
      <c r="CD45" s="65">
        <f t="shared" ca="1" si="110"/>
        <v>0</v>
      </c>
      <c r="CE45" s="65">
        <f t="shared" ca="1" si="110"/>
        <v>0</v>
      </c>
      <c r="CF45" s="65">
        <f t="shared" ca="1" si="110"/>
        <v>0</v>
      </c>
    </row>
    <row r="46" spans="2:84" s="53" customFormat="1" ht="12" x14ac:dyDescent="0.25">
      <c r="B46" s="50">
        <f>ROW()</f>
        <v>46</v>
      </c>
      <c r="O46" s="56"/>
      <c r="P46" s="57"/>
      <c r="Q46" s="58"/>
      <c r="U46" s="62"/>
      <c r="W46" s="61"/>
      <c r="X46" s="65">
        <f t="shared" ca="1" si="107"/>
        <v>0</v>
      </c>
      <c r="Y46" s="65">
        <f t="shared" ca="1" si="107"/>
        <v>0</v>
      </c>
      <c r="Z46" s="65">
        <f t="shared" ca="1" si="107"/>
        <v>0</v>
      </c>
      <c r="AA46" s="65">
        <f t="shared" ca="1" si="107"/>
        <v>0</v>
      </c>
      <c r="AB46" s="65">
        <f t="shared" ca="1" si="107"/>
        <v>0</v>
      </c>
      <c r="AC46" s="65">
        <f t="shared" ca="1" si="107"/>
        <v>0</v>
      </c>
      <c r="AD46" s="65">
        <f t="shared" ca="1" si="107"/>
        <v>0</v>
      </c>
      <c r="AE46" s="65">
        <f t="shared" ca="1" si="107"/>
        <v>0</v>
      </c>
      <c r="AF46" s="65">
        <f t="shared" ca="1" si="107"/>
        <v>0</v>
      </c>
      <c r="AG46" s="65">
        <f t="shared" ca="1" si="107"/>
        <v>0</v>
      </c>
      <c r="AH46" s="65">
        <f t="shared" ca="1" si="107"/>
        <v>0</v>
      </c>
      <c r="AI46" s="65">
        <f t="shared" ca="1" si="107"/>
        <v>0</v>
      </c>
      <c r="AJ46" s="65">
        <f t="shared" ca="1" si="110"/>
        <v>0</v>
      </c>
      <c r="AK46" s="65">
        <f t="shared" ca="1" si="110"/>
        <v>0</v>
      </c>
      <c r="AL46" s="65">
        <f t="shared" ca="1" si="110"/>
        <v>0</v>
      </c>
      <c r="AM46" s="65">
        <f t="shared" ca="1" si="110"/>
        <v>0</v>
      </c>
      <c r="AN46" s="65">
        <f t="shared" ca="1" si="110"/>
        <v>0</v>
      </c>
      <c r="AO46" s="65">
        <f t="shared" ca="1" si="110"/>
        <v>0</v>
      </c>
      <c r="AP46" s="65">
        <f t="shared" ca="1" si="110"/>
        <v>0</v>
      </c>
      <c r="AQ46" s="65">
        <f t="shared" ca="1" si="110"/>
        <v>0</v>
      </c>
      <c r="AR46" s="65">
        <f t="shared" ca="1" si="110"/>
        <v>0</v>
      </c>
      <c r="AS46" s="65">
        <f t="shared" ca="1" si="110"/>
        <v>0</v>
      </c>
      <c r="AT46" s="65">
        <f t="shared" ca="1" si="110"/>
        <v>0</v>
      </c>
      <c r="AU46" s="65">
        <f t="shared" ca="1" si="110"/>
        <v>0</v>
      </c>
      <c r="AV46" s="65">
        <f t="shared" ca="1" si="110"/>
        <v>0</v>
      </c>
      <c r="AW46" s="65">
        <f t="shared" ca="1" si="110"/>
        <v>0</v>
      </c>
      <c r="AX46" s="65">
        <f t="shared" ca="1" si="110"/>
        <v>0</v>
      </c>
      <c r="AY46" s="65">
        <f t="shared" ca="1" si="110"/>
        <v>0</v>
      </c>
      <c r="AZ46" s="65">
        <f t="shared" ca="1" si="110"/>
        <v>0</v>
      </c>
      <c r="BA46" s="65">
        <f t="shared" ca="1" si="110"/>
        <v>0</v>
      </c>
      <c r="BB46" s="65">
        <f t="shared" ca="1" si="110"/>
        <v>0</v>
      </c>
      <c r="BC46" s="65">
        <f t="shared" ca="1" si="110"/>
        <v>0</v>
      </c>
      <c r="BD46" s="65">
        <f t="shared" ca="1" si="110"/>
        <v>0</v>
      </c>
      <c r="BE46" s="65">
        <f t="shared" ca="1" si="110"/>
        <v>0</v>
      </c>
      <c r="BF46" s="65">
        <f t="shared" ca="1" si="110"/>
        <v>0</v>
      </c>
      <c r="BG46" s="65">
        <f t="shared" ca="1" si="110"/>
        <v>0</v>
      </c>
      <c r="BH46" s="65">
        <f t="shared" ca="1" si="110"/>
        <v>0</v>
      </c>
      <c r="BI46" s="65">
        <f t="shared" ca="1" si="110"/>
        <v>0</v>
      </c>
      <c r="BJ46" s="65">
        <f t="shared" ca="1" si="110"/>
        <v>0</v>
      </c>
      <c r="BK46" s="65">
        <f t="shared" ca="1" si="110"/>
        <v>0</v>
      </c>
      <c r="BL46" s="65">
        <f t="shared" ca="1" si="110"/>
        <v>0</v>
      </c>
      <c r="BM46" s="65">
        <f t="shared" ca="1" si="110"/>
        <v>0</v>
      </c>
      <c r="BN46" s="65">
        <f t="shared" ca="1" si="110"/>
        <v>0</v>
      </c>
      <c r="BO46" s="65">
        <f t="shared" ca="1" si="110"/>
        <v>0</v>
      </c>
      <c r="BP46" s="65">
        <f t="shared" ca="1" si="110"/>
        <v>0</v>
      </c>
      <c r="BQ46" s="65">
        <f t="shared" ca="1" si="110"/>
        <v>0</v>
      </c>
      <c r="BR46" s="65">
        <f t="shared" ca="1" si="110"/>
        <v>0</v>
      </c>
      <c r="BS46" s="65">
        <f t="shared" ca="1" si="110"/>
        <v>0</v>
      </c>
      <c r="BT46" s="65">
        <f t="shared" ca="1" si="110"/>
        <v>0</v>
      </c>
      <c r="BU46" s="65">
        <f t="shared" ca="1" si="110"/>
        <v>0</v>
      </c>
      <c r="BV46" s="65">
        <f t="shared" ca="1" si="110"/>
        <v>0</v>
      </c>
      <c r="BW46" s="65">
        <f t="shared" ca="1" si="110"/>
        <v>0</v>
      </c>
      <c r="BX46" s="65">
        <f t="shared" ca="1" si="110"/>
        <v>0</v>
      </c>
      <c r="BY46" s="65">
        <f t="shared" ca="1" si="110"/>
        <v>0</v>
      </c>
      <c r="BZ46" s="65">
        <f t="shared" ca="1" si="110"/>
        <v>0</v>
      </c>
      <c r="CA46" s="65">
        <f t="shared" ca="1" si="110"/>
        <v>0</v>
      </c>
      <c r="CB46" s="65">
        <f t="shared" ca="1" si="110"/>
        <v>14</v>
      </c>
      <c r="CC46" s="65">
        <f t="shared" ca="1" si="110"/>
        <v>5</v>
      </c>
      <c r="CD46" s="65">
        <f t="shared" ca="1" si="110"/>
        <v>5</v>
      </c>
      <c r="CE46" s="65">
        <f t="shared" ca="1" si="110"/>
        <v>52</v>
      </c>
      <c r="CF46" s="65">
        <f t="shared" ca="1" si="110"/>
        <v>0</v>
      </c>
    </row>
    <row r="47" spans="2:84" s="53" customFormat="1" ht="12" x14ac:dyDescent="0.25">
      <c r="B47" s="50">
        <f>ROW()</f>
        <v>47</v>
      </c>
      <c r="O47" s="56"/>
      <c r="P47" s="57"/>
      <c r="Q47" s="58"/>
      <c r="U47" s="62"/>
      <c r="W47" s="61"/>
      <c r="X47" s="65">
        <f t="shared" ca="1" si="107"/>
        <v>0</v>
      </c>
      <c r="Y47" s="65">
        <f t="shared" ca="1" si="107"/>
        <v>0</v>
      </c>
      <c r="Z47" s="65">
        <f t="shared" ca="1" si="107"/>
        <v>0</v>
      </c>
      <c r="AA47" s="65">
        <f t="shared" ca="1" si="107"/>
        <v>0</v>
      </c>
      <c r="AB47" s="65">
        <f t="shared" ca="1" si="107"/>
        <v>0</v>
      </c>
      <c r="AC47" s="65">
        <f t="shared" ca="1" si="107"/>
        <v>0</v>
      </c>
      <c r="AD47" s="65">
        <f t="shared" ca="1" si="107"/>
        <v>0</v>
      </c>
      <c r="AE47" s="65">
        <f t="shared" ca="1" si="107"/>
        <v>0</v>
      </c>
      <c r="AF47" s="65">
        <f t="shared" ref="Y47:AI68" ca="1" si="111">SUMIFS(INDIRECT("Prcsses!"&amp;ADDRESS($B47,$X$2)&amp;":"&amp;ADDRESS($B47,$X$2-1+$P$8)),INDIRECT("Prcsses!"&amp;ADDRESS($B$8,$X$2)&amp;":"&amp;ADDRESS($B$8,$X$2-1+$P$8)),AF$8)</f>
        <v>0</v>
      </c>
      <c r="AG47" s="65">
        <f t="shared" ca="1" si="111"/>
        <v>0</v>
      </c>
      <c r="AH47" s="65">
        <f t="shared" ca="1" si="111"/>
        <v>0</v>
      </c>
      <c r="AI47" s="65">
        <f t="shared" ca="1" si="111"/>
        <v>0</v>
      </c>
      <c r="AJ47" s="65">
        <f t="shared" ca="1" si="110"/>
        <v>0</v>
      </c>
      <c r="AK47" s="65">
        <f t="shared" ca="1" si="110"/>
        <v>0</v>
      </c>
      <c r="AL47" s="65">
        <f t="shared" ca="1" si="110"/>
        <v>0</v>
      </c>
      <c r="AM47" s="65">
        <f t="shared" ca="1" si="110"/>
        <v>0</v>
      </c>
      <c r="AN47" s="65">
        <f t="shared" ca="1" si="110"/>
        <v>0</v>
      </c>
      <c r="AO47" s="65">
        <f t="shared" ca="1" si="110"/>
        <v>0</v>
      </c>
      <c r="AP47" s="65">
        <f t="shared" ca="1" si="110"/>
        <v>0</v>
      </c>
      <c r="AQ47" s="65">
        <f t="shared" ca="1" si="110"/>
        <v>0</v>
      </c>
      <c r="AR47" s="65">
        <f t="shared" ca="1" si="110"/>
        <v>0</v>
      </c>
      <c r="AS47" s="65">
        <f t="shared" ca="1" si="110"/>
        <v>0</v>
      </c>
      <c r="AT47" s="65">
        <f t="shared" ca="1" si="110"/>
        <v>0</v>
      </c>
      <c r="AU47" s="65">
        <f t="shared" ca="1" si="110"/>
        <v>0</v>
      </c>
      <c r="AV47" s="65">
        <f t="shared" ca="1" si="110"/>
        <v>0</v>
      </c>
      <c r="AW47" s="65">
        <f t="shared" ca="1" si="110"/>
        <v>0</v>
      </c>
      <c r="AX47" s="65">
        <f t="shared" ca="1" si="110"/>
        <v>0</v>
      </c>
      <c r="AY47" s="65">
        <f t="shared" ca="1" si="110"/>
        <v>0</v>
      </c>
      <c r="AZ47" s="65">
        <f t="shared" ca="1" si="110"/>
        <v>0</v>
      </c>
      <c r="BA47" s="65">
        <f t="shared" ca="1" si="110"/>
        <v>0</v>
      </c>
      <c r="BB47" s="65">
        <f t="shared" ca="1" si="110"/>
        <v>0</v>
      </c>
      <c r="BC47" s="65">
        <f t="shared" ca="1" si="110"/>
        <v>0</v>
      </c>
      <c r="BD47" s="65">
        <f t="shared" ca="1" si="110"/>
        <v>0</v>
      </c>
      <c r="BE47" s="65">
        <f t="shared" ca="1" si="110"/>
        <v>0</v>
      </c>
      <c r="BF47" s="65">
        <f t="shared" ca="1" si="110"/>
        <v>0</v>
      </c>
      <c r="BG47" s="65">
        <f t="shared" ca="1" si="110"/>
        <v>0</v>
      </c>
      <c r="BH47" s="65">
        <f t="shared" ca="1" si="110"/>
        <v>0</v>
      </c>
      <c r="BI47" s="65">
        <f t="shared" ca="1" si="110"/>
        <v>0</v>
      </c>
      <c r="BJ47" s="65">
        <f t="shared" ca="1" si="110"/>
        <v>0</v>
      </c>
      <c r="BK47" s="65">
        <f t="shared" ca="1" si="110"/>
        <v>0</v>
      </c>
      <c r="BL47" s="65">
        <f t="shared" ref="AJ47:CF52" ca="1" si="112">SUMIFS(INDIRECT("Prcsses!"&amp;ADDRESS($B47,$X$2)&amp;":"&amp;ADDRESS($B47,$X$2-1+$P$8)),INDIRECT("Prcsses!"&amp;ADDRESS($B$8,$X$2)&amp;":"&amp;ADDRESS($B$8,$X$2-1+$P$8)),BL$8)</f>
        <v>0</v>
      </c>
      <c r="BM47" s="65">
        <f t="shared" ca="1" si="112"/>
        <v>0</v>
      </c>
      <c r="BN47" s="65">
        <f t="shared" ca="1" si="112"/>
        <v>0</v>
      </c>
      <c r="BO47" s="65">
        <f t="shared" ca="1" si="112"/>
        <v>0</v>
      </c>
      <c r="BP47" s="65">
        <f t="shared" ca="1" si="112"/>
        <v>0</v>
      </c>
      <c r="BQ47" s="65">
        <f t="shared" ca="1" si="112"/>
        <v>0</v>
      </c>
      <c r="BR47" s="65">
        <f t="shared" ca="1" si="112"/>
        <v>0</v>
      </c>
      <c r="BS47" s="65">
        <f t="shared" ca="1" si="112"/>
        <v>0</v>
      </c>
      <c r="BT47" s="65">
        <f t="shared" ca="1" si="112"/>
        <v>0</v>
      </c>
      <c r="BU47" s="65">
        <f t="shared" ca="1" si="112"/>
        <v>0</v>
      </c>
      <c r="BV47" s="65">
        <f t="shared" ca="1" si="112"/>
        <v>0</v>
      </c>
      <c r="BW47" s="65">
        <f t="shared" ca="1" si="112"/>
        <v>0</v>
      </c>
      <c r="BX47" s="65">
        <f t="shared" ca="1" si="112"/>
        <v>0</v>
      </c>
      <c r="BY47" s="65">
        <f t="shared" ca="1" si="112"/>
        <v>0</v>
      </c>
      <c r="BZ47" s="65">
        <f t="shared" ca="1" si="112"/>
        <v>0</v>
      </c>
      <c r="CA47" s="65">
        <f t="shared" ca="1" si="112"/>
        <v>0</v>
      </c>
      <c r="CB47" s="65">
        <f t="shared" ca="1" si="112"/>
        <v>5</v>
      </c>
      <c r="CC47" s="65">
        <f t="shared" ca="1" si="112"/>
        <v>2</v>
      </c>
      <c r="CD47" s="65">
        <f t="shared" ca="1" si="112"/>
        <v>2</v>
      </c>
      <c r="CE47" s="65">
        <f t="shared" ca="1" si="112"/>
        <v>10</v>
      </c>
      <c r="CF47" s="65">
        <f t="shared" ca="1" si="112"/>
        <v>0</v>
      </c>
    </row>
    <row r="48" spans="2:84" s="53" customFormat="1" ht="12" x14ac:dyDescent="0.25">
      <c r="B48" s="50">
        <f>ROW()</f>
        <v>48</v>
      </c>
      <c r="O48" s="56"/>
      <c r="P48" s="57"/>
      <c r="Q48" s="58"/>
      <c r="U48" s="62"/>
      <c r="W48" s="61"/>
      <c r="X48" s="65">
        <f t="shared" ref="X48:X111" ca="1" si="113">SUMIFS(INDIRECT("Prcsses!"&amp;ADDRESS($B48,$X$2)&amp;":"&amp;ADDRESS($B48,$X$2-1+$P$8)),INDIRECT("Prcsses!"&amp;ADDRESS($B$8,$X$2)&amp;":"&amp;ADDRESS($B$8,$X$2-1+$P$8)),X$8)</f>
        <v>0</v>
      </c>
      <c r="Y48" s="65">
        <f t="shared" ca="1" si="111"/>
        <v>0</v>
      </c>
      <c r="Z48" s="65">
        <f t="shared" ca="1" si="111"/>
        <v>0</v>
      </c>
      <c r="AA48" s="65">
        <f t="shared" ca="1" si="111"/>
        <v>0</v>
      </c>
      <c r="AB48" s="65">
        <f t="shared" ca="1" si="111"/>
        <v>0</v>
      </c>
      <c r="AC48" s="65">
        <f t="shared" ca="1" si="111"/>
        <v>0</v>
      </c>
      <c r="AD48" s="65">
        <f t="shared" ca="1" si="111"/>
        <v>0</v>
      </c>
      <c r="AE48" s="65">
        <f t="shared" ca="1" si="111"/>
        <v>0</v>
      </c>
      <c r="AF48" s="65">
        <f t="shared" ca="1" si="111"/>
        <v>0</v>
      </c>
      <c r="AG48" s="65">
        <f t="shared" ca="1" si="111"/>
        <v>0</v>
      </c>
      <c r="AH48" s="65">
        <f t="shared" ca="1" si="111"/>
        <v>0</v>
      </c>
      <c r="AI48" s="65">
        <f t="shared" ca="1" si="111"/>
        <v>0</v>
      </c>
      <c r="AJ48" s="65">
        <f t="shared" ca="1" si="112"/>
        <v>0</v>
      </c>
      <c r="AK48" s="65">
        <f t="shared" ca="1" si="112"/>
        <v>0</v>
      </c>
      <c r="AL48" s="65">
        <f t="shared" ca="1" si="112"/>
        <v>0</v>
      </c>
      <c r="AM48" s="65">
        <f t="shared" ca="1" si="112"/>
        <v>0</v>
      </c>
      <c r="AN48" s="65">
        <f t="shared" ca="1" si="112"/>
        <v>0</v>
      </c>
      <c r="AO48" s="65">
        <f t="shared" ca="1" si="112"/>
        <v>0</v>
      </c>
      <c r="AP48" s="65">
        <f t="shared" ca="1" si="112"/>
        <v>0</v>
      </c>
      <c r="AQ48" s="65">
        <f t="shared" ca="1" si="112"/>
        <v>0</v>
      </c>
      <c r="AR48" s="65">
        <f t="shared" ca="1" si="112"/>
        <v>0</v>
      </c>
      <c r="AS48" s="65">
        <f t="shared" ca="1" si="112"/>
        <v>0</v>
      </c>
      <c r="AT48" s="65">
        <f t="shared" ca="1" si="112"/>
        <v>0</v>
      </c>
      <c r="AU48" s="65">
        <f t="shared" ca="1" si="112"/>
        <v>0</v>
      </c>
      <c r="AV48" s="65">
        <f t="shared" ca="1" si="112"/>
        <v>0</v>
      </c>
      <c r="AW48" s="65">
        <f t="shared" ca="1" si="112"/>
        <v>0</v>
      </c>
      <c r="AX48" s="65">
        <f t="shared" ca="1" si="112"/>
        <v>0</v>
      </c>
      <c r="AY48" s="65">
        <f t="shared" ca="1" si="112"/>
        <v>0</v>
      </c>
      <c r="AZ48" s="65">
        <f t="shared" ca="1" si="112"/>
        <v>0</v>
      </c>
      <c r="BA48" s="65">
        <f t="shared" ca="1" si="112"/>
        <v>0</v>
      </c>
      <c r="BB48" s="65">
        <f t="shared" ca="1" si="112"/>
        <v>0</v>
      </c>
      <c r="BC48" s="65">
        <f t="shared" ca="1" si="112"/>
        <v>0</v>
      </c>
      <c r="BD48" s="65">
        <f t="shared" ca="1" si="112"/>
        <v>0</v>
      </c>
      <c r="BE48" s="65">
        <f t="shared" ca="1" si="112"/>
        <v>0</v>
      </c>
      <c r="BF48" s="65">
        <f t="shared" ca="1" si="112"/>
        <v>0</v>
      </c>
      <c r="BG48" s="65">
        <f t="shared" ca="1" si="112"/>
        <v>0</v>
      </c>
      <c r="BH48" s="65">
        <f t="shared" ca="1" si="112"/>
        <v>0</v>
      </c>
      <c r="BI48" s="65">
        <f t="shared" ca="1" si="112"/>
        <v>0</v>
      </c>
      <c r="BJ48" s="65">
        <f t="shared" ca="1" si="112"/>
        <v>0</v>
      </c>
      <c r="BK48" s="65">
        <f t="shared" ca="1" si="112"/>
        <v>0</v>
      </c>
      <c r="BL48" s="65">
        <f t="shared" ca="1" si="112"/>
        <v>0</v>
      </c>
      <c r="BM48" s="65">
        <f t="shared" ca="1" si="112"/>
        <v>0</v>
      </c>
      <c r="BN48" s="65">
        <f t="shared" ca="1" si="112"/>
        <v>0</v>
      </c>
      <c r="BO48" s="65">
        <f t="shared" ca="1" si="112"/>
        <v>0</v>
      </c>
      <c r="BP48" s="65">
        <f t="shared" ca="1" si="112"/>
        <v>0</v>
      </c>
      <c r="BQ48" s="65">
        <f t="shared" ca="1" si="112"/>
        <v>0</v>
      </c>
      <c r="BR48" s="65">
        <f t="shared" ca="1" si="112"/>
        <v>0</v>
      </c>
      <c r="BS48" s="65">
        <f t="shared" ca="1" si="112"/>
        <v>0</v>
      </c>
      <c r="BT48" s="65">
        <f t="shared" ca="1" si="112"/>
        <v>0</v>
      </c>
      <c r="BU48" s="65">
        <f t="shared" ca="1" si="112"/>
        <v>0</v>
      </c>
      <c r="BV48" s="65">
        <f t="shared" ca="1" si="112"/>
        <v>0</v>
      </c>
      <c r="BW48" s="65">
        <f t="shared" ca="1" si="112"/>
        <v>0</v>
      </c>
      <c r="BX48" s="65">
        <f t="shared" ca="1" si="112"/>
        <v>0</v>
      </c>
      <c r="BY48" s="65">
        <f t="shared" ca="1" si="112"/>
        <v>0</v>
      </c>
      <c r="BZ48" s="65">
        <f t="shared" ca="1" si="112"/>
        <v>0</v>
      </c>
      <c r="CA48" s="65">
        <f t="shared" ca="1" si="112"/>
        <v>0</v>
      </c>
      <c r="CB48" s="65">
        <f t="shared" ca="1" si="112"/>
        <v>2</v>
      </c>
      <c r="CC48" s="65">
        <f t="shared" ca="1" si="112"/>
        <v>1</v>
      </c>
      <c r="CD48" s="65">
        <f t="shared" ca="1" si="112"/>
        <v>1</v>
      </c>
      <c r="CE48" s="65">
        <f t="shared" ca="1" si="112"/>
        <v>7</v>
      </c>
      <c r="CF48" s="65">
        <f t="shared" ca="1" si="112"/>
        <v>0</v>
      </c>
    </row>
    <row r="49" spans="2:84" s="53" customFormat="1" ht="12" x14ac:dyDescent="0.25">
      <c r="B49" s="50">
        <f>ROW()</f>
        <v>49</v>
      </c>
      <c r="O49" s="56"/>
      <c r="P49" s="57"/>
      <c r="Q49" s="58"/>
      <c r="U49" s="62"/>
      <c r="W49" s="61"/>
      <c r="X49" s="65">
        <f t="shared" ca="1" si="113"/>
        <v>0</v>
      </c>
      <c r="Y49" s="65">
        <f t="shared" ca="1" si="111"/>
        <v>0</v>
      </c>
      <c r="Z49" s="65">
        <f t="shared" ca="1" si="111"/>
        <v>0</v>
      </c>
      <c r="AA49" s="65">
        <f t="shared" ca="1" si="111"/>
        <v>0</v>
      </c>
      <c r="AB49" s="65">
        <f t="shared" ca="1" si="111"/>
        <v>0</v>
      </c>
      <c r="AC49" s="65">
        <f t="shared" ca="1" si="111"/>
        <v>0</v>
      </c>
      <c r="AD49" s="65">
        <f t="shared" ca="1" si="111"/>
        <v>0</v>
      </c>
      <c r="AE49" s="65">
        <f t="shared" ca="1" si="111"/>
        <v>0</v>
      </c>
      <c r="AF49" s="65">
        <f t="shared" ca="1" si="111"/>
        <v>0</v>
      </c>
      <c r="AG49" s="65">
        <f t="shared" ca="1" si="111"/>
        <v>0</v>
      </c>
      <c r="AH49" s="65">
        <f t="shared" ca="1" si="111"/>
        <v>0</v>
      </c>
      <c r="AI49" s="65">
        <f t="shared" ca="1" si="111"/>
        <v>0</v>
      </c>
      <c r="AJ49" s="65">
        <f t="shared" ca="1" si="112"/>
        <v>0</v>
      </c>
      <c r="AK49" s="65">
        <f t="shared" ca="1" si="112"/>
        <v>0</v>
      </c>
      <c r="AL49" s="65">
        <f t="shared" ca="1" si="112"/>
        <v>0</v>
      </c>
      <c r="AM49" s="65">
        <f t="shared" ca="1" si="112"/>
        <v>0</v>
      </c>
      <c r="AN49" s="65">
        <f t="shared" ca="1" si="112"/>
        <v>0</v>
      </c>
      <c r="AO49" s="65">
        <f t="shared" ca="1" si="112"/>
        <v>0</v>
      </c>
      <c r="AP49" s="65">
        <f t="shared" ca="1" si="112"/>
        <v>0</v>
      </c>
      <c r="AQ49" s="65">
        <f t="shared" ca="1" si="112"/>
        <v>0</v>
      </c>
      <c r="AR49" s="65">
        <f t="shared" ca="1" si="112"/>
        <v>0</v>
      </c>
      <c r="AS49" s="65">
        <f t="shared" ca="1" si="112"/>
        <v>0</v>
      </c>
      <c r="AT49" s="65">
        <f t="shared" ca="1" si="112"/>
        <v>0</v>
      </c>
      <c r="AU49" s="65">
        <f t="shared" ca="1" si="112"/>
        <v>0</v>
      </c>
      <c r="AV49" s="65">
        <f t="shared" ca="1" si="112"/>
        <v>0</v>
      </c>
      <c r="AW49" s="65">
        <f t="shared" ca="1" si="112"/>
        <v>0</v>
      </c>
      <c r="AX49" s="65">
        <f t="shared" ca="1" si="112"/>
        <v>0</v>
      </c>
      <c r="AY49" s="65">
        <f t="shared" ca="1" si="112"/>
        <v>0</v>
      </c>
      <c r="AZ49" s="65">
        <f t="shared" ca="1" si="112"/>
        <v>0</v>
      </c>
      <c r="BA49" s="65">
        <f t="shared" ca="1" si="112"/>
        <v>0</v>
      </c>
      <c r="BB49" s="65">
        <f t="shared" ca="1" si="112"/>
        <v>0</v>
      </c>
      <c r="BC49" s="65">
        <f t="shared" ca="1" si="112"/>
        <v>0</v>
      </c>
      <c r="BD49" s="65">
        <f t="shared" ca="1" si="112"/>
        <v>0</v>
      </c>
      <c r="BE49" s="65">
        <f t="shared" ca="1" si="112"/>
        <v>0</v>
      </c>
      <c r="BF49" s="65">
        <f t="shared" ca="1" si="112"/>
        <v>0</v>
      </c>
      <c r="BG49" s="65">
        <f t="shared" ca="1" si="112"/>
        <v>0</v>
      </c>
      <c r="BH49" s="65">
        <f t="shared" ca="1" si="112"/>
        <v>0</v>
      </c>
      <c r="BI49" s="65">
        <f t="shared" ca="1" si="112"/>
        <v>0</v>
      </c>
      <c r="BJ49" s="65">
        <f t="shared" ca="1" si="112"/>
        <v>0</v>
      </c>
      <c r="BK49" s="65">
        <f t="shared" ca="1" si="112"/>
        <v>0</v>
      </c>
      <c r="BL49" s="65">
        <f t="shared" ca="1" si="112"/>
        <v>0</v>
      </c>
      <c r="BM49" s="65">
        <f t="shared" ca="1" si="112"/>
        <v>0</v>
      </c>
      <c r="BN49" s="65">
        <f t="shared" ca="1" si="112"/>
        <v>0</v>
      </c>
      <c r="BO49" s="65">
        <f t="shared" ca="1" si="112"/>
        <v>0</v>
      </c>
      <c r="BP49" s="65">
        <f t="shared" ca="1" si="112"/>
        <v>0</v>
      </c>
      <c r="BQ49" s="65">
        <f t="shared" ca="1" si="112"/>
        <v>0</v>
      </c>
      <c r="BR49" s="65">
        <f t="shared" ca="1" si="112"/>
        <v>0</v>
      </c>
      <c r="BS49" s="65">
        <f t="shared" ca="1" si="112"/>
        <v>0</v>
      </c>
      <c r="BT49" s="65">
        <f t="shared" ca="1" si="112"/>
        <v>0</v>
      </c>
      <c r="BU49" s="65">
        <f t="shared" ca="1" si="112"/>
        <v>0</v>
      </c>
      <c r="BV49" s="65">
        <f t="shared" ca="1" si="112"/>
        <v>0</v>
      </c>
      <c r="BW49" s="65">
        <f t="shared" ca="1" si="112"/>
        <v>0</v>
      </c>
      <c r="BX49" s="65">
        <f t="shared" ca="1" si="112"/>
        <v>0</v>
      </c>
      <c r="BY49" s="65">
        <f t="shared" ca="1" si="112"/>
        <v>0</v>
      </c>
      <c r="BZ49" s="65">
        <f t="shared" ca="1" si="112"/>
        <v>0</v>
      </c>
      <c r="CA49" s="65">
        <f t="shared" ca="1" si="112"/>
        <v>0</v>
      </c>
      <c r="CB49" s="65">
        <f t="shared" ca="1" si="112"/>
        <v>0</v>
      </c>
      <c r="CC49" s="65">
        <f t="shared" ca="1" si="112"/>
        <v>0</v>
      </c>
      <c r="CD49" s="65">
        <f t="shared" ca="1" si="112"/>
        <v>0</v>
      </c>
      <c r="CE49" s="65">
        <f t="shared" ca="1" si="112"/>
        <v>20</v>
      </c>
      <c r="CF49" s="65">
        <f t="shared" ca="1" si="112"/>
        <v>0</v>
      </c>
    </row>
    <row r="50" spans="2:84" s="53" customFormat="1" ht="12" x14ac:dyDescent="0.25">
      <c r="B50" s="50">
        <f>ROW()</f>
        <v>50</v>
      </c>
      <c r="O50" s="56"/>
      <c r="P50" s="57"/>
      <c r="Q50" s="58"/>
      <c r="U50" s="62"/>
      <c r="W50" s="61"/>
      <c r="X50" s="65">
        <f t="shared" ca="1" si="113"/>
        <v>0</v>
      </c>
      <c r="Y50" s="65">
        <f t="shared" ca="1" si="111"/>
        <v>0</v>
      </c>
      <c r="Z50" s="65">
        <f t="shared" ca="1" si="111"/>
        <v>0</v>
      </c>
      <c r="AA50" s="65">
        <f t="shared" ca="1" si="111"/>
        <v>0</v>
      </c>
      <c r="AB50" s="65">
        <f t="shared" ca="1" si="111"/>
        <v>0</v>
      </c>
      <c r="AC50" s="65">
        <f t="shared" ca="1" si="111"/>
        <v>0</v>
      </c>
      <c r="AD50" s="65">
        <f t="shared" ca="1" si="111"/>
        <v>0</v>
      </c>
      <c r="AE50" s="65">
        <f t="shared" ca="1" si="111"/>
        <v>0</v>
      </c>
      <c r="AF50" s="65">
        <f t="shared" ca="1" si="111"/>
        <v>0</v>
      </c>
      <c r="AG50" s="65">
        <f t="shared" ca="1" si="111"/>
        <v>0</v>
      </c>
      <c r="AH50" s="65">
        <f t="shared" ca="1" si="111"/>
        <v>0</v>
      </c>
      <c r="AI50" s="65">
        <f t="shared" ca="1" si="111"/>
        <v>0</v>
      </c>
      <c r="AJ50" s="65">
        <f t="shared" ca="1" si="112"/>
        <v>0</v>
      </c>
      <c r="AK50" s="65">
        <f t="shared" ca="1" si="112"/>
        <v>0</v>
      </c>
      <c r="AL50" s="65">
        <f t="shared" ca="1" si="112"/>
        <v>0</v>
      </c>
      <c r="AM50" s="65">
        <f t="shared" ca="1" si="112"/>
        <v>0</v>
      </c>
      <c r="AN50" s="65">
        <f t="shared" ca="1" si="112"/>
        <v>0</v>
      </c>
      <c r="AO50" s="65">
        <f t="shared" ca="1" si="112"/>
        <v>0</v>
      </c>
      <c r="AP50" s="65">
        <f t="shared" ca="1" si="112"/>
        <v>0</v>
      </c>
      <c r="AQ50" s="65">
        <f t="shared" ca="1" si="112"/>
        <v>0</v>
      </c>
      <c r="AR50" s="65">
        <f t="shared" ca="1" si="112"/>
        <v>0</v>
      </c>
      <c r="AS50" s="65">
        <f t="shared" ca="1" si="112"/>
        <v>0</v>
      </c>
      <c r="AT50" s="65">
        <f t="shared" ca="1" si="112"/>
        <v>0</v>
      </c>
      <c r="AU50" s="65">
        <f t="shared" ca="1" si="112"/>
        <v>0</v>
      </c>
      <c r="AV50" s="65">
        <f t="shared" ca="1" si="112"/>
        <v>0</v>
      </c>
      <c r="AW50" s="65">
        <f t="shared" ca="1" si="112"/>
        <v>0</v>
      </c>
      <c r="AX50" s="65">
        <f t="shared" ca="1" si="112"/>
        <v>0</v>
      </c>
      <c r="AY50" s="65">
        <f t="shared" ca="1" si="112"/>
        <v>0</v>
      </c>
      <c r="AZ50" s="65">
        <f t="shared" ca="1" si="112"/>
        <v>0</v>
      </c>
      <c r="BA50" s="65">
        <f t="shared" ca="1" si="112"/>
        <v>0</v>
      </c>
      <c r="BB50" s="65">
        <f t="shared" ca="1" si="112"/>
        <v>0</v>
      </c>
      <c r="BC50" s="65">
        <f t="shared" ca="1" si="112"/>
        <v>0</v>
      </c>
      <c r="BD50" s="65">
        <f t="shared" ca="1" si="112"/>
        <v>0</v>
      </c>
      <c r="BE50" s="65">
        <f t="shared" ca="1" si="112"/>
        <v>0</v>
      </c>
      <c r="BF50" s="65">
        <f t="shared" ca="1" si="112"/>
        <v>0</v>
      </c>
      <c r="BG50" s="65">
        <f t="shared" ca="1" si="112"/>
        <v>0</v>
      </c>
      <c r="BH50" s="65">
        <f t="shared" ca="1" si="112"/>
        <v>0</v>
      </c>
      <c r="BI50" s="65">
        <f t="shared" ca="1" si="112"/>
        <v>0</v>
      </c>
      <c r="BJ50" s="65">
        <f t="shared" ca="1" si="112"/>
        <v>0</v>
      </c>
      <c r="BK50" s="65">
        <f t="shared" ca="1" si="112"/>
        <v>0</v>
      </c>
      <c r="BL50" s="65">
        <f t="shared" ca="1" si="112"/>
        <v>0</v>
      </c>
      <c r="BM50" s="65">
        <f t="shared" ca="1" si="112"/>
        <v>0</v>
      </c>
      <c r="BN50" s="65">
        <f t="shared" ca="1" si="112"/>
        <v>0</v>
      </c>
      <c r="BO50" s="65">
        <f t="shared" ca="1" si="112"/>
        <v>0</v>
      </c>
      <c r="BP50" s="65">
        <f t="shared" ca="1" si="112"/>
        <v>0</v>
      </c>
      <c r="BQ50" s="65">
        <f t="shared" ca="1" si="112"/>
        <v>0</v>
      </c>
      <c r="BR50" s="65">
        <f t="shared" ca="1" si="112"/>
        <v>0</v>
      </c>
      <c r="BS50" s="65">
        <f t="shared" ca="1" si="112"/>
        <v>0</v>
      </c>
      <c r="BT50" s="65">
        <f t="shared" ca="1" si="112"/>
        <v>0</v>
      </c>
      <c r="BU50" s="65">
        <f t="shared" ca="1" si="112"/>
        <v>0</v>
      </c>
      <c r="BV50" s="65">
        <f t="shared" ca="1" si="112"/>
        <v>0</v>
      </c>
      <c r="BW50" s="65">
        <f t="shared" ca="1" si="112"/>
        <v>0</v>
      </c>
      <c r="BX50" s="65">
        <f t="shared" ca="1" si="112"/>
        <v>0</v>
      </c>
      <c r="BY50" s="65">
        <f t="shared" ca="1" si="112"/>
        <v>0</v>
      </c>
      <c r="BZ50" s="65">
        <f t="shared" ca="1" si="112"/>
        <v>0</v>
      </c>
      <c r="CA50" s="65">
        <f t="shared" ca="1" si="112"/>
        <v>0</v>
      </c>
      <c r="CB50" s="65">
        <f t="shared" ca="1" si="112"/>
        <v>0</v>
      </c>
      <c r="CC50" s="65">
        <f t="shared" ca="1" si="112"/>
        <v>0</v>
      </c>
      <c r="CD50" s="65">
        <f t="shared" ca="1" si="112"/>
        <v>0</v>
      </c>
      <c r="CE50" s="65">
        <f t="shared" ca="1" si="112"/>
        <v>10</v>
      </c>
      <c r="CF50" s="65">
        <f t="shared" ca="1" si="112"/>
        <v>0</v>
      </c>
    </row>
    <row r="51" spans="2:84" s="53" customFormat="1" ht="12" x14ac:dyDescent="0.25">
      <c r="B51" s="50">
        <f>ROW()</f>
        <v>51</v>
      </c>
      <c r="O51" s="56"/>
      <c r="P51" s="57"/>
      <c r="Q51" s="58"/>
      <c r="U51" s="62"/>
      <c r="W51" s="61"/>
      <c r="X51" s="65">
        <f t="shared" ca="1" si="113"/>
        <v>0</v>
      </c>
      <c r="Y51" s="65">
        <f t="shared" ca="1" si="111"/>
        <v>0</v>
      </c>
      <c r="Z51" s="65">
        <f t="shared" ca="1" si="111"/>
        <v>0</v>
      </c>
      <c r="AA51" s="65">
        <f t="shared" ca="1" si="111"/>
        <v>0</v>
      </c>
      <c r="AB51" s="65">
        <f t="shared" ca="1" si="111"/>
        <v>0</v>
      </c>
      <c r="AC51" s="65">
        <f t="shared" ca="1" si="111"/>
        <v>0</v>
      </c>
      <c r="AD51" s="65">
        <f t="shared" ca="1" si="111"/>
        <v>0</v>
      </c>
      <c r="AE51" s="65">
        <f t="shared" ca="1" si="111"/>
        <v>0</v>
      </c>
      <c r="AF51" s="65">
        <f t="shared" ca="1" si="111"/>
        <v>0</v>
      </c>
      <c r="AG51" s="65">
        <f t="shared" ca="1" si="111"/>
        <v>0</v>
      </c>
      <c r="AH51" s="65">
        <f t="shared" ca="1" si="111"/>
        <v>0</v>
      </c>
      <c r="AI51" s="65">
        <f t="shared" ca="1" si="111"/>
        <v>0</v>
      </c>
      <c r="AJ51" s="65">
        <f t="shared" ca="1" si="112"/>
        <v>0</v>
      </c>
      <c r="AK51" s="65">
        <f t="shared" ca="1" si="112"/>
        <v>0</v>
      </c>
      <c r="AL51" s="65">
        <f t="shared" ca="1" si="112"/>
        <v>0</v>
      </c>
      <c r="AM51" s="65">
        <f t="shared" ca="1" si="112"/>
        <v>0</v>
      </c>
      <c r="AN51" s="65">
        <f t="shared" ca="1" si="112"/>
        <v>0</v>
      </c>
      <c r="AO51" s="65">
        <f t="shared" ca="1" si="112"/>
        <v>0</v>
      </c>
      <c r="AP51" s="65">
        <f t="shared" ca="1" si="112"/>
        <v>0</v>
      </c>
      <c r="AQ51" s="65">
        <f t="shared" ca="1" si="112"/>
        <v>0</v>
      </c>
      <c r="AR51" s="65">
        <f t="shared" ca="1" si="112"/>
        <v>0</v>
      </c>
      <c r="AS51" s="65">
        <f t="shared" ca="1" si="112"/>
        <v>0</v>
      </c>
      <c r="AT51" s="65">
        <f t="shared" ca="1" si="112"/>
        <v>0</v>
      </c>
      <c r="AU51" s="65">
        <f t="shared" ca="1" si="112"/>
        <v>0</v>
      </c>
      <c r="AV51" s="65">
        <f t="shared" ca="1" si="112"/>
        <v>0</v>
      </c>
      <c r="AW51" s="65">
        <f t="shared" ca="1" si="112"/>
        <v>0</v>
      </c>
      <c r="AX51" s="65">
        <f t="shared" ca="1" si="112"/>
        <v>0</v>
      </c>
      <c r="AY51" s="65">
        <f t="shared" ca="1" si="112"/>
        <v>0</v>
      </c>
      <c r="AZ51" s="65">
        <f t="shared" ca="1" si="112"/>
        <v>0</v>
      </c>
      <c r="BA51" s="65">
        <f t="shared" ca="1" si="112"/>
        <v>0</v>
      </c>
      <c r="BB51" s="65">
        <f t="shared" ca="1" si="112"/>
        <v>0</v>
      </c>
      <c r="BC51" s="65">
        <f t="shared" ca="1" si="112"/>
        <v>0</v>
      </c>
      <c r="BD51" s="65">
        <f t="shared" ca="1" si="112"/>
        <v>0</v>
      </c>
      <c r="BE51" s="65">
        <f t="shared" ca="1" si="112"/>
        <v>0</v>
      </c>
      <c r="BF51" s="65">
        <f t="shared" ca="1" si="112"/>
        <v>0</v>
      </c>
      <c r="BG51" s="65">
        <f t="shared" ca="1" si="112"/>
        <v>0</v>
      </c>
      <c r="BH51" s="65">
        <f t="shared" ca="1" si="112"/>
        <v>0</v>
      </c>
      <c r="BI51" s="65">
        <f t="shared" ca="1" si="112"/>
        <v>0</v>
      </c>
      <c r="BJ51" s="65">
        <f t="shared" ca="1" si="112"/>
        <v>0</v>
      </c>
      <c r="BK51" s="65">
        <f t="shared" ca="1" si="112"/>
        <v>0</v>
      </c>
      <c r="BL51" s="65">
        <f t="shared" ca="1" si="112"/>
        <v>0</v>
      </c>
      <c r="BM51" s="65">
        <f t="shared" ca="1" si="112"/>
        <v>0</v>
      </c>
      <c r="BN51" s="65">
        <f t="shared" ca="1" si="112"/>
        <v>0</v>
      </c>
      <c r="BO51" s="65">
        <f t="shared" ca="1" si="112"/>
        <v>0</v>
      </c>
      <c r="BP51" s="65">
        <f t="shared" ca="1" si="112"/>
        <v>0</v>
      </c>
      <c r="BQ51" s="65">
        <f t="shared" ca="1" si="112"/>
        <v>0</v>
      </c>
      <c r="BR51" s="65">
        <f t="shared" ca="1" si="112"/>
        <v>0</v>
      </c>
      <c r="BS51" s="65">
        <f t="shared" ca="1" si="112"/>
        <v>0</v>
      </c>
      <c r="BT51" s="65">
        <f t="shared" ca="1" si="112"/>
        <v>0</v>
      </c>
      <c r="BU51" s="65">
        <f t="shared" ca="1" si="112"/>
        <v>0</v>
      </c>
      <c r="BV51" s="65">
        <f t="shared" ca="1" si="112"/>
        <v>0</v>
      </c>
      <c r="BW51" s="65">
        <f t="shared" ca="1" si="112"/>
        <v>0</v>
      </c>
      <c r="BX51" s="65">
        <f t="shared" ca="1" si="112"/>
        <v>0</v>
      </c>
      <c r="BY51" s="65">
        <f t="shared" ca="1" si="112"/>
        <v>0</v>
      </c>
      <c r="BZ51" s="65">
        <f t="shared" ca="1" si="112"/>
        <v>0</v>
      </c>
      <c r="CA51" s="65">
        <f t="shared" ca="1" si="112"/>
        <v>0</v>
      </c>
      <c r="CB51" s="65">
        <f t="shared" ca="1" si="112"/>
        <v>7</v>
      </c>
      <c r="CC51" s="65">
        <f t="shared" ca="1" si="112"/>
        <v>2</v>
      </c>
      <c r="CD51" s="65">
        <f t="shared" ca="1" si="112"/>
        <v>2</v>
      </c>
      <c r="CE51" s="65">
        <f t="shared" ca="1" si="112"/>
        <v>5</v>
      </c>
      <c r="CF51" s="65">
        <f t="shared" ca="1" si="112"/>
        <v>0</v>
      </c>
    </row>
    <row r="52" spans="2:84" s="53" customFormat="1" ht="12" x14ac:dyDescent="0.25">
      <c r="B52" s="50">
        <f>ROW()</f>
        <v>52</v>
      </c>
      <c r="O52" s="56"/>
      <c r="P52" s="57"/>
      <c r="Q52" s="58"/>
      <c r="U52" s="62"/>
      <c r="W52" s="61"/>
      <c r="X52" s="65">
        <f t="shared" ca="1" si="113"/>
        <v>0</v>
      </c>
      <c r="Y52" s="65">
        <f t="shared" ca="1" si="111"/>
        <v>0</v>
      </c>
      <c r="Z52" s="65">
        <f t="shared" ca="1" si="111"/>
        <v>0</v>
      </c>
      <c r="AA52" s="65">
        <f t="shared" ca="1" si="111"/>
        <v>0</v>
      </c>
      <c r="AB52" s="65">
        <f t="shared" ca="1" si="111"/>
        <v>0</v>
      </c>
      <c r="AC52" s="65">
        <f t="shared" ca="1" si="111"/>
        <v>0</v>
      </c>
      <c r="AD52" s="65">
        <f t="shared" ca="1" si="111"/>
        <v>0</v>
      </c>
      <c r="AE52" s="65">
        <f t="shared" ca="1" si="111"/>
        <v>0</v>
      </c>
      <c r="AF52" s="65">
        <f t="shared" ca="1" si="111"/>
        <v>0</v>
      </c>
      <c r="AG52" s="65">
        <f t="shared" ca="1" si="111"/>
        <v>0</v>
      </c>
      <c r="AH52" s="65">
        <f t="shared" ca="1" si="111"/>
        <v>0</v>
      </c>
      <c r="AI52" s="65">
        <f t="shared" ca="1" si="111"/>
        <v>0</v>
      </c>
      <c r="AJ52" s="65">
        <f t="shared" ca="1" si="112"/>
        <v>0</v>
      </c>
      <c r="AK52" s="65">
        <f t="shared" ca="1" si="112"/>
        <v>0</v>
      </c>
      <c r="AL52" s="65">
        <f t="shared" ca="1" si="112"/>
        <v>0</v>
      </c>
      <c r="AM52" s="65">
        <f t="shared" ca="1" si="112"/>
        <v>0</v>
      </c>
      <c r="AN52" s="65">
        <f t="shared" ca="1" si="112"/>
        <v>0</v>
      </c>
      <c r="AO52" s="65">
        <f t="shared" ca="1" si="112"/>
        <v>0</v>
      </c>
      <c r="AP52" s="65">
        <f t="shared" ca="1" si="112"/>
        <v>0</v>
      </c>
      <c r="AQ52" s="65">
        <f t="shared" ca="1" si="112"/>
        <v>0</v>
      </c>
      <c r="AR52" s="65">
        <f t="shared" ca="1" si="112"/>
        <v>0</v>
      </c>
      <c r="AS52" s="65">
        <f t="shared" ca="1" si="112"/>
        <v>0</v>
      </c>
      <c r="AT52" s="65">
        <f t="shared" ca="1" si="112"/>
        <v>0</v>
      </c>
      <c r="AU52" s="65">
        <f t="shared" ca="1" si="112"/>
        <v>0</v>
      </c>
      <c r="AV52" s="65">
        <f t="shared" ca="1" si="112"/>
        <v>0</v>
      </c>
      <c r="AW52" s="65">
        <f t="shared" ca="1" si="112"/>
        <v>0</v>
      </c>
      <c r="AX52" s="65">
        <f t="shared" ca="1" si="112"/>
        <v>0</v>
      </c>
      <c r="AY52" s="65">
        <f t="shared" ca="1" si="112"/>
        <v>0</v>
      </c>
      <c r="AZ52" s="65">
        <f t="shared" ca="1" si="112"/>
        <v>0</v>
      </c>
      <c r="BA52" s="65">
        <f t="shared" ca="1" si="112"/>
        <v>0</v>
      </c>
      <c r="BB52" s="65">
        <f t="shared" ca="1" si="112"/>
        <v>0</v>
      </c>
      <c r="BC52" s="65">
        <f t="shared" ca="1" si="112"/>
        <v>0</v>
      </c>
      <c r="BD52" s="65">
        <f t="shared" ca="1" si="112"/>
        <v>0</v>
      </c>
      <c r="BE52" s="65">
        <f t="shared" ca="1" si="112"/>
        <v>0</v>
      </c>
      <c r="BF52" s="65">
        <f t="shared" ca="1" si="112"/>
        <v>0</v>
      </c>
      <c r="BG52" s="65">
        <f t="shared" ca="1" si="112"/>
        <v>0</v>
      </c>
      <c r="BH52" s="65">
        <f t="shared" ca="1" si="112"/>
        <v>0</v>
      </c>
      <c r="BI52" s="65">
        <f t="shared" ca="1" si="112"/>
        <v>0</v>
      </c>
      <c r="BJ52" s="65">
        <f t="shared" ca="1" si="112"/>
        <v>0</v>
      </c>
      <c r="BK52" s="65">
        <f t="shared" ca="1" si="112"/>
        <v>0</v>
      </c>
      <c r="BL52" s="65">
        <f t="shared" ca="1" si="112"/>
        <v>0</v>
      </c>
      <c r="BM52" s="65">
        <f t="shared" ca="1" si="112"/>
        <v>0</v>
      </c>
      <c r="BN52" s="65">
        <f t="shared" ca="1" si="112"/>
        <v>0</v>
      </c>
      <c r="BO52" s="65">
        <f t="shared" ca="1" si="112"/>
        <v>0</v>
      </c>
      <c r="BP52" s="65">
        <f t="shared" ca="1" si="112"/>
        <v>0</v>
      </c>
      <c r="BQ52" s="65">
        <f t="shared" ca="1" si="112"/>
        <v>0</v>
      </c>
      <c r="BR52" s="65">
        <f t="shared" ca="1" si="112"/>
        <v>0</v>
      </c>
      <c r="BS52" s="65">
        <f t="shared" ca="1" si="112"/>
        <v>0</v>
      </c>
      <c r="BT52" s="65">
        <f t="shared" ca="1" si="112"/>
        <v>0</v>
      </c>
      <c r="BU52" s="65">
        <f t="shared" ca="1" si="112"/>
        <v>0</v>
      </c>
      <c r="BV52" s="65">
        <f t="shared" ref="AJ52:CF57" ca="1" si="114">SUMIFS(INDIRECT("Prcsses!"&amp;ADDRESS($B52,$X$2)&amp;":"&amp;ADDRESS($B52,$X$2-1+$P$8)),INDIRECT("Prcsses!"&amp;ADDRESS($B$8,$X$2)&amp;":"&amp;ADDRESS($B$8,$X$2-1+$P$8)),BV$8)</f>
        <v>0</v>
      </c>
      <c r="BW52" s="65">
        <f t="shared" ca="1" si="114"/>
        <v>0</v>
      </c>
      <c r="BX52" s="65">
        <f t="shared" ca="1" si="114"/>
        <v>0</v>
      </c>
      <c r="BY52" s="65">
        <f t="shared" ca="1" si="114"/>
        <v>0</v>
      </c>
      <c r="BZ52" s="65">
        <f t="shared" ca="1" si="114"/>
        <v>0</v>
      </c>
      <c r="CA52" s="65">
        <f t="shared" ca="1" si="114"/>
        <v>0</v>
      </c>
      <c r="CB52" s="65">
        <f t="shared" ca="1" si="114"/>
        <v>0</v>
      </c>
      <c r="CC52" s="65">
        <f t="shared" ca="1" si="114"/>
        <v>0</v>
      </c>
      <c r="CD52" s="65">
        <f t="shared" ca="1" si="114"/>
        <v>0</v>
      </c>
      <c r="CE52" s="65">
        <f t="shared" ca="1" si="114"/>
        <v>0</v>
      </c>
      <c r="CF52" s="65">
        <f t="shared" ca="1" si="114"/>
        <v>0</v>
      </c>
    </row>
    <row r="53" spans="2:84" s="53" customFormat="1" ht="12" x14ac:dyDescent="0.25">
      <c r="B53" s="50">
        <f>ROW()</f>
        <v>53</v>
      </c>
      <c r="O53" s="56"/>
      <c r="P53" s="57"/>
      <c r="Q53" s="58"/>
      <c r="U53" s="62"/>
      <c r="W53" s="61"/>
      <c r="X53" s="65">
        <f t="shared" ca="1" si="113"/>
        <v>0</v>
      </c>
      <c r="Y53" s="65">
        <f t="shared" ca="1" si="111"/>
        <v>0</v>
      </c>
      <c r="Z53" s="65">
        <f t="shared" ca="1" si="111"/>
        <v>0</v>
      </c>
      <c r="AA53" s="65">
        <f t="shared" ca="1" si="111"/>
        <v>0</v>
      </c>
      <c r="AB53" s="65">
        <f t="shared" ca="1" si="111"/>
        <v>0</v>
      </c>
      <c r="AC53" s="65">
        <f t="shared" ca="1" si="111"/>
        <v>0</v>
      </c>
      <c r="AD53" s="65">
        <f t="shared" ca="1" si="111"/>
        <v>0</v>
      </c>
      <c r="AE53" s="65">
        <f t="shared" ca="1" si="111"/>
        <v>0</v>
      </c>
      <c r="AF53" s="65">
        <f t="shared" ca="1" si="111"/>
        <v>0</v>
      </c>
      <c r="AG53" s="65">
        <f t="shared" ca="1" si="111"/>
        <v>0</v>
      </c>
      <c r="AH53" s="65">
        <f t="shared" ca="1" si="111"/>
        <v>0</v>
      </c>
      <c r="AI53" s="65">
        <f t="shared" ca="1" si="111"/>
        <v>0</v>
      </c>
      <c r="AJ53" s="65">
        <f t="shared" ca="1" si="114"/>
        <v>0</v>
      </c>
      <c r="AK53" s="65">
        <f t="shared" ca="1" si="114"/>
        <v>0</v>
      </c>
      <c r="AL53" s="65">
        <f t="shared" ca="1" si="114"/>
        <v>0</v>
      </c>
      <c r="AM53" s="65">
        <f t="shared" ca="1" si="114"/>
        <v>0</v>
      </c>
      <c r="AN53" s="65">
        <f t="shared" ca="1" si="114"/>
        <v>0</v>
      </c>
      <c r="AO53" s="65">
        <f t="shared" ca="1" si="114"/>
        <v>0</v>
      </c>
      <c r="AP53" s="65">
        <f t="shared" ca="1" si="114"/>
        <v>0</v>
      </c>
      <c r="AQ53" s="65">
        <f t="shared" ca="1" si="114"/>
        <v>0</v>
      </c>
      <c r="AR53" s="65">
        <f t="shared" ca="1" si="114"/>
        <v>0</v>
      </c>
      <c r="AS53" s="65">
        <f t="shared" ca="1" si="114"/>
        <v>0</v>
      </c>
      <c r="AT53" s="65">
        <f t="shared" ca="1" si="114"/>
        <v>0</v>
      </c>
      <c r="AU53" s="65">
        <f t="shared" ca="1" si="114"/>
        <v>0</v>
      </c>
      <c r="AV53" s="65">
        <f t="shared" ca="1" si="114"/>
        <v>0</v>
      </c>
      <c r="AW53" s="65">
        <f t="shared" ca="1" si="114"/>
        <v>0</v>
      </c>
      <c r="AX53" s="65">
        <f t="shared" ca="1" si="114"/>
        <v>0</v>
      </c>
      <c r="AY53" s="65">
        <f t="shared" ca="1" si="114"/>
        <v>0</v>
      </c>
      <c r="AZ53" s="65">
        <f t="shared" ca="1" si="114"/>
        <v>0</v>
      </c>
      <c r="BA53" s="65">
        <f t="shared" ca="1" si="114"/>
        <v>0</v>
      </c>
      <c r="BB53" s="65">
        <f t="shared" ca="1" si="114"/>
        <v>0</v>
      </c>
      <c r="BC53" s="65">
        <f t="shared" ca="1" si="114"/>
        <v>0</v>
      </c>
      <c r="BD53" s="65">
        <f t="shared" ca="1" si="114"/>
        <v>0</v>
      </c>
      <c r="BE53" s="65">
        <f t="shared" ca="1" si="114"/>
        <v>0</v>
      </c>
      <c r="BF53" s="65">
        <f t="shared" ca="1" si="114"/>
        <v>0</v>
      </c>
      <c r="BG53" s="65">
        <f t="shared" ca="1" si="114"/>
        <v>0</v>
      </c>
      <c r="BH53" s="65">
        <f t="shared" ca="1" si="114"/>
        <v>0</v>
      </c>
      <c r="BI53" s="65">
        <f t="shared" ca="1" si="114"/>
        <v>0</v>
      </c>
      <c r="BJ53" s="65">
        <f t="shared" ca="1" si="114"/>
        <v>0</v>
      </c>
      <c r="BK53" s="65">
        <f t="shared" ca="1" si="114"/>
        <v>0</v>
      </c>
      <c r="BL53" s="65">
        <f t="shared" ca="1" si="114"/>
        <v>0</v>
      </c>
      <c r="BM53" s="65">
        <f t="shared" ca="1" si="114"/>
        <v>0</v>
      </c>
      <c r="BN53" s="65">
        <f t="shared" ca="1" si="114"/>
        <v>0</v>
      </c>
      <c r="BO53" s="65">
        <f t="shared" ca="1" si="114"/>
        <v>0</v>
      </c>
      <c r="BP53" s="65">
        <f t="shared" ca="1" si="114"/>
        <v>0</v>
      </c>
      <c r="BQ53" s="65">
        <f t="shared" ca="1" si="114"/>
        <v>0</v>
      </c>
      <c r="BR53" s="65">
        <f t="shared" ca="1" si="114"/>
        <v>0</v>
      </c>
      <c r="BS53" s="65">
        <f t="shared" ca="1" si="114"/>
        <v>0</v>
      </c>
      <c r="BT53" s="65">
        <f t="shared" ca="1" si="114"/>
        <v>0</v>
      </c>
      <c r="BU53" s="65">
        <f t="shared" ca="1" si="114"/>
        <v>0</v>
      </c>
      <c r="BV53" s="65">
        <f t="shared" ca="1" si="114"/>
        <v>0</v>
      </c>
      <c r="BW53" s="65">
        <f t="shared" ca="1" si="114"/>
        <v>0</v>
      </c>
      <c r="BX53" s="65">
        <f t="shared" ca="1" si="114"/>
        <v>0</v>
      </c>
      <c r="BY53" s="65">
        <f t="shared" ca="1" si="114"/>
        <v>0</v>
      </c>
      <c r="BZ53" s="65">
        <f t="shared" ca="1" si="114"/>
        <v>0</v>
      </c>
      <c r="CA53" s="65">
        <f t="shared" ca="1" si="114"/>
        <v>0</v>
      </c>
      <c r="CB53" s="65">
        <f t="shared" ca="1" si="114"/>
        <v>0</v>
      </c>
      <c r="CC53" s="65">
        <f t="shared" ca="1" si="114"/>
        <v>0</v>
      </c>
      <c r="CD53" s="65">
        <f t="shared" ca="1" si="114"/>
        <v>0</v>
      </c>
      <c r="CE53" s="65">
        <f t="shared" ca="1" si="114"/>
        <v>0</v>
      </c>
      <c r="CF53" s="65">
        <f t="shared" ca="1" si="114"/>
        <v>0</v>
      </c>
    </row>
    <row r="54" spans="2:84" s="53" customFormat="1" ht="12" x14ac:dyDescent="0.25">
      <c r="B54" s="50">
        <f>ROW()</f>
        <v>54</v>
      </c>
      <c r="O54" s="56"/>
      <c r="P54" s="57"/>
      <c r="Q54" s="58"/>
      <c r="U54" s="62"/>
      <c r="W54" s="61"/>
      <c r="X54" s="65">
        <f t="shared" ca="1" si="113"/>
        <v>0</v>
      </c>
      <c r="Y54" s="65">
        <f t="shared" ca="1" si="111"/>
        <v>0</v>
      </c>
      <c r="Z54" s="65">
        <f t="shared" ca="1" si="111"/>
        <v>0</v>
      </c>
      <c r="AA54" s="65">
        <f t="shared" ca="1" si="111"/>
        <v>0</v>
      </c>
      <c r="AB54" s="65">
        <f t="shared" ca="1" si="111"/>
        <v>0</v>
      </c>
      <c r="AC54" s="65">
        <f t="shared" ca="1" si="111"/>
        <v>0</v>
      </c>
      <c r="AD54" s="65">
        <f t="shared" ca="1" si="111"/>
        <v>0</v>
      </c>
      <c r="AE54" s="65">
        <f t="shared" ca="1" si="111"/>
        <v>0</v>
      </c>
      <c r="AF54" s="65">
        <f t="shared" ca="1" si="111"/>
        <v>0</v>
      </c>
      <c r="AG54" s="65">
        <f t="shared" ca="1" si="111"/>
        <v>0</v>
      </c>
      <c r="AH54" s="65">
        <f t="shared" ca="1" si="111"/>
        <v>0</v>
      </c>
      <c r="AI54" s="65">
        <f t="shared" ca="1" si="111"/>
        <v>0</v>
      </c>
      <c r="AJ54" s="65">
        <f t="shared" ca="1" si="114"/>
        <v>0</v>
      </c>
      <c r="AK54" s="65">
        <f t="shared" ca="1" si="114"/>
        <v>0</v>
      </c>
      <c r="AL54" s="65">
        <f t="shared" ca="1" si="114"/>
        <v>0</v>
      </c>
      <c r="AM54" s="65">
        <f t="shared" ca="1" si="114"/>
        <v>0</v>
      </c>
      <c r="AN54" s="65">
        <f t="shared" ca="1" si="114"/>
        <v>0</v>
      </c>
      <c r="AO54" s="65">
        <f t="shared" ca="1" si="114"/>
        <v>0</v>
      </c>
      <c r="AP54" s="65">
        <f t="shared" ca="1" si="114"/>
        <v>0</v>
      </c>
      <c r="AQ54" s="65">
        <f t="shared" ca="1" si="114"/>
        <v>0</v>
      </c>
      <c r="AR54" s="65">
        <f t="shared" ca="1" si="114"/>
        <v>0</v>
      </c>
      <c r="AS54" s="65">
        <f t="shared" ca="1" si="114"/>
        <v>0</v>
      </c>
      <c r="AT54" s="65">
        <f t="shared" ca="1" si="114"/>
        <v>0</v>
      </c>
      <c r="AU54" s="65">
        <f t="shared" ca="1" si="114"/>
        <v>0</v>
      </c>
      <c r="AV54" s="65">
        <f t="shared" ca="1" si="114"/>
        <v>0</v>
      </c>
      <c r="AW54" s="65">
        <f t="shared" ca="1" si="114"/>
        <v>0</v>
      </c>
      <c r="AX54" s="65">
        <f t="shared" ca="1" si="114"/>
        <v>0</v>
      </c>
      <c r="AY54" s="65">
        <f t="shared" ca="1" si="114"/>
        <v>0</v>
      </c>
      <c r="AZ54" s="65">
        <f t="shared" ca="1" si="114"/>
        <v>0</v>
      </c>
      <c r="BA54" s="65">
        <f t="shared" ca="1" si="114"/>
        <v>0</v>
      </c>
      <c r="BB54" s="65">
        <f t="shared" ca="1" si="114"/>
        <v>0</v>
      </c>
      <c r="BC54" s="65">
        <f t="shared" ca="1" si="114"/>
        <v>0</v>
      </c>
      <c r="BD54" s="65">
        <f t="shared" ca="1" si="114"/>
        <v>0</v>
      </c>
      <c r="BE54" s="65">
        <f t="shared" ca="1" si="114"/>
        <v>0</v>
      </c>
      <c r="BF54" s="65">
        <f t="shared" ca="1" si="114"/>
        <v>0</v>
      </c>
      <c r="BG54" s="65">
        <f t="shared" ca="1" si="114"/>
        <v>0</v>
      </c>
      <c r="BH54" s="65">
        <f t="shared" ca="1" si="114"/>
        <v>0</v>
      </c>
      <c r="BI54" s="65">
        <f t="shared" ca="1" si="114"/>
        <v>0</v>
      </c>
      <c r="BJ54" s="65">
        <f t="shared" ca="1" si="114"/>
        <v>0</v>
      </c>
      <c r="BK54" s="65">
        <f t="shared" ca="1" si="114"/>
        <v>0</v>
      </c>
      <c r="BL54" s="65">
        <f t="shared" ca="1" si="114"/>
        <v>0</v>
      </c>
      <c r="BM54" s="65">
        <f t="shared" ca="1" si="114"/>
        <v>0</v>
      </c>
      <c r="BN54" s="65">
        <f t="shared" ca="1" si="114"/>
        <v>0</v>
      </c>
      <c r="BO54" s="65">
        <f t="shared" ca="1" si="114"/>
        <v>0</v>
      </c>
      <c r="BP54" s="65">
        <f t="shared" ca="1" si="114"/>
        <v>0</v>
      </c>
      <c r="BQ54" s="65">
        <f t="shared" ca="1" si="114"/>
        <v>0</v>
      </c>
      <c r="BR54" s="65">
        <f t="shared" ca="1" si="114"/>
        <v>0</v>
      </c>
      <c r="BS54" s="65">
        <f t="shared" ca="1" si="114"/>
        <v>0</v>
      </c>
      <c r="BT54" s="65">
        <f t="shared" ca="1" si="114"/>
        <v>0</v>
      </c>
      <c r="BU54" s="65">
        <f t="shared" ca="1" si="114"/>
        <v>0</v>
      </c>
      <c r="BV54" s="65">
        <f t="shared" ca="1" si="114"/>
        <v>0</v>
      </c>
      <c r="BW54" s="65">
        <f t="shared" ca="1" si="114"/>
        <v>0</v>
      </c>
      <c r="BX54" s="65">
        <f t="shared" ca="1" si="114"/>
        <v>0</v>
      </c>
      <c r="BY54" s="65">
        <f t="shared" ca="1" si="114"/>
        <v>0</v>
      </c>
      <c r="BZ54" s="65">
        <f t="shared" ca="1" si="114"/>
        <v>0</v>
      </c>
      <c r="CA54" s="65">
        <f t="shared" ca="1" si="114"/>
        <v>0</v>
      </c>
      <c r="CB54" s="65">
        <f t="shared" ca="1" si="114"/>
        <v>50</v>
      </c>
      <c r="CC54" s="65">
        <f t="shared" ca="1" si="114"/>
        <v>120</v>
      </c>
      <c r="CD54" s="65">
        <f t="shared" ca="1" si="114"/>
        <v>170</v>
      </c>
      <c r="CE54" s="65">
        <f t="shared" ca="1" si="114"/>
        <v>700</v>
      </c>
      <c r="CF54" s="65">
        <f t="shared" ca="1" si="114"/>
        <v>0</v>
      </c>
    </row>
    <row r="55" spans="2:84" s="53" customFormat="1" ht="12" x14ac:dyDescent="0.25">
      <c r="B55" s="50">
        <f>ROW()</f>
        <v>55</v>
      </c>
      <c r="O55" s="56"/>
      <c r="P55" s="57"/>
      <c r="Q55" s="58"/>
      <c r="U55" s="62"/>
      <c r="W55" s="61"/>
      <c r="X55" s="65">
        <f t="shared" ca="1" si="113"/>
        <v>0</v>
      </c>
      <c r="Y55" s="65">
        <f t="shared" ca="1" si="111"/>
        <v>0</v>
      </c>
      <c r="Z55" s="65">
        <f t="shared" ca="1" si="111"/>
        <v>0</v>
      </c>
      <c r="AA55" s="65">
        <f t="shared" ca="1" si="111"/>
        <v>0</v>
      </c>
      <c r="AB55" s="65">
        <f t="shared" ca="1" si="111"/>
        <v>0</v>
      </c>
      <c r="AC55" s="65">
        <f t="shared" ca="1" si="111"/>
        <v>0</v>
      </c>
      <c r="AD55" s="65">
        <f t="shared" ca="1" si="111"/>
        <v>0</v>
      </c>
      <c r="AE55" s="65">
        <f t="shared" ca="1" si="111"/>
        <v>0</v>
      </c>
      <c r="AF55" s="65">
        <f t="shared" ca="1" si="111"/>
        <v>0</v>
      </c>
      <c r="AG55" s="65">
        <f t="shared" ca="1" si="111"/>
        <v>0</v>
      </c>
      <c r="AH55" s="65">
        <f t="shared" ca="1" si="111"/>
        <v>0</v>
      </c>
      <c r="AI55" s="65">
        <f t="shared" ca="1" si="111"/>
        <v>0</v>
      </c>
      <c r="AJ55" s="65">
        <f t="shared" ca="1" si="114"/>
        <v>0</v>
      </c>
      <c r="AK55" s="65">
        <f t="shared" ca="1" si="114"/>
        <v>0</v>
      </c>
      <c r="AL55" s="65">
        <f t="shared" ca="1" si="114"/>
        <v>0</v>
      </c>
      <c r="AM55" s="65">
        <f t="shared" ca="1" si="114"/>
        <v>0</v>
      </c>
      <c r="AN55" s="65">
        <f t="shared" ca="1" si="114"/>
        <v>0</v>
      </c>
      <c r="AO55" s="65">
        <f t="shared" ca="1" si="114"/>
        <v>0</v>
      </c>
      <c r="AP55" s="65">
        <f t="shared" ca="1" si="114"/>
        <v>0</v>
      </c>
      <c r="AQ55" s="65">
        <f t="shared" ca="1" si="114"/>
        <v>0</v>
      </c>
      <c r="AR55" s="65">
        <f t="shared" ca="1" si="114"/>
        <v>0</v>
      </c>
      <c r="AS55" s="65">
        <f t="shared" ca="1" si="114"/>
        <v>0</v>
      </c>
      <c r="AT55" s="65">
        <f t="shared" ca="1" si="114"/>
        <v>0</v>
      </c>
      <c r="AU55" s="65">
        <f t="shared" ca="1" si="114"/>
        <v>0</v>
      </c>
      <c r="AV55" s="65">
        <f t="shared" ca="1" si="114"/>
        <v>0</v>
      </c>
      <c r="AW55" s="65">
        <f t="shared" ca="1" si="114"/>
        <v>0</v>
      </c>
      <c r="AX55" s="65">
        <f t="shared" ca="1" si="114"/>
        <v>0</v>
      </c>
      <c r="AY55" s="65">
        <f t="shared" ca="1" si="114"/>
        <v>0</v>
      </c>
      <c r="AZ55" s="65">
        <f t="shared" ca="1" si="114"/>
        <v>0</v>
      </c>
      <c r="BA55" s="65">
        <f t="shared" ca="1" si="114"/>
        <v>0</v>
      </c>
      <c r="BB55" s="65">
        <f t="shared" ca="1" si="114"/>
        <v>0</v>
      </c>
      <c r="BC55" s="65">
        <f t="shared" ca="1" si="114"/>
        <v>0</v>
      </c>
      <c r="BD55" s="65">
        <f t="shared" ca="1" si="114"/>
        <v>0</v>
      </c>
      <c r="BE55" s="65">
        <f t="shared" ca="1" si="114"/>
        <v>0</v>
      </c>
      <c r="BF55" s="65">
        <f t="shared" ca="1" si="114"/>
        <v>0</v>
      </c>
      <c r="BG55" s="65">
        <f t="shared" ca="1" si="114"/>
        <v>0</v>
      </c>
      <c r="BH55" s="65">
        <f t="shared" ca="1" si="114"/>
        <v>0</v>
      </c>
      <c r="BI55" s="65">
        <f t="shared" ca="1" si="114"/>
        <v>0</v>
      </c>
      <c r="BJ55" s="65">
        <f t="shared" ca="1" si="114"/>
        <v>0</v>
      </c>
      <c r="BK55" s="65">
        <f t="shared" ca="1" si="114"/>
        <v>0</v>
      </c>
      <c r="BL55" s="65">
        <f t="shared" ca="1" si="114"/>
        <v>0</v>
      </c>
      <c r="BM55" s="65">
        <f t="shared" ca="1" si="114"/>
        <v>0</v>
      </c>
      <c r="BN55" s="65">
        <f t="shared" ca="1" si="114"/>
        <v>0</v>
      </c>
      <c r="BO55" s="65">
        <f t="shared" ca="1" si="114"/>
        <v>0</v>
      </c>
      <c r="BP55" s="65">
        <f t="shared" ca="1" si="114"/>
        <v>0</v>
      </c>
      <c r="BQ55" s="65">
        <f t="shared" ca="1" si="114"/>
        <v>0</v>
      </c>
      <c r="BR55" s="65">
        <f t="shared" ca="1" si="114"/>
        <v>0</v>
      </c>
      <c r="BS55" s="65">
        <f t="shared" ca="1" si="114"/>
        <v>0</v>
      </c>
      <c r="BT55" s="65">
        <f t="shared" ca="1" si="114"/>
        <v>0</v>
      </c>
      <c r="BU55" s="65">
        <f t="shared" ca="1" si="114"/>
        <v>0</v>
      </c>
      <c r="BV55" s="65">
        <f t="shared" ca="1" si="114"/>
        <v>0</v>
      </c>
      <c r="BW55" s="65">
        <f t="shared" ca="1" si="114"/>
        <v>0</v>
      </c>
      <c r="BX55" s="65">
        <f t="shared" ca="1" si="114"/>
        <v>0</v>
      </c>
      <c r="BY55" s="65">
        <f t="shared" ca="1" si="114"/>
        <v>0</v>
      </c>
      <c r="BZ55" s="65">
        <f t="shared" ca="1" si="114"/>
        <v>0</v>
      </c>
      <c r="CA55" s="65">
        <f t="shared" ca="1" si="114"/>
        <v>0</v>
      </c>
      <c r="CB55" s="65">
        <f t="shared" ca="1" si="114"/>
        <v>0</v>
      </c>
      <c r="CC55" s="65">
        <f t="shared" ca="1" si="114"/>
        <v>0</v>
      </c>
      <c r="CD55" s="65">
        <f t="shared" ca="1" si="114"/>
        <v>0</v>
      </c>
      <c r="CE55" s="65">
        <f t="shared" ca="1" si="114"/>
        <v>150</v>
      </c>
      <c r="CF55" s="65">
        <f t="shared" ca="1" si="114"/>
        <v>0</v>
      </c>
    </row>
    <row r="56" spans="2:84" s="53" customFormat="1" ht="12" x14ac:dyDescent="0.25">
      <c r="B56" s="50">
        <f>ROW()</f>
        <v>56</v>
      </c>
      <c r="O56" s="56"/>
      <c r="P56" s="57"/>
      <c r="Q56" s="58"/>
      <c r="U56" s="62"/>
      <c r="W56" s="61"/>
      <c r="X56" s="65">
        <f t="shared" ca="1" si="113"/>
        <v>0</v>
      </c>
      <c r="Y56" s="65">
        <f t="shared" ca="1" si="111"/>
        <v>0</v>
      </c>
      <c r="Z56" s="65">
        <f t="shared" ca="1" si="111"/>
        <v>0</v>
      </c>
      <c r="AA56" s="65">
        <f t="shared" ca="1" si="111"/>
        <v>0</v>
      </c>
      <c r="AB56" s="65">
        <f t="shared" ca="1" si="111"/>
        <v>0</v>
      </c>
      <c r="AC56" s="65">
        <f t="shared" ca="1" si="111"/>
        <v>0</v>
      </c>
      <c r="AD56" s="65">
        <f t="shared" ca="1" si="111"/>
        <v>0</v>
      </c>
      <c r="AE56" s="65">
        <f t="shared" ca="1" si="111"/>
        <v>0</v>
      </c>
      <c r="AF56" s="65">
        <f t="shared" ca="1" si="111"/>
        <v>0</v>
      </c>
      <c r="AG56" s="65">
        <f t="shared" ca="1" si="111"/>
        <v>0</v>
      </c>
      <c r="AH56" s="65">
        <f t="shared" ca="1" si="111"/>
        <v>0</v>
      </c>
      <c r="AI56" s="65">
        <f t="shared" ca="1" si="111"/>
        <v>0</v>
      </c>
      <c r="AJ56" s="65">
        <f t="shared" ca="1" si="114"/>
        <v>0</v>
      </c>
      <c r="AK56" s="65">
        <f t="shared" ca="1" si="114"/>
        <v>0</v>
      </c>
      <c r="AL56" s="65">
        <f t="shared" ca="1" si="114"/>
        <v>0</v>
      </c>
      <c r="AM56" s="65">
        <f t="shared" ca="1" si="114"/>
        <v>0</v>
      </c>
      <c r="AN56" s="65">
        <f t="shared" ca="1" si="114"/>
        <v>0</v>
      </c>
      <c r="AO56" s="65">
        <f t="shared" ca="1" si="114"/>
        <v>0</v>
      </c>
      <c r="AP56" s="65">
        <f t="shared" ca="1" si="114"/>
        <v>0</v>
      </c>
      <c r="AQ56" s="65">
        <f t="shared" ca="1" si="114"/>
        <v>0</v>
      </c>
      <c r="AR56" s="65">
        <f t="shared" ca="1" si="114"/>
        <v>0</v>
      </c>
      <c r="AS56" s="65">
        <f t="shared" ca="1" si="114"/>
        <v>0</v>
      </c>
      <c r="AT56" s="65">
        <f t="shared" ca="1" si="114"/>
        <v>0</v>
      </c>
      <c r="AU56" s="65">
        <f t="shared" ca="1" si="114"/>
        <v>0</v>
      </c>
      <c r="AV56" s="65">
        <f t="shared" ca="1" si="114"/>
        <v>0</v>
      </c>
      <c r="AW56" s="65">
        <f t="shared" ca="1" si="114"/>
        <v>0</v>
      </c>
      <c r="AX56" s="65">
        <f t="shared" ca="1" si="114"/>
        <v>0</v>
      </c>
      <c r="AY56" s="65">
        <f t="shared" ca="1" si="114"/>
        <v>0</v>
      </c>
      <c r="AZ56" s="65">
        <f t="shared" ca="1" si="114"/>
        <v>0</v>
      </c>
      <c r="BA56" s="65">
        <f t="shared" ca="1" si="114"/>
        <v>0</v>
      </c>
      <c r="BB56" s="65">
        <f t="shared" ca="1" si="114"/>
        <v>0</v>
      </c>
      <c r="BC56" s="65">
        <f t="shared" ca="1" si="114"/>
        <v>0</v>
      </c>
      <c r="BD56" s="65">
        <f t="shared" ca="1" si="114"/>
        <v>0</v>
      </c>
      <c r="BE56" s="65">
        <f t="shared" ca="1" si="114"/>
        <v>0</v>
      </c>
      <c r="BF56" s="65">
        <f t="shared" ca="1" si="114"/>
        <v>0</v>
      </c>
      <c r="BG56" s="65">
        <f t="shared" ca="1" si="114"/>
        <v>0</v>
      </c>
      <c r="BH56" s="65">
        <f t="shared" ca="1" si="114"/>
        <v>0</v>
      </c>
      <c r="BI56" s="65">
        <f t="shared" ca="1" si="114"/>
        <v>0</v>
      </c>
      <c r="BJ56" s="65">
        <f t="shared" ca="1" si="114"/>
        <v>0</v>
      </c>
      <c r="BK56" s="65">
        <f t="shared" ca="1" si="114"/>
        <v>0</v>
      </c>
      <c r="BL56" s="65">
        <f t="shared" ca="1" si="114"/>
        <v>0</v>
      </c>
      <c r="BM56" s="65">
        <f t="shared" ca="1" si="114"/>
        <v>0</v>
      </c>
      <c r="BN56" s="65">
        <f t="shared" ca="1" si="114"/>
        <v>0</v>
      </c>
      <c r="BO56" s="65">
        <f t="shared" ca="1" si="114"/>
        <v>0</v>
      </c>
      <c r="BP56" s="65">
        <f t="shared" ca="1" si="114"/>
        <v>0</v>
      </c>
      <c r="BQ56" s="65">
        <f t="shared" ca="1" si="114"/>
        <v>0</v>
      </c>
      <c r="BR56" s="65">
        <f t="shared" ca="1" si="114"/>
        <v>0</v>
      </c>
      <c r="BS56" s="65">
        <f t="shared" ca="1" si="114"/>
        <v>0</v>
      </c>
      <c r="BT56" s="65">
        <f t="shared" ca="1" si="114"/>
        <v>0</v>
      </c>
      <c r="BU56" s="65">
        <f t="shared" ca="1" si="114"/>
        <v>0</v>
      </c>
      <c r="BV56" s="65">
        <f t="shared" ca="1" si="114"/>
        <v>0</v>
      </c>
      <c r="BW56" s="65">
        <f t="shared" ca="1" si="114"/>
        <v>0</v>
      </c>
      <c r="BX56" s="65">
        <f t="shared" ca="1" si="114"/>
        <v>0</v>
      </c>
      <c r="BY56" s="65">
        <f t="shared" ca="1" si="114"/>
        <v>0</v>
      </c>
      <c r="BZ56" s="65">
        <f t="shared" ca="1" si="114"/>
        <v>0</v>
      </c>
      <c r="CA56" s="65">
        <f t="shared" ca="1" si="114"/>
        <v>0</v>
      </c>
      <c r="CB56" s="65">
        <f t="shared" ca="1" si="114"/>
        <v>50</v>
      </c>
      <c r="CC56" s="65">
        <f t="shared" ca="1" si="114"/>
        <v>50</v>
      </c>
      <c r="CD56" s="65">
        <f t="shared" ca="1" si="114"/>
        <v>50</v>
      </c>
      <c r="CE56" s="65">
        <f t="shared" ca="1" si="114"/>
        <v>0</v>
      </c>
      <c r="CF56" s="65">
        <f t="shared" ca="1" si="114"/>
        <v>0</v>
      </c>
    </row>
    <row r="57" spans="2:84" s="53" customFormat="1" ht="12" x14ac:dyDescent="0.25">
      <c r="B57" s="50">
        <f>ROW()</f>
        <v>57</v>
      </c>
      <c r="O57" s="56"/>
      <c r="P57" s="57"/>
      <c r="Q57" s="58"/>
      <c r="U57" s="62"/>
      <c r="W57" s="61"/>
      <c r="X57" s="65">
        <f t="shared" ca="1" si="113"/>
        <v>0</v>
      </c>
      <c r="Y57" s="65">
        <f t="shared" ca="1" si="111"/>
        <v>0</v>
      </c>
      <c r="Z57" s="65">
        <f t="shared" ca="1" si="111"/>
        <v>0</v>
      </c>
      <c r="AA57" s="65">
        <f t="shared" ca="1" si="111"/>
        <v>0</v>
      </c>
      <c r="AB57" s="65">
        <f t="shared" ca="1" si="111"/>
        <v>0</v>
      </c>
      <c r="AC57" s="65">
        <f t="shared" ca="1" si="111"/>
        <v>0</v>
      </c>
      <c r="AD57" s="65">
        <f t="shared" ca="1" si="111"/>
        <v>0</v>
      </c>
      <c r="AE57" s="65">
        <f t="shared" ca="1" si="111"/>
        <v>0</v>
      </c>
      <c r="AF57" s="65">
        <f t="shared" ca="1" si="111"/>
        <v>0</v>
      </c>
      <c r="AG57" s="65">
        <f t="shared" ca="1" si="111"/>
        <v>0</v>
      </c>
      <c r="AH57" s="65">
        <f t="shared" ca="1" si="111"/>
        <v>0</v>
      </c>
      <c r="AI57" s="65">
        <f t="shared" ca="1" si="111"/>
        <v>0</v>
      </c>
      <c r="AJ57" s="65">
        <f t="shared" ca="1" si="114"/>
        <v>0</v>
      </c>
      <c r="AK57" s="65">
        <f t="shared" ca="1" si="114"/>
        <v>0</v>
      </c>
      <c r="AL57" s="65">
        <f t="shared" ca="1" si="114"/>
        <v>0</v>
      </c>
      <c r="AM57" s="65">
        <f t="shared" ca="1" si="114"/>
        <v>0</v>
      </c>
      <c r="AN57" s="65">
        <f t="shared" ca="1" si="114"/>
        <v>0</v>
      </c>
      <c r="AO57" s="65">
        <f t="shared" ca="1" si="114"/>
        <v>0</v>
      </c>
      <c r="AP57" s="65">
        <f t="shared" ca="1" si="114"/>
        <v>0</v>
      </c>
      <c r="AQ57" s="65">
        <f t="shared" ca="1" si="114"/>
        <v>0</v>
      </c>
      <c r="AR57" s="65">
        <f t="shared" ca="1" si="114"/>
        <v>0</v>
      </c>
      <c r="AS57" s="65">
        <f t="shared" ca="1" si="114"/>
        <v>0</v>
      </c>
      <c r="AT57" s="65">
        <f t="shared" ca="1" si="114"/>
        <v>0</v>
      </c>
      <c r="AU57" s="65">
        <f t="shared" ca="1" si="114"/>
        <v>0</v>
      </c>
      <c r="AV57" s="65">
        <f t="shared" ca="1" si="114"/>
        <v>0</v>
      </c>
      <c r="AW57" s="65">
        <f t="shared" ca="1" si="114"/>
        <v>0</v>
      </c>
      <c r="AX57" s="65">
        <f t="shared" ca="1" si="114"/>
        <v>0</v>
      </c>
      <c r="AY57" s="65">
        <f t="shared" ca="1" si="114"/>
        <v>0</v>
      </c>
      <c r="AZ57" s="65">
        <f t="shared" ca="1" si="114"/>
        <v>0</v>
      </c>
      <c r="BA57" s="65">
        <f t="shared" ca="1" si="114"/>
        <v>0</v>
      </c>
      <c r="BB57" s="65">
        <f t="shared" ca="1" si="114"/>
        <v>0</v>
      </c>
      <c r="BC57" s="65">
        <f t="shared" ca="1" si="114"/>
        <v>0</v>
      </c>
      <c r="BD57" s="65">
        <f t="shared" ca="1" si="114"/>
        <v>0</v>
      </c>
      <c r="BE57" s="65">
        <f t="shared" ca="1" si="114"/>
        <v>0</v>
      </c>
      <c r="BF57" s="65">
        <f t="shared" ca="1" si="114"/>
        <v>0</v>
      </c>
      <c r="BG57" s="65">
        <f t="shared" ca="1" si="114"/>
        <v>0</v>
      </c>
      <c r="BH57" s="65">
        <f t="shared" ca="1" si="114"/>
        <v>0</v>
      </c>
      <c r="BI57" s="65">
        <f t="shared" ca="1" si="114"/>
        <v>0</v>
      </c>
      <c r="BJ57" s="65">
        <f t="shared" ca="1" si="114"/>
        <v>0</v>
      </c>
      <c r="BK57" s="65">
        <f t="shared" ca="1" si="114"/>
        <v>0</v>
      </c>
      <c r="BL57" s="65">
        <f t="shared" ca="1" si="114"/>
        <v>0</v>
      </c>
      <c r="BM57" s="65">
        <f t="shared" ca="1" si="114"/>
        <v>0</v>
      </c>
      <c r="BN57" s="65">
        <f t="shared" ca="1" si="114"/>
        <v>0</v>
      </c>
      <c r="BO57" s="65">
        <f t="shared" ca="1" si="114"/>
        <v>0</v>
      </c>
      <c r="BP57" s="65">
        <f t="shared" ca="1" si="114"/>
        <v>0</v>
      </c>
      <c r="BQ57" s="65">
        <f t="shared" ca="1" si="114"/>
        <v>0</v>
      </c>
      <c r="BR57" s="65">
        <f t="shared" ca="1" si="114"/>
        <v>0</v>
      </c>
      <c r="BS57" s="65">
        <f t="shared" ca="1" si="114"/>
        <v>0</v>
      </c>
      <c r="BT57" s="65">
        <f t="shared" ca="1" si="114"/>
        <v>0</v>
      </c>
      <c r="BU57" s="65">
        <f t="shared" ca="1" si="114"/>
        <v>0</v>
      </c>
      <c r="BV57" s="65">
        <f t="shared" ca="1" si="114"/>
        <v>0</v>
      </c>
      <c r="BW57" s="65">
        <f t="shared" ca="1" si="114"/>
        <v>0</v>
      </c>
      <c r="BX57" s="65">
        <f t="shared" ca="1" si="114"/>
        <v>0</v>
      </c>
      <c r="BY57" s="65">
        <f t="shared" ca="1" si="114"/>
        <v>0</v>
      </c>
      <c r="BZ57" s="65">
        <f t="shared" ca="1" si="114"/>
        <v>0</v>
      </c>
      <c r="CA57" s="65">
        <f t="shared" ca="1" si="114"/>
        <v>0</v>
      </c>
      <c r="CB57" s="65">
        <f t="shared" ca="1" si="114"/>
        <v>0</v>
      </c>
      <c r="CC57" s="65">
        <f t="shared" ca="1" si="114"/>
        <v>50</v>
      </c>
      <c r="CD57" s="65">
        <f t="shared" ca="1" si="114"/>
        <v>100</v>
      </c>
      <c r="CE57" s="65">
        <f t="shared" ca="1" si="114"/>
        <v>500</v>
      </c>
      <c r="CF57" s="65">
        <f t="shared" ref="AJ57:CF63" ca="1" si="115">SUMIFS(INDIRECT("Prcsses!"&amp;ADDRESS($B57,$X$2)&amp;":"&amp;ADDRESS($B57,$X$2-1+$P$8)),INDIRECT("Prcsses!"&amp;ADDRESS($B$8,$X$2)&amp;":"&amp;ADDRESS($B$8,$X$2-1+$P$8)),CF$8)</f>
        <v>0</v>
      </c>
    </row>
    <row r="58" spans="2:84" s="53" customFormat="1" ht="12" x14ac:dyDescent="0.25">
      <c r="B58" s="50">
        <f>ROW()</f>
        <v>58</v>
      </c>
      <c r="O58" s="56"/>
      <c r="P58" s="57"/>
      <c r="Q58" s="58"/>
      <c r="U58" s="62"/>
      <c r="W58" s="61"/>
      <c r="X58" s="65">
        <f t="shared" ca="1" si="113"/>
        <v>0</v>
      </c>
      <c r="Y58" s="65">
        <f t="shared" ca="1" si="111"/>
        <v>0</v>
      </c>
      <c r="Z58" s="65">
        <f t="shared" ca="1" si="111"/>
        <v>0</v>
      </c>
      <c r="AA58" s="65">
        <f t="shared" ca="1" si="111"/>
        <v>0</v>
      </c>
      <c r="AB58" s="65">
        <f t="shared" ca="1" si="111"/>
        <v>0</v>
      </c>
      <c r="AC58" s="65">
        <f t="shared" ca="1" si="111"/>
        <v>0</v>
      </c>
      <c r="AD58" s="65">
        <f t="shared" ca="1" si="111"/>
        <v>0</v>
      </c>
      <c r="AE58" s="65">
        <f t="shared" ca="1" si="111"/>
        <v>0</v>
      </c>
      <c r="AF58" s="65">
        <f t="shared" ca="1" si="111"/>
        <v>0</v>
      </c>
      <c r="AG58" s="65">
        <f t="shared" ca="1" si="111"/>
        <v>0</v>
      </c>
      <c r="AH58" s="65">
        <f t="shared" ca="1" si="111"/>
        <v>0</v>
      </c>
      <c r="AI58" s="65">
        <f t="shared" ca="1" si="111"/>
        <v>0</v>
      </c>
      <c r="AJ58" s="65">
        <f t="shared" ca="1" si="115"/>
        <v>0</v>
      </c>
      <c r="AK58" s="65">
        <f t="shared" ca="1" si="115"/>
        <v>0</v>
      </c>
      <c r="AL58" s="65">
        <f t="shared" ca="1" si="115"/>
        <v>0</v>
      </c>
      <c r="AM58" s="65">
        <f t="shared" ca="1" si="115"/>
        <v>0</v>
      </c>
      <c r="AN58" s="65">
        <f t="shared" ca="1" si="115"/>
        <v>0</v>
      </c>
      <c r="AO58" s="65">
        <f t="shared" ca="1" si="115"/>
        <v>0</v>
      </c>
      <c r="AP58" s="65">
        <f t="shared" ca="1" si="115"/>
        <v>0</v>
      </c>
      <c r="AQ58" s="65">
        <f t="shared" ca="1" si="115"/>
        <v>0</v>
      </c>
      <c r="AR58" s="65">
        <f t="shared" ca="1" si="115"/>
        <v>0</v>
      </c>
      <c r="AS58" s="65">
        <f t="shared" ca="1" si="115"/>
        <v>0</v>
      </c>
      <c r="AT58" s="65">
        <f t="shared" ca="1" si="115"/>
        <v>0</v>
      </c>
      <c r="AU58" s="65">
        <f t="shared" ca="1" si="115"/>
        <v>0</v>
      </c>
      <c r="AV58" s="65">
        <f t="shared" ca="1" si="115"/>
        <v>0</v>
      </c>
      <c r="AW58" s="65">
        <f t="shared" ca="1" si="115"/>
        <v>0</v>
      </c>
      <c r="AX58" s="65">
        <f t="shared" ca="1" si="115"/>
        <v>0</v>
      </c>
      <c r="AY58" s="65">
        <f t="shared" ca="1" si="115"/>
        <v>0</v>
      </c>
      <c r="AZ58" s="65">
        <f t="shared" ca="1" si="115"/>
        <v>0</v>
      </c>
      <c r="BA58" s="65">
        <f t="shared" ca="1" si="115"/>
        <v>0</v>
      </c>
      <c r="BB58" s="65">
        <f t="shared" ca="1" si="115"/>
        <v>0</v>
      </c>
      <c r="BC58" s="65">
        <f t="shared" ca="1" si="115"/>
        <v>0</v>
      </c>
      <c r="BD58" s="65">
        <f t="shared" ca="1" si="115"/>
        <v>0</v>
      </c>
      <c r="BE58" s="65">
        <f t="shared" ca="1" si="115"/>
        <v>0</v>
      </c>
      <c r="BF58" s="65">
        <f t="shared" ca="1" si="115"/>
        <v>0</v>
      </c>
      <c r="BG58" s="65">
        <f t="shared" ca="1" si="115"/>
        <v>0</v>
      </c>
      <c r="BH58" s="65">
        <f t="shared" ca="1" si="115"/>
        <v>0</v>
      </c>
      <c r="BI58" s="65">
        <f t="shared" ca="1" si="115"/>
        <v>0</v>
      </c>
      <c r="BJ58" s="65">
        <f t="shared" ca="1" si="115"/>
        <v>0</v>
      </c>
      <c r="BK58" s="65">
        <f t="shared" ca="1" si="115"/>
        <v>0</v>
      </c>
      <c r="BL58" s="65">
        <f t="shared" ca="1" si="115"/>
        <v>0</v>
      </c>
      <c r="BM58" s="65">
        <f t="shared" ca="1" si="115"/>
        <v>0</v>
      </c>
      <c r="BN58" s="65">
        <f t="shared" ca="1" si="115"/>
        <v>0</v>
      </c>
      <c r="BO58" s="65">
        <f t="shared" ca="1" si="115"/>
        <v>0</v>
      </c>
      <c r="BP58" s="65">
        <f t="shared" ca="1" si="115"/>
        <v>0</v>
      </c>
      <c r="BQ58" s="65">
        <f t="shared" ca="1" si="115"/>
        <v>0</v>
      </c>
      <c r="BR58" s="65">
        <f t="shared" ca="1" si="115"/>
        <v>0</v>
      </c>
      <c r="BS58" s="65">
        <f t="shared" ca="1" si="115"/>
        <v>0</v>
      </c>
      <c r="BT58" s="65">
        <f t="shared" ca="1" si="115"/>
        <v>0</v>
      </c>
      <c r="BU58" s="65">
        <f t="shared" ca="1" si="115"/>
        <v>0</v>
      </c>
      <c r="BV58" s="65">
        <f t="shared" ca="1" si="115"/>
        <v>0</v>
      </c>
      <c r="BW58" s="65">
        <f t="shared" ca="1" si="115"/>
        <v>0</v>
      </c>
      <c r="BX58" s="65">
        <f t="shared" ca="1" si="115"/>
        <v>0</v>
      </c>
      <c r="BY58" s="65">
        <f t="shared" ca="1" si="115"/>
        <v>0</v>
      </c>
      <c r="BZ58" s="65">
        <f t="shared" ca="1" si="115"/>
        <v>0</v>
      </c>
      <c r="CA58" s="65">
        <f t="shared" ca="1" si="115"/>
        <v>0</v>
      </c>
      <c r="CB58" s="65">
        <f t="shared" ca="1" si="115"/>
        <v>0</v>
      </c>
      <c r="CC58" s="65">
        <f t="shared" ca="1" si="115"/>
        <v>0</v>
      </c>
      <c r="CD58" s="65">
        <f t="shared" ca="1" si="115"/>
        <v>0</v>
      </c>
      <c r="CE58" s="65">
        <f t="shared" ca="1" si="115"/>
        <v>30</v>
      </c>
      <c r="CF58" s="65">
        <f t="shared" ca="1" si="115"/>
        <v>0</v>
      </c>
    </row>
    <row r="59" spans="2:84" s="53" customFormat="1" ht="12" x14ac:dyDescent="0.25">
      <c r="B59" s="50">
        <f>ROW()</f>
        <v>59</v>
      </c>
      <c r="O59" s="56"/>
      <c r="P59" s="57"/>
      <c r="Q59" s="58"/>
      <c r="U59" s="62"/>
      <c r="W59" s="61"/>
      <c r="X59" s="65">
        <f t="shared" ca="1" si="113"/>
        <v>0</v>
      </c>
      <c r="Y59" s="65">
        <f t="shared" ca="1" si="111"/>
        <v>0</v>
      </c>
      <c r="Z59" s="65">
        <f t="shared" ca="1" si="111"/>
        <v>0</v>
      </c>
      <c r="AA59" s="65">
        <f t="shared" ca="1" si="111"/>
        <v>0</v>
      </c>
      <c r="AB59" s="65">
        <f t="shared" ca="1" si="111"/>
        <v>0</v>
      </c>
      <c r="AC59" s="65">
        <f t="shared" ca="1" si="111"/>
        <v>0</v>
      </c>
      <c r="AD59" s="65">
        <f t="shared" ca="1" si="111"/>
        <v>0</v>
      </c>
      <c r="AE59" s="65">
        <f t="shared" ca="1" si="111"/>
        <v>0</v>
      </c>
      <c r="AF59" s="65">
        <f t="shared" ca="1" si="111"/>
        <v>0</v>
      </c>
      <c r="AG59" s="65">
        <f t="shared" ca="1" si="111"/>
        <v>0</v>
      </c>
      <c r="AH59" s="65">
        <f t="shared" ca="1" si="111"/>
        <v>0</v>
      </c>
      <c r="AI59" s="65">
        <f t="shared" ca="1" si="111"/>
        <v>0</v>
      </c>
      <c r="AJ59" s="65">
        <f t="shared" ca="1" si="115"/>
        <v>0</v>
      </c>
      <c r="AK59" s="65">
        <f t="shared" ca="1" si="115"/>
        <v>0</v>
      </c>
      <c r="AL59" s="65">
        <f t="shared" ca="1" si="115"/>
        <v>0</v>
      </c>
      <c r="AM59" s="65">
        <f t="shared" ca="1" si="115"/>
        <v>0</v>
      </c>
      <c r="AN59" s="65">
        <f t="shared" ca="1" si="115"/>
        <v>0</v>
      </c>
      <c r="AO59" s="65">
        <f t="shared" ca="1" si="115"/>
        <v>0</v>
      </c>
      <c r="AP59" s="65">
        <f t="shared" ca="1" si="115"/>
        <v>0</v>
      </c>
      <c r="AQ59" s="65">
        <f t="shared" ca="1" si="115"/>
        <v>0</v>
      </c>
      <c r="AR59" s="65">
        <f t="shared" ca="1" si="115"/>
        <v>0</v>
      </c>
      <c r="AS59" s="65">
        <f t="shared" ca="1" si="115"/>
        <v>0</v>
      </c>
      <c r="AT59" s="65">
        <f t="shared" ca="1" si="115"/>
        <v>0</v>
      </c>
      <c r="AU59" s="65">
        <f t="shared" ca="1" si="115"/>
        <v>0</v>
      </c>
      <c r="AV59" s="65">
        <f t="shared" ca="1" si="115"/>
        <v>0</v>
      </c>
      <c r="AW59" s="65">
        <f t="shared" ca="1" si="115"/>
        <v>0</v>
      </c>
      <c r="AX59" s="65">
        <f t="shared" ca="1" si="115"/>
        <v>0</v>
      </c>
      <c r="AY59" s="65">
        <f t="shared" ca="1" si="115"/>
        <v>0</v>
      </c>
      <c r="AZ59" s="65">
        <f t="shared" ca="1" si="115"/>
        <v>0</v>
      </c>
      <c r="BA59" s="65">
        <f t="shared" ca="1" si="115"/>
        <v>0</v>
      </c>
      <c r="BB59" s="65">
        <f t="shared" ca="1" si="115"/>
        <v>0</v>
      </c>
      <c r="BC59" s="65">
        <f t="shared" ca="1" si="115"/>
        <v>0</v>
      </c>
      <c r="BD59" s="65">
        <f t="shared" ca="1" si="115"/>
        <v>0</v>
      </c>
      <c r="BE59" s="65">
        <f t="shared" ca="1" si="115"/>
        <v>0</v>
      </c>
      <c r="BF59" s="65">
        <f t="shared" ca="1" si="115"/>
        <v>0</v>
      </c>
      <c r="BG59" s="65">
        <f t="shared" ca="1" si="115"/>
        <v>0</v>
      </c>
      <c r="BH59" s="65">
        <f t="shared" ca="1" si="115"/>
        <v>0</v>
      </c>
      <c r="BI59" s="65">
        <f t="shared" ca="1" si="115"/>
        <v>0</v>
      </c>
      <c r="BJ59" s="65">
        <f t="shared" ca="1" si="115"/>
        <v>0</v>
      </c>
      <c r="BK59" s="65">
        <f t="shared" ca="1" si="115"/>
        <v>0</v>
      </c>
      <c r="BL59" s="65">
        <f t="shared" ca="1" si="115"/>
        <v>0</v>
      </c>
      <c r="BM59" s="65">
        <f t="shared" ca="1" si="115"/>
        <v>0</v>
      </c>
      <c r="BN59" s="65">
        <f t="shared" ca="1" si="115"/>
        <v>0</v>
      </c>
      <c r="BO59" s="65">
        <f t="shared" ca="1" si="115"/>
        <v>0</v>
      </c>
      <c r="BP59" s="65">
        <f t="shared" ca="1" si="115"/>
        <v>0</v>
      </c>
      <c r="BQ59" s="65">
        <f t="shared" ca="1" si="115"/>
        <v>0</v>
      </c>
      <c r="BR59" s="65">
        <f t="shared" ca="1" si="115"/>
        <v>0</v>
      </c>
      <c r="BS59" s="65">
        <f t="shared" ca="1" si="115"/>
        <v>0</v>
      </c>
      <c r="BT59" s="65">
        <f t="shared" ca="1" si="115"/>
        <v>0</v>
      </c>
      <c r="BU59" s="65">
        <f t="shared" ca="1" si="115"/>
        <v>0</v>
      </c>
      <c r="BV59" s="65">
        <f t="shared" ca="1" si="115"/>
        <v>0</v>
      </c>
      <c r="BW59" s="65">
        <f t="shared" ca="1" si="115"/>
        <v>0</v>
      </c>
      <c r="BX59" s="65">
        <f t="shared" ca="1" si="115"/>
        <v>0</v>
      </c>
      <c r="BY59" s="65">
        <f t="shared" ca="1" si="115"/>
        <v>0</v>
      </c>
      <c r="BZ59" s="65">
        <f t="shared" ca="1" si="115"/>
        <v>0</v>
      </c>
      <c r="CA59" s="65">
        <f t="shared" ca="1" si="115"/>
        <v>0</v>
      </c>
      <c r="CB59" s="65">
        <f t="shared" ca="1" si="115"/>
        <v>0</v>
      </c>
      <c r="CC59" s="65">
        <f t="shared" ca="1" si="115"/>
        <v>20</v>
      </c>
      <c r="CD59" s="65">
        <f t="shared" ca="1" si="115"/>
        <v>20</v>
      </c>
      <c r="CE59" s="65">
        <f t="shared" ca="1" si="115"/>
        <v>20</v>
      </c>
      <c r="CF59" s="65">
        <f t="shared" ca="1" si="115"/>
        <v>0</v>
      </c>
    </row>
    <row r="60" spans="2:84" s="53" customFormat="1" ht="12" x14ac:dyDescent="0.25">
      <c r="B60" s="50">
        <f>ROW()</f>
        <v>60</v>
      </c>
      <c r="O60" s="56"/>
      <c r="P60" s="57"/>
      <c r="Q60" s="58"/>
      <c r="U60" s="62"/>
      <c r="W60" s="61"/>
      <c r="X60" s="65">
        <f t="shared" ca="1" si="113"/>
        <v>0</v>
      </c>
      <c r="Y60" s="65">
        <f t="shared" ca="1" si="111"/>
        <v>0</v>
      </c>
      <c r="Z60" s="65">
        <f t="shared" ca="1" si="111"/>
        <v>0</v>
      </c>
      <c r="AA60" s="65">
        <f t="shared" ca="1" si="111"/>
        <v>0</v>
      </c>
      <c r="AB60" s="65">
        <f t="shared" ca="1" si="111"/>
        <v>0</v>
      </c>
      <c r="AC60" s="65">
        <f t="shared" ca="1" si="111"/>
        <v>0</v>
      </c>
      <c r="AD60" s="65">
        <f t="shared" ca="1" si="111"/>
        <v>0</v>
      </c>
      <c r="AE60" s="65">
        <f t="shared" ca="1" si="111"/>
        <v>0</v>
      </c>
      <c r="AF60" s="65">
        <f t="shared" ca="1" si="111"/>
        <v>0</v>
      </c>
      <c r="AG60" s="65">
        <f t="shared" ca="1" si="111"/>
        <v>0</v>
      </c>
      <c r="AH60" s="65">
        <f t="shared" ca="1" si="111"/>
        <v>0</v>
      </c>
      <c r="AI60" s="65">
        <f t="shared" ca="1" si="111"/>
        <v>0</v>
      </c>
      <c r="AJ60" s="65">
        <f t="shared" ca="1" si="115"/>
        <v>0</v>
      </c>
      <c r="AK60" s="65">
        <f t="shared" ca="1" si="115"/>
        <v>0</v>
      </c>
      <c r="AL60" s="65">
        <f t="shared" ca="1" si="115"/>
        <v>0</v>
      </c>
      <c r="AM60" s="65">
        <f t="shared" ca="1" si="115"/>
        <v>0</v>
      </c>
      <c r="AN60" s="65">
        <f t="shared" ca="1" si="115"/>
        <v>0</v>
      </c>
      <c r="AO60" s="65">
        <f t="shared" ca="1" si="115"/>
        <v>0</v>
      </c>
      <c r="AP60" s="65">
        <f t="shared" ca="1" si="115"/>
        <v>0</v>
      </c>
      <c r="AQ60" s="65">
        <f t="shared" ca="1" si="115"/>
        <v>0</v>
      </c>
      <c r="AR60" s="65">
        <f t="shared" ca="1" si="115"/>
        <v>0</v>
      </c>
      <c r="AS60" s="65">
        <f t="shared" ca="1" si="115"/>
        <v>0</v>
      </c>
      <c r="AT60" s="65">
        <f t="shared" ca="1" si="115"/>
        <v>0</v>
      </c>
      <c r="AU60" s="65">
        <f t="shared" ca="1" si="115"/>
        <v>0</v>
      </c>
      <c r="AV60" s="65">
        <f t="shared" ca="1" si="115"/>
        <v>0</v>
      </c>
      <c r="AW60" s="65">
        <f t="shared" ca="1" si="115"/>
        <v>0</v>
      </c>
      <c r="AX60" s="65">
        <f t="shared" ca="1" si="115"/>
        <v>0</v>
      </c>
      <c r="AY60" s="65">
        <f t="shared" ca="1" si="115"/>
        <v>0</v>
      </c>
      <c r="AZ60" s="65">
        <f t="shared" ca="1" si="115"/>
        <v>0</v>
      </c>
      <c r="BA60" s="65">
        <f t="shared" ca="1" si="115"/>
        <v>0</v>
      </c>
      <c r="BB60" s="65">
        <f t="shared" ca="1" si="115"/>
        <v>0</v>
      </c>
      <c r="BC60" s="65">
        <f t="shared" ca="1" si="115"/>
        <v>0</v>
      </c>
      <c r="BD60" s="65">
        <f t="shared" ca="1" si="115"/>
        <v>0</v>
      </c>
      <c r="BE60" s="65">
        <f t="shared" ca="1" si="115"/>
        <v>0</v>
      </c>
      <c r="BF60" s="65">
        <f t="shared" ca="1" si="115"/>
        <v>0</v>
      </c>
      <c r="BG60" s="65">
        <f t="shared" ca="1" si="115"/>
        <v>0</v>
      </c>
      <c r="BH60" s="65">
        <f t="shared" ca="1" si="115"/>
        <v>0</v>
      </c>
      <c r="BI60" s="65">
        <f t="shared" ca="1" si="115"/>
        <v>0</v>
      </c>
      <c r="BJ60" s="65">
        <f t="shared" ca="1" si="115"/>
        <v>0</v>
      </c>
      <c r="BK60" s="65">
        <f t="shared" ca="1" si="115"/>
        <v>0</v>
      </c>
      <c r="BL60" s="65">
        <f t="shared" ca="1" si="115"/>
        <v>0</v>
      </c>
      <c r="BM60" s="65">
        <f t="shared" ca="1" si="115"/>
        <v>0</v>
      </c>
      <c r="BN60" s="65">
        <f t="shared" ca="1" si="115"/>
        <v>0</v>
      </c>
      <c r="BO60" s="65">
        <f t="shared" ca="1" si="115"/>
        <v>0</v>
      </c>
      <c r="BP60" s="65">
        <f t="shared" ca="1" si="115"/>
        <v>0</v>
      </c>
      <c r="BQ60" s="65">
        <f t="shared" ca="1" si="115"/>
        <v>0</v>
      </c>
      <c r="BR60" s="65">
        <f t="shared" ca="1" si="115"/>
        <v>0</v>
      </c>
      <c r="BS60" s="65">
        <f t="shared" ca="1" si="115"/>
        <v>0</v>
      </c>
      <c r="BT60" s="65">
        <f t="shared" ca="1" si="115"/>
        <v>0</v>
      </c>
      <c r="BU60" s="65">
        <f t="shared" ca="1" si="115"/>
        <v>0</v>
      </c>
      <c r="BV60" s="65">
        <f t="shared" ca="1" si="115"/>
        <v>0</v>
      </c>
      <c r="BW60" s="65">
        <f t="shared" ca="1" si="115"/>
        <v>0</v>
      </c>
      <c r="BX60" s="65">
        <f t="shared" ca="1" si="115"/>
        <v>0</v>
      </c>
      <c r="BY60" s="65">
        <f t="shared" ca="1" si="115"/>
        <v>0</v>
      </c>
      <c r="BZ60" s="65">
        <f t="shared" ca="1" si="115"/>
        <v>0</v>
      </c>
      <c r="CA60" s="65">
        <f t="shared" ca="1" si="115"/>
        <v>0</v>
      </c>
      <c r="CB60" s="65">
        <f t="shared" ca="1" si="115"/>
        <v>0</v>
      </c>
      <c r="CC60" s="65">
        <f t="shared" ca="1" si="115"/>
        <v>0</v>
      </c>
      <c r="CD60" s="65">
        <f t="shared" ca="1" si="115"/>
        <v>0</v>
      </c>
      <c r="CE60" s="65">
        <f t="shared" ca="1" si="115"/>
        <v>0</v>
      </c>
      <c r="CF60" s="65">
        <f t="shared" ca="1" si="115"/>
        <v>0</v>
      </c>
    </row>
    <row r="61" spans="2:84" s="53" customFormat="1" ht="12" x14ac:dyDescent="0.25">
      <c r="B61" s="50">
        <f>ROW()</f>
        <v>61</v>
      </c>
      <c r="O61" s="56"/>
      <c r="P61" s="57"/>
      <c r="Q61" s="58"/>
      <c r="U61" s="62"/>
      <c r="W61" s="61"/>
      <c r="X61" s="65">
        <f t="shared" ca="1" si="113"/>
        <v>0</v>
      </c>
      <c r="Y61" s="65">
        <f t="shared" ca="1" si="111"/>
        <v>0</v>
      </c>
      <c r="Z61" s="65">
        <f t="shared" ca="1" si="111"/>
        <v>0</v>
      </c>
      <c r="AA61" s="65">
        <f t="shared" ca="1" si="111"/>
        <v>0</v>
      </c>
      <c r="AB61" s="65">
        <f t="shared" ca="1" si="111"/>
        <v>0</v>
      </c>
      <c r="AC61" s="65">
        <f t="shared" ca="1" si="111"/>
        <v>0</v>
      </c>
      <c r="AD61" s="65">
        <f t="shared" ca="1" si="111"/>
        <v>0</v>
      </c>
      <c r="AE61" s="65">
        <f t="shared" ca="1" si="111"/>
        <v>0</v>
      </c>
      <c r="AF61" s="65">
        <f t="shared" ca="1" si="111"/>
        <v>0</v>
      </c>
      <c r="AG61" s="65">
        <f t="shared" ca="1" si="111"/>
        <v>0</v>
      </c>
      <c r="AH61" s="65">
        <f t="shared" ca="1" si="111"/>
        <v>0</v>
      </c>
      <c r="AI61" s="65">
        <f t="shared" ca="1" si="111"/>
        <v>0</v>
      </c>
      <c r="AJ61" s="65">
        <f t="shared" ca="1" si="115"/>
        <v>0</v>
      </c>
      <c r="AK61" s="65">
        <f t="shared" ca="1" si="115"/>
        <v>0</v>
      </c>
      <c r="AL61" s="65">
        <f t="shared" ca="1" si="115"/>
        <v>0</v>
      </c>
      <c r="AM61" s="65">
        <f t="shared" ca="1" si="115"/>
        <v>0</v>
      </c>
      <c r="AN61" s="65">
        <f t="shared" ca="1" si="115"/>
        <v>0</v>
      </c>
      <c r="AO61" s="65">
        <f t="shared" ca="1" si="115"/>
        <v>0</v>
      </c>
      <c r="AP61" s="65">
        <f t="shared" ca="1" si="115"/>
        <v>0</v>
      </c>
      <c r="AQ61" s="65">
        <f t="shared" ca="1" si="115"/>
        <v>0</v>
      </c>
      <c r="AR61" s="65">
        <f t="shared" ca="1" si="115"/>
        <v>0</v>
      </c>
      <c r="AS61" s="65">
        <f t="shared" ca="1" si="115"/>
        <v>0</v>
      </c>
      <c r="AT61" s="65">
        <f t="shared" ca="1" si="115"/>
        <v>0</v>
      </c>
      <c r="AU61" s="65">
        <f t="shared" ca="1" si="115"/>
        <v>0</v>
      </c>
      <c r="AV61" s="65">
        <f t="shared" ca="1" si="115"/>
        <v>0</v>
      </c>
      <c r="AW61" s="65">
        <f t="shared" ca="1" si="115"/>
        <v>0</v>
      </c>
      <c r="AX61" s="65">
        <f t="shared" ca="1" si="115"/>
        <v>0</v>
      </c>
      <c r="AY61" s="65">
        <f t="shared" ca="1" si="115"/>
        <v>0</v>
      </c>
      <c r="AZ61" s="65">
        <f t="shared" ca="1" si="115"/>
        <v>0</v>
      </c>
      <c r="BA61" s="65">
        <f t="shared" ca="1" si="115"/>
        <v>0</v>
      </c>
      <c r="BB61" s="65">
        <f t="shared" ca="1" si="115"/>
        <v>0</v>
      </c>
      <c r="BC61" s="65">
        <f t="shared" ca="1" si="115"/>
        <v>0</v>
      </c>
      <c r="BD61" s="65">
        <f t="shared" ca="1" si="115"/>
        <v>0</v>
      </c>
      <c r="BE61" s="65">
        <f t="shared" ca="1" si="115"/>
        <v>0</v>
      </c>
      <c r="BF61" s="65">
        <f t="shared" ca="1" si="115"/>
        <v>0</v>
      </c>
      <c r="BG61" s="65">
        <f t="shared" ca="1" si="115"/>
        <v>0</v>
      </c>
      <c r="BH61" s="65">
        <f t="shared" ca="1" si="115"/>
        <v>0</v>
      </c>
      <c r="BI61" s="65">
        <f t="shared" ca="1" si="115"/>
        <v>0</v>
      </c>
      <c r="BJ61" s="65">
        <f t="shared" ca="1" si="115"/>
        <v>0</v>
      </c>
      <c r="BK61" s="65">
        <f t="shared" ca="1" si="115"/>
        <v>0</v>
      </c>
      <c r="BL61" s="65">
        <f t="shared" ca="1" si="115"/>
        <v>0</v>
      </c>
      <c r="BM61" s="65">
        <f t="shared" ca="1" si="115"/>
        <v>0</v>
      </c>
      <c r="BN61" s="65">
        <f t="shared" ca="1" si="115"/>
        <v>0</v>
      </c>
      <c r="BO61" s="65">
        <f t="shared" ca="1" si="115"/>
        <v>0</v>
      </c>
      <c r="BP61" s="65">
        <f t="shared" ca="1" si="115"/>
        <v>0</v>
      </c>
      <c r="BQ61" s="65">
        <f t="shared" ca="1" si="115"/>
        <v>0</v>
      </c>
      <c r="BR61" s="65">
        <f t="shared" ca="1" si="115"/>
        <v>0</v>
      </c>
      <c r="BS61" s="65">
        <f t="shared" ca="1" si="115"/>
        <v>0</v>
      </c>
      <c r="BT61" s="65">
        <f t="shared" ca="1" si="115"/>
        <v>0</v>
      </c>
      <c r="BU61" s="65">
        <f t="shared" ca="1" si="115"/>
        <v>0</v>
      </c>
      <c r="BV61" s="65">
        <f t="shared" ca="1" si="115"/>
        <v>0</v>
      </c>
      <c r="BW61" s="65">
        <f t="shared" ca="1" si="115"/>
        <v>0</v>
      </c>
      <c r="BX61" s="65">
        <f t="shared" ca="1" si="115"/>
        <v>0</v>
      </c>
      <c r="BY61" s="65">
        <f t="shared" ca="1" si="115"/>
        <v>0</v>
      </c>
      <c r="BZ61" s="65">
        <f t="shared" ca="1" si="115"/>
        <v>0</v>
      </c>
      <c r="CA61" s="65">
        <f t="shared" ca="1" si="115"/>
        <v>0</v>
      </c>
      <c r="CB61" s="65">
        <f t="shared" ca="1" si="115"/>
        <v>0</v>
      </c>
      <c r="CC61" s="65">
        <f t="shared" ca="1" si="115"/>
        <v>0</v>
      </c>
      <c r="CD61" s="65">
        <f t="shared" ca="1" si="115"/>
        <v>0</v>
      </c>
      <c r="CE61" s="65">
        <f t="shared" ca="1" si="115"/>
        <v>0</v>
      </c>
      <c r="CF61" s="65">
        <f t="shared" ca="1" si="115"/>
        <v>0</v>
      </c>
    </row>
    <row r="62" spans="2:84" s="53" customFormat="1" ht="12" x14ac:dyDescent="0.25">
      <c r="B62" s="50">
        <f>ROW()</f>
        <v>62</v>
      </c>
      <c r="O62" s="56"/>
      <c r="P62" s="57"/>
      <c r="Q62" s="58"/>
      <c r="U62" s="62"/>
      <c r="W62" s="61"/>
      <c r="X62" s="65">
        <f t="shared" ca="1" si="113"/>
        <v>0</v>
      </c>
      <c r="Y62" s="65">
        <f t="shared" ca="1" si="111"/>
        <v>0</v>
      </c>
      <c r="Z62" s="65">
        <f t="shared" ca="1" si="111"/>
        <v>0</v>
      </c>
      <c r="AA62" s="65">
        <f t="shared" ca="1" si="111"/>
        <v>0</v>
      </c>
      <c r="AB62" s="65">
        <f t="shared" ca="1" si="111"/>
        <v>0</v>
      </c>
      <c r="AC62" s="65">
        <f t="shared" ca="1" si="111"/>
        <v>0</v>
      </c>
      <c r="AD62" s="65">
        <f t="shared" ca="1" si="111"/>
        <v>0</v>
      </c>
      <c r="AE62" s="65">
        <f t="shared" ca="1" si="111"/>
        <v>0</v>
      </c>
      <c r="AF62" s="65">
        <f t="shared" ca="1" si="111"/>
        <v>0</v>
      </c>
      <c r="AG62" s="65">
        <f t="shared" ca="1" si="111"/>
        <v>0</v>
      </c>
      <c r="AH62" s="65">
        <f t="shared" ca="1" si="111"/>
        <v>0</v>
      </c>
      <c r="AI62" s="65">
        <f t="shared" ca="1" si="111"/>
        <v>0</v>
      </c>
      <c r="AJ62" s="65">
        <f t="shared" ca="1" si="115"/>
        <v>0</v>
      </c>
      <c r="AK62" s="65">
        <f t="shared" ca="1" si="115"/>
        <v>0</v>
      </c>
      <c r="AL62" s="65">
        <f t="shared" ca="1" si="115"/>
        <v>0</v>
      </c>
      <c r="AM62" s="65">
        <f t="shared" ca="1" si="115"/>
        <v>0</v>
      </c>
      <c r="AN62" s="65">
        <f t="shared" ca="1" si="115"/>
        <v>0</v>
      </c>
      <c r="AO62" s="65">
        <f t="shared" ca="1" si="115"/>
        <v>0</v>
      </c>
      <c r="AP62" s="65">
        <f t="shared" ca="1" si="115"/>
        <v>0</v>
      </c>
      <c r="AQ62" s="65">
        <f t="shared" ca="1" si="115"/>
        <v>0</v>
      </c>
      <c r="AR62" s="65">
        <f t="shared" ca="1" si="115"/>
        <v>0</v>
      </c>
      <c r="AS62" s="65">
        <f t="shared" ca="1" si="115"/>
        <v>0</v>
      </c>
      <c r="AT62" s="65">
        <f t="shared" ca="1" si="115"/>
        <v>0</v>
      </c>
      <c r="AU62" s="65">
        <f t="shared" ca="1" si="115"/>
        <v>0</v>
      </c>
      <c r="AV62" s="65">
        <f t="shared" ca="1" si="115"/>
        <v>0</v>
      </c>
      <c r="AW62" s="65">
        <f t="shared" ca="1" si="115"/>
        <v>0</v>
      </c>
      <c r="AX62" s="65">
        <f t="shared" ca="1" si="115"/>
        <v>0</v>
      </c>
      <c r="AY62" s="65">
        <f t="shared" ca="1" si="115"/>
        <v>0</v>
      </c>
      <c r="AZ62" s="65">
        <f t="shared" ca="1" si="115"/>
        <v>0</v>
      </c>
      <c r="BA62" s="65">
        <f t="shared" ca="1" si="115"/>
        <v>0</v>
      </c>
      <c r="BB62" s="65">
        <f t="shared" ca="1" si="115"/>
        <v>0</v>
      </c>
      <c r="BC62" s="65">
        <f t="shared" ca="1" si="115"/>
        <v>0</v>
      </c>
      <c r="BD62" s="65">
        <f t="shared" ca="1" si="115"/>
        <v>0</v>
      </c>
      <c r="BE62" s="65">
        <f t="shared" ca="1" si="115"/>
        <v>0</v>
      </c>
      <c r="BF62" s="65">
        <f t="shared" ca="1" si="115"/>
        <v>0</v>
      </c>
      <c r="BG62" s="65">
        <f t="shared" ca="1" si="115"/>
        <v>0</v>
      </c>
      <c r="BH62" s="65">
        <f t="shared" ca="1" si="115"/>
        <v>0</v>
      </c>
      <c r="BI62" s="65">
        <f t="shared" ca="1" si="115"/>
        <v>0</v>
      </c>
      <c r="BJ62" s="65">
        <f t="shared" ca="1" si="115"/>
        <v>0</v>
      </c>
      <c r="BK62" s="65">
        <f t="shared" ca="1" si="115"/>
        <v>0</v>
      </c>
      <c r="BL62" s="65">
        <f t="shared" ca="1" si="115"/>
        <v>0</v>
      </c>
      <c r="BM62" s="65">
        <f t="shared" ca="1" si="115"/>
        <v>0</v>
      </c>
      <c r="BN62" s="65">
        <f t="shared" ca="1" si="115"/>
        <v>0</v>
      </c>
      <c r="BO62" s="65">
        <f t="shared" ca="1" si="115"/>
        <v>0</v>
      </c>
      <c r="BP62" s="65">
        <f t="shared" ca="1" si="115"/>
        <v>0</v>
      </c>
      <c r="BQ62" s="65">
        <f t="shared" ca="1" si="115"/>
        <v>0</v>
      </c>
      <c r="BR62" s="65">
        <f t="shared" ca="1" si="115"/>
        <v>0</v>
      </c>
      <c r="BS62" s="65">
        <f t="shared" ca="1" si="115"/>
        <v>0</v>
      </c>
      <c r="BT62" s="65">
        <f t="shared" ca="1" si="115"/>
        <v>0</v>
      </c>
      <c r="BU62" s="65">
        <f t="shared" ca="1" si="115"/>
        <v>0</v>
      </c>
      <c r="BV62" s="65">
        <f t="shared" ca="1" si="115"/>
        <v>0</v>
      </c>
      <c r="BW62" s="65">
        <f t="shared" ca="1" si="115"/>
        <v>0</v>
      </c>
      <c r="BX62" s="65">
        <f t="shared" ca="1" si="115"/>
        <v>0</v>
      </c>
      <c r="BY62" s="65">
        <f t="shared" ca="1" si="115"/>
        <v>0</v>
      </c>
      <c r="BZ62" s="65">
        <f t="shared" ca="1" si="115"/>
        <v>0</v>
      </c>
      <c r="CA62" s="65">
        <f t="shared" ca="1" si="115"/>
        <v>0</v>
      </c>
      <c r="CB62" s="65">
        <f t="shared" ca="1" si="115"/>
        <v>50</v>
      </c>
      <c r="CC62" s="65">
        <f t="shared" ca="1" si="115"/>
        <v>120</v>
      </c>
      <c r="CD62" s="65">
        <f t="shared" ca="1" si="115"/>
        <v>170</v>
      </c>
      <c r="CE62" s="65">
        <f t="shared" ca="1" si="115"/>
        <v>700</v>
      </c>
      <c r="CF62" s="65">
        <f t="shared" ca="1" si="115"/>
        <v>0</v>
      </c>
    </row>
    <row r="63" spans="2:84" s="53" customFormat="1" ht="12" x14ac:dyDescent="0.25">
      <c r="B63" s="50">
        <f>ROW()</f>
        <v>63</v>
      </c>
      <c r="O63" s="56"/>
      <c r="P63" s="57"/>
      <c r="Q63" s="58"/>
      <c r="U63" s="62"/>
      <c r="W63" s="61"/>
      <c r="X63" s="65">
        <f t="shared" ca="1" si="113"/>
        <v>0</v>
      </c>
      <c r="Y63" s="65">
        <f t="shared" ca="1" si="111"/>
        <v>0</v>
      </c>
      <c r="Z63" s="65">
        <f t="shared" ca="1" si="111"/>
        <v>0</v>
      </c>
      <c r="AA63" s="65">
        <f t="shared" ca="1" si="111"/>
        <v>0</v>
      </c>
      <c r="AB63" s="65">
        <f t="shared" ca="1" si="111"/>
        <v>0</v>
      </c>
      <c r="AC63" s="65">
        <f t="shared" ca="1" si="111"/>
        <v>0</v>
      </c>
      <c r="AD63" s="65">
        <f t="shared" ca="1" si="111"/>
        <v>0</v>
      </c>
      <c r="AE63" s="65">
        <f t="shared" ca="1" si="111"/>
        <v>0</v>
      </c>
      <c r="AF63" s="65">
        <f t="shared" ca="1" si="111"/>
        <v>0</v>
      </c>
      <c r="AG63" s="65">
        <f t="shared" ca="1" si="111"/>
        <v>0</v>
      </c>
      <c r="AH63" s="65">
        <f t="shared" ca="1" si="111"/>
        <v>0</v>
      </c>
      <c r="AI63" s="65">
        <f t="shared" ca="1" si="111"/>
        <v>0</v>
      </c>
      <c r="AJ63" s="65">
        <f t="shared" ca="1" si="115"/>
        <v>0</v>
      </c>
      <c r="AK63" s="65">
        <f t="shared" ca="1" si="115"/>
        <v>0</v>
      </c>
      <c r="AL63" s="65">
        <f t="shared" ca="1" si="115"/>
        <v>0</v>
      </c>
      <c r="AM63" s="65">
        <f t="shared" ca="1" si="115"/>
        <v>0</v>
      </c>
      <c r="AN63" s="65">
        <f t="shared" ca="1" si="115"/>
        <v>0</v>
      </c>
      <c r="AO63" s="65">
        <f t="shared" ca="1" si="115"/>
        <v>0</v>
      </c>
      <c r="AP63" s="65">
        <f t="shared" ca="1" si="115"/>
        <v>0</v>
      </c>
      <c r="AQ63" s="65">
        <f t="shared" ca="1" si="115"/>
        <v>0</v>
      </c>
      <c r="AR63" s="65">
        <f t="shared" ca="1" si="115"/>
        <v>0</v>
      </c>
      <c r="AS63" s="65">
        <f t="shared" ref="AJ63:CF68" ca="1" si="116">SUMIFS(INDIRECT("Prcsses!"&amp;ADDRESS($B63,$X$2)&amp;":"&amp;ADDRESS($B63,$X$2-1+$P$8)),INDIRECT("Prcsses!"&amp;ADDRESS($B$8,$X$2)&amp;":"&amp;ADDRESS($B$8,$X$2-1+$P$8)),AS$8)</f>
        <v>0</v>
      </c>
      <c r="AT63" s="65">
        <f t="shared" ca="1" si="116"/>
        <v>0</v>
      </c>
      <c r="AU63" s="65">
        <f t="shared" ca="1" si="116"/>
        <v>0</v>
      </c>
      <c r="AV63" s="65">
        <f t="shared" ca="1" si="116"/>
        <v>0</v>
      </c>
      <c r="AW63" s="65">
        <f t="shared" ca="1" si="116"/>
        <v>0</v>
      </c>
      <c r="AX63" s="65">
        <f t="shared" ca="1" si="116"/>
        <v>0</v>
      </c>
      <c r="AY63" s="65">
        <f t="shared" ca="1" si="116"/>
        <v>0</v>
      </c>
      <c r="AZ63" s="65">
        <f t="shared" ca="1" si="116"/>
        <v>0</v>
      </c>
      <c r="BA63" s="65">
        <f t="shared" ca="1" si="116"/>
        <v>0</v>
      </c>
      <c r="BB63" s="65">
        <f t="shared" ca="1" si="116"/>
        <v>0</v>
      </c>
      <c r="BC63" s="65">
        <f t="shared" ca="1" si="116"/>
        <v>0</v>
      </c>
      <c r="BD63" s="65">
        <f t="shared" ca="1" si="116"/>
        <v>0</v>
      </c>
      <c r="BE63" s="65">
        <f t="shared" ca="1" si="116"/>
        <v>0</v>
      </c>
      <c r="BF63" s="65">
        <f t="shared" ca="1" si="116"/>
        <v>0</v>
      </c>
      <c r="BG63" s="65">
        <f t="shared" ca="1" si="116"/>
        <v>0</v>
      </c>
      <c r="BH63" s="65">
        <f t="shared" ca="1" si="116"/>
        <v>0</v>
      </c>
      <c r="BI63" s="65">
        <f t="shared" ca="1" si="116"/>
        <v>0</v>
      </c>
      <c r="BJ63" s="65">
        <f t="shared" ca="1" si="116"/>
        <v>0</v>
      </c>
      <c r="BK63" s="65">
        <f t="shared" ca="1" si="116"/>
        <v>0</v>
      </c>
      <c r="BL63" s="65">
        <f t="shared" ca="1" si="116"/>
        <v>0</v>
      </c>
      <c r="BM63" s="65">
        <f t="shared" ca="1" si="116"/>
        <v>0</v>
      </c>
      <c r="BN63" s="65">
        <f t="shared" ca="1" si="116"/>
        <v>0</v>
      </c>
      <c r="BO63" s="65">
        <f t="shared" ca="1" si="116"/>
        <v>0</v>
      </c>
      <c r="BP63" s="65">
        <f t="shared" ca="1" si="116"/>
        <v>0</v>
      </c>
      <c r="BQ63" s="65">
        <f t="shared" ca="1" si="116"/>
        <v>0</v>
      </c>
      <c r="BR63" s="65">
        <f t="shared" ca="1" si="116"/>
        <v>0</v>
      </c>
      <c r="BS63" s="65">
        <f t="shared" ca="1" si="116"/>
        <v>0</v>
      </c>
      <c r="BT63" s="65">
        <f t="shared" ca="1" si="116"/>
        <v>0</v>
      </c>
      <c r="BU63" s="65">
        <f t="shared" ca="1" si="116"/>
        <v>0</v>
      </c>
      <c r="BV63" s="65">
        <f t="shared" ca="1" si="116"/>
        <v>0</v>
      </c>
      <c r="BW63" s="65">
        <f t="shared" ca="1" si="116"/>
        <v>0</v>
      </c>
      <c r="BX63" s="65">
        <f t="shared" ca="1" si="116"/>
        <v>0</v>
      </c>
      <c r="BY63" s="65">
        <f t="shared" ca="1" si="116"/>
        <v>0</v>
      </c>
      <c r="BZ63" s="65">
        <f t="shared" ca="1" si="116"/>
        <v>0</v>
      </c>
      <c r="CA63" s="65">
        <f t="shared" ca="1" si="116"/>
        <v>0</v>
      </c>
      <c r="CB63" s="65">
        <f t="shared" ca="1" si="116"/>
        <v>0</v>
      </c>
      <c r="CC63" s="65">
        <f t="shared" ca="1" si="116"/>
        <v>0</v>
      </c>
      <c r="CD63" s="65">
        <f t="shared" ca="1" si="116"/>
        <v>0</v>
      </c>
      <c r="CE63" s="65">
        <f t="shared" ca="1" si="116"/>
        <v>150</v>
      </c>
      <c r="CF63" s="65">
        <f t="shared" ca="1" si="116"/>
        <v>0</v>
      </c>
    </row>
    <row r="64" spans="2:84" s="53" customFormat="1" ht="12" x14ac:dyDescent="0.25">
      <c r="B64" s="50">
        <f>ROW()</f>
        <v>64</v>
      </c>
      <c r="O64" s="56"/>
      <c r="P64" s="57"/>
      <c r="Q64" s="58"/>
      <c r="U64" s="62"/>
      <c r="W64" s="61"/>
      <c r="X64" s="65">
        <f t="shared" ca="1" si="113"/>
        <v>0</v>
      </c>
      <c r="Y64" s="65">
        <f t="shared" ca="1" si="111"/>
        <v>0</v>
      </c>
      <c r="Z64" s="65">
        <f t="shared" ca="1" si="111"/>
        <v>0</v>
      </c>
      <c r="AA64" s="65">
        <f t="shared" ca="1" si="111"/>
        <v>0</v>
      </c>
      <c r="AB64" s="65">
        <f t="shared" ca="1" si="111"/>
        <v>0</v>
      </c>
      <c r="AC64" s="65">
        <f t="shared" ca="1" si="111"/>
        <v>0</v>
      </c>
      <c r="AD64" s="65">
        <f t="shared" ca="1" si="111"/>
        <v>0</v>
      </c>
      <c r="AE64" s="65">
        <f t="shared" ca="1" si="111"/>
        <v>0</v>
      </c>
      <c r="AF64" s="65">
        <f t="shared" ca="1" si="111"/>
        <v>0</v>
      </c>
      <c r="AG64" s="65">
        <f t="shared" ca="1" si="111"/>
        <v>0</v>
      </c>
      <c r="AH64" s="65">
        <f t="shared" ca="1" si="111"/>
        <v>0</v>
      </c>
      <c r="AI64" s="65">
        <f t="shared" ca="1" si="111"/>
        <v>0</v>
      </c>
      <c r="AJ64" s="65">
        <f t="shared" ca="1" si="116"/>
        <v>0</v>
      </c>
      <c r="AK64" s="65">
        <f t="shared" ca="1" si="116"/>
        <v>0</v>
      </c>
      <c r="AL64" s="65">
        <f t="shared" ca="1" si="116"/>
        <v>0</v>
      </c>
      <c r="AM64" s="65">
        <f t="shared" ca="1" si="116"/>
        <v>0</v>
      </c>
      <c r="AN64" s="65">
        <f t="shared" ca="1" si="116"/>
        <v>0</v>
      </c>
      <c r="AO64" s="65">
        <f t="shared" ca="1" si="116"/>
        <v>0</v>
      </c>
      <c r="AP64" s="65">
        <f t="shared" ca="1" si="116"/>
        <v>0</v>
      </c>
      <c r="AQ64" s="65">
        <f t="shared" ca="1" si="116"/>
        <v>0</v>
      </c>
      <c r="AR64" s="65">
        <f t="shared" ca="1" si="116"/>
        <v>0</v>
      </c>
      <c r="AS64" s="65">
        <f t="shared" ca="1" si="116"/>
        <v>0</v>
      </c>
      <c r="AT64" s="65">
        <f t="shared" ca="1" si="116"/>
        <v>0</v>
      </c>
      <c r="AU64" s="65">
        <f t="shared" ca="1" si="116"/>
        <v>0</v>
      </c>
      <c r="AV64" s="65">
        <f t="shared" ca="1" si="116"/>
        <v>0</v>
      </c>
      <c r="AW64" s="65">
        <f t="shared" ca="1" si="116"/>
        <v>0</v>
      </c>
      <c r="AX64" s="65">
        <f t="shared" ca="1" si="116"/>
        <v>0</v>
      </c>
      <c r="AY64" s="65">
        <f t="shared" ca="1" si="116"/>
        <v>0</v>
      </c>
      <c r="AZ64" s="65">
        <f t="shared" ca="1" si="116"/>
        <v>0</v>
      </c>
      <c r="BA64" s="65">
        <f t="shared" ca="1" si="116"/>
        <v>0</v>
      </c>
      <c r="BB64" s="65">
        <f t="shared" ca="1" si="116"/>
        <v>0</v>
      </c>
      <c r="BC64" s="65">
        <f t="shared" ca="1" si="116"/>
        <v>0</v>
      </c>
      <c r="BD64" s="65">
        <f t="shared" ca="1" si="116"/>
        <v>0</v>
      </c>
      <c r="BE64" s="65">
        <f t="shared" ca="1" si="116"/>
        <v>0</v>
      </c>
      <c r="BF64" s="65">
        <f t="shared" ca="1" si="116"/>
        <v>0</v>
      </c>
      <c r="BG64" s="65">
        <f t="shared" ca="1" si="116"/>
        <v>0</v>
      </c>
      <c r="BH64" s="65">
        <f t="shared" ca="1" si="116"/>
        <v>0</v>
      </c>
      <c r="BI64" s="65">
        <f t="shared" ca="1" si="116"/>
        <v>0</v>
      </c>
      <c r="BJ64" s="65">
        <f t="shared" ca="1" si="116"/>
        <v>0</v>
      </c>
      <c r="BK64" s="65">
        <f t="shared" ca="1" si="116"/>
        <v>0</v>
      </c>
      <c r="BL64" s="65">
        <f t="shared" ca="1" si="116"/>
        <v>0</v>
      </c>
      <c r="BM64" s="65">
        <f t="shared" ca="1" si="116"/>
        <v>0</v>
      </c>
      <c r="BN64" s="65">
        <f t="shared" ca="1" si="116"/>
        <v>0</v>
      </c>
      <c r="BO64" s="65">
        <f t="shared" ca="1" si="116"/>
        <v>0</v>
      </c>
      <c r="BP64" s="65">
        <f t="shared" ca="1" si="116"/>
        <v>0</v>
      </c>
      <c r="BQ64" s="65">
        <f t="shared" ca="1" si="116"/>
        <v>0</v>
      </c>
      <c r="BR64" s="65">
        <f t="shared" ca="1" si="116"/>
        <v>0</v>
      </c>
      <c r="BS64" s="65">
        <f t="shared" ca="1" si="116"/>
        <v>0</v>
      </c>
      <c r="BT64" s="65">
        <f t="shared" ca="1" si="116"/>
        <v>0</v>
      </c>
      <c r="BU64" s="65">
        <f t="shared" ca="1" si="116"/>
        <v>0</v>
      </c>
      <c r="BV64" s="65">
        <f t="shared" ca="1" si="116"/>
        <v>0</v>
      </c>
      <c r="BW64" s="65">
        <f t="shared" ca="1" si="116"/>
        <v>0</v>
      </c>
      <c r="BX64" s="65">
        <f t="shared" ca="1" si="116"/>
        <v>0</v>
      </c>
      <c r="BY64" s="65">
        <f t="shared" ca="1" si="116"/>
        <v>0</v>
      </c>
      <c r="BZ64" s="65">
        <f t="shared" ca="1" si="116"/>
        <v>0</v>
      </c>
      <c r="CA64" s="65">
        <f t="shared" ca="1" si="116"/>
        <v>0</v>
      </c>
      <c r="CB64" s="65">
        <f t="shared" ca="1" si="116"/>
        <v>50</v>
      </c>
      <c r="CC64" s="65">
        <f t="shared" ca="1" si="116"/>
        <v>50</v>
      </c>
      <c r="CD64" s="65">
        <f t="shared" ca="1" si="116"/>
        <v>50</v>
      </c>
      <c r="CE64" s="65">
        <f t="shared" ca="1" si="116"/>
        <v>0</v>
      </c>
      <c r="CF64" s="65">
        <f t="shared" ca="1" si="116"/>
        <v>0</v>
      </c>
    </row>
    <row r="65" spans="2:84" s="53" customFormat="1" ht="12" x14ac:dyDescent="0.25">
      <c r="B65" s="50">
        <f>ROW()</f>
        <v>65</v>
      </c>
      <c r="O65" s="56"/>
      <c r="P65" s="57"/>
      <c r="Q65" s="58"/>
      <c r="U65" s="62"/>
      <c r="W65" s="61"/>
      <c r="X65" s="65">
        <f t="shared" ca="1" si="113"/>
        <v>0</v>
      </c>
      <c r="Y65" s="65">
        <f t="shared" ca="1" si="111"/>
        <v>0</v>
      </c>
      <c r="Z65" s="65">
        <f t="shared" ca="1" si="111"/>
        <v>0</v>
      </c>
      <c r="AA65" s="65">
        <f t="shared" ca="1" si="111"/>
        <v>0</v>
      </c>
      <c r="AB65" s="65">
        <f t="shared" ca="1" si="111"/>
        <v>0</v>
      </c>
      <c r="AC65" s="65">
        <f t="shared" ca="1" si="111"/>
        <v>0</v>
      </c>
      <c r="AD65" s="65">
        <f t="shared" ca="1" si="111"/>
        <v>0</v>
      </c>
      <c r="AE65" s="65">
        <f t="shared" ca="1" si="111"/>
        <v>0</v>
      </c>
      <c r="AF65" s="65">
        <f t="shared" ca="1" si="111"/>
        <v>0</v>
      </c>
      <c r="AG65" s="65">
        <f t="shared" ca="1" si="111"/>
        <v>0</v>
      </c>
      <c r="AH65" s="65">
        <f t="shared" ca="1" si="111"/>
        <v>0</v>
      </c>
      <c r="AI65" s="65">
        <f t="shared" ca="1" si="111"/>
        <v>0</v>
      </c>
      <c r="AJ65" s="65">
        <f t="shared" ca="1" si="116"/>
        <v>0</v>
      </c>
      <c r="AK65" s="65">
        <f t="shared" ca="1" si="116"/>
        <v>0</v>
      </c>
      <c r="AL65" s="65">
        <f t="shared" ca="1" si="116"/>
        <v>0</v>
      </c>
      <c r="AM65" s="65">
        <f t="shared" ca="1" si="116"/>
        <v>0</v>
      </c>
      <c r="AN65" s="65">
        <f t="shared" ca="1" si="116"/>
        <v>0</v>
      </c>
      <c r="AO65" s="65">
        <f t="shared" ca="1" si="116"/>
        <v>0</v>
      </c>
      <c r="AP65" s="65">
        <f t="shared" ca="1" si="116"/>
        <v>0</v>
      </c>
      <c r="AQ65" s="65">
        <f t="shared" ca="1" si="116"/>
        <v>0</v>
      </c>
      <c r="AR65" s="65">
        <f t="shared" ca="1" si="116"/>
        <v>0</v>
      </c>
      <c r="AS65" s="65">
        <f t="shared" ca="1" si="116"/>
        <v>0</v>
      </c>
      <c r="AT65" s="65">
        <f t="shared" ca="1" si="116"/>
        <v>0</v>
      </c>
      <c r="AU65" s="65">
        <f t="shared" ca="1" si="116"/>
        <v>0</v>
      </c>
      <c r="AV65" s="65">
        <f t="shared" ca="1" si="116"/>
        <v>0</v>
      </c>
      <c r="AW65" s="65">
        <f t="shared" ca="1" si="116"/>
        <v>0</v>
      </c>
      <c r="AX65" s="65">
        <f t="shared" ca="1" si="116"/>
        <v>0</v>
      </c>
      <c r="AY65" s="65">
        <f t="shared" ca="1" si="116"/>
        <v>0</v>
      </c>
      <c r="AZ65" s="65">
        <f t="shared" ca="1" si="116"/>
        <v>0</v>
      </c>
      <c r="BA65" s="65">
        <f t="shared" ca="1" si="116"/>
        <v>0</v>
      </c>
      <c r="BB65" s="65">
        <f t="shared" ca="1" si="116"/>
        <v>0</v>
      </c>
      <c r="BC65" s="65">
        <f t="shared" ca="1" si="116"/>
        <v>0</v>
      </c>
      <c r="BD65" s="65">
        <f t="shared" ca="1" si="116"/>
        <v>0</v>
      </c>
      <c r="BE65" s="65">
        <f t="shared" ca="1" si="116"/>
        <v>0</v>
      </c>
      <c r="BF65" s="65">
        <f t="shared" ca="1" si="116"/>
        <v>0</v>
      </c>
      <c r="BG65" s="65">
        <f t="shared" ca="1" si="116"/>
        <v>0</v>
      </c>
      <c r="BH65" s="65">
        <f t="shared" ca="1" si="116"/>
        <v>0</v>
      </c>
      <c r="BI65" s="65">
        <f t="shared" ca="1" si="116"/>
        <v>0</v>
      </c>
      <c r="BJ65" s="65">
        <f t="shared" ca="1" si="116"/>
        <v>0</v>
      </c>
      <c r="BK65" s="65">
        <f t="shared" ca="1" si="116"/>
        <v>0</v>
      </c>
      <c r="BL65" s="65">
        <f t="shared" ca="1" si="116"/>
        <v>0</v>
      </c>
      <c r="BM65" s="65">
        <f t="shared" ca="1" si="116"/>
        <v>0</v>
      </c>
      <c r="BN65" s="65">
        <f t="shared" ca="1" si="116"/>
        <v>0</v>
      </c>
      <c r="BO65" s="65">
        <f t="shared" ca="1" si="116"/>
        <v>0</v>
      </c>
      <c r="BP65" s="65">
        <f t="shared" ca="1" si="116"/>
        <v>0</v>
      </c>
      <c r="BQ65" s="65">
        <f t="shared" ca="1" si="116"/>
        <v>0</v>
      </c>
      <c r="BR65" s="65">
        <f t="shared" ca="1" si="116"/>
        <v>0</v>
      </c>
      <c r="BS65" s="65">
        <f t="shared" ca="1" si="116"/>
        <v>0</v>
      </c>
      <c r="BT65" s="65">
        <f t="shared" ca="1" si="116"/>
        <v>0</v>
      </c>
      <c r="BU65" s="65">
        <f t="shared" ca="1" si="116"/>
        <v>0</v>
      </c>
      <c r="BV65" s="65">
        <f t="shared" ca="1" si="116"/>
        <v>0</v>
      </c>
      <c r="BW65" s="65">
        <f t="shared" ca="1" si="116"/>
        <v>0</v>
      </c>
      <c r="BX65" s="65">
        <f t="shared" ca="1" si="116"/>
        <v>0</v>
      </c>
      <c r="BY65" s="65">
        <f t="shared" ca="1" si="116"/>
        <v>0</v>
      </c>
      <c r="BZ65" s="65">
        <f t="shared" ca="1" si="116"/>
        <v>0</v>
      </c>
      <c r="CA65" s="65">
        <f t="shared" ca="1" si="116"/>
        <v>0</v>
      </c>
      <c r="CB65" s="65">
        <f t="shared" ca="1" si="116"/>
        <v>0</v>
      </c>
      <c r="CC65" s="65">
        <f t="shared" ca="1" si="116"/>
        <v>50</v>
      </c>
      <c r="CD65" s="65">
        <f t="shared" ca="1" si="116"/>
        <v>100</v>
      </c>
      <c r="CE65" s="65">
        <f t="shared" ca="1" si="116"/>
        <v>500</v>
      </c>
      <c r="CF65" s="65">
        <f t="shared" ca="1" si="116"/>
        <v>0</v>
      </c>
    </row>
    <row r="66" spans="2:84" s="53" customFormat="1" ht="12" x14ac:dyDescent="0.25">
      <c r="B66" s="50">
        <f>ROW()</f>
        <v>66</v>
      </c>
      <c r="O66" s="56"/>
      <c r="P66" s="57"/>
      <c r="Q66" s="58"/>
      <c r="U66" s="62"/>
      <c r="W66" s="61"/>
      <c r="X66" s="65">
        <f t="shared" ca="1" si="113"/>
        <v>0</v>
      </c>
      <c r="Y66" s="65">
        <f t="shared" ca="1" si="111"/>
        <v>0</v>
      </c>
      <c r="Z66" s="65">
        <f t="shared" ca="1" si="111"/>
        <v>0</v>
      </c>
      <c r="AA66" s="65">
        <f t="shared" ca="1" si="111"/>
        <v>0</v>
      </c>
      <c r="AB66" s="65">
        <f t="shared" ca="1" si="111"/>
        <v>0</v>
      </c>
      <c r="AC66" s="65">
        <f t="shared" ca="1" si="111"/>
        <v>0</v>
      </c>
      <c r="AD66" s="65">
        <f t="shared" ca="1" si="111"/>
        <v>0</v>
      </c>
      <c r="AE66" s="65">
        <f t="shared" ca="1" si="111"/>
        <v>0</v>
      </c>
      <c r="AF66" s="65">
        <f t="shared" ca="1" si="111"/>
        <v>0</v>
      </c>
      <c r="AG66" s="65">
        <f t="shared" ca="1" si="111"/>
        <v>0</v>
      </c>
      <c r="AH66" s="65">
        <f t="shared" ca="1" si="111"/>
        <v>0</v>
      </c>
      <c r="AI66" s="65">
        <f t="shared" ca="1" si="111"/>
        <v>0</v>
      </c>
      <c r="AJ66" s="65">
        <f t="shared" ca="1" si="116"/>
        <v>0</v>
      </c>
      <c r="AK66" s="65">
        <f t="shared" ca="1" si="116"/>
        <v>0</v>
      </c>
      <c r="AL66" s="65">
        <f t="shared" ca="1" si="116"/>
        <v>0</v>
      </c>
      <c r="AM66" s="65">
        <f t="shared" ca="1" si="116"/>
        <v>0</v>
      </c>
      <c r="AN66" s="65">
        <f t="shared" ca="1" si="116"/>
        <v>0</v>
      </c>
      <c r="AO66" s="65">
        <f t="shared" ca="1" si="116"/>
        <v>0</v>
      </c>
      <c r="AP66" s="65">
        <f t="shared" ca="1" si="116"/>
        <v>0</v>
      </c>
      <c r="AQ66" s="65">
        <f t="shared" ca="1" si="116"/>
        <v>0</v>
      </c>
      <c r="AR66" s="65">
        <f t="shared" ca="1" si="116"/>
        <v>0</v>
      </c>
      <c r="AS66" s="65">
        <f t="shared" ca="1" si="116"/>
        <v>0</v>
      </c>
      <c r="AT66" s="65">
        <f t="shared" ca="1" si="116"/>
        <v>0</v>
      </c>
      <c r="AU66" s="65">
        <f t="shared" ca="1" si="116"/>
        <v>0</v>
      </c>
      <c r="AV66" s="65">
        <f t="shared" ca="1" si="116"/>
        <v>0</v>
      </c>
      <c r="AW66" s="65">
        <f t="shared" ca="1" si="116"/>
        <v>0</v>
      </c>
      <c r="AX66" s="65">
        <f t="shared" ca="1" si="116"/>
        <v>0</v>
      </c>
      <c r="AY66" s="65">
        <f t="shared" ca="1" si="116"/>
        <v>0</v>
      </c>
      <c r="AZ66" s="65">
        <f t="shared" ca="1" si="116"/>
        <v>0</v>
      </c>
      <c r="BA66" s="65">
        <f t="shared" ca="1" si="116"/>
        <v>0</v>
      </c>
      <c r="BB66" s="65">
        <f t="shared" ca="1" si="116"/>
        <v>0</v>
      </c>
      <c r="BC66" s="65">
        <f t="shared" ca="1" si="116"/>
        <v>0</v>
      </c>
      <c r="BD66" s="65">
        <f t="shared" ca="1" si="116"/>
        <v>0</v>
      </c>
      <c r="BE66" s="65">
        <f t="shared" ca="1" si="116"/>
        <v>0</v>
      </c>
      <c r="BF66" s="65">
        <f t="shared" ca="1" si="116"/>
        <v>0</v>
      </c>
      <c r="BG66" s="65">
        <f t="shared" ca="1" si="116"/>
        <v>0</v>
      </c>
      <c r="BH66" s="65">
        <f t="shared" ca="1" si="116"/>
        <v>0</v>
      </c>
      <c r="BI66" s="65">
        <f t="shared" ca="1" si="116"/>
        <v>0</v>
      </c>
      <c r="BJ66" s="65">
        <f t="shared" ca="1" si="116"/>
        <v>0</v>
      </c>
      <c r="BK66" s="65">
        <f t="shared" ca="1" si="116"/>
        <v>0</v>
      </c>
      <c r="BL66" s="65">
        <f t="shared" ca="1" si="116"/>
        <v>0</v>
      </c>
      <c r="BM66" s="65">
        <f t="shared" ca="1" si="116"/>
        <v>0</v>
      </c>
      <c r="BN66" s="65">
        <f t="shared" ca="1" si="116"/>
        <v>0</v>
      </c>
      <c r="BO66" s="65">
        <f t="shared" ca="1" si="116"/>
        <v>0</v>
      </c>
      <c r="BP66" s="65">
        <f t="shared" ca="1" si="116"/>
        <v>0</v>
      </c>
      <c r="BQ66" s="65">
        <f t="shared" ca="1" si="116"/>
        <v>0</v>
      </c>
      <c r="BR66" s="65">
        <f t="shared" ca="1" si="116"/>
        <v>0</v>
      </c>
      <c r="BS66" s="65">
        <f t="shared" ca="1" si="116"/>
        <v>0</v>
      </c>
      <c r="BT66" s="65">
        <f t="shared" ca="1" si="116"/>
        <v>0</v>
      </c>
      <c r="BU66" s="65">
        <f t="shared" ca="1" si="116"/>
        <v>0</v>
      </c>
      <c r="BV66" s="65">
        <f t="shared" ca="1" si="116"/>
        <v>0</v>
      </c>
      <c r="BW66" s="65">
        <f t="shared" ca="1" si="116"/>
        <v>0</v>
      </c>
      <c r="BX66" s="65">
        <f t="shared" ca="1" si="116"/>
        <v>0</v>
      </c>
      <c r="BY66" s="65">
        <f t="shared" ca="1" si="116"/>
        <v>0</v>
      </c>
      <c r="BZ66" s="65">
        <f t="shared" ca="1" si="116"/>
        <v>0</v>
      </c>
      <c r="CA66" s="65">
        <f t="shared" ca="1" si="116"/>
        <v>0</v>
      </c>
      <c r="CB66" s="65">
        <f t="shared" ca="1" si="116"/>
        <v>0</v>
      </c>
      <c r="CC66" s="65">
        <f t="shared" ca="1" si="116"/>
        <v>0</v>
      </c>
      <c r="CD66" s="65">
        <f t="shared" ca="1" si="116"/>
        <v>0</v>
      </c>
      <c r="CE66" s="65">
        <f t="shared" ca="1" si="116"/>
        <v>30</v>
      </c>
      <c r="CF66" s="65">
        <f t="shared" ca="1" si="116"/>
        <v>0</v>
      </c>
    </row>
    <row r="67" spans="2:84" s="53" customFormat="1" ht="12" x14ac:dyDescent="0.25">
      <c r="B67" s="50">
        <f>ROW()</f>
        <v>67</v>
      </c>
      <c r="O67" s="56"/>
      <c r="P67" s="57"/>
      <c r="Q67" s="58"/>
      <c r="U67" s="62"/>
      <c r="W67" s="61"/>
      <c r="X67" s="65">
        <f t="shared" ca="1" si="113"/>
        <v>0</v>
      </c>
      <c r="Y67" s="65">
        <f t="shared" ca="1" si="111"/>
        <v>0</v>
      </c>
      <c r="Z67" s="65">
        <f t="shared" ca="1" si="111"/>
        <v>0</v>
      </c>
      <c r="AA67" s="65">
        <f t="shared" ca="1" si="111"/>
        <v>0</v>
      </c>
      <c r="AB67" s="65">
        <f t="shared" ca="1" si="111"/>
        <v>0</v>
      </c>
      <c r="AC67" s="65">
        <f t="shared" ca="1" si="111"/>
        <v>0</v>
      </c>
      <c r="AD67" s="65">
        <f t="shared" ca="1" si="111"/>
        <v>0</v>
      </c>
      <c r="AE67" s="65">
        <f t="shared" ca="1" si="111"/>
        <v>0</v>
      </c>
      <c r="AF67" s="65">
        <f t="shared" ca="1" si="111"/>
        <v>0</v>
      </c>
      <c r="AG67" s="65">
        <f t="shared" ca="1" si="111"/>
        <v>0</v>
      </c>
      <c r="AH67" s="65">
        <f t="shared" ca="1" si="111"/>
        <v>0</v>
      </c>
      <c r="AI67" s="65">
        <f t="shared" ca="1" si="111"/>
        <v>0</v>
      </c>
      <c r="AJ67" s="65">
        <f t="shared" ca="1" si="116"/>
        <v>0</v>
      </c>
      <c r="AK67" s="65">
        <f t="shared" ca="1" si="116"/>
        <v>0</v>
      </c>
      <c r="AL67" s="65">
        <f t="shared" ca="1" si="116"/>
        <v>0</v>
      </c>
      <c r="AM67" s="65">
        <f t="shared" ca="1" si="116"/>
        <v>0</v>
      </c>
      <c r="AN67" s="65">
        <f t="shared" ca="1" si="116"/>
        <v>0</v>
      </c>
      <c r="AO67" s="65">
        <f t="shared" ca="1" si="116"/>
        <v>0</v>
      </c>
      <c r="AP67" s="65">
        <f t="shared" ca="1" si="116"/>
        <v>0</v>
      </c>
      <c r="AQ67" s="65">
        <f t="shared" ca="1" si="116"/>
        <v>0</v>
      </c>
      <c r="AR67" s="65">
        <f t="shared" ca="1" si="116"/>
        <v>0</v>
      </c>
      <c r="AS67" s="65">
        <f t="shared" ca="1" si="116"/>
        <v>0</v>
      </c>
      <c r="AT67" s="65">
        <f t="shared" ca="1" si="116"/>
        <v>0</v>
      </c>
      <c r="AU67" s="65">
        <f t="shared" ca="1" si="116"/>
        <v>0</v>
      </c>
      <c r="AV67" s="65">
        <f t="shared" ca="1" si="116"/>
        <v>0</v>
      </c>
      <c r="AW67" s="65">
        <f t="shared" ca="1" si="116"/>
        <v>0</v>
      </c>
      <c r="AX67" s="65">
        <f t="shared" ca="1" si="116"/>
        <v>0</v>
      </c>
      <c r="AY67" s="65">
        <f t="shared" ca="1" si="116"/>
        <v>0</v>
      </c>
      <c r="AZ67" s="65">
        <f t="shared" ca="1" si="116"/>
        <v>0</v>
      </c>
      <c r="BA67" s="65">
        <f t="shared" ca="1" si="116"/>
        <v>0</v>
      </c>
      <c r="BB67" s="65">
        <f t="shared" ca="1" si="116"/>
        <v>0</v>
      </c>
      <c r="BC67" s="65">
        <f t="shared" ca="1" si="116"/>
        <v>0</v>
      </c>
      <c r="BD67" s="65">
        <f t="shared" ca="1" si="116"/>
        <v>0</v>
      </c>
      <c r="BE67" s="65">
        <f t="shared" ca="1" si="116"/>
        <v>0</v>
      </c>
      <c r="BF67" s="65">
        <f t="shared" ca="1" si="116"/>
        <v>0</v>
      </c>
      <c r="BG67" s="65">
        <f t="shared" ca="1" si="116"/>
        <v>0</v>
      </c>
      <c r="BH67" s="65">
        <f t="shared" ca="1" si="116"/>
        <v>0</v>
      </c>
      <c r="BI67" s="65">
        <f t="shared" ca="1" si="116"/>
        <v>0</v>
      </c>
      <c r="BJ67" s="65">
        <f t="shared" ca="1" si="116"/>
        <v>0</v>
      </c>
      <c r="BK67" s="65">
        <f t="shared" ca="1" si="116"/>
        <v>0</v>
      </c>
      <c r="BL67" s="65">
        <f t="shared" ca="1" si="116"/>
        <v>0</v>
      </c>
      <c r="BM67" s="65">
        <f t="shared" ca="1" si="116"/>
        <v>0</v>
      </c>
      <c r="BN67" s="65">
        <f t="shared" ca="1" si="116"/>
        <v>0</v>
      </c>
      <c r="BO67" s="65">
        <f t="shared" ca="1" si="116"/>
        <v>0</v>
      </c>
      <c r="BP67" s="65">
        <f t="shared" ca="1" si="116"/>
        <v>0</v>
      </c>
      <c r="BQ67" s="65">
        <f t="shared" ca="1" si="116"/>
        <v>0</v>
      </c>
      <c r="BR67" s="65">
        <f t="shared" ca="1" si="116"/>
        <v>0</v>
      </c>
      <c r="BS67" s="65">
        <f t="shared" ca="1" si="116"/>
        <v>0</v>
      </c>
      <c r="BT67" s="65">
        <f t="shared" ca="1" si="116"/>
        <v>0</v>
      </c>
      <c r="BU67" s="65">
        <f t="shared" ca="1" si="116"/>
        <v>0</v>
      </c>
      <c r="BV67" s="65">
        <f t="shared" ca="1" si="116"/>
        <v>0</v>
      </c>
      <c r="BW67" s="65">
        <f t="shared" ca="1" si="116"/>
        <v>0</v>
      </c>
      <c r="BX67" s="65">
        <f t="shared" ca="1" si="116"/>
        <v>0</v>
      </c>
      <c r="BY67" s="65">
        <f t="shared" ca="1" si="116"/>
        <v>0</v>
      </c>
      <c r="BZ67" s="65">
        <f t="shared" ca="1" si="116"/>
        <v>0</v>
      </c>
      <c r="CA67" s="65">
        <f t="shared" ca="1" si="116"/>
        <v>0</v>
      </c>
      <c r="CB67" s="65">
        <f t="shared" ca="1" si="116"/>
        <v>0</v>
      </c>
      <c r="CC67" s="65">
        <f t="shared" ca="1" si="116"/>
        <v>20</v>
      </c>
      <c r="CD67" s="65">
        <f t="shared" ca="1" si="116"/>
        <v>20</v>
      </c>
      <c r="CE67" s="65">
        <f t="shared" ca="1" si="116"/>
        <v>20</v>
      </c>
      <c r="CF67" s="65">
        <f t="shared" ca="1" si="116"/>
        <v>0</v>
      </c>
    </row>
    <row r="68" spans="2:84" s="53" customFormat="1" ht="12" x14ac:dyDescent="0.25">
      <c r="B68" s="50">
        <f>ROW()</f>
        <v>68</v>
      </c>
      <c r="O68" s="56"/>
      <c r="P68" s="57"/>
      <c r="Q68" s="58"/>
      <c r="U68" s="62"/>
      <c r="W68" s="61"/>
      <c r="X68" s="65">
        <f t="shared" ca="1" si="113"/>
        <v>0</v>
      </c>
      <c r="Y68" s="65">
        <f t="shared" ca="1" si="111"/>
        <v>0</v>
      </c>
      <c r="Z68" s="65">
        <f t="shared" ca="1" si="111"/>
        <v>0</v>
      </c>
      <c r="AA68" s="65">
        <f t="shared" ca="1" si="111"/>
        <v>0</v>
      </c>
      <c r="AB68" s="65">
        <f t="shared" ca="1" si="111"/>
        <v>0</v>
      </c>
      <c r="AC68" s="65">
        <f t="shared" ca="1" si="111"/>
        <v>0</v>
      </c>
      <c r="AD68" s="65">
        <f t="shared" ca="1" si="111"/>
        <v>0</v>
      </c>
      <c r="AE68" s="65">
        <f t="shared" ca="1" si="111"/>
        <v>0</v>
      </c>
      <c r="AF68" s="65">
        <f t="shared" ca="1" si="111"/>
        <v>0</v>
      </c>
      <c r="AG68" s="65">
        <f t="shared" ca="1" si="111"/>
        <v>0</v>
      </c>
      <c r="AH68" s="65">
        <f t="shared" ca="1" si="111"/>
        <v>0</v>
      </c>
      <c r="AI68" s="65">
        <f t="shared" ref="Y68:AI90" ca="1" si="117">SUMIFS(INDIRECT("Prcsses!"&amp;ADDRESS($B68,$X$2)&amp;":"&amp;ADDRESS($B68,$X$2-1+$P$8)),INDIRECT("Prcsses!"&amp;ADDRESS($B$8,$X$2)&amp;":"&amp;ADDRESS($B$8,$X$2-1+$P$8)),AI$8)</f>
        <v>0</v>
      </c>
      <c r="AJ68" s="65">
        <f t="shared" ca="1" si="116"/>
        <v>0</v>
      </c>
      <c r="AK68" s="65">
        <f t="shared" ca="1" si="116"/>
        <v>0</v>
      </c>
      <c r="AL68" s="65">
        <f t="shared" ca="1" si="116"/>
        <v>0</v>
      </c>
      <c r="AM68" s="65">
        <f t="shared" ca="1" si="116"/>
        <v>0</v>
      </c>
      <c r="AN68" s="65">
        <f t="shared" ca="1" si="116"/>
        <v>0</v>
      </c>
      <c r="AO68" s="65">
        <f t="shared" ca="1" si="116"/>
        <v>0</v>
      </c>
      <c r="AP68" s="65">
        <f t="shared" ca="1" si="116"/>
        <v>0</v>
      </c>
      <c r="AQ68" s="65">
        <f t="shared" ca="1" si="116"/>
        <v>0</v>
      </c>
      <c r="AR68" s="65">
        <f t="shared" ca="1" si="116"/>
        <v>0</v>
      </c>
      <c r="AS68" s="65">
        <f t="shared" ca="1" si="116"/>
        <v>0</v>
      </c>
      <c r="AT68" s="65">
        <f t="shared" ca="1" si="116"/>
        <v>0</v>
      </c>
      <c r="AU68" s="65">
        <f t="shared" ca="1" si="116"/>
        <v>0</v>
      </c>
      <c r="AV68" s="65">
        <f t="shared" ca="1" si="116"/>
        <v>0</v>
      </c>
      <c r="AW68" s="65">
        <f t="shared" ca="1" si="116"/>
        <v>0</v>
      </c>
      <c r="AX68" s="65">
        <f t="shared" ca="1" si="116"/>
        <v>0</v>
      </c>
      <c r="AY68" s="65">
        <f t="shared" ca="1" si="116"/>
        <v>0</v>
      </c>
      <c r="AZ68" s="65">
        <f t="shared" ca="1" si="116"/>
        <v>0</v>
      </c>
      <c r="BA68" s="65">
        <f t="shared" ca="1" si="116"/>
        <v>0</v>
      </c>
      <c r="BB68" s="65">
        <f t="shared" ca="1" si="116"/>
        <v>0</v>
      </c>
      <c r="BC68" s="65">
        <f t="shared" ref="AJ68:CF73" ca="1" si="118">SUMIFS(INDIRECT("Prcsses!"&amp;ADDRESS($B68,$X$2)&amp;":"&amp;ADDRESS($B68,$X$2-1+$P$8)),INDIRECT("Prcsses!"&amp;ADDRESS($B$8,$X$2)&amp;":"&amp;ADDRESS($B$8,$X$2-1+$P$8)),BC$8)</f>
        <v>0</v>
      </c>
      <c r="BD68" s="65">
        <f t="shared" ca="1" si="118"/>
        <v>0</v>
      </c>
      <c r="BE68" s="65">
        <f t="shared" ca="1" si="118"/>
        <v>0</v>
      </c>
      <c r="BF68" s="65">
        <f t="shared" ca="1" si="118"/>
        <v>0</v>
      </c>
      <c r="BG68" s="65">
        <f t="shared" ca="1" si="118"/>
        <v>0</v>
      </c>
      <c r="BH68" s="65">
        <f t="shared" ca="1" si="118"/>
        <v>0</v>
      </c>
      <c r="BI68" s="65">
        <f t="shared" ca="1" si="118"/>
        <v>0</v>
      </c>
      <c r="BJ68" s="65">
        <f t="shared" ca="1" si="118"/>
        <v>0</v>
      </c>
      <c r="BK68" s="65">
        <f t="shared" ca="1" si="118"/>
        <v>0</v>
      </c>
      <c r="BL68" s="65">
        <f t="shared" ca="1" si="118"/>
        <v>0</v>
      </c>
      <c r="BM68" s="65">
        <f t="shared" ca="1" si="118"/>
        <v>0</v>
      </c>
      <c r="BN68" s="65">
        <f t="shared" ca="1" si="118"/>
        <v>0</v>
      </c>
      <c r="BO68" s="65">
        <f t="shared" ca="1" si="118"/>
        <v>0</v>
      </c>
      <c r="BP68" s="65">
        <f t="shared" ca="1" si="118"/>
        <v>0</v>
      </c>
      <c r="BQ68" s="65">
        <f t="shared" ca="1" si="118"/>
        <v>0</v>
      </c>
      <c r="BR68" s="65">
        <f t="shared" ca="1" si="118"/>
        <v>0</v>
      </c>
      <c r="BS68" s="65">
        <f t="shared" ca="1" si="118"/>
        <v>0</v>
      </c>
      <c r="BT68" s="65">
        <f t="shared" ca="1" si="118"/>
        <v>0</v>
      </c>
      <c r="BU68" s="65">
        <f t="shared" ca="1" si="118"/>
        <v>0</v>
      </c>
      <c r="BV68" s="65">
        <f t="shared" ca="1" si="118"/>
        <v>0</v>
      </c>
      <c r="BW68" s="65">
        <f t="shared" ca="1" si="118"/>
        <v>0</v>
      </c>
      <c r="BX68" s="65">
        <f t="shared" ca="1" si="118"/>
        <v>0</v>
      </c>
      <c r="BY68" s="65">
        <f t="shared" ca="1" si="118"/>
        <v>0</v>
      </c>
      <c r="BZ68" s="65">
        <f t="shared" ca="1" si="118"/>
        <v>0</v>
      </c>
      <c r="CA68" s="65">
        <f t="shared" ca="1" si="118"/>
        <v>0</v>
      </c>
      <c r="CB68" s="65">
        <f t="shared" ca="1" si="118"/>
        <v>0</v>
      </c>
      <c r="CC68" s="65">
        <f t="shared" ca="1" si="118"/>
        <v>0</v>
      </c>
      <c r="CD68" s="65">
        <f t="shared" ca="1" si="118"/>
        <v>0</v>
      </c>
      <c r="CE68" s="65">
        <f t="shared" ca="1" si="118"/>
        <v>0</v>
      </c>
      <c r="CF68" s="65">
        <f t="shared" ca="1" si="118"/>
        <v>0</v>
      </c>
    </row>
    <row r="69" spans="2:84" s="53" customFormat="1" ht="12" x14ac:dyDescent="0.25">
      <c r="B69" s="50">
        <f>ROW()</f>
        <v>69</v>
      </c>
      <c r="O69" s="56"/>
      <c r="P69" s="57"/>
      <c r="Q69" s="58"/>
      <c r="U69" s="62"/>
      <c r="W69" s="61"/>
      <c r="X69" s="65">
        <f t="shared" ca="1" si="113"/>
        <v>0</v>
      </c>
      <c r="Y69" s="65">
        <f t="shared" ca="1" si="117"/>
        <v>0</v>
      </c>
      <c r="Z69" s="65">
        <f t="shared" ca="1" si="117"/>
        <v>0</v>
      </c>
      <c r="AA69" s="65">
        <f t="shared" ca="1" si="117"/>
        <v>0</v>
      </c>
      <c r="AB69" s="65">
        <f t="shared" ca="1" si="117"/>
        <v>0</v>
      </c>
      <c r="AC69" s="65">
        <f t="shared" ca="1" si="117"/>
        <v>0</v>
      </c>
      <c r="AD69" s="65">
        <f t="shared" ca="1" si="117"/>
        <v>0</v>
      </c>
      <c r="AE69" s="65">
        <f t="shared" ca="1" si="117"/>
        <v>0</v>
      </c>
      <c r="AF69" s="65">
        <f t="shared" ca="1" si="117"/>
        <v>0</v>
      </c>
      <c r="AG69" s="65">
        <f t="shared" ca="1" si="117"/>
        <v>0</v>
      </c>
      <c r="AH69" s="65">
        <f t="shared" ca="1" si="117"/>
        <v>0</v>
      </c>
      <c r="AI69" s="65">
        <f t="shared" ca="1" si="117"/>
        <v>0</v>
      </c>
      <c r="AJ69" s="65">
        <f t="shared" ca="1" si="118"/>
        <v>0</v>
      </c>
      <c r="AK69" s="65">
        <f t="shared" ca="1" si="118"/>
        <v>0</v>
      </c>
      <c r="AL69" s="65">
        <f t="shared" ca="1" si="118"/>
        <v>0</v>
      </c>
      <c r="AM69" s="65">
        <f t="shared" ca="1" si="118"/>
        <v>0</v>
      </c>
      <c r="AN69" s="65">
        <f t="shared" ca="1" si="118"/>
        <v>0</v>
      </c>
      <c r="AO69" s="65">
        <f t="shared" ca="1" si="118"/>
        <v>0</v>
      </c>
      <c r="AP69" s="65">
        <f t="shared" ca="1" si="118"/>
        <v>0</v>
      </c>
      <c r="AQ69" s="65">
        <f t="shared" ca="1" si="118"/>
        <v>0</v>
      </c>
      <c r="AR69" s="65">
        <f t="shared" ca="1" si="118"/>
        <v>0</v>
      </c>
      <c r="AS69" s="65">
        <f t="shared" ca="1" si="118"/>
        <v>0</v>
      </c>
      <c r="AT69" s="65">
        <f t="shared" ca="1" si="118"/>
        <v>0</v>
      </c>
      <c r="AU69" s="65">
        <f t="shared" ca="1" si="118"/>
        <v>0</v>
      </c>
      <c r="AV69" s="65">
        <f t="shared" ca="1" si="118"/>
        <v>0</v>
      </c>
      <c r="AW69" s="65">
        <f t="shared" ca="1" si="118"/>
        <v>0</v>
      </c>
      <c r="AX69" s="65">
        <f t="shared" ca="1" si="118"/>
        <v>0</v>
      </c>
      <c r="AY69" s="65">
        <f t="shared" ca="1" si="118"/>
        <v>0</v>
      </c>
      <c r="AZ69" s="65">
        <f t="shared" ca="1" si="118"/>
        <v>0</v>
      </c>
      <c r="BA69" s="65">
        <f t="shared" ca="1" si="118"/>
        <v>0</v>
      </c>
      <c r="BB69" s="65">
        <f t="shared" ca="1" si="118"/>
        <v>0</v>
      </c>
      <c r="BC69" s="65">
        <f t="shared" ca="1" si="118"/>
        <v>0</v>
      </c>
      <c r="BD69" s="65">
        <f t="shared" ca="1" si="118"/>
        <v>0</v>
      </c>
      <c r="BE69" s="65">
        <f t="shared" ca="1" si="118"/>
        <v>0</v>
      </c>
      <c r="BF69" s="65">
        <f t="shared" ca="1" si="118"/>
        <v>0</v>
      </c>
      <c r="BG69" s="65">
        <f t="shared" ca="1" si="118"/>
        <v>0</v>
      </c>
      <c r="BH69" s="65">
        <f t="shared" ca="1" si="118"/>
        <v>0</v>
      </c>
      <c r="BI69" s="65">
        <f t="shared" ca="1" si="118"/>
        <v>0</v>
      </c>
      <c r="BJ69" s="65">
        <f t="shared" ca="1" si="118"/>
        <v>0</v>
      </c>
      <c r="BK69" s="65">
        <f t="shared" ca="1" si="118"/>
        <v>0</v>
      </c>
      <c r="BL69" s="65">
        <f t="shared" ca="1" si="118"/>
        <v>0</v>
      </c>
      <c r="BM69" s="65">
        <f t="shared" ca="1" si="118"/>
        <v>0</v>
      </c>
      <c r="BN69" s="65">
        <f t="shared" ca="1" si="118"/>
        <v>0</v>
      </c>
      <c r="BO69" s="65">
        <f t="shared" ca="1" si="118"/>
        <v>0</v>
      </c>
      <c r="BP69" s="65">
        <f t="shared" ca="1" si="118"/>
        <v>0</v>
      </c>
      <c r="BQ69" s="65">
        <f t="shared" ca="1" si="118"/>
        <v>0</v>
      </c>
      <c r="BR69" s="65">
        <f t="shared" ca="1" si="118"/>
        <v>0</v>
      </c>
      <c r="BS69" s="65">
        <f t="shared" ca="1" si="118"/>
        <v>0</v>
      </c>
      <c r="BT69" s="65">
        <f t="shared" ca="1" si="118"/>
        <v>0</v>
      </c>
      <c r="BU69" s="65">
        <f t="shared" ca="1" si="118"/>
        <v>0</v>
      </c>
      <c r="BV69" s="65">
        <f t="shared" ca="1" si="118"/>
        <v>0</v>
      </c>
      <c r="BW69" s="65">
        <f t="shared" ca="1" si="118"/>
        <v>0</v>
      </c>
      <c r="BX69" s="65">
        <f t="shared" ca="1" si="118"/>
        <v>0</v>
      </c>
      <c r="BY69" s="65">
        <f t="shared" ca="1" si="118"/>
        <v>0</v>
      </c>
      <c r="BZ69" s="65">
        <f t="shared" ca="1" si="118"/>
        <v>0</v>
      </c>
      <c r="CA69" s="65">
        <f t="shared" ca="1" si="118"/>
        <v>0</v>
      </c>
      <c r="CB69" s="65">
        <f t="shared" ca="1" si="118"/>
        <v>0</v>
      </c>
      <c r="CC69" s="65">
        <f t="shared" ca="1" si="118"/>
        <v>0</v>
      </c>
      <c r="CD69" s="65">
        <f t="shared" ca="1" si="118"/>
        <v>0</v>
      </c>
      <c r="CE69" s="65">
        <f t="shared" ca="1" si="118"/>
        <v>0</v>
      </c>
      <c r="CF69" s="65">
        <f t="shared" ca="1" si="118"/>
        <v>0</v>
      </c>
    </row>
    <row r="70" spans="2:84" s="53" customFormat="1" ht="12" x14ac:dyDescent="0.25">
      <c r="B70" s="50">
        <f>ROW()</f>
        <v>70</v>
      </c>
      <c r="O70" s="56"/>
      <c r="P70" s="57"/>
      <c r="Q70" s="58"/>
      <c r="U70" s="62"/>
      <c r="W70" s="61"/>
      <c r="X70" s="65">
        <f t="shared" ca="1" si="113"/>
        <v>0</v>
      </c>
      <c r="Y70" s="65">
        <f t="shared" ca="1" si="117"/>
        <v>0</v>
      </c>
      <c r="Z70" s="65">
        <f t="shared" ca="1" si="117"/>
        <v>0</v>
      </c>
      <c r="AA70" s="65">
        <f t="shared" ca="1" si="117"/>
        <v>0</v>
      </c>
      <c r="AB70" s="65">
        <f t="shared" ca="1" si="117"/>
        <v>0</v>
      </c>
      <c r="AC70" s="65">
        <f t="shared" ca="1" si="117"/>
        <v>0</v>
      </c>
      <c r="AD70" s="65">
        <f t="shared" ca="1" si="117"/>
        <v>0</v>
      </c>
      <c r="AE70" s="65">
        <f t="shared" ca="1" si="117"/>
        <v>0</v>
      </c>
      <c r="AF70" s="65">
        <f t="shared" ca="1" si="117"/>
        <v>0</v>
      </c>
      <c r="AG70" s="65">
        <f t="shared" ca="1" si="117"/>
        <v>0</v>
      </c>
      <c r="AH70" s="65">
        <f t="shared" ca="1" si="117"/>
        <v>0</v>
      </c>
      <c r="AI70" s="65">
        <f t="shared" ca="1" si="117"/>
        <v>0</v>
      </c>
      <c r="AJ70" s="65">
        <f t="shared" ca="1" si="118"/>
        <v>0</v>
      </c>
      <c r="AK70" s="65">
        <f t="shared" ca="1" si="118"/>
        <v>0</v>
      </c>
      <c r="AL70" s="65">
        <f t="shared" ca="1" si="118"/>
        <v>0</v>
      </c>
      <c r="AM70" s="65">
        <f t="shared" ca="1" si="118"/>
        <v>0</v>
      </c>
      <c r="AN70" s="65">
        <f t="shared" ca="1" si="118"/>
        <v>0</v>
      </c>
      <c r="AO70" s="65">
        <f t="shared" ca="1" si="118"/>
        <v>0</v>
      </c>
      <c r="AP70" s="65">
        <f t="shared" ca="1" si="118"/>
        <v>0</v>
      </c>
      <c r="AQ70" s="65">
        <f t="shared" ca="1" si="118"/>
        <v>0</v>
      </c>
      <c r="AR70" s="65">
        <f t="shared" ca="1" si="118"/>
        <v>0</v>
      </c>
      <c r="AS70" s="65">
        <f t="shared" ca="1" si="118"/>
        <v>0</v>
      </c>
      <c r="AT70" s="65">
        <f t="shared" ca="1" si="118"/>
        <v>0</v>
      </c>
      <c r="AU70" s="65">
        <f t="shared" ca="1" si="118"/>
        <v>0</v>
      </c>
      <c r="AV70" s="65">
        <f t="shared" ca="1" si="118"/>
        <v>0</v>
      </c>
      <c r="AW70" s="65">
        <f t="shared" ca="1" si="118"/>
        <v>0</v>
      </c>
      <c r="AX70" s="65">
        <f t="shared" ca="1" si="118"/>
        <v>0</v>
      </c>
      <c r="AY70" s="65">
        <f t="shared" ca="1" si="118"/>
        <v>0</v>
      </c>
      <c r="AZ70" s="65">
        <f t="shared" ca="1" si="118"/>
        <v>0</v>
      </c>
      <c r="BA70" s="65">
        <f t="shared" ca="1" si="118"/>
        <v>0</v>
      </c>
      <c r="BB70" s="65">
        <f t="shared" ca="1" si="118"/>
        <v>0</v>
      </c>
      <c r="BC70" s="65">
        <f t="shared" ca="1" si="118"/>
        <v>0</v>
      </c>
      <c r="BD70" s="65">
        <f t="shared" ca="1" si="118"/>
        <v>0</v>
      </c>
      <c r="BE70" s="65">
        <f t="shared" ca="1" si="118"/>
        <v>0</v>
      </c>
      <c r="BF70" s="65">
        <f t="shared" ca="1" si="118"/>
        <v>0</v>
      </c>
      <c r="BG70" s="65">
        <f t="shared" ca="1" si="118"/>
        <v>0</v>
      </c>
      <c r="BH70" s="65">
        <f t="shared" ca="1" si="118"/>
        <v>0</v>
      </c>
      <c r="BI70" s="65">
        <f t="shared" ca="1" si="118"/>
        <v>0</v>
      </c>
      <c r="BJ70" s="65">
        <f t="shared" ca="1" si="118"/>
        <v>0</v>
      </c>
      <c r="BK70" s="65">
        <f t="shared" ca="1" si="118"/>
        <v>0</v>
      </c>
      <c r="BL70" s="65">
        <f t="shared" ca="1" si="118"/>
        <v>0</v>
      </c>
      <c r="BM70" s="65">
        <f t="shared" ca="1" si="118"/>
        <v>0</v>
      </c>
      <c r="BN70" s="65">
        <f t="shared" ca="1" si="118"/>
        <v>0</v>
      </c>
      <c r="BO70" s="65">
        <f t="shared" ca="1" si="118"/>
        <v>0</v>
      </c>
      <c r="BP70" s="65">
        <f t="shared" ca="1" si="118"/>
        <v>0</v>
      </c>
      <c r="BQ70" s="65">
        <f t="shared" ca="1" si="118"/>
        <v>0</v>
      </c>
      <c r="BR70" s="65">
        <f t="shared" ca="1" si="118"/>
        <v>0</v>
      </c>
      <c r="BS70" s="65">
        <f t="shared" ca="1" si="118"/>
        <v>0</v>
      </c>
      <c r="BT70" s="65">
        <f t="shared" ca="1" si="118"/>
        <v>0</v>
      </c>
      <c r="BU70" s="65">
        <f t="shared" ca="1" si="118"/>
        <v>0</v>
      </c>
      <c r="BV70" s="65">
        <f t="shared" ca="1" si="118"/>
        <v>0</v>
      </c>
      <c r="BW70" s="65">
        <f t="shared" ca="1" si="118"/>
        <v>0</v>
      </c>
      <c r="BX70" s="65">
        <f t="shared" ca="1" si="118"/>
        <v>0</v>
      </c>
      <c r="BY70" s="65">
        <f t="shared" ca="1" si="118"/>
        <v>0</v>
      </c>
      <c r="BZ70" s="65">
        <f t="shared" ca="1" si="118"/>
        <v>0</v>
      </c>
      <c r="CA70" s="65">
        <f t="shared" ca="1" si="118"/>
        <v>25</v>
      </c>
      <c r="CB70" s="65">
        <f t="shared" ca="1" si="118"/>
        <v>50</v>
      </c>
      <c r="CC70" s="65">
        <f t="shared" ca="1" si="118"/>
        <v>120</v>
      </c>
      <c r="CD70" s="65">
        <f t="shared" ca="1" si="118"/>
        <v>235</v>
      </c>
      <c r="CE70" s="65">
        <f t="shared" ca="1" si="118"/>
        <v>610</v>
      </c>
      <c r="CF70" s="65">
        <f t="shared" ca="1" si="118"/>
        <v>0</v>
      </c>
    </row>
    <row r="71" spans="2:84" s="53" customFormat="1" ht="12" x14ac:dyDescent="0.25">
      <c r="B71" s="50">
        <f>ROW()</f>
        <v>71</v>
      </c>
      <c r="O71" s="56"/>
      <c r="P71" s="57"/>
      <c r="Q71" s="58"/>
      <c r="U71" s="62"/>
      <c r="W71" s="61"/>
      <c r="X71" s="65">
        <f t="shared" ca="1" si="113"/>
        <v>0</v>
      </c>
      <c r="Y71" s="65">
        <f t="shared" ca="1" si="117"/>
        <v>0</v>
      </c>
      <c r="Z71" s="65">
        <f t="shared" ca="1" si="117"/>
        <v>0</v>
      </c>
      <c r="AA71" s="65">
        <f t="shared" ca="1" si="117"/>
        <v>0</v>
      </c>
      <c r="AB71" s="65">
        <f t="shared" ca="1" si="117"/>
        <v>0</v>
      </c>
      <c r="AC71" s="65">
        <f t="shared" ca="1" si="117"/>
        <v>0</v>
      </c>
      <c r="AD71" s="65">
        <f t="shared" ca="1" si="117"/>
        <v>0</v>
      </c>
      <c r="AE71" s="65">
        <f t="shared" ca="1" si="117"/>
        <v>0</v>
      </c>
      <c r="AF71" s="65">
        <f t="shared" ca="1" si="117"/>
        <v>0</v>
      </c>
      <c r="AG71" s="65">
        <f t="shared" ca="1" si="117"/>
        <v>0</v>
      </c>
      <c r="AH71" s="65">
        <f t="shared" ca="1" si="117"/>
        <v>0</v>
      </c>
      <c r="AI71" s="65">
        <f t="shared" ca="1" si="117"/>
        <v>0</v>
      </c>
      <c r="AJ71" s="65">
        <f t="shared" ca="1" si="118"/>
        <v>0</v>
      </c>
      <c r="AK71" s="65">
        <f t="shared" ca="1" si="118"/>
        <v>0</v>
      </c>
      <c r="AL71" s="65">
        <f t="shared" ca="1" si="118"/>
        <v>0</v>
      </c>
      <c r="AM71" s="65">
        <f t="shared" ca="1" si="118"/>
        <v>0</v>
      </c>
      <c r="AN71" s="65">
        <f t="shared" ca="1" si="118"/>
        <v>0</v>
      </c>
      <c r="AO71" s="65">
        <f t="shared" ca="1" si="118"/>
        <v>0</v>
      </c>
      <c r="AP71" s="65">
        <f t="shared" ca="1" si="118"/>
        <v>0</v>
      </c>
      <c r="AQ71" s="65">
        <f t="shared" ca="1" si="118"/>
        <v>0</v>
      </c>
      <c r="AR71" s="65">
        <f t="shared" ca="1" si="118"/>
        <v>0</v>
      </c>
      <c r="AS71" s="65">
        <f t="shared" ca="1" si="118"/>
        <v>0</v>
      </c>
      <c r="AT71" s="65">
        <f t="shared" ca="1" si="118"/>
        <v>0</v>
      </c>
      <c r="AU71" s="65">
        <f t="shared" ca="1" si="118"/>
        <v>0</v>
      </c>
      <c r="AV71" s="65">
        <f t="shared" ca="1" si="118"/>
        <v>0</v>
      </c>
      <c r="AW71" s="65">
        <f t="shared" ca="1" si="118"/>
        <v>0</v>
      </c>
      <c r="AX71" s="65">
        <f t="shared" ca="1" si="118"/>
        <v>0</v>
      </c>
      <c r="AY71" s="65">
        <f t="shared" ca="1" si="118"/>
        <v>0</v>
      </c>
      <c r="AZ71" s="65">
        <f t="shared" ca="1" si="118"/>
        <v>0</v>
      </c>
      <c r="BA71" s="65">
        <f t="shared" ca="1" si="118"/>
        <v>0</v>
      </c>
      <c r="BB71" s="65">
        <f t="shared" ca="1" si="118"/>
        <v>0</v>
      </c>
      <c r="BC71" s="65">
        <f t="shared" ca="1" si="118"/>
        <v>0</v>
      </c>
      <c r="BD71" s="65">
        <f t="shared" ca="1" si="118"/>
        <v>0</v>
      </c>
      <c r="BE71" s="65">
        <f t="shared" ca="1" si="118"/>
        <v>0</v>
      </c>
      <c r="BF71" s="65">
        <f t="shared" ca="1" si="118"/>
        <v>0</v>
      </c>
      <c r="BG71" s="65">
        <f t="shared" ca="1" si="118"/>
        <v>0</v>
      </c>
      <c r="BH71" s="65">
        <f t="shared" ca="1" si="118"/>
        <v>0</v>
      </c>
      <c r="BI71" s="65">
        <f t="shared" ca="1" si="118"/>
        <v>0</v>
      </c>
      <c r="BJ71" s="65">
        <f t="shared" ca="1" si="118"/>
        <v>0</v>
      </c>
      <c r="BK71" s="65">
        <f t="shared" ca="1" si="118"/>
        <v>0</v>
      </c>
      <c r="BL71" s="65">
        <f t="shared" ca="1" si="118"/>
        <v>0</v>
      </c>
      <c r="BM71" s="65">
        <f t="shared" ca="1" si="118"/>
        <v>0</v>
      </c>
      <c r="BN71" s="65">
        <f t="shared" ca="1" si="118"/>
        <v>0</v>
      </c>
      <c r="BO71" s="65">
        <f t="shared" ca="1" si="118"/>
        <v>0</v>
      </c>
      <c r="BP71" s="65">
        <f t="shared" ca="1" si="118"/>
        <v>0</v>
      </c>
      <c r="BQ71" s="65">
        <f t="shared" ca="1" si="118"/>
        <v>0</v>
      </c>
      <c r="BR71" s="65">
        <f t="shared" ca="1" si="118"/>
        <v>0</v>
      </c>
      <c r="BS71" s="65">
        <f t="shared" ca="1" si="118"/>
        <v>0</v>
      </c>
      <c r="BT71" s="65">
        <f t="shared" ca="1" si="118"/>
        <v>0</v>
      </c>
      <c r="BU71" s="65">
        <f t="shared" ca="1" si="118"/>
        <v>0</v>
      </c>
      <c r="BV71" s="65">
        <f t="shared" ca="1" si="118"/>
        <v>0</v>
      </c>
      <c r="BW71" s="65">
        <f t="shared" ca="1" si="118"/>
        <v>0</v>
      </c>
      <c r="BX71" s="65">
        <f t="shared" ca="1" si="118"/>
        <v>0</v>
      </c>
      <c r="BY71" s="65">
        <f t="shared" ca="1" si="118"/>
        <v>0</v>
      </c>
      <c r="BZ71" s="65">
        <f t="shared" ca="1" si="118"/>
        <v>0</v>
      </c>
      <c r="CA71" s="65">
        <f t="shared" ca="1" si="118"/>
        <v>0</v>
      </c>
      <c r="CB71" s="65">
        <f t="shared" ca="1" si="118"/>
        <v>0</v>
      </c>
      <c r="CC71" s="65">
        <f t="shared" ca="1" si="118"/>
        <v>0</v>
      </c>
      <c r="CD71" s="65">
        <f t="shared" ca="1" si="118"/>
        <v>75</v>
      </c>
      <c r="CE71" s="65">
        <f t="shared" ca="1" si="118"/>
        <v>75</v>
      </c>
      <c r="CF71" s="65">
        <f t="shared" ca="1" si="118"/>
        <v>0</v>
      </c>
    </row>
    <row r="72" spans="2:84" s="53" customFormat="1" ht="12" x14ac:dyDescent="0.25">
      <c r="B72" s="50">
        <f>ROW()</f>
        <v>72</v>
      </c>
      <c r="O72" s="56"/>
      <c r="P72" s="57"/>
      <c r="Q72" s="58"/>
      <c r="U72" s="62"/>
      <c r="W72" s="61"/>
      <c r="X72" s="65">
        <f t="shared" ca="1" si="113"/>
        <v>0</v>
      </c>
      <c r="Y72" s="65">
        <f t="shared" ca="1" si="117"/>
        <v>0</v>
      </c>
      <c r="Z72" s="65">
        <f t="shared" ca="1" si="117"/>
        <v>0</v>
      </c>
      <c r="AA72" s="65">
        <f t="shared" ca="1" si="117"/>
        <v>0</v>
      </c>
      <c r="AB72" s="65">
        <f t="shared" ca="1" si="117"/>
        <v>0</v>
      </c>
      <c r="AC72" s="65">
        <f t="shared" ca="1" si="117"/>
        <v>0</v>
      </c>
      <c r="AD72" s="65">
        <f t="shared" ca="1" si="117"/>
        <v>0</v>
      </c>
      <c r="AE72" s="65">
        <f t="shared" ca="1" si="117"/>
        <v>0</v>
      </c>
      <c r="AF72" s="65">
        <f t="shared" ca="1" si="117"/>
        <v>0</v>
      </c>
      <c r="AG72" s="65">
        <f t="shared" ca="1" si="117"/>
        <v>0</v>
      </c>
      <c r="AH72" s="65">
        <f t="shared" ca="1" si="117"/>
        <v>0</v>
      </c>
      <c r="AI72" s="65">
        <f t="shared" ca="1" si="117"/>
        <v>0</v>
      </c>
      <c r="AJ72" s="65">
        <f t="shared" ca="1" si="118"/>
        <v>0</v>
      </c>
      <c r="AK72" s="65">
        <f t="shared" ca="1" si="118"/>
        <v>0</v>
      </c>
      <c r="AL72" s="65">
        <f t="shared" ca="1" si="118"/>
        <v>0</v>
      </c>
      <c r="AM72" s="65">
        <f t="shared" ca="1" si="118"/>
        <v>0</v>
      </c>
      <c r="AN72" s="65">
        <f t="shared" ca="1" si="118"/>
        <v>0</v>
      </c>
      <c r="AO72" s="65">
        <f t="shared" ca="1" si="118"/>
        <v>0</v>
      </c>
      <c r="AP72" s="65">
        <f t="shared" ca="1" si="118"/>
        <v>0</v>
      </c>
      <c r="AQ72" s="65">
        <f t="shared" ca="1" si="118"/>
        <v>0</v>
      </c>
      <c r="AR72" s="65">
        <f t="shared" ca="1" si="118"/>
        <v>0</v>
      </c>
      <c r="AS72" s="65">
        <f t="shared" ca="1" si="118"/>
        <v>0</v>
      </c>
      <c r="AT72" s="65">
        <f t="shared" ca="1" si="118"/>
        <v>0</v>
      </c>
      <c r="AU72" s="65">
        <f t="shared" ca="1" si="118"/>
        <v>0</v>
      </c>
      <c r="AV72" s="65">
        <f t="shared" ca="1" si="118"/>
        <v>0</v>
      </c>
      <c r="AW72" s="65">
        <f t="shared" ca="1" si="118"/>
        <v>0</v>
      </c>
      <c r="AX72" s="65">
        <f t="shared" ca="1" si="118"/>
        <v>0</v>
      </c>
      <c r="AY72" s="65">
        <f t="shared" ca="1" si="118"/>
        <v>0</v>
      </c>
      <c r="AZ72" s="65">
        <f t="shared" ca="1" si="118"/>
        <v>0</v>
      </c>
      <c r="BA72" s="65">
        <f t="shared" ca="1" si="118"/>
        <v>0</v>
      </c>
      <c r="BB72" s="65">
        <f t="shared" ca="1" si="118"/>
        <v>0</v>
      </c>
      <c r="BC72" s="65">
        <f t="shared" ca="1" si="118"/>
        <v>0</v>
      </c>
      <c r="BD72" s="65">
        <f t="shared" ca="1" si="118"/>
        <v>0</v>
      </c>
      <c r="BE72" s="65">
        <f t="shared" ca="1" si="118"/>
        <v>0</v>
      </c>
      <c r="BF72" s="65">
        <f t="shared" ca="1" si="118"/>
        <v>0</v>
      </c>
      <c r="BG72" s="65">
        <f t="shared" ca="1" si="118"/>
        <v>0</v>
      </c>
      <c r="BH72" s="65">
        <f t="shared" ca="1" si="118"/>
        <v>0</v>
      </c>
      <c r="BI72" s="65">
        <f t="shared" ca="1" si="118"/>
        <v>0</v>
      </c>
      <c r="BJ72" s="65">
        <f t="shared" ca="1" si="118"/>
        <v>0</v>
      </c>
      <c r="BK72" s="65">
        <f t="shared" ca="1" si="118"/>
        <v>0</v>
      </c>
      <c r="BL72" s="65">
        <f t="shared" ca="1" si="118"/>
        <v>0</v>
      </c>
      <c r="BM72" s="65">
        <f t="shared" ca="1" si="118"/>
        <v>0</v>
      </c>
      <c r="BN72" s="65">
        <f t="shared" ca="1" si="118"/>
        <v>0</v>
      </c>
      <c r="BO72" s="65">
        <f t="shared" ca="1" si="118"/>
        <v>0</v>
      </c>
      <c r="BP72" s="65">
        <f t="shared" ca="1" si="118"/>
        <v>0</v>
      </c>
      <c r="BQ72" s="65">
        <f t="shared" ca="1" si="118"/>
        <v>0</v>
      </c>
      <c r="BR72" s="65">
        <f t="shared" ca="1" si="118"/>
        <v>0</v>
      </c>
      <c r="BS72" s="65">
        <f t="shared" ca="1" si="118"/>
        <v>0</v>
      </c>
      <c r="BT72" s="65">
        <f t="shared" ca="1" si="118"/>
        <v>0</v>
      </c>
      <c r="BU72" s="65">
        <f t="shared" ca="1" si="118"/>
        <v>0</v>
      </c>
      <c r="BV72" s="65">
        <f t="shared" ca="1" si="118"/>
        <v>0</v>
      </c>
      <c r="BW72" s="65">
        <f t="shared" ca="1" si="118"/>
        <v>0</v>
      </c>
      <c r="BX72" s="65">
        <f t="shared" ca="1" si="118"/>
        <v>0</v>
      </c>
      <c r="BY72" s="65">
        <f t="shared" ca="1" si="118"/>
        <v>0</v>
      </c>
      <c r="BZ72" s="65">
        <f t="shared" ca="1" si="118"/>
        <v>0</v>
      </c>
      <c r="CA72" s="65">
        <f t="shared" ca="1" si="118"/>
        <v>25</v>
      </c>
      <c r="CB72" s="65">
        <f t="shared" ca="1" si="118"/>
        <v>50</v>
      </c>
      <c r="CC72" s="65">
        <f t="shared" ca="1" si="118"/>
        <v>50</v>
      </c>
      <c r="CD72" s="65">
        <f t="shared" ca="1" si="118"/>
        <v>25</v>
      </c>
      <c r="CE72" s="65">
        <f t="shared" ca="1" si="118"/>
        <v>0</v>
      </c>
      <c r="CF72" s="65">
        <f t="shared" ca="1" si="118"/>
        <v>0</v>
      </c>
    </row>
    <row r="73" spans="2:84" s="53" customFormat="1" ht="12" x14ac:dyDescent="0.25">
      <c r="B73" s="50">
        <f>ROW()</f>
        <v>73</v>
      </c>
      <c r="O73" s="56"/>
      <c r="P73" s="57"/>
      <c r="Q73" s="58"/>
      <c r="U73" s="62"/>
      <c r="W73" s="61"/>
      <c r="X73" s="65">
        <f t="shared" ca="1" si="113"/>
        <v>0</v>
      </c>
      <c r="Y73" s="65">
        <f t="shared" ca="1" si="117"/>
        <v>0</v>
      </c>
      <c r="Z73" s="65">
        <f t="shared" ca="1" si="117"/>
        <v>0</v>
      </c>
      <c r="AA73" s="65">
        <f t="shared" ca="1" si="117"/>
        <v>0</v>
      </c>
      <c r="AB73" s="65">
        <f t="shared" ca="1" si="117"/>
        <v>0</v>
      </c>
      <c r="AC73" s="65">
        <f t="shared" ca="1" si="117"/>
        <v>0</v>
      </c>
      <c r="AD73" s="65">
        <f t="shared" ca="1" si="117"/>
        <v>0</v>
      </c>
      <c r="AE73" s="65">
        <f t="shared" ca="1" si="117"/>
        <v>0</v>
      </c>
      <c r="AF73" s="65">
        <f t="shared" ca="1" si="117"/>
        <v>0</v>
      </c>
      <c r="AG73" s="65">
        <f t="shared" ca="1" si="117"/>
        <v>0</v>
      </c>
      <c r="AH73" s="65">
        <f t="shared" ca="1" si="117"/>
        <v>0</v>
      </c>
      <c r="AI73" s="65">
        <f t="shared" ca="1" si="117"/>
        <v>0</v>
      </c>
      <c r="AJ73" s="65">
        <f t="shared" ca="1" si="118"/>
        <v>0</v>
      </c>
      <c r="AK73" s="65">
        <f t="shared" ca="1" si="118"/>
        <v>0</v>
      </c>
      <c r="AL73" s="65">
        <f t="shared" ca="1" si="118"/>
        <v>0</v>
      </c>
      <c r="AM73" s="65">
        <f t="shared" ca="1" si="118"/>
        <v>0</v>
      </c>
      <c r="AN73" s="65">
        <f t="shared" ca="1" si="118"/>
        <v>0</v>
      </c>
      <c r="AO73" s="65">
        <f t="shared" ca="1" si="118"/>
        <v>0</v>
      </c>
      <c r="AP73" s="65">
        <f t="shared" ca="1" si="118"/>
        <v>0</v>
      </c>
      <c r="AQ73" s="65">
        <f t="shared" ca="1" si="118"/>
        <v>0</v>
      </c>
      <c r="AR73" s="65">
        <f t="shared" ca="1" si="118"/>
        <v>0</v>
      </c>
      <c r="AS73" s="65">
        <f t="shared" ca="1" si="118"/>
        <v>0</v>
      </c>
      <c r="AT73" s="65">
        <f t="shared" ca="1" si="118"/>
        <v>0</v>
      </c>
      <c r="AU73" s="65">
        <f t="shared" ca="1" si="118"/>
        <v>0</v>
      </c>
      <c r="AV73" s="65">
        <f t="shared" ca="1" si="118"/>
        <v>0</v>
      </c>
      <c r="AW73" s="65">
        <f t="shared" ca="1" si="118"/>
        <v>0</v>
      </c>
      <c r="AX73" s="65">
        <f t="shared" ca="1" si="118"/>
        <v>0</v>
      </c>
      <c r="AY73" s="65">
        <f t="shared" ca="1" si="118"/>
        <v>0</v>
      </c>
      <c r="AZ73" s="65">
        <f t="shared" ca="1" si="118"/>
        <v>0</v>
      </c>
      <c r="BA73" s="65">
        <f t="shared" ca="1" si="118"/>
        <v>0</v>
      </c>
      <c r="BB73" s="65">
        <f t="shared" ca="1" si="118"/>
        <v>0</v>
      </c>
      <c r="BC73" s="65">
        <f t="shared" ca="1" si="118"/>
        <v>0</v>
      </c>
      <c r="BD73" s="65">
        <f t="shared" ca="1" si="118"/>
        <v>0</v>
      </c>
      <c r="BE73" s="65">
        <f t="shared" ca="1" si="118"/>
        <v>0</v>
      </c>
      <c r="BF73" s="65">
        <f t="shared" ca="1" si="118"/>
        <v>0</v>
      </c>
      <c r="BG73" s="65">
        <f t="shared" ca="1" si="118"/>
        <v>0</v>
      </c>
      <c r="BH73" s="65">
        <f t="shared" ca="1" si="118"/>
        <v>0</v>
      </c>
      <c r="BI73" s="65">
        <f t="shared" ca="1" si="118"/>
        <v>0</v>
      </c>
      <c r="BJ73" s="65">
        <f t="shared" ca="1" si="118"/>
        <v>0</v>
      </c>
      <c r="BK73" s="65">
        <f t="shared" ca="1" si="118"/>
        <v>0</v>
      </c>
      <c r="BL73" s="65">
        <f t="shared" ca="1" si="118"/>
        <v>0</v>
      </c>
      <c r="BM73" s="65">
        <f t="shared" ref="AJ73:CF78" ca="1" si="119">SUMIFS(INDIRECT("Prcsses!"&amp;ADDRESS($B73,$X$2)&amp;":"&amp;ADDRESS($B73,$X$2-1+$P$8)),INDIRECT("Prcsses!"&amp;ADDRESS($B$8,$X$2)&amp;":"&amp;ADDRESS($B$8,$X$2-1+$P$8)),BM$8)</f>
        <v>0</v>
      </c>
      <c r="BN73" s="65">
        <f t="shared" ca="1" si="119"/>
        <v>0</v>
      </c>
      <c r="BO73" s="65">
        <f t="shared" ca="1" si="119"/>
        <v>0</v>
      </c>
      <c r="BP73" s="65">
        <f t="shared" ca="1" si="119"/>
        <v>0</v>
      </c>
      <c r="BQ73" s="65">
        <f t="shared" ca="1" si="119"/>
        <v>0</v>
      </c>
      <c r="BR73" s="65">
        <f t="shared" ca="1" si="119"/>
        <v>0</v>
      </c>
      <c r="BS73" s="65">
        <f t="shared" ca="1" si="119"/>
        <v>0</v>
      </c>
      <c r="BT73" s="65">
        <f t="shared" ca="1" si="119"/>
        <v>0</v>
      </c>
      <c r="BU73" s="65">
        <f t="shared" ca="1" si="119"/>
        <v>0</v>
      </c>
      <c r="BV73" s="65">
        <f t="shared" ca="1" si="119"/>
        <v>0</v>
      </c>
      <c r="BW73" s="65">
        <f t="shared" ca="1" si="119"/>
        <v>0</v>
      </c>
      <c r="BX73" s="65">
        <f t="shared" ca="1" si="119"/>
        <v>0</v>
      </c>
      <c r="BY73" s="65">
        <f t="shared" ca="1" si="119"/>
        <v>0</v>
      </c>
      <c r="BZ73" s="65">
        <f t="shared" ca="1" si="119"/>
        <v>0</v>
      </c>
      <c r="CA73" s="65">
        <f t="shared" ca="1" si="119"/>
        <v>0</v>
      </c>
      <c r="CB73" s="65">
        <f t="shared" ca="1" si="119"/>
        <v>0</v>
      </c>
      <c r="CC73" s="65">
        <f t="shared" ca="1" si="119"/>
        <v>50</v>
      </c>
      <c r="CD73" s="65">
        <f t="shared" ca="1" si="119"/>
        <v>100</v>
      </c>
      <c r="CE73" s="65">
        <f t="shared" ca="1" si="119"/>
        <v>500</v>
      </c>
      <c r="CF73" s="65">
        <f t="shared" ca="1" si="119"/>
        <v>0</v>
      </c>
    </row>
    <row r="74" spans="2:84" s="53" customFormat="1" ht="12" x14ac:dyDescent="0.25">
      <c r="B74" s="50">
        <f>ROW()</f>
        <v>74</v>
      </c>
      <c r="O74" s="56"/>
      <c r="P74" s="57"/>
      <c r="Q74" s="58"/>
      <c r="U74" s="62"/>
      <c r="W74" s="61"/>
      <c r="X74" s="65">
        <f t="shared" ca="1" si="113"/>
        <v>0</v>
      </c>
      <c r="Y74" s="65">
        <f t="shared" ca="1" si="117"/>
        <v>0</v>
      </c>
      <c r="Z74" s="65">
        <f t="shared" ca="1" si="117"/>
        <v>0</v>
      </c>
      <c r="AA74" s="65">
        <f t="shared" ca="1" si="117"/>
        <v>0</v>
      </c>
      <c r="AB74" s="65">
        <f t="shared" ca="1" si="117"/>
        <v>0</v>
      </c>
      <c r="AC74" s="65">
        <f t="shared" ca="1" si="117"/>
        <v>0</v>
      </c>
      <c r="AD74" s="65">
        <f t="shared" ca="1" si="117"/>
        <v>0</v>
      </c>
      <c r="AE74" s="65">
        <f t="shared" ca="1" si="117"/>
        <v>0</v>
      </c>
      <c r="AF74" s="65">
        <f t="shared" ca="1" si="117"/>
        <v>0</v>
      </c>
      <c r="AG74" s="65">
        <f t="shared" ca="1" si="117"/>
        <v>0</v>
      </c>
      <c r="AH74" s="65">
        <f t="shared" ca="1" si="117"/>
        <v>0</v>
      </c>
      <c r="AI74" s="65">
        <f t="shared" ca="1" si="117"/>
        <v>0</v>
      </c>
      <c r="AJ74" s="65">
        <f t="shared" ca="1" si="119"/>
        <v>0</v>
      </c>
      <c r="AK74" s="65">
        <f t="shared" ca="1" si="119"/>
        <v>0</v>
      </c>
      <c r="AL74" s="65">
        <f t="shared" ca="1" si="119"/>
        <v>0</v>
      </c>
      <c r="AM74" s="65">
        <f t="shared" ca="1" si="119"/>
        <v>0</v>
      </c>
      <c r="AN74" s="65">
        <f t="shared" ca="1" si="119"/>
        <v>0</v>
      </c>
      <c r="AO74" s="65">
        <f t="shared" ca="1" si="119"/>
        <v>0</v>
      </c>
      <c r="AP74" s="65">
        <f t="shared" ca="1" si="119"/>
        <v>0</v>
      </c>
      <c r="AQ74" s="65">
        <f t="shared" ca="1" si="119"/>
        <v>0</v>
      </c>
      <c r="AR74" s="65">
        <f t="shared" ca="1" si="119"/>
        <v>0</v>
      </c>
      <c r="AS74" s="65">
        <f t="shared" ca="1" si="119"/>
        <v>0</v>
      </c>
      <c r="AT74" s="65">
        <f t="shared" ca="1" si="119"/>
        <v>0</v>
      </c>
      <c r="AU74" s="65">
        <f t="shared" ca="1" si="119"/>
        <v>0</v>
      </c>
      <c r="AV74" s="65">
        <f t="shared" ca="1" si="119"/>
        <v>0</v>
      </c>
      <c r="AW74" s="65">
        <f t="shared" ca="1" si="119"/>
        <v>0</v>
      </c>
      <c r="AX74" s="65">
        <f t="shared" ca="1" si="119"/>
        <v>0</v>
      </c>
      <c r="AY74" s="65">
        <f t="shared" ca="1" si="119"/>
        <v>0</v>
      </c>
      <c r="AZ74" s="65">
        <f t="shared" ca="1" si="119"/>
        <v>0</v>
      </c>
      <c r="BA74" s="65">
        <f t="shared" ca="1" si="119"/>
        <v>0</v>
      </c>
      <c r="BB74" s="65">
        <f t="shared" ca="1" si="119"/>
        <v>0</v>
      </c>
      <c r="BC74" s="65">
        <f t="shared" ca="1" si="119"/>
        <v>0</v>
      </c>
      <c r="BD74" s="65">
        <f t="shared" ca="1" si="119"/>
        <v>0</v>
      </c>
      <c r="BE74" s="65">
        <f t="shared" ca="1" si="119"/>
        <v>0</v>
      </c>
      <c r="BF74" s="65">
        <f t="shared" ca="1" si="119"/>
        <v>0</v>
      </c>
      <c r="BG74" s="65">
        <f t="shared" ca="1" si="119"/>
        <v>0</v>
      </c>
      <c r="BH74" s="65">
        <f t="shared" ca="1" si="119"/>
        <v>0</v>
      </c>
      <c r="BI74" s="65">
        <f t="shared" ca="1" si="119"/>
        <v>0</v>
      </c>
      <c r="BJ74" s="65">
        <f t="shared" ca="1" si="119"/>
        <v>0</v>
      </c>
      <c r="BK74" s="65">
        <f t="shared" ca="1" si="119"/>
        <v>0</v>
      </c>
      <c r="BL74" s="65">
        <f t="shared" ca="1" si="119"/>
        <v>0</v>
      </c>
      <c r="BM74" s="65">
        <f t="shared" ca="1" si="119"/>
        <v>0</v>
      </c>
      <c r="BN74" s="65">
        <f t="shared" ca="1" si="119"/>
        <v>0</v>
      </c>
      <c r="BO74" s="65">
        <f t="shared" ca="1" si="119"/>
        <v>0</v>
      </c>
      <c r="BP74" s="65">
        <f t="shared" ca="1" si="119"/>
        <v>0</v>
      </c>
      <c r="BQ74" s="65">
        <f t="shared" ca="1" si="119"/>
        <v>0</v>
      </c>
      <c r="BR74" s="65">
        <f t="shared" ca="1" si="119"/>
        <v>0</v>
      </c>
      <c r="BS74" s="65">
        <f t="shared" ca="1" si="119"/>
        <v>0</v>
      </c>
      <c r="BT74" s="65">
        <f t="shared" ca="1" si="119"/>
        <v>0</v>
      </c>
      <c r="BU74" s="65">
        <f t="shared" ca="1" si="119"/>
        <v>0</v>
      </c>
      <c r="BV74" s="65">
        <f t="shared" ca="1" si="119"/>
        <v>0</v>
      </c>
      <c r="BW74" s="65">
        <f t="shared" ca="1" si="119"/>
        <v>0</v>
      </c>
      <c r="BX74" s="65">
        <f t="shared" ca="1" si="119"/>
        <v>0</v>
      </c>
      <c r="BY74" s="65">
        <f t="shared" ca="1" si="119"/>
        <v>0</v>
      </c>
      <c r="BZ74" s="65">
        <f t="shared" ca="1" si="119"/>
        <v>0</v>
      </c>
      <c r="CA74" s="65">
        <f t="shared" ca="1" si="119"/>
        <v>0</v>
      </c>
      <c r="CB74" s="65">
        <f t="shared" ca="1" si="119"/>
        <v>0</v>
      </c>
      <c r="CC74" s="65">
        <f t="shared" ca="1" si="119"/>
        <v>0</v>
      </c>
      <c r="CD74" s="65">
        <f t="shared" ca="1" si="119"/>
        <v>15</v>
      </c>
      <c r="CE74" s="65">
        <f t="shared" ca="1" si="119"/>
        <v>15</v>
      </c>
      <c r="CF74" s="65">
        <f t="shared" ca="1" si="119"/>
        <v>0</v>
      </c>
    </row>
    <row r="75" spans="2:84" s="53" customFormat="1" ht="12" x14ac:dyDescent="0.25">
      <c r="B75" s="50">
        <f>ROW()</f>
        <v>75</v>
      </c>
      <c r="O75" s="56"/>
      <c r="P75" s="57"/>
      <c r="Q75" s="58"/>
      <c r="U75" s="62"/>
      <c r="W75" s="61"/>
      <c r="X75" s="65">
        <f t="shared" ca="1" si="113"/>
        <v>0</v>
      </c>
      <c r="Y75" s="65">
        <f t="shared" ca="1" si="117"/>
        <v>0</v>
      </c>
      <c r="Z75" s="65">
        <f t="shared" ca="1" si="117"/>
        <v>0</v>
      </c>
      <c r="AA75" s="65">
        <f t="shared" ca="1" si="117"/>
        <v>0</v>
      </c>
      <c r="AB75" s="65">
        <f t="shared" ca="1" si="117"/>
        <v>0</v>
      </c>
      <c r="AC75" s="65">
        <f t="shared" ca="1" si="117"/>
        <v>0</v>
      </c>
      <c r="AD75" s="65">
        <f t="shared" ca="1" si="117"/>
        <v>0</v>
      </c>
      <c r="AE75" s="65">
        <f t="shared" ca="1" si="117"/>
        <v>0</v>
      </c>
      <c r="AF75" s="65">
        <f t="shared" ca="1" si="117"/>
        <v>0</v>
      </c>
      <c r="AG75" s="65">
        <f t="shared" ca="1" si="117"/>
        <v>0</v>
      </c>
      <c r="AH75" s="65">
        <f t="shared" ca="1" si="117"/>
        <v>0</v>
      </c>
      <c r="AI75" s="65">
        <f t="shared" ca="1" si="117"/>
        <v>0</v>
      </c>
      <c r="AJ75" s="65">
        <f t="shared" ca="1" si="119"/>
        <v>0</v>
      </c>
      <c r="AK75" s="65">
        <f t="shared" ca="1" si="119"/>
        <v>0</v>
      </c>
      <c r="AL75" s="65">
        <f t="shared" ca="1" si="119"/>
        <v>0</v>
      </c>
      <c r="AM75" s="65">
        <f t="shared" ca="1" si="119"/>
        <v>0</v>
      </c>
      <c r="AN75" s="65">
        <f t="shared" ca="1" si="119"/>
        <v>0</v>
      </c>
      <c r="AO75" s="65">
        <f t="shared" ca="1" si="119"/>
        <v>0</v>
      </c>
      <c r="AP75" s="65">
        <f t="shared" ca="1" si="119"/>
        <v>0</v>
      </c>
      <c r="AQ75" s="65">
        <f t="shared" ca="1" si="119"/>
        <v>0</v>
      </c>
      <c r="AR75" s="65">
        <f t="shared" ca="1" si="119"/>
        <v>0</v>
      </c>
      <c r="AS75" s="65">
        <f t="shared" ca="1" si="119"/>
        <v>0</v>
      </c>
      <c r="AT75" s="65">
        <f t="shared" ca="1" si="119"/>
        <v>0</v>
      </c>
      <c r="AU75" s="65">
        <f t="shared" ca="1" si="119"/>
        <v>0</v>
      </c>
      <c r="AV75" s="65">
        <f t="shared" ca="1" si="119"/>
        <v>0</v>
      </c>
      <c r="AW75" s="65">
        <f t="shared" ca="1" si="119"/>
        <v>0</v>
      </c>
      <c r="AX75" s="65">
        <f t="shared" ca="1" si="119"/>
        <v>0</v>
      </c>
      <c r="AY75" s="65">
        <f t="shared" ca="1" si="119"/>
        <v>0</v>
      </c>
      <c r="AZ75" s="65">
        <f t="shared" ca="1" si="119"/>
        <v>0</v>
      </c>
      <c r="BA75" s="65">
        <f t="shared" ca="1" si="119"/>
        <v>0</v>
      </c>
      <c r="BB75" s="65">
        <f t="shared" ca="1" si="119"/>
        <v>0</v>
      </c>
      <c r="BC75" s="65">
        <f t="shared" ca="1" si="119"/>
        <v>0</v>
      </c>
      <c r="BD75" s="65">
        <f t="shared" ca="1" si="119"/>
        <v>0</v>
      </c>
      <c r="BE75" s="65">
        <f t="shared" ca="1" si="119"/>
        <v>0</v>
      </c>
      <c r="BF75" s="65">
        <f t="shared" ca="1" si="119"/>
        <v>0</v>
      </c>
      <c r="BG75" s="65">
        <f t="shared" ca="1" si="119"/>
        <v>0</v>
      </c>
      <c r="BH75" s="65">
        <f t="shared" ca="1" si="119"/>
        <v>0</v>
      </c>
      <c r="BI75" s="65">
        <f t="shared" ca="1" si="119"/>
        <v>0</v>
      </c>
      <c r="BJ75" s="65">
        <f t="shared" ca="1" si="119"/>
        <v>0</v>
      </c>
      <c r="BK75" s="65">
        <f t="shared" ca="1" si="119"/>
        <v>0</v>
      </c>
      <c r="BL75" s="65">
        <f t="shared" ca="1" si="119"/>
        <v>0</v>
      </c>
      <c r="BM75" s="65">
        <f t="shared" ca="1" si="119"/>
        <v>0</v>
      </c>
      <c r="BN75" s="65">
        <f t="shared" ca="1" si="119"/>
        <v>0</v>
      </c>
      <c r="BO75" s="65">
        <f t="shared" ca="1" si="119"/>
        <v>0</v>
      </c>
      <c r="BP75" s="65">
        <f t="shared" ca="1" si="119"/>
        <v>0</v>
      </c>
      <c r="BQ75" s="65">
        <f t="shared" ca="1" si="119"/>
        <v>0</v>
      </c>
      <c r="BR75" s="65">
        <f t="shared" ca="1" si="119"/>
        <v>0</v>
      </c>
      <c r="BS75" s="65">
        <f t="shared" ca="1" si="119"/>
        <v>0</v>
      </c>
      <c r="BT75" s="65">
        <f t="shared" ca="1" si="119"/>
        <v>0</v>
      </c>
      <c r="BU75" s="65">
        <f t="shared" ca="1" si="119"/>
        <v>0</v>
      </c>
      <c r="BV75" s="65">
        <f t="shared" ca="1" si="119"/>
        <v>0</v>
      </c>
      <c r="BW75" s="65">
        <f t="shared" ca="1" si="119"/>
        <v>0</v>
      </c>
      <c r="BX75" s="65">
        <f t="shared" ca="1" si="119"/>
        <v>0</v>
      </c>
      <c r="BY75" s="65">
        <f t="shared" ca="1" si="119"/>
        <v>0</v>
      </c>
      <c r="BZ75" s="65">
        <f t="shared" ca="1" si="119"/>
        <v>0</v>
      </c>
      <c r="CA75" s="65">
        <f t="shared" ca="1" si="119"/>
        <v>0</v>
      </c>
      <c r="CB75" s="65">
        <f t="shared" ca="1" si="119"/>
        <v>0</v>
      </c>
      <c r="CC75" s="65">
        <f t="shared" ca="1" si="119"/>
        <v>20</v>
      </c>
      <c r="CD75" s="65">
        <f t="shared" ca="1" si="119"/>
        <v>20</v>
      </c>
      <c r="CE75" s="65">
        <f t="shared" ca="1" si="119"/>
        <v>20</v>
      </c>
      <c r="CF75" s="65">
        <f t="shared" ca="1" si="119"/>
        <v>0</v>
      </c>
    </row>
    <row r="76" spans="2:84" s="53" customFormat="1" ht="12" x14ac:dyDescent="0.25">
      <c r="B76" s="50">
        <f>ROW()</f>
        <v>76</v>
      </c>
      <c r="O76" s="56"/>
      <c r="P76" s="57"/>
      <c r="Q76" s="58"/>
      <c r="U76" s="62"/>
      <c r="W76" s="61"/>
      <c r="X76" s="65">
        <f t="shared" ca="1" si="113"/>
        <v>0</v>
      </c>
      <c r="Y76" s="65">
        <f t="shared" ca="1" si="117"/>
        <v>0</v>
      </c>
      <c r="Z76" s="65">
        <f t="shared" ca="1" si="117"/>
        <v>0</v>
      </c>
      <c r="AA76" s="65">
        <f t="shared" ca="1" si="117"/>
        <v>0</v>
      </c>
      <c r="AB76" s="65">
        <f t="shared" ca="1" si="117"/>
        <v>0</v>
      </c>
      <c r="AC76" s="65">
        <f t="shared" ca="1" si="117"/>
        <v>0</v>
      </c>
      <c r="AD76" s="65">
        <f t="shared" ca="1" si="117"/>
        <v>0</v>
      </c>
      <c r="AE76" s="65">
        <f t="shared" ca="1" si="117"/>
        <v>0</v>
      </c>
      <c r="AF76" s="65">
        <f t="shared" ca="1" si="117"/>
        <v>0</v>
      </c>
      <c r="AG76" s="65">
        <f t="shared" ca="1" si="117"/>
        <v>0</v>
      </c>
      <c r="AH76" s="65">
        <f t="shared" ca="1" si="117"/>
        <v>0</v>
      </c>
      <c r="AI76" s="65">
        <f t="shared" ca="1" si="117"/>
        <v>0</v>
      </c>
      <c r="AJ76" s="65">
        <f t="shared" ca="1" si="119"/>
        <v>0</v>
      </c>
      <c r="AK76" s="65">
        <f t="shared" ca="1" si="119"/>
        <v>0</v>
      </c>
      <c r="AL76" s="65">
        <f t="shared" ca="1" si="119"/>
        <v>0</v>
      </c>
      <c r="AM76" s="65">
        <f t="shared" ca="1" si="119"/>
        <v>0</v>
      </c>
      <c r="AN76" s="65">
        <f t="shared" ca="1" si="119"/>
        <v>0</v>
      </c>
      <c r="AO76" s="65">
        <f t="shared" ca="1" si="119"/>
        <v>0</v>
      </c>
      <c r="AP76" s="65">
        <f t="shared" ca="1" si="119"/>
        <v>0</v>
      </c>
      <c r="AQ76" s="65">
        <f t="shared" ca="1" si="119"/>
        <v>0</v>
      </c>
      <c r="AR76" s="65">
        <f t="shared" ca="1" si="119"/>
        <v>0</v>
      </c>
      <c r="AS76" s="65">
        <f t="shared" ca="1" si="119"/>
        <v>0</v>
      </c>
      <c r="AT76" s="65">
        <f t="shared" ca="1" si="119"/>
        <v>0</v>
      </c>
      <c r="AU76" s="65">
        <f t="shared" ca="1" si="119"/>
        <v>0</v>
      </c>
      <c r="AV76" s="65">
        <f t="shared" ca="1" si="119"/>
        <v>0</v>
      </c>
      <c r="AW76" s="65">
        <f t="shared" ca="1" si="119"/>
        <v>0</v>
      </c>
      <c r="AX76" s="65">
        <f t="shared" ca="1" si="119"/>
        <v>0</v>
      </c>
      <c r="AY76" s="65">
        <f t="shared" ca="1" si="119"/>
        <v>0</v>
      </c>
      <c r="AZ76" s="65">
        <f t="shared" ca="1" si="119"/>
        <v>0</v>
      </c>
      <c r="BA76" s="65">
        <f t="shared" ca="1" si="119"/>
        <v>0</v>
      </c>
      <c r="BB76" s="65">
        <f t="shared" ca="1" si="119"/>
        <v>0</v>
      </c>
      <c r="BC76" s="65">
        <f t="shared" ca="1" si="119"/>
        <v>0</v>
      </c>
      <c r="BD76" s="65">
        <f t="shared" ca="1" si="119"/>
        <v>0</v>
      </c>
      <c r="BE76" s="65">
        <f t="shared" ca="1" si="119"/>
        <v>0</v>
      </c>
      <c r="BF76" s="65">
        <f t="shared" ca="1" si="119"/>
        <v>0</v>
      </c>
      <c r="BG76" s="65">
        <f t="shared" ca="1" si="119"/>
        <v>0</v>
      </c>
      <c r="BH76" s="65">
        <f t="shared" ca="1" si="119"/>
        <v>0</v>
      </c>
      <c r="BI76" s="65">
        <f t="shared" ca="1" si="119"/>
        <v>0</v>
      </c>
      <c r="BJ76" s="65">
        <f t="shared" ca="1" si="119"/>
        <v>0</v>
      </c>
      <c r="BK76" s="65">
        <f t="shared" ca="1" si="119"/>
        <v>0</v>
      </c>
      <c r="BL76" s="65">
        <f t="shared" ca="1" si="119"/>
        <v>0</v>
      </c>
      <c r="BM76" s="65">
        <f t="shared" ca="1" si="119"/>
        <v>0</v>
      </c>
      <c r="BN76" s="65">
        <f t="shared" ca="1" si="119"/>
        <v>0</v>
      </c>
      <c r="BO76" s="65">
        <f t="shared" ca="1" si="119"/>
        <v>0</v>
      </c>
      <c r="BP76" s="65">
        <f t="shared" ca="1" si="119"/>
        <v>0</v>
      </c>
      <c r="BQ76" s="65">
        <f t="shared" ca="1" si="119"/>
        <v>0</v>
      </c>
      <c r="BR76" s="65">
        <f t="shared" ca="1" si="119"/>
        <v>0</v>
      </c>
      <c r="BS76" s="65">
        <f t="shared" ca="1" si="119"/>
        <v>0</v>
      </c>
      <c r="BT76" s="65">
        <f t="shared" ca="1" si="119"/>
        <v>0</v>
      </c>
      <c r="BU76" s="65">
        <f t="shared" ca="1" si="119"/>
        <v>0</v>
      </c>
      <c r="BV76" s="65">
        <f t="shared" ca="1" si="119"/>
        <v>0</v>
      </c>
      <c r="BW76" s="65">
        <f t="shared" ca="1" si="119"/>
        <v>0</v>
      </c>
      <c r="BX76" s="65">
        <f t="shared" ca="1" si="119"/>
        <v>0</v>
      </c>
      <c r="BY76" s="65">
        <f t="shared" ca="1" si="119"/>
        <v>0</v>
      </c>
      <c r="BZ76" s="65">
        <f t="shared" ca="1" si="119"/>
        <v>0</v>
      </c>
      <c r="CA76" s="65">
        <f t="shared" ca="1" si="119"/>
        <v>0</v>
      </c>
      <c r="CB76" s="65">
        <f t="shared" ca="1" si="119"/>
        <v>0</v>
      </c>
      <c r="CC76" s="65">
        <f t="shared" ca="1" si="119"/>
        <v>0</v>
      </c>
      <c r="CD76" s="65">
        <f t="shared" ca="1" si="119"/>
        <v>0</v>
      </c>
      <c r="CE76" s="65">
        <f t="shared" ca="1" si="119"/>
        <v>0</v>
      </c>
      <c r="CF76" s="65">
        <f t="shared" ca="1" si="119"/>
        <v>0</v>
      </c>
    </row>
    <row r="77" spans="2:84" s="53" customFormat="1" ht="12" x14ac:dyDescent="0.25">
      <c r="B77" s="50">
        <f>ROW()</f>
        <v>77</v>
      </c>
      <c r="O77" s="56"/>
      <c r="P77" s="57"/>
      <c r="Q77" s="58"/>
      <c r="U77" s="62"/>
      <c r="W77" s="61"/>
      <c r="X77" s="65">
        <f t="shared" ca="1" si="113"/>
        <v>0</v>
      </c>
      <c r="Y77" s="65">
        <f t="shared" ca="1" si="117"/>
        <v>0</v>
      </c>
      <c r="Z77" s="65">
        <f t="shared" ca="1" si="117"/>
        <v>0</v>
      </c>
      <c r="AA77" s="65">
        <f t="shared" ca="1" si="117"/>
        <v>0</v>
      </c>
      <c r="AB77" s="65">
        <f t="shared" ca="1" si="117"/>
        <v>0</v>
      </c>
      <c r="AC77" s="65">
        <f t="shared" ca="1" si="117"/>
        <v>0</v>
      </c>
      <c r="AD77" s="65">
        <f t="shared" ca="1" si="117"/>
        <v>0</v>
      </c>
      <c r="AE77" s="65">
        <f t="shared" ca="1" si="117"/>
        <v>0</v>
      </c>
      <c r="AF77" s="65">
        <f t="shared" ca="1" si="117"/>
        <v>0</v>
      </c>
      <c r="AG77" s="65">
        <f t="shared" ca="1" si="117"/>
        <v>0</v>
      </c>
      <c r="AH77" s="65">
        <f t="shared" ca="1" si="117"/>
        <v>0</v>
      </c>
      <c r="AI77" s="65">
        <f t="shared" ca="1" si="117"/>
        <v>0</v>
      </c>
      <c r="AJ77" s="65">
        <f t="shared" ca="1" si="119"/>
        <v>0</v>
      </c>
      <c r="AK77" s="65">
        <f t="shared" ca="1" si="119"/>
        <v>0</v>
      </c>
      <c r="AL77" s="65">
        <f t="shared" ca="1" si="119"/>
        <v>0</v>
      </c>
      <c r="AM77" s="65">
        <f t="shared" ca="1" si="119"/>
        <v>0</v>
      </c>
      <c r="AN77" s="65">
        <f t="shared" ca="1" si="119"/>
        <v>0</v>
      </c>
      <c r="AO77" s="65">
        <f t="shared" ca="1" si="119"/>
        <v>0</v>
      </c>
      <c r="AP77" s="65">
        <f t="shared" ca="1" si="119"/>
        <v>0</v>
      </c>
      <c r="AQ77" s="65">
        <f t="shared" ca="1" si="119"/>
        <v>0</v>
      </c>
      <c r="AR77" s="65">
        <f t="shared" ca="1" si="119"/>
        <v>0</v>
      </c>
      <c r="AS77" s="65">
        <f t="shared" ca="1" si="119"/>
        <v>0</v>
      </c>
      <c r="AT77" s="65">
        <f t="shared" ca="1" si="119"/>
        <v>0</v>
      </c>
      <c r="AU77" s="65">
        <f t="shared" ca="1" si="119"/>
        <v>0</v>
      </c>
      <c r="AV77" s="65">
        <f t="shared" ca="1" si="119"/>
        <v>0</v>
      </c>
      <c r="AW77" s="65">
        <f t="shared" ca="1" si="119"/>
        <v>0</v>
      </c>
      <c r="AX77" s="65">
        <f t="shared" ca="1" si="119"/>
        <v>0</v>
      </c>
      <c r="AY77" s="65">
        <f t="shared" ca="1" si="119"/>
        <v>0</v>
      </c>
      <c r="AZ77" s="65">
        <f t="shared" ca="1" si="119"/>
        <v>0</v>
      </c>
      <c r="BA77" s="65">
        <f t="shared" ca="1" si="119"/>
        <v>0</v>
      </c>
      <c r="BB77" s="65">
        <f t="shared" ca="1" si="119"/>
        <v>0</v>
      </c>
      <c r="BC77" s="65">
        <f t="shared" ca="1" si="119"/>
        <v>0</v>
      </c>
      <c r="BD77" s="65">
        <f t="shared" ca="1" si="119"/>
        <v>0</v>
      </c>
      <c r="BE77" s="65">
        <f t="shared" ca="1" si="119"/>
        <v>0</v>
      </c>
      <c r="BF77" s="65">
        <f t="shared" ca="1" si="119"/>
        <v>0</v>
      </c>
      <c r="BG77" s="65">
        <f t="shared" ca="1" si="119"/>
        <v>0</v>
      </c>
      <c r="BH77" s="65">
        <f t="shared" ca="1" si="119"/>
        <v>0</v>
      </c>
      <c r="BI77" s="65">
        <f t="shared" ca="1" si="119"/>
        <v>0</v>
      </c>
      <c r="BJ77" s="65">
        <f t="shared" ca="1" si="119"/>
        <v>0</v>
      </c>
      <c r="BK77" s="65">
        <f t="shared" ca="1" si="119"/>
        <v>0</v>
      </c>
      <c r="BL77" s="65">
        <f t="shared" ca="1" si="119"/>
        <v>0</v>
      </c>
      <c r="BM77" s="65">
        <f t="shared" ca="1" si="119"/>
        <v>0</v>
      </c>
      <c r="BN77" s="65">
        <f t="shared" ca="1" si="119"/>
        <v>0</v>
      </c>
      <c r="BO77" s="65">
        <f t="shared" ca="1" si="119"/>
        <v>0</v>
      </c>
      <c r="BP77" s="65">
        <f t="shared" ca="1" si="119"/>
        <v>0</v>
      </c>
      <c r="BQ77" s="65">
        <f t="shared" ca="1" si="119"/>
        <v>0</v>
      </c>
      <c r="BR77" s="65">
        <f t="shared" ca="1" si="119"/>
        <v>0</v>
      </c>
      <c r="BS77" s="65">
        <f t="shared" ca="1" si="119"/>
        <v>0</v>
      </c>
      <c r="BT77" s="65">
        <f t="shared" ca="1" si="119"/>
        <v>0</v>
      </c>
      <c r="BU77" s="65">
        <f t="shared" ca="1" si="119"/>
        <v>0</v>
      </c>
      <c r="BV77" s="65">
        <f t="shared" ca="1" si="119"/>
        <v>0</v>
      </c>
      <c r="BW77" s="65">
        <f t="shared" ca="1" si="119"/>
        <v>0</v>
      </c>
      <c r="BX77" s="65">
        <f t="shared" ca="1" si="119"/>
        <v>0</v>
      </c>
      <c r="BY77" s="65">
        <f t="shared" ca="1" si="119"/>
        <v>0</v>
      </c>
      <c r="BZ77" s="65">
        <f t="shared" ca="1" si="119"/>
        <v>0</v>
      </c>
      <c r="CA77" s="65">
        <f t="shared" ca="1" si="119"/>
        <v>0</v>
      </c>
      <c r="CB77" s="65">
        <f t="shared" ca="1" si="119"/>
        <v>0</v>
      </c>
      <c r="CC77" s="65">
        <f t="shared" ca="1" si="119"/>
        <v>0</v>
      </c>
      <c r="CD77" s="65">
        <f t="shared" ca="1" si="119"/>
        <v>0</v>
      </c>
      <c r="CE77" s="65">
        <f t="shared" ca="1" si="119"/>
        <v>0</v>
      </c>
      <c r="CF77" s="65">
        <f t="shared" ca="1" si="119"/>
        <v>0</v>
      </c>
    </row>
    <row r="78" spans="2:84" s="53" customFormat="1" ht="12" x14ac:dyDescent="0.25">
      <c r="B78" s="50">
        <f>ROW()</f>
        <v>78</v>
      </c>
      <c r="O78" s="56"/>
      <c r="P78" s="57"/>
      <c r="Q78" s="58"/>
      <c r="U78" s="62"/>
      <c r="W78" s="61"/>
      <c r="X78" s="65">
        <f t="shared" ca="1" si="113"/>
        <v>0</v>
      </c>
      <c r="Y78" s="65">
        <f t="shared" ca="1" si="117"/>
        <v>0</v>
      </c>
      <c r="Z78" s="65">
        <f t="shared" ca="1" si="117"/>
        <v>0</v>
      </c>
      <c r="AA78" s="65">
        <f t="shared" ca="1" si="117"/>
        <v>0</v>
      </c>
      <c r="AB78" s="65">
        <f t="shared" ca="1" si="117"/>
        <v>0</v>
      </c>
      <c r="AC78" s="65">
        <f t="shared" ca="1" si="117"/>
        <v>0</v>
      </c>
      <c r="AD78" s="65">
        <f t="shared" ca="1" si="117"/>
        <v>0</v>
      </c>
      <c r="AE78" s="65">
        <f t="shared" ca="1" si="117"/>
        <v>0</v>
      </c>
      <c r="AF78" s="65">
        <f t="shared" ca="1" si="117"/>
        <v>0</v>
      </c>
      <c r="AG78" s="65">
        <f t="shared" ca="1" si="117"/>
        <v>0</v>
      </c>
      <c r="AH78" s="65">
        <f t="shared" ca="1" si="117"/>
        <v>0</v>
      </c>
      <c r="AI78" s="65">
        <f t="shared" ca="1" si="117"/>
        <v>0</v>
      </c>
      <c r="AJ78" s="65">
        <f t="shared" ca="1" si="119"/>
        <v>0</v>
      </c>
      <c r="AK78" s="65">
        <f t="shared" ca="1" si="119"/>
        <v>0</v>
      </c>
      <c r="AL78" s="65">
        <f t="shared" ca="1" si="119"/>
        <v>0</v>
      </c>
      <c r="AM78" s="65">
        <f t="shared" ca="1" si="119"/>
        <v>0</v>
      </c>
      <c r="AN78" s="65">
        <f t="shared" ca="1" si="119"/>
        <v>0</v>
      </c>
      <c r="AO78" s="65">
        <f t="shared" ca="1" si="119"/>
        <v>0</v>
      </c>
      <c r="AP78" s="65">
        <f t="shared" ca="1" si="119"/>
        <v>0</v>
      </c>
      <c r="AQ78" s="65">
        <f t="shared" ca="1" si="119"/>
        <v>0</v>
      </c>
      <c r="AR78" s="65">
        <f t="shared" ca="1" si="119"/>
        <v>0</v>
      </c>
      <c r="AS78" s="65">
        <f t="shared" ca="1" si="119"/>
        <v>0</v>
      </c>
      <c r="AT78" s="65">
        <f t="shared" ca="1" si="119"/>
        <v>0</v>
      </c>
      <c r="AU78" s="65">
        <f t="shared" ca="1" si="119"/>
        <v>0</v>
      </c>
      <c r="AV78" s="65">
        <f t="shared" ca="1" si="119"/>
        <v>0</v>
      </c>
      <c r="AW78" s="65">
        <f t="shared" ca="1" si="119"/>
        <v>0</v>
      </c>
      <c r="AX78" s="65">
        <f t="shared" ca="1" si="119"/>
        <v>0</v>
      </c>
      <c r="AY78" s="65">
        <f t="shared" ca="1" si="119"/>
        <v>0</v>
      </c>
      <c r="AZ78" s="65">
        <f t="shared" ca="1" si="119"/>
        <v>0</v>
      </c>
      <c r="BA78" s="65">
        <f t="shared" ca="1" si="119"/>
        <v>0</v>
      </c>
      <c r="BB78" s="65">
        <f t="shared" ca="1" si="119"/>
        <v>0</v>
      </c>
      <c r="BC78" s="65">
        <f t="shared" ca="1" si="119"/>
        <v>0</v>
      </c>
      <c r="BD78" s="65">
        <f t="shared" ca="1" si="119"/>
        <v>0</v>
      </c>
      <c r="BE78" s="65">
        <f t="shared" ca="1" si="119"/>
        <v>0</v>
      </c>
      <c r="BF78" s="65">
        <f t="shared" ca="1" si="119"/>
        <v>0</v>
      </c>
      <c r="BG78" s="65">
        <f t="shared" ca="1" si="119"/>
        <v>0</v>
      </c>
      <c r="BH78" s="65">
        <f t="shared" ca="1" si="119"/>
        <v>0</v>
      </c>
      <c r="BI78" s="65">
        <f t="shared" ca="1" si="119"/>
        <v>0</v>
      </c>
      <c r="BJ78" s="65">
        <f t="shared" ca="1" si="119"/>
        <v>0</v>
      </c>
      <c r="BK78" s="65">
        <f t="shared" ca="1" si="119"/>
        <v>0</v>
      </c>
      <c r="BL78" s="65">
        <f t="shared" ca="1" si="119"/>
        <v>0</v>
      </c>
      <c r="BM78" s="65">
        <f t="shared" ca="1" si="119"/>
        <v>0</v>
      </c>
      <c r="BN78" s="65">
        <f t="shared" ca="1" si="119"/>
        <v>0</v>
      </c>
      <c r="BO78" s="65">
        <f t="shared" ca="1" si="119"/>
        <v>0</v>
      </c>
      <c r="BP78" s="65">
        <f t="shared" ca="1" si="119"/>
        <v>0</v>
      </c>
      <c r="BQ78" s="65">
        <f t="shared" ca="1" si="119"/>
        <v>0</v>
      </c>
      <c r="BR78" s="65">
        <f t="shared" ca="1" si="119"/>
        <v>0</v>
      </c>
      <c r="BS78" s="65">
        <f t="shared" ca="1" si="119"/>
        <v>0</v>
      </c>
      <c r="BT78" s="65">
        <f t="shared" ca="1" si="119"/>
        <v>0</v>
      </c>
      <c r="BU78" s="65">
        <f t="shared" ca="1" si="119"/>
        <v>0</v>
      </c>
      <c r="BV78" s="65">
        <f t="shared" ca="1" si="119"/>
        <v>0</v>
      </c>
      <c r="BW78" s="65">
        <f t="shared" ref="AJ78:CF83" ca="1" si="120">SUMIFS(INDIRECT("Prcsses!"&amp;ADDRESS($B78,$X$2)&amp;":"&amp;ADDRESS($B78,$X$2-1+$P$8)),INDIRECT("Prcsses!"&amp;ADDRESS($B$8,$X$2)&amp;":"&amp;ADDRESS($B$8,$X$2-1+$P$8)),BW$8)</f>
        <v>0</v>
      </c>
      <c r="BX78" s="65">
        <f t="shared" ca="1" si="120"/>
        <v>0</v>
      </c>
      <c r="BY78" s="65">
        <f t="shared" ca="1" si="120"/>
        <v>0</v>
      </c>
      <c r="BZ78" s="65">
        <f t="shared" ca="1" si="120"/>
        <v>0</v>
      </c>
      <c r="CA78" s="65">
        <f t="shared" ca="1" si="120"/>
        <v>0</v>
      </c>
      <c r="CB78" s="65">
        <f t="shared" ca="1" si="120"/>
        <v>0</v>
      </c>
      <c r="CC78" s="65">
        <f t="shared" ca="1" si="120"/>
        <v>0</v>
      </c>
      <c r="CD78" s="65">
        <f t="shared" ca="1" si="120"/>
        <v>15550000</v>
      </c>
      <c r="CE78" s="65">
        <f t="shared" ca="1" si="120"/>
        <v>70000</v>
      </c>
      <c r="CF78" s="65">
        <f t="shared" ca="1" si="120"/>
        <v>0</v>
      </c>
    </row>
    <row r="79" spans="2:84" s="53" customFormat="1" ht="12" x14ac:dyDescent="0.25">
      <c r="B79" s="50">
        <f>ROW()</f>
        <v>79</v>
      </c>
      <c r="O79" s="56"/>
      <c r="P79" s="57"/>
      <c r="Q79" s="58"/>
      <c r="U79" s="62"/>
      <c r="W79" s="61"/>
      <c r="X79" s="65">
        <f t="shared" ca="1" si="113"/>
        <v>0</v>
      </c>
      <c r="Y79" s="65">
        <f t="shared" ca="1" si="117"/>
        <v>0</v>
      </c>
      <c r="Z79" s="65">
        <f t="shared" ca="1" si="117"/>
        <v>0</v>
      </c>
      <c r="AA79" s="65">
        <f t="shared" ca="1" si="117"/>
        <v>0</v>
      </c>
      <c r="AB79" s="65">
        <f t="shared" ca="1" si="117"/>
        <v>0</v>
      </c>
      <c r="AC79" s="65">
        <f t="shared" ca="1" si="117"/>
        <v>0</v>
      </c>
      <c r="AD79" s="65">
        <f t="shared" ca="1" si="117"/>
        <v>0</v>
      </c>
      <c r="AE79" s="65">
        <f t="shared" ca="1" si="117"/>
        <v>0</v>
      </c>
      <c r="AF79" s="65">
        <f t="shared" ca="1" si="117"/>
        <v>0</v>
      </c>
      <c r="AG79" s="65">
        <f t="shared" ca="1" si="117"/>
        <v>0</v>
      </c>
      <c r="AH79" s="65">
        <f t="shared" ca="1" si="117"/>
        <v>0</v>
      </c>
      <c r="AI79" s="65">
        <f t="shared" ca="1" si="117"/>
        <v>0</v>
      </c>
      <c r="AJ79" s="65">
        <f t="shared" ca="1" si="120"/>
        <v>0</v>
      </c>
      <c r="AK79" s="65">
        <f t="shared" ca="1" si="120"/>
        <v>0</v>
      </c>
      <c r="AL79" s="65">
        <f t="shared" ca="1" si="120"/>
        <v>0</v>
      </c>
      <c r="AM79" s="65">
        <f t="shared" ca="1" si="120"/>
        <v>0</v>
      </c>
      <c r="AN79" s="65">
        <f t="shared" ca="1" si="120"/>
        <v>0</v>
      </c>
      <c r="AO79" s="65">
        <f t="shared" ca="1" si="120"/>
        <v>0</v>
      </c>
      <c r="AP79" s="65">
        <f t="shared" ca="1" si="120"/>
        <v>0</v>
      </c>
      <c r="AQ79" s="65">
        <f t="shared" ca="1" si="120"/>
        <v>0</v>
      </c>
      <c r="AR79" s="65">
        <f t="shared" ca="1" si="120"/>
        <v>0</v>
      </c>
      <c r="AS79" s="65">
        <f t="shared" ca="1" si="120"/>
        <v>0</v>
      </c>
      <c r="AT79" s="65">
        <f t="shared" ca="1" si="120"/>
        <v>0</v>
      </c>
      <c r="AU79" s="65">
        <f t="shared" ca="1" si="120"/>
        <v>0</v>
      </c>
      <c r="AV79" s="65">
        <f t="shared" ca="1" si="120"/>
        <v>0</v>
      </c>
      <c r="AW79" s="65">
        <f t="shared" ca="1" si="120"/>
        <v>0</v>
      </c>
      <c r="AX79" s="65">
        <f t="shared" ca="1" si="120"/>
        <v>0</v>
      </c>
      <c r="AY79" s="65">
        <f t="shared" ca="1" si="120"/>
        <v>0</v>
      </c>
      <c r="AZ79" s="65">
        <f t="shared" ca="1" si="120"/>
        <v>0</v>
      </c>
      <c r="BA79" s="65">
        <f t="shared" ca="1" si="120"/>
        <v>0</v>
      </c>
      <c r="BB79" s="65">
        <f t="shared" ca="1" si="120"/>
        <v>0</v>
      </c>
      <c r="BC79" s="65">
        <f t="shared" ca="1" si="120"/>
        <v>0</v>
      </c>
      <c r="BD79" s="65">
        <f t="shared" ca="1" si="120"/>
        <v>0</v>
      </c>
      <c r="BE79" s="65">
        <f t="shared" ca="1" si="120"/>
        <v>0</v>
      </c>
      <c r="BF79" s="65">
        <f t="shared" ca="1" si="120"/>
        <v>0</v>
      </c>
      <c r="BG79" s="65">
        <f t="shared" ca="1" si="120"/>
        <v>0</v>
      </c>
      <c r="BH79" s="65">
        <f t="shared" ca="1" si="120"/>
        <v>0</v>
      </c>
      <c r="BI79" s="65">
        <f t="shared" ca="1" si="120"/>
        <v>0</v>
      </c>
      <c r="BJ79" s="65">
        <f t="shared" ca="1" si="120"/>
        <v>0</v>
      </c>
      <c r="BK79" s="65">
        <f t="shared" ca="1" si="120"/>
        <v>0</v>
      </c>
      <c r="BL79" s="65">
        <f t="shared" ca="1" si="120"/>
        <v>0</v>
      </c>
      <c r="BM79" s="65">
        <f t="shared" ca="1" si="120"/>
        <v>0</v>
      </c>
      <c r="BN79" s="65">
        <f t="shared" ca="1" si="120"/>
        <v>0</v>
      </c>
      <c r="BO79" s="65">
        <f t="shared" ca="1" si="120"/>
        <v>0</v>
      </c>
      <c r="BP79" s="65">
        <f t="shared" ca="1" si="120"/>
        <v>0</v>
      </c>
      <c r="BQ79" s="65">
        <f t="shared" ca="1" si="120"/>
        <v>0</v>
      </c>
      <c r="BR79" s="65">
        <f t="shared" ca="1" si="120"/>
        <v>0</v>
      </c>
      <c r="BS79" s="65">
        <f t="shared" ca="1" si="120"/>
        <v>0</v>
      </c>
      <c r="BT79" s="65">
        <f t="shared" ca="1" si="120"/>
        <v>0</v>
      </c>
      <c r="BU79" s="65">
        <f t="shared" ca="1" si="120"/>
        <v>0</v>
      </c>
      <c r="BV79" s="65">
        <f t="shared" ca="1" si="120"/>
        <v>0</v>
      </c>
      <c r="BW79" s="65">
        <f t="shared" ca="1" si="120"/>
        <v>0</v>
      </c>
      <c r="BX79" s="65">
        <f t="shared" ca="1" si="120"/>
        <v>0</v>
      </c>
      <c r="BY79" s="65">
        <f t="shared" ca="1" si="120"/>
        <v>0</v>
      </c>
      <c r="BZ79" s="65">
        <f t="shared" ca="1" si="120"/>
        <v>0</v>
      </c>
      <c r="CA79" s="65">
        <f t="shared" ca="1" si="120"/>
        <v>0</v>
      </c>
      <c r="CB79" s="65">
        <f t="shared" ca="1" si="120"/>
        <v>0</v>
      </c>
      <c r="CC79" s="65">
        <f t="shared" ca="1" si="120"/>
        <v>0</v>
      </c>
      <c r="CD79" s="65">
        <f t="shared" ca="1" si="120"/>
        <v>0</v>
      </c>
      <c r="CE79" s="65">
        <f t="shared" ca="1" si="120"/>
        <v>20000</v>
      </c>
      <c r="CF79" s="65">
        <f t="shared" ca="1" si="120"/>
        <v>0</v>
      </c>
    </row>
    <row r="80" spans="2:84" s="53" customFormat="1" ht="12" x14ac:dyDescent="0.25">
      <c r="B80" s="50">
        <f>ROW()</f>
        <v>80</v>
      </c>
      <c r="O80" s="56"/>
      <c r="P80" s="57"/>
      <c r="Q80" s="58"/>
      <c r="U80" s="62"/>
      <c r="W80" s="61"/>
      <c r="X80" s="65">
        <f t="shared" ca="1" si="113"/>
        <v>0</v>
      </c>
      <c r="Y80" s="65">
        <f t="shared" ca="1" si="117"/>
        <v>0</v>
      </c>
      <c r="Z80" s="65">
        <f t="shared" ca="1" si="117"/>
        <v>0</v>
      </c>
      <c r="AA80" s="65">
        <f t="shared" ca="1" si="117"/>
        <v>0</v>
      </c>
      <c r="AB80" s="65">
        <f t="shared" ca="1" si="117"/>
        <v>0</v>
      </c>
      <c r="AC80" s="65">
        <f t="shared" ca="1" si="117"/>
        <v>0</v>
      </c>
      <c r="AD80" s="65">
        <f t="shared" ca="1" si="117"/>
        <v>0</v>
      </c>
      <c r="AE80" s="65">
        <f t="shared" ca="1" si="117"/>
        <v>0</v>
      </c>
      <c r="AF80" s="65">
        <f t="shared" ca="1" si="117"/>
        <v>0</v>
      </c>
      <c r="AG80" s="65">
        <f t="shared" ca="1" si="117"/>
        <v>0</v>
      </c>
      <c r="AH80" s="65">
        <f t="shared" ca="1" si="117"/>
        <v>0</v>
      </c>
      <c r="AI80" s="65">
        <f t="shared" ca="1" si="117"/>
        <v>0</v>
      </c>
      <c r="AJ80" s="65">
        <f t="shared" ca="1" si="120"/>
        <v>0</v>
      </c>
      <c r="AK80" s="65">
        <f t="shared" ca="1" si="120"/>
        <v>0</v>
      </c>
      <c r="AL80" s="65">
        <f t="shared" ca="1" si="120"/>
        <v>0</v>
      </c>
      <c r="AM80" s="65">
        <f t="shared" ca="1" si="120"/>
        <v>0</v>
      </c>
      <c r="AN80" s="65">
        <f t="shared" ca="1" si="120"/>
        <v>0</v>
      </c>
      <c r="AO80" s="65">
        <f t="shared" ca="1" si="120"/>
        <v>0</v>
      </c>
      <c r="AP80" s="65">
        <f t="shared" ca="1" si="120"/>
        <v>0</v>
      </c>
      <c r="AQ80" s="65">
        <f t="shared" ca="1" si="120"/>
        <v>0</v>
      </c>
      <c r="AR80" s="65">
        <f t="shared" ca="1" si="120"/>
        <v>0</v>
      </c>
      <c r="AS80" s="65">
        <f t="shared" ca="1" si="120"/>
        <v>0</v>
      </c>
      <c r="AT80" s="65">
        <f t="shared" ca="1" si="120"/>
        <v>0</v>
      </c>
      <c r="AU80" s="65">
        <f t="shared" ca="1" si="120"/>
        <v>0</v>
      </c>
      <c r="AV80" s="65">
        <f t="shared" ca="1" si="120"/>
        <v>0</v>
      </c>
      <c r="AW80" s="65">
        <f t="shared" ca="1" si="120"/>
        <v>0</v>
      </c>
      <c r="AX80" s="65">
        <f t="shared" ca="1" si="120"/>
        <v>0</v>
      </c>
      <c r="AY80" s="65">
        <f t="shared" ca="1" si="120"/>
        <v>0</v>
      </c>
      <c r="AZ80" s="65">
        <f t="shared" ca="1" si="120"/>
        <v>0</v>
      </c>
      <c r="BA80" s="65">
        <f t="shared" ca="1" si="120"/>
        <v>0</v>
      </c>
      <c r="BB80" s="65">
        <f t="shared" ca="1" si="120"/>
        <v>0</v>
      </c>
      <c r="BC80" s="65">
        <f t="shared" ca="1" si="120"/>
        <v>0</v>
      </c>
      <c r="BD80" s="65">
        <f t="shared" ca="1" si="120"/>
        <v>0</v>
      </c>
      <c r="BE80" s="65">
        <f t="shared" ca="1" si="120"/>
        <v>0</v>
      </c>
      <c r="BF80" s="65">
        <f t="shared" ca="1" si="120"/>
        <v>0</v>
      </c>
      <c r="BG80" s="65">
        <f t="shared" ca="1" si="120"/>
        <v>0</v>
      </c>
      <c r="BH80" s="65">
        <f t="shared" ca="1" si="120"/>
        <v>0</v>
      </c>
      <c r="BI80" s="65">
        <f t="shared" ca="1" si="120"/>
        <v>0</v>
      </c>
      <c r="BJ80" s="65">
        <f t="shared" ca="1" si="120"/>
        <v>0</v>
      </c>
      <c r="BK80" s="65">
        <f t="shared" ca="1" si="120"/>
        <v>0</v>
      </c>
      <c r="BL80" s="65">
        <f t="shared" ca="1" si="120"/>
        <v>0</v>
      </c>
      <c r="BM80" s="65">
        <f t="shared" ca="1" si="120"/>
        <v>0</v>
      </c>
      <c r="BN80" s="65">
        <f t="shared" ca="1" si="120"/>
        <v>0</v>
      </c>
      <c r="BO80" s="65">
        <f t="shared" ca="1" si="120"/>
        <v>0</v>
      </c>
      <c r="BP80" s="65">
        <f t="shared" ca="1" si="120"/>
        <v>0</v>
      </c>
      <c r="BQ80" s="65">
        <f t="shared" ca="1" si="120"/>
        <v>0</v>
      </c>
      <c r="BR80" s="65">
        <f t="shared" ca="1" si="120"/>
        <v>0</v>
      </c>
      <c r="BS80" s="65">
        <f t="shared" ca="1" si="120"/>
        <v>0</v>
      </c>
      <c r="BT80" s="65">
        <f t="shared" ca="1" si="120"/>
        <v>0</v>
      </c>
      <c r="BU80" s="65">
        <f t="shared" ca="1" si="120"/>
        <v>0</v>
      </c>
      <c r="BV80" s="65">
        <f t="shared" ca="1" si="120"/>
        <v>0</v>
      </c>
      <c r="BW80" s="65">
        <f t="shared" ca="1" si="120"/>
        <v>0</v>
      </c>
      <c r="BX80" s="65">
        <f t="shared" ca="1" si="120"/>
        <v>0</v>
      </c>
      <c r="BY80" s="65">
        <f t="shared" ca="1" si="120"/>
        <v>0</v>
      </c>
      <c r="BZ80" s="65">
        <f t="shared" ca="1" si="120"/>
        <v>0</v>
      </c>
      <c r="CA80" s="65">
        <f t="shared" ca="1" si="120"/>
        <v>0</v>
      </c>
      <c r="CB80" s="65">
        <f t="shared" ca="1" si="120"/>
        <v>0</v>
      </c>
      <c r="CC80" s="65">
        <f t="shared" ca="1" si="120"/>
        <v>0</v>
      </c>
      <c r="CD80" s="65">
        <f t="shared" ca="1" si="120"/>
        <v>50000</v>
      </c>
      <c r="CE80" s="65">
        <f t="shared" ca="1" si="120"/>
        <v>50000</v>
      </c>
      <c r="CF80" s="65">
        <f t="shared" ca="1" si="120"/>
        <v>0</v>
      </c>
    </row>
    <row r="81" spans="2:84" s="53" customFormat="1" ht="12" x14ac:dyDescent="0.25">
      <c r="B81" s="50">
        <f>ROW()</f>
        <v>81</v>
      </c>
      <c r="O81" s="56"/>
      <c r="P81" s="57"/>
      <c r="Q81" s="58"/>
      <c r="U81" s="62"/>
      <c r="W81" s="61"/>
      <c r="X81" s="65">
        <f t="shared" ca="1" si="113"/>
        <v>0</v>
      </c>
      <c r="Y81" s="65">
        <f t="shared" ca="1" si="117"/>
        <v>0</v>
      </c>
      <c r="Z81" s="65">
        <f t="shared" ca="1" si="117"/>
        <v>0</v>
      </c>
      <c r="AA81" s="65">
        <f t="shared" ca="1" si="117"/>
        <v>0</v>
      </c>
      <c r="AB81" s="65">
        <f t="shared" ca="1" si="117"/>
        <v>0</v>
      </c>
      <c r="AC81" s="65">
        <f t="shared" ca="1" si="117"/>
        <v>0</v>
      </c>
      <c r="AD81" s="65">
        <f t="shared" ca="1" si="117"/>
        <v>0</v>
      </c>
      <c r="AE81" s="65">
        <f t="shared" ca="1" si="117"/>
        <v>0</v>
      </c>
      <c r="AF81" s="65">
        <f t="shared" ca="1" si="117"/>
        <v>0</v>
      </c>
      <c r="AG81" s="65">
        <f t="shared" ca="1" si="117"/>
        <v>0</v>
      </c>
      <c r="AH81" s="65">
        <f t="shared" ca="1" si="117"/>
        <v>0</v>
      </c>
      <c r="AI81" s="65">
        <f t="shared" ca="1" si="117"/>
        <v>0</v>
      </c>
      <c r="AJ81" s="65">
        <f t="shared" ca="1" si="120"/>
        <v>0</v>
      </c>
      <c r="AK81" s="65">
        <f t="shared" ca="1" si="120"/>
        <v>0</v>
      </c>
      <c r="AL81" s="65">
        <f t="shared" ca="1" si="120"/>
        <v>0</v>
      </c>
      <c r="AM81" s="65">
        <f t="shared" ca="1" si="120"/>
        <v>0</v>
      </c>
      <c r="AN81" s="65">
        <f t="shared" ca="1" si="120"/>
        <v>0</v>
      </c>
      <c r="AO81" s="65">
        <f t="shared" ca="1" si="120"/>
        <v>0</v>
      </c>
      <c r="AP81" s="65">
        <f t="shared" ca="1" si="120"/>
        <v>0</v>
      </c>
      <c r="AQ81" s="65">
        <f t="shared" ca="1" si="120"/>
        <v>0</v>
      </c>
      <c r="AR81" s="65">
        <f t="shared" ca="1" si="120"/>
        <v>0</v>
      </c>
      <c r="AS81" s="65">
        <f t="shared" ca="1" si="120"/>
        <v>0</v>
      </c>
      <c r="AT81" s="65">
        <f t="shared" ca="1" si="120"/>
        <v>0</v>
      </c>
      <c r="AU81" s="65">
        <f t="shared" ca="1" si="120"/>
        <v>0</v>
      </c>
      <c r="AV81" s="65">
        <f t="shared" ca="1" si="120"/>
        <v>0</v>
      </c>
      <c r="AW81" s="65">
        <f t="shared" ca="1" si="120"/>
        <v>0</v>
      </c>
      <c r="AX81" s="65">
        <f t="shared" ca="1" si="120"/>
        <v>0</v>
      </c>
      <c r="AY81" s="65">
        <f t="shared" ca="1" si="120"/>
        <v>0</v>
      </c>
      <c r="AZ81" s="65">
        <f t="shared" ca="1" si="120"/>
        <v>0</v>
      </c>
      <c r="BA81" s="65">
        <f t="shared" ca="1" si="120"/>
        <v>0</v>
      </c>
      <c r="BB81" s="65">
        <f t="shared" ca="1" si="120"/>
        <v>0</v>
      </c>
      <c r="BC81" s="65">
        <f t="shared" ca="1" si="120"/>
        <v>0</v>
      </c>
      <c r="BD81" s="65">
        <f t="shared" ca="1" si="120"/>
        <v>0</v>
      </c>
      <c r="BE81" s="65">
        <f t="shared" ca="1" si="120"/>
        <v>0</v>
      </c>
      <c r="BF81" s="65">
        <f t="shared" ca="1" si="120"/>
        <v>0</v>
      </c>
      <c r="BG81" s="65">
        <f t="shared" ca="1" si="120"/>
        <v>0</v>
      </c>
      <c r="BH81" s="65">
        <f t="shared" ca="1" si="120"/>
        <v>0</v>
      </c>
      <c r="BI81" s="65">
        <f t="shared" ca="1" si="120"/>
        <v>0</v>
      </c>
      <c r="BJ81" s="65">
        <f t="shared" ca="1" si="120"/>
        <v>0</v>
      </c>
      <c r="BK81" s="65">
        <f t="shared" ca="1" si="120"/>
        <v>0</v>
      </c>
      <c r="BL81" s="65">
        <f t="shared" ca="1" si="120"/>
        <v>0</v>
      </c>
      <c r="BM81" s="65">
        <f t="shared" ca="1" si="120"/>
        <v>0</v>
      </c>
      <c r="BN81" s="65">
        <f t="shared" ca="1" si="120"/>
        <v>0</v>
      </c>
      <c r="BO81" s="65">
        <f t="shared" ca="1" si="120"/>
        <v>0</v>
      </c>
      <c r="BP81" s="65">
        <f t="shared" ca="1" si="120"/>
        <v>0</v>
      </c>
      <c r="BQ81" s="65">
        <f t="shared" ca="1" si="120"/>
        <v>0</v>
      </c>
      <c r="BR81" s="65">
        <f t="shared" ca="1" si="120"/>
        <v>0</v>
      </c>
      <c r="BS81" s="65">
        <f t="shared" ca="1" si="120"/>
        <v>0</v>
      </c>
      <c r="BT81" s="65">
        <f t="shared" ca="1" si="120"/>
        <v>0</v>
      </c>
      <c r="BU81" s="65">
        <f t="shared" ca="1" si="120"/>
        <v>0</v>
      </c>
      <c r="BV81" s="65">
        <f t="shared" ca="1" si="120"/>
        <v>0</v>
      </c>
      <c r="BW81" s="65">
        <f t="shared" ca="1" si="120"/>
        <v>0</v>
      </c>
      <c r="BX81" s="65">
        <f t="shared" ca="1" si="120"/>
        <v>0</v>
      </c>
      <c r="BY81" s="65">
        <f t="shared" ca="1" si="120"/>
        <v>0</v>
      </c>
      <c r="BZ81" s="65">
        <f t="shared" ca="1" si="120"/>
        <v>0</v>
      </c>
      <c r="CA81" s="65">
        <f t="shared" ca="1" si="120"/>
        <v>0</v>
      </c>
      <c r="CB81" s="65">
        <f t="shared" ca="1" si="120"/>
        <v>0</v>
      </c>
      <c r="CC81" s="65">
        <f t="shared" ca="1" si="120"/>
        <v>0</v>
      </c>
      <c r="CD81" s="65">
        <f t="shared" ca="1" si="120"/>
        <v>500000</v>
      </c>
      <c r="CE81" s="65">
        <f t="shared" ca="1" si="120"/>
        <v>0</v>
      </c>
      <c r="CF81" s="65">
        <f t="shared" ca="1" si="120"/>
        <v>0</v>
      </c>
    </row>
    <row r="82" spans="2:84" s="53" customFormat="1" ht="12" x14ac:dyDescent="0.25">
      <c r="B82" s="50">
        <f>ROW()</f>
        <v>82</v>
      </c>
      <c r="O82" s="56"/>
      <c r="P82" s="57"/>
      <c r="Q82" s="58"/>
      <c r="U82" s="62"/>
      <c r="W82" s="61"/>
      <c r="X82" s="65">
        <f t="shared" ca="1" si="113"/>
        <v>0</v>
      </c>
      <c r="Y82" s="65">
        <f t="shared" ca="1" si="117"/>
        <v>0</v>
      </c>
      <c r="Z82" s="65">
        <f t="shared" ca="1" si="117"/>
        <v>0</v>
      </c>
      <c r="AA82" s="65">
        <f t="shared" ca="1" si="117"/>
        <v>0</v>
      </c>
      <c r="AB82" s="65">
        <f t="shared" ca="1" si="117"/>
        <v>0</v>
      </c>
      <c r="AC82" s="65">
        <f t="shared" ca="1" si="117"/>
        <v>0</v>
      </c>
      <c r="AD82" s="65">
        <f t="shared" ca="1" si="117"/>
        <v>0</v>
      </c>
      <c r="AE82" s="65">
        <f t="shared" ca="1" si="117"/>
        <v>0</v>
      </c>
      <c r="AF82" s="65">
        <f t="shared" ca="1" si="117"/>
        <v>0</v>
      </c>
      <c r="AG82" s="65">
        <f t="shared" ca="1" si="117"/>
        <v>0</v>
      </c>
      <c r="AH82" s="65">
        <f t="shared" ca="1" si="117"/>
        <v>0</v>
      </c>
      <c r="AI82" s="65">
        <f t="shared" ca="1" si="117"/>
        <v>0</v>
      </c>
      <c r="AJ82" s="65">
        <f t="shared" ca="1" si="120"/>
        <v>0</v>
      </c>
      <c r="AK82" s="65">
        <f t="shared" ca="1" si="120"/>
        <v>0</v>
      </c>
      <c r="AL82" s="65">
        <f t="shared" ca="1" si="120"/>
        <v>0</v>
      </c>
      <c r="AM82" s="65">
        <f t="shared" ca="1" si="120"/>
        <v>0</v>
      </c>
      <c r="AN82" s="65">
        <f t="shared" ca="1" si="120"/>
        <v>0</v>
      </c>
      <c r="AO82" s="65">
        <f t="shared" ca="1" si="120"/>
        <v>0</v>
      </c>
      <c r="AP82" s="65">
        <f t="shared" ca="1" si="120"/>
        <v>0</v>
      </c>
      <c r="AQ82" s="65">
        <f t="shared" ca="1" si="120"/>
        <v>0</v>
      </c>
      <c r="AR82" s="65">
        <f t="shared" ca="1" si="120"/>
        <v>0</v>
      </c>
      <c r="AS82" s="65">
        <f t="shared" ca="1" si="120"/>
        <v>0</v>
      </c>
      <c r="AT82" s="65">
        <f t="shared" ca="1" si="120"/>
        <v>0</v>
      </c>
      <c r="AU82" s="65">
        <f t="shared" ca="1" si="120"/>
        <v>0</v>
      </c>
      <c r="AV82" s="65">
        <f t="shared" ca="1" si="120"/>
        <v>0</v>
      </c>
      <c r="AW82" s="65">
        <f t="shared" ca="1" si="120"/>
        <v>0</v>
      </c>
      <c r="AX82" s="65">
        <f t="shared" ca="1" si="120"/>
        <v>0</v>
      </c>
      <c r="AY82" s="65">
        <f t="shared" ca="1" si="120"/>
        <v>0</v>
      </c>
      <c r="AZ82" s="65">
        <f t="shared" ca="1" si="120"/>
        <v>0</v>
      </c>
      <c r="BA82" s="65">
        <f t="shared" ca="1" si="120"/>
        <v>0</v>
      </c>
      <c r="BB82" s="65">
        <f t="shared" ca="1" si="120"/>
        <v>0</v>
      </c>
      <c r="BC82" s="65">
        <f t="shared" ca="1" si="120"/>
        <v>0</v>
      </c>
      <c r="BD82" s="65">
        <f t="shared" ca="1" si="120"/>
        <v>0</v>
      </c>
      <c r="BE82" s="65">
        <f t="shared" ca="1" si="120"/>
        <v>0</v>
      </c>
      <c r="BF82" s="65">
        <f t="shared" ca="1" si="120"/>
        <v>0</v>
      </c>
      <c r="BG82" s="65">
        <f t="shared" ca="1" si="120"/>
        <v>0</v>
      </c>
      <c r="BH82" s="65">
        <f t="shared" ca="1" si="120"/>
        <v>0</v>
      </c>
      <c r="BI82" s="65">
        <f t="shared" ca="1" si="120"/>
        <v>0</v>
      </c>
      <c r="BJ82" s="65">
        <f t="shared" ca="1" si="120"/>
        <v>0</v>
      </c>
      <c r="BK82" s="65">
        <f t="shared" ca="1" si="120"/>
        <v>0</v>
      </c>
      <c r="BL82" s="65">
        <f t="shared" ca="1" si="120"/>
        <v>0</v>
      </c>
      <c r="BM82" s="65">
        <f t="shared" ca="1" si="120"/>
        <v>0</v>
      </c>
      <c r="BN82" s="65">
        <f t="shared" ca="1" si="120"/>
        <v>0</v>
      </c>
      <c r="BO82" s="65">
        <f t="shared" ca="1" si="120"/>
        <v>0</v>
      </c>
      <c r="BP82" s="65">
        <f t="shared" ca="1" si="120"/>
        <v>0</v>
      </c>
      <c r="BQ82" s="65">
        <f t="shared" ca="1" si="120"/>
        <v>0</v>
      </c>
      <c r="BR82" s="65">
        <f t="shared" ca="1" si="120"/>
        <v>0</v>
      </c>
      <c r="BS82" s="65">
        <f t="shared" ca="1" si="120"/>
        <v>0</v>
      </c>
      <c r="BT82" s="65">
        <f t="shared" ca="1" si="120"/>
        <v>0</v>
      </c>
      <c r="BU82" s="65">
        <f t="shared" ca="1" si="120"/>
        <v>0</v>
      </c>
      <c r="BV82" s="65">
        <f t="shared" ca="1" si="120"/>
        <v>0</v>
      </c>
      <c r="BW82" s="65">
        <f t="shared" ca="1" si="120"/>
        <v>0</v>
      </c>
      <c r="BX82" s="65">
        <f t="shared" ca="1" si="120"/>
        <v>0</v>
      </c>
      <c r="BY82" s="65">
        <f t="shared" ca="1" si="120"/>
        <v>0</v>
      </c>
      <c r="BZ82" s="65">
        <f t="shared" ca="1" si="120"/>
        <v>0</v>
      </c>
      <c r="CA82" s="65">
        <f t="shared" ca="1" si="120"/>
        <v>0</v>
      </c>
      <c r="CB82" s="65">
        <f t="shared" ca="1" si="120"/>
        <v>0</v>
      </c>
      <c r="CC82" s="65">
        <f t="shared" ca="1" si="120"/>
        <v>0</v>
      </c>
      <c r="CD82" s="65">
        <f t="shared" ca="1" si="120"/>
        <v>5000000</v>
      </c>
      <c r="CE82" s="65">
        <f t="shared" ca="1" si="120"/>
        <v>0</v>
      </c>
      <c r="CF82" s="65">
        <f t="shared" ca="1" si="120"/>
        <v>0</v>
      </c>
    </row>
    <row r="83" spans="2:84" s="53" customFormat="1" ht="12" x14ac:dyDescent="0.25">
      <c r="B83" s="50">
        <f>ROW()</f>
        <v>83</v>
      </c>
      <c r="O83" s="56"/>
      <c r="P83" s="57"/>
      <c r="Q83" s="58"/>
      <c r="U83" s="62"/>
      <c r="W83" s="61"/>
      <c r="X83" s="65">
        <f t="shared" ca="1" si="113"/>
        <v>0</v>
      </c>
      <c r="Y83" s="65">
        <f t="shared" ca="1" si="117"/>
        <v>0</v>
      </c>
      <c r="Z83" s="65">
        <f t="shared" ca="1" si="117"/>
        <v>0</v>
      </c>
      <c r="AA83" s="65">
        <f t="shared" ca="1" si="117"/>
        <v>0</v>
      </c>
      <c r="AB83" s="65">
        <f t="shared" ca="1" si="117"/>
        <v>0</v>
      </c>
      <c r="AC83" s="65">
        <f t="shared" ca="1" si="117"/>
        <v>0</v>
      </c>
      <c r="AD83" s="65">
        <f t="shared" ca="1" si="117"/>
        <v>0</v>
      </c>
      <c r="AE83" s="65">
        <f t="shared" ca="1" si="117"/>
        <v>0</v>
      </c>
      <c r="AF83" s="65">
        <f t="shared" ca="1" si="117"/>
        <v>0</v>
      </c>
      <c r="AG83" s="65">
        <f t="shared" ca="1" si="117"/>
        <v>0</v>
      </c>
      <c r="AH83" s="65">
        <f t="shared" ca="1" si="117"/>
        <v>0</v>
      </c>
      <c r="AI83" s="65">
        <f t="shared" ca="1" si="117"/>
        <v>0</v>
      </c>
      <c r="AJ83" s="65">
        <f t="shared" ca="1" si="120"/>
        <v>0</v>
      </c>
      <c r="AK83" s="65">
        <f t="shared" ca="1" si="120"/>
        <v>0</v>
      </c>
      <c r="AL83" s="65">
        <f t="shared" ca="1" si="120"/>
        <v>0</v>
      </c>
      <c r="AM83" s="65">
        <f t="shared" ca="1" si="120"/>
        <v>0</v>
      </c>
      <c r="AN83" s="65">
        <f t="shared" ca="1" si="120"/>
        <v>0</v>
      </c>
      <c r="AO83" s="65">
        <f t="shared" ca="1" si="120"/>
        <v>0</v>
      </c>
      <c r="AP83" s="65">
        <f t="shared" ca="1" si="120"/>
        <v>0</v>
      </c>
      <c r="AQ83" s="65">
        <f t="shared" ca="1" si="120"/>
        <v>0</v>
      </c>
      <c r="AR83" s="65">
        <f t="shared" ca="1" si="120"/>
        <v>0</v>
      </c>
      <c r="AS83" s="65">
        <f t="shared" ca="1" si="120"/>
        <v>0</v>
      </c>
      <c r="AT83" s="65">
        <f t="shared" ca="1" si="120"/>
        <v>0</v>
      </c>
      <c r="AU83" s="65">
        <f t="shared" ca="1" si="120"/>
        <v>0</v>
      </c>
      <c r="AV83" s="65">
        <f t="shared" ca="1" si="120"/>
        <v>0</v>
      </c>
      <c r="AW83" s="65">
        <f t="shared" ca="1" si="120"/>
        <v>0</v>
      </c>
      <c r="AX83" s="65">
        <f t="shared" ca="1" si="120"/>
        <v>0</v>
      </c>
      <c r="AY83" s="65">
        <f t="shared" ca="1" si="120"/>
        <v>0</v>
      </c>
      <c r="AZ83" s="65">
        <f t="shared" ca="1" si="120"/>
        <v>0</v>
      </c>
      <c r="BA83" s="65">
        <f t="shared" ca="1" si="120"/>
        <v>0</v>
      </c>
      <c r="BB83" s="65">
        <f t="shared" ca="1" si="120"/>
        <v>0</v>
      </c>
      <c r="BC83" s="65">
        <f t="shared" ca="1" si="120"/>
        <v>0</v>
      </c>
      <c r="BD83" s="65">
        <f t="shared" ca="1" si="120"/>
        <v>0</v>
      </c>
      <c r="BE83" s="65">
        <f t="shared" ca="1" si="120"/>
        <v>0</v>
      </c>
      <c r="BF83" s="65">
        <f t="shared" ca="1" si="120"/>
        <v>0</v>
      </c>
      <c r="BG83" s="65">
        <f t="shared" ca="1" si="120"/>
        <v>0</v>
      </c>
      <c r="BH83" s="65">
        <f t="shared" ca="1" si="120"/>
        <v>0</v>
      </c>
      <c r="BI83" s="65">
        <f t="shared" ca="1" si="120"/>
        <v>0</v>
      </c>
      <c r="BJ83" s="65">
        <f t="shared" ca="1" si="120"/>
        <v>0</v>
      </c>
      <c r="BK83" s="65">
        <f t="shared" ca="1" si="120"/>
        <v>0</v>
      </c>
      <c r="BL83" s="65">
        <f t="shared" ca="1" si="120"/>
        <v>0</v>
      </c>
      <c r="BM83" s="65">
        <f t="shared" ca="1" si="120"/>
        <v>0</v>
      </c>
      <c r="BN83" s="65">
        <f t="shared" ca="1" si="120"/>
        <v>0</v>
      </c>
      <c r="BO83" s="65">
        <f t="shared" ca="1" si="120"/>
        <v>0</v>
      </c>
      <c r="BP83" s="65">
        <f t="shared" ca="1" si="120"/>
        <v>0</v>
      </c>
      <c r="BQ83" s="65">
        <f t="shared" ca="1" si="120"/>
        <v>0</v>
      </c>
      <c r="BR83" s="65">
        <f t="shared" ca="1" si="120"/>
        <v>0</v>
      </c>
      <c r="BS83" s="65">
        <f t="shared" ca="1" si="120"/>
        <v>0</v>
      </c>
      <c r="BT83" s="65">
        <f t="shared" ca="1" si="120"/>
        <v>0</v>
      </c>
      <c r="BU83" s="65">
        <f t="shared" ca="1" si="120"/>
        <v>0</v>
      </c>
      <c r="BV83" s="65">
        <f t="shared" ca="1" si="120"/>
        <v>0</v>
      </c>
      <c r="BW83" s="65">
        <f t="shared" ca="1" si="120"/>
        <v>0</v>
      </c>
      <c r="BX83" s="65">
        <f t="shared" ca="1" si="120"/>
        <v>0</v>
      </c>
      <c r="BY83" s="65">
        <f t="shared" ca="1" si="120"/>
        <v>0</v>
      </c>
      <c r="BZ83" s="65">
        <f t="shared" ca="1" si="120"/>
        <v>0</v>
      </c>
      <c r="CA83" s="65">
        <f t="shared" ca="1" si="120"/>
        <v>0</v>
      </c>
      <c r="CB83" s="65">
        <f t="shared" ca="1" si="120"/>
        <v>0</v>
      </c>
      <c r="CC83" s="65">
        <f t="shared" ca="1" si="120"/>
        <v>0</v>
      </c>
      <c r="CD83" s="65">
        <f t="shared" ca="1" si="120"/>
        <v>10000000</v>
      </c>
      <c r="CE83" s="65">
        <f t="shared" ca="1" si="120"/>
        <v>0</v>
      </c>
      <c r="CF83" s="65">
        <f t="shared" ca="1" si="120"/>
        <v>0</v>
      </c>
    </row>
    <row r="84" spans="2:84" s="53" customFormat="1" ht="12" x14ac:dyDescent="0.25">
      <c r="B84" s="50">
        <f>ROW()</f>
        <v>84</v>
      </c>
      <c r="O84" s="56"/>
      <c r="P84" s="57"/>
      <c r="Q84" s="58"/>
      <c r="U84" s="62"/>
      <c r="W84" s="61"/>
      <c r="X84" s="65">
        <f t="shared" ca="1" si="113"/>
        <v>0</v>
      </c>
      <c r="Y84" s="65">
        <f t="shared" ca="1" si="117"/>
        <v>0</v>
      </c>
      <c r="Z84" s="65">
        <f t="shared" ca="1" si="117"/>
        <v>0</v>
      </c>
      <c r="AA84" s="65">
        <f t="shared" ca="1" si="117"/>
        <v>0</v>
      </c>
      <c r="AB84" s="65">
        <f t="shared" ca="1" si="117"/>
        <v>0</v>
      </c>
      <c r="AC84" s="65">
        <f t="shared" ca="1" si="117"/>
        <v>0</v>
      </c>
      <c r="AD84" s="65">
        <f t="shared" ca="1" si="117"/>
        <v>0</v>
      </c>
      <c r="AE84" s="65">
        <f t="shared" ca="1" si="117"/>
        <v>0</v>
      </c>
      <c r="AF84" s="65">
        <f t="shared" ca="1" si="117"/>
        <v>0</v>
      </c>
      <c r="AG84" s="65">
        <f t="shared" ca="1" si="117"/>
        <v>0</v>
      </c>
      <c r="AH84" s="65">
        <f t="shared" ca="1" si="117"/>
        <v>0</v>
      </c>
      <c r="AI84" s="65">
        <f t="shared" ca="1" si="117"/>
        <v>0</v>
      </c>
      <c r="AJ84" s="65">
        <f t="shared" ref="AJ84:CF89" ca="1" si="121">SUMIFS(INDIRECT("Prcsses!"&amp;ADDRESS($B84,$X$2)&amp;":"&amp;ADDRESS($B84,$X$2-1+$P$8)),INDIRECT("Prcsses!"&amp;ADDRESS($B$8,$X$2)&amp;":"&amp;ADDRESS($B$8,$X$2-1+$P$8)),AJ$8)</f>
        <v>0</v>
      </c>
      <c r="AK84" s="65">
        <f t="shared" ca="1" si="121"/>
        <v>0</v>
      </c>
      <c r="AL84" s="65">
        <f t="shared" ca="1" si="121"/>
        <v>0</v>
      </c>
      <c r="AM84" s="65">
        <f t="shared" ca="1" si="121"/>
        <v>0</v>
      </c>
      <c r="AN84" s="65">
        <f t="shared" ca="1" si="121"/>
        <v>0</v>
      </c>
      <c r="AO84" s="65">
        <f t="shared" ca="1" si="121"/>
        <v>0</v>
      </c>
      <c r="AP84" s="65">
        <f t="shared" ca="1" si="121"/>
        <v>0</v>
      </c>
      <c r="AQ84" s="65">
        <f t="shared" ca="1" si="121"/>
        <v>0</v>
      </c>
      <c r="AR84" s="65">
        <f t="shared" ca="1" si="121"/>
        <v>0</v>
      </c>
      <c r="AS84" s="65">
        <f t="shared" ca="1" si="121"/>
        <v>0</v>
      </c>
      <c r="AT84" s="65">
        <f t="shared" ca="1" si="121"/>
        <v>0</v>
      </c>
      <c r="AU84" s="65">
        <f t="shared" ca="1" si="121"/>
        <v>0</v>
      </c>
      <c r="AV84" s="65">
        <f t="shared" ca="1" si="121"/>
        <v>0</v>
      </c>
      <c r="AW84" s="65">
        <f t="shared" ca="1" si="121"/>
        <v>0</v>
      </c>
      <c r="AX84" s="65">
        <f t="shared" ca="1" si="121"/>
        <v>0</v>
      </c>
      <c r="AY84" s="65">
        <f t="shared" ca="1" si="121"/>
        <v>0</v>
      </c>
      <c r="AZ84" s="65">
        <f t="shared" ca="1" si="121"/>
        <v>0</v>
      </c>
      <c r="BA84" s="65">
        <f t="shared" ca="1" si="121"/>
        <v>0</v>
      </c>
      <c r="BB84" s="65">
        <f t="shared" ca="1" si="121"/>
        <v>0</v>
      </c>
      <c r="BC84" s="65">
        <f t="shared" ca="1" si="121"/>
        <v>0</v>
      </c>
      <c r="BD84" s="65">
        <f t="shared" ca="1" si="121"/>
        <v>0</v>
      </c>
      <c r="BE84" s="65">
        <f t="shared" ca="1" si="121"/>
        <v>0</v>
      </c>
      <c r="BF84" s="65">
        <f t="shared" ca="1" si="121"/>
        <v>0</v>
      </c>
      <c r="BG84" s="65">
        <f t="shared" ca="1" si="121"/>
        <v>0</v>
      </c>
      <c r="BH84" s="65">
        <f t="shared" ca="1" si="121"/>
        <v>0</v>
      </c>
      <c r="BI84" s="65">
        <f t="shared" ca="1" si="121"/>
        <v>0</v>
      </c>
      <c r="BJ84" s="65">
        <f t="shared" ca="1" si="121"/>
        <v>0</v>
      </c>
      <c r="BK84" s="65">
        <f t="shared" ca="1" si="121"/>
        <v>0</v>
      </c>
      <c r="BL84" s="65">
        <f t="shared" ca="1" si="121"/>
        <v>0</v>
      </c>
      <c r="BM84" s="65">
        <f t="shared" ca="1" si="121"/>
        <v>0</v>
      </c>
      <c r="BN84" s="65">
        <f t="shared" ca="1" si="121"/>
        <v>0</v>
      </c>
      <c r="BO84" s="65">
        <f t="shared" ca="1" si="121"/>
        <v>0</v>
      </c>
      <c r="BP84" s="65">
        <f t="shared" ca="1" si="121"/>
        <v>0</v>
      </c>
      <c r="BQ84" s="65">
        <f t="shared" ca="1" si="121"/>
        <v>0</v>
      </c>
      <c r="BR84" s="65">
        <f t="shared" ca="1" si="121"/>
        <v>0</v>
      </c>
      <c r="BS84" s="65">
        <f t="shared" ca="1" si="121"/>
        <v>0</v>
      </c>
      <c r="BT84" s="65">
        <f t="shared" ca="1" si="121"/>
        <v>0</v>
      </c>
      <c r="BU84" s="65">
        <f t="shared" ca="1" si="121"/>
        <v>0</v>
      </c>
      <c r="BV84" s="65">
        <f t="shared" ca="1" si="121"/>
        <v>0</v>
      </c>
      <c r="BW84" s="65">
        <f t="shared" ca="1" si="121"/>
        <v>0</v>
      </c>
      <c r="BX84" s="65">
        <f t="shared" ca="1" si="121"/>
        <v>0</v>
      </c>
      <c r="BY84" s="65">
        <f t="shared" ca="1" si="121"/>
        <v>0</v>
      </c>
      <c r="BZ84" s="65">
        <f t="shared" ca="1" si="121"/>
        <v>0</v>
      </c>
      <c r="CA84" s="65">
        <f t="shared" ca="1" si="121"/>
        <v>0</v>
      </c>
      <c r="CB84" s="65">
        <f t="shared" ca="1" si="121"/>
        <v>0</v>
      </c>
      <c r="CC84" s="65">
        <f t="shared" ca="1" si="121"/>
        <v>0</v>
      </c>
      <c r="CD84" s="65">
        <f t="shared" ca="1" si="121"/>
        <v>0</v>
      </c>
      <c r="CE84" s="65">
        <f t="shared" ca="1" si="121"/>
        <v>0</v>
      </c>
      <c r="CF84" s="65">
        <f t="shared" ca="1" si="121"/>
        <v>0</v>
      </c>
    </row>
    <row r="85" spans="2:84" s="53" customFormat="1" ht="12" x14ac:dyDescent="0.25">
      <c r="B85" s="50">
        <f>ROW()</f>
        <v>85</v>
      </c>
      <c r="O85" s="56"/>
      <c r="P85" s="57"/>
      <c r="Q85" s="58"/>
      <c r="U85" s="62"/>
      <c r="W85" s="61"/>
      <c r="X85" s="65">
        <f t="shared" ca="1" si="113"/>
        <v>0</v>
      </c>
      <c r="Y85" s="65">
        <f t="shared" ca="1" si="117"/>
        <v>0</v>
      </c>
      <c r="Z85" s="65">
        <f t="shared" ca="1" si="117"/>
        <v>0</v>
      </c>
      <c r="AA85" s="65">
        <f t="shared" ca="1" si="117"/>
        <v>0</v>
      </c>
      <c r="AB85" s="65">
        <f t="shared" ca="1" si="117"/>
        <v>0</v>
      </c>
      <c r="AC85" s="65">
        <f t="shared" ca="1" si="117"/>
        <v>0</v>
      </c>
      <c r="AD85" s="65">
        <f t="shared" ca="1" si="117"/>
        <v>0</v>
      </c>
      <c r="AE85" s="65">
        <f t="shared" ca="1" si="117"/>
        <v>0</v>
      </c>
      <c r="AF85" s="65">
        <f t="shared" ca="1" si="117"/>
        <v>0</v>
      </c>
      <c r="AG85" s="65">
        <f t="shared" ca="1" si="117"/>
        <v>0</v>
      </c>
      <c r="AH85" s="65">
        <f t="shared" ca="1" si="117"/>
        <v>0</v>
      </c>
      <c r="AI85" s="65">
        <f t="shared" ca="1" si="117"/>
        <v>0</v>
      </c>
      <c r="AJ85" s="65">
        <f t="shared" ca="1" si="121"/>
        <v>0</v>
      </c>
      <c r="AK85" s="65">
        <f t="shared" ca="1" si="121"/>
        <v>0</v>
      </c>
      <c r="AL85" s="65">
        <f t="shared" ca="1" si="121"/>
        <v>0</v>
      </c>
      <c r="AM85" s="65">
        <f t="shared" ca="1" si="121"/>
        <v>0</v>
      </c>
      <c r="AN85" s="65">
        <f t="shared" ca="1" si="121"/>
        <v>0</v>
      </c>
      <c r="AO85" s="65">
        <f t="shared" ca="1" si="121"/>
        <v>0</v>
      </c>
      <c r="AP85" s="65">
        <f t="shared" ca="1" si="121"/>
        <v>0</v>
      </c>
      <c r="AQ85" s="65">
        <f t="shared" ca="1" si="121"/>
        <v>0</v>
      </c>
      <c r="AR85" s="65">
        <f t="shared" ca="1" si="121"/>
        <v>0</v>
      </c>
      <c r="AS85" s="65">
        <f t="shared" ca="1" si="121"/>
        <v>0</v>
      </c>
      <c r="AT85" s="65">
        <f t="shared" ca="1" si="121"/>
        <v>0</v>
      </c>
      <c r="AU85" s="65">
        <f t="shared" ca="1" si="121"/>
        <v>0</v>
      </c>
      <c r="AV85" s="65">
        <f t="shared" ca="1" si="121"/>
        <v>0</v>
      </c>
      <c r="AW85" s="65">
        <f t="shared" ca="1" si="121"/>
        <v>0</v>
      </c>
      <c r="AX85" s="65">
        <f t="shared" ca="1" si="121"/>
        <v>0</v>
      </c>
      <c r="AY85" s="65">
        <f t="shared" ca="1" si="121"/>
        <v>0</v>
      </c>
      <c r="AZ85" s="65">
        <f t="shared" ca="1" si="121"/>
        <v>0</v>
      </c>
      <c r="BA85" s="65">
        <f t="shared" ca="1" si="121"/>
        <v>0</v>
      </c>
      <c r="BB85" s="65">
        <f t="shared" ca="1" si="121"/>
        <v>0</v>
      </c>
      <c r="BC85" s="65">
        <f t="shared" ca="1" si="121"/>
        <v>0</v>
      </c>
      <c r="BD85" s="65">
        <f t="shared" ca="1" si="121"/>
        <v>0</v>
      </c>
      <c r="BE85" s="65">
        <f t="shared" ca="1" si="121"/>
        <v>0</v>
      </c>
      <c r="BF85" s="65">
        <f t="shared" ca="1" si="121"/>
        <v>0</v>
      </c>
      <c r="BG85" s="65">
        <f t="shared" ca="1" si="121"/>
        <v>0</v>
      </c>
      <c r="BH85" s="65">
        <f t="shared" ca="1" si="121"/>
        <v>0</v>
      </c>
      <c r="BI85" s="65">
        <f t="shared" ca="1" si="121"/>
        <v>0</v>
      </c>
      <c r="BJ85" s="65">
        <f t="shared" ca="1" si="121"/>
        <v>0</v>
      </c>
      <c r="BK85" s="65">
        <f t="shared" ca="1" si="121"/>
        <v>0</v>
      </c>
      <c r="BL85" s="65">
        <f t="shared" ca="1" si="121"/>
        <v>0</v>
      </c>
      <c r="BM85" s="65">
        <f t="shared" ca="1" si="121"/>
        <v>0</v>
      </c>
      <c r="BN85" s="65">
        <f t="shared" ca="1" si="121"/>
        <v>0</v>
      </c>
      <c r="BO85" s="65">
        <f t="shared" ca="1" si="121"/>
        <v>0</v>
      </c>
      <c r="BP85" s="65">
        <f t="shared" ca="1" si="121"/>
        <v>0</v>
      </c>
      <c r="BQ85" s="65">
        <f t="shared" ca="1" si="121"/>
        <v>0</v>
      </c>
      <c r="BR85" s="65">
        <f t="shared" ca="1" si="121"/>
        <v>0</v>
      </c>
      <c r="BS85" s="65">
        <f t="shared" ca="1" si="121"/>
        <v>0</v>
      </c>
      <c r="BT85" s="65">
        <f t="shared" ca="1" si="121"/>
        <v>0</v>
      </c>
      <c r="BU85" s="65">
        <f t="shared" ca="1" si="121"/>
        <v>0</v>
      </c>
      <c r="BV85" s="65">
        <f t="shared" ca="1" si="121"/>
        <v>0</v>
      </c>
      <c r="BW85" s="65">
        <f t="shared" ca="1" si="121"/>
        <v>0</v>
      </c>
      <c r="BX85" s="65">
        <f t="shared" ca="1" si="121"/>
        <v>0</v>
      </c>
      <c r="BY85" s="65">
        <f t="shared" ca="1" si="121"/>
        <v>0</v>
      </c>
      <c r="BZ85" s="65">
        <f t="shared" ca="1" si="121"/>
        <v>0</v>
      </c>
      <c r="CA85" s="65">
        <f t="shared" ca="1" si="121"/>
        <v>0</v>
      </c>
      <c r="CB85" s="65">
        <f t="shared" ca="1" si="121"/>
        <v>0</v>
      </c>
      <c r="CC85" s="65">
        <f t="shared" ca="1" si="121"/>
        <v>0</v>
      </c>
      <c r="CD85" s="65">
        <f t="shared" ca="1" si="121"/>
        <v>0</v>
      </c>
      <c r="CE85" s="65">
        <f t="shared" ca="1" si="121"/>
        <v>0</v>
      </c>
      <c r="CF85" s="65">
        <f t="shared" ca="1" si="121"/>
        <v>0</v>
      </c>
    </row>
    <row r="86" spans="2:84" s="53" customFormat="1" ht="12" x14ac:dyDescent="0.25">
      <c r="B86" s="50">
        <f>ROW()</f>
        <v>86</v>
      </c>
      <c r="O86" s="56"/>
      <c r="P86" s="57"/>
      <c r="Q86" s="58"/>
      <c r="U86" s="62"/>
      <c r="W86" s="61"/>
      <c r="X86" s="65">
        <f t="shared" ca="1" si="113"/>
        <v>0</v>
      </c>
      <c r="Y86" s="65">
        <f t="shared" ca="1" si="117"/>
        <v>0</v>
      </c>
      <c r="Z86" s="65">
        <f t="shared" ca="1" si="117"/>
        <v>0</v>
      </c>
      <c r="AA86" s="65">
        <f t="shared" ca="1" si="117"/>
        <v>0</v>
      </c>
      <c r="AB86" s="65">
        <f t="shared" ca="1" si="117"/>
        <v>0</v>
      </c>
      <c r="AC86" s="65">
        <f t="shared" ca="1" si="117"/>
        <v>0</v>
      </c>
      <c r="AD86" s="65">
        <f t="shared" ca="1" si="117"/>
        <v>0</v>
      </c>
      <c r="AE86" s="65">
        <f t="shared" ca="1" si="117"/>
        <v>0</v>
      </c>
      <c r="AF86" s="65">
        <f t="shared" ca="1" si="117"/>
        <v>0</v>
      </c>
      <c r="AG86" s="65">
        <f t="shared" ca="1" si="117"/>
        <v>0</v>
      </c>
      <c r="AH86" s="65">
        <f t="shared" ca="1" si="117"/>
        <v>0</v>
      </c>
      <c r="AI86" s="65">
        <f t="shared" ca="1" si="117"/>
        <v>0</v>
      </c>
      <c r="AJ86" s="65">
        <f t="shared" ca="1" si="121"/>
        <v>0</v>
      </c>
      <c r="AK86" s="65">
        <f t="shared" ca="1" si="121"/>
        <v>0</v>
      </c>
      <c r="AL86" s="65">
        <f t="shared" ca="1" si="121"/>
        <v>0</v>
      </c>
      <c r="AM86" s="65">
        <f t="shared" ca="1" si="121"/>
        <v>0</v>
      </c>
      <c r="AN86" s="65">
        <f t="shared" ca="1" si="121"/>
        <v>0</v>
      </c>
      <c r="AO86" s="65">
        <f t="shared" ca="1" si="121"/>
        <v>0</v>
      </c>
      <c r="AP86" s="65">
        <f t="shared" ca="1" si="121"/>
        <v>0</v>
      </c>
      <c r="AQ86" s="65">
        <f t="shared" ca="1" si="121"/>
        <v>0</v>
      </c>
      <c r="AR86" s="65">
        <f t="shared" ca="1" si="121"/>
        <v>0</v>
      </c>
      <c r="AS86" s="65">
        <f t="shared" ca="1" si="121"/>
        <v>0</v>
      </c>
      <c r="AT86" s="65">
        <f t="shared" ca="1" si="121"/>
        <v>0</v>
      </c>
      <c r="AU86" s="65">
        <f t="shared" ca="1" si="121"/>
        <v>0</v>
      </c>
      <c r="AV86" s="65">
        <f t="shared" ca="1" si="121"/>
        <v>0</v>
      </c>
      <c r="AW86" s="65">
        <f t="shared" ca="1" si="121"/>
        <v>0</v>
      </c>
      <c r="AX86" s="65">
        <f t="shared" ca="1" si="121"/>
        <v>0</v>
      </c>
      <c r="AY86" s="65">
        <f t="shared" ca="1" si="121"/>
        <v>0</v>
      </c>
      <c r="AZ86" s="65">
        <f t="shared" ca="1" si="121"/>
        <v>0</v>
      </c>
      <c r="BA86" s="65">
        <f t="shared" ca="1" si="121"/>
        <v>0</v>
      </c>
      <c r="BB86" s="65">
        <f t="shared" ca="1" si="121"/>
        <v>0</v>
      </c>
      <c r="BC86" s="65">
        <f t="shared" ca="1" si="121"/>
        <v>0</v>
      </c>
      <c r="BD86" s="65">
        <f t="shared" ca="1" si="121"/>
        <v>0</v>
      </c>
      <c r="BE86" s="65">
        <f t="shared" ca="1" si="121"/>
        <v>0</v>
      </c>
      <c r="BF86" s="65">
        <f t="shared" ca="1" si="121"/>
        <v>0</v>
      </c>
      <c r="BG86" s="65">
        <f t="shared" ca="1" si="121"/>
        <v>0</v>
      </c>
      <c r="BH86" s="65">
        <f t="shared" ca="1" si="121"/>
        <v>0</v>
      </c>
      <c r="BI86" s="65">
        <f t="shared" ca="1" si="121"/>
        <v>0</v>
      </c>
      <c r="BJ86" s="65">
        <f t="shared" ca="1" si="121"/>
        <v>0</v>
      </c>
      <c r="BK86" s="65">
        <f t="shared" ca="1" si="121"/>
        <v>0</v>
      </c>
      <c r="BL86" s="65">
        <f t="shared" ca="1" si="121"/>
        <v>0</v>
      </c>
      <c r="BM86" s="65">
        <f t="shared" ca="1" si="121"/>
        <v>0</v>
      </c>
      <c r="BN86" s="65">
        <f t="shared" ca="1" si="121"/>
        <v>0</v>
      </c>
      <c r="BO86" s="65">
        <f t="shared" ca="1" si="121"/>
        <v>0</v>
      </c>
      <c r="BP86" s="65">
        <f t="shared" ca="1" si="121"/>
        <v>0</v>
      </c>
      <c r="BQ86" s="65">
        <f t="shared" ca="1" si="121"/>
        <v>0</v>
      </c>
      <c r="BR86" s="65">
        <f t="shared" ca="1" si="121"/>
        <v>0</v>
      </c>
      <c r="BS86" s="65">
        <f t="shared" ca="1" si="121"/>
        <v>0</v>
      </c>
      <c r="BT86" s="65">
        <f t="shared" ca="1" si="121"/>
        <v>0</v>
      </c>
      <c r="BU86" s="65">
        <f t="shared" ca="1" si="121"/>
        <v>0</v>
      </c>
      <c r="BV86" s="65">
        <f t="shared" ca="1" si="121"/>
        <v>0</v>
      </c>
      <c r="BW86" s="65">
        <f t="shared" ca="1" si="121"/>
        <v>0</v>
      </c>
      <c r="BX86" s="65">
        <f t="shared" ca="1" si="121"/>
        <v>0</v>
      </c>
      <c r="BY86" s="65">
        <f t="shared" ca="1" si="121"/>
        <v>0</v>
      </c>
      <c r="BZ86" s="65">
        <f t="shared" ca="1" si="121"/>
        <v>0</v>
      </c>
      <c r="CA86" s="65">
        <f t="shared" ca="1" si="121"/>
        <v>0</v>
      </c>
      <c r="CB86" s="65">
        <f t="shared" ca="1" si="121"/>
        <v>0</v>
      </c>
      <c r="CC86" s="65">
        <f t="shared" ca="1" si="121"/>
        <v>200000</v>
      </c>
      <c r="CD86" s="65">
        <f t="shared" ca="1" si="121"/>
        <v>200000</v>
      </c>
      <c r="CE86" s="65">
        <f t="shared" ca="1" si="121"/>
        <v>15220000</v>
      </c>
      <c r="CF86" s="65">
        <f t="shared" ca="1" si="121"/>
        <v>0</v>
      </c>
    </row>
    <row r="87" spans="2:84" s="53" customFormat="1" ht="12" x14ac:dyDescent="0.25">
      <c r="B87" s="50">
        <f>ROW()</f>
        <v>87</v>
      </c>
      <c r="O87" s="56"/>
      <c r="P87" s="57"/>
      <c r="Q87" s="58"/>
      <c r="U87" s="62"/>
      <c r="W87" s="61"/>
      <c r="X87" s="65">
        <f t="shared" ca="1" si="113"/>
        <v>0</v>
      </c>
      <c r="Y87" s="65">
        <f t="shared" ca="1" si="117"/>
        <v>0</v>
      </c>
      <c r="Z87" s="65">
        <f t="shared" ca="1" si="117"/>
        <v>0</v>
      </c>
      <c r="AA87" s="65">
        <f t="shared" ca="1" si="117"/>
        <v>0</v>
      </c>
      <c r="AB87" s="65">
        <f t="shared" ca="1" si="117"/>
        <v>0</v>
      </c>
      <c r="AC87" s="65">
        <f t="shared" ca="1" si="117"/>
        <v>0</v>
      </c>
      <c r="AD87" s="65">
        <f t="shared" ca="1" si="117"/>
        <v>0</v>
      </c>
      <c r="AE87" s="65">
        <f t="shared" ca="1" si="117"/>
        <v>0</v>
      </c>
      <c r="AF87" s="65">
        <f t="shared" ca="1" si="117"/>
        <v>0</v>
      </c>
      <c r="AG87" s="65">
        <f t="shared" ca="1" si="117"/>
        <v>0</v>
      </c>
      <c r="AH87" s="65">
        <f t="shared" ca="1" si="117"/>
        <v>0</v>
      </c>
      <c r="AI87" s="65">
        <f t="shared" ca="1" si="117"/>
        <v>0</v>
      </c>
      <c r="AJ87" s="65">
        <f t="shared" ca="1" si="121"/>
        <v>0</v>
      </c>
      <c r="AK87" s="65">
        <f t="shared" ca="1" si="121"/>
        <v>0</v>
      </c>
      <c r="AL87" s="65">
        <f t="shared" ca="1" si="121"/>
        <v>0</v>
      </c>
      <c r="AM87" s="65">
        <f t="shared" ca="1" si="121"/>
        <v>0</v>
      </c>
      <c r="AN87" s="65">
        <f t="shared" ca="1" si="121"/>
        <v>0</v>
      </c>
      <c r="AO87" s="65">
        <f t="shared" ca="1" si="121"/>
        <v>0</v>
      </c>
      <c r="AP87" s="65">
        <f t="shared" ca="1" si="121"/>
        <v>0</v>
      </c>
      <c r="AQ87" s="65">
        <f t="shared" ca="1" si="121"/>
        <v>0</v>
      </c>
      <c r="AR87" s="65">
        <f t="shared" ca="1" si="121"/>
        <v>0</v>
      </c>
      <c r="AS87" s="65">
        <f t="shared" ca="1" si="121"/>
        <v>0</v>
      </c>
      <c r="AT87" s="65">
        <f t="shared" ca="1" si="121"/>
        <v>0</v>
      </c>
      <c r="AU87" s="65">
        <f t="shared" ca="1" si="121"/>
        <v>0</v>
      </c>
      <c r="AV87" s="65">
        <f t="shared" ca="1" si="121"/>
        <v>0</v>
      </c>
      <c r="AW87" s="65">
        <f t="shared" ca="1" si="121"/>
        <v>0</v>
      </c>
      <c r="AX87" s="65">
        <f t="shared" ca="1" si="121"/>
        <v>0</v>
      </c>
      <c r="AY87" s="65">
        <f t="shared" ca="1" si="121"/>
        <v>0</v>
      </c>
      <c r="AZ87" s="65">
        <f t="shared" ca="1" si="121"/>
        <v>0</v>
      </c>
      <c r="BA87" s="65">
        <f t="shared" ca="1" si="121"/>
        <v>0</v>
      </c>
      <c r="BB87" s="65">
        <f t="shared" ca="1" si="121"/>
        <v>0</v>
      </c>
      <c r="BC87" s="65">
        <f t="shared" ca="1" si="121"/>
        <v>0</v>
      </c>
      <c r="BD87" s="65">
        <f t="shared" ca="1" si="121"/>
        <v>0</v>
      </c>
      <c r="BE87" s="65">
        <f t="shared" ca="1" si="121"/>
        <v>0</v>
      </c>
      <c r="BF87" s="65">
        <f t="shared" ca="1" si="121"/>
        <v>0</v>
      </c>
      <c r="BG87" s="65">
        <f t="shared" ca="1" si="121"/>
        <v>0</v>
      </c>
      <c r="BH87" s="65">
        <f t="shared" ca="1" si="121"/>
        <v>0</v>
      </c>
      <c r="BI87" s="65">
        <f t="shared" ca="1" si="121"/>
        <v>0</v>
      </c>
      <c r="BJ87" s="65">
        <f t="shared" ca="1" si="121"/>
        <v>0</v>
      </c>
      <c r="BK87" s="65">
        <f t="shared" ca="1" si="121"/>
        <v>0</v>
      </c>
      <c r="BL87" s="65">
        <f t="shared" ca="1" si="121"/>
        <v>0</v>
      </c>
      <c r="BM87" s="65">
        <f t="shared" ca="1" si="121"/>
        <v>0</v>
      </c>
      <c r="BN87" s="65">
        <f t="shared" ca="1" si="121"/>
        <v>0</v>
      </c>
      <c r="BO87" s="65">
        <f t="shared" ca="1" si="121"/>
        <v>0</v>
      </c>
      <c r="BP87" s="65">
        <f t="shared" ca="1" si="121"/>
        <v>0</v>
      </c>
      <c r="BQ87" s="65">
        <f t="shared" ca="1" si="121"/>
        <v>0</v>
      </c>
      <c r="BR87" s="65">
        <f t="shared" ca="1" si="121"/>
        <v>0</v>
      </c>
      <c r="BS87" s="65">
        <f t="shared" ca="1" si="121"/>
        <v>0</v>
      </c>
      <c r="BT87" s="65">
        <f t="shared" ca="1" si="121"/>
        <v>0</v>
      </c>
      <c r="BU87" s="65">
        <f t="shared" ca="1" si="121"/>
        <v>0</v>
      </c>
      <c r="BV87" s="65">
        <f t="shared" ca="1" si="121"/>
        <v>0</v>
      </c>
      <c r="BW87" s="65">
        <f t="shared" ca="1" si="121"/>
        <v>0</v>
      </c>
      <c r="BX87" s="65">
        <f t="shared" ca="1" si="121"/>
        <v>0</v>
      </c>
      <c r="BY87" s="65">
        <f t="shared" ca="1" si="121"/>
        <v>0</v>
      </c>
      <c r="BZ87" s="65">
        <f t="shared" ca="1" si="121"/>
        <v>0</v>
      </c>
      <c r="CA87" s="65">
        <f t="shared" ca="1" si="121"/>
        <v>0</v>
      </c>
      <c r="CB87" s="65">
        <f t="shared" ca="1" si="121"/>
        <v>0</v>
      </c>
      <c r="CC87" s="65">
        <f t="shared" ca="1" si="121"/>
        <v>0</v>
      </c>
      <c r="CD87" s="65">
        <f t="shared" ca="1" si="121"/>
        <v>0</v>
      </c>
      <c r="CE87" s="65">
        <f t="shared" ca="1" si="121"/>
        <v>20000</v>
      </c>
      <c r="CF87" s="65">
        <f t="shared" ca="1" si="121"/>
        <v>0</v>
      </c>
    </row>
    <row r="88" spans="2:84" s="53" customFormat="1" ht="12" x14ac:dyDescent="0.25">
      <c r="B88" s="50">
        <f>ROW()</f>
        <v>88</v>
      </c>
      <c r="O88" s="56"/>
      <c r="P88" s="57"/>
      <c r="Q88" s="58"/>
      <c r="U88" s="62"/>
      <c r="W88" s="61"/>
      <c r="X88" s="65">
        <f t="shared" ca="1" si="113"/>
        <v>0</v>
      </c>
      <c r="Y88" s="65">
        <f t="shared" ca="1" si="117"/>
        <v>0</v>
      </c>
      <c r="Z88" s="65">
        <f t="shared" ca="1" si="117"/>
        <v>0</v>
      </c>
      <c r="AA88" s="65">
        <f t="shared" ca="1" si="117"/>
        <v>0</v>
      </c>
      <c r="AB88" s="65">
        <f t="shared" ca="1" si="117"/>
        <v>0</v>
      </c>
      <c r="AC88" s="65">
        <f t="shared" ca="1" si="117"/>
        <v>0</v>
      </c>
      <c r="AD88" s="65">
        <f t="shared" ca="1" si="117"/>
        <v>0</v>
      </c>
      <c r="AE88" s="65">
        <f t="shared" ca="1" si="117"/>
        <v>0</v>
      </c>
      <c r="AF88" s="65">
        <f t="shared" ca="1" si="117"/>
        <v>0</v>
      </c>
      <c r="AG88" s="65">
        <f t="shared" ca="1" si="117"/>
        <v>0</v>
      </c>
      <c r="AH88" s="65">
        <f t="shared" ca="1" si="117"/>
        <v>0</v>
      </c>
      <c r="AI88" s="65">
        <f t="shared" ca="1" si="117"/>
        <v>0</v>
      </c>
      <c r="AJ88" s="65">
        <f t="shared" ca="1" si="121"/>
        <v>0</v>
      </c>
      <c r="AK88" s="65">
        <f t="shared" ca="1" si="121"/>
        <v>0</v>
      </c>
      <c r="AL88" s="65">
        <f t="shared" ca="1" si="121"/>
        <v>0</v>
      </c>
      <c r="AM88" s="65">
        <f t="shared" ca="1" si="121"/>
        <v>0</v>
      </c>
      <c r="AN88" s="65">
        <f t="shared" ca="1" si="121"/>
        <v>0</v>
      </c>
      <c r="AO88" s="65">
        <f t="shared" ca="1" si="121"/>
        <v>0</v>
      </c>
      <c r="AP88" s="65">
        <f t="shared" ca="1" si="121"/>
        <v>0</v>
      </c>
      <c r="AQ88" s="65">
        <f t="shared" ca="1" si="121"/>
        <v>0</v>
      </c>
      <c r="AR88" s="65">
        <f t="shared" ca="1" si="121"/>
        <v>0</v>
      </c>
      <c r="AS88" s="65">
        <f t="shared" ca="1" si="121"/>
        <v>0</v>
      </c>
      <c r="AT88" s="65">
        <f t="shared" ca="1" si="121"/>
        <v>0</v>
      </c>
      <c r="AU88" s="65">
        <f t="shared" ca="1" si="121"/>
        <v>0</v>
      </c>
      <c r="AV88" s="65">
        <f t="shared" ca="1" si="121"/>
        <v>0</v>
      </c>
      <c r="AW88" s="65">
        <f t="shared" ca="1" si="121"/>
        <v>0</v>
      </c>
      <c r="AX88" s="65">
        <f t="shared" ca="1" si="121"/>
        <v>0</v>
      </c>
      <c r="AY88" s="65">
        <f t="shared" ca="1" si="121"/>
        <v>0</v>
      </c>
      <c r="AZ88" s="65">
        <f t="shared" ca="1" si="121"/>
        <v>0</v>
      </c>
      <c r="BA88" s="65">
        <f t="shared" ca="1" si="121"/>
        <v>0</v>
      </c>
      <c r="BB88" s="65">
        <f t="shared" ca="1" si="121"/>
        <v>0</v>
      </c>
      <c r="BC88" s="65">
        <f t="shared" ca="1" si="121"/>
        <v>0</v>
      </c>
      <c r="BD88" s="65">
        <f t="shared" ca="1" si="121"/>
        <v>0</v>
      </c>
      <c r="BE88" s="65">
        <f t="shared" ca="1" si="121"/>
        <v>0</v>
      </c>
      <c r="BF88" s="65">
        <f t="shared" ca="1" si="121"/>
        <v>0</v>
      </c>
      <c r="BG88" s="65">
        <f t="shared" ca="1" si="121"/>
        <v>0</v>
      </c>
      <c r="BH88" s="65">
        <f t="shared" ca="1" si="121"/>
        <v>0</v>
      </c>
      <c r="BI88" s="65">
        <f t="shared" ca="1" si="121"/>
        <v>0</v>
      </c>
      <c r="BJ88" s="65">
        <f t="shared" ca="1" si="121"/>
        <v>0</v>
      </c>
      <c r="BK88" s="65">
        <f t="shared" ca="1" si="121"/>
        <v>0</v>
      </c>
      <c r="BL88" s="65">
        <f t="shared" ca="1" si="121"/>
        <v>0</v>
      </c>
      <c r="BM88" s="65">
        <f t="shared" ca="1" si="121"/>
        <v>0</v>
      </c>
      <c r="BN88" s="65">
        <f t="shared" ca="1" si="121"/>
        <v>0</v>
      </c>
      <c r="BO88" s="65">
        <f t="shared" ca="1" si="121"/>
        <v>0</v>
      </c>
      <c r="BP88" s="65">
        <f t="shared" ca="1" si="121"/>
        <v>0</v>
      </c>
      <c r="BQ88" s="65">
        <f t="shared" ca="1" si="121"/>
        <v>0</v>
      </c>
      <c r="BR88" s="65">
        <f t="shared" ca="1" si="121"/>
        <v>0</v>
      </c>
      <c r="BS88" s="65">
        <f t="shared" ca="1" si="121"/>
        <v>0</v>
      </c>
      <c r="BT88" s="65">
        <f t="shared" ca="1" si="121"/>
        <v>0</v>
      </c>
      <c r="BU88" s="65">
        <f t="shared" ca="1" si="121"/>
        <v>0</v>
      </c>
      <c r="BV88" s="65">
        <f t="shared" ca="1" si="121"/>
        <v>0</v>
      </c>
      <c r="BW88" s="65">
        <f t="shared" ca="1" si="121"/>
        <v>0</v>
      </c>
      <c r="BX88" s="65">
        <f t="shared" ca="1" si="121"/>
        <v>0</v>
      </c>
      <c r="BY88" s="65">
        <f t="shared" ca="1" si="121"/>
        <v>0</v>
      </c>
      <c r="BZ88" s="65">
        <f t="shared" ca="1" si="121"/>
        <v>0</v>
      </c>
      <c r="CA88" s="65">
        <f t="shared" ca="1" si="121"/>
        <v>0</v>
      </c>
      <c r="CB88" s="65">
        <f t="shared" ca="1" si="121"/>
        <v>0</v>
      </c>
      <c r="CC88" s="65">
        <f t="shared" ca="1" si="121"/>
        <v>0</v>
      </c>
      <c r="CD88" s="65">
        <f t="shared" ca="1" si="121"/>
        <v>0</v>
      </c>
      <c r="CE88" s="65">
        <f t="shared" ca="1" si="121"/>
        <v>100000</v>
      </c>
      <c r="CF88" s="65">
        <f t="shared" ca="1" si="121"/>
        <v>0</v>
      </c>
    </row>
    <row r="89" spans="2:84" s="53" customFormat="1" ht="12" x14ac:dyDescent="0.25">
      <c r="B89" s="50">
        <f>ROW()</f>
        <v>89</v>
      </c>
      <c r="O89" s="56"/>
      <c r="P89" s="57"/>
      <c r="Q89" s="58"/>
      <c r="U89" s="62"/>
      <c r="W89" s="61"/>
      <c r="X89" s="65">
        <f t="shared" ca="1" si="113"/>
        <v>0</v>
      </c>
      <c r="Y89" s="65">
        <f t="shared" ca="1" si="117"/>
        <v>0</v>
      </c>
      <c r="Z89" s="65">
        <f t="shared" ca="1" si="117"/>
        <v>0</v>
      </c>
      <c r="AA89" s="65">
        <f t="shared" ca="1" si="117"/>
        <v>0</v>
      </c>
      <c r="AB89" s="65">
        <f t="shared" ca="1" si="117"/>
        <v>0</v>
      </c>
      <c r="AC89" s="65">
        <f t="shared" ca="1" si="117"/>
        <v>0</v>
      </c>
      <c r="AD89" s="65">
        <f t="shared" ca="1" si="117"/>
        <v>0</v>
      </c>
      <c r="AE89" s="65">
        <f t="shared" ca="1" si="117"/>
        <v>0</v>
      </c>
      <c r="AF89" s="65">
        <f t="shared" ca="1" si="117"/>
        <v>0</v>
      </c>
      <c r="AG89" s="65">
        <f t="shared" ca="1" si="117"/>
        <v>0</v>
      </c>
      <c r="AH89" s="65">
        <f t="shared" ca="1" si="117"/>
        <v>0</v>
      </c>
      <c r="AI89" s="65">
        <f t="shared" ca="1" si="117"/>
        <v>0</v>
      </c>
      <c r="AJ89" s="65">
        <f t="shared" ca="1" si="121"/>
        <v>0</v>
      </c>
      <c r="AK89" s="65">
        <f t="shared" ca="1" si="121"/>
        <v>0</v>
      </c>
      <c r="AL89" s="65">
        <f t="shared" ca="1" si="121"/>
        <v>0</v>
      </c>
      <c r="AM89" s="65">
        <f t="shared" ca="1" si="121"/>
        <v>0</v>
      </c>
      <c r="AN89" s="65">
        <f t="shared" ca="1" si="121"/>
        <v>0</v>
      </c>
      <c r="AO89" s="65">
        <f t="shared" ca="1" si="121"/>
        <v>0</v>
      </c>
      <c r="AP89" s="65">
        <f t="shared" ca="1" si="121"/>
        <v>0</v>
      </c>
      <c r="AQ89" s="65">
        <f t="shared" ca="1" si="121"/>
        <v>0</v>
      </c>
      <c r="AR89" s="65">
        <f t="shared" ca="1" si="121"/>
        <v>0</v>
      </c>
      <c r="AS89" s="65">
        <f t="shared" ca="1" si="121"/>
        <v>0</v>
      </c>
      <c r="AT89" s="65">
        <f t="shared" ref="AT89:CF89" ca="1" si="122">SUMIFS(INDIRECT("Prcsses!"&amp;ADDRESS($B89,$X$2)&amp;":"&amp;ADDRESS($B89,$X$2-1+$P$8)),INDIRECT("Prcsses!"&amp;ADDRESS($B$8,$X$2)&amp;":"&amp;ADDRESS($B$8,$X$2-1+$P$8)),AT$8)</f>
        <v>0</v>
      </c>
      <c r="AU89" s="65">
        <f t="shared" ca="1" si="122"/>
        <v>0</v>
      </c>
      <c r="AV89" s="65">
        <f t="shared" ca="1" si="122"/>
        <v>0</v>
      </c>
      <c r="AW89" s="65">
        <f t="shared" ca="1" si="122"/>
        <v>0</v>
      </c>
      <c r="AX89" s="65">
        <f t="shared" ca="1" si="122"/>
        <v>0</v>
      </c>
      <c r="AY89" s="65">
        <f t="shared" ca="1" si="122"/>
        <v>0</v>
      </c>
      <c r="AZ89" s="65">
        <f t="shared" ca="1" si="122"/>
        <v>0</v>
      </c>
      <c r="BA89" s="65">
        <f t="shared" ca="1" si="122"/>
        <v>0</v>
      </c>
      <c r="BB89" s="65">
        <f t="shared" ca="1" si="122"/>
        <v>0</v>
      </c>
      <c r="BC89" s="65">
        <f t="shared" ca="1" si="122"/>
        <v>0</v>
      </c>
      <c r="BD89" s="65">
        <f t="shared" ca="1" si="122"/>
        <v>0</v>
      </c>
      <c r="BE89" s="65">
        <f t="shared" ca="1" si="122"/>
        <v>0</v>
      </c>
      <c r="BF89" s="65">
        <f t="shared" ca="1" si="122"/>
        <v>0</v>
      </c>
      <c r="BG89" s="65">
        <f t="shared" ca="1" si="122"/>
        <v>0</v>
      </c>
      <c r="BH89" s="65">
        <f t="shared" ca="1" si="122"/>
        <v>0</v>
      </c>
      <c r="BI89" s="65">
        <f t="shared" ca="1" si="122"/>
        <v>0</v>
      </c>
      <c r="BJ89" s="65">
        <f t="shared" ca="1" si="122"/>
        <v>0</v>
      </c>
      <c r="BK89" s="65">
        <f t="shared" ca="1" si="122"/>
        <v>0</v>
      </c>
      <c r="BL89" s="65">
        <f t="shared" ca="1" si="122"/>
        <v>0</v>
      </c>
      <c r="BM89" s="65">
        <f t="shared" ca="1" si="122"/>
        <v>0</v>
      </c>
      <c r="BN89" s="65">
        <f t="shared" ca="1" si="122"/>
        <v>0</v>
      </c>
      <c r="BO89" s="65">
        <f t="shared" ca="1" si="122"/>
        <v>0</v>
      </c>
      <c r="BP89" s="65">
        <f t="shared" ca="1" si="122"/>
        <v>0</v>
      </c>
      <c r="BQ89" s="65">
        <f t="shared" ca="1" si="122"/>
        <v>0</v>
      </c>
      <c r="BR89" s="65">
        <f t="shared" ca="1" si="122"/>
        <v>0</v>
      </c>
      <c r="BS89" s="65">
        <f t="shared" ca="1" si="122"/>
        <v>0</v>
      </c>
      <c r="BT89" s="65">
        <f t="shared" ca="1" si="122"/>
        <v>0</v>
      </c>
      <c r="BU89" s="65">
        <f t="shared" ca="1" si="122"/>
        <v>0</v>
      </c>
      <c r="BV89" s="65">
        <f t="shared" ca="1" si="122"/>
        <v>0</v>
      </c>
      <c r="BW89" s="65">
        <f t="shared" ca="1" si="122"/>
        <v>0</v>
      </c>
      <c r="BX89" s="65">
        <f t="shared" ca="1" si="122"/>
        <v>0</v>
      </c>
      <c r="BY89" s="65">
        <f t="shared" ca="1" si="122"/>
        <v>0</v>
      </c>
      <c r="BZ89" s="65">
        <f t="shared" ca="1" si="122"/>
        <v>0</v>
      </c>
      <c r="CA89" s="65">
        <f t="shared" ca="1" si="122"/>
        <v>0</v>
      </c>
      <c r="CB89" s="65">
        <f t="shared" ca="1" si="122"/>
        <v>0</v>
      </c>
      <c r="CC89" s="65">
        <f t="shared" ca="1" si="122"/>
        <v>200000</v>
      </c>
      <c r="CD89" s="65">
        <f t="shared" ca="1" si="122"/>
        <v>200000</v>
      </c>
      <c r="CE89" s="65">
        <f t="shared" ca="1" si="122"/>
        <v>100000</v>
      </c>
      <c r="CF89" s="65">
        <f t="shared" ca="1" si="122"/>
        <v>0</v>
      </c>
    </row>
    <row r="90" spans="2:84" s="53" customFormat="1" ht="12" x14ac:dyDescent="0.25">
      <c r="B90" s="50">
        <f>ROW()</f>
        <v>90</v>
      </c>
      <c r="O90" s="56"/>
      <c r="P90" s="57"/>
      <c r="Q90" s="58"/>
      <c r="U90" s="62"/>
      <c r="W90" s="61"/>
      <c r="X90" s="65">
        <f t="shared" ca="1" si="113"/>
        <v>0</v>
      </c>
      <c r="Y90" s="65">
        <f t="shared" ca="1" si="117"/>
        <v>0</v>
      </c>
      <c r="Z90" s="65">
        <f t="shared" ref="Y90:AI111" ca="1" si="123">SUMIFS(INDIRECT("Prcsses!"&amp;ADDRESS($B90,$X$2)&amp;":"&amp;ADDRESS($B90,$X$2-1+$P$8)),INDIRECT("Prcsses!"&amp;ADDRESS($B$8,$X$2)&amp;":"&amp;ADDRESS($B$8,$X$2-1+$P$8)),Z$8)</f>
        <v>0</v>
      </c>
      <c r="AA90" s="65">
        <f t="shared" ca="1" si="123"/>
        <v>0</v>
      </c>
      <c r="AB90" s="65">
        <f t="shared" ca="1" si="123"/>
        <v>0</v>
      </c>
      <c r="AC90" s="65">
        <f t="shared" ca="1" si="123"/>
        <v>0</v>
      </c>
      <c r="AD90" s="65">
        <f t="shared" ca="1" si="123"/>
        <v>0</v>
      </c>
      <c r="AE90" s="65">
        <f t="shared" ca="1" si="123"/>
        <v>0</v>
      </c>
      <c r="AF90" s="65">
        <f t="shared" ca="1" si="123"/>
        <v>0</v>
      </c>
      <c r="AG90" s="65">
        <f t="shared" ca="1" si="123"/>
        <v>0</v>
      </c>
      <c r="AH90" s="65">
        <f t="shared" ca="1" si="123"/>
        <v>0</v>
      </c>
      <c r="AI90" s="65">
        <f t="shared" ca="1" si="123"/>
        <v>0</v>
      </c>
      <c r="AJ90" s="65">
        <f t="shared" ref="AJ90:CF95" ca="1" si="124">SUMIFS(INDIRECT("Prcsses!"&amp;ADDRESS($B90,$X$2)&amp;":"&amp;ADDRESS($B90,$X$2-1+$P$8)),INDIRECT("Prcsses!"&amp;ADDRESS($B$8,$X$2)&amp;":"&amp;ADDRESS($B$8,$X$2-1+$P$8)),AJ$8)</f>
        <v>0</v>
      </c>
      <c r="AK90" s="65">
        <f t="shared" ca="1" si="124"/>
        <v>0</v>
      </c>
      <c r="AL90" s="65">
        <f t="shared" ca="1" si="124"/>
        <v>0</v>
      </c>
      <c r="AM90" s="65">
        <f t="shared" ca="1" si="124"/>
        <v>0</v>
      </c>
      <c r="AN90" s="65">
        <f t="shared" ca="1" si="124"/>
        <v>0</v>
      </c>
      <c r="AO90" s="65">
        <f t="shared" ca="1" si="124"/>
        <v>0</v>
      </c>
      <c r="AP90" s="65">
        <f t="shared" ca="1" si="124"/>
        <v>0</v>
      </c>
      <c r="AQ90" s="65">
        <f t="shared" ca="1" si="124"/>
        <v>0</v>
      </c>
      <c r="AR90" s="65">
        <f t="shared" ca="1" si="124"/>
        <v>0</v>
      </c>
      <c r="AS90" s="65">
        <f t="shared" ca="1" si="124"/>
        <v>0</v>
      </c>
      <c r="AT90" s="65">
        <f t="shared" ca="1" si="124"/>
        <v>0</v>
      </c>
      <c r="AU90" s="65">
        <f t="shared" ca="1" si="124"/>
        <v>0</v>
      </c>
      <c r="AV90" s="65">
        <f t="shared" ca="1" si="124"/>
        <v>0</v>
      </c>
      <c r="AW90" s="65">
        <f t="shared" ca="1" si="124"/>
        <v>0</v>
      </c>
      <c r="AX90" s="65">
        <f t="shared" ca="1" si="124"/>
        <v>0</v>
      </c>
      <c r="AY90" s="65">
        <f t="shared" ca="1" si="124"/>
        <v>0</v>
      </c>
      <c r="AZ90" s="65">
        <f t="shared" ca="1" si="124"/>
        <v>0</v>
      </c>
      <c r="BA90" s="65">
        <f t="shared" ca="1" si="124"/>
        <v>0</v>
      </c>
      <c r="BB90" s="65">
        <f t="shared" ca="1" si="124"/>
        <v>0</v>
      </c>
      <c r="BC90" s="65">
        <f t="shared" ca="1" si="124"/>
        <v>0</v>
      </c>
      <c r="BD90" s="65">
        <f t="shared" ca="1" si="124"/>
        <v>0</v>
      </c>
      <c r="BE90" s="65">
        <f t="shared" ca="1" si="124"/>
        <v>0</v>
      </c>
      <c r="BF90" s="65">
        <f t="shared" ca="1" si="124"/>
        <v>0</v>
      </c>
      <c r="BG90" s="65">
        <f t="shared" ca="1" si="124"/>
        <v>0</v>
      </c>
      <c r="BH90" s="65">
        <f t="shared" ca="1" si="124"/>
        <v>0</v>
      </c>
      <c r="BI90" s="65">
        <f t="shared" ca="1" si="124"/>
        <v>0</v>
      </c>
      <c r="BJ90" s="65">
        <f t="shared" ca="1" si="124"/>
        <v>0</v>
      </c>
      <c r="BK90" s="65">
        <f t="shared" ca="1" si="124"/>
        <v>0</v>
      </c>
      <c r="BL90" s="65">
        <f t="shared" ca="1" si="124"/>
        <v>0</v>
      </c>
      <c r="BM90" s="65">
        <f t="shared" ca="1" si="124"/>
        <v>0</v>
      </c>
      <c r="BN90" s="65">
        <f t="shared" ca="1" si="124"/>
        <v>0</v>
      </c>
      <c r="BO90" s="65">
        <f t="shared" ca="1" si="124"/>
        <v>0</v>
      </c>
      <c r="BP90" s="65">
        <f t="shared" ca="1" si="124"/>
        <v>0</v>
      </c>
      <c r="BQ90" s="65">
        <f t="shared" ca="1" si="124"/>
        <v>0</v>
      </c>
      <c r="BR90" s="65">
        <f t="shared" ca="1" si="124"/>
        <v>0</v>
      </c>
      <c r="BS90" s="65">
        <f t="shared" ca="1" si="124"/>
        <v>0</v>
      </c>
      <c r="BT90" s="65">
        <f t="shared" ca="1" si="124"/>
        <v>0</v>
      </c>
      <c r="BU90" s="65">
        <f t="shared" ca="1" si="124"/>
        <v>0</v>
      </c>
      <c r="BV90" s="65">
        <f t="shared" ca="1" si="124"/>
        <v>0</v>
      </c>
      <c r="BW90" s="65">
        <f t="shared" ca="1" si="124"/>
        <v>0</v>
      </c>
      <c r="BX90" s="65">
        <f t="shared" ca="1" si="124"/>
        <v>0</v>
      </c>
      <c r="BY90" s="65">
        <f t="shared" ca="1" si="124"/>
        <v>0</v>
      </c>
      <c r="BZ90" s="65">
        <f t="shared" ca="1" si="124"/>
        <v>0</v>
      </c>
      <c r="CA90" s="65">
        <f t="shared" ca="1" si="124"/>
        <v>0</v>
      </c>
      <c r="CB90" s="65">
        <f t="shared" ca="1" si="124"/>
        <v>0</v>
      </c>
      <c r="CC90" s="65">
        <f t="shared" ca="1" si="124"/>
        <v>0</v>
      </c>
      <c r="CD90" s="65">
        <f t="shared" ca="1" si="124"/>
        <v>0</v>
      </c>
      <c r="CE90" s="65">
        <f t="shared" ca="1" si="124"/>
        <v>5000000</v>
      </c>
      <c r="CF90" s="65">
        <f t="shared" ca="1" si="124"/>
        <v>0</v>
      </c>
    </row>
    <row r="91" spans="2:84" s="53" customFormat="1" ht="12" x14ac:dyDescent="0.25">
      <c r="B91" s="50">
        <f>ROW()</f>
        <v>91</v>
      </c>
      <c r="O91" s="56"/>
      <c r="P91" s="57"/>
      <c r="Q91" s="58"/>
      <c r="U91" s="62"/>
      <c r="W91" s="61"/>
      <c r="X91" s="65">
        <f t="shared" ca="1" si="113"/>
        <v>0</v>
      </c>
      <c r="Y91" s="65">
        <f t="shared" ca="1" si="123"/>
        <v>0</v>
      </c>
      <c r="Z91" s="65">
        <f t="shared" ca="1" si="123"/>
        <v>0</v>
      </c>
      <c r="AA91" s="65">
        <f t="shared" ca="1" si="123"/>
        <v>0</v>
      </c>
      <c r="AB91" s="65">
        <f t="shared" ca="1" si="123"/>
        <v>0</v>
      </c>
      <c r="AC91" s="65">
        <f t="shared" ca="1" si="123"/>
        <v>0</v>
      </c>
      <c r="AD91" s="65">
        <f t="shared" ca="1" si="123"/>
        <v>0</v>
      </c>
      <c r="AE91" s="65">
        <f t="shared" ca="1" si="123"/>
        <v>0</v>
      </c>
      <c r="AF91" s="65">
        <f t="shared" ca="1" si="123"/>
        <v>0</v>
      </c>
      <c r="AG91" s="65">
        <f t="shared" ca="1" si="123"/>
        <v>0</v>
      </c>
      <c r="AH91" s="65">
        <f t="shared" ca="1" si="123"/>
        <v>0</v>
      </c>
      <c r="AI91" s="65">
        <f t="shared" ca="1" si="123"/>
        <v>0</v>
      </c>
      <c r="AJ91" s="65">
        <f t="shared" ca="1" si="124"/>
        <v>0</v>
      </c>
      <c r="AK91" s="65">
        <f t="shared" ca="1" si="124"/>
        <v>0</v>
      </c>
      <c r="AL91" s="65">
        <f t="shared" ca="1" si="124"/>
        <v>0</v>
      </c>
      <c r="AM91" s="65">
        <f t="shared" ca="1" si="124"/>
        <v>0</v>
      </c>
      <c r="AN91" s="65">
        <f t="shared" ca="1" si="124"/>
        <v>0</v>
      </c>
      <c r="AO91" s="65">
        <f t="shared" ca="1" si="124"/>
        <v>0</v>
      </c>
      <c r="AP91" s="65">
        <f t="shared" ca="1" si="124"/>
        <v>0</v>
      </c>
      <c r="AQ91" s="65">
        <f t="shared" ca="1" si="124"/>
        <v>0</v>
      </c>
      <c r="AR91" s="65">
        <f t="shared" ca="1" si="124"/>
        <v>0</v>
      </c>
      <c r="AS91" s="65">
        <f t="shared" ca="1" si="124"/>
        <v>0</v>
      </c>
      <c r="AT91" s="65">
        <f t="shared" ca="1" si="124"/>
        <v>0</v>
      </c>
      <c r="AU91" s="65">
        <f t="shared" ca="1" si="124"/>
        <v>0</v>
      </c>
      <c r="AV91" s="65">
        <f t="shared" ca="1" si="124"/>
        <v>0</v>
      </c>
      <c r="AW91" s="65">
        <f t="shared" ca="1" si="124"/>
        <v>0</v>
      </c>
      <c r="AX91" s="65">
        <f t="shared" ca="1" si="124"/>
        <v>0</v>
      </c>
      <c r="AY91" s="65">
        <f t="shared" ca="1" si="124"/>
        <v>0</v>
      </c>
      <c r="AZ91" s="65">
        <f t="shared" ca="1" si="124"/>
        <v>0</v>
      </c>
      <c r="BA91" s="65">
        <f t="shared" ca="1" si="124"/>
        <v>0</v>
      </c>
      <c r="BB91" s="65">
        <f t="shared" ca="1" si="124"/>
        <v>0</v>
      </c>
      <c r="BC91" s="65">
        <f t="shared" ca="1" si="124"/>
        <v>0</v>
      </c>
      <c r="BD91" s="65">
        <f t="shared" ca="1" si="124"/>
        <v>0</v>
      </c>
      <c r="BE91" s="65">
        <f t="shared" ca="1" si="124"/>
        <v>0</v>
      </c>
      <c r="BF91" s="65">
        <f t="shared" ca="1" si="124"/>
        <v>0</v>
      </c>
      <c r="BG91" s="65">
        <f t="shared" ca="1" si="124"/>
        <v>0</v>
      </c>
      <c r="BH91" s="65">
        <f t="shared" ca="1" si="124"/>
        <v>0</v>
      </c>
      <c r="BI91" s="65">
        <f t="shared" ca="1" si="124"/>
        <v>0</v>
      </c>
      <c r="BJ91" s="65">
        <f t="shared" ca="1" si="124"/>
        <v>0</v>
      </c>
      <c r="BK91" s="65">
        <f t="shared" ca="1" si="124"/>
        <v>0</v>
      </c>
      <c r="BL91" s="65">
        <f t="shared" ca="1" si="124"/>
        <v>0</v>
      </c>
      <c r="BM91" s="65">
        <f t="shared" ca="1" si="124"/>
        <v>0</v>
      </c>
      <c r="BN91" s="65">
        <f t="shared" ca="1" si="124"/>
        <v>0</v>
      </c>
      <c r="BO91" s="65">
        <f t="shared" ca="1" si="124"/>
        <v>0</v>
      </c>
      <c r="BP91" s="65">
        <f t="shared" ca="1" si="124"/>
        <v>0</v>
      </c>
      <c r="BQ91" s="65">
        <f t="shared" ca="1" si="124"/>
        <v>0</v>
      </c>
      <c r="BR91" s="65">
        <f t="shared" ca="1" si="124"/>
        <v>0</v>
      </c>
      <c r="BS91" s="65">
        <f t="shared" ca="1" si="124"/>
        <v>0</v>
      </c>
      <c r="BT91" s="65">
        <f t="shared" ca="1" si="124"/>
        <v>0</v>
      </c>
      <c r="BU91" s="65">
        <f t="shared" ca="1" si="124"/>
        <v>0</v>
      </c>
      <c r="BV91" s="65">
        <f t="shared" ca="1" si="124"/>
        <v>0</v>
      </c>
      <c r="BW91" s="65">
        <f t="shared" ca="1" si="124"/>
        <v>0</v>
      </c>
      <c r="BX91" s="65">
        <f t="shared" ca="1" si="124"/>
        <v>0</v>
      </c>
      <c r="BY91" s="65">
        <f t="shared" ca="1" si="124"/>
        <v>0</v>
      </c>
      <c r="BZ91" s="65">
        <f t="shared" ca="1" si="124"/>
        <v>0</v>
      </c>
      <c r="CA91" s="65">
        <f t="shared" ca="1" si="124"/>
        <v>0</v>
      </c>
      <c r="CB91" s="65">
        <f t="shared" ca="1" si="124"/>
        <v>0</v>
      </c>
      <c r="CC91" s="65">
        <f t="shared" ca="1" si="124"/>
        <v>0</v>
      </c>
      <c r="CD91" s="65">
        <f t="shared" ca="1" si="124"/>
        <v>0</v>
      </c>
      <c r="CE91" s="65">
        <f t="shared" ca="1" si="124"/>
        <v>10000000</v>
      </c>
      <c r="CF91" s="65">
        <f t="shared" ca="1" si="124"/>
        <v>0</v>
      </c>
    </row>
    <row r="92" spans="2:84" s="53" customFormat="1" ht="12" x14ac:dyDescent="0.25">
      <c r="B92" s="50">
        <f>ROW()</f>
        <v>92</v>
      </c>
      <c r="O92" s="56"/>
      <c r="P92" s="57"/>
      <c r="Q92" s="58"/>
      <c r="U92" s="62"/>
      <c r="W92" s="61"/>
      <c r="X92" s="65">
        <f t="shared" ca="1" si="113"/>
        <v>0</v>
      </c>
      <c r="Y92" s="65">
        <f t="shared" ca="1" si="123"/>
        <v>0</v>
      </c>
      <c r="Z92" s="65">
        <f t="shared" ca="1" si="123"/>
        <v>0</v>
      </c>
      <c r="AA92" s="65">
        <f t="shared" ca="1" si="123"/>
        <v>0</v>
      </c>
      <c r="AB92" s="65">
        <f t="shared" ca="1" si="123"/>
        <v>0</v>
      </c>
      <c r="AC92" s="65">
        <f t="shared" ca="1" si="123"/>
        <v>0</v>
      </c>
      <c r="AD92" s="65">
        <f t="shared" ca="1" si="123"/>
        <v>0</v>
      </c>
      <c r="AE92" s="65">
        <f t="shared" ca="1" si="123"/>
        <v>0</v>
      </c>
      <c r="AF92" s="65">
        <f t="shared" ca="1" si="123"/>
        <v>0</v>
      </c>
      <c r="AG92" s="65">
        <f t="shared" ca="1" si="123"/>
        <v>0</v>
      </c>
      <c r="AH92" s="65">
        <f t="shared" ca="1" si="123"/>
        <v>0</v>
      </c>
      <c r="AI92" s="65">
        <f t="shared" ca="1" si="123"/>
        <v>0</v>
      </c>
      <c r="AJ92" s="65">
        <f t="shared" ca="1" si="124"/>
        <v>0</v>
      </c>
      <c r="AK92" s="65">
        <f t="shared" ca="1" si="124"/>
        <v>0</v>
      </c>
      <c r="AL92" s="65">
        <f t="shared" ca="1" si="124"/>
        <v>0</v>
      </c>
      <c r="AM92" s="65">
        <f t="shared" ca="1" si="124"/>
        <v>0</v>
      </c>
      <c r="AN92" s="65">
        <f t="shared" ca="1" si="124"/>
        <v>0</v>
      </c>
      <c r="AO92" s="65">
        <f t="shared" ca="1" si="124"/>
        <v>0</v>
      </c>
      <c r="AP92" s="65">
        <f t="shared" ca="1" si="124"/>
        <v>0</v>
      </c>
      <c r="AQ92" s="65">
        <f t="shared" ca="1" si="124"/>
        <v>0</v>
      </c>
      <c r="AR92" s="65">
        <f t="shared" ca="1" si="124"/>
        <v>0</v>
      </c>
      <c r="AS92" s="65">
        <f t="shared" ca="1" si="124"/>
        <v>0</v>
      </c>
      <c r="AT92" s="65">
        <f t="shared" ca="1" si="124"/>
        <v>0</v>
      </c>
      <c r="AU92" s="65">
        <f t="shared" ca="1" si="124"/>
        <v>0</v>
      </c>
      <c r="AV92" s="65">
        <f t="shared" ca="1" si="124"/>
        <v>0</v>
      </c>
      <c r="AW92" s="65">
        <f t="shared" ca="1" si="124"/>
        <v>0</v>
      </c>
      <c r="AX92" s="65">
        <f t="shared" ca="1" si="124"/>
        <v>0</v>
      </c>
      <c r="AY92" s="65">
        <f t="shared" ca="1" si="124"/>
        <v>0</v>
      </c>
      <c r="AZ92" s="65">
        <f t="shared" ca="1" si="124"/>
        <v>0</v>
      </c>
      <c r="BA92" s="65">
        <f t="shared" ca="1" si="124"/>
        <v>0</v>
      </c>
      <c r="BB92" s="65">
        <f t="shared" ca="1" si="124"/>
        <v>0</v>
      </c>
      <c r="BC92" s="65">
        <f t="shared" ca="1" si="124"/>
        <v>0</v>
      </c>
      <c r="BD92" s="65">
        <f t="shared" ca="1" si="124"/>
        <v>0</v>
      </c>
      <c r="BE92" s="65">
        <f t="shared" ca="1" si="124"/>
        <v>0</v>
      </c>
      <c r="BF92" s="65">
        <f t="shared" ca="1" si="124"/>
        <v>0</v>
      </c>
      <c r="BG92" s="65">
        <f t="shared" ca="1" si="124"/>
        <v>0</v>
      </c>
      <c r="BH92" s="65">
        <f t="shared" ca="1" si="124"/>
        <v>0</v>
      </c>
      <c r="BI92" s="65">
        <f t="shared" ca="1" si="124"/>
        <v>0</v>
      </c>
      <c r="BJ92" s="65">
        <f t="shared" ca="1" si="124"/>
        <v>0</v>
      </c>
      <c r="BK92" s="65">
        <f t="shared" ca="1" si="124"/>
        <v>0</v>
      </c>
      <c r="BL92" s="65">
        <f t="shared" ca="1" si="124"/>
        <v>0</v>
      </c>
      <c r="BM92" s="65">
        <f t="shared" ca="1" si="124"/>
        <v>0</v>
      </c>
      <c r="BN92" s="65">
        <f t="shared" ca="1" si="124"/>
        <v>0</v>
      </c>
      <c r="BO92" s="65">
        <f t="shared" ca="1" si="124"/>
        <v>0</v>
      </c>
      <c r="BP92" s="65">
        <f t="shared" ca="1" si="124"/>
        <v>0</v>
      </c>
      <c r="BQ92" s="65">
        <f t="shared" ca="1" si="124"/>
        <v>0</v>
      </c>
      <c r="BR92" s="65">
        <f t="shared" ca="1" si="124"/>
        <v>0</v>
      </c>
      <c r="BS92" s="65">
        <f t="shared" ca="1" si="124"/>
        <v>0</v>
      </c>
      <c r="BT92" s="65">
        <f t="shared" ca="1" si="124"/>
        <v>0</v>
      </c>
      <c r="BU92" s="65">
        <f t="shared" ca="1" si="124"/>
        <v>0</v>
      </c>
      <c r="BV92" s="65">
        <f t="shared" ca="1" si="124"/>
        <v>0</v>
      </c>
      <c r="BW92" s="65">
        <f t="shared" ca="1" si="124"/>
        <v>0</v>
      </c>
      <c r="BX92" s="65">
        <f t="shared" ca="1" si="124"/>
        <v>0</v>
      </c>
      <c r="BY92" s="65">
        <f t="shared" ca="1" si="124"/>
        <v>0</v>
      </c>
      <c r="BZ92" s="65">
        <f t="shared" ca="1" si="124"/>
        <v>0</v>
      </c>
      <c r="CA92" s="65">
        <f t="shared" ca="1" si="124"/>
        <v>0</v>
      </c>
      <c r="CB92" s="65">
        <f t="shared" ca="1" si="124"/>
        <v>0</v>
      </c>
      <c r="CC92" s="65">
        <f t="shared" ca="1" si="124"/>
        <v>0</v>
      </c>
      <c r="CD92" s="65">
        <f t="shared" ca="1" si="124"/>
        <v>0</v>
      </c>
      <c r="CE92" s="65">
        <f t="shared" ca="1" si="124"/>
        <v>0</v>
      </c>
      <c r="CF92" s="65">
        <f t="shared" ca="1" si="124"/>
        <v>0</v>
      </c>
    </row>
    <row r="93" spans="2:84" s="53" customFormat="1" ht="12" x14ac:dyDescent="0.25">
      <c r="B93" s="50">
        <f>ROW()</f>
        <v>93</v>
      </c>
      <c r="O93" s="56"/>
      <c r="P93" s="57"/>
      <c r="Q93" s="58"/>
      <c r="U93" s="62"/>
      <c r="W93" s="61"/>
      <c r="X93" s="65">
        <f t="shared" ca="1" si="113"/>
        <v>0</v>
      </c>
      <c r="Y93" s="65">
        <f t="shared" ca="1" si="123"/>
        <v>0</v>
      </c>
      <c r="Z93" s="65">
        <f t="shared" ca="1" si="123"/>
        <v>0</v>
      </c>
      <c r="AA93" s="65">
        <f t="shared" ca="1" si="123"/>
        <v>0</v>
      </c>
      <c r="AB93" s="65">
        <f t="shared" ca="1" si="123"/>
        <v>0</v>
      </c>
      <c r="AC93" s="65">
        <f t="shared" ca="1" si="123"/>
        <v>0</v>
      </c>
      <c r="AD93" s="65">
        <f t="shared" ca="1" si="123"/>
        <v>0</v>
      </c>
      <c r="AE93" s="65">
        <f t="shared" ca="1" si="123"/>
        <v>0</v>
      </c>
      <c r="AF93" s="65">
        <f t="shared" ca="1" si="123"/>
        <v>0</v>
      </c>
      <c r="AG93" s="65">
        <f t="shared" ca="1" si="123"/>
        <v>0</v>
      </c>
      <c r="AH93" s="65">
        <f t="shared" ca="1" si="123"/>
        <v>0</v>
      </c>
      <c r="AI93" s="65">
        <f t="shared" ca="1" si="123"/>
        <v>0</v>
      </c>
      <c r="AJ93" s="65">
        <f t="shared" ca="1" si="124"/>
        <v>0</v>
      </c>
      <c r="AK93" s="65">
        <f t="shared" ca="1" si="124"/>
        <v>0</v>
      </c>
      <c r="AL93" s="65">
        <f t="shared" ca="1" si="124"/>
        <v>0</v>
      </c>
      <c r="AM93" s="65">
        <f t="shared" ca="1" si="124"/>
        <v>0</v>
      </c>
      <c r="AN93" s="65">
        <f t="shared" ca="1" si="124"/>
        <v>0</v>
      </c>
      <c r="AO93" s="65">
        <f t="shared" ca="1" si="124"/>
        <v>0</v>
      </c>
      <c r="AP93" s="65">
        <f t="shared" ca="1" si="124"/>
        <v>0</v>
      </c>
      <c r="AQ93" s="65">
        <f t="shared" ca="1" si="124"/>
        <v>0</v>
      </c>
      <c r="AR93" s="65">
        <f t="shared" ca="1" si="124"/>
        <v>0</v>
      </c>
      <c r="AS93" s="65">
        <f t="shared" ca="1" si="124"/>
        <v>0</v>
      </c>
      <c r="AT93" s="65">
        <f t="shared" ca="1" si="124"/>
        <v>0</v>
      </c>
      <c r="AU93" s="65">
        <f t="shared" ca="1" si="124"/>
        <v>0</v>
      </c>
      <c r="AV93" s="65">
        <f t="shared" ca="1" si="124"/>
        <v>0</v>
      </c>
      <c r="AW93" s="65">
        <f t="shared" ca="1" si="124"/>
        <v>0</v>
      </c>
      <c r="AX93" s="65">
        <f t="shared" ca="1" si="124"/>
        <v>0</v>
      </c>
      <c r="AY93" s="65">
        <f t="shared" ca="1" si="124"/>
        <v>0</v>
      </c>
      <c r="AZ93" s="65">
        <f t="shared" ca="1" si="124"/>
        <v>0</v>
      </c>
      <c r="BA93" s="65">
        <f t="shared" ca="1" si="124"/>
        <v>0</v>
      </c>
      <c r="BB93" s="65">
        <f t="shared" ca="1" si="124"/>
        <v>0</v>
      </c>
      <c r="BC93" s="65">
        <f t="shared" ca="1" si="124"/>
        <v>0</v>
      </c>
      <c r="BD93" s="65">
        <f t="shared" ca="1" si="124"/>
        <v>0</v>
      </c>
      <c r="BE93" s="65">
        <f t="shared" ca="1" si="124"/>
        <v>0</v>
      </c>
      <c r="BF93" s="65">
        <f t="shared" ca="1" si="124"/>
        <v>0</v>
      </c>
      <c r="BG93" s="65">
        <f t="shared" ca="1" si="124"/>
        <v>0</v>
      </c>
      <c r="BH93" s="65">
        <f t="shared" ca="1" si="124"/>
        <v>0</v>
      </c>
      <c r="BI93" s="65">
        <f t="shared" ca="1" si="124"/>
        <v>0</v>
      </c>
      <c r="BJ93" s="65">
        <f t="shared" ca="1" si="124"/>
        <v>0</v>
      </c>
      <c r="BK93" s="65">
        <f t="shared" ca="1" si="124"/>
        <v>0</v>
      </c>
      <c r="BL93" s="65">
        <f t="shared" ca="1" si="124"/>
        <v>0</v>
      </c>
      <c r="BM93" s="65">
        <f t="shared" ca="1" si="124"/>
        <v>0</v>
      </c>
      <c r="BN93" s="65">
        <f t="shared" ca="1" si="124"/>
        <v>0</v>
      </c>
      <c r="BO93" s="65">
        <f t="shared" ca="1" si="124"/>
        <v>0</v>
      </c>
      <c r="BP93" s="65">
        <f t="shared" ca="1" si="124"/>
        <v>0</v>
      </c>
      <c r="BQ93" s="65">
        <f t="shared" ca="1" si="124"/>
        <v>0</v>
      </c>
      <c r="BR93" s="65">
        <f t="shared" ca="1" si="124"/>
        <v>0</v>
      </c>
      <c r="BS93" s="65">
        <f t="shared" ca="1" si="124"/>
        <v>0</v>
      </c>
      <c r="BT93" s="65">
        <f t="shared" ca="1" si="124"/>
        <v>0</v>
      </c>
      <c r="BU93" s="65">
        <f t="shared" ca="1" si="124"/>
        <v>0</v>
      </c>
      <c r="BV93" s="65">
        <f t="shared" ca="1" si="124"/>
        <v>0</v>
      </c>
      <c r="BW93" s="65">
        <f t="shared" ca="1" si="124"/>
        <v>0</v>
      </c>
      <c r="BX93" s="65">
        <f t="shared" ca="1" si="124"/>
        <v>0</v>
      </c>
      <c r="BY93" s="65">
        <f t="shared" ca="1" si="124"/>
        <v>0</v>
      </c>
      <c r="BZ93" s="65">
        <f t="shared" ca="1" si="124"/>
        <v>0</v>
      </c>
      <c r="CA93" s="65">
        <f t="shared" ca="1" si="124"/>
        <v>0</v>
      </c>
      <c r="CB93" s="65">
        <f t="shared" ca="1" si="124"/>
        <v>0</v>
      </c>
      <c r="CC93" s="65">
        <f t="shared" ca="1" si="124"/>
        <v>0</v>
      </c>
      <c r="CD93" s="65">
        <f t="shared" ca="1" si="124"/>
        <v>0</v>
      </c>
      <c r="CE93" s="65">
        <f t="shared" ca="1" si="124"/>
        <v>0</v>
      </c>
      <c r="CF93" s="65">
        <f t="shared" ca="1" si="124"/>
        <v>0</v>
      </c>
    </row>
    <row r="94" spans="2:84" s="53" customFormat="1" ht="12" x14ac:dyDescent="0.25">
      <c r="B94" s="50">
        <f>ROW()</f>
        <v>94</v>
      </c>
      <c r="O94" s="56"/>
      <c r="P94" s="57"/>
      <c r="Q94" s="58"/>
      <c r="U94" s="62"/>
      <c r="W94" s="61"/>
      <c r="X94" s="65">
        <f t="shared" ca="1" si="113"/>
        <v>0</v>
      </c>
      <c r="Y94" s="65">
        <f t="shared" ca="1" si="123"/>
        <v>0</v>
      </c>
      <c r="Z94" s="65">
        <f t="shared" ca="1" si="123"/>
        <v>0</v>
      </c>
      <c r="AA94" s="65">
        <f t="shared" ca="1" si="123"/>
        <v>0</v>
      </c>
      <c r="AB94" s="65">
        <f t="shared" ca="1" si="123"/>
        <v>0</v>
      </c>
      <c r="AC94" s="65">
        <f t="shared" ca="1" si="123"/>
        <v>0</v>
      </c>
      <c r="AD94" s="65">
        <f t="shared" ca="1" si="123"/>
        <v>0</v>
      </c>
      <c r="AE94" s="65">
        <f t="shared" ca="1" si="123"/>
        <v>0</v>
      </c>
      <c r="AF94" s="65">
        <f t="shared" ca="1" si="123"/>
        <v>0</v>
      </c>
      <c r="AG94" s="65">
        <f t="shared" ca="1" si="123"/>
        <v>0</v>
      </c>
      <c r="AH94" s="65">
        <f t="shared" ca="1" si="123"/>
        <v>0</v>
      </c>
      <c r="AI94" s="65">
        <f t="shared" ca="1" si="123"/>
        <v>0</v>
      </c>
      <c r="AJ94" s="65">
        <f t="shared" ca="1" si="124"/>
        <v>0</v>
      </c>
      <c r="AK94" s="65">
        <f t="shared" ca="1" si="124"/>
        <v>0</v>
      </c>
      <c r="AL94" s="65">
        <f t="shared" ca="1" si="124"/>
        <v>0</v>
      </c>
      <c r="AM94" s="65">
        <f t="shared" ca="1" si="124"/>
        <v>0</v>
      </c>
      <c r="AN94" s="65">
        <f t="shared" ca="1" si="124"/>
        <v>0</v>
      </c>
      <c r="AO94" s="65">
        <f t="shared" ca="1" si="124"/>
        <v>0</v>
      </c>
      <c r="AP94" s="65">
        <f t="shared" ca="1" si="124"/>
        <v>0</v>
      </c>
      <c r="AQ94" s="65">
        <f t="shared" ca="1" si="124"/>
        <v>0</v>
      </c>
      <c r="AR94" s="65">
        <f t="shared" ca="1" si="124"/>
        <v>0</v>
      </c>
      <c r="AS94" s="65">
        <f t="shared" ca="1" si="124"/>
        <v>0</v>
      </c>
      <c r="AT94" s="65">
        <f t="shared" ca="1" si="124"/>
        <v>0</v>
      </c>
      <c r="AU94" s="65">
        <f t="shared" ca="1" si="124"/>
        <v>0</v>
      </c>
      <c r="AV94" s="65">
        <f t="shared" ca="1" si="124"/>
        <v>0</v>
      </c>
      <c r="AW94" s="65">
        <f t="shared" ca="1" si="124"/>
        <v>0</v>
      </c>
      <c r="AX94" s="65">
        <f t="shared" ca="1" si="124"/>
        <v>0</v>
      </c>
      <c r="AY94" s="65">
        <f t="shared" ca="1" si="124"/>
        <v>0</v>
      </c>
      <c r="AZ94" s="65">
        <f t="shared" ca="1" si="124"/>
        <v>0</v>
      </c>
      <c r="BA94" s="65">
        <f t="shared" ca="1" si="124"/>
        <v>0</v>
      </c>
      <c r="BB94" s="65">
        <f t="shared" ca="1" si="124"/>
        <v>0</v>
      </c>
      <c r="BC94" s="65">
        <f t="shared" ca="1" si="124"/>
        <v>0</v>
      </c>
      <c r="BD94" s="65">
        <f t="shared" ca="1" si="124"/>
        <v>0</v>
      </c>
      <c r="BE94" s="65">
        <f t="shared" ca="1" si="124"/>
        <v>0</v>
      </c>
      <c r="BF94" s="65">
        <f t="shared" ca="1" si="124"/>
        <v>0</v>
      </c>
      <c r="BG94" s="65">
        <f t="shared" ca="1" si="124"/>
        <v>0</v>
      </c>
      <c r="BH94" s="65">
        <f t="shared" ca="1" si="124"/>
        <v>0</v>
      </c>
      <c r="BI94" s="65">
        <f t="shared" ca="1" si="124"/>
        <v>0</v>
      </c>
      <c r="BJ94" s="65">
        <f t="shared" ca="1" si="124"/>
        <v>0</v>
      </c>
      <c r="BK94" s="65">
        <f t="shared" ca="1" si="124"/>
        <v>0</v>
      </c>
      <c r="BL94" s="65">
        <f t="shared" ca="1" si="124"/>
        <v>0</v>
      </c>
      <c r="BM94" s="65">
        <f t="shared" ca="1" si="124"/>
        <v>0</v>
      </c>
      <c r="BN94" s="65">
        <f t="shared" ca="1" si="124"/>
        <v>0</v>
      </c>
      <c r="BO94" s="65">
        <f t="shared" ca="1" si="124"/>
        <v>0</v>
      </c>
      <c r="BP94" s="65">
        <f t="shared" ca="1" si="124"/>
        <v>0</v>
      </c>
      <c r="BQ94" s="65">
        <f t="shared" ca="1" si="124"/>
        <v>0</v>
      </c>
      <c r="BR94" s="65">
        <f t="shared" ca="1" si="124"/>
        <v>0</v>
      </c>
      <c r="BS94" s="65">
        <f t="shared" ca="1" si="124"/>
        <v>0</v>
      </c>
      <c r="BT94" s="65">
        <f t="shared" ca="1" si="124"/>
        <v>0</v>
      </c>
      <c r="BU94" s="65">
        <f t="shared" ca="1" si="124"/>
        <v>0</v>
      </c>
      <c r="BV94" s="65">
        <f t="shared" ca="1" si="124"/>
        <v>0</v>
      </c>
      <c r="BW94" s="65">
        <f t="shared" ca="1" si="124"/>
        <v>0</v>
      </c>
      <c r="BX94" s="65">
        <f t="shared" ca="1" si="124"/>
        <v>0</v>
      </c>
      <c r="BY94" s="65">
        <f t="shared" ca="1" si="124"/>
        <v>0</v>
      </c>
      <c r="BZ94" s="65">
        <f t="shared" ca="1" si="124"/>
        <v>0</v>
      </c>
      <c r="CA94" s="65">
        <f t="shared" ca="1" si="124"/>
        <v>0</v>
      </c>
      <c r="CB94" s="65">
        <f t="shared" ca="1" si="124"/>
        <v>0</v>
      </c>
      <c r="CC94" s="65">
        <f t="shared" ca="1" si="124"/>
        <v>0</v>
      </c>
      <c r="CD94" s="65">
        <f t="shared" ca="1" si="124"/>
        <v>15620000</v>
      </c>
      <c r="CE94" s="65">
        <f t="shared" ca="1" si="124"/>
        <v>0</v>
      </c>
      <c r="CF94" s="65">
        <f t="shared" ca="1" si="124"/>
        <v>0</v>
      </c>
    </row>
    <row r="95" spans="2:84" s="53" customFormat="1" ht="12" x14ac:dyDescent="0.25">
      <c r="B95" s="50">
        <f>ROW()</f>
        <v>95</v>
      </c>
      <c r="O95" s="56"/>
      <c r="P95" s="57"/>
      <c r="Q95" s="58"/>
      <c r="U95" s="62"/>
      <c r="W95" s="61"/>
      <c r="X95" s="65">
        <f t="shared" ca="1" si="113"/>
        <v>0</v>
      </c>
      <c r="Y95" s="65">
        <f t="shared" ca="1" si="123"/>
        <v>0</v>
      </c>
      <c r="Z95" s="65">
        <f t="shared" ca="1" si="123"/>
        <v>0</v>
      </c>
      <c r="AA95" s="65">
        <f t="shared" ca="1" si="123"/>
        <v>0</v>
      </c>
      <c r="AB95" s="65">
        <f t="shared" ca="1" si="123"/>
        <v>0</v>
      </c>
      <c r="AC95" s="65">
        <f t="shared" ca="1" si="123"/>
        <v>0</v>
      </c>
      <c r="AD95" s="65">
        <f t="shared" ca="1" si="123"/>
        <v>0</v>
      </c>
      <c r="AE95" s="65">
        <f t="shared" ca="1" si="123"/>
        <v>0</v>
      </c>
      <c r="AF95" s="65">
        <f t="shared" ca="1" si="123"/>
        <v>0</v>
      </c>
      <c r="AG95" s="65">
        <f t="shared" ca="1" si="123"/>
        <v>0</v>
      </c>
      <c r="AH95" s="65">
        <f t="shared" ca="1" si="123"/>
        <v>0</v>
      </c>
      <c r="AI95" s="65">
        <f t="shared" ca="1" si="123"/>
        <v>0</v>
      </c>
      <c r="AJ95" s="65">
        <f t="shared" ca="1" si="124"/>
        <v>0</v>
      </c>
      <c r="AK95" s="65">
        <f t="shared" ca="1" si="124"/>
        <v>0</v>
      </c>
      <c r="AL95" s="65">
        <f t="shared" ca="1" si="124"/>
        <v>0</v>
      </c>
      <c r="AM95" s="65">
        <f t="shared" ca="1" si="124"/>
        <v>0</v>
      </c>
      <c r="AN95" s="65">
        <f t="shared" ca="1" si="124"/>
        <v>0</v>
      </c>
      <c r="AO95" s="65">
        <f t="shared" ca="1" si="124"/>
        <v>0</v>
      </c>
      <c r="AP95" s="65">
        <f t="shared" ca="1" si="124"/>
        <v>0</v>
      </c>
      <c r="AQ95" s="65">
        <f t="shared" ca="1" si="124"/>
        <v>0</v>
      </c>
      <c r="AR95" s="65">
        <f t="shared" ca="1" si="124"/>
        <v>0</v>
      </c>
      <c r="AS95" s="65">
        <f t="shared" ca="1" si="124"/>
        <v>0</v>
      </c>
      <c r="AT95" s="65">
        <f t="shared" ref="AJ95:CF100" ca="1" si="125">SUMIFS(INDIRECT("Prcsses!"&amp;ADDRESS($B95,$X$2)&amp;":"&amp;ADDRESS($B95,$X$2-1+$P$8)),INDIRECT("Prcsses!"&amp;ADDRESS($B$8,$X$2)&amp;":"&amp;ADDRESS($B$8,$X$2-1+$P$8)),AT$8)</f>
        <v>0</v>
      </c>
      <c r="AU95" s="65">
        <f t="shared" ca="1" si="125"/>
        <v>0</v>
      </c>
      <c r="AV95" s="65">
        <f t="shared" ca="1" si="125"/>
        <v>0</v>
      </c>
      <c r="AW95" s="65">
        <f t="shared" ca="1" si="125"/>
        <v>0</v>
      </c>
      <c r="AX95" s="65">
        <f t="shared" ca="1" si="125"/>
        <v>0</v>
      </c>
      <c r="AY95" s="65">
        <f t="shared" ca="1" si="125"/>
        <v>0</v>
      </c>
      <c r="AZ95" s="65">
        <f t="shared" ca="1" si="125"/>
        <v>0</v>
      </c>
      <c r="BA95" s="65">
        <f t="shared" ca="1" si="125"/>
        <v>0</v>
      </c>
      <c r="BB95" s="65">
        <f t="shared" ca="1" si="125"/>
        <v>0</v>
      </c>
      <c r="BC95" s="65">
        <f t="shared" ca="1" si="125"/>
        <v>0</v>
      </c>
      <c r="BD95" s="65">
        <f t="shared" ca="1" si="125"/>
        <v>0</v>
      </c>
      <c r="BE95" s="65">
        <f t="shared" ca="1" si="125"/>
        <v>0</v>
      </c>
      <c r="BF95" s="65">
        <f t="shared" ca="1" si="125"/>
        <v>0</v>
      </c>
      <c r="BG95" s="65">
        <f t="shared" ca="1" si="125"/>
        <v>0</v>
      </c>
      <c r="BH95" s="65">
        <f t="shared" ca="1" si="125"/>
        <v>0</v>
      </c>
      <c r="BI95" s="65">
        <f t="shared" ca="1" si="125"/>
        <v>0</v>
      </c>
      <c r="BJ95" s="65">
        <f t="shared" ca="1" si="125"/>
        <v>0</v>
      </c>
      <c r="BK95" s="65">
        <f t="shared" ca="1" si="125"/>
        <v>0</v>
      </c>
      <c r="BL95" s="65">
        <f t="shared" ca="1" si="125"/>
        <v>0</v>
      </c>
      <c r="BM95" s="65">
        <f t="shared" ca="1" si="125"/>
        <v>0</v>
      </c>
      <c r="BN95" s="65">
        <f t="shared" ca="1" si="125"/>
        <v>0</v>
      </c>
      <c r="BO95" s="65">
        <f t="shared" ca="1" si="125"/>
        <v>0</v>
      </c>
      <c r="BP95" s="65">
        <f t="shared" ca="1" si="125"/>
        <v>0</v>
      </c>
      <c r="BQ95" s="65">
        <f t="shared" ca="1" si="125"/>
        <v>0</v>
      </c>
      <c r="BR95" s="65">
        <f t="shared" ca="1" si="125"/>
        <v>0</v>
      </c>
      <c r="BS95" s="65">
        <f t="shared" ca="1" si="125"/>
        <v>0</v>
      </c>
      <c r="BT95" s="65">
        <f t="shared" ca="1" si="125"/>
        <v>0</v>
      </c>
      <c r="BU95" s="65">
        <f t="shared" ca="1" si="125"/>
        <v>0</v>
      </c>
      <c r="BV95" s="65">
        <f t="shared" ca="1" si="125"/>
        <v>0</v>
      </c>
      <c r="BW95" s="65">
        <f t="shared" ca="1" si="125"/>
        <v>0</v>
      </c>
      <c r="BX95" s="65">
        <f t="shared" ca="1" si="125"/>
        <v>0</v>
      </c>
      <c r="BY95" s="65">
        <f t="shared" ca="1" si="125"/>
        <v>0</v>
      </c>
      <c r="BZ95" s="65">
        <f t="shared" ca="1" si="125"/>
        <v>0</v>
      </c>
      <c r="CA95" s="65">
        <f t="shared" ca="1" si="125"/>
        <v>0</v>
      </c>
      <c r="CB95" s="65">
        <f t="shared" ca="1" si="125"/>
        <v>0</v>
      </c>
      <c r="CC95" s="65">
        <f t="shared" ca="1" si="125"/>
        <v>0</v>
      </c>
      <c r="CD95" s="65">
        <f t="shared" ca="1" si="125"/>
        <v>20000</v>
      </c>
      <c r="CE95" s="65">
        <f t="shared" ca="1" si="125"/>
        <v>0</v>
      </c>
      <c r="CF95" s="65">
        <f t="shared" ca="1" si="125"/>
        <v>0</v>
      </c>
    </row>
    <row r="96" spans="2:84" s="53" customFormat="1" ht="12" x14ac:dyDescent="0.25">
      <c r="B96" s="50">
        <f>ROW()</f>
        <v>96</v>
      </c>
      <c r="O96" s="56"/>
      <c r="P96" s="57"/>
      <c r="Q96" s="58"/>
      <c r="U96" s="62"/>
      <c r="W96" s="61"/>
      <c r="X96" s="65">
        <f t="shared" ca="1" si="113"/>
        <v>0</v>
      </c>
      <c r="Y96" s="65">
        <f t="shared" ca="1" si="123"/>
        <v>0</v>
      </c>
      <c r="Z96" s="65">
        <f t="shared" ca="1" si="123"/>
        <v>0</v>
      </c>
      <c r="AA96" s="65">
        <f t="shared" ca="1" si="123"/>
        <v>0</v>
      </c>
      <c r="AB96" s="65">
        <f t="shared" ca="1" si="123"/>
        <v>0</v>
      </c>
      <c r="AC96" s="65">
        <f t="shared" ca="1" si="123"/>
        <v>0</v>
      </c>
      <c r="AD96" s="65">
        <f t="shared" ca="1" si="123"/>
        <v>0</v>
      </c>
      <c r="AE96" s="65">
        <f t="shared" ca="1" si="123"/>
        <v>0</v>
      </c>
      <c r="AF96" s="65">
        <f t="shared" ca="1" si="123"/>
        <v>0</v>
      </c>
      <c r="AG96" s="65">
        <f t="shared" ca="1" si="123"/>
        <v>0</v>
      </c>
      <c r="AH96" s="65">
        <f t="shared" ca="1" si="123"/>
        <v>0</v>
      </c>
      <c r="AI96" s="65">
        <f t="shared" ca="1" si="123"/>
        <v>0</v>
      </c>
      <c r="AJ96" s="65">
        <f t="shared" ca="1" si="125"/>
        <v>0</v>
      </c>
      <c r="AK96" s="65">
        <f t="shared" ca="1" si="125"/>
        <v>0</v>
      </c>
      <c r="AL96" s="65">
        <f t="shared" ca="1" si="125"/>
        <v>0</v>
      </c>
      <c r="AM96" s="65">
        <f t="shared" ca="1" si="125"/>
        <v>0</v>
      </c>
      <c r="AN96" s="65">
        <f t="shared" ca="1" si="125"/>
        <v>0</v>
      </c>
      <c r="AO96" s="65">
        <f t="shared" ca="1" si="125"/>
        <v>0</v>
      </c>
      <c r="AP96" s="65">
        <f t="shared" ca="1" si="125"/>
        <v>0</v>
      </c>
      <c r="AQ96" s="65">
        <f t="shared" ca="1" si="125"/>
        <v>0</v>
      </c>
      <c r="AR96" s="65">
        <f t="shared" ca="1" si="125"/>
        <v>0</v>
      </c>
      <c r="AS96" s="65">
        <f t="shared" ca="1" si="125"/>
        <v>0</v>
      </c>
      <c r="AT96" s="65">
        <f t="shared" ca="1" si="125"/>
        <v>0</v>
      </c>
      <c r="AU96" s="65">
        <f t="shared" ca="1" si="125"/>
        <v>0</v>
      </c>
      <c r="AV96" s="65">
        <f t="shared" ca="1" si="125"/>
        <v>0</v>
      </c>
      <c r="AW96" s="65">
        <f t="shared" ca="1" si="125"/>
        <v>0</v>
      </c>
      <c r="AX96" s="65">
        <f t="shared" ca="1" si="125"/>
        <v>0</v>
      </c>
      <c r="AY96" s="65">
        <f t="shared" ca="1" si="125"/>
        <v>0</v>
      </c>
      <c r="AZ96" s="65">
        <f t="shared" ca="1" si="125"/>
        <v>0</v>
      </c>
      <c r="BA96" s="65">
        <f t="shared" ca="1" si="125"/>
        <v>0</v>
      </c>
      <c r="BB96" s="65">
        <f t="shared" ca="1" si="125"/>
        <v>0</v>
      </c>
      <c r="BC96" s="65">
        <f t="shared" ca="1" si="125"/>
        <v>0</v>
      </c>
      <c r="BD96" s="65">
        <f t="shared" ca="1" si="125"/>
        <v>0</v>
      </c>
      <c r="BE96" s="65">
        <f t="shared" ca="1" si="125"/>
        <v>0</v>
      </c>
      <c r="BF96" s="65">
        <f t="shared" ca="1" si="125"/>
        <v>0</v>
      </c>
      <c r="BG96" s="65">
        <f t="shared" ca="1" si="125"/>
        <v>0</v>
      </c>
      <c r="BH96" s="65">
        <f t="shared" ca="1" si="125"/>
        <v>0</v>
      </c>
      <c r="BI96" s="65">
        <f t="shared" ca="1" si="125"/>
        <v>0</v>
      </c>
      <c r="BJ96" s="65">
        <f t="shared" ca="1" si="125"/>
        <v>0</v>
      </c>
      <c r="BK96" s="65">
        <f t="shared" ca="1" si="125"/>
        <v>0</v>
      </c>
      <c r="BL96" s="65">
        <f t="shared" ca="1" si="125"/>
        <v>0</v>
      </c>
      <c r="BM96" s="65">
        <f t="shared" ca="1" si="125"/>
        <v>0</v>
      </c>
      <c r="BN96" s="65">
        <f t="shared" ca="1" si="125"/>
        <v>0</v>
      </c>
      <c r="BO96" s="65">
        <f t="shared" ca="1" si="125"/>
        <v>0</v>
      </c>
      <c r="BP96" s="65">
        <f t="shared" ca="1" si="125"/>
        <v>0</v>
      </c>
      <c r="BQ96" s="65">
        <f t="shared" ca="1" si="125"/>
        <v>0</v>
      </c>
      <c r="BR96" s="65">
        <f t="shared" ca="1" si="125"/>
        <v>0</v>
      </c>
      <c r="BS96" s="65">
        <f t="shared" ca="1" si="125"/>
        <v>0</v>
      </c>
      <c r="BT96" s="65">
        <f t="shared" ca="1" si="125"/>
        <v>0</v>
      </c>
      <c r="BU96" s="65">
        <f t="shared" ca="1" si="125"/>
        <v>0</v>
      </c>
      <c r="BV96" s="65">
        <f t="shared" ca="1" si="125"/>
        <v>0</v>
      </c>
      <c r="BW96" s="65">
        <f t="shared" ca="1" si="125"/>
        <v>0</v>
      </c>
      <c r="BX96" s="65">
        <f t="shared" ca="1" si="125"/>
        <v>0</v>
      </c>
      <c r="BY96" s="65">
        <f t="shared" ca="1" si="125"/>
        <v>0</v>
      </c>
      <c r="BZ96" s="65">
        <f t="shared" ca="1" si="125"/>
        <v>0</v>
      </c>
      <c r="CA96" s="65">
        <f t="shared" ca="1" si="125"/>
        <v>0</v>
      </c>
      <c r="CB96" s="65">
        <f t="shared" ca="1" si="125"/>
        <v>0</v>
      </c>
      <c r="CC96" s="65">
        <f t="shared" ca="1" si="125"/>
        <v>0</v>
      </c>
      <c r="CD96" s="65">
        <f t="shared" ca="1" si="125"/>
        <v>100000</v>
      </c>
      <c r="CE96" s="65">
        <f t="shared" ca="1" si="125"/>
        <v>0</v>
      </c>
      <c r="CF96" s="65">
        <f t="shared" ca="1" si="125"/>
        <v>0</v>
      </c>
    </row>
    <row r="97" spans="2:84" s="53" customFormat="1" ht="12" x14ac:dyDescent="0.25">
      <c r="B97" s="50">
        <f>ROW()</f>
        <v>97</v>
      </c>
      <c r="O97" s="56"/>
      <c r="P97" s="57"/>
      <c r="Q97" s="58"/>
      <c r="U97" s="62"/>
      <c r="W97" s="61"/>
      <c r="X97" s="65">
        <f t="shared" ca="1" si="113"/>
        <v>0</v>
      </c>
      <c r="Y97" s="65">
        <f t="shared" ca="1" si="123"/>
        <v>0</v>
      </c>
      <c r="Z97" s="65">
        <f t="shared" ca="1" si="123"/>
        <v>0</v>
      </c>
      <c r="AA97" s="65">
        <f t="shared" ca="1" si="123"/>
        <v>0</v>
      </c>
      <c r="AB97" s="65">
        <f t="shared" ca="1" si="123"/>
        <v>0</v>
      </c>
      <c r="AC97" s="65">
        <f t="shared" ca="1" si="123"/>
        <v>0</v>
      </c>
      <c r="AD97" s="65">
        <f t="shared" ca="1" si="123"/>
        <v>0</v>
      </c>
      <c r="AE97" s="65">
        <f t="shared" ca="1" si="123"/>
        <v>0</v>
      </c>
      <c r="AF97" s="65">
        <f t="shared" ca="1" si="123"/>
        <v>0</v>
      </c>
      <c r="AG97" s="65">
        <f t="shared" ca="1" si="123"/>
        <v>0</v>
      </c>
      <c r="AH97" s="65">
        <f t="shared" ca="1" si="123"/>
        <v>0</v>
      </c>
      <c r="AI97" s="65">
        <f t="shared" ca="1" si="123"/>
        <v>0</v>
      </c>
      <c r="AJ97" s="65">
        <f t="shared" ca="1" si="125"/>
        <v>0</v>
      </c>
      <c r="AK97" s="65">
        <f t="shared" ca="1" si="125"/>
        <v>0</v>
      </c>
      <c r="AL97" s="65">
        <f t="shared" ca="1" si="125"/>
        <v>0</v>
      </c>
      <c r="AM97" s="65">
        <f t="shared" ca="1" si="125"/>
        <v>0</v>
      </c>
      <c r="AN97" s="65">
        <f t="shared" ca="1" si="125"/>
        <v>0</v>
      </c>
      <c r="AO97" s="65">
        <f t="shared" ca="1" si="125"/>
        <v>0</v>
      </c>
      <c r="AP97" s="65">
        <f t="shared" ca="1" si="125"/>
        <v>0</v>
      </c>
      <c r="AQ97" s="65">
        <f t="shared" ca="1" si="125"/>
        <v>0</v>
      </c>
      <c r="AR97" s="65">
        <f t="shared" ca="1" si="125"/>
        <v>0</v>
      </c>
      <c r="AS97" s="65">
        <f t="shared" ca="1" si="125"/>
        <v>0</v>
      </c>
      <c r="AT97" s="65">
        <f t="shared" ca="1" si="125"/>
        <v>0</v>
      </c>
      <c r="AU97" s="65">
        <f t="shared" ca="1" si="125"/>
        <v>0</v>
      </c>
      <c r="AV97" s="65">
        <f t="shared" ca="1" si="125"/>
        <v>0</v>
      </c>
      <c r="AW97" s="65">
        <f t="shared" ca="1" si="125"/>
        <v>0</v>
      </c>
      <c r="AX97" s="65">
        <f t="shared" ca="1" si="125"/>
        <v>0</v>
      </c>
      <c r="AY97" s="65">
        <f t="shared" ca="1" si="125"/>
        <v>0</v>
      </c>
      <c r="AZ97" s="65">
        <f t="shared" ca="1" si="125"/>
        <v>0</v>
      </c>
      <c r="BA97" s="65">
        <f t="shared" ca="1" si="125"/>
        <v>0</v>
      </c>
      <c r="BB97" s="65">
        <f t="shared" ca="1" si="125"/>
        <v>0</v>
      </c>
      <c r="BC97" s="65">
        <f t="shared" ca="1" si="125"/>
        <v>0</v>
      </c>
      <c r="BD97" s="65">
        <f t="shared" ca="1" si="125"/>
        <v>0</v>
      </c>
      <c r="BE97" s="65">
        <f t="shared" ca="1" si="125"/>
        <v>0</v>
      </c>
      <c r="BF97" s="65">
        <f t="shared" ca="1" si="125"/>
        <v>0</v>
      </c>
      <c r="BG97" s="65">
        <f t="shared" ca="1" si="125"/>
        <v>0</v>
      </c>
      <c r="BH97" s="65">
        <f t="shared" ca="1" si="125"/>
        <v>0</v>
      </c>
      <c r="BI97" s="65">
        <f t="shared" ca="1" si="125"/>
        <v>0</v>
      </c>
      <c r="BJ97" s="65">
        <f t="shared" ca="1" si="125"/>
        <v>0</v>
      </c>
      <c r="BK97" s="65">
        <f t="shared" ca="1" si="125"/>
        <v>0</v>
      </c>
      <c r="BL97" s="65">
        <f t="shared" ca="1" si="125"/>
        <v>0</v>
      </c>
      <c r="BM97" s="65">
        <f t="shared" ca="1" si="125"/>
        <v>0</v>
      </c>
      <c r="BN97" s="65">
        <f t="shared" ca="1" si="125"/>
        <v>0</v>
      </c>
      <c r="BO97" s="65">
        <f t="shared" ca="1" si="125"/>
        <v>0</v>
      </c>
      <c r="BP97" s="65">
        <f t="shared" ca="1" si="125"/>
        <v>0</v>
      </c>
      <c r="BQ97" s="65">
        <f t="shared" ca="1" si="125"/>
        <v>0</v>
      </c>
      <c r="BR97" s="65">
        <f t="shared" ca="1" si="125"/>
        <v>0</v>
      </c>
      <c r="BS97" s="65">
        <f t="shared" ca="1" si="125"/>
        <v>0</v>
      </c>
      <c r="BT97" s="65">
        <f t="shared" ca="1" si="125"/>
        <v>0</v>
      </c>
      <c r="BU97" s="65">
        <f t="shared" ca="1" si="125"/>
        <v>0</v>
      </c>
      <c r="BV97" s="65">
        <f t="shared" ca="1" si="125"/>
        <v>0</v>
      </c>
      <c r="BW97" s="65">
        <f t="shared" ca="1" si="125"/>
        <v>0</v>
      </c>
      <c r="BX97" s="65">
        <f t="shared" ca="1" si="125"/>
        <v>0</v>
      </c>
      <c r="BY97" s="65">
        <f t="shared" ca="1" si="125"/>
        <v>0</v>
      </c>
      <c r="BZ97" s="65">
        <f t="shared" ca="1" si="125"/>
        <v>0</v>
      </c>
      <c r="CA97" s="65">
        <f t="shared" ca="1" si="125"/>
        <v>0</v>
      </c>
      <c r="CB97" s="65">
        <f t="shared" ca="1" si="125"/>
        <v>0</v>
      </c>
      <c r="CC97" s="65">
        <f t="shared" ca="1" si="125"/>
        <v>0</v>
      </c>
      <c r="CD97" s="65">
        <f t="shared" ca="1" si="125"/>
        <v>500000</v>
      </c>
      <c r="CE97" s="65">
        <f t="shared" ca="1" si="125"/>
        <v>0</v>
      </c>
      <c r="CF97" s="65">
        <f t="shared" ca="1" si="125"/>
        <v>0</v>
      </c>
    </row>
    <row r="98" spans="2:84" s="53" customFormat="1" ht="12" x14ac:dyDescent="0.25">
      <c r="B98" s="50">
        <f>ROW()</f>
        <v>98</v>
      </c>
      <c r="O98" s="56"/>
      <c r="P98" s="57"/>
      <c r="Q98" s="58"/>
      <c r="U98" s="62"/>
      <c r="W98" s="61"/>
      <c r="X98" s="65">
        <f t="shared" ca="1" si="113"/>
        <v>0</v>
      </c>
      <c r="Y98" s="65">
        <f t="shared" ca="1" si="123"/>
        <v>0</v>
      </c>
      <c r="Z98" s="65">
        <f t="shared" ca="1" si="123"/>
        <v>0</v>
      </c>
      <c r="AA98" s="65">
        <f t="shared" ca="1" si="123"/>
        <v>0</v>
      </c>
      <c r="AB98" s="65">
        <f t="shared" ca="1" si="123"/>
        <v>0</v>
      </c>
      <c r="AC98" s="65">
        <f t="shared" ca="1" si="123"/>
        <v>0</v>
      </c>
      <c r="AD98" s="65">
        <f t="shared" ca="1" si="123"/>
        <v>0</v>
      </c>
      <c r="AE98" s="65">
        <f t="shared" ca="1" si="123"/>
        <v>0</v>
      </c>
      <c r="AF98" s="65">
        <f t="shared" ca="1" si="123"/>
        <v>0</v>
      </c>
      <c r="AG98" s="65">
        <f t="shared" ca="1" si="123"/>
        <v>0</v>
      </c>
      <c r="AH98" s="65">
        <f t="shared" ca="1" si="123"/>
        <v>0</v>
      </c>
      <c r="AI98" s="65">
        <f t="shared" ca="1" si="123"/>
        <v>0</v>
      </c>
      <c r="AJ98" s="65">
        <f t="shared" ca="1" si="125"/>
        <v>0</v>
      </c>
      <c r="AK98" s="65">
        <f t="shared" ca="1" si="125"/>
        <v>0</v>
      </c>
      <c r="AL98" s="65">
        <f t="shared" ca="1" si="125"/>
        <v>0</v>
      </c>
      <c r="AM98" s="65">
        <f t="shared" ca="1" si="125"/>
        <v>0</v>
      </c>
      <c r="AN98" s="65">
        <f t="shared" ca="1" si="125"/>
        <v>0</v>
      </c>
      <c r="AO98" s="65">
        <f t="shared" ca="1" si="125"/>
        <v>0</v>
      </c>
      <c r="AP98" s="65">
        <f t="shared" ca="1" si="125"/>
        <v>0</v>
      </c>
      <c r="AQ98" s="65">
        <f t="shared" ca="1" si="125"/>
        <v>0</v>
      </c>
      <c r="AR98" s="65">
        <f t="shared" ca="1" si="125"/>
        <v>0</v>
      </c>
      <c r="AS98" s="65">
        <f t="shared" ca="1" si="125"/>
        <v>0</v>
      </c>
      <c r="AT98" s="65">
        <f t="shared" ca="1" si="125"/>
        <v>0</v>
      </c>
      <c r="AU98" s="65">
        <f t="shared" ca="1" si="125"/>
        <v>0</v>
      </c>
      <c r="AV98" s="65">
        <f t="shared" ca="1" si="125"/>
        <v>0</v>
      </c>
      <c r="AW98" s="65">
        <f t="shared" ca="1" si="125"/>
        <v>0</v>
      </c>
      <c r="AX98" s="65">
        <f t="shared" ca="1" si="125"/>
        <v>0</v>
      </c>
      <c r="AY98" s="65">
        <f t="shared" ca="1" si="125"/>
        <v>0</v>
      </c>
      <c r="AZ98" s="65">
        <f t="shared" ca="1" si="125"/>
        <v>0</v>
      </c>
      <c r="BA98" s="65">
        <f t="shared" ca="1" si="125"/>
        <v>0</v>
      </c>
      <c r="BB98" s="65">
        <f t="shared" ca="1" si="125"/>
        <v>0</v>
      </c>
      <c r="BC98" s="65">
        <f t="shared" ca="1" si="125"/>
        <v>0</v>
      </c>
      <c r="BD98" s="65">
        <f t="shared" ca="1" si="125"/>
        <v>0</v>
      </c>
      <c r="BE98" s="65">
        <f t="shared" ca="1" si="125"/>
        <v>0</v>
      </c>
      <c r="BF98" s="65">
        <f t="shared" ca="1" si="125"/>
        <v>0</v>
      </c>
      <c r="BG98" s="65">
        <f t="shared" ca="1" si="125"/>
        <v>0</v>
      </c>
      <c r="BH98" s="65">
        <f t="shared" ca="1" si="125"/>
        <v>0</v>
      </c>
      <c r="BI98" s="65">
        <f t="shared" ca="1" si="125"/>
        <v>0</v>
      </c>
      <c r="BJ98" s="65">
        <f t="shared" ca="1" si="125"/>
        <v>0</v>
      </c>
      <c r="BK98" s="65">
        <f t="shared" ca="1" si="125"/>
        <v>0</v>
      </c>
      <c r="BL98" s="65">
        <f t="shared" ca="1" si="125"/>
        <v>0</v>
      </c>
      <c r="BM98" s="65">
        <f t="shared" ca="1" si="125"/>
        <v>0</v>
      </c>
      <c r="BN98" s="65">
        <f t="shared" ca="1" si="125"/>
        <v>0</v>
      </c>
      <c r="BO98" s="65">
        <f t="shared" ca="1" si="125"/>
        <v>0</v>
      </c>
      <c r="BP98" s="65">
        <f t="shared" ca="1" si="125"/>
        <v>0</v>
      </c>
      <c r="BQ98" s="65">
        <f t="shared" ca="1" si="125"/>
        <v>0</v>
      </c>
      <c r="BR98" s="65">
        <f t="shared" ca="1" si="125"/>
        <v>0</v>
      </c>
      <c r="BS98" s="65">
        <f t="shared" ca="1" si="125"/>
        <v>0</v>
      </c>
      <c r="BT98" s="65">
        <f t="shared" ca="1" si="125"/>
        <v>0</v>
      </c>
      <c r="BU98" s="65">
        <f t="shared" ca="1" si="125"/>
        <v>0</v>
      </c>
      <c r="BV98" s="65">
        <f t="shared" ca="1" si="125"/>
        <v>0</v>
      </c>
      <c r="BW98" s="65">
        <f t="shared" ca="1" si="125"/>
        <v>0</v>
      </c>
      <c r="BX98" s="65">
        <f t="shared" ca="1" si="125"/>
        <v>0</v>
      </c>
      <c r="BY98" s="65">
        <f t="shared" ca="1" si="125"/>
        <v>0</v>
      </c>
      <c r="BZ98" s="65">
        <f t="shared" ca="1" si="125"/>
        <v>0</v>
      </c>
      <c r="CA98" s="65">
        <f t="shared" ca="1" si="125"/>
        <v>0</v>
      </c>
      <c r="CB98" s="65">
        <f t="shared" ca="1" si="125"/>
        <v>0</v>
      </c>
      <c r="CC98" s="65">
        <f t="shared" ca="1" si="125"/>
        <v>0</v>
      </c>
      <c r="CD98" s="65">
        <f t="shared" ca="1" si="125"/>
        <v>5000000</v>
      </c>
      <c r="CE98" s="65">
        <f t="shared" ca="1" si="125"/>
        <v>0</v>
      </c>
      <c r="CF98" s="65">
        <f t="shared" ca="1" si="125"/>
        <v>0</v>
      </c>
    </row>
    <row r="99" spans="2:84" s="53" customFormat="1" ht="12" x14ac:dyDescent="0.25">
      <c r="B99" s="50">
        <f>ROW()</f>
        <v>99</v>
      </c>
      <c r="O99" s="56"/>
      <c r="P99" s="57"/>
      <c r="Q99" s="58"/>
      <c r="U99" s="62"/>
      <c r="W99" s="61"/>
      <c r="X99" s="65">
        <f t="shared" ca="1" si="113"/>
        <v>0</v>
      </c>
      <c r="Y99" s="65">
        <f t="shared" ca="1" si="123"/>
        <v>0</v>
      </c>
      <c r="Z99" s="65">
        <f t="shared" ca="1" si="123"/>
        <v>0</v>
      </c>
      <c r="AA99" s="65">
        <f t="shared" ca="1" si="123"/>
        <v>0</v>
      </c>
      <c r="AB99" s="65">
        <f t="shared" ca="1" si="123"/>
        <v>0</v>
      </c>
      <c r="AC99" s="65">
        <f t="shared" ca="1" si="123"/>
        <v>0</v>
      </c>
      <c r="AD99" s="65">
        <f t="shared" ca="1" si="123"/>
        <v>0</v>
      </c>
      <c r="AE99" s="65">
        <f t="shared" ca="1" si="123"/>
        <v>0</v>
      </c>
      <c r="AF99" s="65">
        <f t="shared" ca="1" si="123"/>
        <v>0</v>
      </c>
      <c r="AG99" s="65">
        <f t="shared" ca="1" si="123"/>
        <v>0</v>
      </c>
      <c r="AH99" s="65">
        <f t="shared" ca="1" si="123"/>
        <v>0</v>
      </c>
      <c r="AI99" s="65">
        <f t="shared" ca="1" si="123"/>
        <v>0</v>
      </c>
      <c r="AJ99" s="65">
        <f t="shared" ca="1" si="125"/>
        <v>0</v>
      </c>
      <c r="AK99" s="65">
        <f t="shared" ca="1" si="125"/>
        <v>0</v>
      </c>
      <c r="AL99" s="65">
        <f t="shared" ca="1" si="125"/>
        <v>0</v>
      </c>
      <c r="AM99" s="65">
        <f t="shared" ca="1" si="125"/>
        <v>0</v>
      </c>
      <c r="AN99" s="65">
        <f t="shared" ca="1" si="125"/>
        <v>0</v>
      </c>
      <c r="AO99" s="65">
        <f t="shared" ca="1" si="125"/>
        <v>0</v>
      </c>
      <c r="AP99" s="65">
        <f t="shared" ca="1" si="125"/>
        <v>0</v>
      </c>
      <c r="AQ99" s="65">
        <f t="shared" ca="1" si="125"/>
        <v>0</v>
      </c>
      <c r="AR99" s="65">
        <f t="shared" ca="1" si="125"/>
        <v>0</v>
      </c>
      <c r="AS99" s="65">
        <f t="shared" ca="1" si="125"/>
        <v>0</v>
      </c>
      <c r="AT99" s="65">
        <f t="shared" ca="1" si="125"/>
        <v>0</v>
      </c>
      <c r="AU99" s="65">
        <f t="shared" ca="1" si="125"/>
        <v>0</v>
      </c>
      <c r="AV99" s="65">
        <f t="shared" ca="1" si="125"/>
        <v>0</v>
      </c>
      <c r="AW99" s="65">
        <f t="shared" ca="1" si="125"/>
        <v>0</v>
      </c>
      <c r="AX99" s="65">
        <f t="shared" ca="1" si="125"/>
        <v>0</v>
      </c>
      <c r="AY99" s="65">
        <f t="shared" ca="1" si="125"/>
        <v>0</v>
      </c>
      <c r="AZ99" s="65">
        <f t="shared" ca="1" si="125"/>
        <v>0</v>
      </c>
      <c r="BA99" s="65">
        <f t="shared" ca="1" si="125"/>
        <v>0</v>
      </c>
      <c r="BB99" s="65">
        <f t="shared" ca="1" si="125"/>
        <v>0</v>
      </c>
      <c r="BC99" s="65">
        <f t="shared" ca="1" si="125"/>
        <v>0</v>
      </c>
      <c r="BD99" s="65">
        <f t="shared" ca="1" si="125"/>
        <v>0</v>
      </c>
      <c r="BE99" s="65">
        <f t="shared" ca="1" si="125"/>
        <v>0</v>
      </c>
      <c r="BF99" s="65">
        <f t="shared" ca="1" si="125"/>
        <v>0</v>
      </c>
      <c r="BG99" s="65">
        <f t="shared" ca="1" si="125"/>
        <v>0</v>
      </c>
      <c r="BH99" s="65">
        <f t="shared" ca="1" si="125"/>
        <v>0</v>
      </c>
      <c r="BI99" s="65">
        <f t="shared" ca="1" si="125"/>
        <v>0</v>
      </c>
      <c r="BJ99" s="65">
        <f t="shared" ca="1" si="125"/>
        <v>0</v>
      </c>
      <c r="BK99" s="65">
        <f t="shared" ca="1" si="125"/>
        <v>0</v>
      </c>
      <c r="BL99" s="65">
        <f t="shared" ca="1" si="125"/>
        <v>0</v>
      </c>
      <c r="BM99" s="65">
        <f t="shared" ca="1" si="125"/>
        <v>0</v>
      </c>
      <c r="BN99" s="65">
        <f t="shared" ca="1" si="125"/>
        <v>0</v>
      </c>
      <c r="BO99" s="65">
        <f t="shared" ca="1" si="125"/>
        <v>0</v>
      </c>
      <c r="BP99" s="65">
        <f t="shared" ca="1" si="125"/>
        <v>0</v>
      </c>
      <c r="BQ99" s="65">
        <f t="shared" ca="1" si="125"/>
        <v>0</v>
      </c>
      <c r="BR99" s="65">
        <f t="shared" ca="1" si="125"/>
        <v>0</v>
      </c>
      <c r="BS99" s="65">
        <f t="shared" ca="1" si="125"/>
        <v>0</v>
      </c>
      <c r="BT99" s="65">
        <f t="shared" ca="1" si="125"/>
        <v>0</v>
      </c>
      <c r="BU99" s="65">
        <f t="shared" ca="1" si="125"/>
        <v>0</v>
      </c>
      <c r="BV99" s="65">
        <f t="shared" ca="1" si="125"/>
        <v>0</v>
      </c>
      <c r="BW99" s="65">
        <f t="shared" ca="1" si="125"/>
        <v>0</v>
      </c>
      <c r="BX99" s="65">
        <f t="shared" ca="1" si="125"/>
        <v>0</v>
      </c>
      <c r="BY99" s="65">
        <f t="shared" ca="1" si="125"/>
        <v>0</v>
      </c>
      <c r="BZ99" s="65">
        <f t="shared" ca="1" si="125"/>
        <v>0</v>
      </c>
      <c r="CA99" s="65">
        <f t="shared" ca="1" si="125"/>
        <v>0</v>
      </c>
      <c r="CB99" s="65">
        <f t="shared" ca="1" si="125"/>
        <v>0</v>
      </c>
      <c r="CC99" s="65">
        <f t="shared" ca="1" si="125"/>
        <v>0</v>
      </c>
      <c r="CD99" s="65">
        <f t="shared" ca="1" si="125"/>
        <v>10000000</v>
      </c>
      <c r="CE99" s="65">
        <f t="shared" ca="1" si="125"/>
        <v>0</v>
      </c>
      <c r="CF99" s="65">
        <f t="shared" ca="1" si="125"/>
        <v>0</v>
      </c>
    </row>
    <row r="100" spans="2:84" s="53" customFormat="1" ht="12" x14ac:dyDescent="0.25">
      <c r="B100" s="50">
        <f>ROW()</f>
        <v>100</v>
      </c>
      <c r="O100" s="56"/>
      <c r="P100" s="57"/>
      <c r="Q100" s="58"/>
      <c r="U100" s="62"/>
      <c r="W100" s="61"/>
      <c r="X100" s="65">
        <f t="shared" ca="1" si="113"/>
        <v>0</v>
      </c>
      <c r="Y100" s="65">
        <f t="shared" ca="1" si="123"/>
        <v>0</v>
      </c>
      <c r="Z100" s="65">
        <f t="shared" ca="1" si="123"/>
        <v>0</v>
      </c>
      <c r="AA100" s="65">
        <f t="shared" ca="1" si="123"/>
        <v>0</v>
      </c>
      <c r="AB100" s="65">
        <f t="shared" ca="1" si="123"/>
        <v>0</v>
      </c>
      <c r="AC100" s="65">
        <f t="shared" ca="1" si="123"/>
        <v>0</v>
      </c>
      <c r="AD100" s="65">
        <f t="shared" ca="1" si="123"/>
        <v>0</v>
      </c>
      <c r="AE100" s="65">
        <f t="shared" ca="1" si="123"/>
        <v>0</v>
      </c>
      <c r="AF100" s="65">
        <f t="shared" ca="1" si="123"/>
        <v>0</v>
      </c>
      <c r="AG100" s="65">
        <f t="shared" ca="1" si="123"/>
        <v>0</v>
      </c>
      <c r="AH100" s="65">
        <f t="shared" ca="1" si="123"/>
        <v>0</v>
      </c>
      <c r="AI100" s="65">
        <f t="shared" ca="1" si="123"/>
        <v>0</v>
      </c>
      <c r="AJ100" s="65">
        <f t="shared" ca="1" si="125"/>
        <v>0</v>
      </c>
      <c r="AK100" s="65">
        <f t="shared" ca="1" si="125"/>
        <v>0</v>
      </c>
      <c r="AL100" s="65">
        <f t="shared" ca="1" si="125"/>
        <v>0</v>
      </c>
      <c r="AM100" s="65">
        <f t="shared" ca="1" si="125"/>
        <v>0</v>
      </c>
      <c r="AN100" s="65">
        <f t="shared" ca="1" si="125"/>
        <v>0</v>
      </c>
      <c r="AO100" s="65">
        <f t="shared" ca="1" si="125"/>
        <v>0</v>
      </c>
      <c r="AP100" s="65">
        <f t="shared" ca="1" si="125"/>
        <v>0</v>
      </c>
      <c r="AQ100" s="65">
        <f t="shared" ca="1" si="125"/>
        <v>0</v>
      </c>
      <c r="AR100" s="65">
        <f t="shared" ca="1" si="125"/>
        <v>0</v>
      </c>
      <c r="AS100" s="65">
        <f t="shared" ca="1" si="125"/>
        <v>0</v>
      </c>
      <c r="AT100" s="65">
        <f t="shared" ca="1" si="125"/>
        <v>0</v>
      </c>
      <c r="AU100" s="65">
        <f t="shared" ca="1" si="125"/>
        <v>0</v>
      </c>
      <c r="AV100" s="65">
        <f t="shared" ca="1" si="125"/>
        <v>0</v>
      </c>
      <c r="AW100" s="65">
        <f t="shared" ca="1" si="125"/>
        <v>0</v>
      </c>
      <c r="AX100" s="65">
        <f t="shared" ca="1" si="125"/>
        <v>0</v>
      </c>
      <c r="AY100" s="65">
        <f t="shared" ca="1" si="125"/>
        <v>0</v>
      </c>
      <c r="AZ100" s="65">
        <f t="shared" ca="1" si="125"/>
        <v>0</v>
      </c>
      <c r="BA100" s="65">
        <f t="shared" ca="1" si="125"/>
        <v>0</v>
      </c>
      <c r="BB100" s="65">
        <f t="shared" ca="1" si="125"/>
        <v>0</v>
      </c>
      <c r="BC100" s="65">
        <f t="shared" ca="1" si="125"/>
        <v>0</v>
      </c>
      <c r="BD100" s="65">
        <f t="shared" ref="AJ100:CF105" ca="1" si="126">SUMIFS(INDIRECT("Prcsses!"&amp;ADDRESS($B100,$X$2)&amp;":"&amp;ADDRESS($B100,$X$2-1+$P$8)),INDIRECT("Prcsses!"&amp;ADDRESS($B$8,$X$2)&amp;":"&amp;ADDRESS($B$8,$X$2-1+$P$8)),BD$8)</f>
        <v>0</v>
      </c>
      <c r="BE100" s="65">
        <f t="shared" ca="1" si="126"/>
        <v>0</v>
      </c>
      <c r="BF100" s="65">
        <f t="shared" ca="1" si="126"/>
        <v>0</v>
      </c>
      <c r="BG100" s="65">
        <f t="shared" ca="1" si="126"/>
        <v>0</v>
      </c>
      <c r="BH100" s="65">
        <f t="shared" ca="1" si="126"/>
        <v>0</v>
      </c>
      <c r="BI100" s="65">
        <f t="shared" ca="1" si="126"/>
        <v>0</v>
      </c>
      <c r="BJ100" s="65">
        <f t="shared" ca="1" si="126"/>
        <v>0</v>
      </c>
      <c r="BK100" s="65">
        <f t="shared" ca="1" si="126"/>
        <v>0</v>
      </c>
      <c r="BL100" s="65">
        <f t="shared" ca="1" si="126"/>
        <v>0</v>
      </c>
      <c r="BM100" s="65">
        <f t="shared" ca="1" si="126"/>
        <v>0</v>
      </c>
      <c r="BN100" s="65">
        <f t="shared" ca="1" si="126"/>
        <v>0</v>
      </c>
      <c r="BO100" s="65">
        <f t="shared" ca="1" si="126"/>
        <v>0</v>
      </c>
      <c r="BP100" s="65">
        <f t="shared" ca="1" si="126"/>
        <v>0</v>
      </c>
      <c r="BQ100" s="65">
        <f t="shared" ca="1" si="126"/>
        <v>0</v>
      </c>
      <c r="BR100" s="65">
        <f t="shared" ca="1" si="126"/>
        <v>0</v>
      </c>
      <c r="BS100" s="65">
        <f t="shared" ca="1" si="126"/>
        <v>0</v>
      </c>
      <c r="BT100" s="65">
        <f t="shared" ca="1" si="126"/>
        <v>0</v>
      </c>
      <c r="BU100" s="65">
        <f t="shared" ca="1" si="126"/>
        <v>0</v>
      </c>
      <c r="BV100" s="65">
        <f t="shared" ca="1" si="126"/>
        <v>0</v>
      </c>
      <c r="BW100" s="65">
        <f t="shared" ca="1" si="126"/>
        <v>0</v>
      </c>
      <c r="BX100" s="65">
        <f t="shared" ca="1" si="126"/>
        <v>0</v>
      </c>
      <c r="BY100" s="65">
        <f t="shared" ca="1" si="126"/>
        <v>0</v>
      </c>
      <c r="BZ100" s="65">
        <f t="shared" ca="1" si="126"/>
        <v>0</v>
      </c>
      <c r="CA100" s="65">
        <f t="shared" ca="1" si="126"/>
        <v>0</v>
      </c>
      <c r="CB100" s="65">
        <f t="shared" ca="1" si="126"/>
        <v>0</v>
      </c>
      <c r="CC100" s="65">
        <f t="shared" ca="1" si="126"/>
        <v>0</v>
      </c>
      <c r="CD100" s="65">
        <f t="shared" ca="1" si="126"/>
        <v>0</v>
      </c>
      <c r="CE100" s="65">
        <f t="shared" ca="1" si="126"/>
        <v>0</v>
      </c>
      <c r="CF100" s="65">
        <f t="shared" ca="1" si="126"/>
        <v>0</v>
      </c>
    </row>
    <row r="101" spans="2:84" s="53" customFormat="1" ht="12" x14ac:dyDescent="0.25">
      <c r="B101" s="50">
        <f>ROW()</f>
        <v>101</v>
      </c>
      <c r="O101" s="56"/>
      <c r="P101" s="57"/>
      <c r="Q101" s="58"/>
      <c r="U101" s="62"/>
      <c r="W101" s="61"/>
      <c r="X101" s="65">
        <f t="shared" ca="1" si="113"/>
        <v>0</v>
      </c>
      <c r="Y101" s="65">
        <f t="shared" ca="1" si="123"/>
        <v>0</v>
      </c>
      <c r="Z101" s="65">
        <f t="shared" ca="1" si="123"/>
        <v>0</v>
      </c>
      <c r="AA101" s="65">
        <f t="shared" ca="1" si="123"/>
        <v>0</v>
      </c>
      <c r="AB101" s="65">
        <f t="shared" ca="1" si="123"/>
        <v>0</v>
      </c>
      <c r="AC101" s="65">
        <f t="shared" ca="1" si="123"/>
        <v>0</v>
      </c>
      <c r="AD101" s="65">
        <f t="shared" ca="1" si="123"/>
        <v>0</v>
      </c>
      <c r="AE101" s="65">
        <f t="shared" ca="1" si="123"/>
        <v>0</v>
      </c>
      <c r="AF101" s="65">
        <f t="shared" ca="1" si="123"/>
        <v>0</v>
      </c>
      <c r="AG101" s="65">
        <f t="shared" ca="1" si="123"/>
        <v>0</v>
      </c>
      <c r="AH101" s="65">
        <f t="shared" ca="1" si="123"/>
        <v>0</v>
      </c>
      <c r="AI101" s="65">
        <f t="shared" ca="1" si="123"/>
        <v>0</v>
      </c>
      <c r="AJ101" s="65">
        <f t="shared" ca="1" si="126"/>
        <v>0</v>
      </c>
      <c r="AK101" s="65">
        <f t="shared" ca="1" si="126"/>
        <v>0</v>
      </c>
      <c r="AL101" s="65">
        <f t="shared" ca="1" si="126"/>
        <v>0</v>
      </c>
      <c r="AM101" s="65">
        <f t="shared" ca="1" si="126"/>
        <v>0</v>
      </c>
      <c r="AN101" s="65">
        <f t="shared" ca="1" si="126"/>
        <v>0</v>
      </c>
      <c r="AO101" s="65">
        <f t="shared" ca="1" si="126"/>
        <v>0</v>
      </c>
      <c r="AP101" s="65">
        <f t="shared" ca="1" si="126"/>
        <v>0</v>
      </c>
      <c r="AQ101" s="65">
        <f t="shared" ca="1" si="126"/>
        <v>0</v>
      </c>
      <c r="AR101" s="65">
        <f t="shared" ca="1" si="126"/>
        <v>0</v>
      </c>
      <c r="AS101" s="65">
        <f t="shared" ca="1" si="126"/>
        <v>0</v>
      </c>
      <c r="AT101" s="65">
        <f t="shared" ca="1" si="126"/>
        <v>0</v>
      </c>
      <c r="AU101" s="65">
        <f t="shared" ca="1" si="126"/>
        <v>0</v>
      </c>
      <c r="AV101" s="65">
        <f t="shared" ca="1" si="126"/>
        <v>0</v>
      </c>
      <c r="AW101" s="65">
        <f t="shared" ca="1" si="126"/>
        <v>0</v>
      </c>
      <c r="AX101" s="65">
        <f t="shared" ca="1" si="126"/>
        <v>0</v>
      </c>
      <c r="AY101" s="65">
        <f t="shared" ca="1" si="126"/>
        <v>0</v>
      </c>
      <c r="AZ101" s="65">
        <f t="shared" ca="1" si="126"/>
        <v>0</v>
      </c>
      <c r="BA101" s="65">
        <f t="shared" ca="1" si="126"/>
        <v>0</v>
      </c>
      <c r="BB101" s="65">
        <f t="shared" ca="1" si="126"/>
        <v>0</v>
      </c>
      <c r="BC101" s="65">
        <f t="shared" ca="1" si="126"/>
        <v>0</v>
      </c>
      <c r="BD101" s="65">
        <f t="shared" ca="1" si="126"/>
        <v>0</v>
      </c>
      <c r="BE101" s="65">
        <f t="shared" ca="1" si="126"/>
        <v>0</v>
      </c>
      <c r="BF101" s="65">
        <f t="shared" ca="1" si="126"/>
        <v>0</v>
      </c>
      <c r="BG101" s="65">
        <f t="shared" ca="1" si="126"/>
        <v>0</v>
      </c>
      <c r="BH101" s="65">
        <f t="shared" ca="1" si="126"/>
        <v>0</v>
      </c>
      <c r="BI101" s="65">
        <f t="shared" ca="1" si="126"/>
        <v>0</v>
      </c>
      <c r="BJ101" s="65">
        <f t="shared" ca="1" si="126"/>
        <v>0</v>
      </c>
      <c r="BK101" s="65">
        <f t="shared" ca="1" si="126"/>
        <v>0</v>
      </c>
      <c r="BL101" s="65">
        <f t="shared" ca="1" si="126"/>
        <v>0</v>
      </c>
      <c r="BM101" s="65">
        <f t="shared" ca="1" si="126"/>
        <v>0</v>
      </c>
      <c r="BN101" s="65">
        <f t="shared" ca="1" si="126"/>
        <v>0</v>
      </c>
      <c r="BO101" s="65">
        <f t="shared" ca="1" si="126"/>
        <v>0</v>
      </c>
      <c r="BP101" s="65">
        <f t="shared" ca="1" si="126"/>
        <v>0</v>
      </c>
      <c r="BQ101" s="65">
        <f t="shared" ca="1" si="126"/>
        <v>0</v>
      </c>
      <c r="BR101" s="65">
        <f t="shared" ca="1" si="126"/>
        <v>0</v>
      </c>
      <c r="BS101" s="65">
        <f t="shared" ca="1" si="126"/>
        <v>0</v>
      </c>
      <c r="BT101" s="65">
        <f t="shared" ca="1" si="126"/>
        <v>0</v>
      </c>
      <c r="BU101" s="65">
        <f t="shared" ca="1" si="126"/>
        <v>0</v>
      </c>
      <c r="BV101" s="65">
        <f t="shared" ca="1" si="126"/>
        <v>0</v>
      </c>
      <c r="BW101" s="65">
        <f t="shared" ca="1" si="126"/>
        <v>0</v>
      </c>
      <c r="BX101" s="65">
        <f t="shared" ca="1" si="126"/>
        <v>0</v>
      </c>
      <c r="BY101" s="65">
        <f t="shared" ca="1" si="126"/>
        <v>0</v>
      </c>
      <c r="BZ101" s="65">
        <f t="shared" ca="1" si="126"/>
        <v>0</v>
      </c>
      <c r="CA101" s="65">
        <f t="shared" ca="1" si="126"/>
        <v>0</v>
      </c>
      <c r="CB101" s="65">
        <f t="shared" ca="1" si="126"/>
        <v>0</v>
      </c>
      <c r="CC101" s="65">
        <f t="shared" ca="1" si="126"/>
        <v>0</v>
      </c>
      <c r="CD101" s="65">
        <f t="shared" ca="1" si="126"/>
        <v>0</v>
      </c>
      <c r="CE101" s="65">
        <f t="shared" ca="1" si="126"/>
        <v>0</v>
      </c>
      <c r="CF101" s="65">
        <f t="shared" ca="1" si="126"/>
        <v>0</v>
      </c>
    </row>
    <row r="102" spans="2:84" s="53" customFormat="1" ht="12" x14ac:dyDescent="0.25">
      <c r="B102" s="50">
        <f>ROW()</f>
        <v>102</v>
      </c>
      <c r="O102" s="56"/>
      <c r="P102" s="57"/>
      <c r="Q102" s="58"/>
      <c r="U102" s="62"/>
      <c r="W102" s="61"/>
      <c r="X102" s="65">
        <f t="shared" ca="1" si="113"/>
        <v>0</v>
      </c>
      <c r="Y102" s="65">
        <f t="shared" ca="1" si="123"/>
        <v>0</v>
      </c>
      <c r="Z102" s="65">
        <f t="shared" ca="1" si="123"/>
        <v>0</v>
      </c>
      <c r="AA102" s="65">
        <f t="shared" ca="1" si="123"/>
        <v>0</v>
      </c>
      <c r="AB102" s="65">
        <f t="shared" ca="1" si="123"/>
        <v>0</v>
      </c>
      <c r="AC102" s="65">
        <f t="shared" ca="1" si="123"/>
        <v>0</v>
      </c>
      <c r="AD102" s="65">
        <f t="shared" ca="1" si="123"/>
        <v>0</v>
      </c>
      <c r="AE102" s="65">
        <f t="shared" ca="1" si="123"/>
        <v>0</v>
      </c>
      <c r="AF102" s="65">
        <f t="shared" ca="1" si="123"/>
        <v>0</v>
      </c>
      <c r="AG102" s="65">
        <f t="shared" ca="1" si="123"/>
        <v>0</v>
      </c>
      <c r="AH102" s="65">
        <f t="shared" ca="1" si="123"/>
        <v>0</v>
      </c>
      <c r="AI102" s="65">
        <f t="shared" ca="1" si="123"/>
        <v>0</v>
      </c>
      <c r="AJ102" s="65">
        <f t="shared" ca="1" si="126"/>
        <v>0</v>
      </c>
      <c r="AK102" s="65">
        <f t="shared" ca="1" si="126"/>
        <v>0</v>
      </c>
      <c r="AL102" s="65">
        <f t="shared" ca="1" si="126"/>
        <v>0</v>
      </c>
      <c r="AM102" s="65">
        <f t="shared" ca="1" si="126"/>
        <v>0</v>
      </c>
      <c r="AN102" s="65">
        <f t="shared" ca="1" si="126"/>
        <v>0</v>
      </c>
      <c r="AO102" s="65">
        <f t="shared" ca="1" si="126"/>
        <v>0</v>
      </c>
      <c r="AP102" s="65">
        <f t="shared" ca="1" si="126"/>
        <v>0</v>
      </c>
      <c r="AQ102" s="65">
        <f t="shared" ca="1" si="126"/>
        <v>0</v>
      </c>
      <c r="AR102" s="65">
        <f t="shared" ca="1" si="126"/>
        <v>0</v>
      </c>
      <c r="AS102" s="65">
        <f t="shared" ca="1" si="126"/>
        <v>0</v>
      </c>
      <c r="AT102" s="65">
        <f t="shared" ca="1" si="126"/>
        <v>0</v>
      </c>
      <c r="AU102" s="65">
        <f t="shared" ca="1" si="126"/>
        <v>0</v>
      </c>
      <c r="AV102" s="65">
        <f t="shared" ca="1" si="126"/>
        <v>0</v>
      </c>
      <c r="AW102" s="65">
        <f t="shared" ca="1" si="126"/>
        <v>0</v>
      </c>
      <c r="AX102" s="65">
        <f t="shared" ca="1" si="126"/>
        <v>0</v>
      </c>
      <c r="AY102" s="65">
        <f t="shared" ca="1" si="126"/>
        <v>0</v>
      </c>
      <c r="AZ102" s="65">
        <f t="shared" ca="1" si="126"/>
        <v>0</v>
      </c>
      <c r="BA102" s="65">
        <f t="shared" ca="1" si="126"/>
        <v>0</v>
      </c>
      <c r="BB102" s="65">
        <f t="shared" ca="1" si="126"/>
        <v>0</v>
      </c>
      <c r="BC102" s="65">
        <f t="shared" ca="1" si="126"/>
        <v>0</v>
      </c>
      <c r="BD102" s="65">
        <f t="shared" ca="1" si="126"/>
        <v>0</v>
      </c>
      <c r="BE102" s="65">
        <f t="shared" ca="1" si="126"/>
        <v>0</v>
      </c>
      <c r="BF102" s="65">
        <f t="shared" ca="1" si="126"/>
        <v>0</v>
      </c>
      <c r="BG102" s="65">
        <f t="shared" ca="1" si="126"/>
        <v>0</v>
      </c>
      <c r="BH102" s="65">
        <f t="shared" ca="1" si="126"/>
        <v>0</v>
      </c>
      <c r="BI102" s="65">
        <f t="shared" ca="1" si="126"/>
        <v>0</v>
      </c>
      <c r="BJ102" s="65">
        <f t="shared" ca="1" si="126"/>
        <v>0</v>
      </c>
      <c r="BK102" s="65">
        <f t="shared" ca="1" si="126"/>
        <v>0</v>
      </c>
      <c r="BL102" s="65">
        <f t="shared" ca="1" si="126"/>
        <v>0</v>
      </c>
      <c r="BM102" s="65">
        <f t="shared" ca="1" si="126"/>
        <v>0</v>
      </c>
      <c r="BN102" s="65">
        <f t="shared" ca="1" si="126"/>
        <v>0</v>
      </c>
      <c r="BO102" s="65">
        <f t="shared" ca="1" si="126"/>
        <v>0</v>
      </c>
      <c r="BP102" s="65">
        <f t="shared" ca="1" si="126"/>
        <v>0</v>
      </c>
      <c r="BQ102" s="65">
        <f t="shared" ca="1" si="126"/>
        <v>0</v>
      </c>
      <c r="BR102" s="65">
        <f t="shared" ca="1" si="126"/>
        <v>0</v>
      </c>
      <c r="BS102" s="65">
        <f t="shared" ca="1" si="126"/>
        <v>0</v>
      </c>
      <c r="BT102" s="65">
        <f t="shared" ca="1" si="126"/>
        <v>0</v>
      </c>
      <c r="BU102" s="65">
        <f t="shared" ca="1" si="126"/>
        <v>0</v>
      </c>
      <c r="BV102" s="65">
        <f t="shared" ca="1" si="126"/>
        <v>0</v>
      </c>
      <c r="BW102" s="65">
        <f t="shared" ca="1" si="126"/>
        <v>0</v>
      </c>
      <c r="BX102" s="65">
        <f t="shared" ca="1" si="126"/>
        <v>0</v>
      </c>
      <c r="BY102" s="65">
        <f t="shared" ca="1" si="126"/>
        <v>0</v>
      </c>
      <c r="BZ102" s="65">
        <f t="shared" ca="1" si="126"/>
        <v>0</v>
      </c>
      <c r="CA102" s="65">
        <f t="shared" ca="1" si="126"/>
        <v>0</v>
      </c>
      <c r="CB102" s="65">
        <f t="shared" ca="1" si="126"/>
        <v>0</v>
      </c>
      <c r="CC102" s="65">
        <f t="shared" ca="1" si="126"/>
        <v>0</v>
      </c>
      <c r="CD102" s="65">
        <f t="shared" ca="1" si="126"/>
        <v>0</v>
      </c>
      <c r="CE102" s="65">
        <f t="shared" ca="1" si="126"/>
        <v>0</v>
      </c>
      <c r="CF102" s="65">
        <f t="shared" ca="1" si="126"/>
        <v>0</v>
      </c>
    </row>
    <row r="103" spans="2:84" s="53" customFormat="1" ht="12" x14ac:dyDescent="0.25">
      <c r="B103" s="50">
        <f>ROW()</f>
        <v>103</v>
      </c>
      <c r="O103" s="56"/>
      <c r="P103" s="57"/>
      <c r="Q103" s="58"/>
      <c r="U103" s="62"/>
      <c r="W103" s="61"/>
      <c r="X103" s="65">
        <f t="shared" ca="1" si="113"/>
        <v>0</v>
      </c>
      <c r="Y103" s="65">
        <f t="shared" ca="1" si="123"/>
        <v>0</v>
      </c>
      <c r="Z103" s="65">
        <f t="shared" ca="1" si="123"/>
        <v>0</v>
      </c>
      <c r="AA103" s="65">
        <f t="shared" ca="1" si="123"/>
        <v>0</v>
      </c>
      <c r="AB103" s="65">
        <f t="shared" ca="1" si="123"/>
        <v>0</v>
      </c>
      <c r="AC103" s="65">
        <f t="shared" ca="1" si="123"/>
        <v>0</v>
      </c>
      <c r="AD103" s="65">
        <f t="shared" ca="1" si="123"/>
        <v>0</v>
      </c>
      <c r="AE103" s="65">
        <f t="shared" ca="1" si="123"/>
        <v>0</v>
      </c>
      <c r="AF103" s="65">
        <f t="shared" ca="1" si="123"/>
        <v>0</v>
      </c>
      <c r="AG103" s="65">
        <f t="shared" ca="1" si="123"/>
        <v>0</v>
      </c>
      <c r="AH103" s="65">
        <f t="shared" ca="1" si="123"/>
        <v>0</v>
      </c>
      <c r="AI103" s="65">
        <f t="shared" ca="1" si="123"/>
        <v>0</v>
      </c>
      <c r="AJ103" s="65">
        <f t="shared" ca="1" si="126"/>
        <v>0</v>
      </c>
      <c r="AK103" s="65">
        <f t="shared" ca="1" si="126"/>
        <v>0</v>
      </c>
      <c r="AL103" s="65">
        <f t="shared" ca="1" si="126"/>
        <v>0</v>
      </c>
      <c r="AM103" s="65">
        <f t="shared" ca="1" si="126"/>
        <v>0</v>
      </c>
      <c r="AN103" s="65">
        <f t="shared" ca="1" si="126"/>
        <v>0</v>
      </c>
      <c r="AO103" s="65">
        <f t="shared" ca="1" si="126"/>
        <v>0</v>
      </c>
      <c r="AP103" s="65">
        <f t="shared" ca="1" si="126"/>
        <v>0</v>
      </c>
      <c r="AQ103" s="65">
        <f t="shared" ca="1" si="126"/>
        <v>0</v>
      </c>
      <c r="AR103" s="65">
        <f t="shared" ca="1" si="126"/>
        <v>0</v>
      </c>
      <c r="AS103" s="65">
        <f t="shared" ca="1" si="126"/>
        <v>0</v>
      </c>
      <c r="AT103" s="65">
        <f t="shared" ca="1" si="126"/>
        <v>0</v>
      </c>
      <c r="AU103" s="65">
        <f t="shared" ca="1" si="126"/>
        <v>0</v>
      </c>
      <c r="AV103" s="65">
        <f t="shared" ca="1" si="126"/>
        <v>0</v>
      </c>
      <c r="AW103" s="65">
        <f t="shared" ca="1" si="126"/>
        <v>0</v>
      </c>
      <c r="AX103" s="65">
        <f t="shared" ca="1" si="126"/>
        <v>0</v>
      </c>
      <c r="AY103" s="65">
        <f t="shared" ca="1" si="126"/>
        <v>0</v>
      </c>
      <c r="AZ103" s="65">
        <f t="shared" ca="1" si="126"/>
        <v>0</v>
      </c>
      <c r="BA103" s="65">
        <f t="shared" ca="1" si="126"/>
        <v>0</v>
      </c>
      <c r="BB103" s="65">
        <f t="shared" ca="1" si="126"/>
        <v>0</v>
      </c>
      <c r="BC103" s="65">
        <f t="shared" ca="1" si="126"/>
        <v>0</v>
      </c>
      <c r="BD103" s="65">
        <f t="shared" ca="1" si="126"/>
        <v>0</v>
      </c>
      <c r="BE103" s="65">
        <f t="shared" ca="1" si="126"/>
        <v>0</v>
      </c>
      <c r="BF103" s="65">
        <f t="shared" ca="1" si="126"/>
        <v>0</v>
      </c>
      <c r="BG103" s="65">
        <f t="shared" ca="1" si="126"/>
        <v>0</v>
      </c>
      <c r="BH103" s="65">
        <f t="shared" ca="1" si="126"/>
        <v>0</v>
      </c>
      <c r="BI103" s="65">
        <f t="shared" ca="1" si="126"/>
        <v>0</v>
      </c>
      <c r="BJ103" s="65">
        <f t="shared" ca="1" si="126"/>
        <v>0</v>
      </c>
      <c r="BK103" s="65">
        <f t="shared" ca="1" si="126"/>
        <v>0</v>
      </c>
      <c r="BL103" s="65">
        <f t="shared" ca="1" si="126"/>
        <v>0</v>
      </c>
      <c r="BM103" s="65">
        <f t="shared" ca="1" si="126"/>
        <v>0</v>
      </c>
      <c r="BN103" s="65">
        <f t="shared" ca="1" si="126"/>
        <v>0</v>
      </c>
      <c r="BO103" s="65">
        <f t="shared" ca="1" si="126"/>
        <v>0</v>
      </c>
      <c r="BP103" s="65">
        <f t="shared" ca="1" si="126"/>
        <v>0</v>
      </c>
      <c r="BQ103" s="65">
        <f t="shared" ca="1" si="126"/>
        <v>0</v>
      </c>
      <c r="BR103" s="65">
        <f t="shared" ca="1" si="126"/>
        <v>0</v>
      </c>
      <c r="BS103" s="65">
        <f t="shared" ca="1" si="126"/>
        <v>8.3333333333333329E-2</v>
      </c>
      <c r="BT103" s="65">
        <f t="shared" ca="1" si="126"/>
        <v>8.3333333333333329E-2</v>
      </c>
      <c r="BU103" s="65">
        <f t="shared" ca="1" si="126"/>
        <v>8.3333333333333329E-2</v>
      </c>
      <c r="BV103" s="65">
        <f t="shared" ca="1" si="126"/>
        <v>8.3333333333333329E-2</v>
      </c>
      <c r="BW103" s="65">
        <f t="shared" ca="1" si="126"/>
        <v>8.3333333333333329E-2</v>
      </c>
      <c r="BX103" s="65">
        <f t="shared" ca="1" si="126"/>
        <v>8.3333333333333329E-2</v>
      </c>
      <c r="BY103" s="65">
        <f t="shared" ca="1" si="126"/>
        <v>8.3333333333333329E-2</v>
      </c>
      <c r="BZ103" s="65">
        <f t="shared" ca="1" si="126"/>
        <v>8.3333333333333329E-2</v>
      </c>
      <c r="CA103" s="65">
        <f t="shared" ca="1" si="126"/>
        <v>8.3333333333333329E-2</v>
      </c>
      <c r="CB103" s="65">
        <f t="shared" ca="1" si="126"/>
        <v>8.3333333333333329E-2</v>
      </c>
      <c r="CC103" s="65">
        <f t="shared" ca="1" si="126"/>
        <v>8.3333333333333329E-2</v>
      </c>
      <c r="CD103" s="65">
        <f t="shared" ca="1" si="126"/>
        <v>8.3333333333333329E-2</v>
      </c>
      <c r="CE103" s="65">
        <f t="shared" ca="1" si="126"/>
        <v>0</v>
      </c>
      <c r="CF103" s="65">
        <f t="shared" ca="1" si="126"/>
        <v>0</v>
      </c>
    </row>
    <row r="104" spans="2:84" s="53" customFormat="1" ht="12" x14ac:dyDescent="0.25">
      <c r="B104" s="50">
        <f>ROW()</f>
        <v>104</v>
      </c>
      <c r="O104" s="56"/>
      <c r="P104" s="57"/>
      <c r="Q104" s="58"/>
      <c r="U104" s="62"/>
      <c r="W104" s="61"/>
      <c r="X104" s="65">
        <f t="shared" ca="1" si="113"/>
        <v>0</v>
      </c>
      <c r="Y104" s="65">
        <f t="shared" ca="1" si="123"/>
        <v>0</v>
      </c>
      <c r="Z104" s="65">
        <f t="shared" ca="1" si="123"/>
        <v>0</v>
      </c>
      <c r="AA104" s="65">
        <f t="shared" ca="1" si="123"/>
        <v>0</v>
      </c>
      <c r="AB104" s="65">
        <f t="shared" ca="1" si="123"/>
        <v>0</v>
      </c>
      <c r="AC104" s="65">
        <f t="shared" ca="1" si="123"/>
        <v>0</v>
      </c>
      <c r="AD104" s="65">
        <f t="shared" ca="1" si="123"/>
        <v>0</v>
      </c>
      <c r="AE104" s="65">
        <f t="shared" ca="1" si="123"/>
        <v>0</v>
      </c>
      <c r="AF104" s="65">
        <f t="shared" ca="1" si="123"/>
        <v>0</v>
      </c>
      <c r="AG104" s="65">
        <f t="shared" ca="1" si="123"/>
        <v>0</v>
      </c>
      <c r="AH104" s="65">
        <f t="shared" ca="1" si="123"/>
        <v>0</v>
      </c>
      <c r="AI104" s="65">
        <f t="shared" ca="1" si="123"/>
        <v>0</v>
      </c>
      <c r="AJ104" s="65">
        <f t="shared" ca="1" si="126"/>
        <v>0</v>
      </c>
      <c r="AK104" s="65">
        <f t="shared" ca="1" si="126"/>
        <v>0</v>
      </c>
      <c r="AL104" s="65">
        <f t="shared" ca="1" si="126"/>
        <v>0</v>
      </c>
      <c r="AM104" s="65">
        <f t="shared" ca="1" si="126"/>
        <v>0</v>
      </c>
      <c r="AN104" s="65">
        <f t="shared" ca="1" si="126"/>
        <v>0</v>
      </c>
      <c r="AO104" s="65">
        <f t="shared" ca="1" si="126"/>
        <v>0</v>
      </c>
      <c r="AP104" s="65">
        <f t="shared" ca="1" si="126"/>
        <v>0</v>
      </c>
      <c r="AQ104" s="65">
        <f t="shared" ca="1" si="126"/>
        <v>0</v>
      </c>
      <c r="AR104" s="65">
        <f t="shared" ca="1" si="126"/>
        <v>0</v>
      </c>
      <c r="AS104" s="65">
        <f t="shared" ca="1" si="126"/>
        <v>0</v>
      </c>
      <c r="AT104" s="65">
        <f t="shared" ca="1" si="126"/>
        <v>0</v>
      </c>
      <c r="AU104" s="65">
        <f t="shared" ca="1" si="126"/>
        <v>2.7777777777777776E-2</v>
      </c>
      <c r="AV104" s="65">
        <f t="shared" ca="1" si="126"/>
        <v>2.7777777777777776E-2</v>
      </c>
      <c r="AW104" s="65">
        <f t="shared" ca="1" si="126"/>
        <v>2.7777777777777776E-2</v>
      </c>
      <c r="AX104" s="65">
        <f t="shared" ca="1" si="126"/>
        <v>2.7777777777777776E-2</v>
      </c>
      <c r="AY104" s="65">
        <f t="shared" ca="1" si="126"/>
        <v>2.7777777777777776E-2</v>
      </c>
      <c r="AZ104" s="65">
        <f t="shared" ca="1" si="126"/>
        <v>2.7777777777777776E-2</v>
      </c>
      <c r="BA104" s="65">
        <f t="shared" ca="1" si="126"/>
        <v>2.7777777777777776E-2</v>
      </c>
      <c r="BB104" s="65">
        <f t="shared" ca="1" si="126"/>
        <v>2.7777777777777776E-2</v>
      </c>
      <c r="BC104" s="65">
        <f t="shared" ca="1" si="126"/>
        <v>2.7777777777777776E-2</v>
      </c>
      <c r="BD104" s="65">
        <f t="shared" ca="1" si="126"/>
        <v>2.7777777777777776E-2</v>
      </c>
      <c r="BE104" s="65">
        <f t="shared" ca="1" si="126"/>
        <v>2.7777777777777776E-2</v>
      </c>
      <c r="BF104" s="65">
        <f t="shared" ca="1" si="126"/>
        <v>2.7777777777777776E-2</v>
      </c>
      <c r="BG104" s="65">
        <f t="shared" ca="1" si="126"/>
        <v>2.7777777777777776E-2</v>
      </c>
      <c r="BH104" s="65">
        <f t="shared" ca="1" si="126"/>
        <v>2.7777777777777776E-2</v>
      </c>
      <c r="BI104" s="65">
        <f t="shared" ca="1" si="126"/>
        <v>2.7777777777777776E-2</v>
      </c>
      <c r="BJ104" s="65">
        <f t="shared" ca="1" si="126"/>
        <v>2.7777777777777776E-2</v>
      </c>
      <c r="BK104" s="65">
        <f t="shared" ca="1" si="126"/>
        <v>2.7777777777777776E-2</v>
      </c>
      <c r="BL104" s="65">
        <f t="shared" ca="1" si="126"/>
        <v>2.7777777777777776E-2</v>
      </c>
      <c r="BM104" s="65">
        <f t="shared" ca="1" si="126"/>
        <v>2.7777777777777776E-2</v>
      </c>
      <c r="BN104" s="65">
        <f t="shared" ca="1" si="126"/>
        <v>2.7777777777777776E-2</v>
      </c>
      <c r="BO104" s="65">
        <f t="shared" ca="1" si="126"/>
        <v>2.7777777777777776E-2</v>
      </c>
      <c r="BP104" s="65">
        <f t="shared" ca="1" si="126"/>
        <v>2.7777777777777776E-2</v>
      </c>
      <c r="BQ104" s="65">
        <f t="shared" ca="1" si="126"/>
        <v>2.7777777777777776E-2</v>
      </c>
      <c r="BR104" s="65">
        <f t="shared" ca="1" si="126"/>
        <v>2.7777777777777776E-2</v>
      </c>
      <c r="BS104" s="65">
        <f t="shared" ca="1" si="126"/>
        <v>2.7777777777777776E-2</v>
      </c>
      <c r="BT104" s="65">
        <f t="shared" ca="1" si="126"/>
        <v>2.7777777777777776E-2</v>
      </c>
      <c r="BU104" s="65">
        <f t="shared" ca="1" si="126"/>
        <v>2.7777777777777776E-2</v>
      </c>
      <c r="BV104" s="65">
        <f t="shared" ca="1" si="126"/>
        <v>2.7777777777777776E-2</v>
      </c>
      <c r="BW104" s="65">
        <f t="shared" ca="1" si="126"/>
        <v>2.7777777777777776E-2</v>
      </c>
      <c r="BX104" s="65">
        <f t="shared" ca="1" si="126"/>
        <v>2.7777777777777776E-2</v>
      </c>
      <c r="BY104" s="65">
        <f t="shared" ca="1" si="126"/>
        <v>2.7777777777777776E-2</v>
      </c>
      <c r="BZ104" s="65">
        <f t="shared" ca="1" si="126"/>
        <v>2.7777777777777776E-2</v>
      </c>
      <c r="CA104" s="65">
        <f t="shared" ca="1" si="126"/>
        <v>2.7777777777777776E-2</v>
      </c>
      <c r="CB104" s="65">
        <f t="shared" ca="1" si="126"/>
        <v>2.7777777777777776E-2</v>
      </c>
      <c r="CC104" s="65">
        <f t="shared" ca="1" si="126"/>
        <v>2.7777777777777776E-2</v>
      </c>
      <c r="CD104" s="65">
        <f t="shared" ca="1" si="126"/>
        <v>2.7777777777777776E-2</v>
      </c>
      <c r="CE104" s="65">
        <f t="shared" ca="1" si="126"/>
        <v>0</v>
      </c>
      <c r="CF104" s="65">
        <f t="shared" ca="1" si="126"/>
        <v>0</v>
      </c>
    </row>
    <row r="105" spans="2:84" s="53" customFormat="1" ht="12" x14ac:dyDescent="0.25">
      <c r="B105" s="50">
        <f>ROW()</f>
        <v>105</v>
      </c>
      <c r="O105" s="56"/>
      <c r="P105" s="57"/>
      <c r="Q105" s="58"/>
      <c r="U105" s="62"/>
      <c r="W105" s="61"/>
      <c r="X105" s="65">
        <f t="shared" ca="1" si="113"/>
        <v>1.6666666666666666E-2</v>
      </c>
      <c r="Y105" s="65">
        <f t="shared" ca="1" si="123"/>
        <v>1.6666666666666666E-2</v>
      </c>
      <c r="Z105" s="65">
        <f t="shared" ca="1" si="123"/>
        <v>1.6666666666666666E-2</v>
      </c>
      <c r="AA105" s="65">
        <f t="shared" ca="1" si="123"/>
        <v>1.6666666666666666E-2</v>
      </c>
      <c r="AB105" s="65">
        <f t="shared" ca="1" si="123"/>
        <v>1.6666666666666666E-2</v>
      </c>
      <c r="AC105" s="65">
        <f t="shared" ca="1" si="123"/>
        <v>1.6666666666666666E-2</v>
      </c>
      <c r="AD105" s="65">
        <f t="shared" ca="1" si="123"/>
        <v>1.6666666666666666E-2</v>
      </c>
      <c r="AE105" s="65">
        <f t="shared" ca="1" si="123"/>
        <v>1.6666666666666666E-2</v>
      </c>
      <c r="AF105" s="65">
        <f t="shared" ca="1" si="123"/>
        <v>1.6666666666666666E-2</v>
      </c>
      <c r="AG105" s="65">
        <f t="shared" ca="1" si="123"/>
        <v>1.6666666666666666E-2</v>
      </c>
      <c r="AH105" s="65">
        <f t="shared" ca="1" si="123"/>
        <v>1.6666666666666666E-2</v>
      </c>
      <c r="AI105" s="65">
        <f t="shared" ca="1" si="123"/>
        <v>1.6666666666666666E-2</v>
      </c>
      <c r="AJ105" s="65">
        <f t="shared" ca="1" si="126"/>
        <v>1.6666666666666666E-2</v>
      </c>
      <c r="AK105" s="65">
        <f t="shared" ca="1" si="126"/>
        <v>1.6666666666666666E-2</v>
      </c>
      <c r="AL105" s="65">
        <f t="shared" ca="1" si="126"/>
        <v>1.6666666666666666E-2</v>
      </c>
      <c r="AM105" s="65">
        <f t="shared" ca="1" si="126"/>
        <v>1.6666666666666666E-2</v>
      </c>
      <c r="AN105" s="65">
        <f t="shared" ca="1" si="126"/>
        <v>1.6666666666666666E-2</v>
      </c>
      <c r="AO105" s="65">
        <f t="shared" ca="1" si="126"/>
        <v>1.6666666666666666E-2</v>
      </c>
      <c r="AP105" s="65">
        <f t="shared" ca="1" si="126"/>
        <v>1.6666666666666666E-2</v>
      </c>
      <c r="AQ105" s="65">
        <f t="shared" ca="1" si="126"/>
        <v>1.6666666666666666E-2</v>
      </c>
      <c r="AR105" s="65">
        <f t="shared" ca="1" si="126"/>
        <v>1.6666666666666666E-2</v>
      </c>
      <c r="AS105" s="65">
        <f t="shared" ca="1" si="126"/>
        <v>1.6666666666666666E-2</v>
      </c>
      <c r="AT105" s="65">
        <f t="shared" ca="1" si="126"/>
        <v>1.6666666666666666E-2</v>
      </c>
      <c r="AU105" s="65">
        <f t="shared" ca="1" si="126"/>
        <v>1.6666666666666666E-2</v>
      </c>
      <c r="AV105" s="65">
        <f t="shared" ca="1" si="126"/>
        <v>1.6666666666666666E-2</v>
      </c>
      <c r="AW105" s="65">
        <f t="shared" ca="1" si="126"/>
        <v>1.6666666666666666E-2</v>
      </c>
      <c r="AX105" s="65">
        <f t="shared" ca="1" si="126"/>
        <v>1.6666666666666666E-2</v>
      </c>
      <c r="AY105" s="65">
        <f t="shared" ca="1" si="126"/>
        <v>1.6666666666666666E-2</v>
      </c>
      <c r="AZ105" s="65">
        <f t="shared" ca="1" si="126"/>
        <v>1.6666666666666666E-2</v>
      </c>
      <c r="BA105" s="65">
        <f t="shared" ca="1" si="126"/>
        <v>1.6666666666666666E-2</v>
      </c>
      <c r="BB105" s="65">
        <f t="shared" ca="1" si="126"/>
        <v>1.6666666666666666E-2</v>
      </c>
      <c r="BC105" s="65">
        <f t="shared" ca="1" si="126"/>
        <v>1.6666666666666666E-2</v>
      </c>
      <c r="BD105" s="65">
        <f t="shared" ca="1" si="126"/>
        <v>1.6666666666666666E-2</v>
      </c>
      <c r="BE105" s="65">
        <f t="shared" ca="1" si="126"/>
        <v>1.6666666666666666E-2</v>
      </c>
      <c r="BF105" s="65">
        <f t="shared" ca="1" si="126"/>
        <v>1.6666666666666666E-2</v>
      </c>
      <c r="BG105" s="65">
        <f t="shared" ca="1" si="126"/>
        <v>1.6666666666666666E-2</v>
      </c>
      <c r="BH105" s="65">
        <f t="shared" ca="1" si="126"/>
        <v>1.6666666666666666E-2</v>
      </c>
      <c r="BI105" s="65">
        <f t="shared" ca="1" si="126"/>
        <v>1.6666666666666666E-2</v>
      </c>
      <c r="BJ105" s="65">
        <f t="shared" ca="1" si="126"/>
        <v>1.6666666666666666E-2</v>
      </c>
      <c r="BK105" s="65">
        <f t="shared" ca="1" si="126"/>
        <v>1.6666666666666666E-2</v>
      </c>
      <c r="BL105" s="65">
        <f t="shared" ca="1" si="126"/>
        <v>1.6666666666666666E-2</v>
      </c>
      <c r="BM105" s="65">
        <f t="shared" ca="1" si="126"/>
        <v>1.6666666666666666E-2</v>
      </c>
      <c r="BN105" s="65">
        <f t="shared" ref="AJ105:CF110" ca="1" si="127">SUMIFS(INDIRECT("Prcsses!"&amp;ADDRESS($B105,$X$2)&amp;":"&amp;ADDRESS($B105,$X$2-1+$P$8)),INDIRECT("Prcsses!"&amp;ADDRESS($B$8,$X$2)&amp;":"&amp;ADDRESS($B$8,$X$2-1+$P$8)),BN$8)</f>
        <v>1.6666666666666666E-2</v>
      </c>
      <c r="BO105" s="65">
        <f t="shared" ca="1" si="127"/>
        <v>1.6666666666666666E-2</v>
      </c>
      <c r="BP105" s="65">
        <f t="shared" ca="1" si="127"/>
        <v>1.6666666666666666E-2</v>
      </c>
      <c r="BQ105" s="65">
        <f t="shared" ca="1" si="127"/>
        <v>1.6666666666666666E-2</v>
      </c>
      <c r="BR105" s="65">
        <f t="shared" ca="1" si="127"/>
        <v>1.6666666666666666E-2</v>
      </c>
      <c r="BS105" s="65">
        <f t="shared" ca="1" si="127"/>
        <v>1.6666666666666666E-2</v>
      </c>
      <c r="BT105" s="65">
        <f t="shared" ca="1" si="127"/>
        <v>1.6666666666666666E-2</v>
      </c>
      <c r="BU105" s="65">
        <f t="shared" ca="1" si="127"/>
        <v>1.6666666666666666E-2</v>
      </c>
      <c r="BV105" s="65">
        <f t="shared" ca="1" si="127"/>
        <v>1.6666666666666666E-2</v>
      </c>
      <c r="BW105" s="65">
        <f t="shared" ca="1" si="127"/>
        <v>1.6666666666666666E-2</v>
      </c>
      <c r="BX105" s="65">
        <f t="shared" ca="1" si="127"/>
        <v>1.6666666666666666E-2</v>
      </c>
      <c r="BY105" s="65">
        <f t="shared" ca="1" si="127"/>
        <v>1.6666666666666666E-2</v>
      </c>
      <c r="BZ105" s="65">
        <f t="shared" ca="1" si="127"/>
        <v>1.6666666666666666E-2</v>
      </c>
      <c r="CA105" s="65">
        <f t="shared" ca="1" si="127"/>
        <v>1.6666666666666666E-2</v>
      </c>
      <c r="CB105" s="65">
        <f t="shared" ca="1" si="127"/>
        <v>1.6666666666666666E-2</v>
      </c>
      <c r="CC105" s="65">
        <f t="shared" ca="1" si="127"/>
        <v>1.6666666666666666E-2</v>
      </c>
      <c r="CD105" s="65">
        <f t="shared" ca="1" si="127"/>
        <v>1.6666666666666666E-2</v>
      </c>
      <c r="CE105" s="65">
        <f t="shared" ca="1" si="127"/>
        <v>0</v>
      </c>
      <c r="CF105" s="65">
        <f t="shared" ca="1" si="127"/>
        <v>0</v>
      </c>
    </row>
    <row r="106" spans="2:84" s="53" customFormat="1" ht="12" x14ac:dyDescent="0.25">
      <c r="B106" s="50">
        <f>ROW()</f>
        <v>106</v>
      </c>
      <c r="O106" s="56"/>
      <c r="P106" s="57"/>
      <c r="Q106" s="58"/>
      <c r="U106" s="62"/>
      <c r="W106" s="61"/>
      <c r="X106" s="65">
        <f t="shared" ca="1" si="113"/>
        <v>8.3333333333333332E-3</v>
      </c>
      <c r="Y106" s="65">
        <f t="shared" ca="1" si="123"/>
        <v>8.3333333333333332E-3</v>
      </c>
      <c r="Z106" s="65">
        <f t="shared" ca="1" si="123"/>
        <v>8.3333333333333332E-3</v>
      </c>
      <c r="AA106" s="65">
        <f t="shared" ca="1" si="123"/>
        <v>8.3333333333333332E-3</v>
      </c>
      <c r="AB106" s="65">
        <f t="shared" ca="1" si="123"/>
        <v>8.3333333333333332E-3</v>
      </c>
      <c r="AC106" s="65">
        <f t="shared" ca="1" si="123"/>
        <v>8.3333333333333332E-3</v>
      </c>
      <c r="AD106" s="65">
        <f t="shared" ca="1" si="123"/>
        <v>8.3333333333333332E-3</v>
      </c>
      <c r="AE106" s="65">
        <f t="shared" ca="1" si="123"/>
        <v>8.3333333333333332E-3</v>
      </c>
      <c r="AF106" s="65">
        <f t="shared" ca="1" si="123"/>
        <v>8.3333333333333332E-3</v>
      </c>
      <c r="AG106" s="65">
        <f t="shared" ca="1" si="123"/>
        <v>8.3333333333333332E-3</v>
      </c>
      <c r="AH106" s="65">
        <f t="shared" ca="1" si="123"/>
        <v>8.3333333333333332E-3</v>
      </c>
      <c r="AI106" s="65">
        <f t="shared" ca="1" si="123"/>
        <v>8.3333333333333332E-3</v>
      </c>
      <c r="AJ106" s="65">
        <f t="shared" ca="1" si="127"/>
        <v>8.3333333333333332E-3</v>
      </c>
      <c r="AK106" s="65">
        <f t="shared" ca="1" si="127"/>
        <v>8.3333333333333332E-3</v>
      </c>
      <c r="AL106" s="65">
        <f t="shared" ca="1" si="127"/>
        <v>8.3333333333333332E-3</v>
      </c>
      <c r="AM106" s="65">
        <f t="shared" ca="1" si="127"/>
        <v>8.3333333333333332E-3</v>
      </c>
      <c r="AN106" s="65">
        <f t="shared" ca="1" si="127"/>
        <v>8.3333333333333332E-3</v>
      </c>
      <c r="AO106" s="65">
        <f t="shared" ca="1" si="127"/>
        <v>8.3333333333333332E-3</v>
      </c>
      <c r="AP106" s="65">
        <f t="shared" ca="1" si="127"/>
        <v>8.3333333333333332E-3</v>
      </c>
      <c r="AQ106" s="65">
        <f t="shared" ca="1" si="127"/>
        <v>8.3333333333333332E-3</v>
      </c>
      <c r="AR106" s="65">
        <f t="shared" ca="1" si="127"/>
        <v>8.3333333333333332E-3</v>
      </c>
      <c r="AS106" s="65">
        <f t="shared" ca="1" si="127"/>
        <v>8.3333333333333332E-3</v>
      </c>
      <c r="AT106" s="65">
        <f t="shared" ca="1" si="127"/>
        <v>8.3333333333333332E-3</v>
      </c>
      <c r="AU106" s="65">
        <f t="shared" ca="1" si="127"/>
        <v>8.3333333333333332E-3</v>
      </c>
      <c r="AV106" s="65">
        <f t="shared" ca="1" si="127"/>
        <v>8.3333333333333332E-3</v>
      </c>
      <c r="AW106" s="65">
        <f t="shared" ca="1" si="127"/>
        <v>8.3333333333333332E-3</v>
      </c>
      <c r="AX106" s="65">
        <f t="shared" ca="1" si="127"/>
        <v>8.3333333333333332E-3</v>
      </c>
      <c r="AY106" s="65">
        <f t="shared" ca="1" si="127"/>
        <v>8.3333333333333332E-3</v>
      </c>
      <c r="AZ106" s="65">
        <f t="shared" ca="1" si="127"/>
        <v>8.3333333333333332E-3</v>
      </c>
      <c r="BA106" s="65">
        <f t="shared" ca="1" si="127"/>
        <v>8.3333333333333332E-3</v>
      </c>
      <c r="BB106" s="65">
        <f t="shared" ca="1" si="127"/>
        <v>8.3333333333333332E-3</v>
      </c>
      <c r="BC106" s="65">
        <f t="shared" ca="1" si="127"/>
        <v>8.3333333333333332E-3</v>
      </c>
      <c r="BD106" s="65">
        <f t="shared" ca="1" si="127"/>
        <v>8.3333333333333332E-3</v>
      </c>
      <c r="BE106" s="65">
        <f t="shared" ca="1" si="127"/>
        <v>8.3333333333333332E-3</v>
      </c>
      <c r="BF106" s="65">
        <f t="shared" ca="1" si="127"/>
        <v>8.3333333333333332E-3</v>
      </c>
      <c r="BG106" s="65">
        <f t="shared" ca="1" si="127"/>
        <v>8.3333333333333332E-3</v>
      </c>
      <c r="BH106" s="65">
        <f t="shared" ca="1" si="127"/>
        <v>8.3333333333333332E-3</v>
      </c>
      <c r="BI106" s="65">
        <f t="shared" ca="1" si="127"/>
        <v>8.3333333333333332E-3</v>
      </c>
      <c r="BJ106" s="65">
        <f t="shared" ca="1" si="127"/>
        <v>8.3333333333333332E-3</v>
      </c>
      <c r="BK106" s="65">
        <f t="shared" ca="1" si="127"/>
        <v>8.3333333333333332E-3</v>
      </c>
      <c r="BL106" s="65">
        <f t="shared" ca="1" si="127"/>
        <v>8.3333333333333332E-3</v>
      </c>
      <c r="BM106" s="65">
        <f t="shared" ca="1" si="127"/>
        <v>8.3333333333333332E-3</v>
      </c>
      <c r="BN106" s="65">
        <f t="shared" ca="1" si="127"/>
        <v>8.3333333333333332E-3</v>
      </c>
      <c r="BO106" s="65">
        <f t="shared" ca="1" si="127"/>
        <v>8.3333333333333332E-3</v>
      </c>
      <c r="BP106" s="65">
        <f t="shared" ca="1" si="127"/>
        <v>8.3333333333333332E-3</v>
      </c>
      <c r="BQ106" s="65">
        <f t="shared" ca="1" si="127"/>
        <v>8.3333333333333332E-3</v>
      </c>
      <c r="BR106" s="65">
        <f t="shared" ca="1" si="127"/>
        <v>8.3333333333333332E-3</v>
      </c>
      <c r="BS106" s="65">
        <f t="shared" ca="1" si="127"/>
        <v>8.3333333333333332E-3</v>
      </c>
      <c r="BT106" s="65">
        <f t="shared" ca="1" si="127"/>
        <v>8.3333333333333332E-3</v>
      </c>
      <c r="BU106" s="65">
        <f t="shared" ca="1" si="127"/>
        <v>8.3333333333333332E-3</v>
      </c>
      <c r="BV106" s="65">
        <f t="shared" ca="1" si="127"/>
        <v>8.3333333333333332E-3</v>
      </c>
      <c r="BW106" s="65">
        <f t="shared" ca="1" si="127"/>
        <v>8.3333333333333332E-3</v>
      </c>
      <c r="BX106" s="65">
        <f t="shared" ca="1" si="127"/>
        <v>8.3333333333333332E-3</v>
      </c>
      <c r="BY106" s="65">
        <f t="shared" ca="1" si="127"/>
        <v>8.3333333333333332E-3</v>
      </c>
      <c r="BZ106" s="65">
        <f t="shared" ca="1" si="127"/>
        <v>8.3333333333333332E-3</v>
      </c>
      <c r="CA106" s="65">
        <f t="shared" ca="1" si="127"/>
        <v>8.3333333333333332E-3</v>
      </c>
      <c r="CB106" s="65">
        <f t="shared" ca="1" si="127"/>
        <v>8.3333333333333332E-3</v>
      </c>
      <c r="CC106" s="65">
        <f t="shared" ca="1" si="127"/>
        <v>8.3333333333333332E-3</v>
      </c>
      <c r="CD106" s="65">
        <f t="shared" ca="1" si="127"/>
        <v>8.3333333333333332E-3</v>
      </c>
      <c r="CE106" s="65">
        <f t="shared" ca="1" si="127"/>
        <v>0</v>
      </c>
      <c r="CF106" s="65">
        <f t="shared" ca="1" si="127"/>
        <v>0</v>
      </c>
    </row>
    <row r="107" spans="2:84" s="53" customFormat="1" ht="12" x14ac:dyDescent="0.25">
      <c r="B107" s="50">
        <f>ROW()</f>
        <v>107</v>
      </c>
      <c r="O107" s="56"/>
      <c r="P107" s="57"/>
      <c r="Q107" s="58"/>
      <c r="U107" s="62"/>
      <c r="W107" s="61"/>
      <c r="X107" s="65">
        <f t="shared" ca="1" si="113"/>
        <v>2.7777777777777779E-3</v>
      </c>
      <c r="Y107" s="65">
        <f t="shared" ca="1" si="123"/>
        <v>2.7777777777777779E-3</v>
      </c>
      <c r="Z107" s="65">
        <f t="shared" ca="1" si="123"/>
        <v>2.7777777777777779E-3</v>
      </c>
      <c r="AA107" s="65">
        <f t="shared" ca="1" si="123"/>
        <v>2.7777777777777779E-3</v>
      </c>
      <c r="AB107" s="65">
        <f t="shared" ca="1" si="123"/>
        <v>2.7777777777777779E-3</v>
      </c>
      <c r="AC107" s="65">
        <f t="shared" ca="1" si="123"/>
        <v>2.7777777777777779E-3</v>
      </c>
      <c r="AD107" s="65">
        <f t="shared" ca="1" si="123"/>
        <v>2.7777777777777779E-3</v>
      </c>
      <c r="AE107" s="65">
        <f t="shared" ca="1" si="123"/>
        <v>2.7777777777777779E-3</v>
      </c>
      <c r="AF107" s="65">
        <f t="shared" ca="1" si="123"/>
        <v>2.7777777777777779E-3</v>
      </c>
      <c r="AG107" s="65">
        <f t="shared" ca="1" si="123"/>
        <v>2.7777777777777779E-3</v>
      </c>
      <c r="AH107" s="65">
        <f t="shared" ca="1" si="123"/>
        <v>2.7777777777777779E-3</v>
      </c>
      <c r="AI107" s="65">
        <f t="shared" ca="1" si="123"/>
        <v>2.7777777777777779E-3</v>
      </c>
      <c r="AJ107" s="65">
        <f t="shared" ca="1" si="127"/>
        <v>2.7777777777777779E-3</v>
      </c>
      <c r="AK107" s="65">
        <f t="shared" ca="1" si="127"/>
        <v>2.7777777777777779E-3</v>
      </c>
      <c r="AL107" s="65">
        <f t="shared" ca="1" si="127"/>
        <v>2.7777777777777779E-3</v>
      </c>
      <c r="AM107" s="65">
        <f t="shared" ca="1" si="127"/>
        <v>2.7777777777777779E-3</v>
      </c>
      <c r="AN107" s="65">
        <f t="shared" ca="1" si="127"/>
        <v>2.7777777777777779E-3</v>
      </c>
      <c r="AO107" s="65">
        <f t="shared" ca="1" si="127"/>
        <v>2.7777777777777779E-3</v>
      </c>
      <c r="AP107" s="65">
        <f t="shared" ca="1" si="127"/>
        <v>2.7777777777777779E-3</v>
      </c>
      <c r="AQ107" s="65">
        <f t="shared" ca="1" si="127"/>
        <v>2.7777777777777779E-3</v>
      </c>
      <c r="AR107" s="65">
        <f t="shared" ca="1" si="127"/>
        <v>2.7777777777777779E-3</v>
      </c>
      <c r="AS107" s="65">
        <f t="shared" ca="1" si="127"/>
        <v>2.7777777777777779E-3</v>
      </c>
      <c r="AT107" s="65">
        <f t="shared" ca="1" si="127"/>
        <v>2.7777777777777779E-3</v>
      </c>
      <c r="AU107" s="65">
        <f t="shared" ca="1" si="127"/>
        <v>2.7777777777777779E-3</v>
      </c>
      <c r="AV107" s="65">
        <f t="shared" ca="1" si="127"/>
        <v>2.7777777777777779E-3</v>
      </c>
      <c r="AW107" s="65">
        <f t="shared" ca="1" si="127"/>
        <v>2.7777777777777779E-3</v>
      </c>
      <c r="AX107" s="65">
        <f t="shared" ca="1" si="127"/>
        <v>2.7777777777777779E-3</v>
      </c>
      <c r="AY107" s="65">
        <f t="shared" ca="1" si="127"/>
        <v>2.7777777777777779E-3</v>
      </c>
      <c r="AZ107" s="65">
        <f t="shared" ca="1" si="127"/>
        <v>2.7777777777777779E-3</v>
      </c>
      <c r="BA107" s="65">
        <f t="shared" ca="1" si="127"/>
        <v>2.7777777777777779E-3</v>
      </c>
      <c r="BB107" s="65">
        <f t="shared" ca="1" si="127"/>
        <v>2.7777777777777779E-3</v>
      </c>
      <c r="BC107" s="65">
        <f t="shared" ca="1" si="127"/>
        <v>2.7777777777777779E-3</v>
      </c>
      <c r="BD107" s="65">
        <f t="shared" ca="1" si="127"/>
        <v>2.7777777777777779E-3</v>
      </c>
      <c r="BE107" s="65">
        <f t="shared" ca="1" si="127"/>
        <v>2.7777777777777779E-3</v>
      </c>
      <c r="BF107" s="65">
        <f t="shared" ca="1" si="127"/>
        <v>2.7777777777777779E-3</v>
      </c>
      <c r="BG107" s="65">
        <f t="shared" ca="1" si="127"/>
        <v>2.7777777777777779E-3</v>
      </c>
      <c r="BH107" s="65">
        <f t="shared" ca="1" si="127"/>
        <v>2.7777777777777779E-3</v>
      </c>
      <c r="BI107" s="65">
        <f t="shared" ca="1" si="127"/>
        <v>2.7777777777777779E-3</v>
      </c>
      <c r="BJ107" s="65">
        <f t="shared" ca="1" si="127"/>
        <v>2.7777777777777779E-3</v>
      </c>
      <c r="BK107" s="65">
        <f t="shared" ca="1" si="127"/>
        <v>2.7777777777777779E-3</v>
      </c>
      <c r="BL107" s="65">
        <f t="shared" ca="1" si="127"/>
        <v>2.7777777777777779E-3</v>
      </c>
      <c r="BM107" s="65">
        <f t="shared" ca="1" si="127"/>
        <v>2.7777777777777779E-3</v>
      </c>
      <c r="BN107" s="65">
        <f t="shared" ca="1" si="127"/>
        <v>2.7777777777777779E-3</v>
      </c>
      <c r="BO107" s="65">
        <f t="shared" ca="1" si="127"/>
        <v>2.7777777777777779E-3</v>
      </c>
      <c r="BP107" s="65">
        <f t="shared" ca="1" si="127"/>
        <v>2.7777777777777779E-3</v>
      </c>
      <c r="BQ107" s="65">
        <f t="shared" ca="1" si="127"/>
        <v>2.7777777777777779E-3</v>
      </c>
      <c r="BR107" s="65">
        <f t="shared" ca="1" si="127"/>
        <v>2.7777777777777779E-3</v>
      </c>
      <c r="BS107" s="65">
        <f t="shared" ca="1" si="127"/>
        <v>2.7777777777777779E-3</v>
      </c>
      <c r="BT107" s="65">
        <f t="shared" ca="1" si="127"/>
        <v>2.7777777777777779E-3</v>
      </c>
      <c r="BU107" s="65">
        <f t="shared" ca="1" si="127"/>
        <v>2.7777777777777779E-3</v>
      </c>
      <c r="BV107" s="65">
        <f t="shared" ca="1" si="127"/>
        <v>2.7777777777777779E-3</v>
      </c>
      <c r="BW107" s="65">
        <f t="shared" ca="1" si="127"/>
        <v>2.7777777777777779E-3</v>
      </c>
      <c r="BX107" s="65">
        <f t="shared" ca="1" si="127"/>
        <v>2.7777777777777779E-3</v>
      </c>
      <c r="BY107" s="65">
        <f t="shared" ca="1" si="127"/>
        <v>2.7777777777777779E-3</v>
      </c>
      <c r="BZ107" s="65">
        <f t="shared" ca="1" si="127"/>
        <v>2.7777777777777779E-3</v>
      </c>
      <c r="CA107" s="65">
        <f t="shared" ca="1" si="127"/>
        <v>2.7777777777777779E-3</v>
      </c>
      <c r="CB107" s="65">
        <f t="shared" ca="1" si="127"/>
        <v>2.7777777777777779E-3</v>
      </c>
      <c r="CC107" s="65">
        <f t="shared" ca="1" si="127"/>
        <v>2.7777777777777779E-3</v>
      </c>
      <c r="CD107" s="65">
        <f t="shared" ca="1" si="127"/>
        <v>2.7777777777777779E-3</v>
      </c>
      <c r="CE107" s="65">
        <f t="shared" ca="1" si="127"/>
        <v>0</v>
      </c>
      <c r="CF107" s="65">
        <f t="shared" ca="1" si="127"/>
        <v>0</v>
      </c>
    </row>
    <row r="108" spans="2:84" s="53" customFormat="1" ht="12" x14ac:dyDescent="0.25">
      <c r="B108" s="50">
        <f>ROW()</f>
        <v>108</v>
      </c>
      <c r="O108" s="56"/>
      <c r="P108" s="57"/>
      <c r="Q108" s="58"/>
      <c r="U108" s="62"/>
      <c r="W108" s="61"/>
      <c r="X108" s="65">
        <f t="shared" ca="1" si="113"/>
        <v>0</v>
      </c>
      <c r="Y108" s="65">
        <f t="shared" ca="1" si="123"/>
        <v>0</v>
      </c>
      <c r="Z108" s="65">
        <f t="shared" ca="1" si="123"/>
        <v>0</v>
      </c>
      <c r="AA108" s="65">
        <f t="shared" ca="1" si="123"/>
        <v>0</v>
      </c>
      <c r="AB108" s="65">
        <f t="shared" ca="1" si="123"/>
        <v>0</v>
      </c>
      <c r="AC108" s="65">
        <f t="shared" ca="1" si="123"/>
        <v>0</v>
      </c>
      <c r="AD108" s="65">
        <f t="shared" ca="1" si="123"/>
        <v>0</v>
      </c>
      <c r="AE108" s="65">
        <f t="shared" ca="1" si="123"/>
        <v>0</v>
      </c>
      <c r="AF108" s="65">
        <f t="shared" ca="1" si="123"/>
        <v>0</v>
      </c>
      <c r="AG108" s="65">
        <f t="shared" ca="1" si="123"/>
        <v>0</v>
      </c>
      <c r="AH108" s="65">
        <f t="shared" ca="1" si="123"/>
        <v>0</v>
      </c>
      <c r="AI108" s="65">
        <f t="shared" ca="1" si="123"/>
        <v>0</v>
      </c>
      <c r="AJ108" s="65">
        <f t="shared" ca="1" si="127"/>
        <v>0</v>
      </c>
      <c r="AK108" s="65">
        <f t="shared" ca="1" si="127"/>
        <v>0</v>
      </c>
      <c r="AL108" s="65">
        <f t="shared" ca="1" si="127"/>
        <v>0</v>
      </c>
      <c r="AM108" s="65">
        <f t="shared" ca="1" si="127"/>
        <v>0</v>
      </c>
      <c r="AN108" s="65">
        <f t="shared" ca="1" si="127"/>
        <v>0</v>
      </c>
      <c r="AO108" s="65">
        <f t="shared" ca="1" si="127"/>
        <v>0</v>
      </c>
      <c r="AP108" s="65">
        <f t="shared" ca="1" si="127"/>
        <v>0</v>
      </c>
      <c r="AQ108" s="65">
        <f t="shared" ca="1" si="127"/>
        <v>0</v>
      </c>
      <c r="AR108" s="65">
        <f t="shared" ca="1" si="127"/>
        <v>0</v>
      </c>
      <c r="AS108" s="65">
        <f t="shared" ca="1" si="127"/>
        <v>0</v>
      </c>
      <c r="AT108" s="65">
        <f t="shared" ca="1" si="127"/>
        <v>0</v>
      </c>
      <c r="AU108" s="65">
        <f t="shared" ca="1" si="127"/>
        <v>0</v>
      </c>
      <c r="AV108" s="65">
        <f t="shared" ca="1" si="127"/>
        <v>0</v>
      </c>
      <c r="AW108" s="65">
        <f t="shared" ca="1" si="127"/>
        <v>0</v>
      </c>
      <c r="AX108" s="65">
        <f t="shared" ca="1" si="127"/>
        <v>0</v>
      </c>
      <c r="AY108" s="65">
        <f t="shared" ca="1" si="127"/>
        <v>0</v>
      </c>
      <c r="AZ108" s="65">
        <f t="shared" ca="1" si="127"/>
        <v>0</v>
      </c>
      <c r="BA108" s="65">
        <f t="shared" ca="1" si="127"/>
        <v>0</v>
      </c>
      <c r="BB108" s="65">
        <f t="shared" ca="1" si="127"/>
        <v>0</v>
      </c>
      <c r="BC108" s="65">
        <f t="shared" ca="1" si="127"/>
        <v>0</v>
      </c>
      <c r="BD108" s="65">
        <f t="shared" ca="1" si="127"/>
        <v>0</v>
      </c>
      <c r="BE108" s="65">
        <f t="shared" ca="1" si="127"/>
        <v>0</v>
      </c>
      <c r="BF108" s="65">
        <f t="shared" ca="1" si="127"/>
        <v>0</v>
      </c>
      <c r="BG108" s="65">
        <f t="shared" ca="1" si="127"/>
        <v>0</v>
      </c>
      <c r="BH108" s="65">
        <f t="shared" ca="1" si="127"/>
        <v>0</v>
      </c>
      <c r="BI108" s="65">
        <f t="shared" ca="1" si="127"/>
        <v>0</v>
      </c>
      <c r="BJ108" s="65">
        <f t="shared" ca="1" si="127"/>
        <v>0</v>
      </c>
      <c r="BK108" s="65">
        <f t="shared" ca="1" si="127"/>
        <v>0</v>
      </c>
      <c r="BL108" s="65">
        <f t="shared" ca="1" si="127"/>
        <v>0</v>
      </c>
      <c r="BM108" s="65">
        <f t="shared" ca="1" si="127"/>
        <v>0</v>
      </c>
      <c r="BN108" s="65">
        <f t="shared" ca="1" si="127"/>
        <v>0</v>
      </c>
      <c r="BO108" s="65">
        <f t="shared" ca="1" si="127"/>
        <v>0</v>
      </c>
      <c r="BP108" s="65">
        <f t="shared" ca="1" si="127"/>
        <v>0</v>
      </c>
      <c r="BQ108" s="65">
        <f t="shared" ca="1" si="127"/>
        <v>0</v>
      </c>
      <c r="BR108" s="65">
        <f t="shared" ca="1" si="127"/>
        <v>0</v>
      </c>
      <c r="BS108" s="65">
        <f t="shared" ca="1" si="127"/>
        <v>0</v>
      </c>
      <c r="BT108" s="65">
        <f t="shared" ca="1" si="127"/>
        <v>0</v>
      </c>
      <c r="BU108" s="65">
        <f t="shared" ca="1" si="127"/>
        <v>0</v>
      </c>
      <c r="BV108" s="65">
        <f t="shared" ca="1" si="127"/>
        <v>0</v>
      </c>
      <c r="BW108" s="65">
        <f t="shared" ca="1" si="127"/>
        <v>0</v>
      </c>
      <c r="BX108" s="65">
        <f t="shared" ca="1" si="127"/>
        <v>0</v>
      </c>
      <c r="BY108" s="65">
        <f t="shared" ca="1" si="127"/>
        <v>0</v>
      </c>
      <c r="BZ108" s="65">
        <f t="shared" ca="1" si="127"/>
        <v>0</v>
      </c>
      <c r="CA108" s="65">
        <f t="shared" ca="1" si="127"/>
        <v>0</v>
      </c>
      <c r="CB108" s="65">
        <f t="shared" ca="1" si="127"/>
        <v>0</v>
      </c>
      <c r="CC108" s="65">
        <f t="shared" ca="1" si="127"/>
        <v>0</v>
      </c>
      <c r="CD108" s="65">
        <f t="shared" ca="1" si="127"/>
        <v>0</v>
      </c>
      <c r="CE108" s="65">
        <f t="shared" ca="1" si="127"/>
        <v>0</v>
      </c>
      <c r="CF108" s="65">
        <f t="shared" ca="1" si="127"/>
        <v>0</v>
      </c>
    </row>
    <row r="109" spans="2:84" s="53" customFormat="1" ht="12" x14ac:dyDescent="0.25">
      <c r="B109" s="50">
        <f>ROW()</f>
        <v>109</v>
      </c>
      <c r="O109" s="56"/>
      <c r="P109" s="57"/>
      <c r="Q109" s="58"/>
      <c r="U109" s="62"/>
      <c r="W109" s="61"/>
      <c r="X109" s="65">
        <f t="shared" ca="1" si="113"/>
        <v>0</v>
      </c>
      <c r="Y109" s="65">
        <f t="shared" ca="1" si="123"/>
        <v>0</v>
      </c>
      <c r="Z109" s="65">
        <f t="shared" ca="1" si="123"/>
        <v>0</v>
      </c>
      <c r="AA109" s="65">
        <f t="shared" ca="1" si="123"/>
        <v>0</v>
      </c>
      <c r="AB109" s="65">
        <f t="shared" ca="1" si="123"/>
        <v>0</v>
      </c>
      <c r="AC109" s="65">
        <f t="shared" ca="1" si="123"/>
        <v>0</v>
      </c>
      <c r="AD109" s="65">
        <f t="shared" ca="1" si="123"/>
        <v>0</v>
      </c>
      <c r="AE109" s="65">
        <f t="shared" ca="1" si="123"/>
        <v>0</v>
      </c>
      <c r="AF109" s="65">
        <f t="shared" ca="1" si="123"/>
        <v>0</v>
      </c>
      <c r="AG109" s="65">
        <f t="shared" ca="1" si="123"/>
        <v>0</v>
      </c>
      <c r="AH109" s="65">
        <f t="shared" ca="1" si="123"/>
        <v>0</v>
      </c>
      <c r="AI109" s="65">
        <f t="shared" ca="1" si="123"/>
        <v>0</v>
      </c>
      <c r="AJ109" s="65">
        <f t="shared" ca="1" si="127"/>
        <v>0</v>
      </c>
      <c r="AK109" s="65">
        <f t="shared" ca="1" si="127"/>
        <v>0</v>
      </c>
      <c r="AL109" s="65">
        <f t="shared" ca="1" si="127"/>
        <v>0</v>
      </c>
      <c r="AM109" s="65">
        <f t="shared" ca="1" si="127"/>
        <v>0</v>
      </c>
      <c r="AN109" s="65">
        <f t="shared" ca="1" si="127"/>
        <v>0</v>
      </c>
      <c r="AO109" s="65">
        <f t="shared" ca="1" si="127"/>
        <v>0</v>
      </c>
      <c r="AP109" s="65">
        <f t="shared" ca="1" si="127"/>
        <v>0</v>
      </c>
      <c r="AQ109" s="65">
        <f t="shared" ca="1" si="127"/>
        <v>0</v>
      </c>
      <c r="AR109" s="65">
        <f t="shared" ca="1" si="127"/>
        <v>0</v>
      </c>
      <c r="AS109" s="65">
        <f t="shared" ca="1" si="127"/>
        <v>0</v>
      </c>
      <c r="AT109" s="65">
        <f t="shared" ca="1" si="127"/>
        <v>0</v>
      </c>
      <c r="AU109" s="65">
        <f t="shared" ca="1" si="127"/>
        <v>0</v>
      </c>
      <c r="AV109" s="65">
        <f t="shared" ca="1" si="127"/>
        <v>0</v>
      </c>
      <c r="AW109" s="65">
        <f t="shared" ca="1" si="127"/>
        <v>0</v>
      </c>
      <c r="AX109" s="65">
        <f t="shared" ca="1" si="127"/>
        <v>0</v>
      </c>
      <c r="AY109" s="65">
        <f t="shared" ca="1" si="127"/>
        <v>0</v>
      </c>
      <c r="AZ109" s="65">
        <f t="shared" ca="1" si="127"/>
        <v>0</v>
      </c>
      <c r="BA109" s="65">
        <f t="shared" ca="1" si="127"/>
        <v>0</v>
      </c>
      <c r="BB109" s="65">
        <f t="shared" ca="1" si="127"/>
        <v>0</v>
      </c>
      <c r="BC109" s="65">
        <f t="shared" ca="1" si="127"/>
        <v>0</v>
      </c>
      <c r="BD109" s="65">
        <f t="shared" ca="1" si="127"/>
        <v>0</v>
      </c>
      <c r="BE109" s="65">
        <f t="shared" ca="1" si="127"/>
        <v>0</v>
      </c>
      <c r="BF109" s="65">
        <f t="shared" ca="1" si="127"/>
        <v>0</v>
      </c>
      <c r="BG109" s="65">
        <f t="shared" ca="1" si="127"/>
        <v>0</v>
      </c>
      <c r="BH109" s="65">
        <f t="shared" ca="1" si="127"/>
        <v>0</v>
      </c>
      <c r="BI109" s="65">
        <f t="shared" ca="1" si="127"/>
        <v>0</v>
      </c>
      <c r="BJ109" s="65">
        <f t="shared" ca="1" si="127"/>
        <v>0</v>
      </c>
      <c r="BK109" s="65">
        <f t="shared" ca="1" si="127"/>
        <v>0</v>
      </c>
      <c r="BL109" s="65">
        <f t="shared" ca="1" si="127"/>
        <v>0</v>
      </c>
      <c r="BM109" s="65">
        <f t="shared" ca="1" si="127"/>
        <v>0</v>
      </c>
      <c r="BN109" s="65">
        <f t="shared" ca="1" si="127"/>
        <v>0</v>
      </c>
      <c r="BO109" s="65">
        <f t="shared" ca="1" si="127"/>
        <v>0</v>
      </c>
      <c r="BP109" s="65">
        <f t="shared" ca="1" si="127"/>
        <v>0</v>
      </c>
      <c r="BQ109" s="65">
        <f t="shared" ca="1" si="127"/>
        <v>0</v>
      </c>
      <c r="BR109" s="65">
        <f t="shared" ca="1" si="127"/>
        <v>0</v>
      </c>
      <c r="BS109" s="65">
        <f t="shared" ca="1" si="127"/>
        <v>0</v>
      </c>
      <c r="BT109" s="65">
        <f t="shared" ca="1" si="127"/>
        <v>0</v>
      </c>
      <c r="BU109" s="65">
        <f t="shared" ca="1" si="127"/>
        <v>0</v>
      </c>
      <c r="BV109" s="65">
        <f t="shared" ca="1" si="127"/>
        <v>0</v>
      </c>
      <c r="BW109" s="65">
        <f t="shared" ca="1" si="127"/>
        <v>0</v>
      </c>
      <c r="BX109" s="65">
        <f t="shared" ca="1" si="127"/>
        <v>0</v>
      </c>
      <c r="BY109" s="65">
        <f t="shared" ca="1" si="127"/>
        <v>0</v>
      </c>
      <c r="BZ109" s="65">
        <f t="shared" ca="1" si="127"/>
        <v>0</v>
      </c>
      <c r="CA109" s="65">
        <f t="shared" ca="1" si="127"/>
        <v>0</v>
      </c>
      <c r="CB109" s="65">
        <f t="shared" ca="1" si="127"/>
        <v>0</v>
      </c>
      <c r="CC109" s="65">
        <f t="shared" ca="1" si="127"/>
        <v>0</v>
      </c>
      <c r="CD109" s="65">
        <f t="shared" ca="1" si="127"/>
        <v>0</v>
      </c>
      <c r="CE109" s="65">
        <f t="shared" ca="1" si="127"/>
        <v>0</v>
      </c>
      <c r="CF109" s="65">
        <f t="shared" ca="1" si="127"/>
        <v>0</v>
      </c>
    </row>
    <row r="110" spans="2:84" s="53" customFormat="1" ht="12" x14ac:dyDescent="0.25">
      <c r="B110" s="50">
        <f>ROW()</f>
        <v>110</v>
      </c>
      <c r="O110" s="56"/>
      <c r="P110" s="57"/>
      <c r="Q110" s="58"/>
      <c r="U110" s="62"/>
      <c r="W110" s="61"/>
      <c r="X110" s="65">
        <f t="shared" ca="1" si="113"/>
        <v>0</v>
      </c>
      <c r="Y110" s="65">
        <f t="shared" ca="1" si="123"/>
        <v>0</v>
      </c>
      <c r="Z110" s="65">
        <f t="shared" ca="1" si="123"/>
        <v>0</v>
      </c>
      <c r="AA110" s="65">
        <f t="shared" ca="1" si="123"/>
        <v>0</v>
      </c>
      <c r="AB110" s="65">
        <f t="shared" ca="1" si="123"/>
        <v>0</v>
      </c>
      <c r="AC110" s="65">
        <f t="shared" ca="1" si="123"/>
        <v>0</v>
      </c>
      <c r="AD110" s="65">
        <f t="shared" ca="1" si="123"/>
        <v>0</v>
      </c>
      <c r="AE110" s="65">
        <f t="shared" ca="1" si="123"/>
        <v>0</v>
      </c>
      <c r="AF110" s="65">
        <f t="shared" ca="1" si="123"/>
        <v>0</v>
      </c>
      <c r="AG110" s="65">
        <f t="shared" ca="1" si="123"/>
        <v>0</v>
      </c>
      <c r="AH110" s="65">
        <f t="shared" ca="1" si="123"/>
        <v>0</v>
      </c>
      <c r="AI110" s="65">
        <f t="shared" ca="1" si="123"/>
        <v>0</v>
      </c>
      <c r="AJ110" s="65">
        <f t="shared" ca="1" si="127"/>
        <v>0</v>
      </c>
      <c r="AK110" s="65">
        <f t="shared" ca="1" si="127"/>
        <v>0</v>
      </c>
      <c r="AL110" s="65">
        <f t="shared" ca="1" si="127"/>
        <v>0</v>
      </c>
      <c r="AM110" s="65">
        <f t="shared" ca="1" si="127"/>
        <v>0</v>
      </c>
      <c r="AN110" s="65">
        <f t="shared" ca="1" si="127"/>
        <v>0</v>
      </c>
      <c r="AO110" s="65">
        <f t="shared" ca="1" si="127"/>
        <v>0</v>
      </c>
      <c r="AP110" s="65">
        <f t="shared" ca="1" si="127"/>
        <v>0</v>
      </c>
      <c r="AQ110" s="65">
        <f t="shared" ca="1" si="127"/>
        <v>0</v>
      </c>
      <c r="AR110" s="65">
        <f t="shared" ca="1" si="127"/>
        <v>0</v>
      </c>
      <c r="AS110" s="65">
        <f t="shared" ca="1" si="127"/>
        <v>0</v>
      </c>
      <c r="AT110" s="65">
        <f t="shared" ca="1" si="127"/>
        <v>0</v>
      </c>
      <c r="AU110" s="65">
        <f t="shared" ca="1" si="127"/>
        <v>0</v>
      </c>
      <c r="AV110" s="65">
        <f t="shared" ca="1" si="127"/>
        <v>0</v>
      </c>
      <c r="AW110" s="65">
        <f t="shared" ca="1" si="127"/>
        <v>0</v>
      </c>
      <c r="AX110" s="65">
        <f t="shared" ca="1" si="127"/>
        <v>0</v>
      </c>
      <c r="AY110" s="65">
        <f t="shared" ca="1" si="127"/>
        <v>0</v>
      </c>
      <c r="AZ110" s="65">
        <f t="shared" ca="1" si="127"/>
        <v>0</v>
      </c>
      <c r="BA110" s="65">
        <f t="shared" ca="1" si="127"/>
        <v>0</v>
      </c>
      <c r="BB110" s="65">
        <f t="shared" ca="1" si="127"/>
        <v>0</v>
      </c>
      <c r="BC110" s="65">
        <f t="shared" ca="1" si="127"/>
        <v>0</v>
      </c>
      <c r="BD110" s="65">
        <f t="shared" ca="1" si="127"/>
        <v>0</v>
      </c>
      <c r="BE110" s="65">
        <f t="shared" ca="1" si="127"/>
        <v>0</v>
      </c>
      <c r="BF110" s="65">
        <f t="shared" ca="1" si="127"/>
        <v>0</v>
      </c>
      <c r="BG110" s="65">
        <f t="shared" ca="1" si="127"/>
        <v>0</v>
      </c>
      <c r="BH110" s="65">
        <f t="shared" ca="1" si="127"/>
        <v>0</v>
      </c>
      <c r="BI110" s="65">
        <f t="shared" ca="1" si="127"/>
        <v>0</v>
      </c>
      <c r="BJ110" s="65">
        <f t="shared" ca="1" si="127"/>
        <v>0</v>
      </c>
      <c r="BK110" s="65">
        <f t="shared" ca="1" si="127"/>
        <v>0</v>
      </c>
      <c r="BL110" s="65">
        <f t="shared" ca="1" si="127"/>
        <v>0</v>
      </c>
      <c r="BM110" s="65">
        <f t="shared" ca="1" si="127"/>
        <v>0</v>
      </c>
      <c r="BN110" s="65">
        <f t="shared" ca="1" si="127"/>
        <v>0</v>
      </c>
      <c r="BO110" s="65">
        <f t="shared" ca="1" si="127"/>
        <v>0</v>
      </c>
      <c r="BP110" s="65">
        <f t="shared" ca="1" si="127"/>
        <v>0</v>
      </c>
      <c r="BQ110" s="65">
        <f t="shared" ca="1" si="127"/>
        <v>0</v>
      </c>
      <c r="BR110" s="65">
        <f t="shared" ca="1" si="127"/>
        <v>0</v>
      </c>
      <c r="BS110" s="65">
        <f t="shared" ca="1" si="127"/>
        <v>0</v>
      </c>
      <c r="BT110" s="65">
        <f t="shared" ca="1" si="127"/>
        <v>0</v>
      </c>
      <c r="BU110" s="65">
        <f t="shared" ca="1" si="127"/>
        <v>0</v>
      </c>
      <c r="BV110" s="65">
        <f t="shared" ca="1" si="127"/>
        <v>0</v>
      </c>
      <c r="BW110" s="65">
        <f t="shared" ca="1" si="127"/>
        <v>0</v>
      </c>
      <c r="BX110" s="65">
        <f t="shared" ref="BX110:CF110" ca="1" si="128">SUMIFS(INDIRECT("Prcsses!"&amp;ADDRESS($B110,$X$2)&amp;":"&amp;ADDRESS($B110,$X$2-1+$P$8)),INDIRECT("Prcsses!"&amp;ADDRESS($B$8,$X$2)&amp;":"&amp;ADDRESS($B$8,$X$2-1+$P$8)),BX$8)</f>
        <v>0</v>
      </c>
      <c r="BY110" s="65">
        <f t="shared" ca="1" si="128"/>
        <v>0</v>
      </c>
      <c r="BZ110" s="65">
        <f t="shared" ca="1" si="128"/>
        <v>0</v>
      </c>
      <c r="CA110" s="65">
        <f t="shared" ca="1" si="128"/>
        <v>0</v>
      </c>
      <c r="CB110" s="65">
        <f t="shared" ca="1" si="128"/>
        <v>0</v>
      </c>
      <c r="CC110" s="65">
        <f t="shared" ca="1" si="128"/>
        <v>14500000</v>
      </c>
      <c r="CD110" s="65">
        <f t="shared" ca="1" si="128"/>
        <v>11500000</v>
      </c>
      <c r="CE110" s="65">
        <f t="shared" ca="1" si="128"/>
        <v>2500000</v>
      </c>
      <c r="CF110" s="65">
        <f t="shared" ca="1" si="128"/>
        <v>0</v>
      </c>
    </row>
    <row r="111" spans="2:84" s="53" customFormat="1" ht="12" x14ac:dyDescent="0.25">
      <c r="B111" s="50">
        <f>ROW()</f>
        <v>111</v>
      </c>
      <c r="O111" s="56"/>
      <c r="P111" s="57"/>
      <c r="Q111" s="58"/>
      <c r="U111" s="62"/>
      <c r="W111" s="61"/>
      <c r="X111" s="65">
        <f t="shared" ca="1" si="113"/>
        <v>0</v>
      </c>
      <c r="Y111" s="65">
        <f t="shared" ca="1" si="123"/>
        <v>0</v>
      </c>
      <c r="Z111" s="65">
        <f t="shared" ca="1" si="123"/>
        <v>0</v>
      </c>
      <c r="AA111" s="65">
        <f t="shared" ca="1" si="123"/>
        <v>0</v>
      </c>
      <c r="AB111" s="65">
        <f t="shared" ca="1" si="123"/>
        <v>0</v>
      </c>
      <c r="AC111" s="65">
        <f t="shared" ref="Y111:AI132" ca="1" si="129">SUMIFS(INDIRECT("Prcsses!"&amp;ADDRESS($B111,$X$2)&amp;":"&amp;ADDRESS($B111,$X$2-1+$P$8)),INDIRECT("Prcsses!"&amp;ADDRESS($B$8,$X$2)&amp;":"&amp;ADDRESS($B$8,$X$2-1+$P$8)),AC$8)</f>
        <v>0</v>
      </c>
      <c r="AD111" s="65">
        <f t="shared" ca="1" si="129"/>
        <v>0</v>
      </c>
      <c r="AE111" s="65">
        <f t="shared" ca="1" si="129"/>
        <v>0</v>
      </c>
      <c r="AF111" s="65">
        <f t="shared" ca="1" si="129"/>
        <v>0</v>
      </c>
      <c r="AG111" s="65">
        <f t="shared" ca="1" si="129"/>
        <v>0</v>
      </c>
      <c r="AH111" s="65">
        <f t="shared" ca="1" si="129"/>
        <v>0</v>
      </c>
      <c r="AI111" s="65">
        <f t="shared" ca="1" si="129"/>
        <v>0</v>
      </c>
      <c r="AJ111" s="65">
        <f t="shared" ref="AJ111:CF116" ca="1" si="130">SUMIFS(INDIRECT("Prcsses!"&amp;ADDRESS($B111,$X$2)&amp;":"&amp;ADDRESS($B111,$X$2-1+$P$8)),INDIRECT("Prcsses!"&amp;ADDRESS($B$8,$X$2)&amp;":"&amp;ADDRESS($B$8,$X$2-1+$P$8)),AJ$8)</f>
        <v>0</v>
      </c>
      <c r="AK111" s="65">
        <f t="shared" ca="1" si="130"/>
        <v>0</v>
      </c>
      <c r="AL111" s="65">
        <f t="shared" ca="1" si="130"/>
        <v>0</v>
      </c>
      <c r="AM111" s="65">
        <f t="shared" ca="1" si="130"/>
        <v>0</v>
      </c>
      <c r="AN111" s="65">
        <f t="shared" ca="1" si="130"/>
        <v>0</v>
      </c>
      <c r="AO111" s="65">
        <f t="shared" ca="1" si="130"/>
        <v>0</v>
      </c>
      <c r="AP111" s="65">
        <f t="shared" ca="1" si="130"/>
        <v>0</v>
      </c>
      <c r="AQ111" s="65">
        <f t="shared" ca="1" si="130"/>
        <v>0</v>
      </c>
      <c r="AR111" s="65">
        <f t="shared" ca="1" si="130"/>
        <v>0</v>
      </c>
      <c r="AS111" s="65">
        <f t="shared" ca="1" si="130"/>
        <v>0</v>
      </c>
      <c r="AT111" s="65">
        <f t="shared" ca="1" si="130"/>
        <v>0</v>
      </c>
      <c r="AU111" s="65">
        <f t="shared" ca="1" si="130"/>
        <v>0</v>
      </c>
      <c r="AV111" s="65">
        <f t="shared" ca="1" si="130"/>
        <v>0</v>
      </c>
      <c r="AW111" s="65">
        <f t="shared" ca="1" si="130"/>
        <v>0</v>
      </c>
      <c r="AX111" s="65">
        <f t="shared" ca="1" si="130"/>
        <v>0</v>
      </c>
      <c r="AY111" s="65">
        <f t="shared" ca="1" si="130"/>
        <v>0</v>
      </c>
      <c r="AZ111" s="65">
        <f t="shared" ca="1" si="130"/>
        <v>0</v>
      </c>
      <c r="BA111" s="65">
        <f t="shared" ca="1" si="130"/>
        <v>0</v>
      </c>
      <c r="BB111" s="65">
        <f t="shared" ca="1" si="130"/>
        <v>0</v>
      </c>
      <c r="BC111" s="65">
        <f t="shared" ca="1" si="130"/>
        <v>0</v>
      </c>
      <c r="BD111" s="65">
        <f t="shared" ca="1" si="130"/>
        <v>0</v>
      </c>
      <c r="BE111" s="65">
        <f t="shared" ca="1" si="130"/>
        <v>0</v>
      </c>
      <c r="BF111" s="65">
        <f t="shared" ca="1" si="130"/>
        <v>0</v>
      </c>
      <c r="BG111" s="65">
        <f t="shared" ca="1" si="130"/>
        <v>0</v>
      </c>
      <c r="BH111" s="65">
        <f t="shared" ca="1" si="130"/>
        <v>0</v>
      </c>
      <c r="BI111" s="65">
        <f t="shared" ca="1" si="130"/>
        <v>0</v>
      </c>
      <c r="BJ111" s="65">
        <f t="shared" ca="1" si="130"/>
        <v>0</v>
      </c>
      <c r="BK111" s="65">
        <f t="shared" ca="1" si="130"/>
        <v>0</v>
      </c>
      <c r="BL111" s="65">
        <f t="shared" ca="1" si="130"/>
        <v>0</v>
      </c>
      <c r="BM111" s="65">
        <f t="shared" ca="1" si="130"/>
        <v>0</v>
      </c>
      <c r="BN111" s="65">
        <f t="shared" ca="1" si="130"/>
        <v>0</v>
      </c>
      <c r="BO111" s="65">
        <f t="shared" ca="1" si="130"/>
        <v>0</v>
      </c>
      <c r="BP111" s="65">
        <f t="shared" ca="1" si="130"/>
        <v>0</v>
      </c>
      <c r="BQ111" s="65">
        <f t="shared" ca="1" si="130"/>
        <v>0</v>
      </c>
      <c r="BR111" s="65">
        <f t="shared" ca="1" si="130"/>
        <v>0</v>
      </c>
      <c r="BS111" s="65">
        <f t="shared" ca="1" si="130"/>
        <v>0</v>
      </c>
      <c r="BT111" s="65">
        <f t="shared" ca="1" si="130"/>
        <v>0</v>
      </c>
      <c r="BU111" s="65">
        <f t="shared" ca="1" si="130"/>
        <v>0</v>
      </c>
      <c r="BV111" s="65">
        <f t="shared" ca="1" si="130"/>
        <v>0</v>
      </c>
      <c r="BW111" s="65">
        <f t="shared" ca="1" si="130"/>
        <v>0</v>
      </c>
      <c r="BX111" s="65">
        <f t="shared" ca="1" si="130"/>
        <v>0</v>
      </c>
      <c r="BY111" s="65">
        <f t="shared" ca="1" si="130"/>
        <v>0</v>
      </c>
      <c r="BZ111" s="65">
        <f t="shared" ca="1" si="130"/>
        <v>0</v>
      </c>
      <c r="CA111" s="65">
        <f t="shared" ca="1" si="130"/>
        <v>0</v>
      </c>
      <c r="CB111" s="65">
        <f t="shared" ca="1" si="130"/>
        <v>0</v>
      </c>
      <c r="CC111" s="65">
        <f t="shared" ca="1" si="130"/>
        <v>0</v>
      </c>
      <c r="CD111" s="65">
        <f t="shared" ca="1" si="130"/>
        <v>0</v>
      </c>
      <c r="CE111" s="65">
        <f t="shared" ca="1" si="130"/>
        <v>1000000</v>
      </c>
      <c r="CF111" s="65">
        <f t="shared" ca="1" si="130"/>
        <v>0</v>
      </c>
    </row>
    <row r="112" spans="2:84" s="53" customFormat="1" ht="12" x14ac:dyDescent="0.25">
      <c r="B112" s="50">
        <f>ROW()</f>
        <v>112</v>
      </c>
      <c r="O112" s="56"/>
      <c r="P112" s="57"/>
      <c r="Q112" s="58"/>
      <c r="U112" s="62"/>
      <c r="W112" s="61"/>
      <c r="X112" s="65">
        <f t="shared" ref="X112:X175" ca="1" si="131">SUMIFS(INDIRECT("Prcsses!"&amp;ADDRESS($B112,$X$2)&amp;":"&amp;ADDRESS($B112,$X$2-1+$P$8)),INDIRECT("Prcsses!"&amp;ADDRESS($B$8,$X$2)&amp;":"&amp;ADDRESS($B$8,$X$2-1+$P$8)),X$8)</f>
        <v>0</v>
      </c>
      <c r="Y112" s="65">
        <f t="shared" ca="1" si="129"/>
        <v>0</v>
      </c>
      <c r="Z112" s="65">
        <f t="shared" ca="1" si="129"/>
        <v>0</v>
      </c>
      <c r="AA112" s="65">
        <f t="shared" ca="1" si="129"/>
        <v>0</v>
      </c>
      <c r="AB112" s="65">
        <f t="shared" ca="1" si="129"/>
        <v>0</v>
      </c>
      <c r="AC112" s="65">
        <f t="shared" ca="1" si="129"/>
        <v>0</v>
      </c>
      <c r="AD112" s="65">
        <f t="shared" ca="1" si="129"/>
        <v>0</v>
      </c>
      <c r="AE112" s="65">
        <f t="shared" ca="1" si="129"/>
        <v>0</v>
      </c>
      <c r="AF112" s="65">
        <f t="shared" ca="1" si="129"/>
        <v>0</v>
      </c>
      <c r="AG112" s="65">
        <f t="shared" ca="1" si="129"/>
        <v>0</v>
      </c>
      <c r="AH112" s="65">
        <f t="shared" ca="1" si="129"/>
        <v>0</v>
      </c>
      <c r="AI112" s="65">
        <f t="shared" ca="1" si="129"/>
        <v>0</v>
      </c>
      <c r="AJ112" s="65">
        <f t="shared" ca="1" si="130"/>
        <v>0</v>
      </c>
      <c r="AK112" s="65">
        <f t="shared" ca="1" si="130"/>
        <v>0</v>
      </c>
      <c r="AL112" s="65">
        <f t="shared" ca="1" si="130"/>
        <v>0</v>
      </c>
      <c r="AM112" s="65">
        <f t="shared" ca="1" si="130"/>
        <v>0</v>
      </c>
      <c r="AN112" s="65">
        <f t="shared" ca="1" si="130"/>
        <v>0</v>
      </c>
      <c r="AO112" s="65">
        <f t="shared" ca="1" si="130"/>
        <v>0</v>
      </c>
      <c r="AP112" s="65">
        <f t="shared" ca="1" si="130"/>
        <v>0</v>
      </c>
      <c r="AQ112" s="65">
        <f t="shared" ca="1" si="130"/>
        <v>0</v>
      </c>
      <c r="AR112" s="65">
        <f t="shared" ca="1" si="130"/>
        <v>0</v>
      </c>
      <c r="AS112" s="65">
        <f t="shared" ca="1" si="130"/>
        <v>0</v>
      </c>
      <c r="AT112" s="65">
        <f t="shared" ca="1" si="130"/>
        <v>0</v>
      </c>
      <c r="AU112" s="65">
        <f t="shared" ca="1" si="130"/>
        <v>0</v>
      </c>
      <c r="AV112" s="65">
        <f t="shared" ca="1" si="130"/>
        <v>0</v>
      </c>
      <c r="AW112" s="65">
        <f t="shared" ca="1" si="130"/>
        <v>0</v>
      </c>
      <c r="AX112" s="65">
        <f t="shared" ca="1" si="130"/>
        <v>0</v>
      </c>
      <c r="AY112" s="65">
        <f t="shared" ca="1" si="130"/>
        <v>0</v>
      </c>
      <c r="AZ112" s="65">
        <f t="shared" ca="1" si="130"/>
        <v>0</v>
      </c>
      <c r="BA112" s="65">
        <f t="shared" ca="1" si="130"/>
        <v>0</v>
      </c>
      <c r="BB112" s="65">
        <f t="shared" ca="1" si="130"/>
        <v>0</v>
      </c>
      <c r="BC112" s="65">
        <f t="shared" ca="1" si="130"/>
        <v>0</v>
      </c>
      <c r="BD112" s="65">
        <f t="shared" ca="1" si="130"/>
        <v>0</v>
      </c>
      <c r="BE112" s="65">
        <f t="shared" ca="1" si="130"/>
        <v>0</v>
      </c>
      <c r="BF112" s="65">
        <f t="shared" ca="1" si="130"/>
        <v>0</v>
      </c>
      <c r="BG112" s="65">
        <f t="shared" ca="1" si="130"/>
        <v>0</v>
      </c>
      <c r="BH112" s="65">
        <f t="shared" ca="1" si="130"/>
        <v>0</v>
      </c>
      <c r="BI112" s="65">
        <f t="shared" ca="1" si="130"/>
        <v>0</v>
      </c>
      <c r="BJ112" s="65">
        <f t="shared" ca="1" si="130"/>
        <v>0</v>
      </c>
      <c r="BK112" s="65">
        <f t="shared" ca="1" si="130"/>
        <v>0</v>
      </c>
      <c r="BL112" s="65">
        <f t="shared" ca="1" si="130"/>
        <v>0</v>
      </c>
      <c r="BM112" s="65">
        <f t="shared" ca="1" si="130"/>
        <v>0</v>
      </c>
      <c r="BN112" s="65">
        <f t="shared" ca="1" si="130"/>
        <v>0</v>
      </c>
      <c r="BO112" s="65">
        <f t="shared" ca="1" si="130"/>
        <v>0</v>
      </c>
      <c r="BP112" s="65">
        <f t="shared" ca="1" si="130"/>
        <v>0</v>
      </c>
      <c r="BQ112" s="65">
        <f t="shared" ca="1" si="130"/>
        <v>0</v>
      </c>
      <c r="BR112" s="65">
        <f t="shared" ca="1" si="130"/>
        <v>0</v>
      </c>
      <c r="BS112" s="65">
        <f t="shared" ca="1" si="130"/>
        <v>0</v>
      </c>
      <c r="BT112" s="65">
        <f t="shared" ca="1" si="130"/>
        <v>0</v>
      </c>
      <c r="BU112" s="65">
        <f t="shared" ca="1" si="130"/>
        <v>0</v>
      </c>
      <c r="BV112" s="65">
        <f t="shared" ca="1" si="130"/>
        <v>0</v>
      </c>
      <c r="BW112" s="65">
        <f t="shared" ca="1" si="130"/>
        <v>0</v>
      </c>
      <c r="BX112" s="65">
        <f t="shared" ca="1" si="130"/>
        <v>0</v>
      </c>
      <c r="BY112" s="65">
        <f t="shared" ca="1" si="130"/>
        <v>0</v>
      </c>
      <c r="BZ112" s="65">
        <f t="shared" ca="1" si="130"/>
        <v>0</v>
      </c>
      <c r="CA112" s="65">
        <f t="shared" ca="1" si="130"/>
        <v>0</v>
      </c>
      <c r="CB112" s="65">
        <f t="shared" ca="1" si="130"/>
        <v>0</v>
      </c>
      <c r="CC112" s="65">
        <f t="shared" ca="1" si="130"/>
        <v>0</v>
      </c>
      <c r="CD112" s="65">
        <f t="shared" ca="1" si="130"/>
        <v>1500000</v>
      </c>
      <c r="CE112" s="65">
        <f t="shared" ca="1" si="130"/>
        <v>1500000</v>
      </c>
      <c r="CF112" s="65">
        <f t="shared" ca="1" si="130"/>
        <v>0</v>
      </c>
    </row>
    <row r="113" spans="2:84" s="53" customFormat="1" ht="12" x14ac:dyDescent="0.25">
      <c r="B113" s="50">
        <f>ROW()</f>
        <v>113</v>
      </c>
      <c r="O113" s="56"/>
      <c r="P113" s="57"/>
      <c r="Q113" s="58"/>
      <c r="U113" s="62"/>
      <c r="W113" s="61"/>
      <c r="X113" s="65">
        <f t="shared" ca="1" si="131"/>
        <v>0</v>
      </c>
      <c r="Y113" s="65">
        <f t="shared" ca="1" si="129"/>
        <v>0</v>
      </c>
      <c r="Z113" s="65">
        <f t="shared" ca="1" si="129"/>
        <v>0</v>
      </c>
      <c r="AA113" s="65">
        <f t="shared" ca="1" si="129"/>
        <v>0</v>
      </c>
      <c r="AB113" s="65">
        <f t="shared" ca="1" si="129"/>
        <v>0</v>
      </c>
      <c r="AC113" s="65">
        <f t="shared" ca="1" si="129"/>
        <v>0</v>
      </c>
      <c r="AD113" s="65">
        <f t="shared" ca="1" si="129"/>
        <v>0</v>
      </c>
      <c r="AE113" s="65">
        <f t="shared" ca="1" si="129"/>
        <v>0</v>
      </c>
      <c r="AF113" s="65">
        <f t="shared" ca="1" si="129"/>
        <v>0</v>
      </c>
      <c r="AG113" s="65">
        <f t="shared" ca="1" si="129"/>
        <v>0</v>
      </c>
      <c r="AH113" s="65">
        <f t="shared" ca="1" si="129"/>
        <v>0</v>
      </c>
      <c r="AI113" s="65">
        <f t="shared" ca="1" si="129"/>
        <v>0</v>
      </c>
      <c r="AJ113" s="65">
        <f t="shared" ca="1" si="130"/>
        <v>0</v>
      </c>
      <c r="AK113" s="65">
        <f t="shared" ca="1" si="130"/>
        <v>0</v>
      </c>
      <c r="AL113" s="65">
        <f t="shared" ca="1" si="130"/>
        <v>0</v>
      </c>
      <c r="AM113" s="65">
        <f t="shared" ca="1" si="130"/>
        <v>0</v>
      </c>
      <c r="AN113" s="65">
        <f t="shared" ca="1" si="130"/>
        <v>0</v>
      </c>
      <c r="AO113" s="65">
        <f t="shared" ca="1" si="130"/>
        <v>0</v>
      </c>
      <c r="AP113" s="65">
        <f t="shared" ca="1" si="130"/>
        <v>0</v>
      </c>
      <c r="AQ113" s="65">
        <f t="shared" ca="1" si="130"/>
        <v>0</v>
      </c>
      <c r="AR113" s="65">
        <f t="shared" ca="1" si="130"/>
        <v>0</v>
      </c>
      <c r="AS113" s="65">
        <f t="shared" ca="1" si="130"/>
        <v>0</v>
      </c>
      <c r="AT113" s="65">
        <f t="shared" ca="1" si="130"/>
        <v>0</v>
      </c>
      <c r="AU113" s="65">
        <f t="shared" ca="1" si="130"/>
        <v>0</v>
      </c>
      <c r="AV113" s="65">
        <f t="shared" ca="1" si="130"/>
        <v>0</v>
      </c>
      <c r="AW113" s="65">
        <f t="shared" ca="1" si="130"/>
        <v>0</v>
      </c>
      <c r="AX113" s="65">
        <f t="shared" ca="1" si="130"/>
        <v>0</v>
      </c>
      <c r="AY113" s="65">
        <f t="shared" ca="1" si="130"/>
        <v>0</v>
      </c>
      <c r="AZ113" s="65">
        <f t="shared" ca="1" si="130"/>
        <v>0</v>
      </c>
      <c r="BA113" s="65">
        <f t="shared" ca="1" si="130"/>
        <v>0</v>
      </c>
      <c r="BB113" s="65">
        <f t="shared" ca="1" si="130"/>
        <v>0</v>
      </c>
      <c r="BC113" s="65">
        <f t="shared" ca="1" si="130"/>
        <v>0</v>
      </c>
      <c r="BD113" s="65">
        <f t="shared" ca="1" si="130"/>
        <v>0</v>
      </c>
      <c r="BE113" s="65">
        <f t="shared" ca="1" si="130"/>
        <v>0</v>
      </c>
      <c r="BF113" s="65">
        <f t="shared" ca="1" si="130"/>
        <v>0</v>
      </c>
      <c r="BG113" s="65">
        <f t="shared" ca="1" si="130"/>
        <v>0</v>
      </c>
      <c r="BH113" s="65">
        <f t="shared" ca="1" si="130"/>
        <v>0</v>
      </c>
      <c r="BI113" s="65">
        <f t="shared" ca="1" si="130"/>
        <v>0</v>
      </c>
      <c r="BJ113" s="65">
        <f t="shared" ca="1" si="130"/>
        <v>0</v>
      </c>
      <c r="BK113" s="65">
        <f t="shared" ca="1" si="130"/>
        <v>0</v>
      </c>
      <c r="BL113" s="65">
        <f t="shared" ca="1" si="130"/>
        <v>0</v>
      </c>
      <c r="BM113" s="65">
        <f t="shared" ca="1" si="130"/>
        <v>0</v>
      </c>
      <c r="BN113" s="65">
        <f t="shared" ca="1" si="130"/>
        <v>0</v>
      </c>
      <c r="BO113" s="65">
        <f t="shared" ca="1" si="130"/>
        <v>0</v>
      </c>
      <c r="BP113" s="65">
        <f t="shared" ca="1" si="130"/>
        <v>0</v>
      </c>
      <c r="BQ113" s="65">
        <f t="shared" ca="1" si="130"/>
        <v>0</v>
      </c>
      <c r="BR113" s="65">
        <f t="shared" ca="1" si="130"/>
        <v>0</v>
      </c>
      <c r="BS113" s="65">
        <f t="shared" ca="1" si="130"/>
        <v>0</v>
      </c>
      <c r="BT113" s="65">
        <f t="shared" ca="1" si="130"/>
        <v>0</v>
      </c>
      <c r="BU113" s="65">
        <f t="shared" ca="1" si="130"/>
        <v>0</v>
      </c>
      <c r="BV113" s="65">
        <f t="shared" ca="1" si="130"/>
        <v>0</v>
      </c>
      <c r="BW113" s="65">
        <f t="shared" ca="1" si="130"/>
        <v>0</v>
      </c>
      <c r="BX113" s="65">
        <f t="shared" ca="1" si="130"/>
        <v>0</v>
      </c>
      <c r="BY113" s="65">
        <f t="shared" ca="1" si="130"/>
        <v>0</v>
      </c>
      <c r="BZ113" s="65">
        <f t="shared" ca="1" si="130"/>
        <v>0</v>
      </c>
      <c r="CA113" s="65">
        <f t="shared" ca="1" si="130"/>
        <v>0</v>
      </c>
      <c r="CB113" s="65">
        <f t="shared" ca="1" si="130"/>
        <v>0</v>
      </c>
      <c r="CC113" s="65">
        <f t="shared" ca="1" si="130"/>
        <v>10000000</v>
      </c>
      <c r="CD113" s="65">
        <f t="shared" ca="1" si="130"/>
        <v>10000000</v>
      </c>
      <c r="CE113" s="65">
        <f t="shared" ca="1" si="130"/>
        <v>0</v>
      </c>
      <c r="CF113" s="65">
        <f t="shared" ca="1" si="130"/>
        <v>0</v>
      </c>
    </row>
    <row r="114" spans="2:84" s="53" customFormat="1" ht="12" x14ac:dyDescent="0.25">
      <c r="B114" s="50">
        <f>ROW()</f>
        <v>114</v>
      </c>
      <c r="O114" s="56"/>
      <c r="P114" s="57"/>
      <c r="Q114" s="58"/>
      <c r="U114" s="62"/>
      <c r="W114" s="61"/>
      <c r="X114" s="65">
        <f t="shared" ca="1" si="131"/>
        <v>0</v>
      </c>
      <c r="Y114" s="65">
        <f t="shared" ca="1" si="129"/>
        <v>0</v>
      </c>
      <c r="Z114" s="65">
        <f t="shared" ca="1" si="129"/>
        <v>0</v>
      </c>
      <c r="AA114" s="65">
        <f t="shared" ca="1" si="129"/>
        <v>0</v>
      </c>
      <c r="AB114" s="65">
        <f t="shared" ca="1" si="129"/>
        <v>0</v>
      </c>
      <c r="AC114" s="65">
        <f t="shared" ca="1" si="129"/>
        <v>0</v>
      </c>
      <c r="AD114" s="65">
        <f t="shared" ca="1" si="129"/>
        <v>0</v>
      </c>
      <c r="AE114" s="65">
        <f t="shared" ca="1" si="129"/>
        <v>0</v>
      </c>
      <c r="AF114" s="65">
        <f t="shared" ca="1" si="129"/>
        <v>0</v>
      </c>
      <c r="AG114" s="65">
        <f t="shared" ca="1" si="129"/>
        <v>0</v>
      </c>
      <c r="AH114" s="65">
        <f t="shared" ca="1" si="129"/>
        <v>0</v>
      </c>
      <c r="AI114" s="65">
        <f t="shared" ca="1" si="129"/>
        <v>0</v>
      </c>
      <c r="AJ114" s="65">
        <f t="shared" ca="1" si="130"/>
        <v>0</v>
      </c>
      <c r="AK114" s="65">
        <f t="shared" ca="1" si="130"/>
        <v>0</v>
      </c>
      <c r="AL114" s="65">
        <f t="shared" ca="1" si="130"/>
        <v>0</v>
      </c>
      <c r="AM114" s="65">
        <f t="shared" ca="1" si="130"/>
        <v>0</v>
      </c>
      <c r="AN114" s="65">
        <f t="shared" ca="1" si="130"/>
        <v>0</v>
      </c>
      <c r="AO114" s="65">
        <f t="shared" ca="1" si="130"/>
        <v>0</v>
      </c>
      <c r="AP114" s="65">
        <f t="shared" ca="1" si="130"/>
        <v>0</v>
      </c>
      <c r="AQ114" s="65">
        <f t="shared" ca="1" si="130"/>
        <v>0</v>
      </c>
      <c r="AR114" s="65">
        <f t="shared" ca="1" si="130"/>
        <v>0</v>
      </c>
      <c r="AS114" s="65">
        <f t="shared" ca="1" si="130"/>
        <v>0</v>
      </c>
      <c r="AT114" s="65">
        <f t="shared" ca="1" si="130"/>
        <v>0</v>
      </c>
      <c r="AU114" s="65">
        <f t="shared" ca="1" si="130"/>
        <v>0</v>
      </c>
      <c r="AV114" s="65">
        <f t="shared" ca="1" si="130"/>
        <v>0</v>
      </c>
      <c r="AW114" s="65">
        <f t="shared" ca="1" si="130"/>
        <v>0</v>
      </c>
      <c r="AX114" s="65">
        <f t="shared" ca="1" si="130"/>
        <v>0</v>
      </c>
      <c r="AY114" s="65">
        <f t="shared" ca="1" si="130"/>
        <v>0</v>
      </c>
      <c r="AZ114" s="65">
        <f t="shared" ca="1" si="130"/>
        <v>0</v>
      </c>
      <c r="BA114" s="65">
        <f t="shared" ca="1" si="130"/>
        <v>0</v>
      </c>
      <c r="BB114" s="65">
        <f t="shared" ca="1" si="130"/>
        <v>0</v>
      </c>
      <c r="BC114" s="65">
        <f t="shared" ca="1" si="130"/>
        <v>0</v>
      </c>
      <c r="BD114" s="65">
        <f t="shared" ca="1" si="130"/>
        <v>0</v>
      </c>
      <c r="BE114" s="65">
        <f t="shared" ca="1" si="130"/>
        <v>0</v>
      </c>
      <c r="BF114" s="65">
        <f t="shared" ca="1" si="130"/>
        <v>0</v>
      </c>
      <c r="BG114" s="65">
        <f t="shared" ca="1" si="130"/>
        <v>0</v>
      </c>
      <c r="BH114" s="65">
        <f t="shared" ca="1" si="130"/>
        <v>0</v>
      </c>
      <c r="BI114" s="65">
        <f t="shared" ca="1" si="130"/>
        <v>0</v>
      </c>
      <c r="BJ114" s="65">
        <f t="shared" ca="1" si="130"/>
        <v>0</v>
      </c>
      <c r="BK114" s="65">
        <f t="shared" ca="1" si="130"/>
        <v>0</v>
      </c>
      <c r="BL114" s="65">
        <f t="shared" ca="1" si="130"/>
        <v>0</v>
      </c>
      <c r="BM114" s="65">
        <f t="shared" ca="1" si="130"/>
        <v>0</v>
      </c>
      <c r="BN114" s="65">
        <f t="shared" ca="1" si="130"/>
        <v>0</v>
      </c>
      <c r="BO114" s="65">
        <f t="shared" ca="1" si="130"/>
        <v>0</v>
      </c>
      <c r="BP114" s="65">
        <f t="shared" ca="1" si="130"/>
        <v>0</v>
      </c>
      <c r="BQ114" s="65">
        <f t="shared" ca="1" si="130"/>
        <v>0</v>
      </c>
      <c r="BR114" s="65">
        <f t="shared" ca="1" si="130"/>
        <v>0</v>
      </c>
      <c r="BS114" s="65">
        <f t="shared" ca="1" si="130"/>
        <v>0</v>
      </c>
      <c r="BT114" s="65">
        <f t="shared" ca="1" si="130"/>
        <v>0</v>
      </c>
      <c r="BU114" s="65">
        <f t="shared" ca="1" si="130"/>
        <v>0</v>
      </c>
      <c r="BV114" s="65">
        <f t="shared" ca="1" si="130"/>
        <v>0</v>
      </c>
      <c r="BW114" s="65">
        <f t="shared" ca="1" si="130"/>
        <v>0</v>
      </c>
      <c r="BX114" s="65">
        <f t="shared" ca="1" si="130"/>
        <v>0</v>
      </c>
      <c r="BY114" s="65">
        <f t="shared" ca="1" si="130"/>
        <v>0</v>
      </c>
      <c r="BZ114" s="65">
        <f t="shared" ca="1" si="130"/>
        <v>0</v>
      </c>
      <c r="CA114" s="65">
        <f t="shared" ca="1" si="130"/>
        <v>0</v>
      </c>
      <c r="CB114" s="65">
        <f t="shared" ca="1" si="130"/>
        <v>0</v>
      </c>
      <c r="CC114" s="65">
        <f t="shared" ca="1" si="130"/>
        <v>4000000</v>
      </c>
      <c r="CD114" s="65">
        <f t="shared" ca="1" si="130"/>
        <v>0</v>
      </c>
      <c r="CE114" s="65">
        <f t="shared" ca="1" si="130"/>
        <v>0</v>
      </c>
      <c r="CF114" s="65">
        <f t="shared" ca="1" si="130"/>
        <v>0</v>
      </c>
    </row>
    <row r="115" spans="2:84" s="53" customFormat="1" ht="12" x14ac:dyDescent="0.25">
      <c r="B115" s="50">
        <f>ROW()</f>
        <v>115</v>
      </c>
      <c r="O115" s="56"/>
      <c r="P115" s="57"/>
      <c r="Q115" s="58"/>
      <c r="U115" s="62"/>
      <c r="W115" s="61"/>
      <c r="X115" s="65">
        <f t="shared" ca="1" si="131"/>
        <v>0</v>
      </c>
      <c r="Y115" s="65">
        <f t="shared" ca="1" si="129"/>
        <v>0</v>
      </c>
      <c r="Z115" s="65">
        <f t="shared" ca="1" si="129"/>
        <v>0</v>
      </c>
      <c r="AA115" s="65">
        <f t="shared" ca="1" si="129"/>
        <v>0</v>
      </c>
      <c r="AB115" s="65">
        <f t="shared" ca="1" si="129"/>
        <v>0</v>
      </c>
      <c r="AC115" s="65">
        <f t="shared" ca="1" si="129"/>
        <v>0</v>
      </c>
      <c r="AD115" s="65">
        <f t="shared" ca="1" si="129"/>
        <v>0</v>
      </c>
      <c r="AE115" s="65">
        <f t="shared" ca="1" si="129"/>
        <v>0</v>
      </c>
      <c r="AF115" s="65">
        <f t="shared" ca="1" si="129"/>
        <v>0</v>
      </c>
      <c r="AG115" s="65">
        <f t="shared" ca="1" si="129"/>
        <v>0</v>
      </c>
      <c r="AH115" s="65">
        <f t="shared" ca="1" si="129"/>
        <v>0</v>
      </c>
      <c r="AI115" s="65">
        <f t="shared" ca="1" si="129"/>
        <v>0</v>
      </c>
      <c r="AJ115" s="65">
        <f t="shared" ca="1" si="130"/>
        <v>0</v>
      </c>
      <c r="AK115" s="65">
        <f t="shared" ca="1" si="130"/>
        <v>0</v>
      </c>
      <c r="AL115" s="65">
        <f t="shared" ca="1" si="130"/>
        <v>0</v>
      </c>
      <c r="AM115" s="65">
        <f t="shared" ca="1" si="130"/>
        <v>0</v>
      </c>
      <c r="AN115" s="65">
        <f t="shared" ca="1" si="130"/>
        <v>0</v>
      </c>
      <c r="AO115" s="65">
        <f t="shared" ca="1" si="130"/>
        <v>0</v>
      </c>
      <c r="AP115" s="65">
        <f t="shared" ca="1" si="130"/>
        <v>0</v>
      </c>
      <c r="AQ115" s="65">
        <f t="shared" ca="1" si="130"/>
        <v>0</v>
      </c>
      <c r="AR115" s="65">
        <f t="shared" ca="1" si="130"/>
        <v>0</v>
      </c>
      <c r="AS115" s="65">
        <f t="shared" ca="1" si="130"/>
        <v>0</v>
      </c>
      <c r="AT115" s="65">
        <f t="shared" ca="1" si="130"/>
        <v>0</v>
      </c>
      <c r="AU115" s="65">
        <f t="shared" ca="1" si="130"/>
        <v>0</v>
      </c>
      <c r="AV115" s="65">
        <f t="shared" ca="1" si="130"/>
        <v>0</v>
      </c>
      <c r="AW115" s="65">
        <f t="shared" ca="1" si="130"/>
        <v>0</v>
      </c>
      <c r="AX115" s="65">
        <f t="shared" ca="1" si="130"/>
        <v>0</v>
      </c>
      <c r="AY115" s="65">
        <f t="shared" ca="1" si="130"/>
        <v>0</v>
      </c>
      <c r="AZ115" s="65">
        <f t="shared" ca="1" si="130"/>
        <v>0</v>
      </c>
      <c r="BA115" s="65">
        <f t="shared" ca="1" si="130"/>
        <v>0</v>
      </c>
      <c r="BB115" s="65">
        <f t="shared" ca="1" si="130"/>
        <v>0</v>
      </c>
      <c r="BC115" s="65">
        <f t="shared" ca="1" si="130"/>
        <v>0</v>
      </c>
      <c r="BD115" s="65">
        <f t="shared" ca="1" si="130"/>
        <v>0</v>
      </c>
      <c r="BE115" s="65">
        <f t="shared" ca="1" si="130"/>
        <v>0</v>
      </c>
      <c r="BF115" s="65">
        <f t="shared" ca="1" si="130"/>
        <v>0</v>
      </c>
      <c r="BG115" s="65">
        <f t="shared" ca="1" si="130"/>
        <v>0</v>
      </c>
      <c r="BH115" s="65">
        <f t="shared" ca="1" si="130"/>
        <v>0</v>
      </c>
      <c r="BI115" s="65">
        <f t="shared" ca="1" si="130"/>
        <v>0</v>
      </c>
      <c r="BJ115" s="65">
        <f t="shared" ca="1" si="130"/>
        <v>0</v>
      </c>
      <c r="BK115" s="65">
        <f t="shared" ca="1" si="130"/>
        <v>0</v>
      </c>
      <c r="BL115" s="65">
        <f t="shared" ca="1" si="130"/>
        <v>0</v>
      </c>
      <c r="BM115" s="65">
        <f t="shared" ca="1" si="130"/>
        <v>0</v>
      </c>
      <c r="BN115" s="65">
        <f t="shared" ca="1" si="130"/>
        <v>0</v>
      </c>
      <c r="BO115" s="65">
        <f t="shared" ca="1" si="130"/>
        <v>0</v>
      </c>
      <c r="BP115" s="65">
        <f t="shared" ca="1" si="130"/>
        <v>0</v>
      </c>
      <c r="BQ115" s="65">
        <f t="shared" ca="1" si="130"/>
        <v>0</v>
      </c>
      <c r="BR115" s="65">
        <f t="shared" ca="1" si="130"/>
        <v>0</v>
      </c>
      <c r="BS115" s="65">
        <f t="shared" ca="1" si="130"/>
        <v>0</v>
      </c>
      <c r="BT115" s="65">
        <f t="shared" ca="1" si="130"/>
        <v>0</v>
      </c>
      <c r="BU115" s="65">
        <f t="shared" ca="1" si="130"/>
        <v>0</v>
      </c>
      <c r="BV115" s="65">
        <f t="shared" ca="1" si="130"/>
        <v>0</v>
      </c>
      <c r="BW115" s="65">
        <f t="shared" ca="1" si="130"/>
        <v>0</v>
      </c>
      <c r="BX115" s="65">
        <f t="shared" ca="1" si="130"/>
        <v>0</v>
      </c>
      <c r="BY115" s="65">
        <f t="shared" ca="1" si="130"/>
        <v>0</v>
      </c>
      <c r="BZ115" s="65">
        <f t="shared" ca="1" si="130"/>
        <v>0</v>
      </c>
      <c r="CA115" s="65">
        <f t="shared" ca="1" si="130"/>
        <v>0</v>
      </c>
      <c r="CB115" s="65">
        <f t="shared" ca="1" si="130"/>
        <v>0</v>
      </c>
      <c r="CC115" s="65">
        <f t="shared" ca="1" si="130"/>
        <v>500000</v>
      </c>
      <c r="CD115" s="65">
        <f t="shared" ca="1" si="130"/>
        <v>0</v>
      </c>
      <c r="CE115" s="65">
        <f t="shared" ca="1" si="130"/>
        <v>0</v>
      </c>
      <c r="CF115" s="65">
        <f t="shared" ca="1" si="130"/>
        <v>0</v>
      </c>
    </row>
    <row r="116" spans="2:84" s="53" customFormat="1" ht="12" x14ac:dyDescent="0.25">
      <c r="B116" s="50">
        <f>ROW()</f>
        <v>116</v>
      </c>
      <c r="O116" s="56"/>
      <c r="P116" s="57"/>
      <c r="Q116" s="58"/>
      <c r="U116" s="62"/>
      <c r="W116" s="61"/>
      <c r="X116" s="65">
        <f t="shared" ca="1" si="131"/>
        <v>0</v>
      </c>
      <c r="Y116" s="65">
        <f t="shared" ca="1" si="129"/>
        <v>0</v>
      </c>
      <c r="Z116" s="65">
        <f t="shared" ca="1" si="129"/>
        <v>0</v>
      </c>
      <c r="AA116" s="65">
        <f t="shared" ca="1" si="129"/>
        <v>0</v>
      </c>
      <c r="AB116" s="65">
        <f t="shared" ca="1" si="129"/>
        <v>0</v>
      </c>
      <c r="AC116" s="65">
        <f t="shared" ca="1" si="129"/>
        <v>0</v>
      </c>
      <c r="AD116" s="65">
        <f t="shared" ca="1" si="129"/>
        <v>0</v>
      </c>
      <c r="AE116" s="65">
        <f t="shared" ca="1" si="129"/>
        <v>0</v>
      </c>
      <c r="AF116" s="65">
        <f t="shared" ca="1" si="129"/>
        <v>0</v>
      </c>
      <c r="AG116" s="65">
        <f t="shared" ca="1" si="129"/>
        <v>0</v>
      </c>
      <c r="AH116" s="65">
        <f t="shared" ca="1" si="129"/>
        <v>0</v>
      </c>
      <c r="AI116" s="65">
        <f t="shared" ca="1" si="129"/>
        <v>0</v>
      </c>
      <c r="AJ116" s="65">
        <f t="shared" ca="1" si="130"/>
        <v>0</v>
      </c>
      <c r="AK116" s="65">
        <f t="shared" ca="1" si="130"/>
        <v>0</v>
      </c>
      <c r="AL116" s="65">
        <f t="shared" ca="1" si="130"/>
        <v>0</v>
      </c>
      <c r="AM116" s="65">
        <f t="shared" ca="1" si="130"/>
        <v>0</v>
      </c>
      <c r="AN116" s="65">
        <f t="shared" ca="1" si="130"/>
        <v>0</v>
      </c>
      <c r="AO116" s="65">
        <f t="shared" ca="1" si="130"/>
        <v>0</v>
      </c>
      <c r="AP116" s="65">
        <f t="shared" ca="1" si="130"/>
        <v>0</v>
      </c>
      <c r="AQ116" s="65">
        <f t="shared" ca="1" si="130"/>
        <v>0</v>
      </c>
      <c r="AR116" s="65">
        <f t="shared" ca="1" si="130"/>
        <v>0</v>
      </c>
      <c r="AS116" s="65">
        <f t="shared" ca="1" si="130"/>
        <v>0</v>
      </c>
      <c r="AT116" s="65">
        <f t="shared" ref="AJ116:CF121" ca="1" si="132">SUMIFS(INDIRECT("Prcsses!"&amp;ADDRESS($B116,$X$2)&amp;":"&amp;ADDRESS($B116,$X$2-1+$P$8)),INDIRECT("Prcsses!"&amp;ADDRESS($B$8,$X$2)&amp;":"&amp;ADDRESS($B$8,$X$2-1+$P$8)),AT$8)</f>
        <v>0</v>
      </c>
      <c r="AU116" s="65">
        <f t="shared" ca="1" si="132"/>
        <v>0</v>
      </c>
      <c r="AV116" s="65">
        <f t="shared" ca="1" si="132"/>
        <v>0</v>
      </c>
      <c r="AW116" s="65">
        <f t="shared" ca="1" si="132"/>
        <v>0</v>
      </c>
      <c r="AX116" s="65">
        <f t="shared" ca="1" si="132"/>
        <v>0</v>
      </c>
      <c r="AY116" s="65">
        <f t="shared" ca="1" si="132"/>
        <v>0</v>
      </c>
      <c r="AZ116" s="65">
        <f t="shared" ca="1" si="132"/>
        <v>0</v>
      </c>
      <c r="BA116" s="65">
        <f t="shared" ca="1" si="132"/>
        <v>0</v>
      </c>
      <c r="BB116" s="65">
        <f t="shared" ca="1" si="132"/>
        <v>0</v>
      </c>
      <c r="BC116" s="65">
        <f t="shared" ca="1" si="132"/>
        <v>0</v>
      </c>
      <c r="BD116" s="65">
        <f t="shared" ca="1" si="132"/>
        <v>0</v>
      </c>
      <c r="BE116" s="65">
        <f t="shared" ca="1" si="132"/>
        <v>0</v>
      </c>
      <c r="BF116" s="65">
        <f t="shared" ca="1" si="132"/>
        <v>0</v>
      </c>
      <c r="BG116" s="65">
        <f t="shared" ca="1" si="132"/>
        <v>0</v>
      </c>
      <c r="BH116" s="65">
        <f t="shared" ca="1" si="132"/>
        <v>0</v>
      </c>
      <c r="BI116" s="65">
        <f t="shared" ca="1" si="132"/>
        <v>0</v>
      </c>
      <c r="BJ116" s="65">
        <f t="shared" ca="1" si="132"/>
        <v>0</v>
      </c>
      <c r="BK116" s="65">
        <f t="shared" ca="1" si="132"/>
        <v>0</v>
      </c>
      <c r="BL116" s="65">
        <f t="shared" ca="1" si="132"/>
        <v>0</v>
      </c>
      <c r="BM116" s="65">
        <f t="shared" ca="1" si="132"/>
        <v>0</v>
      </c>
      <c r="BN116" s="65">
        <f t="shared" ca="1" si="132"/>
        <v>0</v>
      </c>
      <c r="BO116" s="65">
        <f t="shared" ca="1" si="132"/>
        <v>0</v>
      </c>
      <c r="BP116" s="65">
        <f t="shared" ca="1" si="132"/>
        <v>0</v>
      </c>
      <c r="BQ116" s="65">
        <f t="shared" ca="1" si="132"/>
        <v>0</v>
      </c>
      <c r="BR116" s="65">
        <f t="shared" ca="1" si="132"/>
        <v>0</v>
      </c>
      <c r="BS116" s="65">
        <f t="shared" ca="1" si="132"/>
        <v>0</v>
      </c>
      <c r="BT116" s="65">
        <f t="shared" ca="1" si="132"/>
        <v>0</v>
      </c>
      <c r="BU116" s="65">
        <f t="shared" ca="1" si="132"/>
        <v>0</v>
      </c>
      <c r="BV116" s="65">
        <f t="shared" ca="1" si="132"/>
        <v>0</v>
      </c>
      <c r="BW116" s="65">
        <f t="shared" ca="1" si="132"/>
        <v>0</v>
      </c>
      <c r="BX116" s="65">
        <f t="shared" ca="1" si="132"/>
        <v>0</v>
      </c>
      <c r="BY116" s="65">
        <f t="shared" ca="1" si="132"/>
        <v>0</v>
      </c>
      <c r="BZ116" s="65">
        <f t="shared" ca="1" si="132"/>
        <v>0</v>
      </c>
      <c r="CA116" s="65">
        <f t="shared" ca="1" si="132"/>
        <v>0</v>
      </c>
      <c r="CB116" s="65">
        <f t="shared" ca="1" si="132"/>
        <v>0</v>
      </c>
      <c r="CC116" s="65">
        <f t="shared" ca="1" si="132"/>
        <v>0</v>
      </c>
      <c r="CD116" s="65">
        <f t="shared" ca="1" si="132"/>
        <v>0</v>
      </c>
      <c r="CE116" s="65">
        <f t="shared" ca="1" si="132"/>
        <v>0</v>
      </c>
      <c r="CF116" s="65">
        <f t="shared" ca="1" si="132"/>
        <v>0</v>
      </c>
    </row>
    <row r="117" spans="2:84" s="53" customFormat="1" ht="12" x14ac:dyDescent="0.25">
      <c r="B117" s="50">
        <f>ROW()</f>
        <v>117</v>
      </c>
      <c r="O117" s="56"/>
      <c r="P117" s="57"/>
      <c r="Q117" s="58"/>
      <c r="U117" s="62"/>
      <c r="W117" s="61"/>
      <c r="X117" s="65">
        <f t="shared" ca="1" si="131"/>
        <v>0</v>
      </c>
      <c r="Y117" s="65">
        <f t="shared" ca="1" si="129"/>
        <v>0</v>
      </c>
      <c r="Z117" s="65">
        <f t="shared" ca="1" si="129"/>
        <v>0</v>
      </c>
      <c r="AA117" s="65">
        <f t="shared" ca="1" si="129"/>
        <v>0</v>
      </c>
      <c r="AB117" s="65">
        <f t="shared" ca="1" si="129"/>
        <v>0</v>
      </c>
      <c r="AC117" s="65">
        <f t="shared" ca="1" si="129"/>
        <v>0</v>
      </c>
      <c r="AD117" s="65">
        <f t="shared" ca="1" si="129"/>
        <v>0</v>
      </c>
      <c r="AE117" s="65">
        <f t="shared" ca="1" si="129"/>
        <v>0</v>
      </c>
      <c r="AF117" s="65">
        <f t="shared" ca="1" si="129"/>
        <v>0</v>
      </c>
      <c r="AG117" s="65">
        <f t="shared" ca="1" si="129"/>
        <v>0</v>
      </c>
      <c r="AH117" s="65">
        <f t="shared" ca="1" si="129"/>
        <v>0</v>
      </c>
      <c r="AI117" s="65">
        <f t="shared" ca="1" si="129"/>
        <v>0</v>
      </c>
      <c r="AJ117" s="65">
        <f t="shared" ca="1" si="132"/>
        <v>0</v>
      </c>
      <c r="AK117" s="65">
        <f t="shared" ca="1" si="132"/>
        <v>0</v>
      </c>
      <c r="AL117" s="65">
        <f t="shared" ca="1" si="132"/>
        <v>0</v>
      </c>
      <c r="AM117" s="65">
        <f t="shared" ca="1" si="132"/>
        <v>0</v>
      </c>
      <c r="AN117" s="65">
        <f t="shared" ca="1" si="132"/>
        <v>0</v>
      </c>
      <c r="AO117" s="65">
        <f t="shared" ca="1" si="132"/>
        <v>0</v>
      </c>
      <c r="AP117" s="65">
        <f t="shared" ca="1" si="132"/>
        <v>0</v>
      </c>
      <c r="AQ117" s="65">
        <f t="shared" ca="1" si="132"/>
        <v>0</v>
      </c>
      <c r="AR117" s="65">
        <f t="shared" ca="1" si="132"/>
        <v>0</v>
      </c>
      <c r="AS117" s="65">
        <f t="shared" ca="1" si="132"/>
        <v>0</v>
      </c>
      <c r="AT117" s="65">
        <f t="shared" ca="1" si="132"/>
        <v>0</v>
      </c>
      <c r="AU117" s="65">
        <f t="shared" ca="1" si="132"/>
        <v>0</v>
      </c>
      <c r="AV117" s="65">
        <f t="shared" ca="1" si="132"/>
        <v>0</v>
      </c>
      <c r="AW117" s="65">
        <f t="shared" ca="1" si="132"/>
        <v>0</v>
      </c>
      <c r="AX117" s="65">
        <f t="shared" ca="1" si="132"/>
        <v>0</v>
      </c>
      <c r="AY117" s="65">
        <f t="shared" ca="1" si="132"/>
        <v>0</v>
      </c>
      <c r="AZ117" s="65">
        <f t="shared" ca="1" si="132"/>
        <v>0</v>
      </c>
      <c r="BA117" s="65">
        <f t="shared" ca="1" si="132"/>
        <v>0</v>
      </c>
      <c r="BB117" s="65">
        <f t="shared" ca="1" si="132"/>
        <v>0</v>
      </c>
      <c r="BC117" s="65">
        <f t="shared" ca="1" si="132"/>
        <v>0</v>
      </c>
      <c r="BD117" s="65">
        <f t="shared" ca="1" si="132"/>
        <v>0</v>
      </c>
      <c r="BE117" s="65">
        <f t="shared" ca="1" si="132"/>
        <v>0</v>
      </c>
      <c r="BF117" s="65">
        <f t="shared" ca="1" si="132"/>
        <v>0</v>
      </c>
      <c r="BG117" s="65">
        <f t="shared" ca="1" si="132"/>
        <v>0</v>
      </c>
      <c r="BH117" s="65">
        <f t="shared" ca="1" si="132"/>
        <v>0</v>
      </c>
      <c r="BI117" s="65">
        <f t="shared" ca="1" si="132"/>
        <v>0</v>
      </c>
      <c r="BJ117" s="65">
        <f t="shared" ca="1" si="132"/>
        <v>0</v>
      </c>
      <c r="BK117" s="65">
        <f t="shared" ca="1" si="132"/>
        <v>0</v>
      </c>
      <c r="BL117" s="65">
        <f t="shared" ca="1" si="132"/>
        <v>0</v>
      </c>
      <c r="BM117" s="65">
        <f t="shared" ca="1" si="132"/>
        <v>0</v>
      </c>
      <c r="BN117" s="65">
        <f t="shared" ca="1" si="132"/>
        <v>0</v>
      </c>
      <c r="BO117" s="65">
        <f t="shared" ca="1" si="132"/>
        <v>0</v>
      </c>
      <c r="BP117" s="65">
        <f t="shared" ca="1" si="132"/>
        <v>0</v>
      </c>
      <c r="BQ117" s="65">
        <f t="shared" ca="1" si="132"/>
        <v>0</v>
      </c>
      <c r="BR117" s="65">
        <f t="shared" ca="1" si="132"/>
        <v>0</v>
      </c>
      <c r="BS117" s="65">
        <f t="shared" ca="1" si="132"/>
        <v>0</v>
      </c>
      <c r="BT117" s="65">
        <f t="shared" ca="1" si="132"/>
        <v>0</v>
      </c>
      <c r="BU117" s="65">
        <f t="shared" ca="1" si="132"/>
        <v>0</v>
      </c>
      <c r="BV117" s="65">
        <f t="shared" ca="1" si="132"/>
        <v>0</v>
      </c>
      <c r="BW117" s="65">
        <f t="shared" ca="1" si="132"/>
        <v>0</v>
      </c>
      <c r="BX117" s="65">
        <f t="shared" ca="1" si="132"/>
        <v>0</v>
      </c>
      <c r="BY117" s="65">
        <f t="shared" ca="1" si="132"/>
        <v>0</v>
      </c>
      <c r="BZ117" s="65">
        <f t="shared" ca="1" si="132"/>
        <v>0</v>
      </c>
      <c r="CA117" s="65">
        <f t="shared" ca="1" si="132"/>
        <v>0</v>
      </c>
      <c r="CB117" s="65">
        <f t="shared" ca="1" si="132"/>
        <v>0</v>
      </c>
      <c r="CC117" s="65">
        <f t="shared" ca="1" si="132"/>
        <v>0</v>
      </c>
      <c r="CD117" s="65">
        <f t="shared" ca="1" si="132"/>
        <v>0</v>
      </c>
      <c r="CE117" s="65">
        <f t="shared" ca="1" si="132"/>
        <v>0</v>
      </c>
      <c r="CF117" s="65">
        <f t="shared" ca="1" si="132"/>
        <v>0</v>
      </c>
    </row>
    <row r="118" spans="2:84" s="53" customFormat="1" ht="12" x14ac:dyDescent="0.25">
      <c r="B118" s="50">
        <f>ROW()</f>
        <v>118</v>
      </c>
      <c r="O118" s="56"/>
      <c r="P118" s="57"/>
      <c r="Q118" s="58"/>
      <c r="U118" s="62"/>
      <c r="W118" s="61"/>
      <c r="X118" s="65">
        <f t="shared" ca="1" si="131"/>
        <v>0</v>
      </c>
      <c r="Y118" s="65">
        <f t="shared" ca="1" si="129"/>
        <v>0</v>
      </c>
      <c r="Z118" s="65">
        <f t="shared" ca="1" si="129"/>
        <v>0</v>
      </c>
      <c r="AA118" s="65">
        <f t="shared" ca="1" si="129"/>
        <v>0</v>
      </c>
      <c r="AB118" s="65">
        <f t="shared" ca="1" si="129"/>
        <v>0</v>
      </c>
      <c r="AC118" s="65">
        <f t="shared" ca="1" si="129"/>
        <v>0</v>
      </c>
      <c r="AD118" s="65">
        <f t="shared" ca="1" si="129"/>
        <v>0</v>
      </c>
      <c r="AE118" s="65">
        <f t="shared" ca="1" si="129"/>
        <v>0</v>
      </c>
      <c r="AF118" s="65">
        <f t="shared" ca="1" si="129"/>
        <v>0</v>
      </c>
      <c r="AG118" s="65">
        <f t="shared" ca="1" si="129"/>
        <v>0</v>
      </c>
      <c r="AH118" s="65">
        <f t="shared" ca="1" si="129"/>
        <v>0</v>
      </c>
      <c r="AI118" s="65">
        <f t="shared" ca="1" si="129"/>
        <v>0</v>
      </c>
      <c r="AJ118" s="65">
        <f t="shared" ca="1" si="132"/>
        <v>0</v>
      </c>
      <c r="AK118" s="65">
        <f t="shared" ca="1" si="132"/>
        <v>0</v>
      </c>
      <c r="AL118" s="65">
        <f t="shared" ca="1" si="132"/>
        <v>0</v>
      </c>
      <c r="AM118" s="65">
        <f t="shared" ca="1" si="132"/>
        <v>0</v>
      </c>
      <c r="AN118" s="65">
        <f t="shared" ca="1" si="132"/>
        <v>0</v>
      </c>
      <c r="AO118" s="65">
        <f t="shared" ca="1" si="132"/>
        <v>0</v>
      </c>
      <c r="AP118" s="65">
        <f t="shared" ca="1" si="132"/>
        <v>0</v>
      </c>
      <c r="AQ118" s="65">
        <f t="shared" ca="1" si="132"/>
        <v>0</v>
      </c>
      <c r="AR118" s="65">
        <f t="shared" ca="1" si="132"/>
        <v>0</v>
      </c>
      <c r="AS118" s="65">
        <f t="shared" ca="1" si="132"/>
        <v>0</v>
      </c>
      <c r="AT118" s="65">
        <f t="shared" ca="1" si="132"/>
        <v>0</v>
      </c>
      <c r="AU118" s="65">
        <f t="shared" ca="1" si="132"/>
        <v>0</v>
      </c>
      <c r="AV118" s="65">
        <f t="shared" ca="1" si="132"/>
        <v>0</v>
      </c>
      <c r="AW118" s="65">
        <f t="shared" ca="1" si="132"/>
        <v>0</v>
      </c>
      <c r="AX118" s="65">
        <f t="shared" ca="1" si="132"/>
        <v>0</v>
      </c>
      <c r="AY118" s="65">
        <f t="shared" ca="1" si="132"/>
        <v>0</v>
      </c>
      <c r="AZ118" s="65">
        <f t="shared" ca="1" si="132"/>
        <v>0</v>
      </c>
      <c r="BA118" s="65">
        <f t="shared" ca="1" si="132"/>
        <v>0</v>
      </c>
      <c r="BB118" s="65">
        <f t="shared" ca="1" si="132"/>
        <v>0</v>
      </c>
      <c r="BC118" s="65">
        <f t="shared" ca="1" si="132"/>
        <v>0</v>
      </c>
      <c r="BD118" s="65">
        <f t="shared" ca="1" si="132"/>
        <v>0</v>
      </c>
      <c r="BE118" s="65">
        <f t="shared" ca="1" si="132"/>
        <v>0</v>
      </c>
      <c r="BF118" s="65">
        <f t="shared" ca="1" si="132"/>
        <v>0</v>
      </c>
      <c r="BG118" s="65">
        <f t="shared" ca="1" si="132"/>
        <v>0</v>
      </c>
      <c r="BH118" s="65">
        <f t="shared" ca="1" si="132"/>
        <v>0</v>
      </c>
      <c r="BI118" s="65">
        <f t="shared" ca="1" si="132"/>
        <v>0</v>
      </c>
      <c r="BJ118" s="65">
        <f t="shared" ca="1" si="132"/>
        <v>0</v>
      </c>
      <c r="BK118" s="65">
        <f t="shared" ca="1" si="132"/>
        <v>0</v>
      </c>
      <c r="BL118" s="65">
        <f t="shared" ca="1" si="132"/>
        <v>0</v>
      </c>
      <c r="BM118" s="65">
        <f t="shared" ca="1" si="132"/>
        <v>0</v>
      </c>
      <c r="BN118" s="65">
        <f t="shared" ca="1" si="132"/>
        <v>0</v>
      </c>
      <c r="BO118" s="65">
        <f t="shared" ca="1" si="132"/>
        <v>0</v>
      </c>
      <c r="BP118" s="65">
        <f t="shared" ca="1" si="132"/>
        <v>0</v>
      </c>
      <c r="BQ118" s="65">
        <f t="shared" ca="1" si="132"/>
        <v>0</v>
      </c>
      <c r="BR118" s="65">
        <f t="shared" ca="1" si="132"/>
        <v>0</v>
      </c>
      <c r="BS118" s="65">
        <f t="shared" ca="1" si="132"/>
        <v>0</v>
      </c>
      <c r="BT118" s="65">
        <f t="shared" ca="1" si="132"/>
        <v>0</v>
      </c>
      <c r="BU118" s="65">
        <f t="shared" ca="1" si="132"/>
        <v>0</v>
      </c>
      <c r="BV118" s="65">
        <f t="shared" ca="1" si="132"/>
        <v>0</v>
      </c>
      <c r="BW118" s="65">
        <f t="shared" ca="1" si="132"/>
        <v>0</v>
      </c>
      <c r="BX118" s="65">
        <f t="shared" ca="1" si="132"/>
        <v>0</v>
      </c>
      <c r="BY118" s="65">
        <f t="shared" ca="1" si="132"/>
        <v>0</v>
      </c>
      <c r="BZ118" s="65">
        <f t="shared" ca="1" si="132"/>
        <v>0</v>
      </c>
      <c r="CA118" s="65">
        <f t="shared" ca="1" si="132"/>
        <v>0</v>
      </c>
      <c r="CB118" s="65">
        <f t="shared" ca="1" si="132"/>
        <v>0</v>
      </c>
      <c r="CC118" s="65">
        <f t="shared" ca="1" si="132"/>
        <v>4500000</v>
      </c>
      <c r="CD118" s="65">
        <f t="shared" ca="1" si="132"/>
        <v>7000000</v>
      </c>
      <c r="CE118" s="65">
        <f t="shared" ca="1" si="132"/>
        <v>17000000</v>
      </c>
      <c r="CF118" s="65">
        <f t="shared" ca="1" si="132"/>
        <v>0</v>
      </c>
    </row>
    <row r="119" spans="2:84" s="53" customFormat="1" ht="12" x14ac:dyDescent="0.25">
      <c r="B119" s="50">
        <f>ROW()</f>
        <v>119</v>
      </c>
      <c r="O119" s="56"/>
      <c r="P119" s="57"/>
      <c r="Q119" s="58"/>
      <c r="U119" s="62"/>
      <c r="W119" s="61"/>
      <c r="X119" s="65">
        <f t="shared" ca="1" si="131"/>
        <v>0</v>
      </c>
      <c r="Y119" s="65">
        <f t="shared" ca="1" si="129"/>
        <v>0</v>
      </c>
      <c r="Z119" s="65">
        <f t="shared" ca="1" si="129"/>
        <v>0</v>
      </c>
      <c r="AA119" s="65">
        <f t="shared" ca="1" si="129"/>
        <v>0</v>
      </c>
      <c r="AB119" s="65">
        <f t="shared" ca="1" si="129"/>
        <v>0</v>
      </c>
      <c r="AC119" s="65">
        <f t="shared" ca="1" si="129"/>
        <v>0</v>
      </c>
      <c r="AD119" s="65">
        <f t="shared" ca="1" si="129"/>
        <v>0</v>
      </c>
      <c r="AE119" s="65">
        <f t="shared" ca="1" si="129"/>
        <v>0</v>
      </c>
      <c r="AF119" s="65">
        <f t="shared" ca="1" si="129"/>
        <v>0</v>
      </c>
      <c r="AG119" s="65">
        <f t="shared" ca="1" si="129"/>
        <v>0</v>
      </c>
      <c r="AH119" s="65">
        <f t="shared" ca="1" si="129"/>
        <v>0</v>
      </c>
      <c r="AI119" s="65">
        <f t="shared" ca="1" si="129"/>
        <v>0</v>
      </c>
      <c r="AJ119" s="65">
        <f t="shared" ca="1" si="132"/>
        <v>0</v>
      </c>
      <c r="AK119" s="65">
        <f t="shared" ca="1" si="132"/>
        <v>0</v>
      </c>
      <c r="AL119" s="65">
        <f t="shared" ca="1" si="132"/>
        <v>0</v>
      </c>
      <c r="AM119" s="65">
        <f t="shared" ca="1" si="132"/>
        <v>0</v>
      </c>
      <c r="AN119" s="65">
        <f t="shared" ca="1" si="132"/>
        <v>0</v>
      </c>
      <c r="AO119" s="65">
        <f t="shared" ca="1" si="132"/>
        <v>0</v>
      </c>
      <c r="AP119" s="65">
        <f t="shared" ca="1" si="132"/>
        <v>0</v>
      </c>
      <c r="AQ119" s="65">
        <f t="shared" ca="1" si="132"/>
        <v>0</v>
      </c>
      <c r="AR119" s="65">
        <f t="shared" ca="1" si="132"/>
        <v>0</v>
      </c>
      <c r="AS119" s="65">
        <f t="shared" ca="1" si="132"/>
        <v>0</v>
      </c>
      <c r="AT119" s="65">
        <f t="shared" ca="1" si="132"/>
        <v>0</v>
      </c>
      <c r="AU119" s="65">
        <f t="shared" ca="1" si="132"/>
        <v>0</v>
      </c>
      <c r="AV119" s="65">
        <f t="shared" ca="1" si="132"/>
        <v>0</v>
      </c>
      <c r="AW119" s="65">
        <f t="shared" ca="1" si="132"/>
        <v>0</v>
      </c>
      <c r="AX119" s="65">
        <f t="shared" ca="1" si="132"/>
        <v>0</v>
      </c>
      <c r="AY119" s="65">
        <f t="shared" ca="1" si="132"/>
        <v>0</v>
      </c>
      <c r="AZ119" s="65">
        <f t="shared" ca="1" si="132"/>
        <v>0</v>
      </c>
      <c r="BA119" s="65">
        <f t="shared" ca="1" si="132"/>
        <v>0</v>
      </c>
      <c r="BB119" s="65">
        <f t="shared" ca="1" si="132"/>
        <v>0</v>
      </c>
      <c r="BC119" s="65">
        <f t="shared" ca="1" si="132"/>
        <v>0</v>
      </c>
      <c r="BD119" s="65">
        <f t="shared" ca="1" si="132"/>
        <v>0</v>
      </c>
      <c r="BE119" s="65">
        <f t="shared" ca="1" si="132"/>
        <v>0</v>
      </c>
      <c r="BF119" s="65">
        <f t="shared" ca="1" si="132"/>
        <v>0</v>
      </c>
      <c r="BG119" s="65">
        <f t="shared" ca="1" si="132"/>
        <v>0</v>
      </c>
      <c r="BH119" s="65">
        <f t="shared" ca="1" si="132"/>
        <v>0</v>
      </c>
      <c r="BI119" s="65">
        <f t="shared" ca="1" si="132"/>
        <v>0</v>
      </c>
      <c r="BJ119" s="65">
        <f t="shared" ca="1" si="132"/>
        <v>0</v>
      </c>
      <c r="BK119" s="65">
        <f t="shared" ca="1" si="132"/>
        <v>0</v>
      </c>
      <c r="BL119" s="65">
        <f t="shared" ca="1" si="132"/>
        <v>0</v>
      </c>
      <c r="BM119" s="65">
        <f t="shared" ca="1" si="132"/>
        <v>0</v>
      </c>
      <c r="BN119" s="65">
        <f t="shared" ca="1" si="132"/>
        <v>0</v>
      </c>
      <c r="BO119" s="65">
        <f t="shared" ca="1" si="132"/>
        <v>0</v>
      </c>
      <c r="BP119" s="65">
        <f t="shared" ca="1" si="132"/>
        <v>0</v>
      </c>
      <c r="BQ119" s="65">
        <f t="shared" ca="1" si="132"/>
        <v>0</v>
      </c>
      <c r="BR119" s="65">
        <f t="shared" ca="1" si="132"/>
        <v>0</v>
      </c>
      <c r="BS119" s="65">
        <f t="shared" ca="1" si="132"/>
        <v>0</v>
      </c>
      <c r="BT119" s="65">
        <f t="shared" ca="1" si="132"/>
        <v>0</v>
      </c>
      <c r="BU119" s="65">
        <f t="shared" ca="1" si="132"/>
        <v>0</v>
      </c>
      <c r="BV119" s="65">
        <f t="shared" ca="1" si="132"/>
        <v>0</v>
      </c>
      <c r="BW119" s="65">
        <f t="shared" ca="1" si="132"/>
        <v>0</v>
      </c>
      <c r="BX119" s="65">
        <f t="shared" ca="1" si="132"/>
        <v>0</v>
      </c>
      <c r="BY119" s="65">
        <f t="shared" ca="1" si="132"/>
        <v>0</v>
      </c>
      <c r="BZ119" s="65">
        <f t="shared" ca="1" si="132"/>
        <v>0</v>
      </c>
      <c r="CA119" s="65">
        <f t="shared" ca="1" si="132"/>
        <v>0</v>
      </c>
      <c r="CB119" s="65">
        <f t="shared" ca="1" si="132"/>
        <v>0</v>
      </c>
      <c r="CC119" s="65">
        <f t="shared" ca="1" si="132"/>
        <v>0</v>
      </c>
      <c r="CD119" s="65">
        <f t="shared" ca="1" si="132"/>
        <v>0</v>
      </c>
      <c r="CE119" s="65">
        <f t="shared" ca="1" si="132"/>
        <v>1000000</v>
      </c>
      <c r="CF119" s="65">
        <f t="shared" ca="1" si="132"/>
        <v>0</v>
      </c>
    </row>
    <row r="120" spans="2:84" s="53" customFormat="1" ht="12" x14ac:dyDescent="0.25">
      <c r="B120" s="50">
        <f>ROW()</f>
        <v>120</v>
      </c>
      <c r="O120" s="56"/>
      <c r="P120" s="57"/>
      <c r="Q120" s="58"/>
      <c r="U120" s="62"/>
      <c r="W120" s="61"/>
      <c r="X120" s="65">
        <f t="shared" ca="1" si="131"/>
        <v>0</v>
      </c>
      <c r="Y120" s="65">
        <f t="shared" ca="1" si="129"/>
        <v>0</v>
      </c>
      <c r="Z120" s="65">
        <f t="shared" ca="1" si="129"/>
        <v>0</v>
      </c>
      <c r="AA120" s="65">
        <f t="shared" ca="1" si="129"/>
        <v>0</v>
      </c>
      <c r="AB120" s="65">
        <f t="shared" ca="1" si="129"/>
        <v>0</v>
      </c>
      <c r="AC120" s="65">
        <f t="shared" ca="1" si="129"/>
        <v>0</v>
      </c>
      <c r="AD120" s="65">
        <f t="shared" ca="1" si="129"/>
        <v>0</v>
      </c>
      <c r="AE120" s="65">
        <f t="shared" ca="1" si="129"/>
        <v>0</v>
      </c>
      <c r="AF120" s="65">
        <f t="shared" ca="1" si="129"/>
        <v>0</v>
      </c>
      <c r="AG120" s="65">
        <f t="shared" ca="1" si="129"/>
        <v>0</v>
      </c>
      <c r="AH120" s="65">
        <f t="shared" ca="1" si="129"/>
        <v>0</v>
      </c>
      <c r="AI120" s="65">
        <f t="shared" ca="1" si="129"/>
        <v>0</v>
      </c>
      <c r="AJ120" s="65">
        <f t="shared" ca="1" si="132"/>
        <v>0</v>
      </c>
      <c r="AK120" s="65">
        <f t="shared" ca="1" si="132"/>
        <v>0</v>
      </c>
      <c r="AL120" s="65">
        <f t="shared" ca="1" si="132"/>
        <v>0</v>
      </c>
      <c r="AM120" s="65">
        <f t="shared" ca="1" si="132"/>
        <v>0</v>
      </c>
      <c r="AN120" s="65">
        <f t="shared" ca="1" si="132"/>
        <v>0</v>
      </c>
      <c r="AO120" s="65">
        <f t="shared" ca="1" si="132"/>
        <v>0</v>
      </c>
      <c r="AP120" s="65">
        <f t="shared" ca="1" si="132"/>
        <v>0</v>
      </c>
      <c r="AQ120" s="65">
        <f t="shared" ca="1" si="132"/>
        <v>0</v>
      </c>
      <c r="AR120" s="65">
        <f t="shared" ca="1" si="132"/>
        <v>0</v>
      </c>
      <c r="AS120" s="65">
        <f t="shared" ca="1" si="132"/>
        <v>0</v>
      </c>
      <c r="AT120" s="65">
        <f t="shared" ca="1" si="132"/>
        <v>0</v>
      </c>
      <c r="AU120" s="65">
        <f t="shared" ca="1" si="132"/>
        <v>0</v>
      </c>
      <c r="AV120" s="65">
        <f t="shared" ca="1" si="132"/>
        <v>0</v>
      </c>
      <c r="AW120" s="65">
        <f t="shared" ca="1" si="132"/>
        <v>0</v>
      </c>
      <c r="AX120" s="65">
        <f t="shared" ca="1" si="132"/>
        <v>0</v>
      </c>
      <c r="AY120" s="65">
        <f t="shared" ca="1" si="132"/>
        <v>0</v>
      </c>
      <c r="AZ120" s="65">
        <f t="shared" ca="1" si="132"/>
        <v>0</v>
      </c>
      <c r="BA120" s="65">
        <f t="shared" ca="1" si="132"/>
        <v>0</v>
      </c>
      <c r="BB120" s="65">
        <f t="shared" ca="1" si="132"/>
        <v>0</v>
      </c>
      <c r="BC120" s="65">
        <f t="shared" ca="1" si="132"/>
        <v>0</v>
      </c>
      <c r="BD120" s="65">
        <f t="shared" ca="1" si="132"/>
        <v>0</v>
      </c>
      <c r="BE120" s="65">
        <f t="shared" ca="1" si="132"/>
        <v>0</v>
      </c>
      <c r="BF120" s="65">
        <f t="shared" ca="1" si="132"/>
        <v>0</v>
      </c>
      <c r="BG120" s="65">
        <f t="shared" ca="1" si="132"/>
        <v>0</v>
      </c>
      <c r="BH120" s="65">
        <f t="shared" ca="1" si="132"/>
        <v>0</v>
      </c>
      <c r="BI120" s="65">
        <f t="shared" ca="1" si="132"/>
        <v>0</v>
      </c>
      <c r="BJ120" s="65">
        <f t="shared" ca="1" si="132"/>
        <v>0</v>
      </c>
      <c r="BK120" s="65">
        <f t="shared" ca="1" si="132"/>
        <v>0</v>
      </c>
      <c r="BL120" s="65">
        <f t="shared" ca="1" si="132"/>
        <v>0</v>
      </c>
      <c r="BM120" s="65">
        <f t="shared" ca="1" si="132"/>
        <v>0</v>
      </c>
      <c r="BN120" s="65">
        <f t="shared" ca="1" si="132"/>
        <v>0</v>
      </c>
      <c r="BO120" s="65">
        <f t="shared" ca="1" si="132"/>
        <v>0</v>
      </c>
      <c r="BP120" s="65">
        <f t="shared" ca="1" si="132"/>
        <v>0</v>
      </c>
      <c r="BQ120" s="65">
        <f t="shared" ca="1" si="132"/>
        <v>0</v>
      </c>
      <c r="BR120" s="65">
        <f t="shared" ca="1" si="132"/>
        <v>0</v>
      </c>
      <c r="BS120" s="65">
        <f t="shared" ca="1" si="132"/>
        <v>0</v>
      </c>
      <c r="BT120" s="65">
        <f t="shared" ca="1" si="132"/>
        <v>0</v>
      </c>
      <c r="BU120" s="65">
        <f t="shared" ca="1" si="132"/>
        <v>0</v>
      </c>
      <c r="BV120" s="65">
        <f t="shared" ca="1" si="132"/>
        <v>0</v>
      </c>
      <c r="BW120" s="65">
        <f t="shared" ca="1" si="132"/>
        <v>0</v>
      </c>
      <c r="BX120" s="65">
        <f t="shared" ca="1" si="132"/>
        <v>0</v>
      </c>
      <c r="BY120" s="65">
        <f t="shared" ca="1" si="132"/>
        <v>0</v>
      </c>
      <c r="BZ120" s="65">
        <f t="shared" ca="1" si="132"/>
        <v>0</v>
      </c>
      <c r="CA120" s="65">
        <f t="shared" ca="1" si="132"/>
        <v>0</v>
      </c>
      <c r="CB120" s="65">
        <f t="shared" ca="1" si="132"/>
        <v>0</v>
      </c>
      <c r="CC120" s="65">
        <f t="shared" ca="1" si="132"/>
        <v>1000000</v>
      </c>
      <c r="CD120" s="65">
        <f t="shared" ca="1" si="132"/>
        <v>1000000</v>
      </c>
      <c r="CE120" s="65">
        <f t="shared" ca="1" si="132"/>
        <v>1000000</v>
      </c>
      <c r="CF120" s="65">
        <f t="shared" ca="1" si="132"/>
        <v>0</v>
      </c>
    </row>
    <row r="121" spans="2:84" s="53" customFormat="1" ht="12" x14ac:dyDescent="0.25">
      <c r="B121" s="50">
        <f>ROW()</f>
        <v>121</v>
      </c>
      <c r="O121" s="56"/>
      <c r="P121" s="57"/>
      <c r="Q121" s="58"/>
      <c r="U121" s="62"/>
      <c r="W121" s="61"/>
      <c r="X121" s="65">
        <f t="shared" ca="1" si="131"/>
        <v>0</v>
      </c>
      <c r="Y121" s="65">
        <f t="shared" ca="1" si="129"/>
        <v>0</v>
      </c>
      <c r="Z121" s="65">
        <f t="shared" ca="1" si="129"/>
        <v>0</v>
      </c>
      <c r="AA121" s="65">
        <f t="shared" ca="1" si="129"/>
        <v>0</v>
      </c>
      <c r="AB121" s="65">
        <f t="shared" ca="1" si="129"/>
        <v>0</v>
      </c>
      <c r="AC121" s="65">
        <f t="shared" ca="1" si="129"/>
        <v>0</v>
      </c>
      <c r="AD121" s="65">
        <f t="shared" ca="1" si="129"/>
        <v>0</v>
      </c>
      <c r="AE121" s="65">
        <f t="shared" ca="1" si="129"/>
        <v>0</v>
      </c>
      <c r="AF121" s="65">
        <f t="shared" ca="1" si="129"/>
        <v>0</v>
      </c>
      <c r="AG121" s="65">
        <f t="shared" ca="1" si="129"/>
        <v>0</v>
      </c>
      <c r="AH121" s="65">
        <f t="shared" ca="1" si="129"/>
        <v>0</v>
      </c>
      <c r="AI121" s="65">
        <f t="shared" ca="1" si="129"/>
        <v>0</v>
      </c>
      <c r="AJ121" s="65">
        <f t="shared" ca="1" si="132"/>
        <v>0</v>
      </c>
      <c r="AK121" s="65">
        <f t="shared" ca="1" si="132"/>
        <v>0</v>
      </c>
      <c r="AL121" s="65">
        <f t="shared" ca="1" si="132"/>
        <v>0</v>
      </c>
      <c r="AM121" s="65">
        <f t="shared" ca="1" si="132"/>
        <v>0</v>
      </c>
      <c r="AN121" s="65">
        <f t="shared" ca="1" si="132"/>
        <v>0</v>
      </c>
      <c r="AO121" s="65">
        <f t="shared" ca="1" si="132"/>
        <v>0</v>
      </c>
      <c r="AP121" s="65">
        <f t="shared" ca="1" si="132"/>
        <v>0</v>
      </c>
      <c r="AQ121" s="65">
        <f t="shared" ca="1" si="132"/>
        <v>0</v>
      </c>
      <c r="AR121" s="65">
        <f t="shared" ca="1" si="132"/>
        <v>0</v>
      </c>
      <c r="AS121" s="65">
        <f t="shared" ca="1" si="132"/>
        <v>0</v>
      </c>
      <c r="AT121" s="65">
        <f t="shared" ca="1" si="132"/>
        <v>0</v>
      </c>
      <c r="AU121" s="65">
        <f t="shared" ca="1" si="132"/>
        <v>0</v>
      </c>
      <c r="AV121" s="65">
        <f t="shared" ca="1" si="132"/>
        <v>0</v>
      </c>
      <c r="AW121" s="65">
        <f t="shared" ca="1" si="132"/>
        <v>0</v>
      </c>
      <c r="AX121" s="65">
        <f t="shared" ca="1" si="132"/>
        <v>0</v>
      </c>
      <c r="AY121" s="65">
        <f t="shared" ca="1" si="132"/>
        <v>0</v>
      </c>
      <c r="AZ121" s="65">
        <f t="shared" ca="1" si="132"/>
        <v>0</v>
      </c>
      <c r="BA121" s="65">
        <f t="shared" ca="1" si="132"/>
        <v>0</v>
      </c>
      <c r="BB121" s="65">
        <f t="shared" ca="1" si="132"/>
        <v>0</v>
      </c>
      <c r="BC121" s="65">
        <f t="shared" ca="1" si="132"/>
        <v>0</v>
      </c>
      <c r="BD121" s="65">
        <f t="shared" ref="AJ121:CF126" ca="1" si="133">SUMIFS(INDIRECT("Prcsses!"&amp;ADDRESS($B121,$X$2)&amp;":"&amp;ADDRESS($B121,$X$2-1+$P$8)),INDIRECT("Prcsses!"&amp;ADDRESS($B$8,$X$2)&amp;":"&amp;ADDRESS($B$8,$X$2-1+$P$8)),BD$8)</f>
        <v>0</v>
      </c>
      <c r="BE121" s="65">
        <f t="shared" ca="1" si="133"/>
        <v>0</v>
      </c>
      <c r="BF121" s="65">
        <f t="shared" ca="1" si="133"/>
        <v>0</v>
      </c>
      <c r="BG121" s="65">
        <f t="shared" ca="1" si="133"/>
        <v>0</v>
      </c>
      <c r="BH121" s="65">
        <f t="shared" ca="1" si="133"/>
        <v>0</v>
      </c>
      <c r="BI121" s="65">
        <f t="shared" ca="1" si="133"/>
        <v>0</v>
      </c>
      <c r="BJ121" s="65">
        <f t="shared" ca="1" si="133"/>
        <v>0</v>
      </c>
      <c r="BK121" s="65">
        <f t="shared" ca="1" si="133"/>
        <v>0</v>
      </c>
      <c r="BL121" s="65">
        <f t="shared" ca="1" si="133"/>
        <v>0</v>
      </c>
      <c r="BM121" s="65">
        <f t="shared" ca="1" si="133"/>
        <v>0</v>
      </c>
      <c r="BN121" s="65">
        <f t="shared" ca="1" si="133"/>
        <v>0</v>
      </c>
      <c r="BO121" s="65">
        <f t="shared" ca="1" si="133"/>
        <v>0</v>
      </c>
      <c r="BP121" s="65">
        <f t="shared" ca="1" si="133"/>
        <v>0</v>
      </c>
      <c r="BQ121" s="65">
        <f t="shared" ca="1" si="133"/>
        <v>0</v>
      </c>
      <c r="BR121" s="65">
        <f t="shared" ca="1" si="133"/>
        <v>0</v>
      </c>
      <c r="BS121" s="65">
        <f t="shared" ca="1" si="133"/>
        <v>0</v>
      </c>
      <c r="BT121" s="65">
        <f t="shared" ca="1" si="133"/>
        <v>0</v>
      </c>
      <c r="BU121" s="65">
        <f t="shared" ca="1" si="133"/>
        <v>0</v>
      </c>
      <c r="BV121" s="65">
        <f t="shared" ca="1" si="133"/>
        <v>0</v>
      </c>
      <c r="BW121" s="65">
        <f t="shared" ca="1" si="133"/>
        <v>0</v>
      </c>
      <c r="BX121" s="65">
        <f t="shared" ca="1" si="133"/>
        <v>0</v>
      </c>
      <c r="BY121" s="65">
        <f t="shared" ca="1" si="133"/>
        <v>0</v>
      </c>
      <c r="BZ121" s="65">
        <f t="shared" ca="1" si="133"/>
        <v>0</v>
      </c>
      <c r="CA121" s="65">
        <f t="shared" ca="1" si="133"/>
        <v>0</v>
      </c>
      <c r="CB121" s="65">
        <f t="shared" ca="1" si="133"/>
        <v>0</v>
      </c>
      <c r="CC121" s="65">
        <f t="shared" ca="1" si="133"/>
        <v>0</v>
      </c>
      <c r="CD121" s="65">
        <f t="shared" ca="1" si="133"/>
        <v>5000000</v>
      </c>
      <c r="CE121" s="65">
        <f t="shared" ca="1" si="133"/>
        <v>15000000</v>
      </c>
      <c r="CF121" s="65">
        <f t="shared" ca="1" si="133"/>
        <v>0</v>
      </c>
    </row>
    <row r="122" spans="2:84" s="53" customFormat="1" ht="12" x14ac:dyDescent="0.25">
      <c r="B122" s="50">
        <f>ROW()</f>
        <v>122</v>
      </c>
      <c r="O122" s="56"/>
      <c r="P122" s="57"/>
      <c r="Q122" s="58"/>
      <c r="U122" s="62"/>
      <c r="W122" s="61"/>
      <c r="X122" s="65">
        <f t="shared" ca="1" si="131"/>
        <v>0</v>
      </c>
      <c r="Y122" s="65">
        <f t="shared" ca="1" si="129"/>
        <v>0</v>
      </c>
      <c r="Z122" s="65">
        <f t="shared" ca="1" si="129"/>
        <v>0</v>
      </c>
      <c r="AA122" s="65">
        <f t="shared" ca="1" si="129"/>
        <v>0</v>
      </c>
      <c r="AB122" s="65">
        <f t="shared" ca="1" si="129"/>
        <v>0</v>
      </c>
      <c r="AC122" s="65">
        <f t="shared" ca="1" si="129"/>
        <v>0</v>
      </c>
      <c r="AD122" s="65">
        <f t="shared" ca="1" si="129"/>
        <v>0</v>
      </c>
      <c r="AE122" s="65">
        <f t="shared" ca="1" si="129"/>
        <v>0</v>
      </c>
      <c r="AF122" s="65">
        <f t="shared" ca="1" si="129"/>
        <v>0</v>
      </c>
      <c r="AG122" s="65">
        <f t="shared" ca="1" si="129"/>
        <v>0</v>
      </c>
      <c r="AH122" s="65">
        <f t="shared" ca="1" si="129"/>
        <v>0</v>
      </c>
      <c r="AI122" s="65">
        <f t="shared" ca="1" si="129"/>
        <v>0</v>
      </c>
      <c r="AJ122" s="65">
        <f t="shared" ca="1" si="133"/>
        <v>0</v>
      </c>
      <c r="AK122" s="65">
        <f t="shared" ca="1" si="133"/>
        <v>0</v>
      </c>
      <c r="AL122" s="65">
        <f t="shared" ca="1" si="133"/>
        <v>0</v>
      </c>
      <c r="AM122" s="65">
        <f t="shared" ca="1" si="133"/>
        <v>0</v>
      </c>
      <c r="AN122" s="65">
        <f t="shared" ca="1" si="133"/>
        <v>0</v>
      </c>
      <c r="AO122" s="65">
        <f t="shared" ca="1" si="133"/>
        <v>0</v>
      </c>
      <c r="AP122" s="65">
        <f t="shared" ca="1" si="133"/>
        <v>0</v>
      </c>
      <c r="AQ122" s="65">
        <f t="shared" ca="1" si="133"/>
        <v>0</v>
      </c>
      <c r="AR122" s="65">
        <f t="shared" ca="1" si="133"/>
        <v>0</v>
      </c>
      <c r="AS122" s="65">
        <f t="shared" ca="1" si="133"/>
        <v>0</v>
      </c>
      <c r="AT122" s="65">
        <f t="shared" ca="1" si="133"/>
        <v>0</v>
      </c>
      <c r="AU122" s="65">
        <f t="shared" ca="1" si="133"/>
        <v>0</v>
      </c>
      <c r="AV122" s="65">
        <f t="shared" ca="1" si="133"/>
        <v>0</v>
      </c>
      <c r="AW122" s="65">
        <f t="shared" ca="1" si="133"/>
        <v>0</v>
      </c>
      <c r="AX122" s="65">
        <f t="shared" ca="1" si="133"/>
        <v>0</v>
      </c>
      <c r="AY122" s="65">
        <f t="shared" ca="1" si="133"/>
        <v>0</v>
      </c>
      <c r="AZ122" s="65">
        <f t="shared" ca="1" si="133"/>
        <v>0</v>
      </c>
      <c r="BA122" s="65">
        <f t="shared" ca="1" si="133"/>
        <v>0</v>
      </c>
      <c r="BB122" s="65">
        <f t="shared" ca="1" si="133"/>
        <v>0</v>
      </c>
      <c r="BC122" s="65">
        <f t="shared" ca="1" si="133"/>
        <v>0</v>
      </c>
      <c r="BD122" s="65">
        <f t="shared" ca="1" si="133"/>
        <v>0</v>
      </c>
      <c r="BE122" s="65">
        <f t="shared" ca="1" si="133"/>
        <v>0</v>
      </c>
      <c r="BF122" s="65">
        <f t="shared" ca="1" si="133"/>
        <v>0</v>
      </c>
      <c r="BG122" s="65">
        <f t="shared" ca="1" si="133"/>
        <v>0</v>
      </c>
      <c r="BH122" s="65">
        <f t="shared" ca="1" si="133"/>
        <v>0</v>
      </c>
      <c r="BI122" s="65">
        <f t="shared" ca="1" si="133"/>
        <v>0</v>
      </c>
      <c r="BJ122" s="65">
        <f t="shared" ca="1" si="133"/>
        <v>0</v>
      </c>
      <c r="BK122" s="65">
        <f t="shared" ca="1" si="133"/>
        <v>0</v>
      </c>
      <c r="BL122" s="65">
        <f t="shared" ca="1" si="133"/>
        <v>0</v>
      </c>
      <c r="BM122" s="65">
        <f t="shared" ca="1" si="133"/>
        <v>0</v>
      </c>
      <c r="BN122" s="65">
        <f t="shared" ca="1" si="133"/>
        <v>0</v>
      </c>
      <c r="BO122" s="65">
        <f t="shared" ca="1" si="133"/>
        <v>0</v>
      </c>
      <c r="BP122" s="65">
        <f t="shared" ca="1" si="133"/>
        <v>0</v>
      </c>
      <c r="BQ122" s="65">
        <f t="shared" ca="1" si="133"/>
        <v>0</v>
      </c>
      <c r="BR122" s="65">
        <f t="shared" ca="1" si="133"/>
        <v>0</v>
      </c>
      <c r="BS122" s="65">
        <f t="shared" ca="1" si="133"/>
        <v>0</v>
      </c>
      <c r="BT122" s="65">
        <f t="shared" ca="1" si="133"/>
        <v>0</v>
      </c>
      <c r="BU122" s="65">
        <f t="shared" ca="1" si="133"/>
        <v>0</v>
      </c>
      <c r="BV122" s="65">
        <f t="shared" ca="1" si="133"/>
        <v>0</v>
      </c>
      <c r="BW122" s="65">
        <f t="shared" ca="1" si="133"/>
        <v>0</v>
      </c>
      <c r="BX122" s="65">
        <f t="shared" ca="1" si="133"/>
        <v>0</v>
      </c>
      <c r="BY122" s="65">
        <f t="shared" ca="1" si="133"/>
        <v>0</v>
      </c>
      <c r="BZ122" s="65">
        <f t="shared" ca="1" si="133"/>
        <v>0</v>
      </c>
      <c r="CA122" s="65">
        <f t="shared" ca="1" si="133"/>
        <v>0</v>
      </c>
      <c r="CB122" s="65">
        <f t="shared" ca="1" si="133"/>
        <v>0</v>
      </c>
      <c r="CC122" s="65">
        <f t="shared" ca="1" si="133"/>
        <v>3000000</v>
      </c>
      <c r="CD122" s="65">
        <f t="shared" ca="1" si="133"/>
        <v>1000000</v>
      </c>
      <c r="CE122" s="65">
        <f t="shared" ca="1" si="133"/>
        <v>0</v>
      </c>
      <c r="CF122" s="65">
        <f t="shared" ca="1" si="133"/>
        <v>0</v>
      </c>
    </row>
    <row r="123" spans="2:84" s="53" customFormat="1" ht="12" x14ac:dyDescent="0.25">
      <c r="B123" s="50">
        <f>ROW()</f>
        <v>123</v>
      </c>
      <c r="O123" s="56"/>
      <c r="P123" s="57"/>
      <c r="Q123" s="58"/>
      <c r="U123" s="62"/>
      <c r="W123" s="61"/>
      <c r="X123" s="65">
        <f t="shared" ca="1" si="131"/>
        <v>0</v>
      </c>
      <c r="Y123" s="65">
        <f t="shared" ca="1" si="129"/>
        <v>0</v>
      </c>
      <c r="Z123" s="65">
        <f t="shared" ca="1" si="129"/>
        <v>0</v>
      </c>
      <c r="AA123" s="65">
        <f t="shared" ca="1" si="129"/>
        <v>0</v>
      </c>
      <c r="AB123" s="65">
        <f t="shared" ca="1" si="129"/>
        <v>0</v>
      </c>
      <c r="AC123" s="65">
        <f t="shared" ca="1" si="129"/>
        <v>0</v>
      </c>
      <c r="AD123" s="65">
        <f t="shared" ca="1" si="129"/>
        <v>0</v>
      </c>
      <c r="AE123" s="65">
        <f t="shared" ca="1" si="129"/>
        <v>0</v>
      </c>
      <c r="AF123" s="65">
        <f t="shared" ca="1" si="129"/>
        <v>0</v>
      </c>
      <c r="AG123" s="65">
        <f t="shared" ca="1" si="129"/>
        <v>0</v>
      </c>
      <c r="AH123" s="65">
        <f t="shared" ca="1" si="129"/>
        <v>0</v>
      </c>
      <c r="AI123" s="65">
        <f t="shared" ca="1" si="129"/>
        <v>0</v>
      </c>
      <c r="AJ123" s="65">
        <f t="shared" ca="1" si="133"/>
        <v>0</v>
      </c>
      <c r="AK123" s="65">
        <f t="shared" ca="1" si="133"/>
        <v>0</v>
      </c>
      <c r="AL123" s="65">
        <f t="shared" ca="1" si="133"/>
        <v>0</v>
      </c>
      <c r="AM123" s="65">
        <f t="shared" ca="1" si="133"/>
        <v>0</v>
      </c>
      <c r="AN123" s="65">
        <f t="shared" ca="1" si="133"/>
        <v>0</v>
      </c>
      <c r="AO123" s="65">
        <f t="shared" ca="1" si="133"/>
        <v>0</v>
      </c>
      <c r="AP123" s="65">
        <f t="shared" ca="1" si="133"/>
        <v>0</v>
      </c>
      <c r="AQ123" s="65">
        <f t="shared" ca="1" si="133"/>
        <v>0</v>
      </c>
      <c r="AR123" s="65">
        <f t="shared" ca="1" si="133"/>
        <v>0</v>
      </c>
      <c r="AS123" s="65">
        <f t="shared" ca="1" si="133"/>
        <v>0</v>
      </c>
      <c r="AT123" s="65">
        <f t="shared" ca="1" si="133"/>
        <v>0</v>
      </c>
      <c r="AU123" s="65">
        <f t="shared" ca="1" si="133"/>
        <v>0</v>
      </c>
      <c r="AV123" s="65">
        <f t="shared" ca="1" si="133"/>
        <v>0</v>
      </c>
      <c r="AW123" s="65">
        <f t="shared" ca="1" si="133"/>
        <v>0</v>
      </c>
      <c r="AX123" s="65">
        <f t="shared" ca="1" si="133"/>
        <v>0</v>
      </c>
      <c r="AY123" s="65">
        <f t="shared" ca="1" si="133"/>
        <v>0</v>
      </c>
      <c r="AZ123" s="65">
        <f t="shared" ca="1" si="133"/>
        <v>0</v>
      </c>
      <c r="BA123" s="65">
        <f t="shared" ca="1" si="133"/>
        <v>0</v>
      </c>
      <c r="BB123" s="65">
        <f t="shared" ca="1" si="133"/>
        <v>0</v>
      </c>
      <c r="BC123" s="65">
        <f t="shared" ca="1" si="133"/>
        <v>0</v>
      </c>
      <c r="BD123" s="65">
        <f t="shared" ca="1" si="133"/>
        <v>0</v>
      </c>
      <c r="BE123" s="65">
        <f t="shared" ca="1" si="133"/>
        <v>0</v>
      </c>
      <c r="BF123" s="65">
        <f t="shared" ca="1" si="133"/>
        <v>0</v>
      </c>
      <c r="BG123" s="65">
        <f t="shared" ca="1" si="133"/>
        <v>0</v>
      </c>
      <c r="BH123" s="65">
        <f t="shared" ca="1" si="133"/>
        <v>0</v>
      </c>
      <c r="BI123" s="65">
        <f t="shared" ca="1" si="133"/>
        <v>0</v>
      </c>
      <c r="BJ123" s="65">
        <f t="shared" ca="1" si="133"/>
        <v>0</v>
      </c>
      <c r="BK123" s="65">
        <f t="shared" ca="1" si="133"/>
        <v>0</v>
      </c>
      <c r="BL123" s="65">
        <f t="shared" ca="1" si="133"/>
        <v>0</v>
      </c>
      <c r="BM123" s="65">
        <f t="shared" ca="1" si="133"/>
        <v>0</v>
      </c>
      <c r="BN123" s="65">
        <f t="shared" ca="1" si="133"/>
        <v>0</v>
      </c>
      <c r="BO123" s="65">
        <f t="shared" ca="1" si="133"/>
        <v>0</v>
      </c>
      <c r="BP123" s="65">
        <f t="shared" ca="1" si="133"/>
        <v>0</v>
      </c>
      <c r="BQ123" s="65">
        <f t="shared" ca="1" si="133"/>
        <v>0</v>
      </c>
      <c r="BR123" s="65">
        <f t="shared" ca="1" si="133"/>
        <v>0</v>
      </c>
      <c r="BS123" s="65">
        <f t="shared" ca="1" si="133"/>
        <v>0</v>
      </c>
      <c r="BT123" s="65">
        <f t="shared" ca="1" si="133"/>
        <v>0</v>
      </c>
      <c r="BU123" s="65">
        <f t="shared" ca="1" si="133"/>
        <v>0</v>
      </c>
      <c r="BV123" s="65">
        <f t="shared" ca="1" si="133"/>
        <v>0</v>
      </c>
      <c r="BW123" s="65">
        <f t="shared" ca="1" si="133"/>
        <v>0</v>
      </c>
      <c r="BX123" s="65">
        <f t="shared" ca="1" si="133"/>
        <v>0</v>
      </c>
      <c r="BY123" s="65">
        <f t="shared" ca="1" si="133"/>
        <v>0</v>
      </c>
      <c r="BZ123" s="65">
        <f t="shared" ca="1" si="133"/>
        <v>0</v>
      </c>
      <c r="CA123" s="65">
        <f t="shared" ca="1" si="133"/>
        <v>0</v>
      </c>
      <c r="CB123" s="65">
        <f t="shared" ca="1" si="133"/>
        <v>0</v>
      </c>
      <c r="CC123" s="65">
        <f t="shared" ca="1" si="133"/>
        <v>500000</v>
      </c>
      <c r="CD123" s="65">
        <f t="shared" ca="1" si="133"/>
        <v>0</v>
      </c>
      <c r="CE123" s="65">
        <f t="shared" ca="1" si="133"/>
        <v>0</v>
      </c>
      <c r="CF123" s="65">
        <f t="shared" ca="1" si="133"/>
        <v>0</v>
      </c>
    </row>
    <row r="124" spans="2:84" s="53" customFormat="1" ht="12" x14ac:dyDescent="0.25">
      <c r="B124" s="50">
        <f>ROW()</f>
        <v>124</v>
      </c>
      <c r="O124" s="56"/>
      <c r="P124" s="57"/>
      <c r="Q124" s="58"/>
      <c r="U124" s="62"/>
      <c r="W124" s="61"/>
      <c r="X124" s="65">
        <f t="shared" ca="1" si="131"/>
        <v>0</v>
      </c>
      <c r="Y124" s="65">
        <f t="shared" ca="1" si="129"/>
        <v>0</v>
      </c>
      <c r="Z124" s="65">
        <f t="shared" ca="1" si="129"/>
        <v>0</v>
      </c>
      <c r="AA124" s="65">
        <f t="shared" ca="1" si="129"/>
        <v>0</v>
      </c>
      <c r="AB124" s="65">
        <f t="shared" ca="1" si="129"/>
        <v>0</v>
      </c>
      <c r="AC124" s="65">
        <f t="shared" ca="1" si="129"/>
        <v>0</v>
      </c>
      <c r="AD124" s="65">
        <f t="shared" ca="1" si="129"/>
        <v>0</v>
      </c>
      <c r="AE124" s="65">
        <f t="shared" ca="1" si="129"/>
        <v>0</v>
      </c>
      <c r="AF124" s="65">
        <f t="shared" ca="1" si="129"/>
        <v>0</v>
      </c>
      <c r="AG124" s="65">
        <f t="shared" ca="1" si="129"/>
        <v>0</v>
      </c>
      <c r="AH124" s="65">
        <f t="shared" ca="1" si="129"/>
        <v>0</v>
      </c>
      <c r="AI124" s="65">
        <f t="shared" ca="1" si="129"/>
        <v>0</v>
      </c>
      <c r="AJ124" s="65">
        <f t="shared" ca="1" si="133"/>
        <v>0</v>
      </c>
      <c r="AK124" s="65">
        <f t="shared" ca="1" si="133"/>
        <v>0</v>
      </c>
      <c r="AL124" s="65">
        <f t="shared" ca="1" si="133"/>
        <v>0</v>
      </c>
      <c r="AM124" s="65">
        <f t="shared" ca="1" si="133"/>
        <v>0</v>
      </c>
      <c r="AN124" s="65">
        <f t="shared" ca="1" si="133"/>
        <v>0</v>
      </c>
      <c r="AO124" s="65">
        <f t="shared" ca="1" si="133"/>
        <v>0</v>
      </c>
      <c r="AP124" s="65">
        <f t="shared" ca="1" si="133"/>
        <v>0</v>
      </c>
      <c r="AQ124" s="65">
        <f t="shared" ca="1" si="133"/>
        <v>0</v>
      </c>
      <c r="AR124" s="65">
        <f t="shared" ca="1" si="133"/>
        <v>0</v>
      </c>
      <c r="AS124" s="65">
        <f t="shared" ca="1" si="133"/>
        <v>0</v>
      </c>
      <c r="AT124" s="65">
        <f t="shared" ca="1" si="133"/>
        <v>0</v>
      </c>
      <c r="AU124" s="65">
        <f t="shared" ca="1" si="133"/>
        <v>0</v>
      </c>
      <c r="AV124" s="65">
        <f t="shared" ca="1" si="133"/>
        <v>0</v>
      </c>
      <c r="AW124" s="65">
        <f t="shared" ca="1" si="133"/>
        <v>0</v>
      </c>
      <c r="AX124" s="65">
        <f t="shared" ca="1" si="133"/>
        <v>0</v>
      </c>
      <c r="AY124" s="65">
        <f t="shared" ca="1" si="133"/>
        <v>0</v>
      </c>
      <c r="AZ124" s="65">
        <f t="shared" ca="1" si="133"/>
        <v>0</v>
      </c>
      <c r="BA124" s="65">
        <f t="shared" ca="1" si="133"/>
        <v>0</v>
      </c>
      <c r="BB124" s="65">
        <f t="shared" ca="1" si="133"/>
        <v>0</v>
      </c>
      <c r="BC124" s="65">
        <f t="shared" ca="1" si="133"/>
        <v>0</v>
      </c>
      <c r="BD124" s="65">
        <f t="shared" ca="1" si="133"/>
        <v>0</v>
      </c>
      <c r="BE124" s="65">
        <f t="shared" ca="1" si="133"/>
        <v>0</v>
      </c>
      <c r="BF124" s="65">
        <f t="shared" ca="1" si="133"/>
        <v>0</v>
      </c>
      <c r="BG124" s="65">
        <f t="shared" ca="1" si="133"/>
        <v>0</v>
      </c>
      <c r="BH124" s="65">
        <f t="shared" ca="1" si="133"/>
        <v>0</v>
      </c>
      <c r="BI124" s="65">
        <f t="shared" ca="1" si="133"/>
        <v>0</v>
      </c>
      <c r="BJ124" s="65">
        <f t="shared" ca="1" si="133"/>
        <v>0</v>
      </c>
      <c r="BK124" s="65">
        <f t="shared" ca="1" si="133"/>
        <v>0</v>
      </c>
      <c r="BL124" s="65">
        <f t="shared" ca="1" si="133"/>
        <v>0</v>
      </c>
      <c r="BM124" s="65">
        <f t="shared" ca="1" si="133"/>
        <v>0</v>
      </c>
      <c r="BN124" s="65">
        <f t="shared" ca="1" si="133"/>
        <v>0</v>
      </c>
      <c r="BO124" s="65">
        <f t="shared" ca="1" si="133"/>
        <v>0</v>
      </c>
      <c r="BP124" s="65">
        <f t="shared" ca="1" si="133"/>
        <v>0</v>
      </c>
      <c r="BQ124" s="65">
        <f t="shared" ca="1" si="133"/>
        <v>0</v>
      </c>
      <c r="BR124" s="65">
        <f t="shared" ca="1" si="133"/>
        <v>0</v>
      </c>
      <c r="BS124" s="65">
        <f t="shared" ca="1" si="133"/>
        <v>0</v>
      </c>
      <c r="BT124" s="65">
        <f t="shared" ca="1" si="133"/>
        <v>0</v>
      </c>
      <c r="BU124" s="65">
        <f t="shared" ca="1" si="133"/>
        <v>0</v>
      </c>
      <c r="BV124" s="65">
        <f t="shared" ca="1" si="133"/>
        <v>0</v>
      </c>
      <c r="BW124" s="65">
        <f t="shared" ca="1" si="133"/>
        <v>0</v>
      </c>
      <c r="BX124" s="65">
        <f t="shared" ca="1" si="133"/>
        <v>0</v>
      </c>
      <c r="BY124" s="65">
        <f t="shared" ca="1" si="133"/>
        <v>0</v>
      </c>
      <c r="BZ124" s="65">
        <f t="shared" ca="1" si="133"/>
        <v>0</v>
      </c>
      <c r="CA124" s="65">
        <f t="shared" ca="1" si="133"/>
        <v>0</v>
      </c>
      <c r="CB124" s="65">
        <f t="shared" ca="1" si="133"/>
        <v>0</v>
      </c>
      <c r="CC124" s="65">
        <f t="shared" ca="1" si="133"/>
        <v>0</v>
      </c>
      <c r="CD124" s="65">
        <f t="shared" ca="1" si="133"/>
        <v>0</v>
      </c>
      <c r="CE124" s="65">
        <f t="shared" ca="1" si="133"/>
        <v>0</v>
      </c>
      <c r="CF124" s="65">
        <f t="shared" ca="1" si="133"/>
        <v>0</v>
      </c>
    </row>
    <row r="125" spans="2:84" s="53" customFormat="1" ht="12" x14ac:dyDescent="0.25">
      <c r="B125" s="50">
        <f>ROW()</f>
        <v>125</v>
      </c>
      <c r="O125" s="56"/>
      <c r="P125" s="57"/>
      <c r="Q125" s="58"/>
      <c r="U125" s="62"/>
      <c r="W125" s="61"/>
      <c r="X125" s="65">
        <f t="shared" ca="1" si="131"/>
        <v>0</v>
      </c>
      <c r="Y125" s="65">
        <f t="shared" ca="1" si="129"/>
        <v>0</v>
      </c>
      <c r="Z125" s="65">
        <f t="shared" ca="1" si="129"/>
        <v>0</v>
      </c>
      <c r="AA125" s="65">
        <f t="shared" ca="1" si="129"/>
        <v>0</v>
      </c>
      <c r="AB125" s="65">
        <f t="shared" ca="1" si="129"/>
        <v>0</v>
      </c>
      <c r="AC125" s="65">
        <f t="shared" ca="1" si="129"/>
        <v>0</v>
      </c>
      <c r="AD125" s="65">
        <f t="shared" ca="1" si="129"/>
        <v>0</v>
      </c>
      <c r="AE125" s="65">
        <f t="shared" ca="1" si="129"/>
        <v>0</v>
      </c>
      <c r="AF125" s="65">
        <f t="shared" ca="1" si="129"/>
        <v>0</v>
      </c>
      <c r="AG125" s="65">
        <f t="shared" ca="1" si="129"/>
        <v>0</v>
      </c>
      <c r="AH125" s="65">
        <f t="shared" ca="1" si="129"/>
        <v>0</v>
      </c>
      <c r="AI125" s="65">
        <f t="shared" ca="1" si="129"/>
        <v>0</v>
      </c>
      <c r="AJ125" s="65">
        <f t="shared" ca="1" si="133"/>
        <v>0</v>
      </c>
      <c r="AK125" s="65">
        <f t="shared" ca="1" si="133"/>
        <v>0</v>
      </c>
      <c r="AL125" s="65">
        <f t="shared" ca="1" si="133"/>
        <v>0</v>
      </c>
      <c r="AM125" s="65">
        <f t="shared" ca="1" si="133"/>
        <v>0</v>
      </c>
      <c r="AN125" s="65">
        <f t="shared" ca="1" si="133"/>
        <v>0</v>
      </c>
      <c r="AO125" s="65">
        <f t="shared" ca="1" si="133"/>
        <v>0</v>
      </c>
      <c r="AP125" s="65">
        <f t="shared" ca="1" si="133"/>
        <v>0</v>
      </c>
      <c r="AQ125" s="65">
        <f t="shared" ca="1" si="133"/>
        <v>0</v>
      </c>
      <c r="AR125" s="65">
        <f t="shared" ca="1" si="133"/>
        <v>0</v>
      </c>
      <c r="AS125" s="65">
        <f t="shared" ca="1" si="133"/>
        <v>0</v>
      </c>
      <c r="AT125" s="65">
        <f t="shared" ca="1" si="133"/>
        <v>0</v>
      </c>
      <c r="AU125" s="65">
        <f t="shared" ca="1" si="133"/>
        <v>0</v>
      </c>
      <c r="AV125" s="65">
        <f t="shared" ca="1" si="133"/>
        <v>0</v>
      </c>
      <c r="AW125" s="65">
        <f t="shared" ca="1" si="133"/>
        <v>0</v>
      </c>
      <c r="AX125" s="65">
        <f t="shared" ca="1" si="133"/>
        <v>0</v>
      </c>
      <c r="AY125" s="65">
        <f t="shared" ca="1" si="133"/>
        <v>0</v>
      </c>
      <c r="AZ125" s="65">
        <f t="shared" ca="1" si="133"/>
        <v>0</v>
      </c>
      <c r="BA125" s="65">
        <f t="shared" ca="1" si="133"/>
        <v>0</v>
      </c>
      <c r="BB125" s="65">
        <f t="shared" ca="1" si="133"/>
        <v>0</v>
      </c>
      <c r="BC125" s="65">
        <f t="shared" ca="1" si="133"/>
        <v>0</v>
      </c>
      <c r="BD125" s="65">
        <f t="shared" ca="1" si="133"/>
        <v>0</v>
      </c>
      <c r="BE125" s="65">
        <f t="shared" ca="1" si="133"/>
        <v>0</v>
      </c>
      <c r="BF125" s="65">
        <f t="shared" ca="1" si="133"/>
        <v>0</v>
      </c>
      <c r="BG125" s="65">
        <f t="shared" ca="1" si="133"/>
        <v>0</v>
      </c>
      <c r="BH125" s="65">
        <f t="shared" ca="1" si="133"/>
        <v>0</v>
      </c>
      <c r="BI125" s="65">
        <f t="shared" ca="1" si="133"/>
        <v>0</v>
      </c>
      <c r="BJ125" s="65">
        <f t="shared" ca="1" si="133"/>
        <v>0</v>
      </c>
      <c r="BK125" s="65">
        <f t="shared" ca="1" si="133"/>
        <v>0</v>
      </c>
      <c r="BL125" s="65">
        <f t="shared" ca="1" si="133"/>
        <v>0</v>
      </c>
      <c r="BM125" s="65">
        <f t="shared" ca="1" si="133"/>
        <v>0</v>
      </c>
      <c r="BN125" s="65">
        <f t="shared" ca="1" si="133"/>
        <v>0</v>
      </c>
      <c r="BO125" s="65">
        <f t="shared" ca="1" si="133"/>
        <v>0</v>
      </c>
      <c r="BP125" s="65">
        <f t="shared" ca="1" si="133"/>
        <v>0</v>
      </c>
      <c r="BQ125" s="65">
        <f t="shared" ca="1" si="133"/>
        <v>0</v>
      </c>
      <c r="BR125" s="65">
        <f t="shared" ca="1" si="133"/>
        <v>0</v>
      </c>
      <c r="BS125" s="65">
        <f t="shared" ca="1" si="133"/>
        <v>0</v>
      </c>
      <c r="BT125" s="65">
        <f t="shared" ca="1" si="133"/>
        <v>0</v>
      </c>
      <c r="BU125" s="65">
        <f t="shared" ca="1" si="133"/>
        <v>0</v>
      </c>
      <c r="BV125" s="65">
        <f t="shared" ca="1" si="133"/>
        <v>0</v>
      </c>
      <c r="BW125" s="65">
        <f t="shared" ca="1" si="133"/>
        <v>0</v>
      </c>
      <c r="BX125" s="65">
        <f t="shared" ca="1" si="133"/>
        <v>0</v>
      </c>
      <c r="BY125" s="65">
        <f t="shared" ca="1" si="133"/>
        <v>0</v>
      </c>
      <c r="BZ125" s="65">
        <f t="shared" ca="1" si="133"/>
        <v>0</v>
      </c>
      <c r="CA125" s="65">
        <f t="shared" ca="1" si="133"/>
        <v>0</v>
      </c>
      <c r="CB125" s="65">
        <f t="shared" ca="1" si="133"/>
        <v>0</v>
      </c>
      <c r="CC125" s="65">
        <f t="shared" ca="1" si="133"/>
        <v>0</v>
      </c>
      <c r="CD125" s="65">
        <f t="shared" ca="1" si="133"/>
        <v>0</v>
      </c>
      <c r="CE125" s="65">
        <f t="shared" ca="1" si="133"/>
        <v>0</v>
      </c>
      <c r="CF125" s="65">
        <f t="shared" ca="1" si="133"/>
        <v>0</v>
      </c>
    </row>
    <row r="126" spans="2:84" s="53" customFormat="1" ht="12" x14ac:dyDescent="0.25">
      <c r="B126" s="50">
        <f>ROW()</f>
        <v>126</v>
      </c>
      <c r="O126" s="56"/>
      <c r="P126" s="57"/>
      <c r="Q126" s="58"/>
      <c r="U126" s="62"/>
      <c r="W126" s="61"/>
      <c r="X126" s="65">
        <f t="shared" ca="1" si="131"/>
        <v>0</v>
      </c>
      <c r="Y126" s="65">
        <f t="shared" ca="1" si="129"/>
        <v>0</v>
      </c>
      <c r="Z126" s="65">
        <f t="shared" ca="1" si="129"/>
        <v>0</v>
      </c>
      <c r="AA126" s="65">
        <f t="shared" ca="1" si="129"/>
        <v>0</v>
      </c>
      <c r="AB126" s="65">
        <f t="shared" ca="1" si="129"/>
        <v>0</v>
      </c>
      <c r="AC126" s="65">
        <f t="shared" ca="1" si="129"/>
        <v>0</v>
      </c>
      <c r="AD126" s="65">
        <f t="shared" ca="1" si="129"/>
        <v>0</v>
      </c>
      <c r="AE126" s="65">
        <f t="shared" ca="1" si="129"/>
        <v>0</v>
      </c>
      <c r="AF126" s="65">
        <f t="shared" ca="1" si="129"/>
        <v>0</v>
      </c>
      <c r="AG126" s="65">
        <f t="shared" ca="1" si="129"/>
        <v>0</v>
      </c>
      <c r="AH126" s="65">
        <f t="shared" ca="1" si="129"/>
        <v>0</v>
      </c>
      <c r="AI126" s="65">
        <f t="shared" ca="1" si="129"/>
        <v>0</v>
      </c>
      <c r="AJ126" s="65">
        <f t="shared" ca="1" si="133"/>
        <v>0</v>
      </c>
      <c r="AK126" s="65">
        <f t="shared" ca="1" si="133"/>
        <v>0</v>
      </c>
      <c r="AL126" s="65">
        <f t="shared" ca="1" si="133"/>
        <v>0</v>
      </c>
      <c r="AM126" s="65">
        <f t="shared" ca="1" si="133"/>
        <v>0</v>
      </c>
      <c r="AN126" s="65">
        <f t="shared" ca="1" si="133"/>
        <v>0</v>
      </c>
      <c r="AO126" s="65">
        <f t="shared" ca="1" si="133"/>
        <v>0</v>
      </c>
      <c r="AP126" s="65">
        <f t="shared" ca="1" si="133"/>
        <v>0</v>
      </c>
      <c r="AQ126" s="65">
        <f t="shared" ca="1" si="133"/>
        <v>0</v>
      </c>
      <c r="AR126" s="65">
        <f t="shared" ca="1" si="133"/>
        <v>0</v>
      </c>
      <c r="AS126" s="65">
        <f t="shared" ca="1" si="133"/>
        <v>0</v>
      </c>
      <c r="AT126" s="65">
        <f t="shared" ca="1" si="133"/>
        <v>0</v>
      </c>
      <c r="AU126" s="65">
        <f t="shared" ca="1" si="133"/>
        <v>0</v>
      </c>
      <c r="AV126" s="65">
        <f t="shared" ca="1" si="133"/>
        <v>0</v>
      </c>
      <c r="AW126" s="65">
        <f t="shared" ca="1" si="133"/>
        <v>0</v>
      </c>
      <c r="AX126" s="65">
        <f t="shared" ca="1" si="133"/>
        <v>0</v>
      </c>
      <c r="AY126" s="65">
        <f t="shared" ca="1" si="133"/>
        <v>0</v>
      </c>
      <c r="AZ126" s="65">
        <f t="shared" ca="1" si="133"/>
        <v>0</v>
      </c>
      <c r="BA126" s="65">
        <f t="shared" ca="1" si="133"/>
        <v>0</v>
      </c>
      <c r="BB126" s="65">
        <f t="shared" ca="1" si="133"/>
        <v>0</v>
      </c>
      <c r="BC126" s="65">
        <f t="shared" ca="1" si="133"/>
        <v>0</v>
      </c>
      <c r="BD126" s="65">
        <f t="shared" ca="1" si="133"/>
        <v>0</v>
      </c>
      <c r="BE126" s="65">
        <f t="shared" ca="1" si="133"/>
        <v>0</v>
      </c>
      <c r="BF126" s="65">
        <f t="shared" ca="1" si="133"/>
        <v>0</v>
      </c>
      <c r="BG126" s="65">
        <f t="shared" ca="1" si="133"/>
        <v>0</v>
      </c>
      <c r="BH126" s="65">
        <f t="shared" ca="1" si="133"/>
        <v>0</v>
      </c>
      <c r="BI126" s="65">
        <f t="shared" ca="1" si="133"/>
        <v>0</v>
      </c>
      <c r="BJ126" s="65">
        <f t="shared" ca="1" si="133"/>
        <v>0</v>
      </c>
      <c r="BK126" s="65">
        <f t="shared" ca="1" si="133"/>
        <v>0</v>
      </c>
      <c r="BL126" s="65">
        <f t="shared" ca="1" si="133"/>
        <v>0</v>
      </c>
      <c r="BM126" s="65">
        <f t="shared" ca="1" si="133"/>
        <v>0</v>
      </c>
      <c r="BN126" s="65">
        <f t="shared" ref="AJ126:CF131" ca="1" si="134">SUMIFS(INDIRECT("Prcsses!"&amp;ADDRESS($B126,$X$2)&amp;":"&amp;ADDRESS($B126,$X$2-1+$P$8)),INDIRECT("Prcsses!"&amp;ADDRESS($B$8,$X$2)&amp;":"&amp;ADDRESS($B$8,$X$2-1+$P$8)),BN$8)</f>
        <v>0</v>
      </c>
      <c r="BO126" s="65">
        <f t="shared" ca="1" si="134"/>
        <v>0</v>
      </c>
      <c r="BP126" s="65">
        <f t="shared" ca="1" si="134"/>
        <v>0</v>
      </c>
      <c r="BQ126" s="65">
        <f t="shared" ca="1" si="134"/>
        <v>0</v>
      </c>
      <c r="BR126" s="65">
        <f t="shared" ca="1" si="134"/>
        <v>0</v>
      </c>
      <c r="BS126" s="65">
        <f t="shared" ca="1" si="134"/>
        <v>0</v>
      </c>
      <c r="BT126" s="65">
        <f t="shared" ca="1" si="134"/>
        <v>0</v>
      </c>
      <c r="BU126" s="65">
        <f t="shared" ca="1" si="134"/>
        <v>0</v>
      </c>
      <c r="BV126" s="65">
        <f t="shared" ca="1" si="134"/>
        <v>0</v>
      </c>
      <c r="BW126" s="65">
        <f t="shared" ca="1" si="134"/>
        <v>0</v>
      </c>
      <c r="BX126" s="65">
        <f t="shared" ca="1" si="134"/>
        <v>0</v>
      </c>
      <c r="BY126" s="65">
        <f t="shared" ca="1" si="134"/>
        <v>0</v>
      </c>
      <c r="BZ126" s="65">
        <f t="shared" ca="1" si="134"/>
        <v>0</v>
      </c>
      <c r="CA126" s="65">
        <f t="shared" ca="1" si="134"/>
        <v>0</v>
      </c>
      <c r="CB126" s="65">
        <f t="shared" ca="1" si="134"/>
        <v>0</v>
      </c>
      <c r="CC126" s="65">
        <f t="shared" ca="1" si="134"/>
        <v>28500000</v>
      </c>
      <c r="CD126" s="65">
        <f t="shared" ca="1" si="134"/>
        <v>0</v>
      </c>
      <c r="CE126" s="65">
        <f t="shared" ca="1" si="134"/>
        <v>0</v>
      </c>
      <c r="CF126" s="65">
        <f t="shared" ca="1" si="134"/>
        <v>0</v>
      </c>
    </row>
    <row r="127" spans="2:84" s="53" customFormat="1" ht="12" x14ac:dyDescent="0.25">
      <c r="B127" s="50">
        <f>ROW()</f>
        <v>127</v>
      </c>
      <c r="O127" s="56"/>
      <c r="P127" s="57"/>
      <c r="Q127" s="58"/>
      <c r="U127" s="62"/>
      <c r="W127" s="61"/>
      <c r="X127" s="65">
        <f t="shared" ca="1" si="131"/>
        <v>0</v>
      </c>
      <c r="Y127" s="65">
        <f t="shared" ca="1" si="129"/>
        <v>0</v>
      </c>
      <c r="Z127" s="65">
        <f t="shared" ca="1" si="129"/>
        <v>0</v>
      </c>
      <c r="AA127" s="65">
        <f t="shared" ca="1" si="129"/>
        <v>0</v>
      </c>
      <c r="AB127" s="65">
        <f t="shared" ca="1" si="129"/>
        <v>0</v>
      </c>
      <c r="AC127" s="65">
        <f t="shared" ca="1" si="129"/>
        <v>0</v>
      </c>
      <c r="AD127" s="65">
        <f t="shared" ca="1" si="129"/>
        <v>0</v>
      </c>
      <c r="AE127" s="65">
        <f t="shared" ca="1" si="129"/>
        <v>0</v>
      </c>
      <c r="AF127" s="65">
        <f t="shared" ca="1" si="129"/>
        <v>0</v>
      </c>
      <c r="AG127" s="65">
        <f t="shared" ca="1" si="129"/>
        <v>0</v>
      </c>
      <c r="AH127" s="65">
        <f t="shared" ca="1" si="129"/>
        <v>0</v>
      </c>
      <c r="AI127" s="65">
        <f t="shared" ca="1" si="129"/>
        <v>0</v>
      </c>
      <c r="AJ127" s="65">
        <f t="shared" ca="1" si="134"/>
        <v>0</v>
      </c>
      <c r="AK127" s="65">
        <f t="shared" ca="1" si="134"/>
        <v>0</v>
      </c>
      <c r="AL127" s="65">
        <f t="shared" ca="1" si="134"/>
        <v>0</v>
      </c>
      <c r="AM127" s="65">
        <f t="shared" ca="1" si="134"/>
        <v>0</v>
      </c>
      <c r="AN127" s="65">
        <f t="shared" ca="1" si="134"/>
        <v>0</v>
      </c>
      <c r="AO127" s="65">
        <f t="shared" ca="1" si="134"/>
        <v>0</v>
      </c>
      <c r="AP127" s="65">
        <f t="shared" ca="1" si="134"/>
        <v>0</v>
      </c>
      <c r="AQ127" s="65">
        <f t="shared" ca="1" si="134"/>
        <v>0</v>
      </c>
      <c r="AR127" s="65">
        <f t="shared" ca="1" si="134"/>
        <v>0</v>
      </c>
      <c r="AS127" s="65">
        <f t="shared" ca="1" si="134"/>
        <v>0</v>
      </c>
      <c r="AT127" s="65">
        <f t="shared" ca="1" si="134"/>
        <v>0</v>
      </c>
      <c r="AU127" s="65">
        <f t="shared" ca="1" si="134"/>
        <v>0</v>
      </c>
      <c r="AV127" s="65">
        <f t="shared" ca="1" si="134"/>
        <v>0</v>
      </c>
      <c r="AW127" s="65">
        <f t="shared" ca="1" si="134"/>
        <v>0</v>
      </c>
      <c r="AX127" s="65">
        <f t="shared" ca="1" si="134"/>
        <v>0</v>
      </c>
      <c r="AY127" s="65">
        <f t="shared" ca="1" si="134"/>
        <v>0</v>
      </c>
      <c r="AZ127" s="65">
        <f t="shared" ca="1" si="134"/>
        <v>0</v>
      </c>
      <c r="BA127" s="65">
        <f t="shared" ca="1" si="134"/>
        <v>0</v>
      </c>
      <c r="BB127" s="65">
        <f t="shared" ca="1" si="134"/>
        <v>0</v>
      </c>
      <c r="BC127" s="65">
        <f t="shared" ca="1" si="134"/>
        <v>0</v>
      </c>
      <c r="BD127" s="65">
        <f t="shared" ca="1" si="134"/>
        <v>0</v>
      </c>
      <c r="BE127" s="65">
        <f t="shared" ca="1" si="134"/>
        <v>0</v>
      </c>
      <c r="BF127" s="65">
        <f t="shared" ca="1" si="134"/>
        <v>0</v>
      </c>
      <c r="BG127" s="65">
        <f t="shared" ca="1" si="134"/>
        <v>0</v>
      </c>
      <c r="BH127" s="65">
        <f t="shared" ca="1" si="134"/>
        <v>0</v>
      </c>
      <c r="BI127" s="65">
        <f t="shared" ca="1" si="134"/>
        <v>0</v>
      </c>
      <c r="BJ127" s="65">
        <f t="shared" ca="1" si="134"/>
        <v>0</v>
      </c>
      <c r="BK127" s="65">
        <f t="shared" ca="1" si="134"/>
        <v>0</v>
      </c>
      <c r="BL127" s="65">
        <f t="shared" ca="1" si="134"/>
        <v>0</v>
      </c>
      <c r="BM127" s="65">
        <f t="shared" ca="1" si="134"/>
        <v>0</v>
      </c>
      <c r="BN127" s="65">
        <f t="shared" ca="1" si="134"/>
        <v>0</v>
      </c>
      <c r="BO127" s="65">
        <f t="shared" ca="1" si="134"/>
        <v>0</v>
      </c>
      <c r="BP127" s="65">
        <f t="shared" ca="1" si="134"/>
        <v>0</v>
      </c>
      <c r="BQ127" s="65">
        <f t="shared" ca="1" si="134"/>
        <v>0</v>
      </c>
      <c r="BR127" s="65">
        <f t="shared" ca="1" si="134"/>
        <v>0</v>
      </c>
      <c r="BS127" s="65">
        <f t="shared" ca="1" si="134"/>
        <v>0</v>
      </c>
      <c r="BT127" s="65">
        <f t="shared" ca="1" si="134"/>
        <v>0</v>
      </c>
      <c r="BU127" s="65">
        <f t="shared" ca="1" si="134"/>
        <v>0</v>
      </c>
      <c r="BV127" s="65">
        <f t="shared" ca="1" si="134"/>
        <v>0</v>
      </c>
      <c r="BW127" s="65">
        <f t="shared" ca="1" si="134"/>
        <v>0</v>
      </c>
      <c r="BX127" s="65">
        <f t="shared" ca="1" si="134"/>
        <v>0</v>
      </c>
      <c r="BY127" s="65">
        <f t="shared" ca="1" si="134"/>
        <v>0</v>
      </c>
      <c r="BZ127" s="65">
        <f t="shared" ca="1" si="134"/>
        <v>0</v>
      </c>
      <c r="CA127" s="65">
        <f t="shared" ca="1" si="134"/>
        <v>0</v>
      </c>
      <c r="CB127" s="65">
        <f t="shared" ca="1" si="134"/>
        <v>0</v>
      </c>
      <c r="CC127" s="65">
        <f t="shared" ca="1" si="134"/>
        <v>1000000</v>
      </c>
      <c r="CD127" s="65">
        <f t="shared" ca="1" si="134"/>
        <v>0</v>
      </c>
      <c r="CE127" s="65">
        <f t="shared" ca="1" si="134"/>
        <v>0</v>
      </c>
      <c r="CF127" s="65">
        <f t="shared" ca="1" si="134"/>
        <v>0</v>
      </c>
    </row>
    <row r="128" spans="2:84" s="53" customFormat="1" ht="12" x14ac:dyDescent="0.25">
      <c r="B128" s="50">
        <f>ROW()</f>
        <v>128</v>
      </c>
      <c r="O128" s="56"/>
      <c r="P128" s="57"/>
      <c r="Q128" s="58"/>
      <c r="U128" s="62"/>
      <c r="W128" s="61"/>
      <c r="X128" s="65">
        <f t="shared" ca="1" si="131"/>
        <v>0</v>
      </c>
      <c r="Y128" s="65">
        <f t="shared" ca="1" si="129"/>
        <v>0</v>
      </c>
      <c r="Z128" s="65">
        <f t="shared" ca="1" si="129"/>
        <v>0</v>
      </c>
      <c r="AA128" s="65">
        <f t="shared" ca="1" si="129"/>
        <v>0</v>
      </c>
      <c r="AB128" s="65">
        <f t="shared" ca="1" si="129"/>
        <v>0</v>
      </c>
      <c r="AC128" s="65">
        <f t="shared" ca="1" si="129"/>
        <v>0</v>
      </c>
      <c r="AD128" s="65">
        <f t="shared" ca="1" si="129"/>
        <v>0</v>
      </c>
      <c r="AE128" s="65">
        <f t="shared" ca="1" si="129"/>
        <v>0</v>
      </c>
      <c r="AF128" s="65">
        <f t="shared" ca="1" si="129"/>
        <v>0</v>
      </c>
      <c r="AG128" s="65">
        <f t="shared" ca="1" si="129"/>
        <v>0</v>
      </c>
      <c r="AH128" s="65">
        <f t="shared" ca="1" si="129"/>
        <v>0</v>
      </c>
      <c r="AI128" s="65">
        <f t="shared" ca="1" si="129"/>
        <v>0</v>
      </c>
      <c r="AJ128" s="65">
        <f t="shared" ca="1" si="134"/>
        <v>0</v>
      </c>
      <c r="AK128" s="65">
        <f t="shared" ca="1" si="134"/>
        <v>0</v>
      </c>
      <c r="AL128" s="65">
        <f t="shared" ca="1" si="134"/>
        <v>0</v>
      </c>
      <c r="AM128" s="65">
        <f t="shared" ca="1" si="134"/>
        <v>0</v>
      </c>
      <c r="AN128" s="65">
        <f t="shared" ca="1" si="134"/>
        <v>0</v>
      </c>
      <c r="AO128" s="65">
        <f t="shared" ca="1" si="134"/>
        <v>0</v>
      </c>
      <c r="AP128" s="65">
        <f t="shared" ca="1" si="134"/>
        <v>0</v>
      </c>
      <c r="AQ128" s="65">
        <f t="shared" ca="1" si="134"/>
        <v>0</v>
      </c>
      <c r="AR128" s="65">
        <f t="shared" ca="1" si="134"/>
        <v>0</v>
      </c>
      <c r="AS128" s="65">
        <f t="shared" ca="1" si="134"/>
        <v>0</v>
      </c>
      <c r="AT128" s="65">
        <f t="shared" ca="1" si="134"/>
        <v>0</v>
      </c>
      <c r="AU128" s="65">
        <f t="shared" ca="1" si="134"/>
        <v>0</v>
      </c>
      <c r="AV128" s="65">
        <f t="shared" ca="1" si="134"/>
        <v>0</v>
      </c>
      <c r="AW128" s="65">
        <f t="shared" ca="1" si="134"/>
        <v>0</v>
      </c>
      <c r="AX128" s="65">
        <f t="shared" ca="1" si="134"/>
        <v>0</v>
      </c>
      <c r="AY128" s="65">
        <f t="shared" ca="1" si="134"/>
        <v>0</v>
      </c>
      <c r="AZ128" s="65">
        <f t="shared" ca="1" si="134"/>
        <v>0</v>
      </c>
      <c r="BA128" s="65">
        <f t="shared" ca="1" si="134"/>
        <v>0</v>
      </c>
      <c r="BB128" s="65">
        <f t="shared" ca="1" si="134"/>
        <v>0</v>
      </c>
      <c r="BC128" s="65">
        <f t="shared" ca="1" si="134"/>
        <v>0</v>
      </c>
      <c r="BD128" s="65">
        <f t="shared" ca="1" si="134"/>
        <v>0</v>
      </c>
      <c r="BE128" s="65">
        <f t="shared" ca="1" si="134"/>
        <v>0</v>
      </c>
      <c r="BF128" s="65">
        <f t="shared" ca="1" si="134"/>
        <v>0</v>
      </c>
      <c r="BG128" s="65">
        <f t="shared" ca="1" si="134"/>
        <v>0</v>
      </c>
      <c r="BH128" s="65">
        <f t="shared" ca="1" si="134"/>
        <v>0</v>
      </c>
      <c r="BI128" s="65">
        <f t="shared" ca="1" si="134"/>
        <v>0</v>
      </c>
      <c r="BJ128" s="65">
        <f t="shared" ca="1" si="134"/>
        <v>0</v>
      </c>
      <c r="BK128" s="65">
        <f t="shared" ca="1" si="134"/>
        <v>0</v>
      </c>
      <c r="BL128" s="65">
        <f t="shared" ca="1" si="134"/>
        <v>0</v>
      </c>
      <c r="BM128" s="65">
        <f t="shared" ca="1" si="134"/>
        <v>0</v>
      </c>
      <c r="BN128" s="65">
        <f t="shared" ca="1" si="134"/>
        <v>0</v>
      </c>
      <c r="BO128" s="65">
        <f t="shared" ca="1" si="134"/>
        <v>0</v>
      </c>
      <c r="BP128" s="65">
        <f t="shared" ca="1" si="134"/>
        <v>0</v>
      </c>
      <c r="BQ128" s="65">
        <f t="shared" ca="1" si="134"/>
        <v>0</v>
      </c>
      <c r="BR128" s="65">
        <f t="shared" ca="1" si="134"/>
        <v>0</v>
      </c>
      <c r="BS128" s="65">
        <f t="shared" ca="1" si="134"/>
        <v>0</v>
      </c>
      <c r="BT128" s="65">
        <f t="shared" ca="1" si="134"/>
        <v>0</v>
      </c>
      <c r="BU128" s="65">
        <f t="shared" ca="1" si="134"/>
        <v>0</v>
      </c>
      <c r="BV128" s="65">
        <f t="shared" ca="1" si="134"/>
        <v>0</v>
      </c>
      <c r="BW128" s="65">
        <f t="shared" ca="1" si="134"/>
        <v>0</v>
      </c>
      <c r="BX128" s="65">
        <f t="shared" ca="1" si="134"/>
        <v>0</v>
      </c>
      <c r="BY128" s="65">
        <f t="shared" ca="1" si="134"/>
        <v>0</v>
      </c>
      <c r="BZ128" s="65">
        <f t="shared" ca="1" si="134"/>
        <v>0</v>
      </c>
      <c r="CA128" s="65">
        <f t="shared" ca="1" si="134"/>
        <v>0</v>
      </c>
      <c r="CB128" s="65">
        <f t="shared" ca="1" si="134"/>
        <v>0</v>
      </c>
      <c r="CC128" s="65">
        <f t="shared" ca="1" si="134"/>
        <v>3000000</v>
      </c>
      <c r="CD128" s="65">
        <f t="shared" ca="1" si="134"/>
        <v>0</v>
      </c>
      <c r="CE128" s="65">
        <f t="shared" ca="1" si="134"/>
        <v>0</v>
      </c>
      <c r="CF128" s="65">
        <f t="shared" ca="1" si="134"/>
        <v>0</v>
      </c>
    </row>
    <row r="129" spans="2:84" s="53" customFormat="1" ht="12" x14ac:dyDescent="0.25">
      <c r="B129" s="50">
        <f>ROW()</f>
        <v>129</v>
      </c>
      <c r="O129" s="56"/>
      <c r="P129" s="57"/>
      <c r="Q129" s="58"/>
      <c r="U129" s="62"/>
      <c r="W129" s="61"/>
      <c r="X129" s="65">
        <f t="shared" ca="1" si="131"/>
        <v>0</v>
      </c>
      <c r="Y129" s="65">
        <f t="shared" ca="1" si="129"/>
        <v>0</v>
      </c>
      <c r="Z129" s="65">
        <f t="shared" ca="1" si="129"/>
        <v>0</v>
      </c>
      <c r="AA129" s="65">
        <f t="shared" ca="1" si="129"/>
        <v>0</v>
      </c>
      <c r="AB129" s="65">
        <f t="shared" ca="1" si="129"/>
        <v>0</v>
      </c>
      <c r="AC129" s="65">
        <f t="shared" ca="1" si="129"/>
        <v>0</v>
      </c>
      <c r="AD129" s="65">
        <f t="shared" ca="1" si="129"/>
        <v>0</v>
      </c>
      <c r="AE129" s="65">
        <f t="shared" ca="1" si="129"/>
        <v>0</v>
      </c>
      <c r="AF129" s="65">
        <f t="shared" ca="1" si="129"/>
        <v>0</v>
      </c>
      <c r="AG129" s="65">
        <f t="shared" ca="1" si="129"/>
        <v>0</v>
      </c>
      <c r="AH129" s="65">
        <f t="shared" ca="1" si="129"/>
        <v>0</v>
      </c>
      <c r="AI129" s="65">
        <f t="shared" ca="1" si="129"/>
        <v>0</v>
      </c>
      <c r="AJ129" s="65">
        <f t="shared" ca="1" si="134"/>
        <v>0</v>
      </c>
      <c r="AK129" s="65">
        <f t="shared" ca="1" si="134"/>
        <v>0</v>
      </c>
      <c r="AL129" s="65">
        <f t="shared" ca="1" si="134"/>
        <v>0</v>
      </c>
      <c r="AM129" s="65">
        <f t="shared" ca="1" si="134"/>
        <v>0</v>
      </c>
      <c r="AN129" s="65">
        <f t="shared" ca="1" si="134"/>
        <v>0</v>
      </c>
      <c r="AO129" s="65">
        <f t="shared" ca="1" si="134"/>
        <v>0</v>
      </c>
      <c r="AP129" s="65">
        <f t="shared" ca="1" si="134"/>
        <v>0</v>
      </c>
      <c r="AQ129" s="65">
        <f t="shared" ca="1" si="134"/>
        <v>0</v>
      </c>
      <c r="AR129" s="65">
        <f t="shared" ca="1" si="134"/>
        <v>0</v>
      </c>
      <c r="AS129" s="65">
        <f t="shared" ca="1" si="134"/>
        <v>0</v>
      </c>
      <c r="AT129" s="65">
        <f t="shared" ca="1" si="134"/>
        <v>0</v>
      </c>
      <c r="AU129" s="65">
        <f t="shared" ca="1" si="134"/>
        <v>0</v>
      </c>
      <c r="AV129" s="65">
        <f t="shared" ca="1" si="134"/>
        <v>0</v>
      </c>
      <c r="AW129" s="65">
        <f t="shared" ca="1" si="134"/>
        <v>0</v>
      </c>
      <c r="AX129" s="65">
        <f t="shared" ca="1" si="134"/>
        <v>0</v>
      </c>
      <c r="AY129" s="65">
        <f t="shared" ca="1" si="134"/>
        <v>0</v>
      </c>
      <c r="AZ129" s="65">
        <f t="shared" ca="1" si="134"/>
        <v>0</v>
      </c>
      <c r="BA129" s="65">
        <f t="shared" ca="1" si="134"/>
        <v>0</v>
      </c>
      <c r="BB129" s="65">
        <f t="shared" ca="1" si="134"/>
        <v>0</v>
      </c>
      <c r="BC129" s="65">
        <f t="shared" ca="1" si="134"/>
        <v>0</v>
      </c>
      <c r="BD129" s="65">
        <f t="shared" ca="1" si="134"/>
        <v>0</v>
      </c>
      <c r="BE129" s="65">
        <f t="shared" ca="1" si="134"/>
        <v>0</v>
      </c>
      <c r="BF129" s="65">
        <f t="shared" ca="1" si="134"/>
        <v>0</v>
      </c>
      <c r="BG129" s="65">
        <f t="shared" ca="1" si="134"/>
        <v>0</v>
      </c>
      <c r="BH129" s="65">
        <f t="shared" ca="1" si="134"/>
        <v>0</v>
      </c>
      <c r="BI129" s="65">
        <f t="shared" ca="1" si="134"/>
        <v>0</v>
      </c>
      <c r="BJ129" s="65">
        <f t="shared" ca="1" si="134"/>
        <v>0</v>
      </c>
      <c r="BK129" s="65">
        <f t="shared" ca="1" si="134"/>
        <v>0</v>
      </c>
      <c r="BL129" s="65">
        <f t="shared" ca="1" si="134"/>
        <v>0</v>
      </c>
      <c r="BM129" s="65">
        <f t="shared" ca="1" si="134"/>
        <v>0</v>
      </c>
      <c r="BN129" s="65">
        <f t="shared" ca="1" si="134"/>
        <v>0</v>
      </c>
      <c r="BO129" s="65">
        <f t="shared" ca="1" si="134"/>
        <v>0</v>
      </c>
      <c r="BP129" s="65">
        <f t="shared" ca="1" si="134"/>
        <v>0</v>
      </c>
      <c r="BQ129" s="65">
        <f t="shared" ca="1" si="134"/>
        <v>0</v>
      </c>
      <c r="BR129" s="65">
        <f t="shared" ca="1" si="134"/>
        <v>0</v>
      </c>
      <c r="BS129" s="65">
        <f t="shared" ca="1" si="134"/>
        <v>0</v>
      </c>
      <c r="BT129" s="65">
        <f t="shared" ca="1" si="134"/>
        <v>0</v>
      </c>
      <c r="BU129" s="65">
        <f t="shared" ca="1" si="134"/>
        <v>0</v>
      </c>
      <c r="BV129" s="65">
        <f t="shared" ca="1" si="134"/>
        <v>0</v>
      </c>
      <c r="BW129" s="65">
        <f t="shared" ca="1" si="134"/>
        <v>0</v>
      </c>
      <c r="BX129" s="65">
        <f t="shared" ca="1" si="134"/>
        <v>0</v>
      </c>
      <c r="BY129" s="65">
        <f t="shared" ca="1" si="134"/>
        <v>0</v>
      </c>
      <c r="BZ129" s="65">
        <f t="shared" ca="1" si="134"/>
        <v>0</v>
      </c>
      <c r="CA129" s="65">
        <f t="shared" ca="1" si="134"/>
        <v>0</v>
      </c>
      <c r="CB129" s="65">
        <f t="shared" ca="1" si="134"/>
        <v>0</v>
      </c>
      <c r="CC129" s="65">
        <f t="shared" ca="1" si="134"/>
        <v>20000000</v>
      </c>
      <c r="CD129" s="65">
        <f t="shared" ca="1" si="134"/>
        <v>0</v>
      </c>
      <c r="CE129" s="65">
        <f t="shared" ca="1" si="134"/>
        <v>0</v>
      </c>
      <c r="CF129" s="65">
        <f t="shared" ca="1" si="134"/>
        <v>0</v>
      </c>
    </row>
    <row r="130" spans="2:84" s="53" customFormat="1" ht="12" x14ac:dyDescent="0.25">
      <c r="B130" s="50">
        <f>ROW()</f>
        <v>130</v>
      </c>
      <c r="O130" s="56"/>
      <c r="P130" s="57"/>
      <c r="Q130" s="58"/>
      <c r="U130" s="62"/>
      <c r="W130" s="61"/>
      <c r="X130" s="65">
        <f t="shared" ca="1" si="131"/>
        <v>0</v>
      </c>
      <c r="Y130" s="65">
        <f t="shared" ca="1" si="129"/>
        <v>0</v>
      </c>
      <c r="Z130" s="65">
        <f t="shared" ca="1" si="129"/>
        <v>0</v>
      </c>
      <c r="AA130" s="65">
        <f t="shared" ca="1" si="129"/>
        <v>0</v>
      </c>
      <c r="AB130" s="65">
        <f t="shared" ca="1" si="129"/>
        <v>0</v>
      </c>
      <c r="AC130" s="65">
        <f t="shared" ca="1" si="129"/>
        <v>0</v>
      </c>
      <c r="AD130" s="65">
        <f t="shared" ca="1" si="129"/>
        <v>0</v>
      </c>
      <c r="AE130" s="65">
        <f t="shared" ca="1" si="129"/>
        <v>0</v>
      </c>
      <c r="AF130" s="65">
        <f t="shared" ca="1" si="129"/>
        <v>0</v>
      </c>
      <c r="AG130" s="65">
        <f t="shared" ca="1" si="129"/>
        <v>0</v>
      </c>
      <c r="AH130" s="65">
        <f t="shared" ca="1" si="129"/>
        <v>0</v>
      </c>
      <c r="AI130" s="65">
        <f t="shared" ca="1" si="129"/>
        <v>0</v>
      </c>
      <c r="AJ130" s="65">
        <f t="shared" ca="1" si="134"/>
        <v>0</v>
      </c>
      <c r="AK130" s="65">
        <f t="shared" ca="1" si="134"/>
        <v>0</v>
      </c>
      <c r="AL130" s="65">
        <f t="shared" ca="1" si="134"/>
        <v>0</v>
      </c>
      <c r="AM130" s="65">
        <f t="shared" ca="1" si="134"/>
        <v>0</v>
      </c>
      <c r="AN130" s="65">
        <f t="shared" ca="1" si="134"/>
        <v>0</v>
      </c>
      <c r="AO130" s="65">
        <f t="shared" ca="1" si="134"/>
        <v>0</v>
      </c>
      <c r="AP130" s="65">
        <f t="shared" ca="1" si="134"/>
        <v>0</v>
      </c>
      <c r="AQ130" s="65">
        <f t="shared" ca="1" si="134"/>
        <v>0</v>
      </c>
      <c r="AR130" s="65">
        <f t="shared" ca="1" si="134"/>
        <v>0</v>
      </c>
      <c r="AS130" s="65">
        <f t="shared" ca="1" si="134"/>
        <v>0</v>
      </c>
      <c r="AT130" s="65">
        <f t="shared" ca="1" si="134"/>
        <v>0</v>
      </c>
      <c r="AU130" s="65">
        <f t="shared" ca="1" si="134"/>
        <v>0</v>
      </c>
      <c r="AV130" s="65">
        <f t="shared" ca="1" si="134"/>
        <v>0</v>
      </c>
      <c r="AW130" s="65">
        <f t="shared" ca="1" si="134"/>
        <v>0</v>
      </c>
      <c r="AX130" s="65">
        <f t="shared" ca="1" si="134"/>
        <v>0</v>
      </c>
      <c r="AY130" s="65">
        <f t="shared" ca="1" si="134"/>
        <v>0</v>
      </c>
      <c r="AZ130" s="65">
        <f t="shared" ca="1" si="134"/>
        <v>0</v>
      </c>
      <c r="BA130" s="65">
        <f t="shared" ca="1" si="134"/>
        <v>0</v>
      </c>
      <c r="BB130" s="65">
        <f t="shared" ca="1" si="134"/>
        <v>0</v>
      </c>
      <c r="BC130" s="65">
        <f t="shared" ca="1" si="134"/>
        <v>0</v>
      </c>
      <c r="BD130" s="65">
        <f t="shared" ca="1" si="134"/>
        <v>0</v>
      </c>
      <c r="BE130" s="65">
        <f t="shared" ca="1" si="134"/>
        <v>0</v>
      </c>
      <c r="BF130" s="65">
        <f t="shared" ca="1" si="134"/>
        <v>0</v>
      </c>
      <c r="BG130" s="65">
        <f t="shared" ca="1" si="134"/>
        <v>0</v>
      </c>
      <c r="BH130" s="65">
        <f t="shared" ca="1" si="134"/>
        <v>0</v>
      </c>
      <c r="BI130" s="65">
        <f t="shared" ca="1" si="134"/>
        <v>0</v>
      </c>
      <c r="BJ130" s="65">
        <f t="shared" ca="1" si="134"/>
        <v>0</v>
      </c>
      <c r="BK130" s="65">
        <f t="shared" ca="1" si="134"/>
        <v>0</v>
      </c>
      <c r="BL130" s="65">
        <f t="shared" ca="1" si="134"/>
        <v>0</v>
      </c>
      <c r="BM130" s="65">
        <f t="shared" ca="1" si="134"/>
        <v>0</v>
      </c>
      <c r="BN130" s="65">
        <f t="shared" ca="1" si="134"/>
        <v>0</v>
      </c>
      <c r="BO130" s="65">
        <f t="shared" ca="1" si="134"/>
        <v>0</v>
      </c>
      <c r="BP130" s="65">
        <f t="shared" ca="1" si="134"/>
        <v>0</v>
      </c>
      <c r="BQ130" s="65">
        <f t="shared" ca="1" si="134"/>
        <v>0</v>
      </c>
      <c r="BR130" s="65">
        <f t="shared" ca="1" si="134"/>
        <v>0</v>
      </c>
      <c r="BS130" s="65">
        <f t="shared" ca="1" si="134"/>
        <v>0</v>
      </c>
      <c r="BT130" s="65">
        <f t="shared" ca="1" si="134"/>
        <v>0</v>
      </c>
      <c r="BU130" s="65">
        <f t="shared" ca="1" si="134"/>
        <v>0</v>
      </c>
      <c r="BV130" s="65">
        <f t="shared" ca="1" si="134"/>
        <v>0</v>
      </c>
      <c r="BW130" s="65">
        <f t="shared" ca="1" si="134"/>
        <v>0</v>
      </c>
      <c r="BX130" s="65">
        <f t="shared" ca="1" si="134"/>
        <v>0</v>
      </c>
      <c r="BY130" s="65">
        <f t="shared" ca="1" si="134"/>
        <v>0</v>
      </c>
      <c r="BZ130" s="65">
        <f t="shared" ca="1" si="134"/>
        <v>0</v>
      </c>
      <c r="CA130" s="65">
        <f t="shared" ca="1" si="134"/>
        <v>0</v>
      </c>
      <c r="CB130" s="65">
        <f t="shared" ca="1" si="134"/>
        <v>0</v>
      </c>
      <c r="CC130" s="65">
        <f t="shared" ca="1" si="134"/>
        <v>4000000</v>
      </c>
      <c r="CD130" s="65">
        <f t="shared" ca="1" si="134"/>
        <v>0</v>
      </c>
      <c r="CE130" s="65">
        <f t="shared" ca="1" si="134"/>
        <v>0</v>
      </c>
      <c r="CF130" s="65">
        <f t="shared" ca="1" si="134"/>
        <v>0</v>
      </c>
    </row>
    <row r="131" spans="2:84" s="53" customFormat="1" ht="12" x14ac:dyDescent="0.25">
      <c r="B131" s="50">
        <f>ROW()</f>
        <v>131</v>
      </c>
      <c r="O131" s="56"/>
      <c r="P131" s="57"/>
      <c r="Q131" s="58"/>
      <c r="U131" s="62"/>
      <c r="W131" s="61"/>
      <c r="X131" s="65">
        <f t="shared" ca="1" si="131"/>
        <v>0</v>
      </c>
      <c r="Y131" s="65">
        <f t="shared" ca="1" si="129"/>
        <v>0</v>
      </c>
      <c r="Z131" s="65">
        <f t="shared" ca="1" si="129"/>
        <v>0</v>
      </c>
      <c r="AA131" s="65">
        <f t="shared" ca="1" si="129"/>
        <v>0</v>
      </c>
      <c r="AB131" s="65">
        <f t="shared" ca="1" si="129"/>
        <v>0</v>
      </c>
      <c r="AC131" s="65">
        <f t="shared" ca="1" si="129"/>
        <v>0</v>
      </c>
      <c r="AD131" s="65">
        <f t="shared" ca="1" si="129"/>
        <v>0</v>
      </c>
      <c r="AE131" s="65">
        <f t="shared" ca="1" si="129"/>
        <v>0</v>
      </c>
      <c r="AF131" s="65">
        <f t="shared" ca="1" si="129"/>
        <v>0</v>
      </c>
      <c r="AG131" s="65">
        <f t="shared" ca="1" si="129"/>
        <v>0</v>
      </c>
      <c r="AH131" s="65">
        <f t="shared" ca="1" si="129"/>
        <v>0</v>
      </c>
      <c r="AI131" s="65">
        <f t="shared" ca="1" si="129"/>
        <v>0</v>
      </c>
      <c r="AJ131" s="65">
        <f t="shared" ca="1" si="134"/>
        <v>0</v>
      </c>
      <c r="AK131" s="65">
        <f t="shared" ca="1" si="134"/>
        <v>0</v>
      </c>
      <c r="AL131" s="65">
        <f t="shared" ca="1" si="134"/>
        <v>0</v>
      </c>
      <c r="AM131" s="65">
        <f t="shared" ca="1" si="134"/>
        <v>0</v>
      </c>
      <c r="AN131" s="65">
        <f t="shared" ca="1" si="134"/>
        <v>0</v>
      </c>
      <c r="AO131" s="65">
        <f t="shared" ca="1" si="134"/>
        <v>0</v>
      </c>
      <c r="AP131" s="65">
        <f t="shared" ca="1" si="134"/>
        <v>0</v>
      </c>
      <c r="AQ131" s="65">
        <f t="shared" ca="1" si="134"/>
        <v>0</v>
      </c>
      <c r="AR131" s="65">
        <f t="shared" ca="1" si="134"/>
        <v>0</v>
      </c>
      <c r="AS131" s="65">
        <f t="shared" ca="1" si="134"/>
        <v>0</v>
      </c>
      <c r="AT131" s="65">
        <f t="shared" ca="1" si="134"/>
        <v>0</v>
      </c>
      <c r="AU131" s="65">
        <f t="shared" ca="1" si="134"/>
        <v>0</v>
      </c>
      <c r="AV131" s="65">
        <f t="shared" ca="1" si="134"/>
        <v>0</v>
      </c>
      <c r="AW131" s="65">
        <f t="shared" ca="1" si="134"/>
        <v>0</v>
      </c>
      <c r="AX131" s="65">
        <f t="shared" ca="1" si="134"/>
        <v>0</v>
      </c>
      <c r="AY131" s="65">
        <f t="shared" ca="1" si="134"/>
        <v>0</v>
      </c>
      <c r="AZ131" s="65">
        <f t="shared" ca="1" si="134"/>
        <v>0</v>
      </c>
      <c r="BA131" s="65">
        <f t="shared" ca="1" si="134"/>
        <v>0</v>
      </c>
      <c r="BB131" s="65">
        <f t="shared" ca="1" si="134"/>
        <v>0</v>
      </c>
      <c r="BC131" s="65">
        <f t="shared" ca="1" si="134"/>
        <v>0</v>
      </c>
      <c r="BD131" s="65">
        <f t="shared" ca="1" si="134"/>
        <v>0</v>
      </c>
      <c r="BE131" s="65">
        <f t="shared" ca="1" si="134"/>
        <v>0</v>
      </c>
      <c r="BF131" s="65">
        <f t="shared" ca="1" si="134"/>
        <v>0</v>
      </c>
      <c r="BG131" s="65">
        <f t="shared" ca="1" si="134"/>
        <v>0</v>
      </c>
      <c r="BH131" s="65">
        <f t="shared" ca="1" si="134"/>
        <v>0</v>
      </c>
      <c r="BI131" s="65">
        <f t="shared" ca="1" si="134"/>
        <v>0</v>
      </c>
      <c r="BJ131" s="65">
        <f t="shared" ca="1" si="134"/>
        <v>0</v>
      </c>
      <c r="BK131" s="65">
        <f t="shared" ca="1" si="134"/>
        <v>0</v>
      </c>
      <c r="BL131" s="65">
        <f t="shared" ca="1" si="134"/>
        <v>0</v>
      </c>
      <c r="BM131" s="65">
        <f t="shared" ca="1" si="134"/>
        <v>0</v>
      </c>
      <c r="BN131" s="65">
        <f t="shared" ca="1" si="134"/>
        <v>0</v>
      </c>
      <c r="BO131" s="65">
        <f t="shared" ca="1" si="134"/>
        <v>0</v>
      </c>
      <c r="BP131" s="65">
        <f t="shared" ca="1" si="134"/>
        <v>0</v>
      </c>
      <c r="BQ131" s="65">
        <f t="shared" ca="1" si="134"/>
        <v>0</v>
      </c>
      <c r="BR131" s="65">
        <f t="shared" ca="1" si="134"/>
        <v>0</v>
      </c>
      <c r="BS131" s="65">
        <f t="shared" ca="1" si="134"/>
        <v>0</v>
      </c>
      <c r="BT131" s="65">
        <f t="shared" ca="1" si="134"/>
        <v>0</v>
      </c>
      <c r="BU131" s="65">
        <f t="shared" ca="1" si="134"/>
        <v>0</v>
      </c>
      <c r="BV131" s="65">
        <f t="shared" ca="1" si="134"/>
        <v>0</v>
      </c>
      <c r="BW131" s="65">
        <f t="shared" ca="1" si="134"/>
        <v>0</v>
      </c>
      <c r="BX131" s="65">
        <f t="shared" ref="BX131:CF131" ca="1" si="135">SUMIFS(INDIRECT("Prcsses!"&amp;ADDRESS($B131,$X$2)&amp;":"&amp;ADDRESS($B131,$X$2-1+$P$8)),INDIRECT("Prcsses!"&amp;ADDRESS($B$8,$X$2)&amp;":"&amp;ADDRESS($B$8,$X$2-1+$P$8)),BX$8)</f>
        <v>0</v>
      </c>
      <c r="BY131" s="65">
        <f t="shared" ca="1" si="135"/>
        <v>0</v>
      </c>
      <c r="BZ131" s="65">
        <f t="shared" ca="1" si="135"/>
        <v>0</v>
      </c>
      <c r="CA131" s="65">
        <f t="shared" ca="1" si="135"/>
        <v>0</v>
      </c>
      <c r="CB131" s="65">
        <f t="shared" ca="1" si="135"/>
        <v>0</v>
      </c>
      <c r="CC131" s="65">
        <f t="shared" ca="1" si="135"/>
        <v>500000</v>
      </c>
      <c r="CD131" s="65">
        <f t="shared" ca="1" si="135"/>
        <v>0</v>
      </c>
      <c r="CE131" s="65">
        <f t="shared" ca="1" si="135"/>
        <v>0</v>
      </c>
      <c r="CF131" s="65">
        <f t="shared" ca="1" si="135"/>
        <v>0</v>
      </c>
    </row>
    <row r="132" spans="2:84" s="53" customFormat="1" ht="12" x14ac:dyDescent="0.25">
      <c r="B132" s="50">
        <f>ROW()</f>
        <v>132</v>
      </c>
      <c r="O132" s="56"/>
      <c r="P132" s="57"/>
      <c r="Q132" s="58"/>
      <c r="U132" s="62"/>
      <c r="W132" s="61"/>
      <c r="X132" s="65">
        <f t="shared" ca="1" si="131"/>
        <v>0</v>
      </c>
      <c r="Y132" s="65">
        <f t="shared" ca="1" si="129"/>
        <v>0</v>
      </c>
      <c r="Z132" s="65">
        <f t="shared" ca="1" si="129"/>
        <v>0</v>
      </c>
      <c r="AA132" s="65">
        <f t="shared" ca="1" si="129"/>
        <v>0</v>
      </c>
      <c r="AB132" s="65">
        <f t="shared" ca="1" si="129"/>
        <v>0</v>
      </c>
      <c r="AC132" s="65">
        <f t="shared" ca="1" si="129"/>
        <v>0</v>
      </c>
      <c r="AD132" s="65">
        <f t="shared" ca="1" si="129"/>
        <v>0</v>
      </c>
      <c r="AE132" s="65">
        <f t="shared" ca="1" si="129"/>
        <v>0</v>
      </c>
      <c r="AF132" s="65">
        <f t="shared" ref="Y132:AI153" ca="1" si="136">SUMIFS(INDIRECT("Prcsses!"&amp;ADDRESS($B132,$X$2)&amp;":"&amp;ADDRESS($B132,$X$2-1+$P$8)),INDIRECT("Prcsses!"&amp;ADDRESS($B$8,$X$2)&amp;":"&amp;ADDRESS($B$8,$X$2-1+$P$8)),AF$8)</f>
        <v>0</v>
      </c>
      <c r="AG132" s="65">
        <f t="shared" ca="1" si="136"/>
        <v>0</v>
      </c>
      <c r="AH132" s="65">
        <f t="shared" ca="1" si="136"/>
        <v>0</v>
      </c>
      <c r="AI132" s="65">
        <f t="shared" ca="1" si="136"/>
        <v>0</v>
      </c>
      <c r="AJ132" s="65">
        <f t="shared" ref="AJ132:CF137" ca="1" si="137">SUMIFS(INDIRECT("Prcsses!"&amp;ADDRESS($B132,$X$2)&amp;":"&amp;ADDRESS($B132,$X$2-1+$P$8)),INDIRECT("Prcsses!"&amp;ADDRESS($B$8,$X$2)&amp;":"&amp;ADDRESS($B$8,$X$2-1+$P$8)),AJ$8)</f>
        <v>0</v>
      </c>
      <c r="AK132" s="65">
        <f t="shared" ca="1" si="137"/>
        <v>0</v>
      </c>
      <c r="AL132" s="65">
        <f t="shared" ca="1" si="137"/>
        <v>0</v>
      </c>
      <c r="AM132" s="65">
        <f t="shared" ca="1" si="137"/>
        <v>0</v>
      </c>
      <c r="AN132" s="65">
        <f t="shared" ca="1" si="137"/>
        <v>0</v>
      </c>
      <c r="AO132" s="65">
        <f t="shared" ca="1" si="137"/>
        <v>0</v>
      </c>
      <c r="AP132" s="65">
        <f t="shared" ca="1" si="137"/>
        <v>0</v>
      </c>
      <c r="AQ132" s="65">
        <f t="shared" ca="1" si="137"/>
        <v>0</v>
      </c>
      <c r="AR132" s="65">
        <f t="shared" ca="1" si="137"/>
        <v>0</v>
      </c>
      <c r="AS132" s="65">
        <f t="shared" ca="1" si="137"/>
        <v>0</v>
      </c>
      <c r="AT132" s="65">
        <f t="shared" ca="1" si="137"/>
        <v>0</v>
      </c>
      <c r="AU132" s="65">
        <f t="shared" ca="1" si="137"/>
        <v>0</v>
      </c>
      <c r="AV132" s="65">
        <f t="shared" ca="1" si="137"/>
        <v>0</v>
      </c>
      <c r="AW132" s="65">
        <f t="shared" ca="1" si="137"/>
        <v>0</v>
      </c>
      <c r="AX132" s="65">
        <f t="shared" ca="1" si="137"/>
        <v>0</v>
      </c>
      <c r="AY132" s="65">
        <f t="shared" ca="1" si="137"/>
        <v>0</v>
      </c>
      <c r="AZ132" s="65">
        <f t="shared" ca="1" si="137"/>
        <v>0</v>
      </c>
      <c r="BA132" s="65">
        <f t="shared" ca="1" si="137"/>
        <v>0</v>
      </c>
      <c r="BB132" s="65">
        <f t="shared" ca="1" si="137"/>
        <v>0</v>
      </c>
      <c r="BC132" s="65">
        <f t="shared" ca="1" si="137"/>
        <v>0</v>
      </c>
      <c r="BD132" s="65">
        <f t="shared" ca="1" si="137"/>
        <v>0</v>
      </c>
      <c r="BE132" s="65">
        <f t="shared" ca="1" si="137"/>
        <v>0</v>
      </c>
      <c r="BF132" s="65">
        <f t="shared" ca="1" si="137"/>
        <v>0</v>
      </c>
      <c r="BG132" s="65">
        <f t="shared" ca="1" si="137"/>
        <v>0</v>
      </c>
      <c r="BH132" s="65">
        <f t="shared" ca="1" si="137"/>
        <v>0</v>
      </c>
      <c r="BI132" s="65">
        <f t="shared" ca="1" si="137"/>
        <v>0</v>
      </c>
      <c r="BJ132" s="65">
        <f t="shared" ca="1" si="137"/>
        <v>0</v>
      </c>
      <c r="BK132" s="65">
        <f t="shared" ca="1" si="137"/>
        <v>0</v>
      </c>
      <c r="BL132" s="65">
        <f t="shared" ca="1" si="137"/>
        <v>0</v>
      </c>
      <c r="BM132" s="65">
        <f t="shared" ca="1" si="137"/>
        <v>0</v>
      </c>
      <c r="BN132" s="65">
        <f t="shared" ca="1" si="137"/>
        <v>0</v>
      </c>
      <c r="BO132" s="65">
        <f t="shared" ca="1" si="137"/>
        <v>0</v>
      </c>
      <c r="BP132" s="65">
        <f t="shared" ca="1" si="137"/>
        <v>0</v>
      </c>
      <c r="BQ132" s="65">
        <f t="shared" ca="1" si="137"/>
        <v>0</v>
      </c>
      <c r="BR132" s="65">
        <f t="shared" ca="1" si="137"/>
        <v>0</v>
      </c>
      <c r="BS132" s="65">
        <f t="shared" ca="1" si="137"/>
        <v>0</v>
      </c>
      <c r="BT132" s="65">
        <f t="shared" ca="1" si="137"/>
        <v>0</v>
      </c>
      <c r="BU132" s="65">
        <f t="shared" ca="1" si="137"/>
        <v>0</v>
      </c>
      <c r="BV132" s="65">
        <f t="shared" ca="1" si="137"/>
        <v>0</v>
      </c>
      <c r="BW132" s="65">
        <f t="shared" ca="1" si="137"/>
        <v>0</v>
      </c>
      <c r="BX132" s="65">
        <f t="shared" ca="1" si="137"/>
        <v>0</v>
      </c>
      <c r="BY132" s="65">
        <f t="shared" ca="1" si="137"/>
        <v>0</v>
      </c>
      <c r="BZ132" s="65">
        <f t="shared" ca="1" si="137"/>
        <v>0</v>
      </c>
      <c r="CA132" s="65">
        <f t="shared" ca="1" si="137"/>
        <v>0</v>
      </c>
      <c r="CB132" s="65">
        <f t="shared" ca="1" si="137"/>
        <v>0</v>
      </c>
      <c r="CC132" s="65">
        <f t="shared" ca="1" si="137"/>
        <v>0</v>
      </c>
      <c r="CD132" s="65">
        <f t="shared" ca="1" si="137"/>
        <v>0</v>
      </c>
      <c r="CE132" s="65">
        <f t="shared" ca="1" si="137"/>
        <v>0</v>
      </c>
      <c r="CF132" s="65">
        <f t="shared" ca="1" si="137"/>
        <v>0</v>
      </c>
    </row>
    <row r="133" spans="2:84" s="53" customFormat="1" ht="12" x14ac:dyDescent="0.25">
      <c r="B133" s="50">
        <f>ROW()</f>
        <v>133</v>
      </c>
      <c r="O133" s="56"/>
      <c r="P133" s="57"/>
      <c r="Q133" s="58"/>
      <c r="U133" s="62"/>
      <c r="W133" s="61"/>
      <c r="X133" s="65">
        <f t="shared" ca="1" si="131"/>
        <v>0</v>
      </c>
      <c r="Y133" s="65">
        <f t="shared" ca="1" si="136"/>
        <v>0</v>
      </c>
      <c r="Z133" s="65">
        <f t="shared" ca="1" si="136"/>
        <v>0</v>
      </c>
      <c r="AA133" s="65">
        <f t="shared" ca="1" si="136"/>
        <v>0</v>
      </c>
      <c r="AB133" s="65">
        <f t="shared" ca="1" si="136"/>
        <v>0</v>
      </c>
      <c r="AC133" s="65">
        <f t="shared" ca="1" si="136"/>
        <v>0</v>
      </c>
      <c r="AD133" s="65">
        <f t="shared" ca="1" si="136"/>
        <v>0</v>
      </c>
      <c r="AE133" s="65">
        <f t="shared" ca="1" si="136"/>
        <v>0</v>
      </c>
      <c r="AF133" s="65">
        <f t="shared" ca="1" si="136"/>
        <v>0</v>
      </c>
      <c r="AG133" s="65">
        <f t="shared" ca="1" si="136"/>
        <v>0</v>
      </c>
      <c r="AH133" s="65">
        <f t="shared" ca="1" si="136"/>
        <v>0</v>
      </c>
      <c r="AI133" s="65">
        <f t="shared" ca="1" si="136"/>
        <v>0</v>
      </c>
      <c r="AJ133" s="65">
        <f t="shared" ca="1" si="137"/>
        <v>0</v>
      </c>
      <c r="AK133" s="65">
        <f t="shared" ca="1" si="137"/>
        <v>0</v>
      </c>
      <c r="AL133" s="65">
        <f t="shared" ca="1" si="137"/>
        <v>0</v>
      </c>
      <c r="AM133" s="65">
        <f t="shared" ca="1" si="137"/>
        <v>0</v>
      </c>
      <c r="AN133" s="65">
        <f t="shared" ca="1" si="137"/>
        <v>0</v>
      </c>
      <c r="AO133" s="65">
        <f t="shared" ca="1" si="137"/>
        <v>0</v>
      </c>
      <c r="AP133" s="65">
        <f t="shared" ca="1" si="137"/>
        <v>0</v>
      </c>
      <c r="AQ133" s="65">
        <f t="shared" ca="1" si="137"/>
        <v>0</v>
      </c>
      <c r="AR133" s="65">
        <f t="shared" ca="1" si="137"/>
        <v>0</v>
      </c>
      <c r="AS133" s="65">
        <f t="shared" ca="1" si="137"/>
        <v>0</v>
      </c>
      <c r="AT133" s="65">
        <f t="shared" ca="1" si="137"/>
        <v>0</v>
      </c>
      <c r="AU133" s="65">
        <f t="shared" ca="1" si="137"/>
        <v>0</v>
      </c>
      <c r="AV133" s="65">
        <f t="shared" ca="1" si="137"/>
        <v>0</v>
      </c>
      <c r="AW133" s="65">
        <f t="shared" ca="1" si="137"/>
        <v>0</v>
      </c>
      <c r="AX133" s="65">
        <f t="shared" ca="1" si="137"/>
        <v>0</v>
      </c>
      <c r="AY133" s="65">
        <f t="shared" ca="1" si="137"/>
        <v>0</v>
      </c>
      <c r="AZ133" s="65">
        <f t="shared" ca="1" si="137"/>
        <v>0</v>
      </c>
      <c r="BA133" s="65">
        <f t="shared" ca="1" si="137"/>
        <v>0</v>
      </c>
      <c r="BB133" s="65">
        <f t="shared" ca="1" si="137"/>
        <v>0</v>
      </c>
      <c r="BC133" s="65">
        <f t="shared" ca="1" si="137"/>
        <v>0</v>
      </c>
      <c r="BD133" s="65">
        <f t="shared" ca="1" si="137"/>
        <v>0</v>
      </c>
      <c r="BE133" s="65">
        <f t="shared" ca="1" si="137"/>
        <v>0</v>
      </c>
      <c r="BF133" s="65">
        <f t="shared" ca="1" si="137"/>
        <v>0</v>
      </c>
      <c r="BG133" s="65">
        <f t="shared" ca="1" si="137"/>
        <v>0</v>
      </c>
      <c r="BH133" s="65">
        <f t="shared" ca="1" si="137"/>
        <v>0</v>
      </c>
      <c r="BI133" s="65">
        <f t="shared" ca="1" si="137"/>
        <v>0</v>
      </c>
      <c r="BJ133" s="65">
        <f t="shared" ca="1" si="137"/>
        <v>0</v>
      </c>
      <c r="BK133" s="65">
        <f t="shared" ca="1" si="137"/>
        <v>0</v>
      </c>
      <c r="BL133" s="65">
        <f t="shared" ca="1" si="137"/>
        <v>0</v>
      </c>
      <c r="BM133" s="65">
        <f t="shared" ca="1" si="137"/>
        <v>0</v>
      </c>
      <c r="BN133" s="65">
        <f t="shared" ca="1" si="137"/>
        <v>0</v>
      </c>
      <c r="BO133" s="65">
        <f t="shared" ca="1" si="137"/>
        <v>0</v>
      </c>
      <c r="BP133" s="65">
        <f t="shared" ca="1" si="137"/>
        <v>0</v>
      </c>
      <c r="BQ133" s="65">
        <f t="shared" ca="1" si="137"/>
        <v>0</v>
      </c>
      <c r="BR133" s="65">
        <f t="shared" ca="1" si="137"/>
        <v>0</v>
      </c>
      <c r="BS133" s="65">
        <f t="shared" ca="1" si="137"/>
        <v>0</v>
      </c>
      <c r="BT133" s="65">
        <f t="shared" ca="1" si="137"/>
        <v>0</v>
      </c>
      <c r="BU133" s="65">
        <f t="shared" ca="1" si="137"/>
        <v>0</v>
      </c>
      <c r="BV133" s="65">
        <f t="shared" ca="1" si="137"/>
        <v>0</v>
      </c>
      <c r="BW133" s="65">
        <f t="shared" ca="1" si="137"/>
        <v>0</v>
      </c>
      <c r="BX133" s="65">
        <f t="shared" ca="1" si="137"/>
        <v>0</v>
      </c>
      <c r="BY133" s="65">
        <f t="shared" ca="1" si="137"/>
        <v>0</v>
      </c>
      <c r="BZ133" s="65">
        <f t="shared" ca="1" si="137"/>
        <v>0</v>
      </c>
      <c r="CA133" s="65">
        <f t="shared" ca="1" si="137"/>
        <v>0</v>
      </c>
      <c r="CB133" s="65">
        <f t="shared" ca="1" si="137"/>
        <v>0</v>
      </c>
      <c r="CC133" s="65">
        <f t="shared" ca="1" si="137"/>
        <v>0</v>
      </c>
      <c r="CD133" s="65">
        <f t="shared" ca="1" si="137"/>
        <v>0</v>
      </c>
      <c r="CE133" s="65">
        <f t="shared" ca="1" si="137"/>
        <v>0</v>
      </c>
      <c r="CF133" s="65">
        <f t="shared" ca="1" si="137"/>
        <v>0</v>
      </c>
    </row>
    <row r="134" spans="2:84" s="53" customFormat="1" ht="12" x14ac:dyDescent="0.25">
      <c r="B134" s="50">
        <f>ROW()</f>
        <v>134</v>
      </c>
      <c r="O134" s="56"/>
      <c r="P134" s="57"/>
      <c r="Q134" s="58"/>
      <c r="U134" s="62"/>
      <c r="W134" s="61"/>
      <c r="X134" s="65">
        <f t="shared" ca="1" si="131"/>
        <v>0</v>
      </c>
      <c r="Y134" s="65">
        <f t="shared" ca="1" si="136"/>
        <v>0</v>
      </c>
      <c r="Z134" s="65">
        <f t="shared" ca="1" si="136"/>
        <v>0</v>
      </c>
      <c r="AA134" s="65">
        <f t="shared" ca="1" si="136"/>
        <v>0</v>
      </c>
      <c r="AB134" s="65">
        <f t="shared" ca="1" si="136"/>
        <v>0</v>
      </c>
      <c r="AC134" s="65">
        <f t="shared" ca="1" si="136"/>
        <v>0</v>
      </c>
      <c r="AD134" s="65">
        <f t="shared" ca="1" si="136"/>
        <v>0</v>
      </c>
      <c r="AE134" s="65">
        <f t="shared" ca="1" si="136"/>
        <v>0</v>
      </c>
      <c r="AF134" s="65">
        <f t="shared" ca="1" si="136"/>
        <v>0</v>
      </c>
      <c r="AG134" s="65">
        <f t="shared" ca="1" si="136"/>
        <v>0</v>
      </c>
      <c r="AH134" s="65">
        <f t="shared" ca="1" si="136"/>
        <v>0</v>
      </c>
      <c r="AI134" s="65">
        <f t="shared" ca="1" si="136"/>
        <v>0</v>
      </c>
      <c r="AJ134" s="65">
        <f t="shared" ca="1" si="137"/>
        <v>0</v>
      </c>
      <c r="AK134" s="65">
        <f t="shared" ca="1" si="137"/>
        <v>0</v>
      </c>
      <c r="AL134" s="65">
        <f t="shared" ca="1" si="137"/>
        <v>0</v>
      </c>
      <c r="AM134" s="65">
        <f t="shared" ca="1" si="137"/>
        <v>0</v>
      </c>
      <c r="AN134" s="65">
        <f t="shared" ca="1" si="137"/>
        <v>0</v>
      </c>
      <c r="AO134" s="65">
        <f t="shared" ca="1" si="137"/>
        <v>0</v>
      </c>
      <c r="AP134" s="65">
        <f t="shared" ca="1" si="137"/>
        <v>0</v>
      </c>
      <c r="AQ134" s="65">
        <f t="shared" ca="1" si="137"/>
        <v>0</v>
      </c>
      <c r="AR134" s="65">
        <f t="shared" ca="1" si="137"/>
        <v>0</v>
      </c>
      <c r="AS134" s="65">
        <f t="shared" ca="1" si="137"/>
        <v>0</v>
      </c>
      <c r="AT134" s="65">
        <f t="shared" ca="1" si="137"/>
        <v>0</v>
      </c>
      <c r="AU134" s="65">
        <f t="shared" ca="1" si="137"/>
        <v>0</v>
      </c>
      <c r="AV134" s="65">
        <f t="shared" ca="1" si="137"/>
        <v>0</v>
      </c>
      <c r="AW134" s="65">
        <f t="shared" ca="1" si="137"/>
        <v>0</v>
      </c>
      <c r="AX134" s="65">
        <f t="shared" ca="1" si="137"/>
        <v>0</v>
      </c>
      <c r="AY134" s="65">
        <f t="shared" ca="1" si="137"/>
        <v>0</v>
      </c>
      <c r="AZ134" s="65">
        <f t="shared" ca="1" si="137"/>
        <v>0</v>
      </c>
      <c r="BA134" s="65">
        <f t="shared" ca="1" si="137"/>
        <v>0</v>
      </c>
      <c r="BB134" s="65">
        <f t="shared" ca="1" si="137"/>
        <v>0</v>
      </c>
      <c r="BC134" s="65">
        <f t="shared" ca="1" si="137"/>
        <v>0</v>
      </c>
      <c r="BD134" s="65">
        <f t="shared" ca="1" si="137"/>
        <v>0</v>
      </c>
      <c r="BE134" s="65">
        <f t="shared" ca="1" si="137"/>
        <v>0</v>
      </c>
      <c r="BF134" s="65">
        <f t="shared" ca="1" si="137"/>
        <v>0</v>
      </c>
      <c r="BG134" s="65">
        <f t="shared" ca="1" si="137"/>
        <v>0</v>
      </c>
      <c r="BH134" s="65">
        <f t="shared" ca="1" si="137"/>
        <v>0</v>
      </c>
      <c r="BI134" s="65">
        <f t="shared" ca="1" si="137"/>
        <v>0</v>
      </c>
      <c r="BJ134" s="65">
        <f t="shared" ca="1" si="137"/>
        <v>0</v>
      </c>
      <c r="BK134" s="65">
        <f t="shared" ca="1" si="137"/>
        <v>0</v>
      </c>
      <c r="BL134" s="65">
        <f t="shared" ca="1" si="137"/>
        <v>0</v>
      </c>
      <c r="BM134" s="65">
        <f t="shared" ca="1" si="137"/>
        <v>0</v>
      </c>
      <c r="BN134" s="65">
        <f t="shared" ca="1" si="137"/>
        <v>0</v>
      </c>
      <c r="BO134" s="65">
        <f t="shared" ca="1" si="137"/>
        <v>0</v>
      </c>
      <c r="BP134" s="65">
        <f t="shared" ca="1" si="137"/>
        <v>0</v>
      </c>
      <c r="BQ134" s="65">
        <f t="shared" ca="1" si="137"/>
        <v>0</v>
      </c>
      <c r="BR134" s="65">
        <f t="shared" ca="1" si="137"/>
        <v>0</v>
      </c>
      <c r="BS134" s="65">
        <f t="shared" ca="1" si="137"/>
        <v>0</v>
      </c>
      <c r="BT134" s="65">
        <f t="shared" ca="1" si="137"/>
        <v>0</v>
      </c>
      <c r="BU134" s="65">
        <f t="shared" ca="1" si="137"/>
        <v>0</v>
      </c>
      <c r="BV134" s="65">
        <f t="shared" ca="1" si="137"/>
        <v>0</v>
      </c>
      <c r="BW134" s="65">
        <f t="shared" ca="1" si="137"/>
        <v>0</v>
      </c>
      <c r="BX134" s="65">
        <f t="shared" ca="1" si="137"/>
        <v>0</v>
      </c>
      <c r="BY134" s="65">
        <f t="shared" ca="1" si="137"/>
        <v>0</v>
      </c>
      <c r="BZ134" s="65">
        <f t="shared" ca="1" si="137"/>
        <v>0</v>
      </c>
      <c r="CA134" s="65">
        <f t="shared" ca="1" si="137"/>
        <v>0</v>
      </c>
      <c r="CB134" s="65">
        <f t="shared" ca="1" si="137"/>
        <v>0</v>
      </c>
      <c r="CC134" s="65">
        <f t="shared" ca="1" si="137"/>
        <v>0</v>
      </c>
      <c r="CD134" s="65">
        <f t="shared" ca="1" si="137"/>
        <v>0</v>
      </c>
      <c r="CE134" s="65">
        <f t="shared" ca="1" si="137"/>
        <v>0</v>
      </c>
      <c r="CF134" s="65">
        <f t="shared" ca="1" si="137"/>
        <v>0</v>
      </c>
    </row>
    <row r="135" spans="2:84" s="53" customFormat="1" ht="12" x14ac:dyDescent="0.25">
      <c r="B135" s="50">
        <f>ROW()</f>
        <v>135</v>
      </c>
      <c r="O135" s="56"/>
      <c r="P135" s="57"/>
      <c r="Q135" s="58"/>
      <c r="U135" s="62"/>
      <c r="W135" s="61"/>
      <c r="X135" s="65">
        <f t="shared" ca="1" si="131"/>
        <v>1.6666666666666666E-2</v>
      </c>
      <c r="Y135" s="65">
        <f t="shared" ca="1" si="136"/>
        <v>1.6666666666666666E-2</v>
      </c>
      <c r="Z135" s="65">
        <f t="shared" ca="1" si="136"/>
        <v>1.6666666666666666E-2</v>
      </c>
      <c r="AA135" s="65">
        <f t="shared" ca="1" si="136"/>
        <v>1.6666666666666666E-2</v>
      </c>
      <c r="AB135" s="65">
        <f t="shared" ca="1" si="136"/>
        <v>1.6666666666666666E-2</v>
      </c>
      <c r="AC135" s="65">
        <f t="shared" ca="1" si="136"/>
        <v>1.6666666666666666E-2</v>
      </c>
      <c r="AD135" s="65">
        <f t="shared" ca="1" si="136"/>
        <v>1.6666666666666666E-2</v>
      </c>
      <c r="AE135" s="65">
        <f t="shared" ca="1" si="136"/>
        <v>1.6666666666666666E-2</v>
      </c>
      <c r="AF135" s="65">
        <f t="shared" ca="1" si="136"/>
        <v>1.6666666666666666E-2</v>
      </c>
      <c r="AG135" s="65">
        <f t="shared" ca="1" si="136"/>
        <v>1.6666666666666666E-2</v>
      </c>
      <c r="AH135" s="65">
        <f t="shared" ca="1" si="136"/>
        <v>1.6666666666666666E-2</v>
      </c>
      <c r="AI135" s="65">
        <f t="shared" ca="1" si="136"/>
        <v>1.6666666666666666E-2</v>
      </c>
      <c r="AJ135" s="65">
        <f t="shared" ca="1" si="137"/>
        <v>1.6666666666666666E-2</v>
      </c>
      <c r="AK135" s="65">
        <f t="shared" ca="1" si="137"/>
        <v>1.6666666666666666E-2</v>
      </c>
      <c r="AL135" s="65">
        <f t="shared" ca="1" si="137"/>
        <v>1.6666666666666666E-2</v>
      </c>
      <c r="AM135" s="65">
        <f t="shared" ca="1" si="137"/>
        <v>1.6666666666666666E-2</v>
      </c>
      <c r="AN135" s="65">
        <f t="shared" ca="1" si="137"/>
        <v>1.6666666666666666E-2</v>
      </c>
      <c r="AO135" s="65">
        <f t="shared" ca="1" si="137"/>
        <v>1.6666666666666666E-2</v>
      </c>
      <c r="AP135" s="65">
        <f t="shared" ca="1" si="137"/>
        <v>1.6666666666666666E-2</v>
      </c>
      <c r="AQ135" s="65">
        <f t="shared" ca="1" si="137"/>
        <v>1.6666666666666666E-2</v>
      </c>
      <c r="AR135" s="65">
        <f t="shared" ca="1" si="137"/>
        <v>1.6666666666666666E-2</v>
      </c>
      <c r="AS135" s="65">
        <f t="shared" ca="1" si="137"/>
        <v>1.6666666666666666E-2</v>
      </c>
      <c r="AT135" s="65">
        <f t="shared" ca="1" si="137"/>
        <v>1.6666666666666666E-2</v>
      </c>
      <c r="AU135" s="65">
        <f t="shared" ca="1" si="137"/>
        <v>1.6666666666666666E-2</v>
      </c>
      <c r="AV135" s="65">
        <f t="shared" ca="1" si="137"/>
        <v>1.6666666666666666E-2</v>
      </c>
      <c r="AW135" s="65">
        <f t="shared" ca="1" si="137"/>
        <v>1.6666666666666666E-2</v>
      </c>
      <c r="AX135" s="65">
        <f t="shared" ca="1" si="137"/>
        <v>1.6666666666666666E-2</v>
      </c>
      <c r="AY135" s="65">
        <f t="shared" ca="1" si="137"/>
        <v>1.6666666666666666E-2</v>
      </c>
      <c r="AZ135" s="65">
        <f t="shared" ca="1" si="137"/>
        <v>1.6666666666666666E-2</v>
      </c>
      <c r="BA135" s="65">
        <f t="shared" ca="1" si="137"/>
        <v>1.6666666666666666E-2</v>
      </c>
      <c r="BB135" s="65">
        <f t="shared" ca="1" si="137"/>
        <v>1.6666666666666666E-2</v>
      </c>
      <c r="BC135" s="65">
        <f t="shared" ca="1" si="137"/>
        <v>1.6666666666666666E-2</v>
      </c>
      <c r="BD135" s="65">
        <f t="shared" ca="1" si="137"/>
        <v>1.6666666666666666E-2</v>
      </c>
      <c r="BE135" s="65">
        <f t="shared" ca="1" si="137"/>
        <v>1.6666666666666666E-2</v>
      </c>
      <c r="BF135" s="65">
        <f t="shared" ca="1" si="137"/>
        <v>1.6666666666666666E-2</v>
      </c>
      <c r="BG135" s="65">
        <f t="shared" ca="1" si="137"/>
        <v>1.6666666666666666E-2</v>
      </c>
      <c r="BH135" s="65">
        <f t="shared" ca="1" si="137"/>
        <v>1.6666666666666666E-2</v>
      </c>
      <c r="BI135" s="65">
        <f t="shared" ca="1" si="137"/>
        <v>1.6666666666666666E-2</v>
      </c>
      <c r="BJ135" s="65">
        <f t="shared" ca="1" si="137"/>
        <v>1.6666666666666666E-2</v>
      </c>
      <c r="BK135" s="65">
        <f t="shared" ca="1" si="137"/>
        <v>1.6666666666666666E-2</v>
      </c>
      <c r="BL135" s="65">
        <f t="shared" ca="1" si="137"/>
        <v>1.6666666666666666E-2</v>
      </c>
      <c r="BM135" s="65">
        <f t="shared" ca="1" si="137"/>
        <v>1.6666666666666666E-2</v>
      </c>
      <c r="BN135" s="65">
        <f t="shared" ca="1" si="137"/>
        <v>1.6666666666666666E-2</v>
      </c>
      <c r="BO135" s="65">
        <f t="shared" ca="1" si="137"/>
        <v>1.6666666666666666E-2</v>
      </c>
      <c r="BP135" s="65">
        <f t="shared" ca="1" si="137"/>
        <v>1.6666666666666666E-2</v>
      </c>
      <c r="BQ135" s="65">
        <f t="shared" ca="1" si="137"/>
        <v>1.6666666666666666E-2</v>
      </c>
      <c r="BR135" s="65">
        <f t="shared" ca="1" si="137"/>
        <v>1.6666666666666666E-2</v>
      </c>
      <c r="BS135" s="65">
        <f t="shared" ca="1" si="137"/>
        <v>1.6666666666666666E-2</v>
      </c>
      <c r="BT135" s="65">
        <f t="shared" ca="1" si="137"/>
        <v>1.6666666666666666E-2</v>
      </c>
      <c r="BU135" s="65">
        <f t="shared" ca="1" si="137"/>
        <v>1.6666666666666666E-2</v>
      </c>
      <c r="BV135" s="65">
        <f t="shared" ca="1" si="137"/>
        <v>1.6666666666666666E-2</v>
      </c>
      <c r="BW135" s="65">
        <f t="shared" ca="1" si="137"/>
        <v>1.6666666666666666E-2</v>
      </c>
      <c r="BX135" s="65">
        <f t="shared" ca="1" si="137"/>
        <v>1.6666666666666666E-2</v>
      </c>
      <c r="BY135" s="65">
        <f t="shared" ca="1" si="137"/>
        <v>1.6666666666666666E-2</v>
      </c>
      <c r="BZ135" s="65">
        <f t="shared" ca="1" si="137"/>
        <v>1.6666666666666666E-2</v>
      </c>
      <c r="CA135" s="65">
        <f t="shared" ca="1" si="137"/>
        <v>1.6666666666666666E-2</v>
      </c>
      <c r="CB135" s="65">
        <f t="shared" ca="1" si="137"/>
        <v>1.6666666666666666E-2</v>
      </c>
      <c r="CC135" s="65">
        <f t="shared" ca="1" si="137"/>
        <v>1.6666666666666666E-2</v>
      </c>
      <c r="CD135" s="65">
        <f t="shared" ca="1" si="137"/>
        <v>1.6666666666666666E-2</v>
      </c>
      <c r="CE135" s="65">
        <f t="shared" ca="1" si="137"/>
        <v>0</v>
      </c>
      <c r="CF135" s="65">
        <f t="shared" ca="1" si="137"/>
        <v>0</v>
      </c>
    </row>
    <row r="136" spans="2:84" s="53" customFormat="1" ht="12" x14ac:dyDescent="0.25">
      <c r="B136" s="50">
        <f>ROW()</f>
        <v>136</v>
      </c>
      <c r="O136" s="56"/>
      <c r="P136" s="57"/>
      <c r="Q136" s="58"/>
      <c r="U136" s="62"/>
      <c r="W136" s="61"/>
      <c r="X136" s="65">
        <f t="shared" ca="1" si="131"/>
        <v>8.3333333333333332E-3</v>
      </c>
      <c r="Y136" s="65">
        <f t="shared" ca="1" si="136"/>
        <v>8.3333333333333332E-3</v>
      </c>
      <c r="Z136" s="65">
        <f t="shared" ca="1" si="136"/>
        <v>8.3333333333333332E-3</v>
      </c>
      <c r="AA136" s="65">
        <f t="shared" ca="1" si="136"/>
        <v>8.3333333333333332E-3</v>
      </c>
      <c r="AB136" s="65">
        <f t="shared" ca="1" si="136"/>
        <v>8.3333333333333332E-3</v>
      </c>
      <c r="AC136" s="65">
        <f t="shared" ca="1" si="136"/>
        <v>8.3333333333333332E-3</v>
      </c>
      <c r="AD136" s="65">
        <f t="shared" ca="1" si="136"/>
        <v>8.3333333333333332E-3</v>
      </c>
      <c r="AE136" s="65">
        <f t="shared" ca="1" si="136"/>
        <v>8.3333333333333332E-3</v>
      </c>
      <c r="AF136" s="65">
        <f t="shared" ca="1" si="136"/>
        <v>8.3333333333333332E-3</v>
      </c>
      <c r="AG136" s="65">
        <f t="shared" ca="1" si="136"/>
        <v>8.3333333333333332E-3</v>
      </c>
      <c r="AH136" s="65">
        <f t="shared" ca="1" si="136"/>
        <v>8.3333333333333332E-3</v>
      </c>
      <c r="AI136" s="65">
        <f t="shared" ca="1" si="136"/>
        <v>8.3333333333333332E-3</v>
      </c>
      <c r="AJ136" s="65">
        <f t="shared" ca="1" si="137"/>
        <v>8.3333333333333332E-3</v>
      </c>
      <c r="AK136" s="65">
        <f t="shared" ca="1" si="137"/>
        <v>8.3333333333333332E-3</v>
      </c>
      <c r="AL136" s="65">
        <f t="shared" ca="1" si="137"/>
        <v>8.3333333333333332E-3</v>
      </c>
      <c r="AM136" s="65">
        <f t="shared" ca="1" si="137"/>
        <v>8.3333333333333332E-3</v>
      </c>
      <c r="AN136" s="65">
        <f t="shared" ca="1" si="137"/>
        <v>8.3333333333333332E-3</v>
      </c>
      <c r="AO136" s="65">
        <f t="shared" ca="1" si="137"/>
        <v>8.3333333333333332E-3</v>
      </c>
      <c r="AP136" s="65">
        <f t="shared" ca="1" si="137"/>
        <v>8.3333333333333332E-3</v>
      </c>
      <c r="AQ136" s="65">
        <f t="shared" ca="1" si="137"/>
        <v>8.3333333333333332E-3</v>
      </c>
      <c r="AR136" s="65">
        <f t="shared" ca="1" si="137"/>
        <v>8.3333333333333332E-3</v>
      </c>
      <c r="AS136" s="65">
        <f t="shared" ca="1" si="137"/>
        <v>8.3333333333333332E-3</v>
      </c>
      <c r="AT136" s="65">
        <f t="shared" ca="1" si="137"/>
        <v>8.3333333333333332E-3</v>
      </c>
      <c r="AU136" s="65">
        <f t="shared" ca="1" si="137"/>
        <v>8.3333333333333332E-3</v>
      </c>
      <c r="AV136" s="65">
        <f t="shared" ca="1" si="137"/>
        <v>8.3333333333333332E-3</v>
      </c>
      <c r="AW136" s="65">
        <f t="shared" ca="1" si="137"/>
        <v>8.3333333333333332E-3</v>
      </c>
      <c r="AX136" s="65">
        <f t="shared" ca="1" si="137"/>
        <v>8.3333333333333332E-3</v>
      </c>
      <c r="AY136" s="65">
        <f t="shared" ca="1" si="137"/>
        <v>8.3333333333333332E-3</v>
      </c>
      <c r="AZ136" s="65">
        <f t="shared" ca="1" si="137"/>
        <v>8.3333333333333332E-3</v>
      </c>
      <c r="BA136" s="65">
        <f t="shared" ca="1" si="137"/>
        <v>8.3333333333333332E-3</v>
      </c>
      <c r="BB136" s="65">
        <f t="shared" ca="1" si="137"/>
        <v>8.3333333333333332E-3</v>
      </c>
      <c r="BC136" s="65">
        <f t="shared" ca="1" si="137"/>
        <v>8.3333333333333332E-3</v>
      </c>
      <c r="BD136" s="65">
        <f t="shared" ca="1" si="137"/>
        <v>8.3333333333333332E-3</v>
      </c>
      <c r="BE136" s="65">
        <f t="shared" ca="1" si="137"/>
        <v>8.3333333333333332E-3</v>
      </c>
      <c r="BF136" s="65">
        <f t="shared" ca="1" si="137"/>
        <v>8.3333333333333332E-3</v>
      </c>
      <c r="BG136" s="65">
        <f t="shared" ca="1" si="137"/>
        <v>8.3333333333333332E-3</v>
      </c>
      <c r="BH136" s="65">
        <f t="shared" ca="1" si="137"/>
        <v>8.3333333333333332E-3</v>
      </c>
      <c r="BI136" s="65">
        <f t="shared" ca="1" si="137"/>
        <v>8.3333333333333332E-3</v>
      </c>
      <c r="BJ136" s="65">
        <f t="shared" ca="1" si="137"/>
        <v>8.3333333333333332E-3</v>
      </c>
      <c r="BK136" s="65">
        <f t="shared" ca="1" si="137"/>
        <v>8.3333333333333332E-3</v>
      </c>
      <c r="BL136" s="65">
        <f t="shared" ca="1" si="137"/>
        <v>8.3333333333333332E-3</v>
      </c>
      <c r="BM136" s="65">
        <f t="shared" ca="1" si="137"/>
        <v>8.3333333333333332E-3</v>
      </c>
      <c r="BN136" s="65">
        <f t="shared" ca="1" si="137"/>
        <v>8.3333333333333332E-3</v>
      </c>
      <c r="BO136" s="65">
        <f t="shared" ca="1" si="137"/>
        <v>8.3333333333333332E-3</v>
      </c>
      <c r="BP136" s="65">
        <f t="shared" ca="1" si="137"/>
        <v>8.3333333333333332E-3</v>
      </c>
      <c r="BQ136" s="65">
        <f t="shared" ca="1" si="137"/>
        <v>8.3333333333333332E-3</v>
      </c>
      <c r="BR136" s="65">
        <f t="shared" ca="1" si="137"/>
        <v>8.3333333333333332E-3</v>
      </c>
      <c r="BS136" s="65">
        <f t="shared" ca="1" si="137"/>
        <v>8.3333333333333332E-3</v>
      </c>
      <c r="BT136" s="65">
        <f t="shared" ca="1" si="137"/>
        <v>8.3333333333333332E-3</v>
      </c>
      <c r="BU136" s="65">
        <f t="shared" ca="1" si="137"/>
        <v>8.3333333333333332E-3</v>
      </c>
      <c r="BV136" s="65">
        <f t="shared" ca="1" si="137"/>
        <v>8.3333333333333332E-3</v>
      </c>
      <c r="BW136" s="65">
        <f t="shared" ca="1" si="137"/>
        <v>8.3333333333333332E-3</v>
      </c>
      <c r="BX136" s="65">
        <f t="shared" ca="1" si="137"/>
        <v>8.3333333333333332E-3</v>
      </c>
      <c r="BY136" s="65">
        <f t="shared" ca="1" si="137"/>
        <v>8.3333333333333332E-3</v>
      </c>
      <c r="BZ136" s="65">
        <f t="shared" ca="1" si="137"/>
        <v>8.3333333333333332E-3</v>
      </c>
      <c r="CA136" s="65">
        <f t="shared" ca="1" si="137"/>
        <v>8.3333333333333332E-3</v>
      </c>
      <c r="CB136" s="65">
        <f t="shared" ca="1" si="137"/>
        <v>8.3333333333333332E-3</v>
      </c>
      <c r="CC136" s="65">
        <f t="shared" ca="1" si="137"/>
        <v>8.3333333333333332E-3</v>
      </c>
      <c r="CD136" s="65">
        <f t="shared" ca="1" si="137"/>
        <v>8.3333333333333332E-3</v>
      </c>
      <c r="CE136" s="65">
        <f t="shared" ca="1" si="137"/>
        <v>0</v>
      </c>
      <c r="CF136" s="65">
        <f t="shared" ca="1" si="137"/>
        <v>0</v>
      </c>
    </row>
    <row r="137" spans="2:84" s="53" customFormat="1" ht="12" x14ac:dyDescent="0.25">
      <c r="B137" s="50">
        <f>ROW()</f>
        <v>137</v>
      </c>
      <c r="O137" s="56"/>
      <c r="P137" s="57"/>
      <c r="Q137" s="58"/>
      <c r="U137" s="62"/>
      <c r="W137" s="61"/>
      <c r="X137" s="65">
        <f t="shared" ca="1" si="131"/>
        <v>8.3333333333333332E-3</v>
      </c>
      <c r="Y137" s="65">
        <f t="shared" ca="1" si="136"/>
        <v>8.3333333333333332E-3</v>
      </c>
      <c r="Z137" s="65">
        <f t="shared" ca="1" si="136"/>
        <v>8.3333333333333332E-3</v>
      </c>
      <c r="AA137" s="65">
        <f t="shared" ca="1" si="136"/>
        <v>8.3333333333333332E-3</v>
      </c>
      <c r="AB137" s="65">
        <f t="shared" ca="1" si="136"/>
        <v>8.3333333333333332E-3</v>
      </c>
      <c r="AC137" s="65">
        <f t="shared" ca="1" si="136"/>
        <v>8.3333333333333332E-3</v>
      </c>
      <c r="AD137" s="65">
        <f t="shared" ca="1" si="136"/>
        <v>8.3333333333333332E-3</v>
      </c>
      <c r="AE137" s="65">
        <f t="shared" ca="1" si="136"/>
        <v>8.3333333333333332E-3</v>
      </c>
      <c r="AF137" s="65">
        <f t="shared" ca="1" si="136"/>
        <v>8.3333333333333332E-3</v>
      </c>
      <c r="AG137" s="65">
        <f t="shared" ca="1" si="136"/>
        <v>8.3333333333333332E-3</v>
      </c>
      <c r="AH137" s="65">
        <f t="shared" ca="1" si="136"/>
        <v>8.3333333333333332E-3</v>
      </c>
      <c r="AI137" s="65">
        <f t="shared" ca="1" si="136"/>
        <v>8.3333333333333332E-3</v>
      </c>
      <c r="AJ137" s="65">
        <f t="shared" ca="1" si="137"/>
        <v>8.3333333333333332E-3</v>
      </c>
      <c r="AK137" s="65">
        <f t="shared" ca="1" si="137"/>
        <v>8.3333333333333332E-3</v>
      </c>
      <c r="AL137" s="65">
        <f t="shared" ca="1" si="137"/>
        <v>8.3333333333333332E-3</v>
      </c>
      <c r="AM137" s="65">
        <f t="shared" ca="1" si="137"/>
        <v>8.3333333333333332E-3</v>
      </c>
      <c r="AN137" s="65">
        <f t="shared" ca="1" si="137"/>
        <v>8.3333333333333332E-3</v>
      </c>
      <c r="AO137" s="65">
        <f t="shared" ca="1" si="137"/>
        <v>8.3333333333333332E-3</v>
      </c>
      <c r="AP137" s="65">
        <f t="shared" ca="1" si="137"/>
        <v>8.3333333333333332E-3</v>
      </c>
      <c r="AQ137" s="65">
        <f t="shared" ca="1" si="137"/>
        <v>8.3333333333333332E-3</v>
      </c>
      <c r="AR137" s="65">
        <f t="shared" ca="1" si="137"/>
        <v>8.3333333333333332E-3</v>
      </c>
      <c r="AS137" s="65">
        <f t="shared" ca="1" si="137"/>
        <v>8.3333333333333332E-3</v>
      </c>
      <c r="AT137" s="65">
        <f t="shared" ref="AJ137:CF142" ca="1" si="138">SUMIFS(INDIRECT("Prcsses!"&amp;ADDRESS($B137,$X$2)&amp;":"&amp;ADDRESS($B137,$X$2-1+$P$8)),INDIRECT("Prcsses!"&amp;ADDRESS($B$8,$X$2)&amp;":"&amp;ADDRESS($B$8,$X$2-1+$P$8)),AT$8)</f>
        <v>8.3333333333333332E-3</v>
      </c>
      <c r="AU137" s="65">
        <f t="shared" ca="1" si="138"/>
        <v>8.3333333333333332E-3</v>
      </c>
      <c r="AV137" s="65">
        <f t="shared" ca="1" si="138"/>
        <v>8.3333333333333332E-3</v>
      </c>
      <c r="AW137" s="65">
        <f t="shared" ca="1" si="138"/>
        <v>8.3333333333333332E-3</v>
      </c>
      <c r="AX137" s="65">
        <f t="shared" ca="1" si="138"/>
        <v>8.3333333333333332E-3</v>
      </c>
      <c r="AY137" s="65">
        <f t="shared" ca="1" si="138"/>
        <v>8.3333333333333332E-3</v>
      </c>
      <c r="AZ137" s="65">
        <f t="shared" ca="1" si="138"/>
        <v>8.3333333333333332E-3</v>
      </c>
      <c r="BA137" s="65">
        <f t="shared" ca="1" si="138"/>
        <v>8.3333333333333332E-3</v>
      </c>
      <c r="BB137" s="65">
        <f t="shared" ca="1" si="138"/>
        <v>8.3333333333333332E-3</v>
      </c>
      <c r="BC137" s="65">
        <f t="shared" ca="1" si="138"/>
        <v>8.3333333333333332E-3</v>
      </c>
      <c r="BD137" s="65">
        <f t="shared" ca="1" si="138"/>
        <v>8.3333333333333332E-3</v>
      </c>
      <c r="BE137" s="65">
        <f t="shared" ca="1" si="138"/>
        <v>8.3333333333333332E-3</v>
      </c>
      <c r="BF137" s="65">
        <f t="shared" ca="1" si="138"/>
        <v>8.3333333333333332E-3</v>
      </c>
      <c r="BG137" s="65">
        <f t="shared" ca="1" si="138"/>
        <v>8.3333333333333332E-3</v>
      </c>
      <c r="BH137" s="65">
        <f t="shared" ca="1" si="138"/>
        <v>8.3333333333333332E-3</v>
      </c>
      <c r="BI137" s="65">
        <f t="shared" ca="1" si="138"/>
        <v>8.3333333333333332E-3</v>
      </c>
      <c r="BJ137" s="65">
        <f t="shared" ca="1" si="138"/>
        <v>8.3333333333333332E-3</v>
      </c>
      <c r="BK137" s="65">
        <f t="shared" ca="1" si="138"/>
        <v>8.3333333333333332E-3</v>
      </c>
      <c r="BL137" s="65">
        <f t="shared" ca="1" si="138"/>
        <v>8.3333333333333332E-3</v>
      </c>
      <c r="BM137" s="65">
        <f t="shared" ca="1" si="138"/>
        <v>8.3333333333333332E-3</v>
      </c>
      <c r="BN137" s="65">
        <f t="shared" ca="1" si="138"/>
        <v>8.3333333333333332E-3</v>
      </c>
      <c r="BO137" s="65">
        <f t="shared" ca="1" si="138"/>
        <v>8.3333333333333332E-3</v>
      </c>
      <c r="BP137" s="65">
        <f t="shared" ca="1" si="138"/>
        <v>8.3333333333333332E-3</v>
      </c>
      <c r="BQ137" s="65">
        <f t="shared" ca="1" si="138"/>
        <v>8.3333333333333332E-3</v>
      </c>
      <c r="BR137" s="65">
        <f t="shared" ca="1" si="138"/>
        <v>8.3333333333333332E-3</v>
      </c>
      <c r="BS137" s="65">
        <f t="shared" ca="1" si="138"/>
        <v>8.3333333333333332E-3</v>
      </c>
      <c r="BT137" s="65">
        <f t="shared" ca="1" si="138"/>
        <v>8.3333333333333332E-3</v>
      </c>
      <c r="BU137" s="65">
        <f t="shared" ca="1" si="138"/>
        <v>8.3333333333333332E-3</v>
      </c>
      <c r="BV137" s="65">
        <f t="shared" ca="1" si="138"/>
        <v>8.3333333333333332E-3</v>
      </c>
      <c r="BW137" s="65">
        <f t="shared" ca="1" si="138"/>
        <v>8.3333333333333332E-3</v>
      </c>
      <c r="BX137" s="65">
        <f t="shared" ca="1" si="138"/>
        <v>8.3333333333333332E-3</v>
      </c>
      <c r="BY137" s="65">
        <f t="shared" ca="1" si="138"/>
        <v>8.3333333333333332E-3</v>
      </c>
      <c r="BZ137" s="65">
        <f t="shared" ca="1" si="138"/>
        <v>8.3333333333333332E-3</v>
      </c>
      <c r="CA137" s="65">
        <f t="shared" ca="1" si="138"/>
        <v>8.3333333333333332E-3</v>
      </c>
      <c r="CB137" s="65">
        <f t="shared" ca="1" si="138"/>
        <v>8.3333333333333332E-3</v>
      </c>
      <c r="CC137" s="65">
        <f t="shared" ca="1" si="138"/>
        <v>8.3333333333333332E-3</v>
      </c>
      <c r="CD137" s="65">
        <f t="shared" ca="1" si="138"/>
        <v>8.3333333333333332E-3</v>
      </c>
      <c r="CE137" s="65">
        <f t="shared" ca="1" si="138"/>
        <v>0</v>
      </c>
      <c r="CF137" s="65">
        <f t="shared" ca="1" si="138"/>
        <v>0</v>
      </c>
    </row>
    <row r="138" spans="2:84" s="53" customFormat="1" ht="12" x14ac:dyDescent="0.25">
      <c r="B138" s="50">
        <f>ROW()</f>
        <v>138</v>
      </c>
      <c r="O138" s="56"/>
      <c r="P138" s="57"/>
      <c r="Q138" s="58"/>
      <c r="U138" s="62"/>
      <c r="W138" s="61"/>
      <c r="X138" s="65">
        <f t="shared" ca="1" si="131"/>
        <v>8.3333333333333332E-3</v>
      </c>
      <c r="Y138" s="65">
        <f t="shared" ca="1" si="136"/>
        <v>8.3333333333333332E-3</v>
      </c>
      <c r="Z138" s="65">
        <f t="shared" ca="1" si="136"/>
        <v>8.3333333333333332E-3</v>
      </c>
      <c r="AA138" s="65">
        <f t="shared" ca="1" si="136"/>
        <v>8.3333333333333332E-3</v>
      </c>
      <c r="AB138" s="65">
        <f t="shared" ca="1" si="136"/>
        <v>8.3333333333333332E-3</v>
      </c>
      <c r="AC138" s="65">
        <f t="shared" ca="1" si="136"/>
        <v>8.3333333333333332E-3</v>
      </c>
      <c r="AD138" s="65">
        <f t="shared" ca="1" si="136"/>
        <v>8.3333333333333332E-3</v>
      </c>
      <c r="AE138" s="65">
        <f t="shared" ca="1" si="136"/>
        <v>8.3333333333333332E-3</v>
      </c>
      <c r="AF138" s="65">
        <f t="shared" ca="1" si="136"/>
        <v>8.3333333333333332E-3</v>
      </c>
      <c r="AG138" s="65">
        <f t="shared" ca="1" si="136"/>
        <v>8.3333333333333332E-3</v>
      </c>
      <c r="AH138" s="65">
        <f t="shared" ca="1" si="136"/>
        <v>8.3333333333333332E-3</v>
      </c>
      <c r="AI138" s="65">
        <f t="shared" ca="1" si="136"/>
        <v>8.3333333333333332E-3</v>
      </c>
      <c r="AJ138" s="65">
        <f t="shared" ca="1" si="138"/>
        <v>8.3333333333333332E-3</v>
      </c>
      <c r="AK138" s="65">
        <f t="shared" ca="1" si="138"/>
        <v>8.3333333333333332E-3</v>
      </c>
      <c r="AL138" s="65">
        <f t="shared" ca="1" si="138"/>
        <v>8.3333333333333332E-3</v>
      </c>
      <c r="AM138" s="65">
        <f t="shared" ca="1" si="138"/>
        <v>8.3333333333333332E-3</v>
      </c>
      <c r="AN138" s="65">
        <f t="shared" ca="1" si="138"/>
        <v>8.3333333333333332E-3</v>
      </c>
      <c r="AO138" s="65">
        <f t="shared" ca="1" si="138"/>
        <v>8.3333333333333332E-3</v>
      </c>
      <c r="AP138" s="65">
        <f t="shared" ca="1" si="138"/>
        <v>8.3333333333333332E-3</v>
      </c>
      <c r="AQ138" s="65">
        <f t="shared" ca="1" si="138"/>
        <v>8.3333333333333332E-3</v>
      </c>
      <c r="AR138" s="65">
        <f t="shared" ca="1" si="138"/>
        <v>8.3333333333333332E-3</v>
      </c>
      <c r="AS138" s="65">
        <f t="shared" ca="1" si="138"/>
        <v>8.3333333333333332E-3</v>
      </c>
      <c r="AT138" s="65">
        <f t="shared" ca="1" si="138"/>
        <v>8.3333333333333332E-3</v>
      </c>
      <c r="AU138" s="65">
        <f t="shared" ca="1" si="138"/>
        <v>8.3333333333333332E-3</v>
      </c>
      <c r="AV138" s="65">
        <f t="shared" ca="1" si="138"/>
        <v>8.3333333333333332E-3</v>
      </c>
      <c r="AW138" s="65">
        <f t="shared" ca="1" si="138"/>
        <v>8.3333333333333332E-3</v>
      </c>
      <c r="AX138" s="65">
        <f t="shared" ca="1" si="138"/>
        <v>8.3333333333333332E-3</v>
      </c>
      <c r="AY138" s="65">
        <f t="shared" ca="1" si="138"/>
        <v>8.3333333333333332E-3</v>
      </c>
      <c r="AZ138" s="65">
        <f t="shared" ca="1" si="138"/>
        <v>8.3333333333333332E-3</v>
      </c>
      <c r="BA138" s="65">
        <f t="shared" ca="1" si="138"/>
        <v>8.3333333333333332E-3</v>
      </c>
      <c r="BB138" s="65">
        <f t="shared" ca="1" si="138"/>
        <v>8.3333333333333332E-3</v>
      </c>
      <c r="BC138" s="65">
        <f t="shared" ca="1" si="138"/>
        <v>8.3333333333333332E-3</v>
      </c>
      <c r="BD138" s="65">
        <f t="shared" ca="1" si="138"/>
        <v>8.3333333333333332E-3</v>
      </c>
      <c r="BE138" s="65">
        <f t="shared" ca="1" si="138"/>
        <v>8.3333333333333332E-3</v>
      </c>
      <c r="BF138" s="65">
        <f t="shared" ca="1" si="138"/>
        <v>8.3333333333333332E-3</v>
      </c>
      <c r="BG138" s="65">
        <f t="shared" ca="1" si="138"/>
        <v>8.3333333333333332E-3</v>
      </c>
      <c r="BH138" s="65">
        <f t="shared" ca="1" si="138"/>
        <v>8.3333333333333332E-3</v>
      </c>
      <c r="BI138" s="65">
        <f t="shared" ca="1" si="138"/>
        <v>8.3333333333333332E-3</v>
      </c>
      <c r="BJ138" s="65">
        <f t="shared" ca="1" si="138"/>
        <v>8.3333333333333332E-3</v>
      </c>
      <c r="BK138" s="65">
        <f t="shared" ca="1" si="138"/>
        <v>8.3333333333333332E-3</v>
      </c>
      <c r="BL138" s="65">
        <f t="shared" ca="1" si="138"/>
        <v>8.3333333333333332E-3</v>
      </c>
      <c r="BM138" s="65">
        <f t="shared" ca="1" si="138"/>
        <v>8.3333333333333332E-3</v>
      </c>
      <c r="BN138" s="65">
        <f t="shared" ca="1" si="138"/>
        <v>8.3333333333333332E-3</v>
      </c>
      <c r="BO138" s="65">
        <f t="shared" ca="1" si="138"/>
        <v>8.3333333333333332E-3</v>
      </c>
      <c r="BP138" s="65">
        <f t="shared" ca="1" si="138"/>
        <v>8.3333333333333332E-3</v>
      </c>
      <c r="BQ138" s="65">
        <f t="shared" ca="1" si="138"/>
        <v>8.3333333333333332E-3</v>
      </c>
      <c r="BR138" s="65">
        <f t="shared" ca="1" si="138"/>
        <v>8.3333333333333332E-3</v>
      </c>
      <c r="BS138" s="65">
        <f t="shared" ca="1" si="138"/>
        <v>8.3333333333333332E-3</v>
      </c>
      <c r="BT138" s="65">
        <f t="shared" ca="1" si="138"/>
        <v>8.3333333333333332E-3</v>
      </c>
      <c r="BU138" s="65">
        <f t="shared" ca="1" si="138"/>
        <v>8.3333333333333332E-3</v>
      </c>
      <c r="BV138" s="65">
        <f t="shared" ca="1" si="138"/>
        <v>8.3333333333333332E-3</v>
      </c>
      <c r="BW138" s="65">
        <f t="shared" ca="1" si="138"/>
        <v>8.3333333333333332E-3</v>
      </c>
      <c r="BX138" s="65">
        <f t="shared" ca="1" si="138"/>
        <v>8.3333333333333332E-3</v>
      </c>
      <c r="BY138" s="65">
        <f t="shared" ca="1" si="138"/>
        <v>8.3333333333333332E-3</v>
      </c>
      <c r="BZ138" s="65">
        <f t="shared" ca="1" si="138"/>
        <v>8.3333333333333332E-3</v>
      </c>
      <c r="CA138" s="65">
        <f t="shared" ca="1" si="138"/>
        <v>8.3333333333333332E-3</v>
      </c>
      <c r="CB138" s="65">
        <f t="shared" ca="1" si="138"/>
        <v>8.3333333333333332E-3</v>
      </c>
      <c r="CC138" s="65">
        <f t="shared" ca="1" si="138"/>
        <v>8.3333333333333332E-3</v>
      </c>
      <c r="CD138" s="65">
        <f t="shared" ca="1" si="138"/>
        <v>8.3333333333333332E-3</v>
      </c>
      <c r="CE138" s="65">
        <f t="shared" ca="1" si="138"/>
        <v>0</v>
      </c>
      <c r="CF138" s="65">
        <f t="shared" ca="1" si="138"/>
        <v>0</v>
      </c>
    </row>
    <row r="139" spans="2:84" s="53" customFormat="1" ht="12" x14ac:dyDescent="0.25">
      <c r="B139" s="50">
        <f>ROW()</f>
        <v>139</v>
      </c>
      <c r="O139" s="56"/>
      <c r="P139" s="57"/>
      <c r="Q139" s="58"/>
      <c r="U139" s="62"/>
      <c r="W139" s="61"/>
      <c r="X139" s="65">
        <f t="shared" ca="1" si="131"/>
        <v>8.3333333333333332E-3</v>
      </c>
      <c r="Y139" s="65">
        <f t="shared" ca="1" si="136"/>
        <v>8.3333333333333332E-3</v>
      </c>
      <c r="Z139" s="65">
        <f t="shared" ca="1" si="136"/>
        <v>8.3333333333333332E-3</v>
      </c>
      <c r="AA139" s="65">
        <f t="shared" ca="1" si="136"/>
        <v>8.3333333333333332E-3</v>
      </c>
      <c r="AB139" s="65">
        <f t="shared" ca="1" si="136"/>
        <v>8.3333333333333332E-3</v>
      </c>
      <c r="AC139" s="65">
        <f t="shared" ca="1" si="136"/>
        <v>8.3333333333333332E-3</v>
      </c>
      <c r="AD139" s="65">
        <f t="shared" ca="1" si="136"/>
        <v>8.3333333333333332E-3</v>
      </c>
      <c r="AE139" s="65">
        <f t="shared" ca="1" si="136"/>
        <v>8.3333333333333332E-3</v>
      </c>
      <c r="AF139" s="65">
        <f t="shared" ca="1" si="136"/>
        <v>8.3333333333333332E-3</v>
      </c>
      <c r="AG139" s="65">
        <f t="shared" ca="1" si="136"/>
        <v>8.3333333333333332E-3</v>
      </c>
      <c r="AH139" s="65">
        <f t="shared" ca="1" si="136"/>
        <v>8.3333333333333332E-3</v>
      </c>
      <c r="AI139" s="65">
        <f t="shared" ca="1" si="136"/>
        <v>8.3333333333333332E-3</v>
      </c>
      <c r="AJ139" s="65">
        <f t="shared" ca="1" si="138"/>
        <v>8.3333333333333332E-3</v>
      </c>
      <c r="AK139" s="65">
        <f t="shared" ca="1" si="138"/>
        <v>8.3333333333333332E-3</v>
      </c>
      <c r="AL139" s="65">
        <f t="shared" ca="1" si="138"/>
        <v>8.3333333333333332E-3</v>
      </c>
      <c r="AM139" s="65">
        <f t="shared" ca="1" si="138"/>
        <v>8.3333333333333332E-3</v>
      </c>
      <c r="AN139" s="65">
        <f t="shared" ca="1" si="138"/>
        <v>8.3333333333333332E-3</v>
      </c>
      <c r="AO139" s="65">
        <f t="shared" ca="1" si="138"/>
        <v>8.3333333333333332E-3</v>
      </c>
      <c r="AP139" s="65">
        <f t="shared" ca="1" si="138"/>
        <v>8.3333333333333332E-3</v>
      </c>
      <c r="AQ139" s="65">
        <f t="shared" ca="1" si="138"/>
        <v>8.3333333333333332E-3</v>
      </c>
      <c r="AR139" s="65">
        <f t="shared" ca="1" si="138"/>
        <v>8.3333333333333332E-3</v>
      </c>
      <c r="AS139" s="65">
        <f t="shared" ca="1" si="138"/>
        <v>8.3333333333333332E-3</v>
      </c>
      <c r="AT139" s="65">
        <f t="shared" ca="1" si="138"/>
        <v>8.3333333333333332E-3</v>
      </c>
      <c r="AU139" s="65">
        <f t="shared" ca="1" si="138"/>
        <v>8.3333333333333332E-3</v>
      </c>
      <c r="AV139" s="65">
        <f t="shared" ca="1" si="138"/>
        <v>8.3333333333333332E-3</v>
      </c>
      <c r="AW139" s="65">
        <f t="shared" ca="1" si="138"/>
        <v>8.3333333333333332E-3</v>
      </c>
      <c r="AX139" s="65">
        <f t="shared" ca="1" si="138"/>
        <v>8.3333333333333332E-3</v>
      </c>
      <c r="AY139" s="65">
        <f t="shared" ca="1" si="138"/>
        <v>8.3333333333333332E-3</v>
      </c>
      <c r="AZ139" s="65">
        <f t="shared" ca="1" si="138"/>
        <v>8.3333333333333332E-3</v>
      </c>
      <c r="BA139" s="65">
        <f t="shared" ca="1" si="138"/>
        <v>8.3333333333333332E-3</v>
      </c>
      <c r="BB139" s="65">
        <f t="shared" ca="1" si="138"/>
        <v>8.3333333333333332E-3</v>
      </c>
      <c r="BC139" s="65">
        <f t="shared" ca="1" si="138"/>
        <v>8.3333333333333332E-3</v>
      </c>
      <c r="BD139" s="65">
        <f t="shared" ca="1" si="138"/>
        <v>8.3333333333333332E-3</v>
      </c>
      <c r="BE139" s="65">
        <f t="shared" ca="1" si="138"/>
        <v>8.3333333333333332E-3</v>
      </c>
      <c r="BF139" s="65">
        <f t="shared" ca="1" si="138"/>
        <v>8.3333333333333332E-3</v>
      </c>
      <c r="BG139" s="65">
        <f t="shared" ca="1" si="138"/>
        <v>8.3333333333333332E-3</v>
      </c>
      <c r="BH139" s="65">
        <f t="shared" ca="1" si="138"/>
        <v>8.3333333333333332E-3</v>
      </c>
      <c r="BI139" s="65">
        <f t="shared" ca="1" si="138"/>
        <v>8.3333333333333332E-3</v>
      </c>
      <c r="BJ139" s="65">
        <f t="shared" ca="1" si="138"/>
        <v>8.3333333333333332E-3</v>
      </c>
      <c r="BK139" s="65">
        <f t="shared" ca="1" si="138"/>
        <v>8.3333333333333332E-3</v>
      </c>
      <c r="BL139" s="65">
        <f t="shared" ca="1" si="138"/>
        <v>8.3333333333333332E-3</v>
      </c>
      <c r="BM139" s="65">
        <f t="shared" ca="1" si="138"/>
        <v>8.3333333333333332E-3</v>
      </c>
      <c r="BN139" s="65">
        <f t="shared" ca="1" si="138"/>
        <v>8.3333333333333332E-3</v>
      </c>
      <c r="BO139" s="65">
        <f t="shared" ca="1" si="138"/>
        <v>8.3333333333333332E-3</v>
      </c>
      <c r="BP139" s="65">
        <f t="shared" ca="1" si="138"/>
        <v>8.3333333333333332E-3</v>
      </c>
      <c r="BQ139" s="65">
        <f t="shared" ca="1" si="138"/>
        <v>8.3333333333333332E-3</v>
      </c>
      <c r="BR139" s="65">
        <f t="shared" ca="1" si="138"/>
        <v>8.3333333333333332E-3</v>
      </c>
      <c r="BS139" s="65">
        <f t="shared" ca="1" si="138"/>
        <v>8.3333333333333332E-3</v>
      </c>
      <c r="BT139" s="65">
        <f t="shared" ca="1" si="138"/>
        <v>8.3333333333333332E-3</v>
      </c>
      <c r="BU139" s="65">
        <f t="shared" ca="1" si="138"/>
        <v>8.3333333333333332E-3</v>
      </c>
      <c r="BV139" s="65">
        <f t="shared" ca="1" si="138"/>
        <v>8.3333333333333332E-3</v>
      </c>
      <c r="BW139" s="65">
        <f t="shared" ca="1" si="138"/>
        <v>8.3333333333333332E-3</v>
      </c>
      <c r="BX139" s="65">
        <f t="shared" ca="1" si="138"/>
        <v>8.3333333333333332E-3</v>
      </c>
      <c r="BY139" s="65">
        <f t="shared" ca="1" si="138"/>
        <v>8.3333333333333332E-3</v>
      </c>
      <c r="BZ139" s="65">
        <f t="shared" ca="1" si="138"/>
        <v>8.3333333333333332E-3</v>
      </c>
      <c r="CA139" s="65">
        <f t="shared" ca="1" si="138"/>
        <v>8.3333333333333332E-3</v>
      </c>
      <c r="CB139" s="65">
        <f t="shared" ca="1" si="138"/>
        <v>8.3333333333333332E-3</v>
      </c>
      <c r="CC139" s="65">
        <f t="shared" ca="1" si="138"/>
        <v>8.3333333333333332E-3</v>
      </c>
      <c r="CD139" s="65">
        <f t="shared" ca="1" si="138"/>
        <v>8.3333333333333332E-3</v>
      </c>
      <c r="CE139" s="65">
        <f t="shared" ca="1" si="138"/>
        <v>0</v>
      </c>
      <c r="CF139" s="65">
        <f t="shared" ca="1" si="138"/>
        <v>0</v>
      </c>
    </row>
    <row r="140" spans="2:84" s="53" customFormat="1" ht="12" x14ac:dyDescent="0.25">
      <c r="B140" s="50">
        <f>ROW()</f>
        <v>140</v>
      </c>
      <c r="O140" s="56"/>
      <c r="P140" s="57"/>
      <c r="Q140" s="58"/>
      <c r="U140" s="62"/>
      <c r="W140" s="61"/>
      <c r="X140" s="65">
        <f t="shared" ca="1" si="131"/>
        <v>0</v>
      </c>
      <c r="Y140" s="65">
        <f t="shared" ca="1" si="136"/>
        <v>0</v>
      </c>
      <c r="Z140" s="65">
        <f t="shared" ca="1" si="136"/>
        <v>0</v>
      </c>
      <c r="AA140" s="65">
        <f t="shared" ca="1" si="136"/>
        <v>0</v>
      </c>
      <c r="AB140" s="65">
        <f t="shared" ca="1" si="136"/>
        <v>0</v>
      </c>
      <c r="AC140" s="65">
        <f t="shared" ca="1" si="136"/>
        <v>0</v>
      </c>
      <c r="AD140" s="65">
        <f t="shared" ca="1" si="136"/>
        <v>0</v>
      </c>
      <c r="AE140" s="65">
        <f t="shared" ca="1" si="136"/>
        <v>0</v>
      </c>
      <c r="AF140" s="65">
        <f t="shared" ca="1" si="136"/>
        <v>0</v>
      </c>
      <c r="AG140" s="65">
        <f t="shared" ca="1" si="136"/>
        <v>0</v>
      </c>
      <c r="AH140" s="65">
        <f t="shared" ca="1" si="136"/>
        <v>0</v>
      </c>
      <c r="AI140" s="65">
        <f t="shared" ca="1" si="136"/>
        <v>0</v>
      </c>
      <c r="AJ140" s="65">
        <f t="shared" ca="1" si="138"/>
        <v>0</v>
      </c>
      <c r="AK140" s="65">
        <f t="shared" ca="1" si="138"/>
        <v>0</v>
      </c>
      <c r="AL140" s="65">
        <f t="shared" ca="1" si="138"/>
        <v>0</v>
      </c>
      <c r="AM140" s="65">
        <f t="shared" ca="1" si="138"/>
        <v>0</v>
      </c>
      <c r="AN140" s="65">
        <f t="shared" ca="1" si="138"/>
        <v>0</v>
      </c>
      <c r="AO140" s="65">
        <f t="shared" ca="1" si="138"/>
        <v>0</v>
      </c>
      <c r="AP140" s="65">
        <f t="shared" ca="1" si="138"/>
        <v>0</v>
      </c>
      <c r="AQ140" s="65">
        <f t="shared" ca="1" si="138"/>
        <v>0</v>
      </c>
      <c r="AR140" s="65">
        <f t="shared" ca="1" si="138"/>
        <v>0</v>
      </c>
      <c r="AS140" s="65">
        <f t="shared" ca="1" si="138"/>
        <v>0</v>
      </c>
      <c r="AT140" s="65">
        <f t="shared" ca="1" si="138"/>
        <v>0</v>
      </c>
      <c r="AU140" s="65">
        <f t="shared" ca="1" si="138"/>
        <v>0</v>
      </c>
      <c r="AV140" s="65">
        <f t="shared" ca="1" si="138"/>
        <v>0</v>
      </c>
      <c r="AW140" s="65">
        <f t="shared" ca="1" si="138"/>
        <v>0</v>
      </c>
      <c r="AX140" s="65">
        <f t="shared" ca="1" si="138"/>
        <v>0</v>
      </c>
      <c r="AY140" s="65">
        <f t="shared" ca="1" si="138"/>
        <v>0</v>
      </c>
      <c r="AZ140" s="65">
        <f t="shared" ca="1" si="138"/>
        <v>0</v>
      </c>
      <c r="BA140" s="65">
        <f t="shared" ca="1" si="138"/>
        <v>0</v>
      </c>
      <c r="BB140" s="65">
        <f t="shared" ca="1" si="138"/>
        <v>0</v>
      </c>
      <c r="BC140" s="65">
        <f t="shared" ca="1" si="138"/>
        <v>0</v>
      </c>
      <c r="BD140" s="65">
        <f t="shared" ca="1" si="138"/>
        <v>0</v>
      </c>
      <c r="BE140" s="65">
        <f t="shared" ca="1" si="138"/>
        <v>0</v>
      </c>
      <c r="BF140" s="65">
        <f t="shared" ca="1" si="138"/>
        <v>0</v>
      </c>
      <c r="BG140" s="65">
        <f t="shared" ca="1" si="138"/>
        <v>0</v>
      </c>
      <c r="BH140" s="65">
        <f t="shared" ca="1" si="138"/>
        <v>0</v>
      </c>
      <c r="BI140" s="65">
        <f t="shared" ca="1" si="138"/>
        <v>0</v>
      </c>
      <c r="BJ140" s="65">
        <f t="shared" ca="1" si="138"/>
        <v>0</v>
      </c>
      <c r="BK140" s="65">
        <f t="shared" ca="1" si="138"/>
        <v>0</v>
      </c>
      <c r="BL140" s="65">
        <f t="shared" ca="1" si="138"/>
        <v>0</v>
      </c>
      <c r="BM140" s="65">
        <f t="shared" ca="1" si="138"/>
        <v>0</v>
      </c>
      <c r="BN140" s="65">
        <f t="shared" ca="1" si="138"/>
        <v>0</v>
      </c>
      <c r="BO140" s="65">
        <f t="shared" ca="1" si="138"/>
        <v>0</v>
      </c>
      <c r="BP140" s="65">
        <f t="shared" ca="1" si="138"/>
        <v>0</v>
      </c>
      <c r="BQ140" s="65">
        <f t="shared" ca="1" si="138"/>
        <v>0</v>
      </c>
      <c r="BR140" s="65">
        <f t="shared" ca="1" si="138"/>
        <v>0</v>
      </c>
      <c r="BS140" s="65">
        <f t="shared" ca="1" si="138"/>
        <v>0</v>
      </c>
      <c r="BT140" s="65">
        <f t="shared" ca="1" si="138"/>
        <v>0</v>
      </c>
      <c r="BU140" s="65">
        <f t="shared" ca="1" si="138"/>
        <v>0</v>
      </c>
      <c r="BV140" s="65">
        <f t="shared" ca="1" si="138"/>
        <v>0</v>
      </c>
      <c r="BW140" s="65">
        <f t="shared" ca="1" si="138"/>
        <v>0</v>
      </c>
      <c r="BX140" s="65">
        <f t="shared" ca="1" si="138"/>
        <v>0</v>
      </c>
      <c r="BY140" s="65">
        <f t="shared" ca="1" si="138"/>
        <v>0</v>
      </c>
      <c r="BZ140" s="65">
        <f t="shared" ca="1" si="138"/>
        <v>0</v>
      </c>
      <c r="CA140" s="65">
        <f t="shared" ca="1" si="138"/>
        <v>0</v>
      </c>
      <c r="CB140" s="65">
        <f t="shared" ca="1" si="138"/>
        <v>0</v>
      </c>
      <c r="CC140" s="65">
        <f t="shared" ca="1" si="138"/>
        <v>0</v>
      </c>
      <c r="CD140" s="65">
        <f t="shared" ca="1" si="138"/>
        <v>0</v>
      </c>
      <c r="CE140" s="65">
        <f t="shared" ca="1" si="138"/>
        <v>0</v>
      </c>
      <c r="CF140" s="65">
        <f t="shared" ca="1" si="138"/>
        <v>0</v>
      </c>
    </row>
    <row r="141" spans="2:84" s="53" customFormat="1" ht="12" x14ac:dyDescent="0.25">
      <c r="B141" s="50">
        <f>ROW()</f>
        <v>141</v>
      </c>
      <c r="O141" s="56"/>
      <c r="P141" s="57"/>
      <c r="Q141" s="58"/>
      <c r="U141" s="62"/>
      <c r="W141" s="61"/>
      <c r="X141" s="65">
        <f t="shared" ca="1" si="131"/>
        <v>0</v>
      </c>
      <c r="Y141" s="65">
        <f t="shared" ca="1" si="136"/>
        <v>0</v>
      </c>
      <c r="Z141" s="65">
        <f t="shared" ca="1" si="136"/>
        <v>0</v>
      </c>
      <c r="AA141" s="65">
        <f t="shared" ca="1" si="136"/>
        <v>0</v>
      </c>
      <c r="AB141" s="65">
        <f t="shared" ca="1" si="136"/>
        <v>0</v>
      </c>
      <c r="AC141" s="65">
        <f t="shared" ca="1" si="136"/>
        <v>0</v>
      </c>
      <c r="AD141" s="65">
        <f t="shared" ca="1" si="136"/>
        <v>0</v>
      </c>
      <c r="AE141" s="65">
        <f t="shared" ca="1" si="136"/>
        <v>0</v>
      </c>
      <c r="AF141" s="65">
        <f t="shared" ca="1" si="136"/>
        <v>0</v>
      </c>
      <c r="AG141" s="65">
        <f t="shared" ca="1" si="136"/>
        <v>0</v>
      </c>
      <c r="AH141" s="65">
        <f t="shared" ca="1" si="136"/>
        <v>0</v>
      </c>
      <c r="AI141" s="65">
        <f t="shared" ca="1" si="136"/>
        <v>0</v>
      </c>
      <c r="AJ141" s="65">
        <f t="shared" ca="1" si="138"/>
        <v>0</v>
      </c>
      <c r="AK141" s="65">
        <f t="shared" ca="1" si="138"/>
        <v>0</v>
      </c>
      <c r="AL141" s="65">
        <f t="shared" ca="1" si="138"/>
        <v>0</v>
      </c>
      <c r="AM141" s="65">
        <f t="shared" ca="1" si="138"/>
        <v>0</v>
      </c>
      <c r="AN141" s="65">
        <f t="shared" ca="1" si="138"/>
        <v>0</v>
      </c>
      <c r="AO141" s="65">
        <f t="shared" ca="1" si="138"/>
        <v>0</v>
      </c>
      <c r="AP141" s="65">
        <f t="shared" ca="1" si="138"/>
        <v>0</v>
      </c>
      <c r="AQ141" s="65">
        <f t="shared" ca="1" si="138"/>
        <v>0</v>
      </c>
      <c r="AR141" s="65">
        <f t="shared" ca="1" si="138"/>
        <v>0</v>
      </c>
      <c r="AS141" s="65">
        <f t="shared" ca="1" si="138"/>
        <v>0</v>
      </c>
      <c r="AT141" s="65">
        <f t="shared" ca="1" si="138"/>
        <v>0</v>
      </c>
      <c r="AU141" s="65">
        <f t="shared" ca="1" si="138"/>
        <v>0</v>
      </c>
      <c r="AV141" s="65">
        <f t="shared" ca="1" si="138"/>
        <v>0</v>
      </c>
      <c r="AW141" s="65">
        <f t="shared" ca="1" si="138"/>
        <v>0</v>
      </c>
      <c r="AX141" s="65">
        <f t="shared" ca="1" si="138"/>
        <v>0</v>
      </c>
      <c r="AY141" s="65">
        <f t="shared" ca="1" si="138"/>
        <v>0</v>
      </c>
      <c r="AZ141" s="65">
        <f t="shared" ca="1" si="138"/>
        <v>0</v>
      </c>
      <c r="BA141" s="65">
        <f t="shared" ca="1" si="138"/>
        <v>0</v>
      </c>
      <c r="BB141" s="65">
        <f t="shared" ca="1" si="138"/>
        <v>0</v>
      </c>
      <c r="BC141" s="65">
        <f t="shared" ca="1" si="138"/>
        <v>0</v>
      </c>
      <c r="BD141" s="65">
        <f t="shared" ca="1" si="138"/>
        <v>0</v>
      </c>
      <c r="BE141" s="65">
        <f t="shared" ca="1" si="138"/>
        <v>0</v>
      </c>
      <c r="BF141" s="65">
        <f t="shared" ca="1" si="138"/>
        <v>0</v>
      </c>
      <c r="BG141" s="65">
        <f t="shared" ca="1" si="138"/>
        <v>0</v>
      </c>
      <c r="BH141" s="65">
        <f t="shared" ca="1" si="138"/>
        <v>0</v>
      </c>
      <c r="BI141" s="65">
        <f t="shared" ca="1" si="138"/>
        <v>0</v>
      </c>
      <c r="BJ141" s="65">
        <f t="shared" ca="1" si="138"/>
        <v>0</v>
      </c>
      <c r="BK141" s="65">
        <f t="shared" ca="1" si="138"/>
        <v>0</v>
      </c>
      <c r="BL141" s="65">
        <f t="shared" ca="1" si="138"/>
        <v>0</v>
      </c>
      <c r="BM141" s="65">
        <f t="shared" ca="1" si="138"/>
        <v>0</v>
      </c>
      <c r="BN141" s="65">
        <f t="shared" ca="1" si="138"/>
        <v>0</v>
      </c>
      <c r="BO141" s="65">
        <f t="shared" ca="1" si="138"/>
        <v>0</v>
      </c>
      <c r="BP141" s="65">
        <f t="shared" ca="1" si="138"/>
        <v>0</v>
      </c>
      <c r="BQ141" s="65">
        <f t="shared" ca="1" si="138"/>
        <v>0</v>
      </c>
      <c r="BR141" s="65">
        <f t="shared" ca="1" si="138"/>
        <v>0</v>
      </c>
      <c r="BS141" s="65">
        <f t="shared" ca="1" si="138"/>
        <v>0</v>
      </c>
      <c r="BT141" s="65">
        <f t="shared" ca="1" si="138"/>
        <v>0</v>
      </c>
      <c r="BU141" s="65">
        <f t="shared" ca="1" si="138"/>
        <v>0</v>
      </c>
      <c r="BV141" s="65">
        <f t="shared" ca="1" si="138"/>
        <v>0</v>
      </c>
      <c r="BW141" s="65">
        <f t="shared" ca="1" si="138"/>
        <v>0</v>
      </c>
      <c r="BX141" s="65">
        <f t="shared" ca="1" si="138"/>
        <v>0</v>
      </c>
      <c r="BY141" s="65">
        <f t="shared" ca="1" si="138"/>
        <v>0</v>
      </c>
      <c r="BZ141" s="65">
        <f t="shared" ca="1" si="138"/>
        <v>0</v>
      </c>
      <c r="CA141" s="65">
        <f t="shared" ca="1" si="138"/>
        <v>0</v>
      </c>
      <c r="CB141" s="65">
        <f t="shared" ca="1" si="138"/>
        <v>0</v>
      </c>
      <c r="CC141" s="65">
        <f t="shared" ca="1" si="138"/>
        <v>0</v>
      </c>
      <c r="CD141" s="65">
        <f t="shared" ca="1" si="138"/>
        <v>0</v>
      </c>
      <c r="CE141" s="65">
        <f t="shared" ca="1" si="138"/>
        <v>0</v>
      </c>
      <c r="CF141" s="65">
        <f t="shared" ca="1" si="138"/>
        <v>0</v>
      </c>
    </row>
    <row r="142" spans="2:84" s="53" customFormat="1" ht="12" x14ac:dyDescent="0.25">
      <c r="B142" s="50">
        <f>ROW()</f>
        <v>142</v>
      </c>
      <c r="O142" s="56"/>
      <c r="P142" s="57"/>
      <c r="Q142" s="58"/>
      <c r="U142" s="62"/>
      <c r="W142" s="61"/>
      <c r="X142" s="65">
        <f t="shared" ca="1" si="131"/>
        <v>0</v>
      </c>
      <c r="Y142" s="65">
        <f t="shared" ca="1" si="136"/>
        <v>0</v>
      </c>
      <c r="Z142" s="65">
        <f t="shared" ca="1" si="136"/>
        <v>0</v>
      </c>
      <c r="AA142" s="65">
        <f t="shared" ca="1" si="136"/>
        <v>0</v>
      </c>
      <c r="AB142" s="65">
        <f t="shared" ca="1" si="136"/>
        <v>0</v>
      </c>
      <c r="AC142" s="65">
        <f t="shared" ca="1" si="136"/>
        <v>0</v>
      </c>
      <c r="AD142" s="65">
        <f t="shared" ca="1" si="136"/>
        <v>0</v>
      </c>
      <c r="AE142" s="65">
        <f t="shared" ca="1" si="136"/>
        <v>0</v>
      </c>
      <c r="AF142" s="65">
        <f t="shared" ca="1" si="136"/>
        <v>0</v>
      </c>
      <c r="AG142" s="65">
        <f t="shared" ca="1" si="136"/>
        <v>0</v>
      </c>
      <c r="AH142" s="65">
        <f t="shared" ca="1" si="136"/>
        <v>0</v>
      </c>
      <c r="AI142" s="65">
        <f t="shared" ca="1" si="136"/>
        <v>0</v>
      </c>
      <c r="AJ142" s="65">
        <f t="shared" ca="1" si="138"/>
        <v>0</v>
      </c>
      <c r="AK142" s="65">
        <f t="shared" ca="1" si="138"/>
        <v>0</v>
      </c>
      <c r="AL142" s="65">
        <f t="shared" ca="1" si="138"/>
        <v>0</v>
      </c>
      <c r="AM142" s="65">
        <f t="shared" ca="1" si="138"/>
        <v>0</v>
      </c>
      <c r="AN142" s="65">
        <f t="shared" ca="1" si="138"/>
        <v>0</v>
      </c>
      <c r="AO142" s="65">
        <f t="shared" ca="1" si="138"/>
        <v>0</v>
      </c>
      <c r="AP142" s="65">
        <f t="shared" ca="1" si="138"/>
        <v>0</v>
      </c>
      <c r="AQ142" s="65">
        <f t="shared" ca="1" si="138"/>
        <v>0</v>
      </c>
      <c r="AR142" s="65">
        <f t="shared" ca="1" si="138"/>
        <v>0</v>
      </c>
      <c r="AS142" s="65">
        <f t="shared" ca="1" si="138"/>
        <v>0</v>
      </c>
      <c r="AT142" s="65">
        <f t="shared" ca="1" si="138"/>
        <v>0</v>
      </c>
      <c r="AU142" s="65">
        <f t="shared" ca="1" si="138"/>
        <v>0</v>
      </c>
      <c r="AV142" s="65">
        <f t="shared" ca="1" si="138"/>
        <v>0</v>
      </c>
      <c r="AW142" s="65">
        <f t="shared" ca="1" si="138"/>
        <v>0</v>
      </c>
      <c r="AX142" s="65">
        <f t="shared" ca="1" si="138"/>
        <v>0</v>
      </c>
      <c r="AY142" s="65">
        <f t="shared" ca="1" si="138"/>
        <v>0</v>
      </c>
      <c r="AZ142" s="65">
        <f t="shared" ca="1" si="138"/>
        <v>0</v>
      </c>
      <c r="BA142" s="65">
        <f t="shared" ca="1" si="138"/>
        <v>0</v>
      </c>
      <c r="BB142" s="65">
        <f t="shared" ca="1" si="138"/>
        <v>0</v>
      </c>
      <c r="BC142" s="65">
        <f t="shared" ca="1" si="138"/>
        <v>0</v>
      </c>
      <c r="BD142" s="65">
        <f t="shared" ref="AJ142:CF147" ca="1" si="139">SUMIFS(INDIRECT("Prcsses!"&amp;ADDRESS($B142,$X$2)&amp;":"&amp;ADDRESS($B142,$X$2-1+$P$8)),INDIRECT("Prcsses!"&amp;ADDRESS($B$8,$X$2)&amp;":"&amp;ADDRESS($B$8,$X$2-1+$P$8)),BD$8)</f>
        <v>0</v>
      </c>
      <c r="BE142" s="65">
        <f t="shared" ca="1" si="139"/>
        <v>0</v>
      </c>
      <c r="BF142" s="65">
        <f t="shared" ca="1" si="139"/>
        <v>0</v>
      </c>
      <c r="BG142" s="65">
        <f t="shared" ca="1" si="139"/>
        <v>0</v>
      </c>
      <c r="BH142" s="65">
        <f t="shared" ca="1" si="139"/>
        <v>0</v>
      </c>
      <c r="BI142" s="65">
        <f t="shared" ca="1" si="139"/>
        <v>0</v>
      </c>
      <c r="BJ142" s="65">
        <f t="shared" ca="1" si="139"/>
        <v>0</v>
      </c>
      <c r="BK142" s="65">
        <f t="shared" ca="1" si="139"/>
        <v>0</v>
      </c>
      <c r="BL142" s="65">
        <f t="shared" ca="1" si="139"/>
        <v>0</v>
      </c>
      <c r="BM142" s="65">
        <f t="shared" ca="1" si="139"/>
        <v>0</v>
      </c>
      <c r="BN142" s="65">
        <f t="shared" ca="1" si="139"/>
        <v>0</v>
      </c>
      <c r="BO142" s="65">
        <f t="shared" ca="1" si="139"/>
        <v>0</v>
      </c>
      <c r="BP142" s="65">
        <f t="shared" ca="1" si="139"/>
        <v>0</v>
      </c>
      <c r="BQ142" s="65">
        <f t="shared" ca="1" si="139"/>
        <v>0</v>
      </c>
      <c r="BR142" s="65">
        <f t="shared" ca="1" si="139"/>
        <v>0</v>
      </c>
      <c r="BS142" s="65">
        <f t="shared" ca="1" si="139"/>
        <v>0</v>
      </c>
      <c r="BT142" s="65">
        <f t="shared" ca="1" si="139"/>
        <v>0</v>
      </c>
      <c r="BU142" s="65">
        <f t="shared" ca="1" si="139"/>
        <v>0</v>
      </c>
      <c r="BV142" s="65">
        <f t="shared" ca="1" si="139"/>
        <v>0</v>
      </c>
      <c r="BW142" s="65">
        <f t="shared" ca="1" si="139"/>
        <v>0</v>
      </c>
      <c r="BX142" s="65">
        <f t="shared" ca="1" si="139"/>
        <v>0</v>
      </c>
      <c r="BY142" s="65">
        <f t="shared" ca="1" si="139"/>
        <v>0</v>
      </c>
      <c r="BZ142" s="65">
        <f t="shared" ca="1" si="139"/>
        <v>0</v>
      </c>
      <c r="CA142" s="65">
        <f t="shared" ca="1" si="139"/>
        <v>0</v>
      </c>
      <c r="CB142" s="65">
        <f t="shared" ca="1" si="139"/>
        <v>0</v>
      </c>
      <c r="CC142" s="65">
        <f t="shared" ca="1" si="139"/>
        <v>300000</v>
      </c>
      <c r="CD142" s="65">
        <f t="shared" ca="1" si="139"/>
        <v>1800000</v>
      </c>
      <c r="CE142" s="65">
        <f t="shared" ca="1" si="139"/>
        <v>700000</v>
      </c>
      <c r="CF142" s="65">
        <f t="shared" ca="1" si="139"/>
        <v>0</v>
      </c>
    </row>
    <row r="143" spans="2:84" s="53" customFormat="1" ht="12" x14ac:dyDescent="0.25">
      <c r="B143" s="50">
        <f>ROW()</f>
        <v>143</v>
      </c>
      <c r="O143" s="56"/>
      <c r="P143" s="57"/>
      <c r="Q143" s="58"/>
      <c r="U143" s="62"/>
      <c r="W143" s="61"/>
      <c r="X143" s="65">
        <f t="shared" ca="1" si="131"/>
        <v>0</v>
      </c>
      <c r="Y143" s="65">
        <f t="shared" ca="1" si="136"/>
        <v>0</v>
      </c>
      <c r="Z143" s="65">
        <f t="shared" ca="1" si="136"/>
        <v>0</v>
      </c>
      <c r="AA143" s="65">
        <f t="shared" ca="1" si="136"/>
        <v>0</v>
      </c>
      <c r="AB143" s="65">
        <f t="shared" ca="1" si="136"/>
        <v>0</v>
      </c>
      <c r="AC143" s="65">
        <f t="shared" ca="1" si="136"/>
        <v>0</v>
      </c>
      <c r="AD143" s="65">
        <f t="shared" ca="1" si="136"/>
        <v>0</v>
      </c>
      <c r="AE143" s="65">
        <f t="shared" ca="1" si="136"/>
        <v>0</v>
      </c>
      <c r="AF143" s="65">
        <f t="shared" ca="1" si="136"/>
        <v>0</v>
      </c>
      <c r="AG143" s="65">
        <f t="shared" ca="1" si="136"/>
        <v>0</v>
      </c>
      <c r="AH143" s="65">
        <f t="shared" ca="1" si="136"/>
        <v>0</v>
      </c>
      <c r="AI143" s="65">
        <f t="shared" ca="1" si="136"/>
        <v>0</v>
      </c>
      <c r="AJ143" s="65">
        <f t="shared" ca="1" si="139"/>
        <v>0</v>
      </c>
      <c r="AK143" s="65">
        <f t="shared" ca="1" si="139"/>
        <v>0</v>
      </c>
      <c r="AL143" s="65">
        <f t="shared" ca="1" si="139"/>
        <v>0</v>
      </c>
      <c r="AM143" s="65">
        <f t="shared" ca="1" si="139"/>
        <v>0</v>
      </c>
      <c r="AN143" s="65">
        <f t="shared" ca="1" si="139"/>
        <v>0</v>
      </c>
      <c r="AO143" s="65">
        <f t="shared" ca="1" si="139"/>
        <v>0</v>
      </c>
      <c r="AP143" s="65">
        <f t="shared" ca="1" si="139"/>
        <v>0</v>
      </c>
      <c r="AQ143" s="65">
        <f t="shared" ca="1" si="139"/>
        <v>0</v>
      </c>
      <c r="AR143" s="65">
        <f t="shared" ca="1" si="139"/>
        <v>0</v>
      </c>
      <c r="AS143" s="65">
        <f t="shared" ca="1" si="139"/>
        <v>0</v>
      </c>
      <c r="AT143" s="65">
        <f t="shared" ca="1" si="139"/>
        <v>0</v>
      </c>
      <c r="AU143" s="65">
        <f t="shared" ca="1" si="139"/>
        <v>0</v>
      </c>
      <c r="AV143" s="65">
        <f t="shared" ca="1" si="139"/>
        <v>0</v>
      </c>
      <c r="AW143" s="65">
        <f t="shared" ca="1" si="139"/>
        <v>0</v>
      </c>
      <c r="AX143" s="65">
        <f t="shared" ca="1" si="139"/>
        <v>0</v>
      </c>
      <c r="AY143" s="65">
        <f t="shared" ca="1" si="139"/>
        <v>0</v>
      </c>
      <c r="AZ143" s="65">
        <f t="shared" ca="1" si="139"/>
        <v>0</v>
      </c>
      <c r="BA143" s="65">
        <f t="shared" ca="1" si="139"/>
        <v>0</v>
      </c>
      <c r="BB143" s="65">
        <f t="shared" ca="1" si="139"/>
        <v>0</v>
      </c>
      <c r="BC143" s="65">
        <f t="shared" ca="1" si="139"/>
        <v>0</v>
      </c>
      <c r="BD143" s="65">
        <f t="shared" ca="1" si="139"/>
        <v>0</v>
      </c>
      <c r="BE143" s="65">
        <f t="shared" ca="1" si="139"/>
        <v>0</v>
      </c>
      <c r="BF143" s="65">
        <f t="shared" ca="1" si="139"/>
        <v>0</v>
      </c>
      <c r="BG143" s="65">
        <f t="shared" ca="1" si="139"/>
        <v>0</v>
      </c>
      <c r="BH143" s="65">
        <f t="shared" ca="1" si="139"/>
        <v>0</v>
      </c>
      <c r="BI143" s="65">
        <f t="shared" ca="1" si="139"/>
        <v>0</v>
      </c>
      <c r="BJ143" s="65">
        <f t="shared" ca="1" si="139"/>
        <v>0</v>
      </c>
      <c r="BK143" s="65">
        <f t="shared" ca="1" si="139"/>
        <v>0</v>
      </c>
      <c r="BL143" s="65">
        <f t="shared" ca="1" si="139"/>
        <v>0</v>
      </c>
      <c r="BM143" s="65">
        <f t="shared" ca="1" si="139"/>
        <v>0</v>
      </c>
      <c r="BN143" s="65">
        <f t="shared" ca="1" si="139"/>
        <v>0</v>
      </c>
      <c r="BO143" s="65">
        <f t="shared" ca="1" si="139"/>
        <v>0</v>
      </c>
      <c r="BP143" s="65">
        <f t="shared" ca="1" si="139"/>
        <v>0</v>
      </c>
      <c r="BQ143" s="65">
        <f t="shared" ca="1" si="139"/>
        <v>0</v>
      </c>
      <c r="BR143" s="65">
        <f t="shared" ca="1" si="139"/>
        <v>0</v>
      </c>
      <c r="BS143" s="65">
        <f t="shared" ca="1" si="139"/>
        <v>0</v>
      </c>
      <c r="BT143" s="65">
        <f t="shared" ca="1" si="139"/>
        <v>0</v>
      </c>
      <c r="BU143" s="65">
        <f t="shared" ca="1" si="139"/>
        <v>0</v>
      </c>
      <c r="BV143" s="65">
        <f t="shared" ca="1" si="139"/>
        <v>0</v>
      </c>
      <c r="BW143" s="65">
        <f t="shared" ca="1" si="139"/>
        <v>0</v>
      </c>
      <c r="BX143" s="65">
        <f t="shared" ca="1" si="139"/>
        <v>0</v>
      </c>
      <c r="BY143" s="65">
        <f t="shared" ca="1" si="139"/>
        <v>0</v>
      </c>
      <c r="BZ143" s="65">
        <f t="shared" ca="1" si="139"/>
        <v>0</v>
      </c>
      <c r="CA143" s="65">
        <f t="shared" ca="1" si="139"/>
        <v>0</v>
      </c>
      <c r="CB143" s="65">
        <f t="shared" ca="1" si="139"/>
        <v>0</v>
      </c>
      <c r="CC143" s="65">
        <f t="shared" ca="1" si="139"/>
        <v>0</v>
      </c>
      <c r="CD143" s="65">
        <f t="shared" ca="1" si="139"/>
        <v>400000</v>
      </c>
      <c r="CE143" s="65">
        <f t="shared" ca="1" si="139"/>
        <v>400000</v>
      </c>
      <c r="CF143" s="65">
        <f t="shared" ca="1" si="139"/>
        <v>0</v>
      </c>
    </row>
    <row r="144" spans="2:84" s="53" customFormat="1" ht="12" x14ac:dyDescent="0.25">
      <c r="B144" s="50">
        <f>ROW()</f>
        <v>144</v>
      </c>
      <c r="O144" s="56"/>
      <c r="P144" s="57"/>
      <c r="Q144" s="58"/>
      <c r="U144" s="62"/>
      <c r="W144" s="61"/>
      <c r="X144" s="65">
        <f t="shared" ca="1" si="131"/>
        <v>0</v>
      </c>
      <c r="Y144" s="65">
        <f t="shared" ca="1" si="136"/>
        <v>0</v>
      </c>
      <c r="Z144" s="65">
        <f t="shared" ca="1" si="136"/>
        <v>0</v>
      </c>
      <c r="AA144" s="65">
        <f t="shared" ca="1" si="136"/>
        <v>0</v>
      </c>
      <c r="AB144" s="65">
        <f t="shared" ca="1" si="136"/>
        <v>0</v>
      </c>
      <c r="AC144" s="65">
        <f t="shared" ca="1" si="136"/>
        <v>0</v>
      </c>
      <c r="AD144" s="65">
        <f t="shared" ca="1" si="136"/>
        <v>0</v>
      </c>
      <c r="AE144" s="65">
        <f t="shared" ca="1" si="136"/>
        <v>0</v>
      </c>
      <c r="AF144" s="65">
        <f t="shared" ca="1" si="136"/>
        <v>0</v>
      </c>
      <c r="AG144" s="65">
        <f t="shared" ca="1" si="136"/>
        <v>0</v>
      </c>
      <c r="AH144" s="65">
        <f t="shared" ca="1" si="136"/>
        <v>0</v>
      </c>
      <c r="AI144" s="65">
        <f t="shared" ca="1" si="136"/>
        <v>0</v>
      </c>
      <c r="AJ144" s="65">
        <f t="shared" ca="1" si="139"/>
        <v>0</v>
      </c>
      <c r="AK144" s="65">
        <f t="shared" ca="1" si="139"/>
        <v>0</v>
      </c>
      <c r="AL144" s="65">
        <f t="shared" ca="1" si="139"/>
        <v>0</v>
      </c>
      <c r="AM144" s="65">
        <f t="shared" ca="1" si="139"/>
        <v>0</v>
      </c>
      <c r="AN144" s="65">
        <f t="shared" ca="1" si="139"/>
        <v>0</v>
      </c>
      <c r="AO144" s="65">
        <f t="shared" ca="1" si="139"/>
        <v>0</v>
      </c>
      <c r="AP144" s="65">
        <f t="shared" ca="1" si="139"/>
        <v>0</v>
      </c>
      <c r="AQ144" s="65">
        <f t="shared" ca="1" si="139"/>
        <v>0</v>
      </c>
      <c r="AR144" s="65">
        <f t="shared" ca="1" si="139"/>
        <v>0</v>
      </c>
      <c r="AS144" s="65">
        <f t="shared" ca="1" si="139"/>
        <v>0</v>
      </c>
      <c r="AT144" s="65">
        <f t="shared" ca="1" si="139"/>
        <v>0</v>
      </c>
      <c r="AU144" s="65">
        <f t="shared" ca="1" si="139"/>
        <v>0</v>
      </c>
      <c r="AV144" s="65">
        <f t="shared" ca="1" si="139"/>
        <v>0</v>
      </c>
      <c r="AW144" s="65">
        <f t="shared" ca="1" si="139"/>
        <v>0</v>
      </c>
      <c r="AX144" s="65">
        <f t="shared" ca="1" si="139"/>
        <v>0</v>
      </c>
      <c r="AY144" s="65">
        <f t="shared" ca="1" si="139"/>
        <v>0</v>
      </c>
      <c r="AZ144" s="65">
        <f t="shared" ca="1" si="139"/>
        <v>0</v>
      </c>
      <c r="BA144" s="65">
        <f t="shared" ca="1" si="139"/>
        <v>0</v>
      </c>
      <c r="BB144" s="65">
        <f t="shared" ca="1" si="139"/>
        <v>0</v>
      </c>
      <c r="BC144" s="65">
        <f t="shared" ca="1" si="139"/>
        <v>0</v>
      </c>
      <c r="BD144" s="65">
        <f t="shared" ca="1" si="139"/>
        <v>0</v>
      </c>
      <c r="BE144" s="65">
        <f t="shared" ca="1" si="139"/>
        <v>0</v>
      </c>
      <c r="BF144" s="65">
        <f t="shared" ca="1" si="139"/>
        <v>0</v>
      </c>
      <c r="BG144" s="65">
        <f t="shared" ca="1" si="139"/>
        <v>0</v>
      </c>
      <c r="BH144" s="65">
        <f t="shared" ca="1" si="139"/>
        <v>0</v>
      </c>
      <c r="BI144" s="65">
        <f t="shared" ca="1" si="139"/>
        <v>0</v>
      </c>
      <c r="BJ144" s="65">
        <f t="shared" ca="1" si="139"/>
        <v>0</v>
      </c>
      <c r="BK144" s="65">
        <f t="shared" ca="1" si="139"/>
        <v>0</v>
      </c>
      <c r="BL144" s="65">
        <f t="shared" ca="1" si="139"/>
        <v>0</v>
      </c>
      <c r="BM144" s="65">
        <f t="shared" ca="1" si="139"/>
        <v>0</v>
      </c>
      <c r="BN144" s="65">
        <f t="shared" ca="1" si="139"/>
        <v>0</v>
      </c>
      <c r="BO144" s="65">
        <f t="shared" ca="1" si="139"/>
        <v>0</v>
      </c>
      <c r="BP144" s="65">
        <f t="shared" ca="1" si="139"/>
        <v>0</v>
      </c>
      <c r="BQ144" s="65">
        <f t="shared" ca="1" si="139"/>
        <v>0</v>
      </c>
      <c r="BR144" s="65">
        <f t="shared" ca="1" si="139"/>
        <v>0</v>
      </c>
      <c r="BS144" s="65">
        <f t="shared" ca="1" si="139"/>
        <v>0</v>
      </c>
      <c r="BT144" s="65">
        <f t="shared" ca="1" si="139"/>
        <v>0</v>
      </c>
      <c r="BU144" s="65">
        <f t="shared" ca="1" si="139"/>
        <v>0</v>
      </c>
      <c r="BV144" s="65">
        <f t="shared" ca="1" si="139"/>
        <v>0</v>
      </c>
      <c r="BW144" s="65">
        <f t="shared" ca="1" si="139"/>
        <v>0</v>
      </c>
      <c r="BX144" s="65">
        <f t="shared" ca="1" si="139"/>
        <v>0</v>
      </c>
      <c r="BY144" s="65">
        <f t="shared" ca="1" si="139"/>
        <v>0</v>
      </c>
      <c r="BZ144" s="65">
        <f t="shared" ca="1" si="139"/>
        <v>0</v>
      </c>
      <c r="CA144" s="65">
        <f t="shared" ca="1" si="139"/>
        <v>0</v>
      </c>
      <c r="CB144" s="65">
        <f t="shared" ca="1" si="139"/>
        <v>0</v>
      </c>
      <c r="CC144" s="65">
        <f t="shared" ca="1" si="139"/>
        <v>0</v>
      </c>
      <c r="CD144" s="65">
        <f t="shared" ca="1" si="139"/>
        <v>0</v>
      </c>
      <c r="CE144" s="65">
        <f t="shared" ca="1" si="139"/>
        <v>300000</v>
      </c>
      <c r="CF144" s="65">
        <f t="shared" ca="1" si="139"/>
        <v>0</v>
      </c>
    </row>
    <row r="145" spans="2:84" s="53" customFormat="1" ht="12" x14ac:dyDescent="0.25">
      <c r="B145" s="50">
        <f>ROW()</f>
        <v>145</v>
      </c>
      <c r="O145" s="56"/>
      <c r="P145" s="57"/>
      <c r="Q145" s="58"/>
      <c r="U145" s="62"/>
      <c r="W145" s="61"/>
      <c r="X145" s="65">
        <f t="shared" ca="1" si="131"/>
        <v>0</v>
      </c>
      <c r="Y145" s="65">
        <f t="shared" ca="1" si="136"/>
        <v>0</v>
      </c>
      <c r="Z145" s="65">
        <f t="shared" ca="1" si="136"/>
        <v>0</v>
      </c>
      <c r="AA145" s="65">
        <f t="shared" ca="1" si="136"/>
        <v>0</v>
      </c>
      <c r="AB145" s="65">
        <f t="shared" ca="1" si="136"/>
        <v>0</v>
      </c>
      <c r="AC145" s="65">
        <f t="shared" ca="1" si="136"/>
        <v>0</v>
      </c>
      <c r="AD145" s="65">
        <f t="shared" ca="1" si="136"/>
        <v>0</v>
      </c>
      <c r="AE145" s="65">
        <f t="shared" ca="1" si="136"/>
        <v>0</v>
      </c>
      <c r="AF145" s="65">
        <f t="shared" ca="1" si="136"/>
        <v>0</v>
      </c>
      <c r="AG145" s="65">
        <f t="shared" ca="1" si="136"/>
        <v>0</v>
      </c>
      <c r="AH145" s="65">
        <f t="shared" ca="1" si="136"/>
        <v>0</v>
      </c>
      <c r="AI145" s="65">
        <f t="shared" ca="1" si="136"/>
        <v>0</v>
      </c>
      <c r="AJ145" s="65">
        <f t="shared" ca="1" si="139"/>
        <v>0</v>
      </c>
      <c r="AK145" s="65">
        <f t="shared" ca="1" si="139"/>
        <v>0</v>
      </c>
      <c r="AL145" s="65">
        <f t="shared" ca="1" si="139"/>
        <v>0</v>
      </c>
      <c r="AM145" s="65">
        <f t="shared" ca="1" si="139"/>
        <v>0</v>
      </c>
      <c r="AN145" s="65">
        <f t="shared" ca="1" si="139"/>
        <v>0</v>
      </c>
      <c r="AO145" s="65">
        <f t="shared" ca="1" si="139"/>
        <v>0</v>
      </c>
      <c r="AP145" s="65">
        <f t="shared" ca="1" si="139"/>
        <v>0</v>
      </c>
      <c r="AQ145" s="65">
        <f t="shared" ca="1" si="139"/>
        <v>0</v>
      </c>
      <c r="AR145" s="65">
        <f t="shared" ca="1" si="139"/>
        <v>0</v>
      </c>
      <c r="AS145" s="65">
        <f t="shared" ca="1" si="139"/>
        <v>0</v>
      </c>
      <c r="AT145" s="65">
        <f t="shared" ca="1" si="139"/>
        <v>0</v>
      </c>
      <c r="AU145" s="65">
        <f t="shared" ca="1" si="139"/>
        <v>0</v>
      </c>
      <c r="AV145" s="65">
        <f t="shared" ca="1" si="139"/>
        <v>0</v>
      </c>
      <c r="AW145" s="65">
        <f t="shared" ca="1" si="139"/>
        <v>0</v>
      </c>
      <c r="AX145" s="65">
        <f t="shared" ca="1" si="139"/>
        <v>0</v>
      </c>
      <c r="AY145" s="65">
        <f t="shared" ca="1" si="139"/>
        <v>0</v>
      </c>
      <c r="AZ145" s="65">
        <f t="shared" ca="1" si="139"/>
        <v>0</v>
      </c>
      <c r="BA145" s="65">
        <f t="shared" ca="1" si="139"/>
        <v>0</v>
      </c>
      <c r="BB145" s="65">
        <f t="shared" ca="1" si="139"/>
        <v>0</v>
      </c>
      <c r="BC145" s="65">
        <f t="shared" ca="1" si="139"/>
        <v>0</v>
      </c>
      <c r="BD145" s="65">
        <f t="shared" ca="1" si="139"/>
        <v>0</v>
      </c>
      <c r="BE145" s="65">
        <f t="shared" ca="1" si="139"/>
        <v>0</v>
      </c>
      <c r="BF145" s="65">
        <f t="shared" ca="1" si="139"/>
        <v>0</v>
      </c>
      <c r="BG145" s="65">
        <f t="shared" ca="1" si="139"/>
        <v>0</v>
      </c>
      <c r="BH145" s="65">
        <f t="shared" ca="1" si="139"/>
        <v>0</v>
      </c>
      <c r="BI145" s="65">
        <f t="shared" ca="1" si="139"/>
        <v>0</v>
      </c>
      <c r="BJ145" s="65">
        <f t="shared" ca="1" si="139"/>
        <v>0</v>
      </c>
      <c r="BK145" s="65">
        <f t="shared" ca="1" si="139"/>
        <v>0</v>
      </c>
      <c r="BL145" s="65">
        <f t="shared" ca="1" si="139"/>
        <v>0</v>
      </c>
      <c r="BM145" s="65">
        <f t="shared" ca="1" si="139"/>
        <v>0</v>
      </c>
      <c r="BN145" s="65">
        <f t="shared" ca="1" si="139"/>
        <v>0</v>
      </c>
      <c r="BO145" s="65">
        <f t="shared" ca="1" si="139"/>
        <v>0</v>
      </c>
      <c r="BP145" s="65">
        <f t="shared" ca="1" si="139"/>
        <v>0</v>
      </c>
      <c r="BQ145" s="65">
        <f t="shared" ca="1" si="139"/>
        <v>0</v>
      </c>
      <c r="BR145" s="65">
        <f t="shared" ca="1" si="139"/>
        <v>0</v>
      </c>
      <c r="BS145" s="65">
        <f t="shared" ca="1" si="139"/>
        <v>0</v>
      </c>
      <c r="BT145" s="65">
        <f t="shared" ca="1" si="139"/>
        <v>0</v>
      </c>
      <c r="BU145" s="65">
        <f t="shared" ca="1" si="139"/>
        <v>0</v>
      </c>
      <c r="BV145" s="65">
        <f t="shared" ca="1" si="139"/>
        <v>0</v>
      </c>
      <c r="BW145" s="65">
        <f t="shared" ca="1" si="139"/>
        <v>0</v>
      </c>
      <c r="BX145" s="65">
        <f t="shared" ca="1" si="139"/>
        <v>0</v>
      </c>
      <c r="BY145" s="65">
        <f t="shared" ca="1" si="139"/>
        <v>0</v>
      </c>
      <c r="BZ145" s="65">
        <f t="shared" ca="1" si="139"/>
        <v>0</v>
      </c>
      <c r="CA145" s="65">
        <f t="shared" ca="1" si="139"/>
        <v>0</v>
      </c>
      <c r="CB145" s="65">
        <f t="shared" ca="1" si="139"/>
        <v>0</v>
      </c>
      <c r="CC145" s="65">
        <f t="shared" ca="1" si="139"/>
        <v>0</v>
      </c>
      <c r="CD145" s="65">
        <f t="shared" ca="1" si="139"/>
        <v>1200000</v>
      </c>
      <c r="CE145" s="65">
        <f t="shared" ca="1" si="139"/>
        <v>0</v>
      </c>
      <c r="CF145" s="65">
        <f t="shared" ca="1" si="139"/>
        <v>0</v>
      </c>
    </row>
    <row r="146" spans="2:84" s="53" customFormat="1" ht="12" x14ac:dyDescent="0.25">
      <c r="B146" s="50">
        <f>ROW()</f>
        <v>146</v>
      </c>
      <c r="O146" s="56"/>
      <c r="P146" s="57"/>
      <c r="Q146" s="58"/>
      <c r="U146" s="62"/>
      <c r="W146" s="61"/>
      <c r="X146" s="65">
        <f t="shared" ca="1" si="131"/>
        <v>0</v>
      </c>
      <c r="Y146" s="65">
        <f t="shared" ca="1" si="136"/>
        <v>0</v>
      </c>
      <c r="Z146" s="65">
        <f t="shared" ca="1" si="136"/>
        <v>0</v>
      </c>
      <c r="AA146" s="65">
        <f t="shared" ca="1" si="136"/>
        <v>0</v>
      </c>
      <c r="AB146" s="65">
        <f t="shared" ca="1" si="136"/>
        <v>0</v>
      </c>
      <c r="AC146" s="65">
        <f t="shared" ca="1" si="136"/>
        <v>0</v>
      </c>
      <c r="AD146" s="65">
        <f t="shared" ca="1" si="136"/>
        <v>0</v>
      </c>
      <c r="AE146" s="65">
        <f t="shared" ca="1" si="136"/>
        <v>0</v>
      </c>
      <c r="AF146" s="65">
        <f t="shared" ca="1" si="136"/>
        <v>0</v>
      </c>
      <c r="AG146" s="65">
        <f t="shared" ca="1" si="136"/>
        <v>0</v>
      </c>
      <c r="AH146" s="65">
        <f t="shared" ca="1" si="136"/>
        <v>0</v>
      </c>
      <c r="AI146" s="65">
        <f t="shared" ca="1" si="136"/>
        <v>0</v>
      </c>
      <c r="AJ146" s="65">
        <f t="shared" ca="1" si="139"/>
        <v>0</v>
      </c>
      <c r="AK146" s="65">
        <f t="shared" ca="1" si="139"/>
        <v>0</v>
      </c>
      <c r="AL146" s="65">
        <f t="shared" ca="1" si="139"/>
        <v>0</v>
      </c>
      <c r="AM146" s="65">
        <f t="shared" ca="1" si="139"/>
        <v>0</v>
      </c>
      <c r="AN146" s="65">
        <f t="shared" ca="1" si="139"/>
        <v>0</v>
      </c>
      <c r="AO146" s="65">
        <f t="shared" ca="1" si="139"/>
        <v>0</v>
      </c>
      <c r="AP146" s="65">
        <f t="shared" ca="1" si="139"/>
        <v>0</v>
      </c>
      <c r="AQ146" s="65">
        <f t="shared" ca="1" si="139"/>
        <v>0</v>
      </c>
      <c r="AR146" s="65">
        <f t="shared" ca="1" si="139"/>
        <v>0</v>
      </c>
      <c r="AS146" s="65">
        <f t="shared" ca="1" si="139"/>
        <v>0</v>
      </c>
      <c r="AT146" s="65">
        <f t="shared" ca="1" si="139"/>
        <v>0</v>
      </c>
      <c r="AU146" s="65">
        <f t="shared" ca="1" si="139"/>
        <v>0</v>
      </c>
      <c r="AV146" s="65">
        <f t="shared" ca="1" si="139"/>
        <v>0</v>
      </c>
      <c r="AW146" s="65">
        <f t="shared" ca="1" si="139"/>
        <v>0</v>
      </c>
      <c r="AX146" s="65">
        <f t="shared" ca="1" si="139"/>
        <v>0</v>
      </c>
      <c r="AY146" s="65">
        <f t="shared" ca="1" si="139"/>
        <v>0</v>
      </c>
      <c r="AZ146" s="65">
        <f t="shared" ca="1" si="139"/>
        <v>0</v>
      </c>
      <c r="BA146" s="65">
        <f t="shared" ca="1" si="139"/>
        <v>0</v>
      </c>
      <c r="BB146" s="65">
        <f t="shared" ca="1" si="139"/>
        <v>0</v>
      </c>
      <c r="BC146" s="65">
        <f t="shared" ca="1" si="139"/>
        <v>0</v>
      </c>
      <c r="BD146" s="65">
        <f t="shared" ca="1" si="139"/>
        <v>0</v>
      </c>
      <c r="BE146" s="65">
        <f t="shared" ca="1" si="139"/>
        <v>0</v>
      </c>
      <c r="BF146" s="65">
        <f t="shared" ca="1" si="139"/>
        <v>0</v>
      </c>
      <c r="BG146" s="65">
        <f t="shared" ca="1" si="139"/>
        <v>0</v>
      </c>
      <c r="BH146" s="65">
        <f t="shared" ca="1" si="139"/>
        <v>0</v>
      </c>
      <c r="BI146" s="65">
        <f t="shared" ca="1" si="139"/>
        <v>0</v>
      </c>
      <c r="BJ146" s="65">
        <f t="shared" ca="1" si="139"/>
        <v>0</v>
      </c>
      <c r="BK146" s="65">
        <f t="shared" ca="1" si="139"/>
        <v>0</v>
      </c>
      <c r="BL146" s="65">
        <f t="shared" ca="1" si="139"/>
        <v>0</v>
      </c>
      <c r="BM146" s="65">
        <f t="shared" ca="1" si="139"/>
        <v>0</v>
      </c>
      <c r="BN146" s="65">
        <f t="shared" ca="1" si="139"/>
        <v>0</v>
      </c>
      <c r="BO146" s="65">
        <f t="shared" ca="1" si="139"/>
        <v>0</v>
      </c>
      <c r="BP146" s="65">
        <f t="shared" ca="1" si="139"/>
        <v>0</v>
      </c>
      <c r="BQ146" s="65">
        <f t="shared" ca="1" si="139"/>
        <v>0</v>
      </c>
      <c r="BR146" s="65">
        <f t="shared" ca="1" si="139"/>
        <v>0</v>
      </c>
      <c r="BS146" s="65">
        <f t="shared" ca="1" si="139"/>
        <v>0</v>
      </c>
      <c r="BT146" s="65">
        <f t="shared" ca="1" si="139"/>
        <v>0</v>
      </c>
      <c r="BU146" s="65">
        <f t="shared" ca="1" si="139"/>
        <v>0</v>
      </c>
      <c r="BV146" s="65">
        <f t="shared" ca="1" si="139"/>
        <v>0</v>
      </c>
      <c r="BW146" s="65">
        <f t="shared" ca="1" si="139"/>
        <v>0</v>
      </c>
      <c r="BX146" s="65">
        <f t="shared" ca="1" si="139"/>
        <v>0</v>
      </c>
      <c r="BY146" s="65">
        <f t="shared" ca="1" si="139"/>
        <v>0</v>
      </c>
      <c r="BZ146" s="65">
        <f t="shared" ca="1" si="139"/>
        <v>0</v>
      </c>
      <c r="CA146" s="65">
        <f t="shared" ca="1" si="139"/>
        <v>0</v>
      </c>
      <c r="CB146" s="65">
        <f t="shared" ca="1" si="139"/>
        <v>0</v>
      </c>
      <c r="CC146" s="65">
        <f t="shared" ca="1" si="139"/>
        <v>0</v>
      </c>
      <c r="CD146" s="65">
        <f t="shared" ca="1" si="139"/>
        <v>200000</v>
      </c>
      <c r="CE146" s="65">
        <f t="shared" ca="1" si="139"/>
        <v>0</v>
      </c>
      <c r="CF146" s="65">
        <f t="shared" ca="1" si="139"/>
        <v>0</v>
      </c>
    </row>
    <row r="147" spans="2:84" s="53" customFormat="1" ht="12" x14ac:dyDescent="0.25">
      <c r="B147" s="50">
        <f>ROW()</f>
        <v>147</v>
      </c>
      <c r="O147" s="56"/>
      <c r="P147" s="57"/>
      <c r="Q147" s="58"/>
      <c r="U147" s="62"/>
      <c r="W147" s="61"/>
      <c r="X147" s="65">
        <f t="shared" ca="1" si="131"/>
        <v>0</v>
      </c>
      <c r="Y147" s="65">
        <f t="shared" ca="1" si="136"/>
        <v>0</v>
      </c>
      <c r="Z147" s="65">
        <f t="shared" ca="1" si="136"/>
        <v>0</v>
      </c>
      <c r="AA147" s="65">
        <f t="shared" ca="1" si="136"/>
        <v>0</v>
      </c>
      <c r="AB147" s="65">
        <f t="shared" ca="1" si="136"/>
        <v>0</v>
      </c>
      <c r="AC147" s="65">
        <f t="shared" ca="1" si="136"/>
        <v>0</v>
      </c>
      <c r="AD147" s="65">
        <f t="shared" ca="1" si="136"/>
        <v>0</v>
      </c>
      <c r="AE147" s="65">
        <f t="shared" ca="1" si="136"/>
        <v>0</v>
      </c>
      <c r="AF147" s="65">
        <f t="shared" ca="1" si="136"/>
        <v>0</v>
      </c>
      <c r="AG147" s="65">
        <f t="shared" ca="1" si="136"/>
        <v>0</v>
      </c>
      <c r="AH147" s="65">
        <f t="shared" ca="1" si="136"/>
        <v>0</v>
      </c>
      <c r="AI147" s="65">
        <f t="shared" ca="1" si="136"/>
        <v>0</v>
      </c>
      <c r="AJ147" s="65">
        <f t="shared" ca="1" si="139"/>
        <v>0</v>
      </c>
      <c r="AK147" s="65">
        <f t="shared" ca="1" si="139"/>
        <v>0</v>
      </c>
      <c r="AL147" s="65">
        <f t="shared" ca="1" si="139"/>
        <v>0</v>
      </c>
      <c r="AM147" s="65">
        <f t="shared" ca="1" si="139"/>
        <v>0</v>
      </c>
      <c r="AN147" s="65">
        <f t="shared" ca="1" si="139"/>
        <v>0</v>
      </c>
      <c r="AO147" s="65">
        <f t="shared" ca="1" si="139"/>
        <v>0</v>
      </c>
      <c r="AP147" s="65">
        <f t="shared" ca="1" si="139"/>
        <v>0</v>
      </c>
      <c r="AQ147" s="65">
        <f t="shared" ca="1" si="139"/>
        <v>0</v>
      </c>
      <c r="AR147" s="65">
        <f t="shared" ca="1" si="139"/>
        <v>0</v>
      </c>
      <c r="AS147" s="65">
        <f t="shared" ca="1" si="139"/>
        <v>0</v>
      </c>
      <c r="AT147" s="65">
        <f t="shared" ca="1" si="139"/>
        <v>0</v>
      </c>
      <c r="AU147" s="65">
        <f t="shared" ca="1" si="139"/>
        <v>0</v>
      </c>
      <c r="AV147" s="65">
        <f t="shared" ca="1" si="139"/>
        <v>0</v>
      </c>
      <c r="AW147" s="65">
        <f t="shared" ca="1" si="139"/>
        <v>0</v>
      </c>
      <c r="AX147" s="65">
        <f t="shared" ca="1" si="139"/>
        <v>0</v>
      </c>
      <c r="AY147" s="65">
        <f t="shared" ca="1" si="139"/>
        <v>0</v>
      </c>
      <c r="AZ147" s="65">
        <f t="shared" ca="1" si="139"/>
        <v>0</v>
      </c>
      <c r="BA147" s="65">
        <f t="shared" ca="1" si="139"/>
        <v>0</v>
      </c>
      <c r="BB147" s="65">
        <f t="shared" ca="1" si="139"/>
        <v>0</v>
      </c>
      <c r="BC147" s="65">
        <f t="shared" ca="1" si="139"/>
        <v>0</v>
      </c>
      <c r="BD147" s="65">
        <f t="shared" ca="1" si="139"/>
        <v>0</v>
      </c>
      <c r="BE147" s="65">
        <f t="shared" ca="1" si="139"/>
        <v>0</v>
      </c>
      <c r="BF147" s="65">
        <f t="shared" ca="1" si="139"/>
        <v>0</v>
      </c>
      <c r="BG147" s="65">
        <f t="shared" ca="1" si="139"/>
        <v>0</v>
      </c>
      <c r="BH147" s="65">
        <f t="shared" ca="1" si="139"/>
        <v>0</v>
      </c>
      <c r="BI147" s="65">
        <f t="shared" ca="1" si="139"/>
        <v>0</v>
      </c>
      <c r="BJ147" s="65">
        <f t="shared" ca="1" si="139"/>
        <v>0</v>
      </c>
      <c r="BK147" s="65">
        <f t="shared" ca="1" si="139"/>
        <v>0</v>
      </c>
      <c r="BL147" s="65">
        <f t="shared" ca="1" si="139"/>
        <v>0</v>
      </c>
      <c r="BM147" s="65">
        <f t="shared" ca="1" si="139"/>
        <v>0</v>
      </c>
      <c r="BN147" s="65">
        <f t="shared" ref="AJ147:CF152" ca="1" si="140">SUMIFS(INDIRECT("Prcsses!"&amp;ADDRESS($B147,$X$2)&amp;":"&amp;ADDRESS($B147,$X$2-1+$P$8)),INDIRECT("Prcsses!"&amp;ADDRESS($B$8,$X$2)&amp;":"&amp;ADDRESS($B$8,$X$2-1+$P$8)),BN$8)</f>
        <v>0</v>
      </c>
      <c r="BO147" s="65">
        <f t="shared" ca="1" si="140"/>
        <v>0</v>
      </c>
      <c r="BP147" s="65">
        <f t="shared" ca="1" si="140"/>
        <v>0</v>
      </c>
      <c r="BQ147" s="65">
        <f t="shared" ca="1" si="140"/>
        <v>0</v>
      </c>
      <c r="BR147" s="65">
        <f t="shared" ca="1" si="140"/>
        <v>0</v>
      </c>
      <c r="BS147" s="65">
        <f t="shared" ca="1" si="140"/>
        <v>0</v>
      </c>
      <c r="BT147" s="65">
        <f t="shared" ca="1" si="140"/>
        <v>0</v>
      </c>
      <c r="BU147" s="65">
        <f t="shared" ca="1" si="140"/>
        <v>0</v>
      </c>
      <c r="BV147" s="65">
        <f t="shared" ca="1" si="140"/>
        <v>0</v>
      </c>
      <c r="BW147" s="65">
        <f t="shared" ca="1" si="140"/>
        <v>0</v>
      </c>
      <c r="BX147" s="65">
        <f t="shared" ca="1" si="140"/>
        <v>0</v>
      </c>
      <c r="BY147" s="65">
        <f t="shared" ca="1" si="140"/>
        <v>0</v>
      </c>
      <c r="BZ147" s="65">
        <f t="shared" ca="1" si="140"/>
        <v>0</v>
      </c>
      <c r="CA147" s="65">
        <f t="shared" ca="1" si="140"/>
        <v>0</v>
      </c>
      <c r="CB147" s="65">
        <f t="shared" ca="1" si="140"/>
        <v>0</v>
      </c>
      <c r="CC147" s="65">
        <f t="shared" ca="1" si="140"/>
        <v>300000</v>
      </c>
      <c r="CD147" s="65">
        <f t="shared" ca="1" si="140"/>
        <v>0</v>
      </c>
      <c r="CE147" s="65">
        <f t="shared" ca="1" si="140"/>
        <v>0</v>
      </c>
      <c r="CF147" s="65">
        <f t="shared" ca="1" si="140"/>
        <v>0</v>
      </c>
    </row>
    <row r="148" spans="2:84" s="53" customFormat="1" ht="12" x14ac:dyDescent="0.25">
      <c r="B148" s="50">
        <f>ROW()</f>
        <v>148</v>
      </c>
      <c r="O148" s="56"/>
      <c r="P148" s="57"/>
      <c r="Q148" s="58"/>
      <c r="U148" s="62"/>
      <c r="W148" s="61"/>
      <c r="X148" s="65">
        <f t="shared" ca="1" si="131"/>
        <v>0</v>
      </c>
      <c r="Y148" s="65">
        <f t="shared" ca="1" si="136"/>
        <v>0</v>
      </c>
      <c r="Z148" s="65">
        <f t="shared" ca="1" si="136"/>
        <v>0</v>
      </c>
      <c r="AA148" s="65">
        <f t="shared" ca="1" si="136"/>
        <v>0</v>
      </c>
      <c r="AB148" s="65">
        <f t="shared" ca="1" si="136"/>
        <v>0</v>
      </c>
      <c r="AC148" s="65">
        <f t="shared" ca="1" si="136"/>
        <v>0</v>
      </c>
      <c r="AD148" s="65">
        <f t="shared" ca="1" si="136"/>
        <v>0</v>
      </c>
      <c r="AE148" s="65">
        <f t="shared" ca="1" si="136"/>
        <v>0</v>
      </c>
      <c r="AF148" s="65">
        <f t="shared" ca="1" si="136"/>
        <v>0</v>
      </c>
      <c r="AG148" s="65">
        <f t="shared" ca="1" si="136"/>
        <v>0</v>
      </c>
      <c r="AH148" s="65">
        <f t="shared" ca="1" si="136"/>
        <v>0</v>
      </c>
      <c r="AI148" s="65">
        <f t="shared" ca="1" si="136"/>
        <v>0</v>
      </c>
      <c r="AJ148" s="65">
        <f t="shared" ca="1" si="140"/>
        <v>0</v>
      </c>
      <c r="AK148" s="65">
        <f t="shared" ca="1" si="140"/>
        <v>0</v>
      </c>
      <c r="AL148" s="65">
        <f t="shared" ca="1" si="140"/>
        <v>0</v>
      </c>
      <c r="AM148" s="65">
        <f t="shared" ca="1" si="140"/>
        <v>0</v>
      </c>
      <c r="AN148" s="65">
        <f t="shared" ca="1" si="140"/>
        <v>0</v>
      </c>
      <c r="AO148" s="65">
        <f t="shared" ca="1" si="140"/>
        <v>0</v>
      </c>
      <c r="AP148" s="65">
        <f t="shared" ca="1" si="140"/>
        <v>0</v>
      </c>
      <c r="AQ148" s="65">
        <f t="shared" ca="1" si="140"/>
        <v>0</v>
      </c>
      <c r="AR148" s="65">
        <f t="shared" ca="1" si="140"/>
        <v>0</v>
      </c>
      <c r="AS148" s="65">
        <f t="shared" ca="1" si="140"/>
        <v>0</v>
      </c>
      <c r="AT148" s="65">
        <f t="shared" ca="1" si="140"/>
        <v>0</v>
      </c>
      <c r="AU148" s="65">
        <f t="shared" ca="1" si="140"/>
        <v>0</v>
      </c>
      <c r="AV148" s="65">
        <f t="shared" ca="1" si="140"/>
        <v>0</v>
      </c>
      <c r="AW148" s="65">
        <f t="shared" ca="1" si="140"/>
        <v>0</v>
      </c>
      <c r="AX148" s="65">
        <f t="shared" ca="1" si="140"/>
        <v>0</v>
      </c>
      <c r="AY148" s="65">
        <f t="shared" ca="1" si="140"/>
        <v>0</v>
      </c>
      <c r="AZ148" s="65">
        <f t="shared" ca="1" si="140"/>
        <v>0</v>
      </c>
      <c r="BA148" s="65">
        <f t="shared" ca="1" si="140"/>
        <v>0</v>
      </c>
      <c r="BB148" s="65">
        <f t="shared" ca="1" si="140"/>
        <v>0</v>
      </c>
      <c r="BC148" s="65">
        <f t="shared" ca="1" si="140"/>
        <v>0</v>
      </c>
      <c r="BD148" s="65">
        <f t="shared" ca="1" si="140"/>
        <v>0</v>
      </c>
      <c r="BE148" s="65">
        <f t="shared" ca="1" si="140"/>
        <v>0</v>
      </c>
      <c r="BF148" s="65">
        <f t="shared" ca="1" si="140"/>
        <v>0</v>
      </c>
      <c r="BG148" s="65">
        <f t="shared" ca="1" si="140"/>
        <v>0</v>
      </c>
      <c r="BH148" s="65">
        <f t="shared" ca="1" si="140"/>
        <v>0</v>
      </c>
      <c r="BI148" s="65">
        <f t="shared" ca="1" si="140"/>
        <v>0</v>
      </c>
      <c r="BJ148" s="65">
        <f t="shared" ca="1" si="140"/>
        <v>0</v>
      </c>
      <c r="BK148" s="65">
        <f t="shared" ca="1" si="140"/>
        <v>0</v>
      </c>
      <c r="BL148" s="65">
        <f t="shared" ca="1" si="140"/>
        <v>0</v>
      </c>
      <c r="BM148" s="65">
        <f t="shared" ca="1" si="140"/>
        <v>0</v>
      </c>
      <c r="BN148" s="65">
        <f t="shared" ca="1" si="140"/>
        <v>0</v>
      </c>
      <c r="BO148" s="65">
        <f t="shared" ca="1" si="140"/>
        <v>0</v>
      </c>
      <c r="BP148" s="65">
        <f t="shared" ca="1" si="140"/>
        <v>0</v>
      </c>
      <c r="BQ148" s="65">
        <f t="shared" ca="1" si="140"/>
        <v>0</v>
      </c>
      <c r="BR148" s="65">
        <f t="shared" ca="1" si="140"/>
        <v>0</v>
      </c>
      <c r="BS148" s="65">
        <f t="shared" ca="1" si="140"/>
        <v>0</v>
      </c>
      <c r="BT148" s="65">
        <f t="shared" ca="1" si="140"/>
        <v>0</v>
      </c>
      <c r="BU148" s="65">
        <f t="shared" ca="1" si="140"/>
        <v>0</v>
      </c>
      <c r="BV148" s="65">
        <f t="shared" ca="1" si="140"/>
        <v>0</v>
      </c>
      <c r="BW148" s="65">
        <f t="shared" ca="1" si="140"/>
        <v>0</v>
      </c>
      <c r="BX148" s="65">
        <f t="shared" ca="1" si="140"/>
        <v>0</v>
      </c>
      <c r="BY148" s="65">
        <f t="shared" ca="1" si="140"/>
        <v>0</v>
      </c>
      <c r="BZ148" s="65">
        <f t="shared" ca="1" si="140"/>
        <v>0</v>
      </c>
      <c r="CA148" s="65">
        <f t="shared" ca="1" si="140"/>
        <v>0</v>
      </c>
      <c r="CB148" s="65">
        <f t="shared" ca="1" si="140"/>
        <v>0</v>
      </c>
      <c r="CC148" s="65">
        <f t="shared" ca="1" si="140"/>
        <v>0</v>
      </c>
      <c r="CD148" s="65">
        <f t="shared" ca="1" si="140"/>
        <v>0</v>
      </c>
      <c r="CE148" s="65">
        <f t="shared" ca="1" si="140"/>
        <v>0</v>
      </c>
      <c r="CF148" s="65">
        <f t="shared" ca="1" si="140"/>
        <v>0</v>
      </c>
    </row>
    <row r="149" spans="2:84" s="53" customFormat="1" ht="12" x14ac:dyDescent="0.25">
      <c r="B149" s="50">
        <f>ROW()</f>
        <v>149</v>
      </c>
      <c r="O149" s="56"/>
      <c r="P149" s="57"/>
      <c r="Q149" s="58"/>
      <c r="U149" s="62"/>
      <c r="W149" s="61"/>
      <c r="X149" s="65">
        <f t="shared" ca="1" si="131"/>
        <v>0</v>
      </c>
      <c r="Y149" s="65">
        <f t="shared" ca="1" si="136"/>
        <v>0</v>
      </c>
      <c r="Z149" s="65">
        <f t="shared" ca="1" si="136"/>
        <v>0</v>
      </c>
      <c r="AA149" s="65">
        <f t="shared" ca="1" si="136"/>
        <v>0</v>
      </c>
      <c r="AB149" s="65">
        <f t="shared" ca="1" si="136"/>
        <v>0</v>
      </c>
      <c r="AC149" s="65">
        <f t="shared" ca="1" si="136"/>
        <v>0</v>
      </c>
      <c r="AD149" s="65">
        <f t="shared" ca="1" si="136"/>
        <v>0</v>
      </c>
      <c r="AE149" s="65">
        <f t="shared" ca="1" si="136"/>
        <v>0</v>
      </c>
      <c r="AF149" s="65">
        <f t="shared" ca="1" si="136"/>
        <v>0</v>
      </c>
      <c r="AG149" s="65">
        <f t="shared" ca="1" si="136"/>
        <v>0</v>
      </c>
      <c r="AH149" s="65">
        <f t="shared" ca="1" si="136"/>
        <v>0</v>
      </c>
      <c r="AI149" s="65">
        <f t="shared" ca="1" si="136"/>
        <v>0</v>
      </c>
      <c r="AJ149" s="65">
        <f t="shared" ca="1" si="140"/>
        <v>0</v>
      </c>
      <c r="AK149" s="65">
        <f t="shared" ca="1" si="140"/>
        <v>0</v>
      </c>
      <c r="AL149" s="65">
        <f t="shared" ca="1" si="140"/>
        <v>0</v>
      </c>
      <c r="AM149" s="65">
        <f t="shared" ca="1" si="140"/>
        <v>0</v>
      </c>
      <c r="AN149" s="65">
        <f t="shared" ca="1" si="140"/>
        <v>0</v>
      </c>
      <c r="AO149" s="65">
        <f t="shared" ca="1" si="140"/>
        <v>0</v>
      </c>
      <c r="AP149" s="65">
        <f t="shared" ca="1" si="140"/>
        <v>0</v>
      </c>
      <c r="AQ149" s="65">
        <f t="shared" ca="1" si="140"/>
        <v>0</v>
      </c>
      <c r="AR149" s="65">
        <f t="shared" ca="1" si="140"/>
        <v>0</v>
      </c>
      <c r="AS149" s="65">
        <f t="shared" ca="1" si="140"/>
        <v>0</v>
      </c>
      <c r="AT149" s="65">
        <f t="shared" ca="1" si="140"/>
        <v>0</v>
      </c>
      <c r="AU149" s="65">
        <f t="shared" ca="1" si="140"/>
        <v>0</v>
      </c>
      <c r="AV149" s="65">
        <f t="shared" ca="1" si="140"/>
        <v>0</v>
      </c>
      <c r="AW149" s="65">
        <f t="shared" ca="1" si="140"/>
        <v>0</v>
      </c>
      <c r="AX149" s="65">
        <f t="shared" ca="1" si="140"/>
        <v>0</v>
      </c>
      <c r="AY149" s="65">
        <f t="shared" ca="1" si="140"/>
        <v>0</v>
      </c>
      <c r="AZ149" s="65">
        <f t="shared" ca="1" si="140"/>
        <v>0</v>
      </c>
      <c r="BA149" s="65">
        <f t="shared" ca="1" si="140"/>
        <v>0</v>
      </c>
      <c r="BB149" s="65">
        <f t="shared" ca="1" si="140"/>
        <v>0</v>
      </c>
      <c r="BC149" s="65">
        <f t="shared" ca="1" si="140"/>
        <v>0</v>
      </c>
      <c r="BD149" s="65">
        <f t="shared" ca="1" si="140"/>
        <v>0</v>
      </c>
      <c r="BE149" s="65">
        <f t="shared" ca="1" si="140"/>
        <v>0</v>
      </c>
      <c r="BF149" s="65">
        <f t="shared" ca="1" si="140"/>
        <v>0</v>
      </c>
      <c r="BG149" s="65">
        <f t="shared" ca="1" si="140"/>
        <v>0</v>
      </c>
      <c r="BH149" s="65">
        <f t="shared" ca="1" si="140"/>
        <v>0</v>
      </c>
      <c r="BI149" s="65">
        <f t="shared" ca="1" si="140"/>
        <v>0</v>
      </c>
      <c r="BJ149" s="65">
        <f t="shared" ca="1" si="140"/>
        <v>0</v>
      </c>
      <c r="BK149" s="65">
        <f t="shared" ca="1" si="140"/>
        <v>0</v>
      </c>
      <c r="BL149" s="65">
        <f t="shared" ca="1" si="140"/>
        <v>0</v>
      </c>
      <c r="BM149" s="65">
        <f t="shared" ca="1" si="140"/>
        <v>0</v>
      </c>
      <c r="BN149" s="65">
        <f t="shared" ca="1" si="140"/>
        <v>0</v>
      </c>
      <c r="BO149" s="65">
        <f t="shared" ca="1" si="140"/>
        <v>0</v>
      </c>
      <c r="BP149" s="65">
        <f t="shared" ca="1" si="140"/>
        <v>0</v>
      </c>
      <c r="BQ149" s="65">
        <f t="shared" ca="1" si="140"/>
        <v>0</v>
      </c>
      <c r="BR149" s="65">
        <f t="shared" ca="1" si="140"/>
        <v>0</v>
      </c>
      <c r="BS149" s="65">
        <f t="shared" ca="1" si="140"/>
        <v>0</v>
      </c>
      <c r="BT149" s="65">
        <f t="shared" ca="1" si="140"/>
        <v>0</v>
      </c>
      <c r="BU149" s="65">
        <f t="shared" ca="1" si="140"/>
        <v>0</v>
      </c>
      <c r="BV149" s="65">
        <f t="shared" ca="1" si="140"/>
        <v>0</v>
      </c>
      <c r="BW149" s="65">
        <f t="shared" ca="1" si="140"/>
        <v>0</v>
      </c>
      <c r="BX149" s="65">
        <f t="shared" ca="1" si="140"/>
        <v>0</v>
      </c>
      <c r="BY149" s="65">
        <f t="shared" ca="1" si="140"/>
        <v>0</v>
      </c>
      <c r="BZ149" s="65">
        <f t="shared" ca="1" si="140"/>
        <v>0</v>
      </c>
      <c r="CA149" s="65">
        <f t="shared" ca="1" si="140"/>
        <v>0</v>
      </c>
      <c r="CB149" s="65">
        <f t="shared" ca="1" si="140"/>
        <v>0</v>
      </c>
      <c r="CC149" s="65">
        <f t="shared" ca="1" si="140"/>
        <v>0</v>
      </c>
      <c r="CD149" s="65">
        <f t="shared" ca="1" si="140"/>
        <v>0</v>
      </c>
      <c r="CE149" s="65">
        <f t="shared" ca="1" si="140"/>
        <v>0</v>
      </c>
      <c r="CF149" s="65">
        <f t="shared" ca="1" si="140"/>
        <v>0</v>
      </c>
    </row>
    <row r="150" spans="2:84" s="53" customFormat="1" ht="12" x14ac:dyDescent="0.25">
      <c r="B150" s="50">
        <f>ROW()</f>
        <v>150</v>
      </c>
      <c r="O150" s="56"/>
      <c r="P150" s="57"/>
      <c r="Q150" s="58"/>
      <c r="U150" s="62"/>
      <c r="W150" s="61"/>
      <c r="X150" s="65">
        <f t="shared" ca="1" si="131"/>
        <v>0</v>
      </c>
      <c r="Y150" s="65">
        <f t="shared" ca="1" si="136"/>
        <v>0</v>
      </c>
      <c r="Z150" s="65">
        <f t="shared" ca="1" si="136"/>
        <v>0</v>
      </c>
      <c r="AA150" s="65">
        <f t="shared" ca="1" si="136"/>
        <v>0</v>
      </c>
      <c r="AB150" s="65">
        <f t="shared" ca="1" si="136"/>
        <v>0</v>
      </c>
      <c r="AC150" s="65">
        <f t="shared" ca="1" si="136"/>
        <v>0</v>
      </c>
      <c r="AD150" s="65">
        <f t="shared" ca="1" si="136"/>
        <v>0</v>
      </c>
      <c r="AE150" s="65">
        <f t="shared" ca="1" si="136"/>
        <v>0</v>
      </c>
      <c r="AF150" s="65">
        <f t="shared" ca="1" si="136"/>
        <v>0</v>
      </c>
      <c r="AG150" s="65">
        <f t="shared" ca="1" si="136"/>
        <v>0</v>
      </c>
      <c r="AH150" s="65">
        <f t="shared" ca="1" si="136"/>
        <v>0</v>
      </c>
      <c r="AI150" s="65">
        <f t="shared" ca="1" si="136"/>
        <v>0</v>
      </c>
      <c r="AJ150" s="65">
        <f t="shared" ca="1" si="140"/>
        <v>0</v>
      </c>
      <c r="AK150" s="65">
        <f t="shared" ca="1" si="140"/>
        <v>0</v>
      </c>
      <c r="AL150" s="65">
        <f t="shared" ca="1" si="140"/>
        <v>0</v>
      </c>
      <c r="AM150" s="65">
        <f t="shared" ca="1" si="140"/>
        <v>0</v>
      </c>
      <c r="AN150" s="65">
        <f t="shared" ca="1" si="140"/>
        <v>0</v>
      </c>
      <c r="AO150" s="65">
        <f t="shared" ca="1" si="140"/>
        <v>0</v>
      </c>
      <c r="AP150" s="65">
        <f t="shared" ca="1" si="140"/>
        <v>0</v>
      </c>
      <c r="AQ150" s="65">
        <f t="shared" ca="1" si="140"/>
        <v>0</v>
      </c>
      <c r="AR150" s="65">
        <f t="shared" ca="1" si="140"/>
        <v>0</v>
      </c>
      <c r="AS150" s="65">
        <f t="shared" ca="1" si="140"/>
        <v>0</v>
      </c>
      <c r="AT150" s="65">
        <f t="shared" ca="1" si="140"/>
        <v>0</v>
      </c>
      <c r="AU150" s="65">
        <f t="shared" ca="1" si="140"/>
        <v>0</v>
      </c>
      <c r="AV150" s="65">
        <f t="shared" ca="1" si="140"/>
        <v>0</v>
      </c>
      <c r="AW150" s="65">
        <f t="shared" ca="1" si="140"/>
        <v>0</v>
      </c>
      <c r="AX150" s="65">
        <f t="shared" ca="1" si="140"/>
        <v>0</v>
      </c>
      <c r="AY150" s="65">
        <f t="shared" ca="1" si="140"/>
        <v>0</v>
      </c>
      <c r="AZ150" s="65">
        <f t="shared" ca="1" si="140"/>
        <v>0</v>
      </c>
      <c r="BA150" s="65">
        <f t="shared" ca="1" si="140"/>
        <v>0</v>
      </c>
      <c r="BB150" s="65">
        <f t="shared" ca="1" si="140"/>
        <v>0</v>
      </c>
      <c r="BC150" s="65">
        <f t="shared" ca="1" si="140"/>
        <v>0</v>
      </c>
      <c r="BD150" s="65">
        <f t="shared" ca="1" si="140"/>
        <v>0</v>
      </c>
      <c r="BE150" s="65">
        <f t="shared" ca="1" si="140"/>
        <v>0</v>
      </c>
      <c r="BF150" s="65">
        <f t="shared" ca="1" si="140"/>
        <v>0</v>
      </c>
      <c r="BG150" s="65">
        <f t="shared" ca="1" si="140"/>
        <v>0</v>
      </c>
      <c r="BH150" s="65">
        <f t="shared" ca="1" si="140"/>
        <v>0</v>
      </c>
      <c r="BI150" s="65">
        <f t="shared" ca="1" si="140"/>
        <v>0</v>
      </c>
      <c r="BJ150" s="65">
        <f t="shared" ca="1" si="140"/>
        <v>0</v>
      </c>
      <c r="BK150" s="65">
        <f t="shared" ca="1" si="140"/>
        <v>0</v>
      </c>
      <c r="BL150" s="65">
        <f t="shared" ca="1" si="140"/>
        <v>0</v>
      </c>
      <c r="BM150" s="65">
        <f t="shared" ca="1" si="140"/>
        <v>0</v>
      </c>
      <c r="BN150" s="65">
        <f t="shared" ca="1" si="140"/>
        <v>0</v>
      </c>
      <c r="BO150" s="65">
        <f t="shared" ca="1" si="140"/>
        <v>0</v>
      </c>
      <c r="BP150" s="65">
        <f t="shared" ca="1" si="140"/>
        <v>0</v>
      </c>
      <c r="BQ150" s="65">
        <f t="shared" ca="1" si="140"/>
        <v>0</v>
      </c>
      <c r="BR150" s="65">
        <f t="shared" ca="1" si="140"/>
        <v>0</v>
      </c>
      <c r="BS150" s="65">
        <f t="shared" ca="1" si="140"/>
        <v>0</v>
      </c>
      <c r="BT150" s="65">
        <f t="shared" ca="1" si="140"/>
        <v>0</v>
      </c>
      <c r="BU150" s="65">
        <f t="shared" ca="1" si="140"/>
        <v>0</v>
      </c>
      <c r="BV150" s="65">
        <f t="shared" ca="1" si="140"/>
        <v>0</v>
      </c>
      <c r="BW150" s="65">
        <f t="shared" ca="1" si="140"/>
        <v>0</v>
      </c>
      <c r="BX150" s="65">
        <f t="shared" ca="1" si="140"/>
        <v>0</v>
      </c>
      <c r="BY150" s="65">
        <f t="shared" ca="1" si="140"/>
        <v>0</v>
      </c>
      <c r="BZ150" s="65">
        <f t="shared" ca="1" si="140"/>
        <v>0</v>
      </c>
      <c r="CA150" s="65">
        <f t="shared" ca="1" si="140"/>
        <v>0</v>
      </c>
      <c r="CB150" s="65">
        <f t="shared" ca="1" si="140"/>
        <v>0</v>
      </c>
      <c r="CC150" s="65">
        <f t="shared" ca="1" si="140"/>
        <v>200000</v>
      </c>
      <c r="CD150" s="65">
        <f t="shared" ca="1" si="140"/>
        <v>1500000</v>
      </c>
      <c r="CE150" s="65">
        <f t="shared" ca="1" si="140"/>
        <v>1100000</v>
      </c>
      <c r="CF150" s="65">
        <f t="shared" ca="1" si="140"/>
        <v>0</v>
      </c>
    </row>
    <row r="151" spans="2:84" s="53" customFormat="1" ht="12" x14ac:dyDescent="0.25">
      <c r="B151" s="50">
        <f>ROW()</f>
        <v>151</v>
      </c>
      <c r="O151" s="56"/>
      <c r="P151" s="57"/>
      <c r="Q151" s="58"/>
      <c r="U151" s="62"/>
      <c r="W151" s="61"/>
      <c r="X151" s="65">
        <f t="shared" ca="1" si="131"/>
        <v>0</v>
      </c>
      <c r="Y151" s="65">
        <f t="shared" ca="1" si="136"/>
        <v>0</v>
      </c>
      <c r="Z151" s="65">
        <f t="shared" ca="1" si="136"/>
        <v>0</v>
      </c>
      <c r="AA151" s="65">
        <f t="shared" ca="1" si="136"/>
        <v>0</v>
      </c>
      <c r="AB151" s="65">
        <f t="shared" ca="1" si="136"/>
        <v>0</v>
      </c>
      <c r="AC151" s="65">
        <f t="shared" ca="1" si="136"/>
        <v>0</v>
      </c>
      <c r="AD151" s="65">
        <f t="shared" ca="1" si="136"/>
        <v>0</v>
      </c>
      <c r="AE151" s="65">
        <f t="shared" ca="1" si="136"/>
        <v>0</v>
      </c>
      <c r="AF151" s="65">
        <f t="shared" ca="1" si="136"/>
        <v>0</v>
      </c>
      <c r="AG151" s="65">
        <f t="shared" ca="1" si="136"/>
        <v>0</v>
      </c>
      <c r="AH151" s="65">
        <f t="shared" ca="1" si="136"/>
        <v>0</v>
      </c>
      <c r="AI151" s="65">
        <f t="shared" ca="1" si="136"/>
        <v>0</v>
      </c>
      <c r="AJ151" s="65">
        <f t="shared" ca="1" si="140"/>
        <v>0</v>
      </c>
      <c r="AK151" s="65">
        <f t="shared" ca="1" si="140"/>
        <v>0</v>
      </c>
      <c r="AL151" s="65">
        <f t="shared" ca="1" si="140"/>
        <v>0</v>
      </c>
      <c r="AM151" s="65">
        <f t="shared" ca="1" si="140"/>
        <v>0</v>
      </c>
      <c r="AN151" s="65">
        <f t="shared" ca="1" si="140"/>
        <v>0</v>
      </c>
      <c r="AO151" s="65">
        <f t="shared" ca="1" si="140"/>
        <v>0</v>
      </c>
      <c r="AP151" s="65">
        <f t="shared" ca="1" si="140"/>
        <v>0</v>
      </c>
      <c r="AQ151" s="65">
        <f t="shared" ca="1" si="140"/>
        <v>0</v>
      </c>
      <c r="AR151" s="65">
        <f t="shared" ca="1" si="140"/>
        <v>0</v>
      </c>
      <c r="AS151" s="65">
        <f t="shared" ca="1" si="140"/>
        <v>0</v>
      </c>
      <c r="AT151" s="65">
        <f t="shared" ca="1" si="140"/>
        <v>0</v>
      </c>
      <c r="AU151" s="65">
        <f t="shared" ca="1" si="140"/>
        <v>0</v>
      </c>
      <c r="AV151" s="65">
        <f t="shared" ca="1" si="140"/>
        <v>0</v>
      </c>
      <c r="AW151" s="65">
        <f t="shared" ca="1" si="140"/>
        <v>0</v>
      </c>
      <c r="AX151" s="65">
        <f t="shared" ca="1" si="140"/>
        <v>0</v>
      </c>
      <c r="AY151" s="65">
        <f t="shared" ca="1" si="140"/>
        <v>0</v>
      </c>
      <c r="AZ151" s="65">
        <f t="shared" ca="1" si="140"/>
        <v>0</v>
      </c>
      <c r="BA151" s="65">
        <f t="shared" ca="1" si="140"/>
        <v>0</v>
      </c>
      <c r="BB151" s="65">
        <f t="shared" ca="1" si="140"/>
        <v>0</v>
      </c>
      <c r="BC151" s="65">
        <f t="shared" ca="1" si="140"/>
        <v>0</v>
      </c>
      <c r="BD151" s="65">
        <f t="shared" ca="1" si="140"/>
        <v>0</v>
      </c>
      <c r="BE151" s="65">
        <f t="shared" ca="1" si="140"/>
        <v>0</v>
      </c>
      <c r="BF151" s="65">
        <f t="shared" ca="1" si="140"/>
        <v>0</v>
      </c>
      <c r="BG151" s="65">
        <f t="shared" ca="1" si="140"/>
        <v>0</v>
      </c>
      <c r="BH151" s="65">
        <f t="shared" ca="1" si="140"/>
        <v>0</v>
      </c>
      <c r="BI151" s="65">
        <f t="shared" ca="1" si="140"/>
        <v>0</v>
      </c>
      <c r="BJ151" s="65">
        <f t="shared" ca="1" si="140"/>
        <v>0</v>
      </c>
      <c r="BK151" s="65">
        <f t="shared" ca="1" si="140"/>
        <v>0</v>
      </c>
      <c r="BL151" s="65">
        <f t="shared" ca="1" si="140"/>
        <v>0</v>
      </c>
      <c r="BM151" s="65">
        <f t="shared" ca="1" si="140"/>
        <v>0</v>
      </c>
      <c r="BN151" s="65">
        <f t="shared" ca="1" si="140"/>
        <v>0</v>
      </c>
      <c r="BO151" s="65">
        <f t="shared" ca="1" si="140"/>
        <v>0</v>
      </c>
      <c r="BP151" s="65">
        <f t="shared" ca="1" si="140"/>
        <v>0</v>
      </c>
      <c r="BQ151" s="65">
        <f t="shared" ca="1" si="140"/>
        <v>0</v>
      </c>
      <c r="BR151" s="65">
        <f t="shared" ca="1" si="140"/>
        <v>0</v>
      </c>
      <c r="BS151" s="65">
        <f t="shared" ca="1" si="140"/>
        <v>0</v>
      </c>
      <c r="BT151" s="65">
        <f t="shared" ca="1" si="140"/>
        <v>0</v>
      </c>
      <c r="BU151" s="65">
        <f t="shared" ca="1" si="140"/>
        <v>0</v>
      </c>
      <c r="BV151" s="65">
        <f t="shared" ca="1" si="140"/>
        <v>0</v>
      </c>
      <c r="BW151" s="65">
        <f t="shared" ca="1" si="140"/>
        <v>0</v>
      </c>
      <c r="BX151" s="65">
        <f t="shared" ca="1" si="140"/>
        <v>0</v>
      </c>
      <c r="BY151" s="65">
        <f t="shared" ca="1" si="140"/>
        <v>0</v>
      </c>
      <c r="BZ151" s="65">
        <f t="shared" ca="1" si="140"/>
        <v>0</v>
      </c>
      <c r="CA151" s="65">
        <f t="shared" ca="1" si="140"/>
        <v>0</v>
      </c>
      <c r="CB151" s="65">
        <f t="shared" ca="1" si="140"/>
        <v>0</v>
      </c>
      <c r="CC151" s="65">
        <f t="shared" ca="1" si="140"/>
        <v>0</v>
      </c>
      <c r="CD151" s="65">
        <f t="shared" ca="1" si="140"/>
        <v>600000</v>
      </c>
      <c r="CE151" s="65">
        <f t="shared" ca="1" si="140"/>
        <v>200000</v>
      </c>
      <c r="CF151" s="65">
        <f t="shared" ca="1" si="140"/>
        <v>0</v>
      </c>
    </row>
    <row r="152" spans="2:84" s="53" customFormat="1" ht="12" x14ac:dyDescent="0.25">
      <c r="B152" s="50">
        <f>ROW()</f>
        <v>152</v>
      </c>
      <c r="O152" s="56"/>
      <c r="P152" s="57"/>
      <c r="Q152" s="58"/>
      <c r="U152" s="62"/>
      <c r="W152" s="61"/>
      <c r="X152" s="65">
        <f t="shared" ca="1" si="131"/>
        <v>0</v>
      </c>
      <c r="Y152" s="65">
        <f t="shared" ca="1" si="136"/>
        <v>0</v>
      </c>
      <c r="Z152" s="65">
        <f t="shared" ca="1" si="136"/>
        <v>0</v>
      </c>
      <c r="AA152" s="65">
        <f t="shared" ca="1" si="136"/>
        <v>0</v>
      </c>
      <c r="AB152" s="65">
        <f t="shared" ca="1" si="136"/>
        <v>0</v>
      </c>
      <c r="AC152" s="65">
        <f t="shared" ca="1" si="136"/>
        <v>0</v>
      </c>
      <c r="AD152" s="65">
        <f t="shared" ca="1" si="136"/>
        <v>0</v>
      </c>
      <c r="AE152" s="65">
        <f t="shared" ca="1" si="136"/>
        <v>0</v>
      </c>
      <c r="AF152" s="65">
        <f t="shared" ca="1" si="136"/>
        <v>0</v>
      </c>
      <c r="AG152" s="65">
        <f t="shared" ca="1" si="136"/>
        <v>0</v>
      </c>
      <c r="AH152" s="65">
        <f t="shared" ca="1" si="136"/>
        <v>0</v>
      </c>
      <c r="AI152" s="65">
        <f t="shared" ca="1" si="136"/>
        <v>0</v>
      </c>
      <c r="AJ152" s="65">
        <f t="shared" ca="1" si="140"/>
        <v>0</v>
      </c>
      <c r="AK152" s="65">
        <f t="shared" ca="1" si="140"/>
        <v>0</v>
      </c>
      <c r="AL152" s="65">
        <f t="shared" ca="1" si="140"/>
        <v>0</v>
      </c>
      <c r="AM152" s="65">
        <f t="shared" ca="1" si="140"/>
        <v>0</v>
      </c>
      <c r="AN152" s="65">
        <f t="shared" ca="1" si="140"/>
        <v>0</v>
      </c>
      <c r="AO152" s="65">
        <f t="shared" ca="1" si="140"/>
        <v>0</v>
      </c>
      <c r="AP152" s="65">
        <f t="shared" ca="1" si="140"/>
        <v>0</v>
      </c>
      <c r="AQ152" s="65">
        <f t="shared" ca="1" si="140"/>
        <v>0</v>
      </c>
      <c r="AR152" s="65">
        <f t="shared" ca="1" si="140"/>
        <v>0</v>
      </c>
      <c r="AS152" s="65">
        <f t="shared" ca="1" si="140"/>
        <v>0</v>
      </c>
      <c r="AT152" s="65">
        <f t="shared" ca="1" si="140"/>
        <v>0</v>
      </c>
      <c r="AU152" s="65">
        <f t="shared" ca="1" si="140"/>
        <v>0</v>
      </c>
      <c r="AV152" s="65">
        <f t="shared" ca="1" si="140"/>
        <v>0</v>
      </c>
      <c r="AW152" s="65">
        <f t="shared" ca="1" si="140"/>
        <v>0</v>
      </c>
      <c r="AX152" s="65">
        <f t="shared" ca="1" si="140"/>
        <v>0</v>
      </c>
      <c r="AY152" s="65">
        <f t="shared" ca="1" si="140"/>
        <v>0</v>
      </c>
      <c r="AZ152" s="65">
        <f t="shared" ca="1" si="140"/>
        <v>0</v>
      </c>
      <c r="BA152" s="65">
        <f t="shared" ca="1" si="140"/>
        <v>0</v>
      </c>
      <c r="BB152" s="65">
        <f t="shared" ca="1" si="140"/>
        <v>0</v>
      </c>
      <c r="BC152" s="65">
        <f t="shared" ca="1" si="140"/>
        <v>0</v>
      </c>
      <c r="BD152" s="65">
        <f t="shared" ca="1" si="140"/>
        <v>0</v>
      </c>
      <c r="BE152" s="65">
        <f t="shared" ca="1" si="140"/>
        <v>0</v>
      </c>
      <c r="BF152" s="65">
        <f t="shared" ca="1" si="140"/>
        <v>0</v>
      </c>
      <c r="BG152" s="65">
        <f t="shared" ca="1" si="140"/>
        <v>0</v>
      </c>
      <c r="BH152" s="65">
        <f t="shared" ca="1" si="140"/>
        <v>0</v>
      </c>
      <c r="BI152" s="65">
        <f t="shared" ca="1" si="140"/>
        <v>0</v>
      </c>
      <c r="BJ152" s="65">
        <f t="shared" ca="1" si="140"/>
        <v>0</v>
      </c>
      <c r="BK152" s="65">
        <f t="shared" ca="1" si="140"/>
        <v>0</v>
      </c>
      <c r="BL152" s="65">
        <f t="shared" ca="1" si="140"/>
        <v>0</v>
      </c>
      <c r="BM152" s="65">
        <f t="shared" ca="1" si="140"/>
        <v>0</v>
      </c>
      <c r="BN152" s="65">
        <f t="shared" ca="1" si="140"/>
        <v>0</v>
      </c>
      <c r="BO152" s="65">
        <f t="shared" ca="1" si="140"/>
        <v>0</v>
      </c>
      <c r="BP152" s="65">
        <f t="shared" ca="1" si="140"/>
        <v>0</v>
      </c>
      <c r="BQ152" s="65">
        <f t="shared" ca="1" si="140"/>
        <v>0</v>
      </c>
      <c r="BR152" s="65">
        <f t="shared" ca="1" si="140"/>
        <v>0</v>
      </c>
      <c r="BS152" s="65">
        <f t="shared" ca="1" si="140"/>
        <v>0</v>
      </c>
      <c r="BT152" s="65">
        <f t="shared" ca="1" si="140"/>
        <v>0</v>
      </c>
      <c r="BU152" s="65">
        <f t="shared" ca="1" si="140"/>
        <v>0</v>
      </c>
      <c r="BV152" s="65">
        <f t="shared" ca="1" si="140"/>
        <v>0</v>
      </c>
      <c r="BW152" s="65">
        <f t="shared" ca="1" si="140"/>
        <v>0</v>
      </c>
      <c r="BX152" s="65">
        <f t="shared" ref="BX152:CF152" ca="1" si="141">SUMIFS(INDIRECT("Prcsses!"&amp;ADDRESS($B152,$X$2)&amp;":"&amp;ADDRESS($B152,$X$2-1+$P$8)),INDIRECT("Prcsses!"&amp;ADDRESS($B$8,$X$2)&amp;":"&amp;ADDRESS($B$8,$X$2-1+$P$8)),BX$8)</f>
        <v>0</v>
      </c>
      <c r="BY152" s="65">
        <f t="shared" ca="1" si="141"/>
        <v>0</v>
      </c>
      <c r="BZ152" s="65">
        <f t="shared" ca="1" si="141"/>
        <v>0</v>
      </c>
      <c r="CA152" s="65">
        <f t="shared" ca="1" si="141"/>
        <v>0</v>
      </c>
      <c r="CB152" s="65">
        <f t="shared" ca="1" si="141"/>
        <v>0</v>
      </c>
      <c r="CC152" s="65">
        <f t="shared" ca="1" si="141"/>
        <v>0</v>
      </c>
      <c r="CD152" s="65">
        <f t="shared" ca="1" si="141"/>
        <v>0</v>
      </c>
      <c r="CE152" s="65">
        <f t="shared" ca="1" si="141"/>
        <v>300000</v>
      </c>
      <c r="CF152" s="65">
        <f t="shared" ca="1" si="141"/>
        <v>0</v>
      </c>
    </row>
    <row r="153" spans="2:84" s="53" customFormat="1" ht="12" x14ac:dyDescent="0.25">
      <c r="B153" s="50">
        <f>ROW()</f>
        <v>153</v>
      </c>
      <c r="O153" s="56"/>
      <c r="P153" s="57"/>
      <c r="Q153" s="58"/>
      <c r="U153" s="62"/>
      <c r="W153" s="61"/>
      <c r="X153" s="65">
        <f t="shared" ca="1" si="131"/>
        <v>0</v>
      </c>
      <c r="Y153" s="65">
        <f t="shared" ca="1" si="136"/>
        <v>0</v>
      </c>
      <c r="Z153" s="65">
        <f t="shared" ca="1" si="136"/>
        <v>0</v>
      </c>
      <c r="AA153" s="65">
        <f t="shared" ca="1" si="136"/>
        <v>0</v>
      </c>
      <c r="AB153" s="65">
        <f t="shared" ca="1" si="136"/>
        <v>0</v>
      </c>
      <c r="AC153" s="65">
        <f t="shared" ca="1" si="136"/>
        <v>0</v>
      </c>
      <c r="AD153" s="65">
        <f t="shared" ca="1" si="136"/>
        <v>0</v>
      </c>
      <c r="AE153" s="65">
        <f t="shared" ca="1" si="136"/>
        <v>0</v>
      </c>
      <c r="AF153" s="65">
        <f t="shared" ca="1" si="136"/>
        <v>0</v>
      </c>
      <c r="AG153" s="65">
        <f t="shared" ca="1" si="136"/>
        <v>0</v>
      </c>
      <c r="AH153" s="65">
        <f t="shared" ca="1" si="136"/>
        <v>0</v>
      </c>
      <c r="AI153" s="65">
        <f t="shared" ref="Y153:AI175" ca="1" si="142">SUMIFS(INDIRECT("Prcsses!"&amp;ADDRESS($B153,$X$2)&amp;":"&amp;ADDRESS($B153,$X$2-1+$P$8)),INDIRECT("Prcsses!"&amp;ADDRESS($B$8,$X$2)&amp;":"&amp;ADDRESS($B$8,$X$2-1+$P$8)),AI$8)</f>
        <v>0</v>
      </c>
      <c r="AJ153" s="65">
        <f t="shared" ref="AJ153:CF158" ca="1" si="143">SUMIFS(INDIRECT("Prcsses!"&amp;ADDRESS($B153,$X$2)&amp;":"&amp;ADDRESS($B153,$X$2-1+$P$8)),INDIRECT("Prcsses!"&amp;ADDRESS($B$8,$X$2)&amp;":"&amp;ADDRESS($B$8,$X$2-1+$P$8)),AJ$8)</f>
        <v>0</v>
      </c>
      <c r="AK153" s="65">
        <f t="shared" ca="1" si="143"/>
        <v>0</v>
      </c>
      <c r="AL153" s="65">
        <f t="shared" ca="1" si="143"/>
        <v>0</v>
      </c>
      <c r="AM153" s="65">
        <f t="shared" ca="1" si="143"/>
        <v>0</v>
      </c>
      <c r="AN153" s="65">
        <f t="shared" ca="1" si="143"/>
        <v>0</v>
      </c>
      <c r="AO153" s="65">
        <f t="shared" ca="1" si="143"/>
        <v>0</v>
      </c>
      <c r="AP153" s="65">
        <f t="shared" ca="1" si="143"/>
        <v>0</v>
      </c>
      <c r="AQ153" s="65">
        <f t="shared" ca="1" si="143"/>
        <v>0</v>
      </c>
      <c r="AR153" s="65">
        <f t="shared" ca="1" si="143"/>
        <v>0</v>
      </c>
      <c r="AS153" s="65">
        <f t="shared" ca="1" si="143"/>
        <v>0</v>
      </c>
      <c r="AT153" s="65">
        <f t="shared" ca="1" si="143"/>
        <v>0</v>
      </c>
      <c r="AU153" s="65">
        <f t="shared" ca="1" si="143"/>
        <v>0</v>
      </c>
      <c r="AV153" s="65">
        <f t="shared" ca="1" si="143"/>
        <v>0</v>
      </c>
      <c r="AW153" s="65">
        <f t="shared" ca="1" si="143"/>
        <v>0</v>
      </c>
      <c r="AX153" s="65">
        <f t="shared" ca="1" si="143"/>
        <v>0</v>
      </c>
      <c r="AY153" s="65">
        <f t="shared" ca="1" si="143"/>
        <v>0</v>
      </c>
      <c r="AZ153" s="65">
        <f t="shared" ca="1" si="143"/>
        <v>0</v>
      </c>
      <c r="BA153" s="65">
        <f t="shared" ca="1" si="143"/>
        <v>0</v>
      </c>
      <c r="BB153" s="65">
        <f t="shared" ca="1" si="143"/>
        <v>0</v>
      </c>
      <c r="BC153" s="65">
        <f t="shared" ca="1" si="143"/>
        <v>0</v>
      </c>
      <c r="BD153" s="65">
        <f t="shared" ca="1" si="143"/>
        <v>0</v>
      </c>
      <c r="BE153" s="65">
        <f t="shared" ca="1" si="143"/>
        <v>0</v>
      </c>
      <c r="BF153" s="65">
        <f t="shared" ca="1" si="143"/>
        <v>0</v>
      </c>
      <c r="BG153" s="65">
        <f t="shared" ca="1" si="143"/>
        <v>0</v>
      </c>
      <c r="BH153" s="65">
        <f t="shared" ca="1" si="143"/>
        <v>0</v>
      </c>
      <c r="BI153" s="65">
        <f t="shared" ca="1" si="143"/>
        <v>0</v>
      </c>
      <c r="BJ153" s="65">
        <f t="shared" ca="1" si="143"/>
        <v>0</v>
      </c>
      <c r="BK153" s="65">
        <f t="shared" ca="1" si="143"/>
        <v>0</v>
      </c>
      <c r="BL153" s="65">
        <f t="shared" ca="1" si="143"/>
        <v>0</v>
      </c>
      <c r="BM153" s="65">
        <f t="shared" ca="1" si="143"/>
        <v>0</v>
      </c>
      <c r="BN153" s="65">
        <f t="shared" ca="1" si="143"/>
        <v>0</v>
      </c>
      <c r="BO153" s="65">
        <f t="shared" ca="1" si="143"/>
        <v>0</v>
      </c>
      <c r="BP153" s="65">
        <f t="shared" ca="1" si="143"/>
        <v>0</v>
      </c>
      <c r="BQ153" s="65">
        <f t="shared" ca="1" si="143"/>
        <v>0</v>
      </c>
      <c r="BR153" s="65">
        <f t="shared" ca="1" si="143"/>
        <v>0</v>
      </c>
      <c r="BS153" s="65">
        <f t="shared" ca="1" si="143"/>
        <v>0</v>
      </c>
      <c r="BT153" s="65">
        <f t="shared" ca="1" si="143"/>
        <v>0</v>
      </c>
      <c r="BU153" s="65">
        <f t="shared" ca="1" si="143"/>
        <v>0</v>
      </c>
      <c r="BV153" s="65">
        <f t="shared" ca="1" si="143"/>
        <v>0</v>
      </c>
      <c r="BW153" s="65">
        <f t="shared" ca="1" si="143"/>
        <v>0</v>
      </c>
      <c r="BX153" s="65">
        <f t="shared" ca="1" si="143"/>
        <v>0</v>
      </c>
      <c r="BY153" s="65">
        <f t="shared" ca="1" si="143"/>
        <v>0</v>
      </c>
      <c r="BZ153" s="65">
        <f t="shared" ca="1" si="143"/>
        <v>0</v>
      </c>
      <c r="CA153" s="65">
        <f t="shared" ca="1" si="143"/>
        <v>0</v>
      </c>
      <c r="CB153" s="65">
        <f t="shared" ca="1" si="143"/>
        <v>0</v>
      </c>
      <c r="CC153" s="65">
        <f t="shared" ca="1" si="143"/>
        <v>0</v>
      </c>
      <c r="CD153" s="65">
        <f t="shared" ca="1" si="143"/>
        <v>600000</v>
      </c>
      <c r="CE153" s="65">
        <f t="shared" ca="1" si="143"/>
        <v>600000</v>
      </c>
      <c r="CF153" s="65">
        <f t="shared" ca="1" si="143"/>
        <v>0</v>
      </c>
    </row>
    <row r="154" spans="2:84" s="53" customFormat="1" ht="12" x14ac:dyDescent="0.25">
      <c r="B154" s="50">
        <f>ROW()</f>
        <v>154</v>
      </c>
      <c r="O154" s="56"/>
      <c r="P154" s="57"/>
      <c r="Q154" s="58"/>
      <c r="U154" s="62"/>
      <c r="W154" s="61"/>
      <c r="X154" s="65">
        <f t="shared" ca="1" si="131"/>
        <v>0</v>
      </c>
      <c r="Y154" s="65">
        <f t="shared" ca="1" si="142"/>
        <v>0</v>
      </c>
      <c r="Z154" s="65">
        <f t="shared" ca="1" si="142"/>
        <v>0</v>
      </c>
      <c r="AA154" s="65">
        <f t="shared" ca="1" si="142"/>
        <v>0</v>
      </c>
      <c r="AB154" s="65">
        <f t="shared" ca="1" si="142"/>
        <v>0</v>
      </c>
      <c r="AC154" s="65">
        <f t="shared" ca="1" si="142"/>
        <v>0</v>
      </c>
      <c r="AD154" s="65">
        <f t="shared" ca="1" si="142"/>
        <v>0</v>
      </c>
      <c r="AE154" s="65">
        <f t="shared" ca="1" si="142"/>
        <v>0</v>
      </c>
      <c r="AF154" s="65">
        <f t="shared" ca="1" si="142"/>
        <v>0</v>
      </c>
      <c r="AG154" s="65">
        <f t="shared" ca="1" si="142"/>
        <v>0</v>
      </c>
      <c r="AH154" s="65">
        <f t="shared" ca="1" si="142"/>
        <v>0</v>
      </c>
      <c r="AI154" s="65">
        <f t="shared" ca="1" si="142"/>
        <v>0</v>
      </c>
      <c r="AJ154" s="65">
        <f t="shared" ca="1" si="143"/>
        <v>0</v>
      </c>
      <c r="AK154" s="65">
        <f t="shared" ca="1" si="143"/>
        <v>0</v>
      </c>
      <c r="AL154" s="65">
        <f t="shared" ca="1" si="143"/>
        <v>0</v>
      </c>
      <c r="AM154" s="65">
        <f t="shared" ca="1" si="143"/>
        <v>0</v>
      </c>
      <c r="AN154" s="65">
        <f t="shared" ca="1" si="143"/>
        <v>0</v>
      </c>
      <c r="AO154" s="65">
        <f t="shared" ca="1" si="143"/>
        <v>0</v>
      </c>
      <c r="AP154" s="65">
        <f t="shared" ca="1" si="143"/>
        <v>0</v>
      </c>
      <c r="AQ154" s="65">
        <f t="shared" ca="1" si="143"/>
        <v>0</v>
      </c>
      <c r="AR154" s="65">
        <f t="shared" ca="1" si="143"/>
        <v>0</v>
      </c>
      <c r="AS154" s="65">
        <f t="shared" ca="1" si="143"/>
        <v>0</v>
      </c>
      <c r="AT154" s="65">
        <f t="shared" ca="1" si="143"/>
        <v>0</v>
      </c>
      <c r="AU154" s="65">
        <f t="shared" ca="1" si="143"/>
        <v>0</v>
      </c>
      <c r="AV154" s="65">
        <f t="shared" ca="1" si="143"/>
        <v>0</v>
      </c>
      <c r="AW154" s="65">
        <f t="shared" ca="1" si="143"/>
        <v>0</v>
      </c>
      <c r="AX154" s="65">
        <f t="shared" ca="1" si="143"/>
        <v>0</v>
      </c>
      <c r="AY154" s="65">
        <f t="shared" ca="1" si="143"/>
        <v>0</v>
      </c>
      <c r="AZ154" s="65">
        <f t="shared" ca="1" si="143"/>
        <v>0</v>
      </c>
      <c r="BA154" s="65">
        <f t="shared" ca="1" si="143"/>
        <v>0</v>
      </c>
      <c r="BB154" s="65">
        <f t="shared" ca="1" si="143"/>
        <v>0</v>
      </c>
      <c r="BC154" s="65">
        <f t="shared" ca="1" si="143"/>
        <v>0</v>
      </c>
      <c r="BD154" s="65">
        <f t="shared" ca="1" si="143"/>
        <v>0</v>
      </c>
      <c r="BE154" s="65">
        <f t="shared" ca="1" si="143"/>
        <v>0</v>
      </c>
      <c r="BF154" s="65">
        <f t="shared" ca="1" si="143"/>
        <v>0</v>
      </c>
      <c r="BG154" s="65">
        <f t="shared" ca="1" si="143"/>
        <v>0</v>
      </c>
      <c r="BH154" s="65">
        <f t="shared" ca="1" si="143"/>
        <v>0</v>
      </c>
      <c r="BI154" s="65">
        <f t="shared" ca="1" si="143"/>
        <v>0</v>
      </c>
      <c r="BJ154" s="65">
        <f t="shared" ca="1" si="143"/>
        <v>0</v>
      </c>
      <c r="BK154" s="65">
        <f t="shared" ca="1" si="143"/>
        <v>0</v>
      </c>
      <c r="BL154" s="65">
        <f t="shared" ca="1" si="143"/>
        <v>0</v>
      </c>
      <c r="BM154" s="65">
        <f t="shared" ca="1" si="143"/>
        <v>0</v>
      </c>
      <c r="BN154" s="65">
        <f t="shared" ca="1" si="143"/>
        <v>0</v>
      </c>
      <c r="BO154" s="65">
        <f t="shared" ca="1" si="143"/>
        <v>0</v>
      </c>
      <c r="BP154" s="65">
        <f t="shared" ca="1" si="143"/>
        <v>0</v>
      </c>
      <c r="BQ154" s="65">
        <f t="shared" ca="1" si="143"/>
        <v>0</v>
      </c>
      <c r="BR154" s="65">
        <f t="shared" ca="1" si="143"/>
        <v>0</v>
      </c>
      <c r="BS154" s="65">
        <f t="shared" ca="1" si="143"/>
        <v>0</v>
      </c>
      <c r="BT154" s="65">
        <f t="shared" ca="1" si="143"/>
        <v>0</v>
      </c>
      <c r="BU154" s="65">
        <f t="shared" ca="1" si="143"/>
        <v>0</v>
      </c>
      <c r="BV154" s="65">
        <f t="shared" ca="1" si="143"/>
        <v>0</v>
      </c>
      <c r="BW154" s="65">
        <f t="shared" ca="1" si="143"/>
        <v>0</v>
      </c>
      <c r="BX154" s="65">
        <f t="shared" ca="1" si="143"/>
        <v>0</v>
      </c>
      <c r="BY154" s="65">
        <f t="shared" ca="1" si="143"/>
        <v>0</v>
      </c>
      <c r="BZ154" s="65">
        <f t="shared" ca="1" si="143"/>
        <v>0</v>
      </c>
      <c r="CA154" s="65">
        <f t="shared" ca="1" si="143"/>
        <v>0</v>
      </c>
      <c r="CB154" s="65">
        <f t="shared" ca="1" si="143"/>
        <v>0</v>
      </c>
      <c r="CC154" s="65">
        <f t="shared" ca="1" si="143"/>
        <v>0</v>
      </c>
      <c r="CD154" s="65">
        <f t="shared" ca="1" si="143"/>
        <v>200000</v>
      </c>
      <c r="CE154" s="65">
        <f t="shared" ca="1" si="143"/>
        <v>0</v>
      </c>
      <c r="CF154" s="65">
        <f t="shared" ca="1" si="143"/>
        <v>0</v>
      </c>
    </row>
    <row r="155" spans="2:84" s="53" customFormat="1" ht="12" x14ac:dyDescent="0.25">
      <c r="B155" s="50">
        <f>ROW()</f>
        <v>155</v>
      </c>
      <c r="O155" s="56"/>
      <c r="P155" s="57"/>
      <c r="Q155" s="58"/>
      <c r="U155" s="62"/>
      <c r="W155" s="61"/>
      <c r="X155" s="65">
        <f t="shared" ca="1" si="131"/>
        <v>0</v>
      </c>
      <c r="Y155" s="65">
        <f t="shared" ca="1" si="142"/>
        <v>0</v>
      </c>
      <c r="Z155" s="65">
        <f t="shared" ca="1" si="142"/>
        <v>0</v>
      </c>
      <c r="AA155" s="65">
        <f t="shared" ca="1" si="142"/>
        <v>0</v>
      </c>
      <c r="AB155" s="65">
        <f t="shared" ca="1" si="142"/>
        <v>0</v>
      </c>
      <c r="AC155" s="65">
        <f t="shared" ca="1" si="142"/>
        <v>0</v>
      </c>
      <c r="AD155" s="65">
        <f t="shared" ca="1" si="142"/>
        <v>0</v>
      </c>
      <c r="AE155" s="65">
        <f t="shared" ca="1" si="142"/>
        <v>0</v>
      </c>
      <c r="AF155" s="65">
        <f t="shared" ca="1" si="142"/>
        <v>0</v>
      </c>
      <c r="AG155" s="65">
        <f t="shared" ca="1" si="142"/>
        <v>0</v>
      </c>
      <c r="AH155" s="65">
        <f t="shared" ca="1" si="142"/>
        <v>0</v>
      </c>
      <c r="AI155" s="65">
        <f t="shared" ca="1" si="142"/>
        <v>0</v>
      </c>
      <c r="AJ155" s="65">
        <f t="shared" ca="1" si="143"/>
        <v>0</v>
      </c>
      <c r="AK155" s="65">
        <f t="shared" ca="1" si="143"/>
        <v>0</v>
      </c>
      <c r="AL155" s="65">
        <f t="shared" ca="1" si="143"/>
        <v>0</v>
      </c>
      <c r="AM155" s="65">
        <f t="shared" ca="1" si="143"/>
        <v>0</v>
      </c>
      <c r="AN155" s="65">
        <f t="shared" ca="1" si="143"/>
        <v>0</v>
      </c>
      <c r="AO155" s="65">
        <f t="shared" ca="1" si="143"/>
        <v>0</v>
      </c>
      <c r="AP155" s="65">
        <f t="shared" ca="1" si="143"/>
        <v>0</v>
      </c>
      <c r="AQ155" s="65">
        <f t="shared" ca="1" si="143"/>
        <v>0</v>
      </c>
      <c r="AR155" s="65">
        <f t="shared" ca="1" si="143"/>
        <v>0</v>
      </c>
      <c r="AS155" s="65">
        <f t="shared" ca="1" si="143"/>
        <v>0</v>
      </c>
      <c r="AT155" s="65">
        <f t="shared" ca="1" si="143"/>
        <v>0</v>
      </c>
      <c r="AU155" s="65">
        <f t="shared" ca="1" si="143"/>
        <v>0</v>
      </c>
      <c r="AV155" s="65">
        <f t="shared" ca="1" si="143"/>
        <v>0</v>
      </c>
      <c r="AW155" s="65">
        <f t="shared" ca="1" si="143"/>
        <v>0</v>
      </c>
      <c r="AX155" s="65">
        <f t="shared" ca="1" si="143"/>
        <v>0</v>
      </c>
      <c r="AY155" s="65">
        <f t="shared" ca="1" si="143"/>
        <v>0</v>
      </c>
      <c r="AZ155" s="65">
        <f t="shared" ca="1" si="143"/>
        <v>0</v>
      </c>
      <c r="BA155" s="65">
        <f t="shared" ca="1" si="143"/>
        <v>0</v>
      </c>
      <c r="BB155" s="65">
        <f t="shared" ca="1" si="143"/>
        <v>0</v>
      </c>
      <c r="BC155" s="65">
        <f t="shared" ca="1" si="143"/>
        <v>0</v>
      </c>
      <c r="BD155" s="65">
        <f t="shared" ca="1" si="143"/>
        <v>0</v>
      </c>
      <c r="BE155" s="65">
        <f t="shared" ca="1" si="143"/>
        <v>0</v>
      </c>
      <c r="BF155" s="65">
        <f t="shared" ca="1" si="143"/>
        <v>0</v>
      </c>
      <c r="BG155" s="65">
        <f t="shared" ca="1" si="143"/>
        <v>0</v>
      </c>
      <c r="BH155" s="65">
        <f t="shared" ca="1" si="143"/>
        <v>0</v>
      </c>
      <c r="BI155" s="65">
        <f t="shared" ca="1" si="143"/>
        <v>0</v>
      </c>
      <c r="BJ155" s="65">
        <f t="shared" ca="1" si="143"/>
        <v>0</v>
      </c>
      <c r="BK155" s="65">
        <f t="shared" ca="1" si="143"/>
        <v>0</v>
      </c>
      <c r="BL155" s="65">
        <f t="shared" ca="1" si="143"/>
        <v>0</v>
      </c>
      <c r="BM155" s="65">
        <f t="shared" ca="1" si="143"/>
        <v>0</v>
      </c>
      <c r="BN155" s="65">
        <f t="shared" ca="1" si="143"/>
        <v>0</v>
      </c>
      <c r="BO155" s="65">
        <f t="shared" ca="1" si="143"/>
        <v>0</v>
      </c>
      <c r="BP155" s="65">
        <f t="shared" ca="1" si="143"/>
        <v>0</v>
      </c>
      <c r="BQ155" s="65">
        <f t="shared" ca="1" si="143"/>
        <v>0</v>
      </c>
      <c r="BR155" s="65">
        <f t="shared" ca="1" si="143"/>
        <v>0</v>
      </c>
      <c r="BS155" s="65">
        <f t="shared" ca="1" si="143"/>
        <v>0</v>
      </c>
      <c r="BT155" s="65">
        <f t="shared" ca="1" si="143"/>
        <v>0</v>
      </c>
      <c r="BU155" s="65">
        <f t="shared" ca="1" si="143"/>
        <v>0</v>
      </c>
      <c r="BV155" s="65">
        <f t="shared" ca="1" si="143"/>
        <v>0</v>
      </c>
      <c r="BW155" s="65">
        <f t="shared" ca="1" si="143"/>
        <v>0</v>
      </c>
      <c r="BX155" s="65">
        <f t="shared" ca="1" si="143"/>
        <v>0</v>
      </c>
      <c r="BY155" s="65">
        <f t="shared" ca="1" si="143"/>
        <v>0</v>
      </c>
      <c r="BZ155" s="65">
        <f t="shared" ca="1" si="143"/>
        <v>0</v>
      </c>
      <c r="CA155" s="65">
        <f t="shared" ca="1" si="143"/>
        <v>0</v>
      </c>
      <c r="CB155" s="65">
        <f t="shared" ca="1" si="143"/>
        <v>0</v>
      </c>
      <c r="CC155" s="65">
        <f t="shared" ca="1" si="143"/>
        <v>200000</v>
      </c>
      <c r="CD155" s="65">
        <f t="shared" ca="1" si="143"/>
        <v>100000</v>
      </c>
      <c r="CE155" s="65">
        <f t="shared" ca="1" si="143"/>
        <v>0</v>
      </c>
      <c r="CF155" s="65">
        <f t="shared" ca="1" si="143"/>
        <v>0</v>
      </c>
    </row>
    <row r="156" spans="2:84" s="53" customFormat="1" ht="12" x14ac:dyDescent="0.25">
      <c r="B156" s="50">
        <f>ROW()</f>
        <v>156</v>
      </c>
      <c r="O156" s="56"/>
      <c r="P156" s="57"/>
      <c r="Q156" s="58"/>
      <c r="U156" s="62"/>
      <c r="W156" s="61"/>
      <c r="X156" s="65">
        <f t="shared" ca="1" si="131"/>
        <v>0</v>
      </c>
      <c r="Y156" s="65">
        <f t="shared" ca="1" si="142"/>
        <v>0</v>
      </c>
      <c r="Z156" s="65">
        <f t="shared" ca="1" si="142"/>
        <v>0</v>
      </c>
      <c r="AA156" s="65">
        <f t="shared" ca="1" si="142"/>
        <v>0</v>
      </c>
      <c r="AB156" s="65">
        <f t="shared" ca="1" si="142"/>
        <v>0</v>
      </c>
      <c r="AC156" s="65">
        <f t="shared" ca="1" si="142"/>
        <v>0</v>
      </c>
      <c r="AD156" s="65">
        <f t="shared" ca="1" si="142"/>
        <v>0</v>
      </c>
      <c r="AE156" s="65">
        <f t="shared" ca="1" si="142"/>
        <v>0</v>
      </c>
      <c r="AF156" s="65">
        <f t="shared" ca="1" si="142"/>
        <v>0</v>
      </c>
      <c r="AG156" s="65">
        <f t="shared" ca="1" si="142"/>
        <v>0</v>
      </c>
      <c r="AH156" s="65">
        <f t="shared" ca="1" si="142"/>
        <v>0</v>
      </c>
      <c r="AI156" s="65">
        <f t="shared" ca="1" si="142"/>
        <v>0</v>
      </c>
      <c r="AJ156" s="65">
        <f t="shared" ca="1" si="143"/>
        <v>0</v>
      </c>
      <c r="AK156" s="65">
        <f t="shared" ca="1" si="143"/>
        <v>0</v>
      </c>
      <c r="AL156" s="65">
        <f t="shared" ca="1" si="143"/>
        <v>0</v>
      </c>
      <c r="AM156" s="65">
        <f t="shared" ca="1" si="143"/>
        <v>0</v>
      </c>
      <c r="AN156" s="65">
        <f t="shared" ca="1" si="143"/>
        <v>0</v>
      </c>
      <c r="AO156" s="65">
        <f t="shared" ca="1" si="143"/>
        <v>0</v>
      </c>
      <c r="AP156" s="65">
        <f t="shared" ca="1" si="143"/>
        <v>0</v>
      </c>
      <c r="AQ156" s="65">
        <f t="shared" ca="1" si="143"/>
        <v>0</v>
      </c>
      <c r="AR156" s="65">
        <f t="shared" ca="1" si="143"/>
        <v>0</v>
      </c>
      <c r="AS156" s="65">
        <f t="shared" ca="1" si="143"/>
        <v>0</v>
      </c>
      <c r="AT156" s="65">
        <f t="shared" ca="1" si="143"/>
        <v>0</v>
      </c>
      <c r="AU156" s="65">
        <f t="shared" ca="1" si="143"/>
        <v>0</v>
      </c>
      <c r="AV156" s="65">
        <f t="shared" ca="1" si="143"/>
        <v>0</v>
      </c>
      <c r="AW156" s="65">
        <f t="shared" ca="1" si="143"/>
        <v>0</v>
      </c>
      <c r="AX156" s="65">
        <f t="shared" ca="1" si="143"/>
        <v>0</v>
      </c>
      <c r="AY156" s="65">
        <f t="shared" ca="1" si="143"/>
        <v>0</v>
      </c>
      <c r="AZ156" s="65">
        <f t="shared" ca="1" si="143"/>
        <v>0</v>
      </c>
      <c r="BA156" s="65">
        <f t="shared" ca="1" si="143"/>
        <v>0</v>
      </c>
      <c r="BB156" s="65">
        <f t="shared" ca="1" si="143"/>
        <v>0</v>
      </c>
      <c r="BC156" s="65">
        <f t="shared" ca="1" si="143"/>
        <v>0</v>
      </c>
      <c r="BD156" s="65">
        <f t="shared" ca="1" si="143"/>
        <v>0</v>
      </c>
      <c r="BE156" s="65">
        <f t="shared" ca="1" si="143"/>
        <v>0</v>
      </c>
      <c r="BF156" s="65">
        <f t="shared" ca="1" si="143"/>
        <v>0</v>
      </c>
      <c r="BG156" s="65">
        <f t="shared" ca="1" si="143"/>
        <v>0</v>
      </c>
      <c r="BH156" s="65">
        <f t="shared" ca="1" si="143"/>
        <v>0</v>
      </c>
      <c r="BI156" s="65">
        <f t="shared" ca="1" si="143"/>
        <v>0</v>
      </c>
      <c r="BJ156" s="65">
        <f t="shared" ca="1" si="143"/>
        <v>0</v>
      </c>
      <c r="BK156" s="65">
        <f t="shared" ca="1" si="143"/>
        <v>0</v>
      </c>
      <c r="BL156" s="65">
        <f t="shared" ca="1" si="143"/>
        <v>0</v>
      </c>
      <c r="BM156" s="65">
        <f t="shared" ca="1" si="143"/>
        <v>0</v>
      </c>
      <c r="BN156" s="65">
        <f t="shared" ca="1" si="143"/>
        <v>0</v>
      </c>
      <c r="BO156" s="65">
        <f t="shared" ca="1" si="143"/>
        <v>0</v>
      </c>
      <c r="BP156" s="65">
        <f t="shared" ca="1" si="143"/>
        <v>0</v>
      </c>
      <c r="BQ156" s="65">
        <f t="shared" ca="1" si="143"/>
        <v>0</v>
      </c>
      <c r="BR156" s="65">
        <f t="shared" ca="1" si="143"/>
        <v>0</v>
      </c>
      <c r="BS156" s="65">
        <f t="shared" ca="1" si="143"/>
        <v>0</v>
      </c>
      <c r="BT156" s="65">
        <f t="shared" ca="1" si="143"/>
        <v>0</v>
      </c>
      <c r="BU156" s="65">
        <f t="shared" ca="1" si="143"/>
        <v>0</v>
      </c>
      <c r="BV156" s="65">
        <f t="shared" ca="1" si="143"/>
        <v>0</v>
      </c>
      <c r="BW156" s="65">
        <f t="shared" ca="1" si="143"/>
        <v>0</v>
      </c>
      <c r="BX156" s="65">
        <f t="shared" ca="1" si="143"/>
        <v>0</v>
      </c>
      <c r="BY156" s="65">
        <f t="shared" ca="1" si="143"/>
        <v>0</v>
      </c>
      <c r="BZ156" s="65">
        <f t="shared" ca="1" si="143"/>
        <v>0</v>
      </c>
      <c r="CA156" s="65">
        <f t="shared" ca="1" si="143"/>
        <v>0</v>
      </c>
      <c r="CB156" s="65">
        <f t="shared" ca="1" si="143"/>
        <v>0</v>
      </c>
      <c r="CC156" s="65">
        <f t="shared" ca="1" si="143"/>
        <v>0</v>
      </c>
      <c r="CD156" s="65">
        <f t="shared" ca="1" si="143"/>
        <v>0</v>
      </c>
      <c r="CE156" s="65">
        <f t="shared" ca="1" si="143"/>
        <v>0</v>
      </c>
      <c r="CF156" s="65">
        <f t="shared" ca="1" si="143"/>
        <v>0</v>
      </c>
    </row>
    <row r="157" spans="2:84" s="53" customFormat="1" ht="12" x14ac:dyDescent="0.25">
      <c r="B157" s="50">
        <f>ROW()</f>
        <v>157</v>
      </c>
      <c r="O157" s="56"/>
      <c r="P157" s="57"/>
      <c r="Q157" s="58"/>
      <c r="U157" s="62"/>
      <c r="W157" s="61"/>
      <c r="X157" s="65">
        <f t="shared" ca="1" si="131"/>
        <v>0</v>
      </c>
      <c r="Y157" s="65">
        <f t="shared" ca="1" si="142"/>
        <v>0</v>
      </c>
      <c r="Z157" s="65">
        <f t="shared" ca="1" si="142"/>
        <v>0</v>
      </c>
      <c r="AA157" s="65">
        <f t="shared" ca="1" si="142"/>
        <v>0</v>
      </c>
      <c r="AB157" s="65">
        <f t="shared" ca="1" si="142"/>
        <v>0</v>
      </c>
      <c r="AC157" s="65">
        <f t="shared" ca="1" si="142"/>
        <v>0</v>
      </c>
      <c r="AD157" s="65">
        <f t="shared" ca="1" si="142"/>
        <v>0</v>
      </c>
      <c r="AE157" s="65">
        <f t="shared" ca="1" si="142"/>
        <v>0</v>
      </c>
      <c r="AF157" s="65">
        <f t="shared" ca="1" si="142"/>
        <v>0</v>
      </c>
      <c r="AG157" s="65">
        <f t="shared" ca="1" si="142"/>
        <v>0</v>
      </c>
      <c r="AH157" s="65">
        <f t="shared" ca="1" si="142"/>
        <v>0</v>
      </c>
      <c r="AI157" s="65">
        <f t="shared" ca="1" si="142"/>
        <v>0</v>
      </c>
      <c r="AJ157" s="65">
        <f t="shared" ca="1" si="143"/>
        <v>0</v>
      </c>
      <c r="AK157" s="65">
        <f t="shared" ca="1" si="143"/>
        <v>0</v>
      </c>
      <c r="AL157" s="65">
        <f t="shared" ca="1" si="143"/>
        <v>0</v>
      </c>
      <c r="AM157" s="65">
        <f t="shared" ca="1" si="143"/>
        <v>0</v>
      </c>
      <c r="AN157" s="65">
        <f t="shared" ca="1" si="143"/>
        <v>0</v>
      </c>
      <c r="AO157" s="65">
        <f t="shared" ca="1" si="143"/>
        <v>0</v>
      </c>
      <c r="AP157" s="65">
        <f t="shared" ca="1" si="143"/>
        <v>0</v>
      </c>
      <c r="AQ157" s="65">
        <f t="shared" ca="1" si="143"/>
        <v>0</v>
      </c>
      <c r="AR157" s="65">
        <f t="shared" ca="1" si="143"/>
        <v>0</v>
      </c>
      <c r="AS157" s="65">
        <f t="shared" ca="1" si="143"/>
        <v>0</v>
      </c>
      <c r="AT157" s="65">
        <f t="shared" ca="1" si="143"/>
        <v>0</v>
      </c>
      <c r="AU157" s="65">
        <f t="shared" ca="1" si="143"/>
        <v>0</v>
      </c>
      <c r="AV157" s="65">
        <f t="shared" ca="1" si="143"/>
        <v>0</v>
      </c>
      <c r="AW157" s="65">
        <f t="shared" ca="1" si="143"/>
        <v>0</v>
      </c>
      <c r="AX157" s="65">
        <f t="shared" ca="1" si="143"/>
        <v>0</v>
      </c>
      <c r="AY157" s="65">
        <f t="shared" ca="1" si="143"/>
        <v>0</v>
      </c>
      <c r="AZ157" s="65">
        <f t="shared" ca="1" si="143"/>
        <v>0</v>
      </c>
      <c r="BA157" s="65">
        <f t="shared" ca="1" si="143"/>
        <v>0</v>
      </c>
      <c r="BB157" s="65">
        <f t="shared" ca="1" si="143"/>
        <v>0</v>
      </c>
      <c r="BC157" s="65">
        <f t="shared" ca="1" si="143"/>
        <v>0</v>
      </c>
      <c r="BD157" s="65">
        <f t="shared" ca="1" si="143"/>
        <v>0</v>
      </c>
      <c r="BE157" s="65">
        <f t="shared" ca="1" si="143"/>
        <v>0</v>
      </c>
      <c r="BF157" s="65">
        <f t="shared" ca="1" si="143"/>
        <v>0</v>
      </c>
      <c r="BG157" s="65">
        <f t="shared" ca="1" si="143"/>
        <v>0</v>
      </c>
      <c r="BH157" s="65">
        <f t="shared" ca="1" si="143"/>
        <v>0</v>
      </c>
      <c r="BI157" s="65">
        <f t="shared" ca="1" si="143"/>
        <v>0</v>
      </c>
      <c r="BJ157" s="65">
        <f t="shared" ca="1" si="143"/>
        <v>0</v>
      </c>
      <c r="BK157" s="65">
        <f t="shared" ca="1" si="143"/>
        <v>0</v>
      </c>
      <c r="BL157" s="65">
        <f t="shared" ca="1" si="143"/>
        <v>0</v>
      </c>
      <c r="BM157" s="65">
        <f t="shared" ca="1" si="143"/>
        <v>0</v>
      </c>
      <c r="BN157" s="65">
        <f t="shared" ca="1" si="143"/>
        <v>0</v>
      </c>
      <c r="BO157" s="65">
        <f t="shared" ca="1" si="143"/>
        <v>0</v>
      </c>
      <c r="BP157" s="65">
        <f t="shared" ca="1" si="143"/>
        <v>0</v>
      </c>
      <c r="BQ157" s="65">
        <f t="shared" ca="1" si="143"/>
        <v>0</v>
      </c>
      <c r="BR157" s="65">
        <f t="shared" ca="1" si="143"/>
        <v>0</v>
      </c>
      <c r="BS157" s="65">
        <f t="shared" ca="1" si="143"/>
        <v>0</v>
      </c>
      <c r="BT157" s="65">
        <f t="shared" ca="1" si="143"/>
        <v>0</v>
      </c>
      <c r="BU157" s="65">
        <f t="shared" ca="1" si="143"/>
        <v>0</v>
      </c>
      <c r="BV157" s="65">
        <f t="shared" ca="1" si="143"/>
        <v>0</v>
      </c>
      <c r="BW157" s="65">
        <f t="shared" ca="1" si="143"/>
        <v>0</v>
      </c>
      <c r="BX157" s="65">
        <f t="shared" ca="1" si="143"/>
        <v>0</v>
      </c>
      <c r="BY157" s="65">
        <f t="shared" ca="1" si="143"/>
        <v>0</v>
      </c>
      <c r="BZ157" s="65">
        <f t="shared" ca="1" si="143"/>
        <v>0</v>
      </c>
      <c r="CA157" s="65">
        <f t="shared" ca="1" si="143"/>
        <v>0</v>
      </c>
      <c r="CB157" s="65">
        <f t="shared" ca="1" si="143"/>
        <v>0</v>
      </c>
      <c r="CC157" s="65">
        <f t="shared" ca="1" si="143"/>
        <v>0</v>
      </c>
      <c r="CD157" s="65">
        <f t="shared" ca="1" si="143"/>
        <v>0</v>
      </c>
      <c r="CE157" s="65">
        <f t="shared" ca="1" si="143"/>
        <v>0</v>
      </c>
      <c r="CF157" s="65">
        <f t="shared" ca="1" si="143"/>
        <v>0</v>
      </c>
    </row>
    <row r="158" spans="2:84" s="53" customFormat="1" ht="12" x14ac:dyDescent="0.25">
      <c r="B158" s="50">
        <f>ROW()</f>
        <v>158</v>
      </c>
      <c r="O158" s="56"/>
      <c r="P158" s="57"/>
      <c r="Q158" s="58"/>
      <c r="U158" s="62"/>
      <c r="W158" s="61"/>
      <c r="X158" s="65">
        <f t="shared" ca="1" si="131"/>
        <v>0</v>
      </c>
      <c r="Y158" s="65">
        <f t="shared" ca="1" si="142"/>
        <v>0</v>
      </c>
      <c r="Z158" s="65">
        <f t="shared" ca="1" si="142"/>
        <v>0</v>
      </c>
      <c r="AA158" s="65">
        <f t="shared" ca="1" si="142"/>
        <v>0</v>
      </c>
      <c r="AB158" s="65">
        <f t="shared" ca="1" si="142"/>
        <v>0</v>
      </c>
      <c r="AC158" s="65">
        <f t="shared" ca="1" si="142"/>
        <v>0</v>
      </c>
      <c r="AD158" s="65">
        <f t="shared" ca="1" si="142"/>
        <v>0</v>
      </c>
      <c r="AE158" s="65">
        <f t="shared" ca="1" si="142"/>
        <v>0</v>
      </c>
      <c r="AF158" s="65">
        <f t="shared" ca="1" si="142"/>
        <v>0</v>
      </c>
      <c r="AG158" s="65">
        <f t="shared" ca="1" si="142"/>
        <v>0</v>
      </c>
      <c r="AH158" s="65">
        <f t="shared" ca="1" si="142"/>
        <v>0</v>
      </c>
      <c r="AI158" s="65">
        <f t="shared" ca="1" si="142"/>
        <v>0</v>
      </c>
      <c r="AJ158" s="65">
        <f t="shared" ca="1" si="143"/>
        <v>0</v>
      </c>
      <c r="AK158" s="65">
        <f t="shared" ca="1" si="143"/>
        <v>0</v>
      </c>
      <c r="AL158" s="65">
        <f t="shared" ca="1" si="143"/>
        <v>0</v>
      </c>
      <c r="AM158" s="65">
        <f t="shared" ca="1" si="143"/>
        <v>0</v>
      </c>
      <c r="AN158" s="65">
        <f t="shared" ca="1" si="143"/>
        <v>0</v>
      </c>
      <c r="AO158" s="65">
        <f t="shared" ca="1" si="143"/>
        <v>0</v>
      </c>
      <c r="AP158" s="65">
        <f t="shared" ca="1" si="143"/>
        <v>0</v>
      </c>
      <c r="AQ158" s="65">
        <f t="shared" ca="1" si="143"/>
        <v>0</v>
      </c>
      <c r="AR158" s="65">
        <f t="shared" ca="1" si="143"/>
        <v>0</v>
      </c>
      <c r="AS158" s="65">
        <f t="shared" ca="1" si="143"/>
        <v>0</v>
      </c>
      <c r="AT158" s="65">
        <f t="shared" ref="AJ158:CF163" ca="1" si="144">SUMIFS(INDIRECT("Prcsses!"&amp;ADDRESS($B158,$X$2)&amp;":"&amp;ADDRESS($B158,$X$2-1+$P$8)),INDIRECT("Prcsses!"&amp;ADDRESS($B$8,$X$2)&amp;":"&amp;ADDRESS($B$8,$X$2-1+$P$8)),AT$8)</f>
        <v>0</v>
      </c>
      <c r="AU158" s="65">
        <f t="shared" ca="1" si="144"/>
        <v>0</v>
      </c>
      <c r="AV158" s="65">
        <f t="shared" ca="1" si="144"/>
        <v>0</v>
      </c>
      <c r="AW158" s="65">
        <f t="shared" ca="1" si="144"/>
        <v>0</v>
      </c>
      <c r="AX158" s="65">
        <f t="shared" ca="1" si="144"/>
        <v>0</v>
      </c>
      <c r="AY158" s="65">
        <f t="shared" ca="1" si="144"/>
        <v>0</v>
      </c>
      <c r="AZ158" s="65">
        <f t="shared" ca="1" si="144"/>
        <v>0</v>
      </c>
      <c r="BA158" s="65">
        <f t="shared" ca="1" si="144"/>
        <v>0</v>
      </c>
      <c r="BB158" s="65">
        <f t="shared" ca="1" si="144"/>
        <v>0</v>
      </c>
      <c r="BC158" s="65">
        <f t="shared" ca="1" si="144"/>
        <v>0</v>
      </c>
      <c r="BD158" s="65">
        <f t="shared" ca="1" si="144"/>
        <v>0</v>
      </c>
      <c r="BE158" s="65">
        <f t="shared" ca="1" si="144"/>
        <v>0</v>
      </c>
      <c r="BF158" s="65">
        <f t="shared" ca="1" si="144"/>
        <v>0</v>
      </c>
      <c r="BG158" s="65">
        <f t="shared" ca="1" si="144"/>
        <v>0</v>
      </c>
      <c r="BH158" s="65">
        <f t="shared" ca="1" si="144"/>
        <v>0</v>
      </c>
      <c r="BI158" s="65">
        <f t="shared" ca="1" si="144"/>
        <v>0</v>
      </c>
      <c r="BJ158" s="65">
        <f t="shared" ca="1" si="144"/>
        <v>0</v>
      </c>
      <c r="BK158" s="65">
        <f t="shared" ca="1" si="144"/>
        <v>0</v>
      </c>
      <c r="BL158" s="65">
        <f t="shared" ca="1" si="144"/>
        <v>0</v>
      </c>
      <c r="BM158" s="65">
        <f t="shared" ca="1" si="144"/>
        <v>0</v>
      </c>
      <c r="BN158" s="65">
        <f t="shared" ca="1" si="144"/>
        <v>0</v>
      </c>
      <c r="BO158" s="65">
        <f t="shared" ca="1" si="144"/>
        <v>0</v>
      </c>
      <c r="BP158" s="65">
        <f t="shared" ca="1" si="144"/>
        <v>0</v>
      </c>
      <c r="BQ158" s="65">
        <f t="shared" ca="1" si="144"/>
        <v>0</v>
      </c>
      <c r="BR158" s="65">
        <f t="shared" ca="1" si="144"/>
        <v>0</v>
      </c>
      <c r="BS158" s="65">
        <f t="shared" ca="1" si="144"/>
        <v>0</v>
      </c>
      <c r="BT158" s="65">
        <f t="shared" ca="1" si="144"/>
        <v>0</v>
      </c>
      <c r="BU158" s="65">
        <f t="shared" ca="1" si="144"/>
        <v>0</v>
      </c>
      <c r="BV158" s="65">
        <f t="shared" ca="1" si="144"/>
        <v>0</v>
      </c>
      <c r="BW158" s="65">
        <f t="shared" ca="1" si="144"/>
        <v>0</v>
      </c>
      <c r="BX158" s="65">
        <f t="shared" ca="1" si="144"/>
        <v>0</v>
      </c>
      <c r="BY158" s="65">
        <f t="shared" ca="1" si="144"/>
        <v>0</v>
      </c>
      <c r="BZ158" s="65">
        <f t="shared" ca="1" si="144"/>
        <v>0</v>
      </c>
      <c r="CA158" s="65">
        <f t="shared" ca="1" si="144"/>
        <v>0</v>
      </c>
      <c r="CB158" s="65">
        <f t="shared" ca="1" si="144"/>
        <v>0</v>
      </c>
      <c r="CC158" s="65">
        <f t="shared" ca="1" si="144"/>
        <v>2800000</v>
      </c>
      <c r="CD158" s="65">
        <f t="shared" ca="1" si="144"/>
        <v>0</v>
      </c>
      <c r="CE158" s="65">
        <f t="shared" ca="1" si="144"/>
        <v>0</v>
      </c>
      <c r="CF158" s="65">
        <f t="shared" ca="1" si="144"/>
        <v>0</v>
      </c>
    </row>
    <row r="159" spans="2:84" s="53" customFormat="1" ht="12" x14ac:dyDescent="0.25">
      <c r="B159" s="50">
        <f>ROW()</f>
        <v>159</v>
      </c>
      <c r="O159" s="56"/>
      <c r="P159" s="57"/>
      <c r="Q159" s="58"/>
      <c r="U159" s="62"/>
      <c r="W159" s="61"/>
      <c r="X159" s="65">
        <f t="shared" ca="1" si="131"/>
        <v>0</v>
      </c>
      <c r="Y159" s="65">
        <f t="shared" ca="1" si="142"/>
        <v>0</v>
      </c>
      <c r="Z159" s="65">
        <f t="shared" ca="1" si="142"/>
        <v>0</v>
      </c>
      <c r="AA159" s="65">
        <f t="shared" ca="1" si="142"/>
        <v>0</v>
      </c>
      <c r="AB159" s="65">
        <f t="shared" ca="1" si="142"/>
        <v>0</v>
      </c>
      <c r="AC159" s="65">
        <f t="shared" ca="1" si="142"/>
        <v>0</v>
      </c>
      <c r="AD159" s="65">
        <f t="shared" ca="1" si="142"/>
        <v>0</v>
      </c>
      <c r="AE159" s="65">
        <f t="shared" ca="1" si="142"/>
        <v>0</v>
      </c>
      <c r="AF159" s="65">
        <f t="shared" ca="1" si="142"/>
        <v>0</v>
      </c>
      <c r="AG159" s="65">
        <f t="shared" ca="1" si="142"/>
        <v>0</v>
      </c>
      <c r="AH159" s="65">
        <f t="shared" ca="1" si="142"/>
        <v>0</v>
      </c>
      <c r="AI159" s="65">
        <f t="shared" ca="1" si="142"/>
        <v>0</v>
      </c>
      <c r="AJ159" s="65">
        <f t="shared" ca="1" si="144"/>
        <v>0</v>
      </c>
      <c r="AK159" s="65">
        <f t="shared" ca="1" si="144"/>
        <v>0</v>
      </c>
      <c r="AL159" s="65">
        <f t="shared" ca="1" si="144"/>
        <v>0</v>
      </c>
      <c r="AM159" s="65">
        <f t="shared" ca="1" si="144"/>
        <v>0</v>
      </c>
      <c r="AN159" s="65">
        <f t="shared" ca="1" si="144"/>
        <v>0</v>
      </c>
      <c r="AO159" s="65">
        <f t="shared" ca="1" si="144"/>
        <v>0</v>
      </c>
      <c r="AP159" s="65">
        <f t="shared" ca="1" si="144"/>
        <v>0</v>
      </c>
      <c r="AQ159" s="65">
        <f t="shared" ca="1" si="144"/>
        <v>0</v>
      </c>
      <c r="AR159" s="65">
        <f t="shared" ca="1" si="144"/>
        <v>0</v>
      </c>
      <c r="AS159" s="65">
        <f t="shared" ca="1" si="144"/>
        <v>0</v>
      </c>
      <c r="AT159" s="65">
        <f t="shared" ca="1" si="144"/>
        <v>0</v>
      </c>
      <c r="AU159" s="65">
        <f t="shared" ca="1" si="144"/>
        <v>0</v>
      </c>
      <c r="AV159" s="65">
        <f t="shared" ca="1" si="144"/>
        <v>0</v>
      </c>
      <c r="AW159" s="65">
        <f t="shared" ca="1" si="144"/>
        <v>0</v>
      </c>
      <c r="AX159" s="65">
        <f t="shared" ca="1" si="144"/>
        <v>0</v>
      </c>
      <c r="AY159" s="65">
        <f t="shared" ca="1" si="144"/>
        <v>0</v>
      </c>
      <c r="AZ159" s="65">
        <f t="shared" ca="1" si="144"/>
        <v>0</v>
      </c>
      <c r="BA159" s="65">
        <f t="shared" ca="1" si="144"/>
        <v>0</v>
      </c>
      <c r="BB159" s="65">
        <f t="shared" ca="1" si="144"/>
        <v>0</v>
      </c>
      <c r="BC159" s="65">
        <f t="shared" ca="1" si="144"/>
        <v>0</v>
      </c>
      <c r="BD159" s="65">
        <f t="shared" ca="1" si="144"/>
        <v>0</v>
      </c>
      <c r="BE159" s="65">
        <f t="shared" ca="1" si="144"/>
        <v>0</v>
      </c>
      <c r="BF159" s="65">
        <f t="shared" ca="1" si="144"/>
        <v>0</v>
      </c>
      <c r="BG159" s="65">
        <f t="shared" ca="1" si="144"/>
        <v>0</v>
      </c>
      <c r="BH159" s="65">
        <f t="shared" ca="1" si="144"/>
        <v>0</v>
      </c>
      <c r="BI159" s="65">
        <f t="shared" ca="1" si="144"/>
        <v>0</v>
      </c>
      <c r="BJ159" s="65">
        <f t="shared" ca="1" si="144"/>
        <v>0</v>
      </c>
      <c r="BK159" s="65">
        <f t="shared" ca="1" si="144"/>
        <v>0</v>
      </c>
      <c r="BL159" s="65">
        <f t="shared" ca="1" si="144"/>
        <v>0</v>
      </c>
      <c r="BM159" s="65">
        <f t="shared" ca="1" si="144"/>
        <v>0</v>
      </c>
      <c r="BN159" s="65">
        <f t="shared" ca="1" si="144"/>
        <v>0</v>
      </c>
      <c r="BO159" s="65">
        <f t="shared" ca="1" si="144"/>
        <v>0</v>
      </c>
      <c r="BP159" s="65">
        <f t="shared" ca="1" si="144"/>
        <v>0</v>
      </c>
      <c r="BQ159" s="65">
        <f t="shared" ca="1" si="144"/>
        <v>0</v>
      </c>
      <c r="BR159" s="65">
        <f t="shared" ca="1" si="144"/>
        <v>0</v>
      </c>
      <c r="BS159" s="65">
        <f t="shared" ca="1" si="144"/>
        <v>0</v>
      </c>
      <c r="BT159" s="65">
        <f t="shared" ca="1" si="144"/>
        <v>0</v>
      </c>
      <c r="BU159" s="65">
        <f t="shared" ca="1" si="144"/>
        <v>0</v>
      </c>
      <c r="BV159" s="65">
        <f t="shared" ca="1" si="144"/>
        <v>0</v>
      </c>
      <c r="BW159" s="65">
        <f t="shared" ca="1" si="144"/>
        <v>0</v>
      </c>
      <c r="BX159" s="65">
        <f t="shared" ca="1" si="144"/>
        <v>0</v>
      </c>
      <c r="BY159" s="65">
        <f t="shared" ca="1" si="144"/>
        <v>0</v>
      </c>
      <c r="BZ159" s="65">
        <f t="shared" ca="1" si="144"/>
        <v>0</v>
      </c>
      <c r="CA159" s="65">
        <f t="shared" ca="1" si="144"/>
        <v>0</v>
      </c>
      <c r="CB159" s="65">
        <f t="shared" ca="1" si="144"/>
        <v>0</v>
      </c>
      <c r="CC159" s="65">
        <f t="shared" ca="1" si="144"/>
        <v>800000</v>
      </c>
      <c r="CD159" s="65">
        <f t="shared" ca="1" si="144"/>
        <v>0</v>
      </c>
      <c r="CE159" s="65">
        <f t="shared" ca="1" si="144"/>
        <v>0</v>
      </c>
      <c r="CF159" s="65">
        <f t="shared" ca="1" si="144"/>
        <v>0</v>
      </c>
    </row>
    <row r="160" spans="2:84" s="53" customFormat="1" ht="12" x14ac:dyDescent="0.25">
      <c r="B160" s="50">
        <f>ROW()</f>
        <v>160</v>
      </c>
      <c r="O160" s="56"/>
      <c r="P160" s="57"/>
      <c r="Q160" s="58"/>
      <c r="U160" s="62"/>
      <c r="W160" s="61"/>
      <c r="X160" s="65">
        <f t="shared" ca="1" si="131"/>
        <v>0</v>
      </c>
      <c r="Y160" s="65">
        <f t="shared" ca="1" si="142"/>
        <v>0</v>
      </c>
      <c r="Z160" s="65">
        <f t="shared" ca="1" si="142"/>
        <v>0</v>
      </c>
      <c r="AA160" s="65">
        <f t="shared" ca="1" si="142"/>
        <v>0</v>
      </c>
      <c r="AB160" s="65">
        <f t="shared" ca="1" si="142"/>
        <v>0</v>
      </c>
      <c r="AC160" s="65">
        <f t="shared" ca="1" si="142"/>
        <v>0</v>
      </c>
      <c r="AD160" s="65">
        <f t="shared" ca="1" si="142"/>
        <v>0</v>
      </c>
      <c r="AE160" s="65">
        <f t="shared" ca="1" si="142"/>
        <v>0</v>
      </c>
      <c r="AF160" s="65">
        <f t="shared" ca="1" si="142"/>
        <v>0</v>
      </c>
      <c r="AG160" s="65">
        <f t="shared" ca="1" si="142"/>
        <v>0</v>
      </c>
      <c r="AH160" s="65">
        <f t="shared" ca="1" si="142"/>
        <v>0</v>
      </c>
      <c r="AI160" s="65">
        <f t="shared" ca="1" si="142"/>
        <v>0</v>
      </c>
      <c r="AJ160" s="65">
        <f t="shared" ca="1" si="144"/>
        <v>0</v>
      </c>
      <c r="AK160" s="65">
        <f t="shared" ca="1" si="144"/>
        <v>0</v>
      </c>
      <c r="AL160" s="65">
        <f t="shared" ca="1" si="144"/>
        <v>0</v>
      </c>
      <c r="AM160" s="65">
        <f t="shared" ca="1" si="144"/>
        <v>0</v>
      </c>
      <c r="AN160" s="65">
        <f t="shared" ca="1" si="144"/>
        <v>0</v>
      </c>
      <c r="AO160" s="65">
        <f t="shared" ca="1" si="144"/>
        <v>0</v>
      </c>
      <c r="AP160" s="65">
        <f t="shared" ca="1" si="144"/>
        <v>0</v>
      </c>
      <c r="AQ160" s="65">
        <f t="shared" ca="1" si="144"/>
        <v>0</v>
      </c>
      <c r="AR160" s="65">
        <f t="shared" ca="1" si="144"/>
        <v>0</v>
      </c>
      <c r="AS160" s="65">
        <f t="shared" ca="1" si="144"/>
        <v>0</v>
      </c>
      <c r="AT160" s="65">
        <f t="shared" ca="1" si="144"/>
        <v>0</v>
      </c>
      <c r="AU160" s="65">
        <f t="shared" ca="1" si="144"/>
        <v>0</v>
      </c>
      <c r="AV160" s="65">
        <f t="shared" ca="1" si="144"/>
        <v>0</v>
      </c>
      <c r="AW160" s="65">
        <f t="shared" ca="1" si="144"/>
        <v>0</v>
      </c>
      <c r="AX160" s="65">
        <f t="shared" ca="1" si="144"/>
        <v>0</v>
      </c>
      <c r="AY160" s="65">
        <f t="shared" ca="1" si="144"/>
        <v>0</v>
      </c>
      <c r="AZ160" s="65">
        <f t="shared" ca="1" si="144"/>
        <v>0</v>
      </c>
      <c r="BA160" s="65">
        <f t="shared" ca="1" si="144"/>
        <v>0</v>
      </c>
      <c r="BB160" s="65">
        <f t="shared" ca="1" si="144"/>
        <v>0</v>
      </c>
      <c r="BC160" s="65">
        <f t="shared" ca="1" si="144"/>
        <v>0</v>
      </c>
      <c r="BD160" s="65">
        <f t="shared" ca="1" si="144"/>
        <v>0</v>
      </c>
      <c r="BE160" s="65">
        <f t="shared" ca="1" si="144"/>
        <v>0</v>
      </c>
      <c r="BF160" s="65">
        <f t="shared" ca="1" si="144"/>
        <v>0</v>
      </c>
      <c r="BG160" s="65">
        <f t="shared" ca="1" si="144"/>
        <v>0</v>
      </c>
      <c r="BH160" s="65">
        <f t="shared" ca="1" si="144"/>
        <v>0</v>
      </c>
      <c r="BI160" s="65">
        <f t="shared" ca="1" si="144"/>
        <v>0</v>
      </c>
      <c r="BJ160" s="65">
        <f t="shared" ca="1" si="144"/>
        <v>0</v>
      </c>
      <c r="BK160" s="65">
        <f t="shared" ca="1" si="144"/>
        <v>0</v>
      </c>
      <c r="BL160" s="65">
        <f t="shared" ca="1" si="144"/>
        <v>0</v>
      </c>
      <c r="BM160" s="65">
        <f t="shared" ca="1" si="144"/>
        <v>0</v>
      </c>
      <c r="BN160" s="65">
        <f t="shared" ca="1" si="144"/>
        <v>0</v>
      </c>
      <c r="BO160" s="65">
        <f t="shared" ca="1" si="144"/>
        <v>0</v>
      </c>
      <c r="BP160" s="65">
        <f t="shared" ca="1" si="144"/>
        <v>0</v>
      </c>
      <c r="BQ160" s="65">
        <f t="shared" ca="1" si="144"/>
        <v>0</v>
      </c>
      <c r="BR160" s="65">
        <f t="shared" ca="1" si="144"/>
        <v>0</v>
      </c>
      <c r="BS160" s="65">
        <f t="shared" ca="1" si="144"/>
        <v>0</v>
      </c>
      <c r="BT160" s="65">
        <f t="shared" ca="1" si="144"/>
        <v>0</v>
      </c>
      <c r="BU160" s="65">
        <f t="shared" ca="1" si="144"/>
        <v>0</v>
      </c>
      <c r="BV160" s="65">
        <f t="shared" ca="1" si="144"/>
        <v>0</v>
      </c>
      <c r="BW160" s="65">
        <f t="shared" ca="1" si="144"/>
        <v>0</v>
      </c>
      <c r="BX160" s="65">
        <f t="shared" ca="1" si="144"/>
        <v>0</v>
      </c>
      <c r="BY160" s="65">
        <f t="shared" ca="1" si="144"/>
        <v>0</v>
      </c>
      <c r="BZ160" s="65">
        <f t="shared" ca="1" si="144"/>
        <v>0</v>
      </c>
      <c r="CA160" s="65">
        <f t="shared" ca="1" si="144"/>
        <v>0</v>
      </c>
      <c r="CB160" s="65">
        <f t="shared" ca="1" si="144"/>
        <v>0</v>
      </c>
      <c r="CC160" s="65">
        <f t="shared" ca="1" si="144"/>
        <v>300000</v>
      </c>
      <c r="CD160" s="65">
        <f t="shared" ca="1" si="144"/>
        <v>0</v>
      </c>
      <c r="CE160" s="65">
        <f t="shared" ca="1" si="144"/>
        <v>0</v>
      </c>
      <c r="CF160" s="65">
        <f t="shared" ca="1" si="144"/>
        <v>0</v>
      </c>
    </row>
    <row r="161" spans="2:84" s="53" customFormat="1" ht="12" x14ac:dyDescent="0.25">
      <c r="B161" s="50">
        <f>ROW()</f>
        <v>161</v>
      </c>
      <c r="O161" s="56"/>
      <c r="P161" s="57"/>
      <c r="Q161" s="58"/>
      <c r="U161" s="62"/>
      <c r="W161" s="61"/>
      <c r="X161" s="65">
        <f t="shared" ca="1" si="131"/>
        <v>0</v>
      </c>
      <c r="Y161" s="65">
        <f t="shared" ca="1" si="142"/>
        <v>0</v>
      </c>
      <c r="Z161" s="65">
        <f t="shared" ca="1" si="142"/>
        <v>0</v>
      </c>
      <c r="AA161" s="65">
        <f t="shared" ca="1" si="142"/>
        <v>0</v>
      </c>
      <c r="AB161" s="65">
        <f t="shared" ca="1" si="142"/>
        <v>0</v>
      </c>
      <c r="AC161" s="65">
        <f t="shared" ca="1" si="142"/>
        <v>0</v>
      </c>
      <c r="AD161" s="65">
        <f t="shared" ca="1" si="142"/>
        <v>0</v>
      </c>
      <c r="AE161" s="65">
        <f t="shared" ca="1" si="142"/>
        <v>0</v>
      </c>
      <c r="AF161" s="65">
        <f t="shared" ca="1" si="142"/>
        <v>0</v>
      </c>
      <c r="AG161" s="65">
        <f t="shared" ca="1" si="142"/>
        <v>0</v>
      </c>
      <c r="AH161" s="65">
        <f t="shared" ca="1" si="142"/>
        <v>0</v>
      </c>
      <c r="AI161" s="65">
        <f t="shared" ca="1" si="142"/>
        <v>0</v>
      </c>
      <c r="AJ161" s="65">
        <f t="shared" ca="1" si="144"/>
        <v>0</v>
      </c>
      <c r="AK161" s="65">
        <f t="shared" ca="1" si="144"/>
        <v>0</v>
      </c>
      <c r="AL161" s="65">
        <f t="shared" ca="1" si="144"/>
        <v>0</v>
      </c>
      <c r="AM161" s="65">
        <f t="shared" ca="1" si="144"/>
        <v>0</v>
      </c>
      <c r="AN161" s="65">
        <f t="shared" ca="1" si="144"/>
        <v>0</v>
      </c>
      <c r="AO161" s="65">
        <f t="shared" ca="1" si="144"/>
        <v>0</v>
      </c>
      <c r="AP161" s="65">
        <f t="shared" ca="1" si="144"/>
        <v>0</v>
      </c>
      <c r="AQ161" s="65">
        <f t="shared" ca="1" si="144"/>
        <v>0</v>
      </c>
      <c r="AR161" s="65">
        <f t="shared" ca="1" si="144"/>
        <v>0</v>
      </c>
      <c r="AS161" s="65">
        <f t="shared" ca="1" si="144"/>
        <v>0</v>
      </c>
      <c r="AT161" s="65">
        <f t="shared" ca="1" si="144"/>
        <v>0</v>
      </c>
      <c r="AU161" s="65">
        <f t="shared" ca="1" si="144"/>
        <v>0</v>
      </c>
      <c r="AV161" s="65">
        <f t="shared" ca="1" si="144"/>
        <v>0</v>
      </c>
      <c r="AW161" s="65">
        <f t="shared" ca="1" si="144"/>
        <v>0</v>
      </c>
      <c r="AX161" s="65">
        <f t="shared" ca="1" si="144"/>
        <v>0</v>
      </c>
      <c r="AY161" s="65">
        <f t="shared" ca="1" si="144"/>
        <v>0</v>
      </c>
      <c r="AZ161" s="65">
        <f t="shared" ca="1" si="144"/>
        <v>0</v>
      </c>
      <c r="BA161" s="65">
        <f t="shared" ca="1" si="144"/>
        <v>0</v>
      </c>
      <c r="BB161" s="65">
        <f t="shared" ca="1" si="144"/>
        <v>0</v>
      </c>
      <c r="BC161" s="65">
        <f t="shared" ca="1" si="144"/>
        <v>0</v>
      </c>
      <c r="BD161" s="65">
        <f t="shared" ca="1" si="144"/>
        <v>0</v>
      </c>
      <c r="BE161" s="65">
        <f t="shared" ca="1" si="144"/>
        <v>0</v>
      </c>
      <c r="BF161" s="65">
        <f t="shared" ca="1" si="144"/>
        <v>0</v>
      </c>
      <c r="BG161" s="65">
        <f t="shared" ca="1" si="144"/>
        <v>0</v>
      </c>
      <c r="BH161" s="65">
        <f t="shared" ca="1" si="144"/>
        <v>0</v>
      </c>
      <c r="BI161" s="65">
        <f t="shared" ca="1" si="144"/>
        <v>0</v>
      </c>
      <c r="BJ161" s="65">
        <f t="shared" ca="1" si="144"/>
        <v>0</v>
      </c>
      <c r="BK161" s="65">
        <f t="shared" ca="1" si="144"/>
        <v>0</v>
      </c>
      <c r="BL161" s="65">
        <f t="shared" ca="1" si="144"/>
        <v>0</v>
      </c>
      <c r="BM161" s="65">
        <f t="shared" ca="1" si="144"/>
        <v>0</v>
      </c>
      <c r="BN161" s="65">
        <f t="shared" ca="1" si="144"/>
        <v>0</v>
      </c>
      <c r="BO161" s="65">
        <f t="shared" ca="1" si="144"/>
        <v>0</v>
      </c>
      <c r="BP161" s="65">
        <f t="shared" ca="1" si="144"/>
        <v>0</v>
      </c>
      <c r="BQ161" s="65">
        <f t="shared" ca="1" si="144"/>
        <v>0</v>
      </c>
      <c r="BR161" s="65">
        <f t="shared" ca="1" si="144"/>
        <v>0</v>
      </c>
      <c r="BS161" s="65">
        <f t="shared" ca="1" si="144"/>
        <v>0</v>
      </c>
      <c r="BT161" s="65">
        <f t="shared" ca="1" si="144"/>
        <v>0</v>
      </c>
      <c r="BU161" s="65">
        <f t="shared" ca="1" si="144"/>
        <v>0</v>
      </c>
      <c r="BV161" s="65">
        <f t="shared" ca="1" si="144"/>
        <v>0</v>
      </c>
      <c r="BW161" s="65">
        <f t="shared" ca="1" si="144"/>
        <v>0</v>
      </c>
      <c r="BX161" s="65">
        <f t="shared" ca="1" si="144"/>
        <v>0</v>
      </c>
      <c r="BY161" s="65">
        <f t="shared" ca="1" si="144"/>
        <v>0</v>
      </c>
      <c r="BZ161" s="65">
        <f t="shared" ca="1" si="144"/>
        <v>0</v>
      </c>
      <c r="CA161" s="65">
        <f t="shared" ca="1" si="144"/>
        <v>0</v>
      </c>
      <c r="CB161" s="65">
        <f t="shared" ca="1" si="144"/>
        <v>0</v>
      </c>
      <c r="CC161" s="65">
        <f t="shared" ca="1" si="144"/>
        <v>1200000</v>
      </c>
      <c r="CD161" s="65">
        <f t="shared" ca="1" si="144"/>
        <v>0</v>
      </c>
      <c r="CE161" s="65">
        <f t="shared" ca="1" si="144"/>
        <v>0</v>
      </c>
      <c r="CF161" s="65">
        <f t="shared" ca="1" si="144"/>
        <v>0</v>
      </c>
    </row>
    <row r="162" spans="2:84" s="53" customFormat="1" ht="12" x14ac:dyDescent="0.25">
      <c r="B162" s="50">
        <f>ROW()</f>
        <v>162</v>
      </c>
      <c r="O162" s="56"/>
      <c r="P162" s="57"/>
      <c r="Q162" s="58"/>
      <c r="U162" s="62"/>
      <c r="W162" s="61"/>
      <c r="X162" s="65">
        <f t="shared" ca="1" si="131"/>
        <v>0</v>
      </c>
      <c r="Y162" s="65">
        <f t="shared" ca="1" si="142"/>
        <v>0</v>
      </c>
      <c r="Z162" s="65">
        <f t="shared" ca="1" si="142"/>
        <v>0</v>
      </c>
      <c r="AA162" s="65">
        <f t="shared" ca="1" si="142"/>
        <v>0</v>
      </c>
      <c r="AB162" s="65">
        <f t="shared" ca="1" si="142"/>
        <v>0</v>
      </c>
      <c r="AC162" s="65">
        <f t="shared" ca="1" si="142"/>
        <v>0</v>
      </c>
      <c r="AD162" s="65">
        <f t="shared" ca="1" si="142"/>
        <v>0</v>
      </c>
      <c r="AE162" s="65">
        <f t="shared" ca="1" si="142"/>
        <v>0</v>
      </c>
      <c r="AF162" s="65">
        <f t="shared" ca="1" si="142"/>
        <v>0</v>
      </c>
      <c r="AG162" s="65">
        <f t="shared" ca="1" si="142"/>
        <v>0</v>
      </c>
      <c r="AH162" s="65">
        <f t="shared" ca="1" si="142"/>
        <v>0</v>
      </c>
      <c r="AI162" s="65">
        <f t="shared" ca="1" si="142"/>
        <v>0</v>
      </c>
      <c r="AJ162" s="65">
        <f t="shared" ca="1" si="144"/>
        <v>0</v>
      </c>
      <c r="AK162" s="65">
        <f t="shared" ca="1" si="144"/>
        <v>0</v>
      </c>
      <c r="AL162" s="65">
        <f t="shared" ca="1" si="144"/>
        <v>0</v>
      </c>
      <c r="AM162" s="65">
        <f t="shared" ca="1" si="144"/>
        <v>0</v>
      </c>
      <c r="AN162" s="65">
        <f t="shared" ca="1" si="144"/>
        <v>0</v>
      </c>
      <c r="AO162" s="65">
        <f t="shared" ca="1" si="144"/>
        <v>0</v>
      </c>
      <c r="AP162" s="65">
        <f t="shared" ca="1" si="144"/>
        <v>0</v>
      </c>
      <c r="AQ162" s="65">
        <f t="shared" ca="1" si="144"/>
        <v>0</v>
      </c>
      <c r="AR162" s="65">
        <f t="shared" ca="1" si="144"/>
        <v>0</v>
      </c>
      <c r="AS162" s="65">
        <f t="shared" ca="1" si="144"/>
        <v>0</v>
      </c>
      <c r="AT162" s="65">
        <f t="shared" ca="1" si="144"/>
        <v>0</v>
      </c>
      <c r="AU162" s="65">
        <f t="shared" ca="1" si="144"/>
        <v>0</v>
      </c>
      <c r="AV162" s="65">
        <f t="shared" ca="1" si="144"/>
        <v>0</v>
      </c>
      <c r="AW162" s="65">
        <f t="shared" ca="1" si="144"/>
        <v>0</v>
      </c>
      <c r="AX162" s="65">
        <f t="shared" ca="1" si="144"/>
        <v>0</v>
      </c>
      <c r="AY162" s="65">
        <f t="shared" ca="1" si="144"/>
        <v>0</v>
      </c>
      <c r="AZ162" s="65">
        <f t="shared" ca="1" si="144"/>
        <v>0</v>
      </c>
      <c r="BA162" s="65">
        <f t="shared" ca="1" si="144"/>
        <v>0</v>
      </c>
      <c r="BB162" s="65">
        <f t="shared" ca="1" si="144"/>
        <v>0</v>
      </c>
      <c r="BC162" s="65">
        <f t="shared" ca="1" si="144"/>
        <v>0</v>
      </c>
      <c r="BD162" s="65">
        <f t="shared" ca="1" si="144"/>
        <v>0</v>
      </c>
      <c r="BE162" s="65">
        <f t="shared" ca="1" si="144"/>
        <v>0</v>
      </c>
      <c r="BF162" s="65">
        <f t="shared" ca="1" si="144"/>
        <v>0</v>
      </c>
      <c r="BG162" s="65">
        <f t="shared" ca="1" si="144"/>
        <v>0</v>
      </c>
      <c r="BH162" s="65">
        <f t="shared" ca="1" si="144"/>
        <v>0</v>
      </c>
      <c r="BI162" s="65">
        <f t="shared" ca="1" si="144"/>
        <v>0</v>
      </c>
      <c r="BJ162" s="65">
        <f t="shared" ca="1" si="144"/>
        <v>0</v>
      </c>
      <c r="BK162" s="65">
        <f t="shared" ca="1" si="144"/>
        <v>0</v>
      </c>
      <c r="BL162" s="65">
        <f t="shared" ca="1" si="144"/>
        <v>0</v>
      </c>
      <c r="BM162" s="65">
        <f t="shared" ca="1" si="144"/>
        <v>0</v>
      </c>
      <c r="BN162" s="65">
        <f t="shared" ca="1" si="144"/>
        <v>0</v>
      </c>
      <c r="BO162" s="65">
        <f t="shared" ca="1" si="144"/>
        <v>0</v>
      </c>
      <c r="BP162" s="65">
        <f t="shared" ca="1" si="144"/>
        <v>0</v>
      </c>
      <c r="BQ162" s="65">
        <f t="shared" ca="1" si="144"/>
        <v>0</v>
      </c>
      <c r="BR162" s="65">
        <f t="shared" ca="1" si="144"/>
        <v>0</v>
      </c>
      <c r="BS162" s="65">
        <f t="shared" ca="1" si="144"/>
        <v>0</v>
      </c>
      <c r="BT162" s="65">
        <f t="shared" ca="1" si="144"/>
        <v>0</v>
      </c>
      <c r="BU162" s="65">
        <f t="shared" ca="1" si="144"/>
        <v>0</v>
      </c>
      <c r="BV162" s="65">
        <f t="shared" ca="1" si="144"/>
        <v>0</v>
      </c>
      <c r="BW162" s="65">
        <f t="shared" ca="1" si="144"/>
        <v>0</v>
      </c>
      <c r="BX162" s="65">
        <f t="shared" ca="1" si="144"/>
        <v>0</v>
      </c>
      <c r="BY162" s="65">
        <f t="shared" ca="1" si="144"/>
        <v>0</v>
      </c>
      <c r="BZ162" s="65">
        <f t="shared" ca="1" si="144"/>
        <v>0</v>
      </c>
      <c r="CA162" s="65">
        <f t="shared" ca="1" si="144"/>
        <v>0</v>
      </c>
      <c r="CB162" s="65">
        <f t="shared" ca="1" si="144"/>
        <v>0</v>
      </c>
      <c r="CC162" s="65">
        <f t="shared" ca="1" si="144"/>
        <v>200000</v>
      </c>
      <c r="CD162" s="65">
        <f t="shared" ca="1" si="144"/>
        <v>0</v>
      </c>
      <c r="CE162" s="65">
        <f t="shared" ca="1" si="144"/>
        <v>0</v>
      </c>
      <c r="CF162" s="65">
        <f t="shared" ca="1" si="144"/>
        <v>0</v>
      </c>
    </row>
    <row r="163" spans="2:84" s="53" customFormat="1" ht="12" x14ac:dyDescent="0.25">
      <c r="B163" s="50">
        <f>ROW()</f>
        <v>163</v>
      </c>
      <c r="O163" s="56"/>
      <c r="P163" s="57"/>
      <c r="Q163" s="58"/>
      <c r="U163" s="62"/>
      <c r="W163" s="61"/>
      <c r="X163" s="65">
        <f t="shared" ca="1" si="131"/>
        <v>0</v>
      </c>
      <c r="Y163" s="65">
        <f t="shared" ca="1" si="142"/>
        <v>0</v>
      </c>
      <c r="Z163" s="65">
        <f t="shared" ca="1" si="142"/>
        <v>0</v>
      </c>
      <c r="AA163" s="65">
        <f t="shared" ca="1" si="142"/>
        <v>0</v>
      </c>
      <c r="AB163" s="65">
        <f t="shared" ca="1" si="142"/>
        <v>0</v>
      </c>
      <c r="AC163" s="65">
        <f t="shared" ca="1" si="142"/>
        <v>0</v>
      </c>
      <c r="AD163" s="65">
        <f t="shared" ca="1" si="142"/>
        <v>0</v>
      </c>
      <c r="AE163" s="65">
        <f t="shared" ca="1" si="142"/>
        <v>0</v>
      </c>
      <c r="AF163" s="65">
        <f t="shared" ca="1" si="142"/>
        <v>0</v>
      </c>
      <c r="AG163" s="65">
        <f t="shared" ca="1" si="142"/>
        <v>0</v>
      </c>
      <c r="AH163" s="65">
        <f t="shared" ca="1" si="142"/>
        <v>0</v>
      </c>
      <c r="AI163" s="65">
        <f t="shared" ca="1" si="142"/>
        <v>0</v>
      </c>
      <c r="AJ163" s="65">
        <f t="shared" ca="1" si="144"/>
        <v>0</v>
      </c>
      <c r="AK163" s="65">
        <f t="shared" ca="1" si="144"/>
        <v>0</v>
      </c>
      <c r="AL163" s="65">
        <f t="shared" ca="1" si="144"/>
        <v>0</v>
      </c>
      <c r="AM163" s="65">
        <f t="shared" ca="1" si="144"/>
        <v>0</v>
      </c>
      <c r="AN163" s="65">
        <f t="shared" ca="1" si="144"/>
        <v>0</v>
      </c>
      <c r="AO163" s="65">
        <f t="shared" ca="1" si="144"/>
        <v>0</v>
      </c>
      <c r="AP163" s="65">
        <f t="shared" ca="1" si="144"/>
        <v>0</v>
      </c>
      <c r="AQ163" s="65">
        <f t="shared" ca="1" si="144"/>
        <v>0</v>
      </c>
      <c r="AR163" s="65">
        <f t="shared" ca="1" si="144"/>
        <v>0</v>
      </c>
      <c r="AS163" s="65">
        <f t="shared" ca="1" si="144"/>
        <v>0</v>
      </c>
      <c r="AT163" s="65">
        <f t="shared" ca="1" si="144"/>
        <v>0</v>
      </c>
      <c r="AU163" s="65">
        <f t="shared" ca="1" si="144"/>
        <v>0</v>
      </c>
      <c r="AV163" s="65">
        <f t="shared" ca="1" si="144"/>
        <v>0</v>
      </c>
      <c r="AW163" s="65">
        <f t="shared" ca="1" si="144"/>
        <v>0</v>
      </c>
      <c r="AX163" s="65">
        <f t="shared" ca="1" si="144"/>
        <v>0</v>
      </c>
      <c r="AY163" s="65">
        <f t="shared" ca="1" si="144"/>
        <v>0</v>
      </c>
      <c r="AZ163" s="65">
        <f t="shared" ca="1" si="144"/>
        <v>0</v>
      </c>
      <c r="BA163" s="65">
        <f t="shared" ca="1" si="144"/>
        <v>0</v>
      </c>
      <c r="BB163" s="65">
        <f t="shared" ca="1" si="144"/>
        <v>0</v>
      </c>
      <c r="BC163" s="65">
        <f t="shared" ca="1" si="144"/>
        <v>0</v>
      </c>
      <c r="BD163" s="65">
        <f t="shared" ref="AJ163:CF168" ca="1" si="145">SUMIFS(INDIRECT("Prcsses!"&amp;ADDRESS($B163,$X$2)&amp;":"&amp;ADDRESS($B163,$X$2-1+$P$8)),INDIRECT("Prcsses!"&amp;ADDRESS($B$8,$X$2)&amp;":"&amp;ADDRESS($B$8,$X$2-1+$P$8)),BD$8)</f>
        <v>0</v>
      </c>
      <c r="BE163" s="65">
        <f t="shared" ca="1" si="145"/>
        <v>0</v>
      </c>
      <c r="BF163" s="65">
        <f t="shared" ca="1" si="145"/>
        <v>0</v>
      </c>
      <c r="BG163" s="65">
        <f t="shared" ca="1" si="145"/>
        <v>0</v>
      </c>
      <c r="BH163" s="65">
        <f t="shared" ca="1" si="145"/>
        <v>0</v>
      </c>
      <c r="BI163" s="65">
        <f t="shared" ca="1" si="145"/>
        <v>0</v>
      </c>
      <c r="BJ163" s="65">
        <f t="shared" ca="1" si="145"/>
        <v>0</v>
      </c>
      <c r="BK163" s="65">
        <f t="shared" ca="1" si="145"/>
        <v>0</v>
      </c>
      <c r="BL163" s="65">
        <f t="shared" ca="1" si="145"/>
        <v>0</v>
      </c>
      <c r="BM163" s="65">
        <f t="shared" ca="1" si="145"/>
        <v>0</v>
      </c>
      <c r="BN163" s="65">
        <f t="shared" ca="1" si="145"/>
        <v>0</v>
      </c>
      <c r="BO163" s="65">
        <f t="shared" ca="1" si="145"/>
        <v>0</v>
      </c>
      <c r="BP163" s="65">
        <f t="shared" ca="1" si="145"/>
        <v>0</v>
      </c>
      <c r="BQ163" s="65">
        <f t="shared" ca="1" si="145"/>
        <v>0</v>
      </c>
      <c r="BR163" s="65">
        <f t="shared" ca="1" si="145"/>
        <v>0</v>
      </c>
      <c r="BS163" s="65">
        <f t="shared" ca="1" si="145"/>
        <v>0</v>
      </c>
      <c r="BT163" s="65">
        <f t="shared" ca="1" si="145"/>
        <v>0</v>
      </c>
      <c r="BU163" s="65">
        <f t="shared" ca="1" si="145"/>
        <v>0</v>
      </c>
      <c r="BV163" s="65">
        <f t="shared" ca="1" si="145"/>
        <v>0</v>
      </c>
      <c r="BW163" s="65">
        <f t="shared" ca="1" si="145"/>
        <v>0</v>
      </c>
      <c r="BX163" s="65">
        <f t="shared" ca="1" si="145"/>
        <v>0</v>
      </c>
      <c r="BY163" s="65">
        <f t="shared" ca="1" si="145"/>
        <v>0</v>
      </c>
      <c r="BZ163" s="65">
        <f t="shared" ca="1" si="145"/>
        <v>0</v>
      </c>
      <c r="CA163" s="65">
        <f t="shared" ca="1" si="145"/>
        <v>0</v>
      </c>
      <c r="CB163" s="65">
        <f t="shared" ca="1" si="145"/>
        <v>0</v>
      </c>
      <c r="CC163" s="65">
        <f t="shared" ca="1" si="145"/>
        <v>300000</v>
      </c>
      <c r="CD163" s="65">
        <f t="shared" ca="1" si="145"/>
        <v>0</v>
      </c>
      <c r="CE163" s="65">
        <f t="shared" ca="1" si="145"/>
        <v>0</v>
      </c>
      <c r="CF163" s="65">
        <f t="shared" ca="1" si="145"/>
        <v>0</v>
      </c>
    </row>
    <row r="164" spans="2:84" s="53" customFormat="1" ht="12" x14ac:dyDescent="0.25">
      <c r="B164" s="50">
        <f>ROW()</f>
        <v>164</v>
      </c>
      <c r="O164" s="56"/>
      <c r="P164" s="57"/>
      <c r="Q164" s="58"/>
      <c r="U164" s="62"/>
      <c r="W164" s="61"/>
      <c r="X164" s="65">
        <f t="shared" ca="1" si="131"/>
        <v>0</v>
      </c>
      <c r="Y164" s="65">
        <f t="shared" ca="1" si="142"/>
        <v>0</v>
      </c>
      <c r="Z164" s="65">
        <f t="shared" ca="1" si="142"/>
        <v>0</v>
      </c>
      <c r="AA164" s="65">
        <f t="shared" ca="1" si="142"/>
        <v>0</v>
      </c>
      <c r="AB164" s="65">
        <f t="shared" ca="1" si="142"/>
        <v>0</v>
      </c>
      <c r="AC164" s="65">
        <f t="shared" ca="1" si="142"/>
        <v>0</v>
      </c>
      <c r="AD164" s="65">
        <f t="shared" ca="1" si="142"/>
        <v>0</v>
      </c>
      <c r="AE164" s="65">
        <f t="shared" ca="1" si="142"/>
        <v>0</v>
      </c>
      <c r="AF164" s="65">
        <f t="shared" ca="1" si="142"/>
        <v>0</v>
      </c>
      <c r="AG164" s="65">
        <f t="shared" ca="1" si="142"/>
        <v>0</v>
      </c>
      <c r="AH164" s="65">
        <f t="shared" ca="1" si="142"/>
        <v>0</v>
      </c>
      <c r="AI164" s="65">
        <f t="shared" ca="1" si="142"/>
        <v>0</v>
      </c>
      <c r="AJ164" s="65">
        <f t="shared" ca="1" si="145"/>
        <v>0</v>
      </c>
      <c r="AK164" s="65">
        <f t="shared" ca="1" si="145"/>
        <v>0</v>
      </c>
      <c r="AL164" s="65">
        <f t="shared" ca="1" si="145"/>
        <v>0</v>
      </c>
      <c r="AM164" s="65">
        <f t="shared" ca="1" si="145"/>
        <v>0</v>
      </c>
      <c r="AN164" s="65">
        <f t="shared" ca="1" si="145"/>
        <v>0</v>
      </c>
      <c r="AO164" s="65">
        <f t="shared" ca="1" si="145"/>
        <v>0</v>
      </c>
      <c r="AP164" s="65">
        <f t="shared" ca="1" si="145"/>
        <v>0</v>
      </c>
      <c r="AQ164" s="65">
        <f t="shared" ca="1" si="145"/>
        <v>0</v>
      </c>
      <c r="AR164" s="65">
        <f t="shared" ca="1" si="145"/>
        <v>0</v>
      </c>
      <c r="AS164" s="65">
        <f t="shared" ca="1" si="145"/>
        <v>0</v>
      </c>
      <c r="AT164" s="65">
        <f t="shared" ca="1" si="145"/>
        <v>0</v>
      </c>
      <c r="AU164" s="65">
        <f t="shared" ca="1" si="145"/>
        <v>0</v>
      </c>
      <c r="AV164" s="65">
        <f t="shared" ca="1" si="145"/>
        <v>0</v>
      </c>
      <c r="AW164" s="65">
        <f t="shared" ca="1" si="145"/>
        <v>0</v>
      </c>
      <c r="AX164" s="65">
        <f t="shared" ca="1" si="145"/>
        <v>0</v>
      </c>
      <c r="AY164" s="65">
        <f t="shared" ca="1" si="145"/>
        <v>0</v>
      </c>
      <c r="AZ164" s="65">
        <f t="shared" ca="1" si="145"/>
        <v>0</v>
      </c>
      <c r="BA164" s="65">
        <f t="shared" ca="1" si="145"/>
        <v>0</v>
      </c>
      <c r="BB164" s="65">
        <f t="shared" ca="1" si="145"/>
        <v>0</v>
      </c>
      <c r="BC164" s="65">
        <f t="shared" ca="1" si="145"/>
        <v>0</v>
      </c>
      <c r="BD164" s="65">
        <f t="shared" ca="1" si="145"/>
        <v>0</v>
      </c>
      <c r="BE164" s="65">
        <f t="shared" ca="1" si="145"/>
        <v>0</v>
      </c>
      <c r="BF164" s="65">
        <f t="shared" ca="1" si="145"/>
        <v>0</v>
      </c>
      <c r="BG164" s="65">
        <f t="shared" ca="1" si="145"/>
        <v>0</v>
      </c>
      <c r="BH164" s="65">
        <f t="shared" ca="1" si="145"/>
        <v>0</v>
      </c>
      <c r="BI164" s="65">
        <f t="shared" ca="1" si="145"/>
        <v>0</v>
      </c>
      <c r="BJ164" s="65">
        <f t="shared" ca="1" si="145"/>
        <v>0</v>
      </c>
      <c r="BK164" s="65">
        <f t="shared" ca="1" si="145"/>
        <v>0</v>
      </c>
      <c r="BL164" s="65">
        <f t="shared" ca="1" si="145"/>
        <v>0</v>
      </c>
      <c r="BM164" s="65">
        <f t="shared" ca="1" si="145"/>
        <v>0</v>
      </c>
      <c r="BN164" s="65">
        <f t="shared" ca="1" si="145"/>
        <v>0</v>
      </c>
      <c r="BO164" s="65">
        <f t="shared" ca="1" si="145"/>
        <v>0</v>
      </c>
      <c r="BP164" s="65">
        <f t="shared" ca="1" si="145"/>
        <v>0</v>
      </c>
      <c r="BQ164" s="65">
        <f t="shared" ca="1" si="145"/>
        <v>0</v>
      </c>
      <c r="BR164" s="65">
        <f t="shared" ca="1" si="145"/>
        <v>0</v>
      </c>
      <c r="BS164" s="65">
        <f t="shared" ca="1" si="145"/>
        <v>0</v>
      </c>
      <c r="BT164" s="65">
        <f t="shared" ca="1" si="145"/>
        <v>0</v>
      </c>
      <c r="BU164" s="65">
        <f t="shared" ca="1" si="145"/>
        <v>0</v>
      </c>
      <c r="BV164" s="65">
        <f t="shared" ca="1" si="145"/>
        <v>0</v>
      </c>
      <c r="BW164" s="65">
        <f t="shared" ca="1" si="145"/>
        <v>0</v>
      </c>
      <c r="BX164" s="65">
        <f t="shared" ca="1" si="145"/>
        <v>0</v>
      </c>
      <c r="BY164" s="65">
        <f t="shared" ca="1" si="145"/>
        <v>0</v>
      </c>
      <c r="BZ164" s="65">
        <f t="shared" ca="1" si="145"/>
        <v>0</v>
      </c>
      <c r="CA164" s="65">
        <f t="shared" ca="1" si="145"/>
        <v>0</v>
      </c>
      <c r="CB164" s="65">
        <f t="shared" ca="1" si="145"/>
        <v>0</v>
      </c>
      <c r="CC164" s="65">
        <f t="shared" ca="1" si="145"/>
        <v>0</v>
      </c>
      <c r="CD164" s="65">
        <f t="shared" ca="1" si="145"/>
        <v>0</v>
      </c>
      <c r="CE164" s="65">
        <f t="shared" ca="1" si="145"/>
        <v>0</v>
      </c>
      <c r="CF164" s="65">
        <f t="shared" ca="1" si="145"/>
        <v>0</v>
      </c>
    </row>
    <row r="165" spans="2:84" s="53" customFormat="1" ht="12" x14ac:dyDescent="0.25">
      <c r="B165" s="50">
        <f>ROW()</f>
        <v>165</v>
      </c>
      <c r="O165" s="56"/>
      <c r="P165" s="57"/>
      <c r="Q165" s="58"/>
      <c r="U165" s="62"/>
      <c r="W165" s="61"/>
      <c r="X165" s="65">
        <f t="shared" ca="1" si="131"/>
        <v>0</v>
      </c>
      <c r="Y165" s="65">
        <f t="shared" ca="1" si="142"/>
        <v>0</v>
      </c>
      <c r="Z165" s="65">
        <f t="shared" ca="1" si="142"/>
        <v>0</v>
      </c>
      <c r="AA165" s="65">
        <f t="shared" ca="1" si="142"/>
        <v>0</v>
      </c>
      <c r="AB165" s="65">
        <f t="shared" ca="1" si="142"/>
        <v>0</v>
      </c>
      <c r="AC165" s="65">
        <f t="shared" ca="1" si="142"/>
        <v>0</v>
      </c>
      <c r="AD165" s="65">
        <f t="shared" ca="1" si="142"/>
        <v>0</v>
      </c>
      <c r="AE165" s="65">
        <f t="shared" ca="1" si="142"/>
        <v>0</v>
      </c>
      <c r="AF165" s="65">
        <f t="shared" ca="1" si="142"/>
        <v>0</v>
      </c>
      <c r="AG165" s="65">
        <f t="shared" ca="1" si="142"/>
        <v>0</v>
      </c>
      <c r="AH165" s="65">
        <f t="shared" ca="1" si="142"/>
        <v>0</v>
      </c>
      <c r="AI165" s="65">
        <f t="shared" ca="1" si="142"/>
        <v>0</v>
      </c>
      <c r="AJ165" s="65">
        <f t="shared" ca="1" si="145"/>
        <v>0</v>
      </c>
      <c r="AK165" s="65">
        <f t="shared" ca="1" si="145"/>
        <v>0</v>
      </c>
      <c r="AL165" s="65">
        <f t="shared" ca="1" si="145"/>
        <v>0</v>
      </c>
      <c r="AM165" s="65">
        <f t="shared" ca="1" si="145"/>
        <v>0</v>
      </c>
      <c r="AN165" s="65">
        <f t="shared" ca="1" si="145"/>
        <v>0</v>
      </c>
      <c r="AO165" s="65">
        <f t="shared" ca="1" si="145"/>
        <v>0</v>
      </c>
      <c r="AP165" s="65">
        <f t="shared" ca="1" si="145"/>
        <v>0</v>
      </c>
      <c r="AQ165" s="65">
        <f t="shared" ca="1" si="145"/>
        <v>0</v>
      </c>
      <c r="AR165" s="65">
        <f t="shared" ca="1" si="145"/>
        <v>0</v>
      </c>
      <c r="AS165" s="65">
        <f t="shared" ca="1" si="145"/>
        <v>0</v>
      </c>
      <c r="AT165" s="65">
        <f t="shared" ca="1" si="145"/>
        <v>0</v>
      </c>
      <c r="AU165" s="65">
        <f t="shared" ca="1" si="145"/>
        <v>0</v>
      </c>
      <c r="AV165" s="65">
        <f t="shared" ca="1" si="145"/>
        <v>0</v>
      </c>
      <c r="AW165" s="65">
        <f t="shared" ca="1" si="145"/>
        <v>0</v>
      </c>
      <c r="AX165" s="65">
        <f t="shared" ca="1" si="145"/>
        <v>0</v>
      </c>
      <c r="AY165" s="65">
        <f t="shared" ca="1" si="145"/>
        <v>0</v>
      </c>
      <c r="AZ165" s="65">
        <f t="shared" ca="1" si="145"/>
        <v>0</v>
      </c>
      <c r="BA165" s="65">
        <f t="shared" ca="1" si="145"/>
        <v>0</v>
      </c>
      <c r="BB165" s="65">
        <f t="shared" ca="1" si="145"/>
        <v>0</v>
      </c>
      <c r="BC165" s="65">
        <f t="shared" ca="1" si="145"/>
        <v>0</v>
      </c>
      <c r="BD165" s="65">
        <f t="shared" ca="1" si="145"/>
        <v>0</v>
      </c>
      <c r="BE165" s="65">
        <f t="shared" ca="1" si="145"/>
        <v>0</v>
      </c>
      <c r="BF165" s="65">
        <f t="shared" ca="1" si="145"/>
        <v>0</v>
      </c>
      <c r="BG165" s="65">
        <f t="shared" ca="1" si="145"/>
        <v>0</v>
      </c>
      <c r="BH165" s="65">
        <f t="shared" ca="1" si="145"/>
        <v>0</v>
      </c>
      <c r="BI165" s="65">
        <f t="shared" ca="1" si="145"/>
        <v>0</v>
      </c>
      <c r="BJ165" s="65">
        <f t="shared" ca="1" si="145"/>
        <v>0</v>
      </c>
      <c r="BK165" s="65">
        <f t="shared" ca="1" si="145"/>
        <v>0</v>
      </c>
      <c r="BL165" s="65">
        <f t="shared" ca="1" si="145"/>
        <v>0</v>
      </c>
      <c r="BM165" s="65">
        <f t="shared" ca="1" si="145"/>
        <v>0</v>
      </c>
      <c r="BN165" s="65">
        <f t="shared" ca="1" si="145"/>
        <v>0</v>
      </c>
      <c r="BO165" s="65">
        <f t="shared" ca="1" si="145"/>
        <v>0</v>
      </c>
      <c r="BP165" s="65">
        <f t="shared" ca="1" si="145"/>
        <v>0</v>
      </c>
      <c r="BQ165" s="65">
        <f t="shared" ca="1" si="145"/>
        <v>0</v>
      </c>
      <c r="BR165" s="65">
        <f t="shared" ca="1" si="145"/>
        <v>0</v>
      </c>
      <c r="BS165" s="65">
        <f t="shared" ca="1" si="145"/>
        <v>0</v>
      </c>
      <c r="BT165" s="65">
        <f t="shared" ca="1" si="145"/>
        <v>0</v>
      </c>
      <c r="BU165" s="65">
        <f t="shared" ca="1" si="145"/>
        <v>0</v>
      </c>
      <c r="BV165" s="65">
        <f t="shared" ca="1" si="145"/>
        <v>0</v>
      </c>
      <c r="BW165" s="65">
        <f t="shared" ca="1" si="145"/>
        <v>0</v>
      </c>
      <c r="BX165" s="65">
        <f t="shared" ca="1" si="145"/>
        <v>0</v>
      </c>
      <c r="BY165" s="65">
        <f t="shared" ca="1" si="145"/>
        <v>0</v>
      </c>
      <c r="BZ165" s="65">
        <f t="shared" ca="1" si="145"/>
        <v>0</v>
      </c>
      <c r="CA165" s="65">
        <f t="shared" ca="1" si="145"/>
        <v>0</v>
      </c>
      <c r="CB165" s="65">
        <f t="shared" ca="1" si="145"/>
        <v>0</v>
      </c>
      <c r="CC165" s="65">
        <f t="shared" ca="1" si="145"/>
        <v>0</v>
      </c>
      <c r="CD165" s="65">
        <f t="shared" ca="1" si="145"/>
        <v>0</v>
      </c>
      <c r="CE165" s="65">
        <f t="shared" ca="1" si="145"/>
        <v>0</v>
      </c>
      <c r="CF165" s="65">
        <f t="shared" ca="1" si="145"/>
        <v>0</v>
      </c>
    </row>
    <row r="166" spans="2:84" s="53" customFormat="1" ht="12" x14ac:dyDescent="0.25">
      <c r="B166" s="50">
        <f>ROW()</f>
        <v>166</v>
      </c>
      <c r="O166" s="56"/>
      <c r="P166" s="57"/>
      <c r="Q166" s="58"/>
      <c r="U166" s="62"/>
      <c r="W166" s="61"/>
      <c r="X166" s="65">
        <f t="shared" ca="1" si="131"/>
        <v>0</v>
      </c>
      <c r="Y166" s="65">
        <f t="shared" ca="1" si="142"/>
        <v>0</v>
      </c>
      <c r="Z166" s="65">
        <f t="shared" ca="1" si="142"/>
        <v>0</v>
      </c>
      <c r="AA166" s="65">
        <f t="shared" ca="1" si="142"/>
        <v>0</v>
      </c>
      <c r="AB166" s="65">
        <f t="shared" ca="1" si="142"/>
        <v>0</v>
      </c>
      <c r="AC166" s="65">
        <f t="shared" ca="1" si="142"/>
        <v>0</v>
      </c>
      <c r="AD166" s="65">
        <f t="shared" ca="1" si="142"/>
        <v>0</v>
      </c>
      <c r="AE166" s="65">
        <f t="shared" ca="1" si="142"/>
        <v>0</v>
      </c>
      <c r="AF166" s="65">
        <f t="shared" ca="1" si="142"/>
        <v>0</v>
      </c>
      <c r="AG166" s="65">
        <f t="shared" ca="1" si="142"/>
        <v>0</v>
      </c>
      <c r="AH166" s="65">
        <f t="shared" ca="1" si="142"/>
        <v>0</v>
      </c>
      <c r="AI166" s="65">
        <f t="shared" ca="1" si="142"/>
        <v>0</v>
      </c>
      <c r="AJ166" s="65">
        <f t="shared" ca="1" si="145"/>
        <v>0</v>
      </c>
      <c r="AK166" s="65">
        <f t="shared" ca="1" si="145"/>
        <v>0</v>
      </c>
      <c r="AL166" s="65">
        <f t="shared" ca="1" si="145"/>
        <v>0</v>
      </c>
      <c r="AM166" s="65">
        <f t="shared" ca="1" si="145"/>
        <v>0</v>
      </c>
      <c r="AN166" s="65">
        <f t="shared" ca="1" si="145"/>
        <v>0</v>
      </c>
      <c r="AO166" s="65">
        <f t="shared" ca="1" si="145"/>
        <v>0</v>
      </c>
      <c r="AP166" s="65">
        <f t="shared" ca="1" si="145"/>
        <v>0</v>
      </c>
      <c r="AQ166" s="65">
        <f t="shared" ca="1" si="145"/>
        <v>0</v>
      </c>
      <c r="AR166" s="65">
        <f t="shared" ca="1" si="145"/>
        <v>0</v>
      </c>
      <c r="AS166" s="65">
        <f t="shared" ca="1" si="145"/>
        <v>0</v>
      </c>
      <c r="AT166" s="65">
        <f t="shared" ca="1" si="145"/>
        <v>0</v>
      </c>
      <c r="AU166" s="65">
        <f t="shared" ca="1" si="145"/>
        <v>0</v>
      </c>
      <c r="AV166" s="65">
        <f t="shared" ca="1" si="145"/>
        <v>0</v>
      </c>
      <c r="AW166" s="65">
        <f t="shared" ca="1" si="145"/>
        <v>0</v>
      </c>
      <c r="AX166" s="65">
        <f t="shared" ca="1" si="145"/>
        <v>0</v>
      </c>
      <c r="AY166" s="65">
        <f t="shared" ca="1" si="145"/>
        <v>0</v>
      </c>
      <c r="AZ166" s="65">
        <f t="shared" ca="1" si="145"/>
        <v>0</v>
      </c>
      <c r="BA166" s="65">
        <f t="shared" ca="1" si="145"/>
        <v>0</v>
      </c>
      <c r="BB166" s="65">
        <f t="shared" ca="1" si="145"/>
        <v>0</v>
      </c>
      <c r="BC166" s="65">
        <f t="shared" ca="1" si="145"/>
        <v>0</v>
      </c>
      <c r="BD166" s="65">
        <f t="shared" ca="1" si="145"/>
        <v>0</v>
      </c>
      <c r="BE166" s="65">
        <f t="shared" ca="1" si="145"/>
        <v>0</v>
      </c>
      <c r="BF166" s="65">
        <f t="shared" ca="1" si="145"/>
        <v>0</v>
      </c>
      <c r="BG166" s="65">
        <f t="shared" ca="1" si="145"/>
        <v>0</v>
      </c>
      <c r="BH166" s="65">
        <f t="shared" ca="1" si="145"/>
        <v>0</v>
      </c>
      <c r="BI166" s="65">
        <f t="shared" ca="1" si="145"/>
        <v>0</v>
      </c>
      <c r="BJ166" s="65">
        <f t="shared" ca="1" si="145"/>
        <v>0</v>
      </c>
      <c r="BK166" s="65">
        <f t="shared" ca="1" si="145"/>
        <v>0</v>
      </c>
      <c r="BL166" s="65">
        <f t="shared" ca="1" si="145"/>
        <v>0</v>
      </c>
      <c r="BM166" s="65">
        <f t="shared" ca="1" si="145"/>
        <v>0</v>
      </c>
      <c r="BN166" s="65">
        <f t="shared" ca="1" si="145"/>
        <v>0</v>
      </c>
      <c r="BO166" s="65">
        <f t="shared" ca="1" si="145"/>
        <v>0</v>
      </c>
      <c r="BP166" s="65">
        <f t="shared" ca="1" si="145"/>
        <v>0</v>
      </c>
      <c r="BQ166" s="65">
        <f t="shared" ca="1" si="145"/>
        <v>0</v>
      </c>
      <c r="BR166" s="65">
        <f t="shared" ca="1" si="145"/>
        <v>0</v>
      </c>
      <c r="BS166" s="65">
        <f t="shared" ca="1" si="145"/>
        <v>0</v>
      </c>
      <c r="BT166" s="65">
        <f t="shared" ca="1" si="145"/>
        <v>0</v>
      </c>
      <c r="BU166" s="65">
        <f t="shared" ca="1" si="145"/>
        <v>0</v>
      </c>
      <c r="BV166" s="65">
        <f t="shared" ca="1" si="145"/>
        <v>0</v>
      </c>
      <c r="BW166" s="65">
        <f t="shared" ca="1" si="145"/>
        <v>0</v>
      </c>
      <c r="BX166" s="65">
        <f t="shared" ca="1" si="145"/>
        <v>0</v>
      </c>
      <c r="BY166" s="65">
        <f t="shared" ca="1" si="145"/>
        <v>0</v>
      </c>
      <c r="BZ166" s="65">
        <f t="shared" ca="1" si="145"/>
        <v>0</v>
      </c>
      <c r="CA166" s="65">
        <f t="shared" ca="1" si="145"/>
        <v>0</v>
      </c>
      <c r="CB166" s="65">
        <f t="shared" ca="1" si="145"/>
        <v>0</v>
      </c>
      <c r="CC166" s="65">
        <f t="shared" ca="1" si="145"/>
        <v>0</v>
      </c>
      <c r="CD166" s="65">
        <f t="shared" ca="1" si="145"/>
        <v>0</v>
      </c>
      <c r="CE166" s="65">
        <f t="shared" ca="1" si="145"/>
        <v>0</v>
      </c>
      <c r="CF166" s="65">
        <f t="shared" ca="1" si="145"/>
        <v>0</v>
      </c>
    </row>
    <row r="167" spans="2:84" s="53" customFormat="1" ht="12" x14ac:dyDescent="0.25">
      <c r="B167" s="50">
        <f>ROW()</f>
        <v>167</v>
      </c>
      <c r="O167" s="56"/>
      <c r="P167" s="57"/>
      <c r="Q167" s="58"/>
      <c r="U167" s="62"/>
      <c r="W167" s="61"/>
      <c r="X167" s="65">
        <f t="shared" ca="1" si="131"/>
        <v>1.1904761904761904E-2</v>
      </c>
      <c r="Y167" s="65">
        <f t="shared" ca="1" si="142"/>
        <v>1.1904761904761904E-2</v>
      </c>
      <c r="Z167" s="65">
        <f t="shared" ca="1" si="142"/>
        <v>1.1904761904761904E-2</v>
      </c>
      <c r="AA167" s="65">
        <f t="shared" ca="1" si="142"/>
        <v>1.1904761904761904E-2</v>
      </c>
      <c r="AB167" s="65">
        <f t="shared" ca="1" si="142"/>
        <v>1.1904761904761904E-2</v>
      </c>
      <c r="AC167" s="65">
        <f t="shared" ca="1" si="142"/>
        <v>1.1904761904761904E-2</v>
      </c>
      <c r="AD167" s="65">
        <f t="shared" ca="1" si="142"/>
        <v>1.1904761904761904E-2</v>
      </c>
      <c r="AE167" s="65">
        <f t="shared" ca="1" si="142"/>
        <v>1.1904761904761904E-2</v>
      </c>
      <c r="AF167" s="65">
        <f t="shared" ca="1" si="142"/>
        <v>1.1904761904761904E-2</v>
      </c>
      <c r="AG167" s="65">
        <f t="shared" ca="1" si="142"/>
        <v>1.1904761904761904E-2</v>
      </c>
      <c r="AH167" s="65">
        <f t="shared" ca="1" si="142"/>
        <v>1.1904761904761904E-2</v>
      </c>
      <c r="AI167" s="65">
        <f t="shared" ca="1" si="142"/>
        <v>1.1904761904761904E-2</v>
      </c>
      <c r="AJ167" s="65">
        <f t="shared" ca="1" si="145"/>
        <v>1.1904761904761904E-2</v>
      </c>
      <c r="AK167" s="65">
        <f t="shared" ca="1" si="145"/>
        <v>1.1904761904761904E-2</v>
      </c>
      <c r="AL167" s="65">
        <f t="shared" ca="1" si="145"/>
        <v>1.1904761904761904E-2</v>
      </c>
      <c r="AM167" s="65">
        <f t="shared" ca="1" si="145"/>
        <v>1.1904761904761904E-2</v>
      </c>
      <c r="AN167" s="65">
        <f t="shared" ca="1" si="145"/>
        <v>1.1904761904761904E-2</v>
      </c>
      <c r="AO167" s="65">
        <f t="shared" ca="1" si="145"/>
        <v>1.1904761904761904E-2</v>
      </c>
      <c r="AP167" s="65">
        <f t="shared" ca="1" si="145"/>
        <v>1.1904761904761904E-2</v>
      </c>
      <c r="AQ167" s="65">
        <f t="shared" ca="1" si="145"/>
        <v>1.1904761904761904E-2</v>
      </c>
      <c r="AR167" s="65">
        <f t="shared" ca="1" si="145"/>
        <v>1.1904761904761904E-2</v>
      </c>
      <c r="AS167" s="65">
        <f t="shared" ca="1" si="145"/>
        <v>1.1904761904761904E-2</v>
      </c>
      <c r="AT167" s="65">
        <f t="shared" ca="1" si="145"/>
        <v>1.1904761904761904E-2</v>
      </c>
      <c r="AU167" s="65">
        <f t="shared" ca="1" si="145"/>
        <v>1.1904761904761904E-2</v>
      </c>
      <c r="AV167" s="65">
        <f t="shared" ca="1" si="145"/>
        <v>1.1904761904761904E-2</v>
      </c>
      <c r="AW167" s="65">
        <f t="shared" ca="1" si="145"/>
        <v>1.1904761904761904E-2</v>
      </c>
      <c r="AX167" s="65">
        <f t="shared" ca="1" si="145"/>
        <v>1.1904761904761904E-2</v>
      </c>
      <c r="AY167" s="65">
        <f t="shared" ca="1" si="145"/>
        <v>1.1904761904761904E-2</v>
      </c>
      <c r="AZ167" s="65">
        <f t="shared" ca="1" si="145"/>
        <v>1.1904761904761904E-2</v>
      </c>
      <c r="BA167" s="65">
        <f t="shared" ca="1" si="145"/>
        <v>1.1904761904761904E-2</v>
      </c>
      <c r="BB167" s="65">
        <f t="shared" ca="1" si="145"/>
        <v>1.1904761904761904E-2</v>
      </c>
      <c r="BC167" s="65">
        <f t="shared" ca="1" si="145"/>
        <v>1.1904761904761904E-2</v>
      </c>
      <c r="BD167" s="65">
        <f t="shared" ca="1" si="145"/>
        <v>1.1904761904761904E-2</v>
      </c>
      <c r="BE167" s="65">
        <f t="shared" ca="1" si="145"/>
        <v>1.1904761904761904E-2</v>
      </c>
      <c r="BF167" s="65">
        <f t="shared" ca="1" si="145"/>
        <v>1.1904761904761904E-2</v>
      </c>
      <c r="BG167" s="65">
        <f t="shared" ca="1" si="145"/>
        <v>1.1904761904761904E-2</v>
      </c>
      <c r="BH167" s="65">
        <f t="shared" ca="1" si="145"/>
        <v>1.1904761904761904E-2</v>
      </c>
      <c r="BI167" s="65">
        <f t="shared" ca="1" si="145"/>
        <v>1.1904761904761904E-2</v>
      </c>
      <c r="BJ167" s="65">
        <f t="shared" ca="1" si="145"/>
        <v>1.1904761904761904E-2</v>
      </c>
      <c r="BK167" s="65">
        <f t="shared" ca="1" si="145"/>
        <v>1.1904761904761904E-2</v>
      </c>
      <c r="BL167" s="65">
        <f t="shared" ca="1" si="145"/>
        <v>1.1904761904761904E-2</v>
      </c>
      <c r="BM167" s="65">
        <f t="shared" ca="1" si="145"/>
        <v>1.1904761904761904E-2</v>
      </c>
      <c r="BN167" s="65">
        <f t="shared" ca="1" si="145"/>
        <v>1.1904761904761904E-2</v>
      </c>
      <c r="BO167" s="65">
        <f t="shared" ca="1" si="145"/>
        <v>1.1904761904761904E-2</v>
      </c>
      <c r="BP167" s="65">
        <f t="shared" ca="1" si="145"/>
        <v>1.1904761904761904E-2</v>
      </c>
      <c r="BQ167" s="65">
        <f t="shared" ca="1" si="145"/>
        <v>1.1904761904761904E-2</v>
      </c>
      <c r="BR167" s="65">
        <f t="shared" ca="1" si="145"/>
        <v>1.1904761904761904E-2</v>
      </c>
      <c r="BS167" s="65">
        <f t="shared" ca="1" si="145"/>
        <v>1.1904761904761904E-2</v>
      </c>
      <c r="BT167" s="65">
        <f t="shared" ca="1" si="145"/>
        <v>1.1904761904761904E-2</v>
      </c>
      <c r="BU167" s="65">
        <f t="shared" ca="1" si="145"/>
        <v>1.1904761904761904E-2</v>
      </c>
      <c r="BV167" s="65">
        <f t="shared" ca="1" si="145"/>
        <v>1.1904761904761904E-2</v>
      </c>
      <c r="BW167" s="65">
        <f t="shared" ca="1" si="145"/>
        <v>1.1904761904761904E-2</v>
      </c>
      <c r="BX167" s="65">
        <f t="shared" ca="1" si="145"/>
        <v>1.1904761904761904E-2</v>
      </c>
      <c r="BY167" s="65">
        <f t="shared" ca="1" si="145"/>
        <v>1.1904761904761904E-2</v>
      </c>
      <c r="BZ167" s="65">
        <f t="shared" ca="1" si="145"/>
        <v>1.1904761904761904E-2</v>
      </c>
      <c r="CA167" s="65">
        <f t="shared" ca="1" si="145"/>
        <v>1.1904761904761904E-2</v>
      </c>
      <c r="CB167" s="65">
        <f t="shared" ca="1" si="145"/>
        <v>1.1904761904761904E-2</v>
      </c>
      <c r="CC167" s="65">
        <f t="shared" ca="1" si="145"/>
        <v>1.1904761904761904E-2</v>
      </c>
      <c r="CD167" s="65">
        <f t="shared" ca="1" si="145"/>
        <v>1.1904761904761904E-2</v>
      </c>
      <c r="CE167" s="65">
        <f t="shared" ca="1" si="145"/>
        <v>0</v>
      </c>
      <c r="CF167" s="65">
        <f t="shared" ca="1" si="145"/>
        <v>0</v>
      </c>
    </row>
    <row r="168" spans="2:84" s="53" customFormat="1" ht="12" x14ac:dyDescent="0.25">
      <c r="B168" s="50">
        <f>ROW()</f>
        <v>168</v>
      </c>
      <c r="O168" s="56"/>
      <c r="P168" s="57"/>
      <c r="Q168" s="58"/>
      <c r="U168" s="62"/>
      <c r="W168" s="61"/>
      <c r="X168" s="65">
        <f t="shared" ca="1" si="131"/>
        <v>1.1904761904761904E-2</v>
      </c>
      <c r="Y168" s="65">
        <f t="shared" ca="1" si="142"/>
        <v>1.1904761904761904E-2</v>
      </c>
      <c r="Z168" s="65">
        <f t="shared" ca="1" si="142"/>
        <v>1.1904761904761904E-2</v>
      </c>
      <c r="AA168" s="65">
        <f t="shared" ca="1" si="142"/>
        <v>1.1904761904761904E-2</v>
      </c>
      <c r="AB168" s="65">
        <f t="shared" ca="1" si="142"/>
        <v>1.1904761904761904E-2</v>
      </c>
      <c r="AC168" s="65">
        <f t="shared" ca="1" si="142"/>
        <v>1.1904761904761904E-2</v>
      </c>
      <c r="AD168" s="65">
        <f t="shared" ca="1" si="142"/>
        <v>1.1904761904761904E-2</v>
      </c>
      <c r="AE168" s="65">
        <f t="shared" ca="1" si="142"/>
        <v>1.1904761904761904E-2</v>
      </c>
      <c r="AF168" s="65">
        <f t="shared" ca="1" si="142"/>
        <v>1.1904761904761904E-2</v>
      </c>
      <c r="AG168" s="65">
        <f t="shared" ca="1" si="142"/>
        <v>1.1904761904761904E-2</v>
      </c>
      <c r="AH168" s="65">
        <f t="shared" ca="1" si="142"/>
        <v>1.1904761904761904E-2</v>
      </c>
      <c r="AI168" s="65">
        <f t="shared" ca="1" si="142"/>
        <v>1.1904761904761904E-2</v>
      </c>
      <c r="AJ168" s="65">
        <f t="shared" ca="1" si="145"/>
        <v>1.1904761904761904E-2</v>
      </c>
      <c r="AK168" s="65">
        <f t="shared" ca="1" si="145"/>
        <v>1.1904761904761904E-2</v>
      </c>
      <c r="AL168" s="65">
        <f t="shared" ca="1" si="145"/>
        <v>1.1904761904761904E-2</v>
      </c>
      <c r="AM168" s="65">
        <f t="shared" ca="1" si="145"/>
        <v>1.1904761904761904E-2</v>
      </c>
      <c r="AN168" s="65">
        <f t="shared" ca="1" si="145"/>
        <v>1.1904761904761904E-2</v>
      </c>
      <c r="AO168" s="65">
        <f t="shared" ca="1" si="145"/>
        <v>1.1904761904761904E-2</v>
      </c>
      <c r="AP168" s="65">
        <f t="shared" ca="1" si="145"/>
        <v>1.1904761904761904E-2</v>
      </c>
      <c r="AQ168" s="65">
        <f t="shared" ca="1" si="145"/>
        <v>1.1904761904761904E-2</v>
      </c>
      <c r="AR168" s="65">
        <f t="shared" ca="1" si="145"/>
        <v>1.1904761904761904E-2</v>
      </c>
      <c r="AS168" s="65">
        <f t="shared" ca="1" si="145"/>
        <v>1.1904761904761904E-2</v>
      </c>
      <c r="AT168" s="65">
        <f t="shared" ca="1" si="145"/>
        <v>1.1904761904761904E-2</v>
      </c>
      <c r="AU168" s="65">
        <f t="shared" ca="1" si="145"/>
        <v>1.1904761904761904E-2</v>
      </c>
      <c r="AV168" s="65">
        <f t="shared" ca="1" si="145"/>
        <v>1.1904761904761904E-2</v>
      </c>
      <c r="AW168" s="65">
        <f t="shared" ca="1" si="145"/>
        <v>1.1904761904761904E-2</v>
      </c>
      <c r="AX168" s="65">
        <f t="shared" ca="1" si="145"/>
        <v>1.1904761904761904E-2</v>
      </c>
      <c r="AY168" s="65">
        <f t="shared" ca="1" si="145"/>
        <v>1.1904761904761904E-2</v>
      </c>
      <c r="AZ168" s="65">
        <f t="shared" ca="1" si="145"/>
        <v>1.1904761904761904E-2</v>
      </c>
      <c r="BA168" s="65">
        <f t="shared" ca="1" si="145"/>
        <v>1.1904761904761904E-2</v>
      </c>
      <c r="BB168" s="65">
        <f t="shared" ca="1" si="145"/>
        <v>1.1904761904761904E-2</v>
      </c>
      <c r="BC168" s="65">
        <f t="shared" ca="1" si="145"/>
        <v>1.1904761904761904E-2</v>
      </c>
      <c r="BD168" s="65">
        <f t="shared" ca="1" si="145"/>
        <v>1.1904761904761904E-2</v>
      </c>
      <c r="BE168" s="65">
        <f t="shared" ca="1" si="145"/>
        <v>1.1904761904761904E-2</v>
      </c>
      <c r="BF168" s="65">
        <f t="shared" ca="1" si="145"/>
        <v>1.1904761904761904E-2</v>
      </c>
      <c r="BG168" s="65">
        <f t="shared" ca="1" si="145"/>
        <v>1.1904761904761904E-2</v>
      </c>
      <c r="BH168" s="65">
        <f t="shared" ca="1" si="145"/>
        <v>1.1904761904761904E-2</v>
      </c>
      <c r="BI168" s="65">
        <f t="shared" ca="1" si="145"/>
        <v>1.1904761904761904E-2</v>
      </c>
      <c r="BJ168" s="65">
        <f t="shared" ca="1" si="145"/>
        <v>1.1904761904761904E-2</v>
      </c>
      <c r="BK168" s="65">
        <f t="shared" ca="1" si="145"/>
        <v>1.1904761904761904E-2</v>
      </c>
      <c r="BL168" s="65">
        <f t="shared" ca="1" si="145"/>
        <v>1.1904761904761904E-2</v>
      </c>
      <c r="BM168" s="65">
        <f t="shared" ca="1" si="145"/>
        <v>1.1904761904761904E-2</v>
      </c>
      <c r="BN168" s="65">
        <f t="shared" ref="AJ168:CF173" ca="1" si="146">SUMIFS(INDIRECT("Prcsses!"&amp;ADDRESS($B168,$X$2)&amp;":"&amp;ADDRESS($B168,$X$2-1+$P$8)),INDIRECT("Prcsses!"&amp;ADDRESS($B$8,$X$2)&amp;":"&amp;ADDRESS($B$8,$X$2-1+$P$8)),BN$8)</f>
        <v>1.1904761904761904E-2</v>
      </c>
      <c r="BO168" s="65">
        <f t="shared" ca="1" si="146"/>
        <v>1.1904761904761904E-2</v>
      </c>
      <c r="BP168" s="65">
        <f t="shared" ca="1" si="146"/>
        <v>1.1904761904761904E-2</v>
      </c>
      <c r="BQ168" s="65">
        <f t="shared" ca="1" si="146"/>
        <v>1.1904761904761904E-2</v>
      </c>
      <c r="BR168" s="65">
        <f t="shared" ca="1" si="146"/>
        <v>1.1904761904761904E-2</v>
      </c>
      <c r="BS168" s="65">
        <f t="shared" ca="1" si="146"/>
        <v>1.1904761904761904E-2</v>
      </c>
      <c r="BT168" s="65">
        <f t="shared" ca="1" si="146"/>
        <v>1.1904761904761904E-2</v>
      </c>
      <c r="BU168" s="65">
        <f t="shared" ca="1" si="146"/>
        <v>1.1904761904761904E-2</v>
      </c>
      <c r="BV168" s="65">
        <f t="shared" ca="1" si="146"/>
        <v>1.1904761904761904E-2</v>
      </c>
      <c r="BW168" s="65">
        <f t="shared" ca="1" si="146"/>
        <v>1.1904761904761904E-2</v>
      </c>
      <c r="BX168" s="65">
        <f t="shared" ca="1" si="146"/>
        <v>1.1904761904761904E-2</v>
      </c>
      <c r="BY168" s="65">
        <f t="shared" ca="1" si="146"/>
        <v>1.1904761904761904E-2</v>
      </c>
      <c r="BZ168" s="65">
        <f t="shared" ca="1" si="146"/>
        <v>1.1904761904761904E-2</v>
      </c>
      <c r="CA168" s="65">
        <f t="shared" ca="1" si="146"/>
        <v>1.1904761904761904E-2</v>
      </c>
      <c r="CB168" s="65">
        <f t="shared" ca="1" si="146"/>
        <v>1.1904761904761904E-2</v>
      </c>
      <c r="CC168" s="65">
        <f t="shared" ca="1" si="146"/>
        <v>1.1904761904761904E-2</v>
      </c>
      <c r="CD168" s="65">
        <f t="shared" ca="1" si="146"/>
        <v>1.1904761904761904E-2</v>
      </c>
      <c r="CE168" s="65">
        <f t="shared" ca="1" si="146"/>
        <v>0</v>
      </c>
      <c r="CF168" s="65">
        <f t="shared" ca="1" si="146"/>
        <v>0</v>
      </c>
    </row>
    <row r="169" spans="2:84" s="53" customFormat="1" ht="12" x14ac:dyDescent="0.25">
      <c r="B169" s="50">
        <f>ROW()</f>
        <v>169</v>
      </c>
      <c r="O169" s="56"/>
      <c r="P169" s="57"/>
      <c r="Q169" s="58"/>
      <c r="U169" s="62"/>
      <c r="W169" s="61"/>
      <c r="X169" s="65">
        <f t="shared" ca="1" si="131"/>
        <v>1.1904761904761904E-2</v>
      </c>
      <c r="Y169" s="65">
        <f t="shared" ca="1" si="142"/>
        <v>1.1904761904761904E-2</v>
      </c>
      <c r="Z169" s="65">
        <f t="shared" ca="1" si="142"/>
        <v>1.1904761904761904E-2</v>
      </c>
      <c r="AA169" s="65">
        <f t="shared" ca="1" si="142"/>
        <v>1.1904761904761904E-2</v>
      </c>
      <c r="AB169" s="65">
        <f t="shared" ca="1" si="142"/>
        <v>1.1904761904761904E-2</v>
      </c>
      <c r="AC169" s="65">
        <f t="shared" ca="1" si="142"/>
        <v>1.1904761904761904E-2</v>
      </c>
      <c r="AD169" s="65">
        <f t="shared" ca="1" si="142"/>
        <v>1.1904761904761904E-2</v>
      </c>
      <c r="AE169" s="65">
        <f t="shared" ca="1" si="142"/>
        <v>1.1904761904761904E-2</v>
      </c>
      <c r="AF169" s="65">
        <f t="shared" ca="1" si="142"/>
        <v>1.1904761904761904E-2</v>
      </c>
      <c r="AG169" s="65">
        <f t="shared" ca="1" si="142"/>
        <v>1.1904761904761904E-2</v>
      </c>
      <c r="AH169" s="65">
        <f t="shared" ca="1" si="142"/>
        <v>1.1904761904761904E-2</v>
      </c>
      <c r="AI169" s="65">
        <f t="shared" ca="1" si="142"/>
        <v>1.1904761904761904E-2</v>
      </c>
      <c r="AJ169" s="65">
        <f t="shared" ca="1" si="146"/>
        <v>1.1904761904761904E-2</v>
      </c>
      <c r="AK169" s="65">
        <f t="shared" ca="1" si="146"/>
        <v>1.1904761904761904E-2</v>
      </c>
      <c r="AL169" s="65">
        <f t="shared" ca="1" si="146"/>
        <v>1.1904761904761904E-2</v>
      </c>
      <c r="AM169" s="65">
        <f t="shared" ca="1" si="146"/>
        <v>1.1904761904761904E-2</v>
      </c>
      <c r="AN169" s="65">
        <f t="shared" ca="1" si="146"/>
        <v>1.1904761904761904E-2</v>
      </c>
      <c r="AO169" s="65">
        <f t="shared" ca="1" si="146"/>
        <v>1.1904761904761904E-2</v>
      </c>
      <c r="AP169" s="65">
        <f t="shared" ca="1" si="146"/>
        <v>1.1904761904761904E-2</v>
      </c>
      <c r="AQ169" s="65">
        <f t="shared" ca="1" si="146"/>
        <v>1.1904761904761904E-2</v>
      </c>
      <c r="AR169" s="65">
        <f t="shared" ca="1" si="146"/>
        <v>1.1904761904761904E-2</v>
      </c>
      <c r="AS169" s="65">
        <f t="shared" ca="1" si="146"/>
        <v>1.1904761904761904E-2</v>
      </c>
      <c r="AT169" s="65">
        <f t="shared" ca="1" si="146"/>
        <v>1.1904761904761904E-2</v>
      </c>
      <c r="AU169" s="65">
        <f t="shared" ca="1" si="146"/>
        <v>1.1904761904761904E-2</v>
      </c>
      <c r="AV169" s="65">
        <f t="shared" ca="1" si="146"/>
        <v>1.1904761904761904E-2</v>
      </c>
      <c r="AW169" s="65">
        <f t="shared" ca="1" si="146"/>
        <v>1.1904761904761904E-2</v>
      </c>
      <c r="AX169" s="65">
        <f t="shared" ca="1" si="146"/>
        <v>1.1904761904761904E-2</v>
      </c>
      <c r="AY169" s="65">
        <f t="shared" ca="1" si="146"/>
        <v>1.1904761904761904E-2</v>
      </c>
      <c r="AZ169" s="65">
        <f t="shared" ca="1" si="146"/>
        <v>1.1904761904761904E-2</v>
      </c>
      <c r="BA169" s="65">
        <f t="shared" ca="1" si="146"/>
        <v>1.1904761904761904E-2</v>
      </c>
      <c r="BB169" s="65">
        <f t="shared" ca="1" si="146"/>
        <v>1.1904761904761904E-2</v>
      </c>
      <c r="BC169" s="65">
        <f t="shared" ca="1" si="146"/>
        <v>1.1904761904761904E-2</v>
      </c>
      <c r="BD169" s="65">
        <f t="shared" ca="1" si="146"/>
        <v>1.1904761904761904E-2</v>
      </c>
      <c r="BE169" s="65">
        <f t="shared" ca="1" si="146"/>
        <v>1.1904761904761904E-2</v>
      </c>
      <c r="BF169" s="65">
        <f t="shared" ca="1" si="146"/>
        <v>1.1904761904761904E-2</v>
      </c>
      <c r="BG169" s="65">
        <f t="shared" ca="1" si="146"/>
        <v>1.1904761904761904E-2</v>
      </c>
      <c r="BH169" s="65">
        <f t="shared" ca="1" si="146"/>
        <v>1.1904761904761904E-2</v>
      </c>
      <c r="BI169" s="65">
        <f t="shared" ca="1" si="146"/>
        <v>1.1904761904761904E-2</v>
      </c>
      <c r="BJ169" s="65">
        <f t="shared" ca="1" si="146"/>
        <v>1.1904761904761904E-2</v>
      </c>
      <c r="BK169" s="65">
        <f t="shared" ca="1" si="146"/>
        <v>1.1904761904761904E-2</v>
      </c>
      <c r="BL169" s="65">
        <f t="shared" ca="1" si="146"/>
        <v>1.1904761904761904E-2</v>
      </c>
      <c r="BM169" s="65">
        <f t="shared" ca="1" si="146"/>
        <v>1.1904761904761904E-2</v>
      </c>
      <c r="BN169" s="65">
        <f t="shared" ca="1" si="146"/>
        <v>1.1904761904761904E-2</v>
      </c>
      <c r="BO169" s="65">
        <f t="shared" ca="1" si="146"/>
        <v>1.1904761904761904E-2</v>
      </c>
      <c r="BP169" s="65">
        <f t="shared" ca="1" si="146"/>
        <v>1.1904761904761904E-2</v>
      </c>
      <c r="BQ169" s="65">
        <f t="shared" ca="1" si="146"/>
        <v>1.1904761904761904E-2</v>
      </c>
      <c r="BR169" s="65">
        <f t="shared" ca="1" si="146"/>
        <v>1.1904761904761904E-2</v>
      </c>
      <c r="BS169" s="65">
        <f t="shared" ca="1" si="146"/>
        <v>1.1904761904761904E-2</v>
      </c>
      <c r="BT169" s="65">
        <f t="shared" ca="1" si="146"/>
        <v>1.1904761904761904E-2</v>
      </c>
      <c r="BU169" s="65">
        <f t="shared" ca="1" si="146"/>
        <v>1.1904761904761904E-2</v>
      </c>
      <c r="BV169" s="65">
        <f t="shared" ca="1" si="146"/>
        <v>1.1904761904761904E-2</v>
      </c>
      <c r="BW169" s="65">
        <f t="shared" ca="1" si="146"/>
        <v>1.1904761904761904E-2</v>
      </c>
      <c r="BX169" s="65">
        <f t="shared" ca="1" si="146"/>
        <v>1.1904761904761904E-2</v>
      </c>
      <c r="BY169" s="65">
        <f t="shared" ca="1" si="146"/>
        <v>1.1904761904761904E-2</v>
      </c>
      <c r="BZ169" s="65">
        <f t="shared" ca="1" si="146"/>
        <v>1.1904761904761904E-2</v>
      </c>
      <c r="CA169" s="65">
        <f t="shared" ca="1" si="146"/>
        <v>1.1904761904761904E-2</v>
      </c>
      <c r="CB169" s="65">
        <f t="shared" ca="1" si="146"/>
        <v>1.1904761904761904E-2</v>
      </c>
      <c r="CC169" s="65">
        <f t="shared" ca="1" si="146"/>
        <v>1.1904761904761904E-2</v>
      </c>
      <c r="CD169" s="65">
        <f t="shared" ca="1" si="146"/>
        <v>1.1904761904761904E-2</v>
      </c>
      <c r="CE169" s="65">
        <f t="shared" ca="1" si="146"/>
        <v>0</v>
      </c>
      <c r="CF169" s="65">
        <f t="shared" ca="1" si="146"/>
        <v>0</v>
      </c>
    </row>
    <row r="170" spans="2:84" s="53" customFormat="1" ht="12" x14ac:dyDescent="0.25">
      <c r="B170" s="50">
        <f>ROW()</f>
        <v>170</v>
      </c>
      <c r="O170" s="56"/>
      <c r="P170" s="57"/>
      <c r="Q170" s="58"/>
      <c r="U170" s="62"/>
      <c r="W170" s="61"/>
      <c r="X170" s="65">
        <f t="shared" ca="1" si="131"/>
        <v>1.1904761904761904E-2</v>
      </c>
      <c r="Y170" s="65">
        <f t="shared" ca="1" si="142"/>
        <v>1.1904761904761904E-2</v>
      </c>
      <c r="Z170" s="65">
        <f t="shared" ca="1" si="142"/>
        <v>1.1904761904761904E-2</v>
      </c>
      <c r="AA170" s="65">
        <f t="shared" ca="1" si="142"/>
        <v>1.1904761904761904E-2</v>
      </c>
      <c r="AB170" s="65">
        <f t="shared" ca="1" si="142"/>
        <v>1.1904761904761904E-2</v>
      </c>
      <c r="AC170" s="65">
        <f t="shared" ca="1" si="142"/>
        <v>1.1904761904761904E-2</v>
      </c>
      <c r="AD170" s="65">
        <f t="shared" ca="1" si="142"/>
        <v>1.1904761904761904E-2</v>
      </c>
      <c r="AE170" s="65">
        <f t="shared" ca="1" si="142"/>
        <v>1.1904761904761904E-2</v>
      </c>
      <c r="AF170" s="65">
        <f t="shared" ca="1" si="142"/>
        <v>1.1904761904761904E-2</v>
      </c>
      <c r="AG170" s="65">
        <f t="shared" ca="1" si="142"/>
        <v>1.1904761904761904E-2</v>
      </c>
      <c r="AH170" s="65">
        <f t="shared" ca="1" si="142"/>
        <v>1.1904761904761904E-2</v>
      </c>
      <c r="AI170" s="65">
        <f t="shared" ca="1" si="142"/>
        <v>1.1904761904761904E-2</v>
      </c>
      <c r="AJ170" s="65">
        <f t="shared" ca="1" si="146"/>
        <v>1.1904761904761904E-2</v>
      </c>
      <c r="AK170" s="65">
        <f t="shared" ca="1" si="146"/>
        <v>1.1904761904761904E-2</v>
      </c>
      <c r="AL170" s="65">
        <f t="shared" ca="1" si="146"/>
        <v>1.1904761904761904E-2</v>
      </c>
      <c r="AM170" s="65">
        <f t="shared" ca="1" si="146"/>
        <v>1.1904761904761904E-2</v>
      </c>
      <c r="AN170" s="65">
        <f t="shared" ca="1" si="146"/>
        <v>1.1904761904761904E-2</v>
      </c>
      <c r="AO170" s="65">
        <f t="shared" ca="1" si="146"/>
        <v>1.1904761904761904E-2</v>
      </c>
      <c r="AP170" s="65">
        <f t="shared" ca="1" si="146"/>
        <v>1.1904761904761904E-2</v>
      </c>
      <c r="AQ170" s="65">
        <f t="shared" ca="1" si="146"/>
        <v>1.1904761904761904E-2</v>
      </c>
      <c r="AR170" s="65">
        <f t="shared" ca="1" si="146"/>
        <v>1.1904761904761904E-2</v>
      </c>
      <c r="AS170" s="65">
        <f t="shared" ca="1" si="146"/>
        <v>1.1904761904761904E-2</v>
      </c>
      <c r="AT170" s="65">
        <f t="shared" ca="1" si="146"/>
        <v>1.1904761904761904E-2</v>
      </c>
      <c r="AU170" s="65">
        <f t="shared" ca="1" si="146"/>
        <v>1.1904761904761904E-2</v>
      </c>
      <c r="AV170" s="65">
        <f t="shared" ca="1" si="146"/>
        <v>1.1904761904761904E-2</v>
      </c>
      <c r="AW170" s="65">
        <f t="shared" ca="1" si="146"/>
        <v>1.1904761904761904E-2</v>
      </c>
      <c r="AX170" s="65">
        <f t="shared" ca="1" si="146"/>
        <v>1.1904761904761904E-2</v>
      </c>
      <c r="AY170" s="65">
        <f t="shared" ca="1" si="146"/>
        <v>1.1904761904761904E-2</v>
      </c>
      <c r="AZ170" s="65">
        <f t="shared" ca="1" si="146"/>
        <v>1.1904761904761904E-2</v>
      </c>
      <c r="BA170" s="65">
        <f t="shared" ca="1" si="146"/>
        <v>1.1904761904761904E-2</v>
      </c>
      <c r="BB170" s="65">
        <f t="shared" ca="1" si="146"/>
        <v>1.1904761904761904E-2</v>
      </c>
      <c r="BC170" s="65">
        <f t="shared" ca="1" si="146"/>
        <v>1.1904761904761904E-2</v>
      </c>
      <c r="BD170" s="65">
        <f t="shared" ca="1" si="146"/>
        <v>1.1904761904761904E-2</v>
      </c>
      <c r="BE170" s="65">
        <f t="shared" ca="1" si="146"/>
        <v>1.1904761904761904E-2</v>
      </c>
      <c r="BF170" s="65">
        <f t="shared" ca="1" si="146"/>
        <v>1.1904761904761904E-2</v>
      </c>
      <c r="BG170" s="65">
        <f t="shared" ca="1" si="146"/>
        <v>1.1904761904761904E-2</v>
      </c>
      <c r="BH170" s="65">
        <f t="shared" ca="1" si="146"/>
        <v>1.1904761904761904E-2</v>
      </c>
      <c r="BI170" s="65">
        <f t="shared" ca="1" si="146"/>
        <v>1.1904761904761904E-2</v>
      </c>
      <c r="BJ170" s="65">
        <f t="shared" ca="1" si="146"/>
        <v>1.1904761904761904E-2</v>
      </c>
      <c r="BK170" s="65">
        <f t="shared" ca="1" si="146"/>
        <v>1.1904761904761904E-2</v>
      </c>
      <c r="BL170" s="65">
        <f t="shared" ca="1" si="146"/>
        <v>1.1904761904761904E-2</v>
      </c>
      <c r="BM170" s="65">
        <f t="shared" ca="1" si="146"/>
        <v>1.1904761904761904E-2</v>
      </c>
      <c r="BN170" s="65">
        <f t="shared" ca="1" si="146"/>
        <v>1.1904761904761904E-2</v>
      </c>
      <c r="BO170" s="65">
        <f t="shared" ca="1" si="146"/>
        <v>1.1904761904761904E-2</v>
      </c>
      <c r="BP170" s="65">
        <f t="shared" ca="1" si="146"/>
        <v>1.1904761904761904E-2</v>
      </c>
      <c r="BQ170" s="65">
        <f t="shared" ca="1" si="146"/>
        <v>1.1904761904761904E-2</v>
      </c>
      <c r="BR170" s="65">
        <f t="shared" ca="1" si="146"/>
        <v>1.1904761904761904E-2</v>
      </c>
      <c r="BS170" s="65">
        <f t="shared" ca="1" si="146"/>
        <v>1.1904761904761904E-2</v>
      </c>
      <c r="BT170" s="65">
        <f t="shared" ca="1" si="146"/>
        <v>1.1904761904761904E-2</v>
      </c>
      <c r="BU170" s="65">
        <f t="shared" ca="1" si="146"/>
        <v>1.1904761904761904E-2</v>
      </c>
      <c r="BV170" s="65">
        <f t="shared" ca="1" si="146"/>
        <v>1.1904761904761904E-2</v>
      </c>
      <c r="BW170" s="65">
        <f t="shared" ca="1" si="146"/>
        <v>1.1904761904761904E-2</v>
      </c>
      <c r="BX170" s="65">
        <f t="shared" ca="1" si="146"/>
        <v>1.1904761904761904E-2</v>
      </c>
      <c r="BY170" s="65">
        <f t="shared" ca="1" si="146"/>
        <v>1.1904761904761904E-2</v>
      </c>
      <c r="BZ170" s="65">
        <f t="shared" ca="1" si="146"/>
        <v>1.1904761904761904E-2</v>
      </c>
      <c r="CA170" s="65">
        <f t="shared" ca="1" si="146"/>
        <v>1.1904761904761904E-2</v>
      </c>
      <c r="CB170" s="65">
        <f t="shared" ca="1" si="146"/>
        <v>1.1904761904761904E-2</v>
      </c>
      <c r="CC170" s="65">
        <f t="shared" ca="1" si="146"/>
        <v>1.1904761904761904E-2</v>
      </c>
      <c r="CD170" s="65">
        <f t="shared" ca="1" si="146"/>
        <v>1.1904761904761904E-2</v>
      </c>
      <c r="CE170" s="65">
        <f t="shared" ca="1" si="146"/>
        <v>0</v>
      </c>
      <c r="CF170" s="65">
        <f t="shared" ca="1" si="146"/>
        <v>0</v>
      </c>
    </row>
    <row r="171" spans="2:84" s="53" customFormat="1" ht="12" x14ac:dyDescent="0.25">
      <c r="B171" s="50">
        <f>ROW()</f>
        <v>171</v>
      </c>
      <c r="O171" s="56"/>
      <c r="P171" s="57"/>
      <c r="Q171" s="58"/>
      <c r="U171" s="62"/>
      <c r="W171" s="61"/>
      <c r="X171" s="65">
        <f t="shared" ca="1" si="131"/>
        <v>1.1904761904761904E-2</v>
      </c>
      <c r="Y171" s="65">
        <f t="shared" ca="1" si="142"/>
        <v>1.1904761904761904E-2</v>
      </c>
      <c r="Z171" s="65">
        <f t="shared" ca="1" si="142"/>
        <v>1.1904761904761904E-2</v>
      </c>
      <c r="AA171" s="65">
        <f t="shared" ca="1" si="142"/>
        <v>1.1904761904761904E-2</v>
      </c>
      <c r="AB171" s="65">
        <f t="shared" ca="1" si="142"/>
        <v>1.1904761904761904E-2</v>
      </c>
      <c r="AC171" s="65">
        <f t="shared" ca="1" si="142"/>
        <v>1.1904761904761904E-2</v>
      </c>
      <c r="AD171" s="65">
        <f t="shared" ca="1" si="142"/>
        <v>1.1904761904761904E-2</v>
      </c>
      <c r="AE171" s="65">
        <f t="shared" ca="1" si="142"/>
        <v>1.1904761904761904E-2</v>
      </c>
      <c r="AF171" s="65">
        <f t="shared" ca="1" si="142"/>
        <v>1.1904761904761904E-2</v>
      </c>
      <c r="AG171" s="65">
        <f t="shared" ca="1" si="142"/>
        <v>1.1904761904761904E-2</v>
      </c>
      <c r="AH171" s="65">
        <f t="shared" ca="1" si="142"/>
        <v>1.1904761904761904E-2</v>
      </c>
      <c r="AI171" s="65">
        <f t="shared" ca="1" si="142"/>
        <v>1.1904761904761904E-2</v>
      </c>
      <c r="AJ171" s="65">
        <f t="shared" ca="1" si="146"/>
        <v>1.1904761904761904E-2</v>
      </c>
      <c r="AK171" s="65">
        <f t="shared" ca="1" si="146"/>
        <v>1.1904761904761904E-2</v>
      </c>
      <c r="AL171" s="65">
        <f t="shared" ca="1" si="146"/>
        <v>1.1904761904761904E-2</v>
      </c>
      <c r="AM171" s="65">
        <f t="shared" ca="1" si="146"/>
        <v>1.1904761904761904E-2</v>
      </c>
      <c r="AN171" s="65">
        <f t="shared" ca="1" si="146"/>
        <v>1.1904761904761904E-2</v>
      </c>
      <c r="AO171" s="65">
        <f t="shared" ca="1" si="146"/>
        <v>1.1904761904761904E-2</v>
      </c>
      <c r="AP171" s="65">
        <f t="shared" ca="1" si="146"/>
        <v>1.1904761904761904E-2</v>
      </c>
      <c r="AQ171" s="65">
        <f t="shared" ca="1" si="146"/>
        <v>1.1904761904761904E-2</v>
      </c>
      <c r="AR171" s="65">
        <f t="shared" ca="1" si="146"/>
        <v>1.1904761904761904E-2</v>
      </c>
      <c r="AS171" s="65">
        <f t="shared" ca="1" si="146"/>
        <v>1.1904761904761904E-2</v>
      </c>
      <c r="AT171" s="65">
        <f t="shared" ca="1" si="146"/>
        <v>1.1904761904761904E-2</v>
      </c>
      <c r="AU171" s="65">
        <f t="shared" ca="1" si="146"/>
        <v>1.1904761904761904E-2</v>
      </c>
      <c r="AV171" s="65">
        <f t="shared" ca="1" si="146"/>
        <v>1.1904761904761904E-2</v>
      </c>
      <c r="AW171" s="65">
        <f t="shared" ca="1" si="146"/>
        <v>1.1904761904761904E-2</v>
      </c>
      <c r="AX171" s="65">
        <f t="shared" ca="1" si="146"/>
        <v>1.1904761904761904E-2</v>
      </c>
      <c r="AY171" s="65">
        <f t="shared" ca="1" si="146"/>
        <v>1.1904761904761904E-2</v>
      </c>
      <c r="AZ171" s="65">
        <f t="shared" ca="1" si="146"/>
        <v>1.1904761904761904E-2</v>
      </c>
      <c r="BA171" s="65">
        <f t="shared" ca="1" si="146"/>
        <v>1.1904761904761904E-2</v>
      </c>
      <c r="BB171" s="65">
        <f t="shared" ca="1" si="146"/>
        <v>1.1904761904761904E-2</v>
      </c>
      <c r="BC171" s="65">
        <f t="shared" ca="1" si="146"/>
        <v>1.1904761904761904E-2</v>
      </c>
      <c r="BD171" s="65">
        <f t="shared" ca="1" si="146"/>
        <v>1.1904761904761904E-2</v>
      </c>
      <c r="BE171" s="65">
        <f t="shared" ca="1" si="146"/>
        <v>1.1904761904761904E-2</v>
      </c>
      <c r="BF171" s="65">
        <f t="shared" ca="1" si="146"/>
        <v>1.1904761904761904E-2</v>
      </c>
      <c r="BG171" s="65">
        <f t="shared" ca="1" si="146"/>
        <v>1.1904761904761904E-2</v>
      </c>
      <c r="BH171" s="65">
        <f t="shared" ca="1" si="146"/>
        <v>1.1904761904761904E-2</v>
      </c>
      <c r="BI171" s="65">
        <f t="shared" ca="1" si="146"/>
        <v>1.1904761904761904E-2</v>
      </c>
      <c r="BJ171" s="65">
        <f t="shared" ca="1" si="146"/>
        <v>1.1904761904761904E-2</v>
      </c>
      <c r="BK171" s="65">
        <f t="shared" ca="1" si="146"/>
        <v>1.1904761904761904E-2</v>
      </c>
      <c r="BL171" s="65">
        <f t="shared" ca="1" si="146"/>
        <v>1.1904761904761904E-2</v>
      </c>
      <c r="BM171" s="65">
        <f t="shared" ca="1" si="146"/>
        <v>1.1904761904761904E-2</v>
      </c>
      <c r="BN171" s="65">
        <f t="shared" ca="1" si="146"/>
        <v>1.1904761904761904E-2</v>
      </c>
      <c r="BO171" s="65">
        <f t="shared" ca="1" si="146"/>
        <v>1.1904761904761904E-2</v>
      </c>
      <c r="BP171" s="65">
        <f t="shared" ca="1" si="146"/>
        <v>1.1904761904761904E-2</v>
      </c>
      <c r="BQ171" s="65">
        <f t="shared" ca="1" si="146"/>
        <v>1.1904761904761904E-2</v>
      </c>
      <c r="BR171" s="65">
        <f t="shared" ca="1" si="146"/>
        <v>1.1904761904761904E-2</v>
      </c>
      <c r="BS171" s="65">
        <f t="shared" ca="1" si="146"/>
        <v>1.1904761904761904E-2</v>
      </c>
      <c r="BT171" s="65">
        <f t="shared" ca="1" si="146"/>
        <v>1.1904761904761904E-2</v>
      </c>
      <c r="BU171" s="65">
        <f t="shared" ca="1" si="146"/>
        <v>1.1904761904761904E-2</v>
      </c>
      <c r="BV171" s="65">
        <f t="shared" ca="1" si="146"/>
        <v>1.1904761904761904E-2</v>
      </c>
      <c r="BW171" s="65">
        <f t="shared" ca="1" si="146"/>
        <v>1.1904761904761904E-2</v>
      </c>
      <c r="BX171" s="65">
        <f t="shared" ca="1" si="146"/>
        <v>1.1904761904761904E-2</v>
      </c>
      <c r="BY171" s="65">
        <f t="shared" ca="1" si="146"/>
        <v>1.1904761904761904E-2</v>
      </c>
      <c r="BZ171" s="65">
        <f t="shared" ca="1" si="146"/>
        <v>1.1904761904761904E-2</v>
      </c>
      <c r="CA171" s="65">
        <f t="shared" ca="1" si="146"/>
        <v>1.1904761904761904E-2</v>
      </c>
      <c r="CB171" s="65">
        <f t="shared" ca="1" si="146"/>
        <v>1.1904761904761904E-2</v>
      </c>
      <c r="CC171" s="65">
        <f t="shared" ca="1" si="146"/>
        <v>1.1904761904761904E-2</v>
      </c>
      <c r="CD171" s="65">
        <f t="shared" ca="1" si="146"/>
        <v>1.1904761904761904E-2</v>
      </c>
      <c r="CE171" s="65">
        <f t="shared" ca="1" si="146"/>
        <v>0</v>
      </c>
      <c r="CF171" s="65">
        <f t="shared" ca="1" si="146"/>
        <v>0</v>
      </c>
    </row>
    <row r="172" spans="2:84" s="53" customFormat="1" ht="12" x14ac:dyDescent="0.25">
      <c r="B172" s="50">
        <f>ROW()</f>
        <v>172</v>
      </c>
      <c r="O172" s="56"/>
      <c r="P172" s="57"/>
      <c r="Q172" s="58"/>
      <c r="U172" s="62"/>
      <c r="W172" s="61"/>
      <c r="X172" s="65">
        <f t="shared" ca="1" si="131"/>
        <v>0</v>
      </c>
      <c r="Y172" s="65">
        <f t="shared" ca="1" si="142"/>
        <v>0</v>
      </c>
      <c r="Z172" s="65">
        <f t="shared" ca="1" si="142"/>
        <v>0</v>
      </c>
      <c r="AA172" s="65">
        <f t="shared" ca="1" si="142"/>
        <v>0</v>
      </c>
      <c r="AB172" s="65">
        <f t="shared" ca="1" si="142"/>
        <v>0</v>
      </c>
      <c r="AC172" s="65">
        <f t="shared" ca="1" si="142"/>
        <v>0</v>
      </c>
      <c r="AD172" s="65">
        <f t="shared" ca="1" si="142"/>
        <v>0</v>
      </c>
      <c r="AE172" s="65">
        <f t="shared" ca="1" si="142"/>
        <v>0</v>
      </c>
      <c r="AF172" s="65">
        <f t="shared" ca="1" si="142"/>
        <v>0</v>
      </c>
      <c r="AG172" s="65">
        <f t="shared" ca="1" si="142"/>
        <v>0</v>
      </c>
      <c r="AH172" s="65">
        <f t="shared" ca="1" si="142"/>
        <v>0</v>
      </c>
      <c r="AI172" s="65">
        <f t="shared" ca="1" si="142"/>
        <v>0</v>
      </c>
      <c r="AJ172" s="65">
        <f t="shared" ca="1" si="146"/>
        <v>0</v>
      </c>
      <c r="AK172" s="65">
        <f t="shared" ca="1" si="146"/>
        <v>0</v>
      </c>
      <c r="AL172" s="65">
        <f t="shared" ca="1" si="146"/>
        <v>0</v>
      </c>
      <c r="AM172" s="65">
        <f t="shared" ca="1" si="146"/>
        <v>0</v>
      </c>
      <c r="AN172" s="65">
        <f t="shared" ca="1" si="146"/>
        <v>0</v>
      </c>
      <c r="AO172" s="65">
        <f t="shared" ca="1" si="146"/>
        <v>0</v>
      </c>
      <c r="AP172" s="65">
        <f t="shared" ca="1" si="146"/>
        <v>0</v>
      </c>
      <c r="AQ172" s="65">
        <f t="shared" ca="1" si="146"/>
        <v>0</v>
      </c>
      <c r="AR172" s="65">
        <f t="shared" ca="1" si="146"/>
        <v>0</v>
      </c>
      <c r="AS172" s="65">
        <f t="shared" ca="1" si="146"/>
        <v>0</v>
      </c>
      <c r="AT172" s="65">
        <f t="shared" ca="1" si="146"/>
        <v>0</v>
      </c>
      <c r="AU172" s="65">
        <f t="shared" ca="1" si="146"/>
        <v>0</v>
      </c>
      <c r="AV172" s="65">
        <f t="shared" ca="1" si="146"/>
        <v>0</v>
      </c>
      <c r="AW172" s="65">
        <f t="shared" ca="1" si="146"/>
        <v>0</v>
      </c>
      <c r="AX172" s="65">
        <f t="shared" ca="1" si="146"/>
        <v>0</v>
      </c>
      <c r="AY172" s="65">
        <f t="shared" ca="1" si="146"/>
        <v>0</v>
      </c>
      <c r="AZ172" s="65">
        <f t="shared" ca="1" si="146"/>
        <v>0</v>
      </c>
      <c r="BA172" s="65">
        <f t="shared" ca="1" si="146"/>
        <v>0</v>
      </c>
      <c r="BB172" s="65">
        <f t="shared" ca="1" si="146"/>
        <v>0</v>
      </c>
      <c r="BC172" s="65">
        <f t="shared" ca="1" si="146"/>
        <v>0</v>
      </c>
      <c r="BD172" s="65">
        <f t="shared" ca="1" si="146"/>
        <v>0</v>
      </c>
      <c r="BE172" s="65">
        <f t="shared" ca="1" si="146"/>
        <v>0</v>
      </c>
      <c r="BF172" s="65">
        <f t="shared" ca="1" si="146"/>
        <v>0</v>
      </c>
      <c r="BG172" s="65">
        <f t="shared" ca="1" si="146"/>
        <v>0</v>
      </c>
      <c r="BH172" s="65">
        <f t="shared" ca="1" si="146"/>
        <v>0</v>
      </c>
      <c r="BI172" s="65">
        <f t="shared" ca="1" si="146"/>
        <v>0</v>
      </c>
      <c r="BJ172" s="65">
        <f t="shared" ca="1" si="146"/>
        <v>0</v>
      </c>
      <c r="BK172" s="65">
        <f t="shared" ca="1" si="146"/>
        <v>0</v>
      </c>
      <c r="BL172" s="65">
        <f t="shared" ca="1" si="146"/>
        <v>0</v>
      </c>
      <c r="BM172" s="65">
        <f t="shared" ca="1" si="146"/>
        <v>0</v>
      </c>
      <c r="BN172" s="65">
        <f t="shared" ca="1" si="146"/>
        <v>0</v>
      </c>
      <c r="BO172" s="65">
        <f t="shared" ca="1" si="146"/>
        <v>0</v>
      </c>
      <c r="BP172" s="65">
        <f t="shared" ca="1" si="146"/>
        <v>0</v>
      </c>
      <c r="BQ172" s="65">
        <f t="shared" ca="1" si="146"/>
        <v>0</v>
      </c>
      <c r="BR172" s="65">
        <f t="shared" ca="1" si="146"/>
        <v>0</v>
      </c>
      <c r="BS172" s="65">
        <f t="shared" ca="1" si="146"/>
        <v>0</v>
      </c>
      <c r="BT172" s="65">
        <f t="shared" ca="1" si="146"/>
        <v>0</v>
      </c>
      <c r="BU172" s="65">
        <f t="shared" ca="1" si="146"/>
        <v>0</v>
      </c>
      <c r="BV172" s="65">
        <f t="shared" ca="1" si="146"/>
        <v>0</v>
      </c>
      <c r="BW172" s="65">
        <f t="shared" ca="1" si="146"/>
        <v>0</v>
      </c>
      <c r="BX172" s="65">
        <f t="shared" ca="1" si="146"/>
        <v>0</v>
      </c>
      <c r="BY172" s="65">
        <f t="shared" ca="1" si="146"/>
        <v>0</v>
      </c>
      <c r="BZ172" s="65">
        <f t="shared" ca="1" si="146"/>
        <v>0</v>
      </c>
      <c r="CA172" s="65">
        <f t="shared" ca="1" si="146"/>
        <v>0</v>
      </c>
      <c r="CB172" s="65">
        <f t="shared" ca="1" si="146"/>
        <v>0</v>
      </c>
      <c r="CC172" s="65">
        <f t="shared" ca="1" si="146"/>
        <v>0</v>
      </c>
      <c r="CD172" s="65">
        <f t="shared" ca="1" si="146"/>
        <v>0</v>
      </c>
      <c r="CE172" s="65">
        <f t="shared" ca="1" si="146"/>
        <v>0</v>
      </c>
      <c r="CF172" s="65">
        <f t="shared" ca="1" si="146"/>
        <v>0</v>
      </c>
    </row>
    <row r="173" spans="2:84" s="53" customFormat="1" ht="12" x14ac:dyDescent="0.25">
      <c r="B173" s="50">
        <f>ROW()</f>
        <v>173</v>
      </c>
      <c r="O173" s="56"/>
      <c r="P173" s="57"/>
      <c r="Q173" s="58"/>
      <c r="U173" s="62"/>
      <c r="W173" s="61"/>
      <c r="X173" s="65">
        <f t="shared" ca="1" si="131"/>
        <v>0</v>
      </c>
      <c r="Y173" s="65">
        <f t="shared" ca="1" si="142"/>
        <v>0</v>
      </c>
      <c r="Z173" s="65">
        <f t="shared" ca="1" si="142"/>
        <v>0</v>
      </c>
      <c r="AA173" s="65">
        <f t="shared" ca="1" si="142"/>
        <v>0</v>
      </c>
      <c r="AB173" s="65">
        <f t="shared" ca="1" si="142"/>
        <v>0</v>
      </c>
      <c r="AC173" s="65">
        <f t="shared" ca="1" si="142"/>
        <v>0</v>
      </c>
      <c r="AD173" s="65">
        <f t="shared" ca="1" si="142"/>
        <v>0</v>
      </c>
      <c r="AE173" s="65">
        <f t="shared" ca="1" si="142"/>
        <v>0</v>
      </c>
      <c r="AF173" s="65">
        <f t="shared" ca="1" si="142"/>
        <v>0</v>
      </c>
      <c r="AG173" s="65">
        <f t="shared" ca="1" si="142"/>
        <v>0</v>
      </c>
      <c r="AH173" s="65">
        <f t="shared" ca="1" si="142"/>
        <v>0</v>
      </c>
      <c r="AI173" s="65">
        <f t="shared" ca="1" si="142"/>
        <v>0</v>
      </c>
      <c r="AJ173" s="65">
        <f t="shared" ca="1" si="146"/>
        <v>0</v>
      </c>
      <c r="AK173" s="65">
        <f t="shared" ca="1" si="146"/>
        <v>0</v>
      </c>
      <c r="AL173" s="65">
        <f t="shared" ca="1" si="146"/>
        <v>0</v>
      </c>
      <c r="AM173" s="65">
        <f t="shared" ca="1" si="146"/>
        <v>0</v>
      </c>
      <c r="AN173" s="65">
        <f t="shared" ca="1" si="146"/>
        <v>0</v>
      </c>
      <c r="AO173" s="65">
        <f t="shared" ca="1" si="146"/>
        <v>0</v>
      </c>
      <c r="AP173" s="65">
        <f t="shared" ca="1" si="146"/>
        <v>0</v>
      </c>
      <c r="AQ173" s="65">
        <f t="shared" ca="1" si="146"/>
        <v>0</v>
      </c>
      <c r="AR173" s="65">
        <f t="shared" ca="1" si="146"/>
        <v>0</v>
      </c>
      <c r="AS173" s="65">
        <f t="shared" ca="1" si="146"/>
        <v>0</v>
      </c>
      <c r="AT173" s="65">
        <f t="shared" ca="1" si="146"/>
        <v>0</v>
      </c>
      <c r="AU173" s="65">
        <f t="shared" ca="1" si="146"/>
        <v>0</v>
      </c>
      <c r="AV173" s="65">
        <f t="shared" ca="1" si="146"/>
        <v>0</v>
      </c>
      <c r="AW173" s="65">
        <f t="shared" ca="1" si="146"/>
        <v>0</v>
      </c>
      <c r="AX173" s="65">
        <f t="shared" ca="1" si="146"/>
        <v>0</v>
      </c>
      <c r="AY173" s="65">
        <f t="shared" ca="1" si="146"/>
        <v>0</v>
      </c>
      <c r="AZ173" s="65">
        <f t="shared" ca="1" si="146"/>
        <v>0</v>
      </c>
      <c r="BA173" s="65">
        <f t="shared" ca="1" si="146"/>
        <v>0</v>
      </c>
      <c r="BB173" s="65">
        <f t="shared" ca="1" si="146"/>
        <v>0</v>
      </c>
      <c r="BC173" s="65">
        <f t="shared" ca="1" si="146"/>
        <v>0</v>
      </c>
      <c r="BD173" s="65">
        <f t="shared" ca="1" si="146"/>
        <v>0</v>
      </c>
      <c r="BE173" s="65">
        <f t="shared" ca="1" si="146"/>
        <v>0</v>
      </c>
      <c r="BF173" s="65">
        <f t="shared" ca="1" si="146"/>
        <v>0</v>
      </c>
      <c r="BG173" s="65">
        <f t="shared" ca="1" si="146"/>
        <v>0</v>
      </c>
      <c r="BH173" s="65">
        <f t="shared" ca="1" si="146"/>
        <v>0</v>
      </c>
      <c r="BI173" s="65">
        <f t="shared" ca="1" si="146"/>
        <v>0</v>
      </c>
      <c r="BJ173" s="65">
        <f t="shared" ca="1" si="146"/>
        <v>0</v>
      </c>
      <c r="BK173" s="65">
        <f t="shared" ca="1" si="146"/>
        <v>0</v>
      </c>
      <c r="BL173" s="65">
        <f t="shared" ca="1" si="146"/>
        <v>0</v>
      </c>
      <c r="BM173" s="65">
        <f t="shared" ca="1" si="146"/>
        <v>0</v>
      </c>
      <c r="BN173" s="65">
        <f t="shared" ca="1" si="146"/>
        <v>0</v>
      </c>
      <c r="BO173" s="65">
        <f t="shared" ca="1" si="146"/>
        <v>0</v>
      </c>
      <c r="BP173" s="65">
        <f t="shared" ca="1" si="146"/>
        <v>0</v>
      </c>
      <c r="BQ173" s="65">
        <f t="shared" ca="1" si="146"/>
        <v>0</v>
      </c>
      <c r="BR173" s="65">
        <f t="shared" ca="1" si="146"/>
        <v>0</v>
      </c>
      <c r="BS173" s="65">
        <f t="shared" ca="1" si="146"/>
        <v>0</v>
      </c>
      <c r="BT173" s="65">
        <f t="shared" ca="1" si="146"/>
        <v>0</v>
      </c>
      <c r="BU173" s="65">
        <f t="shared" ca="1" si="146"/>
        <v>0</v>
      </c>
      <c r="BV173" s="65">
        <f t="shared" ca="1" si="146"/>
        <v>0</v>
      </c>
      <c r="BW173" s="65">
        <f t="shared" ca="1" si="146"/>
        <v>0</v>
      </c>
      <c r="BX173" s="65">
        <f t="shared" ref="AJ173:CF179" ca="1" si="147">SUMIFS(INDIRECT("Prcsses!"&amp;ADDRESS($B173,$X$2)&amp;":"&amp;ADDRESS($B173,$X$2-1+$P$8)),INDIRECT("Prcsses!"&amp;ADDRESS($B$8,$X$2)&amp;":"&amp;ADDRESS($B$8,$X$2-1+$P$8)),BX$8)</f>
        <v>0</v>
      </c>
      <c r="BY173" s="65">
        <f t="shared" ca="1" si="147"/>
        <v>0</v>
      </c>
      <c r="BZ173" s="65">
        <f t="shared" ca="1" si="147"/>
        <v>0</v>
      </c>
      <c r="CA173" s="65">
        <f t="shared" ca="1" si="147"/>
        <v>0</v>
      </c>
      <c r="CB173" s="65">
        <f t="shared" ca="1" si="147"/>
        <v>0</v>
      </c>
      <c r="CC173" s="65">
        <f t="shared" ca="1" si="147"/>
        <v>0</v>
      </c>
      <c r="CD173" s="65">
        <f t="shared" ca="1" si="147"/>
        <v>0</v>
      </c>
      <c r="CE173" s="65">
        <f t="shared" ca="1" si="147"/>
        <v>0</v>
      </c>
      <c r="CF173" s="65">
        <f t="shared" ca="1" si="147"/>
        <v>0</v>
      </c>
    </row>
    <row r="174" spans="2:84" s="53" customFormat="1" ht="12" x14ac:dyDescent="0.25">
      <c r="B174" s="50">
        <f>ROW()</f>
        <v>174</v>
      </c>
      <c r="O174" s="56"/>
      <c r="P174" s="57"/>
      <c r="Q174" s="58"/>
      <c r="U174" s="62"/>
      <c r="W174" s="61"/>
      <c r="X174" s="65">
        <f t="shared" ca="1" si="131"/>
        <v>0</v>
      </c>
      <c r="Y174" s="65">
        <f t="shared" ca="1" si="142"/>
        <v>0</v>
      </c>
      <c r="Z174" s="65">
        <f t="shared" ca="1" si="142"/>
        <v>0</v>
      </c>
      <c r="AA174" s="65">
        <f t="shared" ca="1" si="142"/>
        <v>0</v>
      </c>
      <c r="AB174" s="65">
        <f t="shared" ca="1" si="142"/>
        <v>0</v>
      </c>
      <c r="AC174" s="65">
        <f t="shared" ca="1" si="142"/>
        <v>0</v>
      </c>
      <c r="AD174" s="65">
        <f t="shared" ca="1" si="142"/>
        <v>0</v>
      </c>
      <c r="AE174" s="65">
        <f t="shared" ca="1" si="142"/>
        <v>0</v>
      </c>
      <c r="AF174" s="65">
        <f t="shared" ca="1" si="142"/>
        <v>0</v>
      </c>
      <c r="AG174" s="65">
        <f t="shared" ca="1" si="142"/>
        <v>0</v>
      </c>
      <c r="AH174" s="65">
        <f t="shared" ca="1" si="142"/>
        <v>0</v>
      </c>
      <c r="AI174" s="65">
        <f t="shared" ca="1" si="142"/>
        <v>0</v>
      </c>
      <c r="AJ174" s="65">
        <f t="shared" ca="1" si="147"/>
        <v>0</v>
      </c>
      <c r="AK174" s="65">
        <f t="shared" ca="1" si="147"/>
        <v>0</v>
      </c>
      <c r="AL174" s="65">
        <f t="shared" ca="1" si="147"/>
        <v>0</v>
      </c>
      <c r="AM174" s="65">
        <f t="shared" ca="1" si="147"/>
        <v>0</v>
      </c>
      <c r="AN174" s="65">
        <f t="shared" ca="1" si="147"/>
        <v>0</v>
      </c>
      <c r="AO174" s="65">
        <f t="shared" ca="1" si="147"/>
        <v>0</v>
      </c>
      <c r="AP174" s="65">
        <f t="shared" ca="1" si="147"/>
        <v>0</v>
      </c>
      <c r="AQ174" s="65">
        <f t="shared" ca="1" si="147"/>
        <v>0</v>
      </c>
      <c r="AR174" s="65">
        <f t="shared" ca="1" si="147"/>
        <v>0</v>
      </c>
      <c r="AS174" s="65">
        <f t="shared" ca="1" si="147"/>
        <v>0</v>
      </c>
      <c r="AT174" s="65">
        <f t="shared" ca="1" si="147"/>
        <v>0</v>
      </c>
      <c r="AU174" s="65">
        <f t="shared" ca="1" si="147"/>
        <v>0</v>
      </c>
      <c r="AV174" s="65">
        <f t="shared" ca="1" si="147"/>
        <v>0</v>
      </c>
      <c r="AW174" s="65">
        <f t="shared" ca="1" si="147"/>
        <v>0</v>
      </c>
      <c r="AX174" s="65">
        <f t="shared" ca="1" si="147"/>
        <v>0</v>
      </c>
      <c r="AY174" s="65">
        <f t="shared" ca="1" si="147"/>
        <v>0</v>
      </c>
      <c r="AZ174" s="65">
        <f t="shared" ca="1" si="147"/>
        <v>0</v>
      </c>
      <c r="BA174" s="65">
        <f t="shared" ca="1" si="147"/>
        <v>0</v>
      </c>
      <c r="BB174" s="65">
        <f t="shared" ca="1" si="147"/>
        <v>0</v>
      </c>
      <c r="BC174" s="65">
        <f t="shared" ca="1" si="147"/>
        <v>0</v>
      </c>
      <c r="BD174" s="65">
        <f t="shared" ca="1" si="147"/>
        <v>0</v>
      </c>
      <c r="BE174" s="65">
        <f t="shared" ca="1" si="147"/>
        <v>0</v>
      </c>
      <c r="BF174" s="65">
        <f t="shared" ca="1" si="147"/>
        <v>0</v>
      </c>
      <c r="BG174" s="65">
        <f t="shared" ca="1" si="147"/>
        <v>0</v>
      </c>
      <c r="BH174" s="65">
        <f t="shared" ca="1" si="147"/>
        <v>0</v>
      </c>
      <c r="BI174" s="65">
        <f t="shared" ca="1" si="147"/>
        <v>0</v>
      </c>
      <c r="BJ174" s="65">
        <f t="shared" ca="1" si="147"/>
        <v>0</v>
      </c>
      <c r="BK174" s="65">
        <f t="shared" ca="1" si="147"/>
        <v>0</v>
      </c>
      <c r="BL174" s="65">
        <f t="shared" ca="1" si="147"/>
        <v>0</v>
      </c>
      <c r="BM174" s="65">
        <f t="shared" ca="1" si="147"/>
        <v>0</v>
      </c>
      <c r="BN174" s="65">
        <f t="shared" ca="1" si="147"/>
        <v>0</v>
      </c>
      <c r="BO174" s="65">
        <f t="shared" ca="1" si="147"/>
        <v>0</v>
      </c>
      <c r="BP174" s="65">
        <f t="shared" ca="1" si="147"/>
        <v>0</v>
      </c>
      <c r="BQ174" s="65">
        <f t="shared" ca="1" si="147"/>
        <v>0</v>
      </c>
      <c r="BR174" s="65">
        <f t="shared" ca="1" si="147"/>
        <v>0</v>
      </c>
      <c r="BS174" s="65">
        <f t="shared" ca="1" si="147"/>
        <v>0</v>
      </c>
      <c r="BT174" s="65">
        <f t="shared" ca="1" si="147"/>
        <v>0</v>
      </c>
      <c r="BU174" s="65">
        <f t="shared" ca="1" si="147"/>
        <v>0</v>
      </c>
      <c r="BV174" s="65">
        <f t="shared" ca="1" si="147"/>
        <v>0</v>
      </c>
      <c r="BW174" s="65">
        <f t="shared" ca="1" si="147"/>
        <v>0</v>
      </c>
      <c r="BX174" s="65">
        <f t="shared" ca="1" si="147"/>
        <v>0</v>
      </c>
      <c r="BY174" s="65">
        <f t="shared" ca="1" si="147"/>
        <v>0</v>
      </c>
      <c r="BZ174" s="65">
        <f t="shared" ca="1" si="147"/>
        <v>0</v>
      </c>
      <c r="CA174" s="65">
        <f t="shared" ca="1" si="147"/>
        <v>0</v>
      </c>
      <c r="CB174" s="65">
        <f t="shared" ca="1" si="147"/>
        <v>0</v>
      </c>
      <c r="CC174" s="65">
        <f t="shared" ca="1" si="147"/>
        <v>0</v>
      </c>
      <c r="CD174" s="65">
        <f t="shared" ca="1" si="147"/>
        <v>0</v>
      </c>
      <c r="CE174" s="65">
        <f t="shared" ca="1" si="147"/>
        <v>0</v>
      </c>
      <c r="CF174" s="65">
        <f t="shared" ca="1" si="147"/>
        <v>0</v>
      </c>
    </row>
    <row r="175" spans="2:84" s="53" customFormat="1" ht="12" x14ac:dyDescent="0.25">
      <c r="B175" s="50">
        <f>ROW()</f>
        <v>175</v>
      </c>
      <c r="O175" s="56"/>
      <c r="P175" s="57"/>
      <c r="Q175" s="58"/>
      <c r="U175" s="62"/>
      <c r="W175" s="61"/>
      <c r="X175" s="65">
        <f t="shared" ca="1" si="131"/>
        <v>8.3333333333333332E-3</v>
      </c>
      <c r="Y175" s="65">
        <f t="shared" ca="1" si="142"/>
        <v>8.3333333333333332E-3</v>
      </c>
      <c r="Z175" s="65">
        <f t="shared" ref="Y175:AI196" ca="1" si="148">SUMIFS(INDIRECT("Prcsses!"&amp;ADDRESS($B175,$X$2)&amp;":"&amp;ADDRESS($B175,$X$2-1+$P$8)),INDIRECT("Prcsses!"&amp;ADDRESS($B$8,$X$2)&amp;":"&amp;ADDRESS($B$8,$X$2-1+$P$8)),Z$8)</f>
        <v>8.3333333333333332E-3</v>
      </c>
      <c r="AA175" s="65">
        <f t="shared" ca="1" si="148"/>
        <v>8.3333333333333332E-3</v>
      </c>
      <c r="AB175" s="65">
        <f t="shared" ca="1" si="148"/>
        <v>8.3333333333333332E-3</v>
      </c>
      <c r="AC175" s="65">
        <f t="shared" ca="1" si="148"/>
        <v>8.3333333333333332E-3</v>
      </c>
      <c r="AD175" s="65">
        <f t="shared" ca="1" si="148"/>
        <v>8.3333333333333332E-3</v>
      </c>
      <c r="AE175" s="65">
        <f t="shared" ca="1" si="148"/>
        <v>8.3333333333333332E-3</v>
      </c>
      <c r="AF175" s="65">
        <f t="shared" ca="1" si="148"/>
        <v>8.3333333333333332E-3</v>
      </c>
      <c r="AG175" s="65">
        <f t="shared" ca="1" si="148"/>
        <v>8.3333333333333332E-3</v>
      </c>
      <c r="AH175" s="65">
        <f t="shared" ca="1" si="148"/>
        <v>8.3333333333333332E-3</v>
      </c>
      <c r="AI175" s="65">
        <f t="shared" ca="1" si="148"/>
        <v>8.3333333333333332E-3</v>
      </c>
      <c r="AJ175" s="65">
        <f t="shared" ca="1" si="147"/>
        <v>8.3333333333333332E-3</v>
      </c>
      <c r="AK175" s="65">
        <f t="shared" ca="1" si="147"/>
        <v>8.3333333333333332E-3</v>
      </c>
      <c r="AL175" s="65">
        <f t="shared" ca="1" si="147"/>
        <v>8.3333333333333332E-3</v>
      </c>
      <c r="AM175" s="65">
        <f t="shared" ca="1" si="147"/>
        <v>8.3333333333333332E-3</v>
      </c>
      <c r="AN175" s="65">
        <f t="shared" ca="1" si="147"/>
        <v>8.3333333333333332E-3</v>
      </c>
      <c r="AO175" s="65">
        <f t="shared" ca="1" si="147"/>
        <v>8.3333333333333332E-3</v>
      </c>
      <c r="AP175" s="65">
        <f t="shared" ca="1" si="147"/>
        <v>8.3333333333333332E-3</v>
      </c>
      <c r="AQ175" s="65">
        <f t="shared" ca="1" si="147"/>
        <v>8.3333333333333332E-3</v>
      </c>
      <c r="AR175" s="65">
        <f t="shared" ca="1" si="147"/>
        <v>8.3333333333333332E-3</v>
      </c>
      <c r="AS175" s="65">
        <f t="shared" ca="1" si="147"/>
        <v>8.3333333333333332E-3</v>
      </c>
      <c r="AT175" s="65">
        <f t="shared" ca="1" si="147"/>
        <v>8.3333333333333332E-3</v>
      </c>
      <c r="AU175" s="65">
        <f t="shared" ca="1" si="147"/>
        <v>8.3333333333333332E-3</v>
      </c>
      <c r="AV175" s="65">
        <f t="shared" ca="1" si="147"/>
        <v>8.3333333333333332E-3</v>
      </c>
      <c r="AW175" s="65">
        <f t="shared" ca="1" si="147"/>
        <v>8.3333333333333332E-3</v>
      </c>
      <c r="AX175" s="65">
        <f t="shared" ca="1" si="147"/>
        <v>8.3333333333333332E-3</v>
      </c>
      <c r="AY175" s="65">
        <f t="shared" ca="1" si="147"/>
        <v>8.3333333333333332E-3</v>
      </c>
      <c r="AZ175" s="65">
        <f t="shared" ca="1" si="147"/>
        <v>8.3333333333333332E-3</v>
      </c>
      <c r="BA175" s="65">
        <f t="shared" ca="1" si="147"/>
        <v>8.3333333333333332E-3</v>
      </c>
      <c r="BB175" s="65">
        <f t="shared" ca="1" si="147"/>
        <v>8.3333333333333332E-3</v>
      </c>
      <c r="BC175" s="65">
        <f t="shared" ca="1" si="147"/>
        <v>8.3333333333333332E-3</v>
      </c>
      <c r="BD175" s="65">
        <f t="shared" ca="1" si="147"/>
        <v>8.3333333333333332E-3</v>
      </c>
      <c r="BE175" s="65">
        <f t="shared" ca="1" si="147"/>
        <v>8.3333333333333332E-3</v>
      </c>
      <c r="BF175" s="65">
        <f t="shared" ca="1" si="147"/>
        <v>8.3333333333333332E-3</v>
      </c>
      <c r="BG175" s="65">
        <f t="shared" ca="1" si="147"/>
        <v>8.3333333333333332E-3</v>
      </c>
      <c r="BH175" s="65">
        <f t="shared" ca="1" si="147"/>
        <v>8.3333333333333332E-3</v>
      </c>
      <c r="BI175" s="65">
        <f t="shared" ca="1" si="147"/>
        <v>8.3333333333333332E-3</v>
      </c>
      <c r="BJ175" s="65">
        <f t="shared" ca="1" si="147"/>
        <v>8.3333333333333332E-3</v>
      </c>
      <c r="BK175" s="65">
        <f t="shared" ca="1" si="147"/>
        <v>8.3333333333333332E-3</v>
      </c>
      <c r="BL175" s="65">
        <f t="shared" ca="1" si="147"/>
        <v>8.3333333333333332E-3</v>
      </c>
      <c r="BM175" s="65">
        <f t="shared" ca="1" si="147"/>
        <v>8.3333333333333332E-3</v>
      </c>
      <c r="BN175" s="65">
        <f t="shared" ca="1" si="147"/>
        <v>8.3333333333333332E-3</v>
      </c>
      <c r="BO175" s="65">
        <f t="shared" ca="1" si="147"/>
        <v>8.3333333333333332E-3</v>
      </c>
      <c r="BP175" s="65">
        <f t="shared" ca="1" si="147"/>
        <v>8.3333333333333332E-3</v>
      </c>
      <c r="BQ175" s="65">
        <f t="shared" ca="1" si="147"/>
        <v>8.3333333333333332E-3</v>
      </c>
      <c r="BR175" s="65">
        <f t="shared" ca="1" si="147"/>
        <v>8.3333333333333332E-3</v>
      </c>
      <c r="BS175" s="65">
        <f t="shared" ca="1" si="147"/>
        <v>8.3333333333333332E-3</v>
      </c>
      <c r="BT175" s="65">
        <f t="shared" ca="1" si="147"/>
        <v>8.3333333333333332E-3</v>
      </c>
      <c r="BU175" s="65">
        <f t="shared" ca="1" si="147"/>
        <v>8.3333333333333332E-3</v>
      </c>
      <c r="BV175" s="65">
        <f t="shared" ca="1" si="147"/>
        <v>8.3333333333333332E-3</v>
      </c>
      <c r="BW175" s="65">
        <f t="shared" ca="1" si="147"/>
        <v>8.3333333333333332E-3</v>
      </c>
      <c r="BX175" s="65">
        <f t="shared" ca="1" si="147"/>
        <v>8.3333333333333332E-3</v>
      </c>
      <c r="BY175" s="65">
        <f t="shared" ca="1" si="147"/>
        <v>8.3333333333333332E-3</v>
      </c>
      <c r="BZ175" s="65">
        <f t="shared" ca="1" si="147"/>
        <v>8.3333333333333332E-3</v>
      </c>
      <c r="CA175" s="65">
        <f t="shared" ca="1" si="147"/>
        <v>8.3333333333333332E-3</v>
      </c>
      <c r="CB175" s="65">
        <f t="shared" ca="1" si="147"/>
        <v>8.3333333333333332E-3</v>
      </c>
      <c r="CC175" s="65">
        <f t="shared" ca="1" si="147"/>
        <v>8.3333333333333332E-3</v>
      </c>
      <c r="CD175" s="65">
        <f t="shared" ca="1" si="147"/>
        <v>8.3333333333333332E-3</v>
      </c>
      <c r="CE175" s="65">
        <f t="shared" ca="1" si="147"/>
        <v>0</v>
      </c>
      <c r="CF175" s="65">
        <f t="shared" ca="1" si="147"/>
        <v>0</v>
      </c>
    </row>
    <row r="176" spans="2:84" s="53" customFormat="1" ht="12" x14ac:dyDescent="0.25">
      <c r="B176" s="50">
        <f>ROW()</f>
        <v>176</v>
      </c>
      <c r="O176" s="56"/>
      <c r="P176" s="57"/>
      <c r="Q176" s="58"/>
      <c r="U176" s="62"/>
      <c r="W176" s="61"/>
      <c r="X176" s="65">
        <f t="shared" ref="X176:X239" ca="1" si="149">SUMIFS(INDIRECT("Prcsses!"&amp;ADDRESS($B176,$X$2)&amp;":"&amp;ADDRESS($B176,$X$2-1+$P$8)),INDIRECT("Prcsses!"&amp;ADDRESS($B$8,$X$2)&amp;":"&amp;ADDRESS($B$8,$X$2-1+$P$8)),X$8)</f>
        <v>0</v>
      </c>
      <c r="Y176" s="65">
        <f t="shared" ca="1" si="148"/>
        <v>0</v>
      </c>
      <c r="Z176" s="65">
        <f t="shared" ca="1" si="148"/>
        <v>0</v>
      </c>
      <c r="AA176" s="65">
        <f t="shared" ca="1" si="148"/>
        <v>0</v>
      </c>
      <c r="AB176" s="65">
        <f t="shared" ca="1" si="148"/>
        <v>0</v>
      </c>
      <c r="AC176" s="65">
        <f t="shared" ca="1" si="148"/>
        <v>0</v>
      </c>
      <c r="AD176" s="65">
        <f t="shared" ca="1" si="148"/>
        <v>0</v>
      </c>
      <c r="AE176" s="65">
        <f t="shared" ca="1" si="148"/>
        <v>0</v>
      </c>
      <c r="AF176" s="65">
        <f t="shared" ca="1" si="148"/>
        <v>0</v>
      </c>
      <c r="AG176" s="65">
        <f t="shared" ca="1" si="148"/>
        <v>0</v>
      </c>
      <c r="AH176" s="65">
        <f t="shared" ca="1" si="148"/>
        <v>0</v>
      </c>
      <c r="AI176" s="65">
        <f t="shared" ca="1" si="148"/>
        <v>0</v>
      </c>
      <c r="AJ176" s="65">
        <f t="shared" ca="1" si="147"/>
        <v>0</v>
      </c>
      <c r="AK176" s="65">
        <f t="shared" ca="1" si="147"/>
        <v>0</v>
      </c>
      <c r="AL176" s="65">
        <f t="shared" ca="1" si="147"/>
        <v>0</v>
      </c>
      <c r="AM176" s="65">
        <f t="shared" ca="1" si="147"/>
        <v>0</v>
      </c>
      <c r="AN176" s="65">
        <f t="shared" ca="1" si="147"/>
        <v>0</v>
      </c>
      <c r="AO176" s="65">
        <f t="shared" ca="1" si="147"/>
        <v>0</v>
      </c>
      <c r="AP176" s="65">
        <f t="shared" ca="1" si="147"/>
        <v>0</v>
      </c>
      <c r="AQ176" s="65">
        <f t="shared" ca="1" si="147"/>
        <v>0</v>
      </c>
      <c r="AR176" s="65">
        <f t="shared" ca="1" si="147"/>
        <v>0</v>
      </c>
      <c r="AS176" s="65">
        <f t="shared" ca="1" si="147"/>
        <v>0</v>
      </c>
      <c r="AT176" s="65">
        <f t="shared" ca="1" si="147"/>
        <v>0</v>
      </c>
      <c r="AU176" s="65">
        <f t="shared" ca="1" si="147"/>
        <v>0</v>
      </c>
      <c r="AV176" s="65">
        <f t="shared" ca="1" si="147"/>
        <v>0</v>
      </c>
      <c r="AW176" s="65">
        <f t="shared" ca="1" si="147"/>
        <v>0</v>
      </c>
      <c r="AX176" s="65">
        <f t="shared" ca="1" si="147"/>
        <v>0</v>
      </c>
      <c r="AY176" s="65">
        <f t="shared" ca="1" si="147"/>
        <v>0</v>
      </c>
      <c r="AZ176" s="65">
        <f t="shared" ca="1" si="147"/>
        <v>0</v>
      </c>
      <c r="BA176" s="65">
        <f t="shared" ca="1" si="147"/>
        <v>0</v>
      </c>
      <c r="BB176" s="65">
        <f t="shared" ca="1" si="147"/>
        <v>0</v>
      </c>
      <c r="BC176" s="65">
        <f t="shared" ca="1" si="147"/>
        <v>0</v>
      </c>
      <c r="BD176" s="65">
        <f t="shared" ca="1" si="147"/>
        <v>0</v>
      </c>
      <c r="BE176" s="65">
        <f t="shared" ca="1" si="147"/>
        <v>0</v>
      </c>
      <c r="BF176" s="65">
        <f t="shared" ca="1" si="147"/>
        <v>0</v>
      </c>
      <c r="BG176" s="65">
        <f t="shared" ca="1" si="147"/>
        <v>0</v>
      </c>
      <c r="BH176" s="65">
        <f t="shared" ca="1" si="147"/>
        <v>0</v>
      </c>
      <c r="BI176" s="65">
        <f t="shared" ca="1" si="147"/>
        <v>0</v>
      </c>
      <c r="BJ176" s="65">
        <f t="shared" ca="1" si="147"/>
        <v>0</v>
      </c>
      <c r="BK176" s="65">
        <f t="shared" ca="1" si="147"/>
        <v>0</v>
      </c>
      <c r="BL176" s="65">
        <f t="shared" ca="1" si="147"/>
        <v>0</v>
      </c>
      <c r="BM176" s="65">
        <f t="shared" ca="1" si="147"/>
        <v>0</v>
      </c>
      <c r="BN176" s="65">
        <f t="shared" ca="1" si="147"/>
        <v>0</v>
      </c>
      <c r="BO176" s="65">
        <f t="shared" ca="1" si="147"/>
        <v>0</v>
      </c>
      <c r="BP176" s="65">
        <f t="shared" ca="1" si="147"/>
        <v>0</v>
      </c>
      <c r="BQ176" s="65">
        <f t="shared" ca="1" si="147"/>
        <v>0</v>
      </c>
      <c r="BR176" s="65">
        <f t="shared" ca="1" si="147"/>
        <v>0</v>
      </c>
      <c r="BS176" s="65">
        <f t="shared" ca="1" si="147"/>
        <v>0</v>
      </c>
      <c r="BT176" s="65">
        <f t="shared" ca="1" si="147"/>
        <v>0</v>
      </c>
      <c r="BU176" s="65">
        <f t="shared" ca="1" si="147"/>
        <v>0</v>
      </c>
      <c r="BV176" s="65">
        <f t="shared" ca="1" si="147"/>
        <v>0</v>
      </c>
      <c r="BW176" s="65">
        <f t="shared" ca="1" si="147"/>
        <v>0</v>
      </c>
      <c r="BX176" s="65">
        <f t="shared" ca="1" si="147"/>
        <v>0</v>
      </c>
      <c r="BY176" s="65">
        <f t="shared" ca="1" si="147"/>
        <v>0</v>
      </c>
      <c r="BZ176" s="65">
        <f t="shared" ca="1" si="147"/>
        <v>0</v>
      </c>
      <c r="CA176" s="65">
        <f t="shared" ca="1" si="147"/>
        <v>0</v>
      </c>
      <c r="CB176" s="65">
        <f t="shared" ca="1" si="147"/>
        <v>0</v>
      </c>
      <c r="CC176" s="65">
        <f t="shared" ca="1" si="147"/>
        <v>0</v>
      </c>
      <c r="CD176" s="65">
        <f t="shared" ca="1" si="147"/>
        <v>0</v>
      </c>
      <c r="CE176" s="65">
        <f t="shared" ca="1" si="147"/>
        <v>0</v>
      </c>
      <c r="CF176" s="65">
        <f t="shared" ca="1" si="147"/>
        <v>0</v>
      </c>
    </row>
    <row r="177" spans="2:84" s="53" customFormat="1" ht="12" x14ac:dyDescent="0.25">
      <c r="B177" s="50">
        <f>ROW()</f>
        <v>177</v>
      </c>
      <c r="O177" s="56"/>
      <c r="P177" s="57"/>
      <c r="Q177" s="58"/>
      <c r="U177" s="62"/>
      <c r="W177" s="61"/>
      <c r="X177" s="65">
        <f t="shared" ca="1" si="149"/>
        <v>0</v>
      </c>
      <c r="Y177" s="65">
        <f t="shared" ca="1" si="148"/>
        <v>0</v>
      </c>
      <c r="Z177" s="65">
        <f t="shared" ca="1" si="148"/>
        <v>0</v>
      </c>
      <c r="AA177" s="65">
        <f t="shared" ca="1" si="148"/>
        <v>0</v>
      </c>
      <c r="AB177" s="65">
        <f t="shared" ca="1" si="148"/>
        <v>0</v>
      </c>
      <c r="AC177" s="65">
        <f t="shared" ca="1" si="148"/>
        <v>0</v>
      </c>
      <c r="AD177" s="65">
        <f t="shared" ca="1" si="148"/>
        <v>0</v>
      </c>
      <c r="AE177" s="65">
        <f t="shared" ca="1" si="148"/>
        <v>0</v>
      </c>
      <c r="AF177" s="65">
        <f t="shared" ca="1" si="148"/>
        <v>0</v>
      </c>
      <c r="AG177" s="65">
        <f t="shared" ca="1" si="148"/>
        <v>0</v>
      </c>
      <c r="AH177" s="65">
        <f t="shared" ca="1" si="148"/>
        <v>0</v>
      </c>
      <c r="AI177" s="65">
        <f t="shared" ca="1" si="148"/>
        <v>0</v>
      </c>
      <c r="AJ177" s="65">
        <f t="shared" ca="1" si="147"/>
        <v>0</v>
      </c>
      <c r="AK177" s="65">
        <f t="shared" ca="1" si="147"/>
        <v>0</v>
      </c>
      <c r="AL177" s="65">
        <f t="shared" ca="1" si="147"/>
        <v>0</v>
      </c>
      <c r="AM177" s="65">
        <f t="shared" ca="1" si="147"/>
        <v>0</v>
      </c>
      <c r="AN177" s="65">
        <f t="shared" ca="1" si="147"/>
        <v>0</v>
      </c>
      <c r="AO177" s="65">
        <f t="shared" ca="1" si="147"/>
        <v>0</v>
      </c>
      <c r="AP177" s="65">
        <f t="shared" ca="1" si="147"/>
        <v>0</v>
      </c>
      <c r="AQ177" s="65">
        <f t="shared" ca="1" si="147"/>
        <v>0</v>
      </c>
      <c r="AR177" s="65">
        <f t="shared" ca="1" si="147"/>
        <v>0</v>
      </c>
      <c r="AS177" s="65">
        <f t="shared" ca="1" si="147"/>
        <v>0</v>
      </c>
      <c r="AT177" s="65">
        <f t="shared" ca="1" si="147"/>
        <v>0</v>
      </c>
      <c r="AU177" s="65">
        <f t="shared" ca="1" si="147"/>
        <v>0</v>
      </c>
      <c r="AV177" s="65">
        <f t="shared" ca="1" si="147"/>
        <v>0</v>
      </c>
      <c r="AW177" s="65">
        <f t="shared" ca="1" si="147"/>
        <v>0</v>
      </c>
      <c r="AX177" s="65">
        <f t="shared" ca="1" si="147"/>
        <v>0</v>
      </c>
      <c r="AY177" s="65">
        <f t="shared" ca="1" si="147"/>
        <v>0</v>
      </c>
      <c r="AZ177" s="65">
        <f t="shared" ca="1" si="147"/>
        <v>0</v>
      </c>
      <c r="BA177" s="65">
        <f t="shared" ca="1" si="147"/>
        <v>0</v>
      </c>
      <c r="BB177" s="65">
        <f t="shared" ca="1" si="147"/>
        <v>0</v>
      </c>
      <c r="BC177" s="65">
        <f t="shared" ca="1" si="147"/>
        <v>0</v>
      </c>
      <c r="BD177" s="65">
        <f t="shared" ca="1" si="147"/>
        <v>0</v>
      </c>
      <c r="BE177" s="65">
        <f t="shared" ca="1" si="147"/>
        <v>0</v>
      </c>
      <c r="BF177" s="65">
        <f t="shared" ca="1" si="147"/>
        <v>0</v>
      </c>
      <c r="BG177" s="65">
        <f t="shared" ca="1" si="147"/>
        <v>0</v>
      </c>
      <c r="BH177" s="65">
        <f t="shared" ca="1" si="147"/>
        <v>0</v>
      </c>
      <c r="BI177" s="65">
        <f t="shared" ca="1" si="147"/>
        <v>0</v>
      </c>
      <c r="BJ177" s="65">
        <f t="shared" ca="1" si="147"/>
        <v>0</v>
      </c>
      <c r="BK177" s="65">
        <f t="shared" ca="1" si="147"/>
        <v>0</v>
      </c>
      <c r="BL177" s="65">
        <f t="shared" ca="1" si="147"/>
        <v>0</v>
      </c>
      <c r="BM177" s="65">
        <f t="shared" ca="1" si="147"/>
        <v>0</v>
      </c>
      <c r="BN177" s="65">
        <f t="shared" ca="1" si="147"/>
        <v>0</v>
      </c>
      <c r="BO177" s="65">
        <f t="shared" ca="1" si="147"/>
        <v>0</v>
      </c>
      <c r="BP177" s="65">
        <f t="shared" ca="1" si="147"/>
        <v>0</v>
      </c>
      <c r="BQ177" s="65">
        <f t="shared" ca="1" si="147"/>
        <v>0</v>
      </c>
      <c r="BR177" s="65">
        <f t="shared" ca="1" si="147"/>
        <v>0</v>
      </c>
      <c r="BS177" s="65">
        <f t="shared" ca="1" si="147"/>
        <v>0</v>
      </c>
      <c r="BT177" s="65">
        <f t="shared" ca="1" si="147"/>
        <v>0</v>
      </c>
      <c r="BU177" s="65">
        <f t="shared" ca="1" si="147"/>
        <v>0</v>
      </c>
      <c r="BV177" s="65">
        <f t="shared" ca="1" si="147"/>
        <v>0</v>
      </c>
      <c r="BW177" s="65">
        <f t="shared" ca="1" si="147"/>
        <v>0</v>
      </c>
      <c r="BX177" s="65">
        <f t="shared" ca="1" si="147"/>
        <v>0</v>
      </c>
      <c r="BY177" s="65">
        <f t="shared" ca="1" si="147"/>
        <v>0</v>
      </c>
      <c r="BZ177" s="65">
        <f t="shared" ca="1" si="147"/>
        <v>0</v>
      </c>
      <c r="CA177" s="65">
        <f t="shared" ca="1" si="147"/>
        <v>0</v>
      </c>
      <c r="CB177" s="65">
        <f t="shared" ca="1" si="147"/>
        <v>0</v>
      </c>
      <c r="CC177" s="65">
        <f t="shared" ca="1" si="147"/>
        <v>0</v>
      </c>
      <c r="CD177" s="65">
        <f t="shared" ca="1" si="147"/>
        <v>0</v>
      </c>
      <c r="CE177" s="65">
        <f t="shared" ca="1" si="147"/>
        <v>0</v>
      </c>
      <c r="CF177" s="65">
        <f t="shared" ca="1" si="147"/>
        <v>0</v>
      </c>
    </row>
    <row r="178" spans="2:84" s="53" customFormat="1" ht="12" x14ac:dyDescent="0.25">
      <c r="B178" s="50">
        <f>ROW()</f>
        <v>178</v>
      </c>
      <c r="O178" s="56"/>
      <c r="P178" s="57"/>
      <c r="Q178" s="58"/>
      <c r="U178" s="62"/>
      <c r="W178" s="61"/>
      <c r="X178" s="65">
        <f t="shared" ca="1" si="149"/>
        <v>0</v>
      </c>
      <c r="Y178" s="65">
        <f t="shared" ca="1" si="148"/>
        <v>0</v>
      </c>
      <c r="Z178" s="65">
        <f t="shared" ca="1" si="148"/>
        <v>0</v>
      </c>
      <c r="AA178" s="65">
        <f t="shared" ca="1" si="148"/>
        <v>0</v>
      </c>
      <c r="AB178" s="65">
        <f t="shared" ca="1" si="148"/>
        <v>0</v>
      </c>
      <c r="AC178" s="65">
        <f t="shared" ca="1" si="148"/>
        <v>0</v>
      </c>
      <c r="AD178" s="65">
        <f t="shared" ca="1" si="148"/>
        <v>0</v>
      </c>
      <c r="AE178" s="65">
        <f t="shared" ca="1" si="148"/>
        <v>0</v>
      </c>
      <c r="AF178" s="65">
        <f t="shared" ca="1" si="148"/>
        <v>0</v>
      </c>
      <c r="AG178" s="65">
        <f t="shared" ca="1" si="148"/>
        <v>0</v>
      </c>
      <c r="AH178" s="65">
        <f t="shared" ca="1" si="148"/>
        <v>0</v>
      </c>
      <c r="AI178" s="65">
        <f t="shared" ca="1" si="148"/>
        <v>0</v>
      </c>
      <c r="AJ178" s="65">
        <f t="shared" ca="1" si="147"/>
        <v>0</v>
      </c>
      <c r="AK178" s="65">
        <f t="shared" ca="1" si="147"/>
        <v>0</v>
      </c>
      <c r="AL178" s="65">
        <f t="shared" ca="1" si="147"/>
        <v>0</v>
      </c>
      <c r="AM178" s="65">
        <f t="shared" ca="1" si="147"/>
        <v>0</v>
      </c>
      <c r="AN178" s="65">
        <f t="shared" ca="1" si="147"/>
        <v>0</v>
      </c>
      <c r="AO178" s="65">
        <f t="shared" ca="1" si="147"/>
        <v>0</v>
      </c>
      <c r="AP178" s="65">
        <f t="shared" ca="1" si="147"/>
        <v>0</v>
      </c>
      <c r="AQ178" s="65">
        <f t="shared" ca="1" si="147"/>
        <v>0</v>
      </c>
      <c r="AR178" s="65">
        <f t="shared" ca="1" si="147"/>
        <v>0</v>
      </c>
      <c r="AS178" s="65">
        <f t="shared" ca="1" si="147"/>
        <v>0</v>
      </c>
      <c r="AT178" s="65">
        <f t="shared" ca="1" si="147"/>
        <v>0</v>
      </c>
      <c r="AU178" s="65">
        <f t="shared" ca="1" si="147"/>
        <v>0</v>
      </c>
      <c r="AV178" s="65">
        <f t="shared" ca="1" si="147"/>
        <v>0</v>
      </c>
      <c r="AW178" s="65">
        <f t="shared" ca="1" si="147"/>
        <v>0</v>
      </c>
      <c r="AX178" s="65">
        <f t="shared" ca="1" si="147"/>
        <v>0</v>
      </c>
      <c r="AY178" s="65">
        <f t="shared" ca="1" si="147"/>
        <v>0</v>
      </c>
      <c r="AZ178" s="65">
        <f t="shared" ca="1" si="147"/>
        <v>0</v>
      </c>
      <c r="BA178" s="65">
        <f t="shared" ca="1" si="147"/>
        <v>0</v>
      </c>
      <c r="BB178" s="65">
        <f t="shared" ca="1" si="147"/>
        <v>0</v>
      </c>
      <c r="BC178" s="65">
        <f t="shared" ca="1" si="147"/>
        <v>0</v>
      </c>
      <c r="BD178" s="65">
        <f t="shared" ca="1" si="147"/>
        <v>0</v>
      </c>
      <c r="BE178" s="65">
        <f t="shared" ca="1" si="147"/>
        <v>0</v>
      </c>
      <c r="BF178" s="65">
        <f t="shared" ca="1" si="147"/>
        <v>0</v>
      </c>
      <c r="BG178" s="65">
        <f t="shared" ca="1" si="147"/>
        <v>0</v>
      </c>
      <c r="BH178" s="65">
        <f t="shared" ca="1" si="147"/>
        <v>0</v>
      </c>
      <c r="BI178" s="65">
        <f t="shared" ca="1" si="147"/>
        <v>0</v>
      </c>
      <c r="BJ178" s="65">
        <f t="shared" ca="1" si="147"/>
        <v>0</v>
      </c>
      <c r="BK178" s="65">
        <f t="shared" ca="1" si="147"/>
        <v>0</v>
      </c>
      <c r="BL178" s="65">
        <f t="shared" ca="1" si="147"/>
        <v>0</v>
      </c>
      <c r="BM178" s="65">
        <f t="shared" ca="1" si="147"/>
        <v>0</v>
      </c>
      <c r="BN178" s="65">
        <f t="shared" ca="1" si="147"/>
        <v>0</v>
      </c>
      <c r="BO178" s="65">
        <f t="shared" ca="1" si="147"/>
        <v>0</v>
      </c>
      <c r="BP178" s="65">
        <f t="shared" ca="1" si="147"/>
        <v>0</v>
      </c>
      <c r="BQ178" s="65">
        <f t="shared" ca="1" si="147"/>
        <v>0</v>
      </c>
      <c r="BR178" s="65">
        <f t="shared" ca="1" si="147"/>
        <v>0</v>
      </c>
      <c r="BS178" s="65">
        <f t="shared" ca="1" si="147"/>
        <v>0</v>
      </c>
      <c r="BT178" s="65">
        <f t="shared" ca="1" si="147"/>
        <v>0</v>
      </c>
      <c r="BU178" s="65">
        <f t="shared" ca="1" si="147"/>
        <v>0</v>
      </c>
      <c r="BV178" s="65">
        <f t="shared" ca="1" si="147"/>
        <v>0</v>
      </c>
      <c r="BW178" s="65">
        <f t="shared" ca="1" si="147"/>
        <v>0</v>
      </c>
      <c r="BX178" s="65">
        <f t="shared" ca="1" si="147"/>
        <v>0</v>
      </c>
      <c r="BY178" s="65">
        <f t="shared" ca="1" si="147"/>
        <v>0</v>
      </c>
      <c r="BZ178" s="65">
        <f t="shared" ca="1" si="147"/>
        <v>0</v>
      </c>
      <c r="CA178" s="65">
        <f t="shared" ca="1" si="147"/>
        <v>0</v>
      </c>
      <c r="CB178" s="65">
        <f t="shared" ca="1" si="147"/>
        <v>0</v>
      </c>
      <c r="CC178" s="65">
        <f t="shared" ca="1" si="147"/>
        <v>0</v>
      </c>
      <c r="CD178" s="65">
        <f t="shared" ca="1" si="147"/>
        <v>0</v>
      </c>
      <c r="CE178" s="65">
        <f t="shared" ca="1" si="147"/>
        <v>0</v>
      </c>
      <c r="CF178" s="65">
        <f t="shared" ca="1" si="147"/>
        <v>0</v>
      </c>
    </row>
    <row r="179" spans="2:84" s="53" customFormat="1" ht="12" x14ac:dyDescent="0.25">
      <c r="B179" s="50">
        <f>ROW()</f>
        <v>179</v>
      </c>
      <c r="O179" s="56"/>
      <c r="P179" s="57"/>
      <c r="Q179" s="58"/>
      <c r="U179" s="62"/>
      <c r="W179" s="61"/>
      <c r="X179" s="65">
        <f t="shared" ca="1" si="149"/>
        <v>0</v>
      </c>
      <c r="Y179" s="65">
        <f t="shared" ca="1" si="148"/>
        <v>0</v>
      </c>
      <c r="Z179" s="65">
        <f t="shared" ca="1" si="148"/>
        <v>0</v>
      </c>
      <c r="AA179" s="65">
        <f t="shared" ca="1" si="148"/>
        <v>0</v>
      </c>
      <c r="AB179" s="65">
        <f t="shared" ca="1" si="148"/>
        <v>0</v>
      </c>
      <c r="AC179" s="65">
        <f t="shared" ca="1" si="148"/>
        <v>0</v>
      </c>
      <c r="AD179" s="65">
        <f t="shared" ca="1" si="148"/>
        <v>0</v>
      </c>
      <c r="AE179" s="65">
        <f t="shared" ca="1" si="148"/>
        <v>0</v>
      </c>
      <c r="AF179" s="65">
        <f t="shared" ca="1" si="148"/>
        <v>0</v>
      </c>
      <c r="AG179" s="65">
        <f t="shared" ca="1" si="148"/>
        <v>0</v>
      </c>
      <c r="AH179" s="65">
        <f t="shared" ca="1" si="148"/>
        <v>0</v>
      </c>
      <c r="AI179" s="65">
        <f t="shared" ca="1" si="148"/>
        <v>0</v>
      </c>
      <c r="AJ179" s="65">
        <f t="shared" ca="1" si="147"/>
        <v>0</v>
      </c>
      <c r="AK179" s="65">
        <f t="shared" ref="AJ179:CF184" ca="1" si="150">SUMIFS(INDIRECT("Prcsses!"&amp;ADDRESS($B179,$X$2)&amp;":"&amp;ADDRESS($B179,$X$2-1+$P$8)),INDIRECT("Prcsses!"&amp;ADDRESS($B$8,$X$2)&amp;":"&amp;ADDRESS($B$8,$X$2-1+$P$8)),AK$8)</f>
        <v>0</v>
      </c>
      <c r="AL179" s="65">
        <f t="shared" ca="1" si="150"/>
        <v>0</v>
      </c>
      <c r="AM179" s="65">
        <f t="shared" ca="1" si="150"/>
        <v>0</v>
      </c>
      <c r="AN179" s="65">
        <f t="shared" ca="1" si="150"/>
        <v>0</v>
      </c>
      <c r="AO179" s="65">
        <f t="shared" ca="1" si="150"/>
        <v>0</v>
      </c>
      <c r="AP179" s="65">
        <f t="shared" ca="1" si="150"/>
        <v>0</v>
      </c>
      <c r="AQ179" s="65">
        <f t="shared" ca="1" si="150"/>
        <v>0</v>
      </c>
      <c r="AR179" s="65">
        <f t="shared" ca="1" si="150"/>
        <v>0</v>
      </c>
      <c r="AS179" s="65">
        <f t="shared" ca="1" si="150"/>
        <v>0</v>
      </c>
      <c r="AT179" s="65">
        <f t="shared" ca="1" si="150"/>
        <v>0</v>
      </c>
      <c r="AU179" s="65">
        <f t="shared" ca="1" si="150"/>
        <v>0</v>
      </c>
      <c r="AV179" s="65">
        <f t="shared" ca="1" si="150"/>
        <v>0</v>
      </c>
      <c r="AW179" s="65">
        <f t="shared" ca="1" si="150"/>
        <v>0</v>
      </c>
      <c r="AX179" s="65">
        <f t="shared" ca="1" si="150"/>
        <v>0</v>
      </c>
      <c r="AY179" s="65">
        <f t="shared" ca="1" si="150"/>
        <v>0</v>
      </c>
      <c r="AZ179" s="65">
        <f t="shared" ca="1" si="150"/>
        <v>0</v>
      </c>
      <c r="BA179" s="65">
        <f t="shared" ca="1" si="150"/>
        <v>0</v>
      </c>
      <c r="BB179" s="65">
        <f t="shared" ca="1" si="150"/>
        <v>0</v>
      </c>
      <c r="BC179" s="65">
        <f t="shared" ca="1" si="150"/>
        <v>0</v>
      </c>
      <c r="BD179" s="65">
        <f t="shared" ca="1" si="150"/>
        <v>0</v>
      </c>
      <c r="BE179" s="65">
        <f t="shared" ca="1" si="150"/>
        <v>0</v>
      </c>
      <c r="BF179" s="65">
        <f t="shared" ca="1" si="150"/>
        <v>0</v>
      </c>
      <c r="BG179" s="65">
        <f t="shared" ca="1" si="150"/>
        <v>0</v>
      </c>
      <c r="BH179" s="65">
        <f t="shared" ca="1" si="150"/>
        <v>0</v>
      </c>
      <c r="BI179" s="65">
        <f t="shared" ca="1" si="150"/>
        <v>0</v>
      </c>
      <c r="BJ179" s="65">
        <f t="shared" ca="1" si="150"/>
        <v>0</v>
      </c>
      <c r="BK179" s="65">
        <f t="shared" ca="1" si="150"/>
        <v>0</v>
      </c>
      <c r="BL179" s="65">
        <f t="shared" ca="1" si="150"/>
        <v>0</v>
      </c>
      <c r="BM179" s="65">
        <f t="shared" ca="1" si="150"/>
        <v>0</v>
      </c>
      <c r="BN179" s="65">
        <f t="shared" ca="1" si="150"/>
        <v>0</v>
      </c>
      <c r="BO179" s="65">
        <f t="shared" ca="1" si="150"/>
        <v>0</v>
      </c>
      <c r="BP179" s="65">
        <f t="shared" ca="1" si="150"/>
        <v>0</v>
      </c>
      <c r="BQ179" s="65">
        <f t="shared" ca="1" si="150"/>
        <v>0</v>
      </c>
      <c r="BR179" s="65">
        <f t="shared" ca="1" si="150"/>
        <v>0</v>
      </c>
      <c r="BS179" s="65">
        <f t="shared" ca="1" si="150"/>
        <v>0</v>
      </c>
      <c r="BT179" s="65">
        <f t="shared" ca="1" si="150"/>
        <v>0</v>
      </c>
      <c r="BU179" s="65">
        <f t="shared" ca="1" si="150"/>
        <v>0</v>
      </c>
      <c r="BV179" s="65">
        <f t="shared" ca="1" si="150"/>
        <v>0</v>
      </c>
      <c r="BW179" s="65">
        <f t="shared" ca="1" si="150"/>
        <v>0</v>
      </c>
      <c r="BX179" s="65">
        <f t="shared" ca="1" si="150"/>
        <v>0</v>
      </c>
      <c r="BY179" s="65">
        <f t="shared" ca="1" si="150"/>
        <v>0</v>
      </c>
      <c r="BZ179" s="65">
        <f t="shared" ca="1" si="150"/>
        <v>0</v>
      </c>
      <c r="CA179" s="65">
        <f t="shared" ca="1" si="150"/>
        <v>0</v>
      </c>
      <c r="CB179" s="65">
        <f t="shared" ca="1" si="150"/>
        <v>0</v>
      </c>
      <c r="CC179" s="65">
        <f t="shared" ca="1" si="150"/>
        <v>0</v>
      </c>
      <c r="CD179" s="65">
        <f t="shared" ca="1" si="150"/>
        <v>0</v>
      </c>
      <c r="CE179" s="65">
        <f t="shared" ca="1" si="150"/>
        <v>0</v>
      </c>
      <c r="CF179" s="65">
        <f t="shared" ca="1" si="150"/>
        <v>0</v>
      </c>
    </row>
    <row r="180" spans="2:84" s="53" customFormat="1" ht="12" x14ac:dyDescent="0.25">
      <c r="B180" s="50">
        <f>ROW()</f>
        <v>180</v>
      </c>
      <c r="O180" s="56"/>
      <c r="P180" s="57"/>
      <c r="Q180" s="58"/>
      <c r="U180" s="62"/>
      <c r="W180" s="61"/>
      <c r="X180" s="65">
        <f t="shared" ca="1" si="149"/>
        <v>0</v>
      </c>
      <c r="Y180" s="65">
        <f t="shared" ca="1" si="148"/>
        <v>0</v>
      </c>
      <c r="Z180" s="65">
        <f t="shared" ca="1" si="148"/>
        <v>0</v>
      </c>
      <c r="AA180" s="65">
        <f t="shared" ca="1" si="148"/>
        <v>0</v>
      </c>
      <c r="AB180" s="65">
        <f t="shared" ca="1" si="148"/>
        <v>0</v>
      </c>
      <c r="AC180" s="65">
        <f t="shared" ca="1" si="148"/>
        <v>0</v>
      </c>
      <c r="AD180" s="65">
        <f t="shared" ca="1" si="148"/>
        <v>0</v>
      </c>
      <c r="AE180" s="65">
        <f t="shared" ca="1" si="148"/>
        <v>0</v>
      </c>
      <c r="AF180" s="65">
        <f t="shared" ca="1" si="148"/>
        <v>0</v>
      </c>
      <c r="AG180" s="65">
        <f t="shared" ca="1" si="148"/>
        <v>0</v>
      </c>
      <c r="AH180" s="65">
        <f t="shared" ca="1" si="148"/>
        <v>0</v>
      </c>
      <c r="AI180" s="65">
        <f t="shared" ca="1" si="148"/>
        <v>0</v>
      </c>
      <c r="AJ180" s="65">
        <f t="shared" ca="1" si="150"/>
        <v>0</v>
      </c>
      <c r="AK180" s="65">
        <f t="shared" ca="1" si="150"/>
        <v>0</v>
      </c>
      <c r="AL180" s="65">
        <f t="shared" ca="1" si="150"/>
        <v>0</v>
      </c>
      <c r="AM180" s="65">
        <f t="shared" ca="1" si="150"/>
        <v>0</v>
      </c>
      <c r="AN180" s="65">
        <f t="shared" ca="1" si="150"/>
        <v>0</v>
      </c>
      <c r="AO180" s="65">
        <f t="shared" ca="1" si="150"/>
        <v>0</v>
      </c>
      <c r="AP180" s="65">
        <f t="shared" ca="1" si="150"/>
        <v>0</v>
      </c>
      <c r="AQ180" s="65">
        <f t="shared" ca="1" si="150"/>
        <v>0</v>
      </c>
      <c r="AR180" s="65">
        <f t="shared" ca="1" si="150"/>
        <v>0</v>
      </c>
      <c r="AS180" s="65">
        <f t="shared" ca="1" si="150"/>
        <v>0</v>
      </c>
      <c r="AT180" s="65">
        <f t="shared" ca="1" si="150"/>
        <v>0</v>
      </c>
      <c r="AU180" s="65">
        <f t="shared" ca="1" si="150"/>
        <v>0</v>
      </c>
      <c r="AV180" s="65">
        <f t="shared" ca="1" si="150"/>
        <v>0</v>
      </c>
      <c r="AW180" s="65">
        <f t="shared" ca="1" si="150"/>
        <v>0</v>
      </c>
      <c r="AX180" s="65">
        <f t="shared" ca="1" si="150"/>
        <v>0</v>
      </c>
      <c r="AY180" s="65">
        <f t="shared" ca="1" si="150"/>
        <v>0</v>
      </c>
      <c r="AZ180" s="65">
        <f t="shared" ca="1" si="150"/>
        <v>0</v>
      </c>
      <c r="BA180" s="65">
        <f t="shared" ca="1" si="150"/>
        <v>0</v>
      </c>
      <c r="BB180" s="65">
        <f t="shared" ca="1" si="150"/>
        <v>0</v>
      </c>
      <c r="BC180" s="65">
        <f t="shared" ca="1" si="150"/>
        <v>0</v>
      </c>
      <c r="BD180" s="65">
        <f t="shared" ca="1" si="150"/>
        <v>0</v>
      </c>
      <c r="BE180" s="65">
        <f t="shared" ca="1" si="150"/>
        <v>0</v>
      </c>
      <c r="BF180" s="65">
        <f t="shared" ca="1" si="150"/>
        <v>0</v>
      </c>
      <c r="BG180" s="65">
        <f t="shared" ca="1" si="150"/>
        <v>0</v>
      </c>
      <c r="BH180" s="65">
        <f t="shared" ca="1" si="150"/>
        <v>0</v>
      </c>
      <c r="BI180" s="65">
        <f t="shared" ca="1" si="150"/>
        <v>0</v>
      </c>
      <c r="BJ180" s="65">
        <f t="shared" ca="1" si="150"/>
        <v>0</v>
      </c>
      <c r="BK180" s="65">
        <f t="shared" ca="1" si="150"/>
        <v>0</v>
      </c>
      <c r="BL180" s="65">
        <f t="shared" ca="1" si="150"/>
        <v>0</v>
      </c>
      <c r="BM180" s="65">
        <f t="shared" ca="1" si="150"/>
        <v>0</v>
      </c>
      <c r="BN180" s="65">
        <f t="shared" ca="1" si="150"/>
        <v>0</v>
      </c>
      <c r="BO180" s="65">
        <f t="shared" ca="1" si="150"/>
        <v>0</v>
      </c>
      <c r="BP180" s="65">
        <f t="shared" ca="1" si="150"/>
        <v>0</v>
      </c>
      <c r="BQ180" s="65">
        <f t="shared" ca="1" si="150"/>
        <v>0</v>
      </c>
      <c r="BR180" s="65">
        <f t="shared" ca="1" si="150"/>
        <v>0</v>
      </c>
      <c r="BS180" s="65">
        <f t="shared" ca="1" si="150"/>
        <v>0</v>
      </c>
      <c r="BT180" s="65">
        <f t="shared" ca="1" si="150"/>
        <v>0</v>
      </c>
      <c r="BU180" s="65">
        <f t="shared" ca="1" si="150"/>
        <v>0</v>
      </c>
      <c r="BV180" s="65">
        <f t="shared" ca="1" si="150"/>
        <v>0</v>
      </c>
      <c r="BW180" s="65">
        <f t="shared" ca="1" si="150"/>
        <v>0</v>
      </c>
      <c r="BX180" s="65">
        <f t="shared" ca="1" si="150"/>
        <v>0</v>
      </c>
      <c r="BY180" s="65">
        <f t="shared" ca="1" si="150"/>
        <v>0</v>
      </c>
      <c r="BZ180" s="65">
        <f t="shared" ca="1" si="150"/>
        <v>0</v>
      </c>
      <c r="CA180" s="65">
        <f t="shared" ca="1" si="150"/>
        <v>0</v>
      </c>
      <c r="CB180" s="65">
        <f t="shared" ca="1" si="150"/>
        <v>0</v>
      </c>
      <c r="CC180" s="65">
        <f t="shared" ca="1" si="150"/>
        <v>0</v>
      </c>
      <c r="CD180" s="65">
        <f t="shared" ca="1" si="150"/>
        <v>0</v>
      </c>
      <c r="CE180" s="65">
        <f t="shared" ca="1" si="150"/>
        <v>0</v>
      </c>
      <c r="CF180" s="65">
        <f t="shared" ca="1" si="150"/>
        <v>0</v>
      </c>
    </row>
    <row r="181" spans="2:84" s="53" customFormat="1" ht="12" x14ac:dyDescent="0.25">
      <c r="B181" s="50">
        <f>ROW()</f>
        <v>181</v>
      </c>
      <c r="O181" s="56"/>
      <c r="P181" s="57"/>
      <c r="Q181" s="58"/>
      <c r="U181" s="62"/>
      <c r="W181" s="61"/>
      <c r="X181" s="65">
        <f t="shared" ca="1" si="149"/>
        <v>0</v>
      </c>
      <c r="Y181" s="65">
        <f t="shared" ca="1" si="148"/>
        <v>0</v>
      </c>
      <c r="Z181" s="65">
        <f t="shared" ca="1" si="148"/>
        <v>0</v>
      </c>
      <c r="AA181" s="65">
        <f t="shared" ca="1" si="148"/>
        <v>0</v>
      </c>
      <c r="AB181" s="65">
        <f t="shared" ca="1" si="148"/>
        <v>0</v>
      </c>
      <c r="AC181" s="65">
        <f t="shared" ca="1" si="148"/>
        <v>0</v>
      </c>
      <c r="AD181" s="65">
        <f t="shared" ca="1" si="148"/>
        <v>0</v>
      </c>
      <c r="AE181" s="65">
        <f t="shared" ca="1" si="148"/>
        <v>0</v>
      </c>
      <c r="AF181" s="65">
        <f t="shared" ca="1" si="148"/>
        <v>0</v>
      </c>
      <c r="AG181" s="65">
        <f t="shared" ca="1" si="148"/>
        <v>0</v>
      </c>
      <c r="AH181" s="65">
        <f t="shared" ca="1" si="148"/>
        <v>0</v>
      </c>
      <c r="AI181" s="65">
        <f t="shared" ca="1" si="148"/>
        <v>0</v>
      </c>
      <c r="AJ181" s="65">
        <f t="shared" ca="1" si="150"/>
        <v>0</v>
      </c>
      <c r="AK181" s="65">
        <f t="shared" ca="1" si="150"/>
        <v>0</v>
      </c>
      <c r="AL181" s="65">
        <f t="shared" ca="1" si="150"/>
        <v>0</v>
      </c>
      <c r="AM181" s="65">
        <f t="shared" ca="1" si="150"/>
        <v>0</v>
      </c>
      <c r="AN181" s="65">
        <f t="shared" ca="1" si="150"/>
        <v>0</v>
      </c>
      <c r="AO181" s="65">
        <f t="shared" ca="1" si="150"/>
        <v>0</v>
      </c>
      <c r="AP181" s="65">
        <f t="shared" ca="1" si="150"/>
        <v>0</v>
      </c>
      <c r="AQ181" s="65">
        <f t="shared" ca="1" si="150"/>
        <v>0</v>
      </c>
      <c r="AR181" s="65">
        <f t="shared" ca="1" si="150"/>
        <v>0</v>
      </c>
      <c r="AS181" s="65">
        <f t="shared" ca="1" si="150"/>
        <v>0</v>
      </c>
      <c r="AT181" s="65">
        <f t="shared" ca="1" si="150"/>
        <v>0</v>
      </c>
      <c r="AU181" s="65">
        <f t="shared" ca="1" si="150"/>
        <v>0</v>
      </c>
      <c r="AV181" s="65">
        <f t="shared" ca="1" si="150"/>
        <v>0</v>
      </c>
      <c r="AW181" s="65">
        <f t="shared" ca="1" si="150"/>
        <v>0</v>
      </c>
      <c r="AX181" s="65">
        <f t="shared" ca="1" si="150"/>
        <v>0</v>
      </c>
      <c r="AY181" s="65">
        <f t="shared" ca="1" si="150"/>
        <v>0</v>
      </c>
      <c r="AZ181" s="65">
        <f t="shared" ca="1" si="150"/>
        <v>0</v>
      </c>
      <c r="BA181" s="65">
        <f t="shared" ca="1" si="150"/>
        <v>0</v>
      </c>
      <c r="BB181" s="65">
        <f t="shared" ca="1" si="150"/>
        <v>0</v>
      </c>
      <c r="BC181" s="65">
        <f t="shared" ca="1" si="150"/>
        <v>0</v>
      </c>
      <c r="BD181" s="65">
        <f t="shared" ca="1" si="150"/>
        <v>0</v>
      </c>
      <c r="BE181" s="65">
        <f t="shared" ca="1" si="150"/>
        <v>0</v>
      </c>
      <c r="BF181" s="65">
        <f t="shared" ca="1" si="150"/>
        <v>0</v>
      </c>
      <c r="BG181" s="65">
        <f t="shared" ca="1" si="150"/>
        <v>0</v>
      </c>
      <c r="BH181" s="65">
        <f t="shared" ca="1" si="150"/>
        <v>0</v>
      </c>
      <c r="BI181" s="65">
        <f t="shared" ca="1" si="150"/>
        <v>0</v>
      </c>
      <c r="BJ181" s="65">
        <f t="shared" ca="1" si="150"/>
        <v>0</v>
      </c>
      <c r="BK181" s="65">
        <f t="shared" ca="1" si="150"/>
        <v>0</v>
      </c>
      <c r="BL181" s="65">
        <f t="shared" ca="1" si="150"/>
        <v>0</v>
      </c>
      <c r="BM181" s="65">
        <f t="shared" ca="1" si="150"/>
        <v>0</v>
      </c>
      <c r="BN181" s="65">
        <f t="shared" ca="1" si="150"/>
        <v>0</v>
      </c>
      <c r="BO181" s="65">
        <f t="shared" ca="1" si="150"/>
        <v>0</v>
      </c>
      <c r="BP181" s="65">
        <f t="shared" ca="1" si="150"/>
        <v>0</v>
      </c>
      <c r="BQ181" s="65">
        <f t="shared" ca="1" si="150"/>
        <v>0</v>
      </c>
      <c r="BR181" s="65">
        <f t="shared" ca="1" si="150"/>
        <v>0</v>
      </c>
      <c r="BS181" s="65">
        <f t="shared" ca="1" si="150"/>
        <v>0</v>
      </c>
      <c r="BT181" s="65">
        <f t="shared" ca="1" si="150"/>
        <v>0</v>
      </c>
      <c r="BU181" s="65">
        <f t="shared" ca="1" si="150"/>
        <v>0</v>
      </c>
      <c r="BV181" s="65">
        <f t="shared" ca="1" si="150"/>
        <v>0</v>
      </c>
      <c r="BW181" s="65">
        <f t="shared" ca="1" si="150"/>
        <v>0</v>
      </c>
      <c r="BX181" s="65">
        <f t="shared" ca="1" si="150"/>
        <v>0</v>
      </c>
      <c r="BY181" s="65">
        <f t="shared" ca="1" si="150"/>
        <v>0</v>
      </c>
      <c r="BZ181" s="65">
        <f t="shared" ca="1" si="150"/>
        <v>0</v>
      </c>
      <c r="CA181" s="65">
        <f t="shared" ca="1" si="150"/>
        <v>0</v>
      </c>
      <c r="CB181" s="65">
        <f t="shared" ca="1" si="150"/>
        <v>0</v>
      </c>
      <c r="CC181" s="65">
        <f t="shared" ca="1" si="150"/>
        <v>0</v>
      </c>
      <c r="CD181" s="65">
        <f t="shared" ca="1" si="150"/>
        <v>0</v>
      </c>
      <c r="CE181" s="65">
        <f t="shared" ca="1" si="150"/>
        <v>0</v>
      </c>
      <c r="CF181" s="65">
        <f t="shared" ca="1" si="150"/>
        <v>0</v>
      </c>
    </row>
    <row r="182" spans="2:84" s="53" customFormat="1" ht="12" x14ac:dyDescent="0.25">
      <c r="B182" s="50">
        <f>ROW()</f>
        <v>182</v>
      </c>
      <c r="O182" s="56"/>
      <c r="P182" s="57"/>
      <c r="Q182" s="58"/>
      <c r="U182" s="62"/>
      <c r="W182" s="61"/>
      <c r="X182" s="65">
        <f t="shared" ca="1" si="149"/>
        <v>0</v>
      </c>
      <c r="Y182" s="65">
        <f t="shared" ca="1" si="148"/>
        <v>0</v>
      </c>
      <c r="Z182" s="65">
        <f t="shared" ca="1" si="148"/>
        <v>0</v>
      </c>
      <c r="AA182" s="65">
        <f t="shared" ca="1" si="148"/>
        <v>0</v>
      </c>
      <c r="AB182" s="65">
        <f t="shared" ca="1" si="148"/>
        <v>0</v>
      </c>
      <c r="AC182" s="65">
        <f t="shared" ca="1" si="148"/>
        <v>0</v>
      </c>
      <c r="AD182" s="65">
        <f t="shared" ca="1" si="148"/>
        <v>0</v>
      </c>
      <c r="AE182" s="65">
        <f t="shared" ca="1" si="148"/>
        <v>0</v>
      </c>
      <c r="AF182" s="65">
        <f t="shared" ca="1" si="148"/>
        <v>0</v>
      </c>
      <c r="AG182" s="65">
        <f t="shared" ca="1" si="148"/>
        <v>0</v>
      </c>
      <c r="AH182" s="65">
        <f t="shared" ca="1" si="148"/>
        <v>0</v>
      </c>
      <c r="AI182" s="65">
        <f t="shared" ca="1" si="148"/>
        <v>0</v>
      </c>
      <c r="AJ182" s="65">
        <f t="shared" ca="1" si="150"/>
        <v>0</v>
      </c>
      <c r="AK182" s="65">
        <f t="shared" ca="1" si="150"/>
        <v>0</v>
      </c>
      <c r="AL182" s="65">
        <f t="shared" ca="1" si="150"/>
        <v>0</v>
      </c>
      <c r="AM182" s="65">
        <f t="shared" ca="1" si="150"/>
        <v>0</v>
      </c>
      <c r="AN182" s="65">
        <f t="shared" ca="1" si="150"/>
        <v>0</v>
      </c>
      <c r="AO182" s="65">
        <f t="shared" ca="1" si="150"/>
        <v>0</v>
      </c>
      <c r="AP182" s="65">
        <f t="shared" ca="1" si="150"/>
        <v>0</v>
      </c>
      <c r="AQ182" s="65">
        <f t="shared" ca="1" si="150"/>
        <v>0</v>
      </c>
      <c r="AR182" s="65">
        <f t="shared" ca="1" si="150"/>
        <v>0</v>
      </c>
      <c r="AS182" s="65">
        <f t="shared" ca="1" si="150"/>
        <v>0</v>
      </c>
      <c r="AT182" s="65">
        <f t="shared" ca="1" si="150"/>
        <v>0</v>
      </c>
      <c r="AU182" s="65">
        <f t="shared" ca="1" si="150"/>
        <v>0</v>
      </c>
      <c r="AV182" s="65">
        <f t="shared" ca="1" si="150"/>
        <v>0</v>
      </c>
      <c r="AW182" s="65">
        <f t="shared" ca="1" si="150"/>
        <v>0</v>
      </c>
      <c r="AX182" s="65">
        <f t="shared" ca="1" si="150"/>
        <v>0</v>
      </c>
      <c r="AY182" s="65">
        <f t="shared" ca="1" si="150"/>
        <v>0</v>
      </c>
      <c r="AZ182" s="65">
        <f t="shared" ca="1" si="150"/>
        <v>0</v>
      </c>
      <c r="BA182" s="65">
        <f t="shared" ca="1" si="150"/>
        <v>0</v>
      </c>
      <c r="BB182" s="65">
        <f t="shared" ca="1" si="150"/>
        <v>0</v>
      </c>
      <c r="BC182" s="65">
        <f t="shared" ca="1" si="150"/>
        <v>0</v>
      </c>
      <c r="BD182" s="65">
        <f t="shared" ca="1" si="150"/>
        <v>0</v>
      </c>
      <c r="BE182" s="65">
        <f t="shared" ca="1" si="150"/>
        <v>0</v>
      </c>
      <c r="BF182" s="65">
        <f t="shared" ca="1" si="150"/>
        <v>0</v>
      </c>
      <c r="BG182" s="65">
        <f t="shared" ca="1" si="150"/>
        <v>0</v>
      </c>
      <c r="BH182" s="65">
        <f t="shared" ca="1" si="150"/>
        <v>0</v>
      </c>
      <c r="BI182" s="65">
        <f t="shared" ca="1" si="150"/>
        <v>0</v>
      </c>
      <c r="BJ182" s="65">
        <f t="shared" ca="1" si="150"/>
        <v>0</v>
      </c>
      <c r="BK182" s="65">
        <f t="shared" ca="1" si="150"/>
        <v>0</v>
      </c>
      <c r="BL182" s="65">
        <f t="shared" ca="1" si="150"/>
        <v>0</v>
      </c>
      <c r="BM182" s="65">
        <f t="shared" ca="1" si="150"/>
        <v>0</v>
      </c>
      <c r="BN182" s="65">
        <f t="shared" ca="1" si="150"/>
        <v>0</v>
      </c>
      <c r="BO182" s="65">
        <f t="shared" ca="1" si="150"/>
        <v>0</v>
      </c>
      <c r="BP182" s="65">
        <f t="shared" ca="1" si="150"/>
        <v>0</v>
      </c>
      <c r="BQ182" s="65">
        <f t="shared" ca="1" si="150"/>
        <v>0</v>
      </c>
      <c r="BR182" s="65">
        <f t="shared" ca="1" si="150"/>
        <v>0</v>
      </c>
      <c r="BS182" s="65">
        <f t="shared" ca="1" si="150"/>
        <v>0</v>
      </c>
      <c r="BT182" s="65">
        <f t="shared" ca="1" si="150"/>
        <v>0</v>
      </c>
      <c r="BU182" s="65">
        <f t="shared" ca="1" si="150"/>
        <v>0</v>
      </c>
      <c r="BV182" s="65">
        <f t="shared" ca="1" si="150"/>
        <v>0</v>
      </c>
      <c r="BW182" s="65">
        <f t="shared" ca="1" si="150"/>
        <v>0</v>
      </c>
      <c r="BX182" s="65">
        <f t="shared" ca="1" si="150"/>
        <v>0</v>
      </c>
      <c r="BY182" s="65">
        <f t="shared" ca="1" si="150"/>
        <v>0</v>
      </c>
      <c r="BZ182" s="65">
        <f t="shared" ca="1" si="150"/>
        <v>0</v>
      </c>
      <c r="CA182" s="65">
        <f t="shared" ca="1" si="150"/>
        <v>0</v>
      </c>
      <c r="CB182" s="65">
        <f t="shared" ca="1" si="150"/>
        <v>0</v>
      </c>
      <c r="CC182" s="65">
        <f t="shared" ca="1" si="150"/>
        <v>0</v>
      </c>
      <c r="CD182" s="65">
        <f t="shared" ca="1" si="150"/>
        <v>0</v>
      </c>
      <c r="CE182" s="65">
        <f t="shared" ca="1" si="150"/>
        <v>0</v>
      </c>
      <c r="CF182" s="65">
        <f t="shared" ca="1" si="150"/>
        <v>0</v>
      </c>
    </row>
    <row r="183" spans="2:84" s="53" customFormat="1" ht="12" x14ac:dyDescent="0.25">
      <c r="B183" s="50">
        <f>ROW()</f>
        <v>183</v>
      </c>
      <c r="O183" s="56"/>
      <c r="P183" s="57"/>
      <c r="Q183" s="58"/>
      <c r="U183" s="62"/>
      <c r="W183" s="61"/>
      <c r="X183" s="65">
        <f t="shared" ca="1" si="149"/>
        <v>0</v>
      </c>
      <c r="Y183" s="65">
        <f t="shared" ca="1" si="148"/>
        <v>0</v>
      </c>
      <c r="Z183" s="65">
        <f t="shared" ca="1" si="148"/>
        <v>0</v>
      </c>
      <c r="AA183" s="65">
        <f t="shared" ca="1" si="148"/>
        <v>0</v>
      </c>
      <c r="AB183" s="65">
        <f t="shared" ca="1" si="148"/>
        <v>0</v>
      </c>
      <c r="AC183" s="65">
        <f t="shared" ca="1" si="148"/>
        <v>0</v>
      </c>
      <c r="AD183" s="65">
        <f t="shared" ca="1" si="148"/>
        <v>0</v>
      </c>
      <c r="AE183" s="65">
        <f t="shared" ca="1" si="148"/>
        <v>0</v>
      </c>
      <c r="AF183" s="65">
        <f t="shared" ca="1" si="148"/>
        <v>0</v>
      </c>
      <c r="AG183" s="65">
        <f t="shared" ca="1" si="148"/>
        <v>0</v>
      </c>
      <c r="AH183" s="65">
        <f t="shared" ca="1" si="148"/>
        <v>0</v>
      </c>
      <c r="AI183" s="65">
        <f t="shared" ca="1" si="148"/>
        <v>0</v>
      </c>
      <c r="AJ183" s="65">
        <f t="shared" ca="1" si="150"/>
        <v>0</v>
      </c>
      <c r="AK183" s="65">
        <f t="shared" ca="1" si="150"/>
        <v>0</v>
      </c>
      <c r="AL183" s="65">
        <f t="shared" ca="1" si="150"/>
        <v>0</v>
      </c>
      <c r="AM183" s="65">
        <f t="shared" ca="1" si="150"/>
        <v>0</v>
      </c>
      <c r="AN183" s="65">
        <f t="shared" ca="1" si="150"/>
        <v>0</v>
      </c>
      <c r="AO183" s="65">
        <f t="shared" ca="1" si="150"/>
        <v>0</v>
      </c>
      <c r="AP183" s="65">
        <f t="shared" ca="1" si="150"/>
        <v>0</v>
      </c>
      <c r="AQ183" s="65">
        <f t="shared" ca="1" si="150"/>
        <v>0</v>
      </c>
      <c r="AR183" s="65">
        <f t="shared" ca="1" si="150"/>
        <v>0</v>
      </c>
      <c r="AS183" s="65">
        <f t="shared" ca="1" si="150"/>
        <v>0</v>
      </c>
      <c r="AT183" s="65">
        <f t="shared" ca="1" si="150"/>
        <v>0</v>
      </c>
      <c r="AU183" s="65">
        <f t="shared" ca="1" si="150"/>
        <v>0</v>
      </c>
      <c r="AV183" s="65">
        <f t="shared" ca="1" si="150"/>
        <v>0</v>
      </c>
      <c r="AW183" s="65">
        <f t="shared" ca="1" si="150"/>
        <v>0</v>
      </c>
      <c r="AX183" s="65">
        <f t="shared" ca="1" si="150"/>
        <v>0</v>
      </c>
      <c r="AY183" s="65">
        <f t="shared" ca="1" si="150"/>
        <v>0</v>
      </c>
      <c r="AZ183" s="65">
        <f t="shared" ca="1" si="150"/>
        <v>0</v>
      </c>
      <c r="BA183" s="65">
        <f t="shared" ca="1" si="150"/>
        <v>0</v>
      </c>
      <c r="BB183" s="65">
        <f t="shared" ca="1" si="150"/>
        <v>0</v>
      </c>
      <c r="BC183" s="65">
        <f t="shared" ca="1" si="150"/>
        <v>0</v>
      </c>
      <c r="BD183" s="65">
        <f t="shared" ca="1" si="150"/>
        <v>0</v>
      </c>
      <c r="BE183" s="65">
        <f t="shared" ca="1" si="150"/>
        <v>0</v>
      </c>
      <c r="BF183" s="65">
        <f t="shared" ca="1" si="150"/>
        <v>0</v>
      </c>
      <c r="BG183" s="65">
        <f t="shared" ca="1" si="150"/>
        <v>0</v>
      </c>
      <c r="BH183" s="65">
        <f t="shared" ca="1" si="150"/>
        <v>0</v>
      </c>
      <c r="BI183" s="65">
        <f t="shared" ca="1" si="150"/>
        <v>0</v>
      </c>
      <c r="BJ183" s="65">
        <f t="shared" ca="1" si="150"/>
        <v>0</v>
      </c>
      <c r="BK183" s="65">
        <f t="shared" ca="1" si="150"/>
        <v>0</v>
      </c>
      <c r="BL183" s="65">
        <f t="shared" ca="1" si="150"/>
        <v>0</v>
      </c>
      <c r="BM183" s="65">
        <f t="shared" ca="1" si="150"/>
        <v>0</v>
      </c>
      <c r="BN183" s="65">
        <f t="shared" ca="1" si="150"/>
        <v>0</v>
      </c>
      <c r="BO183" s="65">
        <f t="shared" ca="1" si="150"/>
        <v>0</v>
      </c>
      <c r="BP183" s="65">
        <f t="shared" ca="1" si="150"/>
        <v>0</v>
      </c>
      <c r="BQ183" s="65">
        <f t="shared" ca="1" si="150"/>
        <v>0</v>
      </c>
      <c r="BR183" s="65">
        <f t="shared" ca="1" si="150"/>
        <v>0</v>
      </c>
      <c r="BS183" s="65">
        <f t="shared" ca="1" si="150"/>
        <v>0</v>
      </c>
      <c r="BT183" s="65">
        <f t="shared" ca="1" si="150"/>
        <v>0</v>
      </c>
      <c r="BU183" s="65">
        <f t="shared" ca="1" si="150"/>
        <v>0</v>
      </c>
      <c r="BV183" s="65">
        <f t="shared" ca="1" si="150"/>
        <v>0</v>
      </c>
      <c r="BW183" s="65">
        <f t="shared" ca="1" si="150"/>
        <v>0</v>
      </c>
      <c r="BX183" s="65">
        <f t="shared" ca="1" si="150"/>
        <v>0</v>
      </c>
      <c r="BY183" s="65">
        <f t="shared" ca="1" si="150"/>
        <v>0</v>
      </c>
      <c r="BZ183" s="65">
        <f t="shared" ca="1" si="150"/>
        <v>0</v>
      </c>
      <c r="CA183" s="65">
        <f t="shared" ca="1" si="150"/>
        <v>0</v>
      </c>
      <c r="CB183" s="65">
        <f t="shared" ca="1" si="150"/>
        <v>0</v>
      </c>
      <c r="CC183" s="65">
        <f t="shared" ca="1" si="150"/>
        <v>0</v>
      </c>
      <c r="CD183" s="65">
        <f t="shared" ca="1" si="150"/>
        <v>0</v>
      </c>
      <c r="CE183" s="65">
        <f t="shared" ca="1" si="150"/>
        <v>0</v>
      </c>
      <c r="CF183" s="65">
        <f t="shared" ca="1" si="150"/>
        <v>0</v>
      </c>
    </row>
    <row r="184" spans="2:84" s="53" customFormat="1" ht="12" x14ac:dyDescent="0.25">
      <c r="B184" s="50">
        <f>ROW()</f>
        <v>184</v>
      </c>
      <c r="O184" s="56"/>
      <c r="P184" s="57"/>
      <c r="Q184" s="58"/>
      <c r="U184" s="62"/>
      <c r="W184" s="61"/>
      <c r="X184" s="65">
        <f t="shared" ca="1" si="149"/>
        <v>0</v>
      </c>
      <c r="Y184" s="65">
        <f t="shared" ca="1" si="148"/>
        <v>0</v>
      </c>
      <c r="Z184" s="65">
        <f t="shared" ca="1" si="148"/>
        <v>0</v>
      </c>
      <c r="AA184" s="65">
        <f t="shared" ca="1" si="148"/>
        <v>0</v>
      </c>
      <c r="AB184" s="65">
        <f t="shared" ca="1" si="148"/>
        <v>0</v>
      </c>
      <c r="AC184" s="65">
        <f t="shared" ca="1" si="148"/>
        <v>0</v>
      </c>
      <c r="AD184" s="65">
        <f t="shared" ca="1" si="148"/>
        <v>0</v>
      </c>
      <c r="AE184" s="65">
        <f t="shared" ca="1" si="148"/>
        <v>0</v>
      </c>
      <c r="AF184" s="65">
        <f t="shared" ca="1" si="148"/>
        <v>0</v>
      </c>
      <c r="AG184" s="65">
        <f t="shared" ca="1" si="148"/>
        <v>0</v>
      </c>
      <c r="AH184" s="65">
        <f t="shared" ca="1" si="148"/>
        <v>0</v>
      </c>
      <c r="AI184" s="65">
        <f t="shared" ca="1" si="148"/>
        <v>0</v>
      </c>
      <c r="AJ184" s="65">
        <f t="shared" ca="1" si="150"/>
        <v>0</v>
      </c>
      <c r="AK184" s="65">
        <f t="shared" ca="1" si="150"/>
        <v>0</v>
      </c>
      <c r="AL184" s="65">
        <f t="shared" ca="1" si="150"/>
        <v>0</v>
      </c>
      <c r="AM184" s="65">
        <f t="shared" ca="1" si="150"/>
        <v>0</v>
      </c>
      <c r="AN184" s="65">
        <f t="shared" ca="1" si="150"/>
        <v>0</v>
      </c>
      <c r="AO184" s="65">
        <f t="shared" ca="1" si="150"/>
        <v>0</v>
      </c>
      <c r="AP184" s="65">
        <f t="shared" ca="1" si="150"/>
        <v>0</v>
      </c>
      <c r="AQ184" s="65">
        <f t="shared" ca="1" si="150"/>
        <v>0</v>
      </c>
      <c r="AR184" s="65">
        <f t="shared" ca="1" si="150"/>
        <v>0</v>
      </c>
      <c r="AS184" s="65">
        <f t="shared" ca="1" si="150"/>
        <v>0</v>
      </c>
      <c r="AT184" s="65">
        <f t="shared" ca="1" si="150"/>
        <v>0</v>
      </c>
      <c r="AU184" s="65">
        <f t="shared" ref="AJ184:CF189" ca="1" si="151">SUMIFS(INDIRECT("Prcsses!"&amp;ADDRESS($B184,$X$2)&amp;":"&amp;ADDRESS($B184,$X$2-1+$P$8)),INDIRECT("Prcsses!"&amp;ADDRESS($B$8,$X$2)&amp;":"&amp;ADDRESS($B$8,$X$2-1+$P$8)),AU$8)</f>
        <v>0</v>
      </c>
      <c r="AV184" s="65">
        <f t="shared" ca="1" si="151"/>
        <v>0</v>
      </c>
      <c r="AW184" s="65">
        <f t="shared" ca="1" si="151"/>
        <v>0</v>
      </c>
      <c r="AX184" s="65">
        <f t="shared" ca="1" si="151"/>
        <v>0</v>
      </c>
      <c r="AY184" s="65">
        <f t="shared" ca="1" si="151"/>
        <v>0</v>
      </c>
      <c r="AZ184" s="65">
        <f t="shared" ca="1" si="151"/>
        <v>0</v>
      </c>
      <c r="BA184" s="65">
        <f t="shared" ca="1" si="151"/>
        <v>0</v>
      </c>
      <c r="BB184" s="65">
        <f t="shared" ca="1" si="151"/>
        <v>0</v>
      </c>
      <c r="BC184" s="65">
        <f t="shared" ca="1" si="151"/>
        <v>0</v>
      </c>
      <c r="BD184" s="65">
        <f t="shared" ca="1" si="151"/>
        <v>0</v>
      </c>
      <c r="BE184" s="65">
        <f t="shared" ca="1" si="151"/>
        <v>0</v>
      </c>
      <c r="BF184" s="65">
        <f t="shared" ca="1" si="151"/>
        <v>0</v>
      </c>
      <c r="BG184" s="65">
        <f t="shared" ca="1" si="151"/>
        <v>0</v>
      </c>
      <c r="BH184" s="65">
        <f t="shared" ca="1" si="151"/>
        <v>0</v>
      </c>
      <c r="BI184" s="65">
        <f t="shared" ca="1" si="151"/>
        <v>0</v>
      </c>
      <c r="BJ184" s="65">
        <f t="shared" ca="1" si="151"/>
        <v>0</v>
      </c>
      <c r="BK184" s="65">
        <f t="shared" ca="1" si="151"/>
        <v>0</v>
      </c>
      <c r="BL184" s="65">
        <f t="shared" ca="1" si="151"/>
        <v>0</v>
      </c>
      <c r="BM184" s="65">
        <f t="shared" ca="1" si="151"/>
        <v>0</v>
      </c>
      <c r="BN184" s="65">
        <f t="shared" ca="1" si="151"/>
        <v>0</v>
      </c>
      <c r="BO184" s="65">
        <f t="shared" ca="1" si="151"/>
        <v>0</v>
      </c>
      <c r="BP184" s="65">
        <f t="shared" ca="1" si="151"/>
        <v>0</v>
      </c>
      <c r="BQ184" s="65">
        <f t="shared" ca="1" si="151"/>
        <v>0</v>
      </c>
      <c r="BR184" s="65">
        <f t="shared" ca="1" si="151"/>
        <v>0</v>
      </c>
      <c r="BS184" s="65">
        <f t="shared" ca="1" si="151"/>
        <v>0</v>
      </c>
      <c r="BT184" s="65">
        <f t="shared" ca="1" si="151"/>
        <v>0</v>
      </c>
      <c r="BU184" s="65">
        <f t="shared" ca="1" si="151"/>
        <v>0</v>
      </c>
      <c r="BV184" s="65">
        <f t="shared" ca="1" si="151"/>
        <v>0</v>
      </c>
      <c r="BW184" s="65">
        <f t="shared" ca="1" si="151"/>
        <v>0</v>
      </c>
      <c r="BX184" s="65">
        <f t="shared" ca="1" si="151"/>
        <v>0</v>
      </c>
      <c r="BY184" s="65">
        <f t="shared" ca="1" si="151"/>
        <v>0</v>
      </c>
      <c r="BZ184" s="65">
        <f t="shared" ca="1" si="151"/>
        <v>0</v>
      </c>
      <c r="CA184" s="65">
        <f t="shared" ca="1" si="151"/>
        <v>0</v>
      </c>
      <c r="CB184" s="65">
        <f t="shared" ca="1" si="151"/>
        <v>0</v>
      </c>
      <c r="CC184" s="65">
        <f t="shared" ca="1" si="151"/>
        <v>0</v>
      </c>
      <c r="CD184" s="65">
        <f t="shared" ca="1" si="151"/>
        <v>0</v>
      </c>
      <c r="CE184" s="65">
        <f t="shared" ca="1" si="151"/>
        <v>0</v>
      </c>
      <c r="CF184" s="65">
        <f t="shared" ca="1" si="151"/>
        <v>0</v>
      </c>
    </row>
    <row r="185" spans="2:84" s="53" customFormat="1" ht="12" x14ac:dyDescent="0.25">
      <c r="B185" s="50">
        <f>ROW()</f>
        <v>185</v>
      </c>
      <c r="O185" s="56"/>
      <c r="P185" s="57"/>
      <c r="Q185" s="58"/>
      <c r="U185" s="62"/>
      <c r="W185" s="61"/>
      <c r="X185" s="65">
        <f t="shared" ca="1" si="149"/>
        <v>0</v>
      </c>
      <c r="Y185" s="65">
        <f t="shared" ca="1" si="148"/>
        <v>0</v>
      </c>
      <c r="Z185" s="65">
        <f t="shared" ca="1" si="148"/>
        <v>0</v>
      </c>
      <c r="AA185" s="65">
        <f t="shared" ca="1" si="148"/>
        <v>0</v>
      </c>
      <c r="AB185" s="65">
        <f t="shared" ca="1" si="148"/>
        <v>0</v>
      </c>
      <c r="AC185" s="65">
        <f t="shared" ca="1" si="148"/>
        <v>0</v>
      </c>
      <c r="AD185" s="65">
        <f t="shared" ca="1" si="148"/>
        <v>0</v>
      </c>
      <c r="AE185" s="65">
        <f t="shared" ca="1" si="148"/>
        <v>0</v>
      </c>
      <c r="AF185" s="65">
        <f t="shared" ca="1" si="148"/>
        <v>0</v>
      </c>
      <c r="AG185" s="65">
        <f t="shared" ca="1" si="148"/>
        <v>0</v>
      </c>
      <c r="AH185" s="65">
        <f t="shared" ca="1" si="148"/>
        <v>0</v>
      </c>
      <c r="AI185" s="65">
        <f t="shared" ca="1" si="148"/>
        <v>0</v>
      </c>
      <c r="AJ185" s="65">
        <f t="shared" ca="1" si="151"/>
        <v>0</v>
      </c>
      <c r="AK185" s="65">
        <f t="shared" ca="1" si="151"/>
        <v>0</v>
      </c>
      <c r="AL185" s="65">
        <f t="shared" ca="1" si="151"/>
        <v>0</v>
      </c>
      <c r="AM185" s="65">
        <f t="shared" ca="1" si="151"/>
        <v>0</v>
      </c>
      <c r="AN185" s="65">
        <f t="shared" ca="1" si="151"/>
        <v>0</v>
      </c>
      <c r="AO185" s="65">
        <f t="shared" ca="1" si="151"/>
        <v>0</v>
      </c>
      <c r="AP185" s="65">
        <f t="shared" ca="1" si="151"/>
        <v>0</v>
      </c>
      <c r="AQ185" s="65">
        <f t="shared" ca="1" si="151"/>
        <v>0</v>
      </c>
      <c r="AR185" s="65">
        <f t="shared" ca="1" si="151"/>
        <v>0</v>
      </c>
      <c r="AS185" s="65">
        <f t="shared" ca="1" si="151"/>
        <v>0</v>
      </c>
      <c r="AT185" s="65">
        <f t="shared" ca="1" si="151"/>
        <v>0</v>
      </c>
      <c r="AU185" s="65">
        <f t="shared" ca="1" si="151"/>
        <v>0</v>
      </c>
      <c r="AV185" s="65">
        <f t="shared" ca="1" si="151"/>
        <v>0</v>
      </c>
      <c r="AW185" s="65">
        <f t="shared" ca="1" si="151"/>
        <v>0</v>
      </c>
      <c r="AX185" s="65">
        <f t="shared" ca="1" si="151"/>
        <v>0</v>
      </c>
      <c r="AY185" s="65">
        <f t="shared" ca="1" si="151"/>
        <v>0</v>
      </c>
      <c r="AZ185" s="65">
        <f t="shared" ca="1" si="151"/>
        <v>0</v>
      </c>
      <c r="BA185" s="65">
        <f t="shared" ca="1" si="151"/>
        <v>0</v>
      </c>
      <c r="BB185" s="65">
        <f t="shared" ca="1" si="151"/>
        <v>0</v>
      </c>
      <c r="BC185" s="65">
        <f t="shared" ca="1" si="151"/>
        <v>0</v>
      </c>
      <c r="BD185" s="65">
        <f t="shared" ca="1" si="151"/>
        <v>0</v>
      </c>
      <c r="BE185" s="65">
        <f t="shared" ca="1" si="151"/>
        <v>0</v>
      </c>
      <c r="BF185" s="65">
        <f t="shared" ca="1" si="151"/>
        <v>0</v>
      </c>
      <c r="BG185" s="65">
        <f t="shared" ca="1" si="151"/>
        <v>0</v>
      </c>
      <c r="BH185" s="65">
        <f t="shared" ca="1" si="151"/>
        <v>0</v>
      </c>
      <c r="BI185" s="65">
        <f t="shared" ca="1" si="151"/>
        <v>0</v>
      </c>
      <c r="BJ185" s="65">
        <f t="shared" ca="1" si="151"/>
        <v>0</v>
      </c>
      <c r="BK185" s="65">
        <f t="shared" ca="1" si="151"/>
        <v>0</v>
      </c>
      <c r="BL185" s="65">
        <f t="shared" ca="1" si="151"/>
        <v>0</v>
      </c>
      <c r="BM185" s="65">
        <f t="shared" ca="1" si="151"/>
        <v>0</v>
      </c>
      <c r="BN185" s="65">
        <f t="shared" ca="1" si="151"/>
        <v>0</v>
      </c>
      <c r="BO185" s="65">
        <f t="shared" ca="1" si="151"/>
        <v>0</v>
      </c>
      <c r="BP185" s="65">
        <f t="shared" ca="1" si="151"/>
        <v>0</v>
      </c>
      <c r="BQ185" s="65">
        <f t="shared" ca="1" si="151"/>
        <v>0</v>
      </c>
      <c r="BR185" s="65">
        <f t="shared" ca="1" si="151"/>
        <v>0</v>
      </c>
      <c r="BS185" s="65">
        <f t="shared" ca="1" si="151"/>
        <v>0</v>
      </c>
      <c r="BT185" s="65">
        <f t="shared" ca="1" si="151"/>
        <v>0</v>
      </c>
      <c r="BU185" s="65">
        <f t="shared" ca="1" si="151"/>
        <v>0</v>
      </c>
      <c r="BV185" s="65">
        <f t="shared" ca="1" si="151"/>
        <v>0</v>
      </c>
      <c r="BW185" s="65">
        <f t="shared" ca="1" si="151"/>
        <v>0</v>
      </c>
      <c r="BX185" s="65">
        <f t="shared" ca="1" si="151"/>
        <v>0</v>
      </c>
      <c r="BY185" s="65">
        <f t="shared" ca="1" si="151"/>
        <v>0</v>
      </c>
      <c r="BZ185" s="65">
        <f t="shared" ca="1" si="151"/>
        <v>0</v>
      </c>
      <c r="CA185" s="65">
        <f t="shared" ca="1" si="151"/>
        <v>0</v>
      </c>
      <c r="CB185" s="65">
        <f t="shared" ca="1" si="151"/>
        <v>0</v>
      </c>
      <c r="CC185" s="65">
        <f t="shared" ca="1" si="151"/>
        <v>0</v>
      </c>
      <c r="CD185" s="65">
        <f t="shared" ca="1" si="151"/>
        <v>0</v>
      </c>
      <c r="CE185" s="65">
        <f t="shared" ca="1" si="151"/>
        <v>0</v>
      </c>
      <c r="CF185" s="65">
        <f t="shared" ca="1" si="151"/>
        <v>0</v>
      </c>
    </row>
    <row r="186" spans="2:84" s="53" customFormat="1" ht="12" x14ac:dyDescent="0.25">
      <c r="B186" s="50">
        <f>ROW()</f>
        <v>186</v>
      </c>
      <c r="O186" s="56"/>
      <c r="P186" s="57"/>
      <c r="Q186" s="58"/>
      <c r="U186" s="62"/>
      <c r="W186" s="61"/>
      <c r="X186" s="65">
        <f t="shared" ca="1" si="149"/>
        <v>0</v>
      </c>
      <c r="Y186" s="65">
        <f t="shared" ca="1" si="148"/>
        <v>0</v>
      </c>
      <c r="Z186" s="65">
        <f t="shared" ca="1" si="148"/>
        <v>0</v>
      </c>
      <c r="AA186" s="65">
        <f t="shared" ca="1" si="148"/>
        <v>0</v>
      </c>
      <c r="AB186" s="65">
        <f t="shared" ca="1" si="148"/>
        <v>0</v>
      </c>
      <c r="AC186" s="65">
        <f t="shared" ca="1" si="148"/>
        <v>0</v>
      </c>
      <c r="AD186" s="65">
        <f t="shared" ca="1" si="148"/>
        <v>0</v>
      </c>
      <c r="AE186" s="65">
        <f t="shared" ca="1" si="148"/>
        <v>0</v>
      </c>
      <c r="AF186" s="65">
        <f t="shared" ca="1" si="148"/>
        <v>0</v>
      </c>
      <c r="AG186" s="65">
        <f t="shared" ca="1" si="148"/>
        <v>0</v>
      </c>
      <c r="AH186" s="65">
        <f t="shared" ca="1" si="148"/>
        <v>0</v>
      </c>
      <c r="AI186" s="65">
        <f t="shared" ca="1" si="148"/>
        <v>0</v>
      </c>
      <c r="AJ186" s="65">
        <f t="shared" ca="1" si="151"/>
        <v>0</v>
      </c>
      <c r="AK186" s="65">
        <f t="shared" ca="1" si="151"/>
        <v>0</v>
      </c>
      <c r="AL186" s="65">
        <f t="shared" ca="1" si="151"/>
        <v>0</v>
      </c>
      <c r="AM186" s="65">
        <f t="shared" ca="1" si="151"/>
        <v>0</v>
      </c>
      <c r="AN186" s="65">
        <f t="shared" ca="1" si="151"/>
        <v>0</v>
      </c>
      <c r="AO186" s="65">
        <f t="shared" ca="1" si="151"/>
        <v>0</v>
      </c>
      <c r="AP186" s="65">
        <f t="shared" ca="1" si="151"/>
        <v>0</v>
      </c>
      <c r="AQ186" s="65">
        <f t="shared" ca="1" si="151"/>
        <v>0</v>
      </c>
      <c r="AR186" s="65">
        <f t="shared" ca="1" si="151"/>
        <v>0</v>
      </c>
      <c r="AS186" s="65">
        <f t="shared" ca="1" si="151"/>
        <v>0</v>
      </c>
      <c r="AT186" s="65">
        <f t="shared" ca="1" si="151"/>
        <v>0</v>
      </c>
      <c r="AU186" s="65">
        <f t="shared" ca="1" si="151"/>
        <v>0</v>
      </c>
      <c r="AV186" s="65">
        <f t="shared" ca="1" si="151"/>
        <v>0</v>
      </c>
      <c r="AW186" s="65">
        <f t="shared" ca="1" si="151"/>
        <v>0</v>
      </c>
      <c r="AX186" s="65">
        <f t="shared" ca="1" si="151"/>
        <v>0</v>
      </c>
      <c r="AY186" s="65">
        <f t="shared" ca="1" si="151"/>
        <v>0</v>
      </c>
      <c r="AZ186" s="65">
        <f t="shared" ca="1" si="151"/>
        <v>0</v>
      </c>
      <c r="BA186" s="65">
        <f t="shared" ca="1" si="151"/>
        <v>0</v>
      </c>
      <c r="BB186" s="65">
        <f t="shared" ca="1" si="151"/>
        <v>0</v>
      </c>
      <c r="BC186" s="65">
        <f t="shared" ca="1" si="151"/>
        <v>0</v>
      </c>
      <c r="BD186" s="65">
        <f t="shared" ca="1" si="151"/>
        <v>0</v>
      </c>
      <c r="BE186" s="65">
        <f t="shared" ca="1" si="151"/>
        <v>0</v>
      </c>
      <c r="BF186" s="65">
        <f t="shared" ca="1" si="151"/>
        <v>0</v>
      </c>
      <c r="BG186" s="65">
        <f t="shared" ca="1" si="151"/>
        <v>0</v>
      </c>
      <c r="BH186" s="65">
        <f t="shared" ca="1" si="151"/>
        <v>0</v>
      </c>
      <c r="BI186" s="65">
        <f t="shared" ca="1" si="151"/>
        <v>0</v>
      </c>
      <c r="BJ186" s="65">
        <f t="shared" ca="1" si="151"/>
        <v>0</v>
      </c>
      <c r="BK186" s="65">
        <f t="shared" ca="1" si="151"/>
        <v>0</v>
      </c>
      <c r="BL186" s="65">
        <f t="shared" ca="1" si="151"/>
        <v>0</v>
      </c>
      <c r="BM186" s="65">
        <f t="shared" ca="1" si="151"/>
        <v>0</v>
      </c>
      <c r="BN186" s="65">
        <f t="shared" ca="1" si="151"/>
        <v>0</v>
      </c>
      <c r="BO186" s="65">
        <f t="shared" ca="1" si="151"/>
        <v>0</v>
      </c>
      <c r="BP186" s="65">
        <f t="shared" ca="1" si="151"/>
        <v>0</v>
      </c>
      <c r="BQ186" s="65">
        <f t="shared" ca="1" si="151"/>
        <v>0</v>
      </c>
      <c r="BR186" s="65">
        <f t="shared" ca="1" si="151"/>
        <v>0</v>
      </c>
      <c r="BS186" s="65">
        <f t="shared" ca="1" si="151"/>
        <v>0</v>
      </c>
      <c r="BT186" s="65">
        <f t="shared" ca="1" si="151"/>
        <v>0</v>
      </c>
      <c r="BU186" s="65">
        <f t="shared" ca="1" si="151"/>
        <v>0</v>
      </c>
      <c r="BV186" s="65">
        <f t="shared" ca="1" si="151"/>
        <v>0</v>
      </c>
      <c r="BW186" s="65">
        <f t="shared" ca="1" si="151"/>
        <v>0</v>
      </c>
      <c r="BX186" s="65">
        <f t="shared" ca="1" si="151"/>
        <v>0</v>
      </c>
      <c r="BY186" s="65">
        <f t="shared" ca="1" si="151"/>
        <v>0</v>
      </c>
      <c r="BZ186" s="65">
        <f t="shared" ca="1" si="151"/>
        <v>0</v>
      </c>
      <c r="CA186" s="65">
        <f t="shared" ca="1" si="151"/>
        <v>0</v>
      </c>
      <c r="CB186" s="65">
        <f t="shared" ca="1" si="151"/>
        <v>0</v>
      </c>
      <c r="CC186" s="65">
        <f t="shared" ca="1" si="151"/>
        <v>0</v>
      </c>
      <c r="CD186" s="65">
        <f t="shared" ca="1" si="151"/>
        <v>0</v>
      </c>
      <c r="CE186" s="65">
        <f t="shared" ca="1" si="151"/>
        <v>0</v>
      </c>
      <c r="CF186" s="65">
        <f t="shared" ca="1" si="151"/>
        <v>0</v>
      </c>
    </row>
    <row r="187" spans="2:84" s="53" customFormat="1" ht="12" x14ac:dyDescent="0.25">
      <c r="B187" s="50">
        <f>ROW()</f>
        <v>187</v>
      </c>
      <c r="O187" s="56"/>
      <c r="P187" s="57"/>
      <c r="Q187" s="58"/>
      <c r="U187" s="62"/>
      <c r="W187" s="61"/>
      <c r="X187" s="65">
        <f t="shared" ca="1" si="149"/>
        <v>0</v>
      </c>
      <c r="Y187" s="65">
        <f t="shared" ca="1" si="148"/>
        <v>0</v>
      </c>
      <c r="Z187" s="65">
        <f t="shared" ca="1" si="148"/>
        <v>0</v>
      </c>
      <c r="AA187" s="65">
        <f t="shared" ca="1" si="148"/>
        <v>0</v>
      </c>
      <c r="AB187" s="65">
        <f t="shared" ca="1" si="148"/>
        <v>0</v>
      </c>
      <c r="AC187" s="65">
        <f t="shared" ca="1" si="148"/>
        <v>0</v>
      </c>
      <c r="AD187" s="65">
        <f t="shared" ca="1" si="148"/>
        <v>0</v>
      </c>
      <c r="AE187" s="65">
        <f t="shared" ca="1" si="148"/>
        <v>0</v>
      </c>
      <c r="AF187" s="65">
        <f t="shared" ca="1" si="148"/>
        <v>0</v>
      </c>
      <c r="AG187" s="65">
        <f t="shared" ca="1" si="148"/>
        <v>0</v>
      </c>
      <c r="AH187" s="65">
        <f t="shared" ca="1" si="148"/>
        <v>0</v>
      </c>
      <c r="AI187" s="65">
        <f t="shared" ca="1" si="148"/>
        <v>0</v>
      </c>
      <c r="AJ187" s="65">
        <f t="shared" ca="1" si="151"/>
        <v>0</v>
      </c>
      <c r="AK187" s="65">
        <f t="shared" ca="1" si="151"/>
        <v>0</v>
      </c>
      <c r="AL187" s="65">
        <f t="shared" ca="1" si="151"/>
        <v>0</v>
      </c>
      <c r="AM187" s="65">
        <f t="shared" ca="1" si="151"/>
        <v>0</v>
      </c>
      <c r="AN187" s="65">
        <f t="shared" ca="1" si="151"/>
        <v>0</v>
      </c>
      <c r="AO187" s="65">
        <f t="shared" ca="1" si="151"/>
        <v>0</v>
      </c>
      <c r="AP187" s="65">
        <f t="shared" ca="1" si="151"/>
        <v>0</v>
      </c>
      <c r="AQ187" s="65">
        <f t="shared" ca="1" si="151"/>
        <v>0</v>
      </c>
      <c r="AR187" s="65">
        <f t="shared" ca="1" si="151"/>
        <v>0</v>
      </c>
      <c r="AS187" s="65">
        <f t="shared" ca="1" si="151"/>
        <v>0</v>
      </c>
      <c r="AT187" s="65">
        <f t="shared" ca="1" si="151"/>
        <v>0</v>
      </c>
      <c r="AU187" s="65">
        <f t="shared" ca="1" si="151"/>
        <v>0</v>
      </c>
      <c r="AV187" s="65">
        <f t="shared" ca="1" si="151"/>
        <v>0</v>
      </c>
      <c r="AW187" s="65">
        <f t="shared" ca="1" si="151"/>
        <v>0</v>
      </c>
      <c r="AX187" s="65">
        <f t="shared" ca="1" si="151"/>
        <v>0</v>
      </c>
      <c r="AY187" s="65">
        <f t="shared" ca="1" si="151"/>
        <v>0</v>
      </c>
      <c r="AZ187" s="65">
        <f t="shared" ca="1" si="151"/>
        <v>0</v>
      </c>
      <c r="BA187" s="65">
        <f t="shared" ca="1" si="151"/>
        <v>0</v>
      </c>
      <c r="BB187" s="65">
        <f t="shared" ca="1" si="151"/>
        <v>0</v>
      </c>
      <c r="BC187" s="65">
        <f t="shared" ca="1" si="151"/>
        <v>0</v>
      </c>
      <c r="BD187" s="65">
        <f t="shared" ca="1" si="151"/>
        <v>0</v>
      </c>
      <c r="BE187" s="65">
        <f t="shared" ca="1" si="151"/>
        <v>0</v>
      </c>
      <c r="BF187" s="65">
        <f t="shared" ca="1" si="151"/>
        <v>0</v>
      </c>
      <c r="BG187" s="65">
        <f t="shared" ca="1" si="151"/>
        <v>0</v>
      </c>
      <c r="BH187" s="65">
        <f t="shared" ca="1" si="151"/>
        <v>0</v>
      </c>
      <c r="BI187" s="65">
        <f t="shared" ca="1" si="151"/>
        <v>0</v>
      </c>
      <c r="BJ187" s="65">
        <f t="shared" ca="1" si="151"/>
        <v>0</v>
      </c>
      <c r="BK187" s="65">
        <f t="shared" ca="1" si="151"/>
        <v>0</v>
      </c>
      <c r="BL187" s="65">
        <f t="shared" ca="1" si="151"/>
        <v>0</v>
      </c>
      <c r="BM187" s="65">
        <f t="shared" ca="1" si="151"/>
        <v>0</v>
      </c>
      <c r="BN187" s="65">
        <f t="shared" ca="1" si="151"/>
        <v>0</v>
      </c>
      <c r="BO187" s="65">
        <f t="shared" ca="1" si="151"/>
        <v>0</v>
      </c>
      <c r="BP187" s="65">
        <f t="shared" ca="1" si="151"/>
        <v>0</v>
      </c>
      <c r="BQ187" s="65">
        <f t="shared" ca="1" si="151"/>
        <v>0</v>
      </c>
      <c r="BR187" s="65">
        <f t="shared" ca="1" si="151"/>
        <v>0</v>
      </c>
      <c r="BS187" s="65">
        <f t="shared" ca="1" si="151"/>
        <v>0</v>
      </c>
      <c r="BT187" s="65">
        <f t="shared" ca="1" si="151"/>
        <v>0</v>
      </c>
      <c r="BU187" s="65">
        <f t="shared" ca="1" si="151"/>
        <v>0</v>
      </c>
      <c r="BV187" s="65">
        <f t="shared" ca="1" si="151"/>
        <v>0</v>
      </c>
      <c r="BW187" s="65">
        <f t="shared" ca="1" si="151"/>
        <v>0</v>
      </c>
      <c r="BX187" s="65">
        <f t="shared" ca="1" si="151"/>
        <v>0</v>
      </c>
      <c r="BY187" s="65">
        <f t="shared" ca="1" si="151"/>
        <v>0</v>
      </c>
      <c r="BZ187" s="65">
        <f t="shared" ca="1" si="151"/>
        <v>0</v>
      </c>
      <c r="CA187" s="65">
        <f t="shared" ca="1" si="151"/>
        <v>0</v>
      </c>
      <c r="CB187" s="65">
        <f t="shared" ca="1" si="151"/>
        <v>0</v>
      </c>
      <c r="CC187" s="65">
        <f t="shared" ca="1" si="151"/>
        <v>0</v>
      </c>
      <c r="CD187" s="65">
        <f t="shared" ca="1" si="151"/>
        <v>0</v>
      </c>
      <c r="CE187" s="65">
        <f t="shared" ca="1" si="151"/>
        <v>0</v>
      </c>
      <c r="CF187" s="65">
        <f t="shared" ca="1" si="151"/>
        <v>0</v>
      </c>
    </row>
    <row r="188" spans="2:84" s="53" customFormat="1" ht="12" x14ac:dyDescent="0.25">
      <c r="B188" s="50">
        <f>ROW()</f>
        <v>188</v>
      </c>
      <c r="O188" s="56"/>
      <c r="P188" s="57"/>
      <c r="Q188" s="58"/>
      <c r="U188" s="62"/>
      <c r="W188" s="61"/>
      <c r="X188" s="65">
        <f t="shared" ca="1" si="149"/>
        <v>0</v>
      </c>
      <c r="Y188" s="65">
        <f t="shared" ca="1" si="148"/>
        <v>0</v>
      </c>
      <c r="Z188" s="65">
        <f t="shared" ca="1" si="148"/>
        <v>0</v>
      </c>
      <c r="AA188" s="65">
        <f t="shared" ca="1" si="148"/>
        <v>0</v>
      </c>
      <c r="AB188" s="65">
        <f t="shared" ca="1" si="148"/>
        <v>0</v>
      </c>
      <c r="AC188" s="65">
        <f t="shared" ca="1" si="148"/>
        <v>0</v>
      </c>
      <c r="AD188" s="65">
        <f t="shared" ca="1" si="148"/>
        <v>0</v>
      </c>
      <c r="AE188" s="65">
        <f t="shared" ca="1" si="148"/>
        <v>0</v>
      </c>
      <c r="AF188" s="65">
        <f t="shared" ca="1" si="148"/>
        <v>0</v>
      </c>
      <c r="AG188" s="65">
        <f t="shared" ca="1" si="148"/>
        <v>0</v>
      </c>
      <c r="AH188" s="65">
        <f t="shared" ca="1" si="148"/>
        <v>0</v>
      </c>
      <c r="AI188" s="65">
        <f t="shared" ca="1" si="148"/>
        <v>0</v>
      </c>
      <c r="AJ188" s="65">
        <f t="shared" ca="1" si="151"/>
        <v>0</v>
      </c>
      <c r="AK188" s="65">
        <f t="shared" ca="1" si="151"/>
        <v>0</v>
      </c>
      <c r="AL188" s="65">
        <f t="shared" ca="1" si="151"/>
        <v>0</v>
      </c>
      <c r="AM188" s="65">
        <f t="shared" ca="1" si="151"/>
        <v>0</v>
      </c>
      <c r="AN188" s="65">
        <f t="shared" ca="1" si="151"/>
        <v>0</v>
      </c>
      <c r="AO188" s="65">
        <f t="shared" ca="1" si="151"/>
        <v>0</v>
      </c>
      <c r="AP188" s="65">
        <f t="shared" ca="1" si="151"/>
        <v>0</v>
      </c>
      <c r="AQ188" s="65">
        <f t="shared" ca="1" si="151"/>
        <v>0</v>
      </c>
      <c r="AR188" s="65">
        <f t="shared" ca="1" si="151"/>
        <v>0</v>
      </c>
      <c r="AS188" s="65">
        <f t="shared" ca="1" si="151"/>
        <v>0</v>
      </c>
      <c r="AT188" s="65">
        <f t="shared" ca="1" si="151"/>
        <v>0</v>
      </c>
      <c r="AU188" s="65">
        <f t="shared" ca="1" si="151"/>
        <v>0</v>
      </c>
      <c r="AV188" s="65">
        <f t="shared" ca="1" si="151"/>
        <v>0</v>
      </c>
      <c r="AW188" s="65">
        <f t="shared" ca="1" si="151"/>
        <v>0</v>
      </c>
      <c r="AX188" s="65">
        <f t="shared" ca="1" si="151"/>
        <v>0</v>
      </c>
      <c r="AY188" s="65">
        <f t="shared" ca="1" si="151"/>
        <v>0</v>
      </c>
      <c r="AZ188" s="65">
        <f t="shared" ca="1" si="151"/>
        <v>0</v>
      </c>
      <c r="BA188" s="65">
        <f t="shared" ca="1" si="151"/>
        <v>0</v>
      </c>
      <c r="BB188" s="65">
        <f t="shared" ca="1" si="151"/>
        <v>0</v>
      </c>
      <c r="BC188" s="65">
        <f t="shared" ca="1" si="151"/>
        <v>0</v>
      </c>
      <c r="BD188" s="65">
        <f t="shared" ca="1" si="151"/>
        <v>0</v>
      </c>
      <c r="BE188" s="65">
        <f t="shared" ca="1" si="151"/>
        <v>0</v>
      </c>
      <c r="BF188" s="65">
        <f t="shared" ca="1" si="151"/>
        <v>0</v>
      </c>
      <c r="BG188" s="65">
        <f t="shared" ca="1" si="151"/>
        <v>0</v>
      </c>
      <c r="BH188" s="65">
        <f t="shared" ca="1" si="151"/>
        <v>0</v>
      </c>
      <c r="BI188" s="65">
        <f t="shared" ca="1" si="151"/>
        <v>0</v>
      </c>
      <c r="BJ188" s="65">
        <f t="shared" ca="1" si="151"/>
        <v>0</v>
      </c>
      <c r="BK188" s="65">
        <f t="shared" ca="1" si="151"/>
        <v>0</v>
      </c>
      <c r="BL188" s="65">
        <f t="shared" ca="1" si="151"/>
        <v>0</v>
      </c>
      <c r="BM188" s="65">
        <f t="shared" ca="1" si="151"/>
        <v>0</v>
      </c>
      <c r="BN188" s="65">
        <f t="shared" ca="1" si="151"/>
        <v>0</v>
      </c>
      <c r="BO188" s="65">
        <f t="shared" ca="1" si="151"/>
        <v>0</v>
      </c>
      <c r="BP188" s="65">
        <f t="shared" ca="1" si="151"/>
        <v>0</v>
      </c>
      <c r="BQ188" s="65">
        <f t="shared" ca="1" si="151"/>
        <v>0</v>
      </c>
      <c r="BR188" s="65">
        <f t="shared" ca="1" si="151"/>
        <v>0</v>
      </c>
      <c r="BS188" s="65">
        <f t="shared" ca="1" si="151"/>
        <v>0</v>
      </c>
      <c r="BT188" s="65">
        <f t="shared" ca="1" si="151"/>
        <v>0</v>
      </c>
      <c r="BU188" s="65">
        <f t="shared" ca="1" si="151"/>
        <v>0</v>
      </c>
      <c r="BV188" s="65">
        <f t="shared" ca="1" si="151"/>
        <v>0</v>
      </c>
      <c r="BW188" s="65">
        <f t="shared" ca="1" si="151"/>
        <v>0</v>
      </c>
      <c r="BX188" s="65">
        <f t="shared" ca="1" si="151"/>
        <v>0</v>
      </c>
      <c r="BY188" s="65">
        <f t="shared" ca="1" si="151"/>
        <v>0</v>
      </c>
      <c r="BZ188" s="65">
        <f t="shared" ca="1" si="151"/>
        <v>0</v>
      </c>
      <c r="CA188" s="65">
        <f t="shared" ca="1" si="151"/>
        <v>0</v>
      </c>
      <c r="CB188" s="65">
        <f t="shared" ca="1" si="151"/>
        <v>0</v>
      </c>
      <c r="CC188" s="65">
        <f t="shared" ca="1" si="151"/>
        <v>0</v>
      </c>
      <c r="CD188" s="65">
        <f t="shared" ca="1" si="151"/>
        <v>0</v>
      </c>
      <c r="CE188" s="65">
        <f t="shared" ca="1" si="151"/>
        <v>0</v>
      </c>
      <c r="CF188" s="65">
        <f t="shared" ca="1" si="151"/>
        <v>0</v>
      </c>
    </row>
    <row r="189" spans="2:84" s="53" customFormat="1" ht="12" x14ac:dyDescent="0.25">
      <c r="B189" s="50">
        <f>ROW()</f>
        <v>189</v>
      </c>
      <c r="O189" s="56"/>
      <c r="P189" s="57"/>
      <c r="Q189" s="58"/>
      <c r="U189" s="62"/>
      <c r="W189" s="61"/>
      <c r="X189" s="65">
        <f t="shared" ca="1" si="149"/>
        <v>0</v>
      </c>
      <c r="Y189" s="65">
        <f t="shared" ca="1" si="148"/>
        <v>0</v>
      </c>
      <c r="Z189" s="65">
        <f t="shared" ca="1" si="148"/>
        <v>0</v>
      </c>
      <c r="AA189" s="65">
        <f t="shared" ca="1" si="148"/>
        <v>0</v>
      </c>
      <c r="AB189" s="65">
        <f t="shared" ca="1" si="148"/>
        <v>0</v>
      </c>
      <c r="AC189" s="65">
        <f t="shared" ca="1" si="148"/>
        <v>0</v>
      </c>
      <c r="AD189" s="65">
        <f t="shared" ca="1" si="148"/>
        <v>0</v>
      </c>
      <c r="AE189" s="65">
        <f t="shared" ca="1" si="148"/>
        <v>0</v>
      </c>
      <c r="AF189" s="65">
        <f t="shared" ca="1" si="148"/>
        <v>0</v>
      </c>
      <c r="AG189" s="65">
        <f t="shared" ca="1" si="148"/>
        <v>0</v>
      </c>
      <c r="AH189" s="65">
        <f t="shared" ca="1" si="148"/>
        <v>0</v>
      </c>
      <c r="AI189" s="65">
        <f t="shared" ca="1" si="148"/>
        <v>0</v>
      </c>
      <c r="AJ189" s="65">
        <f t="shared" ca="1" si="151"/>
        <v>0</v>
      </c>
      <c r="AK189" s="65">
        <f t="shared" ca="1" si="151"/>
        <v>0</v>
      </c>
      <c r="AL189" s="65">
        <f t="shared" ca="1" si="151"/>
        <v>0</v>
      </c>
      <c r="AM189" s="65">
        <f t="shared" ca="1" si="151"/>
        <v>0</v>
      </c>
      <c r="AN189" s="65">
        <f t="shared" ca="1" si="151"/>
        <v>0</v>
      </c>
      <c r="AO189" s="65">
        <f t="shared" ca="1" si="151"/>
        <v>0</v>
      </c>
      <c r="AP189" s="65">
        <f t="shared" ca="1" si="151"/>
        <v>0</v>
      </c>
      <c r="AQ189" s="65">
        <f t="shared" ca="1" si="151"/>
        <v>0</v>
      </c>
      <c r="AR189" s="65">
        <f t="shared" ca="1" si="151"/>
        <v>0</v>
      </c>
      <c r="AS189" s="65">
        <f t="shared" ca="1" si="151"/>
        <v>0</v>
      </c>
      <c r="AT189" s="65">
        <f t="shared" ca="1" si="151"/>
        <v>0</v>
      </c>
      <c r="AU189" s="65">
        <f t="shared" ca="1" si="151"/>
        <v>0</v>
      </c>
      <c r="AV189" s="65">
        <f t="shared" ca="1" si="151"/>
        <v>0</v>
      </c>
      <c r="AW189" s="65">
        <f t="shared" ca="1" si="151"/>
        <v>0</v>
      </c>
      <c r="AX189" s="65">
        <f t="shared" ca="1" si="151"/>
        <v>0</v>
      </c>
      <c r="AY189" s="65">
        <f t="shared" ca="1" si="151"/>
        <v>0</v>
      </c>
      <c r="AZ189" s="65">
        <f t="shared" ca="1" si="151"/>
        <v>0</v>
      </c>
      <c r="BA189" s="65">
        <f t="shared" ca="1" si="151"/>
        <v>0</v>
      </c>
      <c r="BB189" s="65">
        <f t="shared" ca="1" si="151"/>
        <v>0</v>
      </c>
      <c r="BC189" s="65">
        <f t="shared" ca="1" si="151"/>
        <v>0</v>
      </c>
      <c r="BD189" s="65">
        <f t="shared" ca="1" si="151"/>
        <v>0</v>
      </c>
      <c r="BE189" s="65">
        <f t="shared" ref="AJ189:CF194" ca="1" si="152">SUMIFS(INDIRECT("Prcsses!"&amp;ADDRESS($B189,$X$2)&amp;":"&amp;ADDRESS($B189,$X$2-1+$P$8)),INDIRECT("Prcsses!"&amp;ADDRESS($B$8,$X$2)&amp;":"&amp;ADDRESS($B$8,$X$2-1+$P$8)),BE$8)</f>
        <v>0</v>
      </c>
      <c r="BF189" s="65">
        <f t="shared" ca="1" si="152"/>
        <v>0</v>
      </c>
      <c r="BG189" s="65">
        <f t="shared" ca="1" si="152"/>
        <v>0</v>
      </c>
      <c r="BH189" s="65">
        <f t="shared" ca="1" si="152"/>
        <v>0</v>
      </c>
      <c r="BI189" s="65">
        <f t="shared" ca="1" si="152"/>
        <v>0</v>
      </c>
      <c r="BJ189" s="65">
        <f t="shared" ca="1" si="152"/>
        <v>0</v>
      </c>
      <c r="BK189" s="65">
        <f t="shared" ca="1" si="152"/>
        <v>0</v>
      </c>
      <c r="BL189" s="65">
        <f t="shared" ca="1" si="152"/>
        <v>0</v>
      </c>
      <c r="BM189" s="65">
        <f t="shared" ca="1" si="152"/>
        <v>0</v>
      </c>
      <c r="BN189" s="65">
        <f t="shared" ca="1" si="152"/>
        <v>0</v>
      </c>
      <c r="BO189" s="65">
        <f t="shared" ca="1" si="152"/>
        <v>0</v>
      </c>
      <c r="BP189" s="65">
        <f t="shared" ca="1" si="152"/>
        <v>0</v>
      </c>
      <c r="BQ189" s="65">
        <f t="shared" ca="1" si="152"/>
        <v>0</v>
      </c>
      <c r="BR189" s="65">
        <f t="shared" ca="1" si="152"/>
        <v>0</v>
      </c>
      <c r="BS189" s="65">
        <f t="shared" ca="1" si="152"/>
        <v>0</v>
      </c>
      <c r="BT189" s="65">
        <f t="shared" ca="1" si="152"/>
        <v>0</v>
      </c>
      <c r="BU189" s="65">
        <f t="shared" ca="1" si="152"/>
        <v>0</v>
      </c>
      <c r="BV189" s="65">
        <f t="shared" ca="1" si="152"/>
        <v>0</v>
      </c>
      <c r="BW189" s="65">
        <f t="shared" ca="1" si="152"/>
        <v>0</v>
      </c>
      <c r="BX189" s="65">
        <f t="shared" ca="1" si="152"/>
        <v>0</v>
      </c>
      <c r="BY189" s="65">
        <f t="shared" ca="1" si="152"/>
        <v>0</v>
      </c>
      <c r="BZ189" s="65">
        <f t="shared" ca="1" si="152"/>
        <v>0</v>
      </c>
      <c r="CA189" s="65">
        <f t="shared" ca="1" si="152"/>
        <v>0</v>
      </c>
      <c r="CB189" s="65">
        <f t="shared" ca="1" si="152"/>
        <v>0</v>
      </c>
      <c r="CC189" s="65">
        <f t="shared" ca="1" si="152"/>
        <v>0</v>
      </c>
      <c r="CD189" s="65">
        <f t="shared" ca="1" si="152"/>
        <v>0</v>
      </c>
      <c r="CE189" s="65">
        <f t="shared" ca="1" si="152"/>
        <v>0</v>
      </c>
      <c r="CF189" s="65">
        <f t="shared" ca="1" si="152"/>
        <v>0</v>
      </c>
    </row>
    <row r="190" spans="2:84" s="53" customFormat="1" ht="12" x14ac:dyDescent="0.25">
      <c r="B190" s="50">
        <f>ROW()</f>
        <v>190</v>
      </c>
      <c r="O190" s="56"/>
      <c r="P190" s="57"/>
      <c r="Q190" s="58"/>
      <c r="U190" s="62"/>
      <c r="W190" s="61"/>
      <c r="X190" s="65">
        <f t="shared" ca="1" si="149"/>
        <v>0</v>
      </c>
      <c r="Y190" s="65">
        <f t="shared" ca="1" si="148"/>
        <v>0</v>
      </c>
      <c r="Z190" s="65">
        <f t="shared" ca="1" si="148"/>
        <v>0</v>
      </c>
      <c r="AA190" s="65">
        <f t="shared" ca="1" si="148"/>
        <v>0</v>
      </c>
      <c r="AB190" s="65">
        <f t="shared" ca="1" si="148"/>
        <v>0</v>
      </c>
      <c r="AC190" s="65">
        <f t="shared" ca="1" si="148"/>
        <v>0</v>
      </c>
      <c r="AD190" s="65">
        <f t="shared" ca="1" si="148"/>
        <v>0</v>
      </c>
      <c r="AE190" s="65">
        <f t="shared" ca="1" si="148"/>
        <v>0</v>
      </c>
      <c r="AF190" s="65">
        <f t="shared" ca="1" si="148"/>
        <v>0</v>
      </c>
      <c r="AG190" s="65">
        <f t="shared" ca="1" si="148"/>
        <v>0</v>
      </c>
      <c r="AH190" s="65">
        <f t="shared" ca="1" si="148"/>
        <v>0</v>
      </c>
      <c r="AI190" s="65">
        <f t="shared" ca="1" si="148"/>
        <v>0</v>
      </c>
      <c r="AJ190" s="65">
        <f t="shared" ca="1" si="152"/>
        <v>0</v>
      </c>
      <c r="AK190" s="65">
        <f t="shared" ca="1" si="152"/>
        <v>0</v>
      </c>
      <c r="AL190" s="65">
        <f t="shared" ca="1" si="152"/>
        <v>0</v>
      </c>
      <c r="AM190" s="65">
        <f t="shared" ca="1" si="152"/>
        <v>0</v>
      </c>
      <c r="AN190" s="65">
        <f t="shared" ca="1" si="152"/>
        <v>0</v>
      </c>
      <c r="AO190" s="65">
        <f t="shared" ca="1" si="152"/>
        <v>0</v>
      </c>
      <c r="AP190" s="65">
        <f t="shared" ca="1" si="152"/>
        <v>0</v>
      </c>
      <c r="AQ190" s="65">
        <f t="shared" ca="1" si="152"/>
        <v>0</v>
      </c>
      <c r="AR190" s="65">
        <f t="shared" ca="1" si="152"/>
        <v>0</v>
      </c>
      <c r="AS190" s="65">
        <f t="shared" ca="1" si="152"/>
        <v>0</v>
      </c>
      <c r="AT190" s="65">
        <f t="shared" ca="1" si="152"/>
        <v>0</v>
      </c>
      <c r="AU190" s="65">
        <f t="shared" ca="1" si="152"/>
        <v>0</v>
      </c>
      <c r="AV190" s="65">
        <f t="shared" ca="1" si="152"/>
        <v>0</v>
      </c>
      <c r="AW190" s="65">
        <f t="shared" ca="1" si="152"/>
        <v>0</v>
      </c>
      <c r="AX190" s="65">
        <f t="shared" ca="1" si="152"/>
        <v>0</v>
      </c>
      <c r="AY190" s="65">
        <f t="shared" ca="1" si="152"/>
        <v>0</v>
      </c>
      <c r="AZ190" s="65">
        <f t="shared" ca="1" si="152"/>
        <v>0</v>
      </c>
      <c r="BA190" s="65">
        <f t="shared" ca="1" si="152"/>
        <v>0</v>
      </c>
      <c r="BB190" s="65">
        <f t="shared" ca="1" si="152"/>
        <v>0</v>
      </c>
      <c r="BC190" s="65">
        <f t="shared" ca="1" si="152"/>
        <v>0</v>
      </c>
      <c r="BD190" s="65">
        <f t="shared" ca="1" si="152"/>
        <v>0</v>
      </c>
      <c r="BE190" s="65">
        <f t="shared" ca="1" si="152"/>
        <v>0</v>
      </c>
      <c r="BF190" s="65">
        <f t="shared" ca="1" si="152"/>
        <v>0</v>
      </c>
      <c r="BG190" s="65">
        <f t="shared" ca="1" si="152"/>
        <v>0</v>
      </c>
      <c r="BH190" s="65">
        <f t="shared" ca="1" si="152"/>
        <v>0</v>
      </c>
      <c r="BI190" s="65">
        <f t="shared" ca="1" si="152"/>
        <v>0</v>
      </c>
      <c r="BJ190" s="65">
        <f t="shared" ca="1" si="152"/>
        <v>0</v>
      </c>
      <c r="BK190" s="65">
        <f t="shared" ca="1" si="152"/>
        <v>0</v>
      </c>
      <c r="BL190" s="65">
        <f t="shared" ca="1" si="152"/>
        <v>0</v>
      </c>
      <c r="BM190" s="65">
        <f t="shared" ca="1" si="152"/>
        <v>0</v>
      </c>
      <c r="BN190" s="65">
        <f t="shared" ca="1" si="152"/>
        <v>0</v>
      </c>
      <c r="BO190" s="65">
        <f t="shared" ca="1" si="152"/>
        <v>0</v>
      </c>
      <c r="BP190" s="65">
        <f t="shared" ca="1" si="152"/>
        <v>0</v>
      </c>
      <c r="BQ190" s="65">
        <f t="shared" ca="1" si="152"/>
        <v>0</v>
      </c>
      <c r="BR190" s="65">
        <f t="shared" ca="1" si="152"/>
        <v>0</v>
      </c>
      <c r="BS190" s="65">
        <f t="shared" ca="1" si="152"/>
        <v>0</v>
      </c>
      <c r="BT190" s="65">
        <f t="shared" ca="1" si="152"/>
        <v>0</v>
      </c>
      <c r="BU190" s="65">
        <f t="shared" ca="1" si="152"/>
        <v>0</v>
      </c>
      <c r="BV190" s="65">
        <f t="shared" ca="1" si="152"/>
        <v>0</v>
      </c>
      <c r="BW190" s="65">
        <f t="shared" ca="1" si="152"/>
        <v>0</v>
      </c>
      <c r="BX190" s="65">
        <f t="shared" ca="1" si="152"/>
        <v>0</v>
      </c>
      <c r="BY190" s="65">
        <f t="shared" ca="1" si="152"/>
        <v>0</v>
      </c>
      <c r="BZ190" s="65">
        <f t="shared" ca="1" si="152"/>
        <v>0</v>
      </c>
      <c r="CA190" s="65">
        <f t="shared" ca="1" si="152"/>
        <v>0</v>
      </c>
      <c r="CB190" s="65">
        <f t="shared" ca="1" si="152"/>
        <v>0</v>
      </c>
      <c r="CC190" s="65">
        <f t="shared" ca="1" si="152"/>
        <v>0</v>
      </c>
      <c r="CD190" s="65">
        <f t="shared" ca="1" si="152"/>
        <v>0</v>
      </c>
      <c r="CE190" s="65">
        <f t="shared" ca="1" si="152"/>
        <v>0</v>
      </c>
      <c r="CF190" s="65">
        <f t="shared" ca="1" si="152"/>
        <v>0</v>
      </c>
    </row>
    <row r="191" spans="2:84" s="53" customFormat="1" ht="12" x14ac:dyDescent="0.25">
      <c r="B191" s="50">
        <f>ROW()</f>
        <v>191</v>
      </c>
      <c r="O191" s="56"/>
      <c r="P191" s="57"/>
      <c r="Q191" s="58"/>
      <c r="U191" s="62"/>
      <c r="W191" s="61"/>
      <c r="X191" s="65">
        <f t="shared" ca="1" si="149"/>
        <v>0</v>
      </c>
      <c r="Y191" s="65">
        <f t="shared" ca="1" si="148"/>
        <v>0</v>
      </c>
      <c r="Z191" s="65">
        <f t="shared" ca="1" si="148"/>
        <v>0</v>
      </c>
      <c r="AA191" s="65">
        <f t="shared" ca="1" si="148"/>
        <v>0</v>
      </c>
      <c r="AB191" s="65">
        <f t="shared" ca="1" si="148"/>
        <v>0</v>
      </c>
      <c r="AC191" s="65">
        <f t="shared" ca="1" si="148"/>
        <v>0</v>
      </c>
      <c r="AD191" s="65">
        <f t="shared" ca="1" si="148"/>
        <v>0</v>
      </c>
      <c r="AE191" s="65">
        <f t="shared" ca="1" si="148"/>
        <v>0</v>
      </c>
      <c r="AF191" s="65">
        <f t="shared" ca="1" si="148"/>
        <v>0</v>
      </c>
      <c r="AG191" s="65">
        <f t="shared" ca="1" si="148"/>
        <v>0</v>
      </c>
      <c r="AH191" s="65">
        <f t="shared" ca="1" si="148"/>
        <v>0</v>
      </c>
      <c r="AI191" s="65">
        <f t="shared" ca="1" si="148"/>
        <v>0</v>
      </c>
      <c r="AJ191" s="65">
        <f t="shared" ca="1" si="152"/>
        <v>0</v>
      </c>
      <c r="AK191" s="65">
        <f t="shared" ca="1" si="152"/>
        <v>0</v>
      </c>
      <c r="AL191" s="65">
        <f t="shared" ca="1" si="152"/>
        <v>0</v>
      </c>
      <c r="AM191" s="65">
        <f t="shared" ca="1" si="152"/>
        <v>0</v>
      </c>
      <c r="AN191" s="65">
        <f t="shared" ca="1" si="152"/>
        <v>0</v>
      </c>
      <c r="AO191" s="65">
        <f t="shared" ca="1" si="152"/>
        <v>0</v>
      </c>
      <c r="AP191" s="65">
        <f t="shared" ca="1" si="152"/>
        <v>0</v>
      </c>
      <c r="AQ191" s="65">
        <f t="shared" ca="1" si="152"/>
        <v>0</v>
      </c>
      <c r="AR191" s="65">
        <f t="shared" ca="1" si="152"/>
        <v>0</v>
      </c>
      <c r="AS191" s="65">
        <f t="shared" ca="1" si="152"/>
        <v>0</v>
      </c>
      <c r="AT191" s="65">
        <f t="shared" ca="1" si="152"/>
        <v>0</v>
      </c>
      <c r="AU191" s="65">
        <f t="shared" ca="1" si="152"/>
        <v>0</v>
      </c>
      <c r="AV191" s="65">
        <f t="shared" ca="1" si="152"/>
        <v>0</v>
      </c>
      <c r="AW191" s="65">
        <f t="shared" ca="1" si="152"/>
        <v>0</v>
      </c>
      <c r="AX191" s="65">
        <f t="shared" ca="1" si="152"/>
        <v>0</v>
      </c>
      <c r="AY191" s="65">
        <f t="shared" ca="1" si="152"/>
        <v>0</v>
      </c>
      <c r="AZ191" s="65">
        <f t="shared" ca="1" si="152"/>
        <v>0</v>
      </c>
      <c r="BA191" s="65">
        <f t="shared" ca="1" si="152"/>
        <v>0</v>
      </c>
      <c r="BB191" s="65">
        <f t="shared" ca="1" si="152"/>
        <v>0</v>
      </c>
      <c r="BC191" s="65">
        <f t="shared" ca="1" si="152"/>
        <v>0</v>
      </c>
      <c r="BD191" s="65">
        <f t="shared" ca="1" si="152"/>
        <v>0</v>
      </c>
      <c r="BE191" s="65">
        <f t="shared" ca="1" si="152"/>
        <v>0</v>
      </c>
      <c r="BF191" s="65">
        <f t="shared" ca="1" si="152"/>
        <v>0</v>
      </c>
      <c r="BG191" s="65">
        <f t="shared" ca="1" si="152"/>
        <v>0</v>
      </c>
      <c r="BH191" s="65">
        <f t="shared" ca="1" si="152"/>
        <v>0</v>
      </c>
      <c r="BI191" s="65">
        <f t="shared" ca="1" si="152"/>
        <v>0</v>
      </c>
      <c r="BJ191" s="65">
        <f t="shared" ca="1" si="152"/>
        <v>0</v>
      </c>
      <c r="BK191" s="65">
        <f t="shared" ca="1" si="152"/>
        <v>0</v>
      </c>
      <c r="BL191" s="65">
        <f t="shared" ca="1" si="152"/>
        <v>0</v>
      </c>
      <c r="BM191" s="65">
        <f t="shared" ca="1" si="152"/>
        <v>0</v>
      </c>
      <c r="BN191" s="65">
        <f t="shared" ca="1" si="152"/>
        <v>0</v>
      </c>
      <c r="BO191" s="65">
        <f t="shared" ca="1" si="152"/>
        <v>0</v>
      </c>
      <c r="BP191" s="65">
        <f t="shared" ca="1" si="152"/>
        <v>0</v>
      </c>
      <c r="BQ191" s="65">
        <f t="shared" ca="1" si="152"/>
        <v>0</v>
      </c>
      <c r="BR191" s="65">
        <f t="shared" ca="1" si="152"/>
        <v>0</v>
      </c>
      <c r="BS191" s="65">
        <f t="shared" ca="1" si="152"/>
        <v>0</v>
      </c>
      <c r="BT191" s="65">
        <f t="shared" ca="1" si="152"/>
        <v>0</v>
      </c>
      <c r="BU191" s="65">
        <f t="shared" ca="1" si="152"/>
        <v>0</v>
      </c>
      <c r="BV191" s="65">
        <f t="shared" ca="1" si="152"/>
        <v>0</v>
      </c>
      <c r="BW191" s="65">
        <f t="shared" ca="1" si="152"/>
        <v>0</v>
      </c>
      <c r="BX191" s="65">
        <f t="shared" ca="1" si="152"/>
        <v>0</v>
      </c>
      <c r="BY191" s="65">
        <f t="shared" ca="1" si="152"/>
        <v>0</v>
      </c>
      <c r="BZ191" s="65">
        <f t="shared" ca="1" si="152"/>
        <v>0</v>
      </c>
      <c r="CA191" s="65">
        <f t="shared" ca="1" si="152"/>
        <v>0</v>
      </c>
      <c r="CB191" s="65">
        <f t="shared" ca="1" si="152"/>
        <v>0</v>
      </c>
      <c r="CC191" s="65">
        <f t="shared" ca="1" si="152"/>
        <v>0</v>
      </c>
      <c r="CD191" s="65">
        <f t="shared" ca="1" si="152"/>
        <v>0</v>
      </c>
      <c r="CE191" s="65">
        <f t="shared" ca="1" si="152"/>
        <v>0</v>
      </c>
      <c r="CF191" s="65">
        <f t="shared" ca="1" si="152"/>
        <v>0</v>
      </c>
    </row>
    <row r="192" spans="2:84" s="53" customFormat="1" ht="12" x14ac:dyDescent="0.25">
      <c r="B192" s="50">
        <f>ROW()</f>
        <v>192</v>
      </c>
      <c r="O192" s="56"/>
      <c r="P192" s="57"/>
      <c r="Q192" s="58"/>
      <c r="U192" s="62"/>
      <c r="W192" s="61"/>
      <c r="X192" s="65">
        <f t="shared" ca="1" si="149"/>
        <v>0</v>
      </c>
      <c r="Y192" s="65">
        <f t="shared" ca="1" si="148"/>
        <v>0</v>
      </c>
      <c r="Z192" s="65">
        <f t="shared" ca="1" si="148"/>
        <v>0</v>
      </c>
      <c r="AA192" s="65">
        <f t="shared" ca="1" si="148"/>
        <v>0</v>
      </c>
      <c r="AB192" s="65">
        <f t="shared" ca="1" si="148"/>
        <v>0</v>
      </c>
      <c r="AC192" s="65">
        <f t="shared" ca="1" si="148"/>
        <v>0</v>
      </c>
      <c r="AD192" s="65">
        <f t="shared" ca="1" si="148"/>
        <v>0</v>
      </c>
      <c r="AE192" s="65">
        <f t="shared" ca="1" si="148"/>
        <v>0</v>
      </c>
      <c r="AF192" s="65">
        <f t="shared" ca="1" si="148"/>
        <v>0</v>
      </c>
      <c r="AG192" s="65">
        <f t="shared" ca="1" si="148"/>
        <v>0</v>
      </c>
      <c r="AH192" s="65">
        <f t="shared" ca="1" si="148"/>
        <v>0</v>
      </c>
      <c r="AI192" s="65">
        <f t="shared" ca="1" si="148"/>
        <v>0</v>
      </c>
      <c r="AJ192" s="65">
        <f t="shared" ca="1" si="152"/>
        <v>0</v>
      </c>
      <c r="AK192" s="65">
        <f t="shared" ca="1" si="152"/>
        <v>0</v>
      </c>
      <c r="AL192" s="65">
        <f t="shared" ca="1" si="152"/>
        <v>0</v>
      </c>
      <c r="AM192" s="65">
        <f t="shared" ca="1" si="152"/>
        <v>0</v>
      </c>
      <c r="AN192" s="65">
        <f t="shared" ca="1" si="152"/>
        <v>0</v>
      </c>
      <c r="AO192" s="65">
        <f t="shared" ca="1" si="152"/>
        <v>0</v>
      </c>
      <c r="AP192" s="65">
        <f t="shared" ca="1" si="152"/>
        <v>0</v>
      </c>
      <c r="AQ192" s="65">
        <f t="shared" ca="1" si="152"/>
        <v>0</v>
      </c>
      <c r="AR192" s="65">
        <f t="shared" ca="1" si="152"/>
        <v>0</v>
      </c>
      <c r="AS192" s="65">
        <f t="shared" ca="1" si="152"/>
        <v>0</v>
      </c>
      <c r="AT192" s="65">
        <f t="shared" ca="1" si="152"/>
        <v>0</v>
      </c>
      <c r="AU192" s="65">
        <f t="shared" ca="1" si="152"/>
        <v>0</v>
      </c>
      <c r="AV192" s="65">
        <f t="shared" ca="1" si="152"/>
        <v>0</v>
      </c>
      <c r="AW192" s="65">
        <f t="shared" ca="1" si="152"/>
        <v>0</v>
      </c>
      <c r="AX192" s="65">
        <f t="shared" ca="1" si="152"/>
        <v>0</v>
      </c>
      <c r="AY192" s="65">
        <f t="shared" ca="1" si="152"/>
        <v>0</v>
      </c>
      <c r="AZ192" s="65">
        <f t="shared" ca="1" si="152"/>
        <v>0</v>
      </c>
      <c r="BA192" s="65">
        <f t="shared" ca="1" si="152"/>
        <v>0</v>
      </c>
      <c r="BB192" s="65">
        <f t="shared" ca="1" si="152"/>
        <v>0</v>
      </c>
      <c r="BC192" s="65">
        <f t="shared" ca="1" si="152"/>
        <v>0</v>
      </c>
      <c r="BD192" s="65">
        <f t="shared" ca="1" si="152"/>
        <v>0</v>
      </c>
      <c r="BE192" s="65">
        <f t="shared" ca="1" si="152"/>
        <v>0</v>
      </c>
      <c r="BF192" s="65">
        <f t="shared" ca="1" si="152"/>
        <v>0</v>
      </c>
      <c r="BG192" s="65">
        <f t="shared" ca="1" si="152"/>
        <v>0</v>
      </c>
      <c r="BH192" s="65">
        <f t="shared" ca="1" si="152"/>
        <v>0</v>
      </c>
      <c r="BI192" s="65">
        <f t="shared" ca="1" si="152"/>
        <v>0</v>
      </c>
      <c r="BJ192" s="65">
        <f t="shared" ca="1" si="152"/>
        <v>0</v>
      </c>
      <c r="BK192" s="65">
        <f t="shared" ca="1" si="152"/>
        <v>0</v>
      </c>
      <c r="BL192" s="65">
        <f t="shared" ca="1" si="152"/>
        <v>0</v>
      </c>
      <c r="BM192" s="65">
        <f t="shared" ca="1" si="152"/>
        <v>0</v>
      </c>
      <c r="BN192" s="65">
        <f t="shared" ca="1" si="152"/>
        <v>0</v>
      </c>
      <c r="BO192" s="65">
        <f t="shared" ca="1" si="152"/>
        <v>0</v>
      </c>
      <c r="BP192" s="65">
        <f t="shared" ca="1" si="152"/>
        <v>0</v>
      </c>
      <c r="BQ192" s="65">
        <f t="shared" ca="1" si="152"/>
        <v>0</v>
      </c>
      <c r="BR192" s="65">
        <f t="shared" ca="1" si="152"/>
        <v>0</v>
      </c>
      <c r="BS192" s="65">
        <f t="shared" ca="1" si="152"/>
        <v>0</v>
      </c>
      <c r="BT192" s="65">
        <f t="shared" ca="1" si="152"/>
        <v>0</v>
      </c>
      <c r="BU192" s="65">
        <f t="shared" ca="1" si="152"/>
        <v>0</v>
      </c>
      <c r="BV192" s="65">
        <f t="shared" ca="1" si="152"/>
        <v>0</v>
      </c>
      <c r="BW192" s="65">
        <f t="shared" ca="1" si="152"/>
        <v>0</v>
      </c>
      <c r="BX192" s="65">
        <f t="shared" ca="1" si="152"/>
        <v>0</v>
      </c>
      <c r="BY192" s="65">
        <f t="shared" ca="1" si="152"/>
        <v>0</v>
      </c>
      <c r="BZ192" s="65">
        <f t="shared" ca="1" si="152"/>
        <v>0</v>
      </c>
      <c r="CA192" s="65">
        <f t="shared" ca="1" si="152"/>
        <v>0</v>
      </c>
      <c r="CB192" s="65">
        <f t="shared" ca="1" si="152"/>
        <v>0</v>
      </c>
      <c r="CC192" s="65">
        <f t="shared" ca="1" si="152"/>
        <v>0</v>
      </c>
      <c r="CD192" s="65">
        <f t="shared" ca="1" si="152"/>
        <v>0</v>
      </c>
      <c r="CE192" s="65">
        <f t="shared" ca="1" si="152"/>
        <v>0</v>
      </c>
      <c r="CF192" s="65">
        <f t="shared" ca="1" si="152"/>
        <v>0</v>
      </c>
    </row>
    <row r="193" spans="2:84" s="53" customFormat="1" ht="12" x14ac:dyDescent="0.25">
      <c r="B193" s="50">
        <f>ROW()</f>
        <v>193</v>
      </c>
      <c r="O193" s="56"/>
      <c r="P193" s="57"/>
      <c r="Q193" s="58"/>
      <c r="U193" s="62"/>
      <c r="W193" s="61"/>
      <c r="X193" s="65">
        <f t="shared" ca="1" si="149"/>
        <v>0</v>
      </c>
      <c r="Y193" s="65">
        <f t="shared" ca="1" si="148"/>
        <v>0</v>
      </c>
      <c r="Z193" s="65">
        <f t="shared" ca="1" si="148"/>
        <v>0</v>
      </c>
      <c r="AA193" s="65">
        <f t="shared" ca="1" si="148"/>
        <v>0</v>
      </c>
      <c r="AB193" s="65">
        <f t="shared" ca="1" si="148"/>
        <v>0</v>
      </c>
      <c r="AC193" s="65">
        <f t="shared" ca="1" si="148"/>
        <v>0</v>
      </c>
      <c r="AD193" s="65">
        <f t="shared" ca="1" si="148"/>
        <v>0</v>
      </c>
      <c r="AE193" s="65">
        <f t="shared" ca="1" si="148"/>
        <v>0</v>
      </c>
      <c r="AF193" s="65">
        <f t="shared" ca="1" si="148"/>
        <v>0</v>
      </c>
      <c r="AG193" s="65">
        <f t="shared" ca="1" si="148"/>
        <v>0</v>
      </c>
      <c r="AH193" s="65">
        <f t="shared" ca="1" si="148"/>
        <v>0</v>
      </c>
      <c r="AI193" s="65">
        <f t="shared" ca="1" si="148"/>
        <v>0</v>
      </c>
      <c r="AJ193" s="65">
        <f t="shared" ca="1" si="152"/>
        <v>0</v>
      </c>
      <c r="AK193" s="65">
        <f t="shared" ca="1" si="152"/>
        <v>0</v>
      </c>
      <c r="AL193" s="65">
        <f t="shared" ca="1" si="152"/>
        <v>0</v>
      </c>
      <c r="AM193" s="65">
        <f t="shared" ca="1" si="152"/>
        <v>0</v>
      </c>
      <c r="AN193" s="65">
        <f t="shared" ca="1" si="152"/>
        <v>0</v>
      </c>
      <c r="AO193" s="65">
        <f t="shared" ca="1" si="152"/>
        <v>0</v>
      </c>
      <c r="AP193" s="65">
        <f t="shared" ca="1" si="152"/>
        <v>0</v>
      </c>
      <c r="AQ193" s="65">
        <f t="shared" ca="1" si="152"/>
        <v>0</v>
      </c>
      <c r="AR193" s="65">
        <f t="shared" ca="1" si="152"/>
        <v>0</v>
      </c>
      <c r="AS193" s="65">
        <f t="shared" ca="1" si="152"/>
        <v>0</v>
      </c>
      <c r="AT193" s="65">
        <f t="shared" ca="1" si="152"/>
        <v>0</v>
      </c>
      <c r="AU193" s="65">
        <f t="shared" ca="1" si="152"/>
        <v>0</v>
      </c>
      <c r="AV193" s="65">
        <f t="shared" ca="1" si="152"/>
        <v>0</v>
      </c>
      <c r="AW193" s="65">
        <f t="shared" ca="1" si="152"/>
        <v>0</v>
      </c>
      <c r="AX193" s="65">
        <f t="shared" ca="1" si="152"/>
        <v>0</v>
      </c>
      <c r="AY193" s="65">
        <f t="shared" ca="1" si="152"/>
        <v>0</v>
      </c>
      <c r="AZ193" s="65">
        <f t="shared" ca="1" si="152"/>
        <v>0</v>
      </c>
      <c r="BA193" s="65">
        <f t="shared" ca="1" si="152"/>
        <v>0</v>
      </c>
      <c r="BB193" s="65">
        <f t="shared" ca="1" si="152"/>
        <v>0</v>
      </c>
      <c r="BC193" s="65">
        <f t="shared" ca="1" si="152"/>
        <v>0</v>
      </c>
      <c r="BD193" s="65">
        <f t="shared" ca="1" si="152"/>
        <v>0</v>
      </c>
      <c r="BE193" s="65">
        <f t="shared" ca="1" si="152"/>
        <v>0</v>
      </c>
      <c r="BF193" s="65">
        <f t="shared" ca="1" si="152"/>
        <v>0</v>
      </c>
      <c r="BG193" s="65">
        <f t="shared" ca="1" si="152"/>
        <v>0</v>
      </c>
      <c r="BH193" s="65">
        <f t="shared" ca="1" si="152"/>
        <v>0</v>
      </c>
      <c r="BI193" s="65">
        <f t="shared" ca="1" si="152"/>
        <v>0</v>
      </c>
      <c r="BJ193" s="65">
        <f t="shared" ca="1" si="152"/>
        <v>0</v>
      </c>
      <c r="BK193" s="65">
        <f t="shared" ca="1" si="152"/>
        <v>0</v>
      </c>
      <c r="BL193" s="65">
        <f t="shared" ca="1" si="152"/>
        <v>0</v>
      </c>
      <c r="BM193" s="65">
        <f t="shared" ca="1" si="152"/>
        <v>0</v>
      </c>
      <c r="BN193" s="65">
        <f t="shared" ca="1" si="152"/>
        <v>0</v>
      </c>
      <c r="BO193" s="65">
        <f t="shared" ca="1" si="152"/>
        <v>0</v>
      </c>
      <c r="BP193" s="65">
        <f t="shared" ca="1" si="152"/>
        <v>0</v>
      </c>
      <c r="BQ193" s="65">
        <f t="shared" ca="1" si="152"/>
        <v>0</v>
      </c>
      <c r="BR193" s="65">
        <f t="shared" ca="1" si="152"/>
        <v>0</v>
      </c>
      <c r="BS193" s="65">
        <f t="shared" ca="1" si="152"/>
        <v>0</v>
      </c>
      <c r="BT193" s="65">
        <f t="shared" ca="1" si="152"/>
        <v>0</v>
      </c>
      <c r="BU193" s="65">
        <f t="shared" ca="1" si="152"/>
        <v>0</v>
      </c>
      <c r="BV193" s="65">
        <f t="shared" ca="1" si="152"/>
        <v>0</v>
      </c>
      <c r="BW193" s="65">
        <f t="shared" ca="1" si="152"/>
        <v>0</v>
      </c>
      <c r="BX193" s="65">
        <f t="shared" ca="1" si="152"/>
        <v>0</v>
      </c>
      <c r="BY193" s="65">
        <f t="shared" ca="1" si="152"/>
        <v>0</v>
      </c>
      <c r="BZ193" s="65">
        <f t="shared" ca="1" si="152"/>
        <v>0</v>
      </c>
      <c r="CA193" s="65">
        <f t="shared" ca="1" si="152"/>
        <v>0</v>
      </c>
      <c r="CB193" s="65">
        <f t="shared" ca="1" si="152"/>
        <v>0</v>
      </c>
      <c r="CC193" s="65">
        <f t="shared" ca="1" si="152"/>
        <v>0</v>
      </c>
      <c r="CD193" s="65">
        <f t="shared" ca="1" si="152"/>
        <v>0</v>
      </c>
      <c r="CE193" s="65">
        <f t="shared" ca="1" si="152"/>
        <v>0</v>
      </c>
      <c r="CF193" s="65">
        <f t="shared" ca="1" si="152"/>
        <v>0</v>
      </c>
    </row>
    <row r="194" spans="2:84" s="53" customFormat="1" ht="12" x14ac:dyDescent="0.25">
      <c r="B194" s="50">
        <f>ROW()</f>
        <v>194</v>
      </c>
      <c r="O194" s="56"/>
      <c r="P194" s="57"/>
      <c r="Q194" s="58"/>
      <c r="U194" s="62"/>
      <c r="W194" s="61"/>
      <c r="X194" s="65">
        <f t="shared" ca="1" si="149"/>
        <v>0</v>
      </c>
      <c r="Y194" s="65">
        <f t="shared" ca="1" si="148"/>
        <v>0</v>
      </c>
      <c r="Z194" s="65">
        <f t="shared" ca="1" si="148"/>
        <v>0</v>
      </c>
      <c r="AA194" s="65">
        <f t="shared" ca="1" si="148"/>
        <v>0</v>
      </c>
      <c r="AB194" s="65">
        <f t="shared" ca="1" si="148"/>
        <v>0</v>
      </c>
      <c r="AC194" s="65">
        <f t="shared" ca="1" si="148"/>
        <v>0</v>
      </c>
      <c r="AD194" s="65">
        <f t="shared" ca="1" si="148"/>
        <v>0</v>
      </c>
      <c r="AE194" s="65">
        <f t="shared" ca="1" si="148"/>
        <v>0</v>
      </c>
      <c r="AF194" s="65">
        <f t="shared" ca="1" si="148"/>
        <v>0</v>
      </c>
      <c r="AG194" s="65">
        <f t="shared" ca="1" si="148"/>
        <v>0</v>
      </c>
      <c r="AH194" s="65">
        <f t="shared" ca="1" si="148"/>
        <v>0</v>
      </c>
      <c r="AI194" s="65">
        <f t="shared" ca="1" si="148"/>
        <v>0</v>
      </c>
      <c r="AJ194" s="65">
        <f t="shared" ca="1" si="152"/>
        <v>0</v>
      </c>
      <c r="AK194" s="65">
        <f t="shared" ca="1" si="152"/>
        <v>0</v>
      </c>
      <c r="AL194" s="65">
        <f t="shared" ca="1" si="152"/>
        <v>0</v>
      </c>
      <c r="AM194" s="65">
        <f t="shared" ca="1" si="152"/>
        <v>0</v>
      </c>
      <c r="AN194" s="65">
        <f t="shared" ca="1" si="152"/>
        <v>0</v>
      </c>
      <c r="AO194" s="65">
        <f t="shared" ca="1" si="152"/>
        <v>0</v>
      </c>
      <c r="AP194" s="65">
        <f t="shared" ca="1" si="152"/>
        <v>0</v>
      </c>
      <c r="AQ194" s="65">
        <f t="shared" ca="1" si="152"/>
        <v>0</v>
      </c>
      <c r="AR194" s="65">
        <f t="shared" ca="1" si="152"/>
        <v>0</v>
      </c>
      <c r="AS194" s="65">
        <f t="shared" ca="1" si="152"/>
        <v>0</v>
      </c>
      <c r="AT194" s="65">
        <f t="shared" ca="1" si="152"/>
        <v>0</v>
      </c>
      <c r="AU194" s="65">
        <f t="shared" ca="1" si="152"/>
        <v>0</v>
      </c>
      <c r="AV194" s="65">
        <f t="shared" ca="1" si="152"/>
        <v>0</v>
      </c>
      <c r="AW194" s="65">
        <f t="shared" ca="1" si="152"/>
        <v>0</v>
      </c>
      <c r="AX194" s="65">
        <f t="shared" ca="1" si="152"/>
        <v>0</v>
      </c>
      <c r="AY194" s="65">
        <f t="shared" ca="1" si="152"/>
        <v>0</v>
      </c>
      <c r="AZ194" s="65">
        <f t="shared" ca="1" si="152"/>
        <v>0</v>
      </c>
      <c r="BA194" s="65">
        <f t="shared" ca="1" si="152"/>
        <v>0</v>
      </c>
      <c r="BB194" s="65">
        <f t="shared" ca="1" si="152"/>
        <v>0</v>
      </c>
      <c r="BC194" s="65">
        <f t="shared" ca="1" si="152"/>
        <v>0</v>
      </c>
      <c r="BD194" s="65">
        <f t="shared" ca="1" si="152"/>
        <v>0</v>
      </c>
      <c r="BE194" s="65">
        <f t="shared" ca="1" si="152"/>
        <v>0</v>
      </c>
      <c r="BF194" s="65">
        <f t="shared" ca="1" si="152"/>
        <v>0</v>
      </c>
      <c r="BG194" s="65">
        <f t="shared" ca="1" si="152"/>
        <v>0</v>
      </c>
      <c r="BH194" s="65">
        <f t="shared" ca="1" si="152"/>
        <v>0</v>
      </c>
      <c r="BI194" s="65">
        <f t="shared" ca="1" si="152"/>
        <v>0</v>
      </c>
      <c r="BJ194" s="65">
        <f t="shared" ca="1" si="152"/>
        <v>0</v>
      </c>
      <c r="BK194" s="65">
        <f t="shared" ca="1" si="152"/>
        <v>0</v>
      </c>
      <c r="BL194" s="65">
        <f t="shared" ca="1" si="152"/>
        <v>0</v>
      </c>
      <c r="BM194" s="65">
        <f t="shared" ca="1" si="152"/>
        <v>0</v>
      </c>
      <c r="BN194" s="65">
        <f t="shared" ca="1" si="152"/>
        <v>0</v>
      </c>
      <c r="BO194" s="65">
        <f t="shared" ref="AJ194:CF199" ca="1" si="153">SUMIFS(INDIRECT("Prcsses!"&amp;ADDRESS($B194,$X$2)&amp;":"&amp;ADDRESS($B194,$X$2-1+$P$8)),INDIRECT("Prcsses!"&amp;ADDRESS($B$8,$X$2)&amp;":"&amp;ADDRESS($B$8,$X$2-1+$P$8)),BO$8)</f>
        <v>0</v>
      </c>
      <c r="BP194" s="65">
        <f t="shared" ca="1" si="153"/>
        <v>0</v>
      </c>
      <c r="BQ194" s="65">
        <f t="shared" ca="1" si="153"/>
        <v>0</v>
      </c>
      <c r="BR194" s="65">
        <f t="shared" ca="1" si="153"/>
        <v>0</v>
      </c>
      <c r="BS194" s="65">
        <f t="shared" ca="1" si="153"/>
        <v>0</v>
      </c>
      <c r="BT194" s="65">
        <f t="shared" ca="1" si="153"/>
        <v>0</v>
      </c>
      <c r="BU194" s="65">
        <f t="shared" ca="1" si="153"/>
        <v>0</v>
      </c>
      <c r="BV194" s="65">
        <f t="shared" ca="1" si="153"/>
        <v>0</v>
      </c>
      <c r="BW194" s="65">
        <f t="shared" ca="1" si="153"/>
        <v>0</v>
      </c>
      <c r="BX194" s="65">
        <f t="shared" ca="1" si="153"/>
        <v>0</v>
      </c>
      <c r="BY194" s="65">
        <f t="shared" ca="1" si="153"/>
        <v>0</v>
      </c>
      <c r="BZ194" s="65">
        <f t="shared" ca="1" si="153"/>
        <v>0</v>
      </c>
      <c r="CA194" s="65">
        <f t="shared" ca="1" si="153"/>
        <v>0</v>
      </c>
      <c r="CB194" s="65">
        <f t="shared" ca="1" si="153"/>
        <v>0</v>
      </c>
      <c r="CC194" s="65">
        <f t="shared" ca="1" si="153"/>
        <v>0</v>
      </c>
      <c r="CD194" s="65">
        <f t="shared" ca="1" si="153"/>
        <v>0</v>
      </c>
      <c r="CE194" s="65">
        <f t="shared" ca="1" si="153"/>
        <v>0</v>
      </c>
      <c r="CF194" s="65">
        <f t="shared" ca="1" si="153"/>
        <v>0</v>
      </c>
    </row>
    <row r="195" spans="2:84" s="53" customFormat="1" ht="12" x14ac:dyDescent="0.25">
      <c r="B195" s="50">
        <f>ROW()</f>
        <v>195</v>
      </c>
      <c r="O195" s="56"/>
      <c r="P195" s="57"/>
      <c r="Q195" s="58"/>
      <c r="U195" s="62"/>
      <c r="W195" s="61"/>
      <c r="X195" s="65">
        <f t="shared" ca="1" si="149"/>
        <v>0</v>
      </c>
      <c r="Y195" s="65">
        <f t="shared" ca="1" si="148"/>
        <v>0</v>
      </c>
      <c r="Z195" s="65">
        <f t="shared" ca="1" si="148"/>
        <v>0</v>
      </c>
      <c r="AA195" s="65">
        <f t="shared" ca="1" si="148"/>
        <v>0</v>
      </c>
      <c r="AB195" s="65">
        <f t="shared" ca="1" si="148"/>
        <v>0</v>
      </c>
      <c r="AC195" s="65">
        <f t="shared" ca="1" si="148"/>
        <v>0</v>
      </c>
      <c r="AD195" s="65">
        <f t="shared" ca="1" si="148"/>
        <v>0</v>
      </c>
      <c r="AE195" s="65">
        <f t="shared" ca="1" si="148"/>
        <v>0</v>
      </c>
      <c r="AF195" s="65">
        <f t="shared" ca="1" si="148"/>
        <v>0</v>
      </c>
      <c r="AG195" s="65">
        <f t="shared" ca="1" si="148"/>
        <v>0</v>
      </c>
      <c r="AH195" s="65">
        <f t="shared" ca="1" si="148"/>
        <v>0</v>
      </c>
      <c r="AI195" s="65">
        <f t="shared" ca="1" si="148"/>
        <v>0</v>
      </c>
      <c r="AJ195" s="65">
        <f t="shared" ca="1" si="153"/>
        <v>0</v>
      </c>
      <c r="AK195" s="65">
        <f t="shared" ca="1" si="153"/>
        <v>0</v>
      </c>
      <c r="AL195" s="65">
        <f t="shared" ca="1" si="153"/>
        <v>0</v>
      </c>
      <c r="AM195" s="65">
        <f t="shared" ca="1" si="153"/>
        <v>0</v>
      </c>
      <c r="AN195" s="65">
        <f t="shared" ca="1" si="153"/>
        <v>0</v>
      </c>
      <c r="AO195" s="65">
        <f t="shared" ca="1" si="153"/>
        <v>0</v>
      </c>
      <c r="AP195" s="65">
        <f t="shared" ca="1" si="153"/>
        <v>0</v>
      </c>
      <c r="AQ195" s="65">
        <f t="shared" ca="1" si="153"/>
        <v>0</v>
      </c>
      <c r="AR195" s="65">
        <f t="shared" ca="1" si="153"/>
        <v>0</v>
      </c>
      <c r="AS195" s="65">
        <f t="shared" ca="1" si="153"/>
        <v>0</v>
      </c>
      <c r="AT195" s="65">
        <f t="shared" ca="1" si="153"/>
        <v>0</v>
      </c>
      <c r="AU195" s="65">
        <f t="shared" ca="1" si="153"/>
        <v>0</v>
      </c>
      <c r="AV195" s="65">
        <f t="shared" ca="1" si="153"/>
        <v>0</v>
      </c>
      <c r="AW195" s="65">
        <f t="shared" ca="1" si="153"/>
        <v>0</v>
      </c>
      <c r="AX195" s="65">
        <f t="shared" ca="1" si="153"/>
        <v>0</v>
      </c>
      <c r="AY195" s="65">
        <f t="shared" ca="1" si="153"/>
        <v>0</v>
      </c>
      <c r="AZ195" s="65">
        <f t="shared" ca="1" si="153"/>
        <v>0</v>
      </c>
      <c r="BA195" s="65">
        <f t="shared" ca="1" si="153"/>
        <v>0</v>
      </c>
      <c r="BB195" s="65">
        <f t="shared" ca="1" si="153"/>
        <v>0</v>
      </c>
      <c r="BC195" s="65">
        <f t="shared" ca="1" si="153"/>
        <v>0</v>
      </c>
      <c r="BD195" s="65">
        <f t="shared" ca="1" si="153"/>
        <v>0</v>
      </c>
      <c r="BE195" s="65">
        <f t="shared" ca="1" si="153"/>
        <v>0</v>
      </c>
      <c r="BF195" s="65">
        <f t="shared" ca="1" si="153"/>
        <v>0</v>
      </c>
      <c r="BG195" s="65">
        <f t="shared" ca="1" si="153"/>
        <v>0</v>
      </c>
      <c r="BH195" s="65">
        <f t="shared" ca="1" si="153"/>
        <v>0</v>
      </c>
      <c r="BI195" s="65">
        <f t="shared" ca="1" si="153"/>
        <v>0</v>
      </c>
      <c r="BJ195" s="65">
        <f t="shared" ca="1" si="153"/>
        <v>0</v>
      </c>
      <c r="BK195" s="65">
        <f t="shared" ca="1" si="153"/>
        <v>0</v>
      </c>
      <c r="BL195" s="65">
        <f t="shared" ca="1" si="153"/>
        <v>0</v>
      </c>
      <c r="BM195" s="65">
        <f t="shared" ca="1" si="153"/>
        <v>0</v>
      </c>
      <c r="BN195" s="65">
        <f t="shared" ca="1" si="153"/>
        <v>0</v>
      </c>
      <c r="BO195" s="65">
        <f t="shared" ca="1" si="153"/>
        <v>0</v>
      </c>
      <c r="BP195" s="65">
        <f t="shared" ca="1" si="153"/>
        <v>0</v>
      </c>
      <c r="BQ195" s="65">
        <f t="shared" ca="1" si="153"/>
        <v>0</v>
      </c>
      <c r="BR195" s="65">
        <f t="shared" ca="1" si="153"/>
        <v>0</v>
      </c>
      <c r="BS195" s="65">
        <f t="shared" ca="1" si="153"/>
        <v>0</v>
      </c>
      <c r="BT195" s="65">
        <f t="shared" ca="1" si="153"/>
        <v>0</v>
      </c>
      <c r="BU195" s="65">
        <f t="shared" ca="1" si="153"/>
        <v>0</v>
      </c>
      <c r="BV195" s="65">
        <f t="shared" ca="1" si="153"/>
        <v>0</v>
      </c>
      <c r="BW195" s="65">
        <f t="shared" ca="1" si="153"/>
        <v>0</v>
      </c>
      <c r="BX195" s="65">
        <f t="shared" ca="1" si="153"/>
        <v>0</v>
      </c>
      <c r="BY195" s="65">
        <f t="shared" ca="1" si="153"/>
        <v>0</v>
      </c>
      <c r="BZ195" s="65">
        <f t="shared" ca="1" si="153"/>
        <v>0</v>
      </c>
      <c r="CA195" s="65">
        <f t="shared" ca="1" si="153"/>
        <v>0</v>
      </c>
      <c r="CB195" s="65">
        <f t="shared" ca="1" si="153"/>
        <v>0</v>
      </c>
      <c r="CC195" s="65">
        <f t="shared" ca="1" si="153"/>
        <v>0</v>
      </c>
      <c r="CD195" s="65">
        <f t="shared" ca="1" si="153"/>
        <v>0</v>
      </c>
      <c r="CE195" s="65">
        <f t="shared" ca="1" si="153"/>
        <v>0</v>
      </c>
      <c r="CF195" s="65">
        <f t="shared" ca="1" si="153"/>
        <v>0</v>
      </c>
    </row>
    <row r="196" spans="2:84" s="53" customFormat="1" ht="12" x14ac:dyDescent="0.25">
      <c r="B196" s="50">
        <f>ROW()</f>
        <v>196</v>
      </c>
      <c r="O196" s="56"/>
      <c r="P196" s="57"/>
      <c r="Q196" s="58"/>
      <c r="U196" s="62"/>
      <c r="W196" s="61"/>
      <c r="X196" s="65">
        <f t="shared" ca="1" si="149"/>
        <v>0</v>
      </c>
      <c r="Y196" s="65">
        <f t="shared" ca="1" si="148"/>
        <v>0</v>
      </c>
      <c r="Z196" s="65">
        <f t="shared" ca="1" si="148"/>
        <v>0</v>
      </c>
      <c r="AA196" s="65">
        <f t="shared" ca="1" si="148"/>
        <v>0</v>
      </c>
      <c r="AB196" s="65">
        <f t="shared" ca="1" si="148"/>
        <v>0</v>
      </c>
      <c r="AC196" s="65">
        <f t="shared" ref="Y196:AI217" ca="1" si="154">SUMIFS(INDIRECT("Prcsses!"&amp;ADDRESS($B196,$X$2)&amp;":"&amp;ADDRESS($B196,$X$2-1+$P$8)),INDIRECT("Prcsses!"&amp;ADDRESS($B$8,$X$2)&amp;":"&amp;ADDRESS($B$8,$X$2-1+$P$8)),AC$8)</f>
        <v>0</v>
      </c>
      <c r="AD196" s="65">
        <f t="shared" ca="1" si="154"/>
        <v>0</v>
      </c>
      <c r="AE196" s="65">
        <f t="shared" ca="1" si="154"/>
        <v>0</v>
      </c>
      <c r="AF196" s="65">
        <f t="shared" ca="1" si="154"/>
        <v>0</v>
      </c>
      <c r="AG196" s="65">
        <f t="shared" ca="1" si="154"/>
        <v>0</v>
      </c>
      <c r="AH196" s="65">
        <f t="shared" ca="1" si="154"/>
        <v>0</v>
      </c>
      <c r="AI196" s="65">
        <f t="shared" ca="1" si="154"/>
        <v>0</v>
      </c>
      <c r="AJ196" s="65">
        <f t="shared" ca="1" si="153"/>
        <v>0</v>
      </c>
      <c r="AK196" s="65">
        <f t="shared" ca="1" si="153"/>
        <v>0</v>
      </c>
      <c r="AL196" s="65">
        <f t="shared" ca="1" si="153"/>
        <v>0</v>
      </c>
      <c r="AM196" s="65">
        <f t="shared" ca="1" si="153"/>
        <v>0</v>
      </c>
      <c r="AN196" s="65">
        <f t="shared" ca="1" si="153"/>
        <v>0</v>
      </c>
      <c r="AO196" s="65">
        <f t="shared" ca="1" si="153"/>
        <v>0</v>
      </c>
      <c r="AP196" s="65">
        <f t="shared" ca="1" si="153"/>
        <v>0</v>
      </c>
      <c r="AQ196" s="65">
        <f t="shared" ca="1" si="153"/>
        <v>0</v>
      </c>
      <c r="AR196" s="65">
        <f t="shared" ca="1" si="153"/>
        <v>0</v>
      </c>
      <c r="AS196" s="65">
        <f t="shared" ca="1" si="153"/>
        <v>0</v>
      </c>
      <c r="AT196" s="65">
        <f t="shared" ca="1" si="153"/>
        <v>0</v>
      </c>
      <c r="AU196" s="65">
        <f t="shared" ca="1" si="153"/>
        <v>0</v>
      </c>
      <c r="AV196" s="65">
        <f t="shared" ca="1" si="153"/>
        <v>0</v>
      </c>
      <c r="AW196" s="65">
        <f t="shared" ca="1" si="153"/>
        <v>0</v>
      </c>
      <c r="AX196" s="65">
        <f t="shared" ca="1" si="153"/>
        <v>0</v>
      </c>
      <c r="AY196" s="65">
        <f t="shared" ca="1" si="153"/>
        <v>0</v>
      </c>
      <c r="AZ196" s="65">
        <f t="shared" ca="1" si="153"/>
        <v>0</v>
      </c>
      <c r="BA196" s="65">
        <f t="shared" ca="1" si="153"/>
        <v>0</v>
      </c>
      <c r="BB196" s="65">
        <f t="shared" ca="1" si="153"/>
        <v>0</v>
      </c>
      <c r="BC196" s="65">
        <f t="shared" ca="1" si="153"/>
        <v>0</v>
      </c>
      <c r="BD196" s="65">
        <f t="shared" ca="1" si="153"/>
        <v>0</v>
      </c>
      <c r="BE196" s="65">
        <f t="shared" ca="1" si="153"/>
        <v>0</v>
      </c>
      <c r="BF196" s="65">
        <f t="shared" ca="1" si="153"/>
        <v>0</v>
      </c>
      <c r="BG196" s="65">
        <f t="shared" ca="1" si="153"/>
        <v>0</v>
      </c>
      <c r="BH196" s="65">
        <f t="shared" ca="1" si="153"/>
        <v>0</v>
      </c>
      <c r="BI196" s="65">
        <f t="shared" ca="1" si="153"/>
        <v>0</v>
      </c>
      <c r="BJ196" s="65">
        <f t="shared" ca="1" si="153"/>
        <v>0</v>
      </c>
      <c r="BK196" s="65">
        <f t="shared" ca="1" si="153"/>
        <v>0</v>
      </c>
      <c r="BL196" s="65">
        <f t="shared" ca="1" si="153"/>
        <v>0</v>
      </c>
      <c r="BM196" s="65">
        <f t="shared" ca="1" si="153"/>
        <v>0</v>
      </c>
      <c r="BN196" s="65">
        <f t="shared" ca="1" si="153"/>
        <v>0</v>
      </c>
      <c r="BO196" s="65">
        <f t="shared" ca="1" si="153"/>
        <v>0</v>
      </c>
      <c r="BP196" s="65">
        <f t="shared" ca="1" si="153"/>
        <v>0</v>
      </c>
      <c r="BQ196" s="65">
        <f t="shared" ca="1" si="153"/>
        <v>0</v>
      </c>
      <c r="BR196" s="65">
        <f t="shared" ca="1" si="153"/>
        <v>0</v>
      </c>
      <c r="BS196" s="65">
        <f t="shared" ca="1" si="153"/>
        <v>0</v>
      </c>
      <c r="BT196" s="65">
        <f t="shared" ca="1" si="153"/>
        <v>0</v>
      </c>
      <c r="BU196" s="65">
        <f t="shared" ca="1" si="153"/>
        <v>0</v>
      </c>
      <c r="BV196" s="65">
        <f t="shared" ca="1" si="153"/>
        <v>0</v>
      </c>
      <c r="BW196" s="65">
        <f t="shared" ca="1" si="153"/>
        <v>0</v>
      </c>
      <c r="BX196" s="65">
        <f t="shared" ca="1" si="153"/>
        <v>0</v>
      </c>
      <c r="BY196" s="65">
        <f t="shared" ca="1" si="153"/>
        <v>0</v>
      </c>
      <c r="BZ196" s="65">
        <f t="shared" ca="1" si="153"/>
        <v>0</v>
      </c>
      <c r="CA196" s="65">
        <f t="shared" ca="1" si="153"/>
        <v>0</v>
      </c>
      <c r="CB196" s="65">
        <f t="shared" ca="1" si="153"/>
        <v>0</v>
      </c>
      <c r="CC196" s="65">
        <f t="shared" ca="1" si="153"/>
        <v>0</v>
      </c>
      <c r="CD196" s="65">
        <f t="shared" ca="1" si="153"/>
        <v>0</v>
      </c>
      <c r="CE196" s="65">
        <f t="shared" ca="1" si="153"/>
        <v>0</v>
      </c>
      <c r="CF196" s="65">
        <f t="shared" ca="1" si="153"/>
        <v>0</v>
      </c>
    </row>
    <row r="197" spans="2:84" s="53" customFormat="1" ht="12" x14ac:dyDescent="0.25">
      <c r="B197" s="50">
        <f>ROW()</f>
        <v>197</v>
      </c>
      <c r="O197" s="56"/>
      <c r="P197" s="57"/>
      <c r="Q197" s="58"/>
      <c r="U197" s="62"/>
      <c r="W197" s="61"/>
      <c r="X197" s="65">
        <f t="shared" ca="1" si="149"/>
        <v>0</v>
      </c>
      <c r="Y197" s="65">
        <f t="shared" ca="1" si="154"/>
        <v>0</v>
      </c>
      <c r="Z197" s="65">
        <f t="shared" ca="1" si="154"/>
        <v>0</v>
      </c>
      <c r="AA197" s="65">
        <f t="shared" ca="1" si="154"/>
        <v>0</v>
      </c>
      <c r="AB197" s="65">
        <f t="shared" ca="1" si="154"/>
        <v>0</v>
      </c>
      <c r="AC197" s="65">
        <f t="shared" ca="1" si="154"/>
        <v>0</v>
      </c>
      <c r="AD197" s="65">
        <f t="shared" ca="1" si="154"/>
        <v>0</v>
      </c>
      <c r="AE197" s="65">
        <f t="shared" ca="1" si="154"/>
        <v>0</v>
      </c>
      <c r="AF197" s="65">
        <f t="shared" ca="1" si="154"/>
        <v>0</v>
      </c>
      <c r="AG197" s="65">
        <f t="shared" ca="1" si="154"/>
        <v>0</v>
      </c>
      <c r="AH197" s="65">
        <f t="shared" ca="1" si="154"/>
        <v>0</v>
      </c>
      <c r="AI197" s="65">
        <f t="shared" ca="1" si="154"/>
        <v>0</v>
      </c>
      <c r="AJ197" s="65">
        <f t="shared" ca="1" si="153"/>
        <v>0</v>
      </c>
      <c r="AK197" s="65">
        <f t="shared" ca="1" si="153"/>
        <v>0</v>
      </c>
      <c r="AL197" s="65">
        <f t="shared" ca="1" si="153"/>
        <v>0</v>
      </c>
      <c r="AM197" s="65">
        <f t="shared" ca="1" si="153"/>
        <v>0</v>
      </c>
      <c r="AN197" s="65">
        <f t="shared" ca="1" si="153"/>
        <v>0</v>
      </c>
      <c r="AO197" s="65">
        <f t="shared" ca="1" si="153"/>
        <v>0</v>
      </c>
      <c r="AP197" s="65">
        <f t="shared" ca="1" si="153"/>
        <v>0</v>
      </c>
      <c r="AQ197" s="65">
        <f t="shared" ca="1" si="153"/>
        <v>0</v>
      </c>
      <c r="AR197" s="65">
        <f t="shared" ca="1" si="153"/>
        <v>0</v>
      </c>
      <c r="AS197" s="65">
        <f t="shared" ca="1" si="153"/>
        <v>0</v>
      </c>
      <c r="AT197" s="65">
        <f t="shared" ca="1" si="153"/>
        <v>0</v>
      </c>
      <c r="AU197" s="65">
        <f t="shared" ca="1" si="153"/>
        <v>0</v>
      </c>
      <c r="AV197" s="65">
        <f t="shared" ca="1" si="153"/>
        <v>0</v>
      </c>
      <c r="AW197" s="65">
        <f t="shared" ca="1" si="153"/>
        <v>0</v>
      </c>
      <c r="AX197" s="65">
        <f t="shared" ca="1" si="153"/>
        <v>0</v>
      </c>
      <c r="AY197" s="65">
        <f t="shared" ca="1" si="153"/>
        <v>0</v>
      </c>
      <c r="AZ197" s="65">
        <f t="shared" ca="1" si="153"/>
        <v>0</v>
      </c>
      <c r="BA197" s="65">
        <f t="shared" ca="1" si="153"/>
        <v>0</v>
      </c>
      <c r="BB197" s="65">
        <f t="shared" ca="1" si="153"/>
        <v>0</v>
      </c>
      <c r="BC197" s="65">
        <f t="shared" ca="1" si="153"/>
        <v>0</v>
      </c>
      <c r="BD197" s="65">
        <f t="shared" ca="1" si="153"/>
        <v>0</v>
      </c>
      <c r="BE197" s="65">
        <f t="shared" ca="1" si="153"/>
        <v>0</v>
      </c>
      <c r="BF197" s="65">
        <f t="shared" ca="1" si="153"/>
        <v>0</v>
      </c>
      <c r="BG197" s="65">
        <f t="shared" ca="1" si="153"/>
        <v>0</v>
      </c>
      <c r="BH197" s="65">
        <f t="shared" ca="1" si="153"/>
        <v>0</v>
      </c>
      <c r="BI197" s="65">
        <f t="shared" ca="1" si="153"/>
        <v>0</v>
      </c>
      <c r="BJ197" s="65">
        <f t="shared" ca="1" si="153"/>
        <v>0</v>
      </c>
      <c r="BK197" s="65">
        <f t="shared" ca="1" si="153"/>
        <v>0</v>
      </c>
      <c r="BL197" s="65">
        <f t="shared" ca="1" si="153"/>
        <v>0</v>
      </c>
      <c r="BM197" s="65">
        <f t="shared" ca="1" si="153"/>
        <v>0</v>
      </c>
      <c r="BN197" s="65">
        <f t="shared" ca="1" si="153"/>
        <v>0</v>
      </c>
      <c r="BO197" s="65">
        <f t="shared" ca="1" si="153"/>
        <v>0</v>
      </c>
      <c r="BP197" s="65">
        <f t="shared" ca="1" si="153"/>
        <v>0</v>
      </c>
      <c r="BQ197" s="65">
        <f t="shared" ca="1" si="153"/>
        <v>0</v>
      </c>
      <c r="BR197" s="65">
        <f t="shared" ca="1" si="153"/>
        <v>0</v>
      </c>
      <c r="BS197" s="65">
        <f t="shared" ca="1" si="153"/>
        <v>0</v>
      </c>
      <c r="BT197" s="65">
        <f t="shared" ca="1" si="153"/>
        <v>0</v>
      </c>
      <c r="BU197" s="65">
        <f t="shared" ca="1" si="153"/>
        <v>0</v>
      </c>
      <c r="BV197" s="65">
        <f t="shared" ca="1" si="153"/>
        <v>0</v>
      </c>
      <c r="BW197" s="65">
        <f t="shared" ca="1" si="153"/>
        <v>0</v>
      </c>
      <c r="BX197" s="65">
        <f t="shared" ca="1" si="153"/>
        <v>0</v>
      </c>
      <c r="BY197" s="65">
        <f t="shared" ca="1" si="153"/>
        <v>0</v>
      </c>
      <c r="BZ197" s="65">
        <f t="shared" ca="1" si="153"/>
        <v>0</v>
      </c>
      <c r="CA197" s="65">
        <f t="shared" ca="1" si="153"/>
        <v>0</v>
      </c>
      <c r="CB197" s="65">
        <f t="shared" ca="1" si="153"/>
        <v>0</v>
      </c>
      <c r="CC197" s="65">
        <f t="shared" ca="1" si="153"/>
        <v>0</v>
      </c>
      <c r="CD197" s="65">
        <f t="shared" ca="1" si="153"/>
        <v>0</v>
      </c>
      <c r="CE197" s="65">
        <f t="shared" ca="1" si="153"/>
        <v>0</v>
      </c>
      <c r="CF197" s="65">
        <f t="shared" ca="1" si="153"/>
        <v>0</v>
      </c>
    </row>
    <row r="198" spans="2:84" s="53" customFormat="1" ht="12" x14ac:dyDescent="0.25">
      <c r="B198" s="50">
        <f>ROW()</f>
        <v>198</v>
      </c>
      <c r="O198" s="56"/>
      <c r="P198" s="57"/>
      <c r="Q198" s="58"/>
      <c r="U198" s="62"/>
      <c r="W198" s="61"/>
      <c r="X198" s="65">
        <f t="shared" ca="1" si="149"/>
        <v>0</v>
      </c>
      <c r="Y198" s="65">
        <f t="shared" ca="1" si="154"/>
        <v>0</v>
      </c>
      <c r="Z198" s="65">
        <f t="shared" ca="1" si="154"/>
        <v>0</v>
      </c>
      <c r="AA198" s="65">
        <f t="shared" ca="1" si="154"/>
        <v>0</v>
      </c>
      <c r="AB198" s="65">
        <f t="shared" ca="1" si="154"/>
        <v>0</v>
      </c>
      <c r="AC198" s="65">
        <f t="shared" ca="1" si="154"/>
        <v>0</v>
      </c>
      <c r="AD198" s="65">
        <f t="shared" ca="1" si="154"/>
        <v>0</v>
      </c>
      <c r="AE198" s="65">
        <f t="shared" ca="1" si="154"/>
        <v>0</v>
      </c>
      <c r="AF198" s="65">
        <f t="shared" ca="1" si="154"/>
        <v>0</v>
      </c>
      <c r="AG198" s="65">
        <f t="shared" ca="1" si="154"/>
        <v>0</v>
      </c>
      <c r="AH198" s="65">
        <f t="shared" ca="1" si="154"/>
        <v>0</v>
      </c>
      <c r="AI198" s="65">
        <f t="shared" ca="1" si="154"/>
        <v>0</v>
      </c>
      <c r="AJ198" s="65">
        <f t="shared" ca="1" si="153"/>
        <v>0</v>
      </c>
      <c r="AK198" s="65">
        <f t="shared" ca="1" si="153"/>
        <v>0</v>
      </c>
      <c r="AL198" s="65">
        <f t="shared" ca="1" si="153"/>
        <v>0</v>
      </c>
      <c r="AM198" s="65">
        <f t="shared" ca="1" si="153"/>
        <v>0</v>
      </c>
      <c r="AN198" s="65">
        <f t="shared" ca="1" si="153"/>
        <v>0</v>
      </c>
      <c r="AO198" s="65">
        <f t="shared" ca="1" si="153"/>
        <v>0</v>
      </c>
      <c r="AP198" s="65">
        <f t="shared" ca="1" si="153"/>
        <v>0</v>
      </c>
      <c r="AQ198" s="65">
        <f t="shared" ca="1" si="153"/>
        <v>0</v>
      </c>
      <c r="AR198" s="65">
        <f t="shared" ca="1" si="153"/>
        <v>0</v>
      </c>
      <c r="AS198" s="65">
        <f t="shared" ca="1" si="153"/>
        <v>0</v>
      </c>
      <c r="AT198" s="65">
        <f t="shared" ca="1" si="153"/>
        <v>0</v>
      </c>
      <c r="AU198" s="65">
        <f t="shared" ca="1" si="153"/>
        <v>0</v>
      </c>
      <c r="AV198" s="65">
        <f t="shared" ca="1" si="153"/>
        <v>0</v>
      </c>
      <c r="AW198" s="65">
        <f t="shared" ca="1" si="153"/>
        <v>0</v>
      </c>
      <c r="AX198" s="65">
        <f t="shared" ca="1" si="153"/>
        <v>0</v>
      </c>
      <c r="AY198" s="65">
        <f t="shared" ca="1" si="153"/>
        <v>0</v>
      </c>
      <c r="AZ198" s="65">
        <f t="shared" ca="1" si="153"/>
        <v>0</v>
      </c>
      <c r="BA198" s="65">
        <f t="shared" ca="1" si="153"/>
        <v>0</v>
      </c>
      <c r="BB198" s="65">
        <f t="shared" ca="1" si="153"/>
        <v>0</v>
      </c>
      <c r="BC198" s="65">
        <f t="shared" ca="1" si="153"/>
        <v>0</v>
      </c>
      <c r="BD198" s="65">
        <f t="shared" ca="1" si="153"/>
        <v>0</v>
      </c>
      <c r="BE198" s="65">
        <f t="shared" ca="1" si="153"/>
        <v>0</v>
      </c>
      <c r="BF198" s="65">
        <f t="shared" ca="1" si="153"/>
        <v>0</v>
      </c>
      <c r="BG198" s="65">
        <f t="shared" ca="1" si="153"/>
        <v>0</v>
      </c>
      <c r="BH198" s="65">
        <f t="shared" ca="1" si="153"/>
        <v>0</v>
      </c>
      <c r="BI198" s="65">
        <f t="shared" ca="1" si="153"/>
        <v>0</v>
      </c>
      <c r="BJ198" s="65">
        <f t="shared" ca="1" si="153"/>
        <v>0</v>
      </c>
      <c r="BK198" s="65">
        <f t="shared" ca="1" si="153"/>
        <v>0</v>
      </c>
      <c r="BL198" s="65">
        <f t="shared" ca="1" si="153"/>
        <v>0</v>
      </c>
      <c r="BM198" s="65">
        <f t="shared" ca="1" si="153"/>
        <v>0</v>
      </c>
      <c r="BN198" s="65">
        <f t="shared" ca="1" si="153"/>
        <v>0</v>
      </c>
      <c r="BO198" s="65">
        <f t="shared" ca="1" si="153"/>
        <v>0</v>
      </c>
      <c r="BP198" s="65">
        <f t="shared" ca="1" si="153"/>
        <v>0</v>
      </c>
      <c r="BQ198" s="65">
        <f t="shared" ca="1" si="153"/>
        <v>0</v>
      </c>
      <c r="BR198" s="65">
        <f t="shared" ca="1" si="153"/>
        <v>0</v>
      </c>
      <c r="BS198" s="65">
        <f t="shared" ca="1" si="153"/>
        <v>0</v>
      </c>
      <c r="BT198" s="65">
        <f t="shared" ca="1" si="153"/>
        <v>0</v>
      </c>
      <c r="BU198" s="65">
        <f t="shared" ca="1" si="153"/>
        <v>0</v>
      </c>
      <c r="BV198" s="65">
        <f t="shared" ca="1" si="153"/>
        <v>0</v>
      </c>
      <c r="BW198" s="65">
        <f t="shared" ca="1" si="153"/>
        <v>0</v>
      </c>
      <c r="BX198" s="65">
        <f t="shared" ca="1" si="153"/>
        <v>0</v>
      </c>
      <c r="BY198" s="65">
        <f t="shared" ca="1" si="153"/>
        <v>0</v>
      </c>
      <c r="BZ198" s="65">
        <f t="shared" ca="1" si="153"/>
        <v>0</v>
      </c>
      <c r="CA198" s="65">
        <f t="shared" ca="1" si="153"/>
        <v>0</v>
      </c>
      <c r="CB198" s="65">
        <f t="shared" ca="1" si="153"/>
        <v>0</v>
      </c>
      <c r="CC198" s="65">
        <f t="shared" ca="1" si="153"/>
        <v>0</v>
      </c>
      <c r="CD198" s="65">
        <f t="shared" ca="1" si="153"/>
        <v>0</v>
      </c>
      <c r="CE198" s="65">
        <f t="shared" ca="1" si="153"/>
        <v>0</v>
      </c>
      <c r="CF198" s="65">
        <f t="shared" ca="1" si="153"/>
        <v>0</v>
      </c>
    </row>
    <row r="199" spans="2:84" s="53" customFormat="1" ht="12" x14ac:dyDescent="0.25">
      <c r="B199" s="50">
        <f>ROW()</f>
        <v>199</v>
      </c>
      <c r="O199" s="56"/>
      <c r="P199" s="57"/>
      <c r="Q199" s="58"/>
      <c r="U199" s="62"/>
      <c r="W199" s="61"/>
      <c r="X199" s="65">
        <f t="shared" ca="1" si="149"/>
        <v>0</v>
      </c>
      <c r="Y199" s="65">
        <f t="shared" ca="1" si="154"/>
        <v>0</v>
      </c>
      <c r="Z199" s="65">
        <f t="shared" ca="1" si="154"/>
        <v>0</v>
      </c>
      <c r="AA199" s="65">
        <f t="shared" ca="1" si="154"/>
        <v>0</v>
      </c>
      <c r="AB199" s="65">
        <f t="shared" ca="1" si="154"/>
        <v>0</v>
      </c>
      <c r="AC199" s="65">
        <f t="shared" ca="1" si="154"/>
        <v>0</v>
      </c>
      <c r="AD199" s="65">
        <f t="shared" ca="1" si="154"/>
        <v>0</v>
      </c>
      <c r="AE199" s="65">
        <f t="shared" ca="1" si="154"/>
        <v>0</v>
      </c>
      <c r="AF199" s="65">
        <f t="shared" ca="1" si="154"/>
        <v>0</v>
      </c>
      <c r="AG199" s="65">
        <f t="shared" ca="1" si="154"/>
        <v>0</v>
      </c>
      <c r="AH199" s="65">
        <f t="shared" ca="1" si="154"/>
        <v>0</v>
      </c>
      <c r="AI199" s="65">
        <f t="shared" ca="1" si="154"/>
        <v>0</v>
      </c>
      <c r="AJ199" s="65">
        <f t="shared" ca="1" si="153"/>
        <v>0</v>
      </c>
      <c r="AK199" s="65">
        <f t="shared" ca="1" si="153"/>
        <v>0</v>
      </c>
      <c r="AL199" s="65">
        <f t="shared" ca="1" si="153"/>
        <v>0</v>
      </c>
      <c r="AM199" s="65">
        <f t="shared" ca="1" si="153"/>
        <v>0</v>
      </c>
      <c r="AN199" s="65">
        <f t="shared" ca="1" si="153"/>
        <v>0</v>
      </c>
      <c r="AO199" s="65">
        <f t="shared" ca="1" si="153"/>
        <v>0</v>
      </c>
      <c r="AP199" s="65">
        <f t="shared" ca="1" si="153"/>
        <v>0</v>
      </c>
      <c r="AQ199" s="65">
        <f t="shared" ca="1" si="153"/>
        <v>0</v>
      </c>
      <c r="AR199" s="65">
        <f t="shared" ca="1" si="153"/>
        <v>0</v>
      </c>
      <c r="AS199" s="65">
        <f t="shared" ca="1" si="153"/>
        <v>0</v>
      </c>
      <c r="AT199" s="65">
        <f t="shared" ca="1" si="153"/>
        <v>0</v>
      </c>
      <c r="AU199" s="65">
        <f t="shared" ca="1" si="153"/>
        <v>0</v>
      </c>
      <c r="AV199" s="65">
        <f t="shared" ca="1" si="153"/>
        <v>0</v>
      </c>
      <c r="AW199" s="65">
        <f t="shared" ca="1" si="153"/>
        <v>0</v>
      </c>
      <c r="AX199" s="65">
        <f t="shared" ca="1" si="153"/>
        <v>0</v>
      </c>
      <c r="AY199" s="65">
        <f t="shared" ca="1" si="153"/>
        <v>0</v>
      </c>
      <c r="AZ199" s="65">
        <f t="shared" ca="1" si="153"/>
        <v>0</v>
      </c>
      <c r="BA199" s="65">
        <f t="shared" ca="1" si="153"/>
        <v>0</v>
      </c>
      <c r="BB199" s="65">
        <f t="shared" ca="1" si="153"/>
        <v>0</v>
      </c>
      <c r="BC199" s="65">
        <f t="shared" ca="1" si="153"/>
        <v>0</v>
      </c>
      <c r="BD199" s="65">
        <f t="shared" ca="1" si="153"/>
        <v>0</v>
      </c>
      <c r="BE199" s="65">
        <f t="shared" ca="1" si="153"/>
        <v>0</v>
      </c>
      <c r="BF199" s="65">
        <f t="shared" ca="1" si="153"/>
        <v>0</v>
      </c>
      <c r="BG199" s="65">
        <f t="shared" ca="1" si="153"/>
        <v>0</v>
      </c>
      <c r="BH199" s="65">
        <f t="shared" ca="1" si="153"/>
        <v>0</v>
      </c>
      <c r="BI199" s="65">
        <f t="shared" ca="1" si="153"/>
        <v>0</v>
      </c>
      <c r="BJ199" s="65">
        <f t="shared" ca="1" si="153"/>
        <v>0</v>
      </c>
      <c r="BK199" s="65">
        <f t="shared" ca="1" si="153"/>
        <v>0</v>
      </c>
      <c r="BL199" s="65">
        <f t="shared" ca="1" si="153"/>
        <v>0</v>
      </c>
      <c r="BM199" s="65">
        <f t="shared" ca="1" si="153"/>
        <v>0</v>
      </c>
      <c r="BN199" s="65">
        <f t="shared" ca="1" si="153"/>
        <v>0</v>
      </c>
      <c r="BO199" s="65">
        <f t="shared" ca="1" si="153"/>
        <v>0</v>
      </c>
      <c r="BP199" s="65">
        <f t="shared" ca="1" si="153"/>
        <v>0</v>
      </c>
      <c r="BQ199" s="65">
        <f t="shared" ca="1" si="153"/>
        <v>0</v>
      </c>
      <c r="BR199" s="65">
        <f t="shared" ca="1" si="153"/>
        <v>0</v>
      </c>
      <c r="BS199" s="65">
        <f t="shared" ca="1" si="153"/>
        <v>0</v>
      </c>
      <c r="BT199" s="65">
        <f t="shared" ca="1" si="153"/>
        <v>0</v>
      </c>
      <c r="BU199" s="65">
        <f t="shared" ca="1" si="153"/>
        <v>0</v>
      </c>
      <c r="BV199" s="65">
        <f t="shared" ca="1" si="153"/>
        <v>0</v>
      </c>
      <c r="BW199" s="65">
        <f t="shared" ca="1" si="153"/>
        <v>0</v>
      </c>
      <c r="BX199" s="65">
        <f t="shared" ca="1" si="153"/>
        <v>0</v>
      </c>
      <c r="BY199" s="65">
        <f t="shared" ref="AJ199:CF205" ca="1" si="155">SUMIFS(INDIRECT("Prcsses!"&amp;ADDRESS($B199,$X$2)&amp;":"&amp;ADDRESS($B199,$X$2-1+$P$8)),INDIRECT("Prcsses!"&amp;ADDRESS($B$8,$X$2)&amp;":"&amp;ADDRESS($B$8,$X$2-1+$P$8)),BY$8)</f>
        <v>0</v>
      </c>
      <c r="BZ199" s="65">
        <f t="shared" ca="1" si="155"/>
        <v>0</v>
      </c>
      <c r="CA199" s="65">
        <f t="shared" ca="1" si="155"/>
        <v>0</v>
      </c>
      <c r="CB199" s="65">
        <f t="shared" ca="1" si="155"/>
        <v>0</v>
      </c>
      <c r="CC199" s="65">
        <f t="shared" ca="1" si="155"/>
        <v>0</v>
      </c>
      <c r="CD199" s="65">
        <f t="shared" ca="1" si="155"/>
        <v>0</v>
      </c>
      <c r="CE199" s="65">
        <f t="shared" ca="1" si="155"/>
        <v>0</v>
      </c>
      <c r="CF199" s="65">
        <f t="shared" ca="1" si="155"/>
        <v>0</v>
      </c>
    </row>
    <row r="200" spans="2:84" s="53" customFormat="1" ht="12" x14ac:dyDescent="0.25">
      <c r="B200" s="50">
        <f>ROW()</f>
        <v>200</v>
      </c>
      <c r="O200" s="56"/>
      <c r="P200" s="57"/>
      <c r="Q200" s="58"/>
      <c r="U200" s="62"/>
      <c r="W200" s="61"/>
      <c r="X200" s="65">
        <f t="shared" ca="1" si="149"/>
        <v>0</v>
      </c>
      <c r="Y200" s="65">
        <f t="shared" ca="1" si="154"/>
        <v>0</v>
      </c>
      <c r="Z200" s="65">
        <f t="shared" ca="1" si="154"/>
        <v>0</v>
      </c>
      <c r="AA200" s="65">
        <f t="shared" ca="1" si="154"/>
        <v>0</v>
      </c>
      <c r="AB200" s="65">
        <f t="shared" ca="1" si="154"/>
        <v>0</v>
      </c>
      <c r="AC200" s="65">
        <f t="shared" ca="1" si="154"/>
        <v>0</v>
      </c>
      <c r="AD200" s="65">
        <f t="shared" ca="1" si="154"/>
        <v>0</v>
      </c>
      <c r="AE200" s="65">
        <f t="shared" ca="1" si="154"/>
        <v>0</v>
      </c>
      <c r="AF200" s="65">
        <f t="shared" ca="1" si="154"/>
        <v>0</v>
      </c>
      <c r="AG200" s="65">
        <f t="shared" ca="1" si="154"/>
        <v>0</v>
      </c>
      <c r="AH200" s="65">
        <f t="shared" ca="1" si="154"/>
        <v>0</v>
      </c>
      <c r="AI200" s="65">
        <f t="shared" ca="1" si="154"/>
        <v>0</v>
      </c>
      <c r="AJ200" s="65">
        <f t="shared" ca="1" si="155"/>
        <v>0</v>
      </c>
      <c r="AK200" s="65">
        <f t="shared" ca="1" si="155"/>
        <v>0</v>
      </c>
      <c r="AL200" s="65">
        <f t="shared" ca="1" si="155"/>
        <v>0</v>
      </c>
      <c r="AM200" s="65">
        <f t="shared" ca="1" si="155"/>
        <v>0</v>
      </c>
      <c r="AN200" s="65">
        <f t="shared" ca="1" si="155"/>
        <v>0</v>
      </c>
      <c r="AO200" s="65">
        <f t="shared" ca="1" si="155"/>
        <v>0</v>
      </c>
      <c r="AP200" s="65">
        <f t="shared" ca="1" si="155"/>
        <v>0</v>
      </c>
      <c r="AQ200" s="65">
        <f t="shared" ca="1" si="155"/>
        <v>0</v>
      </c>
      <c r="AR200" s="65">
        <f t="shared" ca="1" si="155"/>
        <v>0</v>
      </c>
      <c r="AS200" s="65">
        <f t="shared" ca="1" si="155"/>
        <v>0</v>
      </c>
      <c r="AT200" s="65">
        <f t="shared" ca="1" si="155"/>
        <v>0</v>
      </c>
      <c r="AU200" s="65">
        <f t="shared" ca="1" si="155"/>
        <v>0</v>
      </c>
      <c r="AV200" s="65">
        <f t="shared" ca="1" si="155"/>
        <v>0</v>
      </c>
      <c r="AW200" s="65">
        <f t="shared" ca="1" si="155"/>
        <v>0</v>
      </c>
      <c r="AX200" s="65">
        <f t="shared" ca="1" si="155"/>
        <v>0</v>
      </c>
      <c r="AY200" s="65">
        <f t="shared" ca="1" si="155"/>
        <v>0</v>
      </c>
      <c r="AZ200" s="65">
        <f t="shared" ca="1" si="155"/>
        <v>0</v>
      </c>
      <c r="BA200" s="65">
        <f t="shared" ca="1" si="155"/>
        <v>0</v>
      </c>
      <c r="BB200" s="65">
        <f t="shared" ca="1" si="155"/>
        <v>0</v>
      </c>
      <c r="BC200" s="65">
        <f t="shared" ca="1" si="155"/>
        <v>0</v>
      </c>
      <c r="BD200" s="65">
        <f t="shared" ca="1" si="155"/>
        <v>0</v>
      </c>
      <c r="BE200" s="65">
        <f t="shared" ca="1" si="155"/>
        <v>0</v>
      </c>
      <c r="BF200" s="65">
        <f t="shared" ca="1" si="155"/>
        <v>0</v>
      </c>
      <c r="BG200" s="65">
        <f t="shared" ca="1" si="155"/>
        <v>0</v>
      </c>
      <c r="BH200" s="65">
        <f t="shared" ca="1" si="155"/>
        <v>0</v>
      </c>
      <c r="BI200" s="65">
        <f t="shared" ca="1" si="155"/>
        <v>0</v>
      </c>
      <c r="BJ200" s="65">
        <f t="shared" ca="1" si="155"/>
        <v>0</v>
      </c>
      <c r="BK200" s="65">
        <f t="shared" ca="1" si="155"/>
        <v>0</v>
      </c>
      <c r="BL200" s="65">
        <f t="shared" ca="1" si="155"/>
        <v>0</v>
      </c>
      <c r="BM200" s="65">
        <f t="shared" ca="1" si="155"/>
        <v>0</v>
      </c>
      <c r="BN200" s="65">
        <f t="shared" ca="1" si="155"/>
        <v>0</v>
      </c>
      <c r="BO200" s="65">
        <f t="shared" ca="1" si="155"/>
        <v>0</v>
      </c>
      <c r="BP200" s="65">
        <f t="shared" ca="1" si="155"/>
        <v>0</v>
      </c>
      <c r="BQ200" s="65">
        <f t="shared" ca="1" si="155"/>
        <v>0</v>
      </c>
      <c r="BR200" s="65">
        <f t="shared" ca="1" si="155"/>
        <v>0</v>
      </c>
      <c r="BS200" s="65">
        <f t="shared" ca="1" si="155"/>
        <v>0</v>
      </c>
      <c r="BT200" s="65">
        <f t="shared" ca="1" si="155"/>
        <v>0</v>
      </c>
      <c r="BU200" s="65">
        <f t="shared" ca="1" si="155"/>
        <v>0</v>
      </c>
      <c r="BV200" s="65">
        <f t="shared" ca="1" si="155"/>
        <v>0</v>
      </c>
      <c r="BW200" s="65">
        <f t="shared" ca="1" si="155"/>
        <v>0</v>
      </c>
      <c r="BX200" s="65">
        <f t="shared" ca="1" si="155"/>
        <v>0</v>
      </c>
      <c r="BY200" s="65">
        <f t="shared" ca="1" si="155"/>
        <v>0</v>
      </c>
      <c r="BZ200" s="65">
        <f t="shared" ca="1" si="155"/>
        <v>0</v>
      </c>
      <c r="CA200" s="65">
        <f t="shared" ca="1" si="155"/>
        <v>0</v>
      </c>
      <c r="CB200" s="65">
        <f t="shared" ca="1" si="155"/>
        <v>0</v>
      </c>
      <c r="CC200" s="65">
        <f t="shared" ca="1" si="155"/>
        <v>0</v>
      </c>
      <c r="CD200" s="65">
        <f t="shared" ca="1" si="155"/>
        <v>0</v>
      </c>
      <c r="CE200" s="65">
        <f t="shared" ca="1" si="155"/>
        <v>0</v>
      </c>
      <c r="CF200" s="65">
        <f t="shared" ca="1" si="155"/>
        <v>0</v>
      </c>
    </row>
    <row r="201" spans="2:84" s="53" customFormat="1" ht="12" x14ac:dyDescent="0.25">
      <c r="B201" s="50">
        <f>ROW()</f>
        <v>201</v>
      </c>
      <c r="O201" s="56"/>
      <c r="P201" s="57"/>
      <c r="Q201" s="58"/>
      <c r="U201" s="62"/>
      <c r="W201" s="61"/>
      <c r="X201" s="65">
        <f t="shared" ca="1" si="149"/>
        <v>0</v>
      </c>
      <c r="Y201" s="65">
        <f t="shared" ca="1" si="154"/>
        <v>0</v>
      </c>
      <c r="Z201" s="65">
        <f t="shared" ca="1" si="154"/>
        <v>0</v>
      </c>
      <c r="AA201" s="65">
        <f t="shared" ca="1" si="154"/>
        <v>0</v>
      </c>
      <c r="AB201" s="65">
        <f t="shared" ca="1" si="154"/>
        <v>0</v>
      </c>
      <c r="AC201" s="65">
        <f t="shared" ca="1" si="154"/>
        <v>0</v>
      </c>
      <c r="AD201" s="65">
        <f t="shared" ca="1" si="154"/>
        <v>0</v>
      </c>
      <c r="AE201" s="65">
        <f t="shared" ca="1" si="154"/>
        <v>0</v>
      </c>
      <c r="AF201" s="65">
        <f t="shared" ca="1" si="154"/>
        <v>0</v>
      </c>
      <c r="AG201" s="65">
        <f t="shared" ca="1" si="154"/>
        <v>0</v>
      </c>
      <c r="AH201" s="65">
        <f t="shared" ca="1" si="154"/>
        <v>0</v>
      </c>
      <c r="AI201" s="65">
        <f t="shared" ca="1" si="154"/>
        <v>0</v>
      </c>
      <c r="AJ201" s="65">
        <f t="shared" ca="1" si="155"/>
        <v>0</v>
      </c>
      <c r="AK201" s="65">
        <f t="shared" ca="1" si="155"/>
        <v>0</v>
      </c>
      <c r="AL201" s="65">
        <f t="shared" ca="1" si="155"/>
        <v>0</v>
      </c>
      <c r="AM201" s="65">
        <f t="shared" ca="1" si="155"/>
        <v>0</v>
      </c>
      <c r="AN201" s="65">
        <f t="shared" ca="1" si="155"/>
        <v>0</v>
      </c>
      <c r="AO201" s="65">
        <f t="shared" ca="1" si="155"/>
        <v>0</v>
      </c>
      <c r="AP201" s="65">
        <f t="shared" ca="1" si="155"/>
        <v>0</v>
      </c>
      <c r="AQ201" s="65">
        <f t="shared" ca="1" si="155"/>
        <v>0</v>
      </c>
      <c r="AR201" s="65">
        <f t="shared" ca="1" si="155"/>
        <v>0</v>
      </c>
      <c r="AS201" s="65">
        <f t="shared" ca="1" si="155"/>
        <v>0</v>
      </c>
      <c r="AT201" s="65">
        <f t="shared" ca="1" si="155"/>
        <v>0</v>
      </c>
      <c r="AU201" s="65">
        <f t="shared" ca="1" si="155"/>
        <v>0</v>
      </c>
      <c r="AV201" s="65">
        <f t="shared" ca="1" si="155"/>
        <v>0</v>
      </c>
      <c r="AW201" s="65">
        <f t="shared" ca="1" si="155"/>
        <v>0</v>
      </c>
      <c r="AX201" s="65">
        <f t="shared" ca="1" si="155"/>
        <v>0</v>
      </c>
      <c r="AY201" s="65">
        <f t="shared" ca="1" si="155"/>
        <v>0</v>
      </c>
      <c r="AZ201" s="65">
        <f t="shared" ca="1" si="155"/>
        <v>0</v>
      </c>
      <c r="BA201" s="65">
        <f t="shared" ca="1" si="155"/>
        <v>0</v>
      </c>
      <c r="BB201" s="65">
        <f t="shared" ca="1" si="155"/>
        <v>0</v>
      </c>
      <c r="BC201" s="65">
        <f t="shared" ca="1" si="155"/>
        <v>0</v>
      </c>
      <c r="BD201" s="65">
        <f t="shared" ca="1" si="155"/>
        <v>0</v>
      </c>
      <c r="BE201" s="65">
        <f t="shared" ca="1" si="155"/>
        <v>0</v>
      </c>
      <c r="BF201" s="65">
        <f t="shared" ca="1" si="155"/>
        <v>0</v>
      </c>
      <c r="BG201" s="65">
        <f t="shared" ca="1" si="155"/>
        <v>0</v>
      </c>
      <c r="BH201" s="65">
        <f t="shared" ca="1" si="155"/>
        <v>0</v>
      </c>
      <c r="BI201" s="65">
        <f t="shared" ca="1" si="155"/>
        <v>0</v>
      </c>
      <c r="BJ201" s="65">
        <f t="shared" ca="1" si="155"/>
        <v>0</v>
      </c>
      <c r="BK201" s="65">
        <f t="shared" ca="1" si="155"/>
        <v>0</v>
      </c>
      <c r="BL201" s="65">
        <f t="shared" ca="1" si="155"/>
        <v>0</v>
      </c>
      <c r="BM201" s="65">
        <f t="shared" ca="1" si="155"/>
        <v>0</v>
      </c>
      <c r="BN201" s="65">
        <f t="shared" ca="1" si="155"/>
        <v>0</v>
      </c>
      <c r="BO201" s="65">
        <f t="shared" ca="1" si="155"/>
        <v>0</v>
      </c>
      <c r="BP201" s="65">
        <f t="shared" ca="1" si="155"/>
        <v>0</v>
      </c>
      <c r="BQ201" s="65">
        <f t="shared" ca="1" si="155"/>
        <v>0</v>
      </c>
      <c r="BR201" s="65">
        <f t="shared" ca="1" si="155"/>
        <v>0</v>
      </c>
      <c r="BS201" s="65">
        <f t="shared" ca="1" si="155"/>
        <v>0</v>
      </c>
      <c r="BT201" s="65">
        <f t="shared" ca="1" si="155"/>
        <v>0</v>
      </c>
      <c r="BU201" s="65">
        <f t="shared" ca="1" si="155"/>
        <v>0</v>
      </c>
      <c r="BV201" s="65">
        <f t="shared" ca="1" si="155"/>
        <v>0</v>
      </c>
      <c r="BW201" s="65">
        <f t="shared" ca="1" si="155"/>
        <v>0</v>
      </c>
      <c r="BX201" s="65">
        <f t="shared" ca="1" si="155"/>
        <v>0</v>
      </c>
      <c r="BY201" s="65">
        <f t="shared" ca="1" si="155"/>
        <v>0</v>
      </c>
      <c r="BZ201" s="65">
        <f t="shared" ca="1" si="155"/>
        <v>0</v>
      </c>
      <c r="CA201" s="65">
        <f t="shared" ca="1" si="155"/>
        <v>0</v>
      </c>
      <c r="CB201" s="65">
        <f t="shared" ca="1" si="155"/>
        <v>0</v>
      </c>
      <c r="CC201" s="65">
        <f t="shared" ca="1" si="155"/>
        <v>0</v>
      </c>
      <c r="CD201" s="65">
        <f t="shared" ca="1" si="155"/>
        <v>0</v>
      </c>
      <c r="CE201" s="65">
        <f t="shared" ca="1" si="155"/>
        <v>0</v>
      </c>
      <c r="CF201" s="65">
        <f t="shared" ca="1" si="155"/>
        <v>0</v>
      </c>
    </row>
    <row r="202" spans="2:84" s="53" customFormat="1" ht="12" x14ac:dyDescent="0.25">
      <c r="B202" s="50">
        <f>ROW()</f>
        <v>202</v>
      </c>
      <c r="O202" s="56"/>
      <c r="P202" s="57"/>
      <c r="Q202" s="58"/>
      <c r="U202" s="62"/>
      <c r="W202" s="61"/>
      <c r="X202" s="65">
        <f t="shared" ca="1" si="149"/>
        <v>0</v>
      </c>
      <c r="Y202" s="65">
        <f t="shared" ca="1" si="154"/>
        <v>0</v>
      </c>
      <c r="Z202" s="65">
        <f t="shared" ca="1" si="154"/>
        <v>0</v>
      </c>
      <c r="AA202" s="65">
        <f t="shared" ca="1" si="154"/>
        <v>0</v>
      </c>
      <c r="AB202" s="65">
        <f t="shared" ca="1" si="154"/>
        <v>0</v>
      </c>
      <c r="AC202" s="65">
        <f t="shared" ca="1" si="154"/>
        <v>0</v>
      </c>
      <c r="AD202" s="65">
        <f t="shared" ca="1" si="154"/>
        <v>0</v>
      </c>
      <c r="AE202" s="65">
        <f t="shared" ca="1" si="154"/>
        <v>0</v>
      </c>
      <c r="AF202" s="65">
        <f t="shared" ca="1" si="154"/>
        <v>0</v>
      </c>
      <c r="AG202" s="65">
        <f t="shared" ca="1" si="154"/>
        <v>0</v>
      </c>
      <c r="AH202" s="65">
        <f t="shared" ca="1" si="154"/>
        <v>0</v>
      </c>
      <c r="AI202" s="65">
        <f t="shared" ca="1" si="154"/>
        <v>0</v>
      </c>
      <c r="AJ202" s="65">
        <f t="shared" ca="1" si="155"/>
        <v>0</v>
      </c>
      <c r="AK202" s="65">
        <f t="shared" ca="1" si="155"/>
        <v>0</v>
      </c>
      <c r="AL202" s="65">
        <f t="shared" ca="1" si="155"/>
        <v>0</v>
      </c>
      <c r="AM202" s="65">
        <f t="shared" ca="1" si="155"/>
        <v>0</v>
      </c>
      <c r="AN202" s="65">
        <f t="shared" ca="1" si="155"/>
        <v>0</v>
      </c>
      <c r="AO202" s="65">
        <f t="shared" ca="1" si="155"/>
        <v>0</v>
      </c>
      <c r="AP202" s="65">
        <f t="shared" ca="1" si="155"/>
        <v>0</v>
      </c>
      <c r="AQ202" s="65">
        <f t="shared" ca="1" si="155"/>
        <v>0</v>
      </c>
      <c r="AR202" s="65">
        <f t="shared" ca="1" si="155"/>
        <v>0</v>
      </c>
      <c r="AS202" s="65">
        <f t="shared" ca="1" si="155"/>
        <v>0</v>
      </c>
      <c r="AT202" s="65">
        <f t="shared" ca="1" si="155"/>
        <v>0</v>
      </c>
      <c r="AU202" s="65">
        <f t="shared" ca="1" si="155"/>
        <v>0</v>
      </c>
      <c r="AV202" s="65">
        <f t="shared" ca="1" si="155"/>
        <v>0</v>
      </c>
      <c r="AW202" s="65">
        <f t="shared" ca="1" si="155"/>
        <v>0</v>
      </c>
      <c r="AX202" s="65">
        <f t="shared" ca="1" si="155"/>
        <v>0</v>
      </c>
      <c r="AY202" s="65">
        <f t="shared" ca="1" si="155"/>
        <v>0</v>
      </c>
      <c r="AZ202" s="65">
        <f t="shared" ca="1" si="155"/>
        <v>0</v>
      </c>
      <c r="BA202" s="65">
        <f t="shared" ca="1" si="155"/>
        <v>0</v>
      </c>
      <c r="BB202" s="65">
        <f t="shared" ca="1" si="155"/>
        <v>0</v>
      </c>
      <c r="BC202" s="65">
        <f t="shared" ca="1" si="155"/>
        <v>0</v>
      </c>
      <c r="BD202" s="65">
        <f t="shared" ca="1" si="155"/>
        <v>0</v>
      </c>
      <c r="BE202" s="65">
        <f t="shared" ca="1" si="155"/>
        <v>0</v>
      </c>
      <c r="BF202" s="65">
        <f t="shared" ca="1" si="155"/>
        <v>0</v>
      </c>
      <c r="BG202" s="65">
        <f t="shared" ca="1" si="155"/>
        <v>0</v>
      </c>
      <c r="BH202" s="65">
        <f t="shared" ca="1" si="155"/>
        <v>0</v>
      </c>
      <c r="BI202" s="65">
        <f t="shared" ca="1" si="155"/>
        <v>0</v>
      </c>
      <c r="BJ202" s="65">
        <f t="shared" ca="1" si="155"/>
        <v>0</v>
      </c>
      <c r="BK202" s="65">
        <f t="shared" ca="1" si="155"/>
        <v>0</v>
      </c>
      <c r="BL202" s="65">
        <f t="shared" ca="1" si="155"/>
        <v>0</v>
      </c>
      <c r="BM202" s="65">
        <f t="shared" ca="1" si="155"/>
        <v>0</v>
      </c>
      <c r="BN202" s="65">
        <f t="shared" ca="1" si="155"/>
        <v>0</v>
      </c>
      <c r="BO202" s="65">
        <f t="shared" ca="1" si="155"/>
        <v>0</v>
      </c>
      <c r="BP202" s="65">
        <f t="shared" ca="1" si="155"/>
        <v>0</v>
      </c>
      <c r="BQ202" s="65">
        <f t="shared" ca="1" si="155"/>
        <v>0</v>
      </c>
      <c r="BR202" s="65">
        <f t="shared" ca="1" si="155"/>
        <v>0</v>
      </c>
      <c r="BS202" s="65">
        <f t="shared" ca="1" si="155"/>
        <v>0</v>
      </c>
      <c r="BT202" s="65">
        <f t="shared" ca="1" si="155"/>
        <v>0</v>
      </c>
      <c r="BU202" s="65">
        <f t="shared" ca="1" si="155"/>
        <v>0</v>
      </c>
      <c r="BV202" s="65">
        <f t="shared" ca="1" si="155"/>
        <v>0</v>
      </c>
      <c r="BW202" s="65">
        <f t="shared" ca="1" si="155"/>
        <v>0</v>
      </c>
      <c r="BX202" s="65">
        <f t="shared" ca="1" si="155"/>
        <v>0</v>
      </c>
      <c r="BY202" s="65">
        <f t="shared" ca="1" si="155"/>
        <v>0</v>
      </c>
      <c r="BZ202" s="65">
        <f t="shared" ca="1" si="155"/>
        <v>0</v>
      </c>
      <c r="CA202" s="65">
        <f t="shared" ca="1" si="155"/>
        <v>0</v>
      </c>
      <c r="CB202" s="65">
        <f t="shared" ca="1" si="155"/>
        <v>0</v>
      </c>
      <c r="CC202" s="65">
        <f t="shared" ca="1" si="155"/>
        <v>0</v>
      </c>
      <c r="CD202" s="65">
        <f t="shared" ca="1" si="155"/>
        <v>0</v>
      </c>
      <c r="CE202" s="65">
        <f t="shared" ca="1" si="155"/>
        <v>0</v>
      </c>
      <c r="CF202" s="65">
        <f t="shared" ca="1" si="155"/>
        <v>0</v>
      </c>
    </row>
    <row r="203" spans="2:84" s="53" customFormat="1" ht="12" x14ac:dyDescent="0.25">
      <c r="B203" s="50">
        <f>ROW()</f>
        <v>203</v>
      </c>
      <c r="O203" s="56"/>
      <c r="P203" s="57"/>
      <c r="Q203" s="58"/>
      <c r="U203" s="62"/>
      <c r="W203" s="61"/>
      <c r="X203" s="65">
        <f t="shared" ca="1" si="149"/>
        <v>0</v>
      </c>
      <c r="Y203" s="65">
        <f t="shared" ca="1" si="154"/>
        <v>0</v>
      </c>
      <c r="Z203" s="65">
        <f t="shared" ca="1" si="154"/>
        <v>0</v>
      </c>
      <c r="AA203" s="65">
        <f t="shared" ca="1" si="154"/>
        <v>0</v>
      </c>
      <c r="AB203" s="65">
        <f t="shared" ca="1" si="154"/>
        <v>0</v>
      </c>
      <c r="AC203" s="65">
        <f t="shared" ca="1" si="154"/>
        <v>0</v>
      </c>
      <c r="AD203" s="65">
        <f t="shared" ca="1" si="154"/>
        <v>0</v>
      </c>
      <c r="AE203" s="65">
        <f t="shared" ca="1" si="154"/>
        <v>0</v>
      </c>
      <c r="AF203" s="65">
        <f t="shared" ca="1" si="154"/>
        <v>0</v>
      </c>
      <c r="AG203" s="65">
        <f t="shared" ca="1" si="154"/>
        <v>0</v>
      </c>
      <c r="AH203" s="65">
        <f t="shared" ca="1" si="154"/>
        <v>0</v>
      </c>
      <c r="AI203" s="65">
        <f t="shared" ca="1" si="154"/>
        <v>0</v>
      </c>
      <c r="AJ203" s="65">
        <f t="shared" ca="1" si="155"/>
        <v>0</v>
      </c>
      <c r="AK203" s="65">
        <f t="shared" ca="1" si="155"/>
        <v>0</v>
      </c>
      <c r="AL203" s="65">
        <f t="shared" ca="1" si="155"/>
        <v>0</v>
      </c>
      <c r="AM203" s="65">
        <f t="shared" ca="1" si="155"/>
        <v>0</v>
      </c>
      <c r="AN203" s="65">
        <f t="shared" ca="1" si="155"/>
        <v>0</v>
      </c>
      <c r="AO203" s="65">
        <f t="shared" ca="1" si="155"/>
        <v>0</v>
      </c>
      <c r="AP203" s="65">
        <f t="shared" ca="1" si="155"/>
        <v>0</v>
      </c>
      <c r="AQ203" s="65">
        <f t="shared" ca="1" si="155"/>
        <v>0</v>
      </c>
      <c r="AR203" s="65">
        <f t="shared" ca="1" si="155"/>
        <v>0</v>
      </c>
      <c r="AS203" s="65">
        <f t="shared" ca="1" si="155"/>
        <v>0</v>
      </c>
      <c r="AT203" s="65">
        <f t="shared" ca="1" si="155"/>
        <v>0</v>
      </c>
      <c r="AU203" s="65">
        <f t="shared" ca="1" si="155"/>
        <v>0</v>
      </c>
      <c r="AV203" s="65">
        <f t="shared" ca="1" si="155"/>
        <v>0</v>
      </c>
      <c r="AW203" s="65">
        <f t="shared" ca="1" si="155"/>
        <v>0</v>
      </c>
      <c r="AX203" s="65">
        <f t="shared" ca="1" si="155"/>
        <v>0</v>
      </c>
      <c r="AY203" s="65">
        <f t="shared" ca="1" si="155"/>
        <v>0</v>
      </c>
      <c r="AZ203" s="65">
        <f t="shared" ca="1" si="155"/>
        <v>0</v>
      </c>
      <c r="BA203" s="65">
        <f t="shared" ca="1" si="155"/>
        <v>0</v>
      </c>
      <c r="BB203" s="65">
        <f t="shared" ca="1" si="155"/>
        <v>0</v>
      </c>
      <c r="BC203" s="65">
        <f t="shared" ca="1" si="155"/>
        <v>0</v>
      </c>
      <c r="BD203" s="65">
        <f t="shared" ca="1" si="155"/>
        <v>0</v>
      </c>
      <c r="BE203" s="65">
        <f t="shared" ca="1" si="155"/>
        <v>0</v>
      </c>
      <c r="BF203" s="65">
        <f t="shared" ca="1" si="155"/>
        <v>0</v>
      </c>
      <c r="BG203" s="65">
        <f t="shared" ca="1" si="155"/>
        <v>0</v>
      </c>
      <c r="BH203" s="65">
        <f t="shared" ca="1" si="155"/>
        <v>0</v>
      </c>
      <c r="BI203" s="65">
        <f t="shared" ca="1" si="155"/>
        <v>0</v>
      </c>
      <c r="BJ203" s="65">
        <f t="shared" ca="1" si="155"/>
        <v>0</v>
      </c>
      <c r="BK203" s="65">
        <f t="shared" ca="1" si="155"/>
        <v>0</v>
      </c>
      <c r="BL203" s="65">
        <f t="shared" ca="1" si="155"/>
        <v>0</v>
      </c>
      <c r="BM203" s="65">
        <f t="shared" ca="1" si="155"/>
        <v>0</v>
      </c>
      <c r="BN203" s="65">
        <f t="shared" ca="1" si="155"/>
        <v>0</v>
      </c>
      <c r="BO203" s="65">
        <f t="shared" ca="1" si="155"/>
        <v>0</v>
      </c>
      <c r="BP203" s="65">
        <f t="shared" ca="1" si="155"/>
        <v>0</v>
      </c>
      <c r="BQ203" s="65">
        <f t="shared" ca="1" si="155"/>
        <v>0</v>
      </c>
      <c r="BR203" s="65">
        <f t="shared" ca="1" si="155"/>
        <v>0</v>
      </c>
      <c r="BS203" s="65">
        <f t="shared" ca="1" si="155"/>
        <v>0</v>
      </c>
      <c r="BT203" s="65">
        <f t="shared" ca="1" si="155"/>
        <v>0</v>
      </c>
      <c r="BU203" s="65">
        <f t="shared" ca="1" si="155"/>
        <v>0</v>
      </c>
      <c r="BV203" s="65">
        <f t="shared" ca="1" si="155"/>
        <v>0</v>
      </c>
      <c r="BW203" s="65">
        <f t="shared" ca="1" si="155"/>
        <v>0</v>
      </c>
      <c r="BX203" s="65">
        <f t="shared" ca="1" si="155"/>
        <v>0</v>
      </c>
      <c r="BY203" s="65">
        <f t="shared" ca="1" si="155"/>
        <v>0</v>
      </c>
      <c r="BZ203" s="65">
        <f t="shared" ca="1" si="155"/>
        <v>0</v>
      </c>
      <c r="CA203" s="65">
        <f t="shared" ca="1" si="155"/>
        <v>0</v>
      </c>
      <c r="CB203" s="65">
        <f t="shared" ca="1" si="155"/>
        <v>0</v>
      </c>
      <c r="CC203" s="65">
        <f t="shared" ca="1" si="155"/>
        <v>0</v>
      </c>
      <c r="CD203" s="65">
        <f t="shared" ca="1" si="155"/>
        <v>0</v>
      </c>
      <c r="CE203" s="65">
        <f t="shared" ca="1" si="155"/>
        <v>0</v>
      </c>
      <c r="CF203" s="65">
        <f t="shared" ca="1" si="155"/>
        <v>0</v>
      </c>
    </row>
    <row r="204" spans="2:84" s="53" customFormat="1" ht="12" x14ac:dyDescent="0.25">
      <c r="B204" s="50">
        <f>ROW()</f>
        <v>204</v>
      </c>
      <c r="O204" s="56"/>
      <c r="P204" s="57"/>
      <c r="Q204" s="58"/>
      <c r="U204" s="62"/>
      <c r="W204" s="61"/>
      <c r="X204" s="65">
        <f t="shared" ca="1" si="149"/>
        <v>0</v>
      </c>
      <c r="Y204" s="65">
        <f t="shared" ca="1" si="154"/>
        <v>0</v>
      </c>
      <c r="Z204" s="65">
        <f t="shared" ca="1" si="154"/>
        <v>0</v>
      </c>
      <c r="AA204" s="65">
        <f t="shared" ca="1" si="154"/>
        <v>0</v>
      </c>
      <c r="AB204" s="65">
        <f t="shared" ca="1" si="154"/>
        <v>0</v>
      </c>
      <c r="AC204" s="65">
        <f t="shared" ca="1" si="154"/>
        <v>0</v>
      </c>
      <c r="AD204" s="65">
        <f t="shared" ca="1" si="154"/>
        <v>0</v>
      </c>
      <c r="AE204" s="65">
        <f t="shared" ca="1" si="154"/>
        <v>0</v>
      </c>
      <c r="AF204" s="65">
        <f t="shared" ca="1" si="154"/>
        <v>0</v>
      </c>
      <c r="AG204" s="65">
        <f t="shared" ca="1" si="154"/>
        <v>0</v>
      </c>
      <c r="AH204" s="65">
        <f t="shared" ca="1" si="154"/>
        <v>0</v>
      </c>
      <c r="AI204" s="65">
        <f t="shared" ca="1" si="154"/>
        <v>0</v>
      </c>
      <c r="AJ204" s="65">
        <f t="shared" ca="1" si="155"/>
        <v>0</v>
      </c>
      <c r="AK204" s="65">
        <f t="shared" ca="1" si="155"/>
        <v>0</v>
      </c>
      <c r="AL204" s="65">
        <f t="shared" ca="1" si="155"/>
        <v>0</v>
      </c>
      <c r="AM204" s="65">
        <f t="shared" ca="1" si="155"/>
        <v>0</v>
      </c>
      <c r="AN204" s="65">
        <f t="shared" ca="1" si="155"/>
        <v>0</v>
      </c>
      <c r="AO204" s="65">
        <f t="shared" ca="1" si="155"/>
        <v>0</v>
      </c>
      <c r="AP204" s="65">
        <f t="shared" ca="1" si="155"/>
        <v>0</v>
      </c>
      <c r="AQ204" s="65">
        <f t="shared" ca="1" si="155"/>
        <v>0</v>
      </c>
      <c r="AR204" s="65">
        <f t="shared" ca="1" si="155"/>
        <v>0</v>
      </c>
      <c r="AS204" s="65">
        <f t="shared" ca="1" si="155"/>
        <v>0</v>
      </c>
      <c r="AT204" s="65">
        <f t="shared" ca="1" si="155"/>
        <v>0</v>
      </c>
      <c r="AU204" s="65">
        <f t="shared" ca="1" si="155"/>
        <v>0</v>
      </c>
      <c r="AV204" s="65">
        <f t="shared" ca="1" si="155"/>
        <v>0</v>
      </c>
      <c r="AW204" s="65">
        <f t="shared" ca="1" si="155"/>
        <v>0</v>
      </c>
      <c r="AX204" s="65">
        <f t="shared" ca="1" si="155"/>
        <v>0</v>
      </c>
      <c r="AY204" s="65">
        <f t="shared" ca="1" si="155"/>
        <v>0</v>
      </c>
      <c r="AZ204" s="65">
        <f t="shared" ca="1" si="155"/>
        <v>0</v>
      </c>
      <c r="BA204" s="65">
        <f t="shared" ca="1" si="155"/>
        <v>0</v>
      </c>
      <c r="BB204" s="65">
        <f t="shared" ca="1" si="155"/>
        <v>0</v>
      </c>
      <c r="BC204" s="65">
        <f t="shared" ca="1" si="155"/>
        <v>0</v>
      </c>
      <c r="BD204" s="65">
        <f t="shared" ca="1" si="155"/>
        <v>0</v>
      </c>
      <c r="BE204" s="65">
        <f t="shared" ca="1" si="155"/>
        <v>0</v>
      </c>
      <c r="BF204" s="65">
        <f t="shared" ca="1" si="155"/>
        <v>0</v>
      </c>
      <c r="BG204" s="65">
        <f t="shared" ca="1" si="155"/>
        <v>0</v>
      </c>
      <c r="BH204" s="65">
        <f t="shared" ca="1" si="155"/>
        <v>0</v>
      </c>
      <c r="BI204" s="65">
        <f t="shared" ca="1" si="155"/>
        <v>0</v>
      </c>
      <c r="BJ204" s="65">
        <f t="shared" ca="1" si="155"/>
        <v>0</v>
      </c>
      <c r="BK204" s="65">
        <f t="shared" ca="1" si="155"/>
        <v>0</v>
      </c>
      <c r="BL204" s="65">
        <f t="shared" ca="1" si="155"/>
        <v>0</v>
      </c>
      <c r="BM204" s="65">
        <f t="shared" ca="1" si="155"/>
        <v>0</v>
      </c>
      <c r="BN204" s="65">
        <f t="shared" ca="1" si="155"/>
        <v>0</v>
      </c>
      <c r="BO204" s="65">
        <f t="shared" ca="1" si="155"/>
        <v>0</v>
      </c>
      <c r="BP204" s="65">
        <f t="shared" ca="1" si="155"/>
        <v>0</v>
      </c>
      <c r="BQ204" s="65">
        <f t="shared" ca="1" si="155"/>
        <v>0</v>
      </c>
      <c r="BR204" s="65">
        <f t="shared" ca="1" si="155"/>
        <v>0</v>
      </c>
      <c r="BS204" s="65">
        <f t="shared" ca="1" si="155"/>
        <v>0</v>
      </c>
      <c r="BT204" s="65">
        <f t="shared" ca="1" si="155"/>
        <v>0</v>
      </c>
      <c r="BU204" s="65">
        <f t="shared" ca="1" si="155"/>
        <v>0</v>
      </c>
      <c r="BV204" s="65">
        <f t="shared" ca="1" si="155"/>
        <v>0</v>
      </c>
      <c r="BW204" s="65">
        <f t="shared" ca="1" si="155"/>
        <v>0</v>
      </c>
      <c r="BX204" s="65">
        <f t="shared" ca="1" si="155"/>
        <v>0</v>
      </c>
      <c r="BY204" s="65">
        <f t="shared" ca="1" si="155"/>
        <v>0</v>
      </c>
      <c r="BZ204" s="65">
        <f t="shared" ca="1" si="155"/>
        <v>0</v>
      </c>
      <c r="CA204" s="65">
        <f t="shared" ca="1" si="155"/>
        <v>0</v>
      </c>
      <c r="CB204" s="65">
        <f t="shared" ca="1" si="155"/>
        <v>0</v>
      </c>
      <c r="CC204" s="65">
        <f t="shared" ca="1" si="155"/>
        <v>0</v>
      </c>
      <c r="CD204" s="65">
        <f t="shared" ca="1" si="155"/>
        <v>0</v>
      </c>
      <c r="CE204" s="65">
        <f t="shared" ca="1" si="155"/>
        <v>0</v>
      </c>
      <c r="CF204" s="65">
        <f t="shared" ca="1" si="155"/>
        <v>0</v>
      </c>
    </row>
    <row r="205" spans="2:84" s="53" customFormat="1" ht="12" x14ac:dyDescent="0.25">
      <c r="B205" s="50">
        <f>ROW()</f>
        <v>205</v>
      </c>
      <c r="O205" s="56"/>
      <c r="P205" s="57"/>
      <c r="Q205" s="58"/>
      <c r="U205" s="62"/>
      <c r="W205" s="61"/>
      <c r="X205" s="65">
        <f t="shared" ca="1" si="149"/>
        <v>0</v>
      </c>
      <c r="Y205" s="65">
        <f t="shared" ca="1" si="154"/>
        <v>0</v>
      </c>
      <c r="Z205" s="65">
        <f t="shared" ca="1" si="154"/>
        <v>0</v>
      </c>
      <c r="AA205" s="65">
        <f t="shared" ca="1" si="154"/>
        <v>0</v>
      </c>
      <c r="AB205" s="65">
        <f t="shared" ca="1" si="154"/>
        <v>0</v>
      </c>
      <c r="AC205" s="65">
        <f t="shared" ca="1" si="154"/>
        <v>0</v>
      </c>
      <c r="AD205" s="65">
        <f t="shared" ca="1" si="154"/>
        <v>0</v>
      </c>
      <c r="AE205" s="65">
        <f t="shared" ca="1" si="154"/>
        <v>0</v>
      </c>
      <c r="AF205" s="65">
        <f t="shared" ca="1" si="154"/>
        <v>0</v>
      </c>
      <c r="AG205" s="65">
        <f t="shared" ca="1" si="154"/>
        <v>0</v>
      </c>
      <c r="AH205" s="65">
        <f t="shared" ca="1" si="154"/>
        <v>0</v>
      </c>
      <c r="AI205" s="65">
        <f t="shared" ca="1" si="154"/>
        <v>0</v>
      </c>
      <c r="AJ205" s="65">
        <f t="shared" ca="1" si="155"/>
        <v>0</v>
      </c>
      <c r="AK205" s="65">
        <f t="shared" ca="1" si="155"/>
        <v>0</v>
      </c>
      <c r="AL205" s="65">
        <f t="shared" ref="AJ205:CF210" ca="1" si="156">SUMIFS(INDIRECT("Prcsses!"&amp;ADDRESS($B205,$X$2)&amp;":"&amp;ADDRESS($B205,$X$2-1+$P$8)),INDIRECT("Prcsses!"&amp;ADDRESS($B$8,$X$2)&amp;":"&amp;ADDRESS($B$8,$X$2-1+$P$8)),AL$8)</f>
        <v>0</v>
      </c>
      <c r="AM205" s="65">
        <f t="shared" ca="1" si="156"/>
        <v>0</v>
      </c>
      <c r="AN205" s="65">
        <f t="shared" ca="1" si="156"/>
        <v>0</v>
      </c>
      <c r="AO205" s="65">
        <f t="shared" ca="1" si="156"/>
        <v>0</v>
      </c>
      <c r="AP205" s="65">
        <f t="shared" ca="1" si="156"/>
        <v>0</v>
      </c>
      <c r="AQ205" s="65">
        <f t="shared" ca="1" si="156"/>
        <v>0</v>
      </c>
      <c r="AR205" s="65">
        <f t="shared" ca="1" si="156"/>
        <v>0</v>
      </c>
      <c r="AS205" s="65">
        <f t="shared" ca="1" si="156"/>
        <v>0</v>
      </c>
      <c r="AT205" s="65">
        <f t="shared" ca="1" si="156"/>
        <v>0</v>
      </c>
      <c r="AU205" s="65">
        <f t="shared" ca="1" si="156"/>
        <v>0</v>
      </c>
      <c r="AV205" s="65">
        <f t="shared" ca="1" si="156"/>
        <v>0</v>
      </c>
      <c r="AW205" s="65">
        <f t="shared" ca="1" si="156"/>
        <v>0</v>
      </c>
      <c r="AX205" s="65">
        <f t="shared" ca="1" si="156"/>
        <v>0</v>
      </c>
      <c r="AY205" s="65">
        <f t="shared" ca="1" si="156"/>
        <v>0</v>
      </c>
      <c r="AZ205" s="65">
        <f t="shared" ca="1" si="156"/>
        <v>0</v>
      </c>
      <c r="BA205" s="65">
        <f t="shared" ca="1" si="156"/>
        <v>0</v>
      </c>
      <c r="BB205" s="65">
        <f t="shared" ca="1" si="156"/>
        <v>0</v>
      </c>
      <c r="BC205" s="65">
        <f t="shared" ca="1" si="156"/>
        <v>0</v>
      </c>
      <c r="BD205" s="65">
        <f t="shared" ca="1" si="156"/>
        <v>0</v>
      </c>
      <c r="BE205" s="65">
        <f t="shared" ca="1" si="156"/>
        <v>0</v>
      </c>
      <c r="BF205" s="65">
        <f t="shared" ca="1" si="156"/>
        <v>0</v>
      </c>
      <c r="BG205" s="65">
        <f t="shared" ca="1" si="156"/>
        <v>0</v>
      </c>
      <c r="BH205" s="65">
        <f t="shared" ca="1" si="156"/>
        <v>0</v>
      </c>
      <c r="BI205" s="65">
        <f t="shared" ca="1" si="156"/>
        <v>0</v>
      </c>
      <c r="BJ205" s="65">
        <f t="shared" ca="1" si="156"/>
        <v>0</v>
      </c>
      <c r="BK205" s="65">
        <f t="shared" ca="1" si="156"/>
        <v>0</v>
      </c>
      <c r="BL205" s="65">
        <f t="shared" ca="1" si="156"/>
        <v>0</v>
      </c>
      <c r="BM205" s="65">
        <f t="shared" ca="1" si="156"/>
        <v>0</v>
      </c>
      <c r="BN205" s="65">
        <f t="shared" ca="1" si="156"/>
        <v>0</v>
      </c>
      <c r="BO205" s="65">
        <f t="shared" ca="1" si="156"/>
        <v>0</v>
      </c>
      <c r="BP205" s="65">
        <f t="shared" ca="1" si="156"/>
        <v>0</v>
      </c>
      <c r="BQ205" s="65">
        <f t="shared" ca="1" si="156"/>
        <v>0</v>
      </c>
      <c r="BR205" s="65">
        <f t="shared" ca="1" si="156"/>
        <v>0</v>
      </c>
      <c r="BS205" s="65">
        <f t="shared" ca="1" si="156"/>
        <v>0</v>
      </c>
      <c r="BT205" s="65">
        <f t="shared" ca="1" si="156"/>
        <v>0</v>
      </c>
      <c r="BU205" s="65">
        <f t="shared" ca="1" si="156"/>
        <v>0</v>
      </c>
      <c r="BV205" s="65">
        <f t="shared" ca="1" si="156"/>
        <v>0</v>
      </c>
      <c r="BW205" s="65">
        <f t="shared" ca="1" si="156"/>
        <v>0</v>
      </c>
      <c r="BX205" s="65">
        <f t="shared" ca="1" si="156"/>
        <v>0</v>
      </c>
      <c r="BY205" s="65">
        <f t="shared" ca="1" si="156"/>
        <v>0</v>
      </c>
      <c r="BZ205" s="65">
        <f t="shared" ca="1" si="156"/>
        <v>0</v>
      </c>
      <c r="CA205" s="65">
        <f t="shared" ca="1" si="156"/>
        <v>0</v>
      </c>
      <c r="CB205" s="65">
        <f t="shared" ca="1" si="156"/>
        <v>0</v>
      </c>
      <c r="CC205" s="65">
        <f t="shared" ca="1" si="156"/>
        <v>0</v>
      </c>
      <c r="CD205" s="65">
        <f t="shared" ca="1" si="156"/>
        <v>0</v>
      </c>
      <c r="CE205" s="65">
        <f t="shared" ca="1" si="156"/>
        <v>0</v>
      </c>
      <c r="CF205" s="65">
        <f t="shared" ca="1" si="156"/>
        <v>0</v>
      </c>
    </row>
    <row r="206" spans="2:84" s="53" customFormat="1" ht="12" x14ac:dyDescent="0.25">
      <c r="B206" s="50">
        <f>ROW()</f>
        <v>206</v>
      </c>
      <c r="O206" s="56"/>
      <c r="P206" s="57"/>
      <c r="Q206" s="58"/>
      <c r="U206" s="62"/>
      <c r="W206" s="61"/>
      <c r="X206" s="65">
        <f t="shared" ca="1" si="149"/>
        <v>0</v>
      </c>
      <c r="Y206" s="65">
        <f t="shared" ca="1" si="154"/>
        <v>0</v>
      </c>
      <c r="Z206" s="65">
        <f t="shared" ca="1" si="154"/>
        <v>0</v>
      </c>
      <c r="AA206" s="65">
        <f t="shared" ca="1" si="154"/>
        <v>0</v>
      </c>
      <c r="AB206" s="65">
        <f t="shared" ca="1" si="154"/>
        <v>0</v>
      </c>
      <c r="AC206" s="65">
        <f t="shared" ca="1" si="154"/>
        <v>0</v>
      </c>
      <c r="AD206" s="65">
        <f t="shared" ca="1" si="154"/>
        <v>0</v>
      </c>
      <c r="AE206" s="65">
        <f t="shared" ca="1" si="154"/>
        <v>0</v>
      </c>
      <c r="AF206" s="65">
        <f t="shared" ca="1" si="154"/>
        <v>0</v>
      </c>
      <c r="AG206" s="65">
        <f t="shared" ca="1" si="154"/>
        <v>0</v>
      </c>
      <c r="AH206" s="65">
        <f t="shared" ca="1" si="154"/>
        <v>0</v>
      </c>
      <c r="AI206" s="65">
        <f t="shared" ca="1" si="154"/>
        <v>0</v>
      </c>
      <c r="AJ206" s="65">
        <f t="shared" ca="1" si="156"/>
        <v>0</v>
      </c>
      <c r="AK206" s="65">
        <f t="shared" ca="1" si="156"/>
        <v>0</v>
      </c>
      <c r="AL206" s="65">
        <f t="shared" ca="1" si="156"/>
        <v>0</v>
      </c>
      <c r="AM206" s="65">
        <f t="shared" ca="1" si="156"/>
        <v>0</v>
      </c>
      <c r="AN206" s="65">
        <f t="shared" ca="1" si="156"/>
        <v>0</v>
      </c>
      <c r="AO206" s="65">
        <f t="shared" ca="1" si="156"/>
        <v>0</v>
      </c>
      <c r="AP206" s="65">
        <f t="shared" ca="1" si="156"/>
        <v>0</v>
      </c>
      <c r="AQ206" s="65">
        <f t="shared" ca="1" si="156"/>
        <v>0</v>
      </c>
      <c r="AR206" s="65">
        <f t="shared" ca="1" si="156"/>
        <v>0</v>
      </c>
      <c r="AS206" s="65">
        <f t="shared" ca="1" si="156"/>
        <v>0</v>
      </c>
      <c r="AT206" s="65">
        <f t="shared" ca="1" si="156"/>
        <v>0</v>
      </c>
      <c r="AU206" s="65">
        <f t="shared" ca="1" si="156"/>
        <v>0</v>
      </c>
      <c r="AV206" s="65">
        <f t="shared" ca="1" si="156"/>
        <v>0</v>
      </c>
      <c r="AW206" s="65">
        <f t="shared" ca="1" si="156"/>
        <v>0</v>
      </c>
      <c r="AX206" s="65">
        <f t="shared" ca="1" si="156"/>
        <v>0</v>
      </c>
      <c r="AY206" s="65">
        <f t="shared" ca="1" si="156"/>
        <v>0</v>
      </c>
      <c r="AZ206" s="65">
        <f t="shared" ca="1" si="156"/>
        <v>0</v>
      </c>
      <c r="BA206" s="65">
        <f t="shared" ca="1" si="156"/>
        <v>0</v>
      </c>
      <c r="BB206" s="65">
        <f t="shared" ca="1" si="156"/>
        <v>0</v>
      </c>
      <c r="BC206" s="65">
        <f t="shared" ca="1" si="156"/>
        <v>0</v>
      </c>
      <c r="BD206" s="65">
        <f t="shared" ca="1" si="156"/>
        <v>0</v>
      </c>
      <c r="BE206" s="65">
        <f t="shared" ca="1" si="156"/>
        <v>0</v>
      </c>
      <c r="BF206" s="65">
        <f t="shared" ca="1" si="156"/>
        <v>0</v>
      </c>
      <c r="BG206" s="65">
        <f t="shared" ca="1" si="156"/>
        <v>0</v>
      </c>
      <c r="BH206" s="65">
        <f t="shared" ca="1" si="156"/>
        <v>0</v>
      </c>
      <c r="BI206" s="65">
        <f t="shared" ca="1" si="156"/>
        <v>0</v>
      </c>
      <c r="BJ206" s="65">
        <f t="shared" ca="1" si="156"/>
        <v>0</v>
      </c>
      <c r="BK206" s="65">
        <f t="shared" ca="1" si="156"/>
        <v>0</v>
      </c>
      <c r="BL206" s="65">
        <f t="shared" ca="1" si="156"/>
        <v>0</v>
      </c>
      <c r="BM206" s="65">
        <f t="shared" ca="1" si="156"/>
        <v>0</v>
      </c>
      <c r="BN206" s="65">
        <f t="shared" ca="1" si="156"/>
        <v>0</v>
      </c>
      <c r="BO206" s="65">
        <f t="shared" ca="1" si="156"/>
        <v>0</v>
      </c>
      <c r="BP206" s="65">
        <f t="shared" ca="1" si="156"/>
        <v>0</v>
      </c>
      <c r="BQ206" s="65">
        <f t="shared" ca="1" si="156"/>
        <v>0</v>
      </c>
      <c r="BR206" s="65">
        <f t="shared" ca="1" si="156"/>
        <v>0</v>
      </c>
      <c r="BS206" s="65">
        <f t="shared" ca="1" si="156"/>
        <v>0</v>
      </c>
      <c r="BT206" s="65">
        <f t="shared" ca="1" si="156"/>
        <v>0</v>
      </c>
      <c r="BU206" s="65">
        <f t="shared" ca="1" si="156"/>
        <v>0</v>
      </c>
      <c r="BV206" s="65">
        <f t="shared" ca="1" si="156"/>
        <v>0</v>
      </c>
      <c r="BW206" s="65">
        <f t="shared" ca="1" si="156"/>
        <v>0</v>
      </c>
      <c r="BX206" s="65">
        <f t="shared" ca="1" si="156"/>
        <v>0</v>
      </c>
      <c r="BY206" s="65">
        <f t="shared" ca="1" si="156"/>
        <v>0</v>
      </c>
      <c r="BZ206" s="65">
        <f t="shared" ca="1" si="156"/>
        <v>0</v>
      </c>
      <c r="CA206" s="65">
        <f t="shared" ca="1" si="156"/>
        <v>0</v>
      </c>
      <c r="CB206" s="65">
        <f t="shared" ca="1" si="156"/>
        <v>0</v>
      </c>
      <c r="CC206" s="65">
        <f t="shared" ca="1" si="156"/>
        <v>0</v>
      </c>
      <c r="CD206" s="65">
        <f t="shared" ca="1" si="156"/>
        <v>0</v>
      </c>
      <c r="CE206" s="65">
        <f t="shared" ca="1" si="156"/>
        <v>0</v>
      </c>
      <c r="CF206" s="65">
        <f t="shared" ca="1" si="156"/>
        <v>0</v>
      </c>
    </row>
    <row r="207" spans="2:84" s="53" customFormat="1" ht="12" x14ac:dyDescent="0.25">
      <c r="B207" s="50">
        <f>ROW()</f>
        <v>207</v>
      </c>
      <c r="O207" s="56"/>
      <c r="P207" s="57"/>
      <c r="Q207" s="58"/>
      <c r="U207" s="62"/>
      <c r="W207" s="61"/>
      <c r="X207" s="65">
        <f t="shared" ca="1" si="149"/>
        <v>0</v>
      </c>
      <c r="Y207" s="65">
        <f t="shared" ca="1" si="154"/>
        <v>0</v>
      </c>
      <c r="Z207" s="65">
        <f t="shared" ca="1" si="154"/>
        <v>0</v>
      </c>
      <c r="AA207" s="65">
        <f t="shared" ca="1" si="154"/>
        <v>0</v>
      </c>
      <c r="AB207" s="65">
        <f t="shared" ca="1" si="154"/>
        <v>0</v>
      </c>
      <c r="AC207" s="65">
        <f t="shared" ca="1" si="154"/>
        <v>0</v>
      </c>
      <c r="AD207" s="65">
        <f t="shared" ca="1" si="154"/>
        <v>0</v>
      </c>
      <c r="AE207" s="65">
        <f t="shared" ca="1" si="154"/>
        <v>0</v>
      </c>
      <c r="AF207" s="65">
        <f t="shared" ca="1" si="154"/>
        <v>0</v>
      </c>
      <c r="AG207" s="65">
        <f t="shared" ca="1" si="154"/>
        <v>0</v>
      </c>
      <c r="AH207" s="65">
        <f t="shared" ca="1" si="154"/>
        <v>0</v>
      </c>
      <c r="AI207" s="65">
        <f t="shared" ca="1" si="154"/>
        <v>0</v>
      </c>
      <c r="AJ207" s="65">
        <f t="shared" ca="1" si="156"/>
        <v>0</v>
      </c>
      <c r="AK207" s="65">
        <f t="shared" ca="1" si="156"/>
        <v>0</v>
      </c>
      <c r="AL207" s="65">
        <f t="shared" ca="1" si="156"/>
        <v>0</v>
      </c>
      <c r="AM207" s="65">
        <f t="shared" ca="1" si="156"/>
        <v>0</v>
      </c>
      <c r="AN207" s="65">
        <f t="shared" ca="1" si="156"/>
        <v>0</v>
      </c>
      <c r="AO207" s="65">
        <f t="shared" ca="1" si="156"/>
        <v>0</v>
      </c>
      <c r="AP207" s="65">
        <f t="shared" ca="1" si="156"/>
        <v>0</v>
      </c>
      <c r="AQ207" s="65">
        <f t="shared" ca="1" si="156"/>
        <v>0</v>
      </c>
      <c r="AR207" s="65">
        <f t="shared" ca="1" si="156"/>
        <v>0</v>
      </c>
      <c r="AS207" s="65">
        <f t="shared" ca="1" si="156"/>
        <v>0</v>
      </c>
      <c r="AT207" s="65">
        <f t="shared" ca="1" si="156"/>
        <v>0</v>
      </c>
      <c r="AU207" s="65">
        <f t="shared" ca="1" si="156"/>
        <v>0</v>
      </c>
      <c r="AV207" s="65">
        <f t="shared" ca="1" si="156"/>
        <v>0</v>
      </c>
      <c r="AW207" s="65">
        <f t="shared" ca="1" si="156"/>
        <v>0</v>
      </c>
      <c r="AX207" s="65">
        <f t="shared" ca="1" si="156"/>
        <v>0</v>
      </c>
      <c r="AY207" s="65">
        <f t="shared" ca="1" si="156"/>
        <v>0</v>
      </c>
      <c r="AZ207" s="65">
        <f t="shared" ca="1" si="156"/>
        <v>0</v>
      </c>
      <c r="BA207" s="65">
        <f t="shared" ca="1" si="156"/>
        <v>0</v>
      </c>
      <c r="BB207" s="65">
        <f t="shared" ca="1" si="156"/>
        <v>0</v>
      </c>
      <c r="BC207" s="65">
        <f t="shared" ca="1" si="156"/>
        <v>0</v>
      </c>
      <c r="BD207" s="65">
        <f t="shared" ca="1" si="156"/>
        <v>0</v>
      </c>
      <c r="BE207" s="65">
        <f t="shared" ca="1" si="156"/>
        <v>0</v>
      </c>
      <c r="BF207" s="65">
        <f t="shared" ca="1" si="156"/>
        <v>0</v>
      </c>
      <c r="BG207" s="65">
        <f t="shared" ca="1" si="156"/>
        <v>0</v>
      </c>
      <c r="BH207" s="65">
        <f t="shared" ca="1" si="156"/>
        <v>0</v>
      </c>
      <c r="BI207" s="65">
        <f t="shared" ca="1" si="156"/>
        <v>0</v>
      </c>
      <c r="BJ207" s="65">
        <f t="shared" ca="1" si="156"/>
        <v>0</v>
      </c>
      <c r="BK207" s="65">
        <f t="shared" ca="1" si="156"/>
        <v>0</v>
      </c>
      <c r="BL207" s="65">
        <f t="shared" ca="1" si="156"/>
        <v>0</v>
      </c>
      <c r="BM207" s="65">
        <f t="shared" ca="1" si="156"/>
        <v>0</v>
      </c>
      <c r="BN207" s="65">
        <f t="shared" ca="1" si="156"/>
        <v>0</v>
      </c>
      <c r="BO207" s="65">
        <f t="shared" ca="1" si="156"/>
        <v>0</v>
      </c>
      <c r="BP207" s="65">
        <f t="shared" ca="1" si="156"/>
        <v>0</v>
      </c>
      <c r="BQ207" s="65">
        <f t="shared" ca="1" si="156"/>
        <v>0</v>
      </c>
      <c r="BR207" s="65">
        <f t="shared" ca="1" si="156"/>
        <v>0</v>
      </c>
      <c r="BS207" s="65">
        <f t="shared" ca="1" si="156"/>
        <v>0</v>
      </c>
      <c r="BT207" s="65">
        <f t="shared" ca="1" si="156"/>
        <v>0</v>
      </c>
      <c r="BU207" s="65">
        <f t="shared" ca="1" si="156"/>
        <v>0</v>
      </c>
      <c r="BV207" s="65">
        <f t="shared" ca="1" si="156"/>
        <v>0</v>
      </c>
      <c r="BW207" s="65">
        <f t="shared" ca="1" si="156"/>
        <v>0</v>
      </c>
      <c r="BX207" s="65">
        <f t="shared" ca="1" si="156"/>
        <v>0</v>
      </c>
      <c r="BY207" s="65">
        <f t="shared" ca="1" si="156"/>
        <v>0</v>
      </c>
      <c r="BZ207" s="65">
        <f t="shared" ca="1" si="156"/>
        <v>0</v>
      </c>
      <c r="CA207" s="65">
        <f t="shared" ca="1" si="156"/>
        <v>0</v>
      </c>
      <c r="CB207" s="65">
        <f t="shared" ca="1" si="156"/>
        <v>0</v>
      </c>
      <c r="CC207" s="65">
        <f t="shared" ca="1" si="156"/>
        <v>0</v>
      </c>
      <c r="CD207" s="65">
        <f t="shared" ca="1" si="156"/>
        <v>0</v>
      </c>
      <c r="CE207" s="65">
        <f t="shared" ca="1" si="156"/>
        <v>0</v>
      </c>
      <c r="CF207" s="65">
        <f t="shared" ca="1" si="156"/>
        <v>0</v>
      </c>
    </row>
    <row r="208" spans="2:84" s="53" customFormat="1" ht="12" x14ac:dyDescent="0.25">
      <c r="B208" s="50">
        <f>ROW()</f>
        <v>208</v>
      </c>
      <c r="O208" s="56"/>
      <c r="P208" s="57"/>
      <c r="Q208" s="58"/>
      <c r="U208" s="62"/>
      <c r="W208" s="61"/>
      <c r="X208" s="65">
        <f t="shared" ca="1" si="149"/>
        <v>0</v>
      </c>
      <c r="Y208" s="65">
        <f t="shared" ca="1" si="154"/>
        <v>0</v>
      </c>
      <c r="Z208" s="65">
        <f t="shared" ca="1" si="154"/>
        <v>0</v>
      </c>
      <c r="AA208" s="65">
        <f t="shared" ca="1" si="154"/>
        <v>0</v>
      </c>
      <c r="AB208" s="65">
        <f t="shared" ca="1" si="154"/>
        <v>0</v>
      </c>
      <c r="AC208" s="65">
        <f t="shared" ca="1" si="154"/>
        <v>0</v>
      </c>
      <c r="AD208" s="65">
        <f t="shared" ca="1" si="154"/>
        <v>0</v>
      </c>
      <c r="AE208" s="65">
        <f t="shared" ca="1" si="154"/>
        <v>0</v>
      </c>
      <c r="AF208" s="65">
        <f t="shared" ca="1" si="154"/>
        <v>0</v>
      </c>
      <c r="AG208" s="65">
        <f t="shared" ca="1" si="154"/>
        <v>0</v>
      </c>
      <c r="AH208" s="65">
        <f t="shared" ca="1" si="154"/>
        <v>0</v>
      </c>
      <c r="AI208" s="65">
        <f t="shared" ca="1" si="154"/>
        <v>0</v>
      </c>
      <c r="AJ208" s="65">
        <f t="shared" ca="1" si="156"/>
        <v>0</v>
      </c>
      <c r="AK208" s="65">
        <f t="shared" ca="1" si="156"/>
        <v>0</v>
      </c>
      <c r="AL208" s="65">
        <f t="shared" ca="1" si="156"/>
        <v>0</v>
      </c>
      <c r="AM208" s="65">
        <f t="shared" ca="1" si="156"/>
        <v>0</v>
      </c>
      <c r="AN208" s="65">
        <f t="shared" ca="1" si="156"/>
        <v>0</v>
      </c>
      <c r="AO208" s="65">
        <f t="shared" ca="1" si="156"/>
        <v>0</v>
      </c>
      <c r="AP208" s="65">
        <f t="shared" ca="1" si="156"/>
        <v>0</v>
      </c>
      <c r="AQ208" s="65">
        <f t="shared" ca="1" si="156"/>
        <v>0</v>
      </c>
      <c r="AR208" s="65">
        <f t="shared" ca="1" si="156"/>
        <v>0</v>
      </c>
      <c r="AS208" s="65">
        <f t="shared" ca="1" si="156"/>
        <v>0</v>
      </c>
      <c r="AT208" s="65">
        <f t="shared" ca="1" si="156"/>
        <v>0</v>
      </c>
      <c r="AU208" s="65">
        <f t="shared" ca="1" si="156"/>
        <v>0</v>
      </c>
      <c r="AV208" s="65">
        <f t="shared" ca="1" si="156"/>
        <v>0</v>
      </c>
      <c r="AW208" s="65">
        <f t="shared" ca="1" si="156"/>
        <v>0</v>
      </c>
      <c r="AX208" s="65">
        <f t="shared" ca="1" si="156"/>
        <v>0</v>
      </c>
      <c r="AY208" s="65">
        <f t="shared" ca="1" si="156"/>
        <v>0</v>
      </c>
      <c r="AZ208" s="65">
        <f t="shared" ca="1" si="156"/>
        <v>0</v>
      </c>
      <c r="BA208" s="65">
        <f t="shared" ca="1" si="156"/>
        <v>0</v>
      </c>
      <c r="BB208" s="65">
        <f t="shared" ca="1" si="156"/>
        <v>0</v>
      </c>
      <c r="BC208" s="65">
        <f t="shared" ca="1" si="156"/>
        <v>0</v>
      </c>
      <c r="BD208" s="65">
        <f t="shared" ca="1" si="156"/>
        <v>0</v>
      </c>
      <c r="BE208" s="65">
        <f t="shared" ca="1" si="156"/>
        <v>0</v>
      </c>
      <c r="BF208" s="65">
        <f t="shared" ca="1" si="156"/>
        <v>0</v>
      </c>
      <c r="BG208" s="65">
        <f t="shared" ca="1" si="156"/>
        <v>0</v>
      </c>
      <c r="BH208" s="65">
        <f t="shared" ca="1" si="156"/>
        <v>0</v>
      </c>
      <c r="BI208" s="65">
        <f t="shared" ca="1" si="156"/>
        <v>0</v>
      </c>
      <c r="BJ208" s="65">
        <f t="shared" ca="1" si="156"/>
        <v>0</v>
      </c>
      <c r="BK208" s="65">
        <f t="shared" ca="1" si="156"/>
        <v>0</v>
      </c>
      <c r="BL208" s="65">
        <f t="shared" ca="1" si="156"/>
        <v>0</v>
      </c>
      <c r="BM208" s="65">
        <f t="shared" ca="1" si="156"/>
        <v>0</v>
      </c>
      <c r="BN208" s="65">
        <f t="shared" ca="1" si="156"/>
        <v>0</v>
      </c>
      <c r="BO208" s="65">
        <f t="shared" ca="1" si="156"/>
        <v>0</v>
      </c>
      <c r="BP208" s="65">
        <f t="shared" ca="1" si="156"/>
        <v>0</v>
      </c>
      <c r="BQ208" s="65">
        <f t="shared" ca="1" si="156"/>
        <v>0</v>
      </c>
      <c r="BR208" s="65">
        <f t="shared" ca="1" si="156"/>
        <v>0</v>
      </c>
      <c r="BS208" s="65">
        <f t="shared" ca="1" si="156"/>
        <v>0</v>
      </c>
      <c r="BT208" s="65">
        <f t="shared" ca="1" si="156"/>
        <v>0</v>
      </c>
      <c r="BU208" s="65">
        <f t="shared" ca="1" si="156"/>
        <v>0</v>
      </c>
      <c r="BV208" s="65">
        <f t="shared" ca="1" si="156"/>
        <v>0</v>
      </c>
      <c r="BW208" s="65">
        <f t="shared" ca="1" si="156"/>
        <v>0</v>
      </c>
      <c r="BX208" s="65">
        <f t="shared" ca="1" si="156"/>
        <v>0</v>
      </c>
      <c r="BY208" s="65">
        <f t="shared" ca="1" si="156"/>
        <v>0</v>
      </c>
      <c r="BZ208" s="65">
        <f t="shared" ca="1" si="156"/>
        <v>0</v>
      </c>
      <c r="CA208" s="65">
        <f t="shared" ca="1" si="156"/>
        <v>0</v>
      </c>
      <c r="CB208" s="65">
        <f t="shared" ca="1" si="156"/>
        <v>0</v>
      </c>
      <c r="CC208" s="65">
        <f t="shared" ca="1" si="156"/>
        <v>0</v>
      </c>
      <c r="CD208" s="65">
        <f t="shared" ca="1" si="156"/>
        <v>0</v>
      </c>
      <c r="CE208" s="65">
        <f t="shared" ca="1" si="156"/>
        <v>0</v>
      </c>
      <c r="CF208" s="65">
        <f t="shared" ca="1" si="156"/>
        <v>0</v>
      </c>
    </row>
    <row r="209" spans="2:84" s="53" customFormat="1" ht="12" x14ac:dyDescent="0.25">
      <c r="B209" s="50">
        <f>ROW()</f>
        <v>209</v>
      </c>
      <c r="O209" s="56"/>
      <c r="P209" s="57"/>
      <c r="Q209" s="58"/>
      <c r="U209" s="62"/>
      <c r="W209" s="61"/>
      <c r="X209" s="65">
        <f t="shared" ca="1" si="149"/>
        <v>0</v>
      </c>
      <c r="Y209" s="65">
        <f t="shared" ca="1" si="154"/>
        <v>0</v>
      </c>
      <c r="Z209" s="65">
        <f t="shared" ca="1" si="154"/>
        <v>0</v>
      </c>
      <c r="AA209" s="65">
        <f t="shared" ca="1" si="154"/>
        <v>0</v>
      </c>
      <c r="AB209" s="65">
        <f t="shared" ca="1" si="154"/>
        <v>0</v>
      </c>
      <c r="AC209" s="65">
        <f t="shared" ca="1" si="154"/>
        <v>0</v>
      </c>
      <c r="AD209" s="65">
        <f t="shared" ca="1" si="154"/>
        <v>0</v>
      </c>
      <c r="AE209" s="65">
        <f t="shared" ca="1" si="154"/>
        <v>0</v>
      </c>
      <c r="AF209" s="65">
        <f t="shared" ca="1" si="154"/>
        <v>0</v>
      </c>
      <c r="AG209" s="65">
        <f t="shared" ca="1" si="154"/>
        <v>0</v>
      </c>
      <c r="AH209" s="65">
        <f t="shared" ca="1" si="154"/>
        <v>0</v>
      </c>
      <c r="AI209" s="65">
        <f t="shared" ca="1" si="154"/>
        <v>0</v>
      </c>
      <c r="AJ209" s="65">
        <f t="shared" ca="1" si="156"/>
        <v>0</v>
      </c>
      <c r="AK209" s="65">
        <f t="shared" ca="1" si="156"/>
        <v>0</v>
      </c>
      <c r="AL209" s="65">
        <f t="shared" ca="1" si="156"/>
        <v>0</v>
      </c>
      <c r="AM209" s="65">
        <f t="shared" ca="1" si="156"/>
        <v>0</v>
      </c>
      <c r="AN209" s="65">
        <f t="shared" ca="1" si="156"/>
        <v>0</v>
      </c>
      <c r="AO209" s="65">
        <f t="shared" ca="1" si="156"/>
        <v>0</v>
      </c>
      <c r="AP209" s="65">
        <f t="shared" ca="1" si="156"/>
        <v>0</v>
      </c>
      <c r="AQ209" s="65">
        <f t="shared" ca="1" si="156"/>
        <v>0</v>
      </c>
      <c r="AR209" s="65">
        <f t="shared" ca="1" si="156"/>
        <v>0</v>
      </c>
      <c r="AS209" s="65">
        <f t="shared" ca="1" si="156"/>
        <v>0</v>
      </c>
      <c r="AT209" s="65">
        <f t="shared" ca="1" si="156"/>
        <v>0</v>
      </c>
      <c r="AU209" s="65">
        <f t="shared" ca="1" si="156"/>
        <v>0</v>
      </c>
      <c r="AV209" s="65">
        <f t="shared" ca="1" si="156"/>
        <v>0</v>
      </c>
      <c r="AW209" s="65">
        <f t="shared" ca="1" si="156"/>
        <v>0</v>
      </c>
      <c r="AX209" s="65">
        <f t="shared" ca="1" si="156"/>
        <v>0</v>
      </c>
      <c r="AY209" s="65">
        <f t="shared" ca="1" si="156"/>
        <v>0</v>
      </c>
      <c r="AZ209" s="65">
        <f t="shared" ca="1" si="156"/>
        <v>0</v>
      </c>
      <c r="BA209" s="65">
        <f t="shared" ca="1" si="156"/>
        <v>0</v>
      </c>
      <c r="BB209" s="65">
        <f t="shared" ca="1" si="156"/>
        <v>0</v>
      </c>
      <c r="BC209" s="65">
        <f t="shared" ca="1" si="156"/>
        <v>0</v>
      </c>
      <c r="BD209" s="65">
        <f t="shared" ca="1" si="156"/>
        <v>0</v>
      </c>
      <c r="BE209" s="65">
        <f t="shared" ca="1" si="156"/>
        <v>0</v>
      </c>
      <c r="BF209" s="65">
        <f t="shared" ca="1" si="156"/>
        <v>0</v>
      </c>
      <c r="BG209" s="65">
        <f t="shared" ca="1" si="156"/>
        <v>0</v>
      </c>
      <c r="BH209" s="65">
        <f t="shared" ca="1" si="156"/>
        <v>0</v>
      </c>
      <c r="BI209" s="65">
        <f t="shared" ca="1" si="156"/>
        <v>0</v>
      </c>
      <c r="BJ209" s="65">
        <f t="shared" ca="1" si="156"/>
        <v>0</v>
      </c>
      <c r="BK209" s="65">
        <f t="shared" ca="1" si="156"/>
        <v>0</v>
      </c>
      <c r="BL209" s="65">
        <f t="shared" ca="1" si="156"/>
        <v>0</v>
      </c>
      <c r="BM209" s="65">
        <f t="shared" ca="1" si="156"/>
        <v>0</v>
      </c>
      <c r="BN209" s="65">
        <f t="shared" ca="1" si="156"/>
        <v>0</v>
      </c>
      <c r="BO209" s="65">
        <f t="shared" ca="1" si="156"/>
        <v>0</v>
      </c>
      <c r="BP209" s="65">
        <f t="shared" ca="1" si="156"/>
        <v>0</v>
      </c>
      <c r="BQ209" s="65">
        <f t="shared" ca="1" si="156"/>
        <v>0</v>
      </c>
      <c r="BR209" s="65">
        <f t="shared" ca="1" si="156"/>
        <v>0</v>
      </c>
      <c r="BS209" s="65">
        <f t="shared" ca="1" si="156"/>
        <v>0</v>
      </c>
      <c r="BT209" s="65">
        <f t="shared" ca="1" si="156"/>
        <v>0</v>
      </c>
      <c r="BU209" s="65">
        <f t="shared" ca="1" si="156"/>
        <v>0</v>
      </c>
      <c r="BV209" s="65">
        <f t="shared" ca="1" si="156"/>
        <v>0</v>
      </c>
      <c r="BW209" s="65">
        <f t="shared" ca="1" si="156"/>
        <v>0</v>
      </c>
      <c r="BX209" s="65">
        <f t="shared" ca="1" si="156"/>
        <v>0</v>
      </c>
      <c r="BY209" s="65">
        <f t="shared" ca="1" si="156"/>
        <v>0</v>
      </c>
      <c r="BZ209" s="65">
        <f t="shared" ca="1" si="156"/>
        <v>0</v>
      </c>
      <c r="CA209" s="65">
        <f t="shared" ca="1" si="156"/>
        <v>0</v>
      </c>
      <c r="CB209" s="65">
        <f t="shared" ca="1" si="156"/>
        <v>0</v>
      </c>
      <c r="CC209" s="65">
        <f t="shared" ca="1" si="156"/>
        <v>0</v>
      </c>
      <c r="CD209" s="65">
        <f t="shared" ca="1" si="156"/>
        <v>0</v>
      </c>
      <c r="CE209" s="65">
        <f t="shared" ca="1" si="156"/>
        <v>0</v>
      </c>
      <c r="CF209" s="65">
        <f t="shared" ca="1" si="156"/>
        <v>0</v>
      </c>
    </row>
    <row r="210" spans="2:84" s="53" customFormat="1" ht="12" x14ac:dyDescent="0.25">
      <c r="B210" s="50">
        <f>ROW()</f>
        <v>210</v>
      </c>
      <c r="O210" s="56"/>
      <c r="P210" s="57"/>
      <c r="Q210" s="58"/>
      <c r="U210" s="62"/>
      <c r="W210" s="61"/>
      <c r="X210" s="65">
        <f t="shared" ca="1" si="149"/>
        <v>0</v>
      </c>
      <c r="Y210" s="65">
        <f t="shared" ca="1" si="154"/>
        <v>0</v>
      </c>
      <c r="Z210" s="65">
        <f t="shared" ca="1" si="154"/>
        <v>0</v>
      </c>
      <c r="AA210" s="65">
        <f t="shared" ca="1" si="154"/>
        <v>0</v>
      </c>
      <c r="AB210" s="65">
        <f t="shared" ca="1" si="154"/>
        <v>0</v>
      </c>
      <c r="AC210" s="65">
        <f t="shared" ca="1" si="154"/>
        <v>0</v>
      </c>
      <c r="AD210" s="65">
        <f t="shared" ca="1" si="154"/>
        <v>0</v>
      </c>
      <c r="AE210" s="65">
        <f t="shared" ca="1" si="154"/>
        <v>0</v>
      </c>
      <c r="AF210" s="65">
        <f t="shared" ca="1" si="154"/>
        <v>0</v>
      </c>
      <c r="AG210" s="65">
        <f t="shared" ca="1" si="154"/>
        <v>0</v>
      </c>
      <c r="AH210" s="65">
        <f t="shared" ca="1" si="154"/>
        <v>0</v>
      </c>
      <c r="AI210" s="65">
        <f t="shared" ca="1" si="154"/>
        <v>0</v>
      </c>
      <c r="AJ210" s="65">
        <f t="shared" ca="1" si="156"/>
        <v>0</v>
      </c>
      <c r="AK210" s="65">
        <f t="shared" ca="1" si="156"/>
        <v>0</v>
      </c>
      <c r="AL210" s="65">
        <f t="shared" ca="1" si="156"/>
        <v>0</v>
      </c>
      <c r="AM210" s="65">
        <f t="shared" ca="1" si="156"/>
        <v>0</v>
      </c>
      <c r="AN210" s="65">
        <f t="shared" ca="1" si="156"/>
        <v>0</v>
      </c>
      <c r="AO210" s="65">
        <f t="shared" ca="1" si="156"/>
        <v>0</v>
      </c>
      <c r="AP210" s="65">
        <f t="shared" ca="1" si="156"/>
        <v>0</v>
      </c>
      <c r="AQ210" s="65">
        <f t="shared" ca="1" si="156"/>
        <v>0</v>
      </c>
      <c r="AR210" s="65">
        <f t="shared" ca="1" si="156"/>
        <v>0</v>
      </c>
      <c r="AS210" s="65">
        <f t="shared" ca="1" si="156"/>
        <v>0</v>
      </c>
      <c r="AT210" s="65">
        <f t="shared" ca="1" si="156"/>
        <v>0</v>
      </c>
      <c r="AU210" s="65">
        <f t="shared" ca="1" si="156"/>
        <v>0</v>
      </c>
      <c r="AV210" s="65">
        <f t="shared" ref="AJ210:CF215" ca="1" si="157">SUMIFS(INDIRECT("Prcsses!"&amp;ADDRESS($B210,$X$2)&amp;":"&amp;ADDRESS($B210,$X$2-1+$P$8)),INDIRECT("Prcsses!"&amp;ADDRESS($B$8,$X$2)&amp;":"&amp;ADDRESS($B$8,$X$2-1+$P$8)),AV$8)</f>
        <v>0</v>
      </c>
      <c r="AW210" s="65">
        <f t="shared" ca="1" si="157"/>
        <v>0</v>
      </c>
      <c r="AX210" s="65">
        <f t="shared" ca="1" si="157"/>
        <v>0</v>
      </c>
      <c r="AY210" s="65">
        <f t="shared" ca="1" si="157"/>
        <v>0</v>
      </c>
      <c r="AZ210" s="65">
        <f t="shared" ca="1" si="157"/>
        <v>0</v>
      </c>
      <c r="BA210" s="65">
        <f t="shared" ca="1" si="157"/>
        <v>0</v>
      </c>
      <c r="BB210" s="65">
        <f t="shared" ca="1" si="157"/>
        <v>0</v>
      </c>
      <c r="BC210" s="65">
        <f t="shared" ca="1" si="157"/>
        <v>0</v>
      </c>
      <c r="BD210" s="65">
        <f t="shared" ca="1" si="157"/>
        <v>0</v>
      </c>
      <c r="BE210" s="65">
        <f t="shared" ca="1" si="157"/>
        <v>0</v>
      </c>
      <c r="BF210" s="65">
        <f t="shared" ca="1" si="157"/>
        <v>0</v>
      </c>
      <c r="BG210" s="65">
        <f t="shared" ca="1" si="157"/>
        <v>0</v>
      </c>
      <c r="BH210" s="65">
        <f t="shared" ca="1" si="157"/>
        <v>0</v>
      </c>
      <c r="BI210" s="65">
        <f t="shared" ca="1" si="157"/>
        <v>0</v>
      </c>
      <c r="BJ210" s="65">
        <f t="shared" ca="1" si="157"/>
        <v>0</v>
      </c>
      <c r="BK210" s="65">
        <f t="shared" ca="1" si="157"/>
        <v>0</v>
      </c>
      <c r="BL210" s="65">
        <f t="shared" ca="1" si="157"/>
        <v>0</v>
      </c>
      <c r="BM210" s="65">
        <f t="shared" ca="1" si="157"/>
        <v>0</v>
      </c>
      <c r="BN210" s="65">
        <f t="shared" ca="1" si="157"/>
        <v>0</v>
      </c>
      <c r="BO210" s="65">
        <f t="shared" ca="1" si="157"/>
        <v>0</v>
      </c>
      <c r="BP210" s="65">
        <f t="shared" ca="1" si="157"/>
        <v>0</v>
      </c>
      <c r="BQ210" s="65">
        <f t="shared" ca="1" si="157"/>
        <v>0</v>
      </c>
      <c r="BR210" s="65">
        <f t="shared" ca="1" si="157"/>
        <v>0</v>
      </c>
      <c r="BS210" s="65">
        <f t="shared" ca="1" si="157"/>
        <v>0</v>
      </c>
      <c r="BT210" s="65">
        <f t="shared" ca="1" si="157"/>
        <v>0</v>
      </c>
      <c r="BU210" s="65">
        <f t="shared" ca="1" si="157"/>
        <v>0</v>
      </c>
      <c r="BV210" s="65">
        <f t="shared" ca="1" si="157"/>
        <v>0</v>
      </c>
      <c r="BW210" s="65">
        <f t="shared" ca="1" si="157"/>
        <v>0</v>
      </c>
      <c r="BX210" s="65">
        <f t="shared" ca="1" si="157"/>
        <v>0</v>
      </c>
      <c r="BY210" s="65">
        <f t="shared" ca="1" si="157"/>
        <v>0</v>
      </c>
      <c r="BZ210" s="65">
        <f t="shared" ca="1" si="157"/>
        <v>0</v>
      </c>
      <c r="CA210" s="65">
        <f t="shared" ca="1" si="157"/>
        <v>0</v>
      </c>
      <c r="CB210" s="65">
        <f t="shared" ca="1" si="157"/>
        <v>0</v>
      </c>
      <c r="CC210" s="65">
        <f t="shared" ca="1" si="157"/>
        <v>0</v>
      </c>
      <c r="CD210" s="65">
        <f t="shared" ca="1" si="157"/>
        <v>0</v>
      </c>
      <c r="CE210" s="65">
        <f t="shared" ca="1" si="157"/>
        <v>0</v>
      </c>
      <c r="CF210" s="65">
        <f t="shared" ca="1" si="157"/>
        <v>0</v>
      </c>
    </row>
    <row r="211" spans="2:84" s="53" customFormat="1" ht="12" x14ac:dyDescent="0.25">
      <c r="B211" s="50">
        <f>ROW()</f>
        <v>211</v>
      </c>
      <c r="O211" s="56"/>
      <c r="P211" s="57"/>
      <c r="Q211" s="58"/>
      <c r="U211" s="62"/>
      <c r="W211" s="61"/>
      <c r="X211" s="65">
        <f t="shared" ca="1" si="149"/>
        <v>0</v>
      </c>
      <c r="Y211" s="65">
        <f t="shared" ca="1" si="154"/>
        <v>0</v>
      </c>
      <c r="Z211" s="65">
        <f t="shared" ca="1" si="154"/>
        <v>0</v>
      </c>
      <c r="AA211" s="65">
        <f t="shared" ca="1" si="154"/>
        <v>0</v>
      </c>
      <c r="AB211" s="65">
        <f t="shared" ca="1" si="154"/>
        <v>0</v>
      </c>
      <c r="AC211" s="65">
        <f t="shared" ca="1" si="154"/>
        <v>0</v>
      </c>
      <c r="AD211" s="65">
        <f t="shared" ca="1" si="154"/>
        <v>0</v>
      </c>
      <c r="AE211" s="65">
        <f t="shared" ca="1" si="154"/>
        <v>0</v>
      </c>
      <c r="AF211" s="65">
        <f t="shared" ca="1" si="154"/>
        <v>0</v>
      </c>
      <c r="AG211" s="65">
        <f t="shared" ca="1" si="154"/>
        <v>0</v>
      </c>
      <c r="AH211" s="65">
        <f t="shared" ca="1" si="154"/>
        <v>0</v>
      </c>
      <c r="AI211" s="65">
        <f t="shared" ca="1" si="154"/>
        <v>0</v>
      </c>
      <c r="AJ211" s="65">
        <f t="shared" ca="1" si="157"/>
        <v>0</v>
      </c>
      <c r="AK211" s="65">
        <f t="shared" ca="1" si="157"/>
        <v>0</v>
      </c>
      <c r="AL211" s="65">
        <f t="shared" ca="1" si="157"/>
        <v>0</v>
      </c>
      <c r="AM211" s="65">
        <f t="shared" ca="1" si="157"/>
        <v>0</v>
      </c>
      <c r="AN211" s="65">
        <f t="shared" ca="1" si="157"/>
        <v>0</v>
      </c>
      <c r="AO211" s="65">
        <f t="shared" ca="1" si="157"/>
        <v>0</v>
      </c>
      <c r="AP211" s="65">
        <f t="shared" ca="1" si="157"/>
        <v>0</v>
      </c>
      <c r="AQ211" s="65">
        <f t="shared" ca="1" si="157"/>
        <v>0</v>
      </c>
      <c r="AR211" s="65">
        <f t="shared" ca="1" si="157"/>
        <v>0</v>
      </c>
      <c r="AS211" s="65">
        <f t="shared" ca="1" si="157"/>
        <v>0</v>
      </c>
      <c r="AT211" s="65">
        <f t="shared" ca="1" si="157"/>
        <v>0</v>
      </c>
      <c r="AU211" s="65">
        <f t="shared" ca="1" si="157"/>
        <v>0</v>
      </c>
      <c r="AV211" s="65">
        <f t="shared" ca="1" si="157"/>
        <v>0</v>
      </c>
      <c r="AW211" s="65">
        <f t="shared" ca="1" si="157"/>
        <v>0</v>
      </c>
      <c r="AX211" s="65">
        <f t="shared" ca="1" si="157"/>
        <v>0</v>
      </c>
      <c r="AY211" s="65">
        <f t="shared" ca="1" si="157"/>
        <v>0</v>
      </c>
      <c r="AZ211" s="65">
        <f t="shared" ca="1" si="157"/>
        <v>0</v>
      </c>
      <c r="BA211" s="65">
        <f t="shared" ca="1" si="157"/>
        <v>0</v>
      </c>
      <c r="BB211" s="65">
        <f t="shared" ca="1" si="157"/>
        <v>0</v>
      </c>
      <c r="BC211" s="65">
        <f t="shared" ca="1" si="157"/>
        <v>0</v>
      </c>
      <c r="BD211" s="65">
        <f t="shared" ca="1" si="157"/>
        <v>0</v>
      </c>
      <c r="BE211" s="65">
        <f t="shared" ca="1" si="157"/>
        <v>0</v>
      </c>
      <c r="BF211" s="65">
        <f t="shared" ca="1" si="157"/>
        <v>0</v>
      </c>
      <c r="BG211" s="65">
        <f t="shared" ca="1" si="157"/>
        <v>0</v>
      </c>
      <c r="BH211" s="65">
        <f t="shared" ca="1" si="157"/>
        <v>0</v>
      </c>
      <c r="BI211" s="65">
        <f t="shared" ca="1" si="157"/>
        <v>0</v>
      </c>
      <c r="BJ211" s="65">
        <f t="shared" ca="1" si="157"/>
        <v>0</v>
      </c>
      <c r="BK211" s="65">
        <f t="shared" ca="1" si="157"/>
        <v>0</v>
      </c>
      <c r="BL211" s="65">
        <f t="shared" ca="1" si="157"/>
        <v>0</v>
      </c>
      <c r="BM211" s="65">
        <f t="shared" ca="1" si="157"/>
        <v>0</v>
      </c>
      <c r="BN211" s="65">
        <f t="shared" ca="1" si="157"/>
        <v>0</v>
      </c>
      <c r="BO211" s="65">
        <f t="shared" ca="1" si="157"/>
        <v>0</v>
      </c>
      <c r="BP211" s="65">
        <f t="shared" ca="1" si="157"/>
        <v>0</v>
      </c>
      <c r="BQ211" s="65">
        <f t="shared" ca="1" si="157"/>
        <v>0</v>
      </c>
      <c r="BR211" s="65">
        <f t="shared" ca="1" si="157"/>
        <v>0</v>
      </c>
      <c r="BS211" s="65">
        <f t="shared" ca="1" si="157"/>
        <v>0</v>
      </c>
      <c r="BT211" s="65">
        <f t="shared" ca="1" si="157"/>
        <v>0</v>
      </c>
      <c r="BU211" s="65">
        <f t="shared" ca="1" si="157"/>
        <v>0</v>
      </c>
      <c r="BV211" s="65">
        <f t="shared" ca="1" si="157"/>
        <v>0</v>
      </c>
      <c r="BW211" s="65">
        <f t="shared" ca="1" si="157"/>
        <v>0</v>
      </c>
      <c r="BX211" s="65">
        <f t="shared" ca="1" si="157"/>
        <v>0</v>
      </c>
      <c r="BY211" s="65">
        <f t="shared" ca="1" si="157"/>
        <v>0</v>
      </c>
      <c r="BZ211" s="65">
        <f t="shared" ca="1" si="157"/>
        <v>0</v>
      </c>
      <c r="CA211" s="65">
        <f t="shared" ca="1" si="157"/>
        <v>0</v>
      </c>
      <c r="CB211" s="65">
        <f t="shared" ca="1" si="157"/>
        <v>0</v>
      </c>
      <c r="CC211" s="65">
        <f t="shared" ca="1" si="157"/>
        <v>0</v>
      </c>
      <c r="CD211" s="65">
        <f t="shared" ca="1" si="157"/>
        <v>0</v>
      </c>
      <c r="CE211" s="65">
        <f t="shared" ca="1" si="157"/>
        <v>0</v>
      </c>
      <c r="CF211" s="65">
        <f t="shared" ca="1" si="157"/>
        <v>0</v>
      </c>
    </row>
    <row r="212" spans="2:84" s="53" customFormat="1" ht="12" x14ac:dyDescent="0.25">
      <c r="B212" s="50">
        <f>ROW()</f>
        <v>212</v>
      </c>
      <c r="O212" s="56"/>
      <c r="P212" s="57"/>
      <c r="Q212" s="58"/>
      <c r="U212" s="62"/>
      <c r="W212" s="61"/>
      <c r="X212" s="65">
        <f t="shared" ca="1" si="149"/>
        <v>0</v>
      </c>
      <c r="Y212" s="65">
        <f t="shared" ca="1" si="154"/>
        <v>0</v>
      </c>
      <c r="Z212" s="65">
        <f t="shared" ca="1" si="154"/>
        <v>0</v>
      </c>
      <c r="AA212" s="65">
        <f t="shared" ca="1" si="154"/>
        <v>0</v>
      </c>
      <c r="AB212" s="65">
        <f t="shared" ca="1" si="154"/>
        <v>0</v>
      </c>
      <c r="AC212" s="65">
        <f t="shared" ca="1" si="154"/>
        <v>0</v>
      </c>
      <c r="AD212" s="65">
        <f t="shared" ca="1" si="154"/>
        <v>0</v>
      </c>
      <c r="AE212" s="65">
        <f t="shared" ca="1" si="154"/>
        <v>0</v>
      </c>
      <c r="AF212" s="65">
        <f t="shared" ca="1" si="154"/>
        <v>0</v>
      </c>
      <c r="AG212" s="65">
        <f t="shared" ca="1" si="154"/>
        <v>0</v>
      </c>
      <c r="AH212" s="65">
        <f t="shared" ca="1" si="154"/>
        <v>0</v>
      </c>
      <c r="AI212" s="65">
        <f t="shared" ca="1" si="154"/>
        <v>0</v>
      </c>
      <c r="AJ212" s="65">
        <f t="shared" ca="1" si="157"/>
        <v>0</v>
      </c>
      <c r="AK212" s="65">
        <f t="shared" ca="1" si="157"/>
        <v>0</v>
      </c>
      <c r="AL212" s="65">
        <f t="shared" ca="1" si="157"/>
        <v>0</v>
      </c>
      <c r="AM212" s="65">
        <f t="shared" ca="1" si="157"/>
        <v>0</v>
      </c>
      <c r="AN212" s="65">
        <f t="shared" ca="1" si="157"/>
        <v>0</v>
      </c>
      <c r="AO212" s="65">
        <f t="shared" ca="1" si="157"/>
        <v>0</v>
      </c>
      <c r="AP212" s="65">
        <f t="shared" ca="1" si="157"/>
        <v>0</v>
      </c>
      <c r="AQ212" s="65">
        <f t="shared" ca="1" si="157"/>
        <v>0</v>
      </c>
      <c r="AR212" s="65">
        <f t="shared" ca="1" si="157"/>
        <v>0</v>
      </c>
      <c r="AS212" s="65">
        <f t="shared" ca="1" si="157"/>
        <v>0</v>
      </c>
      <c r="AT212" s="65">
        <f t="shared" ca="1" si="157"/>
        <v>0</v>
      </c>
      <c r="AU212" s="65">
        <f t="shared" ca="1" si="157"/>
        <v>0</v>
      </c>
      <c r="AV212" s="65">
        <f t="shared" ca="1" si="157"/>
        <v>0</v>
      </c>
      <c r="AW212" s="65">
        <f t="shared" ca="1" si="157"/>
        <v>0</v>
      </c>
      <c r="AX212" s="65">
        <f t="shared" ca="1" si="157"/>
        <v>0</v>
      </c>
      <c r="AY212" s="65">
        <f t="shared" ca="1" si="157"/>
        <v>0</v>
      </c>
      <c r="AZ212" s="65">
        <f t="shared" ca="1" si="157"/>
        <v>0</v>
      </c>
      <c r="BA212" s="65">
        <f t="shared" ca="1" si="157"/>
        <v>0</v>
      </c>
      <c r="BB212" s="65">
        <f t="shared" ca="1" si="157"/>
        <v>0</v>
      </c>
      <c r="BC212" s="65">
        <f t="shared" ca="1" si="157"/>
        <v>0</v>
      </c>
      <c r="BD212" s="65">
        <f t="shared" ca="1" si="157"/>
        <v>0</v>
      </c>
      <c r="BE212" s="65">
        <f t="shared" ca="1" si="157"/>
        <v>0</v>
      </c>
      <c r="BF212" s="65">
        <f t="shared" ca="1" si="157"/>
        <v>0</v>
      </c>
      <c r="BG212" s="65">
        <f t="shared" ca="1" si="157"/>
        <v>0</v>
      </c>
      <c r="BH212" s="65">
        <f t="shared" ca="1" si="157"/>
        <v>0</v>
      </c>
      <c r="BI212" s="65">
        <f t="shared" ca="1" si="157"/>
        <v>0</v>
      </c>
      <c r="BJ212" s="65">
        <f t="shared" ca="1" si="157"/>
        <v>0</v>
      </c>
      <c r="BK212" s="65">
        <f t="shared" ca="1" si="157"/>
        <v>0</v>
      </c>
      <c r="BL212" s="65">
        <f t="shared" ca="1" si="157"/>
        <v>0</v>
      </c>
      <c r="BM212" s="65">
        <f t="shared" ca="1" si="157"/>
        <v>0</v>
      </c>
      <c r="BN212" s="65">
        <f t="shared" ca="1" si="157"/>
        <v>0</v>
      </c>
      <c r="BO212" s="65">
        <f t="shared" ca="1" si="157"/>
        <v>0</v>
      </c>
      <c r="BP212" s="65">
        <f t="shared" ca="1" si="157"/>
        <v>0</v>
      </c>
      <c r="BQ212" s="65">
        <f t="shared" ca="1" si="157"/>
        <v>0</v>
      </c>
      <c r="BR212" s="65">
        <f t="shared" ca="1" si="157"/>
        <v>0</v>
      </c>
      <c r="BS212" s="65">
        <f t="shared" ca="1" si="157"/>
        <v>0</v>
      </c>
      <c r="BT212" s="65">
        <f t="shared" ca="1" si="157"/>
        <v>0</v>
      </c>
      <c r="BU212" s="65">
        <f t="shared" ca="1" si="157"/>
        <v>0</v>
      </c>
      <c r="BV212" s="65">
        <f t="shared" ca="1" si="157"/>
        <v>0</v>
      </c>
      <c r="BW212" s="65">
        <f t="shared" ca="1" si="157"/>
        <v>0</v>
      </c>
      <c r="BX212" s="65">
        <f t="shared" ca="1" si="157"/>
        <v>0</v>
      </c>
      <c r="BY212" s="65">
        <f t="shared" ca="1" si="157"/>
        <v>0</v>
      </c>
      <c r="BZ212" s="65">
        <f t="shared" ca="1" si="157"/>
        <v>0</v>
      </c>
      <c r="CA212" s="65">
        <f t="shared" ca="1" si="157"/>
        <v>0</v>
      </c>
      <c r="CB212" s="65">
        <f t="shared" ca="1" si="157"/>
        <v>0</v>
      </c>
      <c r="CC212" s="65">
        <f t="shared" ca="1" si="157"/>
        <v>0</v>
      </c>
      <c r="CD212" s="65">
        <f t="shared" ca="1" si="157"/>
        <v>0</v>
      </c>
      <c r="CE212" s="65">
        <f t="shared" ca="1" si="157"/>
        <v>0</v>
      </c>
      <c r="CF212" s="65">
        <f t="shared" ca="1" si="157"/>
        <v>0</v>
      </c>
    </row>
    <row r="213" spans="2:84" s="53" customFormat="1" ht="12" x14ac:dyDescent="0.25">
      <c r="B213" s="50">
        <f>ROW()</f>
        <v>213</v>
      </c>
      <c r="O213" s="56"/>
      <c r="P213" s="57"/>
      <c r="Q213" s="58"/>
      <c r="U213" s="62"/>
      <c r="W213" s="61"/>
      <c r="X213" s="65">
        <f t="shared" ca="1" si="149"/>
        <v>0</v>
      </c>
      <c r="Y213" s="65">
        <f t="shared" ca="1" si="154"/>
        <v>0</v>
      </c>
      <c r="Z213" s="65">
        <f t="shared" ca="1" si="154"/>
        <v>0</v>
      </c>
      <c r="AA213" s="65">
        <f t="shared" ca="1" si="154"/>
        <v>0</v>
      </c>
      <c r="AB213" s="65">
        <f t="shared" ca="1" si="154"/>
        <v>0</v>
      </c>
      <c r="AC213" s="65">
        <f t="shared" ca="1" si="154"/>
        <v>0</v>
      </c>
      <c r="AD213" s="65">
        <f t="shared" ca="1" si="154"/>
        <v>0</v>
      </c>
      <c r="AE213" s="65">
        <f t="shared" ca="1" si="154"/>
        <v>0</v>
      </c>
      <c r="AF213" s="65">
        <f t="shared" ca="1" si="154"/>
        <v>0</v>
      </c>
      <c r="AG213" s="65">
        <f t="shared" ca="1" si="154"/>
        <v>0</v>
      </c>
      <c r="AH213" s="65">
        <f t="shared" ca="1" si="154"/>
        <v>0</v>
      </c>
      <c r="AI213" s="65">
        <f t="shared" ca="1" si="154"/>
        <v>0</v>
      </c>
      <c r="AJ213" s="65">
        <f t="shared" ca="1" si="157"/>
        <v>0</v>
      </c>
      <c r="AK213" s="65">
        <f t="shared" ca="1" si="157"/>
        <v>0</v>
      </c>
      <c r="AL213" s="65">
        <f t="shared" ca="1" si="157"/>
        <v>0</v>
      </c>
      <c r="AM213" s="65">
        <f t="shared" ca="1" si="157"/>
        <v>0</v>
      </c>
      <c r="AN213" s="65">
        <f t="shared" ca="1" si="157"/>
        <v>0</v>
      </c>
      <c r="AO213" s="65">
        <f t="shared" ca="1" si="157"/>
        <v>0</v>
      </c>
      <c r="AP213" s="65">
        <f t="shared" ca="1" si="157"/>
        <v>0</v>
      </c>
      <c r="AQ213" s="65">
        <f t="shared" ca="1" si="157"/>
        <v>0</v>
      </c>
      <c r="AR213" s="65">
        <f t="shared" ca="1" si="157"/>
        <v>0</v>
      </c>
      <c r="AS213" s="65">
        <f t="shared" ca="1" si="157"/>
        <v>0</v>
      </c>
      <c r="AT213" s="65">
        <f t="shared" ca="1" si="157"/>
        <v>0</v>
      </c>
      <c r="AU213" s="65">
        <f t="shared" ca="1" si="157"/>
        <v>0</v>
      </c>
      <c r="AV213" s="65">
        <f t="shared" ca="1" si="157"/>
        <v>0</v>
      </c>
      <c r="AW213" s="65">
        <f t="shared" ca="1" si="157"/>
        <v>0</v>
      </c>
      <c r="AX213" s="65">
        <f t="shared" ca="1" si="157"/>
        <v>0</v>
      </c>
      <c r="AY213" s="65">
        <f t="shared" ca="1" si="157"/>
        <v>0</v>
      </c>
      <c r="AZ213" s="65">
        <f t="shared" ca="1" si="157"/>
        <v>0</v>
      </c>
      <c r="BA213" s="65">
        <f t="shared" ca="1" si="157"/>
        <v>0</v>
      </c>
      <c r="BB213" s="65">
        <f t="shared" ca="1" si="157"/>
        <v>0</v>
      </c>
      <c r="BC213" s="65">
        <f t="shared" ca="1" si="157"/>
        <v>0</v>
      </c>
      <c r="BD213" s="65">
        <f t="shared" ca="1" si="157"/>
        <v>0</v>
      </c>
      <c r="BE213" s="65">
        <f t="shared" ca="1" si="157"/>
        <v>0</v>
      </c>
      <c r="BF213" s="65">
        <f t="shared" ca="1" si="157"/>
        <v>0</v>
      </c>
      <c r="BG213" s="65">
        <f t="shared" ca="1" si="157"/>
        <v>0</v>
      </c>
      <c r="BH213" s="65">
        <f t="shared" ca="1" si="157"/>
        <v>0</v>
      </c>
      <c r="BI213" s="65">
        <f t="shared" ca="1" si="157"/>
        <v>0</v>
      </c>
      <c r="BJ213" s="65">
        <f t="shared" ca="1" si="157"/>
        <v>0</v>
      </c>
      <c r="BK213" s="65">
        <f t="shared" ca="1" si="157"/>
        <v>0</v>
      </c>
      <c r="BL213" s="65">
        <f t="shared" ca="1" si="157"/>
        <v>0</v>
      </c>
      <c r="BM213" s="65">
        <f t="shared" ca="1" si="157"/>
        <v>0</v>
      </c>
      <c r="BN213" s="65">
        <f t="shared" ca="1" si="157"/>
        <v>0</v>
      </c>
      <c r="BO213" s="65">
        <f t="shared" ca="1" si="157"/>
        <v>0</v>
      </c>
      <c r="BP213" s="65">
        <f t="shared" ca="1" si="157"/>
        <v>0</v>
      </c>
      <c r="BQ213" s="65">
        <f t="shared" ca="1" si="157"/>
        <v>0</v>
      </c>
      <c r="BR213" s="65">
        <f t="shared" ca="1" si="157"/>
        <v>0</v>
      </c>
      <c r="BS213" s="65">
        <f t="shared" ca="1" si="157"/>
        <v>0</v>
      </c>
      <c r="BT213" s="65">
        <f t="shared" ca="1" si="157"/>
        <v>0</v>
      </c>
      <c r="BU213" s="65">
        <f t="shared" ca="1" si="157"/>
        <v>0</v>
      </c>
      <c r="BV213" s="65">
        <f t="shared" ca="1" si="157"/>
        <v>0</v>
      </c>
      <c r="BW213" s="65">
        <f t="shared" ca="1" si="157"/>
        <v>0</v>
      </c>
      <c r="BX213" s="65">
        <f t="shared" ca="1" si="157"/>
        <v>0</v>
      </c>
      <c r="BY213" s="65">
        <f t="shared" ca="1" si="157"/>
        <v>0</v>
      </c>
      <c r="BZ213" s="65">
        <f t="shared" ca="1" si="157"/>
        <v>0</v>
      </c>
      <c r="CA213" s="65">
        <f t="shared" ca="1" si="157"/>
        <v>0</v>
      </c>
      <c r="CB213" s="65">
        <f t="shared" ca="1" si="157"/>
        <v>0</v>
      </c>
      <c r="CC213" s="65">
        <f t="shared" ca="1" si="157"/>
        <v>0</v>
      </c>
      <c r="CD213" s="65">
        <f t="shared" ca="1" si="157"/>
        <v>0</v>
      </c>
      <c r="CE213" s="65">
        <f t="shared" ca="1" si="157"/>
        <v>0</v>
      </c>
      <c r="CF213" s="65">
        <f t="shared" ca="1" si="157"/>
        <v>0</v>
      </c>
    </row>
    <row r="214" spans="2:84" s="53" customFormat="1" ht="12" x14ac:dyDescent="0.25">
      <c r="B214" s="50">
        <f>ROW()</f>
        <v>214</v>
      </c>
      <c r="O214" s="56"/>
      <c r="P214" s="57"/>
      <c r="Q214" s="58"/>
      <c r="U214" s="62"/>
      <c r="W214" s="61"/>
      <c r="X214" s="65">
        <f t="shared" ca="1" si="149"/>
        <v>0</v>
      </c>
      <c r="Y214" s="65">
        <f t="shared" ca="1" si="154"/>
        <v>0</v>
      </c>
      <c r="Z214" s="65">
        <f t="shared" ca="1" si="154"/>
        <v>0</v>
      </c>
      <c r="AA214" s="65">
        <f t="shared" ca="1" si="154"/>
        <v>0</v>
      </c>
      <c r="AB214" s="65">
        <f t="shared" ca="1" si="154"/>
        <v>0</v>
      </c>
      <c r="AC214" s="65">
        <f t="shared" ca="1" si="154"/>
        <v>0</v>
      </c>
      <c r="AD214" s="65">
        <f t="shared" ca="1" si="154"/>
        <v>0</v>
      </c>
      <c r="AE214" s="65">
        <f t="shared" ca="1" si="154"/>
        <v>0</v>
      </c>
      <c r="AF214" s="65">
        <f t="shared" ca="1" si="154"/>
        <v>0</v>
      </c>
      <c r="AG214" s="65">
        <f t="shared" ca="1" si="154"/>
        <v>0</v>
      </c>
      <c r="AH214" s="65">
        <f t="shared" ca="1" si="154"/>
        <v>0</v>
      </c>
      <c r="AI214" s="65">
        <f t="shared" ca="1" si="154"/>
        <v>0</v>
      </c>
      <c r="AJ214" s="65">
        <f t="shared" ca="1" si="157"/>
        <v>0</v>
      </c>
      <c r="AK214" s="65">
        <f t="shared" ca="1" si="157"/>
        <v>0</v>
      </c>
      <c r="AL214" s="65">
        <f t="shared" ca="1" si="157"/>
        <v>0</v>
      </c>
      <c r="AM214" s="65">
        <f t="shared" ca="1" si="157"/>
        <v>0</v>
      </c>
      <c r="AN214" s="65">
        <f t="shared" ca="1" si="157"/>
        <v>0</v>
      </c>
      <c r="AO214" s="65">
        <f t="shared" ca="1" si="157"/>
        <v>0</v>
      </c>
      <c r="AP214" s="65">
        <f t="shared" ca="1" si="157"/>
        <v>0</v>
      </c>
      <c r="AQ214" s="65">
        <f t="shared" ca="1" si="157"/>
        <v>0</v>
      </c>
      <c r="AR214" s="65">
        <f t="shared" ca="1" si="157"/>
        <v>0</v>
      </c>
      <c r="AS214" s="65">
        <f t="shared" ca="1" si="157"/>
        <v>0</v>
      </c>
      <c r="AT214" s="65">
        <f t="shared" ca="1" si="157"/>
        <v>0</v>
      </c>
      <c r="AU214" s="65">
        <f t="shared" ca="1" si="157"/>
        <v>0</v>
      </c>
      <c r="AV214" s="65">
        <f t="shared" ca="1" si="157"/>
        <v>0</v>
      </c>
      <c r="AW214" s="65">
        <f t="shared" ca="1" si="157"/>
        <v>0</v>
      </c>
      <c r="AX214" s="65">
        <f t="shared" ca="1" si="157"/>
        <v>0</v>
      </c>
      <c r="AY214" s="65">
        <f t="shared" ca="1" si="157"/>
        <v>0</v>
      </c>
      <c r="AZ214" s="65">
        <f t="shared" ca="1" si="157"/>
        <v>0</v>
      </c>
      <c r="BA214" s="65">
        <f t="shared" ca="1" si="157"/>
        <v>0</v>
      </c>
      <c r="BB214" s="65">
        <f t="shared" ca="1" si="157"/>
        <v>0</v>
      </c>
      <c r="BC214" s="65">
        <f t="shared" ca="1" si="157"/>
        <v>0</v>
      </c>
      <c r="BD214" s="65">
        <f t="shared" ca="1" si="157"/>
        <v>0</v>
      </c>
      <c r="BE214" s="65">
        <f t="shared" ca="1" si="157"/>
        <v>0</v>
      </c>
      <c r="BF214" s="65">
        <f t="shared" ca="1" si="157"/>
        <v>0</v>
      </c>
      <c r="BG214" s="65">
        <f t="shared" ca="1" si="157"/>
        <v>0</v>
      </c>
      <c r="BH214" s="65">
        <f t="shared" ca="1" si="157"/>
        <v>0</v>
      </c>
      <c r="BI214" s="65">
        <f t="shared" ca="1" si="157"/>
        <v>0</v>
      </c>
      <c r="BJ214" s="65">
        <f t="shared" ca="1" si="157"/>
        <v>0</v>
      </c>
      <c r="BK214" s="65">
        <f t="shared" ca="1" si="157"/>
        <v>0</v>
      </c>
      <c r="BL214" s="65">
        <f t="shared" ca="1" si="157"/>
        <v>0</v>
      </c>
      <c r="BM214" s="65">
        <f t="shared" ca="1" si="157"/>
        <v>0</v>
      </c>
      <c r="BN214" s="65">
        <f t="shared" ca="1" si="157"/>
        <v>0</v>
      </c>
      <c r="BO214" s="65">
        <f t="shared" ca="1" si="157"/>
        <v>0</v>
      </c>
      <c r="BP214" s="65">
        <f t="shared" ca="1" si="157"/>
        <v>0</v>
      </c>
      <c r="BQ214" s="65">
        <f t="shared" ca="1" si="157"/>
        <v>0</v>
      </c>
      <c r="BR214" s="65">
        <f t="shared" ca="1" si="157"/>
        <v>0</v>
      </c>
      <c r="BS214" s="65">
        <f t="shared" ca="1" si="157"/>
        <v>0</v>
      </c>
      <c r="BT214" s="65">
        <f t="shared" ca="1" si="157"/>
        <v>0</v>
      </c>
      <c r="BU214" s="65">
        <f t="shared" ca="1" si="157"/>
        <v>0</v>
      </c>
      <c r="BV214" s="65">
        <f t="shared" ca="1" si="157"/>
        <v>0</v>
      </c>
      <c r="BW214" s="65">
        <f t="shared" ca="1" si="157"/>
        <v>0</v>
      </c>
      <c r="BX214" s="65">
        <f t="shared" ca="1" si="157"/>
        <v>0</v>
      </c>
      <c r="BY214" s="65">
        <f t="shared" ca="1" si="157"/>
        <v>0</v>
      </c>
      <c r="BZ214" s="65">
        <f t="shared" ca="1" si="157"/>
        <v>0</v>
      </c>
      <c r="CA214" s="65">
        <f t="shared" ca="1" si="157"/>
        <v>0</v>
      </c>
      <c r="CB214" s="65">
        <f t="shared" ca="1" si="157"/>
        <v>0</v>
      </c>
      <c r="CC214" s="65">
        <f t="shared" ca="1" si="157"/>
        <v>0</v>
      </c>
      <c r="CD214" s="65">
        <f t="shared" ca="1" si="157"/>
        <v>0</v>
      </c>
      <c r="CE214" s="65">
        <f t="shared" ca="1" si="157"/>
        <v>0</v>
      </c>
      <c r="CF214" s="65">
        <f t="shared" ca="1" si="157"/>
        <v>0</v>
      </c>
    </row>
    <row r="215" spans="2:84" s="53" customFormat="1" ht="12" x14ac:dyDescent="0.25">
      <c r="B215" s="50">
        <f>ROW()</f>
        <v>215</v>
      </c>
      <c r="O215" s="56"/>
      <c r="P215" s="57"/>
      <c r="Q215" s="58"/>
      <c r="U215" s="62"/>
      <c r="W215" s="61"/>
      <c r="X215" s="65">
        <f t="shared" ca="1" si="149"/>
        <v>0</v>
      </c>
      <c r="Y215" s="65">
        <f t="shared" ca="1" si="154"/>
        <v>0</v>
      </c>
      <c r="Z215" s="65">
        <f t="shared" ca="1" si="154"/>
        <v>0</v>
      </c>
      <c r="AA215" s="65">
        <f t="shared" ca="1" si="154"/>
        <v>0</v>
      </c>
      <c r="AB215" s="65">
        <f t="shared" ca="1" si="154"/>
        <v>0</v>
      </c>
      <c r="AC215" s="65">
        <f t="shared" ca="1" si="154"/>
        <v>0</v>
      </c>
      <c r="AD215" s="65">
        <f t="shared" ca="1" si="154"/>
        <v>0</v>
      </c>
      <c r="AE215" s="65">
        <f t="shared" ca="1" si="154"/>
        <v>0</v>
      </c>
      <c r="AF215" s="65">
        <f t="shared" ca="1" si="154"/>
        <v>0</v>
      </c>
      <c r="AG215" s="65">
        <f t="shared" ca="1" si="154"/>
        <v>0</v>
      </c>
      <c r="AH215" s="65">
        <f t="shared" ca="1" si="154"/>
        <v>0</v>
      </c>
      <c r="AI215" s="65">
        <f t="shared" ca="1" si="154"/>
        <v>0</v>
      </c>
      <c r="AJ215" s="65">
        <f t="shared" ca="1" si="157"/>
        <v>0</v>
      </c>
      <c r="AK215" s="65">
        <f t="shared" ca="1" si="157"/>
        <v>0</v>
      </c>
      <c r="AL215" s="65">
        <f t="shared" ca="1" si="157"/>
        <v>0</v>
      </c>
      <c r="AM215" s="65">
        <f t="shared" ca="1" si="157"/>
        <v>0</v>
      </c>
      <c r="AN215" s="65">
        <f t="shared" ca="1" si="157"/>
        <v>0</v>
      </c>
      <c r="AO215" s="65">
        <f t="shared" ca="1" si="157"/>
        <v>0</v>
      </c>
      <c r="AP215" s="65">
        <f t="shared" ca="1" si="157"/>
        <v>0</v>
      </c>
      <c r="AQ215" s="65">
        <f t="shared" ca="1" si="157"/>
        <v>0</v>
      </c>
      <c r="AR215" s="65">
        <f t="shared" ca="1" si="157"/>
        <v>0</v>
      </c>
      <c r="AS215" s="65">
        <f t="shared" ca="1" si="157"/>
        <v>0</v>
      </c>
      <c r="AT215" s="65">
        <f t="shared" ca="1" si="157"/>
        <v>0</v>
      </c>
      <c r="AU215" s="65">
        <f t="shared" ca="1" si="157"/>
        <v>0</v>
      </c>
      <c r="AV215" s="65">
        <f t="shared" ca="1" si="157"/>
        <v>0</v>
      </c>
      <c r="AW215" s="65">
        <f t="shared" ca="1" si="157"/>
        <v>0</v>
      </c>
      <c r="AX215" s="65">
        <f t="shared" ca="1" si="157"/>
        <v>0</v>
      </c>
      <c r="AY215" s="65">
        <f t="shared" ca="1" si="157"/>
        <v>0</v>
      </c>
      <c r="AZ215" s="65">
        <f t="shared" ca="1" si="157"/>
        <v>0</v>
      </c>
      <c r="BA215" s="65">
        <f t="shared" ca="1" si="157"/>
        <v>0</v>
      </c>
      <c r="BB215" s="65">
        <f t="shared" ca="1" si="157"/>
        <v>0</v>
      </c>
      <c r="BC215" s="65">
        <f t="shared" ca="1" si="157"/>
        <v>0</v>
      </c>
      <c r="BD215" s="65">
        <f t="shared" ca="1" si="157"/>
        <v>0</v>
      </c>
      <c r="BE215" s="65">
        <f t="shared" ca="1" si="157"/>
        <v>0</v>
      </c>
      <c r="BF215" s="65">
        <f t="shared" ref="AJ215:CF220" ca="1" si="158">SUMIFS(INDIRECT("Prcsses!"&amp;ADDRESS($B215,$X$2)&amp;":"&amp;ADDRESS($B215,$X$2-1+$P$8)),INDIRECT("Prcsses!"&amp;ADDRESS($B$8,$X$2)&amp;":"&amp;ADDRESS($B$8,$X$2-1+$P$8)),BF$8)</f>
        <v>0</v>
      </c>
      <c r="BG215" s="65">
        <f t="shared" ca="1" si="158"/>
        <v>0</v>
      </c>
      <c r="BH215" s="65">
        <f t="shared" ca="1" si="158"/>
        <v>0</v>
      </c>
      <c r="BI215" s="65">
        <f t="shared" ca="1" si="158"/>
        <v>0</v>
      </c>
      <c r="BJ215" s="65">
        <f t="shared" ca="1" si="158"/>
        <v>0</v>
      </c>
      <c r="BK215" s="65">
        <f t="shared" ca="1" si="158"/>
        <v>0</v>
      </c>
      <c r="BL215" s="65">
        <f t="shared" ca="1" si="158"/>
        <v>0</v>
      </c>
      <c r="BM215" s="65">
        <f t="shared" ca="1" si="158"/>
        <v>0</v>
      </c>
      <c r="BN215" s="65">
        <f t="shared" ca="1" si="158"/>
        <v>0</v>
      </c>
      <c r="BO215" s="65">
        <f t="shared" ca="1" si="158"/>
        <v>0</v>
      </c>
      <c r="BP215" s="65">
        <f t="shared" ca="1" si="158"/>
        <v>0</v>
      </c>
      <c r="BQ215" s="65">
        <f t="shared" ca="1" si="158"/>
        <v>0</v>
      </c>
      <c r="BR215" s="65">
        <f t="shared" ca="1" si="158"/>
        <v>0</v>
      </c>
      <c r="BS215" s="65">
        <f t="shared" ca="1" si="158"/>
        <v>0</v>
      </c>
      <c r="BT215" s="65">
        <f t="shared" ca="1" si="158"/>
        <v>0</v>
      </c>
      <c r="BU215" s="65">
        <f t="shared" ca="1" si="158"/>
        <v>0</v>
      </c>
      <c r="BV215" s="65">
        <f t="shared" ca="1" si="158"/>
        <v>0</v>
      </c>
      <c r="BW215" s="65">
        <f t="shared" ca="1" si="158"/>
        <v>0</v>
      </c>
      <c r="BX215" s="65">
        <f t="shared" ca="1" si="158"/>
        <v>0</v>
      </c>
      <c r="BY215" s="65">
        <f t="shared" ca="1" si="158"/>
        <v>0</v>
      </c>
      <c r="BZ215" s="65">
        <f t="shared" ca="1" si="158"/>
        <v>0</v>
      </c>
      <c r="CA215" s="65">
        <f t="shared" ca="1" si="158"/>
        <v>0</v>
      </c>
      <c r="CB215" s="65">
        <f t="shared" ca="1" si="158"/>
        <v>0</v>
      </c>
      <c r="CC215" s="65">
        <f t="shared" ca="1" si="158"/>
        <v>0</v>
      </c>
      <c r="CD215" s="65">
        <f t="shared" ca="1" si="158"/>
        <v>0</v>
      </c>
      <c r="CE215" s="65">
        <f t="shared" ca="1" si="158"/>
        <v>0</v>
      </c>
      <c r="CF215" s="65">
        <f t="shared" ca="1" si="158"/>
        <v>0</v>
      </c>
    </row>
    <row r="216" spans="2:84" s="53" customFormat="1" ht="12" x14ac:dyDescent="0.25">
      <c r="B216" s="50">
        <f>ROW()</f>
        <v>216</v>
      </c>
      <c r="O216" s="56"/>
      <c r="P216" s="57"/>
      <c r="Q216" s="58"/>
      <c r="U216" s="62"/>
      <c r="W216" s="61"/>
      <c r="X216" s="65">
        <f t="shared" ca="1" si="149"/>
        <v>0</v>
      </c>
      <c r="Y216" s="65">
        <f t="shared" ca="1" si="154"/>
        <v>0</v>
      </c>
      <c r="Z216" s="65">
        <f t="shared" ca="1" si="154"/>
        <v>0</v>
      </c>
      <c r="AA216" s="65">
        <f t="shared" ca="1" si="154"/>
        <v>0</v>
      </c>
      <c r="AB216" s="65">
        <f t="shared" ca="1" si="154"/>
        <v>0</v>
      </c>
      <c r="AC216" s="65">
        <f t="shared" ca="1" si="154"/>
        <v>0</v>
      </c>
      <c r="AD216" s="65">
        <f t="shared" ca="1" si="154"/>
        <v>0</v>
      </c>
      <c r="AE216" s="65">
        <f t="shared" ca="1" si="154"/>
        <v>0</v>
      </c>
      <c r="AF216" s="65">
        <f t="shared" ca="1" si="154"/>
        <v>0</v>
      </c>
      <c r="AG216" s="65">
        <f t="shared" ca="1" si="154"/>
        <v>0</v>
      </c>
      <c r="AH216" s="65">
        <f t="shared" ca="1" si="154"/>
        <v>0</v>
      </c>
      <c r="AI216" s="65">
        <f t="shared" ca="1" si="154"/>
        <v>0</v>
      </c>
      <c r="AJ216" s="65">
        <f t="shared" ca="1" si="158"/>
        <v>0</v>
      </c>
      <c r="AK216" s="65">
        <f t="shared" ca="1" si="158"/>
        <v>0</v>
      </c>
      <c r="AL216" s="65">
        <f t="shared" ca="1" si="158"/>
        <v>0</v>
      </c>
      <c r="AM216" s="65">
        <f t="shared" ca="1" si="158"/>
        <v>0</v>
      </c>
      <c r="AN216" s="65">
        <f t="shared" ca="1" si="158"/>
        <v>0</v>
      </c>
      <c r="AO216" s="65">
        <f t="shared" ca="1" si="158"/>
        <v>0</v>
      </c>
      <c r="AP216" s="65">
        <f t="shared" ca="1" si="158"/>
        <v>0</v>
      </c>
      <c r="AQ216" s="65">
        <f t="shared" ca="1" si="158"/>
        <v>0</v>
      </c>
      <c r="AR216" s="65">
        <f t="shared" ca="1" si="158"/>
        <v>0</v>
      </c>
      <c r="AS216" s="65">
        <f t="shared" ca="1" si="158"/>
        <v>0</v>
      </c>
      <c r="AT216" s="65">
        <f t="shared" ca="1" si="158"/>
        <v>0</v>
      </c>
      <c r="AU216" s="65">
        <f t="shared" ca="1" si="158"/>
        <v>0</v>
      </c>
      <c r="AV216" s="65">
        <f t="shared" ca="1" si="158"/>
        <v>0</v>
      </c>
      <c r="AW216" s="65">
        <f t="shared" ca="1" si="158"/>
        <v>0</v>
      </c>
      <c r="AX216" s="65">
        <f t="shared" ca="1" si="158"/>
        <v>0</v>
      </c>
      <c r="AY216" s="65">
        <f t="shared" ca="1" si="158"/>
        <v>0</v>
      </c>
      <c r="AZ216" s="65">
        <f t="shared" ca="1" si="158"/>
        <v>0</v>
      </c>
      <c r="BA216" s="65">
        <f t="shared" ca="1" si="158"/>
        <v>0</v>
      </c>
      <c r="BB216" s="65">
        <f t="shared" ca="1" si="158"/>
        <v>0</v>
      </c>
      <c r="BC216" s="65">
        <f t="shared" ca="1" si="158"/>
        <v>0</v>
      </c>
      <c r="BD216" s="65">
        <f t="shared" ca="1" si="158"/>
        <v>0</v>
      </c>
      <c r="BE216" s="65">
        <f t="shared" ca="1" si="158"/>
        <v>0</v>
      </c>
      <c r="BF216" s="65">
        <f t="shared" ca="1" si="158"/>
        <v>0</v>
      </c>
      <c r="BG216" s="65">
        <f t="shared" ca="1" si="158"/>
        <v>0</v>
      </c>
      <c r="BH216" s="65">
        <f t="shared" ca="1" si="158"/>
        <v>0</v>
      </c>
      <c r="BI216" s="65">
        <f t="shared" ca="1" si="158"/>
        <v>0</v>
      </c>
      <c r="BJ216" s="65">
        <f t="shared" ca="1" si="158"/>
        <v>0</v>
      </c>
      <c r="BK216" s="65">
        <f t="shared" ca="1" si="158"/>
        <v>0</v>
      </c>
      <c r="BL216" s="65">
        <f t="shared" ca="1" si="158"/>
        <v>0</v>
      </c>
      <c r="BM216" s="65">
        <f t="shared" ca="1" si="158"/>
        <v>0</v>
      </c>
      <c r="BN216" s="65">
        <f t="shared" ca="1" si="158"/>
        <v>0</v>
      </c>
      <c r="BO216" s="65">
        <f t="shared" ca="1" si="158"/>
        <v>0</v>
      </c>
      <c r="BP216" s="65">
        <f t="shared" ca="1" si="158"/>
        <v>0</v>
      </c>
      <c r="BQ216" s="65">
        <f t="shared" ca="1" si="158"/>
        <v>0</v>
      </c>
      <c r="BR216" s="65">
        <f t="shared" ca="1" si="158"/>
        <v>0</v>
      </c>
      <c r="BS216" s="65">
        <f t="shared" ca="1" si="158"/>
        <v>0</v>
      </c>
      <c r="BT216" s="65">
        <f t="shared" ca="1" si="158"/>
        <v>0</v>
      </c>
      <c r="BU216" s="65">
        <f t="shared" ca="1" si="158"/>
        <v>0</v>
      </c>
      <c r="BV216" s="65">
        <f t="shared" ca="1" si="158"/>
        <v>0</v>
      </c>
      <c r="BW216" s="65">
        <f t="shared" ca="1" si="158"/>
        <v>0</v>
      </c>
      <c r="BX216" s="65">
        <f t="shared" ca="1" si="158"/>
        <v>0</v>
      </c>
      <c r="BY216" s="65">
        <f t="shared" ca="1" si="158"/>
        <v>0</v>
      </c>
      <c r="BZ216" s="65">
        <f t="shared" ca="1" si="158"/>
        <v>0</v>
      </c>
      <c r="CA216" s="65">
        <f t="shared" ca="1" si="158"/>
        <v>0</v>
      </c>
      <c r="CB216" s="65">
        <f t="shared" ca="1" si="158"/>
        <v>0</v>
      </c>
      <c r="CC216" s="65">
        <f t="shared" ca="1" si="158"/>
        <v>0</v>
      </c>
      <c r="CD216" s="65">
        <f t="shared" ca="1" si="158"/>
        <v>0</v>
      </c>
      <c r="CE216" s="65">
        <f t="shared" ca="1" si="158"/>
        <v>0</v>
      </c>
      <c r="CF216" s="65">
        <f t="shared" ca="1" si="158"/>
        <v>0</v>
      </c>
    </row>
    <row r="217" spans="2:84" s="53" customFormat="1" ht="12" x14ac:dyDescent="0.25">
      <c r="B217" s="50">
        <f>ROW()</f>
        <v>217</v>
      </c>
      <c r="O217" s="56"/>
      <c r="P217" s="57"/>
      <c r="Q217" s="58"/>
      <c r="U217" s="62"/>
      <c r="W217" s="61"/>
      <c r="X217" s="65">
        <f t="shared" ca="1" si="149"/>
        <v>0</v>
      </c>
      <c r="Y217" s="65">
        <f t="shared" ca="1" si="154"/>
        <v>0</v>
      </c>
      <c r="Z217" s="65">
        <f t="shared" ca="1" si="154"/>
        <v>0</v>
      </c>
      <c r="AA217" s="65">
        <f t="shared" ca="1" si="154"/>
        <v>0</v>
      </c>
      <c r="AB217" s="65">
        <f t="shared" ca="1" si="154"/>
        <v>0</v>
      </c>
      <c r="AC217" s="65">
        <f t="shared" ca="1" si="154"/>
        <v>0</v>
      </c>
      <c r="AD217" s="65">
        <f t="shared" ca="1" si="154"/>
        <v>0</v>
      </c>
      <c r="AE217" s="65">
        <f t="shared" ca="1" si="154"/>
        <v>0</v>
      </c>
      <c r="AF217" s="65">
        <f t="shared" ref="Y217:AI238" ca="1" si="159">SUMIFS(INDIRECT("Prcsses!"&amp;ADDRESS($B217,$X$2)&amp;":"&amp;ADDRESS($B217,$X$2-1+$P$8)),INDIRECT("Prcsses!"&amp;ADDRESS($B$8,$X$2)&amp;":"&amp;ADDRESS($B$8,$X$2-1+$P$8)),AF$8)</f>
        <v>0</v>
      </c>
      <c r="AG217" s="65">
        <f t="shared" ca="1" si="159"/>
        <v>0</v>
      </c>
      <c r="AH217" s="65">
        <f t="shared" ca="1" si="159"/>
        <v>0</v>
      </c>
      <c r="AI217" s="65">
        <f t="shared" ca="1" si="159"/>
        <v>0</v>
      </c>
      <c r="AJ217" s="65">
        <f t="shared" ca="1" si="158"/>
        <v>0</v>
      </c>
      <c r="AK217" s="65">
        <f t="shared" ca="1" si="158"/>
        <v>0</v>
      </c>
      <c r="AL217" s="65">
        <f t="shared" ca="1" si="158"/>
        <v>0</v>
      </c>
      <c r="AM217" s="65">
        <f t="shared" ca="1" si="158"/>
        <v>0</v>
      </c>
      <c r="AN217" s="65">
        <f t="shared" ca="1" si="158"/>
        <v>0</v>
      </c>
      <c r="AO217" s="65">
        <f t="shared" ca="1" si="158"/>
        <v>0</v>
      </c>
      <c r="AP217" s="65">
        <f t="shared" ca="1" si="158"/>
        <v>0</v>
      </c>
      <c r="AQ217" s="65">
        <f t="shared" ca="1" si="158"/>
        <v>0</v>
      </c>
      <c r="AR217" s="65">
        <f t="shared" ca="1" si="158"/>
        <v>0</v>
      </c>
      <c r="AS217" s="65">
        <f t="shared" ca="1" si="158"/>
        <v>0</v>
      </c>
      <c r="AT217" s="65">
        <f t="shared" ca="1" si="158"/>
        <v>0</v>
      </c>
      <c r="AU217" s="65">
        <f t="shared" ca="1" si="158"/>
        <v>0</v>
      </c>
      <c r="AV217" s="65">
        <f t="shared" ca="1" si="158"/>
        <v>0</v>
      </c>
      <c r="AW217" s="65">
        <f t="shared" ca="1" si="158"/>
        <v>0</v>
      </c>
      <c r="AX217" s="65">
        <f t="shared" ca="1" si="158"/>
        <v>0</v>
      </c>
      <c r="AY217" s="65">
        <f t="shared" ca="1" si="158"/>
        <v>0</v>
      </c>
      <c r="AZ217" s="65">
        <f t="shared" ca="1" si="158"/>
        <v>0</v>
      </c>
      <c r="BA217" s="65">
        <f t="shared" ca="1" si="158"/>
        <v>0</v>
      </c>
      <c r="BB217" s="65">
        <f t="shared" ca="1" si="158"/>
        <v>0</v>
      </c>
      <c r="BC217" s="65">
        <f t="shared" ca="1" si="158"/>
        <v>0</v>
      </c>
      <c r="BD217" s="65">
        <f t="shared" ca="1" si="158"/>
        <v>0</v>
      </c>
      <c r="BE217" s="65">
        <f t="shared" ca="1" si="158"/>
        <v>0</v>
      </c>
      <c r="BF217" s="65">
        <f t="shared" ca="1" si="158"/>
        <v>0</v>
      </c>
      <c r="BG217" s="65">
        <f t="shared" ca="1" si="158"/>
        <v>0</v>
      </c>
      <c r="BH217" s="65">
        <f t="shared" ca="1" si="158"/>
        <v>0</v>
      </c>
      <c r="BI217" s="65">
        <f t="shared" ca="1" si="158"/>
        <v>0</v>
      </c>
      <c r="BJ217" s="65">
        <f t="shared" ca="1" si="158"/>
        <v>0</v>
      </c>
      <c r="BK217" s="65">
        <f t="shared" ca="1" si="158"/>
        <v>0</v>
      </c>
      <c r="BL217" s="65">
        <f t="shared" ca="1" si="158"/>
        <v>0</v>
      </c>
      <c r="BM217" s="65">
        <f t="shared" ca="1" si="158"/>
        <v>0</v>
      </c>
      <c r="BN217" s="65">
        <f t="shared" ca="1" si="158"/>
        <v>0</v>
      </c>
      <c r="BO217" s="65">
        <f t="shared" ca="1" si="158"/>
        <v>0</v>
      </c>
      <c r="BP217" s="65">
        <f t="shared" ca="1" si="158"/>
        <v>0</v>
      </c>
      <c r="BQ217" s="65">
        <f t="shared" ca="1" si="158"/>
        <v>0</v>
      </c>
      <c r="BR217" s="65">
        <f t="shared" ca="1" si="158"/>
        <v>0</v>
      </c>
      <c r="BS217" s="65">
        <f t="shared" ca="1" si="158"/>
        <v>0</v>
      </c>
      <c r="BT217" s="65">
        <f t="shared" ca="1" si="158"/>
        <v>0</v>
      </c>
      <c r="BU217" s="65">
        <f t="shared" ca="1" si="158"/>
        <v>0</v>
      </c>
      <c r="BV217" s="65">
        <f t="shared" ca="1" si="158"/>
        <v>0</v>
      </c>
      <c r="BW217" s="65">
        <f t="shared" ca="1" si="158"/>
        <v>0</v>
      </c>
      <c r="BX217" s="65">
        <f t="shared" ca="1" si="158"/>
        <v>0</v>
      </c>
      <c r="BY217" s="65">
        <f t="shared" ca="1" si="158"/>
        <v>0</v>
      </c>
      <c r="BZ217" s="65">
        <f t="shared" ca="1" si="158"/>
        <v>0</v>
      </c>
      <c r="CA217" s="65">
        <f t="shared" ca="1" si="158"/>
        <v>0</v>
      </c>
      <c r="CB217" s="65">
        <f t="shared" ca="1" si="158"/>
        <v>0</v>
      </c>
      <c r="CC217" s="65">
        <f t="shared" ca="1" si="158"/>
        <v>0</v>
      </c>
      <c r="CD217" s="65">
        <f t="shared" ca="1" si="158"/>
        <v>0</v>
      </c>
      <c r="CE217" s="65">
        <f t="shared" ca="1" si="158"/>
        <v>0</v>
      </c>
      <c r="CF217" s="65">
        <f t="shared" ca="1" si="158"/>
        <v>0</v>
      </c>
    </row>
    <row r="218" spans="2:84" s="53" customFormat="1" ht="12" x14ac:dyDescent="0.25">
      <c r="B218" s="50">
        <f>ROW()</f>
        <v>218</v>
      </c>
      <c r="O218" s="56"/>
      <c r="P218" s="57"/>
      <c r="Q218" s="58"/>
      <c r="U218" s="62"/>
      <c r="W218" s="61"/>
      <c r="X218" s="65">
        <f t="shared" ca="1" si="149"/>
        <v>0</v>
      </c>
      <c r="Y218" s="65">
        <f t="shared" ca="1" si="159"/>
        <v>0</v>
      </c>
      <c r="Z218" s="65">
        <f t="shared" ca="1" si="159"/>
        <v>0</v>
      </c>
      <c r="AA218" s="65">
        <f t="shared" ca="1" si="159"/>
        <v>0</v>
      </c>
      <c r="AB218" s="65">
        <f t="shared" ca="1" si="159"/>
        <v>0</v>
      </c>
      <c r="AC218" s="65">
        <f t="shared" ca="1" si="159"/>
        <v>0</v>
      </c>
      <c r="AD218" s="65">
        <f t="shared" ca="1" si="159"/>
        <v>0</v>
      </c>
      <c r="AE218" s="65">
        <f t="shared" ca="1" si="159"/>
        <v>0</v>
      </c>
      <c r="AF218" s="65">
        <f t="shared" ca="1" si="159"/>
        <v>0</v>
      </c>
      <c r="AG218" s="65">
        <f t="shared" ca="1" si="159"/>
        <v>0</v>
      </c>
      <c r="AH218" s="65">
        <f t="shared" ca="1" si="159"/>
        <v>0</v>
      </c>
      <c r="AI218" s="65">
        <f t="shared" ca="1" si="159"/>
        <v>0</v>
      </c>
      <c r="AJ218" s="65">
        <f t="shared" ca="1" si="158"/>
        <v>0</v>
      </c>
      <c r="AK218" s="65">
        <f t="shared" ca="1" si="158"/>
        <v>0</v>
      </c>
      <c r="AL218" s="65">
        <f t="shared" ca="1" si="158"/>
        <v>0</v>
      </c>
      <c r="AM218" s="65">
        <f t="shared" ca="1" si="158"/>
        <v>0</v>
      </c>
      <c r="AN218" s="65">
        <f t="shared" ca="1" si="158"/>
        <v>0</v>
      </c>
      <c r="AO218" s="65">
        <f t="shared" ca="1" si="158"/>
        <v>0</v>
      </c>
      <c r="AP218" s="65">
        <f t="shared" ca="1" si="158"/>
        <v>0</v>
      </c>
      <c r="AQ218" s="65">
        <f t="shared" ca="1" si="158"/>
        <v>0</v>
      </c>
      <c r="AR218" s="65">
        <f t="shared" ca="1" si="158"/>
        <v>0</v>
      </c>
      <c r="AS218" s="65">
        <f t="shared" ca="1" si="158"/>
        <v>0</v>
      </c>
      <c r="AT218" s="65">
        <f t="shared" ca="1" si="158"/>
        <v>0</v>
      </c>
      <c r="AU218" s="65">
        <f t="shared" ca="1" si="158"/>
        <v>0</v>
      </c>
      <c r="AV218" s="65">
        <f t="shared" ca="1" si="158"/>
        <v>0</v>
      </c>
      <c r="AW218" s="65">
        <f t="shared" ca="1" si="158"/>
        <v>0</v>
      </c>
      <c r="AX218" s="65">
        <f t="shared" ca="1" si="158"/>
        <v>0</v>
      </c>
      <c r="AY218" s="65">
        <f t="shared" ca="1" si="158"/>
        <v>0</v>
      </c>
      <c r="AZ218" s="65">
        <f t="shared" ca="1" si="158"/>
        <v>0</v>
      </c>
      <c r="BA218" s="65">
        <f t="shared" ca="1" si="158"/>
        <v>0</v>
      </c>
      <c r="BB218" s="65">
        <f t="shared" ca="1" si="158"/>
        <v>0</v>
      </c>
      <c r="BC218" s="65">
        <f t="shared" ca="1" si="158"/>
        <v>0</v>
      </c>
      <c r="BD218" s="65">
        <f t="shared" ca="1" si="158"/>
        <v>0</v>
      </c>
      <c r="BE218" s="65">
        <f t="shared" ca="1" si="158"/>
        <v>0</v>
      </c>
      <c r="BF218" s="65">
        <f t="shared" ca="1" si="158"/>
        <v>0</v>
      </c>
      <c r="BG218" s="65">
        <f t="shared" ca="1" si="158"/>
        <v>0</v>
      </c>
      <c r="BH218" s="65">
        <f t="shared" ca="1" si="158"/>
        <v>0</v>
      </c>
      <c r="BI218" s="65">
        <f t="shared" ca="1" si="158"/>
        <v>0</v>
      </c>
      <c r="BJ218" s="65">
        <f t="shared" ca="1" si="158"/>
        <v>0</v>
      </c>
      <c r="BK218" s="65">
        <f t="shared" ca="1" si="158"/>
        <v>0</v>
      </c>
      <c r="BL218" s="65">
        <f t="shared" ca="1" si="158"/>
        <v>0</v>
      </c>
      <c r="BM218" s="65">
        <f t="shared" ca="1" si="158"/>
        <v>0</v>
      </c>
      <c r="BN218" s="65">
        <f t="shared" ca="1" si="158"/>
        <v>0</v>
      </c>
      <c r="BO218" s="65">
        <f t="shared" ca="1" si="158"/>
        <v>0</v>
      </c>
      <c r="BP218" s="65">
        <f t="shared" ca="1" si="158"/>
        <v>0</v>
      </c>
      <c r="BQ218" s="65">
        <f t="shared" ca="1" si="158"/>
        <v>0</v>
      </c>
      <c r="BR218" s="65">
        <f t="shared" ca="1" si="158"/>
        <v>0</v>
      </c>
      <c r="BS218" s="65">
        <f t="shared" ca="1" si="158"/>
        <v>0</v>
      </c>
      <c r="BT218" s="65">
        <f t="shared" ca="1" si="158"/>
        <v>0</v>
      </c>
      <c r="BU218" s="65">
        <f t="shared" ca="1" si="158"/>
        <v>0</v>
      </c>
      <c r="BV218" s="65">
        <f t="shared" ca="1" si="158"/>
        <v>0</v>
      </c>
      <c r="BW218" s="65">
        <f t="shared" ca="1" si="158"/>
        <v>0</v>
      </c>
      <c r="BX218" s="65">
        <f t="shared" ca="1" si="158"/>
        <v>0</v>
      </c>
      <c r="BY218" s="65">
        <f t="shared" ca="1" si="158"/>
        <v>0</v>
      </c>
      <c r="BZ218" s="65">
        <f t="shared" ca="1" si="158"/>
        <v>0</v>
      </c>
      <c r="CA218" s="65">
        <f t="shared" ca="1" si="158"/>
        <v>0</v>
      </c>
      <c r="CB218" s="65">
        <f t="shared" ca="1" si="158"/>
        <v>0</v>
      </c>
      <c r="CC218" s="65">
        <f t="shared" ca="1" si="158"/>
        <v>0</v>
      </c>
      <c r="CD218" s="65">
        <f t="shared" ca="1" si="158"/>
        <v>0</v>
      </c>
      <c r="CE218" s="65">
        <f t="shared" ca="1" si="158"/>
        <v>0</v>
      </c>
      <c r="CF218" s="65">
        <f t="shared" ca="1" si="158"/>
        <v>0</v>
      </c>
    </row>
    <row r="219" spans="2:84" s="53" customFormat="1" ht="12" x14ac:dyDescent="0.25">
      <c r="B219" s="50">
        <f>ROW()</f>
        <v>219</v>
      </c>
      <c r="O219" s="56"/>
      <c r="P219" s="57"/>
      <c r="Q219" s="58"/>
      <c r="U219" s="62"/>
      <c r="W219" s="61"/>
      <c r="X219" s="65">
        <f t="shared" ca="1" si="149"/>
        <v>0</v>
      </c>
      <c r="Y219" s="65">
        <f t="shared" ca="1" si="159"/>
        <v>0</v>
      </c>
      <c r="Z219" s="65">
        <f t="shared" ca="1" si="159"/>
        <v>0</v>
      </c>
      <c r="AA219" s="65">
        <f t="shared" ca="1" si="159"/>
        <v>0</v>
      </c>
      <c r="AB219" s="65">
        <f t="shared" ca="1" si="159"/>
        <v>0</v>
      </c>
      <c r="AC219" s="65">
        <f t="shared" ca="1" si="159"/>
        <v>0</v>
      </c>
      <c r="AD219" s="65">
        <f t="shared" ca="1" si="159"/>
        <v>0</v>
      </c>
      <c r="AE219" s="65">
        <f t="shared" ca="1" si="159"/>
        <v>0</v>
      </c>
      <c r="AF219" s="65">
        <f t="shared" ca="1" si="159"/>
        <v>0</v>
      </c>
      <c r="AG219" s="65">
        <f t="shared" ca="1" si="159"/>
        <v>0</v>
      </c>
      <c r="AH219" s="65">
        <f t="shared" ca="1" si="159"/>
        <v>0</v>
      </c>
      <c r="AI219" s="65">
        <f t="shared" ca="1" si="159"/>
        <v>0</v>
      </c>
      <c r="AJ219" s="65">
        <f t="shared" ca="1" si="158"/>
        <v>0</v>
      </c>
      <c r="AK219" s="65">
        <f t="shared" ca="1" si="158"/>
        <v>0</v>
      </c>
      <c r="AL219" s="65">
        <f t="shared" ca="1" si="158"/>
        <v>0</v>
      </c>
      <c r="AM219" s="65">
        <f t="shared" ca="1" si="158"/>
        <v>0</v>
      </c>
      <c r="AN219" s="65">
        <f t="shared" ca="1" si="158"/>
        <v>0</v>
      </c>
      <c r="AO219" s="65">
        <f t="shared" ca="1" si="158"/>
        <v>0</v>
      </c>
      <c r="AP219" s="65">
        <f t="shared" ca="1" si="158"/>
        <v>0</v>
      </c>
      <c r="AQ219" s="65">
        <f t="shared" ca="1" si="158"/>
        <v>0</v>
      </c>
      <c r="AR219" s="65">
        <f t="shared" ca="1" si="158"/>
        <v>0</v>
      </c>
      <c r="AS219" s="65">
        <f t="shared" ca="1" si="158"/>
        <v>0</v>
      </c>
      <c r="AT219" s="65">
        <f t="shared" ca="1" si="158"/>
        <v>0</v>
      </c>
      <c r="AU219" s="65">
        <f t="shared" ca="1" si="158"/>
        <v>0</v>
      </c>
      <c r="AV219" s="65">
        <f t="shared" ca="1" si="158"/>
        <v>0</v>
      </c>
      <c r="AW219" s="65">
        <f t="shared" ca="1" si="158"/>
        <v>0</v>
      </c>
      <c r="AX219" s="65">
        <f t="shared" ca="1" si="158"/>
        <v>0</v>
      </c>
      <c r="AY219" s="65">
        <f t="shared" ca="1" si="158"/>
        <v>0</v>
      </c>
      <c r="AZ219" s="65">
        <f t="shared" ca="1" si="158"/>
        <v>0</v>
      </c>
      <c r="BA219" s="65">
        <f t="shared" ca="1" si="158"/>
        <v>0</v>
      </c>
      <c r="BB219" s="65">
        <f t="shared" ca="1" si="158"/>
        <v>0</v>
      </c>
      <c r="BC219" s="65">
        <f t="shared" ca="1" si="158"/>
        <v>0</v>
      </c>
      <c r="BD219" s="65">
        <f t="shared" ca="1" si="158"/>
        <v>0</v>
      </c>
      <c r="BE219" s="65">
        <f t="shared" ca="1" si="158"/>
        <v>0</v>
      </c>
      <c r="BF219" s="65">
        <f t="shared" ca="1" si="158"/>
        <v>0</v>
      </c>
      <c r="BG219" s="65">
        <f t="shared" ca="1" si="158"/>
        <v>0</v>
      </c>
      <c r="BH219" s="65">
        <f t="shared" ca="1" si="158"/>
        <v>0</v>
      </c>
      <c r="BI219" s="65">
        <f t="shared" ca="1" si="158"/>
        <v>0</v>
      </c>
      <c r="BJ219" s="65">
        <f t="shared" ca="1" si="158"/>
        <v>0</v>
      </c>
      <c r="BK219" s="65">
        <f t="shared" ca="1" si="158"/>
        <v>0</v>
      </c>
      <c r="BL219" s="65">
        <f t="shared" ca="1" si="158"/>
        <v>0</v>
      </c>
      <c r="BM219" s="65">
        <f t="shared" ca="1" si="158"/>
        <v>0</v>
      </c>
      <c r="BN219" s="65">
        <f t="shared" ca="1" si="158"/>
        <v>0</v>
      </c>
      <c r="BO219" s="65">
        <f t="shared" ca="1" si="158"/>
        <v>0</v>
      </c>
      <c r="BP219" s="65">
        <f t="shared" ca="1" si="158"/>
        <v>0</v>
      </c>
      <c r="BQ219" s="65">
        <f t="shared" ca="1" si="158"/>
        <v>0</v>
      </c>
      <c r="BR219" s="65">
        <f t="shared" ca="1" si="158"/>
        <v>0</v>
      </c>
      <c r="BS219" s="65">
        <f t="shared" ca="1" si="158"/>
        <v>0</v>
      </c>
      <c r="BT219" s="65">
        <f t="shared" ca="1" si="158"/>
        <v>0</v>
      </c>
      <c r="BU219" s="65">
        <f t="shared" ca="1" si="158"/>
        <v>0</v>
      </c>
      <c r="BV219" s="65">
        <f t="shared" ca="1" si="158"/>
        <v>0</v>
      </c>
      <c r="BW219" s="65">
        <f t="shared" ca="1" si="158"/>
        <v>0</v>
      </c>
      <c r="BX219" s="65">
        <f t="shared" ca="1" si="158"/>
        <v>0</v>
      </c>
      <c r="BY219" s="65">
        <f t="shared" ca="1" si="158"/>
        <v>0</v>
      </c>
      <c r="BZ219" s="65">
        <f t="shared" ca="1" si="158"/>
        <v>0</v>
      </c>
      <c r="CA219" s="65">
        <f t="shared" ca="1" si="158"/>
        <v>0</v>
      </c>
      <c r="CB219" s="65">
        <f t="shared" ca="1" si="158"/>
        <v>0</v>
      </c>
      <c r="CC219" s="65">
        <f t="shared" ca="1" si="158"/>
        <v>0</v>
      </c>
      <c r="CD219" s="65">
        <f t="shared" ca="1" si="158"/>
        <v>0</v>
      </c>
      <c r="CE219" s="65">
        <f t="shared" ca="1" si="158"/>
        <v>0</v>
      </c>
      <c r="CF219" s="65">
        <f t="shared" ca="1" si="158"/>
        <v>0</v>
      </c>
    </row>
    <row r="220" spans="2:84" s="53" customFormat="1" ht="12" x14ac:dyDescent="0.25">
      <c r="B220" s="50">
        <f>ROW()</f>
        <v>220</v>
      </c>
      <c r="O220" s="56"/>
      <c r="P220" s="57"/>
      <c r="Q220" s="58"/>
      <c r="U220" s="62"/>
      <c r="W220" s="61"/>
      <c r="X220" s="65">
        <f t="shared" ca="1" si="149"/>
        <v>0</v>
      </c>
      <c r="Y220" s="65">
        <f t="shared" ca="1" si="159"/>
        <v>0</v>
      </c>
      <c r="Z220" s="65">
        <f t="shared" ca="1" si="159"/>
        <v>0</v>
      </c>
      <c r="AA220" s="65">
        <f t="shared" ca="1" si="159"/>
        <v>0</v>
      </c>
      <c r="AB220" s="65">
        <f t="shared" ca="1" si="159"/>
        <v>0</v>
      </c>
      <c r="AC220" s="65">
        <f t="shared" ca="1" si="159"/>
        <v>0</v>
      </c>
      <c r="AD220" s="65">
        <f t="shared" ca="1" si="159"/>
        <v>0</v>
      </c>
      <c r="AE220" s="65">
        <f t="shared" ca="1" si="159"/>
        <v>0</v>
      </c>
      <c r="AF220" s="65">
        <f t="shared" ca="1" si="159"/>
        <v>0</v>
      </c>
      <c r="AG220" s="65">
        <f t="shared" ca="1" si="159"/>
        <v>0</v>
      </c>
      <c r="AH220" s="65">
        <f t="shared" ca="1" si="159"/>
        <v>0</v>
      </c>
      <c r="AI220" s="65">
        <f t="shared" ca="1" si="159"/>
        <v>0</v>
      </c>
      <c r="AJ220" s="65">
        <f t="shared" ca="1" si="158"/>
        <v>0</v>
      </c>
      <c r="AK220" s="65">
        <f t="shared" ca="1" si="158"/>
        <v>0</v>
      </c>
      <c r="AL220" s="65">
        <f t="shared" ca="1" si="158"/>
        <v>0</v>
      </c>
      <c r="AM220" s="65">
        <f t="shared" ca="1" si="158"/>
        <v>0</v>
      </c>
      <c r="AN220" s="65">
        <f t="shared" ca="1" si="158"/>
        <v>0</v>
      </c>
      <c r="AO220" s="65">
        <f t="shared" ca="1" si="158"/>
        <v>0</v>
      </c>
      <c r="AP220" s="65">
        <f t="shared" ca="1" si="158"/>
        <v>0</v>
      </c>
      <c r="AQ220" s="65">
        <f t="shared" ca="1" si="158"/>
        <v>0</v>
      </c>
      <c r="AR220" s="65">
        <f t="shared" ca="1" si="158"/>
        <v>0</v>
      </c>
      <c r="AS220" s="65">
        <f t="shared" ca="1" si="158"/>
        <v>0</v>
      </c>
      <c r="AT220" s="65">
        <f t="shared" ca="1" si="158"/>
        <v>0</v>
      </c>
      <c r="AU220" s="65">
        <f t="shared" ca="1" si="158"/>
        <v>0</v>
      </c>
      <c r="AV220" s="65">
        <f t="shared" ca="1" si="158"/>
        <v>0</v>
      </c>
      <c r="AW220" s="65">
        <f t="shared" ca="1" si="158"/>
        <v>0</v>
      </c>
      <c r="AX220" s="65">
        <f t="shared" ca="1" si="158"/>
        <v>0</v>
      </c>
      <c r="AY220" s="65">
        <f t="shared" ca="1" si="158"/>
        <v>0</v>
      </c>
      <c r="AZ220" s="65">
        <f t="shared" ca="1" si="158"/>
        <v>0</v>
      </c>
      <c r="BA220" s="65">
        <f t="shared" ca="1" si="158"/>
        <v>0</v>
      </c>
      <c r="BB220" s="65">
        <f t="shared" ca="1" si="158"/>
        <v>0</v>
      </c>
      <c r="BC220" s="65">
        <f t="shared" ca="1" si="158"/>
        <v>0</v>
      </c>
      <c r="BD220" s="65">
        <f t="shared" ca="1" si="158"/>
        <v>0</v>
      </c>
      <c r="BE220" s="65">
        <f t="shared" ca="1" si="158"/>
        <v>0</v>
      </c>
      <c r="BF220" s="65">
        <f t="shared" ca="1" si="158"/>
        <v>0</v>
      </c>
      <c r="BG220" s="65">
        <f t="shared" ca="1" si="158"/>
        <v>0</v>
      </c>
      <c r="BH220" s="65">
        <f t="shared" ca="1" si="158"/>
        <v>0</v>
      </c>
      <c r="BI220" s="65">
        <f t="shared" ca="1" si="158"/>
        <v>0</v>
      </c>
      <c r="BJ220" s="65">
        <f t="shared" ca="1" si="158"/>
        <v>0</v>
      </c>
      <c r="BK220" s="65">
        <f t="shared" ca="1" si="158"/>
        <v>0</v>
      </c>
      <c r="BL220" s="65">
        <f t="shared" ca="1" si="158"/>
        <v>0</v>
      </c>
      <c r="BM220" s="65">
        <f t="shared" ca="1" si="158"/>
        <v>0</v>
      </c>
      <c r="BN220" s="65">
        <f t="shared" ca="1" si="158"/>
        <v>0</v>
      </c>
      <c r="BO220" s="65">
        <f t="shared" ca="1" si="158"/>
        <v>0</v>
      </c>
      <c r="BP220" s="65">
        <f t="shared" ref="AJ220:CF225" ca="1" si="160">SUMIFS(INDIRECT("Prcsses!"&amp;ADDRESS($B220,$X$2)&amp;":"&amp;ADDRESS($B220,$X$2-1+$P$8)),INDIRECT("Prcsses!"&amp;ADDRESS($B$8,$X$2)&amp;":"&amp;ADDRESS($B$8,$X$2-1+$P$8)),BP$8)</f>
        <v>0</v>
      </c>
      <c r="BQ220" s="65">
        <f t="shared" ca="1" si="160"/>
        <v>0</v>
      </c>
      <c r="BR220" s="65">
        <f t="shared" ca="1" si="160"/>
        <v>0</v>
      </c>
      <c r="BS220" s="65">
        <f t="shared" ca="1" si="160"/>
        <v>0</v>
      </c>
      <c r="BT220" s="65">
        <f t="shared" ca="1" si="160"/>
        <v>0</v>
      </c>
      <c r="BU220" s="65">
        <f t="shared" ca="1" si="160"/>
        <v>0</v>
      </c>
      <c r="BV220" s="65">
        <f t="shared" ca="1" si="160"/>
        <v>0</v>
      </c>
      <c r="BW220" s="65">
        <f t="shared" ca="1" si="160"/>
        <v>0</v>
      </c>
      <c r="BX220" s="65">
        <f t="shared" ca="1" si="160"/>
        <v>0</v>
      </c>
      <c r="BY220" s="65">
        <f t="shared" ca="1" si="160"/>
        <v>0</v>
      </c>
      <c r="BZ220" s="65">
        <f t="shared" ca="1" si="160"/>
        <v>0</v>
      </c>
      <c r="CA220" s="65">
        <f t="shared" ca="1" si="160"/>
        <v>0</v>
      </c>
      <c r="CB220" s="65">
        <f t="shared" ca="1" si="160"/>
        <v>0</v>
      </c>
      <c r="CC220" s="65">
        <f t="shared" ca="1" si="160"/>
        <v>0</v>
      </c>
      <c r="CD220" s="65">
        <f t="shared" ca="1" si="160"/>
        <v>0</v>
      </c>
      <c r="CE220" s="65">
        <f t="shared" ca="1" si="160"/>
        <v>0</v>
      </c>
      <c r="CF220" s="65">
        <f t="shared" ca="1" si="160"/>
        <v>0</v>
      </c>
    </row>
    <row r="221" spans="2:84" s="53" customFormat="1" ht="12" x14ac:dyDescent="0.25">
      <c r="B221" s="50">
        <f>ROW()</f>
        <v>221</v>
      </c>
      <c r="O221" s="56"/>
      <c r="P221" s="57"/>
      <c r="Q221" s="58"/>
      <c r="U221" s="62"/>
      <c r="W221" s="61"/>
      <c r="X221" s="65">
        <f t="shared" ca="1" si="149"/>
        <v>0</v>
      </c>
      <c r="Y221" s="65">
        <f t="shared" ca="1" si="159"/>
        <v>0</v>
      </c>
      <c r="Z221" s="65">
        <f t="shared" ca="1" si="159"/>
        <v>0</v>
      </c>
      <c r="AA221" s="65">
        <f t="shared" ca="1" si="159"/>
        <v>0</v>
      </c>
      <c r="AB221" s="65">
        <f t="shared" ca="1" si="159"/>
        <v>0</v>
      </c>
      <c r="AC221" s="65">
        <f t="shared" ca="1" si="159"/>
        <v>0</v>
      </c>
      <c r="AD221" s="65">
        <f t="shared" ca="1" si="159"/>
        <v>0</v>
      </c>
      <c r="AE221" s="65">
        <f t="shared" ca="1" si="159"/>
        <v>0</v>
      </c>
      <c r="AF221" s="65">
        <f t="shared" ca="1" si="159"/>
        <v>0</v>
      </c>
      <c r="AG221" s="65">
        <f t="shared" ca="1" si="159"/>
        <v>0</v>
      </c>
      <c r="AH221" s="65">
        <f t="shared" ca="1" si="159"/>
        <v>0</v>
      </c>
      <c r="AI221" s="65">
        <f t="shared" ca="1" si="159"/>
        <v>0</v>
      </c>
      <c r="AJ221" s="65">
        <f t="shared" ca="1" si="160"/>
        <v>0</v>
      </c>
      <c r="AK221" s="65">
        <f t="shared" ca="1" si="160"/>
        <v>0</v>
      </c>
      <c r="AL221" s="65">
        <f t="shared" ca="1" si="160"/>
        <v>0</v>
      </c>
      <c r="AM221" s="65">
        <f t="shared" ca="1" si="160"/>
        <v>0</v>
      </c>
      <c r="AN221" s="65">
        <f t="shared" ca="1" si="160"/>
        <v>0</v>
      </c>
      <c r="AO221" s="65">
        <f t="shared" ca="1" si="160"/>
        <v>0</v>
      </c>
      <c r="AP221" s="65">
        <f t="shared" ca="1" si="160"/>
        <v>0</v>
      </c>
      <c r="AQ221" s="65">
        <f t="shared" ca="1" si="160"/>
        <v>0</v>
      </c>
      <c r="AR221" s="65">
        <f t="shared" ca="1" si="160"/>
        <v>0</v>
      </c>
      <c r="AS221" s="65">
        <f t="shared" ca="1" si="160"/>
        <v>0</v>
      </c>
      <c r="AT221" s="65">
        <f t="shared" ca="1" si="160"/>
        <v>0</v>
      </c>
      <c r="AU221" s="65">
        <f t="shared" ca="1" si="160"/>
        <v>0</v>
      </c>
      <c r="AV221" s="65">
        <f t="shared" ca="1" si="160"/>
        <v>0</v>
      </c>
      <c r="AW221" s="65">
        <f t="shared" ca="1" si="160"/>
        <v>0</v>
      </c>
      <c r="AX221" s="65">
        <f t="shared" ca="1" si="160"/>
        <v>0</v>
      </c>
      <c r="AY221" s="65">
        <f t="shared" ca="1" si="160"/>
        <v>0</v>
      </c>
      <c r="AZ221" s="65">
        <f t="shared" ca="1" si="160"/>
        <v>0</v>
      </c>
      <c r="BA221" s="65">
        <f t="shared" ca="1" si="160"/>
        <v>0</v>
      </c>
      <c r="BB221" s="65">
        <f t="shared" ca="1" si="160"/>
        <v>0</v>
      </c>
      <c r="BC221" s="65">
        <f t="shared" ca="1" si="160"/>
        <v>0</v>
      </c>
      <c r="BD221" s="65">
        <f t="shared" ca="1" si="160"/>
        <v>0</v>
      </c>
      <c r="BE221" s="65">
        <f t="shared" ca="1" si="160"/>
        <v>0</v>
      </c>
      <c r="BF221" s="65">
        <f t="shared" ca="1" si="160"/>
        <v>0</v>
      </c>
      <c r="BG221" s="65">
        <f t="shared" ca="1" si="160"/>
        <v>0</v>
      </c>
      <c r="BH221" s="65">
        <f t="shared" ca="1" si="160"/>
        <v>0</v>
      </c>
      <c r="BI221" s="65">
        <f t="shared" ca="1" si="160"/>
        <v>0</v>
      </c>
      <c r="BJ221" s="65">
        <f t="shared" ca="1" si="160"/>
        <v>0</v>
      </c>
      <c r="BK221" s="65">
        <f t="shared" ca="1" si="160"/>
        <v>0</v>
      </c>
      <c r="BL221" s="65">
        <f t="shared" ca="1" si="160"/>
        <v>0</v>
      </c>
      <c r="BM221" s="65">
        <f t="shared" ca="1" si="160"/>
        <v>0</v>
      </c>
      <c r="BN221" s="65">
        <f t="shared" ca="1" si="160"/>
        <v>0</v>
      </c>
      <c r="BO221" s="65">
        <f t="shared" ca="1" si="160"/>
        <v>0</v>
      </c>
      <c r="BP221" s="65">
        <f t="shared" ca="1" si="160"/>
        <v>0</v>
      </c>
      <c r="BQ221" s="65">
        <f t="shared" ca="1" si="160"/>
        <v>0</v>
      </c>
      <c r="BR221" s="65">
        <f t="shared" ca="1" si="160"/>
        <v>0</v>
      </c>
      <c r="BS221" s="65">
        <f t="shared" ca="1" si="160"/>
        <v>0</v>
      </c>
      <c r="BT221" s="65">
        <f t="shared" ca="1" si="160"/>
        <v>0</v>
      </c>
      <c r="BU221" s="65">
        <f t="shared" ca="1" si="160"/>
        <v>0</v>
      </c>
      <c r="BV221" s="65">
        <f t="shared" ca="1" si="160"/>
        <v>0</v>
      </c>
      <c r="BW221" s="65">
        <f t="shared" ca="1" si="160"/>
        <v>0</v>
      </c>
      <c r="BX221" s="65">
        <f t="shared" ca="1" si="160"/>
        <v>0</v>
      </c>
      <c r="BY221" s="65">
        <f t="shared" ca="1" si="160"/>
        <v>0</v>
      </c>
      <c r="BZ221" s="65">
        <f t="shared" ca="1" si="160"/>
        <v>0</v>
      </c>
      <c r="CA221" s="65">
        <f t="shared" ca="1" si="160"/>
        <v>0</v>
      </c>
      <c r="CB221" s="65">
        <f t="shared" ca="1" si="160"/>
        <v>0</v>
      </c>
      <c r="CC221" s="65">
        <f t="shared" ca="1" si="160"/>
        <v>0</v>
      </c>
      <c r="CD221" s="65">
        <f t="shared" ca="1" si="160"/>
        <v>0</v>
      </c>
      <c r="CE221" s="65">
        <f t="shared" ca="1" si="160"/>
        <v>0</v>
      </c>
      <c r="CF221" s="65">
        <f t="shared" ca="1" si="160"/>
        <v>0</v>
      </c>
    </row>
    <row r="222" spans="2:84" s="53" customFormat="1" ht="12" x14ac:dyDescent="0.25">
      <c r="B222" s="50">
        <f>ROW()</f>
        <v>222</v>
      </c>
      <c r="O222" s="56"/>
      <c r="P222" s="57"/>
      <c r="Q222" s="58"/>
      <c r="U222" s="62"/>
      <c r="W222" s="61"/>
      <c r="X222" s="65">
        <f t="shared" ca="1" si="149"/>
        <v>0</v>
      </c>
      <c r="Y222" s="65">
        <f t="shared" ca="1" si="159"/>
        <v>0</v>
      </c>
      <c r="Z222" s="65">
        <f t="shared" ca="1" si="159"/>
        <v>0</v>
      </c>
      <c r="AA222" s="65">
        <f t="shared" ca="1" si="159"/>
        <v>0</v>
      </c>
      <c r="AB222" s="65">
        <f t="shared" ca="1" si="159"/>
        <v>0</v>
      </c>
      <c r="AC222" s="65">
        <f t="shared" ca="1" si="159"/>
        <v>0</v>
      </c>
      <c r="AD222" s="65">
        <f t="shared" ca="1" si="159"/>
        <v>0</v>
      </c>
      <c r="AE222" s="65">
        <f t="shared" ca="1" si="159"/>
        <v>0</v>
      </c>
      <c r="AF222" s="65">
        <f t="shared" ca="1" si="159"/>
        <v>0</v>
      </c>
      <c r="AG222" s="65">
        <f t="shared" ca="1" si="159"/>
        <v>0</v>
      </c>
      <c r="AH222" s="65">
        <f t="shared" ca="1" si="159"/>
        <v>0</v>
      </c>
      <c r="AI222" s="65">
        <f t="shared" ca="1" si="159"/>
        <v>0</v>
      </c>
      <c r="AJ222" s="65">
        <f t="shared" ca="1" si="160"/>
        <v>0</v>
      </c>
      <c r="AK222" s="65">
        <f t="shared" ca="1" si="160"/>
        <v>0</v>
      </c>
      <c r="AL222" s="65">
        <f t="shared" ca="1" si="160"/>
        <v>0</v>
      </c>
      <c r="AM222" s="65">
        <f t="shared" ca="1" si="160"/>
        <v>0</v>
      </c>
      <c r="AN222" s="65">
        <f t="shared" ca="1" si="160"/>
        <v>0</v>
      </c>
      <c r="AO222" s="65">
        <f t="shared" ca="1" si="160"/>
        <v>0</v>
      </c>
      <c r="AP222" s="65">
        <f t="shared" ca="1" si="160"/>
        <v>0</v>
      </c>
      <c r="AQ222" s="65">
        <f t="shared" ca="1" si="160"/>
        <v>0</v>
      </c>
      <c r="AR222" s="65">
        <f t="shared" ca="1" si="160"/>
        <v>0</v>
      </c>
      <c r="AS222" s="65">
        <f t="shared" ca="1" si="160"/>
        <v>0</v>
      </c>
      <c r="AT222" s="65">
        <f t="shared" ca="1" si="160"/>
        <v>0</v>
      </c>
      <c r="AU222" s="65">
        <f t="shared" ca="1" si="160"/>
        <v>0</v>
      </c>
      <c r="AV222" s="65">
        <f t="shared" ca="1" si="160"/>
        <v>0</v>
      </c>
      <c r="AW222" s="65">
        <f t="shared" ca="1" si="160"/>
        <v>0</v>
      </c>
      <c r="AX222" s="65">
        <f t="shared" ca="1" si="160"/>
        <v>0</v>
      </c>
      <c r="AY222" s="65">
        <f t="shared" ca="1" si="160"/>
        <v>0</v>
      </c>
      <c r="AZ222" s="65">
        <f t="shared" ca="1" si="160"/>
        <v>0</v>
      </c>
      <c r="BA222" s="65">
        <f t="shared" ca="1" si="160"/>
        <v>0</v>
      </c>
      <c r="BB222" s="65">
        <f t="shared" ca="1" si="160"/>
        <v>0</v>
      </c>
      <c r="BC222" s="65">
        <f t="shared" ca="1" si="160"/>
        <v>0</v>
      </c>
      <c r="BD222" s="65">
        <f t="shared" ca="1" si="160"/>
        <v>0</v>
      </c>
      <c r="BE222" s="65">
        <f t="shared" ca="1" si="160"/>
        <v>0</v>
      </c>
      <c r="BF222" s="65">
        <f t="shared" ca="1" si="160"/>
        <v>0</v>
      </c>
      <c r="BG222" s="65">
        <f t="shared" ca="1" si="160"/>
        <v>0</v>
      </c>
      <c r="BH222" s="65">
        <f t="shared" ca="1" si="160"/>
        <v>0</v>
      </c>
      <c r="BI222" s="65">
        <f t="shared" ca="1" si="160"/>
        <v>0</v>
      </c>
      <c r="BJ222" s="65">
        <f t="shared" ca="1" si="160"/>
        <v>0</v>
      </c>
      <c r="BK222" s="65">
        <f t="shared" ca="1" si="160"/>
        <v>0</v>
      </c>
      <c r="BL222" s="65">
        <f t="shared" ca="1" si="160"/>
        <v>0</v>
      </c>
      <c r="BM222" s="65">
        <f t="shared" ca="1" si="160"/>
        <v>0</v>
      </c>
      <c r="BN222" s="65">
        <f t="shared" ca="1" si="160"/>
        <v>0</v>
      </c>
      <c r="BO222" s="65">
        <f t="shared" ca="1" si="160"/>
        <v>0</v>
      </c>
      <c r="BP222" s="65">
        <f t="shared" ca="1" si="160"/>
        <v>0</v>
      </c>
      <c r="BQ222" s="65">
        <f t="shared" ca="1" si="160"/>
        <v>0</v>
      </c>
      <c r="BR222" s="65">
        <f t="shared" ca="1" si="160"/>
        <v>0</v>
      </c>
      <c r="BS222" s="65">
        <f t="shared" ca="1" si="160"/>
        <v>0</v>
      </c>
      <c r="BT222" s="65">
        <f t="shared" ca="1" si="160"/>
        <v>0</v>
      </c>
      <c r="BU222" s="65">
        <f t="shared" ca="1" si="160"/>
        <v>0</v>
      </c>
      <c r="BV222" s="65">
        <f t="shared" ca="1" si="160"/>
        <v>0</v>
      </c>
      <c r="BW222" s="65">
        <f t="shared" ca="1" si="160"/>
        <v>0</v>
      </c>
      <c r="BX222" s="65">
        <f t="shared" ca="1" si="160"/>
        <v>0</v>
      </c>
      <c r="BY222" s="65">
        <f t="shared" ca="1" si="160"/>
        <v>0</v>
      </c>
      <c r="BZ222" s="65">
        <f t="shared" ca="1" si="160"/>
        <v>0</v>
      </c>
      <c r="CA222" s="65">
        <f t="shared" ca="1" si="160"/>
        <v>0</v>
      </c>
      <c r="CB222" s="65">
        <f t="shared" ca="1" si="160"/>
        <v>0</v>
      </c>
      <c r="CC222" s="65">
        <f t="shared" ca="1" si="160"/>
        <v>0</v>
      </c>
      <c r="CD222" s="65">
        <f t="shared" ca="1" si="160"/>
        <v>0</v>
      </c>
      <c r="CE222" s="65">
        <f t="shared" ca="1" si="160"/>
        <v>0</v>
      </c>
      <c r="CF222" s="65">
        <f t="shared" ca="1" si="160"/>
        <v>0</v>
      </c>
    </row>
    <row r="223" spans="2:84" s="53" customFormat="1" ht="12" x14ac:dyDescent="0.25">
      <c r="B223" s="50">
        <f>ROW()</f>
        <v>223</v>
      </c>
      <c r="O223" s="56"/>
      <c r="P223" s="57"/>
      <c r="Q223" s="58"/>
      <c r="U223" s="62"/>
      <c r="W223" s="61"/>
      <c r="X223" s="65">
        <f t="shared" ca="1" si="149"/>
        <v>0</v>
      </c>
      <c r="Y223" s="65">
        <f t="shared" ca="1" si="159"/>
        <v>0</v>
      </c>
      <c r="Z223" s="65">
        <f t="shared" ca="1" si="159"/>
        <v>0</v>
      </c>
      <c r="AA223" s="65">
        <f t="shared" ca="1" si="159"/>
        <v>0</v>
      </c>
      <c r="AB223" s="65">
        <f t="shared" ca="1" si="159"/>
        <v>0</v>
      </c>
      <c r="AC223" s="65">
        <f t="shared" ca="1" si="159"/>
        <v>0</v>
      </c>
      <c r="AD223" s="65">
        <f t="shared" ca="1" si="159"/>
        <v>0</v>
      </c>
      <c r="AE223" s="65">
        <f t="shared" ca="1" si="159"/>
        <v>0</v>
      </c>
      <c r="AF223" s="65">
        <f t="shared" ca="1" si="159"/>
        <v>0</v>
      </c>
      <c r="AG223" s="65">
        <f t="shared" ca="1" si="159"/>
        <v>0</v>
      </c>
      <c r="AH223" s="65">
        <f t="shared" ca="1" si="159"/>
        <v>0</v>
      </c>
      <c r="AI223" s="65">
        <f t="shared" ca="1" si="159"/>
        <v>0</v>
      </c>
      <c r="AJ223" s="65">
        <f t="shared" ca="1" si="160"/>
        <v>0</v>
      </c>
      <c r="AK223" s="65">
        <f t="shared" ca="1" si="160"/>
        <v>0</v>
      </c>
      <c r="AL223" s="65">
        <f t="shared" ca="1" si="160"/>
        <v>0</v>
      </c>
      <c r="AM223" s="65">
        <f t="shared" ca="1" si="160"/>
        <v>0</v>
      </c>
      <c r="AN223" s="65">
        <f t="shared" ca="1" si="160"/>
        <v>0</v>
      </c>
      <c r="AO223" s="65">
        <f t="shared" ca="1" si="160"/>
        <v>0</v>
      </c>
      <c r="AP223" s="65">
        <f t="shared" ca="1" si="160"/>
        <v>0</v>
      </c>
      <c r="AQ223" s="65">
        <f t="shared" ca="1" si="160"/>
        <v>0</v>
      </c>
      <c r="AR223" s="65">
        <f t="shared" ca="1" si="160"/>
        <v>0</v>
      </c>
      <c r="AS223" s="65">
        <f t="shared" ca="1" si="160"/>
        <v>0</v>
      </c>
      <c r="AT223" s="65">
        <f t="shared" ca="1" si="160"/>
        <v>0</v>
      </c>
      <c r="AU223" s="65">
        <f t="shared" ca="1" si="160"/>
        <v>0</v>
      </c>
      <c r="AV223" s="65">
        <f t="shared" ca="1" si="160"/>
        <v>0</v>
      </c>
      <c r="AW223" s="65">
        <f t="shared" ca="1" si="160"/>
        <v>0</v>
      </c>
      <c r="AX223" s="65">
        <f t="shared" ca="1" si="160"/>
        <v>0</v>
      </c>
      <c r="AY223" s="65">
        <f t="shared" ca="1" si="160"/>
        <v>0</v>
      </c>
      <c r="AZ223" s="65">
        <f t="shared" ca="1" si="160"/>
        <v>0</v>
      </c>
      <c r="BA223" s="65">
        <f t="shared" ca="1" si="160"/>
        <v>0</v>
      </c>
      <c r="BB223" s="65">
        <f t="shared" ca="1" si="160"/>
        <v>0</v>
      </c>
      <c r="BC223" s="65">
        <f t="shared" ca="1" si="160"/>
        <v>0</v>
      </c>
      <c r="BD223" s="65">
        <f t="shared" ca="1" si="160"/>
        <v>0</v>
      </c>
      <c r="BE223" s="65">
        <f t="shared" ca="1" si="160"/>
        <v>0</v>
      </c>
      <c r="BF223" s="65">
        <f t="shared" ca="1" si="160"/>
        <v>0</v>
      </c>
      <c r="BG223" s="65">
        <f t="shared" ca="1" si="160"/>
        <v>0</v>
      </c>
      <c r="BH223" s="65">
        <f t="shared" ca="1" si="160"/>
        <v>0</v>
      </c>
      <c r="BI223" s="65">
        <f t="shared" ca="1" si="160"/>
        <v>0</v>
      </c>
      <c r="BJ223" s="65">
        <f t="shared" ca="1" si="160"/>
        <v>0</v>
      </c>
      <c r="BK223" s="65">
        <f t="shared" ca="1" si="160"/>
        <v>0</v>
      </c>
      <c r="BL223" s="65">
        <f t="shared" ca="1" si="160"/>
        <v>0</v>
      </c>
      <c r="BM223" s="65">
        <f t="shared" ca="1" si="160"/>
        <v>0</v>
      </c>
      <c r="BN223" s="65">
        <f t="shared" ca="1" si="160"/>
        <v>0</v>
      </c>
      <c r="BO223" s="65">
        <f t="shared" ca="1" si="160"/>
        <v>0</v>
      </c>
      <c r="BP223" s="65">
        <f t="shared" ca="1" si="160"/>
        <v>0</v>
      </c>
      <c r="BQ223" s="65">
        <f t="shared" ca="1" si="160"/>
        <v>0</v>
      </c>
      <c r="BR223" s="65">
        <f t="shared" ca="1" si="160"/>
        <v>0</v>
      </c>
      <c r="BS223" s="65">
        <f t="shared" ca="1" si="160"/>
        <v>0</v>
      </c>
      <c r="BT223" s="65">
        <f t="shared" ca="1" si="160"/>
        <v>0</v>
      </c>
      <c r="BU223" s="65">
        <f t="shared" ca="1" si="160"/>
        <v>0</v>
      </c>
      <c r="BV223" s="65">
        <f t="shared" ca="1" si="160"/>
        <v>0</v>
      </c>
      <c r="BW223" s="65">
        <f t="shared" ca="1" si="160"/>
        <v>0</v>
      </c>
      <c r="BX223" s="65">
        <f t="shared" ca="1" si="160"/>
        <v>0</v>
      </c>
      <c r="BY223" s="65">
        <f t="shared" ca="1" si="160"/>
        <v>0</v>
      </c>
      <c r="BZ223" s="65">
        <f t="shared" ca="1" si="160"/>
        <v>0</v>
      </c>
      <c r="CA223" s="65">
        <f t="shared" ca="1" si="160"/>
        <v>0</v>
      </c>
      <c r="CB223" s="65">
        <f t="shared" ca="1" si="160"/>
        <v>0</v>
      </c>
      <c r="CC223" s="65">
        <f t="shared" ca="1" si="160"/>
        <v>0</v>
      </c>
      <c r="CD223" s="65">
        <f t="shared" ca="1" si="160"/>
        <v>0</v>
      </c>
      <c r="CE223" s="65">
        <f t="shared" ca="1" si="160"/>
        <v>0</v>
      </c>
      <c r="CF223" s="65">
        <f t="shared" ca="1" si="160"/>
        <v>0</v>
      </c>
    </row>
    <row r="224" spans="2:84" s="53" customFormat="1" ht="12" x14ac:dyDescent="0.25">
      <c r="B224" s="50">
        <f>ROW()</f>
        <v>224</v>
      </c>
      <c r="O224" s="56"/>
      <c r="P224" s="57"/>
      <c r="Q224" s="58"/>
      <c r="U224" s="62"/>
      <c r="W224" s="61"/>
      <c r="X224" s="65">
        <f t="shared" ca="1" si="149"/>
        <v>0</v>
      </c>
      <c r="Y224" s="65">
        <f t="shared" ca="1" si="159"/>
        <v>0</v>
      </c>
      <c r="Z224" s="65">
        <f t="shared" ca="1" si="159"/>
        <v>0</v>
      </c>
      <c r="AA224" s="65">
        <f t="shared" ca="1" si="159"/>
        <v>0</v>
      </c>
      <c r="AB224" s="65">
        <f t="shared" ca="1" si="159"/>
        <v>0</v>
      </c>
      <c r="AC224" s="65">
        <f t="shared" ca="1" si="159"/>
        <v>0</v>
      </c>
      <c r="AD224" s="65">
        <f t="shared" ca="1" si="159"/>
        <v>0</v>
      </c>
      <c r="AE224" s="65">
        <f t="shared" ca="1" si="159"/>
        <v>0</v>
      </c>
      <c r="AF224" s="65">
        <f t="shared" ca="1" si="159"/>
        <v>0</v>
      </c>
      <c r="AG224" s="65">
        <f t="shared" ca="1" si="159"/>
        <v>0</v>
      </c>
      <c r="AH224" s="65">
        <f t="shared" ca="1" si="159"/>
        <v>0</v>
      </c>
      <c r="AI224" s="65">
        <f t="shared" ca="1" si="159"/>
        <v>0</v>
      </c>
      <c r="AJ224" s="65">
        <f t="shared" ca="1" si="160"/>
        <v>0</v>
      </c>
      <c r="AK224" s="65">
        <f t="shared" ca="1" si="160"/>
        <v>0</v>
      </c>
      <c r="AL224" s="65">
        <f t="shared" ca="1" si="160"/>
        <v>0</v>
      </c>
      <c r="AM224" s="65">
        <f t="shared" ca="1" si="160"/>
        <v>0</v>
      </c>
      <c r="AN224" s="65">
        <f t="shared" ca="1" si="160"/>
        <v>0</v>
      </c>
      <c r="AO224" s="65">
        <f t="shared" ca="1" si="160"/>
        <v>0</v>
      </c>
      <c r="AP224" s="65">
        <f t="shared" ca="1" si="160"/>
        <v>0</v>
      </c>
      <c r="AQ224" s="65">
        <f t="shared" ca="1" si="160"/>
        <v>0</v>
      </c>
      <c r="AR224" s="65">
        <f t="shared" ca="1" si="160"/>
        <v>0</v>
      </c>
      <c r="AS224" s="65">
        <f t="shared" ca="1" si="160"/>
        <v>0</v>
      </c>
      <c r="AT224" s="65">
        <f t="shared" ca="1" si="160"/>
        <v>0</v>
      </c>
      <c r="AU224" s="65">
        <f t="shared" ca="1" si="160"/>
        <v>0</v>
      </c>
      <c r="AV224" s="65">
        <f t="shared" ca="1" si="160"/>
        <v>0</v>
      </c>
      <c r="AW224" s="65">
        <f t="shared" ca="1" si="160"/>
        <v>0</v>
      </c>
      <c r="AX224" s="65">
        <f t="shared" ca="1" si="160"/>
        <v>0</v>
      </c>
      <c r="AY224" s="65">
        <f t="shared" ca="1" si="160"/>
        <v>0</v>
      </c>
      <c r="AZ224" s="65">
        <f t="shared" ca="1" si="160"/>
        <v>0</v>
      </c>
      <c r="BA224" s="65">
        <f t="shared" ca="1" si="160"/>
        <v>0</v>
      </c>
      <c r="BB224" s="65">
        <f t="shared" ca="1" si="160"/>
        <v>0</v>
      </c>
      <c r="BC224" s="65">
        <f t="shared" ca="1" si="160"/>
        <v>0</v>
      </c>
      <c r="BD224" s="65">
        <f t="shared" ca="1" si="160"/>
        <v>0</v>
      </c>
      <c r="BE224" s="65">
        <f t="shared" ca="1" si="160"/>
        <v>0</v>
      </c>
      <c r="BF224" s="65">
        <f t="shared" ca="1" si="160"/>
        <v>0</v>
      </c>
      <c r="BG224" s="65">
        <f t="shared" ca="1" si="160"/>
        <v>0</v>
      </c>
      <c r="BH224" s="65">
        <f t="shared" ca="1" si="160"/>
        <v>0</v>
      </c>
      <c r="BI224" s="65">
        <f t="shared" ca="1" si="160"/>
        <v>0</v>
      </c>
      <c r="BJ224" s="65">
        <f t="shared" ca="1" si="160"/>
        <v>0</v>
      </c>
      <c r="BK224" s="65">
        <f t="shared" ca="1" si="160"/>
        <v>0</v>
      </c>
      <c r="BL224" s="65">
        <f t="shared" ca="1" si="160"/>
        <v>0</v>
      </c>
      <c r="BM224" s="65">
        <f t="shared" ca="1" si="160"/>
        <v>0</v>
      </c>
      <c r="BN224" s="65">
        <f t="shared" ca="1" si="160"/>
        <v>0</v>
      </c>
      <c r="BO224" s="65">
        <f t="shared" ca="1" si="160"/>
        <v>0</v>
      </c>
      <c r="BP224" s="65">
        <f t="shared" ca="1" si="160"/>
        <v>0</v>
      </c>
      <c r="BQ224" s="65">
        <f t="shared" ca="1" si="160"/>
        <v>0</v>
      </c>
      <c r="BR224" s="65">
        <f t="shared" ca="1" si="160"/>
        <v>0</v>
      </c>
      <c r="BS224" s="65">
        <f t="shared" ca="1" si="160"/>
        <v>0</v>
      </c>
      <c r="BT224" s="65">
        <f t="shared" ca="1" si="160"/>
        <v>0</v>
      </c>
      <c r="BU224" s="65">
        <f t="shared" ca="1" si="160"/>
        <v>0</v>
      </c>
      <c r="BV224" s="65">
        <f t="shared" ca="1" si="160"/>
        <v>0</v>
      </c>
      <c r="BW224" s="65">
        <f t="shared" ca="1" si="160"/>
        <v>0</v>
      </c>
      <c r="BX224" s="65">
        <f t="shared" ca="1" si="160"/>
        <v>0</v>
      </c>
      <c r="BY224" s="65">
        <f t="shared" ca="1" si="160"/>
        <v>0</v>
      </c>
      <c r="BZ224" s="65">
        <f t="shared" ca="1" si="160"/>
        <v>0</v>
      </c>
      <c r="CA224" s="65">
        <f t="shared" ca="1" si="160"/>
        <v>0</v>
      </c>
      <c r="CB224" s="65">
        <f t="shared" ca="1" si="160"/>
        <v>0</v>
      </c>
      <c r="CC224" s="65">
        <f t="shared" ca="1" si="160"/>
        <v>0</v>
      </c>
      <c r="CD224" s="65">
        <f t="shared" ca="1" si="160"/>
        <v>0</v>
      </c>
      <c r="CE224" s="65">
        <f t="shared" ca="1" si="160"/>
        <v>0</v>
      </c>
      <c r="CF224" s="65">
        <f t="shared" ca="1" si="160"/>
        <v>0</v>
      </c>
    </row>
    <row r="225" spans="2:84" s="53" customFormat="1" ht="12" x14ac:dyDescent="0.25">
      <c r="B225" s="50">
        <f>ROW()</f>
        <v>225</v>
      </c>
      <c r="O225" s="56"/>
      <c r="P225" s="57"/>
      <c r="Q225" s="58"/>
      <c r="U225" s="62"/>
      <c r="W225" s="61"/>
      <c r="X225" s="65">
        <f t="shared" ca="1" si="149"/>
        <v>0</v>
      </c>
      <c r="Y225" s="65">
        <f t="shared" ca="1" si="159"/>
        <v>0</v>
      </c>
      <c r="Z225" s="65">
        <f t="shared" ca="1" si="159"/>
        <v>0</v>
      </c>
      <c r="AA225" s="65">
        <f t="shared" ca="1" si="159"/>
        <v>0</v>
      </c>
      <c r="AB225" s="65">
        <f t="shared" ca="1" si="159"/>
        <v>0</v>
      </c>
      <c r="AC225" s="65">
        <f t="shared" ca="1" si="159"/>
        <v>0</v>
      </c>
      <c r="AD225" s="65">
        <f t="shared" ca="1" si="159"/>
        <v>0</v>
      </c>
      <c r="AE225" s="65">
        <f t="shared" ca="1" si="159"/>
        <v>0</v>
      </c>
      <c r="AF225" s="65">
        <f t="shared" ca="1" si="159"/>
        <v>0</v>
      </c>
      <c r="AG225" s="65">
        <f t="shared" ca="1" si="159"/>
        <v>0</v>
      </c>
      <c r="AH225" s="65">
        <f t="shared" ca="1" si="159"/>
        <v>0</v>
      </c>
      <c r="AI225" s="65">
        <f t="shared" ca="1" si="159"/>
        <v>0</v>
      </c>
      <c r="AJ225" s="65">
        <f t="shared" ca="1" si="160"/>
        <v>0</v>
      </c>
      <c r="AK225" s="65">
        <f t="shared" ca="1" si="160"/>
        <v>0</v>
      </c>
      <c r="AL225" s="65">
        <f t="shared" ca="1" si="160"/>
        <v>0</v>
      </c>
      <c r="AM225" s="65">
        <f t="shared" ca="1" si="160"/>
        <v>0</v>
      </c>
      <c r="AN225" s="65">
        <f t="shared" ca="1" si="160"/>
        <v>0</v>
      </c>
      <c r="AO225" s="65">
        <f t="shared" ca="1" si="160"/>
        <v>0</v>
      </c>
      <c r="AP225" s="65">
        <f t="shared" ca="1" si="160"/>
        <v>0</v>
      </c>
      <c r="AQ225" s="65">
        <f t="shared" ca="1" si="160"/>
        <v>0</v>
      </c>
      <c r="AR225" s="65">
        <f t="shared" ca="1" si="160"/>
        <v>0</v>
      </c>
      <c r="AS225" s="65">
        <f t="shared" ca="1" si="160"/>
        <v>0</v>
      </c>
      <c r="AT225" s="65">
        <f t="shared" ca="1" si="160"/>
        <v>0</v>
      </c>
      <c r="AU225" s="65">
        <f t="shared" ca="1" si="160"/>
        <v>0</v>
      </c>
      <c r="AV225" s="65">
        <f t="shared" ca="1" si="160"/>
        <v>0</v>
      </c>
      <c r="AW225" s="65">
        <f t="shared" ca="1" si="160"/>
        <v>0</v>
      </c>
      <c r="AX225" s="65">
        <f t="shared" ca="1" si="160"/>
        <v>0</v>
      </c>
      <c r="AY225" s="65">
        <f t="shared" ca="1" si="160"/>
        <v>0</v>
      </c>
      <c r="AZ225" s="65">
        <f t="shared" ca="1" si="160"/>
        <v>0</v>
      </c>
      <c r="BA225" s="65">
        <f t="shared" ca="1" si="160"/>
        <v>0</v>
      </c>
      <c r="BB225" s="65">
        <f t="shared" ca="1" si="160"/>
        <v>0</v>
      </c>
      <c r="BC225" s="65">
        <f t="shared" ca="1" si="160"/>
        <v>0</v>
      </c>
      <c r="BD225" s="65">
        <f t="shared" ca="1" si="160"/>
        <v>0</v>
      </c>
      <c r="BE225" s="65">
        <f t="shared" ca="1" si="160"/>
        <v>0</v>
      </c>
      <c r="BF225" s="65">
        <f t="shared" ca="1" si="160"/>
        <v>0</v>
      </c>
      <c r="BG225" s="65">
        <f t="shared" ca="1" si="160"/>
        <v>0</v>
      </c>
      <c r="BH225" s="65">
        <f t="shared" ca="1" si="160"/>
        <v>0</v>
      </c>
      <c r="BI225" s="65">
        <f t="shared" ca="1" si="160"/>
        <v>0</v>
      </c>
      <c r="BJ225" s="65">
        <f t="shared" ca="1" si="160"/>
        <v>0</v>
      </c>
      <c r="BK225" s="65">
        <f t="shared" ca="1" si="160"/>
        <v>0</v>
      </c>
      <c r="BL225" s="65">
        <f t="shared" ca="1" si="160"/>
        <v>0</v>
      </c>
      <c r="BM225" s="65">
        <f t="shared" ca="1" si="160"/>
        <v>0</v>
      </c>
      <c r="BN225" s="65">
        <f t="shared" ca="1" si="160"/>
        <v>0</v>
      </c>
      <c r="BO225" s="65">
        <f t="shared" ca="1" si="160"/>
        <v>0</v>
      </c>
      <c r="BP225" s="65">
        <f t="shared" ca="1" si="160"/>
        <v>0</v>
      </c>
      <c r="BQ225" s="65">
        <f t="shared" ca="1" si="160"/>
        <v>0</v>
      </c>
      <c r="BR225" s="65">
        <f t="shared" ca="1" si="160"/>
        <v>0</v>
      </c>
      <c r="BS225" s="65">
        <f t="shared" ca="1" si="160"/>
        <v>0</v>
      </c>
      <c r="BT225" s="65">
        <f t="shared" ca="1" si="160"/>
        <v>0</v>
      </c>
      <c r="BU225" s="65">
        <f t="shared" ca="1" si="160"/>
        <v>0</v>
      </c>
      <c r="BV225" s="65">
        <f t="shared" ca="1" si="160"/>
        <v>0</v>
      </c>
      <c r="BW225" s="65">
        <f t="shared" ca="1" si="160"/>
        <v>0</v>
      </c>
      <c r="BX225" s="65">
        <f t="shared" ca="1" si="160"/>
        <v>0</v>
      </c>
      <c r="BY225" s="65">
        <f t="shared" ca="1" si="160"/>
        <v>0</v>
      </c>
      <c r="BZ225" s="65">
        <f t="shared" ref="AJ225:CF231" ca="1" si="161">SUMIFS(INDIRECT("Prcsses!"&amp;ADDRESS($B225,$X$2)&amp;":"&amp;ADDRESS($B225,$X$2-1+$P$8)),INDIRECT("Prcsses!"&amp;ADDRESS($B$8,$X$2)&amp;":"&amp;ADDRESS($B$8,$X$2-1+$P$8)),BZ$8)</f>
        <v>0</v>
      </c>
      <c r="CA225" s="65">
        <f t="shared" ca="1" si="161"/>
        <v>0</v>
      </c>
      <c r="CB225" s="65">
        <f t="shared" ca="1" si="161"/>
        <v>0</v>
      </c>
      <c r="CC225" s="65">
        <f t="shared" ca="1" si="161"/>
        <v>0</v>
      </c>
      <c r="CD225" s="65">
        <f t="shared" ca="1" si="161"/>
        <v>0</v>
      </c>
      <c r="CE225" s="65">
        <f t="shared" ca="1" si="161"/>
        <v>0</v>
      </c>
      <c r="CF225" s="65">
        <f t="shared" ca="1" si="161"/>
        <v>0</v>
      </c>
    </row>
    <row r="226" spans="2:84" s="53" customFormat="1" ht="12" x14ac:dyDescent="0.25">
      <c r="B226" s="50">
        <f>ROW()</f>
        <v>226</v>
      </c>
      <c r="O226" s="56"/>
      <c r="P226" s="57"/>
      <c r="Q226" s="58"/>
      <c r="U226" s="62"/>
      <c r="W226" s="61"/>
      <c r="X226" s="65">
        <f t="shared" ca="1" si="149"/>
        <v>0</v>
      </c>
      <c r="Y226" s="65">
        <f t="shared" ca="1" si="159"/>
        <v>0</v>
      </c>
      <c r="Z226" s="65">
        <f t="shared" ca="1" si="159"/>
        <v>0</v>
      </c>
      <c r="AA226" s="65">
        <f t="shared" ca="1" si="159"/>
        <v>0</v>
      </c>
      <c r="AB226" s="65">
        <f t="shared" ca="1" si="159"/>
        <v>0</v>
      </c>
      <c r="AC226" s="65">
        <f t="shared" ca="1" si="159"/>
        <v>0</v>
      </c>
      <c r="AD226" s="65">
        <f t="shared" ca="1" si="159"/>
        <v>0</v>
      </c>
      <c r="AE226" s="65">
        <f t="shared" ca="1" si="159"/>
        <v>0</v>
      </c>
      <c r="AF226" s="65">
        <f t="shared" ca="1" si="159"/>
        <v>0</v>
      </c>
      <c r="AG226" s="65">
        <f t="shared" ca="1" si="159"/>
        <v>0</v>
      </c>
      <c r="AH226" s="65">
        <f t="shared" ca="1" si="159"/>
        <v>0</v>
      </c>
      <c r="AI226" s="65">
        <f t="shared" ca="1" si="159"/>
        <v>0</v>
      </c>
      <c r="AJ226" s="65">
        <f t="shared" ca="1" si="161"/>
        <v>0</v>
      </c>
      <c r="AK226" s="65">
        <f t="shared" ca="1" si="161"/>
        <v>0</v>
      </c>
      <c r="AL226" s="65">
        <f t="shared" ca="1" si="161"/>
        <v>0</v>
      </c>
      <c r="AM226" s="65">
        <f t="shared" ca="1" si="161"/>
        <v>0</v>
      </c>
      <c r="AN226" s="65">
        <f t="shared" ca="1" si="161"/>
        <v>0</v>
      </c>
      <c r="AO226" s="65">
        <f t="shared" ca="1" si="161"/>
        <v>0</v>
      </c>
      <c r="AP226" s="65">
        <f t="shared" ca="1" si="161"/>
        <v>0</v>
      </c>
      <c r="AQ226" s="65">
        <f t="shared" ca="1" si="161"/>
        <v>0</v>
      </c>
      <c r="AR226" s="65">
        <f t="shared" ca="1" si="161"/>
        <v>0</v>
      </c>
      <c r="AS226" s="65">
        <f t="shared" ca="1" si="161"/>
        <v>0</v>
      </c>
      <c r="AT226" s="65">
        <f t="shared" ca="1" si="161"/>
        <v>0</v>
      </c>
      <c r="AU226" s="65">
        <f t="shared" ca="1" si="161"/>
        <v>0</v>
      </c>
      <c r="AV226" s="65">
        <f t="shared" ca="1" si="161"/>
        <v>0</v>
      </c>
      <c r="AW226" s="65">
        <f t="shared" ca="1" si="161"/>
        <v>0</v>
      </c>
      <c r="AX226" s="65">
        <f t="shared" ca="1" si="161"/>
        <v>0</v>
      </c>
      <c r="AY226" s="65">
        <f t="shared" ca="1" si="161"/>
        <v>0</v>
      </c>
      <c r="AZ226" s="65">
        <f t="shared" ca="1" si="161"/>
        <v>0</v>
      </c>
      <c r="BA226" s="65">
        <f t="shared" ca="1" si="161"/>
        <v>0</v>
      </c>
      <c r="BB226" s="65">
        <f t="shared" ca="1" si="161"/>
        <v>0</v>
      </c>
      <c r="BC226" s="65">
        <f t="shared" ca="1" si="161"/>
        <v>0</v>
      </c>
      <c r="BD226" s="65">
        <f t="shared" ca="1" si="161"/>
        <v>0</v>
      </c>
      <c r="BE226" s="65">
        <f t="shared" ca="1" si="161"/>
        <v>0</v>
      </c>
      <c r="BF226" s="65">
        <f t="shared" ca="1" si="161"/>
        <v>0</v>
      </c>
      <c r="BG226" s="65">
        <f t="shared" ca="1" si="161"/>
        <v>0</v>
      </c>
      <c r="BH226" s="65">
        <f t="shared" ca="1" si="161"/>
        <v>0</v>
      </c>
      <c r="BI226" s="65">
        <f t="shared" ca="1" si="161"/>
        <v>0</v>
      </c>
      <c r="BJ226" s="65">
        <f t="shared" ca="1" si="161"/>
        <v>0</v>
      </c>
      <c r="BK226" s="65">
        <f t="shared" ca="1" si="161"/>
        <v>0</v>
      </c>
      <c r="BL226" s="65">
        <f t="shared" ca="1" si="161"/>
        <v>0</v>
      </c>
      <c r="BM226" s="65">
        <f t="shared" ca="1" si="161"/>
        <v>0</v>
      </c>
      <c r="BN226" s="65">
        <f t="shared" ca="1" si="161"/>
        <v>0</v>
      </c>
      <c r="BO226" s="65">
        <f t="shared" ca="1" si="161"/>
        <v>0</v>
      </c>
      <c r="BP226" s="65">
        <f t="shared" ca="1" si="161"/>
        <v>0</v>
      </c>
      <c r="BQ226" s="65">
        <f t="shared" ca="1" si="161"/>
        <v>0</v>
      </c>
      <c r="BR226" s="65">
        <f t="shared" ca="1" si="161"/>
        <v>0</v>
      </c>
      <c r="BS226" s="65">
        <f t="shared" ca="1" si="161"/>
        <v>0</v>
      </c>
      <c r="BT226" s="65">
        <f t="shared" ca="1" si="161"/>
        <v>0</v>
      </c>
      <c r="BU226" s="65">
        <f t="shared" ca="1" si="161"/>
        <v>0</v>
      </c>
      <c r="BV226" s="65">
        <f t="shared" ca="1" si="161"/>
        <v>0</v>
      </c>
      <c r="BW226" s="65">
        <f t="shared" ca="1" si="161"/>
        <v>0</v>
      </c>
      <c r="BX226" s="65">
        <f t="shared" ca="1" si="161"/>
        <v>0</v>
      </c>
      <c r="BY226" s="65">
        <f t="shared" ca="1" si="161"/>
        <v>0</v>
      </c>
      <c r="BZ226" s="65">
        <f t="shared" ca="1" si="161"/>
        <v>0</v>
      </c>
      <c r="CA226" s="65">
        <f t="shared" ca="1" si="161"/>
        <v>0</v>
      </c>
      <c r="CB226" s="65">
        <f t="shared" ca="1" si="161"/>
        <v>0</v>
      </c>
      <c r="CC226" s="65">
        <f t="shared" ca="1" si="161"/>
        <v>0</v>
      </c>
      <c r="CD226" s="65">
        <f t="shared" ca="1" si="161"/>
        <v>0</v>
      </c>
      <c r="CE226" s="65">
        <f t="shared" ca="1" si="161"/>
        <v>0</v>
      </c>
      <c r="CF226" s="65">
        <f t="shared" ca="1" si="161"/>
        <v>0</v>
      </c>
    </row>
    <row r="227" spans="2:84" s="53" customFormat="1" ht="12" x14ac:dyDescent="0.25">
      <c r="B227" s="50">
        <f>ROW()</f>
        <v>227</v>
      </c>
      <c r="O227" s="56"/>
      <c r="P227" s="57"/>
      <c r="Q227" s="58"/>
      <c r="U227" s="62"/>
      <c r="W227" s="61"/>
      <c r="X227" s="65">
        <f t="shared" ca="1" si="149"/>
        <v>0</v>
      </c>
      <c r="Y227" s="65">
        <f t="shared" ca="1" si="159"/>
        <v>0</v>
      </c>
      <c r="Z227" s="65">
        <f t="shared" ca="1" si="159"/>
        <v>0</v>
      </c>
      <c r="AA227" s="65">
        <f t="shared" ca="1" si="159"/>
        <v>0</v>
      </c>
      <c r="AB227" s="65">
        <f t="shared" ca="1" si="159"/>
        <v>0</v>
      </c>
      <c r="AC227" s="65">
        <f t="shared" ca="1" si="159"/>
        <v>0</v>
      </c>
      <c r="AD227" s="65">
        <f t="shared" ca="1" si="159"/>
        <v>0</v>
      </c>
      <c r="AE227" s="65">
        <f t="shared" ca="1" si="159"/>
        <v>0</v>
      </c>
      <c r="AF227" s="65">
        <f t="shared" ca="1" si="159"/>
        <v>0</v>
      </c>
      <c r="AG227" s="65">
        <f t="shared" ca="1" si="159"/>
        <v>0</v>
      </c>
      <c r="AH227" s="65">
        <f t="shared" ca="1" si="159"/>
        <v>0</v>
      </c>
      <c r="AI227" s="65">
        <f t="shared" ca="1" si="159"/>
        <v>0</v>
      </c>
      <c r="AJ227" s="65">
        <f t="shared" ca="1" si="161"/>
        <v>0</v>
      </c>
      <c r="AK227" s="65">
        <f t="shared" ca="1" si="161"/>
        <v>0</v>
      </c>
      <c r="AL227" s="65">
        <f t="shared" ca="1" si="161"/>
        <v>0</v>
      </c>
      <c r="AM227" s="65">
        <f t="shared" ca="1" si="161"/>
        <v>0</v>
      </c>
      <c r="AN227" s="65">
        <f t="shared" ca="1" si="161"/>
        <v>0</v>
      </c>
      <c r="AO227" s="65">
        <f t="shared" ca="1" si="161"/>
        <v>0</v>
      </c>
      <c r="AP227" s="65">
        <f t="shared" ca="1" si="161"/>
        <v>0</v>
      </c>
      <c r="AQ227" s="65">
        <f t="shared" ca="1" si="161"/>
        <v>0</v>
      </c>
      <c r="AR227" s="65">
        <f t="shared" ca="1" si="161"/>
        <v>0</v>
      </c>
      <c r="AS227" s="65">
        <f t="shared" ca="1" si="161"/>
        <v>0</v>
      </c>
      <c r="AT227" s="65">
        <f t="shared" ca="1" si="161"/>
        <v>0</v>
      </c>
      <c r="AU227" s="65">
        <f t="shared" ca="1" si="161"/>
        <v>0</v>
      </c>
      <c r="AV227" s="65">
        <f t="shared" ca="1" si="161"/>
        <v>0</v>
      </c>
      <c r="AW227" s="65">
        <f t="shared" ca="1" si="161"/>
        <v>0</v>
      </c>
      <c r="AX227" s="65">
        <f t="shared" ca="1" si="161"/>
        <v>0</v>
      </c>
      <c r="AY227" s="65">
        <f t="shared" ca="1" si="161"/>
        <v>0</v>
      </c>
      <c r="AZ227" s="65">
        <f t="shared" ca="1" si="161"/>
        <v>0</v>
      </c>
      <c r="BA227" s="65">
        <f t="shared" ca="1" si="161"/>
        <v>0</v>
      </c>
      <c r="BB227" s="65">
        <f t="shared" ca="1" si="161"/>
        <v>0</v>
      </c>
      <c r="BC227" s="65">
        <f t="shared" ca="1" si="161"/>
        <v>0</v>
      </c>
      <c r="BD227" s="65">
        <f t="shared" ca="1" si="161"/>
        <v>0</v>
      </c>
      <c r="BE227" s="65">
        <f t="shared" ca="1" si="161"/>
        <v>0</v>
      </c>
      <c r="BF227" s="65">
        <f t="shared" ca="1" si="161"/>
        <v>0</v>
      </c>
      <c r="BG227" s="65">
        <f t="shared" ca="1" si="161"/>
        <v>0</v>
      </c>
      <c r="BH227" s="65">
        <f t="shared" ca="1" si="161"/>
        <v>0</v>
      </c>
      <c r="BI227" s="65">
        <f t="shared" ca="1" si="161"/>
        <v>0</v>
      </c>
      <c r="BJ227" s="65">
        <f t="shared" ca="1" si="161"/>
        <v>0</v>
      </c>
      <c r="BK227" s="65">
        <f t="shared" ca="1" si="161"/>
        <v>0</v>
      </c>
      <c r="BL227" s="65">
        <f t="shared" ca="1" si="161"/>
        <v>0</v>
      </c>
      <c r="BM227" s="65">
        <f t="shared" ca="1" si="161"/>
        <v>0</v>
      </c>
      <c r="BN227" s="65">
        <f t="shared" ca="1" si="161"/>
        <v>0</v>
      </c>
      <c r="BO227" s="65">
        <f t="shared" ca="1" si="161"/>
        <v>0</v>
      </c>
      <c r="BP227" s="65">
        <f t="shared" ca="1" si="161"/>
        <v>0</v>
      </c>
      <c r="BQ227" s="65">
        <f t="shared" ca="1" si="161"/>
        <v>0</v>
      </c>
      <c r="BR227" s="65">
        <f t="shared" ca="1" si="161"/>
        <v>0</v>
      </c>
      <c r="BS227" s="65">
        <f t="shared" ca="1" si="161"/>
        <v>0</v>
      </c>
      <c r="BT227" s="65">
        <f t="shared" ca="1" si="161"/>
        <v>0</v>
      </c>
      <c r="BU227" s="65">
        <f t="shared" ca="1" si="161"/>
        <v>0</v>
      </c>
      <c r="BV227" s="65">
        <f t="shared" ca="1" si="161"/>
        <v>0</v>
      </c>
      <c r="BW227" s="65">
        <f t="shared" ca="1" si="161"/>
        <v>0</v>
      </c>
      <c r="BX227" s="65">
        <f t="shared" ca="1" si="161"/>
        <v>0</v>
      </c>
      <c r="BY227" s="65">
        <f t="shared" ca="1" si="161"/>
        <v>0</v>
      </c>
      <c r="BZ227" s="65">
        <f t="shared" ca="1" si="161"/>
        <v>0</v>
      </c>
      <c r="CA227" s="65">
        <f t="shared" ca="1" si="161"/>
        <v>0</v>
      </c>
      <c r="CB227" s="65">
        <f t="shared" ca="1" si="161"/>
        <v>0</v>
      </c>
      <c r="CC227" s="65">
        <f t="shared" ca="1" si="161"/>
        <v>0</v>
      </c>
      <c r="CD227" s="65">
        <f t="shared" ca="1" si="161"/>
        <v>0</v>
      </c>
      <c r="CE227" s="65">
        <f t="shared" ca="1" si="161"/>
        <v>0</v>
      </c>
      <c r="CF227" s="65">
        <f t="shared" ca="1" si="161"/>
        <v>0</v>
      </c>
    </row>
    <row r="228" spans="2:84" s="53" customFormat="1" ht="12" x14ac:dyDescent="0.25">
      <c r="B228" s="50">
        <f>ROW()</f>
        <v>228</v>
      </c>
      <c r="O228" s="56"/>
      <c r="P228" s="57"/>
      <c r="Q228" s="58"/>
      <c r="U228" s="62"/>
      <c r="W228" s="61"/>
      <c r="X228" s="65">
        <f t="shared" ca="1" si="149"/>
        <v>0</v>
      </c>
      <c r="Y228" s="65">
        <f t="shared" ca="1" si="159"/>
        <v>0</v>
      </c>
      <c r="Z228" s="65">
        <f t="shared" ca="1" si="159"/>
        <v>0</v>
      </c>
      <c r="AA228" s="65">
        <f t="shared" ca="1" si="159"/>
        <v>0</v>
      </c>
      <c r="AB228" s="65">
        <f t="shared" ca="1" si="159"/>
        <v>0</v>
      </c>
      <c r="AC228" s="65">
        <f t="shared" ca="1" si="159"/>
        <v>0</v>
      </c>
      <c r="AD228" s="65">
        <f t="shared" ca="1" si="159"/>
        <v>0</v>
      </c>
      <c r="AE228" s="65">
        <f t="shared" ca="1" si="159"/>
        <v>0</v>
      </c>
      <c r="AF228" s="65">
        <f t="shared" ca="1" si="159"/>
        <v>0</v>
      </c>
      <c r="AG228" s="65">
        <f t="shared" ca="1" si="159"/>
        <v>0</v>
      </c>
      <c r="AH228" s="65">
        <f t="shared" ca="1" si="159"/>
        <v>0</v>
      </c>
      <c r="AI228" s="65">
        <f t="shared" ca="1" si="159"/>
        <v>0</v>
      </c>
      <c r="AJ228" s="65">
        <f t="shared" ca="1" si="161"/>
        <v>0</v>
      </c>
      <c r="AK228" s="65">
        <f t="shared" ca="1" si="161"/>
        <v>0</v>
      </c>
      <c r="AL228" s="65">
        <f t="shared" ca="1" si="161"/>
        <v>0</v>
      </c>
      <c r="AM228" s="65">
        <f t="shared" ca="1" si="161"/>
        <v>0</v>
      </c>
      <c r="AN228" s="65">
        <f t="shared" ca="1" si="161"/>
        <v>0</v>
      </c>
      <c r="AO228" s="65">
        <f t="shared" ca="1" si="161"/>
        <v>0</v>
      </c>
      <c r="AP228" s="65">
        <f t="shared" ca="1" si="161"/>
        <v>0</v>
      </c>
      <c r="AQ228" s="65">
        <f t="shared" ca="1" si="161"/>
        <v>0</v>
      </c>
      <c r="AR228" s="65">
        <f t="shared" ca="1" si="161"/>
        <v>0</v>
      </c>
      <c r="AS228" s="65">
        <f t="shared" ca="1" si="161"/>
        <v>0</v>
      </c>
      <c r="AT228" s="65">
        <f t="shared" ca="1" si="161"/>
        <v>0</v>
      </c>
      <c r="AU228" s="65">
        <f t="shared" ca="1" si="161"/>
        <v>0</v>
      </c>
      <c r="AV228" s="65">
        <f t="shared" ca="1" si="161"/>
        <v>0</v>
      </c>
      <c r="AW228" s="65">
        <f t="shared" ca="1" si="161"/>
        <v>0</v>
      </c>
      <c r="AX228" s="65">
        <f t="shared" ca="1" si="161"/>
        <v>0</v>
      </c>
      <c r="AY228" s="65">
        <f t="shared" ca="1" si="161"/>
        <v>0</v>
      </c>
      <c r="AZ228" s="65">
        <f t="shared" ca="1" si="161"/>
        <v>0</v>
      </c>
      <c r="BA228" s="65">
        <f t="shared" ca="1" si="161"/>
        <v>0</v>
      </c>
      <c r="BB228" s="65">
        <f t="shared" ca="1" si="161"/>
        <v>0</v>
      </c>
      <c r="BC228" s="65">
        <f t="shared" ca="1" si="161"/>
        <v>0</v>
      </c>
      <c r="BD228" s="65">
        <f t="shared" ca="1" si="161"/>
        <v>0</v>
      </c>
      <c r="BE228" s="65">
        <f t="shared" ca="1" si="161"/>
        <v>0</v>
      </c>
      <c r="BF228" s="65">
        <f t="shared" ca="1" si="161"/>
        <v>0</v>
      </c>
      <c r="BG228" s="65">
        <f t="shared" ca="1" si="161"/>
        <v>0</v>
      </c>
      <c r="BH228" s="65">
        <f t="shared" ca="1" si="161"/>
        <v>0</v>
      </c>
      <c r="BI228" s="65">
        <f t="shared" ca="1" si="161"/>
        <v>0</v>
      </c>
      <c r="BJ228" s="65">
        <f t="shared" ca="1" si="161"/>
        <v>0</v>
      </c>
      <c r="BK228" s="65">
        <f t="shared" ca="1" si="161"/>
        <v>0</v>
      </c>
      <c r="BL228" s="65">
        <f t="shared" ca="1" si="161"/>
        <v>0</v>
      </c>
      <c r="BM228" s="65">
        <f t="shared" ca="1" si="161"/>
        <v>0</v>
      </c>
      <c r="BN228" s="65">
        <f t="shared" ca="1" si="161"/>
        <v>0</v>
      </c>
      <c r="BO228" s="65">
        <f t="shared" ca="1" si="161"/>
        <v>0</v>
      </c>
      <c r="BP228" s="65">
        <f t="shared" ca="1" si="161"/>
        <v>0</v>
      </c>
      <c r="BQ228" s="65">
        <f t="shared" ca="1" si="161"/>
        <v>0</v>
      </c>
      <c r="BR228" s="65">
        <f t="shared" ca="1" si="161"/>
        <v>0</v>
      </c>
      <c r="BS228" s="65">
        <f t="shared" ca="1" si="161"/>
        <v>0</v>
      </c>
      <c r="BT228" s="65">
        <f t="shared" ca="1" si="161"/>
        <v>0</v>
      </c>
      <c r="BU228" s="65">
        <f t="shared" ca="1" si="161"/>
        <v>0</v>
      </c>
      <c r="BV228" s="65">
        <f t="shared" ca="1" si="161"/>
        <v>0</v>
      </c>
      <c r="BW228" s="65">
        <f t="shared" ca="1" si="161"/>
        <v>0</v>
      </c>
      <c r="BX228" s="65">
        <f t="shared" ca="1" si="161"/>
        <v>0</v>
      </c>
      <c r="BY228" s="65">
        <f t="shared" ca="1" si="161"/>
        <v>0</v>
      </c>
      <c r="BZ228" s="65">
        <f t="shared" ca="1" si="161"/>
        <v>0</v>
      </c>
      <c r="CA228" s="65">
        <f t="shared" ca="1" si="161"/>
        <v>0</v>
      </c>
      <c r="CB228" s="65">
        <f t="shared" ca="1" si="161"/>
        <v>0</v>
      </c>
      <c r="CC228" s="65">
        <f t="shared" ca="1" si="161"/>
        <v>0</v>
      </c>
      <c r="CD228" s="65">
        <f t="shared" ca="1" si="161"/>
        <v>0</v>
      </c>
      <c r="CE228" s="65">
        <f t="shared" ca="1" si="161"/>
        <v>0</v>
      </c>
      <c r="CF228" s="65">
        <f t="shared" ca="1" si="161"/>
        <v>0</v>
      </c>
    </row>
    <row r="229" spans="2:84" s="53" customFormat="1" ht="12" x14ac:dyDescent="0.25">
      <c r="B229" s="50">
        <f>ROW()</f>
        <v>229</v>
      </c>
      <c r="O229" s="56"/>
      <c r="P229" s="57"/>
      <c r="Q229" s="58"/>
      <c r="U229" s="62"/>
      <c r="W229" s="61"/>
      <c r="X229" s="65">
        <f t="shared" ca="1" si="149"/>
        <v>0</v>
      </c>
      <c r="Y229" s="65">
        <f t="shared" ca="1" si="159"/>
        <v>0</v>
      </c>
      <c r="Z229" s="65">
        <f t="shared" ca="1" si="159"/>
        <v>0</v>
      </c>
      <c r="AA229" s="65">
        <f t="shared" ca="1" si="159"/>
        <v>0</v>
      </c>
      <c r="AB229" s="65">
        <f t="shared" ca="1" si="159"/>
        <v>0</v>
      </c>
      <c r="AC229" s="65">
        <f t="shared" ca="1" si="159"/>
        <v>0</v>
      </c>
      <c r="AD229" s="65">
        <f t="shared" ca="1" si="159"/>
        <v>0</v>
      </c>
      <c r="AE229" s="65">
        <f t="shared" ca="1" si="159"/>
        <v>0</v>
      </c>
      <c r="AF229" s="65">
        <f t="shared" ca="1" si="159"/>
        <v>0</v>
      </c>
      <c r="AG229" s="65">
        <f t="shared" ca="1" si="159"/>
        <v>0</v>
      </c>
      <c r="AH229" s="65">
        <f t="shared" ca="1" si="159"/>
        <v>0</v>
      </c>
      <c r="AI229" s="65">
        <f t="shared" ca="1" si="159"/>
        <v>0</v>
      </c>
      <c r="AJ229" s="65">
        <f t="shared" ca="1" si="161"/>
        <v>0</v>
      </c>
      <c r="AK229" s="65">
        <f t="shared" ca="1" si="161"/>
        <v>0</v>
      </c>
      <c r="AL229" s="65">
        <f t="shared" ca="1" si="161"/>
        <v>0</v>
      </c>
      <c r="AM229" s="65">
        <f t="shared" ca="1" si="161"/>
        <v>0</v>
      </c>
      <c r="AN229" s="65">
        <f t="shared" ca="1" si="161"/>
        <v>0</v>
      </c>
      <c r="AO229" s="65">
        <f t="shared" ca="1" si="161"/>
        <v>0</v>
      </c>
      <c r="AP229" s="65">
        <f t="shared" ca="1" si="161"/>
        <v>0</v>
      </c>
      <c r="AQ229" s="65">
        <f t="shared" ca="1" si="161"/>
        <v>0</v>
      </c>
      <c r="AR229" s="65">
        <f t="shared" ca="1" si="161"/>
        <v>0</v>
      </c>
      <c r="AS229" s="65">
        <f t="shared" ca="1" si="161"/>
        <v>0</v>
      </c>
      <c r="AT229" s="65">
        <f t="shared" ca="1" si="161"/>
        <v>0</v>
      </c>
      <c r="AU229" s="65">
        <f t="shared" ca="1" si="161"/>
        <v>0</v>
      </c>
      <c r="AV229" s="65">
        <f t="shared" ca="1" si="161"/>
        <v>0</v>
      </c>
      <c r="AW229" s="65">
        <f t="shared" ca="1" si="161"/>
        <v>0</v>
      </c>
      <c r="AX229" s="65">
        <f t="shared" ca="1" si="161"/>
        <v>0</v>
      </c>
      <c r="AY229" s="65">
        <f t="shared" ca="1" si="161"/>
        <v>0</v>
      </c>
      <c r="AZ229" s="65">
        <f t="shared" ca="1" si="161"/>
        <v>0</v>
      </c>
      <c r="BA229" s="65">
        <f t="shared" ca="1" si="161"/>
        <v>0</v>
      </c>
      <c r="BB229" s="65">
        <f t="shared" ca="1" si="161"/>
        <v>0</v>
      </c>
      <c r="BC229" s="65">
        <f t="shared" ca="1" si="161"/>
        <v>0</v>
      </c>
      <c r="BD229" s="65">
        <f t="shared" ca="1" si="161"/>
        <v>0</v>
      </c>
      <c r="BE229" s="65">
        <f t="shared" ca="1" si="161"/>
        <v>0</v>
      </c>
      <c r="BF229" s="65">
        <f t="shared" ca="1" si="161"/>
        <v>0</v>
      </c>
      <c r="BG229" s="65">
        <f t="shared" ca="1" si="161"/>
        <v>0</v>
      </c>
      <c r="BH229" s="65">
        <f t="shared" ca="1" si="161"/>
        <v>0</v>
      </c>
      <c r="BI229" s="65">
        <f t="shared" ca="1" si="161"/>
        <v>0</v>
      </c>
      <c r="BJ229" s="65">
        <f t="shared" ca="1" si="161"/>
        <v>0</v>
      </c>
      <c r="BK229" s="65">
        <f t="shared" ca="1" si="161"/>
        <v>0</v>
      </c>
      <c r="BL229" s="65">
        <f t="shared" ca="1" si="161"/>
        <v>0</v>
      </c>
      <c r="BM229" s="65">
        <f t="shared" ca="1" si="161"/>
        <v>0</v>
      </c>
      <c r="BN229" s="65">
        <f t="shared" ca="1" si="161"/>
        <v>0</v>
      </c>
      <c r="BO229" s="65">
        <f t="shared" ca="1" si="161"/>
        <v>0</v>
      </c>
      <c r="BP229" s="65">
        <f t="shared" ca="1" si="161"/>
        <v>0</v>
      </c>
      <c r="BQ229" s="65">
        <f t="shared" ca="1" si="161"/>
        <v>0</v>
      </c>
      <c r="BR229" s="65">
        <f t="shared" ca="1" si="161"/>
        <v>0</v>
      </c>
      <c r="BS229" s="65">
        <f t="shared" ca="1" si="161"/>
        <v>0</v>
      </c>
      <c r="BT229" s="65">
        <f t="shared" ca="1" si="161"/>
        <v>0</v>
      </c>
      <c r="BU229" s="65">
        <f t="shared" ca="1" si="161"/>
        <v>0</v>
      </c>
      <c r="BV229" s="65">
        <f t="shared" ca="1" si="161"/>
        <v>0</v>
      </c>
      <c r="BW229" s="65">
        <f t="shared" ca="1" si="161"/>
        <v>0</v>
      </c>
      <c r="BX229" s="65">
        <f t="shared" ca="1" si="161"/>
        <v>0</v>
      </c>
      <c r="BY229" s="65">
        <f t="shared" ca="1" si="161"/>
        <v>0</v>
      </c>
      <c r="BZ229" s="65">
        <f t="shared" ca="1" si="161"/>
        <v>0</v>
      </c>
      <c r="CA229" s="65">
        <f t="shared" ca="1" si="161"/>
        <v>0</v>
      </c>
      <c r="CB229" s="65">
        <f t="shared" ca="1" si="161"/>
        <v>0</v>
      </c>
      <c r="CC229" s="65">
        <f t="shared" ca="1" si="161"/>
        <v>0</v>
      </c>
      <c r="CD229" s="65">
        <f t="shared" ca="1" si="161"/>
        <v>0</v>
      </c>
      <c r="CE229" s="65">
        <f t="shared" ca="1" si="161"/>
        <v>0</v>
      </c>
      <c r="CF229" s="65">
        <f t="shared" ca="1" si="161"/>
        <v>0</v>
      </c>
    </row>
    <row r="230" spans="2:84" s="53" customFormat="1" ht="12" x14ac:dyDescent="0.25">
      <c r="B230" s="50">
        <f>ROW()</f>
        <v>230</v>
      </c>
      <c r="O230" s="56"/>
      <c r="P230" s="57"/>
      <c r="Q230" s="58"/>
      <c r="U230" s="62"/>
      <c r="W230" s="61"/>
      <c r="X230" s="65">
        <f t="shared" ca="1" si="149"/>
        <v>0</v>
      </c>
      <c r="Y230" s="65">
        <f t="shared" ca="1" si="159"/>
        <v>0</v>
      </c>
      <c r="Z230" s="65">
        <f t="shared" ca="1" si="159"/>
        <v>0</v>
      </c>
      <c r="AA230" s="65">
        <f t="shared" ca="1" si="159"/>
        <v>0</v>
      </c>
      <c r="AB230" s="65">
        <f t="shared" ca="1" si="159"/>
        <v>0</v>
      </c>
      <c r="AC230" s="65">
        <f t="shared" ca="1" si="159"/>
        <v>0</v>
      </c>
      <c r="AD230" s="65">
        <f t="shared" ca="1" si="159"/>
        <v>0</v>
      </c>
      <c r="AE230" s="65">
        <f t="shared" ca="1" si="159"/>
        <v>0</v>
      </c>
      <c r="AF230" s="65">
        <f t="shared" ca="1" si="159"/>
        <v>0</v>
      </c>
      <c r="AG230" s="65">
        <f t="shared" ca="1" si="159"/>
        <v>0</v>
      </c>
      <c r="AH230" s="65">
        <f t="shared" ca="1" si="159"/>
        <v>0</v>
      </c>
      <c r="AI230" s="65">
        <f t="shared" ca="1" si="159"/>
        <v>0</v>
      </c>
      <c r="AJ230" s="65">
        <f t="shared" ca="1" si="161"/>
        <v>0</v>
      </c>
      <c r="AK230" s="65">
        <f t="shared" ca="1" si="161"/>
        <v>0</v>
      </c>
      <c r="AL230" s="65">
        <f t="shared" ca="1" si="161"/>
        <v>0</v>
      </c>
      <c r="AM230" s="65">
        <f t="shared" ca="1" si="161"/>
        <v>0</v>
      </c>
      <c r="AN230" s="65">
        <f t="shared" ca="1" si="161"/>
        <v>0</v>
      </c>
      <c r="AO230" s="65">
        <f t="shared" ca="1" si="161"/>
        <v>0</v>
      </c>
      <c r="AP230" s="65">
        <f t="shared" ca="1" si="161"/>
        <v>0</v>
      </c>
      <c r="AQ230" s="65">
        <f t="shared" ca="1" si="161"/>
        <v>0</v>
      </c>
      <c r="AR230" s="65">
        <f t="shared" ca="1" si="161"/>
        <v>0</v>
      </c>
      <c r="AS230" s="65">
        <f t="shared" ca="1" si="161"/>
        <v>0</v>
      </c>
      <c r="AT230" s="65">
        <f t="shared" ca="1" si="161"/>
        <v>0</v>
      </c>
      <c r="AU230" s="65">
        <f t="shared" ca="1" si="161"/>
        <v>0</v>
      </c>
      <c r="AV230" s="65">
        <f t="shared" ca="1" si="161"/>
        <v>0</v>
      </c>
      <c r="AW230" s="65">
        <f t="shared" ca="1" si="161"/>
        <v>0</v>
      </c>
      <c r="AX230" s="65">
        <f t="shared" ca="1" si="161"/>
        <v>0</v>
      </c>
      <c r="AY230" s="65">
        <f t="shared" ca="1" si="161"/>
        <v>0</v>
      </c>
      <c r="AZ230" s="65">
        <f t="shared" ca="1" si="161"/>
        <v>0</v>
      </c>
      <c r="BA230" s="65">
        <f t="shared" ca="1" si="161"/>
        <v>0</v>
      </c>
      <c r="BB230" s="65">
        <f t="shared" ca="1" si="161"/>
        <v>0</v>
      </c>
      <c r="BC230" s="65">
        <f t="shared" ca="1" si="161"/>
        <v>0</v>
      </c>
      <c r="BD230" s="65">
        <f t="shared" ca="1" si="161"/>
        <v>0</v>
      </c>
      <c r="BE230" s="65">
        <f t="shared" ca="1" si="161"/>
        <v>0</v>
      </c>
      <c r="BF230" s="65">
        <f t="shared" ca="1" si="161"/>
        <v>0</v>
      </c>
      <c r="BG230" s="65">
        <f t="shared" ca="1" si="161"/>
        <v>0</v>
      </c>
      <c r="BH230" s="65">
        <f t="shared" ca="1" si="161"/>
        <v>0</v>
      </c>
      <c r="BI230" s="65">
        <f t="shared" ca="1" si="161"/>
        <v>0</v>
      </c>
      <c r="BJ230" s="65">
        <f t="shared" ca="1" si="161"/>
        <v>0</v>
      </c>
      <c r="BK230" s="65">
        <f t="shared" ca="1" si="161"/>
        <v>0</v>
      </c>
      <c r="BL230" s="65">
        <f t="shared" ca="1" si="161"/>
        <v>0</v>
      </c>
      <c r="BM230" s="65">
        <f t="shared" ca="1" si="161"/>
        <v>0</v>
      </c>
      <c r="BN230" s="65">
        <f t="shared" ca="1" si="161"/>
        <v>0</v>
      </c>
      <c r="BO230" s="65">
        <f t="shared" ca="1" si="161"/>
        <v>0</v>
      </c>
      <c r="BP230" s="65">
        <f t="shared" ca="1" si="161"/>
        <v>0</v>
      </c>
      <c r="BQ230" s="65">
        <f t="shared" ca="1" si="161"/>
        <v>0</v>
      </c>
      <c r="BR230" s="65">
        <f t="shared" ca="1" si="161"/>
        <v>0</v>
      </c>
      <c r="BS230" s="65">
        <f t="shared" ca="1" si="161"/>
        <v>0</v>
      </c>
      <c r="BT230" s="65">
        <f t="shared" ca="1" si="161"/>
        <v>0</v>
      </c>
      <c r="BU230" s="65">
        <f t="shared" ca="1" si="161"/>
        <v>0</v>
      </c>
      <c r="BV230" s="65">
        <f t="shared" ca="1" si="161"/>
        <v>0</v>
      </c>
      <c r="BW230" s="65">
        <f t="shared" ca="1" si="161"/>
        <v>0</v>
      </c>
      <c r="BX230" s="65">
        <f t="shared" ca="1" si="161"/>
        <v>0</v>
      </c>
      <c r="BY230" s="65">
        <f t="shared" ca="1" si="161"/>
        <v>0</v>
      </c>
      <c r="BZ230" s="65">
        <f t="shared" ca="1" si="161"/>
        <v>0</v>
      </c>
      <c r="CA230" s="65">
        <f t="shared" ca="1" si="161"/>
        <v>0</v>
      </c>
      <c r="CB230" s="65">
        <f t="shared" ca="1" si="161"/>
        <v>0</v>
      </c>
      <c r="CC230" s="65">
        <f t="shared" ca="1" si="161"/>
        <v>0</v>
      </c>
      <c r="CD230" s="65">
        <f t="shared" ca="1" si="161"/>
        <v>0</v>
      </c>
      <c r="CE230" s="65">
        <f t="shared" ca="1" si="161"/>
        <v>0</v>
      </c>
      <c r="CF230" s="65">
        <f t="shared" ca="1" si="161"/>
        <v>0</v>
      </c>
    </row>
    <row r="231" spans="2:84" s="53" customFormat="1" ht="12" x14ac:dyDescent="0.25">
      <c r="B231" s="50">
        <f>ROW()</f>
        <v>231</v>
      </c>
      <c r="O231" s="56"/>
      <c r="P231" s="57"/>
      <c r="Q231" s="58"/>
      <c r="U231" s="62"/>
      <c r="W231" s="61"/>
      <c r="X231" s="65">
        <f t="shared" ca="1" si="149"/>
        <v>0</v>
      </c>
      <c r="Y231" s="65">
        <f t="shared" ca="1" si="159"/>
        <v>0</v>
      </c>
      <c r="Z231" s="65">
        <f t="shared" ca="1" si="159"/>
        <v>0</v>
      </c>
      <c r="AA231" s="65">
        <f t="shared" ca="1" si="159"/>
        <v>0</v>
      </c>
      <c r="AB231" s="65">
        <f t="shared" ca="1" si="159"/>
        <v>0</v>
      </c>
      <c r="AC231" s="65">
        <f t="shared" ca="1" si="159"/>
        <v>0</v>
      </c>
      <c r="AD231" s="65">
        <f t="shared" ca="1" si="159"/>
        <v>0</v>
      </c>
      <c r="AE231" s="65">
        <f t="shared" ca="1" si="159"/>
        <v>0</v>
      </c>
      <c r="AF231" s="65">
        <f t="shared" ca="1" si="159"/>
        <v>0</v>
      </c>
      <c r="AG231" s="65">
        <f t="shared" ca="1" si="159"/>
        <v>0</v>
      </c>
      <c r="AH231" s="65">
        <f t="shared" ca="1" si="159"/>
        <v>0</v>
      </c>
      <c r="AI231" s="65">
        <f t="shared" ca="1" si="159"/>
        <v>0</v>
      </c>
      <c r="AJ231" s="65">
        <f t="shared" ca="1" si="161"/>
        <v>0</v>
      </c>
      <c r="AK231" s="65">
        <f t="shared" ca="1" si="161"/>
        <v>0</v>
      </c>
      <c r="AL231" s="65">
        <f t="shared" ca="1" si="161"/>
        <v>0</v>
      </c>
      <c r="AM231" s="65">
        <f t="shared" ref="AJ231:CF236" ca="1" si="162">SUMIFS(INDIRECT("Prcsses!"&amp;ADDRESS($B231,$X$2)&amp;":"&amp;ADDRESS($B231,$X$2-1+$P$8)),INDIRECT("Prcsses!"&amp;ADDRESS($B$8,$X$2)&amp;":"&amp;ADDRESS($B$8,$X$2-1+$P$8)),AM$8)</f>
        <v>0</v>
      </c>
      <c r="AN231" s="65">
        <f t="shared" ca="1" si="162"/>
        <v>0</v>
      </c>
      <c r="AO231" s="65">
        <f t="shared" ca="1" si="162"/>
        <v>0</v>
      </c>
      <c r="AP231" s="65">
        <f t="shared" ca="1" si="162"/>
        <v>0</v>
      </c>
      <c r="AQ231" s="65">
        <f t="shared" ca="1" si="162"/>
        <v>0</v>
      </c>
      <c r="AR231" s="65">
        <f t="shared" ca="1" si="162"/>
        <v>0</v>
      </c>
      <c r="AS231" s="65">
        <f t="shared" ca="1" si="162"/>
        <v>0</v>
      </c>
      <c r="AT231" s="65">
        <f t="shared" ca="1" si="162"/>
        <v>0</v>
      </c>
      <c r="AU231" s="65">
        <f t="shared" ca="1" si="162"/>
        <v>0</v>
      </c>
      <c r="AV231" s="65">
        <f t="shared" ca="1" si="162"/>
        <v>0</v>
      </c>
      <c r="AW231" s="65">
        <f t="shared" ca="1" si="162"/>
        <v>0</v>
      </c>
      <c r="AX231" s="65">
        <f t="shared" ca="1" si="162"/>
        <v>0</v>
      </c>
      <c r="AY231" s="65">
        <f t="shared" ca="1" si="162"/>
        <v>0</v>
      </c>
      <c r="AZ231" s="65">
        <f t="shared" ca="1" si="162"/>
        <v>0</v>
      </c>
      <c r="BA231" s="65">
        <f t="shared" ca="1" si="162"/>
        <v>0</v>
      </c>
      <c r="BB231" s="65">
        <f t="shared" ca="1" si="162"/>
        <v>0</v>
      </c>
      <c r="BC231" s="65">
        <f t="shared" ca="1" si="162"/>
        <v>0</v>
      </c>
      <c r="BD231" s="65">
        <f t="shared" ca="1" si="162"/>
        <v>0</v>
      </c>
      <c r="BE231" s="65">
        <f t="shared" ca="1" si="162"/>
        <v>0</v>
      </c>
      <c r="BF231" s="65">
        <f t="shared" ca="1" si="162"/>
        <v>0</v>
      </c>
      <c r="BG231" s="65">
        <f t="shared" ca="1" si="162"/>
        <v>0</v>
      </c>
      <c r="BH231" s="65">
        <f t="shared" ca="1" si="162"/>
        <v>0</v>
      </c>
      <c r="BI231" s="65">
        <f t="shared" ca="1" si="162"/>
        <v>0</v>
      </c>
      <c r="BJ231" s="65">
        <f t="shared" ca="1" si="162"/>
        <v>0</v>
      </c>
      <c r="BK231" s="65">
        <f t="shared" ca="1" si="162"/>
        <v>0</v>
      </c>
      <c r="BL231" s="65">
        <f t="shared" ca="1" si="162"/>
        <v>0</v>
      </c>
      <c r="BM231" s="65">
        <f t="shared" ca="1" si="162"/>
        <v>0</v>
      </c>
      <c r="BN231" s="65">
        <f t="shared" ca="1" si="162"/>
        <v>0</v>
      </c>
      <c r="BO231" s="65">
        <f t="shared" ca="1" si="162"/>
        <v>0</v>
      </c>
      <c r="BP231" s="65">
        <f t="shared" ca="1" si="162"/>
        <v>0</v>
      </c>
      <c r="BQ231" s="65">
        <f t="shared" ca="1" si="162"/>
        <v>0</v>
      </c>
      <c r="BR231" s="65">
        <f t="shared" ca="1" si="162"/>
        <v>0</v>
      </c>
      <c r="BS231" s="65">
        <f t="shared" ca="1" si="162"/>
        <v>0</v>
      </c>
      <c r="BT231" s="65">
        <f t="shared" ca="1" si="162"/>
        <v>0</v>
      </c>
      <c r="BU231" s="65">
        <f t="shared" ca="1" si="162"/>
        <v>0</v>
      </c>
      <c r="BV231" s="65">
        <f t="shared" ca="1" si="162"/>
        <v>0</v>
      </c>
      <c r="BW231" s="65">
        <f t="shared" ca="1" si="162"/>
        <v>0</v>
      </c>
      <c r="BX231" s="65">
        <f t="shared" ca="1" si="162"/>
        <v>0</v>
      </c>
      <c r="BY231" s="65">
        <f t="shared" ca="1" si="162"/>
        <v>0</v>
      </c>
      <c r="BZ231" s="65">
        <f t="shared" ca="1" si="162"/>
        <v>0</v>
      </c>
      <c r="CA231" s="65">
        <f t="shared" ca="1" si="162"/>
        <v>0</v>
      </c>
      <c r="CB231" s="65">
        <f t="shared" ca="1" si="162"/>
        <v>0</v>
      </c>
      <c r="CC231" s="65">
        <f t="shared" ca="1" si="162"/>
        <v>0</v>
      </c>
      <c r="CD231" s="65">
        <f t="shared" ca="1" si="162"/>
        <v>0</v>
      </c>
      <c r="CE231" s="65">
        <f t="shared" ca="1" si="162"/>
        <v>0</v>
      </c>
      <c r="CF231" s="65">
        <f t="shared" ca="1" si="162"/>
        <v>0</v>
      </c>
    </row>
    <row r="232" spans="2:84" s="53" customFormat="1" ht="12" x14ac:dyDescent="0.25">
      <c r="B232" s="50">
        <f>ROW()</f>
        <v>232</v>
      </c>
      <c r="O232" s="56"/>
      <c r="P232" s="57"/>
      <c r="Q232" s="58"/>
      <c r="U232" s="62"/>
      <c r="W232" s="61"/>
      <c r="X232" s="65">
        <f t="shared" ca="1" si="149"/>
        <v>0</v>
      </c>
      <c r="Y232" s="65">
        <f t="shared" ca="1" si="159"/>
        <v>0</v>
      </c>
      <c r="Z232" s="65">
        <f t="shared" ca="1" si="159"/>
        <v>0</v>
      </c>
      <c r="AA232" s="65">
        <f t="shared" ca="1" si="159"/>
        <v>0</v>
      </c>
      <c r="AB232" s="65">
        <f t="shared" ca="1" si="159"/>
        <v>0</v>
      </c>
      <c r="AC232" s="65">
        <f t="shared" ca="1" si="159"/>
        <v>0</v>
      </c>
      <c r="AD232" s="65">
        <f t="shared" ca="1" si="159"/>
        <v>0</v>
      </c>
      <c r="AE232" s="65">
        <f t="shared" ca="1" si="159"/>
        <v>0</v>
      </c>
      <c r="AF232" s="65">
        <f t="shared" ca="1" si="159"/>
        <v>0</v>
      </c>
      <c r="AG232" s="65">
        <f t="shared" ca="1" si="159"/>
        <v>0</v>
      </c>
      <c r="AH232" s="65">
        <f t="shared" ca="1" si="159"/>
        <v>0</v>
      </c>
      <c r="AI232" s="65">
        <f t="shared" ca="1" si="159"/>
        <v>0</v>
      </c>
      <c r="AJ232" s="65">
        <f t="shared" ca="1" si="162"/>
        <v>0</v>
      </c>
      <c r="AK232" s="65">
        <f t="shared" ca="1" si="162"/>
        <v>0</v>
      </c>
      <c r="AL232" s="65">
        <f t="shared" ca="1" si="162"/>
        <v>0</v>
      </c>
      <c r="AM232" s="65">
        <f t="shared" ca="1" si="162"/>
        <v>0</v>
      </c>
      <c r="AN232" s="65">
        <f t="shared" ca="1" si="162"/>
        <v>0</v>
      </c>
      <c r="AO232" s="65">
        <f t="shared" ca="1" si="162"/>
        <v>0</v>
      </c>
      <c r="AP232" s="65">
        <f t="shared" ca="1" si="162"/>
        <v>0</v>
      </c>
      <c r="AQ232" s="65">
        <f t="shared" ca="1" si="162"/>
        <v>0</v>
      </c>
      <c r="AR232" s="65">
        <f t="shared" ca="1" si="162"/>
        <v>0</v>
      </c>
      <c r="AS232" s="65">
        <f t="shared" ca="1" si="162"/>
        <v>0</v>
      </c>
      <c r="AT232" s="65">
        <f t="shared" ca="1" si="162"/>
        <v>0</v>
      </c>
      <c r="AU232" s="65">
        <f t="shared" ca="1" si="162"/>
        <v>0</v>
      </c>
      <c r="AV232" s="65">
        <f t="shared" ca="1" si="162"/>
        <v>0</v>
      </c>
      <c r="AW232" s="65">
        <f t="shared" ca="1" si="162"/>
        <v>0</v>
      </c>
      <c r="AX232" s="65">
        <f t="shared" ca="1" si="162"/>
        <v>0</v>
      </c>
      <c r="AY232" s="65">
        <f t="shared" ca="1" si="162"/>
        <v>0</v>
      </c>
      <c r="AZ232" s="65">
        <f t="shared" ca="1" si="162"/>
        <v>0</v>
      </c>
      <c r="BA232" s="65">
        <f t="shared" ca="1" si="162"/>
        <v>0</v>
      </c>
      <c r="BB232" s="65">
        <f t="shared" ca="1" si="162"/>
        <v>0</v>
      </c>
      <c r="BC232" s="65">
        <f t="shared" ca="1" si="162"/>
        <v>0</v>
      </c>
      <c r="BD232" s="65">
        <f t="shared" ca="1" si="162"/>
        <v>0</v>
      </c>
      <c r="BE232" s="65">
        <f t="shared" ca="1" si="162"/>
        <v>0</v>
      </c>
      <c r="BF232" s="65">
        <f t="shared" ca="1" si="162"/>
        <v>0</v>
      </c>
      <c r="BG232" s="65">
        <f t="shared" ca="1" si="162"/>
        <v>0</v>
      </c>
      <c r="BH232" s="65">
        <f t="shared" ca="1" si="162"/>
        <v>0</v>
      </c>
      <c r="BI232" s="65">
        <f t="shared" ca="1" si="162"/>
        <v>0</v>
      </c>
      <c r="BJ232" s="65">
        <f t="shared" ca="1" si="162"/>
        <v>0</v>
      </c>
      <c r="BK232" s="65">
        <f t="shared" ca="1" si="162"/>
        <v>0</v>
      </c>
      <c r="BL232" s="65">
        <f t="shared" ca="1" si="162"/>
        <v>0</v>
      </c>
      <c r="BM232" s="65">
        <f t="shared" ca="1" si="162"/>
        <v>0</v>
      </c>
      <c r="BN232" s="65">
        <f t="shared" ca="1" si="162"/>
        <v>0</v>
      </c>
      <c r="BO232" s="65">
        <f t="shared" ca="1" si="162"/>
        <v>0</v>
      </c>
      <c r="BP232" s="65">
        <f t="shared" ca="1" si="162"/>
        <v>0</v>
      </c>
      <c r="BQ232" s="65">
        <f t="shared" ca="1" si="162"/>
        <v>0</v>
      </c>
      <c r="BR232" s="65">
        <f t="shared" ca="1" si="162"/>
        <v>0</v>
      </c>
      <c r="BS232" s="65">
        <f t="shared" ca="1" si="162"/>
        <v>0</v>
      </c>
      <c r="BT232" s="65">
        <f t="shared" ca="1" si="162"/>
        <v>0</v>
      </c>
      <c r="BU232" s="65">
        <f t="shared" ca="1" si="162"/>
        <v>0</v>
      </c>
      <c r="BV232" s="65">
        <f t="shared" ca="1" si="162"/>
        <v>0</v>
      </c>
      <c r="BW232" s="65">
        <f t="shared" ca="1" si="162"/>
        <v>0</v>
      </c>
      <c r="BX232" s="65">
        <f t="shared" ca="1" si="162"/>
        <v>0</v>
      </c>
      <c r="BY232" s="65">
        <f t="shared" ca="1" si="162"/>
        <v>0</v>
      </c>
      <c r="BZ232" s="65">
        <f t="shared" ca="1" si="162"/>
        <v>0</v>
      </c>
      <c r="CA232" s="65">
        <f t="shared" ca="1" si="162"/>
        <v>0</v>
      </c>
      <c r="CB232" s="65">
        <f t="shared" ca="1" si="162"/>
        <v>0</v>
      </c>
      <c r="CC232" s="65">
        <f t="shared" ca="1" si="162"/>
        <v>0</v>
      </c>
      <c r="CD232" s="65">
        <f t="shared" ca="1" si="162"/>
        <v>0</v>
      </c>
      <c r="CE232" s="65">
        <f t="shared" ca="1" si="162"/>
        <v>0</v>
      </c>
      <c r="CF232" s="65">
        <f t="shared" ca="1" si="162"/>
        <v>0</v>
      </c>
    </row>
    <row r="233" spans="2:84" s="53" customFormat="1" ht="12" x14ac:dyDescent="0.25">
      <c r="B233" s="50">
        <f>ROW()</f>
        <v>233</v>
      </c>
      <c r="O233" s="56"/>
      <c r="P233" s="57"/>
      <c r="Q233" s="58"/>
      <c r="U233" s="62"/>
      <c r="W233" s="61"/>
      <c r="X233" s="65">
        <f t="shared" ca="1" si="149"/>
        <v>0</v>
      </c>
      <c r="Y233" s="65">
        <f t="shared" ca="1" si="159"/>
        <v>0</v>
      </c>
      <c r="Z233" s="65">
        <f t="shared" ca="1" si="159"/>
        <v>0</v>
      </c>
      <c r="AA233" s="65">
        <f t="shared" ca="1" si="159"/>
        <v>0</v>
      </c>
      <c r="AB233" s="65">
        <f t="shared" ca="1" si="159"/>
        <v>0</v>
      </c>
      <c r="AC233" s="65">
        <f t="shared" ca="1" si="159"/>
        <v>0</v>
      </c>
      <c r="AD233" s="65">
        <f t="shared" ca="1" si="159"/>
        <v>0</v>
      </c>
      <c r="AE233" s="65">
        <f t="shared" ca="1" si="159"/>
        <v>0</v>
      </c>
      <c r="AF233" s="65">
        <f t="shared" ca="1" si="159"/>
        <v>0</v>
      </c>
      <c r="AG233" s="65">
        <f t="shared" ca="1" si="159"/>
        <v>0</v>
      </c>
      <c r="AH233" s="65">
        <f t="shared" ca="1" si="159"/>
        <v>0</v>
      </c>
      <c r="AI233" s="65">
        <f t="shared" ca="1" si="159"/>
        <v>0</v>
      </c>
      <c r="AJ233" s="65">
        <f t="shared" ca="1" si="162"/>
        <v>0</v>
      </c>
      <c r="AK233" s="65">
        <f t="shared" ca="1" si="162"/>
        <v>0</v>
      </c>
      <c r="AL233" s="65">
        <f t="shared" ca="1" si="162"/>
        <v>0</v>
      </c>
      <c r="AM233" s="65">
        <f t="shared" ca="1" si="162"/>
        <v>0</v>
      </c>
      <c r="AN233" s="65">
        <f t="shared" ca="1" si="162"/>
        <v>0</v>
      </c>
      <c r="AO233" s="65">
        <f t="shared" ca="1" si="162"/>
        <v>0</v>
      </c>
      <c r="AP233" s="65">
        <f t="shared" ca="1" si="162"/>
        <v>0</v>
      </c>
      <c r="AQ233" s="65">
        <f t="shared" ca="1" si="162"/>
        <v>0</v>
      </c>
      <c r="AR233" s="65">
        <f t="shared" ca="1" si="162"/>
        <v>0</v>
      </c>
      <c r="AS233" s="65">
        <f t="shared" ca="1" si="162"/>
        <v>0</v>
      </c>
      <c r="AT233" s="65">
        <f t="shared" ca="1" si="162"/>
        <v>0</v>
      </c>
      <c r="AU233" s="65">
        <f t="shared" ca="1" si="162"/>
        <v>0</v>
      </c>
      <c r="AV233" s="65">
        <f t="shared" ca="1" si="162"/>
        <v>0</v>
      </c>
      <c r="AW233" s="65">
        <f t="shared" ca="1" si="162"/>
        <v>0</v>
      </c>
      <c r="AX233" s="65">
        <f t="shared" ca="1" si="162"/>
        <v>0</v>
      </c>
      <c r="AY233" s="65">
        <f t="shared" ca="1" si="162"/>
        <v>0</v>
      </c>
      <c r="AZ233" s="65">
        <f t="shared" ca="1" si="162"/>
        <v>0</v>
      </c>
      <c r="BA233" s="65">
        <f t="shared" ca="1" si="162"/>
        <v>0</v>
      </c>
      <c r="BB233" s="65">
        <f t="shared" ca="1" si="162"/>
        <v>0</v>
      </c>
      <c r="BC233" s="65">
        <f t="shared" ca="1" si="162"/>
        <v>0</v>
      </c>
      <c r="BD233" s="65">
        <f t="shared" ca="1" si="162"/>
        <v>0</v>
      </c>
      <c r="BE233" s="65">
        <f t="shared" ca="1" si="162"/>
        <v>0</v>
      </c>
      <c r="BF233" s="65">
        <f t="shared" ca="1" si="162"/>
        <v>0</v>
      </c>
      <c r="BG233" s="65">
        <f t="shared" ca="1" si="162"/>
        <v>0</v>
      </c>
      <c r="BH233" s="65">
        <f t="shared" ca="1" si="162"/>
        <v>0</v>
      </c>
      <c r="BI233" s="65">
        <f t="shared" ca="1" si="162"/>
        <v>0</v>
      </c>
      <c r="BJ233" s="65">
        <f t="shared" ca="1" si="162"/>
        <v>0</v>
      </c>
      <c r="BK233" s="65">
        <f t="shared" ca="1" si="162"/>
        <v>0</v>
      </c>
      <c r="BL233" s="65">
        <f t="shared" ca="1" si="162"/>
        <v>0</v>
      </c>
      <c r="BM233" s="65">
        <f t="shared" ca="1" si="162"/>
        <v>0</v>
      </c>
      <c r="BN233" s="65">
        <f t="shared" ca="1" si="162"/>
        <v>0</v>
      </c>
      <c r="BO233" s="65">
        <f t="shared" ca="1" si="162"/>
        <v>0</v>
      </c>
      <c r="BP233" s="65">
        <f t="shared" ca="1" si="162"/>
        <v>0</v>
      </c>
      <c r="BQ233" s="65">
        <f t="shared" ca="1" si="162"/>
        <v>0</v>
      </c>
      <c r="BR233" s="65">
        <f t="shared" ca="1" si="162"/>
        <v>0</v>
      </c>
      <c r="BS233" s="65">
        <f t="shared" ca="1" si="162"/>
        <v>0</v>
      </c>
      <c r="BT233" s="65">
        <f t="shared" ca="1" si="162"/>
        <v>0</v>
      </c>
      <c r="BU233" s="65">
        <f t="shared" ca="1" si="162"/>
        <v>0</v>
      </c>
      <c r="BV233" s="65">
        <f t="shared" ca="1" si="162"/>
        <v>0</v>
      </c>
      <c r="BW233" s="65">
        <f t="shared" ca="1" si="162"/>
        <v>0</v>
      </c>
      <c r="BX233" s="65">
        <f t="shared" ca="1" si="162"/>
        <v>0</v>
      </c>
      <c r="BY233" s="65">
        <f t="shared" ca="1" si="162"/>
        <v>0</v>
      </c>
      <c r="BZ233" s="65">
        <f t="shared" ca="1" si="162"/>
        <v>0</v>
      </c>
      <c r="CA233" s="65">
        <f t="shared" ca="1" si="162"/>
        <v>0</v>
      </c>
      <c r="CB233" s="65">
        <f t="shared" ca="1" si="162"/>
        <v>0</v>
      </c>
      <c r="CC233" s="65">
        <f t="shared" ca="1" si="162"/>
        <v>0</v>
      </c>
      <c r="CD233" s="65">
        <f t="shared" ca="1" si="162"/>
        <v>0</v>
      </c>
      <c r="CE233" s="65">
        <f t="shared" ca="1" si="162"/>
        <v>0</v>
      </c>
      <c r="CF233" s="65">
        <f t="shared" ca="1" si="162"/>
        <v>0</v>
      </c>
    </row>
    <row r="234" spans="2:84" s="53" customFormat="1" ht="12" x14ac:dyDescent="0.25">
      <c r="B234" s="50">
        <f>ROW()</f>
        <v>234</v>
      </c>
      <c r="O234" s="56"/>
      <c r="P234" s="57"/>
      <c r="Q234" s="58"/>
      <c r="U234" s="62"/>
      <c r="W234" s="61"/>
      <c r="X234" s="65">
        <f t="shared" ca="1" si="149"/>
        <v>0</v>
      </c>
      <c r="Y234" s="65">
        <f t="shared" ca="1" si="159"/>
        <v>0</v>
      </c>
      <c r="Z234" s="65">
        <f t="shared" ca="1" si="159"/>
        <v>0</v>
      </c>
      <c r="AA234" s="65">
        <f t="shared" ca="1" si="159"/>
        <v>0</v>
      </c>
      <c r="AB234" s="65">
        <f t="shared" ca="1" si="159"/>
        <v>0</v>
      </c>
      <c r="AC234" s="65">
        <f t="shared" ca="1" si="159"/>
        <v>0</v>
      </c>
      <c r="AD234" s="65">
        <f t="shared" ca="1" si="159"/>
        <v>0</v>
      </c>
      <c r="AE234" s="65">
        <f t="shared" ca="1" si="159"/>
        <v>0</v>
      </c>
      <c r="AF234" s="65">
        <f t="shared" ca="1" si="159"/>
        <v>0</v>
      </c>
      <c r="AG234" s="65">
        <f t="shared" ca="1" si="159"/>
        <v>0</v>
      </c>
      <c r="AH234" s="65">
        <f t="shared" ca="1" si="159"/>
        <v>0</v>
      </c>
      <c r="AI234" s="65">
        <f t="shared" ca="1" si="159"/>
        <v>0</v>
      </c>
      <c r="AJ234" s="65">
        <f t="shared" ca="1" si="162"/>
        <v>0</v>
      </c>
      <c r="AK234" s="65">
        <f t="shared" ca="1" si="162"/>
        <v>0</v>
      </c>
      <c r="AL234" s="65">
        <f t="shared" ca="1" si="162"/>
        <v>0</v>
      </c>
      <c r="AM234" s="65">
        <f t="shared" ca="1" si="162"/>
        <v>0</v>
      </c>
      <c r="AN234" s="65">
        <f t="shared" ca="1" si="162"/>
        <v>0</v>
      </c>
      <c r="AO234" s="65">
        <f t="shared" ca="1" si="162"/>
        <v>0</v>
      </c>
      <c r="AP234" s="65">
        <f t="shared" ca="1" si="162"/>
        <v>0</v>
      </c>
      <c r="AQ234" s="65">
        <f t="shared" ca="1" si="162"/>
        <v>0</v>
      </c>
      <c r="AR234" s="65">
        <f t="shared" ca="1" si="162"/>
        <v>0</v>
      </c>
      <c r="AS234" s="65">
        <f t="shared" ca="1" si="162"/>
        <v>0</v>
      </c>
      <c r="AT234" s="65">
        <f t="shared" ca="1" si="162"/>
        <v>0</v>
      </c>
      <c r="AU234" s="65">
        <f t="shared" ca="1" si="162"/>
        <v>0</v>
      </c>
      <c r="AV234" s="65">
        <f t="shared" ca="1" si="162"/>
        <v>0</v>
      </c>
      <c r="AW234" s="65">
        <f t="shared" ca="1" si="162"/>
        <v>0</v>
      </c>
      <c r="AX234" s="65">
        <f t="shared" ca="1" si="162"/>
        <v>0</v>
      </c>
      <c r="AY234" s="65">
        <f t="shared" ca="1" si="162"/>
        <v>0</v>
      </c>
      <c r="AZ234" s="65">
        <f t="shared" ca="1" si="162"/>
        <v>0</v>
      </c>
      <c r="BA234" s="65">
        <f t="shared" ca="1" si="162"/>
        <v>0</v>
      </c>
      <c r="BB234" s="65">
        <f t="shared" ca="1" si="162"/>
        <v>0</v>
      </c>
      <c r="BC234" s="65">
        <f t="shared" ca="1" si="162"/>
        <v>0</v>
      </c>
      <c r="BD234" s="65">
        <f t="shared" ca="1" si="162"/>
        <v>0</v>
      </c>
      <c r="BE234" s="65">
        <f t="shared" ca="1" si="162"/>
        <v>0</v>
      </c>
      <c r="BF234" s="65">
        <f t="shared" ca="1" si="162"/>
        <v>0</v>
      </c>
      <c r="BG234" s="65">
        <f t="shared" ca="1" si="162"/>
        <v>0</v>
      </c>
      <c r="BH234" s="65">
        <f t="shared" ca="1" si="162"/>
        <v>0</v>
      </c>
      <c r="BI234" s="65">
        <f t="shared" ca="1" si="162"/>
        <v>0</v>
      </c>
      <c r="BJ234" s="65">
        <f t="shared" ca="1" si="162"/>
        <v>0</v>
      </c>
      <c r="BK234" s="65">
        <f t="shared" ca="1" si="162"/>
        <v>0</v>
      </c>
      <c r="BL234" s="65">
        <f t="shared" ca="1" si="162"/>
        <v>0</v>
      </c>
      <c r="BM234" s="65">
        <f t="shared" ca="1" si="162"/>
        <v>0</v>
      </c>
      <c r="BN234" s="65">
        <f t="shared" ca="1" si="162"/>
        <v>0</v>
      </c>
      <c r="BO234" s="65">
        <f t="shared" ca="1" si="162"/>
        <v>0</v>
      </c>
      <c r="BP234" s="65">
        <f t="shared" ca="1" si="162"/>
        <v>0</v>
      </c>
      <c r="BQ234" s="65">
        <f t="shared" ca="1" si="162"/>
        <v>0</v>
      </c>
      <c r="BR234" s="65">
        <f t="shared" ca="1" si="162"/>
        <v>0</v>
      </c>
      <c r="BS234" s="65">
        <f t="shared" ca="1" si="162"/>
        <v>0</v>
      </c>
      <c r="BT234" s="65">
        <f t="shared" ca="1" si="162"/>
        <v>0</v>
      </c>
      <c r="BU234" s="65">
        <f t="shared" ca="1" si="162"/>
        <v>0</v>
      </c>
      <c r="BV234" s="65">
        <f t="shared" ca="1" si="162"/>
        <v>0</v>
      </c>
      <c r="BW234" s="65">
        <f t="shared" ca="1" si="162"/>
        <v>0</v>
      </c>
      <c r="BX234" s="65">
        <f t="shared" ca="1" si="162"/>
        <v>0</v>
      </c>
      <c r="BY234" s="65">
        <f t="shared" ca="1" si="162"/>
        <v>0</v>
      </c>
      <c r="BZ234" s="65">
        <f t="shared" ca="1" si="162"/>
        <v>0</v>
      </c>
      <c r="CA234" s="65">
        <f t="shared" ca="1" si="162"/>
        <v>0</v>
      </c>
      <c r="CB234" s="65">
        <f t="shared" ca="1" si="162"/>
        <v>0</v>
      </c>
      <c r="CC234" s="65">
        <f t="shared" ca="1" si="162"/>
        <v>0</v>
      </c>
      <c r="CD234" s="65">
        <f t="shared" ca="1" si="162"/>
        <v>0</v>
      </c>
      <c r="CE234" s="65">
        <f t="shared" ca="1" si="162"/>
        <v>0</v>
      </c>
      <c r="CF234" s="65">
        <f t="shared" ca="1" si="162"/>
        <v>0</v>
      </c>
    </row>
    <row r="235" spans="2:84" s="53" customFormat="1" ht="12" x14ac:dyDescent="0.25">
      <c r="B235" s="50">
        <f>ROW()</f>
        <v>235</v>
      </c>
      <c r="O235" s="56"/>
      <c r="P235" s="57"/>
      <c r="Q235" s="58"/>
      <c r="U235" s="62"/>
      <c r="W235" s="61"/>
      <c r="X235" s="65">
        <f t="shared" ca="1" si="149"/>
        <v>0</v>
      </c>
      <c r="Y235" s="65">
        <f t="shared" ca="1" si="159"/>
        <v>0</v>
      </c>
      <c r="Z235" s="65">
        <f t="shared" ca="1" si="159"/>
        <v>0</v>
      </c>
      <c r="AA235" s="65">
        <f t="shared" ca="1" si="159"/>
        <v>0</v>
      </c>
      <c r="AB235" s="65">
        <f t="shared" ca="1" si="159"/>
        <v>0</v>
      </c>
      <c r="AC235" s="65">
        <f t="shared" ca="1" si="159"/>
        <v>0</v>
      </c>
      <c r="AD235" s="65">
        <f t="shared" ca="1" si="159"/>
        <v>0</v>
      </c>
      <c r="AE235" s="65">
        <f t="shared" ca="1" si="159"/>
        <v>0</v>
      </c>
      <c r="AF235" s="65">
        <f t="shared" ca="1" si="159"/>
        <v>0</v>
      </c>
      <c r="AG235" s="65">
        <f t="shared" ca="1" si="159"/>
        <v>0</v>
      </c>
      <c r="AH235" s="65">
        <f t="shared" ca="1" si="159"/>
        <v>0</v>
      </c>
      <c r="AI235" s="65">
        <f t="shared" ca="1" si="159"/>
        <v>0</v>
      </c>
      <c r="AJ235" s="65">
        <f t="shared" ca="1" si="162"/>
        <v>0</v>
      </c>
      <c r="AK235" s="65">
        <f t="shared" ca="1" si="162"/>
        <v>0</v>
      </c>
      <c r="AL235" s="65">
        <f t="shared" ca="1" si="162"/>
        <v>0</v>
      </c>
      <c r="AM235" s="65">
        <f t="shared" ca="1" si="162"/>
        <v>0</v>
      </c>
      <c r="AN235" s="65">
        <f t="shared" ca="1" si="162"/>
        <v>0</v>
      </c>
      <c r="AO235" s="65">
        <f t="shared" ca="1" si="162"/>
        <v>0</v>
      </c>
      <c r="AP235" s="65">
        <f t="shared" ca="1" si="162"/>
        <v>0</v>
      </c>
      <c r="AQ235" s="65">
        <f t="shared" ca="1" si="162"/>
        <v>0</v>
      </c>
      <c r="AR235" s="65">
        <f t="shared" ca="1" si="162"/>
        <v>0</v>
      </c>
      <c r="AS235" s="65">
        <f t="shared" ca="1" si="162"/>
        <v>0</v>
      </c>
      <c r="AT235" s="65">
        <f t="shared" ca="1" si="162"/>
        <v>0</v>
      </c>
      <c r="AU235" s="65">
        <f t="shared" ca="1" si="162"/>
        <v>0</v>
      </c>
      <c r="AV235" s="65">
        <f t="shared" ca="1" si="162"/>
        <v>0</v>
      </c>
      <c r="AW235" s="65">
        <f t="shared" ca="1" si="162"/>
        <v>0</v>
      </c>
      <c r="AX235" s="65">
        <f t="shared" ca="1" si="162"/>
        <v>0</v>
      </c>
      <c r="AY235" s="65">
        <f t="shared" ca="1" si="162"/>
        <v>0</v>
      </c>
      <c r="AZ235" s="65">
        <f t="shared" ca="1" si="162"/>
        <v>0</v>
      </c>
      <c r="BA235" s="65">
        <f t="shared" ca="1" si="162"/>
        <v>0</v>
      </c>
      <c r="BB235" s="65">
        <f t="shared" ca="1" si="162"/>
        <v>0</v>
      </c>
      <c r="BC235" s="65">
        <f t="shared" ca="1" si="162"/>
        <v>0</v>
      </c>
      <c r="BD235" s="65">
        <f t="shared" ca="1" si="162"/>
        <v>0</v>
      </c>
      <c r="BE235" s="65">
        <f t="shared" ca="1" si="162"/>
        <v>0</v>
      </c>
      <c r="BF235" s="65">
        <f t="shared" ca="1" si="162"/>
        <v>0</v>
      </c>
      <c r="BG235" s="65">
        <f t="shared" ca="1" si="162"/>
        <v>0</v>
      </c>
      <c r="BH235" s="65">
        <f t="shared" ca="1" si="162"/>
        <v>0</v>
      </c>
      <c r="BI235" s="65">
        <f t="shared" ca="1" si="162"/>
        <v>0</v>
      </c>
      <c r="BJ235" s="65">
        <f t="shared" ca="1" si="162"/>
        <v>0</v>
      </c>
      <c r="BK235" s="65">
        <f t="shared" ca="1" si="162"/>
        <v>0</v>
      </c>
      <c r="BL235" s="65">
        <f t="shared" ca="1" si="162"/>
        <v>0</v>
      </c>
      <c r="BM235" s="65">
        <f t="shared" ca="1" si="162"/>
        <v>0</v>
      </c>
      <c r="BN235" s="65">
        <f t="shared" ca="1" si="162"/>
        <v>0</v>
      </c>
      <c r="BO235" s="65">
        <f t="shared" ca="1" si="162"/>
        <v>0</v>
      </c>
      <c r="BP235" s="65">
        <f t="shared" ca="1" si="162"/>
        <v>0</v>
      </c>
      <c r="BQ235" s="65">
        <f t="shared" ca="1" si="162"/>
        <v>0</v>
      </c>
      <c r="BR235" s="65">
        <f t="shared" ca="1" si="162"/>
        <v>0</v>
      </c>
      <c r="BS235" s="65">
        <f t="shared" ca="1" si="162"/>
        <v>0</v>
      </c>
      <c r="BT235" s="65">
        <f t="shared" ca="1" si="162"/>
        <v>0</v>
      </c>
      <c r="BU235" s="65">
        <f t="shared" ca="1" si="162"/>
        <v>0</v>
      </c>
      <c r="BV235" s="65">
        <f t="shared" ca="1" si="162"/>
        <v>0</v>
      </c>
      <c r="BW235" s="65">
        <f t="shared" ca="1" si="162"/>
        <v>0</v>
      </c>
      <c r="BX235" s="65">
        <f t="shared" ca="1" si="162"/>
        <v>0</v>
      </c>
      <c r="BY235" s="65">
        <f t="shared" ca="1" si="162"/>
        <v>0</v>
      </c>
      <c r="BZ235" s="65">
        <f t="shared" ca="1" si="162"/>
        <v>0</v>
      </c>
      <c r="CA235" s="65">
        <f t="shared" ca="1" si="162"/>
        <v>0</v>
      </c>
      <c r="CB235" s="65">
        <f t="shared" ca="1" si="162"/>
        <v>0</v>
      </c>
      <c r="CC235" s="65">
        <f t="shared" ca="1" si="162"/>
        <v>0</v>
      </c>
      <c r="CD235" s="65">
        <f t="shared" ca="1" si="162"/>
        <v>0</v>
      </c>
      <c r="CE235" s="65">
        <f t="shared" ca="1" si="162"/>
        <v>0</v>
      </c>
      <c r="CF235" s="65">
        <f t="shared" ca="1" si="162"/>
        <v>0</v>
      </c>
    </row>
    <row r="236" spans="2:84" s="53" customFormat="1" ht="12" x14ac:dyDescent="0.25">
      <c r="B236" s="50">
        <f>ROW()</f>
        <v>236</v>
      </c>
      <c r="O236" s="56"/>
      <c r="P236" s="57"/>
      <c r="Q236" s="58"/>
      <c r="U236" s="62"/>
      <c r="W236" s="61"/>
      <c r="X236" s="65">
        <f t="shared" ca="1" si="149"/>
        <v>0</v>
      </c>
      <c r="Y236" s="65">
        <f t="shared" ca="1" si="159"/>
        <v>0</v>
      </c>
      <c r="Z236" s="65">
        <f t="shared" ca="1" si="159"/>
        <v>0</v>
      </c>
      <c r="AA236" s="65">
        <f t="shared" ca="1" si="159"/>
        <v>0</v>
      </c>
      <c r="AB236" s="65">
        <f t="shared" ca="1" si="159"/>
        <v>0</v>
      </c>
      <c r="AC236" s="65">
        <f t="shared" ca="1" si="159"/>
        <v>0</v>
      </c>
      <c r="AD236" s="65">
        <f t="shared" ca="1" si="159"/>
        <v>0</v>
      </c>
      <c r="AE236" s="65">
        <f t="shared" ca="1" si="159"/>
        <v>0</v>
      </c>
      <c r="AF236" s="65">
        <f t="shared" ca="1" si="159"/>
        <v>0</v>
      </c>
      <c r="AG236" s="65">
        <f t="shared" ca="1" si="159"/>
        <v>0</v>
      </c>
      <c r="AH236" s="65">
        <f t="shared" ca="1" si="159"/>
        <v>0</v>
      </c>
      <c r="AI236" s="65">
        <f t="shared" ca="1" si="159"/>
        <v>0</v>
      </c>
      <c r="AJ236" s="65">
        <f t="shared" ca="1" si="162"/>
        <v>0</v>
      </c>
      <c r="AK236" s="65">
        <f t="shared" ca="1" si="162"/>
        <v>0</v>
      </c>
      <c r="AL236" s="65">
        <f t="shared" ca="1" si="162"/>
        <v>0</v>
      </c>
      <c r="AM236" s="65">
        <f t="shared" ca="1" si="162"/>
        <v>0</v>
      </c>
      <c r="AN236" s="65">
        <f t="shared" ca="1" si="162"/>
        <v>0</v>
      </c>
      <c r="AO236" s="65">
        <f t="shared" ca="1" si="162"/>
        <v>0</v>
      </c>
      <c r="AP236" s="65">
        <f t="shared" ca="1" si="162"/>
        <v>0</v>
      </c>
      <c r="AQ236" s="65">
        <f t="shared" ca="1" si="162"/>
        <v>0</v>
      </c>
      <c r="AR236" s="65">
        <f t="shared" ca="1" si="162"/>
        <v>0</v>
      </c>
      <c r="AS236" s="65">
        <f t="shared" ca="1" si="162"/>
        <v>0</v>
      </c>
      <c r="AT236" s="65">
        <f t="shared" ca="1" si="162"/>
        <v>0</v>
      </c>
      <c r="AU236" s="65">
        <f t="shared" ca="1" si="162"/>
        <v>0</v>
      </c>
      <c r="AV236" s="65">
        <f t="shared" ca="1" si="162"/>
        <v>0</v>
      </c>
      <c r="AW236" s="65">
        <f t="shared" ref="AJ236:CF241" ca="1" si="163">SUMIFS(INDIRECT("Prcsses!"&amp;ADDRESS($B236,$X$2)&amp;":"&amp;ADDRESS($B236,$X$2-1+$P$8)),INDIRECT("Prcsses!"&amp;ADDRESS($B$8,$X$2)&amp;":"&amp;ADDRESS($B$8,$X$2-1+$P$8)),AW$8)</f>
        <v>0</v>
      </c>
      <c r="AX236" s="65">
        <f t="shared" ca="1" si="163"/>
        <v>0</v>
      </c>
      <c r="AY236" s="65">
        <f t="shared" ca="1" si="163"/>
        <v>0</v>
      </c>
      <c r="AZ236" s="65">
        <f t="shared" ca="1" si="163"/>
        <v>0</v>
      </c>
      <c r="BA236" s="65">
        <f t="shared" ca="1" si="163"/>
        <v>0</v>
      </c>
      <c r="BB236" s="65">
        <f t="shared" ca="1" si="163"/>
        <v>0</v>
      </c>
      <c r="BC236" s="65">
        <f t="shared" ca="1" si="163"/>
        <v>0</v>
      </c>
      <c r="BD236" s="65">
        <f t="shared" ca="1" si="163"/>
        <v>0</v>
      </c>
      <c r="BE236" s="65">
        <f t="shared" ca="1" si="163"/>
        <v>0</v>
      </c>
      <c r="BF236" s="65">
        <f t="shared" ca="1" si="163"/>
        <v>0</v>
      </c>
      <c r="BG236" s="65">
        <f t="shared" ca="1" si="163"/>
        <v>0</v>
      </c>
      <c r="BH236" s="65">
        <f t="shared" ca="1" si="163"/>
        <v>0</v>
      </c>
      <c r="BI236" s="65">
        <f t="shared" ca="1" si="163"/>
        <v>0</v>
      </c>
      <c r="BJ236" s="65">
        <f t="shared" ca="1" si="163"/>
        <v>0</v>
      </c>
      <c r="BK236" s="65">
        <f t="shared" ca="1" si="163"/>
        <v>0</v>
      </c>
      <c r="BL236" s="65">
        <f t="shared" ca="1" si="163"/>
        <v>0</v>
      </c>
      <c r="BM236" s="65">
        <f t="shared" ca="1" si="163"/>
        <v>0</v>
      </c>
      <c r="BN236" s="65">
        <f t="shared" ca="1" si="163"/>
        <v>0</v>
      </c>
      <c r="BO236" s="65">
        <f t="shared" ca="1" si="163"/>
        <v>0</v>
      </c>
      <c r="BP236" s="65">
        <f t="shared" ca="1" si="163"/>
        <v>0</v>
      </c>
      <c r="BQ236" s="65">
        <f t="shared" ca="1" si="163"/>
        <v>0</v>
      </c>
      <c r="BR236" s="65">
        <f t="shared" ca="1" si="163"/>
        <v>0</v>
      </c>
      <c r="BS236" s="65">
        <f t="shared" ca="1" si="163"/>
        <v>0</v>
      </c>
      <c r="BT236" s="65">
        <f t="shared" ca="1" si="163"/>
        <v>0</v>
      </c>
      <c r="BU236" s="65">
        <f t="shared" ca="1" si="163"/>
        <v>0</v>
      </c>
      <c r="BV236" s="65">
        <f t="shared" ca="1" si="163"/>
        <v>0</v>
      </c>
      <c r="BW236" s="65">
        <f t="shared" ca="1" si="163"/>
        <v>0</v>
      </c>
      <c r="BX236" s="65">
        <f t="shared" ca="1" si="163"/>
        <v>0</v>
      </c>
      <c r="BY236" s="65">
        <f t="shared" ca="1" si="163"/>
        <v>0</v>
      </c>
      <c r="BZ236" s="65">
        <f t="shared" ca="1" si="163"/>
        <v>0</v>
      </c>
      <c r="CA236" s="65">
        <f t="shared" ca="1" si="163"/>
        <v>0</v>
      </c>
      <c r="CB236" s="65">
        <f t="shared" ca="1" si="163"/>
        <v>0</v>
      </c>
      <c r="CC236" s="65">
        <f t="shared" ca="1" si="163"/>
        <v>0</v>
      </c>
      <c r="CD236" s="65">
        <f t="shared" ca="1" si="163"/>
        <v>0</v>
      </c>
      <c r="CE236" s="65">
        <f t="shared" ca="1" si="163"/>
        <v>0</v>
      </c>
      <c r="CF236" s="65">
        <f t="shared" ca="1" si="163"/>
        <v>0</v>
      </c>
    </row>
    <row r="237" spans="2:84" s="53" customFormat="1" ht="12" x14ac:dyDescent="0.25">
      <c r="B237" s="50">
        <f>ROW()</f>
        <v>237</v>
      </c>
      <c r="O237" s="56"/>
      <c r="P237" s="57"/>
      <c r="Q237" s="58"/>
      <c r="U237" s="62"/>
      <c r="W237" s="61"/>
      <c r="X237" s="65">
        <f t="shared" ca="1" si="149"/>
        <v>0</v>
      </c>
      <c r="Y237" s="65">
        <f t="shared" ca="1" si="159"/>
        <v>0</v>
      </c>
      <c r="Z237" s="65">
        <f t="shared" ca="1" si="159"/>
        <v>0</v>
      </c>
      <c r="AA237" s="65">
        <f t="shared" ca="1" si="159"/>
        <v>0</v>
      </c>
      <c r="AB237" s="65">
        <f t="shared" ca="1" si="159"/>
        <v>0</v>
      </c>
      <c r="AC237" s="65">
        <f t="shared" ca="1" si="159"/>
        <v>0</v>
      </c>
      <c r="AD237" s="65">
        <f t="shared" ca="1" si="159"/>
        <v>0</v>
      </c>
      <c r="AE237" s="65">
        <f t="shared" ca="1" si="159"/>
        <v>0</v>
      </c>
      <c r="AF237" s="65">
        <f t="shared" ca="1" si="159"/>
        <v>0</v>
      </c>
      <c r="AG237" s="65">
        <f t="shared" ca="1" si="159"/>
        <v>0</v>
      </c>
      <c r="AH237" s="65">
        <f t="shared" ca="1" si="159"/>
        <v>0</v>
      </c>
      <c r="AI237" s="65">
        <f t="shared" ca="1" si="159"/>
        <v>0</v>
      </c>
      <c r="AJ237" s="65">
        <f t="shared" ca="1" si="163"/>
        <v>0</v>
      </c>
      <c r="AK237" s="65">
        <f t="shared" ca="1" si="163"/>
        <v>0</v>
      </c>
      <c r="AL237" s="65">
        <f t="shared" ca="1" si="163"/>
        <v>0</v>
      </c>
      <c r="AM237" s="65">
        <f t="shared" ca="1" si="163"/>
        <v>0</v>
      </c>
      <c r="AN237" s="65">
        <f t="shared" ca="1" si="163"/>
        <v>0</v>
      </c>
      <c r="AO237" s="65">
        <f t="shared" ca="1" si="163"/>
        <v>0</v>
      </c>
      <c r="AP237" s="65">
        <f t="shared" ca="1" si="163"/>
        <v>0</v>
      </c>
      <c r="AQ237" s="65">
        <f t="shared" ca="1" si="163"/>
        <v>0</v>
      </c>
      <c r="AR237" s="65">
        <f t="shared" ca="1" si="163"/>
        <v>0</v>
      </c>
      <c r="AS237" s="65">
        <f t="shared" ca="1" si="163"/>
        <v>0</v>
      </c>
      <c r="AT237" s="65">
        <f t="shared" ca="1" si="163"/>
        <v>0</v>
      </c>
      <c r="AU237" s="65">
        <f t="shared" ca="1" si="163"/>
        <v>0</v>
      </c>
      <c r="AV237" s="65">
        <f t="shared" ca="1" si="163"/>
        <v>0</v>
      </c>
      <c r="AW237" s="65">
        <f t="shared" ca="1" si="163"/>
        <v>0</v>
      </c>
      <c r="AX237" s="65">
        <f t="shared" ca="1" si="163"/>
        <v>0</v>
      </c>
      <c r="AY237" s="65">
        <f t="shared" ca="1" si="163"/>
        <v>0</v>
      </c>
      <c r="AZ237" s="65">
        <f t="shared" ca="1" si="163"/>
        <v>0</v>
      </c>
      <c r="BA237" s="65">
        <f t="shared" ca="1" si="163"/>
        <v>0</v>
      </c>
      <c r="BB237" s="65">
        <f t="shared" ca="1" si="163"/>
        <v>0</v>
      </c>
      <c r="BC237" s="65">
        <f t="shared" ca="1" si="163"/>
        <v>0</v>
      </c>
      <c r="BD237" s="65">
        <f t="shared" ca="1" si="163"/>
        <v>0</v>
      </c>
      <c r="BE237" s="65">
        <f t="shared" ca="1" si="163"/>
        <v>0</v>
      </c>
      <c r="BF237" s="65">
        <f t="shared" ca="1" si="163"/>
        <v>0</v>
      </c>
      <c r="BG237" s="65">
        <f t="shared" ca="1" si="163"/>
        <v>0</v>
      </c>
      <c r="BH237" s="65">
        <f t="shared" ca="1" si="163"/>
        <v>0</v>
      </c>
      <c r="BI237" s="65">
        <f t="shared" ca="1" si="163"/>
        <v>0</v>
      </c>
      <c r="BJ237" s="65">
        <f t="shared" ca="1" si="163"/>
        <v>0</v>
      </c>
      <c r="BK237" s="65">
        <f t="shared" ca="1" si="163"/>
        <v>0</v>
      </c>
      <c r="BL237" s="65">
        <f t="shared" ca="1" si="163"/>
        <v>0</v>
      </c>
      <c r="BM237" s="65">
        <f t="shared" ca="1" si="163"/>
        <v>0</v>
      </c>
      <c r="BN237" s="65">
        <f t="shared" ca="1" si="163"/>
        <v>0</v>
      </c>
      <c r="BO237" s="65">
        <f t="shared" ca="1" si="163"/>
        <v>0</v>
      </c>
      <c r="BP237" s="65">
        <f t="shared" ca="1" si="163"/>
        <v>0</v>
      </c>
      <c r="BQ237" s="65">
        <f t="shared" ca="1" si="163"/>
        <v>0</v>
      </c>
      <c r="BR237" s="65">
        <f t="shared" ca="1" si="163"/>
        <v>0</v>
      </c>
      <c r="BS237" s="65">
        <f t="shared" ca="1" si="163"/>
        <v>0</v>
      </c>
      <c r="BT237" s="65">
        <f t="shared" ca="1" si="163"/>
        <v>0</v>
      </c>
      <c r="BU237" s="65">
        <f t="shared" ca="1" si="163"/>
        <v>0</v>
      </c>
      <c r="BV237" s="65">
        <f t="shared" ca="1" si="163"/>
        <v>0</v>
      </c>
      <c r="BW237" s="65">
        <f t="shared" ca="1" si="163"/>
        <v>0</v>
      </c>
      <c r="BX237" s="65">
        <f t="shared" ca="1" si="163"/>
        <v>0</v>
      </c>
      <c r="BY237" s="65">
        <f t="shared" ca="1" si="163"/>
        <v>0</v>
      </c>
      <c r="BZ237" s="65">
        <f t="shared" ca="1" si="163"/>
        <v>0</v>
      </c>
      <c r="CA237" s="65">
        <f t="shared" ca="1" si="163"/>
        <v>0</v>
      </c>
      <c r="CB237" s="65">
        <f t="shared" ca="1" si="163"/>
        <v>0</v>
      </c>
      <c r="CC237" s="65">
        <f t="shared" ca="1" si="163"/>
        <v>0</v>
      </c>
      <c r="CD237" s="65">
        <f t="shared" ca="1" si="163"/>
        <v>0</v>
      </c>
      <c r="CE237" s="65">
        <f t="shared" ca="1" si="163"/>
        <v>0</v>
      </c>
      <c r="CF237" s="65">
        <f t="shared" ca="1" si="163"/>
        <v>0</v>
      </c>
    </row>
    <row r="238" spans="2:84" s="53" customFormat="1" ht="12" x14ac:dyDescent="0.25">
      <c r="B238" s="50">
        <f>ROW()</f>
        <v>238</v>
      </c>
      <c r="O238" s="56"/>
      <c r="P238" s="57"/>
      <c r="Q238" s="58"/>
      <c r="U238" s="62"/>
      <c r="W238" s="61"/>
      <c r="X238" s="65">
        <f t="shared" ca="1" si="149"/>
        <v>0</v>
      </c>
      <c r="Y238" s="65">
        <f t="shared" ca="1" si="159"/>
        <v>0</v>
      </c>
      <c r="Z238" s="65">
        <f t="shared" ca="1" si="159"/>
        <v>0</v>
      </c>
      <c r="AA238" s="65">
        <f t="shared" ca="1" si="159"/>
        <v>0</v>
      </c>
      <c r="AB238" s="65">
        <f t="shared" ca="1" si="159"/>
        <v>0</v>
      </c>
      <c r="AC238" s="65">
        <f t="shared" ca="1" si="159"/>
        <v>0</v>
      </c>
      <c r="AD238" s="65">
        <f t="shared" ca="1" si="159"/>
        <v>0</v>
      </c>
      <c r="AE238" s="65">
        <f t="shared" ca="1" si="159"/>
        <v>0</v>
      </c>
      <c r="AF238" s="65">
        <f t="shared" ca="1" si="159"/>
        <v>0</v>
      </c>
      <c r="AG238" s="65">
        <f t="shared" ca="1" si="159"/>
        <v>0</v>
      </c>
      <c r="AH238" s="65">
        <f t="shared" ca="1" si="159"/>
        <v>0</v>
      </c>
      <c r="AI238" s="65">
        <f t="shared" ref="Y238:AI260" ca="1" si="164">SUMIFS(INDIRECT("Prcsses!"&amp;ADDRESS($B238,$X$2)&amp;":"&amp;ADDRESS($B238,$X$2-1+$P$8)),INDIRECT("Prcsses!"&amp;ADDRESS($B$8,$X$2)&amp;":"&amp;ADDRESS($B$8,$X$2-1+$P$8)),AI$8)</f>
        <v>0</v>
      </c>
      <c r="AJ238" s="65">
        <f t="shared" ca="1" si="163"/>
        <v>0</v>
      </c>
      <c r="AK238" s="65">
        <f t="shared" ca="1" si="163"/>
        <v>0</v>
      </c>
      <c r="AL238" s="65">
        <f t="shared" ca="1" si="163"/>
        <v>0</v>
      </c>
      <c r="AM238" s="65">
        <f t="shared" ca="1" si="163"/>
        <v>0</v>
      </c>
      <c r="AN238" s="65">
        <f t="shared" ca="1" si="163"/>
        <v>0</v>
      </c>
      <c r="AO238" s="65">
        <f t="shared" ca="1" si="163"/>
        <v>0</v>
      </c>
      <c r="AP238" s="65">
        <f t="shared" ca="1" si="163"/>
        <v>0</v>
      </c>
      <c r="AQ238" s="65">
        <f t="shared" ca="1" si="163"/>
        <v>0</v>
      </c>
      <c r="AR238" s="65">
        <f t="shared" ca="1" si="163"/>
        <v>0</v>
      </c>
      <c r="AS238" s="65">
        <f t="shared" ca="1" si="163"/>
        <v>0</v>
      </c>
      <c r="AT238" s="65">
        <f t="shared" ca="1" si="163"/>
        <v>0</v>
      </c>
      <c r="AU238" s="65">
        <f t="shared" ca="1" si="163"/>
        <v>0</v>
      </c>
      <c r="AV238" s="65">
        <f t="shared" ca="1" si="163"/>
        <v>0</v>
      </c>
      <c r="AW238" s="65">
        <f t="shared" ca="1" si="163"/>
        <v>0</v>
      </c>
      <c r="AX238" s="65">
        <f t="shared" ca="1" si="163"/>
        <v>0</v>
      </c>
      <c r="AY238" s="65">
        <f t="shared" ca="1" si="163"/>
        <v>0</v>
      </c>
      <c r="AZ238" s="65">
        <f t="shared" ca="1" si="163"/>
        <v>0</v>
      </c>
      <c r="BA238" s="65">
        <f t="shared" ca="1" si="163"/>
        <v>0</v>
      </c>
      <c r="BB238" s="65">
        <f t="shared" ca="1" si="163"/>
        <v>0</v>
      </c>
      <c r="BC238" s="65">
        <f t="shared" ca="1" si="163"/>
        <v>0</v>
      </c>
      <c r="BD238" s="65">
        <f t="shared" ca="1" si="163"/>
        <v>0</v>
      </c>
      <c r="BE238" s="65">
        <f t="shared" ca="1" si="163"/>
        <v>0</v>
      </c>
      <c r="BF238" s="65">
        <f t="shared" ca="1" si="163"/>
        <v>0</v>
      </c>
      <c r="BG238" s="65">
        <f t="shared" ca="1" si="163"/>
        <v>0</v>
      </c>
      <c r="BH238" s="65">
        <f t="shared" ca="1" si="163"/>
        <v>0</v>
      </c>
      <c r="BI238" s="65">
        <f t="shared" ca="1" si="163"/>
        <v>0</v>
      </c>
      <c r="BJ238" s="65">
        <f t="shared" ca="1" si="163"/>
        <v>0</v>
      </c>
      <c r="BK238" s="65">
        <f t="shared" ca="1" si="163"/>
        <v>0</v>
      </c>
      <c r="BL238" s="65">
        <f t="shared" ca="1" si="163"/>
        <v>0</v>
      </c>
      <c r="BM238" s="65">
        <f t="shared" ca="1" si="163"/>
        <v>0</v>
      </c>
      <c r="BN238" s="65">
        <f t="shared" ca="1" si="163"/>
        <v>0</v>
      </c>
      <c r="BO238" s="65">
        <f t="shared" ca="1" si="163"/>
        <v>0</v>
      </c>
      <c r="BP238" s="65">
        <f t="shared" ca="1" si="163"/>
        <v>0</v>
      </c>
      <c r="BQ238" s="65">
        <f t="shared" ca="1" si="163"/>
        <v>0</v>
      </c>
      <c r="BR238" s="65">
        <f t="shared" ca="1" si="163"/>
        <v>0</v>
      </c>
      <c r="BS238" s="65">
        <f t="shared" ca="1" si="163"/>
        <v>0</v>
      </c>
      <c r="BT238" s="65">
        <f t="shared" ca="1" si="163"/>
        <v>0</v>
      </c>
      <c r="BU238" s="65">
        <f t="shared" ca="1" si="163"/>
        <v>0</v>
      </c>
      <c r="BV238" s="65">
        <f t="shared" ca="1" si="163"/>
        <v>0</v>
      </c>
      <c r="BW238" s="65">
        <f t="shared" ca="1" si="163"/>
        <v>0</v>
      </c>
      <c r="BX238" s="65">
        <f t="shared" ca="1" si="163"/>
        <v>0</v>
      </c>
      <c r="BY238" s="65">
        <f t="shared" ca="1" si="163"/>
        <v>0</v>
      </c>
      <c r="BZ238" s="65">
        <f t="shared" ca="1" si="163"/>
        <v>0</v>
      </c>
      <c r="CA238" s="65">
        <f t="shared" ca="1" si="163"/>
        <v>0</v>
      </c>
      <c r="CB238" s="65">
        <f t="shared" ca="1" si="163"/>
        <v>0</v>
      </c>
      <c r="CC238" s="65">
        <f t="shared" ca="1" si="163"/>
        <v>0</v>
      </c>
      <c r="CD238" s="65">
        <f t="shared" ca="1" si="163"/>
        <v>0</v>
      </c>
      <c r="CE238" s="65">
        <f t="shared" ca="1" si="163"/>
        <v>0</v>
      </c>
      <c r="CF238" s="65">
        <f t="shared" ca="1" si="163"/>
        <v>0</v>
      </c>
    </row>
    <row r="239" spans="2:84" s="53" customFormat="1" ht="12" x14ac:dyDescent="0.25">
      <c r="B239" s="50">
        <f>ROW()</f>
        <v>239</v>
      </c>
      <c r="O239" s="56"/>
      <c r="P239" s="57"/>
      <c r="Q239" s="58"/>
      <c r="U239" s="62"/>
      <c r="W239" s="61"/>
      <c r="X239" s="65">
        <f t="shared" ca="1" si="149"/>
        <v>0</v>
      </c>
      <c r="Y239" s="65">
        <f t="shared" ca="1" si="164"/>
        <v>0</v>
      </c>
      <c r="Z239" s="65">
        <f t="shared" ca="1" si="164"/>
        <v>0</v>
      </c>
      <c r="AA239" s="65">
        <f t="shared" ca="1" si="164"/>
        <v>0</v>
      </c>
      <c r="AB239" s="65">
        <f t="shared" ca="1" si="164"/>
        <v>0</v>
      </c>
      <c r="AC239" s="65">
        <f t="shared" ca="1" si="164"/>
        <v>0</v>
      </c>
      <c r="AD239" s="65">
        <f t="shared" ca="1" si="164"/>
        <v>0</v>
      </c>
      <c r="AE239" s="65">
        <f t="shared" ca="1" si="164"/>
        <v>0</v>
      </c>
      <c r="AF239" s="65">
        <f t="shared" ca="1" si="164"/>
        <v>0</v>
      </c>
      <c r="AG239" s="65">
        <f t="shared" ca="1" si="164"/>
        <v>0</v>
      </c>
      <c r="AH239" s="65">
        <f t="shared" ca="1" si="164"/>
        <v>0</v>
      </c>
      <c r="AI239" s="65">
        <f t="shared" ca="1" si="164"/>
        <v>0</v>
      </c>
      <c r="AJ239" s="65">
        <f t="shared" ca="1" si="163"/>
        <v>0</v>
      </c>
      <c r="AK239" s="65">
        <f t="shared" ca="1" si="163"/>
        <v>0</v>
      </c>
      <c r="AL239" s="65">
        <f t="shared" ca="1" si="163"/>
        <v>0</v>
      </c>
      <c r="AM239" s="65">
        <f t="shared" ca="1" si="163"/>
        <v>0</v>
      </c>
      <c r="AN239" s="65">
        <f t="shared" ca="1" si="163"/>
        <v>0</v>
      </c>
      <c r="AO239" s="65">
        <f t="shared" ca="1" si="163"/>
        <v>0</v>
      </c>
      <c r="AP239" s="65">
        <f t="shared" ca="1" si="163"/>
        <v>0</v>
      </c>
      <c r="AQ239" s="65">
        <f t="shared" ca="1" si="163"/>
        <v>0</v>
      </c>
      <c r="AR239" s="65">
        <f t="shared" ca="1" si="163"/>
        <v>0</v>
      </c>
      <c r="AS239" s="65">
        <f t="shared" ca="1" si="163"/>
        <v>0</v>
      </c>
      <c r="AT239" s="65">
        <f t="shared" ca="1" si="163"/>
        <v>0</v>
      </c>
      <c r="AU239" s="65">
        <f t="shared" ca="1" si="163"/>
        <v>0</v>
      </c>
      <c r="AV239" s="65">
        <f t="shared" ca="1" si="163"/>
        <v>0</v>
      </c>
      <c r="AW239" s="65">
        <f t="shared" ca="1" si="163"/>
        <v>0</v>
      </c>
      <c r="AX239" s="65">
        <f t="shared" ca="1" si="163"/>
        <v>0</v>
      </c>
      <c r="AY239" s="65">
        <f t="shared" ca="1" si="163"/>
        <v>0</v>
      </c>
      <c r="AZ239" s="65">
        <f t="shared" ca="1" si="163"/>
        <v>0</v>
      </c>
      <c r="BA239" s="65">
        <f t="shared" ca="1" si="163"/>
        <v>0</v>
      </c>
      <c r="BB239" s="65">
        <f t="shared" ca="1" si="163"/>
        <v>0</v>
      </c>
      <c r="BC239" s="65">
        <f t="shared" ca="1" si="163"/>
        <v>0</v>
      </c>
      <c r="BD239" s="65">
        <f t="shared" ca="1" si="163"/>
        <v>0</v>
      </c>
      <c r="BE239" s="65">
        <f t="shared" ca="1" si="163"/>
        <v>0</v>
      </c>
      <c r="BF239" s="65">
        <f t="shared" ca="1" si="163"/>
        <v>0</v>
      </c>
      <c r="BG239" s="65">
        <f t="shared" ca="1" si="163"/>
        <v>0</v>
      </c>
      <c r="BH239" s="65">
        <f t="shared" ca="1" si="163"/>
        <v>0</v>
      </c>
      <c r="BI239" s="65">
        <f t="shared" ca="1" si="163"/>
        <v>0</v>
      </c>
      <c r="BJ239" s="65">
        <f t="shared" ca="1" si="163"/>
        <v>0</v>
      </c>
      <c r="BK239" s="65">
        <f t="shared" ca="1" si="163"/>
        <v>0</v>
      </c>
      <c r="BL239" s="65">
        <f t="shared" ca="1" si="163"/>
        <v>0</v>
      </c>
      <c r="BM239" s="65">
        <f t="shared" ca="1" si="163"/>
        <v>0</v>
      </c>
      <c r="BN239" s="65">
        <f t="shared" ca="1" si="163"/>
        <v>0</v>
      </c>
      <c r="BO239" s="65">
        <f t="shared" ca="1" si="163"/>
        <v>0</v>
      </c>
      <c r="BP239" s="65">
        <f t="shared" ca="1" si="163"/>
        <v>0</v>
      </c>
      <c r="BQ239" s="65">
        <f t="shared" ca="1" si="163"/>
        <v>0</v>
      </c>
      <c r="BR239" s="65">
        <f t="shared" ca="1" si="163"/>
        <v>0</v>
      </c>
      <c r="BS239" s="65">
        <f t="shared" ca="1" si="163"/>
        <v>0</v>
      </c>
      <c r="BT239" s="65">
        <f t="shared" ca="1" si="163"/>
        <v>0</v>
      </c>
      <c r="BU239" s="65">
        <f t="shared" ca="1" si="163"/>
        <v>0</v>
      </c>
      <c r="BV239" s="65">
        <f t="shared" ca="1" si="163"/>
        <v>0</v>
      </c>
      <c r="BW239" s="65">
        <f t="shared" ca="1" si="163"/>
        <v>0</v>
      </c>
      <c r="BX239" s="65">
        <f t="shared" ca="1" si="163"/>
        <v>0</v>
      </c>
      <c r="BY239" s="65">
        <f t="shared" ca="1" si="163"/>
        <v>0</v>
      </c>
      <c r="BZ239" s="65">
        <f t="shared" ca="1" si="163"/>
        <v>0</v>
      </c>
      <c r="CA239" s="65">
        <f t="shared" ca="1" si="163"/>
        <v>0</v>
      </c>
      <c r="CB239" s="65">
        <f t="shared" ca="1" si="163"/>
        <v>0</v>
      </c>
      <c r="CC239" s="65">
        <f t="shared" ca="1" si="163"/>
        <v>0</v>
      </c>
      <c r="CD239" s="65">
        <f t="shared" ca="1" si="163"/>
        <v>0</v>
      </c>
      <c r="CE239" s="65">
        <f t="shared" ca="1" si="163"/>
        <v>0</v>
      </c>
      <c r="CF239" s="65">
        <f t="shared" ca="1" si="163"/>
        <v>0</v>
      </c>
    </row>
    <row r="240" spans="2:84" s="53" customFormat="1" ht="12" x14ac:dyDescent="0.25">
      <c r="B240" s="50">
        <f>ROW()</f>
        <v>240</v>
      </c>
      <c r="O240" s="56"/>
      <c r="P240" s="57"/>
      <c r="Q240" s="58"/>
      <c r="U240" s="62"/>
      <c r="W240" s="61"/>
      <c r="X240" s="65">
        <f t="shared" ref="X240:X300" ca="1" si="165">SUMIFS(INDIRECT("Prcsses!"&amp;ADDRESS($B240,$X$2)&amp;":"&amp;ADDRESS($B240,$X$2-1+$P$8)),INDIRECT("Prcsses!"&amp;ADDRESS($B$8,$X$2)&amp;":"&amp;ADDRESS($B$8,$X$2-1+$P$8)),X$8)</f>
        <v>0</v>
      </c>
      <c r="Y240" s="65">
        <f t="shared" ca="1" si="164"/>
        <v>0</v>
      </c>
      <c r="Z240" s="65">
        <f t="shared" ca="1" si="164"/>
        <v>0</v>
      </c>
      <c r="AA240" s="65">
        <f t="shared" ca="1" si="164"/>
        <v>0</v>
      </c>
      <c r="AB240" s="65">
        <f t="shared" ca="1" si="164"/>
        <v>0</v>
      </c>
      <c r="AC240" s="65">
        <f t="shared" ca="1" si="164"/>
        <v>0</v>
      </c>
      <c r="AD240" s="65">
        <f t="shared" ca="1" si="164"/>
        <v>0</v>
      </c>
      <c r="AE240" s="65">
        <f t="shared" ca="1" si="164"/>
        <v>0</v>
      </c>
      <c r="AF240" s="65">
        <f t="shared" ca="1" si="164"/>
        <v>0</v>
      </c>
      <c r="AG240" s="65">
        <f t="shared" ca="1" si="164"/>
        <v>0</v>
      </c>
      <c r="AH240" s="65">
        <f t="shared" ca="1" si="164"/>
        <v>0</v>
      </c>
      <c r="AI240" s="65">
        <f t="shared" ca="1" si="164"/>
        <v>0</v>
      </c>
      <c r="AJ240" s="65">
        <f t="shared" ca="1" si="163"/>
        <v>0</v>
      </c>
      <c r="AK240" s="65">
        <f t="shared" ca="1" si="163"/>
        <v>0</v>
      </c>
      <c r="AL240" s="65">
        <f t="shared" ca="1" si="163"/>
        <v>0</v>
      </c>
      <c r="AM240" s="65">
        <f t="shared" ca="1" si="163"/>
        <v>0</v>
      </c>
      <c r="AN240" s="65">
        <f t="shared" ca="1" si="163"/>
        <v>0</v>
      </c>
      <c r="AO240" s="65">
        <f t="shared" ca="1" si="163"/>
        <v>0</v>
      </c>
      <c r="AP240" s="65">
        <f t="shared" ca="1" si="163"/>
        <v>0</v>
      </c>
      <c r="AQ240" s="65">
        <f t="shared" ca="1" si="163"/>
        <v>0</v>
      </c>
      <c r="AR240" s="65">
        <f t="shared" ca="1" si="163"/>
        <v>0</v>
      </c>
      <c r="AS240" s="65">
        <f t="shared" ca="1" si="163"/>
        <v>0</v>
      </c>
      <c r="AT240" s="65">
        <f t="shared" ca="1" si="163"/>
        <v>0</v>
      </c>
      <c r="AU240" s="65">
        <f t="shared" ca="1" si="163"/>
        <v>0</v>
      </c>
      <c r="AV240" s="65">
        <f t="shared" ca="1" si="163"/>
        <v>0</v>
      </c>
      <c r="AW240" s="65">
        <f t="shared" ca="1" si="163"/>
        <v>0</v>
      </c>
      <c r="AX240" s="65">
        <f t="shared" ca="1" si="163"/>
        <v>0</v>
      </c>
      <c r="AY240" s="65">
        <f t="shared" ca="1" si="163"/>
        <v>0</v>
      </c>
      <c r="AZ240" s="65">
        <f t="shared" ca="1" si="163"/>
        <v>0</v>
      </c>
      <c r="BA240" s="65">
        <f t="shared" ca="1" si="163"/>
        <v>0</v>
      </c>
      <c r="BB240" s="65">
        <f t="shared" ca="1" si="163"/>
        <v>0</v>
      </c>
      <c r="BC240" s="65">
        <f t="shared" ca="1" si="163"/>
        <v>0</v>
      </c>
      <c r="BD240" s="65">
        <f t="shared" ca="1" si="163"/>
        <v>0</v>
      </c>
      <c r="BE240" s="65">
        <f t="shared" ca="1" si="163"/>
        <v>0</v>
      </c>
      <c r="BF240" s="65">
        <f t="shared" ca="1" si="163"/>
        <v>0</v>
      </c>
      <c r="BG240" s="65">
        <f t="shared" ca="1" si="163"/>
        <v>0</v>
      </c>
      <c r="BH240" s="65">
        <f t="shared" ca="1" si="163"/>
        <v>0</v>
      </c>
      <c r="BI240" s="65">
        <f t="shared" ca="1" si="163"/>
        <v>0</v>
      </c>
      <c r="BJ240" s="65">
        <f t="shared" ca="1" si="163"/>
        <v>0</v>
      </c>
      <c r="BK240" s="65">
        <f t="shared" ca="1" si="163"/>
        <v>0</v>
      </c>
      <c r="BL240" s="65">
        <f t="shared" ca="1" si="163"/>
        <v>0</v>
      </c>
      <c r="BM240" s="65">
        <f t="shared" ca="1" si="163"/>
        <v>0</v>
      </c>
      <c r="BN240" s="65">
        <f t="shared" ca="1" si="163"/>
        <v>0</v>
      </c>
      <c r="BO240" s="65">
        <f t="shared" ca="1" si="163"/>
        <v>0</v>
      </c>
      <c r="BP240" s="65">
        <f t="shared" ca="1" si="163"/>
        <v>0</v>
      </c>
      <c r="BQ240" s="65">
        <f t="shared" ca="1" si="163"/>
        <v>0</v>
      </c>
      <c r="BR240" s="65">
        <f t="shared" ca="1" si="163"/>
        <v>0</v>
      </c>
      <c r="BS240" s="65">
        <f t="shared" ca="1" si="163"/>
        <v>0</v>
      </c>
      <c r="BT240" s="65">
        <f t="shared" ca="1" si="163"/>
        <v>0</v>
      </c>
      <c r="BU240" s="65">
        <f t="shared" ca="1" si="163"/>
        <v>0</v>
      </c>
      <c r="BV240" s="65">
        <f t="shared" ca="1" si="163"/>
        <v>0</v>
      </c>
      <c r="BW240" s="65">
        <f t="shared" ca="1" si="163"/>
        <v>0</v>
      </c>
      <c r="BX240" s="65">
        <f t="shared" ca="1" si="163"/>
        <v>0</v>
      </c>
      <c r="BY240" s="65">
        <f t="shared" ca="1" si="163"/>
        <v>0</v>
      </c>
      <c r="BZ240" s="65">
        <f t="shared" ca="1" si="163"/>
        <v>0</v>
      </c>
      <c r="CA240" s="65">
        <f t="shared" ca="1" si="163"/>
        <v>0</v>
      </c>
      <c r="CB240" s="65">
        <f t="shared" ca="1" si="163"/>
        <v>0</v>
      </c>
      <c r="CC240" s="65">
        <f t="shared" ca="1" si="163"/>
        <v>0</v>
      </c>
      <c r="CD240" s="65">
        <f t="shared" ca="1" si="163"/>
        <v>0</v>
      </c>
      <c r="CE240" s="65">
        <f t="shared" ca="1" si="163"/>
        <v>0</v>
      </c>
      <c r="CF240" s="65">
        <f t="shared" ca="1" si="163"/>
        <v>0</v>
      </c>
    </row>
    <row r="241" spans="2:84" s="53" customFormat="1" ht="12" x14ac:dyDescent="0.25">
      <c r="B241" s="50">
        <f>ROW()</f>
        <v>241</v>
      </c>
      <c r="O241" s="56"/>
      <c r="P241" s="57"/>
      <c r="Q241" s="58"/>
      <c r="U241" s="62"/>
      <c r="W241" s="61"/>
      <c r="X241" s="65">
        <f t="shared" ca="1" si="165"/>
        <v>0</v>
      </c>
      <c r="Y241" s="65">
        <f t="shared" ca="1" si="164"/>
        <v>0</v>
      </c>
      <c r="Z241" s="65">
        <f t="shared" ca="1" si="164"/>
        <v>0</v>
      </c>
      <c r="AA241" s="65">
        <f t="shared" ca="1" si="164"/>
        <v>0</v>
      </c>
      <c r="AB241" s="65">
        <f t="shared" ca="1" si="164"/>
        <v>0</v>
      </c>
      <c r="AC241" s="65">
        <f t="shared" ca="1" si="164"/>
        <v>0</v>
      </c>
      <c r="AD241" s="65">
        <f t="shared" ca="1" si="164"/>
        <v>0</v>
      </c>
      <c r="AE241" s="65">
        <f t="shared" ca="1" si="164"/>
        <v>0</v>
      </c>
      <c r="AF241" s="65">
        <f t="shared" ca="1" si="164"/>
        <v>0</v>
      </c>
      <c r="AG241" s="65">
        <f t="shared" ca="1" si="164"/>
        <v>0</v>
      </c>
      <c r="AH241" s="65">
        <f t="shared" ca="1" si="164"/>
        <v>0</v>
      </c>
      <c r="AI241" s="65">
        <f t="shared" ca="1" si="164"/>
        <v>0</v>
      </c>
      <c r="AJ241" s="65">
        <f t="shared" ca="1" si="163"/>
        <v>0</v>
      </c>
      <c r="AK241" s="65">
        <f t="shared" ca="1" si="163"/>
        <v>0</v>
      </c>
      <c r="AL241" s="65">
        <f t="shared" ca="1" si="163"/>
        <v>0</v>
      </c>
      <c r="AM241" s="65">
        <f t="shared" ca="1" si="163"/>
        <v>0</v>
      </c>
      <c r="AN241" s="65">
        <f t="shared" ca="1" si="163"/>
        <v>0</v>
      </c>
      <c r="AO241" s="65">
        <f t="shared" ca="1" si="163"/>
        <v>0</v>
      </c>
      <c r="AP241" s="65">
        <f t="shared" ca="1" si="163"/>
        <v>0</v>
      </c>
      <c r="AQ241" s="65">
        <f t="shared" ca="1" si="163"/>
        <v>0</v>
      </c>
      <c r="AR241" s="65">
        <f t="shared" ca="1" si="163"/>
        <v>0</v>
      </c>
      <c r="AS241" s="65">
        <f t="shared" ca="1" si="163"/>
        <v>0</v>
      </c>
      <c r="AT241" s="65">
        <f t="shared" ca="1" si="163"/>
        <v>0</v>
      </c>
      <c r="AU241" s="65">
        <f t="shared" ca="1" si="163"/>
        <v>0</v>
      </c>
      <c r="AV241" s="65">
        <f t="shared" ca="1" si="163"/>
        <v>0</v>
      </c>
      <c r="AW241" s="65">
        <f t="shared" ca="1" si="163"/>
        <v>0</v>
      </c>
      <c r="AX241" s="65">
        <f t="shared" ca="1" si="163"/>
        <v>0</v>
      </c>
      <c r="AY241" s="65">
        <f t="shared" ca="1" si="163"/>
        <v>0</v>
      </c>
      <c r="AZ241" s="65">
        <f t="shared" ca="1" si="163"/>
        <v>0</v>
      </c>
      <c r="BA241" s="65">
        <f t="shared" ca="1" si="163"/>
        <v>0</v>
      </c>
      <c r="BB241" s="65">
        <f t="shared" ca="1" si="163"/>
        <v>0</v>
      </c>
      <c r="BC241" s="65">
        <f t="shared" ca="1" si="163"/>
        <v>0</v>
      </c>
      <c r="BD241" s="65">
        <f t="shared" ca="1" si="163"/>
        <v>0</v>
      </c>
      <c r="BE241" s="65">
        <f t="shared" ca="1" si="163"/>
        <v>0</v>
      </c>
      <c r="BF241" s="65">
        <f t="shared" ca="1" si="163"/>
        <v>0</v>
      </c>
      <c r="BG241" s="65">
        <f t="shared" ref="AJ241:CF246" ca="1" si="166">SUMIFS(INDIRECT("Prcsses!"&amp;ADDRESS($B241,$X$2)&amp;":"&amp;ADDRESS($B241,$X$2-1+$P$8)),INDIRECT("Prcsses!"&amp;ADDRESS($B$8,$X$2)&amp;":"&amp;ADDRESS($B$8,$X$2-1+$P$8)),BG$8)</f>
        <v>0</v>
      </c>
      <c r="BH241" s="65">
        <f t="shared" ca="1" si="166"/>
        <v>0</v>
      </c>
      <c r="BI241" s="65">
        <f t="shared" ca="1" si="166"/>
        <v>0</v>
      </c>
      <c r="BJ241" s="65">
        <f t="shared" ca="1" si="166"/>
        <v>0</v>
      </c>
      <c r="BK241" s="65">
        <f t="shared" ca="1" si="166"/>
        <v>0</v>
      </c>
      <c r="BL241" s="65">
        <f t="shared" ca="1" si="166"/>
        <v>0</v>
      </c>
      <c r="BM241" s="65">
        <f t="shared" ca="1" si="166"/>
        <v>0</v>
      </c>
      <c r="BN241" s="65">
        <f t="shared" ca="1" si="166"/>
        <v>0</v>
      </c>
      <c r="BO241" s="65">
        <f t="shared" ca="1" si="166"/>
        <v>0</v>
      </c>
      <c r="BP241" s="65">
        <f t="shared" ca="1" si="166"/>
        <v>0</v>
      </c>
      <c r="BQ241" s="65">
        <f t="shared" ca="1" si="166"/>
        <v>0</v>
      </c>
      <c r="BR241" s="65">
        <f t="shared" ca="1" si="166"/>
        <v>0</v>
      </c>
      <c r="BS241" s="65">
        <f t="shared" ca="1" si="166"/>
        <v>0</v>
      </c>
      <c r="BT241" s="65">
        <f t="shared" ca="1" si="166"/>
        <v>0</v>
      </c>
      <c r="BU241" s="65">
        <f t="shared" ca="1" si="166"/>
        <v>0</v>
      </c>
      <c r="BV241" s="65">
        <f t="shared" ca="1" si="166"/>
        <v>0</v>
      </c>
      <c r="BW241" s="65">
        <f t="shared" ca="1" si="166"/>
        <v>0</v>
      </c>
      <c r="BX241" s="65">
        <f t="shared" ca="1" si="166"/>
        <v>0</v>
      </c>
      <c r="BY241" s="65">
        <f t="shared" ca="1" si="166"/>
        <v>0</v>
      </c>
      <c r="BZ241" s="65">
        <f t="shared" ca="1" si="166"/>
        <v>0</v>
      </c>
      <c r="CA241" s="65">
        <f t="shared" ca="1" si="166"/>
        <v>0</v>
      </c>
      <c r="CB241" s="65">
        <f t="shared" ca="1" si="166"/>
        <v>0</v>
      </c>
      <c r="CC241" s="65">
        <f t="shared" ca="1" si="166"/>
        <v>0</v>
      </c>
      <c r="CD241" s="65">
        <f t="shared" ca="1" si="166"/>
        <v>0</v>
      </c>
      <c r="CE241" s="65">
        <f t="shared" ca="1" si="166"/>
        <v>0</v>
      </c>
      <c r="CF241" s="65">
        <f t="shared" ca="1" si="166"/>
        <v>0</v>
      </c>
    </row>
    <row r="242" spans="2:84" s="53" customFormat="1" ht="12" x14ac:dyDescent="0.25">
      <c r="B242" s="50">
        <f>ROW()</f>
        <v>242</v>
      </c>
      <c r="O242" s="56"/>
      <c r="P242" s="57"/>
      <c r="Q242" s="58"/>
      <c r="U242" s="62"/>
      <c r="W242" s="61"/>
      <c r="X242" s="65">
        <f t="shared" ca="1" si="165"/>
        <v>0</v>
      </c>
      <c r="Y242" s="65">
        <f t="shared" ca="1" si="164"/>
        <v>0</v>
      </c>
      <c r="Z242" s="65">
        <f t="shared" ca="1" si="164"/>
        <v>0</v>
      </c>
      <c r="AA242" s="65">
        <f t="shared" ca="1" si="164"/>
        <v>0</v>
      </c>
      <c r="AB242" s="65">
        <f t="shared" ca="1" si="164"/>
        <v>0</v>
      </c>
      <c r="AC242" s="65">
        <f t="shared" ca="1" si="164"/>
        <v>0</v>
      </c>
      <c r="AD242" s="65">
        <f t="shared" ca="1" si="164"/>
        <v>0</v>
      </c>
      <c r="AE242" s="65">
        <f t="shared" ca="1" si="164"/>
        <v>0</v>
      </c>
      <c r="AF242" s="65">
        <f t="shared" ca="1" si="164"/>
        <v>0</v>
      </c>
      <c r="AG242" s="65">
        <f t="shared" ca="1" si="164"/>
        <v>0</v>
      </c>
      <c r="AH242" s="65">
        <f t="shared" ca="1" si="164"/>
        <v>0</v>
      </c>
      <c r="AI242" s="65">
        <f t="shared" ca="1" si="164"/>
        <v>0</v>
      </c>
      <c r="AJ242" s="65">
        <f t="shared" ca="1" si="166"/>
        <v>0</v>
      </c>
      <c r="AK242" s="65">
        <f t="shared" ca="1" si="166"/>
        <v>0</v>
      </c>
      <c r="AL242" s="65">
        <f t="shared" ca="1" si="166"/>
        <v>0</v>
      </c>
      <c r="AM242" s="65">
        <f t="shared" ca="1" si="166"/>
        <v>0</v>
      </c>
      <c r="AN242" s="65">
        <f t="shared" ca="1" si="166"/>
        <v>0</v>
      </c>
      <c r="AO242" s="65">
        <f t="shared" ca="1" si="166"/>
        <v>0</v>
      </c>
      <c r="AP242" s="65">
        <f t="shared" ca="1" si="166"/>
        <v>0</v>
      </c>
      <c r="AQ242" s="65">
        <f t="shared" ca="1" si="166"/>
        <v>0</v>
      </c>
      <c r="AR242" s="65">
        <f t="shared" ca="1" si="166"/>
        <v>0</v>
      </c>
      <c r="AS242" s="65">
        <f t="shared" ca="1" si="166"/>
        <v>0</v>
      </c>
      <c r="AT242" s="65">
        <f t="shared" ca="1" si="166"/>
        <v>0</v>
      </c>
      <c r="AU242" s="65">
        <f t="shared" ca="1" si="166"/>
        <v>0</v>
      </c>
      <c r="AV242" s="65">
        <f t="shared" ca="1" si="166"/>
        <v>0</v>
      </c>
      <c r="AW242" s="65">
        <f t="shared" ca="1" si="166"/>
        <v>0</v>
      </c>
      <c r="AX242" s="65">
        <f t="shared" ca="1" si="166"/>
        <v>0</v>
      </c>
      <c r="AY242" s="65">
        <f t="shared" ca="1" si="166"/>
        <v>0</v>
      </c>
      <c r="AZ242" s="65">
        <f t="shared" ca="1" si="166"/>
        <v>0</v>
      </c>
      <c r="BA242" s="65">
        <f t="shared" ca="1" si="166"/>
        <v>0</v>
      </c>
      <c r="BB242" s="65">
        <f t="shared" ca="1" si="166"/>
        <v>0</v>
      </c>
      <c r="BC242" s="65">
        <f t="shared" ca="1" si="166"/>
        <v>0</v>
      </c>
      <c r="BD242" s="65">
        <f t="shared" ca="1" si="166"/>
        <v>0</v>
      </c>
      <c r="BE242" s="65">
        <f t="shared" ca="1" si="166"/>
        <v>0</v>
      </c>
      <c r="BF242" s="65">
        <f t="shared" ca="1" si="166"/>
        <v>0</v>
      </c>
      <c r="BG242" s="65">
        <f t="shared" ca="1" si="166"/>
        <v>0</v>
      </c>
      <c r="BH242" s="65">
        <f t="shared" ca="1" si="166"/>
        <v>0</v>
      </c>
      <c r="BI242" s="65">
        <f t="shared" ca="1" si="166"/>
        <v>0</v>
      </c>
      <c r="BJ242" s="65">
        <f t="shared" ca="1" si="166"/>
        <v>0</v>
      </c>
      <c r="BK242" s="65">
        <f t="shared" ca="1" si="166"/>
        <v>0</v>
      </c>
      <c r="BL242" s="65">
        <f t="shared" ca="1" si="166"/>
        <v>0</v>
      </c>
      <c r="BM242" s="65">
        <f t="shared" ca="1" si="166"/>
        <v>0</v>
      </c>
      <c r="BN242" s="65">
        <f t="shared" ca="1" si="166"/>
        <v>0</v>
      </c>
      <c r="BO242" s="65">
        <f t="shared" ca="1" si="166"/>
        <v>0</v>
      </c>
      <c r="BP242" s="65">
        <f t="shared" ca="1" si="166"/>
        <v>0</v>
      </c>
      <c r="BQ242" s="65">
        <f t="shared" ca="1" si="166"/>
        <v>0</v>
      </c>
      <c r="BR242" s="65">
        <f t="shared" ca="1" si="166"/>
        <v>0</v>
      </c>
      <c r="BS242" s="65">
        <f t="shared" ca="1" si="166"/>
        <v>0</v>
      </c>
      <c r="BT242" s="65">
        <f t="shared" ca="1" si="166"/>
        <v>0</v>
      </c>
      <c r="BU242" s="65">
        <f t="shared" ca="1" si="166"/>
        <v>0</v>
      </c>
      <c r="BV242" s="65">
        <f t="shared" ca="1" si="166"/>
        <v>0</v>
      </c>
      <c r="BW242" s="65">
        <f t="shared" ca="1" si="166"/>
        <v>0</v>
      </c>
      <c r="BX242" s="65">
        <f t="shared" ca="1" si="166"/>
        <v>0</v>
      </c>
      <c r="BY242" s="65">
        <f t="shared" ca="1" si="166"/>
        <v>0</v>
      </c>
      <c r="BZ242" s="65">
        <f t="shared" ca="1" si="166"/>
        <v>0</v>
      </c>
      <c r="CA242" s="65">
        <f t="shared" ca="1" si="166"/>
        <v>0</v>
      </c>
      <c r="CB242" s="65">
        <f t="shared" ca="1" si="166"/>
        <v>0</v>
      </c>
      <c r="CC242" s="65">
        <f t="shared" ca="1" si="166"/>
        <v>0</v>
      </c>
      <c r="CD242" s="65">
        <f t="shared" ca="1" si="166"/>
        <v>0</v>
      </c>
      <c r="CE242" s="65">
        <f t="shared" ca="1" si="166"/>
        <v>0</v>
      </c>
      <c r="CF242" s="65">
        <f t="shared" ca="1" si="166"/>
        <v>0</v>
      </c>
    </row>
    <row r="243" spans="2:84" s="53" customFormat="1" ht="12" x14ac:dyDescent="0.25">
      <c r="B243" s="50">
        <f>ROW()</f>
        <v>243</v>
      </c>
      <c r="O243" s="56"/>
      <c r="P243" s="57"/>
      <c r="Q243" s="58"/>
      <c r="U243" s="62"/>
      <c r="W243" s="61"/>
      <c r="X243" s="65">
        <f t="shared" ca="1" si="165"/>
        <v>0</v>
      </c>
      <c r="Y243" s="65">
        <f t="shared" ca="1" si="164"/>
        <v>0</v>
      </c>
      <c r="Z243" s="65">
        <f t="shared" ca="1" si="164"/>
        <v>0</v>
      </c>
      <c r="AA243" s="65">
        <f t="shared" ca="1" si="164"/>
        <v>0</v>
      </c>
      <c r="AB243" s="65">
        <f t="shared" ca="1" si="164"/>
        <v>0</v>
      </c>
      <c r="AC243" s="65">
        <f t="shared" ca="1" si="164"/>
        <v>0</v>
      </c>
      <c r="AD243" s="65">
        <f t="shared" ca="1" si="164"/>
        <v>0</v>
      </c>
      <c r="AE243" s="65">
        <f t="shared" ca="1" si="164"/>
        <v>0</v>
      </c>
      <c r="AF243" s="65">
        <f t="shared" ca="1" si="164"/>
        <v>0</v>
      </c>
      <c r="AG243" s="65">
        <f t="shared" ca="1" si="164"/>
        <v>0</v>
      </c>
      <c r="AH243" s="65">
        <f t="shared" ca="1" si="164"/>
        <v>0</v>
      </c>
      <c r="AI243" s="65">
        <f t="shared" ca="1" si="164"/>
        <v>0</v>
      </c>
      <c r="AJ243" s="65">
        <f t="shared" ca="1" si="166"/>
        <v>0</v>
      </c>
      <c r="AK243" s="65">
        <f t="shared" ca="1" si="166"/>
        <v>0</v>
      </c>
      <c r="AL243" s="65">
        <f t="shared" ca="1" si="166"/>
        <v>0</v>
      </c>
      <c r="AM243" s="65">
        <f t="shared" ca="1" si="166"/>
        <v>0</v>
      </c>
      <c r="AN243" s="65">
        <f t="shared" ca="1" si="166"/>
        <v>0</v>
      </c>
      <c r="AO243" s="65">
        <f t="shared" ca="1" si="166"/>
        <v>0</v>
      </c>
      <c r="AP243" s="65">
        <f t="shared" ca="1" si="166"/>
        <v>0</v>
      </c>
      <c r="AQ243" s="65">
        <f t="shared" ca="1" si="166"/>
        <v>0</v>
      </c>
      <c r="AR243" s="65">
        <f t="shared" ca="1" si="166"/>
        <v>0</v>
      </c>
      <c r="AS243" s="65">
        <f t="shared" ca="1" si="166"/>
        <v>0</v>
      </c>
      <c r="AT243" s="65">
        <f t="shared" ca="1" si="166"/>
        <v>0</v>
      </c>
      <c r="AU243" s="65">
        <f t="shared" ca="1" si="166"/>
        <v>0</v>
      </c>
      <c r="AV243" s="65">
        <f t="shared" ca="1" si="166"/>
        <v>0</v>
      </c>
      <c r="AW243" s="65">
        <f t="shared" ca="1" si="166"/>
        <v>0</v>
      </c>
      <c r="AX243" s="65">
        <f t="shared" ca="1" si="166"/>
        <v>0</v>
      </c>
      <c r="AY243" s="65">
        <f t="shared" ca="1" si="166"/>
        <v>0</v>
      </c>
      <c r="AZ243" s="65">
        <f t="shared" ca="1" si="166"/>
        <v>0</v>
      </c>
      <c r="BA243" s="65">
        <f t="shared" ca="1" si="166"/>
        <v>0</v>
      </c>
      <c r="BB243" s="65">
        <f t="shared" ca="1" si="166"/>
        <v>0</v>
      </c>
      <c r="BC243" s="65">
        <f t="shared" ca="1" si="166"/>
        <v>0</v>
      </c>
      <c r="BD243" s="65">
        <f t="shared" ca="1" si="166"/>
        <v>0</v>
      </c>
      <c r="BE243" s="65">
        <f t="shared" ca="1" si="166"/>
        <v>0</v>
      </c>
      <c r="BF243" s="65">
        <f t="shared" ca="1" si="166"/>
        <v>0</v>
      </c>
      <c r="BG243" s="65">
        <f t="shared" ca="1" si="166"/>
        <v>0</v>
      </c>
      <c r="BH243" s="65">
        <f t="shared" ca="1" si="166"/>
        <v>0</v>
      </c>
      <c r="BI243" s="65">
        <f t="shared" ca="1" si="166"/>
        <v>0</v>
      </c>
      <c r="BJ243" s="65">
        <f t="shared" ca="1" si="166"/>
        <v>0</v>
      </c>
      <c r="BK243" s="65">
        <f t="shared" ca="1" si="166"/>
        <v>0</v>
      </c>
      <c r="BL243" s="65">
        <f t="shared" ca="1" si="166"/>
        <v>0</v>
      </c>
      <c r="BM243" s="65">
        <f t="shared" ca="1" si="166"/>
        <v>0</v>
      </c>
      <c r="BN243" s="65">
        <f t="shared" ca="1" si="166"/>
        <v>0</v>
      </c>
      <c r="BO243" s="65">
        <f t="shared" ca="1" si="166"/>
        <v>0</v>
      </c>
      <c r="BP243" s="65">
        <f t="shared" ca="1" si="166"/>
        <v>0</v>
      </c>
      <c r="BQ243" s="65">
        <f t="shared" ca="1" si="166"/>
        <v>0</v>
      </c>
      <c r="BR243" s="65">
        <f t="shared" ca="1" si="166"/>
        <v>0</v>
      </c>
      <c r="BS243" s="65">
        <f t="shared" ca="1" si="166"/>
        <v>0</v>
      </c>
      <c r="BT243" s="65">
        <f t="shared" ca="1" si="166"/>
        <v>0</v>
      </c>
      <c r="BU243" s="65">
        <f t="shared" ca="1" si="166"/>
        <v>0</v>
      </c>
      <c r="BV243" s="65">
        <f t="shared" ca="1" si="166"/>
        <v>0</v>
      </c>
      <c r="BW243" s="65">
        <f t="shared" ca="1" si="166"/>
        <v>0</v>
      </c>
      <c r="BX243" s="65">
        <f t="shared" ca="1" si="166"/>
        <v>0</v>
      </c>
      <c r="BY243" s="65">
        <f t="shared" ca="1" si="166"/>
        <v>0</v>
      </c>
      <c r="BZ243" s="65">
        <f t="shared" ca="1" si="166"/>
        <v>0</v>
      </c>
      <c r="CA243" s="65">
        <f t="shared" ca="1" si="166"/>
        <v>0</v>
      </c>
      <c r="CB243" s="65">
        <f t="shared" ca="1" si="166"/>
        <v>0</v>
      </c>
      <c r="CC243" s="65">
        <f t="shared" ca="1" si="166"/>
        <v>0</v>
      </c>
      <c r="CD243" s="65">
        <f t="shared" ca="1" si="166"/>
        <v>0</v>
      </c>
      <c r="CE243" s="65">
        <f t="shared" ca="1" si="166"/>
        <v>0</v>
      </c>
      <c r="CF243" s="65">
        <f t="shared" ca="1" si="166"/>
        <v>0</v>
      </c>
    </row>
    <row r="244" spans="2:84" s="53" customFormat="1" ht="12" x14ac:dyDescent="0.25">
      <c r="B244" s="50">
        <f>ROW()</f>
        <v>244</v>
      </c>
      <c r="O244" s="56"/>
      <c r="P244" s="57"/>
      <c r="Q244" s="58"/>
      <c r="U244" s="62"/>
      <c r="W244" s="61"/>
      <c r="X244" s="65">
        <f t="shared" ca="1" si="165"/>
        <v>0</v>
      </c>
      <c r="Y244" s="65">
        <f t="shared" ca="1" si="164"/>
        <v>0</v>
      </c>
      <c r="Z244" s="65">
        <f t="shared" ca="1" si="164"/>
        <v>0</v>
      </c>
      <c r="AA244" s="65">
        <f t="shared" ca="1" si="164"/>
        <v>0</v>
      </c>
      <c r="AB244" s="65">
        <f t="shared" ca="1" si="164"/>
        <v>0</v>
      </c>
      <c r="AC244" s="65">
        <f t="shared" ca="1" si="164"/>
        <v>0</v>
      </c>
      <c r="AD244" s="65">
        <f t="shared" ca="1" si="164"/>
        <v>0</v>
      </c>
      <c r="AE244" s="65">
        <f t="shared" ca="1" si="164"/>
        <v>0</v>
      </c>
      <c r="AF244" s="65">
        <f t="shared" ca="1" si="164"/>
        <v>0</v>
      </c>
      <c r="AG244" s="65">
        <f t="shared" ca="1" si="164"/>
        <v>0</v>
      </c>
      <c r="AH244" s="65">
        <f t="shared" ca="1" si="164"/>
        <v>0</v>
      </c>
      <c r="AI244" s="65">
        <f t="shared" ca="1" si="164"/>
        <v>0</v>
      </c>
      <c r="AJ244" s="65">
        <f t="shared" ca="1" si="166"/>
        <v>0</v>
      </c>
      <c r="AK244" s="65">
        <f t="shared" ca="1" si="166"/>
        <v>0</v>
      </c>
      <c r="AL244" s="65">
        <f t="shared" ca="1" si="166"/>
        <v>0</v>
      </c>
      <c r="AM244" s="65">
        <f t="shared" ca="1" si="166"/>
        <v>0</v>
      </c>
      <c r="AN244" s="65">
        <f t="shared" ca="1" si="166"/>
        <v>0</v>
      </c>
      <c r="AO244" s="65">
        <f t="shared" ca="1" si="166"/>
        <v>0</v>
      </c>
      <c r="AP244" s="65">
        <f t="shared" ca="1" si="166"/>
        <v>0</v>
      </c>
      <c r="AQ244" s="65">
        <f t="shared" ca="1" si="166"/>
        <v>0</v>
      </c>
      <c r="AR244" s="65">
        <f t="shared" ca="1" si="166"/>
        <v>0</v>
      </c>
      <c r="AS244" s="65">
        <f t="shared" ca="1" si="166"/>
        <v>0</v>
      </c>
      <c r="AT244" s="65">
        <f t="shared" ca="1" si="166"/>
        <v>0</v>
      </c>
      <c r="AU244" s="65">
        <f t="shared" ca="1" si="166"/>
        <v>0</v>
      </c>
      <c r="AV244" s="65">
        <f t="shared" ca="1" si="166"/>
        <v>0</v>
      </c>
      <c r="AW244" s="65">
        <f t="shared" ca="1" si="166"/>
        <v>0</v>
      </c>
      <c r="AX244" s="65">
        <f t="shared" ca="1" si="166"/>
        <v>0</v>
      </c>
      <c r="AY244" s="65">
        <f t="shared" ca="1" si="166"/>
        <v>0</v>
      </c>
      <c r="AZ244" s="65">
        <f t="shared" ca="1" si="166"/>
        <v>0</v>
      </c>
      <c r="BA244" s="65">
        <f t="shared" ca="1" si="166"/>
        <v>0</v>
      </c>
      <c r="BB244" s="65">
        <f t="shared" ca="1" si="166"/>
        <v>0</v>
      </c>
      <c r="BC244" s="65">
        <f t="shared" ca="1" si="166"/>
        <v>0</v>
      </c>
      <c r="BD244" s="65">
        <f t="shared" ca="1" si="166"/>
        <v>0</v>
      </c>
      <c r="BE244" s="65">
        <f t="shared" ca="1" si="166"/>
        <v>0</v>
      </c>
      <c r="BF244" s="65">
        <f t="shared" ca="1" si="166"/>
        <v>0</v>
      </c>
      <c r="BG244" s="65">
        <f t="shared" ca="1" si="166"/>
        <v>0</v>
      </c>
      <c r="BH244" s="65">
        <f t="shared" ca="1" si="166"/>
        <v>0</v>
      </c>
      <c r="BI244" s="65">
        <f t="shared" ca="1" si="166"/>
        <v>0</v>
      </c>
      <c r="BJ244" s="65">
        <f t="shared" ca="1" si="166"/>
        <v>0</v>
      </c>
      <c r="BK244" s="65">
        <f t="shared" ca="1" si="166"/>
        <v>0</v>
      </c>
      <c r="BL244" s="65">
        <f t="shared" ca="1" si="166"/>
        <v>0</v>
      </c>
      <c r="BM244" s="65">
        <f t="shared" ca="1" si="166"/>
        <v>0</v>
      </c>
      <c r="BN244" s="65">
        <f t="shared" ca="1" si="166"/>
        <v>0</v>
      </c>
      <c r="BO244" s="65">
        <f t="shared" ca="1" si="166"/>
        <v>0</v>
      </c>
      <c r="BP244" s="65">
        <f t="shared" ca="1" si="166"/>
        <v>0</v>
      </c>
      <c r="BQ244" s="65">
        <f t="shared" ca="1" si="166"/>
        <v>0</v>
      </c>
      <c r="BR244" s="65">
        <f t="shared" ca="1" si="166"/>
        <v>0</v>
      </c>
      <c r="BS244" s="65">
        <f t="shared" ca="1" si="166"/>
        <v>0</v>
      </c>
      <c r="BT244" s="65">
        <f t="shared" ca="1" si="166"/>
        <v>0</v>
      </c>
      <c r="BU244" s="65">
        <f t="shared" ca="1" si="166"/>
        <v>0</v>
      </c>
      <c r="BV244" s="65">
        <f t="shared" ca="1" si="166"/>
        <v>0</v>
      </c>
      <c r="BW244" s="65">
        <f t="shared" ca="1" si="166"/>
        <v>0</v>
      </c>
      <c r="BX244" s="65">
        <f t="shared" ca="1" si="166"/>
        <v>0</v>
      </c>
      <c r="BY244" s="65">
        <f t="shared" ca="1" si="166"/>
        <v>0</v>
      </c>
      <c r="BZ244" s="65">
        <f t="shared" ca="1" si="166"/>
        <v>0</v>
      </c>
      <c r="CA244" s="65">
        <f t="shared" ca="1" si="166"/>
        <v>0</v>
      </c>
      <c r="CB244" s="65">
        <f t="shared" ca="1" si="166"/>
        <v>0</v>
      </c>
      <c r="CC244" s="65">
        <f t="shared" ca="1" si="166"/>
        <v>0</v>
      </c>
      <c r="CD244" s="65">
        <f t="shared" ca="1" si="166"/>
        <v>0</v>
      </c>
      <c r="CE244" s="65">
        <f t="shared" ca="1" si="166"/>
        <v>0</v>
      </c>
      <c r="CF244" s="65">
        <f t="shared" ca="1" si="166"/>
        <v>0</v>
      </c>
    </row>
    <row r="245" spans="2:84" s="53" customFormat="1" ht="12" x14ac:dyDescent="0.25">
      <c r="B245" s="50">
        <f>ROW()</f>
        <v>245</v>
      </c>
      <c r="O245" s="56"/>
      <c r="P245" s="57"/>
      <c r="Q245" s="58"/>
      <c r="U245" s="62"/>
      <c r="W245" s="61"/>
      <c r="X245" s="65">
        <f t="shared" ca="1" si="165"/>
        <v>0</v>
      </c>
      <c r="Y245" s="65">
        <f t="shared" ca="1" si="164"/>
        <v>0</v>
      </c>
      <c r="Z245" s="65">
        <f t="shared" ca="1" si="164"/>
        <v>0</v>
      </c>
      <c r="AA245" s="65">
        <f t="shared" ca="1" si="164"/>
        <v>0</v>
      </c>
      <c r="AB245" s="65">
        <f t="shared" ca="1" si="164"/>
        <v>0</v>
      </c>
      <c r="AC245" s="65">
        <f t="shared" ca="1" si="164"/>
        <v>0</v>
      </c>
      <c r="AD245" s="65">
        <f t="shared" ca="1" si="164"/>
        <v>0</v>
      </c>
      <c r="AE245" s="65">
        <f t="shared" ca="1" si="164"/>
        <v>0</v>
      </c>
      <c r="AF245" s="65">
        <f t="shared" ca="1" si="164"/>
        <v>0</v>
      </c>
      <c r="AG245" s="65">
        <f t="shared" ca="1" si="164"/>
        <v>0</v>
      </c>
      <c r="AH245" s="65">
        <f t="shared" ca="1" si="164"/>
        <v>0</v>
      </c>
      <c r="AI245" s="65">
        <f t="shared" ca="1" si="164"/>
        <v>0</v>
      </c>
      <c r="AJ245" s="65">
        <f t="shared" ca="1" si="166"/>
        <v>0</v>
      </c>
      <c r="AK245" s="65">
        <f t="shared" ca="1" si="166"/>
        <v>0</v>
      </c>
      <c r="AL245" s="65">
        <f t="shared" ca="1" si="166"/>
        <v>0</v>
      </c>
      <c r="AM245" s="65">
        <f t="shared" ca="1" si="166"/>
        <v>0</v>
      </c>
      <c r="AN245" s="65">
        <f t="shared" ca="1" si="166"/>
        <v>0</v>
      </c>
      <c r="AO245" s="65">
        <f t="shared" ca="1" si="166"/>
        <v>0</v>
      </c>
      <c r="AP245" s="65">
        <f t="shared" ca="1" si="166"/>
        <v>0</v>
      </c>
      <c r="AQ245" s="65">
        <f t="shared" ca="1" si="166"/>
        <v>0</v>
      </c>
      <c r="AR245" s="65">
        <f t="shared" ca="1" si="166"/>
        <v>0</v>
      </c>
      <c r="AS245" s="65">
        <f t="shared" ca="1" si="166"/>
        <v>0</v>
      </c>
      <c r="AT245" s="65">
        <f t="shared" ca="1" si="166"/>
        <v>0</v>
      </c>
      <c r="AU245" s="65">
        <f t="shared" ca="1" si="166"/>
        <v>0</v>
      </c>
      <c r="AV245" s="65">
        <f t="shared" ca="1" si="166"/>
        <v>0</v>
      </c>
      <c r="AW245" s="65">
        <f t="shared" ca="1" si="166"/>
        <v>0</v>
      </c>
      <c r="AX245" s="65">
        <f t="shared" ca="1" si="166"/>
        <v>0</v>
      </c>
      <c r="AY245" s="65">
        <f t="shared" ca="1" si="166"/>
        <v>0</v>
      </c>
      <c r="AZ245" s="65">
        <f t="shared" ca="1" si="166"/>
        <v>0</v>
      </c>
      <c r="BA245" s="65">
        <f t="shared" ca="1" si="166"/>
        <v>0</v>
      </c>
      <c r="BB245" s="65">
        <f t="shared" ca="1" si="166"/>
        <v>0</v>
      </c>
      <c r="BC245" s="65">
        <f t="shared" ca="1" si="166"/>
        <v>0</v>
      </c>
      <c r="BD245" s="65">
        <f t="shared" ca="1" si="166"/>
        <v>0</v>
      </c>
      <c r="BE245" s="65">
        <f t="shared" ca="1" si="166"/>
        <v>0</v>
      </c>
      <c r="BF245" s="65">
        <f t="shared" ca="1" si="166"/>
        <v>0</v>
      </c>
      <c r="BG245" s="65">
        <f t="shared" ca="1" si="166"/>
        <v>0</v>
      </c>
      <c r="BH245" s="65">
        <f t="shared" ca="1" si="166"/>
        <v>0</v>
      </c>
      <c r="BI245" s="65">
        <f t="shared" ca="1" si="166"/>
        <v>0</v>
      </c>
      <c r="BJ245" s="65">
        <f t="shared" ca="1" si="166"/>
        <v>0</v>
      </c>
      <c r="BK245" s="65">
        <f t="shared" ca="1" si="166"/>
        <v>0</v>
      </c>
      <c r="BL245" s="65">
        <f t="shared" ca="1" si="166"/>
        <v>0</v>
      </c>
      <c r="BM245" s="65">
        <f t="shared" ca="1" si="166"/>
        <v>0</v>
      </c>
      <c r="BN245" s="65">
        <f t="shared" ca="1" si="166"/>
        <v>0</v>
      </c>
      <c r="BO245" s="65">
        <f t="shared" ca="1" si="166"/>
        <v>0</v>
      </c>
      <c r="BP245" s="65">
        <f t="shared" ca="1" si="166"/>
        <v>0</v>
      </c>
      <c r="BQ245" s="65">
        <f t="shared" ca="1" si="166"/>
        <v>0</v>
      </c>
      <c r="BR245" s="65">
        <f t="shared" ca="1" si="166"/>
        <v>0</v>
      </c>
      <c r="BS245" s="65">
        <f t="shared" ca="1" si="166"/>
        <v>0</v>
      </c>
      <c r="BT245" s="65">
        <f t="shared" ca="1" si="166"/>
        <v>0</v>
      </c>
      <c r="BU245" s="65">
        <f t="shared" ca="1" si="166"/>
        <v>0</v>
      </c>
      <c r="BV245" s="65">
        <f t="shared" ca="1" si="166"/>
        <v>0</v>
      </c>
      <c r="BW245" s="65">
        <f t="shared" ca="1" si="166"/>
        <v>0</v>
      </c>
      <c r="BX245" s="65">
        <f t="shared" ca="1" si="166"/>
        <v>0</v>
      </c>
      <c r="BY245" s="65">
        <f t="shared" ca="1" si="166"/>
        <v>0</v>
      </c>
      <c r="BZ245" s="65">
        <f t="shared" ca="1" si="166"/>
        <v>0</v>
      </c>
      <c r="CA245" s="65">
        <f t="shared" ca="1" si="166"/>
        <v>0</v>
      </c>
      <c r="CB245" s="65">
        <f t="shared" ca="1" si="166"/>
        <v>0</v>
      </c>
      <c r="CC245" s="65">
        <f t="shared" ca="1" si="166"/>
        <v>0</v>
      </c>
      <c r="CD245" s="65">
        <f t="shared" ca="1" si="166"/>
        <v>0</v>
      </c>
      <c r="CE245" s="65">
        <f t="shared" ca="1" si="166"/>
        <v>0</v>
      </c>
      <c r="CF245" s="65">
        <f t="shared" ca="1" si="166"/>
        <v>0</v>
      </c>
    </row>
    <row r="246" spans="2:84" s="53" customFormat="1" ht="12" x14ac:dyDescent="0.25">
      <c r="B246" s="50">
        <f>ROW()</f>
        <v>246</v>
      </c>
      <c r="O246" s="56"/>
      <c r="P246" s="57"/>
      <c r="Q246" s="58"/>
      <c r="U246" s="62"/>
      <c r="W246" s="61"/>
      <c r="X246" s="65">
        <f t="shared" ca="1" si="165"/>
        <v>0</v>
      </c>
      <c r="Y246" s="65">
        <f t="shared" ca="1" si="164"/>
        <v>0</v>
      </c>
      <c r="Z246" s="65">
        <f t="shared" ca="1" si="164"/>
        <v>0</v>
      </c>
      <c r="AA246" s="65">
        <f t="shared" ca="1" si="164"/>
        <v>0</v>
      </c>
      <c r="AB246" s="65">
        <f t="shared" ca="1" si="164"/>
        <v>0</v>
      </c>
      <c r="AC246" s="65">
        <f t="shared" ca="1" si="164"/>
        <v>0</v>
      </c>
      <c r="AD246" s="65">
        <f t="shared" ca="1" si="164"/>
        <v>0</v>
      </c>
      <c r="AE246" s="65">
        <f t="shared" ca="1" si="164"/>
        <v>0</v>
      </c>
      <c r="AF246" s="65">
        <f t="shared" ca="1" si="164"/>
        <v>0</v>
      </c>
      <c r="AG246" s="65">
        <f t="shared" ca="1" si="164"/>
        <v>0</v>
      </c>
      <c r="AH246" s="65">
        <f t="shared" ca="1" si="164"/>
        <v>0</v>
      </c>
      <c r="AI246" s="65">
        <f t="shared" ca="1" si="164"/>
        <v>0</v>
      </c>
      <c r="AJ246" s="65">
        <f t="shared" ca="1" si="166"/>
        <v>0</v>
      </c>
      <c r="AK246" s="65">
        <f t="shared" ca="1" si="166"/>
        <v>0</v>
      </c>
      <c r="AL246" s="65">
        <f t="shared" ca="1" si="166"/>
        <v>0</v>
      </c>
      <c r="AM246" s="65">
        <f t="shared" ca="1" si="166"/>
        <v>0</v>
      </c>
      <c r="AN246" s="65">
        <f t="shared" ca="1" si="166"/>
        <v>0</v>
      </c>
      <c r="AO246" s="65">
        <f t="shared" ca="1" si="166"/>
        <v>0</v>
      </c>
      <c r="AP246" s="65">
        <f t="shared" ca="1" si="166"/>
        <v>0</v>
      </c>
      <c r="AQ246" s="65">
        <f t="shared" ca="1" si="166"/>
        <v>0</v>
      </c>
      <c r="AR246" s="65">
        <f t="shared" ca="1" si="166"/>
        <v>0</v>
      </c>
      <c r="AS246" s="65">
        <f t="shared" ca="1" si="166"/>
        <v>0</v>
      </c>
      <c r="AT246" s="65">
        <f t="shared" ca="1" si="166"/>
        <v>0</v>
      </c>
      <c r="AU246" s="65">
        <f t="shared" ca="1" si="166"/>
        <v>0</v>
      </c>
      <c r="AV246" s="65">
        <f t="shared" ca="1" si="166"/>
        <v>0</v>
      </c>
      <c r="AW246" s="65">
        <f t="shared" ca="1" si="166"/>
        <v>0</v>
      </c>
      <c r="AX246" s="65">
        <f t="shared" ca="1" si="166"/>
        <v>0</v>
      </c>
      <c r="AY246" s="65">
        <f t="shared" ca="1" si="166"/>
        <v>0</v>
      </c>
      <c r="AZ246" s="65">
        <f t="shared" ca="1" si="166"/>
        <v>0</v>
      </c>
      <c r="BA246" s="65">
        <f t="shared" ca="1" si="166"/>
        <v>0</v>
      </c>
      <c r="BB246" s="65">
        <f t="shared" ca="1" si="166"/>
        <v>0</v>
      </c>
      <c r="BC246" s="65">
        <f t="shared" ca="1" si="166"/>
        <v>0</v>
      </c>
      <c r="BD246" s="65">
        <f t="shared" ca="1" si="166"/>
        <v>0</v>
      </c>
      <c r="BE246" s="65">
        <f t="shared" ca="1" si="166"/>
        <v>0</v>
      </c>
      <c r="BF246" s="65">
        <f t="shared" ca="1" si="166"/>
        <v>0</v>
      </c>
      <c r="BG246" s="65">
        <f t="shared" ca="1" si="166"/>
        <v>0</v>
      </c>
      <c r="BH246" s="65">
        <f t="shared" ca="1" si="166"/>
        <v>0</v>
      </c>
      <c r="BI246" s="65">
        <f t="shared" ca="1" si="166"/>
        <v>0</v>
      </c>
      <c r="BJ246" s="65">
        <f t="shared" ca="1" si="166"/>
        <v>0</v>
      </c>
      <c r="BK246" s="65">
        <f t="shared" ca="1" si="166"/>
        <v>0</v>
      </c>
      <c r="BL246" s="65">
        <f t="shared" ca="1" si="166"/>
        <v>0</v>
      </c>
      <c r="BM246" s="65">
        <f t="shared" ca="1" si="166"/>
        <v>0</v>
      </c>
      <c r="BN246" s="65">
        <f t="shared" ca="1" si="166"/>
        <v>0</v>
      </c>
      <c r="BO246" s="65">
        <f t="shared" ca="1" si="166"/>
        <v>0</v>
      </c>
      <c r="BP246" s="65">
        <f t="shared" ca="1" si="166"/>
        <v>0</v>
      </c>
      <c r="BQ246" s="65">
        <f t="shared" ref="AJ246:CF251" ca="1" si="167">SUMIFS(INDIRECT("Prcsses!"&amp;ADDRESS($B246,$X$2)&amp;":"&amp;ADDRESS($B246,$X$2-1+$P$8)),INDIRECT("Prcsses!"&amp;ADDRESS($B$8,$X$2)&amp;":"&amp;ADDRESS($B$8,$X$2-1+$P$8)),BQ$8)</f>
        <v>0</v>
      </c>
      <c r="BR246" s="65">
        <f t="shared" ca="1" si="167"/>
        <v>0</v>
      </c>
      <c r="BS246" s="65">
        <f t="shared" ca="1" si="167"/>
        <v>0</v>
      </c>
      <c r="BT246" s="65">
        <f t="shared" ca="1" si="167"/>
        <v>0</v>
      </c>
      <c r="BU246" s="65">
        <f t="shared" ca="1" si="167"/>
        <v>0</v>
      </c>
      <c r="BV246" s="65">
        <f t="shared" ca="1" si="167"/>
        <v>0</v>
      </c>
      <c r="BW246" s="65">
        <f t="shared" ca="1" si="167"/>
        <v>0</v>
      </c>
      <c r="BX246" s="65">
        <f t="shared" ca="1" si="167"/>
        <v>0</v>
      </c>
      <c r="BY246" s="65">
        <f t="shared" ca="1" si="167"/>
        <v>0</v>
      </c>
      <c r="BZ246" s="65">
        <f t="shared" ca="1" si="167"/>
        <v>0</v>
      </c>
      <c r="CA246" s="65">
        <f t="shared" ca="1" si="167"/>
        <v>0</v>
      </c>
      <c r="CB246" s="65">
        <f t="shared" ca="1" si="167"/>
        <v>0</v>
      </c>
      <c r="CC246" s="65">
        <f t="shared" ca="1" si="167"/>
        <v>0</v>
      </c>
      <c r="CD246" s="65">
        <f t="shared" ca="1" si="167"/>
        <v>0</v>
      </c>
      <c r="CE246" s="65">
        <f t="shared" ca="1" si="167"/>
        <v>0</v>
      </c>
      <c r="CF246" s="65">
        <f t="shared" ca="1" si="167"/>
        <v>0</v>
      </c>
    </row>
    <row r="247" spans="2:84" s="53" customFormat="1" ht="12" x14ac:dyDescent="0.25">
      <c r="B247" s="50">
        <f>ROW()</f>
        <v>247</v>
      </c>
      <c r="O247" s="56"/>
      <c r="P247" s="57"/>
      <c r="Q247" s="58"/>
      <c r="U247" s="62"/>
      <c r="W247" s="61"/>
      <c r="X247" s="65">
        <f t="shared" ca="1" si="165"/>
        <v>0</v>
      </c>
      <c r="Y247" s="65">
        <f t="shared" ca="1" si="164"/>
        <v>0</v>
      </c>
      <c r="Z247" s="65">
        <f t="shared" ca="1" si="164"/>
        <v>0</v>
      </c>
      <c r="AA247" s="65">
        <f t="shared" ca="1" si="164"/>
        <v>0</v>
      </c>
      <c r="AB247" s="65">
        <f t="shared" ca="1" si="164"/>
        <v>0</v>
      </c>
      <c r="AC247" s="65">
        <f t="shared" ca="1" si="164"/>
        <v>0</v>
      </c>
      <c r="AD247" s="65">
        <f t="shared" ca="1" si="164"/>
        <v>0</v>
      </c>
      <c r="AE247" s="65">
        <f t="shared" ca="1" si="164"/>
        <v>0</v>
      </c>
      <c r="AF247" s="65">
        <f t="shared" ca="1" si="164"/>
        <v>0</v>
      </c>
      <c r="AG247" s="65">
        <f t="shared" ca="1" si="164"/>
        <v>0</v>
      </c>
      <c r="AH247" s="65">
        <f t="shared" ca="1" si="164"/>
        <v>0</v>
      </c>
      <c r="AI247" s="65">
        <f t="shared" ca="1" si="164"/>
        <v>0</v>
      </c>
      <c r="AJ247" s="65">
        <f t="shared" ca="1" si="167"/>
        <v>0</v>
      </c>
      <c r="AK247" s="65">
        <f t="shared" ca="1" si="167"/>
        <v>0</v>
      </c>
      <c r="AL247" s="65">
        <f t="shared" ca="1" si="167"/>
        <v>0</v>
      </c>
      <c r="AM247" s="65">
        <f t="shared" ca="1" si="167"/>
        <v>0</v>
      </c>
      <c r="AN247" s="65">
        <f t="shared" ca="1" si="167"/>
        <v>0</v>
      </c>
      <c r="AO247" s="65">
        <f t="shared" ca="1" si="167"/>
        <v>0</v>
      </c>
      <c r="AP247" s="65">
        <f t="shared" ca="1" si="167"/>
        <v>0</v>
      </c>
      <c r="AQ247" s="65">
        <f t="shared" ca="1" si="167"/>
        <v>0</v>
      </c>
      <c r="AR247" s="65">
        <f t="shared" ca="1" si="167"/>
        <v>0</v>
      </c>
      <c r="AS247" s="65">
        <f t="shared" ca="1" si="167"/>
        <v>0</v>
      </c>
      <c r="AT247" s="65">
        <f t="shared" ca="1" si="167"/>
        <v>0</v>
      </c>
      <c r="AU247" s="65">
        <f t="shared" ca="1" si="167"/>
        <v>0</v>
      </c>
      <c r="AV247" s="65">
        <f t="shared" ca="1" si="167"/>
        <v>0</v>
      </c>
      <c r="AW247" s="65">
        <f t="shared" ca="1" si="167"/>
        <v>0</v>
      </c>
      <c r="AX247" s="65">
        <f t="shared" ca="1" si="167"/>
        <v>0</v>
      </c>
      <c r="AY247" s="65">
        <f t="shared" ca="1" si="167"/>
        <v>0</v>
      </c>
      <c r="AZ247" s="65">
        <f t="shared" ca="1" si="167"/>
        <v>0</v>
      </c>
      <c r="BA247" s="65">
        <f t="shared" ca="1" si="167"/>
        <v>0</v>
      </c>
      <c r="BB247" s="65">
        <f t="shared" ca="1" si="167"/>
        <v>0</v>
      </c>
      <c r="BC247" s="65">
        <f t="shared" ca="1" si="167"/>
        <v>0</v>
      </c>
      <c r="BD247" s="65">
        <f t="shared" ca="1" si="167"/>
        <v>0</v>
      </c>
      <c r="BE247" s="65">
        <f t="shared" ca="1" si="167"/>
        <v>0</v>
      </c>
      <c r="BF247" s="65">
        <f t="shared" ca="1" si="167"/>
        <v>0</v>
      </c>
      <c r="BG247" s="65">
        <f t="shared" ca="1" si="167"/>
        <v>0</v>
      </c>
      <c r="BH247" s="65">
        <f t="shared" ca="1" si="167"/>
        <v>0</v>
      </c>
      <c r="BI247" s="65">
        <f t="shared" ca="1" si="167"/>
        <v>0</v>
      </c>
      <c r="BJ247" s="65">
        <f t="shared" ca="1" si="167"/>
        <v>0</v>
      </c>
      <c r="BK247" s="65">
        <f t="shared" ca="1" si="167"/>
        <v>0</v>
      </c>
      <c r="BL247" s="65">
        <f t="shared" ca="1" si="167"/>
        <v>0</v>
      </c>
      <c r="BM247" s="65">
        <f t="shared" ca="1" si="167"/>
        <v>0</v>
      </c>
      <c r="BN247" s="65">
        <f t="shared" ca="1" si="167"/>
        <v>0</v>
      </c>
      <c r="BO247" s="65">
        <f t="shared" ca="1" si="167"/>
        <v>0</v>
      </c>
      <c r="BP247" s="65">
        <f t="shared" ca="1" si="167"/>
        <v>0</v>
      </c>
      <c r="BQ247" s="65">
        <f t="shared" ca="1" si="167"/>
        <v>0</v>
      </c>
      <c r="BR247" s="65">
        <f t="shared" ca="1" si="167"/>
        <v>0</v>
      </c>
      <c r="BS247" s="65">
        <f t="shared" ca="1" si="167"/>
        <v>0</v>
      </c>
      <c r="BT247" s="65">
        <f t="shared" ca="1" si="167"/>
        <v>0</v>
      </c>
      <c r="BU247" s="65">
        <f t="shared" ca="1" si="167"/>
        <v>0</v>
      </c>
      <c r="BV247" s="65">
        <f t="shared" ca="1" si="167"/>
        <v>0</v>
      </c>
      <c r="BW247" s="65">
        <f t="shared" ca="1" si="167"/>
        <v>0</v>
      </c>
      <c r="BX247" s="65">
        <f t="shared" ca="1" si="167"/>
        <v>0</v>
      </c>
      <c r="BY247" s="65">
        <f t="shared" ca="1" si="167"/>
        <v>0</v>
      </c>
      <c r="BZ247" s="65">
        <f t="shared" ca="1" si="167"/>
        <v>0</v>
      </c>
      <c r="CA247" s="65">
        <f t="shared" ca="1" si="167"/>
        <v>0</v>
      </c>
      <c r="CB247" s="65">
        <f t="shared" ca="1" si="167"/>
        <v>0</v>
      </c>
      <c r="CC247" s="65">
        <f t="shared" ca="1" si="167"/>
        <v>0</v>
      </c>
      <c r="CD247" s="65">
        <f t="shared" ca="1" si="167"/>
        <v>0</v>
      </c>
      <c r="CE247" s="65">
        <f t="shared" ca="1" si="167"/>
        <v>0</v>
      </c>
      <c r="CF247" s="65">
        <f t="shared" ca="1" si="167"/>
        <v>0</v>
      </c>
    </row>
    <row r="248" spans="2:84" s="53" customFormat="1" ht="12" x14ac:dyDescent="0.25">
      <c r="B248" s="50">
        <f>ROW()</f>
        <v>248</v>
      </c>
      <c r="O248" s="56"/>
      <c r="P248" s="57"/>
      <c r="Q248" s="58"/>
      <c r="U248" s="62"/>
      <c r="W248" s="61"/>
      <c r="X248" s="65">
        <f t="shared" ca="1" si="165"/>
        <v>0</v>
      </c>
      <c r="Y248" s="65">
        <f t="shared" ca="1" si="164"/>
        <v>0</v>
      </c>
      <c r="Z248" s="65">
        <f t="shared" ca="1" si="164"/>
        <v>0</v>
      </c>
      <c r="AA248" s="65">
        <f t="shared" ca="1" si="164"/>
        <v>0</v>
      </c>
      <c r="AB248" s="65">
        <f t="shared" ca="1" si="164"/>
        <v>0</v>
      </c>
      <c r="AC248" s="65">
        <f t="shared" ca="1" si="164"/>
        <v>0</v>
      </c>
      <c r="AD248" s="65">
        <f t="shared" ca="1" si="164"/>
        <v>0</v>
      </c>
      <c r="AE248" s="65">
        <f t="shared" ca="1" si="164"/>
        <v>0</v>
      </c>
      <c r="AF248" s="65">
        <f t="shared" ca="1" si="164"/>
        <v>0</v>
      </c>
      <c r="AG248" s="65">
        <f t="shared" ca="1" si="164"/>
        <v>0</v>
      </c>
      <c r="AH248" s="65">
        <f t="shared" ca="1" si="164"/>
        <v>0</v>
      </c>
      <c r="AI248" s="65">
        <f t="shared" ca="1" si="164"/>
        <v>0</v>
      </c>
      <c r="AJ248" s="65">
        <f t="shared" ca="1" si="167"/>
        <v>0</v>
      </c>
      <c r="AK248" s="65">
        <f t="shared" ca="1" si="167"/>
        <v>0</v>
      </c>
      <c r="AL248" s="65">
        <f t="shared" ca="1" si="167"/>
        <v>0</v>
      </c>
      <c r="AM248" s="65">
        <f t="shared" ca="1" si="167"/>
        <v>0</v>
      </c>
      <c r="AN248" s="65">
        <f t="shared" ca="1" si="167"/>
        <v>0</v>
      </c>
      <c r="AO248" s="65">
        <f t="shared" ca="1" si="167"/>
        <v>0</v>
      </c>
      <c r="AP248" s="65">
        <f t="shared" ca="1" si="167"/>
        <v>0</v>
      </c>
      <c r="AQ248" s="65">
        <f t="shared" ca="1" si="167"/>
        <v>0</v>
      </c>
      <c r="AR248" s="65">
        <f t="shared" ca="1" si="167"/>
        <v>0</v>
      </c>
      <c r="AS248" s="65">
        <f t="shared" ca="1" si="167"/>
        <v>0</v>
      </c>
      <c r="AT248" s="65">
        <f t="shared" ca="1" si="167"/>
        <v>0</v>
      </c>
      <c r="AU248" s="65">
        <f t="shared" ca="1" si="167"/>
        <v>0</v>
      </c>
      <c r="AV248" s="65">
        <f t="shared" ca="1" si="167"/>
        <v>0</v>
      </c>
      <c r="AW248" s="65">
        <f t="shared" ca="1" si="167"/>
        <v>0</v>
      </c>
      <c r="AX248" s="65">
        <f t="shared" ca="1" si="167"/>
        <v>0</v>
      </c>
      <c r="AY248" s="65">
        <f t="shared" ca="1" si="167"/>
        <v>0</v>
      </c>
      <c r="AZ248" s="65">
        <f t="shared" ca="1" si="167"/>
        <v>0</v>
      </c>
      <c r="BA248" s="65">
        <f t="shared" ca="1" si="167"/>
        <v>0</v>
      </c>
      <c r="BB248" s="65">
        <f t="shared" ca="1" si="167"/>
        <v>0</v>
      </c>
      <c r="BC248" s="65">
        <f t="shared" ca="1" si="167"/>
        <v>0</v>
      </c>
      <c r="BD248" s="65">
        <f t="shared" ca="1" si="167"/>
        <v>0</v>
      </c>
      <c r="BE248" s="65">
        <f t="shared" ca="1" si="167"/>
        <v>0</v>
      </c>
      <c r="BF248" s="65">
        <f t="shared" ca="1" si="167"/>
        <v>0</v>
      </c>
      <c r="BG248" s="65">
        <f t="shared" ca="1" si="167"/>
        <v>0</v>
      </c>
      <c r="BH248" s="65">
        <f t="shared" ca="1" si="167"/>
        <v>0</v>
      </c>
      <c r="BI248" s="65">
        <f t="shared" ca="1" si="167"/>
        <v>0</v>
      </c>
      <c r="BJ248" s="65">
        <f t="shared" ca="1" si="167"/>
        <v>0</v>
      </c>
      <c r="BK248" s="65">
        <f t="shared" ca="1" si="167"/>
        <v>0</v>
      </c>
      <c r="BL248" s="65">
        <f t="shared" ca="1" si="167"/>
        <v>0</v>
      </c>
      <c r="BM248" s="65">
        <f t="shared" ca="1" si="167"/>
        <v>0</v>
      </c>
      <c r="BN248" s="65">
        <f t="shared" ca="1" si="167"/>
        <v>0</v>
      </c>
      <c r="BO248" s="65">
        <f t="shared" ca="1" si="167"/>
        <v>0</v>
      </c>
      <c r="BP248" s="65">
        <f t="shared" ca="1" si="167"/>
        <v>0</v>
      </c>
      <c r="BQ248" s="65">
        <f t="shared" ca="1" si="167"/>
        <v>0</v>
      </c>
      <c r="BR248" s="65">
        <f t="shared" ca="1" si="167"/>
        <v>0</v>
      </c>
      <c r="BS248" s="65">
        <f t="shared" ca="1" si="167"/>
        <v>0</v>
      </c>
      <c r="BT248" s="65">
        <f t="shared" ca="1" si="167"/>
        <v>0</v>
      </c>
      <c r="BU248" s="65">
        <f t="shared" ca="1" si="167"/>
        <v>0</v>
      </c>
      <c r="BV248" s="65">
        <f t="shared" ca="1" si="167"/>
        <v>0</v>
      </c>
      <c r="BW248" s="65">
        <f t="shared" ca="1" si="167"/>
        <v>0</v>
      </c>
      <c r="BX248" s="65">
        <f t="shared" ca="1" si="167"/>
        <v>0</v>
      </c>
      <c r="BY248" s="65">
        <f t="shared" ca="1" si="167"/>
        <v>0</v>
      </c>
      <c r="BZ248" s="65">
        <f t="shared" ca="1" si="167"/>
        <v>0</v>
      </c>
      <c r="CA248" s="65">
        <f t="shared" ca="1" si="167"/>
        <v>0</v>
      </c>
      <c r="CB248" s="65">
        <f t="shared" ca="1" si="167"/>
        <v>0</v>
      </c>
      <c r="CC248" s="65">
        <f t="shared" ca="1" si="167"/>
        <v>0</v>
      </c>
      <c r="CD248" s="65">
        <f t="shared" ca="1" si="167"/>
        <v>0</v>
      </c>
      <c r="CE248" s="65">
        <f t="shared" ca="1" si="167"/>
        <v>0</v>
      </c>
      <c r="CF248" s="65">
        <f t="shared" ca="1" si="167"/>
        <v>0</v>
      </c>
    </row>
    <row r="249" spans="2:84" s="53" customFormat="1" ht="12" x14ac:dyDescent="0.25">
      <c r="B249" s="50">
        <f>ROW()</f>
        <v>249</v>
      </c>
      <c r="O249" s="56"/>
      <c r="P249" s="57"/>
      <c r="Q249" s="58"/>
      <c r="U249" s="62"/>
      <c r="W249" s="61"/>
      <c r="X249" s="65">
        <f t="shared" ca="1" si="165"/>
        <v>0</v>
      </c>
      <c r="Y249" s="65">
        <f t="shared" ca="1" si="164"/>
        <v>0</v>
      </c>
      <c r="Z249" s="65">
        <f t="shared" ca="1" si="164"/>
        <v>0</v>
      </c>
      <c r="AA249" s="65">
        <f t="shared" ca="1" si="164"/>
        <v>0</v>
      </c>
      <c r="AB249" s="65">
        <f t="shared" ca="1" si="164"/>
        <v>0</v>
      </c>
      <c r="AC249" s="65">
        <f t="shared" ca="1" si="164"/>
        <v>0</v>
      </c>
      <c r="AD249" s="65">
        <f t="shared" ca="1" si="164"/>
        <v>0</v>
      </c>
      <c r="AE249" s="65">
        <f t="shared" ca="1" si="164"/>
        <v>0</v>
      </c>
      <c r="AF249" s="65">
        <f t="shared" ca="1" si="164"/>
        <v>0</v>
      </c>
      <c r="AG249" s="65">
        <f t="shared" ca="1" si="164"/>
        <v>0</v>
      </c>
      <c r="AH249" s="65">
        <f t="shared" ca="1" si="164"/>
        <v>0</v>
      </c>
      <c r="AI249" s="65">
        <f t="shared" ca="1" si="164"/>
        <v>0</v>
      </c>
      <c r="AJ249" s="65">
        <f t="shared" ca="1" si="167"/>
        <v>0</v>
      </c>
      <c r="AK249" s="65">
        <f t="shared" ca="1" si="167"/>
        <v>0</v>
      </c>
      <c r="AL249" s="65">
        <f t="shared" ca="1" si="167"/>
        <v>0</v>
      </c>
      <c r="AM249" s="65">
        <f t="shared" ca="1" si="167"/>
        <v>0</v>
      </c>
      <c r="AN249" s="65">
        <f t="shared" ca="1" si="167"/>
        <v>0</v>
      </c>
      <c r="AO249" s="65">
        <f t="shared" ca="1" si="167"/>
        <v>0</v>
      </c>
      <c r="AP249" s="65">
        <f t="shared" ca="1" si="167"/>
        <v>0</v>
      </c>
      <c r="AQ249" s="65">
        <f t="shared" ca="1" si="167"/>
        <v>0</v>
      </c>
      <c r="AR249" s="65">
        <f t="shared" ca="1" si="167"/>
        <v>0</v>
      </c>
      <c r="AS249" s="65">
        <f t="shared" ca="1" si="167"/>
        <v>0</v>
      </c>
      <c r="AT249" s="65">
        <f t="shared" ca="1" si="167"/>
        <v>0</v>
      </c>
      <c r="AU249" s="65">
        <f t="shared" ca="1" si="167"/>
        <v>0</v>
      </c>
      <c r="AV249" s="65">
        <f t="shared" ca="1" si="167"/>
        <v>0</v>
      </c>
      <c r="AW249" s="65">
        <f t="shared" ca="1" si="167"/>
        <v>0</v>
      </c>
      <c r="AX249" s="65">
        <f t="shared" ca="1" si="167"/>
        <v>0</v>
      </c>
      <c r="AY249" s="65">
        <f t="shared" ca="1" si="167"/>
        <v>0</v>
      </c>
      <c r="AZ249" s="65">
        <f t="shared" ca="1" si="167"/>
        <v>0</v>
      </c>
      <c r="BA249" s="65">
        <f t="shared" ca="1" si="167"/>
        <v>0</v>
      </c>
      <c r="BB249" s="65">
        <f t="shared" ca="1" si="167"/>
        <v>0</v>
      </c>
      <c r="BC249" s="65">
        <f t="shared" ca="1" si="167"/>
        <v>0</v>
      </c>
      <c r="BD249" s="65">
        <f t="shared" ca="1" si="167"/>
        <v>0</v>
      </c>
      <c r="BE249" s="65">
        <f t="shared" ca="1" si="167"/>
        <v>0</v>
      </c>
      <c r="BF249" s="65">
        <f t="shared" ca="1" si="167"/>
        <v>0</v>
      </c>
      <c r="BG249" s="65">
        <f t="shared" ca="1" si="167"/>
        <v>0</v>
      </c>
      <c r="BH249" s="65">
        <f t="shared" ca="1" si="167"/>
        <v>0</v>
      </c>
      <c r="BI249" s="65">
        <f t="shared" ca="1" si="167"/>
        <v>0</v>
      </c>
      <c r="BJ249" s="65">
        <f t="shared" ca="1" si="167"/>
        <v>0</v>
      </c>
      <c r="BK249" s="65">
        <f t="shared" ca="1" si="167"/>
        <v>0</v>
      </c>
      <c r="BL249" s="65">
        <f t="shared" ca="1" si="167"/>
        <v>0</v>
      </c>
      <c r="BM249" s="65">
        <f t="shared" ca="1" si="167"/>
        <v>0</v>
      </c>
      <c r="BN249" s="65">
        <f t="shared" ca="1" si="167"/>
        <v>0</v>
      </c>
      <c r="BO249" s="65">
        <f t="shared" ca="1" si="167"/>
        <v>0</v>
      </c>
      <c r="BP249" s="65">
        <f t="shared" ca="1" si="167"/>
        <v>0</v>
      </c>
      <c r="BQ249" s="65">
        <f t="shared" ca="1" si="167"/>
        <v>0</v>
      </c>
      <c r="BR249" s="65">
        <f t="shared" ca="1" si="167"/>
        <v>0</v>
      </c>
      <c r="BS249" s="65">
        <f t="shared" ca="1" si="167"/>
        <v>0</v>
      </c>
      <c r="BT249" s="65">
        <f t="shared" ca="1" si="167"/>
        <v>0</v>
      </c>
      <c r="BU249" s="65">
        <f t="shared" ca="1" si="167"/>
        <v>0</v>
      </c>
      <c r="BV249" s="65">
        <f t="shared" ca="1" si="167"/>
        <v>0</v>
      </c>
      <c r="BW249" s="65">
        <f t="shared" ca="1" si="167"/>
        <v>0</v>
      </c>
      <c r="BX249" s="65">
        <f t="shared" ca="1" si="167"/>
        <v>0</v>
      </c>
      <c r="BY249" s="65">
        <f t="shared" ca="1" si="167"/>
        <v>0</v>
      </c>
      <c r="BZ249" s="65">
        <f t="shared" ca="1" si="167"/>
        <v>0</v>
      </c>
      <c r="CA249" s="65">
        <f t="shared" ca="1" si="167"/>
        <v>0</v>
      </c>
      <c r="CB249" s="65">
        <f t="shared" ca="1" si="167"/>
        <v>0</v>
      </c>
      <c r="CC249" s="65">
        <f t="shared" ca="1" si="167"/>
        <v>0</v>
      </c>
      <c r="CD249" s="65">
        <f t="shared" ca="1" si="167"/>
        <v>0</v>
      </c>
      <c r="CE249" s="65">
        <f t="shared" ca="1" si="167"/>
        <v>0</v>
      </c>
      <c r="CF249" s="65">
        <f t="shared" ca="1" si="167"/>
        <v>0</v>
      </c>
    </row>
    <row r="250" spans="2:84" s="53" customFormat="1" ht="12" x14ac:dyDescent="0.25">
      <c r="B250" s="50">
        <f>ROW()</f>
        <v>250</v>
      </c>
      <c r="O250" s="56"/>
      <c r="P250" s="57"/>
      <c r="Q250" s="58"/>
      <c r="U250" s="62"/>
      <c r="W250" s="61"/>
      <c r="X250" s="65">
        <f t="shared" ca="1" si="165"/>
        <v>0</v>
      </c>
      <c r="Y250" s="65">
        <f t="shared" ca="1" si="164"/>
        <v>0</v>
      </c>
      <c r="Z250" s="65">
        <f t="shared" ca="1" si="164"/>
        <v>0</v>
      </c>
      <c r="AA250" s="65">
        <f t="shared" ca="1" si="164"/>
        <v>0</v>
      </c>
      <c r="AB250" s="65">
        <f t="shared" ca="1" si="164"/>
        <v>0</v>
      </c>
      <c r="AC250" s="65">
        <f t="shared" ca="1" si="164"/>
        <v>0</v>
      </c>
      <c r="AD250" s="65">
        <f t="shared" ca="1" si="164"/>
        <v>0</v>
      </c>
      <c r="AE250" s="65">
        <f t="shared" ca="1" si="164"/>
        <v>0</v>
      </c>
      <c r="AF250" s="65">
        <f t="shared" ca="1" si="164"/>
        <v>0</v>
      </c>
      <c r="AG250" s="65">
        <f t="shared" ca="1" si="164"/>
        <v>0</v>
      </c>
      <c r="AH250" s="65">
        <f t="shared" ca="1" si="164"/>
        <v>0</v>
      </c>
      <c r="AI250" s="65">
        <f t="shared" ca="1" si="164"/>
        <v>0</v>
      </c>
      <c r="AJ250" s="65">
        <f t="shared" ca="1" si="167"/>
        <v>0</v>
      </c>
      <c r="AK250" s="65">
        <f t="shared" ca="1" si="167"/>
        <v>0</v>
      </c>
      <c r="AL250" s="65">
        <f t="shared" ca="1" si="167"/>
        <v>0</v>
      </c>
      <c r="AM250" s="65">
        <f t="shared" ca="1" si="167"/>
        <v>0</v>
      </c>
      <c r="AN250" s="65">
        <f t="shared" ca="1" si="167"/>
        <v>0</v>
      </c>
      <c r="AO250" s="65">
        <f t="shared" ca="1" si="167"/>
        <v>0</v>
      </c>
      <c r="AP250" s="65">
        <f t="shared" ca="1" si="167"/>
        <v>0</v>
      </c>
      <c r="AQ250" s="65">
        <f t="shared" ca="1" si="167"/>
        <v>0</v>
      </c>
      <c r="AR250" s="65">
        <f t="shared" ca="1" si="167"/>
        <v>0</v>
      </c>
      <c r="AS250" s="65">
        <f t="shared" ca="1" si="167"/>
        <v>0</v>
      </c>
      <c r="AT250" s="65">
        <f t="shared" ca="1" si="167"/>
        <v>0</v>
      </c>
      <c r="AU250" s="65">
        <f t="shared" ca="1" si="167"/>
        <v>0</v>
      </c>
      <c r="AV250" s="65">
        <f t="shared" ca="1" si="167"/>
        <v>0</v>
      </c>
      <c r="AW250" s="65">
        <f t="shared" ca="1" si="167"/>
        <v>0</v>
      </c>
      <c r="AX250" s="65">
        <f t="shared" ca="1" si="167"/>
        <v>0</v>
      </c>
      <c r="AY250" s="65">
        <f t="shared" ca="1" si="167"/>
        <v>0</v>
      </c>
      <c r="AZ250" s="65">
        <f t="shared" ca="1" si="167"/>
        <v>0</v>
      </c>
      <c r="BA250" s="65">
        <f t="shared" ca="1" si="167"/>
        <v>0</v>
      </c>
      <c r="BB250" s="65">
        <f t="shared" ca="1" si="167"/>
        <v>0</v>
      </c>
      <c r="BC250" s="65">
        <f t="shared" ca="1" si="167"/>
        <v>0</v>
      </c>
      <c r="BD250" s="65">
        <f t="shared" ca="1" si="167"/>
        <v>0</v>
      </c>
      <c r="BE250" s="65">
        <f t="shared" ca="1" si="167"/>
        <v>0</v>
      </c>
      <c r="BF250" s="65">
        <f t="shared" ca="1" si="167"/>
        <v>0</v>
      </c>
      <c r="BG250" s="65">
        <f t="shared" ca="1" si="167"/>
        <v>0</v>
      </c>
      <c r="BH250" s="65">
        <f t="shared" ca="1" si="167"/>
        <v>0</v>
      </c>
      <c r="BI250" s="65">
        <f t="shared" ca="1" si="167"/>
        <v>0</v>
      </c>
      <c r="BJ250" s="65">
        <f t="shared" ca="1" si="167"/>
        <v>0</v>
      </c>
      <c r="BK250" s="65">
        <f t="shared" ca="1" si="167"/>
        <v>0</v>
      </c>
      <c r="BL250" s="65">
        <f t="shared" ca="1" si="167"/>
        <v>0</v>
      </c>
      <c r="BM250" s="65">
        <f t="shared" ca="1" si="167"/>
        <v>0</v>
      </c>
      <c r="BN250" s="65">
        <f t="shared" ca="1" si="167"/>
        <v>0</v>
      </c>
      <c r="BO250" s="65">
        <f t="shared" ca="1" si="167"/>
        <v>0</v>
      </c>
      <c r="BP250" s="65">
        <f t="shared" ca="1" si="167"/>
        <v>0</v>
      </c>
      <c r="BQ250" s="65">
        <f t="shared" ca="1" si="167"/>
        <v>0</v>
      </c>
      <c r="BR250" s="65">
        <f t="shared" ca="1" si="167"/>
        <v>0</v>
      </c>
      <c r="BS250" s="65">
        <f t="shared" ca="1" si="167"/>
        <v>0</v>
      </c>
      <c r="BT250" s="65">
        <f t="shared" ca="1" si="167"/>
        <v>0</v>
      </c>
      <c r="BU250" s="65">
        <f t="shared" ca="1" si="167"/>
        <v>0</v>
      </c>
      <c r="BV250" s="65">
        <f t="shared" ca="1" si="167"/>
        <v>0</v>
      </c>
      <c r="BW250" s="65">
        <f t="shared" ca="1" si="167"/>
        <v>0</v>
      </c>
      <c r="BX250" s="65">
        <f t="shared" ca="1" si="167"/>
        <v>0</v>
      </c>
      <c r="BY250" s="65">
        <f t="shared" ca="1" si="167"/>
        <v>0</v>
      </c>
      <c r="BZ250" s="65">
        <f t="shared" ca="1" si="167"/>
        <v>0</v>
      </c>
      <c r="CA250" s="65">
        <f t="shared" ca="1" si="167"/>
        <v>0</v>
      </c>
      <c r="CB250" s="65">
        <f t="shared" ca="1" si="167"/>
        <v>0</v>
      </c>
      <c r="CC250" s="65">
        <f t="shared" ca="1" si="167"/>
        <v>0</v>
      </c>
      <c r="CD250" s="65">
        <f t="shared" ca="1" si="167"/>
        <v>0</v>
      </c>
      <c r="CE250" s="65">
        <f t="shared" ca="1" si="167"/>
        <v>0</v>
      </c>
      <c r="CF250" s="65">
        <f t="shared" ca="1" si="167"/>
        <v>0</v>
      </c>
    </row>
    <row r="251" spans="2:84" s="53" customFormat="1" ht="12" x14ac:dyDescent="0.25">
      <c r="B251" s="50">
        <f>ROW()</f>
        <v>251</v>
      </c>
      <c r="O251" s="56"/>
      <c r="P251" s="57"/>
      <c r="Q251" s="58"/>
      <c r="U251" s="62"/>
      <c r="W251" s="61"/>
      <c r="X251" s="65">
        <f t="shared" ca="1" si="165"/>
        <v>0</v>
      </c>
      <c r="Y251" s="65">
        <f t="shared" ca="1" si="164"/>
        <v>0</v>
      </c>
      <c r="Z251" s="65">
        <f t="shared" ca="1" si="164"/>
        <v>0</v>
      </c>
      <c r="AA251" s="65">
        <f t="shared" ca="1" si="164"/>
        <v>0</v>
      </c>
      <c r="AB251" s="65">
        <f t="shared" ca="1" si="164"/>
        <v>0</v>
      </c>
      <c r="AC251" s="65">
        <f t="shared" ca="1" si="164"/>
        <v>0</v>
      </c>
      <c r="AD251" s="65">
        <f t="shared" ca="1" si="164"/>
        <v>0</v>
      </c>
      <c r="AE251" s="65">
        <f t="shared" ca="1" si="164"/>
        <v>0</v>
      </c>
      <c r="AF251" s="65">
        <f t="shared" ca="1" si="164"/>
        <v>0</v>
      </c>
      <c r="AG251" s="65">
        <f t="shared" ca="1" si="164"/>
        <v>0</v>
      </c>
      <c r="AH251" s="65">
        <f t="shared" ca="1" si="164"/>
        <v>0</v>
      </c>
      <c r="AI251" s="65">
        <f t="shared" ca="1" si="164"/>
        <v>0</v>
      </c>
      <c r="AJ251" s="65">
        <f t="shared" ca="1" si="167"/>
        <v>0</v>
      </c>
      <c r="AK251" s="65">
        <f t="shared" ca="1" si="167"/>
        <v>0</v>
      </c>
      <c r="AL251" s="65">
        <f t="shared" ca="1" si="167"/>
        <v>0</v>
      </c>
      <c r="AM251" s="65">
        <f t="shared" ca="1" si="167"/>
        <v>0</v>
      </c>
      <c r="AN251" s="65">
        <f t="shared" ca="1" si="167"/>
        <v>0</v>
      </c>
      <c r="AO251" s="65">
        <f t="shared" ca="1" si="167"/>
        <v>0</v>
      </c>
      <c r="AP251" s="65">
        <f t="shared" ca="1" si="167"/>
        <v>0</v>
      </c>
      <c r="AQ251" s="65">
        <f t="shared" ca="1" si="167"/>
        <v>0</v>
      </c>
      <c r="AR251" s="65">
        <f t="shared" ca="1" si="167"/>
        <v>0</v>
      </c>
      <c r="AS251" s="65">
        <f t="shared" ca="1" si="167"/>
        <v>0</v>
      </c>
      <c r="AT251" s="65">
        <f t="shared" ca="1" si="167"/>
        <v>0</v>
      </c>
      <c r="AU251" s="65">
        <f t="shared" ca="1" si="167"/>
        <v>0</v>
      </c>
      <c r="AV251" s="65">
        <f t="shared" ca="1" si="167"/>
        <v>0</v>
      </c>
      <c r="AW251" s="65">
        <f t="shared" ca="1" si="167"/>
        <v>0</v>
      </c>
      <c r="AX251" s="65">
        <f t="shared" ca="1" si="167"/>
        <v>0</v>
      </c>
      <c r="AY251" s="65">
        <f t="shared" ca="1" si="167"/>
        <v>0</v>
      </c>
      <c r="AZ251" s="65">
        <f t="shared" ca="1" si="167"/>
        <v>0</v>
      </c>
      <c r="BA251" s="65">
        <f t="shared" ca="1" si="167"/>
        <v>0</v>
      </c>
      <c r="BB251" s="65">
        <f t="shared" ca="1" si="167"/>
        <v>0</v>
      </c>
      <c r="BC251" s="65">
        <f t="shared" ca="1" si="167"/>
        <v>0</v>
      </c>
      <c r="BD251" s="65">
        <f t="shared" ca="1" si="167"/>
        <v>0</v>
      </c>
      <c r="BE251" s="65">
        <f t="shared" ca="1" si="167"/>
        <v>0</v>
      </c>
      <c r="BF251" s="65">
        <f t="shared" ca="1" si="167"/>
        <v>0</v>
      </c>
      <c r="BG251" s="65">
        <f t="shared" ca="1" si="167"/>
        <v>0</v>
      </c>
      <c r="BH251" s="65">
        <f t="shared" ca="1" si="167"/>
        <v>0</v>
      </c>
      <c r="BI251" s="65">
        <f t="shared" ca="1" si="167"/>
        <v>0</v>
      </c>
      <c r="BJ251" s="65">
        <f t="shared" ca="1" si="167"/>
        <v>0</v>
      </c>
      <c r="BK251" s="65">
        <f t="shared" ca="1" si="167"/>
        <v>0</v>
      </c>
      <c r="BL251" s="65">
        <f t="shared" ca="1" si="167"/>
        <v>0</v>
      </c>
      <c r="BM251" s="65">
        <f t="shared" ca="1" si="167"/>
        <v>0</v>
      </c>
      <c r="BN251" s="65">
        <f t="shared" ca="1" si="167"/>
        <v>0</v>
      </c>
      <c r="BO251" s="65">
        <f t="shared" ca="1" si="167"/>
        <v>0</v>
      </c>
      <c r="BP251" s="65">
        <f t="shared" ca="1" si="167"/>
        <v>0</v>
      </c>
      <c r="BQ251" s="65">
        <f t="shared" ca="1" si="167"/>
        <v>0</v>
      </c>
      <c r="BR251" s="65">
        <f t="shared" ca="1" si="167"/>
        <v>0</v>
      </c>
      <c r="BS251" s="65">
        <f t="shared" ca="1" si="167"/>
        <v>0</v>
      </c>
      <c r="BT251" s="65">
        <f t="shared" ca="1" si="167"/>
        <v>0</v>
      </c>
      <c r="BU251" s="65">
        <f t="shared" ca="1" si="167"/>
        <v>0</v>
      </c>
      <c r="BV251" s="65">
        <f t="shared" ca="1" si="167"/>
        <v>0</v>
      </c>
      <c r="BW251" s="65">
        <f t="shared" ca="1" si="167"/>
        <v>0</v>
      </c>
      <c r="BX251" s="65">
        <f t="shared" ca="1" si="167"/>
        <v>0</v>
      </c>
      <c r="BY251" s="65">
        <f t="shared" ca="1" si="167"/>
        <v>0</v>
      </c>
      <c r="BZ251" s="65">
        <f t="shared" ca="1" si="167"/>
        <v>0</v>
      </c>
      <c r="CA251" s="65">
        <f t="shared" ref="AJ251:CF257" ca="1" si="168">SUMIFS(INDIRECT("Prcsses!"&amp;ADDRESS($B251,$X$2)&amp;":"&amp;ADDRESS($B251,$X$2-1+$P$8)),INDIRECT("Prcsses!"&amp;ADDRESS($B$8,$X$2)&amp;":"&amp;ADDRESS($B$8,$X$2-1+$P$8)),CA$8)</f>
        <v>0</v>
      </c>
      <c r="CB251" s="65">
        <f t="shared" ca="1" si="168"/>
        <v>0</v>
      </c>
      <c r="CC251" s="65">
        <f t="shared" ca="1" si="168"/>
        <v>0</v>
      </c>
      <c r="CD251" s="65">
        <f t="shared" ca="1" si="168"/>
        <v>0</v>
      </c>
      <c r="CE251" s="65">
        <f t="shared" ca="1" si="168"/>
        <v>0</v>
      </c>
      <c r="CF251" s="65">
        <f t="shared" ca="1" si="168"/>
        <v>0</v>
      </c>
    </row>
    <row r="252" spans="2:84" s="53" customFormat="1" ht="12" x14ac:dyDescent="0.25">
      <c r="B252" s="50">
        <f>ROW()</f>
        <v>252</v>
      </c>
      <c r="O252" s="56"/>
      <c r="P252" s="57"/>
      <c r="Q252" s="58"/>
      <c r="U252" s="62"/>
      <c r="W252" s="61"/>
      <c r="X252" s="65">
        <f t="shared" ca="1" si="165"/>
        <v>0</v>
      </c>
      <c r="Y252" s="65">
        <f t="shared" ca="1" si="164"/>
        <v>0</v>
      </c>
      <c r="Z252" s="65">
        <f t="shared" ca="1" si="164"/>
        <v>0</v>
      </c>
      <c r="AA252" s="65">
        <f t="shared" ca="1" si="164"/>
        <v>0</v>
      </c>
      <c r="AB252" s="65">
        <f t="shared" ca="1" si="164"/>
        <v>0</v>
      </c>
      <c r="AC252" s="65">
        <f t="shared" ca="1" si="164"/>
        <v>0</v>
      </c>
      <c r="AD252" s="65">
        <f t="shared" ca="1" si="164"/>
        <v>0</v>
      </c>
      <c r="AE252" s="65">
        <f t="shared" ca="1" si="164"/>
        <v>0</v>
      </c>
      <c r="AF252" s="65">
        <f t="shared" ca="1" si="164"/>
        <v>0</v>
      </c>
      <c r="AG252" s="65">
        <f t="shared" ca="1" si="164"/>
        <v>0</v>
      </c>
      <c r="AH252" s="65">
        <f t="shared" ca="1" si="164"/>
        <v>0</v>
      </c>
      <c r="AI252" s="65">
        <f t="shared" ca="1" si="164"/>
        <v>0</v>
      </c>
      <c r="AJ252" s="65">
        <f t="shared" ca="1" si="168"/>
        <v>0</v>
      </c>
      <c r="AK252" s="65">
        <f t="shared" ca="1" si="168"/>
        <v>0</v>
      </c>
      <c r="AL252" s="65">
        <f t="shared" ca="1" si="168"/>
        <v>0</v>
      </c>
      <c r="AM252" s="65">
        <f t="shared" ca="1" si="168"/>
        <v>0</v>
      </c>
      <c r="AN252" s="65">
        <f t="shared" ca="1" si="168"/>
        <v>0</v>
      </c>
      <c r="AO252" s="65">
        <f t="shared" ca="1" si="168"/>
        <v>0</v>
      </c>
      <c r="AP252" s="65">
        <f t="shared" ca="1" si="168"/>
        <v>0</v>
      </c>
      <c r="AQ252" s="65">
        <f t="shared" ca="1" si="168"/>
        <v>0</v>
      </c>
      <c r="AR252" s="65">
        <f t="shared" ca="1" si="168"/>
        <v>0</v>
      </c>
      <c r="AS252" s="65">
        <f t="shared" ca="1" si="168"/>
        <v>0</v>
      </c>
      <c r="AT252" s="65">
        <f t="shared" ca="1" si="168"/>
        <v>0</v>
      </c>
      <c r="AU252" s="65">
        <f t="shared" ca="1" si="168"/>
        <v>0</v>
      </c>
      <c r="AV252" s="65">
        <f t="shared" ca="1" si="168"/>
        <v>0</v>
      </c>
      <c r="AW252" s="65">
        <f t="shared" ca="1" si="168"/>
        <v>0</v>
      </c>
      <c r="AX252" s="65">
        <f t="shared" ca="1" si="168"/>
        <v>0</v>
      </c>
      <c r="AY252" s="65">
        <f t="shared" ca="1" si="168"/>
        <v>0</v>
      </c>
      <c r="AZ252" s="65">
        <f t="shared" ca="1" si="168"/>
        <v>0</v>
      </c>
      <c r="BA252" s="65">
        <f t="shared" ca="1" si="168"/>
        <v>0</v>
      </c>
      <c r="BB252" s="65">
        <f t="shared" ca="1" si="168"/>
        <v>0</v>
      </c>
      <c r="BC252" s="65">
        <f t="shared" ca="1" si="168"/>
        <v>0</v>
      </c>
      <c r="BD252" s="65">
        <f t="shared" ca="1" si="168"/>
        <v>0</v>
      </c>
      <c r="BE252" s="65">
        <f t="shared" ca="1" si="168"/>
        <v>0</v>
      </c>
      <c r="BF252" s="65">
        <f t="shared" ca="1" si="168"/>
        <v>0</v>
      </c>
      <c r="BG252" s="65">
        <f t="shared" ca="1" si="168"/>
        <v>0</v>
      </c>
      <c r="BH252" s="65">
        <f t="shared" ca="1" si="168"/>
        <v>0</v>
      </c>
      <c r="BI252" s="65">
        <f t="shared" ca="1" si="168"/>
        <v>0</v>
      </c>
      <c r="BJ252" s="65">
        <f t="shared" ca="1" si="168"/>
        <v>0</v>
      </c>
      <c r="BK252" s="65">
        <f t="shared" ca="1" si="168"/>
        <v>0</v>
      </c>
      <c r="BL252" s="65">
        <f t="shared" ca="1" si="168"/>
        <v>0</v>
      </c>
      <c r="BM252" s="65">
        <f t="shared" ca="1" si="168"/>
        <v>0</v>
      </c>
      <c r="BN252" s="65">
        <f t="shared" ca="1" si="168"/>
        <v>0</v>
      </c>
      <c r="BO252" s="65">
        <f t="shared" ca="1" si="168"/>
        <v>0</v>
      </c>
      <c r="BP252" s="65">
        <f t="shared" ca="1" si="168"/>
        <v>0</v>
      </c>
      <c r="BQ252" s="65">
        <f t="shared" ca="1" si="168"/>
        <v>0</v>
      </c>
      <c r="BR252" s="65">
        <f t="shared" ca="1" si="168"/>
        <v>0</v>
      </c>
      <c r="BS252" s="65">
        <f t="shared" ca="1" si="168"/>
        <v>0</v>
      </c>
      <c r="BT252" s="65">
        <f t="shared" ca="1" si="168"/>
        <v>0</v>
      </c>
      <c r="BU252" s="65">
        <f t="shared" ca="1" si="168"/>
        <v>0</v>
      </c>
      <c r="BV252" s="65">
        <f t="shared" ca="1" si="168"/>
        <v>0</v>
      </c>
      <c r="BW252" s="65">
        <f t="shared" ca="1" si="168"/>
        <v>0</v>
      </c>
      <c r="BX252" s="65">
        <f t="shared" ca="1" si="168"/>
        <v>0</v>
      </c>
      <c r="BY252" s="65">
        <f t="shared" ca="1" si="168"/>
        <v>0</v>
      </c>
      <c r="BZ252" s="65">
        <f t="shared" ca="1" si="168"/>
        <v>0</v>
      </c>
      <c r="CA252" s="65">
        <f t="shared" ca="1" si="168"/>
        <v>0</v>
      </c>
      <c r="CB252" s="65">
        <f t="shared" ca="1" si="168"/>
        <v>0</v>
      </c>
      <c r="CC252" s="65">
        <f t="shared" ca="1" si="168"/>
        <v>0</v>
      </c>
      <c r="CD252" s="65">
        <f t="shared" ca="1" si="168"/>
        <v>0</v>
      </c>
      <c r="CE252" s="65">
        <f t="shared" ca="1" si="168"/>
        <v>0</v>
      </c>
      <c r="CF252" s="65">
        <f t="shared" ca="1" si="168"/>
        <v>0</v>
      </c>
    </row>
    <row r="253" spans="2:84" s="53" customFormat="1" ht="12" x14ac:dyDescent="0.25">
      <c r="B253" s="50">
        <f>ROW()</f>
        <v>253</v>
      </c>
      <c r="O253" s="56"/>
      <c r="P253" s="57"/>
      <c r="Q253" s="58"/>
      <c r="U253" s="62"/>
      <c r="W253" s="61"/>
      <c r="X253" s="65">
        <f t="shared" ca="1" si="165"/>
        <v>0</v>
      </c>
      <c r="Y253" s="65">
        <f t="shared" ca="1" si="164"/>
        <v>0</v>
      </c>
      <c r="Z253" s="65">
        <f t="shared" ca="1" si="164"/>
        <v>0</v>
      </c>
      <c r="AA253" s="65">
        <f t="shared" ca="1" si="164"/>
        <v>0</v>
      </c>
      <c r="AB253" s="65">
        <f t="shared" ca="1" si="164"/>
        <v>0</v>
      </c>
      <c r="AC253" s="65">
        <f t="shared" ca="1" si="164"/>
        <v>0</v>
      </c>
      <c r="AD253" s="65">
        <f t="shared" ca="1" si="164"/>
        <v>0</v>
      </c>
      <c r="AE253" s="65">
        <f t="shared" ca="1" si="164"/>
        <v>0</v>
      </c>
      <c r="AF253" s="65">
        <f t="shared" ca="1" si="164"/>
        <v>0</v>
      </c>
      <c r="AG253" s="65">
        <f t="shared" ca="1" si="164"/>
        <v>0</v>
      </c>
      <c r="AH253" s="65">
        <f t="shared" ca="1" si="164"/>
        <v>0</v>
      </c>
      <c r="AI253" s="65">
        <f t="shared" ca="1" si="164"/>
        <v>0</v>
      </c>
      <c r="AJ253" s="65">
        <f t="shared" ca="1" si="168"/>
        <v>0</v>
      </c>
      <c r="AK253" s="65">
        <f t="shared" ca="1" si="168"/>
        <v>0</v>
      </c>
      <c r="AL253" s="65">
        <f t="shared" ca="1" si="168"/>
        <v>0</v>
      </c>
      <c r="AM253" s="65">
        <f t="shared" ca="1" si="168"/>
        <v>0</v>
      </c>
      <c r="AN253" s="65">
        <f t="shared" ca="1" si="168"/>
        <v>0</v>
      </c>
      <c r="AO253" s="65">
        <f t="shared" ca="1" si="168"/>
        <v>0</v>
      </c>
      <c r="AP253" s="65">
        <f t="shared" ca="1" si="168"/>
        <v>0</v>
      </c>
      <c r="AQ253" s="65">
        <f t="shared" ca="1" si="168"/>
        <v>0</v>
      </c>
      <c r="AR253" s="65">
        <f t="shared" ca="1" si="168"/>
        <v>0</v>
      </c>
      <c r="AS253" s="65">
        <f t="shared" ca="1" si="168"/>
        <v>0</v>
      </c>
      <c r="AT253" s="65">
        <f t="shared" ca="1" si="168"/>
        <v>0</v>
      </c>
      <c r="AU253" s="65">
        <f t="shared" ca="1" si="168"/>
        <v>0</v>
      </c>
      <c r="AV253" s="65">
        <f t="shared" ca="1" si="168"/>
        <v>0</v>
      </c>
      <c r="AW253" s="65">
        <f t="shared" ca="1" si="168"/>
        <v>0</v>
      </c>
      <c r="AX253" s="65">
        <f t="shared" ca="1" si="168"/>
        <v>0</v>
      </c>
      <c r="AY253" s="65">
        <f t="shared" ca="1" si="168"/>
        <v>0</v>
      </c>
      <c r="AZ253" s="65">
        <f t="shared" ca="1" si="168"/>
        <v>0</v>
      </c>
      <c r="BA253" s="65">
        <f t="shared" ca="1" si="168"/>
        <v>0</v>
      </c>
      <c r="BB253" s="65">
        <f t="shared" ca="1" si="168"/>
        <v>0</v>
      </c>
      <c r="BC253" s="65">
        <f t="shared" ca="1" si="168"/>
        <v>0</v>
      </c>
      <c r="BD253" s="65">
        <f t="shared" ca="1" si="168"/>
        <v>0</v>
      </c>
      <c r="BE253" s="65">
        <f t="shared" ca="1" si="168"/>
        <v>0</v>
      </c>
      <c r="BF253" s="65">
        <f t="shared" ca="1" si="168"/>
        <v>0</v>
      </c>
      <c r="BG253" s="65">
        <f t="shared" ca="1" si="168"/>
        <v>0</v>
      </c>
      <c r="BH253" s="65">
        <f t="shared" ca="1" si="168"/>
        <v>0</v>
      </c>
      <c r="BI253" s="65">
        <f t="shared" ca="1" si="168"/>
        <v>0</v>
      </c>
      <c r="BJ253" s="65">
        <f t="shared" ca="1" si="168"/>
        <v>0</v>
      </c>
      <c r="BK253" s="65">
        <f t="shared" ca="1" si="168"/>
        <v>0</v>
      </c>
      <c r="BL253" s="65">
        <f t="shared" ca="1" si="168"/>
        <v>0</v>
      </c>
      <c r="BM253" s="65">
        <f t="shared" ca="1" si="168"/>
        <v>0</v>
      </c>
      <c r="BN253" s="65">
        <f t="shared" ca="1" si="168"/>
        <v>0</v>
      </c>
      <c r="BO253" s="65">
        <f t="shared" ca="1" si="168"/>
        <v>0</v>
      </c>
      <c r="BP253" s="65">
        <f t="shared" ca="1" si="168"/>
        <v>0</v>
      </c>
      <c r="BQ253" s="65">
        <f t="shared" ca="1" si="168"/>
        <v>0</v>
      </c>
      <c r="BR253" s="65">
        <f t="shared" ca="1" si="168"/>
        <v>0</v>
      </c>
      <c r="BS253" s="65">
        <f t="shared" ca="1" si="168"/>
        <v>0</v>
      </c>
      <c r="BT253" s="65">
        <f t="shared" ca="1" si="168"/>
        <v>0</v>
      </c>
      <c r="BU253" s="65">
        <f t="shared" ca="1" si="168"/>
        <v>0</v>
      </c>
      <c r="BV253" s="65">
        <f t="shared" ca="1" si="168"/>
        <v>0</v>
      </c>
      <c r="BW253" s="65">
        <f t="shared" ca="1" si="168"/>
        <v>0</v>
      </c>
      <c r="BX253" s="65">
        <f t="shared" ca="1" si="168"/>
        <v>0</v>
      </c>
      <c r="BY253" s="65">
        <f t="shared" ca="1" si="168"/>
        <v>0</v>
      </c>
      <c r="BZ253" s="65">
        <f t="shared" ca="1" si="168"/>
        <v>0</v>
      </c>
      <c r="CA253" s="65">
        <f t="shared" ca="1" si="168"/>
        <v>0</v>
      </c>
      <c r="CB253" s="65">
        <f t="shared" ca="1" si="168"/>
        <v>0</v>
      </c>
      <c r="CC253" s="65">
        <f t="shared" ca="1" si="168"/>
        <v>0</v>
      </c>
      <c r="CD253" s="65">
        <f t="shared" ca="1" si="168"/>
        <v>0</v>
      </c>
      <c r="CE253" s="65">
        <f t="shared" ca="1" si="168"/>
        <v>0</v>
      </c>
      <c r="CF253" s="65">
        <f t="shared" ca="1" si="168"/>
        <v>0</v>
      </c>
    </row>
    <row r="254" spans="2:84" s="53" customFormat="1" ht="12" x14ac:dyDescent="0.25">
      <c r="B254" s="50">
        <f>ROW()</f>
        <v>254</v>
      </c>
      <c r="O254" s="56"/>
      <c r="P254" s="57"/>
      <c r="Q254" s="58"/>
      <c r="U254" s="62"/>
      <c r="W254" s="61"/>
      <c r="X254" s="65">
        <f t="shared" ca="1" si="165"/>
        <v>0</v>
      </c>
      <c r="Y254" s="65">
        <f t="shared" ca="1" si="164"/>
        <v>0</v>
      </c>
      <c r="Z254" s="65">
        <f t="shared" ca="1" si="164"/>
        <v>0</v>
      </c>
      <c r="AA254" s="65">
        <f t="shared" ca="1" si="164"/>
        <v>0</v>
      </c>
      <c r="AB254" s="65">
        <f t="shared" ca="1" si="164"/>
        <v>0</v>
      </c>
      <c r="AC254" s="65">
        <f t="shared" ca="1" si="164"/>
        <v>0</v>
      </c>
      <c r="AD254" s="65">
        <f t="shared" ca="1" si="164"/>
        <v>0</v>
      </c>
      <c r="AE254" s="65">
        <f t="shared" ca="1" si="164"/>
        <v>0</v>
      </c>
      <c r="AF254" s="65">
        <f t="shared" ca="1" si="164"/>
        <v>0</v>
      </c>
      <c r="AG254" s="65">
        <f t="shared" ca="1" si="164"/>
        <v>0</v>
      </c>
      <c r="AH254" s="65">
        <f t="shared" ca="1" si="164"/>
        <v>0</v>
      </c>
      <c r="AI254" s="65">
        <f t="shared" ca="1" si="164"/>
        <v>0</v>
      </c>
      <c r="AJ254" s="65">
        <f t="shared" ca="1" si="168"/>
        <v>0</v>
      </c>
      <c r="AK254" s="65">
        <f t="shared" ca="1" si="168"/>
        <v>0</v>
      </c>
      <c r="AL254" s="65">
        <f t="shared" ca="1" si="168"/>
        <v>0</v>
      </c>
      <c r="AM254" s="65">
        <f t="shared" ca="1" si="168"/>
        <v>0</v>
      </c>
      <c r="AN254" s="65">
        <f t="shared" ca="1" si="168"/>
        <v>0</v>
      </c>
      <c r="AO254" s="65">
        <f t="shared" ca="1" si="168"/>
        <v>0</v>
      </c>
      <c r="AP254" s="65">
        <f t="shared" ca="1" si="168"/>
        <v>0</v>
      </c>
      <c r="AQ254" s="65">
        <f t="shared" ca="1" si="168"/>
        <v>0</v>
      </c>
      <c r="AR254" s="65">
        <f t="shared" ca="1" si="168"/>
        <v>0</v>
      </c>
      <c r="AS254" s="65">
        <f t="shared" ca="1" si="168"/>
        <v>0</v>
      </c>
      <c r="AT254" s="65">
        <f t="shared" ca="1" si="168"/>
        <v>0</v>
      </c>
      <c r="AU254" s="65">
        <f t="shared" ca="1" si="168"/>
        <v>0</v>
      </c>
      <c r="AV254" s="65">
        <f t="shared" ca="1" si="168"/>
        <v>0</v>
      </c>
      <c r="AW254" s="65">
        <f t="shared" ca="1" si="168"/>
        <v>0</v>
      </c>
      <c r="AX254" s="65">
        <f t="shared" ca="1" si="168"/>
        <v>0</v>
      </c>
      <c r="AY254" s="65">
        <f t="shared" ca="1" si="168"/>
        <v>0</v>
      </c>
      <c r="AZ254" s="65">
        <f t="shared" ca="1" si="168"/>
        <v>0</v>
      </c>
      <c r="BA254" s="65">
        <f t="shared" ca="1" si="168"/>
        <v>0</v>
      </c>
      <c r="BB254" s="65">
        <f t="shared" ca="1" si="168"/>
        <v>0</v>
      </c>
      <c r="BC254" s="65">
        <f t="shared" ca="1" si="168"/>
        <v>0</v>
      </c>
      <c r="BD254" s="65">
        <f t="shared" ca="1" si="168"/>
        <v>0</v>
      </c>
      <c r="BE254" s="65">
        <f t="shared" ca="1" si="168"/>
        <v>0</v>
      </c>
      <c r="BF254" s="65">
        <f t="shared" ca="1" si="168"/>
        <v>0</v>
      </c>
      <c r="BG254" s="65">
        <f t="shared" ca="1" si="168"/>
        <v>0</v>
      </c>
      <c r="BH254" s="65">
        <f t="shared" ca="1" si="168"/>
        <v>0</v>
      </c>
      <c r="BI254" s="65">
        <f t="shared" ca="1" si="168"/>
        <v>0</v>
      </c>
      <c r="BJ254" s="65">
        <f t="shared" ca="1" si="168"/>
        <v>0</v>
      </c>
      <c r="BK254" s="65">
        <f t="shared" ca="1" si="168"/>
        <v>0</v>
      </c>
      <c r="BL254" s="65">
        <f t="shared" ca="1" si="168"/>
        <v>0</v>
      </c>
      <c r="BM254" s="65">
        <f t="shared" ca="1" si="168"/>
        <v>0</v>
      </c>
      <c r="BN254" s="65">
        <f t="shared" ca="1" si="168"/>
        <v>0</v>
      </c>
      <c r="BO254" s="65">
        <f t="shared" ca="1" si="168"/>
        <v>0</v>
      </c>
      <c r="BP254" s="65">
        <f t="shared" ca="1" si="168"/>
        <v>0</v>
      </c>
      <c r="BQ254" s="65">
        <f t="shared" ca="1" si="168"/>
        <v>0</v>
      </c>
      <c r="BR254" s="65">
        <f t="shared" ca="1" si="168"/>
        <v>0</v>
      </c>
      <c r="BS254" s="65">
        <f t="shared" ca="1" si="168"/>
        <v>0</v>
      </c>
      <c r="BT254" s="65">
        <f t="shared" ca="1" si="168"/>
        <v>0</v>
      </c>
      <c r="BU254" s="65">
        <f t="shared" ca="1" si="168"/>
        <v>0</v>
      </c>
      <c r="BV254" s="65">
        <f t="shared" ca="1" si="168"/>
        <v>0</v>
      </c>
      <c r="BW254" s="65">
        <f t="shared" ca="1" si="168"/>
        <v>0</v>
      </c>
      <c r="BX254" s="65">
        <f t="shared" ca="1" si="168"/>
        <v>0</v>
      </c>
      <c r="BY254" s="65">
        <f t="shared" ca="1" si="168"/>
        <v>0</v>
      </c>
      <c r="BZ254" s="65">
        <f t="shared" ca="1" si="168"/>
        <v>0</v>
      </c>
      <c r="CA254" s="65">
        <f t="shared" ca="1" si="168"/>
        <v>0</v>
      </c>
      <c r="CB254" s="65">
        <f t="shared" ca="1" si="168"/>
        <v>0</v>
      </c>
      <c r="CC254" s="65">
        <f t="shared" ca="1" si="168"/>
        <v>0</v>
      </c>
      <c r="CD254" s="65">
        <f t="shared" ca="1" si="168"/>
        <v>0</v>
      </c>
      <c r="CE254" s="65">
        <f t="shared" ca="1" si="168"/>
        <v>0</v>
      </c>
      <c r="CF254" s="65">
        <f t="shared" ca="1" si="168"/>
        <v>0</v>
      </c>
    </row>
    <row r="255" spans="2:84" s="53" customFormat="1" ht="12" x14ac:dyDescent="0.25">
      <c r="B255" s="50">
        <f>ROW()</f>
        <v>255</v>
      </c>
      <c r="O255" s="56"/>
      <c r="P255" s="57"/>
      <c r="Q255" s="58"/>
      <c r="U255" s="62"/>
      <c r="W255" s="61"/>
      <c r="X255" s="65">
        <f t="shared" ca="1" si="165"/>
        <v>0</v>
      </c>
      <c r="Y255" s="65">
        <f t="shared" ca="1" si="164"/>
        <v>0</v>
      </c>
      <c r="Z255" s="65">
        <f t="shared" ca="1" si="164"/>
        <v>0</v>
      </c>
      <c r="AA255" s="65">
        <f t="shared" ca="1" si="164"/>
        <v>0</v>
      </c>
      <c r="AB255" s="65">
        <f t="shared" ca="1" si="164"/>
        <v>0</v>
      </c>
      <c r="AC255" s="65">
        <f t="shared" ca="1" si="164"/>
        <v>0</v>
      </c>
      <c r="AD255" s="65">
        <f t="shared" ca="1" si="164"/>
        <v>0</v>
      </c>
      <c r="AE255" s="65">
        <f t="shared" ca="1" si="164"/>
        <v>0</v>
      </c>
      <c r="AF255" s="65">
        <f t="shared" ca="1" si="164"/>
        <v>0</v>
      </c>
      <c r="AG255" s="65">
        <f t="shared" ca="1" si="164"/>
        <v>0</v>
      </c>
      <c r="AH255" s="65">
        <f t="shared" ca="1" si="164"/>
        <v>0</v>
      </c>
      <c r="AI255" s="65">
        <f t="shared" ca="1" si="164"/>
        <v>0</v>
      </c>
      <c r="AJ255" s="65">
        <f t="shared" ca="1" si="168"/>
        <v>0</v>
      </c>
      <c r="AK255" s="65">
        <f t="shared" ca="1" si="168"/>
        <v>0</v>
      </c>
      <c r="AL255" s="65">
        <f t="shared" ca="1" si="168"/>
        <v>0</v>
      </c>
      <c r="AM255" s="65">
        <f t="shared" ca="1" si="168"/>
        <v>0</v>
      </c>
      <c r="AN255" s="65">
        <f t="shared" ca="1" si="168"/>
        <v>0</v>
      </c>
      <c r="AO255" s="65">
        <f t="shared" ca="1" si="168"/>
        <v>0</v>
      </c>
      <c r="AP255" s="65">
        <f t="shared" ca="1" si="168"/>
        <v>0</v>
      </c>
      <c r="AQ255" s="65">
        <f t="shared" ca="1" si="168"/>
        <v>0</v>
      </c>
      <c r="AR255" s="65">
        <f t="shared" ca="1" si="168"/>
        <v>0</v>
      </c>
      <c r="AS255" s="65">
        <f t="shared" ca="1" si="168"/>
        <v>0</v>
      </c>
      <c r="AT255" s="65">
        <f t="shared" ca="1" si="168"/>
        <v>0</v>
      </c>
      <c r="AU255" s="65">
        <f t="shared" ca="1" si="168"/>
        <v>0</v>
      </c>
      <c r="AV255" s="65">
        <f t="shared" ca="1" si="168"/>
        <v>0</v>
      </c>
      <c r="AW255" s="65">
        <f t="shared" ca="1" si="168"/>
        <v>0</v>
      </c>
      <c r="AX255" s="65">
        <f t="shared" ca="1" si="168"/>
        <v>0</v>
      </c>
      <c r="AY255" s="65">
        <f t="shared" ca="1" si="168"/>
        <v>0</v>
      </c>
      <c r="AZ255" s="65">
        <f t="shared" ca="1" si="168"/>
        <v>0</v>
      </c>
      <c r="BA255" s="65">
        <f t="shared" ca="1" si="168"/>
        <v>0</v>
      </c>
      <c r="BB255" s="65">
        <f t="shared" ca="1" si="168"/>
        <v>0</v>
      </c>
      <c r="BC255" s="65">
        <f t="shared" ca="1" si="168"/>
        <v>0</v>
      </c>
      <c r="BD255" s="65">
        <f t="shared" ca="1" si="168"/>
        <v>0</v>
      </c>
      <c r="BE255" s="65">
        <f t="shared" ca="1" si="168"/>
        <v>0</v>
      </c>
      <c r="BF255" s="65">
        <f t="shared" ca="1" si="168"/>
        <v>0</v>
      </c>
      <c r="BG255" s="65">
        <f t="shared" ca="1" si="168"/>
        <v>0</v>
      </c>
      <c r="BH255" s="65">
        <f t="shared" ca="1" si="168"/>
        <v>0</v>
      </c>
      <c r="BI255" s="65">
        <f t="shared" ca="1" si="168"/>
        <v>0</v>
      </c>
      <c r="BJ255" s="65">
        <f t="shared" ca="1" si="168"/>
        <v>0</v>
      </c>
      <c r="BK255" s="65">
        <f t="shared" ca="1" si="168"/>
        <v>0</v>
      </c>
      <c r="BL255" s="65">
        <f t="shared" ca="1" si="168"/>
        <v>0</v>
      </c>
      <c r="BM255" s="65">
        <f t="shared" ca="1" si="168"/>
        <v>0</v>
      </c>
      <c r="BN255" s="65">
        <f t="shared" ca="1" si="168"/>
        <v>0</v>
      </c>
      <c r="BO255" s="65">
        <f t="shared" ca="1" si="168"/>
        <v>0</v>
      </c>
      <c r="BP255" s="65">
        <f t="shared" ca="1" si="168"/>
        <v>0</v>
      </c>
      <c r="BQ255" s="65">
        <f t="shared" ca="1" si="168"/>
        <v>0</v>
      </c>
      <c r="BR255" s="65">
        <f t="shared" ca="1" si="168"/>
        <v>0</v>
      </c>
      <c r="BS255" s="65">
        <f t="shared" ca="1" si="168"/>
        <v>0</v>
      </c>
      <c r="BT255" s="65">
        <f t="shared" ca="1" si="168"/>
        <v>0</v>
      </c>
      <c r="BU255" s="65">
        <f t="shared" ca="1" si="168"/>
        <v>0</v>
      </c>
      <c r="BV255" s="65">
        <f t="shared" ca="1" si="168"/>
        <v>0</v>
      </c>
      <c r="BW255" s="65">
        <f t="shared" ca="1" si="168"/>
        <v>0</v>
      </c>
      <c r="BX255" s="65">
        <f t="shared" ca="1" si="168"/>
        <v>0</v>
      </c>
      <c r="BY255" s="65">
        <f t="shared" ca="1" si="168"/>
        <v>0</v>
      </c>
      <c r="BZ255" s="65">
        <f t="shared" ca="1" si="168"/>
        <v>0</v>
      </c>
      <c r="CA255" s="65">
        <f t="shared" ca="1" si="168"/>
        <v>0</v>
      </c>
      <c r="CB255" s="65">
        <f t="shared" ca="1" si="168"/>
        <v>0</v>
      </c>
      <c r="CC255" s="65">
        <f t="shared" ca="1" si="168"/>
        <v>0</v>
      </c>
      <c r="CD255" s="65">
        <f t="shared" ca="1" si="168"/>
        <v>0</v>
      </c>
      <c r="CE255" s="65">
        <f t="shared" ca="1" si="168"/>
        <v>0</v>
      </c>
      <c r="CF255" s="65">
        <f t="shared" ca="1" si="168"/>
        <v>0</v>
      </c>
    </row>
    <row r="256" spans="2:84" s="53" customFormat="1" ht="12" x14ac:dyDescent="0.25">
      <c r="B256" s="50">
        <f>ROW()</f>
        <v>256</v>
      </c>
      <c r="O256" s="56"/>
      <c r="P256" s="57"/>
      <c r="Q256" s="58"/>
      <c r="U256" s="62"/>
      <c r="W256" s="61"/>
      <c r="X256" s="65">
        <f t="shared" ca="1" si="165"/>
        <v>0</v>
      </c>
      <c r="Y256" s="65">
        <f t="shared" ca="1" si="164"/>
        <v>0</v>
      </c>
      <c r="Z256" s="65">
        <f t="shared" ca="1" si="164"/>
        <v>0</v>
      </c>
      <c r="AA256" s="65">
        <f t="shared" ca="1" si="164"/>
        <v>0</v>
      </c>
      <c r="AB256" s="65">
        <f t="shared" ca="1" si="164"/>
        <v>0</v>
      </c>
      <c r="AC256" s="65">
        <f t="shared" ca="1" si="164"/>
        <v>0</v>
      </c>
      <c r="AD256" s="65">
        <f t="shared" ca="1" si="164"/>
        <v>0</v>
      </c>
      <c r="AE256" s="65">
        <f t="shared" ca="1" si="164"/>
        <v>0</v>
      </c>
      <c r="AF256" s="65">
        <f t="shared" ca="1" si="164"/>
        <v>0</v>
      </c>
      <c r="AG256" s="65">
        <f t="shared" ca="1" si="164"/>
        <v>0</v>
      </c>
      <c r="AH256" s="65">
        <f t="shared" ca="1" si="164"/>
        <v>0</v>
      </c>
      <c r="AI256" s="65">
        <f t="shared" ca="1" si="164"/>
        <v>0</v>
      </c>
      <c r="AJ256" s="65">
        <f t="shared" ca="1" si="168"/>
        <v>0</v>
      </c>
      <c r="AK256" s="65">
        <f t="shared" ca="1" si="168"/>
        <v>0</v>
      </c>
      <c r="AL256" s="65">
        <f t="shared" ca="1" si="168"/>
        <v>0</v>
      </c>
      <c r="AM256" s="65">
        <f t="shared" ca="1" si="168"/>
        <v>0</v>
      </c>
      <c r="AN256" s="65">
        <f t="shared" ca="1" si="168"/>
        <v>0</v>
      </c>
      <c r="AO256" s="65">
        <f t="shared" ca="1" si="168"/>
        <v>0</v>
      </c>
      <c r="AP256" s="65">
        <f t="shared" ca="1" si="168"/>
        <v>0</v>
      </c>
      <c r="AQ256" s="65">
        <f t="shared" ca="1" si="168"/>
        <v>0</v>
      </c>
      <c r="AR256" s="65">
        <f t="shared" ca="1" si="168"/>
        <v>0</v>
      </c>
      <c r="AS256" s="65">
        <f t="shared" ca="1" si="168"/>
        <v>0</v>
      </c>
      <c r="AT256" s="65">
        <f t="shared" ca="1" si="168"/>
        <v>0</v>
      </c>
      <c r="AU256" s="65">
        <f t="shared" ca="1" si="168"/>
        <v>0</v>
      </c>
      <c r="AV256" s="65">
        <f t="shared" ca="1" si="168"/>
        <v>0</v>
      </c>
      <c r="AW256" s="65">
        <f t="shared" ca="1" si="168"/>
        <v>0</v>
      </c>
      <c r="AX256" s="65">
        <f t="shared" ca="1" si="168"/>
        <v>0</v>
      </c>
      <c r="AY256" s="65">
        <f t="shared" ca="1" si="168"/>
        <v>0</v>
      </c>
      <c r="AZ256" s="65">
        <f t="shared" ca="1" si="168"/>
        <v>0</v>
      </c>
      <c r="BA256" s="65">
        <f t="shared" ca="1" si="168"/>
        <v>0</v>
      </c>
      <c r="BB256" s="65">
        <f t="shared" ca="1" si="168"/>
        <v>0</v>
      </c>
      <c r="BC256" s="65">
        <f t="shared" ca="1" si="168"/>
        <v>0</v>
      </c>
      <c r="BD256" s="65">
        <f t="shared" ca="1" si="168"/>
        <v>0</v>
      </c>
      <c r="BE256" s="65">
        <f t="shared" ca="1" si="168"/>
        <v>0</v>
      </c>
      <c r="BF256" s="65">
        <f t="shared" ca="1" si="168"/>
        <v>0</v>
      </c>
      <c r="BG256" s="65">
        <f t="shared" ca="1" si="168"/>
        <v>0</v>
      </c>
      <c r="BH256" s="65">
        <f t="shared" ca="1" si="168"/>
        <v>0</v>
      </c>
      <c r="BI256" s="65">
        <f t="shared" ca="1" si="168"/>
        <v>0</v>
      </c>
      <c r="BJ256" s="65">
        <f t="shared" ca="1" si="168"/>
        <v>0</v>
      </c>
      <c r="BK256" s="65">
        <f t="shared" ca="1" si="168"/>
        <v>0</v>
      </c>
      <c r="BL256" s="65">
        <f t="shared" ca="1" si="168"/>
        <v>0</v>
      </c>
      <c r="BM256" s="65">
        <f t="shared" ca="1" si="168"/>
        <v>0</v>
      </c>
      <c r="BN256" s="65">
        <f t="shared" ca="1" si="168"/>
        <v>0</v>
      </c>
      <c r="BO256" s="65">
        <f t="shared" ca="1" si="168"/>
        <v>0</v>
      </c>
      <c r="BP256" s="65">
        <f t="shared" ca="1" si="168"/>
        <v>0</v>
      </c>
      <c r="BQ256" s="65">
        <f t="shared" ca="1" si="168"/>
        <v>0</v>
      </c>
      <c r="BR256" s="65">
        <f t="shared" ca="1" si="168"/>
        <v>0</v>
      </c>
      <c r="BS256" s="65">
        <f t="shared" ca="1" si="168"/>
        <v>0</v>
      </c>
      <c r="BT256" s="65">
        <f t="shared" ca="1" si="168"/>
        <v>0</v>
      </c>
      <c r="BU256" s="65">
        <f t="shared" ca="1" si="168"/>
        <v>0</v>
      </c>
      <c r="BV256" s="65">
        <f t="shared" ca="1" si="168"/>
        <v>0</v>
      </c>
      <c r="BW256" s="65">
        <f t="shared" ca="1" si="168"/>
        <v>0</v>
      </c>
      <c r="BX256" s="65">
        <f t="shared" ca="1" si="168"/>
        <v>0</v>
      </c>
      <c r="BY256" s="65">
        <f t="shared" ca="1" si="168"/>
        <v>0</v>
      </c>
      <c r="BZ256" s="65">
        <f t="shared" ca="1" si="168"/>
        <v>0</v>
      </c>
      <c r="CA256" s="65">
        <f t="shared" ca="1" si="168"/>
        <v>0</v>
      </c>
      <c r="CB256" s="65">
        <f t="shared" ca="1" si="168"/>
        <v>0</v>
      </c>
      <c r="CC256" s="65">
        <f t="shared" ca="1" si="168"/>
        <v>0</v>
      </c>
      <c r="CD256" s="65">
        <f t="shared" ca="1" si="168"/>
        <v>0</v>
      </c>
      <c r="CE256" s="65">
        <f t="shared" ca="1" si="168"/>
        <v>0</v>
      </c>
      <c r="CF256" s="65">
        <f t="shared" ca="1" si="168"/>
        <v>0</v>
      </c>
    </row>
    <row r="257" spans="2:84" s="53" customFormat="1" ht="12" x14ac:dyDescent="0.25">
      <c r="B257" s="50">
        <f>ROW()</f>
        <v>257</v>
      </c>
      <c r="O257" s="56"/>
      <c r="P257" s="57"/>
      <c r="Q257" s="58"/>
      <c r="U257" s="62"/>
      <c r="W257" s="61"/>
      <c r="X257" s="65">
        <f t="shared" ca="1" si="165"/>
        <v>0</v>
      </c>
      <c r="Y257" s="65">
        <f t="shared" ca="1" si="164"/>
        <v>0</v>
      </c>
      <c r="Z257" s="65">
        <f t="shared" ca="1" si="164"/>
        <v>0</v>
      </c>
      <c r="AA257" s="65">
        <f t="shared" ca="1" si="164"/>
        <v>0</v>
      </c>
      <c r="AB257" s="65">
        <f t="shared" ca="1" si="164"/>
        <v>0</v>
      </c>
      <c r="AC257" s="65">
        <f t="shared" ca="1" si="164"/>
        <v>0</v>
      </c>
      <c r="AD257" s="65">
        <f t="shared" ca="1" si="164"/>
        <v>0</v>
      </c>
      <c r="AE257" s="65">
        <f t="shared" ca="1" si="164"/>
        <v>0</v>
      </c>
      <c r="AF257" s="65">
        <f t="shared" ca="1" si="164"/>
        <v>0</v>
      </c>
      <c r="AG257" s="65">
        <f t="shared" ca="1" si="164"/>
        <v>0</v>
      </c>
      <c r="AH257" s="65">
        <f t="shared" ca="1" si="164"/>
        <v>0</v>
      </c>
      <c r="AI257" s="65">
        <f t="shared" ca="1" si="164"/>
        <v>0</v>
      </c>
      <c r="AJ257" s="65">
        <f t="shared" ca="1" si="168"/>
        <v>0</v>
      </c>
      <c r="AK257" s="65">
        <f t="shared" ca="1" si="168"/>
        <v>0</v>
      </c>
      <c r="AL257" s="65">
        <f t="shared" ca="1" si="168"/>
        <v>0</v>
      </c>
      <c r="AM257" s="65">
        <f t="shared" ca="1" si="168"/>
        <v>0</v>
      </c>
      <c r="AN257" s="65">
        <f t="shared" ref="AJ257:CF262" ca="1" si="169">SUMIFS(INDIRECT("Prcsses!"&amp;ADDRESS($B257,$X$2)&amp;":"&amp;ADDRESS($B257,$X$2-1+$P$8)),INDIRECT("Prcsses!"&amp;ADDRESS($B$8,$X$2)&amp;":"&amp;ADDRESS($B$8,$X$2-1+$P$8)),AN$8)</f>
        <v>0</v>
      </c>
      <c r="AO257" s="65">
        <f t="shared" ca="1" si="169"/>
        <v>0</v>
      </c>
      <c r="AP257" s="65">
        <f t="shared" ca="1" si="169"/>
        <v>0</v>
      </c>
      <c r="AQ257" s="65">
        <f t="shared" ca="1" si="169"/>
        <v>0</v>
      </c>
      <c r="AR257" s="65">
        <f t="shared" ca="1" si="169"/>
        <v>0</v>
      </c>
      <c r="AS257" s="65">
        <f t="shared" ca="1" si="169"/>
        <v>0</v>
      </c>
      <c r="AT257" s="65">
        <f t="shared" ca="1" si="169"/>
        <v>0</v>
      </c>
      <c r="AU257" s="65">
        <f t="shared" ca="1" si="169"/>
        <v>0</v>
      </c>
      <c r="AV257" s="65">
        <f t="shared" ca="1" si="169"/>
        <v>0</v>
      </c>
      <c r="AW257" s="65">
        <f t="shared" ca="1" si="169"/>
        <v>0</v>
      </c>
      <c r="AX257" s="65">
        <f t="shared" ca="1" si="169"/>
        <v>0</v>
      </c>
      <c r="AY257" s="65">
        <f t="shared" ca="1" si="169"/>
        <v>0</v>
      </c>
      <c r="AZ257" s="65">
        <f t="shared" ca="1" si="169"/>
        <v>0</v>
      </c>
      <c r="BA257" s="65">
        <f t="shared" ca="1" si="169"/>
        <v>0</v>
      </c>
      <c r="BB257" s="65">
        <f t="shared" ca="1" si="169"/>
        <v>0</v>
      </c>
      <c r="BC257" s="65">
        <f t="shared" ca="1" si="169"/>
        <v>0</v>
      </c>
      <c r="BD257" s="65">
        <f t="shared" ca="1" si="169"/>
        <v>0</v>
      </c>
      <c r="BE257" s="65">
        <f t="shared" ca="1" si="169"/>
        <v>0</v>
      </c>
      <c r="BF257" s="65">
        <f t="shared" ca="1" si="169"/>
        <v>0</v>
      </c>
      <c r="BG257" s="65">
        <f t="shared" ca="1" si="169"/>
        <v>0</v>
      </c>
      <c r="BH257" s="65">
        <f t="shared" ca="1" si="169"/>
        <v>0</v>
      </c>
      <c r="BI257" s="65">
        <f t="shared" ca="1" si="169"/>
        <v>0</v>
      </c>
      <c r="BJ257" s="65">
        <f t="shared" ca="1" si="169"/>
        <v>0</v>
      </c>
      <c r="BK257" s="65">
        <f t="shared" ca="1" si="169"/>
        <v>0</v>
      </c>
      <c r="BL257" s="65">
        <f t="shared" ca="1" si="169"/>
        <v>0</v>
      </c>
      <c r="BM257" s="65">
        <f t="shared" ca="1" si="169"/>
        <v>0</v>
      </c>
      <c r="BN257" s="65">
        <f t="shared" ca="1" si="169"/>
        <v>0</v>
      </c>
      <c r="BO257" s="65">
        <f t="shared" ca="1" si="169"/>
        <v>0</v>
      </c>
      <c r="BP257" s="65">
        <f t="shared" ca="1" si="169"/>
        <v>0</v>
      </c>
      <c r="BQ257" s="65">
        <f t="shared" ca="1" si="169"/>
        <v>0</v>
      </c>
      <c r="BR257" s="65">
        <f t="shared" ca="1" si="169"/>
        <v>0</v>
      </c>
      <c r="BS257" s="65">
        <f t="shared" ca="1" si="169"/>
        <v>0</v>
      </c>
      <c r="BT257" s="65">
        <f t="shared" ca="1" si="169"/>
        <v>0</v>
      </c>
      <c r="BU257" s="65">
        <f t="shared" ca="1" si="169"/>
        <v>0</v>
      </c>
      <c r="BV257" s="65">
        <f t="shared" ca="1" si="169"/>
        <v>0</v>
      </c>
      <c r="BW257" s="65">
        <f t="shared" ca="1" si="169"/>
        <v>0</v>
      </c>
      <c r="BX257" s="65">
        <f t="shared" ca="1" si="169"/>
        <v>0</v>
      </c>
      <c r="BY257" s="65">
        <f t="shared" ca="1" si="169"/>
        <v>0</v>
      </c>
      <c r="BZ257" s="65">
        <f t="shared" ca="1" si="169"/>
        <v>0</v>
      </c>
      <c r="CA257" s="65">
        <f t="shared" ca="1" si="169"/>
        <v>0</v>
      </c>
      <c r="CB257" s="65">
        <f t="shared" ca="1" si="169"/>
        <v>0</v>
      </c>
      <c r="CC257" s="65">
        <f t="shared" ca="1" si="169"/>
        <v>0</v>
      </c>
      <c r="CD257" s="65">
        <f t="shared" ca="1" si="169"/>
        <v>0</v>
      </c>
      <c r="CE257" s="65">
        <f t="shared" ca="1" si="169"/>
        <v>0</v>
      </c>
      <c r="CF257" s="65">
        <f t="shared" ca="1" si="169"/>
        <v>0</v>
      </c>
    </row>
    <row r="258" spans="2:84" s="53" customFormat="1" ht="12" x14ac:dyDescent="0.25">
      <c r="B258" s="50">
        <f>ROW()</f>
        <v>258</v>
      </c>
      <c r="O258" s="56"/>
      <c r="P258" s="57"/>
      <c r="Q258" s="58"/>
      <c r="U258" s="62"/>
      <c r="W258" s="61"/>
      <c r="X258" s="65">
        <f t="shared" ca="1" si="165"/>
        <v>0</v>
      </c>
      <c r="Y258" s="65">
        <f t="shared" ca="1" si="164"/>
        <v>0</v>
      </c>
      <c r="Z258" s="65">
        <f t="shared" ca="1" si="164"/>
        <v>0</v>
      </c>
      <c r="AA258" s="65">
        <f t="shared" ca="1" si="164"/>
        <v>0</v>
      </c>
      <c r="AB258" s="65">
        <f t="shared" ca="1" si="164"/>
        <v>0</v>
      </c>
      <c r="AC258" s="65">
        <f t="shared" ca="1" si="164"/>
        <v>0</v>
      </c>
      <c r="AD258" s="65">
        <f t="shared" ca="1" si="164"/>
        <v>0</v>
      </c>
      <c r="AE258" s="65">
        <f t="shared" ca="1" si="164"/>
        <v>0</v>
      </c>
      <c r="AF258" s="65">
        <f t="shared" ca="1" si="164"/>
        <v>0</v>
      </c>
      <c r="AG258" s="65">
        <f t="shared" ca="1" si="164"/>
        <v>0</v>
      </c>
      <c r="AH258" s="65">
        <f t="shared" ca="1" si="164"/>
        <v>0</v>
      </c>
      <c r="AI258" s="65">
        <f t="shared" ca="1" si="164"/>
        <v>0</v>
      </c>
      <c r="AJ258" s="65">
        <f t="shared" ca="1" si="169"/>
        <v>0</v>
      </c>
      <c r="AK258" s="65">
        <f t="shared" ca="1" si="169"/>
        <v>0</v>
      </c>
      <c r="AL258" s="65">
        <f t="shared" ca="1" si="169"/>
        <v>0</v>
      </c>
      <c r="AM258" s="65">
        <f t="shared" ca="1" si="169"/>
        <v>0</v>
      </c>
      <c r="AN258" s="65">
        <f t="shared" ca="1" si="169"/>
        <v>0</v>
      </c>
      <c r="AO258" s="65">
        <f t="shared" ca="1" si="169"/>
        <v>0</v>
      </c>
      <c r="AP258" s="65">
        <f t="shared" ca="1" si="169"/>
        <v>0</v>
      </c>
      <c r="AQ258" s="65">
        <f t="shared" ca="1" si="169"/>
        <v>0</v>
      </c>
      <c r="AR258" s="65">
        <f t="shared" ca="1" si="169"/>
        <v>0</v>
      </c>
      <c r="AS258" s="65">
        <f t="shared" ca="1" si="169"/>
        <v>0</v>
      </c>
      <c r="AT258" s="65">
        <f t="shared" ca="1" si="169"/>
        <v>0</v>
      </c>
      <c r="AU258" s="65">
        <f t="shared" ca="1" si="169"/>
        <v>0</v>
      </c>
      <c r="AV258" s="65">
        <f t="shared" ca="1" si="169"/>
        <v>0</v>
      </c>
      <c r="AW258" s="65">
        <f t="shared" ca="1" si="169"/>
        <v>0</v>
      </c>
      <c r="AX258" s="65">
        <f t="shared" ca="1" si="169"/>
        <v>0</v>
      </c>
      <c r="AY258" s="65">
        <f t="shared" ca="1" si="169"/>
        <v>0</v>
      </c>
      <c r="AZ258" s="65">
        <f t="shared" ca="1" si="169"/>
        <v>0</v>
      </c>
      <c r="BA258" s="65">
        <f t="shared" ca="1" si="169"/>
        <v>0</v>
      </c>
      <c r="BB258" s="65">
        <f t="shared" ca="1" si="169"/>
        <v>0</v>
      </c>
      <c r="BC258" s="65">
        <f t="shared" ca="1" si="169"/>
        <v>0</v>
      </c>
      <c r="BD258" s="65">
        <f t="shared" ca="1" si="169"/>
        <v>0</v>
      </c>
      <c r="BE258" s="65">
        <f t="shared" ca="1" si="169"/>
        <v>0</v>
      </c>
      <c r="BF258" s="65">
        <f t="shared" ca="1" si="169"/>
        <v>0</v>
      </c>
      <c r="BG258" s="65">
        <f t="shared" ca="1" si="169"/>
        <v>0</v>
      </c>
      <c r="BH258" s="65">
        <f t="shared" ca="1" si="169"/>
        <v>0</v>
      </c>
      <c r="BI258" s="65">
        <f t="shared" ca="1" si="169"/>
        <v>0</v>
      </c>
      <c r="BJ258" s="65">
        <f t="shared" ca="1" si="169"/>
        <v>0</v>
      </c>
      <c r="BK258" s="65">
        <f t="shared" ca="1" si="169"/>
        <v>0</v>
      </c>
      <c r="BL258" s="65">
        <f t="shared" ca="1" si="169"/>
        <v>0</v>
      </c>
      <c r="BM258" s="65">
        <f t="shared" ca="1" si="169"/>
        <v>0</v>
      </c>
      <c r="BN258" s="65">
        <f t="shared" ca="1" si="169"/>
        <v>0</v>
      </c>
      <c r="BO258" s="65">
        <f t="shared" ca="1" si="169"/>
        <v>0</v>
      </c>
      <c r="BP258" s="65">
        <f t="shared" ca="1" si="169"/>
        <v>0</v>
      </c>
      <c r="BQ258" s="65">
        <f t="shared" ca="1" si="169"/>
        <v>0</v>
      </c>
      <c r="BR258" s="65">
        <f t="shared" ca="1" si="169"/>
        <v>0</v>
      </c>
      <c r="BS258" s="65">
        <f t="shared" ca="1" si="169"/>
        <v>0</v>
      </c>
      <c r="BT258" s="65">
        <f t="shared" ca="1" si="169"/>
        <v>0</v>
      </c>
      <c r="BU258" s="65">
        <f t="shared" ca="1" si="169"/>
        <v>0</v>
      </c>
      <c r="BV258" s="65">
        <f t="shared" ca="1" si="169"/>
        <v>0</v>
      </c>
      <c r="BW258" s="65">
        <f t="shared" ca="1" si="169"/>
        <v>0</v>
      </c>
      <c r="BX258" s="65">
        <f t="shared" ca="1" si="169"/>
        <v>0</v>
      </c>
      <c r="BY258" s="65">
        <f t="shared" ca="1" si="169"/>
        <v>0</v>
      </c>
      <c r="BZ258" s="65">
        <f t="shared" ca="1" si="169"/>
        <v>0</v>
      </c>
      <c r="CA258" s="65">
        <f t="shared" ca="1" si="169"/>
        <v>0</v>
      </c>
      <c r="CB258" s="65">
        <f t="shared" ca="1" si="169"/>
        <v>0</v>
      </c>
      <c r="CC258" s="65">
        <f t="shared" ca="1" si="169"/>
        <v>0</v>
      </c>
      <c r="CD258" s="65">
        <f t="shared" ca="1" si="169"/>
        <v>0</v>
      </c>
      <c r="CE258" s="65">
        <f t="shared" ca="1" si="169"/>
        <v>0</v>
      </c>
      <c r="CF258" s="65">
        <f t="shared" ca="1" si="169"/>
        <v>0</v>
      </c>
    </row>
    <row r="259" spans="2:84" s="53" customFormat="1" ht="12" x14ac:dyDescent="0.25">
      <c r="B259" s="50">
        <f>ROW()</f>
        <v>259</v>
      </c>
      <c r="O259" s="56"/>
      <c r="P259" s="57"/>
      <c r="Q259" s="58"/>
      <c r="U259" s="62"/>
      <c r="W259" s="61"/>
      <c r="X259" s="65">
        <f t="shared" ca="1" si="165"/>
        <v>0</v>
      </c>
      <c r="Y259" s="65">
        <f t="shared" ca="1" si="164"/>
        <v>0</v>
      </c>
      <c r="Z259" s="65">
        <f t="shared" ca="1" si="164"/>
        <v>0</v>
      </c>
      <c r="AA259" s="65">
        <f t="shared" ca="1" si="164"/>
        <v>0</v>
      </c>
      <c r="AB259" s="65">
        <f t="shared" ca="1" si="164"/>
        <v>0</v>
      </c>
      <c r="AC259" s="65">
        <f t="shared" ca="1" si="164"/>
        <v>0</v>
      </c>
      <c r="AD259" s="65">
        <f t="shared" ca="1" si="164"/>
        <v>0</v>
      </c>
      <c r="AE259" s="65">
        <f t="shared" ca="1" si="164"/>
        <v>0</v>
      </c>
      <c r="AF259" s="65">
        <f t="shared" ca="1" si="164"/>
        <v>0</v>
      </c>
      <c r="AG259" s="65">
        <f t="shared" ca="1" si="164"/>
        <v>0</v>
      </c>
      <c r="AH259" s="65">
        <f t="shared" ca="1" si="164"/>
        <v>0</v>
      </c>
      <c r="AI259" s="65">
        <f t="shared" ca="1" si="164"/>
        <v>0</v>
      </c>
      <c r="AJ259" s="65">
        <f t="shared" ca="1" si="169"/>
        <v>0</v>
      </c>
      <c r="AK259" s="65">
        <f t="shared" ca="1" si="169"/>
        <v>0</v>
      </c>
      <c r="AL259" s="65">
        <f t="shared" ca="1" si="169"/>
        <v>0</v>
      </c>
      <c r="AM259" s="65">
        <f t="shared" ca="1" si="169"/>
        <v>0</v>
      </c>
      <c r="AN259" s="65">
        <f t="shared" ca="1" si="169"/>
        <v>0</v>
      </c>
      <c r="AO259" s="65">
        <f t="shared" ca="1" si="169"/>
        <v>0</v>
      </c>
      <c r="AP259" s="65">
        <f t="shared" ca="1" si="169"/>
        <v>0</v>
      </c>
      <c r="AQ259" s="65">
        <f t="shared" ca="1" si="169"/>
        <v>0</v>
      </c>
      <c r="AR259" s="65">
        <f t="shared" ca="1" si="169"/>
        <v>0</v>
      </c>
      <c r="AS259" s="65">
        <f t="shared" ca="1" si="169"/>
        <v>0</v>
      </c>
      <c r="AT259" s="65">
        <f t="shared" ca="1" si="169"/>
        <v>0</v>
      </c>
      <c r="AU259" s="65">
        <f t="shared" ca="1" si="169"/>
        <v>0</v>
      </c>
      <c r="AV259" s="65">
        <f t="shared" ca="1" si="169"/>
        <v>0</v>
      </c>
      <c r="AW259" s="65">
        <f t="shared" ca="1" si="169"/>
        <v>0</v>
      </c>
      <c r="AX259" s="65">
        <f t="shared" ca="1" si="169"/>
        <v>0</v>
      </c>
      <c r="AY259" s="65">
        <f t="shared" ca="1" si="169"/>
        <v>0</v>
      </c>
      <c r="AZ259" s="65">
        <f t="shared" ca="1" si="169"/>
        <v>0</v>
      </c>
      <c r="BA259" s="65">
        <f t="shared" ca="1" si="169"/>
        <v>0</v>
      </c>
      <c r="BB259" s="65">
        <f t="shared" ca="1" si="169"/>
        <v>0</v>
      </c>
      <c r="BC259" s="65">
        <f t="shared" ca="1" si="169"/>
        <v>0</v>
      </c>
      <c r="BD259" s="65">
        <f t="shared" ca="1" si="169"/>
        <v>0</v>
      </c>
      <c r="BE259" s="65">
        <f t="shared" ca="1" si="169"/>
        <v>0</v>
      </c>
      <c r="BF259" s="65">
        <f t="shared" ca="1" si="169"/>
        <v>0</v>
      </c>
      <c r="BG259" s="65">
        <f t="shared" ca="1" si="169"/>
        <v>0</v>
      </c>
      <c r="BH259" s="65">
        <f t="shared" ca="1" si="169"/>
        <v>0</v>
      </c>
      <c r="BI259" s="65">
        <f t="shared" ca="1" si="169"/>
        <v>0</v>
      </c>
      <c r="BJ259" s="65">
        <f t="shared" ca="1" si="169"/>
        <v>0</v>
      </c>
      <c r="BK259" s="65">
        <f t="shared" ca="1" si="169"/>
        <v>0</v>
      </c>
      <c r="BL259" s="65">
        <f t="shared" ca="1" si="169"/>
        <v>0</v>
      </c>
      <c r="BM259" s="65">
        <f t="shared" ca="1" si="169"/>
        <v>0</v>
      </c>
      <c r="BN259" s="65">
        <f t="shared" ca="1" si="169"/>
        <v>0</v>
      </c>
      <c r="BO259" s="65">
        <f t="shared" ca="1" si="169"/>
        <v>0</v>
      </c>
      <c r="BP259" s="65">
        <f t="shared" ca="1" si="169"/>
        <v>0</v>
      </c>
      <c r="BQ259" s="65">
        <f t="shared" ca="1" si="169"/>
        <v>0</v>
      </c>
      <c r="BR259" s="65">
        <f t="shared" ca="1" si="169"/>
        <v>0</v>
      </c>
      <c r="BS259" s="65">
        <f t="shared" ca="1" si="169"/>
        <v>0</v>
      </c>
      <c r="BT259" s="65">
        <f t="shared" ca="1" si="169"/>
        <v>0</v>
      </c>
      <c r="BU259" s="65">
        <f t="shared" ca="1" si="169"/>
        <v>0</v>
      </c>
      <c r="BV259" s="65">
        <f t="shared" ca="1" si="169"/>
        <v>0</v>
      </c>
      <c r="BW259" s="65">
        <f t="shared" ca="1" si="169"/>
        <v>0</v>
      </c>
      <c r="BX259" s="65">
        <f t="shared" ca="1" si="169"/>
        <v>0</v>
      </c>
      <c r="BY259" s="65">
        <f t="shared" ca="1" si="169"/>
        <v>0</v>
      </c>
      <c r="BZ259" s="65">
        <f t="shared" ca="1" si="169"/>
        <v>0</v>
      </c>
      <c r="CA259" s="65">
        <f t="shared" ca="1" si="169"/>
        <v>0</v>
      </c>
      <c r="CB259" s="65">
        <f t="shared" ca="1" si="169"/>
        <v>0</v>
      </c>
      <c r="CC259" s="65">
        <f t="shared" ca="1" si="169"/>
        <v>0</v>
      </c>
      <c r="CD259" s="65">
        <f t="shared" ca="1" si="169"/>
        <v>0</v>
      </c>
      <c r="CE259" s="65">
        <f t="shared" ca="1" si="169"/>
        <v>0</v>
      </c>
      <c r="CF259" s="65">
        <f t="shared" ca="1" si="169"/>
        <v>0</v>
      </c>
    </row>
    <row r="260" spans="2:84" s="53" customFormat="1" ht="12" x14ac:dyDescent="0.25">
      <c r="B260" s="50">
        <f>ROW()</f>
        <v>260</v>
      </c>
      <c r="O260" s="56"/>
      <c r="P260" s="57"/>
      <c r="Q260" s="58"/>
      <c r="U260" s="62"/>
      <c r="W260" s="61"/>
      <c r="X260" s="65">
        <f t="shared" ca="1" si="165"/>
        <v>0</v>
      </c>
      <c r="Y260" s="65">
        <f t="shared" ca="1" si="164"/>
        <v>0</v>
      </c>
      <c r="Z260" s="65">
        <f t="shared" ref="Y260:AI281" ca="1" si="170">SUMIFS(INDIRECT("Prcsses!"&amp;ADDRESS($B260,$X$2)&amp;":"&amp;ADDRESS($B260,$X$2-1+$P$8)),INDIRECT("Prcsses!"&amp;ADDRESS($B$8,$X$2)&amp;":"&amp;ADDRESS($B$8,$X$2-1+$P$8)),Z$8)</f>
        <v>0</v>
      </c>
      <c r="AA260" s="65">
        <f t="shared" ca="1" si="170"/>
        <v>0</v>
      </c>
      <c r="AB260" s="65">
        <f t="shared" ca="1" si="170"/>
        <v>0</v>
      </c>
      <c r="AC260" s="65">
        <f t="shared" ca="1" si="170"/>
        <v>0</v>
      </c>
      <c r="AD260" s="65">
        <f t="shared" ca="1" si="170"/>
        <v>0</v>
      </c>
      <c r="AE260" s="65">
        <f t="shared" ca="1" si="170"/>
        <v>0</v>
      </c>
      <c r="AF260" s="65">
        <f t="shared" ca="1" si="170"/>
        <v>0</v>
      </c>
      <c r="AG260" s="65">
        <f t="shared" ca="1" si="170"/>
        <v>0</v>
      </c>
      <c r="AH260" s="65">
        <f t="shared" ca="1" si="170"/>
        <v>0</v>
      </c>
      <c r="AI260" s="65">
        <f t="shared" ca="1" si="170"/>
        <v>0</v>
      </c>
      <c r="AJ260" s="65">
        <f t="shared" ca="1" si="169"/>
        <v>0</v>
      </c>
      <c r="AK260" s="65">
        <f t="shared" ca="1" si="169"/>
        <v>0</v>
      </c>
      <c r="AL260" s="65">
        <f t="shared" ca="1" si="169"/>
        <v>0</v>
      </c>
      <c r="AM260" s="65">
        <f t="shared" ca="1" si="169"/>
        <v>0</v>
      </c>
      <c r="AN260" s="65">
        <f t="shared" ca="1" si="169"/>
        <v>0</v>
      </c>
      <c r="AO260" s="65">
        <f t="shared" ca="1" si="169"/>
        <v>0</v>
      </c>
      <c r="AP260" s="65">
        <f t="shared" ca="1" si="169"/>
        <v>0</v>
      </c>
      <c r="AQ260" s="65">
        <f t="shared" ca="1" si="169"/>
        <v>0</v>
      </c>
      <c r="AR260" s="65">
        <f t="shared" ca="1" si="169"/>
        <v>0</v>
      </c>
      <c r="AS260" s="65">
        <f t="shared" ca="1" si="169"/>
        <v>0</v>
      </c>
      <c r="AT260" s="65">
        <f t="shared" ca="1" si="169"/>
        <v>0</v>
      </c>
      <c r="AU260" s="65">
        <f t="shared" ca="1" si="169"/>
        <v>0</v>
      </c>
      <c r="AV260" s="65">
        <f t="shared" ca="1" si="169"/>
        <v>0</v>
      </c>
      <c r="AW260" s="65">
        <f t="shared" ca="1" si="169"/>
        <v>0</v>
      </c>
      <c r="AX260" s="65">
        <f t="shared" ca="1" si="169"/>
        <v>0</v>
      </c>
      <c r="AY260" s="65">
        <f t="shared" ca="1" si="169"/>
        <v>0</v>
      </c>
      <c r="AZ260" s="65">
        <f t="shared" ca="1" si="169"/>
        <v>0</v>
      </c>
      <c r="BA260" s="65">
        <f t="shared" ca="1" si="169"/>
        <v>0</v>
      </c>
      <c r="BB260" s="65">
        <f t="shared" ca="1" si="169"/>
        <v>0</v>
      </c>
      <c r="BC260" s="65">
        <f t="shared" ca="1" si="169"/>
        <v>0</v>
      </c>
      <c r="BD260" s="65">
        <f t="shared" ca="1" si="169"/>
        <v>0</v>
      </c>
      <c r="BE260" s="65">
        <f t="shared" ca="1" si="169"/>
        <v>0</v>
      </c>
      <c r="BF260" s="65">
        <f t="shared" ca="1" si="169"/>
        <v>0</v>
      </c>
      <c r="BG260" s="65">
        <f t="shared" ca="1" si="169"/>
        <v>0</v>
      </c>
      <c r="BH260" s="65">
        <f t="shared" ca="1" si="169"/>
        <v>0</v>
      </c>
      <c r="BI260" s="65">
        <f t="shared" ca="1" si="169"/>
        <v>0</v>
      </c>
      <c r="BJ260" s="65">
        <f t="shared" ca="1" si="169"/>
        <v>0</v>
      </c>
      <c r="BK260" s="65">
        <f t="shared" ca="1" si="169"/>
        <v>0</v>
      </c>
      <c r="BL260" s="65">
        <f t="shared" ca="1" si="169"/>
        <v>0</v>
      </c>
      <c r="BM260" s="65">
        <f t="shared" ca="1" si="169"/>
        <v>0</v>
      </c>
      <c r="BN260" s="65">
        <f t="shared" ca="1" si="169"/>
        <v>0</v>
      </c>
      <c r="BO260" s="65">
        <f t="shared" ca="1" si="169"/>
        <v>0</v>
      </c>
      <c r="BP260" s="65">
        <f t="shared" ca="1" si="169"/>
        <v>0</v>
      </c>
      <c r="BQ260" s="65">
        <f t="shared" ca="1" si="169"/>
        <v>0</v>
      </c>
      <c r="BR260" s="65">
        <f t="shared" ca="1" si="169"/>
        <v>0</v>
      </c>
      <c r="BS260" s="65">
        <f t="shared" ca="1" si="169"/>
        <v>0</v>
      </c>
      <c r="BT260" s="65">
        <f t="shared" ca="1" si="169"/>
        <v>0</v>
      </c>
      <c r="BU260" s="65">
        <f t="shared" ca="1" si="169"/>
        <v>0</v>
      </c>
      <c r="BV260" s="65">
        <f t="shared" ca="1" si="169"/>
        <v>0</v>
      </c>
      <c r="BW260" s="65">
        <f t="shared" ca="1" si="169"/>
        <v>0</v>
      </c>
      <c r="BX260" s="65">
        <f t="shared" ca="1" si="169"/>
        <v>0</v>
      </c>
      <c r="BY260" s="65">
        <f t="shared" ca="1" si="169"/>
        <v>0</v>
      </c>
      <c r="BZ260" s="65">
        <f t="shared" ca="1" si="169"/>
        <v>0</v>
      </c>
      <c r="CA260" s="65">
        <f t="shared" ca="1" si="169"/>
        <v>0</v>
      </c>
      <c r="CB260" s="65">
        <f t="shared" ca="1" si="169"/>
        <v>0</v>
      </c>
      <c r="CC260" s="65">
        <f t="shared" ca="1" si="169"/>
        <v>0</v>
      </c>
      <c r="CD260" s="65">
        <f t="shared" ca="1" si="169"/>
        <v>0</v>
      </c>
      <c r="CE260" s="65">
        <f t="shared" ca="1" si="169"/>
        <v>0</v>
      </c>
      <c r="CF260" s="65">
        <f t="shared" ca="1" si="169"/>
        <v>0</v>
      </c>
    </row>
    <row r="261" spans="2:84" s="53" customFormat="1" ht="12" x14ac:dyDescent="0.25">
      <c r="B261" s="50">
        <f>ROW()</f>
        <v>261</v>
      </c>
      <c r="O261" s="56"/>
      <c r="P261" s="57"/>
      <c r="Q261" s="58"/>
      <c r="U261" s="62"/>
      <c r="W261" s="61"/>
      <c r="X261" s="65">
        <f t="shared" ca="1" si="165"/>
        <v>0</v>
      </c>
      <c r="Y261" s="65">
        <f t="shared" ca="1" si="170"/>
        <v>0</v>
      </c>
      <c r="Z261" s="65">
        <f t="shared" ca="1" si="170"/>
        <v>0</v>
      </c>
      <c r="AA261" s="65">
        <f t="shared" ca="1" si="170"/>
        <v>0</v>
      </c>
      <c r="AB261" s="65">
        <f t="shared" ca="1" si="170"/>
        <v>0</v>
      </c>
      <c r="AC261" s="65">
        <f t="shared" ca="1" si="170"/>
        <v>0</v>
      </c>
      <c r="AD261" s="65">
        <f t="shared" ca="1" si="170"/>
        <v>0</v>
      </c>
      <c r="AE261" s="65">
        <f t="shared" ca="1" si="170"/>
        <v>0</v>
      </c>
      <c r="AF261" s="65">
        <f t="shared" ca="1" si="170"/>
        <v>0</v>
      </c>
      <c r="AG261" s="65">
        <f t="shared" ca="1" si="170"/>
        <v>0</v>
      </c>
      <c r="AH261" s="65">
        <f t="shared" ca="1" si="170"/>
        <v>0</v>
      </c>
      <c r="AI261" s="65">
        <f t="shared" ca="1" si="170"/>
        <v>0</v>
      </c>
      <c r="AJ261" s="65">
        <f t="shared" ca="1" si="169"/>
        <v>0</v>
      </c>
      <c r="AK261" s="65">
        <f t="shared" ca="1" si="169"/>
        <v>0</v>
      </c>
      <c r="AL261" s="65">
        <f t="shared" ca="1" si="169"/>
        <v>0</v>
      </c>
      <c r="AM261" s="65">
        <f t="shared" ca="1" si="169"/>
        <v>0</v>
      </c>
      <c r="AN261" s="65">
        <f t="shared" ca="1" si="169"/>
        <v>0</v>
      </c>
      <c r="AO261" s="65">
        <f t="shared" ca="1" si="169"/>
        <v>0</v>
      </c>
      <c r="AP261" s="65">
        <f t="shared" ca="1" si="169"/>
        <v>0</v>
      </c>
      <c r="AQ261" s="65">
        <f t="shared" ca="1" si="169"/>
        <v>0</v>
      </c>
      <c r="AR261" s="65">
        <f t="shared" ca="1" si="169"/>
        <v>0</v>
      </c>
      <c r="AS261" s="65">
        <f t="shared" ca="1" si="169"/>
        <v>0</v>
      </c>
      <c r="AT261" s="65">
        <f t="shared" ca="1" si="169"/>
        <v>0</v>
      </c>
      <c r="AU261" s="65">
        <f t="shared" ca="1" si="169"/>
        <v>0</v>
      </c>
      <c r="AV261" s="65">
        <f t="shared" ca="1" si="169"/>
        <v>0</v>
      </c>
      <c r="AW261" s="65">
        <f t="shared" ca="1" si="169"/>
        <v>0</v>
      </c>
      <c r="AX261" s="65">
        <f t="shared" ca="1" si="169"/>
        <v>0</v>
      </c>
      <c r="AY261" s="65">
        <f t="shared" ca="1" si="169"/>
        <v>0</v>
      </c>
      <c r="AZ261" s="65">
        <f t="shared" ca="1" si="169"/>
        <v>0</v>
      </c>
      <c r="BA261" s="65">
        <f t="shared" ca="1" si="169"/>
        <v>0</v>
      </c>
      <c r="BB261" s="65">
        <f t="shared" ca="1" si="169"/>
        <v>0</v>
      </c>
      <c r="BC261" s="65">
        <f t="shared" ca="1" si="169"/>
        <v>0</v>
      </c>
      <c r="BD261" s="65">
        <f t="shared" ca="1" si="169"/>
        <v>0</v>
      </c>
      <c r="BE261" s="65">
        <f t="shared" ca="1" si="169"/>
        <v>0</v>
      </c>
      <c r="BF261" s="65">
        <f t="shared" ca="1" si="169"/>
        <v>0</v>
      </c>
      <c r="BG261" s="65">
        <f t="shared" ca="1" si="169"/>
        <v>0</v>
      </c>
      <c r="BH261" s="65">
        <f t="shared" ca="1" si="169"/>
        <v>0</v>
      </c>
      <c r="BI261" s="65">
        <f t="shared" ca="1" si="169"/>
        <v>0</v>
      </c>
      <c r="BJ261" s="65">
        <f t="shared" ca="1" si="169"/>
        <v>0</v>
      </c>
      <c r="BK261" s="65">
        <f t="shared" ca="1" si="169"/>
        <v>0</v>
      </c>
      <c r="BL261" s="65">
        <f t="shared" ca="1" si="169"/>
        <v>0</v>
      </c>
      <c r="BM261" s="65">
        <f t="shared" ca="1" si="169"/>
        <v>0</v>
      </c>
      <c r="BN261" s="65">
        <f t="shared" ca="1" si="169"/>
        <v>0</v>
      </c>
      <c r="BO261" s="65">
        <f t="shared" ca="1" si="169"/>
        <v>0</v>
      </c>
      <c r="BP261" s="65">
        <f t="shared" ca="1" si="169"/>
        <v>0</v>
      </c>
      <c r="BQ261" s="65">
        <f t="shared" ca="1" si="169"/>
        <v>0</v>
      </c>
      <c r="BR261" s="65">
        <f t="shared" ca="1" si="169"/>
        <v>0</v>
      </c>
      <c r="BS261" s="65">
        <f t="shared" ca="1" si="169"/>
        <v>0</v>
      </c>
      <c r="BT261" s="65">
        <f t="shared" ca="1" si="169"/>
        <v>0</v>
      </c>
      <c r="BU261" s="65">
        <f t="shared" ca="1" si="169"/>
        <v>0</v>
      </c>
      <c r="BV261" s="65">
        <f t="shared" ca="1" si="169"/>
        <v>0</v>
      </c>
      <c r="BW261" s="65">
        <f t="shared" ca="1" si="169"/>
        <v>0</v>
      </c>
      <c r="BX261" s="65">
        <f t="shared" ca="1" si="169"/>
        <v>0</v>
      </c>
      <c r="BY261" s="65">
        <f t="shared" ca="1" si="169"/>
        <v>0</v>
      </c>
      <c r="BZ261" s="65">
        <f t="shared" ca="1" si="169"/>
        <v>0</v>
      </c>
      <c r="CA261" s="65">
        <f t="shared" ca="1" si="169"/>
        <v>0</v>
      </c>
      <c r="CB261" s="65">
        <f t="shared" ca="1" si="169"/>
        <v>0</v>
      </c>
      <c r="CC261" s="65">
        <f t="shared" ca="1" si="169"/>
        <v>0</v>
      </c>
      <c r="CD261" s="65">
        <f t="shared" ca="1" si="169"/>
        <v>0</v>
      </c>
      <c r="CE261" s="65">
        <f t="shared" ca="1" si="169"/>
        <v>0</v>
      </c>
      <c r="CF261" s="65">
        <f t="shared" ca="1" si="169"/>
        <v>0</v>
      </c>
    </row>
    <row r="262" spans="2:84" s="53" customFormat="1" ht="12" x14ac:dyDescent="0.25">
      <c r="B262" s="50">
        <f>ROW()</f>
        <v>262</v>
      </c>
      <c r="O262" s="56"/>
      <c r="P262" s="57"/>
      <c r="Q262" s="58"/>
      <c r="U262" s="62"/>
      <c r="W262" s="61"/>
      <c r="X262" s="65">
        <f t="shared" ca="1" si="165"/>
        <v>0</v>
      </c>
      <c r="Y262" s="65">
        <f t="shared" ca="1" si="170"/>
        <v>0</v>
      </c>
      <c r="Z262" s="65">
        <f t="shared" ca="1" si="170"/>
        <v>0</v>
      </c>
      <c r="AA262" s="65">
        <f t="shared" ca="1" si="170"/>
        <v>0</v>
      </c>
      <c r="AB262" s="65">
        <f t="shared" ca="1" si="170"/>
        <v>0</v>
      </c>
      <c r="AC262" s="65">
        <f t="shared" ca="1" si="170"/>
        <v>0</v>
      </c>
      <c r="AD262" s="65">
        <f t="shared" ca="1" si="170"/>
        <v>0</v>
      </c>
      <c r="AE262" s="65">
        <f t="shared" ca="1" si="170"/>
        <v>0</v>
      </c>
      <c r="AF262" s="65">
        <f t="shared" ca="1" si="170"/>
        <v>0</v>
      </c>
      <c r="AG262" s="65">
        <f t="shared" ca="1" si="170"/>
        <v>0</v>
      </c>
      <c r="AH262" s="65">
        <f t="shared" ca="1" si="170"/>
        <v>0</v>
      </c>
      <c r="AI262" s="65">
        <f t="shared" ca="1" si="170"/>
        <v>0</v>
      </c>
      <c r="AJ262" s="65">
        <f t="shared" ca="1" si="169"/>
        <v>0</v>
      </c>
      <c r="AK262" s="65">
        <f t="shared" ca="1" si="169"/>
        <v>0</v>
      </c>
      <c r="AL262" s="65">
        <f t="shared" ca="1" si="169"/>
        <v>0</v>
      </c>
      <c r="AM262" s="65">
        <f t="shared" ca="1" si="169"/>
        <v>0</v>
      </c>
      <c r="AN262" s="65">
        <f t="shared" ca="1" si="169"/>
        <v>0</v>
      </c>
      <c r="AO262" s="65">
        <f t="shared" ca="1" si="169"/>
        <v>0</v>
      </c>
      <c r="AP262" s="65">
        <f t="shared" ca="1" si="169"/>
        <v>0</v>
      </c>
      <c r="AQ262" s="65">
        <f t="shared" ca="1" si="169"/>
        <v>0</v>
      </c>
      <c r="AR262" s="65">
        <f t="shared" ca="1" si="169"/>
        <v>0</v>
      </c>
      <c r="AS262" s="65">
        <f t="shared" ca="1" si="169"/>
        <v>0</v>
      </c>
      <c r="AT262" s="65">
        <f t="shared" ca="1" si="169"/>
        <v>0</v>
      </c>
      <c r="AU262" s="65">
        <f t="shared" ca="1" si="169"/>
        <v>0</v>
      </c>
      <c r="AV262" s="65">
        <f t="shared" ca="1" si="169"/>
        <v>0</v>
      </c>
      <c r="AW262" s="65">
        <f t="shared" ca="1" si="169"/>
        <v>0</v>
      </c>
      <c r="AX262" s="65">
        <f t="shared" ref="AJ262:CF267" ca="1" si="171">SUMIFS(INDIRECT("Prcsses!"&amp;ADDRESS($B262,$X$2)&amp;":"&amp;ADDRESS($B262,$X$2-1+$P$8)),INDIRECT("Prcsses!"&amp;ADDRESS($B$8,$X$2)&amp;":"&amp;ADDRESS($B$8,$X$2-1+$P$8)),AX$8)</f>
        <v>0</v>
      </c>
      <c r="AY262" s="65">
        <f t="shared" ca="1" si="171"/>
        <v>0</v>
      </c>
      <c r="AZ262" s="65">
        <f t="shared" ca="1" si="171"/>
        <v>0</v>
      </c>
      <c r="BA262" s="65">
        <f t="shared" ca="1" si="171"/>
        <v>0</v>
      </c>
      <c r="BB262" s="65">
        <f t="shared" ca="1" si="171"/>
        <v>0</v>
      </c>
      <c r="BC262" s="65">
        <f t="shared" ca="1" si="171"/>
        <v>0</v>
      </c>
      <c r="BD262" s="65">
        <f t="shared" ca="1" si="171"/>
        <v>0</v>
      </c>
      <c r="BE262" s="65">
        <f t="shared" ca="1" si="171"/>
        <v>0</v>
      </c>
      <c r="BF262" s="65">
        <f t="shared" ca="1" si="171"/>
        <v>0</v>
      </c>
      <c r="BG262" s="65">
        <f t="shared" ca="1" si="171"/>
        <v>0</v>
      </c>
      <c r="BH262" s="65">
        <f t="shared" ca="1" si="171"/>
        <v>0</v>
      </c>
      <c r="BI262" s="65">
        <f t="shared" ca="1" si="171"/>
        <v>0</v>
      </c>
      <c r="BJ262" s="65">
        <f t="shared" ca="1" si="171"/>
        <v>0</v>
      </c>
      <c r="BK262" s="65">
        <f t="shared" ca="1" si="171"/>
        <v>0</v>
      </c>
      <c r="BL262" s="65">
        <f t="shared" ca="1" si="171"/>
        <v>0</v>
      </c>
      <c r="BM262" s="65">
        <f t="shared" ca="1" si="171"/>
        <v>0</v>
      </c>
      <c r="BN262" s="65">
        <f t="shared" ca="1" si="171"/>
        <v>0</v>
      </c>
      <c r="BO262" s="65">
        <f t="shared" ca="1" si="171"/>
        <v>0</v>
      </c>
      <c r="BP262" s="65">
        <f t="shared" ca="1" si="171"/>
        <v>0</v>
      </c>
      <c r="BQ262" s="65">
        <f t="shared" ca="1" si="171"/>
        <v>0</v>
      </c>
      <c r="BR262" s="65">
        <f t="shared" ca="1" si="171"/>
        <v>0</v>
      </c>
      <c r="BS262" s="65">
        <f t="shared" ca="1" si="171"/>
        <v>0</v>
      </c>
      <c r="BT262" s="65">
        <f t="shared" ca="1" si="171"/>
        <v>0</v>
      </c>
      <c r="BU262" s="65">
        <f t="shared" ca="1" si="171"/>
        <v>0</v>
      </c>
      <c r="BV262" s="65">
        <f t="shared" ca="1" si="171"/>
        <v>0</v>
      </c>
      <c r="BW262" s="65">
        <f t="shared" ca="1" si="171"/>
        <v>0</v>
      </c>
      <c r="BX262" s="65">
        <f t="shared" ca="1" si="171"/>
        <v>0</v>
      </c>
      <c r="BY262" s="65">
        <f t="shared" ca="1" si="171"/>
        <v>0</v>
      </c>
      <c r="BZ262" s="65">
        <f t="shared" ca="1" si="171"/>
        <v>0</v>
      </c>
      <c r="CA262" s="65">
        <f t="shared" ca="1" si="171"/>
        <v>0</v>
      </c>
      <c r="CB262" s="65">
        <f t="shared" ca="1" si="171"/>
        <v>0</v>
      </c>
      <c r="CC262" s="65">
        <f t="shared" ca="1" si="171"/>
        <v>0</v>
      </c>
      <c r="CD262" s="65">
        <f t="shared" ca="1" si="171"/>
        <v>0</v>
      </c>
      <c r="CE262" s="65">
        <f t="shared" ca="1" si="171"/>
        <v>0</v>
      </c>
      <c r="CF262" s="65">
        <f t="shared" ca="1" si="171"/>
        <v>0</v>
      </c>
    </row>
    <row r="263" spans="2:84" s="53" customFormat="1" ht="12" x14ac:dyDescent="0.25">
      <c r="B263" s="50">
        <f>ROW()</f>
        <v>263</v>
      </c>
      <c r="O263" s="56"/>
      <c r="P263" s="57"/>
      <c r="Q263" s="58"/>
      <c r="U263" s="62"/>
      <c r="W263" s="61"/>
      <c r="X263" s="65">
        <f t="shared" ca="1" si="165"/>
        <v>0</v>
      </c>
      <c r="Y263" s="65">
        <f t="shared" ca="1" si="170"/>
        <v>0</v>
      </c>
      <c r="Z263" s="65">
        <f t="shared" ca="1" si="170"/>
        <v>0</v>
      </c>
      <c r="AA263" s="65">
        <f t="shared" ca="1" si="170"/>
        <v>0</v>
      </c>
      <c r="AB263" s="65">
        <f t="shared" ca="1" si="170"/>
        <v>0</v>
      </c>
      <c r="AC263" s="65">
        <f t="shared" ca="1" si="170"/>
        <v>0</v>
      </c>
      <c r="AD263" s="65">
        <f t="shared" ca="1" si="170"/>
        <v>0</v>
      </c>
      <c r="AE263" s="65">
        <f t="shared" ca="1" si="170"/>
        <v>0</v>
      </c>
      <c r="AF263" s="65">
        <f t="shared" ca="1" si="170"/>
        <v>0</v>
      </c>
      <c r="AG263" s="65">
        <f t="shared" ca="1" si="170"/>
        <v>0</v>
      </c>
      <c r="AH263" s="65">
        <f t="shared" ca="1" si="170"/>
        <v>0</v>
      </c>
      <c r="AI263" s="65">
        <f t="shared" ca="1" si="170"/>
        <v>0</v>
      </c>
      <c r="AJ263" s="65">
        <f t="shared" ca="1" si="171"/>
        <v>0</v>
      </c>
      <c r="AK263" s="65">
        <f t="shared" ca="1" si="171"/>
        <v>0</v>
      </c>
      <c r="AL263" s="65">
        <f t="shared" ca="1" si="171"/>
        <v>0</v>
      </c>
      <c r="AM263" s="65">
        <f t="shared" ca="1" si="171"/>
        <v>0</v>
      </c>
      <c r="AN263" s="65">
        <f t="shared" ca="1" si="171"/>
        <v>0</v>
      </c>
      <c r="AO263" s="65">
        <f t="shared" ca="1" si="171"/>
        <v>0</v>
      </c>
      <c r="AP263" s="65">
        <f t="shared" ca="1" si="171"/>
        <v>0</v>
      </c>
      <c r="AQ263" s="65">
        <f t="shared" ca="1" si="171"/>
        <v>0</v>
      </c>
      <c r="AR263" s="65">
        <f t="shared" ca="1" si="171"/>
        <v>0</v>
      </c>
      <c r="AS263" s="65">
        <f t="shared" ca="1" si="171"/>
        <v>0</v>
      </c>
      <c r="AT263" s="65">
        <f t="shared" ca="1" si="171"/>
        <v>0</v>
      </c>
      <c r="AU263" s="65">
        <f t="shared" ca="1" si="171"/>
        <v>0</v>
      </c>
      <c r="AV263" s="65">
        <f t="shared" ca="1" si="171"/>
        <v>0</v>
      </c>
      <c r="AW263" s="65">
        <f t="shared" ca="1" si="171"/>
        <v>0</v>
      </c>
      <c r="AX263" s="65">
        <f t="shared" ca="1" si="171"/>
        <v>0</v>
      </c>
      <c r="AY263" s="65">
        <f t="shared" ca="1" si="171"/>
        <v>0</v>
      </c>
      <c r="AZ263" s="65">
        <f t="shared" ca="1" si="171"/>
        <v>0</v>
      </c>
      <c r="BA263" s="65">
        <f t="shared" ca="1" si="171"/>
        <v>0</v>
      </c>
      <c r="BB263" s="65">
        <f t="shared" ca="1" si="171"/>
        <v>0</v>
      </c>
      <c r="BC263" s="65">
        <f t="shared" ca="1" si="171"/>
        <v>0</v>
      </c>
      <c r="BD263" s="65">
        <f t="shared" ca="1" si="171"/>
        <v>0</v>
      </c>
      <c r="BE263" s="65">
        <f t="shared" ca="1" si="171"/>
        <v>0</v>
      </c>
      <c r="BF263" s="65">
        <f t="shared" ca="1" si="171"/>
        <v>0</v>
      </c>
      <c r="BG263" s="65">
        <f t="shared" ca="1" si="171"/>
        <v>0</v>
      </c>
      <c r="BH263" s="65">
        <f t="shared" ca="1" si="171"/>
        <v>0</v>
      </c>
      <c r="BI263" s="65">
        <f t="shared" ca="1" si="171"/>
        <v>0</v>
      </c>
      <c r="BJ263" s="65">
        <f t="shared" ca="1" si="171"/>
        <v>0</v>
      </c>
      <c r="BK263" s="65">
        <f t="shared" ca="1" si="171"/>
        <v>0</v>
      </c>
      <c r="BL263" s="65">
        <f t="shared" ca="1" si="171"/>
        <v>0</v>
      </c>
      <c r="BM263" s="65">
        <f t="shared" ca="1" si="171"/>
        <v>0</v>
      </c>
      <c r="BN263" s="65">
        <f t="shared" ca="1" si="171"/>
        <v>0</v>
      </c>
      <c r="BO263" s="65">
        <f t="shared" ca="1" si="171"/>
        <v>0</v>
      </c>
      <c r="BP263" s="65">
        <f t="shared" ca="1" si="171"/>
        <v>0</v>
      </c>
      <c r="BQ263" s="65">
        <f t="shared" ca="1" si="171"/>
        <v>0</v>
      </c>
      <c r="BR263" s="65">
        <f t="shared" ca="1" si="171"/>
        <v>0</v>
      </c>
      <c r="BS263" s="65">
        <f t="shared" ca="1" si="171"/>
        <v>0</v>
      </c>
      <c r="BT263" s="65">
        <f t="shared" ca="1" si="171"/>
        <v>0</v>
      </c>
      <c r="BU263" s="65">
        <f t="shared" ca="1" si="171"/>
        <v>0</v>
      </c>
      <c r="BV263" s="65">
        <f t="shared" ca="1" si="171"/>
        <v>0</v>
      </c>
      <c r="BW263" s="65">
        <f t="shared" ca="1" si="171"/>
        <v>0</v>
      </c>
      <c r="BX263" s="65">
        <f t="shared" ca="1" si="171"/>
        <v>0</v>
      </c>
      <c r="BY263" s="65">
        <f t="shared" ca="1" si="171"/>
        <v>0</v>
      </c>
      <c r="BZ263" s="65">
        <f t="shared" ca="1" si="171"/>
        <v>0</v>
      </c>
      <c r="CA263" s="65">
        <f t="shared" ca="1" si="171"/>
        <v>0</v>
      </c>
      <c r="CB263" s="65">
        <f t="shared" ca="1" si="171"/>
        <v>0</v>
      </c>
      <c r="CC263" s="65">
        <f t="shared" ca="1" si="171"/>
        <v>0</v>
      </c>
      <c r="CD263" s="65">
        <f t="shared" ca="1" si="171"/>
        <v>0</v>
      </c>
      <c r="CE263" s="65">
        <f t="shared" ca="1" si="171"/>
        <v>0</v>
      </c>
      <c r="CF263" s="65">
        <f t="shared" ca="1" si="171"/>
        <v>0</v>
      </c>
    </row>
    <row r="264" spans="2:84" s="53" customFormat="1" ht="12" x14ac:dyDescent="0.25">
      <c r="B264" s="50">
        <f>ROW()</f>
        <v>264</v>
      </c>
      <c r="O264" s="56"/>
      <c r="P264" s="57"/>
      <c r="Q264" s="58"/>
      <c r="U264" s="62"/>
      <c r="W264" s="61"/>
      <c r="X264" s="65">
        <f t="shared" ca="1" si="165"/>
        <v>0</v>
      </c>
      <c r="Y264" s="65">
        <f t="shared" ca="1" si="170"/>
        <v>0</v>
      </c>
      <c r="Z264" s="65">
        <f t="shared" ca="1" si="170"/>
        <v>0</v>
      </c>
      <c r="AA264" s="65">
        <f t="shared" ca="1" si="170"/>
        <v>0</v>
      </c>
      <c r="AB264" s="65">
        <f t="shared" ca="1" si="170"/>
        <v>0</v>
      </c>
      <c r="AC264" s="65">
        <f t="shared" ca="1" si="170"/>
        <v>0</v>
      </c>
      <c r="AD264" s="65">
        <f t="shared" ca="1" si="170"/>
        <v>0</v>
      </c>
      <c r="AE264" s="65">
        <f t="shared" ca="1" si="170"/>
        <v>0</v>
      </c>
      <c r="AF264" s="65">
        <f t="shared" ca="1" si="170"/>
        <v>0</v>
      </c>
      <c r="AG264" s="65">
        <f t="shared" ca="1" si="170"/>
        <v>0</v>
      </c>
      <c r="AH264" s="65">
        <f t="shared" ca="1" si="170"/>
        <v>0</v>
      </c>
      <c r="AI264" s="65">
        <f t="shared" ca="1" si="170"/>
        <v>0</v>
      </c>
      <c r="AJ264" s="65">
        <f t="shared" ca="1" si="171"/>
        <v>0</v>
      </c>
      <c r="AK264" s="65">
        <f t="shared" ca="1" si="171"/>
        <v>0</v>
      </c>
      <c r="AL264" s="65">
        <f t="shared" ca="1" si="171"/>
        <v>0</v>
      </c>
      <c r="AM264" s="65">
        <f t="shared" ca="1" si="171"/>
        <v>0</v>
      </c>
      <c r="AN264" s="65">
        <f t="shared" ca="1" si="171"/>
        <v>0</v>
      </c>
      <c r="AO264" s="65">
        <f t="shared" ca="1" si="171"/>
        <v>0</v>
      </c>
      <c r="AP264" s="65">
        <f t="shared" ca="1" si="171"/>
        <v>0</v>
      </c>
      <c r="AQ264" s="65">
        <f t="shared" ca="1" si="171"/>
        <v>0</v>
      </c>
      <c r="AR264" s="65">
        <f t="shared" ca="1" si="171"/>
        <v>0</v>
      </c>
      <c r="AS264" s="65">
        <f t="shared" ca="1" si="171"/>
        <v>0</v>
      </c>
      <c r="AT264" s="65">
        <f t="shared" ca="1" si="171"/>
        <v>0</v>
      </c>
      <c r="AU264" s="65">
        <f t="shared" ca="1" si="171"/>
        <v>0</v>
      </c>
      <c r="AV264" s="65">
        <f t="shared" ca="1" si="171"/>
        <v>0</v>
      </c>
      <c r="AW264" s="65">
        <f t="shared" ca="1" si="171"/>
        <v>0</v>
      </c>
      <c r="AX264" s="65">
        <f t="shared" ca="1" si="171"/>
        <v>0</v>
      </c>
      <c r="AY264" s="65">
        <f t="shared" ca="1" si="171"/>
        <v>0</v>
      </c>
      <c r="AZ264" s="65">
        <f t="shared" ca="1" si="171"/>
        <v>0</v>
      </c>
      <c r="BA264" s="65">
        <f t="shared" ca="1" si="171"/>
        <v>0</v>
      </c>
      <c r="BB264" s="65">
        <f t="shared" ca="1" si="171"/>
        <v>0</v>
      </c>
      <c r="BC264" s="65">
        <f t="shared" ca="1" si="171"/>
        <v>0</v>
      </c>
      <c r="BD264" s="65">
        <f t="shared" ca="1" si="171"/>
        <v>0</v>
      </c>
      <c r="BE264" s="65">
        <f t="shared" ca="1" si="171"/>
        <v>0</v>
      </c>
      <c r="BF264" s="65">
        <f t="shared" ca="1" si="171"/>
        <v>0</v>
      </c>
      <c r="BG264" s="65">
        <f t="shared" ca="1" si="171"/>
        <v>0</v>
      </c>
      <c r="BH264" s="65">
        <f t="shared" ca="1" si="171"/>
        <v>0</v>
      </c>
      <c r="BI264" s="65">
        <f t="shared" ca="1" si="171"/>
        <v>0</v>
      </c>
      <c r="BJ264" s="65">
        <f t="shared" ca="1" si="171"/>
        <v>0</v>
      </c>
      <c r="BK264" s="65">
        <f t="shared" ca="1" si="171"/>
        <v>0</v>
      </c>
      <c r="BL264" s="65">
        <f t="shared" ca="1" si="171"/>
        <v>0</v>
      </c>
      <c r="BM264" s="65">
        <f t="shared" ca="1" si="171"/>
        <v>0</v>
      </c>
      <c r="BN264" s="65">
        <f t="shared" ca="1" si="171"/>
        <v>0</v>
      </c>
      <c r="BO264" s="65">
        <f t="shared" ca="1" si="171"/>
        <v>0</v>
      </c>
      <c r="BP264" s="65">
        <f t="shared" ca="1" si="171"/>
        <v>0</v>
      </c>
      <c r="BQ264" s="65">
        <f t="shared" ca="1" si="171"/>
        <v>0</v>
      </c>
      <c r="BR264" s="65">
        <f t="shared" ca="1" si="171"/>
        <v>0</v>
      </c>
      <c r="BS264" s="65">
        <f t="shared" ca="1" si="171"/>
        <v>0</v>
      </c>
      <c r="BT264" s="65">
        <f t="shared" ca="1" si="171"/>
        <v>0</v>
      </c>
      <c r="BU264" s="65">
        <f t="shared" ca="1" si="171"/>
        <v>0</v>
      </c>
      <c r="BV264" s="65">
        <f t="shared" ca="1" si="171"/>
        <v>0</v>
      </c>
      <c r="BW264" s="65">
        <f t="shared" ca="1" si="171"/>
        <v>0</v>
      </c>
      <c r="BX264" s="65">
        <f t="shared" ca="1" si="171"/>
        <v>0</v>
      </c>
      <c r="BY264" s="65">
        <f t="shared" ca="1" si="171"/>
        <v>0</v>
      </c>
      <c r="BZ264" s="65">
        <f t="shared" ca="1" si="171"/>
        <v>0</v>
      </c>
      <c r="CA264" s="65">
        <f t="shared" ca="1" si="171"/>
        <v>0</v>
      </c>
      <c r="CB264" s="65">
        <f t="shared" ca="1" si="171"/>
        <v>0</v>
      </c>
      <c r="CC264" s="65">
        <f t="shared" ca="1" si="171"/>
        <v>0</v>
      </c>
      <c r="CD264" s="65">
        <f t="shared" ca="1" si="171"/>
        <v>0</v>
      </c>
      <c r="CE264" s="65">
        <f t="shared" ca="1" si="171"/>
        <v>0</v>
      </c>
      <c r="CF264" s="65">
        <f t="shared" ca="1" si="171"/>
        <v>0</v>
      </c>
    </row>
    <row r="265" spans="2:84" s="53" customFormat="1" ht="12" x14ac:dyDescent="0.25">
      <c r="B265" s="50">
        <f>ROW()</f>
        <v>265</v>
      </c>
      <c r="O265" s="56"/>
      <c r="P265" s="57"/>
      <c r="Q265" s="58"/>
      <c r="U265" s="62"/>
      <c r="W265" s="61"/>
      <c r="X265" s="65">
        <f t="shared" ca="1" si="165"/>
        <v>0</v>
      </c>
      <c r="Y265" s="65">
        <f t="shared" ca="1" si="170"/>
        <v>0</v>
      </c>
      <c r="Z265" s="65">
        <f t="shared" ca="1" si="170"/>
        <v>0</v>
      </c>
      <c r="AA265" s="65">
        <f t="shared" ca="1" si="170"/>
        <v>0</v>
      </c>
      <c r="AB265" s="65">
        <f t="shared" ca="1" si="170"/>
        <v>0</v>
      </c>
      <c r="AC265" s="65">
        <f t="shared" ca="1" si="170"/>
        <v>0</v>
      </c>
      <c r="AD265" s="65">
        <f t="shared" ca="1" si="170"/>
        <v>0</v>
      </c>
      <c r="AE265" s="65">
        <f t="shared" ca="1" si="170"/>
        <v>0</v>
      </c>
      <c r="AF265" s="65">
        <f t="shared" ca="1" si="170"/>
        <v>0</v>
      </c>
      <c r="AG265" s="65">
        <f t="shared" ca="1" si="170"/>
        <v>0</v>
      </c>
      <c r="AH265" s="65">
        <f t="shared" ca="1" si="170"/>
        <v>0</v>
      </c>
      <c r="AI265" s="65">
        <f t="shared" ca="1" si="170"/>
        <v>0</v>
      </c>
      <c r="AJ265" s="65">
        <f t="shared" ca="1" si="171"/>
        <v>0</v>
      </c>
      <c r="AK265" s="65">
        <f t="shared" ca="1" si="171"/>
        <v>0</v>
      </c>
      <c r="AL265" s="65">
        <f t="shared" ca="1" si="171"/>
        <v>0</v>
      </c>
      <c r="AM265" s="65">
        <f t="shared" ca="1" si="171"/>
        <v>0</v>
      </c>
      <c r="AN265" s="65">
        <f t="shared" ca="1" si="171"/>
        <v>0</v>
      </c>
      <c r="AO265" s="65">
        <f t="shared" ca="1" si="171"/>
        <v>0</v>
      </c>
      <c r="AP265" s="65">
        <f t="shared" ca="1" si="171"/>
        <v>0</v>
      </c>
      <c r="AQ265" s="65">
        <f t="shared" ca="1" si="171"/>
        <v>0</v>
      </c>
      <c r="AR265" s="65">
        <f t="shared" ca="1" si="171"/>
        <v>0</v>
      </c>
      <c r="AS265" s="65">
        <f t="shared" ca="1" si="171"/>
        <v>0</v>
      </c>
      <c r="AT265" s="65">
        <f t="shared" ca="1" si="171"/>
        <v>0</v>
      </c>
      <c r="AU265" s="65">
        <f t="shared" ca="1" si="171"/>
        <v>0</v>
      </c>
      <c r="AV265" s="65">
        <f t="shared" ca="1" si="171"/>
        <v>0</v>
      </c>
      <c r="AW265" s="65">
        <f t="shared" ca="1" si="171"/>
        <v>0</v>
      </c>
      <c r="AX265" s="65">
        <f t="shared" ca="1" si="171"/>
        <v>0</v>
      </c>
      <c r="AY265" s="65">
        <f t="shared" ca="1" si="171"/>
        <v>0</v>
      </c>
      <c r="AZ265" s="65">
        <f t="shared" ca="1" si="171"/>
        <v>0</v>
      </c>
      <c r="BA265" s="65">
        <f t="shared" ca="1" si="171"/>
        <v>0</v>
      </c>
      <c r="BB265" s="65">
        <f t="shared" ca="1" si="171"/>
        <v>0</v>
      </c>
      <c r="BC265" s="65">
        <f t="shared" ca="1" si="171"/>
        <v>0</v>
      </c>
      <c r="BD265" s="65">
        <f t="shared" ca="1" si="171"/>
        <v>0</v>
      </c>
      <c r="BE265" s="65">
        <f t="shared" ca="1" si="171"/>
        <v>0</v>
      </c>
      <c r="BF265" s="65">
        <f t="shared" ca="1" si="171"/>
        <v>0</v>
      </c>
      <c r="BG265" s="65">
        <f t="shared" ca="1" si="171"/>
        <v>0</v>
      </c>
      <c r="BH265" s="65">
        <f t="shared" ca="1" si="171"/>
        <v>0</v>
      </c>
      <c r="BI265" s="65">
        <f t="shared" ca="1" si="171"/>
        <v>0</v>
      </c>
      <c r="BJ265" s="65">
        <f t="shared" ca="1" si="171"/>
        <v>0</v>
      </c>
      <c r="BK265" s="65">
        <f t="shared" ca="1" si="171"/>
        <v>0</v>
      </c>
      <c r="BL265" s="65">
        <f t="shared" ca="1" si="171"/>
        <v>0</v>
      </c>
      <c r="BM265" s="65">
        <f t="shared" ca="1" si="171"/>
        <v>0</v>
      </c>
      <c r="BN265" s="65">
        <f t="shared" ca="1" si="171"/>
        <v>0</v>
      </c>
      <c r="BO265" s="65">
        <f t="shared" ca="1" si="171"/>
        <v>0</v>
      </c>
      <c r="BP265" s="65">
        <f t="shared" ca="1" si="171"/>
        <v>0</v>
      </c>
      <c r="BQ265" s="65">
        <f t="shared" ca="1" si="171"/>
        <v>0</v>
      </c>
      <c r="BR265" s="65">
        <f t="shared" ca="1" si="171"/>
        <v>0</v>
      </c>
      <c r="BS265" s="65">
        <f t="shared" ca="1" si="171"/>
        <v>0</v>
      </c>
      <c r="BT265" s="65">
        <f t="shared" ca="1" si="171"/>
        <v>0</v>
      </c>
      <c r="BU265" s="65">
        <f t="shared" ca="1" si="171"/>
        <v>0</v>
      </c>
      <c r="BV265" s="65">
        <f t="shared" ca="1" si="171"/>
        <v>0</v>
      </c>
      <c r="BW265" s="65">
        <f t="shared" ca="1" si="171"/>
        <v>0</v>
      </c>
      <c r="BX265" s="65">
        <f t="shared" ca="1" si="171"/>
        <v>0</v>
      </c>
      <c r="BY265" s="65">
        <f t="shared" ca="1" si="171"/>
        <v>0</v>
      </c>
      <c r="BZ265" s="65">
        <f t="shared" ca="1" si="171"/>
        <v>0</v>
      </c>
      <c r="CA265" s="65">
        <f t="shared" ca="1" si="171"/>
        <v>0</v>
      </c>
      <c r="CB265" s="65">
        <f t="shared" ca="1" si="171"/>
        <v>0</v>
      </c>
      <c r="CC265" s="65">
        <f t="shared" ca="1" si="171"/>
        <v>0</v>
      </c>
      <c r="CD265" s="65">
        <f t="shared" ca="1" si="171"/>
        <v>0</v>
      </c>
      <c r="CE265" s="65">
        <f t="shared" ca="1" si="171"/>
        <v>0</v>
      </c>
      <c r="CF265" s="65">
        <f t="shared" ca="1" si="171"/>
        <v>0</v>
      </c>
    </row>
    <row r="266" spans="2:84" s="53" customFormat="1" ht="12" x14ac:dyDescent="0.25">
      <c r="B266" s="50">
        <f>ROW()</f>
        <v>266</v>
      </c>
      <c r="O266" s="56"/>
      <c r="P266" s="57"/>
      <c r="Q266" s="58"/>
      <c r="U266" s="62"/>
      <c r="W266" s="61"/>
      <c r="X266" s="65">
        <f t="shared" ca="1" si="165"/>
        <v>0</v>
      </c>
      <c r="Y266" s="65">
        <f t="shared" ca="1" si="170"/>
        <v>0</v>
      </c>
      <c r="Z266" s="65">
        <f t="shared" ca="1" si="170"/>
        <v>0</v>
      </c>
      <c r="AA266" s="65">
        <f t="shared" ca="1" si="170"/>
        <v>0</v>
      </c>
      <c r="AB266" s="65">
        <f t="shared" ca="1" si="170"/>
        <v>0</v>
      </c>
      <c r="AC266" s="65">
        <f t="shared" ca="1" si="170"/>
        <v>0</v>
      </c>
      <c r="AD266" s="65">
        <f t="shared" ca="1" si="170"/>
        <v>0</v>
      </c>
      <c r="AE266" s="65">
        <f t="shared" ca="1" si="170"/>
        <v>0</v>
      </c>
      <c r="AF266" s="65">
        <f t="shared" ca="1" si="170"/>
        <v>0</v>
      </c>
      <c r="AG266" s="65">
        <f t="shared" ca="1" si="170"/>
        <v>0</v>
      </c>
      <c r="AH266" s="65">
        <f t="shared" ca="1" si="170"/>
        <v>0</v>
      </c>
      <c r="AI266" s="65">
        <f t="shared" ca="1" si="170"/>
        <v>0</v>
      </c>
      <c r="AJ266" s="65">
        <f t="shared" ca="1" si="171"/>
        <v>0</v>
      </c>
      <c r="AK266" s="65">
        <f t="shared" ca="1" si="171"/>
        <v>0</v>
      </c>
      <c r="AL266" s="65">
        <f t="shared" ca="1" si="171"/>
        <v>0</v>
      </c>
      <c r="AM266" s="65">
        <f t="shared" ca="1" si="171"/>
        <v>0</v>
      </c>
      <c r="AN266" s="65">
        <f t="shared" ca="1" si="171"/>
        <v>0</v>
      </c>
      <c r="AO266" s="65">
        <f t="shared" ca="1" si="171"/>
        <v>0</v>
      </c>
      <c r="AP266" s="65">
        <f t="shared" ca="1" si="171"/>
        <v>0</v>
      </c>
      <c r="AQ266" s="65">
        <f t="shared" ca="1" si="171"/>
        <v>0</v>
      </c>
      <c r="AR266" s="65">
        <f t="shared" ca="1" si="171"/>
        <v>0</v>
      </c>
      <c r="AS266" s="65">
        <f t="shared" ca="1" si="171"/>
        <v>0</v>
      </c>
      <c r="AT266" s="65">
        <f t="shared" ca="1" si="171"/>
        <v>0</v>
      </c>
      <c r="AU266" s="65">
        <f t="shared" ca="1" si="171"/>
        <v>0</v>
      </c>
      <c r="AV266" s="65">
        <f t="shared" ca="1" si="171"/>
        <v>0</v>
      </c>
      <c r="AW266" s="65">
        <f t="shared" ca="1" si="171"/>
        <v>0</v>
      </c>
      <c r="AX266" s="65">
        <f t="shared" ca="1" si="171"/>
        <v>0</v>
      </c>
      <c r="AY266" s="65">
        <f t="shared" ca="1" si="171"/>
        <v>0</v>
      </c>
      <c r="AZ266" s="65">
        <f t="shared" ca="1" si="171"/>
        <v>0</v>
      </c>
      <c r="BA266" s="65">
        <f t="shared" ca="1" si="171"/>
        <v>0</v>
      </c>
      <c r="BB266" s="65">
        <f t="shared" ca="1" si="171"/>
        <v>0</v>
      </c>
      <c r="BC266" s="65">
        <f t="shared" ca="1" si="171"/>
        <v>0</v>
      </c>
      <c r="BD266" s="65">
        <f t="shared" ca="1" si="171"/>
        <v>0</v>
      </c>
      <c r="BE266" s="65">
        <f t="shared" ca="1" si="171"/>
        <v>0</v>
      </c>
      <c r="BF266" s="65">
        <f t="shared" ca="1" si="171"/>
        <v>0</v>
      </c>
      <c r="BG266" s="65">
        <f t="shared" ca="1" si="171"/>
        <v>0</v>
      </c>
      <c r="BH266" s="65">
        <f t="shared" ca="1" si="171"/>
        <v>0</v>
      </c>
      <c r="BI266" s="65">
        <f t="shared" ca="1" si="171"/>
        <v>0</v>
      </c>
      <c r="BJ266" s="65">
        <f t="shared" ca="1" si="171"/>
        <v>0</v>
      </c>
      <c r="BK266" s="65">
        <f t="shared" ca="1" si="171"/>
        <v>0</v>
      </c>
      <c r="BL266" s="65">
        <f t="shared" ca="1" si="171"/>
        <v>0</v>
      </c>
      <c r="BM266" s="65">
        <f t="shared" ca="1" si="171"/>
        <v>0</v>
      </c>
      <c r="BN266" s="65">
        <f t="shared" ca="1" si="171"/>
        <v>0</v>
      </c>
      <c r="BO266" s="65">
        <f t="shared" ca="1" si="171"/>
        <v>0</v>
      </c>
      <c r="BP266" s="65">
        <f t="shared" ca="1" si="171"/>
        <v>0</v>
      </c>
      <c r="BQ266" s="65">
        <f t="shared" ca="1" si="171"/>
        <v>0</v>
      </c>
      <c r="BR266" s="65">
        <f t="shared" ca="1" si="171"/>
        <v>0</v>
      </c>
      <c r="BS266" s="65">
        <f t="shared" ca="1" si="171"/>
        <v>0</v>
      </c>
      <c r="BT266" s="65">
        <f t="shared" ca="1" si="171"/>
        <v>0</v>
      </c>
      <c r="BU266" s="65">
        <f t="shared" ca="1" si="171"/>
        <v>0</v>
      </c>
      <c r="BV266" s="65">
        <f t="shared" ca="1" si="171"/>
        <v>0</v>
      </c>
      <c r="BW266" s="65">
        <f t="shared" ca="1" si="171"/>
        <v>0</v>
      </c>
      <c r="BX266" s="65">
        <f t="shared" ca="1" si="171"/>
        <v>0</v>
      </c>
      <c r="BY266" s="65">
        <f t="shared" ca="1" si="171"/>
        <v>0</v>
      </c>
      <c r="BZ266" s="65">
        <f t="shared" ca="1" si="171"/>
        <v>0</v>
      </c>
      <c r="CA266" s="65">
        <f t="shared" ca="1" si="171"/>
        <v>0</v>
      </c>
      <c r="CB266" s="65">
        <f t="shared" ca="1" si="171"/>
        <v>0</v>
      </c>
      <c r="CC266" s="65">
        <f t="shared" ca="1" si="171"/>
        <v>0</v>
      </c>
      <c r="CD266" s="65">
        <f t="shared" ca="1" si="171"/>
        <v>0</v>
      </c>
      <c r="CE266" s="65">
        <f t="shared" ca="1" si="171"/>
        <v>0</v>
      </c>
      <c r="CF266" s="65">
        <f t="shared" ca="1" si="171"/>
        <v>0</v>
      </c>
    </row>
    <row r="267" spans="2:84" s="53" customFormat="1" ht="12" x14ac:dyDescent="0.25">
      <c r="B267" s="50">
        <f>ROW()</f>
        <v>267</v>
      </c>
      <c r="O267" s="56"/>
      <c r="P267" s="57"/>
      <c r="Q267" s="58"/>
      <c r="U267" s="62"/>
      <c r="W267" s="61"/>
      <c r="X267" s="65">
        <f t="shared" ca="1" si="165"/>
        <v>0</v>
      </c>
      <c r="Y267" s="65">
        <f t="shared" ca="1" si="170"/>
        <v>0</v>
      </c>
      <c r="Z267" s="65">
        <f t="shared" ca="1" si="170"/>
        <v>0</v>
      </c>
      <c r="AA267" s="65">
        <f t="shared" ca="1" si="170"/>
        <v>0</v>
      </c>
      <c r="AB267" s="65">
        <f t="shared" ca="1" si="170"/>
        <v>0</v>
      </c>
      <c r="AC267" s="65">
        <f t="shared" ca="1" si="170"/>
        <v>0</v>
      </c>
      <c r="AD267" s="65">
        <f t="shared" ca="1" si="170"/>
        <v>0</v>
      </c>
      <c r="AE267" s="65">
        <f t="shared" ca="1" si="170"/>
        <v>0</v>
      </c>
      <c r="AF267" s="65">
        <f t="shared" ca="1" si="170"/>
        <v>0</v>
      </c>
      <c r="AG267" s="65">
        <f t="shared" ca="1" si="170"/>
        <v>0</v>
      </c>
      <c r="AH267" s="65">
        <f t="shared" ca="1" si="170"/>
        <v>0</v>
      </c>
      <c r="AI267" s="65">
        <f t="shared" ca="1" si="170"/>
        <v>0</v>
      </c>
      <c r="AJ267" s="65">
        <f t="shared" ca="1" si="171"/>
        <v>0</v>
      </c>
      <c r="AK267" s="65">
        <f t="shared" ca="1" si="171"/>
        <v>0</v>
      </c>
      <c r="AL267" s="65">
        <f t="shared" ca="1" si="171"/>
        <v>0</v>
      </c>
      <c r="AM267" s="65">
        <f t="shared" ca="1" si="171"/>
        <v>0</v>
      </c>
      <c r="AN267" s="65">
        <f t="shared" ca="1" si="171"/>
        <v>0</v>
      </c>
      <c r="AO267" s="65">
        <f t="shared" ca="1" si="171"/>
        <v>0</v>
      </c>
      <c r="AP267" s="65">
        <f t="shared" ca="1" si="171"/>
        <v>0</v>
      </c>
      <c r="AQ267" s="65">
        <f t="shared" ca="1" si="171"/>
        <v>0</v>
      </c>
      <c r="AR267" s="65">
        <f t="shared" ca="1" si="171"/>
        <v>0</v>
      </c>
      <c r="AS267" s="65">
        <f t="shared" ca="1" si="171"/>
        <v>0</v>
      </c>
      <c r="AT267" s="65">
        <f t="shared" ca="1" si="171"/>
        <v>0</v>
      </c>
      <c r="AU267" s="65">
        <f t="shared" ca="1" si="171"/>
        <v>0</v>
      </c>
      <c r="AV267" s="65">
        <f t="shared" ca="1" si="171"/>
        <v>0</v>
      </c>
      <c r="AW267" s="65">
        <f t="shared" ca="1" si="171"/>
        <v>0</v>
      </c>
      <c r="AX267" s="65">
        <f t="shared" ca="1" si="171"/>
        <v>0</v>
      </c>
      <c r="AY267" s="65">
        <f t="shared" ca="1" si="171"/>
        <v>0</v>
      </c>
      <c r="AZ267" s="65">
        <f t="shared" ca="1" si="171"/>
        <v>0</v>
      </c>
      <c r="BA267" s="65">
        <f t="shared" ca="1" si="171"/>
        <v>0</v>
      </c>
      <c r="BB267" s="65">
        <f t="shared" ca="1" si="171"/>
        <v>0</v>
      </c>
      <c r="BC267" s="65">
        <f t="shared" ca="1" si="171"/>
        <v>0</v>
      </c>
      <c r="BD267" s="65">
        <f t="shared" ca="1" si="171"/>
        <v>0</v>
      </c>
      <c r="BE267" s="65">
        <f t="shared" ca="1" si="171"/>
        <v>0</v>
      </c>
      <c r="BF267" s="65">
        <f t="shared" ca="1" si="171"/>
        <v>0</v>
      </c>
      <c r="BG267" s="65">
        <f t="shared" ca="1" si="171"/>
        <v>0</v>
      </c>
      <c r="BH267" s="65">
        <f t="shared" ref="AJ267:CF272" ca="1" si="172">SUMIFS(INDIRECT("Prcsses!"&amp;ADDRESS($B267,$X$2)&amp;":"&amp;ADDRESS($B267,$X$2-1+$P$8)),INDIRECT("Prcsses!"&amp;ADDRESS($B$8,$X$2)&amp;":"&amp;ADDRESS($B$8,$X$2-1+$P$8)),BH$8)</f>
        <v>0</v>
      </c>
      <c r="BI267" s="65">
        <f t="shared" ca="1" si="172"/>
        <v>0</v>
      </c>
      <c r="BJ267" s="65">
        <f t="shared" ca="1" si="172"/>
        <v>0</v>
      </c>
      <c r="BK267" s="65">
        <f t="shared" ca="1" si="172"/>
        <v>0</v>
      </c>
      <c r="BL267" s="65">
        <f t="shared" ca="1" si="172"/>
        <v>0</v>
      </c>
      <c r="BM267" s="65">
        <f t="shared" ca="1" si="172"/>
        <v>0</v>
      </c>
      <c r="BN267" s="65">
        <f t="shared" ca="1" si="172"/>
        <v>0</v>
      </c>
      <c r="BO267" s="65">
        <f t="shared" ca="1" si="172"/>
        <v>0</v>
      </c>
      <c r="BP267" s="65">
        <f t="shared" ca="1" si="172"/>
        <v>0</v>
      </c>
      <c r="BQ267" s="65">
        <f t="shared" ca="1" si="172"/>
        <v>0</v>
      </c>
      <c r="BR267" s="65">
        <f t="shared" ca="1" si="172"/>
        <v>0</v>
      </c>
      <c r="BS267" s="65">
        <f t="shared" ca="1" si="172"/>
        <v>0</v>
      </c>
      <c r="BT267" s="65">
        <f t="shared" ca="1" si="172"/>
        <v>0</v>
      </c>
      <c r="BU267" s="65">
        <f t="shared" ca="1" si="172"/>
        <v>0</v>
      </c>
      <c r="BV267" s="65">
        <f t="shared" ca="1" si="172"/>
        <v>0</v>
      </c>
      <c r="BW267" s="65">
        <f t="shared" ca="1" si="172"/>
        <v>0</v>
      </c>
      <c r="BX267" s="65">
        <f t="shared" ca="1" si="172"/>
        <v>0</v>
      </c>
      <c r="BY267" s="65">
        <f t="shared" ca="1" si="172"/>
        <v>0</v>
      </c>
      <c r="BZ267" s="65">
        <f t="shared" ca="1" si="172"/>
        <v>0</v>
      </c>
      <c r="CA267" s="65">
        <f t="shared" ca="1" si="172"/>
        <v>0</v>
      </c>
      <c r="CB267" s="65">
        <f t="shared" ca="1" si="172"/>
        <v>0</v>
      </c>
      <c r="CC267" s="65">
        <f t="shared" ca="1" si="172"/>
        <v>0</v>
      </c>
      <c r="CD267" s="65">
        <f t="shared" ca="1" si="172"/>
        <v>0</v>
      </c>
      <c r="CE267" s="65">
        <f t="shared" ca="1" si="172"/>
        <v>0</v>
      </c>
      <c r="CF267" s="65">
        <f t="shared" ca="1" si="172"/>
        <v>0</v>
      </c>
    </row>
    <row r="268" spans="2:84" s="53" customFormat="1" ht="12" x14ac:dyDescent="0.25">
      <c r="B268" s="50">
        <f>ROW()</f>
        <v>268</v>
      </c>
      <c r="O268" s="56"/>
      <c r="P268" s="57"/>
      <c r="Q268" s="58"/>
      <c r="U268" s="62"/>
      <c r="W268" s="61"/>
      <c r="X268" s="65">
        <f t="shared" ca="1" si="165"/>
        <v>0</v>
      </c>
      <c r="Y268" s="65">
        <f t="shared" ca="1" si="170"/>
        <v>0</v>
      </c>
      <c r="Z268" s="65">
        <f t="shared" ca="1" si="170"/>
        <v>0</v>
      </c>
      <c r="AA268" s="65">
        <f t="shared" ca="1" si="170"/>
        <v>0</v>
      </c>
      <c r="AB268" s="65">
        <f t="shared" ca="1" si="170"/>
        <v>0</v>
      </c>
      <c r="AC268" s="65">
        <f t="shared" ca="1" si="170"/>
        <v>0</v>
      </c>
      <c r="AD268" s="65">
        <f t="shared" ca="1" si="170"/>
        <v>0</v>
      </c>
      <c r="AE268" s="65">
        <f t="shared" ca="1" si="170"/>
        <v>0</v>
      </c>
      <c r="AF268" s="65">
        <f t="shared" ca="1" si="170"/>
        <v>0</v>
      </c>
      <c r="AG268" s="65">
        <f t="shared" ca="1" si="170"/>
        <v>0</v>
      </c>
      <c r="AH268" s="65">
        <f t="shared" ca="1" si="170"/>
        <v>0</v>
      </c>
      <c r="AI268" s="65">
        <f t="shared" ca="1" si="170"/>
        <v>0</v>
      </c>
      <c r="AJ268" s="65">
        <f t="shared" ca="1" si="172"/>
        <v>0</v>
      </c>
      <c r="AK268" s="65">
        <f t="shared" ca="1" si="172"/>
        <v>0</v>
      </c>
      <c r="AL268" s="65">
        <f t="shared" ca="1" si="172"/>
        <v>0</v>
      </c>
      <c r="AM268" s="65">
        <f t="shared" ca="1" si="172"/>
        <v>0</v>
      </c>
      <c r="AN268" s="65">
        <f t="shared" ca="1" si="172"/>
        <v>0</v>
      </c>
      <c r="AO268" s="65">
        <f t="shared" ca="1" si="172"/>
        <v>0</v>
      </c>
      <c r="AP268" s="65">
        <f t="shared" ca="1" si="172"/>
        <v>0</v>
      </c>
      <c r="AQ268" s="65">
        <f t="shared" ca="1" si="172"/>
        <v>0</v>
      </c>
      <c r="AR268" s="65">
        <f t="shared" ca="1" si="172"/>
        <v>0</v>
      </c>
      <c r="AS268" s="65">
        <f t="shared" ca="1" si="172"/>
        <v>0</v>
      </c>
      <c r="AT268" s="65">
        <f t="shared" ca="1" si="172"/>
        <v>0</v>
      </c>
      <c r="AU268" s="65">
        <f t="shared" ca="1" si="172"/>
        <v>0</v>
      </c>
      <c r="AV268" s="65">
        <f t="shared" ca="1" si="172"/>
        <v>0</v>
      </c>
      <c r="AW268" s="65">
        <f t="shared" ca="1" si="172"/>
        <v>0</v>
      </c>
      <c r="AX268" s="65">
        <f t="shared" ca="1" si="172"/>
        <v>0</v>
      </c>
      <c r="AY268" s="65">
        <f t="shared" ca="1" si="172"/>
        <v>0</v>
      </c>
      <c r="AZ268" s="65">
        <f t="shared" ca="1" si="172"/>
        <v>0</v>
      </c>
      <c r="BA268" s="65">
        <f t="shared" ca="1" si="172"/>
        <v>0</v>
      </c>
      <c r="BB268" s="65">
        <f t="shared" ca="1" si="172"/>
        <v>0</v>
      </c>
      <c r="BC268" s="65">
        <f t="shared" ca="1" si="172"/>
        <v>0</v>
      </c>
      <c r="BD268" s="65">
        <f t="shared" ca="1" si="172"/>
        <v>0</v>
      </c>
      <c r="BE268" s="65">
        <f t="shared" ca="1" si="172"/>
        <v>0</v>
      </c>
      <c r="BF268" s="65">
        <f t="shared" ca="1" si="172"/>
        <v>0</v>
      </c>
      <c r="BG268" s="65">
        <f t="shared" ca="1" si="172"/>
        <v>0</v>
      </c>
      <c r="BH268" s="65">
        <f t="shared" ca="1" si="172"/>
        <v>0</v>
      </c>
      <c r="BI268" s="65">
        <f t="shared" ca="1" si="172"/>
        <v>0</v>
      </c>
      <c r="BJ268" s="65">
        <f t="shared" ca="1" si="172"/>
        <v>0</v>
      </c>
      <c r="BK268" s="65">
        <f t="shared" ca="1" si="172"/>
        <v>0</v>
      </c>
      <c r="BL268" s="65">
        <f t="shared" ca="1" si="172"/>
        <v>0</v>
      </c>
      <c r="BM268" s="65">
        <f t="shared" ca="1" si="172"/>
        <v>0</v>
      </c>
      <c r="BN268" s="65">
        <f t="shared" ca="1" si="172"/>
        <v>0</v>
      </c>
      <c r="BO268" s="65">
        <f t="shared" ca="1" si="172"/>
        <v>0</v>
      </c>
      <c r="BP268" s="65">
        <f t="shared" ca="1" si="172"/>
        <v>0</v>
      </c>
      <c r="BQ268" s="65">
        <f t="shared" ca="1" si="172"/>
        <v>0</v>
      </c>
      <c r="BR268" s="65">
        <f t="shared" ca="1" si="172"/>
        <v>0</v>
      </c>
      <c r="BS268" s="65">
        <f t="shared" ca="1" si="172"/>
        <v>0</v>
      </c>
      <c r="BT268" s="65">
        <f t="shared" ca="1" si="172"/>
        <v>0</v>
      </c>
      <c r="BU268" s="65">
        <f t="shared" ca="1" si="172"/>
        <v>0</v>
      </c>
      <c r="BV268" s="65">
        <f t="shared" ca="1" si="172"/>
        <v>0</v>
      </c>
      <c r="BW268" s="65">
        <f t="shared" ca="1" si="172"/>
        <v>0</v>
      </c>
      <c r="BX268" s="65">
        <f t="shared" ca="1" si="172"/>
        <v>0</v>
      </c>
      <c r="BY268" s="65">
        <f t="shared" ca="1" si="172"/>
        <v>0</v>
      </c>
      <c r="BZ268" s="65">
        <f t="shared" ca="1" si="172"/>
        <v>0</v>
      </c>
      <c r="CA268" s="65">
        <f t="shared" ca="1" si="172"/>
        <v>0</v>
      </c>
      <c r="CB268" s="65">
        <f t="shared" ca="1" si="172"/>
        <v>0</v>
      </c>
      <c r="CC268" s="65">
        <f t="shared" ca="1" si="172"/>
        <v>0</v>
      </c>
      <c r="CD268" s="65">
        <f t="shared" ca="1" si="172"/>
        <v>0</v>
      </c>
      <c r="CE268" s="65">
        <f t="shared" ca="1" si="172"/>
        <v>0</v>
      </c>
      <c r="CF268" s="65">
        <f t="shared" ca="1" si="172"/>
        <v>0</v>
      </c>
    </row>
    <row r="269" spans="2:84" s="53" customFormat="1" ht="12" x14ac:dyDescent="0.25">
      <c r="B269" s="50">
        <f>ROW()</f>
        <v>269</v>
      </c>
      <c r="O269" s="56"/>
      <c r="P269" s="57"/>
      <c r="Q269" s="58"/>
      <c r="U269" s="62"/>
      <c r="W269" s="61"/>
      <c r="X269" s="65">
        <f t="shared" ca="1" si="165"/>
        <v>0</v>
      </c>
      <c r="Y269" s="65">
        <f t="shared" ca="1" si="170"/>
        <v>0</v>
      </c>
      <c r="Z269" s="65">
        <f t="shared" ca="1" si="170"/>
        <v>0</v>
      </c>
      <c r="AA269" s="65">
        <f t="shared" ca="1" si="170"/>
        <v>0</v>
      </c>
      <c r="AB269" s="65">
        <f t="shared" ca="1" si="170"/>
        <v>0</v>
      </c>
      <c r="AC269" s="65">
        <f t="shared" ca="1" si="170"/>
        <v>0</v>
      </c>
      <c r="AD269" s="65">
        <f t="shared" ca="1" si="170"/>
        <v>0</v>
      </c>
      <c r="AE269" s="65">
        <f t="shared" ca="1" si="170"/>
        <v>0</v>
      </c>
      <c r="AF269" s="65">
        <f t="shared" ca="1" si="170"/>
        <v>0</v>
      </c>
      <c r="AG269" s="65">
        <f t="shared" ca="1" si="170"/>
        <v>0</v>
      </c>
      <c r="AH269" s="65">
        <f t="shared" ca="1" si="170"/>
        <v>0</v>
      </c>
      <c r="AI269" s="65">
        <f t="shared" ca="1" si="170"/>
        <v>0</v>
      </c>
      <c r="AJ269" s="65">
        <f t="shared" ca="1" si="172"/>
        <v>0</v>
      </c>
      <c r="AK269" s="65">
        <f t="shared" ca="1" si="172"/>
        <v>0</v>
      </c>
      <c r="AL269" s="65">
        <f t="shared" ca="1" si="172"/>
        <v>0</v>
      </c>
      <c r="AM269" s="65">
        <f t="shared" ca="1" si="172"/>
        <v>0</v>
      </c>
      <c r="AN269" s="65">
        <f t="shared" ca="1" si="172"/>
        <v>0</v>
      </c>
      <c r="AO269" s="65">
        <f t="shared" ca="1" si="172"/>
        <v>0</v>
      </c>
      <c r="AP269" s="65">
        <f t="shared" ca="1" si="172"/>
        <v>0</v>
      </c>
      <c r="AQ269" s="65">
        <f t="shared" ca="1" si="172"/>
        <v>0</v>
      </c>
      <c r="AR269" s="65">
        <f t="shared" ca="1" si="172"/>
        <v>0</v>
      </c>
      <c r="AS269" s="65">
        <f t="shared" ca="1" si="172"/>
        <v>0</v>
      </c>
      <c r="AT269" s="65">
        <f t="shared" ca="1" si="172"/>
        <v>0</v>
      </c>
      <c r="AU269" s="65">
        <f t="shared" ca="1" si="172"/>
        <v>0</v>
      </c>
      <c r="AV269" s="65">
        <f t="shared" ca="1" si="172"/>
        <v>0</v>
      </c>
      <c r="AW269" s="65">
        <f t="shared" ca="1" si="172"/>
        <v>0</v>
      </c>
      <c r="AX269" s="65">
        <f t="shared" ca="1" si="172"/>
        <v>0</v>
      </c>
      <c r="AY269" s="65">
        <f t="shared" ca="1" si="172"/>
        <v>0</v>
      </c>
      <c r="AZ269" s="65">
        <f t="shared" ca="1" si="172"/>
        <v>0</v>
      </c>
      <c r="BA269" s="65">
        <f t="shared" ca="1" si="172"/>
        <v>0</v>
      </c>
      <c r="BB269" s="65">
        <f t="shared" ca="1" si="172"/>
        <v>0</v>
      </c>
      <c r="BC269" s="65">
        <f t="shared" ca="1" si="172"/>
        <v>0</v>
      </c>
      <c r="BD269" s="65">
        <f t="shared" ca="1" si="172"/>
        <v>0</v>
      </c>
      <c r="BE269" s="65">
        <f t="shared" ca="1" si="172"/>
        <v>0</v>
      </c>
      <c r="BF269" s="65">
        <f t="shared" ca="1" si="172"/>
        <v>0</v>
      </c>
      <c r="BG269" s="65">
        <f t="shared" ca="1" si="172"/>
        <v>0</v>
      </c>
      <c r="BH269" s="65">
        <f t="shared" ca="1" si="172"/>
        <v>0</v>
      </c>
      <c r="BI269" s="65">
        <f t="shared" ca="1" si="172"/>
        <v>0</v>
      </c>
      <c r="BJ269" s="65">
        <f t="shared" ca="1" si="172"/>
        <v>0</v>
      </c>
      <c r="BK269" s="65">
        <f t="shared" ca="1" si="172"/>
        <v>0</v>
      </c>
      <c r="BL269" s="65">
        <f t="shared" ca="1" si="172"/>
        <v>0</v>
      </c>
      <c r="BM269" s="65">
        <f t="shared" ca="1" si="172"/>
        <v>0</v>
      </c>
      <c r="BN269" s="65">
        <f t="shared" ca="1" si="172"/>
        <v>0</v>
      </c>
      <c r="BO269" s="65">
        <f t="shared" ca="1" si="172"/>
        <v>0</v>
      </c>
      <c r="BP269" s="65">
        <f t="shared" ca="1" si="172"/>
        <v>0</v>
      </c>
      <c r="BQ269" s="65">
        <f t="shared" ca="1" si="172"/>
        <v>0</v>
      </c>
      <c r="BR269" s="65">
        <f t="shared" ca="1" si="172"/>
        <v>0</v>
      </c>
      <c r="BS269" s="65">
        <f t="shared" ca="1" si="172"/>
        <v>0</v>
      </c>
      <c r="BT269" s="65">
        <f t="shared" ca="1" si="172"/>
        <v>0</v>
      </c>
      <c r="BU269" s="65">
        <f t="shared" ca="1" si="172"/>
        <v>0</v>
      </c>
      <c r="BV269" s="65">
        <f t="shared" ca="1" si="172"/>
        <v>0</v>
      </c>
      <c r="BW269" s="65">
        <f t="shared" ca="1" si="172"/>
        <v>0</v>
      </c>
      <c r="BX269" s="65">
        <f t="shared" ca="1" si="172"/>
        <v>0</v>
      </c>
      <c r="BY269" s="65">
        <f t="shared" ca="1" si="172"/>
        <v>0</v>
      </c>
      <c r="BZ269" s="65">
        <f t="shared" ca="1" si="172"/>
        <v>0</v>
      </c>
      <c r="CA269" s="65">
        <f t="shared" ca="1" si="172"/>
        <v>0</v>
      </c>
      <c r="CB269" s="65">
        <f t="shared" ca="1" si="172"/>
        <v>0</v>
      </c>
      <c r="CC269" s="65">
        <f t="shared" ca="1" si="172"/>
        <v>0</v>
      </c>
      <c r="CD269" s="65">
        <f t="shared" ca="1" si="172"/>
        <v>0</v>
      </c>
      <c r="CE269" s="65">
        <f t="shared" ca="1" si="172"/>
        <v>0</v>
      </c>
      <c r="CF269" s="65">
        <f t="shared" ca="1" si="172"/>
        <v>0</v>
      </c>
    </row>
    <row r="270" spans="2:84" s="53" customFormat="1" ht="12" x14ac:dyDescent="0.25">
      <c r="B270" s="50">
        <f>ROW()</f>
        <v>270</v>
      </c>
      <c r="O270" s="56"/>
      <c r="P270" s="57"/>
      <c r="Q270" s="58"/>
      <c r="U270" s="62"/>
      <c r="W270" s="61"/>
      <c r="X270" s="65">
        <f t="shared" ca="1" si="165"/>
        <v>0</v>
      </c>
      <c r="Y270" s="65">
        <f t="shared" ca="1" si="170"/>
        <v>0</v>
      </c>
      <c r="Z270" s="65">
        <f t="shared" ca="1" si="170"/>
        <v>0</v>
      </c>
      <c r="AA270" s="65">
        <f t="shared" ca="1" si="170"/>
        <v>0</v>
      </c>
      <c r="AB270" s="65">
        <f t="shared" ca="1" si="170"/>
        <v>0</v>
      </c>
      <c r="AC270" s="65">
        <f t="shared" ca="1" si="170"/>
        <v>0</v>
      </c>
      <c r="AD270" s="65">
        <f t="shared" ca="1" si="170"/>
        <v>0</v>
      </c>
      <c r="AE270" s="65">
        <f t="shared" ca="1" si="170"/>
        <v>0</v>
      </c>
      <c r="AF270" s="65">
        <f t="shared" ca="1" si="170"/>
        <v>0</v>
      </c>
      <c r="AG270" s="65">
        <f t="shared" ca="1" si="170"/>
        <v>0</v>
      </c>
      <c r="AH270" s="65">
        <f t="shared" ca="1" si="170"/>
        <v>0</v>
      </c>
      <c r="AI270" s="65">
        <f t="shared" ca="1" si="170"/>
        <v>0</v>
      </c>
      <c r="AJ270" s="65">
        <f t="shared" ca="1" si="172"/>
        <v>0</v>
      </c>
      <c r="AK270" s="65">
        <f t="shared" ca="1" si="172"/>
        <v>0</v>
      </c>
      <c r="AL270" s="65">
        <f t="shared" ca="1" si="172"/>
        <v>0</v>
      </c>
      <c r="AM270" s="65">
        <f t="shared" ca="1" si="172"/>
        <v>0</v>
      </c>
      <c r="AN270" s="65">
        <f t="shared" ca="1" si="172"/>
        <v>0</v>
      </c>
      <c r="AO270" s="65">
        <f t="shared" ca="1" si="172"/>
        <v>0</v>
      </c>
      <c r="AP270" s="65">
        <f t="shared" ca="1" si="172"/>
        <v>0</v>
      </c>
      <c r="AQ270" s="65">
        <f t="shared" ca="1" si="172"/>
        <v>0</v>
      </c>
      <c r="AR270" s="65">
        <f t="shared" ca="1" si="172"/>
        <v>0</v>
      </c>
      <c r="AS270" s="65">
        <f t="shared" ca="1" si="172"/>
        <v>0</v>
      </c>
      <c r="AT270" s="65">
        <f t="shared" ca="1" si="172"/>
        <v>0</v>
      </c>
      <c r="AU270" s="65">
        <f t="shared" ca="1" si="172"/>
        <v>0</v>
      </c>
      <c r="AV270" s="65">
        <f t="shared" ca="1" si="172"/>
        <v>0</v>
      </c>
      <c r="AW270" s="65">
        <f t="shared" ca="1" si="172"/>
        <v>0</v>
      </c>
      <c r="AX270" s="65">
        <f t="shared" ca="1" si="172"/>
        <v>0</v>
      </c>
      <c r="AY270" s="65">
        <f t="shared" ca="1" si="172"/>
        <v>0</v>
      </c>
      <c r="AZ270" s="65">
        <f t="shared" ca="1" si="172"/>
        <v>0</v>
      </c>
      <c r="BA270" s="65">
        <f t="shared" ca="1" si="172"/>
        <v>0</v>
      </c>
      <c r="BB270" s="65">
        <f t="shared" ca="1" si="172"/>
        <v>0</v>
      </c>
      <c r="BC270" s="65">
        <f t="shared" ca="1" si="172"/>
        <v>0</v>
      </c>
      <c r="BD270" s="65">
        <f t="shared" ca="1" si="172"/>
        <v>0</v>
      </c>
      <c r="BE270" s="65">
        <f t="shared" ca="1" si="172"/>
        <v>0</v>
      </c>
      <c r="BF270" s="65">
        <f t="shared" ca="1" si="172"/>
        <v>0</v>
      </c>
      <c r="BG270" s="65">
        <f t="shared" ca="1" si="172"/>
        <v>0</v>
      </c>
      <c r="BH270" s="65">
        <f t="shared" ca="1" si="172"/>
        <v>0</v>
      </c>
      <c r="BI270" s="65">
        <f t="shared" ca="1" si="172"/>
        <v>0</v>
      </c>
      <c r="BJ270" s="65">
        <f t="shared" ca="1" si="172"/>
        <v>0</v>
      </c>
      <c r="BK270" s="65">
        <f t="shared" ca="1" si="172"/>
        <v>0</v>
      </c>
      <c r="BL270" s="65">
        <f t="shared" ca="1" si="172"/>
        <v>0</v>
      </c>
      <c r="BM270" s="65">
        <f t="shared" ca="1" si="172"/>
        <v>0</v>
      </c>
      <c r="BN270" s="65">
        <f t="shared" ca="1" si="172"/>
        <v>0</v>
      </c>
      <c r="BO270" s="65">
        <f t="shared" ca="1" si="172"/>
        <v>0</v>
      </c>
      <c r="BP270" s="65">
        <f t="shared" ca="1" si="172"/>
        <v>0</v>
      </c>
      <c r="BQ270" s="65">
        <f t="shared" ca="1" si="172"/>
        <v>0</v>
      </c>
      <c r="BR270" s="65">
        <f t="shared" ca="1" si="172"/>
        <v>0</v>
      </c>
      <c r="BS270" s="65">
        <f t="shared" ca="1" si="172"/>
        <v>0</v>
      </c>
      <c r="BT270" s="65">
        <f t="shared" ca="1" si="172"/>
        <v>0</v>
      </c>
      <c r="BU270" s="65">
        <f t="shared" ca="1" si="172"/>
        <v>0</v>
      </c>
      <c r="BV270" s="65">
        <f t="shared" ca="1" si="172"/>
        <v>0</v>
      </c>
      <c r="BW270" s="65">
        <f t="shared" ca="1" si="172"/>
        <v>0</v>
      </c>
      <c r="BX270" s="65">
        <f t="shared" ca="1" si="172"/>
        <v>0</v>
      </c>
      <c r="BY270" s="65">
        <f t="shared" ca="1" si="172"/>
        <v>0</v>
      </c>
      <c r="BZ270" s="65">
        <f t="shared" ca="1" si="172"/>
        <v>0</v>
      </c>
      <c r="CA270" s="65">
        <f t="shared" ca="1" si="172"/>
        <v>0</v>
      </c>
      <c r="CB270" s="65">
        <f t="shared" ca="1" si="172"/>
        <v>0</v>
      </c>
      <c r="CC270" s="65">
        <f t="shared" ca="1" si="172"/>
        <v>0</v>
      </c>
      <c r="CD270" s="65">
        <f t="shared" ca="1" si="172"/>
        <v>0</v>
      </c>
      <c r="CE270" s="65">
        <f t="shared" ca="1" si="172"/>
        <v>0</v>
      </c>
      <c r="CF270" s="65">
        <f t="shared" ca="1" si="172"/>
        <v>0</v>
      </c>
    </row>
    <row r="271" spans="2:84" s="53" customFormat="1" ht="12" x14ac:dyDescent="0.25">
      <c r="B271" s="50">
        <f>ROW()</f>
        <v>271</v>
      </c>
      <c r="O271" s="56"/>
      <c r="P271" s="57"/>
      <c r="Q271" s="58"/>
      <c r="U271" s="62"/>
      <c r="W271" s="61"/>
      <c r="X271" s="65">
        <f t="shared" ca="1" si="165"/>
        <v>0</v>
      </c>
      <c r="Y271" s="65">
        <f t="shared" ca="1" si="170"/>
        <v>0</v>
      </c>
      <c r="Z271" s="65">
        <f t="shared" ca="1" si="170"/>
        <v>0</v>
      </c>
      <c r="AA271" s="65">
        <f t="shared" ca="1" si="170"/>
        <v>0</v>
      </c>
      <c r="AB271" s="65">
        <f t="shared" ca="1" si="170"/>
        <v>0</v>
      </c>
      <c r="AC271" s="65">
        <f t="shared" ca="1" si="170"/>
        <v>0</v>
      </c>
      <c r="AD271" s="65">
        <f t="shared" ca="1" si="170"/>
        <v>0</v>
      </c>
      <c r="AE271" s="65">
        <f t="shared" ca="1" si="170"/>
        <v>0</v>
      </c>
      <c r="AF271" s="65">
        <f t="shared" ca="1" si="170"/>
        <v>0</v>
      </c>
      <c r="AG271" s="65">
        <f t="shared" ca="1" si="170"/>
        <v>0</v>
      </c>
      <c r="AH271" s="65">
        <f t="shared" ca="1" si="170"/>
        <v>0</v>
      </c>
      <c r="AI271" s="65">
        <f t="shared" ca="1" si="170"/>
        <v>0</v>
      </c>
      <c r="AJ271" s="65">
        <f t="shared" ca="1" si="172"/>
        <v>0</v>
      </c>
      <c r="AK271" s="65">
        <f t="shared" ca="1" si="172"/>
        <v>0</v>
      </c>
      <c r="AL271" s="65">
        <f t="shared" ca="1" si="172"/>
        <v>0</v>
      </c>
      <c r="AM271" s="65">
        <f t="shared" ca="1" si="172"/>
        <v>0</v>
      </c>
      <c r="AN271" s="65">
        <f t="shared" ca="1" si="172"/>
        <v>0</v>
      </c>
      <c r="AO271" s="65">
        <f t="shared" ca="1" si="172"/>
        <v>0</v>
      </c>
      <c r="AP271" s="65">
        <f t="shared" ca="1" si="172"/>
        <v>0</v>
      </c>
      <c r="AQ271" s="65">
        <f t="shared" ca="1" si="172"/>
        <v>0</v>
      </c>
      <c r="AR271" s="65">
        <f t="shared" ca="1" si="172"/>
        <v>0</v>
      </c>
      <c r="AS271" s="65">
        <f t="shared" ca="1" si="172"/>
        <v>0</v>
      </c>
      <c r="AT271" s="65">
        <f t="shared" ca="1" si="172"/>
        <v>0</v>
      </c>
      <c r="AU271" s="65">
        <f t="shared" ca="1" si="172"/>
        <v>0</v>
      </c>
      <c r="AV271" s="65">
        <f t="shared" ca="1" si="172"/>
        <v>0</v>
      </c>
      <c r="AW271" s="65">
        <f t="shared" ca="1" si="172"/>
        <v>0</v>
      </c>
      <c r="AX271" s="65">
        <f t="shared" ca="1" si="172"/>
        <v>0</v>
      </c>
      <c r="AY271" s="65">
        <f t="shared" ca="1" si="172"/>
        <v>0</v>
      </c>
      <c r="AZ271" s="65">
        <f t="shared" ca="1" si="172"/>
        <v>0</v>
      </c>
      <c r="BA271" s="65">
        <f t="shared" ca="1" si="172"/>
        <v>0</v>
      </c>
      <c r="BB271" s="65">
        <f t="shared" ca="1" si="172"/>
        <v>0</v>
      </c>
      <c r="BC271" s="65">
        <f t="shared" ca="1" si="172"/>
        <v>0</v>
      </c>
      <c r="BD271" s="65">
        <f t="shared" ca="1" si="172"/>
        <v>0</v>
      </c>
      <c r="BE271" s="65">
        <f t="shared" ca="1" si="172"/>
        <v>0</v>
      </c>
      <c r="BF271" s="65">
        <f t="shared" ca="1" si="172"/>
        <v>0</v>
      </c>
      <c r="BG271" s="65">
        <f t="shared" ca="1" si="172"/>
        <v>0</v>
      </c>
      <c r="BH271" s="65">
        <f t="shared" ca="1" si="172"/>
        <v>0</v>
      </c>
      <c r="BI271" s="65">
        <f t="shared" ca="1" si="172"/>
        <v>0</v>
      </c>
      <c r="BJ271" s="65">
        <f t="shared" ca="1" si="172"/>
        <v>0</v>
      </c>
      <c r="BK271" s="65">
        <f t="shared" ca="1" si="172"/>
        <v>0</v>
      </c>
      <c r="BL271" s="65">
        <f t="shared" ca="1" si="172"/>
        <v>0</v>
      </c>
      <c r="BM271" s="65">
        <f t="shared" ca="1" si="172"/>
        <v>0</v>
      </c>
      <c r="BN271" s="65">
        <f t="shared" ca="1" si="172"/>
        <v>0</v>
      </c>
      <c r="BO271" s="65">
        <f t="shared" ca="1" si="172"/>
        <v>0</v>
      </c>
      <c r="BP271" s="65">
        <f t="shared" ca="1" si="172"/>
        <v>0</v>
      </c>
      <c r="BQ271" s="65">
        <f t="shared" ca="1" si="172"/>
        <v>0</v>
      </c>
      <c r="BR271" s="65">
        <f t="shared" ca="1" si="172"/>
        <v>0</v>
      </c>
      <c r="BS271" s="65">
        <f t="shared" ca="1" si="172"/>
        <v>0</v>
      </c>
      <c r="BT271" s="65">
        <f t="shared" ca="1" si="172"/>
        <v>0</v>
      </c>
      <c r="BU271" s="65">
        <f t="shared" ca="1" si="172"/>
        <v>0</v>
      </c>
      <c r="BV271" s="65">
        <f t="shared" ca="1" si="172"/>
        <v>0</v>
      </c>
      <c r="BW271" s="65">
        <f t="shared" ca="1" si="172"/>
        <v>0</v>
      </c>
      <c r="BX271" s="65">
        <f t="shared" ca="1" si="172"/>
        <v>0</v>
      </c>
      <c r="BY271" s="65">
        <f t="shared" ca="1" si="172"/>
        <v>0</v>
      </c>
      <c r="BZ271" s="65">
        <f t="shared" ca="1" si="172"/>
        <v>0</v>
      </c>
      <c r="CA271" s="65">
        <f t="shared" ca="1" si="172"/>
        <v>0</v>
      </c>
      <c r="CB271" s="65">
        <f t="shared" ca="1" si="172"/>
        <v>0</v>
      </c>
      <c r="CC271" s="65">
        <f t="shared" ca="1" si="172"/>
        <v>0</v>
      </c>
      <c r="CD271" s="65">
        <f t="shared" ca="1" si="172"/>
        <v>0</v>
      </c>
      <c r="CE271" s="65">
        <f t="shared" ca="1" si="172"/>
        <v>0</v>
      </c>
      <c r="CF271" s="65">
        <f t="shared" ca="1" si="172"/>
        <v>0</v>
      </c>
    </row>
    <row r="272" spans="2:84" s="53" customFormat="1" ht="12" x14ac:dyDescent="0.25">
      <c r="B272" s="50">
        <f>ROW()</f>
        <v>272</v>
      </c>
      <c r="O272" s="56"/>
      <c r="P272" s="57"/>
      <c r="Q272" s="58"/>
      <c r="U272" s="62"/>
      <c r="W272" s="61"/>
      <c r="X272" s="65">
        <f t="shared" ca="1" si="165"/>
        <v>0</v>
      </c>
      <c r="Y272" s="65">
        <f t="shared" ca="1" si="170"/>
        <v>0</v>
      </c>
      <c r="Z272" s="65">
        <f t="shared" ca="1" si="170"/>
        <v>0</v>
      </c>
      <c r="AA272" s="65">
        <f t="shared" ca="1" si="170"/>
        <v>0</v>
      </c>
      <c r="AB272" s="65">
        <f t="shared" ca="1" si="170"/>
        <v>0</v>
      </c>
      <c r="AC272" s="65">
        <f t="shared" ca="1" si="170"/>
        <v>0</v>
      </c>
      <c r="AD272" s="65">
        <f t="shared" ca="1" si="170"/>
        <v>0</v>
      </c>
      <c r="AE272" s="65">
        <f t="shared" ca="1" si="170"/>
        <v>0</v>
      </c>
      <c r="AF272" s="65">
        <f t="shared" ca="1" si="170"/>
        <v>0</v>
      </c>
      <c r="AG272" s="65">
        <f t="shared" ca="1" si="170"/>
        <v>0</v>
      </c>
      <c r="AH272" s="65">
        <f t="shared" ca="1" si="170"/>
        <v>0</v>
      </c>
      <c r="AI272" s="65">
        <f t="shared" ca="1" si="170"/>
        <v>0</v>
      </c>
      <c r="AJ272" s="65">
        <f t="shared" ca="1" si="172"/>
        <v>0</v>
      </c>
      <c r="AK272" s="65">
        <f t="shared" ca="1" si="172"/>
        <v>0</v>
      </c>
      <c r="AL272" s="65">
        <f t="shared" ca="1" si="172"/>
        <v>0</v>
      </c>
      <c r="AM272" s="65">
        <f t="shared" ca="1" si="172"/>
        <v>0</v>
      </c>
      <c r="AN272" s="65">
        <f t="shared" ca="1" si="172"/>
        <v>0</v>
      </c>
      <c r="AO272" s="65">
        <f t="shared" ca="1" si="172"/>
        <v>0</v>
      </c>
      <c r="AP272" s="65">
        <f t="shared" ca="1" si="172"/>
        <v>0</v>
      </c>
      <c r="AQ272" s="65">
        <f t="shared" ca="1" si="172"/>
        <v>0</v>
      </c>
      <c r="AR272" s="65">
        <f t="shared" ca="1" si="172"/>
        <v>0</v>
      </c>
      <c r="AS272" s="65">
        <f t="shared" ca="1" si="172"/>
        <v>0</v>
      </c>
      <c r="AT272" s="65">
        <f t="shared" ca="1" si="172"/>
        <v>0</v>
      </c>
      <c r="AU272" s="65">
        <f t="shared" ca="1" si="172"/>
        <v>0</v>
      </c>
      <c r="AV272" s="65">
        <f t="shared" ca="1" si="172"/>
        <v>0</v>
      </c>
      <c r="AW272" s="65">
        <f t="shared" ca="1" si="172"/>
        <v>0</v>
      </c>
      <c r="AX272" s="65">
        <f t="shared" ca="1" si="172"/>
        <v>0</v>
      </c>
      <c r="AY272" s="65">
        <f t="shared" ca="1" si="172"/>
        <v>0</v>
      </c>
      <c r="AZ272" s="65">
        <f t="shared" ca="1" si="172"/>
        <v>0</v>
      </c>
      <c r="BA272" s="65">
        <f t="shared" ca="1" si="172"/>
        <v>0</v>
      </c>
      <c r="BB272" s="65">
        <f t="shared" ca="1" si="172"/>
        <v>0</v>
      </c>
      <c r="BC272" s="65">
        <f t="shared" ca="1" si="172"/>
        <v>0</v>
      </c>
      <c r="BD272" s="65">
        <f t="shared" ca="1" si="172"/>
        <v>0</v>
      </c>
      <c r="BE272" s="65">
        <f t="shared" ca="1" si="172"/>
        <v>0</v>
      </c>
      <c r="BF272" s="65">
        <f t="shared" ca="1" si="172"/>
        <v>0</v>
      </c>
      <c r="BG272" s="65">
        <f t="shared" ca="1" si="172"/>
        <v>0</v>
      </c>
      <c r="BH272" s="65">
        <f t="shared" ca="1" si="172"/>
        <v>0</v>
      </c>
      <c r="BI272" s="65">
        <f t="shared" ca="1" si="172"/>
        <v>0</v>
      </c>
      <c r="BJ272" s="65">
        <f t="shared" ca="1" si="172"/>
        <v>0</v>
      </c>
      <c r="BK272" s="65">
        <f t="shared" ca="1" si="172"/>
        <v>0</v>
      </c>
      <c r="BL272" s="65">
        <f t="shared" ca="1" si="172"/>
        <v>0</v>
      </c>
      <c r="BM272" s="65">
        <f t="shared" ca="1" si="172"/>
        <v>0</v>
      </c>
      <c r="BN272" s="65">
        <f t="shared" ca="1" si="172"/>
        <v>0</v>
      </c>
      <c r="BO272" s="65">
        <f t="shared" ca="1" si="172"/>
        <v>0</v>
      </c>
      <c r="BP272" s="65">
        <f t="shared" ca="1" si="172"/>
        <v>0</v>
      </c>
      <c r="BQ272" s="65">
        <f t="shared" ca="1" si="172"/>
        <v>0</v>
      </c>
      <c r="BR272" s="65">
        <f t="shared" ref="AJ272:CF277" ca="1" si="173">SUMIFS(INDIRECT("Prcsses!"&amp;ADDRESS($B272,$X$2)&amp;":"&amp;ADDRESS($B272,$X$2-1+$P$8)),INDIRECT("Prcsses!"&amp;ADDRESS($B$8,$X$2)&amp;":"&amp;ADDRESS($B$8,$X$2-1+$P$8)),BR$8)</f>
        <v>0</v>
      </c>
      <c r="BS272" s="65">
        <f t="shared" ca="1" si="173"/>
        <v>0</v>
      </c>
      <c r="BT272" s="65">
        <f t="shared" ca="1" si="173"/>
        <v>0</v>
      </c>
      <c r="BU272" s="65">
        <f t="shared" ca="1" si="173"/>
        <v>0</v>
      </c>
      <c r="BV272" s="65">
        <f t="shared" ca="1" si="173"/>
        <v>0</v>
      </c>
      <c r="BW272" s="65">
        <f t="shared" ca="1" si="173"/>
        <v>0</v>
      </c>
      <c r="BX272" s="65">
        <f t="shared" ca="1" si="173"/>
        <v>0</v>
      </c>
      <c r="BY272" s="65">
        <f t="shared" ca="1" si="173"/>
        <v>0</v>
      </c>
      <c r="BZ272" s="65">
        <f t="shared" ca="1" si="173"/>
        <v>0</v>
      </c>
      <c r="CA272" s="65">
        <f t="shared" ca="1" si="173"/>
        <v>0</v>
      </c>
      <c r="CB272" s="65">
        <f t="shared" ca="1" si="173"/>
        <v>0</v>
      </c>
      <c r="CC272" s="65">
        <f t="shared" ca="1" si="173"/>
        <v>0</v>
      </c>
      <c r="CD272" s="65">
        <f t="shared" ca="1" si="173"/>
        <v>0</v>
      </c>
      <c r="CE272" s="65">
        <f t="shared" ca="1" si="173"/>
        <v>0</v>
      </c>
      <c r="CF272" s="65">
        <f t="shared" ca="1" si="173"/>
        <v>0</v>
      </c>
    </row>
    <row r="273" spans="2:84" s="53" customFormat="1" ht="12" x14ac:dyDescent="0.25">
      <c r="B273" s="50">
        <f>ROW()</f>
        <v>273</v>
      </c>
      <c r="O273" s="56"/>
      <c r="P273" s="57"/>
      <c r="Q273" s="58"/>
      <c r="U273" s="62"/>
      <c r="W273" s="61"/>
      <c r="X273" s="65">
        <f t="shared" ca="1" si="165"/>
        <v>0</v>
      </c>
      <c r="Y273" s="65">
        <f t="shared" ca="1" si="170"/>
        <v>0</v>
      </c>
      <c r="Z273" s="65">
        <f t="shared" ca="1" si="170"/>
        <v>0</v>
      </c>
      <c r="AA273" s="65">
        <f t="shared" ca="1" si="170"/>
        <v>0</v>
      </c>
      <c r="AB273" s="65">
        <f t="shared" ca="1" si="170"/>
        <v>0</v>
      </c>
      <c r="AC273" s="65">
        <f t="shared" ca="1" si="170"/>
        <v>0</v>
      </c>
      <c r="AD273" s="65">
        <f t="shared" ca="1" si="170"/>
        <v>0</v>
      </c>
      <c r="AE273" s="65">
        <f t="shared" ca="1" si="170"/>
        <v>0</v>
      </c>
      <c r="AF273" s="65">
        <f t="shared" ca="1" si="170"/>
        <v>0</v>
      </c>
      <c r="AG273" s="65">
        <f t="shared" ca="1" si="170"/>
        <v>0</v>
      </c>
      <c r="AH273" s="65">
        <f t="shared" ca="1" si="170"/>
        <v>0</v>
      </c>
      <c r="AI273" s="65">
        <f t="shared" ca="1" si="170"/>
        <v>0</v>
      </c>
      <c r="AJ273" s="65">
        <f t="shared" ca="1" si="173"/>
        <v>0</v>
      </c>
      <c r="AK273" s="65">
        <f t="shared" ca="1" si="173"/>
        <v>0</v>
      </c>
      <c r="AL273" s="65">
        <f t="shared" ca="1" si="173"/>
        <v>0</v>
      </c>
      <c r="AM273" s="65">
        <f t="shared" ca="1" si="173"/>
        <v>0</v>
      </c>
      <c r="AN273" s="65">
        <f t="shared" ca="1" si="173"/>
        <v>0</v>
      </c>
      <c r="AO273" s="65">
        <f t="shared" ca="1" si="173"/>
        <v>0</v>
      </c>
      <c r="AP273" s="65">
        <f t="shared" ca="1" si="173"/>
        <v>0</v>
      </c>
      <c r="AQ273" s="65">
        <f t="shared" ca="1" si="173"/>
        <v>0</v>
      </c>
      <c r="AR273" s="65">
        <f t="shared" ca="1" si="173"/>
        <v>0</v>
      </c>
      <c r="AS273" s="65">
        <f t="shared" ca="1" si="173"/>
        <v>0</v>
      </c>
      <c r="AT273" s="65">
        <f t="shared" ca="1" si="173"/>
        <v>0</v>
      </c>
      <c r="AU273" s="65">
        <f t="shared" ca="1" si="173"/>
        <v>0</v>
      </c>
      <c r="AV273" s="65">
        <f t="shared" ca="1" si="173"/>
        <v>0</v>
      </c>
      <c r="AW273" s="65">
        <f t="shared" ca="1" si="173"/>
        <v>0</v>
      </c>
      <c r="AX273" s="65">
        <f t="shared" ca="1" si="173"/>
        <v>0</v>
      </c>
      <c r="AY273" s="65">
        <f t="shared" ca="1" si="173"/>
        <v>0</v>
      </c>
      <c r="AZ273" s="65">
        <f t="shared" ca="1" si="173"/>
        <v>0</v>
      </c>
      <c r="BA273" s="65">
        <f t="shared" ca="1" si="173"/>
        <v>0</v>
      </c>
      <c r="BB273" s="65">
        <f t="shared" ca="1" si="173"/>
        <v>0</v>
      </c>
      <c r="BC273" s="65">
        <f t="shared" ca="1" si="173"/>
        <v>0</v>
      </c>
      <c r="BD273" s="65">
        <f t="shared" ca="1" si="173"/>
        <v>0</v>
      </c>
      <c r="BE273" s="65">
        <f t="shared" ca="1" si="173"/>
        <v>0</v>
      </c>
      <c r="BF273" s="65">
        <f t="shared" ca="1" si="173"/>
        <v>0</v>
      </c>
      <c r="BG273" s="65">
        <f t="shared" ca="1" si="173"/>
        <v>0</v>
      </c>
      <c r="BH273" s="65">
        <f t="shared" ca="1" si="173"/>
        <v>0</v>
      </c>
      <c r="BI273" s="65">
        <f t="shared" ca="1" si="173"/>
        <v>0</v>
      </c>
      <c r="BJ273" s="65">
        <f t="shared" ca="1" si="173"/>
        <v>0</v>
      </c>
      <c r="BK273" s="65">
        <f t="shared" ca="1" si="173"/>
        <v>0</v>
      </c>
      <c r="BL273" s="65">
        <f t="shared" ca="1" si="173"/>
        <v>0</v>
      </c>
      <c r="BM273" s="65">
        <f t="shared" ca="1" si="173"/>
        <v>0</v>
      </c>
      <c r="BN273" s="65">
        <f t="shared" ca="1" si="173"/>
        <v>0</v>
      </c>
      <c r="BO273" s="65">
        <f t="shared" ca="1" si="173"/>
        <v>0</v>
      </c>
      <c r="BP273" s="65">
        <f t="shared" ca="1" si="173"/>
        <v>0</v>
      </c>
      <c r="BQ273" s="65">
        <f t="shared" ca="1" si="173"/>
        <v>0</v>
      </c>
      <c r="BR273" s="65">
        <f t="shared" ca="1" si="173"/>
        <v>0</v>
      </c>
      <c r="BS273" s="65">
        <f t="shared" ca="1" si="173"/>
        <v>0</v>
      </c>
      <c r="BT273" s="65">
        <f t="shared" ca="1" si="173"/>
        <v>0</v>
      </c>
      <c r="BU273" s="65">
        <f t="shared" ca="1" si="173"/>
        <v>0</v>
      </c>
      <c r="BV273" s="65">
        <f t="shared" ca="1" si="173"/>
        <v>0</v>
      </c>
      <c r="BW273" s="65">
        <f t="shared" ca="1" si="173"/>
        <v>0</v>
      </c>
      <c r="BX273" s="65">
        <f t="shared" ca="1" si="173"/>
        <v>0</v>
      </c>
      <c r="BY273" s="65">
        <f t="shared" ca="1" si="173"/>
        <v>0</v>
      </c>
      <c r="BZ273" s="65">
        <f t="shared" ca="1" si="173"/>
        <v>0</v>
      </c>
      <c r="CA273" s="65">
        <f t="shared" ca="1" si="173"/>
        <v>0</v>
      </c>
      <c r="CB273" s="65">
        <f t="shared" ca="1" si="173"/>
        <v>0</v>
      </c>
      <c r="CC273" s="65">
        <f t="shared" ca="1" si="173"/>
        <v>0</v>
      </c>
      <c r="CD273" s="65">
        <f t="shared" ca="1" si="173"/>
        <v>0</v>
      </c>
      <c r="CE273" s="65">
        <f t="shared" ca="1" si="173"/>
        <v>0</v>
      </c>
      <c r="CF273" s="65">
        <f t="shared" ca="1" si="173"/>
        <v>0</v>
      </c>
    </row>
    <row r="274" spans="2:84" s="53" customFormat="1" ht="12" x14ac:dyDescent="0.25">
      <c r="B274" s="50">
        <f>ROW()</f>
        <v>274</v>
      </c>
      <c r="O274" s="56"/>
      <c r="P274" s="57"/>
      <c r="Q274" s="58"/>
      <c r="U274" s="62"/>
      <c r="W274" s="61"/>
      <c r="X274" s="65">
        <f t="shared" ca="1" si="165"/>
        <v>0</v>
      </c>
      <c r="Y274" s="65">
        <f t="shared" ca="1" si="170"/>
        <v>0</v>
      </c>
      <c r="Z274" s="65">
        <f t="shared" ca="1" si="170"/>
        <v>0</v>
      </c>
      <c r="AA274" s="65">
        <f t="shared" ca="1" si="170"/>
        <v>0</v>
      </c>
      <c r="AB274" s="65">
        <f t="shared" ca="1" si="170"/>
        <v>0</v>
      </c>
      <c r="AC274" s="65">
        <f t="shared" ca="1" si="170"/>
        <v>0</v>
      </c>
      <c r="AD274" s="65">
        <f t="shared" ca="1" si="170"/>
        <v>0</v>
      </c>
      <c r="AE274" s="65">
        <f t="shared" ca="1" si="170"/>
        <v>0</v>
      </c>
      <c r="AF274" s="65">
        <f t="shared" ca="1" si="170"/>
        <v>0</v>
      </c>
      <c r="AG274" s="65">
        <f t="shared" ca="1" si="170"/>
        <v>0</v>
      </c>
      <c r="AH274" s="65">
        <f t="shared" ca="1" si="170"/>
        <v>0</v>
      </c>
      <c r="AI274" s="65">
        <f t="shared" ca="1" si="170"/>
        <v>0</v>
      </c>
      <c r="AJ274" s="65">
        <f t="shared" ca="1" si="173"/>
        <v>0</v>
      </c>
      <c r="AK274" s="65">
        <f t="shared" ca="1" si="173"/>
        <v>0</v>
      </c>
      <c r="AL274" s="65">
        <f t="shared" ca="1" si="173"/>
        <v>0</v>
      </c>
      <c r="AM274" s="65">
        <f t="shared" ca="1" si="173"/>
        <v>0</v>
      </c>
      <c r="AN274" s="65">
        <f t="shared" ca="1" si="173"/>
        <v>0</v>
      </c>
      <c r="AO274" s="65">
        <f t="shared" ca="1" si="173"/>
        <v>0</v>
      </c>
      <c r="AP274" s="65">
        <f t="shared" ca="1" si="173"/>
        <v>0</v>
      </c>
      <c r="AQ274" s="65">
        <f t="shared" ca="1" si="173"/>
        <v>0</v>
      </c>
      <c r="AR274" s="65">
        <f t="shared" ca="1" si="173"/>
        <v>0</v>
      </c>
      <c r="AS274" s="65">
        <f t="shared" ca="1" si="173"/>
        <v>0</v>
      </c>
      <c r="AT274" s="65">
        <f t="shared" ca="1" si="173"/>
        <v>0</v>
      </c>
      <c r="AU274" s="65">
        <f t="shared" ca="1" si="173"/>
        <v>0</v>
      </c>
      <c r="AV274" s="65">
        <f t="shared" ca="1" si="173"/>
        <v>0</v>
      </c>
      <c r="AW274" s="65">
        <f t="shared" ca="1" si="173"/>
        <v>0</v>
      </c>
      <c r="AX274" s="65">
        <f t="shared" ca="1" si="173"/>
        <v>0</v>
      </c>
      <c r="AY274" s="65">
        <f t="shared" ca="1" si="173"/>
        <v>0</v>
      </c>
      <c r="AZ274" s="65">
        <f t="shared" ca="1" si="173"/>
        <v>0</v>
      </c>
      <c r="BA274" s="65">
        <f t="shared" ca="1" si="173"/>
        <v>0</v>
      </c>
      <c r="BB274" s="65">
        <f t="shared" ca="1" si="173"/>
        <v>0</v>
      </c>
      <c r="BC274" s="65">
        <f t="shared" ca="1" si="173"/>
        <v>0</v>
      </c>
      <c r="BD274" s="65">
        <f t="shared" ca="1" si="173"/>
        <v>0</v>
      </c>
      <c r="BE274" s="65">
        <f t="shared" ca="1" si="173"/>
        <v>0</v>
      </c>
      <c r="BF274" s="65">
        <f t="shared" ca="1" si="173"/>
        <v>0</v>
      </c>
      <c r="BG274" s="65">
        <f t="shared" ca="1" si="173"/>
        <v>0</v>
      </c>
      <c r="BH274" s="65">
        <f t="shared" ca="1" si="173"/>
        <v>0</v>
      </c>
      <c r="BI274" s="65">
        <f t="shared" ca="1" si="173"/>
        <v>0</v>
      </c>
      <c r="BJ274" s="65">
        <f t="shared" ca="1" si="173"/>
        <v>0</v>
      </c>
      <c r="BK274" s="65">
        <f t="shared" ca="1" si="173"/>
        <v>0</v>
      </c>
      <c r="BL274" s="65">
        <f t="shared" ca="1" si="173"/>
        <v>0</v>
      </c>
      <c r="BM274" s="65">
        <f t="shared" ca="1" si="173"/>
        <v>0</v>
      </c>
      <c r="BN274" s="65">
        <f t="shared" ca="1" si="173"/>
        <v>0</v>
      </c>
      <c r="BO274" s="65">
        <f t="shared" ca="1" si="173"/>
        <v>0</v>
      </c>
      <c r="BP274" s="65">
        <f t="shared" ca="1" si="173"/>
        <v>0</v>
      </c>
      <c r="BQ274" s="65">
        <f t="shared" ca="1" si="173"/>
        <v>0</v>
      </c>
      <c r="BR274" s="65">
        <f t="shared" ca="1" si="173"/>
        <v>0</v>
      </c>
      <c r="BS274" s="65">
        <f t="shared" ca="1" si="173"/>
        <v>0</v>
      </c>
      <c r="BT274" s="65">
        <f t="shared" ca="1" si="173"/>
        <v>0</v>
      </c>
      <c r="BU274" s="65">
        <f t="shared" ca="1" si="173"/>
        <v>0</v>
      </c>
      <c r="BV274" s="65">
        <f t="shared" ca="1" si="173"/>
        <v>0</v>
      </c>
      <c r="BW274" s="65">
        <f t="shared" ca="1" si="173"/>
        <v>0</v>
      </c>
      <c r="BX274" s="65">
        <f t="shared" ca="1" si="173"/>
        <v>0</v>
      </c>
      <c r="BY274" s="65">
        <f t="shared" ca="1" si="173"/>
        <v>0</v>
      </c>
      <c r="BZ274" s="65">
        <f t="shared" ca="1" si="173"/>
        <v>0</v>
      </c>
      <c r="CA274" s="65">
        <f t="shared" ca="1" si="173"/>
        <v>0</v>
      </c>
      <c r="CB274" s="65">
        <f t="shared" ca="1" si="173"/>
        <v>0</v>
      </c>
      <c r="CC274" s="65">
        <f t="shared" ca="1" si="173"/>
        <v>0</v>
      </c>
      <c r="CD274" s="65">
        <f t="shared" ca="1" si="173"/>
        <v>0</v>
      </c>
      <c r="CE274" s="65">
        <f t="shared" ca="1" si="173"/>
        <v>0</v>
      </c>
      <c r="CF274" s="65">
        <f t="shared" ca="1" si="173"/>
        <v>0</v>
      </c>
    </row>
    <row r="275" spans="2:84" s="53" customFormat="1" ht="12" x14ac:dyDescent="0.25">
      <c r="B275" s="50">
        <f>ROW()</f>
        <v>275</v>
      </c>
      <c r="O275" s="56"/>
      <c r="P275" s="57"/>
      <c r="Q275" s="58"/>
      <c r="U275" s="62"/>
      <c r="W275" s="61"/>
      <c r="X275" s="65">
        <f t="shared" ca="1" si="165"/>
        <v>0</v>
      </c>
      <c r="Y275" s="65">
        <f t="shared" ca="1" si="170"/>
        <v>0</v>
      </c>
      <c r="Z275" s="65">
        <f t="shared" ca="1" si="170"/>
        <v>0</v>
      </c>
      <c r="AA275" s="65">
        <f t="shared" ca="1" si="170"/>
        <v>0</v>
      </c>
      <c r="AB275" s="65">
        <f t="shared" ca="1" si="170"/>
        <v>0</v>
      </c>
      <c r="AC275" s="65">
        <f t="shared" ca="1" si="170"/>
        <v>0</v>
      </c>
      <c r="AD275" s="65">
        <f t="shared" ca="1" si="170"/>
        <v>0</v>
      </c>
      <c r="AE275" s="65">
        <f t="shared" ca="1" si="170"/>
        <v>0</v>
      </c>
      <c r="AF275" s="65">
        <f t="shared" ca="1" si="170"/>
        <v>0</v>
      </c>
      <c r="AG275" s="65">
        <f t="shared" ca="1" si="170"/>
        <v>0</v>
      </c>
      <c r="AH275" s="65">
        <f t="shared" ca="1" si="170"/>
        <v>0</v>
      </c>
      <c r="AI275" s="65">
        <f t="shared" ca="1" si="170"/>
        <v>0</v>
      </c>
      <c r="AJ275" s="65">
        <f t="shared" ca="1" si="173"/>
        <v>0</v>
      </c>
      <c r="AK275" s="65">
        <f t="shared" ca="1" si="173"/>
        <v>0</v>
      </c>
      <c r="AL275" s="65">
        <f t="shared" ca="1" si="173"/>
        <v>0</v>
      </c>
      <c r="AM275" s="65">
        <f t="shared" ca="1" si="173"/>
        <v>0</v>
      </c>
      <c r="AN275" s="65">
        <f t="shared" ca="1" si="173"/>
        <v>0</v>
      </c>
      <c r="AO275" s="65">
        <f t="shared" ca="1" si="173"/>
        <v>0</v>
      </c>
      <c r="AP275" s="65">
        <f t="shared" ca="1" si="173"/>
        <v>0</v>
      </c>
      <c r="AQ275" s="65">
        <f t="shared" ca="1" si="173"/>
        <v>0</v>
      </c>
      <c r="AR275" s="65">
        <f t="shared" ca="1" si="173"/>
        <v>0</v>
      </c>
      <c r="AS275" s="65">
        <f t="shared" ca="1" si="173"/>
        <v>0</v>
      </c>
      <c r="AT275" s="65">
        <f t="shared" ca="1" si="173"/>
        <v>0</v>
      </c>
      <c r="AU275" s="65">
        <f t="shared" ca="1" si="173"/>
        <v>0</v>
      </c>
      <c r="AV275" s="65">
        <f t="shared" ca="1" si="173"/>
        <v>0</v>
      </c>
      <c r="AW275" s="65">
        <f t="shared" ca="1" si="173"/>
        <v>0</v>
      </c>
      <c r="AX275" s="65">
        <f t="shared" ca="1" si="173"/>
        <v>0</v>
      </c>
      <c r="AY275" s="65">
        <f t="shared" ca="1" si="173"/>
        <v>0</v>
      </c>
      <c r="AZ275" s="65">
        <f t="shared" ca="1" si="173"/>
        <v>0</v>
      </c>
      <c r="BA275" s="65">
        <f t="shared" ca="1" si="173"/>
        <v>0</v>
      </c>
      <c r="BB275" s="65">
        <f t="shared" ca="1" si="173"/>
        <v>0</v>
      </c>
      <c r="BC275" s="65">
        <f t="shared" ca="1" si="173"/>
        <v>0</v>
      </c>
      <c r="BD275" s="65">
        <f t="shared" ca="1" si="173"/>
        <v>0</v>
      </c>
      <c r="BE275" s="65">
        <f t="shared" ca="1" si="173"/>
        <v>0</v>
      </c>
      <c r="BF275" s="65">
        <f t="shared" ca="1" si="173"/>
        <v>0</v>
      </c>
      <c r="BG275" s="65">
        <f t="shared" ca="1" si="173"/>
        <v>0</v>
      </c>
      <c r="BH275" s="65">
        <f t="shared" ca="1" si="173"/>
        <v>0</v>
      </c>
      <c r="BI275" s="65">
        <f t="shared" ca="1" si="173"/>
        <v>0</v>
      </c>
      <c r="BJ275" s="65">
        <f t="shared" ca="1" si="173"/>
        <v>0</v>
      </c>
      <c r="BK275" s="65">
        <f t="shared" ca="1" si="173"/>
        <v>0</v>
      </c>
      <c r="BL275" s="65">
        <f t="shared" ca="1" si="173"/>
        <v>0</v>
      </c>
      <c r="BM275" s="65">
        <f t="shared" ca="1" si="173"/>
        <v>0</v>
      </c>
      <c r="BN275" s="65">
        <f t="shared" ca="1" si="173"/>
        <v>0</v>
      </c>
      <c r="BO275" s="65">
        <f t="shared" ca="1" si="173"/>
        <v>0</v>
      </c>
      <c r="BP275" s="65">
        <f t="shared" ca="1" si="173"/>
        <v>0</v>
      </c>
      <c r="BQ275" s="65">
        <f t="shared" ca="1" si="173"/>
        <v>0</v>
      </c>
      <c r="BR275" s="65">
        <f t="shared" ca="1" si="173"/>
        <v>0</v>
      </c>
      <c r="BS275" s="65">
        <f t="shared" ca="1" si="173"/>
        <v>0</v>
      </c>
      <c r="BT275" s="65">
        <f t="shared" ca="1" si="173"/>
        <v>0</v>
      </c>
      <c r="BU275" s="65">
        <f t="shared" ca="1" si="173"/>
        <v>0</v>
      </c>
      <c r="BV275" s="65">
        <f t="shared" ca="1" si="173"/>
        <v>0</v>
      </c>
      <c r="BW275" s="65">
        <f t="shared" ca="1" si="173"/>
        <v>0</v>
      </c>
      <c r="BX275" s="65">
        <f t="shared" ca="1" si="173"/>
        <v>0</v>
      </c>
      <c r="BY275" s="65">
        <f t="shared" ca="1" si="173"/>
        <v>0</v>
      </c>
      <c r="BZ275" s="65">
        <f t="shared" ca="1" si="173"/>
        <v>0</v>
      </c>
      <c r="CA275" s="65">
        <f t="shared" ca="1" si="173"/>
        <v>0</v>
      </c>
      <c r="CB275" s="65">
        <f t="shared" ca="1" si="173"/>
        <v>0</v>
      </c>
      <c r="CC275" s="65">
        <f t="shared" ca="1" si="173"/>
        <v>0</v>
      </c>
      <c r="CD275" s="65">
        <f t="shared" ca="1" si="173"/>
        <v>0</v>
      </c>
      <c r="CE275" s="65">
        <f t="shared" ca="1" si="173"/>
        <v>0</v>
      </c>
      <c r="CF275" s="65">
        <f t="shared" ca="1" si="173"/>
        <v>0</v>
      </c>
    </row>
    <row r="276" spans="2:84" s="53" customFormat="1" ht="12" x14ac:dyDescent="0.25">
      <c r="B276" s="50">
        <f>ROW()</f>
        <v>276</v>
      </c>
      <c r="O276" s="56"/>
      <c r="P276" s="57"/>
      <c r="Q276" s="58"/>
      <c r="U276" s="62"/>
      <c r="W276" s="61"/>
      <c r="X276" s="65">
        <f t="shared" ca="1" si="165"/>
        <v>0</v>
      </c>
      <c r="Y276" s="65">
        <f t="shared" ca="1" si="170"/>
        <v>0</v>
      </c>
      <c r="Z276" s="65">
        <f t="shared" ca="1" si="170"/>
        <v>0</v>
      </c>
      <c r="AA276" s="65">
        <f t="shared" ca="1" si="170"/>
        <v>0</v>
      </c>
      <c r="AB276" s="65">
        <f t="shared" ca="1" si="170"/>
        <v>0</v>
      </c>
      <c r="AC276" s="65">
        <f t="shared" ca="1" si="170"/>
        <v>0</v>
      </c>
      <c r="AD276" s="65">
        <f t="shared" ca="1" si="170"/>
        <v>0</v>
      </c>
      <c r="AE276" s="65">
        <f t="shared" ca="1" si="170"/>
        <v>0</v>
      </c>
      <c r="AF276" s="65">
        <f t="shared" ca="1" si="170"/>
        <v>0</v>
      </c>
      <c r="AG276" s="65">
        <f t="shared" ca="1" si="170"/>
        <v>0</v>
      </c>
      <c r="AH276" s="65">
        <f t="shared" ca="1" si="170"/>
        <v>0</v>
      </c>
      <c r="AI276" s="65">
        <f t="shared" ca="1" si="170"/>
        <v>0</v>
      </c>
      <c r="AJ276" s="65">
        <f t="shared" ca="1" si="173"/>
        <v>0</v>
      </c>
      <c r="AK276" s="65">
        <f t="shared" ca="1" si="173"/>
        <v>0</v>
      </c>
      <c r="AL276" s="65">
        <f t="shared" ca="1" si="173"/>
        <v>0</v>
      </c>
      <c r="AM276" s="65">
        <f t="shared" ca="1" si="173"/>
        <v>0</v>
      </c>
      <c r="AN276" s="65">
        <f t="shared" ca="1" si="173"/>
        <v>0</v>
      </c>
      <c r="AO276" s="65">
        <f t="shared" ca="1" si="173"/>
        <v>0</v>
      </c>
      <c r="AP276" s="65">
        <f t="shared" ca="1" si="173"/>
        <v>0</v>
      </c>
      <c r="AQ276" s="65">
        <f t="shared" ca="1" si="173"/>
        <v>0</v>
      </c>
      <c r="AR276" s="65">
        <f t="shared" ca="1" si="173"/>
        <v>0</v>
      </c>
      <c r="AS276" s="65">
        <f t="shared" ca="1" si="173"/>
        <v>0</v>
      </c>
      <c r="AT276" s="65">
        <f t="shared" ca="1" si="173"/>
        <v>0</v>
      </c>
      <c r="AU276" s="65">
        <f t="shared" ca="1" si="173"/>
        <v>0</v>
      </c>
      <c r="AV276" s="65">
        <f t="shared" ca="1" si="173"/>
        <v>0</v>
      </c>
      <c r="AW276" s="65">
        <f t="shared" ca="1" si="173"/>
        <v>0</v>
      </c>
      <c r="AX276" s="65">
        <f t="shared" ca="1" si="173"/>
        <v>0</v>
      </c>
      <c r="AY276" s="65">
        <f t="shared" ca="1" si="173"/>
        <v>0</v>
      </c>
      <c r="AZ276" s="65">
        <f t="shared" ca="1" si="173"/>
        <v>0</v>
      </c>
      <c r="BA276" s="65">
        <f t="shared" ca="1" si="173"/>
        <v>0</v>
      </c>
      <c r="BB276" s="65">
        <f t="shared" ca="1" si="173"/>
        <v>0</v>
      </c>
      <c r="BC276" s="65">
        <f t="shared" ca="1" si="173"/>
        <v>0</v>
      </c>
      <c r="BD276" s="65">
        <f t="shared" ca="1" si="173"/>
        <v>0</v>
      </c>
      <c r="BE276" s="65">
        <f t="shared" ca="1" si="173"/>
        <v>0</v>
      </c>
      <c r="BF276" s="65">
        <f t="shared" ca="1" si="173"/>
        <v>0</v>
      </c>
      <c r="BG276" s="65">
        <f t="shared" ca="1" si="173"/>
        <v>0</v>
      </c>
      <c r="BH276" s="65">
        <f t="shared" ca="1" si="173"/>
        <v>0</v>
      </c>
      <c r="BI276" s="65">
        <f t="shared" ca="1" si="173"/>
        <v>0</v>
      </c>
      <c r="BJ276" s="65">
        <f t="shared" ca="1" si="173"/>
        <v>0</v>
      </c>
      <c r="BK276" s="65">
        <f t="shared" ca="1" si="173"/>
        <v>0</v>
      </c>
      <c r="BL276" s="65">
        <f t="shared" ca="1" si="173"/>
        <v>0</v>
      </c>
      <c r="BM276" s="65">
        <f t="shared" ca="1" si="173"/>
        <v>0</v>
      </c>
      <c r="BN276" s="65">
        <f t="shared" ca="1" si="173"/>
        <v>0</v>
      </c>
      <c r="BO276" s="65">
        <f t="shared" ca="1" si="173"/>
        <v>0</v>
      </c>
      <c r="BP276" s="65">
        <f t="shared" ca="1" si="173"/>
        <v>0</v>
      </c>
      <c r="BQ276" s="65">
        <f t="shared" ca="1" si="173"/>
        <v>0</v>
      </c>
      <c r="BR276" s="65">
        <f t="shared" ca="1" si="173"/>
        <v>0</v>
      </c>
      <c r="BS276" s="65">
        <f t="shared" ca="1" si="173"/>
        <v>0</v>
      </c>
      <c r="BT276" s="65">
        <f t="shared" ca="1" si="173"/>
        <v>0</v>
      </c>
      <c r="BU276" s="65">
        <f t="shared" ca="1" si="173"/>
        <v>0</v>
      </c>
      <c r="BV276" s="65">
        <f t="shared" ca="1" si="173"/>
        <v>0</v>
      </c>
      <c r="BW276" s="65">
        <f t="shared" ca="1" si="173"/>
        <v>0</v>
      </c>
      <c r="BX276" s="65">
        <f t="shared" ca="1" si="173"/>
        <v>0</v>
      </c>
      <c r="BY276" s="65">
        <f t="shared" ca="1" si="173"/>
        <v>0</v>
      </c>
      <c r="BZ276" s="65">
        <f t="shared" ca="1" si="173"/>
        <v>0</v>
      </c>
      <c r="CA276" s="65">
        <f t="shared" ca="1" si="173"/>
        <v>0</v>
      </c>
      <c r="CB276" s="65">
        <f t="shared" ca="1" si="173"/>
        <v>0</v>
      </c>
      <c r="CC276" s="65">
        <f t="shared" ca="1" si="173"/>
        <v>0</v>
      </c>
      <c r="CD276" s="65">
        <f t="shared" ca="1" si="173"/>
        <v>0</v>
      </c>
      <c r="CE276" s="65">
        <f t="shared" ca="1" si="173"/>
        <v>0</v>
      </c>
      <c r="CF276" s="65">
        <f t="shared" ca="1" si="173"/>
        <v>0</v>
      </c>
    </row>
    <row r="277" spans="2:84" s="53" customFormat="1" ht="12" x14ac:dyDescent="0.25">
      <c r="B277" s="50">
        <f>ROW()</f>
        <v>277</v>
      </c>
      <c r="O277" s="56"/>
      <c r="P277" s="57"/>
      <c r="Q277" s="58"/>
      <c r="U277" s="62"/>
      <c r="W277" s="61"/>
      <c r="X277" s="65">
        <f t="shared" ca="1" si="165"/>
        <v>0</v>
      </c>
      <c r="Y277" s="65">
        <f t="shared" ca="1" si="170"/>
        <v>0</v>
      </c>
      <c r="Z277" s="65">
        <f t="shared" ca="1" si="170"/>
        <v>0</v>
      </c>
      <c r="AA277" s="65">
        <f t="shared" ca="1" si="170"/>
        <v>0</v>
      </c>
      <c r="AB277" s="65">
        <f t="shared" ca="1" si="170"/>
        <v>0</v>
      </c>
      <c r="AC277" s="65">
        <f t="shared" ca="1" si="170"/>
        <v>0</v>
      </c>
      <c r="AD277" s="65">
        <f t="shared" ca="1" si="170"/>
        <v>0</v>
      </c>
      <c r="AE277" s="65">
        <f t="shared" ca="1" si="170"/>
        <v>0</v>
      </c>
      <c r="AF277" s="65">
        <f t="shared" ca="1" si="170"/>
        <v>0</v>
      </c>
      <c r="AG277" s="65">
        <f t="shared" ca="1" si="170"/>
        <v>0</v>
      </c>
      <c r="AH277" s="65">
        <f t="shared" ca="1" si="170"/>
        <v>0</v>
      </c>
      <c r="AI277" s="65">
        <f t="shared" ca="1" si="170"/>
        <v>0</v>
      </c>
      <c r="AJ277" s="65">
        <f t="shared" ca="1" si="173"/>
        <v>0</v>
      </c>
      <c r="AK277" s="65">
        <f t="shared" ca="1" si="173"/>
        <v>0</v>
      </c>
      <c r="AL277" s="65">
        <f t="shared" ca="1" si="173"/>
        <v>0</v>
      </c>
      <c r="AM277" s="65">
        <f t="shared" ca="1" si="173"/>
        <v>0</v>
      </c>
      <c r="AN277" s="65">
        <f t="shared" ca="1" si="173"/>
        <v>0</v>
      </c>
      <c r="AO277" s="65">
        <f t="shared" ca="1" si="173"/>
        <v>0</v>
      </c>
      <c r="AP277" s="65">
        <f t="shared" ca="1" si="173"/>
        <v>0</v>
      </c>
      <c r="AQ277" s="65">
        <f t="shared" ca="1" si="173"/>
        <v>0</v>
      </c>
      <c r="AR277" s="65">
        <f t="shared" ca="1" si="173"/>
        <v>0</v>
      </c>
      <c r="AS277" s="65">
        <f t="shared" ca="1" si="173"/>
        <v>0</v>
      </c>
      <c r="AT277" s="65">
        <f t="shared" ca="1" si="173"/>
        <v>0</v>
      </c>
      <c r="AU277" s="65">
        <f t="shared" ca="1" si="173"/>
        <v>0</v>
      </c>
      <c r="AV277" s="65">
        <f t="shared" ca="1" si="173"/>
        <v>0</v>
      </c>
      <c r="AW277" s="65">
        <f t="shared" ca="1" si="173"/>
        <v>0</v>
      </c>
      <c r="AX277" s="65">
        <f t="shared" ca="1" si="173"/>
        <v>0</v>
      </c>
      <c r="AY277" s="65">
        <f t="shared" ca="1" si="173"/>
        <v>0</v>
      </c>
      <c r="AZ277" s="65">
        <f t="shared" ca="1" si="173"/>
        <v>0</v>
      </c>
      <c r="BA277" s="65">
        <f t="shared" ca="1" si="173"/>
        <v>0</v>
      </c>
      <c r="BB277" s="65">
        <f t="shared" ca="1" si="173"/>
        <v>0</v>
      </c>
      <c r="BC277" s="65">
        <f t="shared" ca="1" si="173"/>
        <v>0</v>
      </c>
      <c r="BD277" s="65">
        <f t="shared" ca="1" si="173"/>
        <v>0</v>
      </c>
      <c r="BE277" s="65">
        <f t="shared" ca="1" si="173"/>
        <v>0</v>
      </c>
      <c r="BF277" s="65">
        <f t="shared" ca="1" si="173"/>
        <v>0</v>
      </c>
      <c r="BG277" s="65">
        <f t="shared" ca="1" si="173"/>
        <v>0</v>
      </c>
      <c r="BH277" s="65">
        <f t="shared" ca="1" si="173"/>
        <v>0</v>
      </c>
      <c r="BI277" s="65">
        <f t="shared" ca="1" si="173"/>
        <v>0</v>
      </c>
      <c r="BJ277" s="65">
        <f t="shared" ca="1" si="173"/>
        <v>0</v>
      </c>
      <c r="BK277" s="65">
        <f t="shared" ca="1" si="173"/>
        <v>0</v>
      </c>
      <c r="BL277" s="65">
        <f t="shared" ca="1" si="173"/>
        <v>0</v>
      </c>
      <c r="BM277" s="65">
        <f t="shared" ca="1" si="173"/>
        <v>0</v>
      </c>
      <c r="BN277" s="65">
        <f t="shared" ca="1" si="173"/>
        <v>0</v>
      </c>
      <c r="BO277" s="65">
        <f t="shared" ca="1" si="173"/>
        <v>0</v>
      </c>
      <c r="BP277" s="65">
        <f t="shared" ca="1" si="173"/>
        <v>0</v>
      </c>
      <c r="BQ277" s="65">
        <f t="shared" ca="1" si="173"/>
        <v>0</v>
      </c>
      <c r="BR277" s="65">
        <f t="shared" ca="1" si="173"/>
        <v>0</v>
      </c>
      <c r="BS277" s="65">
        <f t="shared" ca="1" si="173"/>
        <v>0</v>
      </c>
      <c r="BT277" s="65">
        <f t="shared" ca="1" si="173"/>
        <v>0</v>
      </c>
      <c r="BU277" s="65">
        <f t="shared" ca="1" si="173"/>
        <v>0</v>
      </c>
      <c r="BV277" s="65">
        <f t="shared" ca="1" si="173"/>
        <v>0</v>
      </c>
      <c r="BW277" s="65">
        <f t="shared" ca="1" si="173"/>
        <v>0</v>
      </c>
      <c r="BX277" s="65">
        <f t="shared" ca="1" si="173"/>
        <v>0</v>
      </c>
      <c r="BY277" s="65">
        <f t="shared" ca="1" si="173"/>
        <v>0</v>
      </c>
      <c r="BZ277" s="65">
        <f t="shared" ca="1" si="173"/>
        <v>0</v>
      </c>
      <c r="CA277" s="65">
        <f t="shared" ca="1" si="173"/>
        <v>0</v>
      </c>
      <c r="CB277" s="65">
        <f t="shared" ref="AJ277:CF283" ca="1" si="174">SUMIFS(INDIRECT("Prcsses!"&amp;ADDRESS($B277,$X$2)&amp;":"&amp;ADDRESS($B277,$X$2-1+$P$8)),INDIRECT("Prcsses!"&amp;ADDRESS($B$8,$X$2)&amp;":"&amp;ADDRESS($B$8,$X$2-1+$P$8)),CB$8)</f>
        <v>0</v>
      </c>
      <c r="CC277" s="65">
        <f t="shared" ca="1" si="174"/>
        <v>0</v>
      </c>
      <c r="CD277" s="65">
        <f t="shared" ca="1" si="174"/>
        <v>0</v>
      </c>
      <c r="CE277" s="65">
        <f t="shared" ca="1" si="174"/>
        <v>0</v>
      </c>
      <c r="CF277" s="65">
        <f t="shared" ca="1" si="174"/>
        <v>0</v>
      </c>
    </row>
    <row r="278" spans="2:84" s="53" customFormat="1" ht="12" x14ac:dyDescent="0.25">
      <c r="B278" s="50">
        <f>ROW()</f>
        <v>278</v>
      </c>
      <c r="O278" s="56"/>
      <c r="P278" s="57"/>
      <c r="Q278" s="58"/>
      <c r="U278" s="62"/>
      <c r="W278" s="61"/>
      <c r="X278" s="65">
        <f t="shared" ca="1" si="165"/>
        <v>0</v>
      </c>
      <c r="Y278" s="65">
        <f t="shared" ca="1" si="170"/>
        <v>0</v>
      </c>
      <c r="Z278" s="65">
        <f t="shared" ca="1" si="170"/>
        <v>0</v>
      </c>
      <c r="AA278" s="65">
        <f t="shared" ca="1" si="170"/>
        <v>0</v>
      </c>
      <c r="AB278" s="65">
        <f t="shared" ca="1" si="170"/>
        <v>0</v>
      </c>
      <c r="AC278" s="65">
        <f t="shared" ca="1" si="170"/>
        <v>0</v>
      </c>
      <c r="AD278" s="65">
        <f t="shared" ca="1" si="170"/>
        <v>0</v>
      </c>
      <c r="AE278" s="65">
        <f t="shared" ca="1" si="170"/>
        <v>0</v>
      </c>
      <c r="AF278" s="65">
        <f t="shared" ca="1" si="170"/>
        <v>0</v>
      </c>
      <c r="AG278" s="65">
        <f t="shared" ca="1" si="170"/>
        <v>0</v>
      </c>
      <c r="AH278" s="65">
        <f t="shared" ca="1" si="170"/>
        <v>0</v>
      </c>
      <c r="AI278" s="65">
        <f t="shared" ca="1" si="170"/>
        <v>0</v>
      </c>
      <c r="AJ278" s="65">
        <f t="shared" ca="1" si="174"/>
        <v>0</v>
      </c>
      <c r="AK278" s="65">
        <f t="shared" ca="1" si="174"/>
        <v>0</v>
      </c>
      <c r="AL278" s="65">
        <f t="shared" ca="1" si="174"/>
        <v>0</v>
      </c>
      <c r="AM278" s="65">
        <f t="shared" ca="1" si="174"/>
        <v>0</v>
      </c>
      <c r="AN278" s="65">
        <f t="shared" ca="1" si="174"/>
        <v>0</v>
      </c>
      <c r="AO278" s="65">
        <f t="shared" ca="1" si="174"/>
        <v>0</v>
      </c>
      <c r="AP278" s="65">
        <f t="shared" ca="1" si="174"/>
        <v>0</v>
      </c>
      <c r="AQ278" s="65">
        <f t="shared" ca="1" si="174"/>
        <v>0</v>
      </c>
      <c r="AR278" s="65">
        <f t="shared" ca="1" si="174"/>
        <v>0</v>
      </c>
      <c r="AS278" s="65">
        <f t="shared" ca="1" si="174"/>
        <v>0</v>
      </c>
      <c r="AT278" s="65">
        <f t="shared" ca="1" si="174"/>
        <v>0</v>
      </c>
      <c r="AU278" s="65">
        <f t="shared" ca="1" si="174"/>
        <v>0</v>
      </c>
      <c r="AV278" s="65">
        <f t="shared" ca="1" si="174"/>
        <v>0</v>
      </c>
      <c r="AW278" s="65">
        <f t="shared" ca="1" si="174"/>
        <v>0</v>
      </c>
      <c r="AX278" s="65">
        <f t="shared" ca="1" si="174"/>
        <v>0</v>
      </c>
      <c r="AY278" s="65">
        <f t="shared" ca="1" si="174"/>
        <v>0</v>
      </c>
      <c r="AZ278" s="65">
        <f t="shared" ca="1" si="174"/>
        <v>0</v>
      </c>
      <c r="BA278" s="65">
        <f t="shared" ca="1" si="174"/>
        <v>0</v>
      </c>
      <c r="BB278" s="65">
        <f t="shared" ca="1" si="174"/>
        <v>0</v>
      </c>
      <c r="BC278" s="65">
        <f t="shared" ca="1" si="174"/>
        <v>0</v>
      </c>
      <c r="BD278" s="65">
        <f t="shared" ca="1" si="174"/>
        <v>0</v>
      </c>
      <c r="BE278" s="65">
        <f t="shared" ca="1" si="174"/>
        <v>0</v>
      </c>
      <c r="BF278" s="65">
        <f t="shared" ca="1" si="174"/>
        <v>0</v>
      </c>
      <c r="BG278" s="65">
        <f t="shared" ca="1" si="174"/>
        <v>0</v>
      </c>
      <c r="BH278" s="65">
        <f t="shared" ca="1" si="174"/>
        <v>0</v>
      </c>
      <c r="BI278" s="65">
        <f t="shared" ca="1" si="174"/>
        <v>0</v>
      </c>
      <c r="BJ278" s="65">
        <f t="shared" ca="1" si="174"/>
        <v>0</v>
      </c>
      <c r="BK278" s="65">
        <f t="shared" ca="1" si="174"/>
        <v>0</v>
      </c>
      <c r="BL278" s="65">
        <f t="shared" ca="1" si="174"/>
        <v>0</v>
      </c>
      <c r="BM278" s="65">
        <f t="shared" ca="1" si="174"/>
        <v>0</v>
      </c>
      <c r="BN278" s="65">
        <f t="shared" ca="1" si="174"/>
        <v>0</v>
      </c>
      <c r="BO278" s="65">
        <f t="shared" ca="1" si="174"/>
        <v>0</v>
      </c>
      <c r="BP278" s="65">
        <f t="shared" ca="1" si="174"/>
        <v>0</v>
      </c>
      <c r="BQ278" s="65">
        <f t="shared" ca="1" si="174"/>
        <v>0</v>
      </c>
      <c r="BR278" s="65">
        <f t="shared" ca="1" si="174"/>
        <v>0</v>
      </c>
      <c r="BS278" s="65">
        <f t="shared" ca="1" si="174"/>
        <v>0</v>
      </c>
      <c r="BT278" s="65">
        <f t="shared" ca="1" si="174"/>
        <v>0</v>
      </c>
      <c r="BU278" s="65">
        <f t="shared" ca="1" si="174"/>
        <v>0</v>
      </c>
      <c r="BV278" s="65">
        <f t="shared" ca="1" si="174"/>
        <v>0</v>
      </c>
      <c r="BW278" s="65">
        <f t="shared" ca="1" si="174"/>
        <v>0</v>
      </c>
      <c r="BX278" s="65">
        <f t="shared" ca="1" si="174"/>
        <v>0</v>
      </c>
      <c r="BY278" s="65">
        <f t="shared" ca="1" si="174"/>
        <v>0</v>
      </c>
      <c r="BZ278" s="65">
        <f t="shared" ca="1" si="174"/>
        <v>0</v>
      </c>
      <c r="CA278" s="65">
        <f t="shared" ca="1" si="174"/>
        <v>0</v>
      </c>
      <c r="CB278" s="65">
        <f t="shared" ca="1" si="174"/>
        <v>0</v>
      </c>
      <c r="CC278" s="65">
        <f t="shared" ca="1" si="174"/>
        <v>0</v>
      </c>
      <c r="CD278" s="65">
        <f t="shared" ca="1" si="174"/>
        <v>0</v>
      </c>
      <c r="CE278" s="65">
        <f t="shared" ca="1" si="174"/>
        <v>0</v>
      </c>
      <c r="CF278" s="65">
        <f t="shared" ca="1" si="174"/>
        <v>0</v>
      </c>
    </row>
    <row r="279" spans="2:84" s="53" customFormat="1" ht="12" x14ac:dyDescent="0.25">
      <c r="B279" s="50">
        <f>ROW()</f>
        <v>279</v>
      </c>
      <c r="O279" s="56"/>
      <c r="P279" s="57"/>
      <c r="Q279" s="58"/>
      <c r="U279" s="62"/>
      <c r="W279" s="61"/>
      <c r="X279" s="65">
        <f t="shared" ca="1" si="165"/>
        <v>0</v>
      </c>
      <c r="Y279" s="65">
        <f t="shared" ca="1" si="170"/>
        <v>0</v>
      </c>
      <c r="Z279" s="65">
        <f t="shared" ca="1" si="170"/>
        <v>0</v>
      </c>
      <c r="AA279" s="65">
        <f t="shared" ca="1" si="170"/>
        <v>0</v>
      </c>
      <c r="AB279" s="65">
        <f t="shared" ca="1" si="170"/>
        <v>0</v>
      </c>
      <c r="AC279" s="65">
        <f t="shared" ca="1" si="170"/>
        <v>0</v>
      </c>
      <c r="AD279" s="65">
        <f t="shared" ca="1" si="170"/>
        <v>0</v>
      </c>
      <c r="AE279" s="65">
        <f t="shared" ca="1" si="170"/>
        <v>0</v>
      </c>
      <c r="AF279" s="65">
        <f t="shared" ca="1" si="170"/>
        <v>0</v>
      </c>
      <c r="AG279" s="65">
        <f t="shared" ca="1" si="170"/>
        <v>0</v>
      </c>
      <c r="AH279" s="65">
        <f t="shared" ca="1" si="170"/>
        <v>0</v>
      </c>
      <c r="AI279" s="65">
        <f t="shared" ca="1" si="170"/>
        <v>0</v>
      </c>
      <c r="AJ279" s="65">
        <f t="shared" ca="1" si="174"/>
        <v>0</v>
      </c>
      <c r="AK279" s="65">
        <f t="shared" ca="1" si="174"/>
        <v>0</v>
      </c>
      <c r="AL279" s="65">
        <f t="shared" ca="1" si="174"/>
        <v>0</v>
      </c>
      <c r="AM279" s="65">
        <f t="shared" ca="1" si="174"/>
        <v>0</v>
      </c>
      <c r="AN279" s="65">
        <f t="shared" ca="1" si="174"/>
        <v>0</v>
      </c>
      <c r="AO279" s="65">
        <f t="shared" ca="1" si="174"/>
        <v>0</v>
      </c>
      <c r="AP279" s="65">
        <f t="shared" ca="1" si="174"/>
        <v>0</v>
      </c>
      <c r="AQ279" s="65">
        <f t="shared" ca="1" si="174"/>
        <v>0</v>
      </c>
      <c r="AR279" s="65">
        <f t="shared" ca="1" si="174"/>
        <v>0</v>
      </c>
      <c r="AS279" s="65">
        <f t="shared" ca="1" si="174"/>
        <v>0</v>
      </c>
      <c r="AT279" s="65">
        <f t="shared" ca="1" si="174"/>
        <v>0</v>
      </c>
      <c r="AU279" s="65">
        <f t="shared" ca="1" si="174"/>
        <v>0</v>
      </c>
      <c r="AV279" s="65">
        <f t="shared" ca="1" si="174"/>
        <v>0</v>
      </c>
      <c r="AW279" s="65">
        <f t="shared" ca="1" si="174"/>
        <v>0</v>
      </c>
      <c r="AX279" s="65">
        <f t="shared" ca="1" si="174"/>
        <v>0</v>
      </c>
      <c r="AY279" s="65">
        <f t="shared" ca="1" si="174"/>
        <v>0</v>
      </c>
      <c r="AZ279" s="65">
        <f t="shared" ca="1" si="174"/>
        <v>0</v>
      </c>
      <c r="BA279" s="65">
        <f t="shared" ca="1" si="174"/>
        <v>0</v>
      </c>
      <c r="BB279" s="65">
        <f t="shared" ca="1" si="174"/>
        <v>0</v>
      </c>
      <c r="BC279" s="65">
        <f t="shared" ca="1" si="174"/>
        <v>0</v>
      </c>
      <c r="BD279" s="65">
        <f t="shared" ca="1" si="174"/>
        <v>0</v>
      </c>
      <c r="BE279" s="65">
        <f t="shared" ca="1" si="174"/>
        <v>0</v>
      </c>
      <c r="BF279" s="65">
        <f t="shared" ca="1" si="174"/>
        <v>0</v>
      </c>
      <c r="BG279" s="65">
        <f t="shared" ca="1" si="174"/>
        <v>0</v>
      </c>
      <c r="BH279" s="65">
        <f t="shared" ca="1" si="174"/>
        <v>0</v>
      </c>
      <c r="BI279" s="65">
        <f t="shared" ca="1" si="174"/>
        <v>0</v>
      </c>
      <c r="BJ279" s="65">
        <f t="shared" ca="1" si="174"/>
        <v>0</v>
      </c>
      <c r="BK279" s="65">
        <f t="shared" ca="1" si="174"/>
        <v>0</v>
      </c>
      <c r="BL279" s="65">
        <f t="shared" ca="1" si="174"/>
        <v>0</v>
      </c>
      <c r="BM279" s="65">
        <f t="shared" ca="1" si="174"/>
        <v>0</v>
      </c>
      <c r="BN279" s="65">
        <f t="shared" ca="1" si="174"/>
        <v>0</v>
      </c>
      <c r="BO279" s="65">
        <f t="shared" ca="1" si="174"/>
        <v>0</v>
      </c>
      <c r="BP279" s="65">
        <f t="shared" ca="1" si="174"/>
        <v>0</v>
      </c>
      <c r="BQ279" s="65">
        <f t="shared" ca="1" si="174"/>
        <v>0</v>
      </c>
      <c r="BR279" s="65">
        <f t="shared" ca="1" si="174"/>
        <v>0</v>
      </c>
      <c r="BS279" s="65">
        <f t="shared" ca="1" si="174"/>
        <v>0</v>
      </c>
      <c r="BT279" s="65">
        <f t="shared" ca="1" si="174"/>
        <v>0</v>
      </c>
      <c r="BU279" s="65">
        <f t="shared" ca="1" si="174"/>
        <v>0</v>
      </c>
      <c r="BV279" s="65">
        <f t="shared" ca="1" si="174"/>
        <v>0</v>
      </c>
      <c r="BW279" s="65">
        <f t="shared" ca="1" si="174"/>
        <v>0</v>
      </c>
      <c r="BX279" s="65">
        <f t="shared" ca="1" si="174"/>
        <v>0</v>
      </c>
      <c r="BY279" s="65">
        <f t="shared" ca="1" si="174"/>
        <v>0</v>
      </c>
      <c r="BZ279" s="65">
        <f t="shared" ca="1" si="174"/>
        <v>0</v>
      </c>
      <c r="CA279" s="65">
        <f t="shared" ca="1" si="174"/>
        <v>0</v>
      </c>
      <c r="CB279" s="65">
        <f t="shared" ca="1" si="174"/>
        <v>0</v>
      </c>
      <c r="CC279" s="65">
        <f t="shared" ca="1" si="174"/>
        <v>0</v>
      </c>
      <c r="CD279" s="65">
        <f t="shared" ca="1" si="174"/>
        <v>0</v>
      </c>
      <c r="CE279" s="65">
        <f t="shared" ca="1" si="174"/>
        <v>0</v>
      </c>
      <c r="CF279" s="65">
        <f t="shared" ca="1" si="174"/>
        <v>0</v>
      </c>
    </row>
    <row r="280" spans="2:84" s="53" customFormat="1" ht="12" x14ac:dyDescent="0.25">
      <c r="B280" s="50">
        <f>ROW()</f>
        <v>280</v>
      </c>
      <c r="O280" s="56"/>
      <c r="P280" s="57"/>
      <c r="Q280" s="58"/>
      <c r="U280" s="62"/>
      <c r="W280" s="61"/>
      <c r="X280" s="65">
        <f t="shared" ca="1" si="165"/>
        <v>0</v>
      </c>
      <c r="Y280" s="65">
        <f t="shared" ca="1" si="170"/>
        <v>0</v>
      </c>
      <c r="Z280" s="65">
        <f t="shared" ca="1" si="170"/>
        <v>0</v>
      </c>
      <c r="AA280" s="65">
        <f t="shared" ca="1" si="170"/>
        <v>0</v>
      </c>
      <c r="AB280" s="65">
        <f t="shared" ca="1" si="170"/>
        <v>0</v>
      </c>
      <c r="AC280" s="65">
        <f t="shared" ca="1" si="170"/>
        <v>0</v>
      </c>
      <c r="AD280" s="65">
        <f t="shared" ca="1" si="170"/>
        <v>0</v>
      </c>
      <c r="AE280" s="65">
        <f t="shared" ca="1" si="170"/>
        <v>0</v>
      </c>
      <c r="AF280" s="65">
        <f t="shared" ca="1" si="170"/>
        <v>0</v>
      </c>
      <c r="AG280" s="65">
        <f t="shared" ca="1" si="170"/>
        <v>0</v>
      </c>
      <c r="AH280" s="65">
        <f t="shared" ca="1" si="170"/>
        <v>0</v>
      </c>
      <c r="AI280" s="65">
        <f t="shared" ca="1" si="170"/>
        <v>0</v>
      </c>
      <c r="AJ280" s="65">
        <f t="shared" ca="1" si="174"/>
        <v>0</v>
      </c>
      <c r="AK280" s="65">
        <f t="shared" ca="1" si="174"/>
        <v>0</v>
      </c>
      <c r="AL280" s="65">
        <f t="shared" ca="1" si="174"/>
        <v>0</v>
      </c>
      <c r="AM280" s="65">
        <f t="shared" ca="1" si="174"/>
        <v>0</v>
      </c>
      <c r="AN280" s="65">
        <f t="shared" ca="1" si="174"/>
        <v>0</v>
      </c>
      <c r="AO280" s="65">
        <f t="shared" ca="1" si="174"/>
        <v>0</v>
      </c>
      <c r="AP280" s="65">
        <f t="shared" ca="1" si="174"/>
        <v>0</v>
      </c>
      <c r="AQ280" s="65">
        <f t="shared" ca="1" si="174"/>
        <v>0</v>
      </c>
      <c r="AR280" s="65">
        <f t="shared" ca="1" si="174"/>
        <v>0</v>
      </c>
      <c r="AS280" s="65">
        <f t="shared" ca="1" si="174"/>
        <v>0</v>
      </c>
      <c r="AT280" s="65">
        <f t="shared" ca="1" si="174"/>
        <v>0</v>
      </c>
      <c r="AU280" s="65">
        <f t="shared" ca="1" si="174"/>
        <v>0</v>
      </c>
      <c r="AV280" s="65">
        <f t="shared" ca="1" si="174"/>
        <v>0</v>
      </c>
      <c r="AW280" s="65">
        <f t="shared" ca="1" si="174"/>
        <v>0</v>
      </c>
      <c r="AX280" s="65">
        <f t="shared" ca="1" si="174"/>
        <v>0</v>
      </c>
      <c r="AY280" s="65">
        <f t="shared" ca="1" si="174"/>
        <v>0</v>
      </c>
      <c r="AZ280" s="65">
        <f t="shared" ca="1" si="174"/>
        <v>0</v>
      </c>
      <c r="BA280" s="65">
        <f t="shared" ca="1" si="174"/>
        <v>0</v>
      </c>
      <c r="BB280" s="65">
        <f t="shared" ca="1" si="174"/>
        <v>0</v>
      </c>
      <c r="BC280" s="65">
        <f t="shared" ca="1" si="174"/>
        <v>0</v>
      </c>
      <c r="BD280" s="65">
        <f t="shared" ca="1" si="174"/>
        <v>0</v>
      </c>
      <c r="BE280" s="65">
        <f t="shared" ca="1" si="174"/>
        <v>0</v>
      </c>
      <c r="BF280" s="65">
        <f t="shared" ca="1" si="174"/>
        <v>0</v>
      </c>
      <c r="BG280" s="65">
        <f t="shared" ca="1" si="174"/>
        <v>0</v>
      </c>
      <c r="BH280" s="65">
        <f t="shared" ca="1" si="174"/>
        <v>0</v>
      </c>
      <c r="BI280" s="65">
        <f t="shared" ca="1" si="174"/>
        <v>0</v>
      </c>
      <c r="BJ280" s="65">
        <f t="shared" ca="1" si="174"/>
        <v>0</v>
      </c>
      <c r="BK280" s="65">
        <f t="shared" ca="1" si="174"/>
        <v>0</v>
      </c>
      <c r="BL280" s="65">
        <f t="shared" ca="1" si="174"/>
        <v>0</v>
      </c>
      <c r="BM280" s="65">
        <f t="shared" ca="1" si="174"/>
        <v>0</v>
      </c>
      <c r="BN280" s="65">
        <f t="shared" ca="1" si="174"/>
        <v>0</v>
      </c>
      <c r="BO280" s="65">
        <f t="shared" ca="1" si="174"/>
        <v>0</v>
      </c>
      <c r="BP280" s="65">
        <f t="shared" ca="1" si="174"/>
        <v>0</v>
      </c>
      <c r="BQ280" s="65">
        <f t="shared" ca="1" si="174"/>
        <v>0</v>
      </c>
      <c r="BR280" s="65">
        <f t="shared" ca="1" si="174"/>
        <v>0</v>
      </c>
      <c r="BS280" s="65">
        <f t="shared" ca="1" si="174"/>
        <v>0</v>
      </c>
      <c r="BT280" s="65">
        <f t="shared" ca="1" si="174"/>
        <v>0</v>
      </c>
      <c r="BU280" s="65">
        <f t="shared" ca="1" si="174"/>
        <v>0</v>
      </c>
      <c r="BV280" s="65">
        <f t="shared" ca="1" si="174"/>
        <v>0</v>
      </c>
      <c r="BW280" s="65">
        <f t="shared" ca="1" si="174"/>
        <v>0</v>
      </c>
      <c r="BX280" s="65">
        <f t="shared" ca="1" si="174"/>
        <v>0</v>
      </c>
      <c r="BY280" s="65">
        <f t="shared" ca="1" si="174"/>
        <v>0</v>
      </c>
      <c r="BZ280" s="65">
        <f t="shared" ca="1" si="174"/>
        <v>0</v>
      </c>
      <c r="CA280" s="65">
        <f t="shared" ca="1" si="174"/>
        <v>0</v>
      </c>
      <c r="CB280" s="65">
        <f t="shared" ca="1" si="174"/>
        <v>0</v>
      </c>
      <c r="CC280" s="65">
        <f t="shared" ca="1" si="174"/>
        <v>0</v>
      </c>
      <c r="CD280" s="65">
        <f t="shared" ca="1" si="174"/>
        <v>0</v>
      </c>
      <c r="CE280" s="65">
        <f t="shared" ca="1" si="174"/>
        <v>0</v>
      </c>
      <c r="CF280" s="65">
        <f t="shared" ca="1" si="174"/>
        <v>0</v>
      </c>
    </row>
    <row r="281" spans="2:84" s="53" customFormat="1" ht="12" x14ac:dyDescent="0.25">
      <c r="B281" s="50">
        <f>ROW()</f>
        <v>281</v>
      </c>
      <c r="O281" s="56"/>
      <c r="P281" s="57"/>
      <c r="Q281" s="58"/>
      <c r="U281" s="62"/>
      <c r="W281" s="61"/>
      <c r="X281" s="65">
        <f t="shared" ca="1" si="165"/>
        <v>0</v>
      </c>
      <c r="Y281" s="65">
        <f t="shared" ca="1" si="170"/>
        <v>0</v>
      </c>
      <c r="Z281" s="65">
        <f t="shared" ca="1" si="170"/>
        <v>0</v>
      </c>
      <c r="AA281" s="65">
        <f t="shared" ca="1" si="170"/>
        <v>0</v>
      </c>
      <c r="AB281" s="65">
        <f t="shared" ca="1" si="170"/>
        <v>0</v>
      </c>
      <c r="AC281" s="65">
        <f t="shared" ref="Y281:AN300" ca="1" si="175">SUMIFS(INDIRECT("Prcsses!"&amp;ADDRESS($B281,$X$2)&amp;":"&amp;ADDRESS($B281,$X$2-1+$P$8)),INDIRECT("Prcsses!"&amp;ADDRESS($B$8,$X$2)&amp;":"&amp;ADDRESS($B$8,$X$2-1+$P$8)),AC$8)</f>
        <v>0</v>
      </c>
      <c r="AD281" s="65">
        <f t="shared" ca="1" si="175"/>
        <v>0</v>
      </c>
      <c r="AE281" s="65">
        <f t="shared" ca="1" si="175"/>
        <v>0</v>
      </c>
      <c r="AF281" s="65">
        <f t="shared" ca="1" si="175"/>
        <v>0</v>
      </c>
      <c r="AG281" s="65">
        <f t="shared" ca="1" si="175"/>
        <v>0</v>
      </c>
      <c r="AH281" s="65">
        <f t="shared" ca="1" si="175"/>
        <v>0</v>
      </c>
      <c r="AI281" s="65">
        <f t="shared" ca="1" si="175"/>
        <v>0</v>
      </c>
      <c r="AJ281" s="65">
        <f t="shared" ca="1" si="175"/>
        <v>0</v>
      </c>
      <c r="AK281" s="65">
        <f t="shared" ca="1" si="175"/>
        <v>0</v>
      </c>
      <c r="AL281" s="65">
        <f t="shared" ca="1" si="175"/>
        <v>0</v>
      </c>
      <c r="AM281" s="65">
        <f t="shared" ca="1" si="175"/>
        <v>0</v>
      </c>
      <c r="AN281" s="65">
        <f t="shared" ca="1" si="175"/>
        <v>0</v>
      </c>
      <c r="AO281" s="65">
        <f t="shared" ca="1" si="174"/>
        <v>0</v>
      </c>
      <c r="AP281" s="65">
        <f t="shared" ca="1" si="174"/>
        <v>0</v>
      </c>
      <c r="AQ281" s="65">
        <f t="shared" ca="1" si="174"/>
        <v>0</v>
      </c>
      <c r="AR281" s="65">
        <f t="shared" ca="1" si="174"/>
        <v>0</v>
      </c>
      <c r="AS281" s="65">
        <f t="shared" ca="1" si="174"/>
        <v>0</v>
      </c>
      <c r="AT281" s="65">
        <f t="shared" ca="1" si="174"/>
        <v>0</v>
      </c>
      <c r="AU281" s="65">
        <f t="shared" ca="1" si="174"/>
        <v>0</v>
      </c>
      <c r="AV281" s="65">
        <f t="shared" ca="1" si="174"/>
        <v>0</v>
      </c>
      <c r="AW281" s="65">
        <f t="shared" ca="1" si="174"/>
        <v>0</v>
      </c>
      <c r="AX281" s="65">
        <f t="shared" ca="1" si="174"/>
        <v>0</v>
      </c>
      <c r="AY281" s="65">
        <f t="shared" ca="1" si="174"/>
        <v>0</v>
      </c>
      <c r="AZ281" s="65">
        <f t="shared" ca="1" si="174"/>
        <v>0</v>
      </c>
      <c r="BA281" s="65">
        <f t="shared" ca="1" si="174"/>
        <v>0</v>
      </c>
      <c r="BB281" s="65">
        <f t="shared" ca="1" si="174"/>
        <v>0</v>
      </c>
      <c r="BC281" s="65">
        <f t="shared" ca="1" si="174"/>
        <v>0</v>
      </c>
      <c r="BD281" s="65">
        <f t="shared" ca="1" si="174"/>
        <v>0</v>
      </c>
      <c r="BE281" s="65">
        <f t="shared" ca="1" si="174"/>
        <v>0</v>
      </c>
      <c r="BF281" s="65">
        <f t="shared" ca="1" si="174"/>
        <v>0</v>
      </c>
      <c r="BG281" s="65">
        <f t="shared" ca="1" si="174"/>
        <v>0</v>
      </c>
      <c r="BH281" s="65">
        <f t="shared" ca="1" si="174"/>
        <v>0</v>
      </c>
      <c r="BI281" s="65">
        <f t="shared" ca="1" si="174"/>
        <v>0</v>
      </c>
      <c r="BJ281" s="65">
        <f t="shared" ca="1" si="174"/>
        <v>0</v>
      </c>
      <c r="BK281" s="65">
        <f t="shared" ca="1" si="174"/>
        <v>0</v>
      </c>
      <c r="BL281" s="65">
        <f t="shared" ca="1" si="174"/>
        <v>0</v>
      </c>
      <c r="BM281" s="65">
        <f t="shared" ca="1" si="174"/>
        <v>0</v>
      </c>
      <c r="BN281" s="65">
        <f t="shared" ca="1" si="174"/>
        <v>0</v>
      </c>
      <c r="BO281" s="65">
        <f t="shared" ca="1" si="174"/>
        <v>0</v>
      </c>
      <c r="BP281" s="65">
        <f t="shared" ca="1" si="174"/>
        <v>0</v>
      </c>
      <c r="BQ281" s="65">
        <f t="shared" ca="1" si="174"/>
        <v>0</v>
      </c>
      <c r="BR281" s="65">
        <f t="shared" ca="1" si="174"/>
        <v>0</v>
      </c>
      <c r="BS281" s="65">
        <f t="shared" ca="1" si="174"/>
        <v>0</v>
      </c>
      <c r="BT281" s="65">
        <f t="shared" ca="1" si="174"/>
        <v>0</v>
      </c>
      <c r="BU281" s="65">
        <f t="shared" ca="1" si="174"/>
        <v>0</v>
      </c>
      <c r="BV281" s="65">
        <f t="shared" ca="1" si="174"/>
        <v>0</v>
      </c>
      <c r="BW281" s="65">
        <f t="shared" ca="1" si="174"/>
        <v>0</v>
      </c>
      <c r="BX281" s="65">
        <f t="shared" ca="1" si="174"/>
        <v>0</v>
      </c>
      <c r="BY281" s="65">
        <f t="shared" ca="1" si="174"/>
        <v>0</v>
      </c>
      <c r="BZ281" s="65">
        <f t="shared" ca="1" si="174"/>
        <v>0</v>
      </c>
      <c r="CA281" s="65">
        <f t="shared" ca="1" si="174"/>
        <v>0</v>
      </c>
      <c r="CB281" s="65">
        <f t="shared" ca="1" si="174"/>
        <v>0</v>
      </c>
      <c r="CC281" s="65">
        <f t="shared" ca="1" si="174"/>
        <v>0</v>
      </c>
      <c r="CD281" s="65">
        <f t="shared" ca="1" si="174"/>
        <v>0</v>
      </c>
      <c r="CE281" s="65">
        <f t="shared" ca="1" si="174"/>
        <v>0</v>
      </c>
      <c r="CF281" s="65">
        <f t="shared" ca="1" si="174"/>
        <v>0</v>
      </c>
    </row>
    <row r="282" spans="2:84" s="53" customFormat="1" ht="12" x14ac:dyDescent="0.25">
      <c r="B282" s="50">
        <f>ROW()</f>
        <v>282</v>
      </c>
      <c r="O282" s="56"/>
      <c r="P282" s="57"/>
      <c r="Q282" s="58"/>
      <c r="U282" s="62"/>
      <c r="W282" s="61"/>
      <c r="X282" s="65">
        <f t="shared" ca="1" si="165"/>
        <v>0</v>
      </c>
      <c r="Y282" s="65">
        <f t="shared" ca="1" si="175"/>
        <v>0</v>
      </c>
      <c r="Z282" s="65">
        <f t="shared" ca="1" si="175"/>
        <v>0</v>
      </c>
      <c r="AA282" s="65">
        <f t="shared" ca="1" si="175"/>
        <v>0</v>
      </c>
      <c r="AB282" s="65">
        <f t="shared" ca="1" si="175"/>
        <v>0</v>
      </c>
      <c r="AC282" s="65">
        <f t="shared" ca="1" si="175"/>
        <v>0</v>
      </c>
      <c r="AD282" s="65">
        <f t="shared" ca="1" si="175"/>
        <v>0</v>
      </c>
      <c r="AE282" s="65">
        <f t="shared" ca="1" si="175"/>
        <v>0</v>
      </c>
      <c r="AF282" s="65">
        <f t="shared" ca="1" si="175"/>
        <v>0</v>
      </c>
      <c r="AG282" s="65">
        <f t="shared" ca="1" si="175"/>
        <v>0</v>
      </c>
      <c r="AH282" s="65">
        <f t="shared" ca="1" si="175"/>
        <v>0</v>
      </c>
      <c r="AI282" s="65">
        <f t="shared" ca="1" si="175"/>
        <v>0</v>
      </c>
      <c r="AJ282" s="65">
        <f t="shared" ca="1" si="174"/>
        <v>0</v>
      </c>
      <c r="AK282" s="65">
        <f t="shared" ca="1" si="174"/>
        <v>0</v>
      </c>
      <c r="AL282" s="65">
        <f t="shared" ca="1" si="174"/>
        <v>0</v>
      </c>
      <c r="AM282" s="65">
        <f t="shared" ca="1" si="174"/>
        <v>0</v>
      </c>
      <c r="AN282" s="65">
        <f t="shared" ca="1" si="174"/>
        <v>0</v>
      </c>
      <c r="AO282" s="65">
        <f t="shared" ca="1" si="174"/>
        <v>0</v>
      </c>
      <c r="AP282" s="65">
        <f t="shared" ca="1" si="174"/>
        <v>0</v>
      </c>
      <c r="AQ282" s="65">
        <f t="shared" ca="1" si="174"/>
        <v>0</v>
      </c>
      <c r="AR282" s="65">
        <f t="shared" ca="1" si="174"/>
        <v>0</v>
      </c>
      <c r="AS282" s="65">
        <f t="shared" ca="1" si="174"/>
        <v>0</v>
      </c>
      <c r="AT282" s="65">
        <f t="shared" ca="1" si="174"/>
        <v>0</v>
      </c>
      <c r="AU282" s="65">
        <f t="shared" ca="1" si="174"/>
        <v>0</v>
      </c>
      <c r="AV282" s="65">
        <f t="shared" ca="1" si="174"/>
        <v>0</v>
      </c>
      <c r="AW282" s="65">
        <f t="shared" ca="1" si="174"/>
        <v>0</v>
      </c>
      <c r="AX282" s="65">
        <f t="shared" ca="1" si="174"/>
        <v>0</v>
      </c>
      <c r="AY282" s="65">
        <f t="shared" ca="1" si="174"/>
        <v>0</v>
      </c>
      <c r="AZ282" s="65">
        <f t="shared" ca="1" si="174"/>
        <v>0</v>
      </c>
      <c r="BA282" s="65">
        <f t="shared" ca="1" si="174"/>
        <v>0</v>
      </c>
      <c r="BB282" s="65">
        <f t="shared" ca="1" si="174"/>
        <v>0</v>
      </c>
      <c r="BC282" s="65">
        <f t="shared" ca="1" si="174"/>
        <v>0</v>
      </c>
      <c r="BD282" s="65">
        <f t="shared" ca="1" si="174"/>
        <v>0</v>
      </c>
      <c r="BE282" s="65">
        <f t="shared" ca="1" si="174"/>
        <v>0</v>
      </c>
      <c r="BF282" s="65">
        <f t="shared" ca="1" si="174"/>
        <v>0</v>
      </c>
      <c r="BG282" s="65">
        <f t="shared" ca="1" si="174"/>
        <v>0</v>
      </c>
      <c r="BH282" s="65">
        <f t="shared" ca="1" si="174"/>
        <v>0</v>
      </c>
      <c r="BI282" s="65">
        <f t="shared" ca="1" si="174"/>
        <v>0</v>
      </c>
      <c r="BJ282" s="65">
        <f t="shared" ca="1" si="174"/>
        <v>0</v>
      </c>
      <c r="BK282" s="65">
        <f t="shared" ca="1" si="174"/>
        <v>0</v>
      </c>
      <c r="BL282" s="65">
        <f t="shared" ca="1" si="174"/>
        <v>0</v>
      </c>
      <c r="BM282" s="65">
        <f t="shared" ca="1" si="174"/>
        <v>0</v>
      </c>
      <c r="BN282" s="65">
        <f t="shared" ca="1" si="174"/>
        <v>0</v>
      </c>
      <c r="BO282" s="65">
        <f t="shared" ca="1" si="174"/>
        <v>0</v>
      </c>
      <c r="BP282" s="65">
        <f t="shared" ca="1" si="174"/>
        <v>0</v>
      </c>
      <c r="BQ282" s="65">
        <f t="shared" ca="1" si="174"/>
        <v>0</v>
      </c>
      <c r="BR282" s="65">
        <f t="shared" ca="1" si="174"/>
        <v>0</v>
      </c>
      <c r="BS282" s="65">
        <f t="shared" ca="1" si="174"/>
        <v>0</v>
      </c>
      <c r="BT282" s="65">
        <f t="shared" ca="1" si="174"/>
        <v>0</v>
      </c>
      <c r="BU282" s="65">
        <f t="shared" ca="1" si="174"/>
        <v>0</v>
      </c>
      <c r="BV282" s="65">
        <f t="shared" ca="1" si="174"/>
        <v>0</v>
      </c>
      <c r="BW282" s="65">
        <f t="shared" ca="1" si="174"/>
        <v>0</v>
      </c>
      <c r="BX282" s="65">
        <f t="shared" ca="1" si="174"/>
        <v>0</v>
      </c>
      <c r="BY282" s="65">
        <f t="shared" ca="1" si="174"/>
        <v>0</v>
      </c>
      <c r="BZ282" s="65">
        <f t="shared" ca="1" si="174"/>
        <v>0</v>
      </c>
      <c r="CA282" s="65">
        <f t="shared" ca="1" si="174"/>
        <v>0</v>
      </c>
      <c r="CB282" s="65">
        <f t="shared" ca="1" si="174"/>
        <v>0</v>
      </c>
      <c r="CC282" s="65">
        <f t="shared" ca="1" si="174"/>
        <v>0</v>
      </c>
      <c r="CD282" s="65">
        <f t="shared" ca="1" si="174"/>
        <v>0</v>
      </c>
      <c r="CE282" s="65">
        <f t="shared" ca="1" si="174"/>
        <v>0</v>
      </c>
      <c r="CF282" s="65">
        <f t="shared" ca="1" si="174"/>
        <v>0</v>
      </c>
    </row>
    <row r="283" spans="2:84" s="53" customFormat="1" ht="12" x14ac:dyDescent="0.25">
      <c r="B283" s="50">
        <f>ROW()</f>
        <v>283</v>
      </c>
      <c r="O283" s="56"/>
      <c r="P283" s="57"/>
      <c r="Q283" s="58"/>
      <c r="U283" s="62"/>
      <c r="W283" s="61"/>
      <c r="X283" s="65">
        <f t="shared" ca="1" si="165"/>
        <v>0</v>
      </c>
      <c r="Y283" s="65">
        <f t="shared" ca="1" si="175"/>
        <v>0</v>
      </c>
      <c r="Z283" s="65">
        <f t="shared" ca="1" si="175"/>
        <v>0</v>
      </c>
      <c r="AA283" s="65">
        <f t="shared" ca="1" si="175"/>
        <v>0</v>
      </c>
      <c r="AB283" s="65">
        <f t="shared" ca="1" si="175"/>
        <v>0</v>
      </c>
      <c r="AC283" s="65">
        <f t="shared" ca="1" si="175"/>
        <v>0</v>
      </c>
      <c r="AD283" s="65">
        <f t="shared" ca="1" si="175"/>
        <v>0</v>
      </c>
      <c r="AE283" s="65">
        <f t="shared" ca="1" si="175"/>
        <v>0</v>
      </c>
      <c r="AF283" s="65">
        <f t="shared" ca="1" si="175"/>
        <v>0</v>
      </c>
      <c r="AG283" s="65">
        <f t="shared" ca="1" si="175"/>
        <v>0</v>
      </c>
      <c r="AH283" s="65">
        <f t="shared" ca="1" si="175"/>
        <v>0</v>
      </c>
      <c r="AI283" s="65">
        <f t="shared" ca="1" si="175"/>
        <v>0</v>
      </c>
      <c r="AJ283" s="65">
        <f t="shared" ca="1" si="174"/>
        <v>0</v>
      </c>
      <c r="AK283" s="65">
        <f t="shared" ca="1" si="174"/>
        <v>0</v>
      </c>
      <c r="AL283" s="65">
        <f t="shared" ca="1" si="174"/>
        <v>0</v>
      </c>
      <c r="AM283" s="65">
        <f t="shared" ca="1" si="174"/>
        <v>0</v>
      </c>
      <c r="AN283" s="65">
        <f t="shared" ca="1" si="174"/>
        <v>0</v>
      </c>
      <c r="AO283" s="65">
        <f t="shared" ca="1" si="174"/>
        <v>0</v>
      </c>
      <c r="AP283" s="65">
        <f t="shared" ca="1" si="174"/>
        <v>0</v>
      </c>
      <c r="AQ283" s="65">
        <f t="shared" ca="1" si="174"/>
        <v>0</v>
      </c>
      <c r="AR283" s="65">
        <f t="shared" ca="1" si="174"/>
        <v>0</v>
      </c>
      <c r="AS283" s="65">
        <f t="shared" ca="1" si="174"/>
        <v>0</v>
      </c>
      <c r="AT283" s="65">
        <f t="shared" ref="AJ283:CF288" ca="1" si="176">SUMIFS(INDIRECT("Prcsses!"&amp;ADDRESS($B283,$X$2)&amp;":"&amp;ADDRESS($B283,$X$2-1+$P$8)),INDIRECT("Prcsses!"&amp;ADDRESS($B$8,$X$2)&amp;":"&amp;ADDRESS($B$8,$X$2-1+$P$8)),AT$8)</f>
        <v>0</v>
      </c>
      <c r="AU283" s="65">
        <f t="shared" ca="1" si="176"/>
        <v>0</v>
      </c>
      <c r="AV283" s="65">
        <f t="shared" ca="1" si="176"/>
        <v>0</v>
      </c>
      <c r="AW283" s="65">
        <f t="shared" ca="1" si="176"/>
        <v>0</v>
      </c>
      <c r="AX283" s="65">
        <f t="shared" ca="1" si="176"/>
        <v>0</v>
      </c>
      <c r="AY283" s="65">
        <f t="shared" ca="1" si="176"/>
        <v>0</v>
      </c>
      <c r="AZ283" s="65">
        <f t="shared" ca="1" si="176"/>
        <v>0</v>
      </c>
      <c r="BA283" s="65">
        <f t="shared" ca="1" si="176"/>
        <v>0</v>
      </c>
      <c r="BB283" s="65">
        <f t="shared" ca="1" si="176"/>
        <v>0</v>
      </c>
      <c r="BC283" s="65">
        <f t="shared" ca="1" si="176"/>
        <v>0</v>
      </c>
      <c r="BD283" s="65">
        <f t="shared" ca="1" si="176"/>
        <v>0</v>
      </c>
      <c r="BE283" s="65">
        <f t="shared" ca="1" si="176"/>
        <v>0</v>
      </c>
      <c r="BF283" s="65">
        <f t="shared" ca="1" si="176"/>
        <v>0</v>
      </c>
      <c r="BG283" s="65">
        <f t="shared" ca="1" si="176"/>
        <v>0</v>
      </c>
      <c r="BH283" s="65">
        <f t="shared" ca="1" si="176"/>
        <v>0</v>
      </c>
      <c r="BI283" s="65">
        <f t="shared" ca="1" si="176"/>
        <v>0</v>
      </c>
      <c r="BJ283" s="65">
        <f t="shared" ca="1" si="176"/>
        <v>0</v>
      </c>
      <c r="BK283" s="65">
        <f t="shared" ca="1" si="176"/>
        <v>0</v>
      </c>
      <c r="BL283" s="65">
        <f t="shared" ca="1" si="176"/>
        <v>0</v>
      </c>
      <c r="BM283" s="65">
        <f t="shared" ca="1" si="176"/>
        <v>0</v>
      </c>
      <c r="BN283" s="65">
        <f t="shared" ca="1" si="176"/>
        <v>0</v>
      </c>
      <c r="BO283" s="65">
        <f t="shared" ca="1" si="176"/>
        <v>0</v>
      </c>
      <c r="BP283" s="65">
        <f t="shared" ca="1" si="176"/>
        <v>0</v>
      </c>
      <c r="BQ283" s="65">
        <f t="shared" ca="1" si="176"/>
        <v>0</v>
      </c>
      <c r="BR283" s="65">
        <f t="shared" ca="1" si="176"/>
        <v>0</v>
      </c>
      <c r="BS283" s="65">
        <f t="shared" ca="1" si="176"/>
        <v>0</v>
      </c>
      <c r="BT283" s="65">
        <f t="shared" ca="1" si="176"/>
        <v>0</v>
      </c>
      <c r="BU283" s="65">
        <f t="shared" ca="1" si="176"/>
        <v>0</v>
      </c>
      <c r="BV283" s="65">
        <f t="shared" ca="1" si="176"/>
        <v>0</v>
      </c>
      <c r="BW283" s="65">
        <f t="shared" ca="1" si="176"/>
        <v>0</v>
      </c>
      <c r="BX283" s="65">
        <f t="shared" ca="1" si="176"/>
        <v>0</v>
      </c>
      <c r="BY283" s="65">
        <f t="shared" ca="1" si="176"/>
        <v>0</v>
      </c>
      <c r="BZ283" s="65">
        <f t="shared" ca="1" si="176"/>
        <v>0</v>
      </c>
      <c r="CA283" s="65">
        <f t="shared" ca="1" si="176"/>
        <v>0</v>
      </c>
      <c r="CB283" s="65">
        <f t="shared" ca="1" si="176"/>
        <v>0</v>
      </c>
      <c r="CC283" s="65">
        <f t="shared" ca="1" si="176"/>
        <v>0</v>
      </c>
      <c r="CD283" s="65">
        <f t="shared" ca="1" si="176"/>
        <v>0</v>
      </c>
      <c r="CE283" s="65">
        <f t="shared" ca="1" si="176"/>
        <v>0</v>
      </c>
      <c r="CF283" s="65">
        <f t="shared" ca="1" si="176"/>
        <v>0</v>
      </c>
    </row>
    <row r="284" spans="2:84" s="53" customFormat="1" ht="12" x14ac:dyDescent="0.25">
      <c r="B284" s="50">
        <f>ROW()</f>
        <v>284</v>
      </c>
      <c r="O284" s="56"/>
      <c r="P284" s="57"/>
      <c r="Q284" s="58"/>
      <c r="U284" s="62"/>
      <c r="W284" s="61"/>
      <c r="X284" s="65">
        <f t="shared" ca="1" si="165"/>
        <v>0</v>
      </c>
      <c r="Y284" s="65">
        <f t="shared" ca="1" si="175"/>
        <v>0</v>
      </c>
      <c r="Z284" s="65">
        <f t="shared" ca="1" si="175"/>
        <v>0</v>
      </c>
      <c r="AA284" s="65">
        <f t="shared" ca="1" si="175"/>
        <v>0</v>
      </c>
      <c r="AB284" s="65">
        <f t="shared" ca="1" si="175"/>
        <v>0</v>
      </c>
      <c r="AC284" s="65">
        <f t="shared" ca="1" si="175"/>
        <v>0</v>
      </c>
      <c r="AD284" s="65">
        <f t="shared" ca="1" si="175"/>
        <v>0</v>
      </c>
      <c r="AE284" s="65">
        <f t="shared" ca="1" si="175"/>
        <v>0</v>
      </c>
      <c r="AF284" s="65">
        <f t="shared" ca="1" si="175"/>
        <v>0</v>
      </c>
      <c r="AG284" s="65">
        <f t="shared" ca="1" si="175"/>
        <v>0</v>
      </c>
      <c r="AH284" s="65">
        <f t="shared" ca="1" si="175"/>
        <v>0</v>
      </c>
      <c r="AI284" s="65">
        <f t="shared" ca="1" si="175"/>
        <v>0</v>
      </c>
      <c r="AJ284" s="65">
        <f t="shared" ca="1" si="176"/>
        <v>0</v>
      </c>
      <c r="AK284" s="65">
        <f t="shared" ca="1" si="176"/>
        <v>0</v>
      </c>
      <c r="AL284" s="65">
        <f t="shared" ca="1" si="176"/>
        <v>0</v>
      </c>
      <c r="AM284" s="65">
        <f t="shared" ca="1" si="176"/>
        <v>0</v>
      </c>
      <c r="AN284" s="65">
        <f t="shared" ca="1" si="176"/>
        <v>0</v>
      </c>
      <c r="AO284" s="65">
        <f t="shared" ca="1" si="176"/>
        <v>0</v>
      </c>
      <c r="AP284" s="65">
        <f t="shared" ca="1" si="176"/>
        <v>0</v>
      </c>
      <c r="AQ284" s="65">
        <f t="shared" ca="1" si="176"/>
        <v>0</v>
      </c>
      <c r="AR284" s="65">
        <f t="shared" ca="1" si="176"/>
        <v>0</v>
      </c>
      <c r="AS284" s="65">
        <f t="shared" ca="1" si="176"/>
        <v>0</v>
      </c>
      <c r="AT284" s="65">
        <f t="shared" ca="1" si="176"/>
        <v>0</v>
      </c>
      <c r="AU284" s="65">
        <f t="shared" ca="1" si="176"/>
        <v>0</v>
      </c>
      <c r="AV284" s="65">
        <f t="shared" ca="1" si="176"/>
        <v>0</v>
      </c>
      <c r="AW284" s="65">
        <f t="shared" ca="1" si="176"/>
        <v>0</v>
      </c>
      <c r="AX284" s="65">
        <f t="shared" ca="1" si="176"/>
        <v>0</v>
      </c>
      <c r="AY284" s="65">
        <f t="shared" ca="1" si="176"/>
        <v>0</v>
      </c>
      <c r="AZ284" s="65">
        <f t="shared" ca="1" si="176"/>
        <v>0</v>
      </c>
      <c r="BA284" s="65">
        <f t="shared" ca="1" si="176"/>
        <v>0</v>
      </c>
      <c r="BB284" s="65">
        <f t="shared" ca="1" si="176"/>
        <v>0</v>
      </c>
      <c r="BC284" s="65">
        <f t="shared" ca="1" si="176"/>
        <v>0</v>
      </c>
      <c r="BD284" s="65">
        <f t="shared" ca="1" si="176"/>
        <v>0</v>
      </c>
      <c r="BE284" s="65">
        <f t="shared" ca="1" si="176"/>
        <v>0</v>
      </c>
      <c r="BF284" s="65">
        <f t="shared" ca="1" si="176"/>
        <v>0</v>
      </c>
      <c r="BG284" s="65">
        <f t="shared" ca="1" si="176"/>
        <v>0</v>
      </c>
      <c r="BH284" s="65">
        <f t="shared" ca="1" si="176"/>
        <v>0</v>
      </c>
      <c r="BI284" s="65">
        <f t="shared" ca="1" si="176"/>
        <v>0</v>
      </c>
      <c r="BJ284" s="65">
        <f t="shared" ca="1" si="176"/>
        <v>0</v>
      </c>
      <c r="BK284" s="65">
        <f t="shared" ca="1" si="176"/>
        <v>0</v>
      </c>
      <c r="BL284" s="65">
        <f t="shared" ca="1" si="176"/>
        <v>0</v>
      </c>
      <c r="BM284" s="65">
        <f t="shared" ca="1" si="176"/>
        <v>0</v>
      </c>
      <c r="BN284" s="65">
        <f t="shared" ca="1" si="176"/>
        <v>0</v>
      </c>
      <c r="BO284" s="65">
        <f t="shared" ca="1" si="176"/>
        <v>0</v>
      </c>
      <c r="BP284" s="65">
        <f t="shared" ca="1" si="176"/>
        <v>0</v>
      </c>
      <c r="BQ284" s="65">
        <f t="shared" ca="1" si="176"/>
        <v>0</v>
      </c>
      <c r="BR284" s="65">
        <f t="shared" ca="1" si="176"/>
        <v>0</v>
      </c>
      <c r="BS284" s="65">
        <f t="shared" ca="1" si="176"/>
        <v>0</v>
      </c>
      <c r="BT284" s="65">
        <f t="shared" ca="1" si="176"/>
        <v>0</v>
      </c>
      <c r="BU284" s="65">
        <f t="shared" ca="1" si="176"/>
        <v>0</v>
      </c>
      <c r="BV284" s="65">
        <f t="shared" ca="1" si="176"/>
        <v>0</v>
      </c>
      <c r="BW284" s="65">
        <f t="shared" ca="1" si="176"/>
        <v>0</v>
      </c>
      <c r="BX284" s="65">
        <f t="shared" ca="1" si="176"/>
        <v>0</v>
      </c>
      <c r="BY284" s="65">
        <f t="shared" ca="1" si="176"/>
        <v>0</v>
      </c>
      <c r="BZ284" s="65">
        <f t="shared" ca="1" si="176"/>
        <v>0</v>
      </c>
      <c r="CA284" s="65">
        <f t="shared" ca="1" si="176"/>
        <v>0</v>
      </c>
      <c r="CB284" s="65">
        <f t="shared" ca="1" si="176"/>
        <v>0</v>
      </c>
      <c r="CC284" s="65">
        <f t="shared" ca="1" si="176"/>
        <v>0</v>
      </c>
      <c r="CD284" s="65">
        <f t="shared" ca="1" si="176"/>
        <v>0</v>
      </c>
      <c r="CE284" s="65">
        <f t="shared" ca="1" si="176"/>
        <v>0</v>
      </c>
      <c r="CF284" s="65">
        <f t="shared" ca="1" si="176"/>
        <v>0</v>
      </c>
    </row>
    <row r="285" spans="2:84" s="53" customFormat="1" ht="12" x14ac:dyDescent="0.25">
      <c r="B285" s="50">
        <f>ROW()</f>
        <v>285</v>
      </c>
      <c r="O285" s="56"/>
      <c r="P285" s="57"/>
      <c r="Q285" s="58"/>
      <c r="U285" s="62"/>
      <c r="W285" s="61"/>
      <c r="X285" s="65">
        <f t="shared" ca="1" si="165"/>
        <v>0</v>
      </c>
      <c r="Y285" s="65">
        <f t="shared" ca="1" si="175"/>
        <v>0</v>
      </c>
      <c r="Z285" s="65">
        <f t="shared" ca="1" si="175"/>
        <v>0</v>
      </c>
      <c r="AA285" s="65">
        <f t="shared" ca="1" si="175"/>
        <v>0</v>
      </c>
      <c r="AB285" s="65">
        <f t="shared" ca="1" si="175"/>
        <v>0</v>
      </c>
      <c r="AC285" s="65">
        <f t="shared" ca="1" si="175"/>
        <v>0</v>
      </c>
      <c r="AD285" s="65">
        <f t="shared" ca="1" si="175"/>
        <v>0</v>
      </c>
      <c r="AE285" s="65">
        <f t="shared" ca="1" si="175"/>
        <v>0</v>
      </c>
      <c r="AF285" s="65">
        <f t="shared" ca="1" si="175"/>
        <v>0</v>
      </c>
      <c r="AG285" s="65">
        <f t="shared" ca="1" si="175"/>
        <v>0</v>
      </c>
      <c r="AH285" s="65">
        <f t="shared" ca="1" si="175"/>
        <v>0</v>
      </c>
      <c r="AI285" s="65">
        <f t="shared" ca="1" si="175"/>
        <v>0</v>
      </c>
      <c r="AJ285" s="65">
        <f t="shared" ca="1" si="176"/>
        <v>0</v>
      </c>
      <c r="AK285" s="65">
        <f t="shared" ca="1" si="176"/>
        <v>0</v>
      </c>
      <c r="AL285" s="65">
        <f t="shared" ca="1" si="176"/>
        <v>0</v>
      </c>
      <c r="AM285" s="65">
        <f t="shared" ca="1" si="176"/>
        <v>0</v>
      </c>
      <c r="AN285" s="65">
        <f t="shared" ca="1" si="176"/>
        <v>0</v>
      </c>
      <c r="AO285" s="65">
        <f t="shared" ca="1" si="176"/>
        <v>0</v>
      </c>
      <c r="AP285" s="65">
        <f t="shared" ca="1" si="176"/>
        <v>0</v>
      </c>
      <c r="AQ285" s="65">
        <f t="shared" ca="1" si="176"/>
        <v>0</v>
      </c>
      <c r="AR285" s="65">
        <f t="shared" ca="1" si="176"/>
        <v>0</v>
      </c>
      <c r="AS285" s="65">
        <f t="shared" ca="1" si="176"/>
        <v>0</v>
      </c>
      <c r="AT285" s="65">
        <f t="shared" ca="1" si="176"/>
        <v>0</v>
      </c>
      <c r="AU285" s="65">
        <f t="shared" ca="1" si="176"/>
        <v>0</v>
      </c>
      <c r="AV285" s="65">
        <f t="shared" ca="1" si="176"/>
        <v>0</v>
      </c>
      <c r="AW285" s="65">
        <f t="shared" ca="1" si="176"/>
        <v>0</v>
      </c>
      <c r="AX285" s="65">
        <f t="shared" ca="1" si="176"/>
        <v>0</v>
      </c>
      <c r="AY285" s="65">
        <f t="shared" ca="1" si="176"/>
        <v>0</v>
      </c>
      <c r="AZ285" s="65">
        <f t="shared" ca="1" si="176"/>
        <v>0</v>
      </c>
      <c r="BA285" s="65">
        <f t="shared" ca="1" si="176"/>
        <v>0</v>
      </c>
      <c r="BB285" s="65">
        <f t="shared" ca="1" si="176"/>
        <v>0</v>
      </c>
      <c r="BC285" s="65">
        <f t="shared" ca="1" si="176"/>
        <v>0</v>
      </c>
      <c r="BD285" s="65">
        <f t="shared" ca="1" si="176"/>
        <v>0</v>
      </c>
      <c r="BE285" s="65">
        <f t="shared" ca="1" si="176"/>
        <v>0</v>
      </c>
      <c r="BF285" s="65">
        <f t="shared" ca="1" si="176"/>
        <v>0</v>
      </c>
      <c r="BG285" s="65">
        <f t="shared" ca="1" si="176"/>
        <v>0</v>
      </c>
      <c r="BH285" s="65">
        <f t="shared" ca="1" si="176"/>
        <v>0</v>
      </c>
      <c r="BI285" s="65">
        <f t="shared" ca="1" si="176"/>
        <v>0</v>
      </c>
      <c r="BJ285" s="65">
        <f t="shared" ca="1" si="176"/>
        <v>0</v>
      </c>
      <c r="BK285" s="65">
        <f t="shared" ca="1" si="176"/>
        <v>0</v>
      </c>
      <c r="BL285" s="65">
        <f t="shared" ca="1" si="176"/>
        <v>0</v>
      </c>
      <c r="BM285" s="65">
        <f t="shared" ca="1" si="176"/>
        <v>0</v>
      </c>
      <c r="BN285" s="65">
        <f t="shared" ca="1" si="176"/>
        <v>0</v>
      </c>
      <c r="BO285" s="65">
        <f t="shared" ca="1" si="176"/>
        <v>0</v>
      </c>
      <c r="BP285" s="65">
        <f t="shared" ca="1" si="176"/>
        <v>0</v>
      </c>
      <c r="BQ285" s="65">
        <f t="shared" ca="1" si="176"/>
        <v>0</v>
      </c>
      <c r="BR285" s="65">
        <f t="shared" ca="1" si="176"/>
        <v>0</v>
      </c>
      <c r="BS285" s="65">
        <f t="shared" ca="1" si="176"/>
        <v>0</v>
      </c>
      <c r="BT285" s="65">
        <f t="shared" ca="1" si="176"/>
        <v>0</v>
      </c>
      <c r="BU285" s="65">
        <f t="shared" ca="1" si="176"/>
        <v>0</v>
      </c>
      <c r="BV285" s="65">
        <f t="shared" ca="1" si="176"/>
        <v>0</v>
      </c>
      <c r="BW285" s="65">
        <f t="shared" ca="1" si="176"/>
        <v>0</v>
      </c>
      <c r="BX285" s="65">
        <f t="shared" ca="1" si="176"/>
        <v>0</v>
      </c>
      <c r="BY285" s="65">
        <f t="shared" ca="1" si="176"/>
        <v>0</v>
      </c>
      <c r="BZ285" s="65">
        <f t="shared" ca="1" si="176"/>
        <v>0</v>
      </c>
      <c r="CA285" s="65">
        <f t="shared" ca="1" si="176"/>
        <v>0</v>
      </c>
      <c r="CB285" s="65">
        <f t="shared" ca="1" si="176"/>
        <v>0</v>
      </c>
      <c r="CC285" s="65">
        <f t="shared" ca="1" si="176"/>
        <v>0</v>
      </c>
      <c r="CD285" s="65">
        <f t="shared" ca="1" si="176"/>
        <v>0</v>
      </c>
      <c r="CE285" s="65">
        <f t="shared" ca="1" si="176"/>
        <v>0</v>
      </c>
      <c r="CF285" s="65">
        <f t="shared" ca="1" si="176"/>
        <v>0</v>
      </c>
    </row>
    <row r="286" spans="2:84" s="53" customFormat="1" ht="12" x14ac:dyDescent="0.25">
      <c r="B286" s="50">
        <f>ROW()</f>
        <v>286</v>
      </c>
      <c r="O286" s="56"/>
      <c r="P286" s="57"/>
      <c r="Q286" s="58"/>
      <c r="U286" s="62"/>
      <c r="W286" s="61"/>
      <c r="X286" s="65">
        <f t="shared" ca="1" si="165"/>
        <v>0</v>
      </c>
      <c r="Y286" s="65">
        <f t="shared" ca="1" si="175"/>
        <v>0</v>
      </c>
      <c r="Z286" s="65">
        <f t="shared" ca="1" si="175"/>
        <v>0</v>
      </c>
      <c r="AA286" s="65">
        <f t="shared" ca="1" si="175"/>
        <v>0</v>
      </c>
      <c r="AB286" s="65">
        <f t="shared" ca="1" si="175"/>
        <v>0</v>
      </c>
      <c r="AC286" s="65">
        <f t="shared" ca="1" si="175"/>
        <v>0</v>
      </c>
      <c r="AD286" s="65">
        <f t="shared" ca="1" si="175"/>
        <v>0</v>
      </c>
      <c r="AE286" s="65">
        <f t="shared" ca="1" si="175"/>
        <v>0</v>
      </c>
      <c r="AF286" s="65">
        <f t="shared" ca="1" si="175"/>
        <v>0</v>
      </c>
      <c r="AG286" s="65">
        <f t="shared" ca="1" si="175"/>
        <v>0</v>
      </c>
      <c r="AH286" s="65">
        <f t="shared" ca="1" si="175"/>
        <v>0</v>
      </c>
      <c r="AI286" s="65">
        <f t="shared" ca="1" si="175"/>
        <v>0</v>
      </c>
      <c r="AJ286" s="65">
        <f t="shared" ca="1" si="176"/>
        <v>0</v>
      </c>
      <c r="AK286" s="65">
        <f t="shared" ca="1" si="176"/>
        <v>0</v>
      </c>
      <c r="AL286" s="65">
        <f t="shared" ca="1" si="176"/>
        <v>0</v>
      </c>
      <c r="AM286" s="65">
        <f t="shared" ca="1" si="176"/>
        <v>0</v>
      </c>
      <c r="AN286" s="65">
        <f t="shared" ca="1" si="176"/>
        <v>0</v>
      </c>
      <c r="AO286" s="65">
        <f t="shared" ca="1" si="176"/>
        <v>0</v>
      </c>
      <c r="AP286" s="65">
        <f t="shared" ca="1" si="176"/>
        <v>0</v>
      </c>
      <c r="AQ286" s="65">
        <f t="shared" ca="1" si="176"/>
        <v>0</v>
      </c>
      <c r="AR286" s="65">
        <f t="shared" ca="1" si="176"/>
        <v>0</v>
      </c>
      <c r="AS286" s="65">
        <f t="shared" ca="1" si="176"/>
        <v>0</v>
      </c>
      <c r="AT286" s="65">
        <f t="shared" ca="1" si="176"/>
        <v>0</v>
      </c>
      <c r="AU286" s="65">
        <f t="shared" ca="1" si="176"/>
        <v>0</v>
      </c>
      <c r="AV286" s="65">
        <f t="shared" ca="1" si="176"/>
        <v>0</v>
      </c>
      <c r="AW286" s="65">
        <f t="shared" ca="1" si="176"/>
        <v>0</v>
      </c>
      <c r="AX286" s="65">
        <f t="shared" ca="1" si="176"/>
        <v>0</v>
      </c>
      <c r="AY286" s="65">
        <f t="shared" ca="1" si="176"/>
        <v>0</v>
      </c>
      <c r="AZ286" s="65">
        <f t="shared" ca="1" si="176"/>
        <v>0</v>
      </c>
      <c r="BA286" s="65">
        <f t="shared" ca="1" si="176"/>
        <v>0</v>
      </c>
      <c r="BB286" s="65">
        <f t="shared" ca="1" si="176"/>
        <v>0</v>
      </c>
      <c r="BC286" s="65">
        <f t="shared" ca="1" si="176"/>
        <v>0</v>
      </c>
      <c r="BD286" s="65">
        <f t="shared" ca="1" si="176"/>
        <v>0</v>
      </c>
      <c r="BE286" s="65">
        <f t="shared" ca="1" si="176"/>
        <v>0</v>
      </c>
      <c r="BF286" s="65">
        <f t="shared" ca="1" si="176"/>
        <v>0</v>
      </c>
      <c r="BG286" s="65">
        <f t="shared" ca="1" si="176"/>
        <v>0</v>
      </c>
      <c r="BH286" s="65">
        <f t="shared" ca="1" si="176"/>
        <v>0</v>
      </c>
      <c r="BI286" s="65">
        <f t="shared" ca="1" si="176"/>
        <v>0</v>
      </c>
      <c r="BJ286" s="65">
        <f t="shared" ca="1" si="176"/>
        <v>0</v>
      </c>
      <c r="BK286" s="65">
        <f t="shared" ca="1" si="176"/>
        <v>0</v>
      </c>
      <c r="BL286" s="65">
        <f t="shared" ca="1" si="176"/>
        <v>0</v>
      </c>
      <c r="BM286" s="65">
        <f t="shared" ca="1" si="176"/>
        <v>0</v>
      </c>
      <c r="BN286" s="65">
        <f t="shared" ca="1" si="176"/>
        <v>0</v>
      </c>
      <c r="BO286" s="65">
        <f t="shared" ca="1" si="176"/>
        <v>0</v>
      </c>
      <c r="BP286" s="65">
        <f t="shared" ca="1" si="176"/>
        <v>0</v>
      </c>
      <c r="BQ286" s="65">
        <f t="shared" ca="1" si="176"/>
        <v>0</v>
      </c>
      <c r="BR286" s="65">
        <f t="shared" ca="1" si="176"/>
        <v>0</v>
      </c>
      <c r="BS286" s="65">
        <f t="shared" ca="1" si="176"/>
        <v>0</v>
      </c>
      <c r="BT286" s="65">
        <f t="shared" ca="1" si="176"/>
        <v>0</v>
      </c>
      <c r="BU286" s="65">
        <f t="shared" ca="1" si="176"/>
        <v>0</v>
      </c>
      <c r="BV286" s="65">
        <f t="shared" ca="1" si="176"/>
        <v>0</v>
      </c>
      <c r="BW286" s="65">
        <f t="shared" ca="1" si="176"/>
        <v>0</v>
      </c>
      <c r="BX286" s="65">
        <f t="shared" ca="1" si="176"/>
        <v>0</v>
      </c>
      <c r="BY286" s="65">
        <f t="shared" ca="1" si="176"/>
        <v>0</v>
      </c>
      <c r="BZ286" s="65">
        <f t="shared" ca="1" si="176"/>
        <v>0</v>
      </c>
      <c r="CA286" s="65">
        <f t="shared" ca="1" si="176"/>
        <v>0</v>
      </c>
      <c r="CB286" s="65">
        <f t="shared" ca="1" si="176"/>
        <v>0</v>
      </c>
      <c r="CC286" s="65">
        <f t="shared" ca="1" si="176"/>
        <v>0</v>
      </c>
      <c r="CD286" s="65">
        <f t="shared" ca="1" si="176"/>
        <v>0</v>
      </c>
      <c r="CE286" s="65">
        <f t="shared" ca="1" si="176"/>
        <v>0</v>
      </c>
      <c r="CF286" s="65">
        <f t="shared" ca="1" si="176"/>
        <v>0</v>
      </c>
    </row>
    <row r="287" spans="2:84" s="53" customFormat="1" ht="12" x14ac:dyDescent="0.25">
      <c r="B287" s="50">
        <f>ROW()</f>
        <v>287</v>
      </c>
      <c r="O287" s="56"/>
      <c r="P287" s="57"/>
      <c r="Q287" s="58"/>
      <c r="U287" s="62"/>
      <c r="W287" s="61"/>
      <c r="X287" s="65">
        <f t="shared" ca="1" si="165"/>
        <v>0</v>
      </c>
      <c r="Y287" s="65">
        <f t="shared" ca="1" si="175"/>
        <v>0</v>
      </c>
      <c r="Z287" s="65">
        <f t="shared" ca="1" si="175"/>
        <v>0</v>
      </c>
      <c r="AA287" s="65">
        <f t="shared" ca="1" si="175"/>
        <v>0</v>
      </c>
      <c r="AB287" s="65">
        <f t="shared" ca="1" si="175"/>
        <v>0</v>
      </c>
      <c r="AC287" s="65">
        <f t="shared" ca="1" si="175"/>
        <v>0</v>
      </c>
      <c r="AD287" s="65">
        <f t="shared" ca="1" si="175"/>
        <v>0</v>
      </c>
      <c r="AE287" s="65">
        <f t="shared" ca="1" si="175"/>
        <v>0</v>
      </c>
      <c r="AF287" s="65">
        <f t="shared" ca="1" si="175"/>
        <v>0</v>
      </c>
      <c r="AG287" s="65">
        <f t="shared" ca="1" si="175"/>
        <v>0</v>
      </c>
      <c r="AH287" s="65">
        <f t="shared" ca="1" si="175"/>
        <v>0</v>
      </c>
      <c r="AI287" s="65">
        <f t="shared" ca="1" si="175"/>
        <v>0</v>
      </c>
      <c r="AJ287" s="65">
        <f t="shared" ca="1" si="176"/>
        <v>0</v>
      </c>
      <c r="AK287" s="65">
        <f t="shared" ca="1" si="176"/>
        <v>0</v>
      </c>
      <c r="AL287" s="65">
        <f t="shared" ca="1" si="176"/>
        <v>0</v>
      </c>
      <c r="AM287" s="65">
        <f t="shared" ca="1" si="176"/>
        <v>0</v>
      </c>
      <c r="AN287" s="65">
        <f t="shared" ca="1" si="176"/>
        <v>0</v>
      </c>
      <c r="AO287" s="65">
        <f t="shared" ca="1" si="176"/>
        <v>0</v>
      </c>
      <c r="AP287" s="65">
        <f t="shared" ca="1" si="176"/>
        <v>0</v>
      </c>
      <c r="AQ287" s="65">
        <f t="shared" ca="1" si="176"/>
        <v>0</v>
      </c>
      <c r="AR287" s="65">
        <f t="shared" ca="1" si="176"/>
        <v>0</v>
      </c>
      <c r="AS287" s="65">
        <f t="shared" ca="1" si="176"/>
        <v>0</v>
      </c>
      <c r="AT287" s="65">
        <f t="shared" ca="1" si="176"/>
        <v>0</v>
      </c>
      <c r="AU287" s="65">
        <f t="shared" ca="1" si="176"/>
        <v>0</v>
      </c>
      <c r="AV287" s="65">
        <f t="shared" ca="1" si="176"/>
        <v>0</v>
      </c>
      <c r="AW287" s="65">
        <f t="shared" ca="1" si="176"/>
        <v>0</v>
      </c>
      <c r="AX287" s="65">
        <f t="shared" ca="1" si="176"/>
        <v>0</v>
      </c>
      <c r="AY287" s="65">
        <f t="shared" ca="1" si="176"/>
        <v>0</v>
      </c>
      <c r="AZ287" s="65">
        <f t="shared" ca="1" si="176"/>
        <v>0</v>
      </c>
      <c r="BA287" s="65">
        <f t="shared" ca="1" si="176"/>
        <v>0</v>
      </c>
      <c r="BB287" s="65">
        <f t="shared" ca="1" si="176"/>
        <v>0</v>
      </c>
      <c r="BC287" s="65">
        <f t="shared" ca="1" si="176"/>
        <v>0</v>
      </c>
      <c r="BD287" s="65">
        <f t="shared" ca="1" si="176"/>
        <v>0</v>
      </c>
      <c r="BE287" s="65">
        <f t="shared" ca="1" si="176"/>
        <v>0</v>
      </c>
      <c r="BF287" s="65">
        <f t="shared" ca="1" si="176"/>
        <v>0</v>
      </c>
      <c r="BG287" s="65">
        <f t="shared" ca="1" si="176"/>
        <v>0</v>
      </c>
      <c r="BH287" s="65">
        <f t="shared" ca="1" si="176"/>
        <v>0</v>
      </c>
      <c r="BI287" s="65">
        <f t="shared" ca="1" si="176"/>
        <v>0</v>
      </c>
      <c r="BJ287" s="65">
        <f t="shared" ca="1" si="176"/>
        <v>0</v>
      </c>
      <c r="BK287" s="65">
        <f t="shared" ca="1" si="176"/>
        <v>0</v>
      </c>
      <c r="BL287" s="65">
        <f t="shared" ca="1" si="176"/>
        <v>0</v>
      </c>
      <c r="BM287" s="65">
        <f t="shared" ca="1" si="176"/>
        <v>0</v>
      </c>
      <c r="BN287" s="65">
        <f t="shared" ca="1" si="176"/>
        <v>0</v>
      </c>
      <c r="BO287" s="65">
        <f t="shared" ca="1" si="176"/>
        <v>0</v>
      </c>
      <c r="BP287" s="65">
        <f t="shared" ca="1" si="176"/>
        <v>0</v>
      </c>
      <c r="BQ287" s="65">
        <f t="shared" ca="1" si="176"/>
        <v>0</v>
      </c>
      <c r="BR287" s="65">
        <f t="shared" ca="1" si="176"/>
        <v>0</v>
      </c>
      <c r="BS287" s="65">
        <f t="shared" ca="1" si="176"/>
        <v>0</v>
      </c>
      <c r="BT287" s="65">
        <f t="shared" ca="1" si="176"/>
        <v>0</v>
      </c>
      <c r="BU287" s="65">
        <f t="shared" ca="1" si="176"/>
        <v>0</v>
      </c>
      <c r="BV287" s="65">
        <f t="shared" ca="1" si="176"/>
        <v>0</v>
      </c>
      <c r="BW287" s="65">
        <f t="shared" ca="1" si="176"/>
        <v>0</v>
      </c>
      <c r="BX287" s="65">
        <f t="shared" ca="1" si="176"/>
        <v>0</v>
      </c>
      <c r="BY287" s="65">
        <f t="shared" ca="1" si="176"/>
        <v>0</v>
      </c>
      <c r="BZ287" s="65">
        <f t="shared" ca="1" si="176"/>
        <v>0</v>
      </c>
      <c r="CA287" s="65">
        <f t="shared" ca="1" si="176"/>
        <v>0</v>
      </c>
      <c r="CB287" s="65">
        <f t="shared" ca="1" si="176"/>
        <v>0</v>
      </c>
      <c r="CC287" s="65">
        <f t="shared" ca="1" si="176"/>
        <v>0</v>
      </c>
      <c r="CD287" s="65">
        <f t="shared" ca="1" si="176"/>
        <v>0</v>
      </c>
      <c r="CE287" s="65">
        <f t="shared" ca="1" si="176"/>
        <v>0</v>
      </c>
      <c r="CF287" s="65">
        <f t="shared" ca="1" si="176"/>
        <v>0</v>
      </c>
    </row>
    <row r="288" spans="2:84" s="53" customFormat="1" ht="12" x14ac:dyDescent="0.25">
      <c r="B288" s="50">
        <f>ROW()</f>
        <v>288</v>
      </c>
      <c r="O288" s="56"/>
      <c r="P288" s="57"/>
      <c r="Q288" s="58"/>
      <c r="U288" s="62"/>
      <c r="W288" s="61"/>
      <c r="X288" s="65">
        <f t="shared" ca="1" si="165"/>
        <v>0</v>
      </c>
      <c r="Y288" s="65">
        <f t="shared" ca="1" si="175"/>
        <v>0</v>
      </c>
      <c r="Z288" s="65">
        <f t="shared" ca="1" si="175"/>
        <v>0</v>
      </c>
      <c r="AA288" s="65">
        <f t="shared" ca="1" si="175"/>
        <v>0</v>
      </c>
      <c r="AB288" s="65">
        <f t="shared" ca="1" si="175"/>
        <v>0</v>
      </c>
      <c r="AC288" s="65">
        <f t="shared" ca="1" si="175"/>
        <v>0</v>
      </c>
      <c r="AD288" s="65">
        <f t="shared" ca="1" si="175"/>
        <v>0</v>
      </c>
      <c r="AE288" s="65">
        <f t="shared" ca="1" si="175"/>
        <v>0</v>
      </c>
      <c r="AF288" s="65">
        <f t="shared" ca="1" si="175"/>
        <v>0</v>
      </c>
      <c r="AG288" s="65">
        <f t="shared" ca="1" si="175"/>
        <v>0</v>
      </c>
      <c r="AH288" s="65">
        <f t="shared" ca="1" si="175"/>
        <v>0</v>
      </c>
      <c r="AI288" s="65">
        <f t="shared" ca="1" si="175"/>
        <v>0</v>
      </c>
      <c r="AJ288" s="65">
        <f t="shared" ca="1" si="176"/>
        <v>0</v>
      </c>
      <c r="AK288" s="65">
        <f t="shared" ca="1" si="176"/>
        <v>0</v>
      </c>
      <c r="AL288" s="65">
        <f t="shared" ca="1" si="176"/>
        <v>0</v>
      </c>
      <c r="AM288" s="65">
        <f t="shared" ca="1" si="176"/>
        <v>0</v>
      </c>
      <c r="AN288" s="65">
        <f t="shared" ca="1" si="176"/>
        <v>0</v>
      </c>
      <c r="AO288" s="65">
        <f t="shared" ca="1" si="176"/>
        <v>0</v>
      </c>
      <c r="AP288" s="65">
        <f t="shared" ca="1" si="176"/>
        <v>0</v>
      </c>
      <c r="AQ288" s="65">
        <f t="shared" ca="1" si="176"/>
        <v>0</v>
      </c>
      <c r="AR288" s="65">
        <f t="shared" ca="1" si="176"/>
        <v>0</v>
      </c>
      <c r="AS288" s="65">
        <f t="shared" ca="1" si="176"/>
        <v>0</v>
      </c>
      <c r="AT288" s="65">
        <f t="shared" ca="1" si="176"/>
        <v>0</v>
      </c>
      <c r="AU288" s="65">
        <f t="shared" ca="1" si="176"/>
        <v>0</v>
      </c>
      <c r="AV288" s="65">
        <f t="shared" ca="1" si="176"/>
        <v>0</v>
      </c>
      <c r="AW288" s="65">
        <f t="shared" ca="1" si="176"/>
        <v>0</v>
      </c>
      <c r="AX288" s="65">
        <f t="shared" ca="1" si="176"/>
        <v>0</v>
      </c>
      <c r="AY288" s="65">
        <f t="shared" ca="1" si="176"/>
        <v>0</v>
      </c>
      <c r="AZ288" s="65">
        <f t="shared" ca="1" si="176"/>
        <v>0</v>
      </c>
      <c r="BA288" s="65">
        <f t="shared" ca="1" si="176"/>
        <v>0</v>
      </c>
      <c r="BB288" s="65">
        <f t="shared" ca="1" si="176"/>
        <v>0</v>
      </c>
      <c r="BC288" s="65">
        <f t="shared" ca="1" si="176"/>
        <v>0</v>
      </c>
      <c r="BD288" s="65">
        <f t="shared" ref="AJ288:CF293" ca="1" si="177">SUMIFS(INDIRECT("Prcsses!"&amp;ADDRESS($B288,$X$2)&amp;":"&amp;ADDRESS($B288,$X$2-1+$P$8)),INDIRECT("Prcsses!"&amp;ADDRESS($B$8,$X$2)&amp;":"&amp;ADDRESS($B$8,$X$2-1+$P$8)),BD$8)</f>
        <v>0</v>
      </c>
      <c r="BE288" s="65">
        <f t="shared" ca="1" si="177"/>
        <v>0</v>
      </c>
      <c r="BF288" s="65">
        <f t="shared" ca="1" si="177"/>
        <v>0</v>
      </c>
      <c r="BG288" s="65">
        <f t="shared" ca="1" si="177"/>
        <v>0</v>
      </c>
      <c r="BH288" s="65">
        <f t="shared" ca="1" si="177"/>
        <v>0</v>
      </c>
      <c r="BI288" s="65">
        <f t="shared" ca="1" si="177"/>
        <v>0</v>
      </c>
      <c r="BJ288" s="65">
        <f t="shared" ca="1" si="177"/>
        <v>0</v>
      </c>
      <c r="BK288" s="65">
        <f t="shared" ca="1" si="177"/>
        <v>0</v>
      </c>
      <c r="BL288" s="65">
        <f t="shared" ca="1" si="177"/>
        <v>0</v>
      </c>
      <c r="BM288" s="65">
        <f t="shared" ca="1" si="177"/>
        <v>0</v>
      </c>
      <c r="BN288" s="65">
        <f t="shared" ca="1" si="177"/>
        <v>0</v>
      </c>
      <c r="BO288" s="65">
        <f t="shared" ca="1" si="177"/>
        <v>0</v>
      </c>
      <c r="BP288" s="65">
        <f t="shared" ca="1" si="177"/>
        <v>0</v>
      </c>
      <c r="BQ288" s="65">
        <f t="shared" ca="1" si="177"/>
        <v>0</v>
      </c>
      <c r="BR288" s="65">
        <f t="shared" ca="1" si="177"/>
        <v>0</v>
      </c>
      <c r="BS288" s="65">
        <f t="shared" ca="1" si="177"/>
        <v>0</v>
      </c>
      <c r="BT288" s="65">
        <f t="shared" ca="1" si="177"/>
        <v>0</v>
      </c>
      <c r="BU288" s="65">
        <f t="shared" ca="1" si="177"/>
        <v>0</v>
      </c>
      <c r="BV288" s="65">
        <f t="shared" ca="1" si="177"/>
        <v>0</v>
      </c>
      <c r="BW288" s="65">
        <f t="shared" ca="1" si="177"/>
        <v>0</v>
      </c>
      <c r="BX288" s="65">
        <f t="shared" ca="1" si="177"/>
        <v>0</v>
      </c>
      <c r="BY288" s="65">
        <f t="shared" ca="1" si="177"/>
        <v>0</v>
      </c>
      <c r="BZ288" s="65">
        <f t="shared" ca="1" si="177"/>
        <v>0</v>
      </c>
      <c r="CA288" s="65">
        <f t="shared" ca="1" si="177"/>
        <v>0</v>
      </c>
      <c r="CB288" s="65">
        <f t="shared" ca="1" si="177"/>
        <v>0</v>
      </c>
      <c r="CC288" s="65">
        <f t="shared" ca="1" si="177"/>
        <v>0</v>
      </c>
      <c r="CD288" s="65">
        <f t="shared" ca="1" si="177"/>
        <v>0</v>
      </c>
      <c r="CE288" s="65">
        <f t="shared" ca="1" si="177"/>
        <v>0</v>
      </c>
      <c r="CF288" s="65">
        <f t="shared" ca="1" si="177"/>
        <v>0</v>
      </c>
    </row>
    <row r="289" spans="2:84" s="53" customFormat="1" ht="12" x14ac:dyDescent="0.25">
      <c r="B289" s="50">
        <f>ROW()</f>
        <v>289</v>
      </c>
      <c r="O289" s="56"/>
      <c r="P289" s="57"/>
      <c r="Q289" s="58"/>
      <c r="U289" s="62"/>
      <c r="W289" s="61"/>
      <c r="X289" s="65">
        <f t="shared" ca="1" si="165"/>
        <v>0</v>
      </c>
      <c r="Y289" s="65">
        <f t="shared" ca="1" si="175"/>
        <v>0</v>
      </c>
      <c r="Z289" s="65">
        <f t="shared" ca="1" si="175"/>
        <v>0</v>
      </c>
      <c r="AA289" s="65">
        <f t="shared" ca="1" si="175"/>
        <v>0</v>
      </c>
      <c r="AB289" s="65">
        <f t="shared" ca="1" si="175"/>
        <v>0</v>
      </c>
      <c r="AC289" s="65">
        <f t="shared" ca="1" si="175"/>
        <v>0</v>
      </c>
      <c r="AD289" s="65">
        <f t="shared" ca="1" si="175"/>
        <v>0</v>
      </c>
      <c r="AE289" s="65">
        <f t="shared" ca="1" si="175"/>
        <v>0</v>
      </c>
      <c r="AF289" s="65">
        <f t="shared" ca="1" si="175"/>
        <v>0</v>
      </c>
      <c r="AG289" s="65">
        <f t="shared" ca="1" si="175"/>
        <v>0</v>
      </c>
      <c r="AH289" s="65">
        <f t="shared" ca="1" si="175"/>
        <v>0</v>
      </c>
      <c r="AI289" s="65">
        <f t="shared" ca="1" si="175"/>
        <v>0</v>
      </c>
      <c r="AJ289" s="65">
        <f t="shared" ca="1" si="177"/>
        <v>0</v>
      </c>
      <c r="AK289" s="65">
        <f t="shared" ca="1" si="177"/>
        <v>0</v>
      </c>
      <c r="AL289" s="65">
        <f t="shared" ca="1" si="177"/>
        <v>0</v>
      </c>
      <c r="AM289" s="65">
        <f t="shared" ca="1" si="177"/>
        <v>0</v>
      </c>
      <c r="AN289" s="65">
        <f t="shared" ca="1" si="177"/>
        <v>0</v>
      </c>
      <c r="AO289" s="65">
        <f t="shared" ca="1" si="177"/>
        <v>0</v>
      </c>
      <c r="AP289" s="65">
        <f t="shared" ca="1" si="177"/>
        <v>0</v>
      </c>
      <c r="AQ289" s="65">
        <f t="shared" ca="1" si="177"/>
        <v>0</v>
      </c>
      <c r="AR289" s="65">
        <f t="shared" ca="1" si="177"/>
        <v>0</v>
      </c>
      <c r="AS289" s="65">
        <f t="shared" ca="1" si="177"/>
        <v>0</v>
      </c>
      <c r="AT289" s="65">
        <f t="shared" ca="1" si="177"/>
        <v>0</v>
      </c>
      <c r="AU289" s="65">
        <f t="shared" ca="1" si="177"/>
        <v>0</v>
      </c>
      <c r="AV289" s="65">
        <f t="shared" ca="1" si="177"/>
        <v>0</v>
      </c>
      <c r="AW289" s="65">
        <f t="shared" ca="1" si="177"/>
        <v>0</v>
      </c>
      <c r="AX289" s="65">
        <f t="shared" ca="1" si="177"/>
        <v>0</v>
      </c>
      <c r="AY289" s="65">
        <f t="shared" ca="1" si="177"/>
        <v>0</v>
      </c>
      <c r="AZ289" s="65">
        <f t="shared" ca="1" si="177"/>
        <v>0</v>
      </c>
      <c r="BA289" s="65">
        <f t="shared" ca="1" si="177"/>
        <v>0</v>
      </c>
      <c r="BB289" s="65">
        <f t="shared" ca="1" si="177"/>
        <v>0</v>
      </c>
      <c r="BC289" s="65">
        <f t="shared" ca="1" si="177"/>
        <v>0</v>
      </c>
      <c r="BD289" s="65">
        <f t="shared" ca="1" si="177"/>
        <v>0</v>
      </c>
      <c r="BE289" s="65">
        <f t="shared" ca="1" si="177"/>
        <v>0</v>
      </c>
      <c r="BF289" s="65">
        <f t="shared" ca="1" si="177"/>
        <v>0</v>
      </c>
      <c r="BG289" s="65">
        <f t="shared" ca="1" si="177"/>
        <v>0</v>
      </c>
      <c r="BH289" s="65">
        <f t="shared" ca="1" si="177"/>
        <v>0</v>
      </c>
      <c r="BI289" s="65">
        <f t="shared" ca="1" si="177"/>
        <v>0</v>
      </c>
      <c r="BJ289" s="65">
        <f t="shared" ca="1" si="177"/>
        <v>0</v>
      </c>
      <c r="BK289" s="65">
        <f t="shared" ca="1" si="177"/>
        <v>0</v>
      </c>
      <c r="BL289" s="65">
        <f t="shared" ca="1" si="177"/>
        <v>0</v>
      </c>
      <c r="BM289" s="65">
        <f t="shared" ca="1" si="177"/>
        <v>0</v>
      </c>
      <c r="BN289" s="65">
        <f t="shared" ca="1" si="177"/>
        <v>0</v>
      </c>
      <c r="BO289" s="65">
        <f t="shared" ca="1" si="177"/>
        <v>0</v>
      </c>
      <c r="BP289" s="65">
        <f t="shared" ca="1" si="177"/>
        <v>0</v>
      </c>
      <c r="BQ289" s="65">
        <f t="shared" ca="1" si="177"/>
        <v>0</v>
      </c>
      <c r="BR289" s="65">
        <f t="shared" ca="1" si="177"/>
        <v>0</v>
      </c>
      <c r="BS289" s="65">
        <f t="shared" ca="1" si="177"/>
        <v>0</v>
      </c>
      <c r="BT289" s="65">
        <f t="shared" ca="1" si="177"/>
        <v>0</v>
      </c>
      <c r="BU289" s="65">
        <f t="shared" ca="1" si="177"/>
        <v>0</v>
      </c>
      <c r="BV289" s="65">
        <f t="shared" ca="1" si="177"/>
        <v>0</v>
      </c>
      <c r="BW289" s="65">
        <f t="shared" ca="1" si="177"/>
        <v>0</v>
      </c>
      <c r="BX289" s="65">
        <f t="shared" ca="1" si="177"/>
        <v>0</v>
      </c>
      <c r="BY289" s="65">
        <f t="shared" ca="1" si="177"/>
        <v>0</v>
      </c>
      <c r="BZ289" s="65">
        <f t="shared" ca="1" si="177"/>
        <v>0</v>
      </c>
      <c r="CA289" s="65">
        <f t="shared" ca="1" si="177"/>
        <v>0</v>
      </c>
      <c r="CB289" s="65">
        <f t="shared" ca="1" si="177"/>
        <v>0</v>
      </c>
      <c r="CC289" s="65">
        <f t="shared" ca="1" si="177"/>
        <v>0</v>
      </c>
      <c r="CD289" s="65">
        <f t="shared" ca="1" si="177"/>
        <v>0</v>
      </c>
      <c r="CE289" s="65">
        <f t="shared" ca="1" si="177"/>
        <v>0</v>
      </c>
      <c r="CF289" s="65">
        <f t="shared" ca="1" si="177"/>
        <v>0</v>
      </c>
    </row>
    <row r="290" spans="2:84" s="53" customFormat="1" ht="12" x14ac:dyDescent="0.25">
      <c r="B290" s="50">
        <f>ROW()</f>
        <v>290</v>
      </c>
      <c r="O290" s="56"/>
      <c r="P290" s="57"/>
      <c r="Q290" s="58"/>
      <c r="U290" s="62"/>
      <c r="W290" s="61"/>
      <c r="X290" s="65">
        <f t="shared" ca="1" si="165"/>
        <v>0</v>
      </c>
      <c r="Y290" s="65">
        <f t="shared" ca="1" si="175"/>
        <v>0</v>
      </c>
      <c r="Z290" s="65">
        <f t="shared" ca="1" si="175"/>
        <v>0</v>
      </c>
      <c r="AA290" s="65">
        <f t="shared" ca="1" si="175"/>
        <v>0</v>
      </c>
      <c r="AB290" s="65">
        <f t="shared" ca="1" si="175"/>
        <v>0</v>
      </c>
      <c r="AC290" s="65">
        <f t="shared" ca="1" si="175"/>
        <v>0</v>
      </c>
      <c r="AD290" s="65">
        <f t="shared" ca="1" si="175"/>
        <v>0</v>
      </c>
      <c r="AE290" s="65">
        <f t="shared" ca="1" si="175"/>
        <v>0</v>
      </c>
      <c r="AF290" s="65">
        <f t="shared" ca="1" si="175"/>
        <v>0</v>
      </c>
      <c r="AG290" s="65">
        <f t="shared" ca="1" si="175"/>
        <v>0</v>
      </c>
      <c r="AH290" s="65">
        <f t="shared" ca="1" si="175"/>
        <v>0</v>
      </c>
      <c r="AI290" s="65">
        <f t="shared" ca="1" si="175"/>
        <v>0</v>
      </c>
      <c r="AJ290" s="65">
        <f t="shared" ca="1" si="177"/>
        <v>0</v>
      </c>
      <c r="AK290" s="65">
        <f t="shared" ca="1" si="177"/>
        <v>0</v>
      </c>
      <c r="AL290" s="65">
        <f t="shared" ca="1" si="177"/>
        <v>0</v>
      </c>
      <c r="AM290" s="65">
        <f t="shared" ca="1" si="177"/>
        <v>0</v>
      </c>
      <c r="AN290" s="65">
        <f t="shared" ca="1" si="177"/>
        <v>0</v>
      </c>
      <c r="AO290" s="65">
        <f t="shared" ca="1" si="177"/>
        <v>0</v>
      </c>
      <c r="AP290" s="65">
        <f t="shared" ca="1" si="177"/>
        <v>0</v>
      </c>
      <c r="AQ290" s="65">
        <f t="shared" ca="1" si="177"/>
        <v>0</v>
      </c>
      <c r="AR290" s="65">
        <f t="shared" ca="1" si="177"/>
        <v>0</v>
      </c>
      <c r="AS290" s="65">
        <f t="shared" ca="1" si="177"/>
        <v>0</v>
      </c>
      <c r="AT290" s="65">
        <f t="shared" ca="1" si="177"/>
        <v>0</v>
      </c>
      <c r="AU290" s="65">
        <f t="shared" ca="1" si="177"/>
        <v>0</v>
      </c>
      <c r="AV290" s="65">
        <f t="shared" ca="1" si="177"/>
        <v>0</v>
      </c>
      <c r="AW290" s="65">
        <f t="shared" ca="1" si="177"/>
        <v>0</v>
      </c>
      <c r="AX290" s="65">
        <f t="shared" ca="1" si="177"/>
        <v>0</v>
      </c>
      <c r="AY290" s="65">
        <f t="shared" ca="1" si="177"/>
        <v>0</v>
      </c>
      <c r="AZ290" s="65">
        <f t="shared" ca="1" si="177"/>
        <v>0</v>
      </c>
      <c r="BA290" s="65">
        <f t="shared" ca="1" si="177"/>
        <v>0</v>
      </c>
      <c r="BB290" s="65">
        <f t="shared" ca="1" si="177"/>
        <v>0</v>
      </c>
      <c r="BC290" s="65">
        <f t="shared" ca="1" si="177"/>
        <v>0</v>
      </c>
      <c r="BD290" s="65">
        <f t="shared" ca="1" si="177"/>
        <v>0</v>
      </c>
      <c r="BE290" s="65">
        <f t="shared" ca="1" si="177"/>
        <v>0</v>
      </c>
      <c r="BF290" s="65">
        <f t="shared" ca="1" si="177"/>
        <v>0</v>
      </c>
      <c r="BG290" s="65">
        <f t="shared" ca="1" si="177"/>
        <v>0</v>
      </c>
      <c r="BH290" s="65">
        <f t="shared" ca="1" si="177"/>
        <v>0</v>
      </c>
      <c r="BI290" s="65">
        <f t="shared" ca="1" si="177"/>
        <v>0</v>
      </c>
      <c r="BJ290" s="65">
        <f t="shared" ca="1" si="177"/>
        <v>0</v>
      </c>
      <c r="BK290" s="65">
        <f t="shared" ca="1" si="177"/>
        <v>0</v>
      </c>
      <c r="BL290" s="65">
        <f t="shared" ca="1" si="177"/>
        <v>0</v>
      </c>
      <c r="BM290" s="65">
        <f t="shared" ca="1" si="177"/>
        <v>0</v>
      </c>
      <c r="BN290" s="65">
        <f t="shared" ca="1" si="177"/>
        <v>0</v>
      </c>
      <c r="BO290" s="65">
        <f t="shared" ca="1" si="177"/>
        <v>0</v>
      </c>
      <c r="BP290" s="65">
        <f t="shared" ca="1" si="177"/>
        <v>0</v>
      </c>
      <c r="BQ290" s="65">
        <f t="shared" ca="1" si="177"/>
        <v>0</v>
      </c>
      <c r="BR290" s="65">
        <f t="shared" ca="1" si="177"/>
        <v>0</v>
      </c>
      <c r="BS290" s="65">
        <f t="shared" ca="1" si="177"/>
        <v>0</v>
      </c>
      <c r="BT290" s="65">
        <f t="shared" ca="1" si="177"/>
        <v>0</v>
      </c>
      <c r="BU290" s="65">
        <f t="shared" ca="1" si="177"/>
        <v>0</v>
      </c>
      <c r="BV290" s="65">
        <f t="shared" ca="1" si="177"/>
        <v>0</v>
      </c>
      <c r="BW290" s="65">
        <f t="shared" ca="1" si="177"/>
        <v>0</v>
      </c>
      <c r="BX290" s="65">
        <f t="shared" ca="1" si="177"/>
        <v>0</v>
      </c>
      <c r="BY290" s="65">
        <f t="shared" ca="1" si="177"/>
        <v>0</v>
      </c>
      <c r="BZ290" s="65">
        <f t="shared" ca="1" si="177"/>
        <v>0</v>
      </c>
      <c r="CA290" s="65">
        <f t="shared" ca="1" si="177"/>
        <v>0</v>
      </c>
      <c r="CB290" s="65">
        <f t="shared" ca="1" si="177"/>
        <v>0</v>
      </c>
      <c r="CC290" s="65">
        <f t="shared" ca="1" si="177"/>
        <v>0</v>
      </c>
      <c r="CD290" s="65">
        <f t="shared" ca="1" si="177"/>
        <v>0</v>
      </c>
      <c r="CE290" s="65">
        <f t="shared" ca="1" si="177"/>
        <v>0</v>
      </c>
      <c r="CF290" s="65">
        <f t="shared" ca="1" si="177"/>
        <v>0</v>
      </c>
    </row>
    <row r="291" spans="2:84" s="53" customFormat="1" ht="12" x14ac:dyDescent="0.25">
      <c r="B291" s="50">
        <f>ROW()</f>
        <v>291</v>
      </c>
      <c r="O291" s="56"/>
      <c r="P291" s="57"/>
      <c r="Q291" s="58"/>
      <c r="U291" s="62"/>
      <c r="W291" s="61"/>
      <c r="X291" s="65">
        <f t="shared" ca="1" si="165"/>
        <v>0</v>
      </c>
      <c r="Y291" s="65">
        <f t="shared" ca="1" si="175"/>
        <v>0</v>
      </c>
      <c r="Z291" s="65">
        <f t="shared" ca="1" si="175"/>
        <v>0</v>
      </c>
      <c r="AA291" s="65">
        <f t="shared" ca="1" si="175"/>
        <v>0</v>
      </c>
      <c r="AB291" s="65">
        <f t="shared" ca="1" si="175"/>
        <v>0</v>
      </c>
      <c r="AC291" s="65">
        <f t="shared" ca="1" si="175"/>
        <v>0</v>
      </c>
      <c r="AD291" s="65">
        <f t="shared" ca="1" si="175"/>
        <v>0</v>
      </c>
      <c r="AE291" s="65">
        <f t="shared" ca="1" si="175"/>
        <v>0</v>
      </c>
      <c r="AF291" s="65">
        <f t="shared" ca="1" si="175"/>
        <v>0</v>
      </c>
      <c r="AG291" s="65">
        <f t="shared" ca="1" si="175"/>
        <v>0</v>
      </c>
      <c r="AH291" s="65">
        <f t="shared" ca="1" si="175"/>
        <v>0</v>
      </c>
      <c r="AI291" s="65">
        <f t="shared" ca="1" si="175"/>
        <v>0</v>
      </c>
      <c r="AJ291" s="65">
        <f t="shared" ca="1" si="177"/>
        <v>0</v>
      </c>
      <c r="AK291" s="65">
        <f t="shared" ca="1" si="177"/>
        <v>0</v>
      </c>
      <c r="AL291" s="65">
        <f t="shared" ca="1" si="177"/>
        <v>0</v>
      </c>
      <c r="AM291" s="65">
        <f t="shared" ca="1" si="177"/>
        <v>0</v>
      </c>
      <c r="AN291" s="65">
        <f t="shared" ca="1" si="177"/>
        <v>0</v>
      </c>
      <c r="AO291" s="65">
        <f t="shared" ca="1" si="177"/>
        <v>0</v>
      </c>
      <c r="AP291" s="65">
        <f t="shared" ca="1" si="177"/>
        <v>0</v>
      </c>
      <c r="AQ291" s="65">
        <f t="shared" ca="1" si="177"/>
        <v>0</v>
      </c>
      <c r="AR291" s="65">
        <f t="shared" ca="1" si="177"/>
        <v>0</v>
      </c>
      <c r="AS291" s="65">
        <f t="shared" ca="1" si="177"/>
        <v>0</v>
      </c>
      <c r="AT291" s="65">
        <f t="shared" ca="1" si="177"/>
        <v>0</v>
      </c>
      <c r="AU291" s="65">
        <f t="shared" ca="1" si="177"/>
        <v>0</v>
      </c>
      <c r="AV291" s="65">
        <f t="shared" ca="1" si="177"/>
        <v>0</v>
      </c>
      <c r="AW291" s="65">
        <f t="shared" ca="1" si="177"/>
        <v>0</v>
      </c>
      <c r="AX291" s="65">
        <f t="shared" ca="1" si="177"/>
        <v>0</v>
      </c>
      <c r="AY291" s="65">
        <f t="shared" ca="1" si="177"/>
        <v>0</v>
      </c>
      <c r="AZ291" s="65">
        <f t="shared" ca="1" si="177"/>
        <v>0</v>
      </c>
      <c r="BA291" s="65">
        <f t="shared" ca="1" si="177"/>
        <v>0</v>
      </c>
      <c r="BB291" s="65">
        <f t="shared" ca="1" si="177"/>
        <v>0</v>
      </c>
      <c r="BC291" s="65">
        <f t="shared" ca="1" si="177"/>
        <v>0</v>
      </c>
      <c r="BD291" s="65">
        <f t="shared" ca="1" si="177"/>
        <v>0</v>
      </c>
      <c r="BE291" s="65">
        <f t="shared" ca="1" si="177"/>
        <v>0</v>
      </c>
      <c r="BF291" s="65">
        <f t="shared" ca="1" si="177"/>
        <v>0</v>
      </c>
      <c r="BG291" s="65">
        <f t="shared" ca="1" si="177"/>
        <v>0</v>
      </c>
      <c r="BH291" s="65">
        <f t="shared" ca="1" si="177"/>
        <v>0</v>
      </c>
      <c r="BI291" s="65">
        <f t="shared" ca="1" si="177"/>
        <v>0</v>
      </c>
      <c r="BJ291" s="65">
        <f t="shared" ca="1" si="177"/>
        <v>0</v>
      </c>
      <c r="BK291" s="65">
        <f t="shared" ca="1" si="177"/>
        <v>0</v>
      </c>
      <c r="BL291" s="65">
        <f t="shared" ca="1" si="177"/>
        <v>0</v>
      </c>
      <c r="BM291" s="65">
        <f t="shared" ca="1" si="177"/>
        <v>0</v>
      </c>
      <c r="BN291" s="65">
        <f t="shared" ca="1" si="177"/>
        <v>0</v>
      </c>
      <c r="BO291" s="65">
        <f t="shared" ca="1" si="177"/>
        <v>0</v>
      </c>
      <c r="BP291" s="65">
        <f t="shared" ca="1" si="177"/>
        <v>0</v>
      </c>
      <c r="BQ291" s="65">
        <f t="shared" ca="1" si="177"/>
        <v>0</v>
      </c>
      <c r="BR291" s="65">
        <f t="shared" ca="1" si="177"/>
        <v>0</v>
      </c>
      <c r="BS291" s="65">
        <f t="shared" ca="1" si="177"/>
        <v>0</v>
      </c>
      <c r="BT291" s="65">
        <f t="shared" ca="1" si="177"/>
        <v>0</v>
      </c>
      <c r="BU291" s="65">
        <f t="shared" ca="1" si="177"/>
        <v>0</v>
      </c>
      <c r="BV291" s="65">
        <f t="shared" ca="1" si="177"/>
        <v>0</v>
      </c>
      <c r="BW291" s="65">
        <f t="shared" ca="1" si="177"/>
        <v>0</v>
      </c>
      <c r="BX291" s="65">
        <f t="shared" ca="1" si="177"/>
        <v>0</v>
      </c>
      <c r="BY291" s="65">
        <f t="shared" ca="1" si="177"/>
        <v>0</v>
      </c>
      <c r="BZ291" s="65">
        <f t="shared" ca="1" si="177"/>
        <v>0</v>
      </c>
      <c r="CA291" s="65">
        <f t="shared" ca="1" si="177"/>
        <v>0</v>
      </c>
      <c r="CB291" s="65">
        <f t="shared" ca="1" si="177"/>
        <v>0</v>
      </c>
      <c r="CC291" s="65">
        <f t="shared" ca="1" si="177"/>
        <v>0</v>
      </c>
      <c r="CD291" s="65">
        <f t="shared" ca="1" si="177"/>
        <v>0</v>
      </c>
      <c r="CE291" s="65">
        <f t="shared" ca="1" si="177"/>
        <v>0</v>
      </c>
      <c r="CF291" s="65">
        <f t="shared" ca="1" si="177"/>
        <v>0</v>
      </c>
    </row>
    <row r="292" spans="2:84" s="53" customFormat="1" ht="12" x14ac:dyDescent="0.25">
      <c r="B292" s="50">
        <f>ROW()</f>
        <v>292</v>
      </c>
      <c r="O292" s="56"/>
      <c r="P292" s="57"/>
      <c r="Q292" s="58"/>
      <c r="U292" s="62"/>
      <c r="W292" s="61"/>
      <c r="X292" s="65">
        <f t="shared" ca="1" si="165"/>
        <v>0</v>
      </c>
      <c r="Y292" s="65">
        <f t="shared" ca="1" si="175"/>
        <v>0</v>
      </c>
      <c r="Z292" s="65">
        <f t="shared" ca="1" si="175"/>
        <v>0</v>
      </c>
      <c r="AA292" s="65">
        <f t="shared" ca="1" si="175"/>
        <v>0</v>
      </c>
      <c r="AB292" s="65">
        <f t="shared" ca="1" si="175"/>
        <v>0</v>
      </c>
      <c r="AC292" s="65">
        <f t="shared" ca="1" si="175"/>
        <v>0</v>
      </c>
      <c r="AD292" s="65">
        <f t="shared" ca="1" si="175"/>
        <v>0</v>
      </c>
      <c r="AE292" s="65">
        <f t="shared" ca="1" si="175"/>
        <v>0</v>
      </c>
      <c r="AF292" s="65">
        <f t="shared" ca="1" si="175"/>
        <v>0</v>
      </c>
      <c r="AG292" s="65">
        <f t="shared" ca="1" si="175"/>
        <v>0</v>
      </c>
      <c r="AH292" s="65">
        <f t="shared" ca="1" si="175"/>
        <v>0</v>
      </c>
      <c r="AI292" s="65">
        <f t="shared" ca="1" si="175"/>
        <v>0</v>
      </c>
      <c r="AJ292" s="65">
        <f t="shared" ca="1" si="177"/>
        <v>0</v>
      </c>
      <c r="AK292" s="65">
        <f t="shared" ca="1" si="177"/>
        <v>0</v>
      </c>
      <c r="AL292" s="65">
        <f t="shared" ca="1" si="177"/>
        <v>0</v>
      </c>
      <c r="AM292" s="65">
        <f t="shared" ca="1" si="177"/>
        <v>0</v>
      </c>
      <c r="AN292" s="65">
        <f t="shared" ca="1" si="177"/>
        <v>0</v>
      </c>
      <c r="AO292" s="65">
        <f t="shared" ca="1" si="177"/>
        <v>0</v>
      </c>
      <c r="AP292" s="65">
        <f t="shared" ca="1" si="177"/>
        <v>0</v>
      </c>
      <c r="AQ292" s="65">
        <f t="shared" ca="1" si="177"/>
        <v>0</v>
      </c>
      <c r="AR292" s="65">
        <f t="shared" ca="1" si="177"/>
        <v>0</v>
      </c>
      <c r="AS292" s="65">
        <f t="shared" ca="1" si="177"/>
        <v>0</v>
      </c>
      <c r="AT292" s="65">
        <f t="shared" ca="1" si="177"/>
        <v>0</v>
      </c>
      <c r="AU292" s="65">
        <f t="shared" ca="1" si="177"/>
        <v>0</v>
      </c>
      <c r="AV292" s="65">
        <f t="shared" ca="1" si="177"/>
        <v>0</v>
      </c>
      <c r="AW292" s="65">
        <f t="shared" ca="1" si="177"/>
        <v>0</v>
      </c>
      <c r="AX292" s="65">
        <f t="shared" ca="1" si="177"/>
        <v>0</v>
      </c>
      <c r="AY292" s="65">
        <f t="shared" ca="1" si="177"/>
        <v>0</v>
      </c>
      <c r="AZ292" s="65">
        <f t="shared" ca="1" si="177"/>
        <v>0</v>
      </c>
      <c r="BA292" s="65">
        <f t="shared" ca="1" si="177"/>
        <v>0</v>
      </c>
      <c r="BB292" s="65">
        <f t="shared" ca="1" si="177"/>
        <v>0</v>
      </c>
      <c r="BC292" s="65">
        <f t="shared" ca="1" si="177"/>
        <v>0</v>
      </c>
      <c r="BD292" s="65">
        <f t="shared" ca="1" si="177"/>
        <v>0</v>
      </c>
      <c r="BE292" s="65">
        <f t="shared" ca="1" si="177"/>
        <v>0</v>
      </c>
      <c r="BF292" s="65">
        <f t="shared" ca="1" si="177"/>
        <v>0</v>
      </c>
      <c r="BG292" s="65">
        <f t="shared" ca="1" si="177"/>
        <v>0</v>
      </c>
      <c r="BH292" s="65">
        <f t="shared" ca="1" si="177"/>
        <v>0</v>
      </c>
      <c r="BI292" s="65">
        <f t="shared" ca="1" si="177"/>
        <v>0</v>
      </c>
      <c r="BJ292" s="65">
        <f t="shared" ca="1" si="177"/>
        <v>0</v>
      </c>
      <c r="BK292" s="65">
        <f t="shared" ca="1" si="177"/>
        <v>0</v>
      </c>
      <c r="BL292" s="65">
        <f t="shared" ca="1" si="177"/>
        <v>0</v>
      </c>
      <c r="BM292" s="65">
        <f t="shared" ca="1" si="177"/>
        <v>0</v>
      </c>
      <c r="BN292" s="65">
        <f t="shared" ca="1" si="177"/>
        <v>0</v>
      </c>
      <c r="BO292" s="65">
        <f t="shared" ca="1" si="177"/>
        <v>0</v>
      </c>
      <c r="BP292" s="65">
        <f t="shared" ca="1" si="177"/>
        <v>0</v>
      </c>
      <c r="BQ292" s="65">
        <f t="shared" ca="1" si="177"/>
        <v>0</v>
      </c>
      <c r="BR292" s="65">
        <f t="shared" ca="1" si="177"/>
        <v>0</v>
      </c>
      <c r="BS292" s="65">
        <f t="shared" ca="1" si="177"/>
        <v>0</v>
      </c>
      <c r="BT292" s="65">
        <f t="shared" ca="1" si="177"/>
        <v>0</v>
      </c>
      <c r="BU292" s="65">
        <f t="shared" ca="1" si="177"/>
        <v>0</v>
      </c>
      <c r="BV292" s="65">
        <f t="shared" ca="1" si="177"/>
        <v>0</v>
      </c>
      <c r="BW292" s="65">
        <f t="shared" ca="1" si="177"/>
        <v>0</v>
      </c>
      <c r="BX292" s="65">
        <f t="shared" ca="1" si="177"/>
        <v>0</v>
      </c>
      <c r="BY292" s="65">
        <f t="shared" ca="1" si="177"/>
        <v>0</v>
      </c>
      <c r="BZ292" s="65">
        <f t="shared" ca="1" si="177"/>
        <v>0</v>
      </c>
      <c r="CA292" s="65">
        <f t="shared" ca="1" si="177"/>
        <v>0</v>
      </c>
      <c r="CB292" s="65">
        <f t="shared" ca="1" si="177"/>
        <v>0</v>
      </c>
      <c r="CC292" s="65">
        <f t="shared" ca="1" si="177"/>
        <v>0</v>
      </c>
      <c r="CD292" s="65">
        <f t="shared" ca="1" si="177"/>
        <v>0</v>
      </c>
      <c r="CE292" s="65">
        <f t="shared" ca="1" si="177"/>
        <v>0</v>
      </c>
      <c r="CF292" s="65">
        <f t="shared" ca="1" si="177"/>
        <v>0</v>
      </c>
    </row>
    <row r="293" spans="2:84" s="53" customFormat="1" ht="12" x14ac:dyDescent="0.25">
      <c r="B293" s="50">
        <f>ROW()</f>
        <v>293</v>
      </c>
      <c r="O293" s="56"/>
      <c r="P293" s="57"/>
      <c r="Q293" s="58"/>
      <c r="U293" s="62"/>
      <c r="W293" s="61"/>
      <c r="X293" s="65">
        <f t="shared" ca="1" si="165"/>
        <v>0</v>
      </c>
      <c r="Y293" s="65">
        <f t="shared" ca="1" si="175"/>
        <v>0</v>
      </c>
      <c r="Z293" s="65">
        <f t="shared" ca="1" si="175"/>
        <v>0</v>
      </c>
      <c r="AA293" s="65">
        <f t="shared" ca="1" si="175"/>
        <v>0</v>
      </c>
      <c r="AB293" s="65">
        <f t="shared" ca="1" si="175"/>
        <v>0</v>
      </c>
      <c r="AC293" s="65">
        <f t="shared" ca="1" si="175"/>
        <v>0</v>
      </c>
      <c r="AD293" s="65">
        <f t="shared" ca="1" si="175"/>
        <v>0</v>
      </c>
      <c r="AE293" s="65">
        <f t="shared" ca="1" si="175"/>
        <v>0</v>
      </c>
      <c r="AF293" s="65">
        <f t="shared" ca="1" si="175"/>
        <v>0</v>
      </c>
      <c r="AG293" s="65">
        <f t="shared" ca="1" si="175"/>
        <v>0</v>
      </c>
      <c r="AH293" s="65">
        <f t="shared" ca="1" si="175"/>
        <v>0</v>
      </c>
      <c r="AI293" s="65">
        <f t="shared" ca="1" si="175"/>
        <v>0</v>
      </c>
      <c r="AJ293" s="65">
        <f t="shared" ca="1" si="177"/>
        <v>0</v>
      </c>
      <c r="AK293" s="65">
        <f t="shared" ca="1" si="177"/>
        <v>0</v>
      </c>
      <c r="AL293" s="65">
        <f t="shared" ca="1" si="177"/>
        <v>0</v>
      </c>
      <c r="AM293" s="65">
        <f t="shared" ca="1" si="177"/>
        <v>0</v>
      </c>
      <c r="AN293" s="65">
        <f t="shared" ca="1" si="177"/>
        <v>0</v>
      </c>
      <c r="AO293" s="65">
        <f t="shared" ca="1" si="177"/>
        <v>0</v>
      </c>
      <c r="AP293" s="65">
        <f t="shared" ca="1" si="177"/>
        <v>0</v>
      </c>
      <c r="AQ293" s="65">
        <f t="shared" ca="1" si="177"/>
        <v>0</v>
      </c>
      <c r="AR293" s="65">
        <f t="shared" ca="1" si="177"/>
        <v>0</v>
      </c>
      <c r="AS293" s="65">
        <f t="shared" ca="1" si="177"/>
        <v>0</v>
      </c>
      <c r="AT293" s="65">
        <f t="shared" ca="1" si="177"/>
        <v>0</v>
      </c>
      <c r="AU293" s="65">
        <f t="shared" ca="1" si="177"/>
        <v>0</v>
      </c>
      <c r="AV293" s="65">
        <f t="shared" ca="1" si="177"/>
        <v>0</v>
      </c>
      <c r="AW293" s="65">
        <f t="shared" ca="1" si="177"/>
        <v>0</v>
      </c>
      <c r="AX293" s="65">
        <f t="shared" ca="1" si="177"/>
        <v>0</v>
      </c>
      <c r="AY293" s="65">
        <f t="shared" ca="1" si="177"/>
        <v>0</v>
      </c>
      <c r="AZ293" s="65">
        <f t="shared" ca="1" si="177"/>
        <v>0</v>
      </c>
      <c r="BA293" s="65">
        <f t="shared" ca="1" si="177"/>
        <v>0</v>
      </c>
      <c r="BB293" s="65">
        <f t="shared" ca="1" si="177"/>
        <v>0</v>
      </c>
      <c r="BC293" s="65">
        <f t="shared" ca="1" si="177"/>
        <v>0</v>
      </c>
      <c r="BD293" s="65">
        <f t="shared" ca="1" si="177"/>
        <v>0</v>
      </c>
      <c r="BE293" s="65">
        <f t="shared" ca="1" si="177"/>
        <v>0</v>
      </c>
      <c r="BF293" s="65">
        <f t="shared" ca="1" si="177"/>
        <v>0</v>
      </c>
      <c r="BG293" s="65">
        <f t="shared" ca="1" si="177"/>
        <v>0</v>
      </c>
      <c r="BH293" s="65">
        <f t="shared" ca="1" si="177"/>
        <v>0</v>
      </c>
      <c r="BI293" s="65">
        <f t="shared" ca="1" si="177"/>
        <v>0</v>
      </c>
      <c r="BJ293" s="65">
        <f t="shared" ca="1" si="177"/>
        <v>0</v>
      </c>
      <c r="BK293" s="65">
        <f t="shared" ca="1" si="177"/>
        <v>0</v>
      </c>
      <c r="BL293" s="65">
        <f t="shared" ca="1" si="177"/>
        <v>0</v>
      </c>
      <c r="BM293" s="65">
        <f t="shared" ca="1" si="177"/>
        <v>0</v>
      </c>
      <c r="BN293" s="65">
        <f t="shared" ref="AJ293:CF298" ca="1" si="178">SUMIFS(INDIRECT("Prcsses!"&amp;ADDRESS($B293,$X$2)&amp;":"&amp;ADDRESS($B293,$X$2-1+$P$8)),INDIRECT("Prcsses!"&amp;ADDRESS($B$8,$X$2)&amp;":"&amp;ADDRESS($B$8,$X$2-1+$P$8)),BN$8)</f>
        <v>0</v>
      </c>
      <c r="BO293" s="65">
        <f t="shared" ca="1" si="178"/>
        <v>0</v>
      </c>
      <c r="BP293" s="65">
        <f t="shared" ca="1" si="178"/>
        <v>0</v>
      </c>
      <c r="BQ293" s="65">
        <f t="shared" ca="1" si="178"/>
        <v>0</v>
      </c>
      <c r="BR293" s="65">
        <f t="shared" ca="1" si="178"/>
        <v>0</v>
      </c>
      <c r="BS293" s="65">
        <f t="shared" ca="1" si="178"/>
        <v>0</v>
      </c>
      <c r="BT293" s="65">
        <f t="shared" ca="1" si="178"/>
        <v>0</v>
      </c>
      <c r="BU293" s="65">
        <f t="shared" ca="1" si="178"/>
        <v>0</v>
      </c>
      <c r="BV293" s="65">
        <f t="shared" ca="1" si="178"/>
        <v>0</v>
      </c>
      <c r="BW293" s="65">
        <f t="shared" ca="1" si="178"/>
        <v>0</v>
      </c>
      <c r="BX293" s="65">
        <f t="shared" ca="1" si="178"/>
        <v>0</v>
      </c>
      <c r="BY293" s="65">
        <f t="shared" ca="1" si="178"/>
        <v>0</v>
      </c>
      <c r="BZ293" s="65">
        <f t="shared" ca="1" si="178"/>
        <v>0</v>
      </c>
      <c r="CA293" s="65">
        <f t="shared" ca="1" si="178"/>
        <v>0</v>
      </c>
      <c r="CB293" s="65">
        <f t="shared" ca="1" si="178"/>
        <v>0</v>
      </c>
      <c r="CC293" s="65">
        <f t="shared" ca="1" si="178"/>
        <v>0</v>
      </c>
      <c r="CD293" s="65">
        <f t="shared" ca="1" si="178"/>
        <v>0</v>
      </c>
      <c r="CE293" s="65">
        <f t="shared" ca="1" si="178"/>
        <v>0</v>
      </c>
      <c r="CF293" s="65">
        <f t="shared" ca="1" si="178"/>
        <v>0</v>
      </c>
    </row>
    <row r="294" spans="2:84" s="53" customFormat="1" ht="12" x14ac:dyDescent="0.25">
      <c r="B294" s="50">
        <f>ROW()</f>
        <v>294</v>
      </c>
      <c r="O294" s="56"/>
      <c r="P294" s="57"/>
      <c r="Q294" s="58"/>
      <c r="U294" s="62"/>
      <c r="W294" s="61"/>
      <c r="X294" s="65">
        <f t="shared" ca="1" si="165"/>
        <v>0</v>
      </c>
      <c r="Y294" s="65">
        <f t="shared" ca="1" si="175"/>
        <v>0</v>
      </c>
      <c r="Z294" s="65">
        <f t="shared" ca="1" si="175"/>
        <v>0</v>
      </c>
      <c r="AA294" s="65">
        <f t="shared" ca="1" si="175"/>
        <v>0</v>
      </c>
      <c r="AB294" s="65">
        <f t="shared" ca="1" si="175"/>
        <v>0</v>
      </c>
      <c r="AC294" s="65">
        <f t="shared" ca="1" si="175"/>
        <v>0</v>
      </c>
      <c r="AD294" s="65">
        <f t="shared" ca="1" si="175"/>
        <v>0</v>
      </c>
      <c r="AE294" s="65">
        <f t="shared" ca="1" si="175"/>
        <v>0</v>
      </c>
      <c r="AF294" s="65">
        <f t="shared" ca="1" si="175"/>
        <v>0</v>
      </c>
      <c r="AG294" s="65">
        <f t="shared" ca="1" si="175"/>
        <v>0</v>
      </c>
      <c r="AH294" s="65">
        <f t="shared" ca="1" si="175"/>
        <v>0</v>
      </c>
      <c r="AI294" s="65">
        <f t="shared" ca="1" si="175"/>
        <v>0</v>
      </c>
      <c r="AJ294" s="65">
        <f t="shared" ca="1" si="178"/>
        <v>0</v>
      </c>
      <c r="AK294" s="65">
        <f t="shared" ca="1" si="178"/>
        <v>0</v>
      </c>
      <c r="AL294" s="65">
        <f t="shared" ca="1" si="178"/>
        <v>0</v>
      </c>
      <c r="AM294" s="65">
        <f t="shared" ca="1" si="178"/>
        <v>0</v>
      </c>
      <c r="AN294" s="65">
        <f t="shared" ca="1" si="178"/>
        <v>0</v>
      </c>
      <c r="AO294" s="65">
        <f t="shared" ca="1" si="178"/>
        <v>0</v>
      </c>
      <c r="AP294" s="65">
        <f t="shared" ca="1" si="178"/>
        <v>0</v>
      </c>
      <c r="AQ294" s="65">
        <f t="shared" ca="1" si="178"/>
        <v>0</v>
      </c>
      <c r="AR294" s="65">
        <f t="shared" ca="1" si="178"/>
        <v>0</v>
      </c>
      <c r="AS294" s="65">
        <f t="shared" ca="1" si="178"/>
        <v>0</v>
      </c>
      <c r="AT294" s="65">
        <f t="shared" ca="1" si="178"/>
        <v>0</v>
      </c>
      <c r="AU294" s="65">
        <f t="shared" ca="1" si="178"/>
        <v>0</v>
      </c>
      <c r="AV294" s="65">
        <f t="shared" ca="1" si="178"/>
        <v>0</v>
      </c>
      <c r="AW294" s="65">
        <f t="shared" ca="1" si="178"/>
        <v>0</v>
      </c>
      <c r="AX294" s="65">
        <f t="shared" ca="1" si="178"/>
        <v>0</v>
      </c>
      <c r="AY294" s="65">
        <f t="shared" ca="1" si="178"/>
        <v>0</v>
      </c>
      <c r="AZ294" s="65">
        <f t="shared" ca="1" si="178"/>
        <v>0</v>
      </c>
      <c r="BA294" s="65">
        <f t="shared" ca="1" si="178"/>
        <v>0</v>
      </c>
      <c r="BB294" s="65">
        <f t="shared" ca="1" si="178"/>
        <v>0</v>
      </c>
      <c r="BC294" s="65">
        <f t="shared" ca="1" si="178"/>
        <v>0</v>
      </c>
      <c r="BD294" s="65">
        <f t="shared" ca="1" si="178"/>
        <v>0</v>
      </c>
      <c r="BE294" s="65">
        <f t="shared" ca="1" si="178"/>
        <v>0</v>
      </c>
      <c r="BF294" s="65">
        <f t="shared" ca="1" si="178"/>
        <v>0</v>
      </c>
      <c r="BG294" s="65">
        <f t="shared" ca="1" si="178"/>
        <v>0</v>
      </c>
      <c r="BH294" s="65">
        <f t="shared" ca="1" si="178"/>
        <v>0</v>
      </c>
      <c r="BI294" s="65">
        <f t="shared" ca="1" si="178"/>
        <v>0</v>
      </c>
      <c r="BJ294" s="65">
        <f t="shared" ca="1" si="178"/>
        <v>0</v>
      </c>
      <c r="BK294" s="65">
        <f t="shared" ca="1" si="178"/>
        <v>0</v>
      </c>
      <c r="BL294" s="65">
        <f t="shared" ca="1" si="178"/>
        <v>0</v>
      </c>
      <c r="BM294" s="65">
        <f t="shared" ca="1" si="178"/>
        <v>0</v>
      </c>
      <c r="BN294" s="65">
        <f t="shared" ca="1" si="178"/>
        <v>0</v>
      </c>
      <c r="BO294" s="65">
        <f t="shared" ca="1" si="178"/>
        <v>0</v>
      </c>
      <c r="BP294" s="65">
        <f t="shared" ca="1" si="178"/>
        <v>0</v>
      </c>
      <c r="BQ294" s="65">
        <f t="shared" ca="1" si="178"/>
        <v>0</v>
      </c>
      <c r="BR294" s="65">
        <f t="shared" ca="1" si="178"/>
        <v>0</v>
      </c>
      <c r="BS294" s="65">
        <f t="shared" ca="1" si="178"/>
        <v>0</v>
      </c>
      <c r="BT294" s="65">
        <f t="shared" ca="1" si="178"/>
        <v>0</v>
      </c>
      <c r="BU294" s="65">
        <f t="shared" ca="1" si="178"/>
        <v>0</v>
      </c>
      <c r="BV294" s="65">
        <f t="shared" ca="1" si="178"/>
        <v>0</v>
      </c>
      <c r="BW294" s="65">
        <f t="shared" ca="1" si="178"/>
        <v>0</v>
      </c>
      <c r="BX294" s="65">
        <f t="shared" ca="1" si="178"/>
        <v>0</v>
      </c>
      <c r="BY294" s="65">
        <f t="shared" ca="1" si="178"/>
        <v>0</v>
      </c>
      <c r="BZ294" s="65">
        <f t="shared" ca="1" si="178"/>
        <v>0</v>
      </c>
      <c r="CA294" s="65">
        <f t="shared" ca="1" si="178"/>
        <v>0</v>
      </c>
      <c r="CB294" s="65">
        <f t="shared" ca="1" si="178"/>
        <v>0</v>
      </c>
      <c r="CC294" s="65">
        <f t="shared" ca="1" si="178"/>
        <v>0</v>
      </c>
      <c r="CD294" s="65">
        <f t="shared" ca="1" si="178"/>
        <v>0</v>
      </c>
      <c r="CE294" s="65">
        <f t="shared" ca="1" si="178"/>
        <v>0</v>
      </c>
      <c r="CF294" s="65">
        <f t="shared" ca="1" si="178"/>
        <v>0</v>
      </c>
    </row>
    <row r="295" spans="2:84" s="53" customFormat="1" ht="12" x14ac:dyDescent="0.25">
      <c r="B295" s="50">
        <f>ROW()</f>
        <v>295</v>
      </c>
      <c r="O295" s="56"/>
      <c r="P295" s="57"/>
      <c r="Q295" s="58"/>
      <c r="U295" s="62"/>
      <c r="W295" s="61"/>
      <c r="X295" s="65">
        <f t="shared" ca="1" si="165"/>
        <v>0</v>
      </c>
      <c r="Y295" s="65">
        <f t="shared" ca="1" si="175"/>
        <v>0</v>
      </c>
      <c r="Z295" s="65">
        <f t="shared" ca="1" si="175"/>
        <v>0</v>
      </c>
      <c r="AA295" s="65">
        <f t="shared" ca="1" si="175"/>
        <v>0</v>
      </c>
      <c r="AB295" s="65">
        <f t="shared" ca="1" si="175"/>
        <v>0</v>
      </c>
      <c r="AC295" s="65">
        <f t="shared" ca="1" si="175"/>
        <v>0</v>
      </c>
      <c r="AD295" s="65">
        <f t="shared" ca="1" si="175"/>
        <v>0</v>
      </c>
      <c r="AE295" s="65">
        <f t="shared" ca="1" si="175"/>
        <v>0</v>
      </c>
      <c r="AF295" s="65">
        <f t="shared" ca="1" si="175"/>
        <v>0</v>
      </c>
      <c r="AG295" s="65">
        <f t="shared" ca="1" si="175"/>
        <v>0</v>
      </c>
      <c r="AH295" s="65">
        <f t="shared" ca="1" si="175"/>
        <v>0</v>
      </c>
      <c r="AI295" s="65">
        <f t="shared" ca="1" si="175"/>
        <v>0</v>
      </c>
      <c r="AJ295" s="65">
        <f t="shared" ca="1" si="178"/>
        <v>0</v>
      </c>
      <c r="AK295" s="65">
        <f t="shared" ca="1" si="178"/>
        <v>0</v>
      </c>
      <c r="AL295" s="65">
        <f t="shared" ca="1" si="178"/>
        <v>0</v>
      </c>
      <c r="AM295" s="65">
        <f t="shared" ca="1" si="178"/>
        <v>0</v>
      </c>
      <c r="AN295" s="65">
        <f t="shared" ca="1" si="178"/>
        <v>0</v>
      </c>
      <c r="AO295" s="65">
        <f t="shared" ca="1" si="178"/>
        <v>0</v>
      </c>
      <c r="AP295" s="65">
        <f t="shared" ca="1" si="178"/>
        <v>0</v>
      </c>
      <c r="AQ295" s="65">
        <f t="shared" ca="1" si="178"/>
        <v>0</v>
      </c>
      <c r="AR295" s="65">
        <f t="shared" ca="1" si="178"/>
        <v>0</v>
      </c>
      <c r="AS295" s="65">
        <f t="shared" ca="1" si="178"/>
        <v>0</v>
      </c>
      <c r="AT295" s="65">
        <f t="shared" ca="1" si="178"/>
        <v>0</v>
      </c>
      <c r="AU295" s="65">
        <f t="shared" ca="1" si="178"/>
        <v>0</v>
      </c>
      <c r="AV295" s="65">
        <f t="shared" ca="1" si="178"/>
        <v>0</v>
      </c>
      <c r="AW295" s="65">
        <f t="shared" ca="1" si="178"/>
        <v>0</v>
      </c>
      <c r="AX295" s="65">
        <f t="shared" ca="1" si="178"/>
        <v>0</v>
      </c>
      <c r="AY295" s="65">
        <f t="shared" ca="1" si="178"/>
        <v>0</v>
      </c>
      <c r="AZ295" s="65">
        <f t="shared" ca="1" si="178"/>
        <v>0</v>
      </c>
      <c r="BA295" s="65">
        <f t="shared" ca="1" si="178"/>
        <v>0</v>
      </c>
      <c r="BB295" s="65">
        <f t="shared" ca="1" si="178"/>
        <v>0</v>
      </c>
      <c r="BC295" s="65">
        <f t="shared" ca="1" si="178"/>
        <v>0</v>
      </c>
      <c r="BD295" s="65">
        <f t="shared" ca="1" si="178"/>
        <v>0</v>
      </c>
      <c r="BE295" s="65">
        <f t="shared" ca="1" si="178"/>
        <v>0</v>
      </c>
      <c r="BF295" s="65">
        <f t="shared" ca="1" si="178"/>
        <v>0</v>
      </c>
      <c r="BG295" s="65">
        <f t="shared" ca="1" si="178"/>
        <v>0</v>
      </c>
      <c r="BH295" s="65">
        <f t="shared" ca="1" si="178"/>
        <v>0</v>
      </c>
      <c r="BI295" s="65">
        <f t="shared" ca="1" si="178"/>
        <v>0</v>
      </c>
      <c r="BJ295" s="65">
        <f t="shared" ca="1" si="178"/>
        <v>0</v>
      </c>
      <c r="BK295" s="65">
        <f t="shared" ca="1" si="178"/>
        <v>0</v>
      </c>
      <c r="BL295" s="65">
        <f t="shared" ca="1" si="178"/>
        <v>0</v>
      </c>
      <c r="BM295" s="65">
        <f t="shared" ca="1" si="178"/>
        <v>0</v>
      </c>
      <c r="BN295" s="65">
        <f t="shared" ca="1" si="178"/>
        <v>0</v>
      </c>
      <c r="BO295" s="65">
        <f t="shared" ca="1" si="178"/>
        <v>0</v>
      </c>
      <c r="BP295" s="65">
        <f t="shared" ca="1" si="178"/>
        <v>0</v>
      </c>
      <c r="BQ295" s="65">
        <f t="shared" ca="1" si="178"/>
        <v>0</v>
      </c>
      <c r="BR295" s="65">
        <f t="shared" ca="1" si="178"/>
        <v>0</v>
      </c>
      <c r="BS295" s="65">
        <f t="shared" ca="1" si="178"/>
        <v>0</v>
      </c>
      <c r="BT295" s="65">
        <f t="shared" ca="1" si="178"/>
        <v>0</v>
      </c>
      <c r="BU295" s="65">
        <f t="shared" ca="1" si="178"/>
        <v>0</v>
      </c>
      <c r="BV295" s="65">
        <f t="shared" ca="1" si="178"/>
        <v>0</v>
      </c>
      <c r="BW295" s="65">
        <f t="shared" ca="1" si="178"/>
        <v>0</v>
      </c>
      <c r="BX295" s="65">
        <f t="shared" ca="1" si="178"/>
        <v>0</v>
      </c>
      <c r="BY295" s="65">
        <f t="shared" ca="1" si="178"/>
        <v>0</v>
      </c>
      <c r="BZ295" s="65">
        <f t="shared" ca="1" si="178"/>
        <v>0</v>
      </c>
      <c r="CA295" s="65">
        <f t="shared" ca="1" si="178"/>
        <v>0</v>
      </c>
      <c r="CB295" s="65">
        <f t="shared" ca="1" si="178"/>
        <v>0</v>
      </c>
      <c r="CC295" s="65">
        <f t="shared" ca="1" si="178"/>
        <v>0</v>
      </c>
      <c r="CD295" s="65">
        <f t="shared" ca="1" si="178"/>
        <v>0</v>
      </c>
      <c r="CE295" s="65">
        <f t="shared" ca="1" si="178"/>
        <v>0</v>
      </c>
      <c r="CF295" s="65">
        <f t="shared" ca="1" si="178"/>
        <v>0</v>
      </c>
    </row>
    <row r="296" spans="2:84" s="53" customFormat="1" ht="12" x14ac:dyDescent="0.25">
      <c r="B296" s="50">
        <f>ROW()</f>
        <v>296</v>
      </c>
      <c r="O296" s="56"/>
      <c r="P296" s="57"/>
      <c r="Q296" s="58"/>
      <c r="U296" s="62"/>
      <c r="W296" s="61"/>
      <c r="X296" s="65">
        <f t="shared" ca="1" si="165"/>
        <v>0</v>
      </c>
      <c r="Y296" s="65">
        <f t="shared" ca="1" si="175"/>
        <v>0</v>
      </c>
      <c r="Z296" s="65">
        <f t="shared" ca="1" si="175"/>
        <v>0</v>
      </c>
      <c r="AA296" s="65">
        <f t="shared" ca="1" si="175"/>
        <v>0</v>
      </c>
      <c r="AB296" s="65">
        <f t="shared" ca="1" si="175"/>
        <v>0</v>
      </c>
      <c r="AC296" s="65">
        <f t="shared" ca="1" si="175"/>
        <v>0</v>
      </c>
      <c r="AD296" s="65">
        <f t="shared" ca="1" si="175"/>
        <v>0</v>
      </c>
      <c r="AE296" s="65">
        <f t="shared" ca="1" si="175"/>
        <v>0</v>
      </c>
      <c r="AF296" s="65">
        <f t="shared" ca="1" si="175"/>
        <v>0</v>
      </c>
      <c r="AG296" s="65">
        <f t="shared" ca="1" si="175"/>
        <v>0</v>
      </c>
      <c r="AH296" s="65">
        <f t="shared" ca="1" si="175"/>
        <v>0</v>
      </c>
      <c r="AI296" s="65">
        <f t="shared" ca="1" si="175"/>
        <v>0</v>
      </c>
      <c r="AJ296" s="65">
        <f t="shared" ca="1" si="178"/>
        <v>0</v>
      </c>
      <c r="AK296" s="65">
        <f t="shared" ca="1" si="178"/>
        <v>0</v>
      </c>
      <c r="AL296" s="65">
        <f t="shared" ca="1" si="178"/>
        <v>0</v>
      </c>
      <c r="AM296" s="65">
        <f t="shared" ca="1" si="178"/>
        <v>0</v>
      </c>
      <c r="AN296" s="65">
        <f t="shared" ca="1" si="178"/>
        <v>0</v>
      </c>
      <c r="AO296" s="65">
        <f t="shared" ca="1" si="178"/>
        <v>0</v>
      </c>
      <c r="AP296" s="65">
        <f t="shared" ca="1" si="178"/>
        <v>0</v>
      </c>
      <c r="AQ296" s="65">
        <f t="shared" ca="1" si="178"/>
        <v>0</v>
      </c>
      <c r="AR296" s="65">
        <f t="shared" ca="1" si="178"/>
        <v>0</v>
      </c>
      <c r="AS296" s="65">
        <f t="shared" ca="1" si="178"/>
        <v>0</v>
      </c>
      <c r="AT296" s="65">
        <f t="shared" ca="1" si="178"/>
        <v>0</v>
      </c>
      <c r="AU296" s="65">
        <f t="shared" ca="1" si="178"/>
        <v>0</v>
      </c>
      <c r="AV296" s="65">
        <f t="shared" ca="1" si="178"/>
        <v>0</v>
      </c>
      <c r="AW296" s="65">
        <f t="shared" ca="1" si="178"/>
        <v>0</v>
      </c>
      <c r="AX296" s="65">
        <f t="shared" ca="1" si="178"/>
        <v>0</v>
      </c>
      <c r="AY296" s="65">
        <f t="shared" ca="1" si="178"/>
        <v>0</v>
      </c>
      <c r="AZ296" s="65">
        <f t="shared" ca="1" si="178"/>
        <v>0</v>
      </c>
      <c r="BA296" s="65">
        <f t="shared" ca="1" si="178"/>
        <v>0</v>
      </c>
      <c r="BB296" s="65">
        <f t="shared" ca="1" si="178"/>
        <v>0</v>
      </c>
      <c r="BC296" s="65">
        <f t="shared" ca="1" si="178"/>
        <v>0</v>
      </c>
      <c r="BD296" s="65">
        <f t="shared" ca="1" si="178"/>
        <v>0</v>
      </c>
      <c r="BE296" s="65">
        <f t="shared" ca="1" si="178"/>
        <v>0</v>
      </c>
      <c r="BF296" s="65">
        <f t="shared" ca="1" si="178"/>
        <v>0</v>
      </c>
      <c r="BG296" s="65">
        <f t="shared" ca="1" si="178"/>
        <v>0</v>
      </c>
      <c r="BH296" s="65">
        <f t="shared" ca="1" si="178"/>
        <v>0</v>
      </c>
      <c r="BI296" s="65">
        <f t="shared" ca="1" si="178"/>
        <v>0</v>
      </c>
      <c r="BJ296" s="65">
        <f t="shared" ca="1" si="178"/>
        <v>0</v>
      </c>
      <c r="BK296" s="65">
        <f t="shared" ca="1" si="178"/>
        <v>0</v>
      </c>
      <c r="BL296" s="65">
        <f t="shared" ca="1" si="178"/>
        <v>0</v>
      </c>
      <c r="BM296" s="65">
        <f t="shared" ca="1" si="178"/>
        <v>0</v>
      </c>
      <c r="BN296" s="65">
        <f t="shared" ca="1" si="178"/>
        <v>0</v>
      </c>
      <c r="BO296" s="65">
        <f t="shared" ca="1" si="178"/>
        <v>0</v>
      </c>
      <c r="BP296" s="65">
        <f t="shared" ca="1" si="178"/>
        <v>0</v>
      </c>
      <c r="BQ296" s="65">
        <f t="shared" ca="1" si="178"/>
        <v>0</v>
      </c>
      <c r="BR296" s="65">
        <f t="shared" ca="1" si="178"/>
        <v>0</v>
      </c>
      <c r="BS296" s="65">
        <f t="shared" ca="1" si="178"/>
        <v>0</v>
      </c>
      <c r="BT296" s="65">
        <f t="shared" ca="1" si="178"/>
        <v>0</v>
      </c>
      <c r="BU296" s="65">
        <f t="shared" ca="1" si="178"/>
        <v>0</v>
      </c>
      <c r="BV296" s="65">
        <f t="shared" ca="1" si="178"/>
        <v>0</v>
      </c>
      <c r="BW296" s="65">
        <f t="shared" ca="1" si="178"/>
        <v>0</v>
      </c>
      <c r="BX296" s="65">
        <f t="shared" ca="1" si="178"/>
        <v>0</v>
      </c>
      <c r="BY296" s="65">
        <f t="shared" ca="1" si="178"/>
        <v>0</v>
      </c>
      <c r="BZ296" s="65">
        <f t="shared" ca="1" si="178"/>
        <v>0</v>
      </c>
      <c r="CA296" s="65">
        <f t="shared" ca="1" si="178"/>
        <v>0</v>
      </c>
      <c r="CB296" s="65">
        <f t="shared" ca="1" si="178"/>
        <v>0</v>
      </c>
      <c r="CC296" s="65">
        <f t="shared" ca="1" si="178"/>
        <v>0</v>
      </c>
      <c r="CD296" s="65">
        <f t="shared" ca="1" si="178"/>
        <v>0</v>
      </c>
      <c r="CE296" s="65">
        <f t="shared" ca="1" si="178"/>
        <v>0</v>
      </c>
      <c r="CF296" s="65">
        <f t="shared" ca="1" si="178"/>
        <v>0</v>
      </c>
    </row>
    <row r="297" spans="2:84" s="53" customFormat="1" ht="12" x14ac:dyDescent="0.25">
      <c r="B297" s="50">
        <f>ROW()</f>
        <v>297</v>
      </c>
      <c r="O297" s="56"/>
      <c r="P297" s="57"/>
      <c r="Q297" s="58"/>
      <c r="U297" s="62"/>
      <c r="W297" s="61"/>
      <c r="X297" s="65">
        <f t="shared" ca="1" si="165"/>
        <v>0</v>
      </c>
      <c r="Y297" s="65">
        <f t="shared" ca="1" si="175"/>
        <v>0</v>
      </c>
      <c r="Z297" s="65">
        <f t="shared" ca="1" si="175"/>
        <v>0</v>
      </c>
      <c r="AA297" s="65">
        <f t="shared" ca="1" si="175"/>
        <v>0</v>
      </c>
      <c r="AB297" s="65">
        <f t="shared" ca="1" si="175"/>
        <v>0</v>
      </c>
      <c r="AC297" s="65">
        <f t="shared" ca="1" si="175"/>
        <v>0</v>
      </c>
      <c r="AD297" s="65">
        <f t="shared" ca="1" si="175"/>
        <v>0</v>
      </c>
      <c r="AE297" s="65">
        <f t="shared" ca="1" si="175"/>
        <v>0</v>
      </c>
      <c r="AF297" s="65">
        <f t="shared" ca="1" si="175"/>
        <v>0</v>
      </c>
      <c r="AG297" s="65">
        <f t="shared" ca="1" si="175"/>
        <v>0</v>
      </c>
      <c r="AH297" s="65">
        <f t="shared" ca="1" si="175"/>
        <v>0</v>
      </c>
      <c r="AI297" s="65">
        <f t="shared" ca="1" si="175"/>
        <v>0</v>
      </c>
      <c r="AJ297" s="65">
        <f t="shared" ca="1" si="178"/>
        <v>0</v>
      </c>
      <c r="AK297" s="65">
        <f t="shared" ca="1" si="178"/>
        <v>0</v>
      </c>
      <c r="AL297" s="65">
        <f t="shared" ca="1" si="178"/>
        <v>0</v>
      </c>
      <c r="AM297" s="65">
        <f t="shared" ca="1" si="178"/>
        <v>0</v>
      </c>
      <c r="AN297" s="65">
        <f t="shared" ca="1" si="178"/>
        <v>0</v>
      </c>
      <c r="AO297" s="65">
        <f t="shared" ca="1" si="178"/>
        <v>0</v>
      </c>
      <c r="AP297" s="65">
        <f t="shared" ca="1" si="178"/>
        <v>0</v>
      </c>
      <c r="AQ297" s="65">
        <f t="shared" ca="1" si="178"/>
        <v>0</v>
      </c>
      <c r="AR297" s="65">
        <f t="shared" ca="1" si="178"/>
        <v>0</v>
      </c>
      <c r="AS297" s="65">
        <f t="shared" ca="1" si="178"/>
        <v>0</v>
      </c>
      <c r="AT297" s="65">
        <f t="shared" ca="1" si="178"/>
        <v>0</v>
      </c>
      <c r="AU297" s="65">
        <f t="shared" ca="1" si="178"/>
        <v>0</v>
      </c>
      <c r="AV297" s="65">
        <f t="shared" ca="1" si="178"/>
        <v>0</v>
      </c>
      <c r="AW297" s="65">
        <f t="shared" ca="1" si="178"/>
        <v>0</v>
      </c>
      <c r="AX297" s="65">
        <f t="shared" ca="1" si="178"/>
        <v>0</v>
      </c>
      <c r="AY297" s="65">
        <f t="shared" ca="1" si="178"/>
        <v>0</v>
      </c>
      <c r="AZ297" s="65">
        <f t="shared" ca="1" si="178"/>
        <v>0</v>
      </c>
      <c r="BA297" s="65">
        <f t="shared" ca="1" si="178"/>
        <v>0</v>
      </c>
      <c r="BB297" s="65">
        <f t="shared" ca="1" si="178"/>
        <v>0</v>
      </c>
      <c r="BC297" s="65">
        <f t="shared" ca="1" si="178"/>
        <v>0</v>
      </c>
      <c r="BD297" s="65">
        <f t="shared" ca="1" si="178"/>
        <v>0</v>
      </c>
      <c r="BE297" s="65">
        <f t="shared" ca="1" si="178"/>
        <v>0</v>
      </c>
      <c r="BF297" s="65">
        <f t="shared" ca="1" si="178"/>
        <v>0</v>
      </c>
      <c r="BG297" s="65">
        <f t="shared" ca="1" si="178"/>
        <v>0</v>
      </c>
      <c r="BH297" s="65">
        <f t="shared" ca="1" si="178"/>
        <v>0</v>
      </c>
      <c r="BI297" s="65">
        <f t="shared" ca="1" si="178"/>
        <v>0</v>
      </c>
      <c r="BJ297" s="65">
        <f t="shared" ca="1" si="178"/>
        <v>0</v>
      </c>
      <c r="BK297" s="65">
        <f t="shared" ca="1" si="178"/>
        <v>0</v>
      </c>
      <c r="BL297" s="65">
        <f t="shared" ca="1" si="178"/>
        <v>0</v>
      </c>
      <c r="BM297" s="65">
        <f t="shared" ca="1" si="178"/>
        <v>0</v>
      </c>
      <c r="BN297" s="65">
        <f t="shared" ca="1" si="178"/>
        <v>0</v>
      </c>
      <c r="BO297" s="65">
        <f t="shared" ca="1" si="178"/>
        <v>0</v>
      </c>
      <c r="BP297" s="65">
        <f t="shared" ca="1" si="178"/>
        <v>0</v>
      </c>
      <c r="BQ297" s="65">
        <f t="shared" ca="1" si="178"/>
        <v>0</v>
      </c>
      <c r="BR297" s="65">
        <f t="shared" ca="1" si="178"/>
        <v>0</v>
      </c>
      <c r="BS297" s="65">
        <f t="shared" ca="1" si="178"/>
        <v>0</v>
      </c>
      <c r="BT297" s="65">
        <f t="shared" ca="1" si="178"/>
        <v>0</v>
      </c>
      <c r="BU297" s="65">
        <f t="shared" ca="1" si="178"/>
        <v>0</v>
      </c>
      <c r="BV297" s="65">
        <f t="shared" ca="1" si="178"/>
        <v>0</v>
      </c>
      <c r="BW297" s="65">
        <f t="shared" ca="1" si="178"/>
        <v>0</v>
      </c>
      <c r="BX297" s="65">
        <f t="shared" ca="1" si="178"/>
        <v>0</v>
      </c>
      <c r="BY297" s="65">
        <f t="shared" ca="1" si="178"/>
        <v>0</v>
      </c>
      <c r="BZ297" s="65">
        <f t="shared" ca="1" si="178"/>
        <v>0</v>
      </c>
      <c r="CA297" s="65">
        <f t="shared" ca="1" si="178"/>
        <v>0</v>
      </c>
      <c r="CB297" s="65">
        <f t="shared" ca="1" si="178"/>
        <v>0</v>
      </c>
      <c r="CC297" s="65">
        <f t="shared" ca="1" si="178"/>
        <v>0</v>
      </c>
      <c r="CD297" s="65">
        <f t="shared" ca="1" si="178"/>
        <v>0</v>
      </c>
      <c r="CE297" s="65">
        <f t="shared" ca="1" si="178"/>
        <v>0</v>
      </c>
      <c r="CF297" s="65">
        <f t="shared" ca="1" si="178"/>
        <v>0</v>
      </c>
    </row>
    <row r="298" spans="2:84" s="53" customFormat="1" ht="12" x14ac:dyDescent="0.25">
      <c r="B298" s="50">
        <f>ROW()</f>
        <v>298</v>
      </c>
      <c r="O298" s="56"/>
      <c r="P298" s="57"/>
      <c r="Q298" s="58"/>
      <c r="U298" s="62"/>
      <c r="W298" s="61"/>
      <c r="X298" s="65">
        <f t="shared" ca="1" si="165"/>
        <v>0</v>
      </c>
      <c r="Y298" s="65">
        <f t="shared" ca="1" si="175"/>
        <v>0</v>
      </c>
      <c r="Z298" s="65">
        <f t="shared" ca="1" si="175"/>
        <v>0</v>
      </c>
      <c r="AA298" s="65">
        <f t="shared" ca="1" si="175"/>
        <v>0</v>
      </c>
      <c r="AB298" s="65">
        <f t="shared" ca="1" si="175"/>
        <v>0</v>
      </c>
      <c r="AC298" s="65">
        <f t="shared" ca="1" si="175"/>
        <v>0</v>
      </c>
      <c r="AD298" s="65">
        <f t="shared" ca="1" si="175"/>
        <v>0</v>
      </c>
      <c r="AE298" s="65">
        <f t="shared" ca="1" si="175"/>
        <v>0</v>
      </c>
      <c r="AF298" s="65">
        <f t="shared" ca="1" si="175"/>
        <v>0</v>
      </c>
      <c r="AG298" s="65">
        <f t="shared" ca="1" si="175"/>
        <v>0</v>
      </c>
      <c r="AH298" s="65">
        <f t="shared" ca="1" si="175"/>
        <v>0</v>
      </c>
      <c r="AI298" s="65">
        <f t="shared" ca="1" si="175"/>
        <v>0</v>
      </c>
      <c r="AJ298" s="65">
        <f t="shared" ca="1" si="178"/>
        <v>0</v>
      </c>
      <c r="AK298" s="65">
        <f t="shared" ca="1" si="178"/>
        <v>0</v>
      </c>
      <c r="AL298" s="65">
        <f t="shared" ca="1" si="178"/>
        <v>0</v>
      </c>
      <c r="AM298" s="65">
        <f t="shared" ca="1" si="178"/>
        <v>0</v>
      </c>
      <c r="AN298" s="65">
        <f t="shared" ca="1" si="178"/>
        <v>0</v>
      </c>
      <c r="AO298" s="65">
        <f t="shared" ca="1" si="178"/>
        <v>0</v>
      </c>
      <c r="AP298" s="65">
        <f t="shared" ca="1" si="178"/>
        <v>0</v>
      </c>
      <c r="AQ298" s="65">
        <f t="shared" ca="1" si="178"/>
        <v>0</v>
      </c>
      <c r="AR298" s="65">
        <f t="shared" ca="1" si="178"/>
        <v>0</v>
      </c>
      <c r="AS298" s="65">
        <f t="shared" ca="1" si="178"/>
        <v>0</v>
      </c>
      <c r="AT298" s="65">
        <f t="shared" ca="1" si="178"/>
        <v>0</v>
      </c>
      <c r="AU298" s="65">
        <f t="shared" ca="1" si="178"/>
        <v>0</v>
      </c>
      <c r="AV298" s="65">
        <f t="shared" ca="1" si="178"/>
        <v>0</v>
      </c>
      <c r="AW298" s="65">
        <f t="shared" ca="1" si="178"/>
        <v>0</v>
      </c>
      <c r="AX298" s="65">
        <f t="shared" ca="1" si="178"/>
        <v>0</v>
      </c>
      <c r="AY298" s="65">
        <f t="shared" ca="1" si="178"/>
        <v>0</v>
      </c>
      <c r="AZ298" s="65">
        <f t="shared" ca="1" si="178"/>
        <v>0</v>
      </c>
      <c r="BA298" s="65">
        <f t="shared" ca="1" si="178"/>
        <v>0</v>
      </c>
      <c r="BB298" s="65">
        <f t="shared" ca="1" si="178"/>
        <v>0</v>
      </c>
      <c r="BC298" s="65">
        <f t="shared" ca="1" si="178"/>
        <v>0</v>
      </c>
      <c r="BD298" s="65">
        <f t="shared" ca="1" si="178"/>
        <v>0</v>
      </c>
      <c r="BE298" s="65">
        <f t="shared" ca="1" si="178"/>
        <v>0</v>
      </c>
      <c r="BF298" s="65">
        <f t="shared" ca="1" si="178"/>
        <v>0</v>
      </c>
      <c r="BG298" s="65">
        <f t="shared" ca="1" si="178"/>
        <v>0</v>
      </c>
      <c r="BH298" s="65">
        <f t="shared" ca="1" si="178"/>
        <v>0</v>
      </c>
      <c r="BI298" s="65">
        <f t="shared" ca="1" si="178"/>
        <v>0</v>
      </c>
      <c r="BJ298" s="65">
        <f t="shared" ca="1" si="178"/>
        <v>0</v>
      </c>
      <c r="BK298" s="65">
        <f t="shared" ca="1" si="178"/>
        <v>0</v>
      </c>
      <c r="BL298" s="65">
        <f t="shared" ca="1" si="178"/>
        <v>0</v>
      </c>
      <c r="BM298" s="65">
        <f t="shared" ca="1" si="178"/>
        <v>0</v>
      </c>
      <c r="BN298" s="65">
        <f t="shared" ca="1" si="178"/>
        <v>0</v>
      </c>
      <c r="BO298" s="65">
        <f t="shared" ca="1" si="178"/>
        <v>0</v>
      </c>
      <c r="BP298" s="65">
        <f t="shared" ca="1" si="178"/>
        <v>0</v>
      </c>
      <c r="BQ298" s="65">
        <f t="shared" ca="1" si="178"/>
        <v>0</v>
      </c>
      <c r="BR298" s="65">
        <f t="shared" ca="1" si="178"/>
        <v>0</v>
      </c>
      <c r="BS298" s="65">
        <f t="shared" ca="1" si="178"/>
        <v>0</v>
      </c>
      <c r="BT298" s="65">
        <f t="shared" ca="1" si="178"/>
        <v>0</v>
      </c>
      <c r="BU298" s="65">
        <f t="shared" ca="1" si="178"/>
        <v>0</v>
      </c>
      <c r="BV298" s="65">
        <f t="shared" ca="1" si="178"/>
        <v>0</v>
      </c>
      <c r="BW298" s="65">
        <f t="shared" ca="1" si="178"/>
        <v>0</v>
      </c>
      <c r="BX298" s="65">
        <f t="shared" ref="AJ298:CF300" ca="1" si="179">SUMIFS(INDIRECT("Prcsses!"&amp;ADDRESS($B298,$X$2)&amp;":"&amp;ADDRESS($B298,$X$2-1+$P$8)),INDIRECT("Prcsses!"&amp;ADDRESS($B$8,$X$2)&amp;":"&amp;ADDRESS($B$8,$X$2-1+$P$8)),BX$8)</f>
        <v>0</v>
      </c>
      <c r="BY298" s="65">
        <f t="shared" ca="1" si="179"/>
        <v>0</v>
      </c>
      <c r="BZ298" s="65">
        <f t="shared" ca="1" si="179"/>
        <v>0</v>
      </c>
      <c r="CA298" s="65">
        <f t="shared" ca="1" si="179"/>
        <v>0</v>
      </c>
      <c r="CB298" s="65">
        <f t="shared" ca="1" si="179"/>
        <v>0</v>
      </c>
      <c r="CC298" s="65">
        <f t="shared" ca="1" si="179"/>
        <v>0</v>
      </c>
      <c r="CD298" s="65">
        <f t="shared" ca="1" si="179"/>
        <v>0</v>
      </c>
      <c r="CE298" s="65">
        <f t="shared" ca="1" si="179"/>
        <v>0</v>
      </c>
      <c r="CF298" s="65">
        <f t="shared" ca="1" si="179"/>
        <v>0</v>
      </c>
    </row>
    <row r="299" spans="2:84" s="53" customFormat="1" ht="12" x14ac:dyDescent="0.25">
      <c r="B299" s="50">
        <f>ROW()</f>
        <v>299</v>
      </c>
      <c r="O299" s="56"/>
      <c r="P299" s="57"/>
      <c r="Q299" s="58"/>
      <c r="U299" s="62"/>
      <c r="W299" s="61"/>
      <c r="X299" s="65">
        <f t="shared" ca="1" si="165"/>
        <v>0</v>
      </c>
      <c r="Y299" s="65">
        <f t="shared" ca="1" si="175"/>
        <v>0</v>
      </c>
      <c r="Z299" s="65">
        <f t="shared" ca="1" si="175"/>
        <v>0</v>
      </c>
      <c r="AA299" s="65">
        <f t="shared" ca="1" si="175"/>
        <v>0</v>
      </c>
      <c r="AB299" s="65">
        <f t="shared" ca="1" si="175"/>
        <v>0</v>
      </c>
      <c r="AC299" s="65">
        <f t="shared" ca="1" si="175"/>
        <v>0</v>
      </c>
      <c r="AD299" s="65">
        <f t="shared" ca="1" si="175"/>
        <v>0</v>
      </c>
      <c r="AE299" s="65">
        <f t="shared" ca="1" si="175"/>
        <v>0</v>
      </c>
      <c r="AF299" s="65">
        <f t="shared" ca="1" si="175"/>
        <v>0</v>
      </c>
      <c r="AG299" s="65">
        <f t="shared" ca="1" si="175"/>
        <v>0</v>
      </c>
      <c r="AH299" s="65">
        <f t="shared" ca="1" si="175"/>
        <v>0</v>
      </c>
      <c r="AI299" s="65">
        <f t="shared" ca="1" si="175"/>
        <v>0</v>
      </c>
      <c r="AJ299" s="65">
        <f t="shared" ca="1" si="179"/>
        <v>0</v>
      </c>
      <c r="AK299" s="65">
        <f t="shared" ca="1" si="179"/>
        <v>0</v>
      </c>
      <c r="AL299" s="65">
        <f t="shared" ca="1" si="179"/>
        <v>0</v>
      </c>
      <c r="AM299" s="65">
        <f t="shared" ca="1" si="179"/>
        <v>0</v>
      </c>
      <c r="AN299" s="65">
        <f t="shared" ca="1" si="179"/>
        <v>0</v>
      </c>
      <c r="AO299" s="65">
        <f t="shared" ca="1" si="179"/>
        <v>0</v>
      </c>
      <c r="AP299" s="65">
        <f t="shared" ca="1" si="179"/>
        <v>0</v>
      </c>
      <c r="AQ299" s="65">
        <f t="shared" ca="1" si="179"/>
        <v>0</v>
      </c>
      <c r="AR299" s="65">
        <f t="shared" ca="1" si="179"/>
        <v>0</v>
      </c>
      <c r="AS299" s="65">
        <f t="shared" ca="1" si="179"/>
        <v>0</v>
      </c>
      <c r="AT299" s="65">
        <f t="shared" ca="1" si="179"/>
        <v>0</v>
      </c>
      <c r="AU299" s="65">
        <f t="shared" ca="1" si="179"/>
        <v>0</v>
      </c>
      <c r="AV299" s="65">
        <f t="shared" ca="1" si="179"/>
        <v>0</v>
      </c>
      <c r="AW299" s="65">
        <f t="shared" ca="1" si="179"/>
        <v>0</v>
      </c>
      <c r="AX299" s="65">
        <f t="shared" ca="1" si="179"/>
        <v>0</v>
      </c>
      <c r="AY299" s="65">
        <f t="shared" ca="1" si="179"/>
        <v>0</v>
      </c>
      <c r="AZ299" s="65">
        <f t="shared" ca="1" si="179"/>
        <v>0</v>
      </c>
      <c r="BA299" s="65">
        <f t="shared" ca="1" si="179"/>
        <v>0</v>
      </c>
      <c r="BB299" s="65">
        <f t="shared" ca="1" si="179"/>
        <v>0</v>
      </c>
      <c r="BC299" s="65">
        <f t="shared" ca="1" si="179"/>
        <v>0</v>
      </c>
      <c r="BD299" s="65">
        <f t="shared" ca="1" si="179"/>
        <v>0</v>
      </c>
      <c r="BE299" s="65">
        <f t="shared" ca="1" si="179"/>
        <v>0</v>
      </c>
      <c r="BF299" s="65">
        <f t="shared" ca="1" si="179"/>
        <v>0</v>
      </c>
      <c r="BG299" s="65">
        <f t="shared" ca="1" si="179"/>
        <v>0</v>
      </c>
      <c r="BH299" s="65">
        <f t="shared" ca="1" si="179"/>
        <v>0</v>
      </c>
      <c r="BI299" s="65">
        <f t="shared" ca="1" si="179"/>
        <v>0</v>
      </c>
      <c r="BJ299" s="65">
        <f t="shared" ca="1" si="179"/>
        <v>0</v>
      </c>
      <c r="BK299" s="65">
        <f t="shared" ca="1" si="179"/>
        <v>0</v>
      </c>
      <c r="BL299" s="65">
        <f t="shared" ca="1" si="179"/>
        <v>0</v>
      </c>
      <c r="BM299" s="65">
        <f t="shared" ca="1" si="179"/>
        <v>0</v>
      </c>
      <c r="BN299" s="65">
        <f t="shared" ca="1" si="179"/>
        <v>0</v>
      </c>
      <c r="BO299" s="65">
        <f t="shared" ca="1" si="179"/>
        <v>0</v>
      </c>
      <c r="BP299" s="65">
        <f t="shared" ca="1" si="179"/>
        <v>0</v>
      </c>
      <c r="BQ299" s="65">
        <f t="shared" ca="1" si="179"/>
        <v>0</v>
      </c>
      <c r="BR299" s="65">
        <f t="shared" ca="1" si="179"/>
        <v>0</v>
      </c>
      <c r="BS299" s="65">
        <f t="shared" ca="1" si="179"/>
        <v>0</v>
      </c>
      <c r="BT299" s="65">
        <f t="shared" ca="1" si="179"/>
        <v>0</v>
      </c>
      <c r="BU299" s="65">
        <f t="shared" ca="1" si="179"/>
        <v>0</v>
      </c>
      <c r="BV299" s="65">
        <f t="shared" ca="1" si="179"/>
        <v>0</v>
      </c>
      <c r="BW299" s="65">
        <f t="shared" ca="1" si="179"/>
        <v>0</v>
      </c>
      <c r="BX299" s="65">
        <f t="shared" ca="1" si="179"/>
        <v>0</v>
      </c>
      <c r="BY299" s="65">
        <f t="shared" ca="1" si="179"/>
        <v>0</v>
      </c>
      <c r="BZ299" s="65">
        <f t="shared" ca="1" si="179"/>
        <v>0</v>
      </c>
      <c r="CA299" s="65">
        <f t="shared" ca="1" si="179"/>
        <v>0</v>
      </c>
      <c r="CB299" s="65">
        <f t="shared" ca="1" si="179"/>
        <v>0</v>
      </c>
      <c r="CC299" s="65">
        <f t="shared" ca="1" si="179"/>
        <v>0</v>
      </c>
      <c r="CD299" s="65">
        <f t="shared" ca="1" si="179"/>
        <v>0</v>
      </c>
      <c r="CE299" s="65">
        <f t="shared" ca="1" si="179"/>
        <v>0</v>
      </c>
      <c r="CF299" s="65">
        <f t="shared" ca="1" si="179"/>
        <v>0</v>
      </c>
    </row>
    <row r="300" spans="2:84" s="53" customFormat="1" ht="12" x14ac:dyDescent="0.25">
      <c r="B300" s="50">
        <f>ROW()</f>
        <v>300</v>
      </c>
      <c r="O300" s="56"/>
      <c r="P300" s="57"/>
      <c r="Q300" s="58"/>
      <c r="U300" s="62"/>
      <c r="W300" s="61"/>
      <c r="X300" s="65">
        <f t="shared" ca="1" si="165"/>
        <v>0</v>
      </c>
      <c r="Y300" s="65">
        <f t="shared" ca="1" si="175"/>
        <v>0</v>
      </c>
      <c r="Z300" s="65">
        <f t="shared" ca="1" si="175"/>
        <v>0</v>
      </c>
      <c r="AA300" s="65">
        <f t="shared" ca="1" si="175"/>
        <v>0</v>
      </c>
      <c r="AB300" s="65">
        <f t="shared" ca="1" si="175"/>
        <v>0</v>
      </c>
      <c r="AC300" s="65">
        <f t="shared" ca="1" si="175"/>
        <v>0</v>
      </c>
      <c r="AD300" s="65">
        <f t="shared" ca="1" si="175"/>
        <v>0</v>
      </c>
      <c r="AE300" s="65">
        <f t="shared" ca="1" si="175"/>
        <v>0</v>
      </c>
      <c r="AF300" s="65">
        <f t="shared" ca="1" si="175"/>
        <v>0</v>
      </c>
      <c r="AG300" s="65">
        <f t="shared" ca="1" si="175"/>
        <v>0</v>
      </c>
      <c r="AH300" s="65">
        <f t="shared" ca="1" si="175"/>
        <v>0</v>
      </c>
      <c r="AI300" s="65">
        <f t="shared" ca="1" si="175"/>
        <v>0</v>
      </c>
      <c r="AJ300" s="65">
        <f t="shared" ca="1" si="179"/>
        <v>0</v>
      </c>
      <c r="AK300" s="65">
        <f t="shared" ca="1" si="179"/>
        <v>0</v>
      </c>
      <c r="AL300" s="65">
        <f t="shared" ca="1" si="179"/>
        <v>0</v>
      </c>
      <c r="AM300" s="65">
        <f t="shared" ca="1" si="179"/>
        <v>0</v>
      </c>
      <c r="AN300" s="65">
        <f t="shared" ca="1" si="179"/>
        <v>0</v>
      </c>
      <c r="AO300" s="65">
        <f t="shared" ca="1" si="179"/>
        <v>0</v>
      </c>
      <c r="AP300" s="65">
        <f t="shared" ca="1" si="179"/>
        <v>0</v>
      </c>
      <c r="AQ300" s="65">
        <f t="shared" ca="1" si="179"/>
        <v>0</v>
      </c>
      <c r="AR300" s="65">
        <f t="shared" ca="1" si="179"/>
        <v>0</v>
      </c>
      <c r="AS300" s="65">
        <f t="shared" ca="1" si="179"/>
        <v>0</v>
      </c>
      <c r="AT300" s="65">
        <f t="shared" ca="1" si="179"/>
        <v>0</v>
      </c>
      <c r="AU300" s="65">
        <f t="shared" ca="1" si="179"/>
        <v>0</v>
      </c>
      <c r="AV300" s="65">
        <f t="shared" ca="1" si="179"/>
        <v>0</v>
      </c>
      <c r="AW300" s="65">
        <f t="shared" ca="1" si="179"/>
        <v>0</v>
      </c>
      <c r="AX300" s="65">
        <f t="shared" ca="1" si="179"/>
        <v>0</v>
      </c>
      <c r="AY300" s="65">
        <f t="shared" ca="1" si="179"/>
        <v>0</v>
      </c>
      <c r="AZ300" s="65">
        <f t="shared" ca="1" si="179"/>
        <v>0</v>
      </c>
      <c r="BA300" s="65">
        <f t="shared" ca="1" si="179"/>
        <v>0</v>
      </c>
      <c r="BB300" s="65">
        <f t="shared" ca="1" si="179"/>
        <v>0</v>
      </c>
      <c r="BC300" s="65">
        <f t="shared" ca="1" si="179"/>
        <v>0</v>
      </c>
      <c r="BD300" s="65">
        <f t="shared" ca="1" si="179"/>
        <v>0</v>
      </c>
      <c r="BE300" s="65">
        <f t="shared" ca="1" si="179"/>
        <v>0</v>
      </c>
      <c r="BF300" s="65">
        <f t="shared" ca="1" si="179"/>
        <v>0</v>
      </c>
      <c r="BG300" s="65">
        <f t="shared" ca="1" si="179"/>
        <v>0</v>
      </c>
      <c r="BH300" s="65">
        <f t="shared" ca="1" si="179"/>
        <v>0</v>
      </c>
      <c r="BI300" s="65">
        <f t="shared" ca="1" si="179"/>
        <v>0</v>
      </c>
      <c r="BJ300" s="65">
        <f t="shared" ca="1" si="179"/>
        <v>0</v>
      </c>
      <c r="BK300" s="65">
        <f t="shared" ca="1" si="179"/>
        <v>0</v>
      </c>
      <c r="BL300" s="65">
        <f t="shared" ca="1" si="179"/>
        <v>0</v>
      </c>
      <c r="BM300" s="65">
        <f t="shared" ca="1" si="179"/>
        <v>0</v>
      </c>
      <c r="BN300" s="65">
        <f t="shared" ca="1" si="179"/>
        <v>0</v>
      </c>
      <c r="BO300" s="65">
        <f t="shared" ca="1" si="179"/>
        <v>0</v>
      </c>
      <c r="BP300" s="65">
        <f t="shared" ca="1" si="179"/>
        <v>0</v>
      </c>
      <c r="BQ300" s="65">
        <f t="shared" ca="1" si="179"/>
        <v>0</v>
      </c>
      <c r="BR300" s="65">
        <f t="shared" ca="1" si="179"/>
        <v>0</v>
      </c>
      <c r="BS300" s="65">
        <f t="shared" ca="1" si="179"/>
        <v>0</v>
      </c>
      <c r="BT300" s="65">
        <f t="shared" ca="1" si="179"/>
        <v>0</v>
      </c>
      <c r="BU300" s="65">
        <f t="shared" ca="1" si="179"/>
        <v>0</v>
      </c>
      <c r="BV300" s="65">
        <f t="shared" ca="1" si="179"/>
        <v>0</v>
      </c>
      <c r="BW300" s="65">
        <f t="shared" ca="1" si="179"/>
        <v>0</v>
      </c>
      <c r="BX300" s="65">
        <f t="shared" ca="1" si="179"/>
        <v>0</v>
      </c>
      <c r="BY300" s="65">
        <f t="shared" ca="1" si="179"/>
        <v>0</v>
      </c>
      <c r="BZ300" s="65">
        <f t="shared" ca="1" si="179"/>
        <v>0</v>
      </c>
      <c r="CA300" s="65">
        <f t="shared" ca="1" si="179"/>
        <v>0</v>
      </c>
      <c r="CB300" s="65">
        <f t="shared" ca="1" si="179"/>
        <v>0</v>
      </c>
      <c r="CC300" s="65">
        <f t="shared" ca="1" si="179"/>
        <v>0</v>
      </c>
      <c r="CD300" s="65">
        <f t="shared" ca="1" si="179"/>
        <v>0</v>
      </c>
      <c r="CE300" s="65">
        <f t="shared" ca="1" si="179"/>
        <v>0</v>
      </c>
      <c r="CF300" s="65">
        <f t="shared" ca="1" si="179"/>
        <v>0</v>
      </c>
    </row>
  </sheetData>
  <conditionalFormatting sqref="X4:Z4">
    <cfRule type="containsBlanks" dxfId="92" priority="66">
      <formula>LEN(TRIM(X4))=0</formula>
    </cfRule>
  </conditionalFormatting>
  <conditionalFormatting sqref="X1:Z1">
    <cfRule type="containsBlanks" dxfId="91" priority="65">
      <formula>LEN(TRIM(X1))=0</formula>
    </cfRule>
  </conditionalFormatting>
  <conditionalFormatting sqref="H6:J6">
    <cfRule type="expression" dxfId="90" priority="62">
      <formula>AND($H6&lt;&gt;"",$I6&lt;&gt;"",$J6&lt;&gt;"")</formula>
    </cfRule>
    <cfRule type="expression" dxfId="89" priority="63">
      <formula>AND($H6&lt;&gt;"",$I6&lt;&gt;"",$J6="")</formula>
    </cfRule>
    <cfRule type="expression" dxfId="88" priority="64">
      <formula>AND($H6&lt;&gt;"",$I6="",$J6="")</formula>
    </cfRule>
  </conditionalFormatting>
  <conditionalFormatting sqref="X6:Z6 U6">
    <cfRule type="expression" dxfId="87" priority="59">
      <formula>AND($H6&lt;&gt;"",$I6&lt;&gt;"",$J6&lt;&gt;"")</formula>
    </cfRule>
    <cfRule type="expression" dxfId="86" priority="60">
      <formula>AND($H6&lt;&gt;"",$I6&lt;&gt;"",$J6="")</formula>
    </cfRule>
    <cfRule type="expression" dxfId="85" priority="61">
      <formula>AND($H6&lt;&gt;"",$I6="",$J6="")</formula>
    </cfRule>
  </conditionalFormatting>
  <conditionalFormatting sqref="H6">
    <cfRule type="expression" dxfId="84" priority="58">
      <formula>AND($H6&lt;&gt;"",$I6&lt;&gt;"")</formula>
    </cfRule>
  </conditionalFormatting>
  <conditionalFormatting sqref="I6">
    <cfRule type="expression" dxfId="83" priority="57">
      <formula>AND($I6&lt;&gt;"",$J6&lt;&gt;"")</formula>
    </cfRule>
  </conditionalFormatting>
  <conditionalFormatting sqref="H7:J10">
    <cfRule type="expression" dxfId="82" priority="54">
      <formula>AND($H7&lt;&gt;"",$I7&lt;&gt;"",$J7&lt;&gt;"")</formula>
    </cfRule>
    <cfRule type="expression" dxfId="81" priority="55">
      <formula>AND($H7&lt;&gt;"",$I7&lt;&gt;"",$J7="")</formula>
    </cfRule>
    <cfRule type="expression" dxfId="80" priority="56">
      <formula>AND($H7&lt;&gt;"",$I7="",$J7="")</formula>
    </cfRule>
  </conditionalFormatting>
  <conditionalFormatting sqref="X7:Z7 U7:U10 X9:Z10 X8:AI8">
    <cfRule type="expression" dxfId="79" priority="51">
      <formula>AND($H7&lt;&gt;"",$I7&lt;&gt;"",$J7&lt;&gt;"")</formula>
    </cfRule>
    <cfRule type="expression" dxfId="78" priority="52">
      <formula>AND($H7&lt;&gt;"",$I7&lt;&gt;"",$J7="")</formula>
    </cfRule>
    <cfRule type="expression" dxfId="77" priority="53">
      <formula>AND($H7&lt;&gt;"",$I7="",$J7="")</formula>
    </cfRule>
  </conditionalFormatting>
  <conditionalFormatting sqref="H7:H10">
    <cfRule type="expression" dxfId="76" priority="50">
      <formula>AND($H7&lt;&gt;"",$I7&lt;&gt;"")</formula>
    </cfRule>
  </conditionalFormatting>
  <conditionalFormatting sqref="I7:I10">
    <cfRule type="expression" dxfId="75" priority="49">
      <formula>AND($I7&lt;&gt;"",$J7&lt;&gt;"")</formula>
    </cfRule>
  </conditionalFormatting>
  <conditionalFormatting sqref="A6:A13">
    <cfRule type="containsBlanks" dxfId="74" priority="48">
      <formula>LEN(TRIM(A6))=0</formula>
    </cfRule>
  </conditionalFormatting>
  <conditionalFormatting sqref="AA4:AB4">
    <cfRule type="containsBlanks" dxfId="73" priority="47">
      <formula>LEN(TRIM(AA4))=0</formula>
    </cfRule>
  </conditionalFormatting>
  <conditionalFormatting sqref="AA1:AB1">
    <cfRule type="containsBlanks" dxfId="72" priority="46">
      <formula>LEN(TRIM(AA1))=0</formula>
    </cfRule>
  </conditionalFormatting>
  <conditionalFormatting sqref="AA6:AB6">
    <cfRule type="expression" dxfId="71" priority="43">
      <formula>AND($H6&lt;&gt;"",$I6&lt;&gt;"",$J6&lt;&gt;"")</formula>
    </cfRule>
    <cfRule type="expression" dxfId="70" priority="44">
      <formula>AND($H6&lt;&gt;"",$I6&lt;&gt;"",$J6="")</formula>
    </cfRule>
    <cfRule type="expression" dxfId="69" priority="45">
      <formula>AND($H6&lt;&gt;"",$I6="",$J6="")</formula>
    </cfRule>
  </conditionalFormatting>
  <conditionalFormatting sqref="AA7:AB7 AA9:AB10">
    <cfRule type="expression" dxfId="68" priority="40">
      <formula>AND($H7&lt;&gt;"",$I7&lt;&gt;"",$J7&lt;&gt;"")</formula>
    </cfRule>
    <cfRule type="expression" dxfId="67" priority="41">
      <formula>AND($H7&lt;&gt;"",$I7&lt;&gt;"",$J7="")</formula>
    </cfRule>
    <cfRule type="expression" dxfId="66" priority="42">
      <formula>AND($H7&lt;&gt;"",$I7="",$J7="")</formula>
    </cfRule>
  </conditionalFormatting>
  <conditionalFormatting sqref="AC4:AD4">
    <cfRule type="containsBlanks" dxfId="65" priority="39">
      <formula>LEN(TRIM(AC4))=0</formula>
    </cfRule>
  </conditionalFormatting>
  <conditionalFormatting sqref="AC1:AD1">
    <cfRule type="containsBlanks" dxfId="64" priority="38">
      <formula>LEN(TRIM(AC1))=0</formula>
    </cfRule>
  </conditionalFormatting>
  <conditionalFormatting sqref="AC6:AD6">
    <cfRule type="expression" dxfId="63" priority="35">
      <formula>AND($H6&lt;&gt;"",$I6&lt;&gt;"",$J6&lt;&gt;"")</formula>
    </cfRule>
    <cfRule type="expression" dxfId="62" priority="36">
      <formula>AND($H6&lt;&gt;"",$I6&lt;&gt;"",$J6="")</formula>
    </cfRule>
    <cfRule type="expression" dxfId="61" priority="37">
      <formula>AND($H6&lt;&gt;"",$I6="",$J6="")</formula>
    </cfRule>
  </conditionalFormatting>
  <conditionalFormatting sqref="AC7:AD7 AC9:AD10">
    <cfRule type="expression" dxfId="60" priority="32">
      <formula>AND($H7&lt;&gt;"",$I7&lt;&gt;"",$J7&lt;&gt;"")</formula>
    </cfRule>
    <cfRule type="expression" dxfId="59" priority="33">
      <formula>AND($H7&lt;&gt;"",$I7&lt;&gt;"",$J7="")</formula>
    </cfRule>
    <cfRule type="expression" dxfId="58" priority="34">
      <formula>AND($H7&lt;&gt;"",$I7="",$J7="")</formula>
    </cfRule>
  </conditionalFormatting>
  <conditionalFormatting sqref="AE4:AH4">
    <cfRule type="containsBlanks" dxfId="57" priority="31">
      <formula>LEN(TRIM(AE4))=0</formula>
    </cfRule>
  </conditionalFormatting>
  <conditionalFormatting sqref="AE1:AH1">
    <cfRule type="containsBlanks" dxfId="56" priority="30">
      <formula>LEN(TRIM(AE1))=0</formula>
    </cfRule>
  </conditionalFormatting>
  <conditionalFormatting sqref="AE6:AH6">
    <cfRule type="expression" dxfId="55" priority="27">
      <formula>AND($H6&lt;&gt;"",$I6&lt;&gt;"",$J6&lt;&gt;"")</formula>
    </cfRule>
    <cfRule type="expression" dxfId="54" priority="28">
      <formula>AND($H6&lt;&gt;"",$I6&lt;&gt;"",$J6="")</formula>
    </cfRule>
    <cfRule type="expression" dxfId="53" priority="29">
      <formula>AND($H6&lt;&gt;"",$I6="",$J6="")</formula>
    </cfRule>
  </conditionalFormatting>
  <conditionalFormatting sqref="AE7:AH7 AE9:AH10">
    <cfRule type="expression" dxfId="52" priority="24">
      <formula>AND($H7&lt;&gt;"",$I7&lt;&gt;"",$J7&lt;&gt;"")</formula>
    </cfRule>
    <cfRule type="expression" dxfId="51" priority="25">
      <formula>AND($H7&lt;&gt;"",$I7&lt;&gt;"",$J7="")</formula>
    </cfRule>
    <cfRule type="expression" dxfId="50" priority="26">
      <formula>AND($H7&lt;&gt;"",$I7="",$J7="")</formula>
    </cfRule>
  </conditionalFormatting>
  <conditionalFormatting sqref="AI4">
    <cfRule type="containsBlanks" dxfId="49" priority="23">
      <formula>LEN(TRIM(AI4))=0</formula>
    </cfRule>
  </conditionalFormatting>
  <conditionalFormatting sqref="AI1">
    <cfRule type="containsBlanks" dxfId="48" priority="22">
      <formula>LEN(TRIM(AI1))=0</formula>
    </cfRule>
  </conditionalFormatting>
  <conditionalFormatting sqref="AI6">
    <cfRule type="expression" dxfId="47" priority="19">
      <formula>AND($H6&lt;&gt;"",$I6&lt;&gt;"",$J6&lt;&gt;"")</formula>
    </cfRule>
    <cfRule type="expression" dxfId="46" priority="20">
      <formula>AND($H6&lt;&gt;"",$I6&lt;&gt;"",$J6="")</formula>
    </cfRule>
    <cfRule type="expression" dxfId="45" priority="21">
      <formula>AND($H6&lt;&gt;"",$I6="",$J6="")</formula>
    </cfRule>
  </conditionalFormatting>
  <conditionalFormatting sqref="AI7 AI9:AI10">
    <cfRule type="expression" dxfId="44" priority="16">
      <formula>AND($H7&lt;&gt;"",$I7&lt;&gt;"",$J7&lt;&gt;"")</formula>
    </cfRule>
    <cfRule type="expression" dxfId="43" priority="17">
      <formula>AND($H7&lt;&gt;"",$I7&lt;&gt;"",$J7="")</formula>
    </cfRule>
    <cfRule type="expression" dxfId="42" priority="18">
      <formula>AND($H7&lt;&gt;"",$I7="",$J7="")</formula>
    </cfRule>
  </conditionalFormatting>
  <conditionalFormatting sqref="A14:A300">
    <cfRule type="containsBlanks" dxfId="41" priority="15">
      <formula>LEN(TRIM(A14))=0</formula>
    </cfRule>
  </conditionalFormatting>
  <conditionalFormatting sqref="AJ8:CF8">
    <cfRule type="expression" dxfId="40" priority="12">
      <formula>AND($H8&lt;&gt;"",$I8&lt;&gt;"",$J8&lt;&gt;"")</formula>
    </cfRule>
    <cfRule type="expression" dxfId="39" priority="13">
      <formula>AND($H8&lt;&gt;"",$I8&lt;&gt;"",$J8="")</formula>
    </cfRule>
    <cfRule type="expression" dxfId="38" priority="14">
      <formula>AND($H8&lt;&gt;"",$I8="",$J8="")</formula>
    </cfRule>
  </conditionalFormatting>
  <conditionalFormatting sqref="AJ4:CF4">
    <cfRule type="containsBlanks" dxfId="37" priority="11">
      <formula>LEN(TRIM(AJ4))=0</formula>
    </cfRule>
  </conditionalFormatting>
  <conditionalFormatting sqref="AJ1:CF1">
    <cfRule type="containsBlanks" dxfId="36" priority="10">
      <formula>LEN(TRIM(AJ1))=0</formula>
    </cfRule>
  </conditionalFormatting>
  <conditionalFormatting sqref="AJ6:CF6">
    <cfRule type="expression" dxfId="35" priority="7">
      <formula>AND($H6&lt;&gt;"",$I6&lt;&gt;"",$J6&lt;&gt;"")</formula>
    </cfRule>
    <cfRule type="expression" dxfId="34" priority="8">
      <formula>AND($H6&lt;&gt;"",$I6&lt;&gt;"",$J6="")</formula>
    </cfRule>
    <cfRule type="expression" dxfId="33" priority="9">
      <formula>AND($H6&lt;&gt;"",$I6="",$J6="")</formula>
    </cfRule>
  </conditionalFormatting>
  <conditionalFormatting sqref="AJ7:CF7 AJ9:CF10">
    <cfRule type="expression" dxfId="32" priority="4">
      <formula>AND($H7&lt;&gt;"",$I7&lt;&gt;"",$J7&lt;&gt;"")</formula>
    </cfRule>
    <cfRule type="expression" dxfId="31" priority="5">
      <formula>AND($H7&lt;&gt;"",$I7&lt;&gt;"",$J7="")</formula>
    </cfRule>
    <cfRule type="expression" dxfId="30" priority="6">
      <formula>AND($H7&lt;&gt;"",$I7="",$J7="")</formula>
    </cfRule>
  </conditionalFormatting>
  <conditionalFormatting sqref="P10">
    <cfRule type="expression" dxfId="5" priority="1">
      <formula>AND($H10&lt;&gt;"",$I10&lt;&gt;"",$J10&lt;&gt;"")</formula>
    </cfRule>
    <cfRule type="expression" dxfId="4" priority="2">
      <formula>AND($H10&lt;&gt;"",$I10&lt;&gt;"",$J10="")</formula>
    </cfRule>
    <cfRule type="expression" dxfId="3" priority="3">
      <formula>AND($H10&lt;&gt;"",$I10="",$J10="")</formula>
    </cfRule>
  </conditionalFormatting>
  <hyperlinks>
    <hyperlink ref="P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54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9" sqref="B9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452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44958</v>
      </c>
      <c r="X6" s="25">
        <f ca="1">IF(AND(X$1&gt;1,W7=""),"",IF(OR($P$6="",$P$6=0,$P$7="",$P$7=0,$P$7&lt;1,W7+1&gt;Model!$U$7),"",
IF(X$1=1,EOMONTH($P$7,-1)+1,W7+1)))</f>
        <v>44958</v>
      </c>
      <c r="Y6" s="25">
        <f ca="1">IF(AND(Y$1&gt;1,X7=""),"",IF(OR($P$6="",$P$6=0,$P$7="",$P$7=0,$P$7&lt;1,X7+1&gt;Model!$U$7),"",
IF(Y$1=1,EOMONTH($P$7,-1)+1,X7+1)))</f>
        <v>45323</v>
      </c>
      <c r="Z6" s="25">
        <f ca="1">IF(AND(Z$1&gt;1,Y7=""),"",IF(OR($P$6="",$P$6=0,$P$7="",$P$7=0,$P$7&lt;1,Y7+1&gt;Model!$U$7),"",
IF(Z$1=1,EOMONTH($P$7,-1)+1,Y7+1)))</f>
        <v>45689</v>
      </c>
      <c r="AA6" s="25">
        <f ca="1">IF(AND(AA$1&gt;1,Z7=""),"",IF(OR($P$6="",$P$6=0,$P$7="",$P$7=0,$P$7&lt;1,Z7+1&gt;Model!$U$7),"",
IF(AA$1=1,EOMONTH($P$7,-1)+1,Z7+1)))</f>
        <v>46054</v>
      </c>
      <c r="AB6" s="25">
        <f ca="1">IF(AND(AB$1&gt;1,AA7=""),"",IF(OR($P$6="",$P$6=0,$P$7="",$P$7=0,$P$7&lt;1,AA7+1&gt;Model!$U$7),"",
IF(AB$1=1,EOMONTH($P$7,-1)+1,AA7+1)))</f>
        <v>46419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20">
        <f ca="1">Model!$P$7</f>
        <v>44958</v>
      </c>
      <c r="U7" s="25">
        <f ca="1">MAX(INDIRECT(ADDRESS($B7,X$2)&amp;":"&amp;ADDRESS($B7,MAX($2:$2))))</f>
        <v>46783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45322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45688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46053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46418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46783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158</v>
      </c>
      <c r="M11" s="53" t="s">
        <v>18</v>
      </c>
      <c r="P11" s="72"/>
      <c r="U11" s="5">
        <f t="shared" ref="U11" ca="1" si="0">INDIRECT(ADDRESS($B11,$X$2-1+$P$8))</f>
        <v>193612236.51912889</v>
      </c>
      <c r="X11" s="5">
        <f ca="1">IF(X$4="",0,SUM(X12:X26))</f>
        <v>51447763.808498427</v>
      </c>
      <c r="Y11" s="5">
        <f t="shared" ref="Y11:CF11" ca="1" si="1">IF(Y$4="",0,SUM(Y12:Y26))</f>
        <v>83714809.578867048</v>
      </c>
      <c r="Z11" s="5">
        <f t="shared" ca="1" si="1"/>
        <v>115820970.08987795</v>
      </c>
      <c r="AA11" s="5">
        <f t="shared" ca="1" si="1"/>
        <v>151751561.52412832</v>
      </c>
      <c r="AB11" s="5">
        <f t="shared" ca="1" si="1"/>
        <v>193612236.51912889</v>
      </c>
      <c r="AC11" s="5">
        <f t="shared" ca="1" si="1"/>
        <v>0</v>
      </c>
      <c r="AD11" s="5">
        <f t="shared" ca="1" si="1"/>
        <v>0</v>
      </c>
      <c r="AE11" s="5">
        <f t="shared" ca="1" si="1"/>
        <v>0</v>
      </c>
      <c r="AF11" s="5">
        <f t="shared" ca="1" si="1"/>
        <v>0</v>
      </c>
      <c r="AG11" s="5">
        <f t="shared" ca="1" si="1"/>
        <v>0</v>
      </c>
      <c r="AH11" s="5">
        <f t="shared" ca="1" si="1"/>
        <v>0</v>
      </c>
      <c r="AI11" s="5">
        <f t="shared" ca="1" si="1"/>
        <v>0</v>
      </c>
      <c r="AJ11" s="5">
        <f t="shared" ca="1" si="1"/>
        <v>0</v>
      </c>
      <c r="AK11" s="5">
        <f t="shared" ca="1" si="1"/>
        <v>0</v>
      </c>
      <c r="AL11" s="5">
        <f t="shared" ca="1" si="1"/>
        <v>0</v>
      </c>
      <c r="AM11" s="5">
        <f t="shared" ca="1" si="1"/>
        <v>0</v>
      </c>
      <c r="AN11" s="5">
        <f t="shared" ca="1" si="1"/>
        <v>0</v>
      </c>
      <c r="AO11" s="5">
        <f t="shared" ca="1" si="1"/>
        <v>0</v>
      </c>
      <c r="AP11" s="5">
        <f t="shared" ca="1" si="1"/>
        <v>0</v>
      </c>
      <c r="AQ11" s="5">
        <f t="shared" ca="1" si="1"/>
        <v>0</v>
      </c>
      <c r="AR11" s="5">
        <f t="shared" ca="1" si="1"/>
        <v>0</v>
      </c>
      <c r="AS11" s="5">
        <f t="shared" ca="1" si="1"/>
        <v>0</v>
      </c>
      <c r="AT11" s="5">
        <f t="shared" ca="1" si="1"/>
        <v>0</v>
      </c>
      <c r="AU11" s="5">
        <f t="shared" ca="1" si="1"/>
        <v>0</v>
      </c>
      <c r="AV11" s="5">
        <f t="shared" ca="1" si="1"/>
        <v>0</v>
      </c>
      <c r="AW11" s="5">
        <f t="shared" ca="1" si="1"/>
        <v>0</v>
      </c>
      <c r="AX11" s="5">
        <f t="shared" ca="1" si="1"/>
        <v>0</v>
      </c>
      <c r="AY11" s="5">
        <f t="shared" ca="1" si="1"/>
        <v>0</v>
      </c>
      <c r="AZ11" s="5">
        <f t="shared" ca="1" si="1"/>
        <v>0</v>
      </c>
      <c r="BA11" s="5">
        <f t="shared" ca="1" si="1"/>
        <v>0</v>
      </c>
      <c r="BB11" s="5">
        <f t="shared" ca="1" si="1"/>
        <v>0</v>
      </c>
      <c r="BC11" s="5">
        <f t="shared" ca="1" si="1"/>
        <v>0</v>
      </c>
      <c r="BD11" s="5">
        <f t="shared" ca="1" si="1"/>
        <v>0</v>
      </c>
      <c r="BE11" s="5">
        <f t="shared" ca="1" si="1"/>
        <v>0</v>
      </c>
      <c r="BF11" s="5">
        <f t="shared" ca="1" si="1"/>
        <v>0</v>
      </c>
      <c r="BG11" s="5">
        <f t="shared" ca="1" si="1"/>
        <v>0</v>
      </c>
      <c r="BH11" s="5">
        <f t="shared" ca="1" si="1"/>
        <v>0</v>
      </c>
      <c r="BI11" s="5">
        <f t="shared" ca="1" si="1"/>
        <v>0</v>
      </c>
      <c r="BJ11" s="5">
        <f t="shared" ca="1" si="1"/>
        <v>0</v>
      </c>
      <c r="BK11" s="5">
        <f t="shared" ca="1" si="1"/>
        <v>0</v>
      </c>
      <c r="BL11" s="5">
        <f t="shared" ca="1" si="1"/>
        <v>0</v>
      </c>
      <c r="BM11" s="5">
        <f t="shared" ca="1" si="1"/>
        <v>0</v>
      </c>
      <c r="BN11" s="5">
        <f t="shared" ca="1" si="1"/>
        <v>0</v>
      </c>
      <c r="BO11" s="5">
        <f t="shared" ca="1" si="1"/>
        <v>0</v>
      </c>
      <c r="BP11" s="5">
        <f t="shared" ca="1" si="1"/>
        <v>0</v>
      </c>
      <c r="BQ11" s="5">
        <f t="shared" ca="1" si="1"/>
        <v>0</v>
      </c>
      <c r="BR11" s="5">
        <f t="shared" ca="1" si="1"/>
        <v>0</v>
      </c>
      <c r="BS11" s="5">
        <f t="shared" ca="1" si="1"/>
        <v>0</v>
      </c>
      <c r="BT11" s="5">
        <f t="shared" ca="1" si="1"/>
        <v>0</v>
      </c>
      <c r="BU11" s="5">
        <f t="shared" ca="1" si="1"/>
        <v>0</v>
      </c>
      <c r="BV11" s="5">
        <f t="shared" ca="1" si="1"/>
        <v>0</v>
      </c>
      <c r="BW11" s="5">
        <f t="shared" ca="1" si="1"/>
        <v>0</v>
      </c>
      <c r="BX11" s="5">
        <f t="shared" ca="1" si="1"/>
        <v>0</v>
      </c>
      <c r="BY11" s="5">
        <f t="shared" ca="1" si="1"/>
        <v>0</v>
      </c>
      <c r="BZ11" s="5">
        <f t="shared" ca="1" si="1"/>
        <v>0</v>
      </c>
      <c r="CA11" s="5">
        <f t="shared" ca="1" si="1"/>
        <v>0</v>
      </c>
      <c r="CB11" s="5">
        <f t="shared" ca="1" si="1"/>
        <v>0</v>
      </c>
      <c r="CC11" s="5">
        <f t="shared" ca="1" si="1"/>
        <v>0</v>
      </c>
      <c r="CD11" s="5">
        <f t="shared" ca="1" si="1"/>
        <v>0</v>
      </c>
      <c r="CE11" s="5">
        <f t="shared" ca="1" si="1"/>
        <v>0</v>
      </c>
      <c r="CF11" s="5">
        <f t="shared" ca="1" si="1"/>
        <v>0</v>
      </c>
    </row>
    <row r="12" spans="2:84" x14ac:dyDescent="0.3">
      <c r="B12" s="13">
        <f>ROW()</f>
        <v>12</v>
      </c>
      <c r="H12" s="1" t="str">
        <f>$H$11</f>
        <v>АКТИВЫ</v>
      </c>
      <c r="I12" s="1" t="str">
        <f>CapEx!J309</f>
        <v>Незавершенные капзатраты</v>
      </c>
      <c r="M12" s="53" t="s">
        <v>18</v>
      </c>
      <c r="U12" s="5">
        <f ca="1">INDIRECT(ADDRESS($B12,$X$2-1+$P$8))</f>
        <v>-8.9406967163085938E-8</v>
      </c>
      <c r="X12" s="5">
        <f ca="1">IF(X$4="",0,SUMIFS(CapEx!94:94,CapEx!$4:$4,"&lt;="&amp;X$7)-SUMIFS(CapEx!140:140,CapEx!$4:$4,"&lt;="&amp;X$7))</f>
        <v>0</v>
      </c>
      <c r="Y12" s="5">
        <f ca="1">IF(Y$4="",0,SUMIFS(CapEx!94:94,CapEx!$4:$4,"&lt;="&amp;Y$7)-SUMIFS(CapEx!140:140,CapEx!$4:$4,"&lt;="&amp;Y$7))</f>
        <v>0</v>
      </c>
      <c r="Z12" s="5">
        <f ca="1">IF(Z$4="",0,SUMIFS(CapEx!94:94,CapEx!$4:$4,"&lt;="&amp;Z$7)-SUMIFS(CapEx!140:140,CapEx!$4:$4,"&lt;="&amp;Z$7))</f>
        <v>-1.4901161193847656E-8</v>
      </c>
      <c r="AA12" s="5">
        <f ca="1">IF(AA$4="",0,SUMIFS(CapEx!94:94,CapEx!$4:$4,"&lt;="&amp;AA$7)-SUMIFS(CapEx!140:140,CapEx!$4:$4,"&lt;="&amp;AA$7))</f>
        <v>-2.9802322387695313E-8</v>
      </c>
      <c r="AB12" s="5">
        <f ca="1">IF(AB$4="",0,SUMIFS(CapEx!94:94,CapEx!$4:$4,"&lt;="&amp;AB$7)-SUMIFS(CapEx!140:140,CapEx!$4:$4,"&lt;="&amp;AB$7))</f>
        <v>-8.9406967163085938E-8</v>
      </c>
      <c r="AC12" s="5">
        <f ca="1">IF(AC$4="",0,SUMIFS(CapEx!94:94,CapEx!$4:$4,"&lt;="&amp;AC$7)-SUMIFS(CapEx!140:140,CapEx!$4:$4,"&lt;="&amp;AC$7))</f>
        <v>0</v>
      </c>
      <c r="AD12" s="5">
        <f ca="1">IF(AD$4="",0,SUMIFS(CapEx!94:94,CapEx!$4:$4,"&lt;="&amp;AD$7)-SUMIFS(CapEx!140:140,CapEx!$4:$4,"&lt;="&amp;AD$7))</f>
        <v>0</v>
      </c>
      <c r="AE12" s="5">
        <f ca="1">IF(AE$4="",0,SUMIFS(CapEx!94:94,CapEx!$4:$4,"&lt;="&amp;AE$7)-SUMIFS(CapEx!140:140,CapEx!$4:$4,"&lt;="&amp;AE$7))</f>
        <v>0</v>
      </c>
      <c r="AF12" s="5">
        <f ca="1">IF(AF$4="",0,SUMIFS(CapEx!94:94,CapEx!$4:$4,"&lt;="&amp;AF$7)-SUMIFS(CapEx!140:140,CapEx!$4:$4,"&lt;="&amp;AF$7))</f>
        <v>0</v>
      </c>
      <c r="AG12" s="5">
        <f ca="1">IF(AG$4="",0,SUMIFS(CapEx!94:94,CapEx!$4:$4,"&lt;="&amp;AG$7)-SUMIFS(CapEx!140:140,CapEx!$4:$4,"&lt;="&amp;AG$7))</f>
        <v>0</v>
      </c>
      <c r="AH12" s="5">
        <f ca="1">IF(AH$4="",0,SUMIFS(CapEx!94:94,CapEx!$4:$4,"&lt;="&amp;AH$7)-SUMIFS(CapEx!140:140,CapEx!$4:$4,"&lt;="&amp;AH$7))</f>
        <v>0</v>
      </c>
      <c r="AI12" s="5">
        <f ca="1">IF(AI$4="",0,SUMIFS(CapEx!94:94,CapEx!$4:$4,"&lt;="&amp;AI$7)-SUMIFS(CapEx!140:140,CapEx!$4:$4,"&lt;="&amp;AI$7))</f>
        <v>0</v>
      </c>
      <c r="AJ12" s="5">
        <f ca="1">IF(AJ$4="",0,SUMIFS(CapEx!94:94,CapEx!$4:$4,"&lt;="&amp;AJ$7)-SUMIFS(CapEx!140:140,CapEx!$4:$4,"&lt;="&amp;AJ$7))</f>
        <v>0</v>
      </c>
      <c r="AK12" s="5">
        <f ca="1">IF(AK$4="",0,SUMIFS(CapEx!94:94,CapEx!$4:$4,"&lt;="&amp;AK$7)-SUMIFS(CapEx!140:140,CapEx!$4:$4,"&lt;="&amp;AK$7))</f>
        <v>0</v>
      </c>
      <c r="AL12" s="5">
        <f ca="1">IF(AL$4="",0,SUMIFS(CapEx!94:94,CapEx!$4:$4,"&lt;="&amp;AL$7)-SUMIFS(CapEx!140:140,CapEx!$4:$4,"&lt;="&amp;AL$7))</f>
        <v>0</v>
      </c>
      <c r="AM12" s="5">
        <f ca="1">IF(AM$4="",0,SUMIFS(CapEx!94:94,CapEx!$4:$4,"&lt;="&amp;AM$7)-SUMIFS(CapEx!140:140,CapEx!$4:$4,"&lt;="&amp;AM$7))</f>
        <v>0</v>
      </c>
      <c r="AN12" s="5">
        <f ca="1">IF(AN$4="",0,SUMIFS(CapEx!94:94,CapEx!$4:$4,"&lt;="&amp;AN$7)-SUMIFS(CapEx!140:140,CapEx!$4:$4,"&lt;="&amp;AN$7))</f>
        <v>0</v>
      </c>
      <c r="AO12" s="5">
        <f ca="1">IF(AO$4="",0,SUMIFS(CapEx!94:94,CapEx!$4:$4,"&lt;="&amp;AO$7)-SUMIFS(CapEx!140:140,CapEx!$4:$4,"&lt;="&amp;AO$7))</f>
        <v>0</v>
      </c>
      <c r="AP12" s="5">
        <f ca="1">IF(AP$4="",0,SUMIFS(CapEx!94:94,CapEx!$4:$4,"&lt;="&amp;AP$7)-SUMIFS(CapEx!140:140,CapEx!$4:$4,"&lt;="&amp;AP$7))</f>
        <v>0</v>
      </c>
      <c r="AQ12" s="5">
        <f ca="1">IF(AQ$4="",0,SUMIFS(CapEx!94:94,CapEx!$4:$4,"&lt;="&amp;AQ$7)-SUMIFS(CapEx!140:140,CapEx!$4:$4,"&lt;="&amp;AQ$7))</f>
        <v>0</v>
      </c>
      <c r="AR12" s="5">
        <f ca="1">IF(AR$4="",0,SUMIFS(CapEx!94:94,CapEx!$4:$4,"&lt;="&amp;AR$7)-SUMIFS(CapEx!140:140,CapEx!$4:$4,"&lt;="&amp;AR$7))</f>
        <v>0</v>
      </c>
      <c r="AS12" s="5">
        <f ca="1">IF(AS$4="",0,SUMIFS(CapEx!94:94,CapEx!$4:$4,"&lt;="&amp;AS$7)-SUMIFS(CapEx!140:140,CapEx!$4:$4,"&lt;="&amp;AS$7))</f>
        <v>0</v>
      </c>
      <c r="AT12" s="5">
        <f ca="1">IF(AT$4="",0,SUMIFS(CapEx!94:94,CapEx!$4:$4,"&lt;="&amp;AT$7)-SUMIFS(CapEx!140:140,CapEx!$4:$4,"&lt;="&amp;AT$7))</f>
        <v>0</v>
      </c>
      <c r="AU12" s="5">
        <f ca="1">IF(AU$4="",0,SUMIFS(CapEx!94:94,CapEx!$4:$4,"&lt;="&amp;AU$7)-SUMIFS(CapEx!140:140,CapEx!$4:$4,"&lt;="&amp;AU$7))</f>
        <v>0</v>
      </c>
      <c r="AV12" s="5">
        <f ca="1">IF(AV$4="",0,SUMIFS(CapEx!94:94,CapEx!$4:$4,"&lt;="&amp;AV$7)-SUMIFS(CapEx!140:140,CapEx!$4:$4,"&lt;="&amp;AV$7))</f>
        <v>0</v>
      </c>
      <c r="AW12" s="5">
        <f ca="1">IF(AW$4="",0,SUMIFS(CapEx!94:94,CapEx!$4:$4,"&lt;="&amp;AW$7)-SUMIFS(CapEx!140:140,CapEx!$4:$4,"&lt;="&amp;AW$7))</f>
        <v>0</v>
      </c>
      <c r="AX12" s="5">
        <f ca="1">IF(AX$4="",0,SUMIFS(CapEx!94:94,CapEx!$4:$4,"&lt;="&amp;AX$7)-SUMIFS(CapEx!140:140,CapEx!$4:$4,"&lt;="&amp;AX$7))</f>
        <v>0</v>
      </c>
      <c r="AY12" s="5">
        <f ca="1">IF(AY$4="",0,SUMIFS(CapEx!94:94,CapEx!$4:$4,"&lt;="&amp;AY$7)-SUMIFS(CapEx!140:140,CapEx!$4:$4,"&lt;="&amp;AY$7))</f>
        <v>0</v>
      </c>
      <c r="AZ12" s="5">
        <f ca="1">IF(AZ$4="",0,SUMIFS(CapEx!94:94,CapEx!$4:$4,"&lt;="&amp;AZ$7)-SUMIFS(CapEx!140:140,CapEx!$4:$4,"&lt;="&amp;AZ$7))</f>
        <v>0</v>
      </c>
      <c r="BA12" s="5">
        <f ca="1">IF(BA$4="",0,SUMIFS(CapEx!94:94,CapEx!$4:$4,"&lt;="&amp;BA$7)-SUMIFS(CapEx!140:140,CapEx!$4:$4,"&lt;="&amp;BA$7))</f>
        <v>0</v>
      </c>
      <c r="BB12" s="5">
        <f ca="1">IF(BB$4="",0,SUMIFS(CapEx!94:94,CapEx!$4:$4,"&lt;="&amp;BB$7)-SUMIFS(CapEx!140:140,CapEx!$4:$4,"&lt;="&amp;BB$7))</f>
        <v>0</v>
      </c>
      <c r="BC12" s="5">
        <f ca="1">IF(BC$4="",0,SUMIFS(CapEx!94:94,CapEx!$4:$4,"&lt;="&amp;BC$7)-SUMIFS(CapEx!140:140,CapEx!$4:$4,"&lt;="&amp;BC$7))</f>
        <v>0</v>
      </c>
      <c r="BD12" s="5">
        <f ca="1">IF(BD$4="",0,SUMIFS(CapEx!94:94,CapEx!$4:$4,"&lt;="&amp;BD$7)-SUMIFS(CapEx!140:140,CapEx!$4:$4,"&lt;="&amp;BD$7))</f>
        <v>0</v>
      </c>
      <c r="BE12" s="5">
        <f ca="1">IF(BE$4="",0,SUMIFS(CapEx!94:94,CapEx!$4:$4,"&lt;="&amp;BE$7)-SUMIFS(CapEx!140:140,CapEx!$4:$4,"&lt;="&amp;BE$7))</f>
        <v>0</v>
      </c>
      <c r="BF12" s="5">
        <f ca="1">IF(BF$4="",0,SUMIFS(CapEx!94:94,CapEx!$4:$4,"&lt;="&amp;BF$7)-SUMIFS(CapEx!140:140,CapEx!$4:$4,"&lt;="&amp;BF$7))</f>
        <v>0</v>
      </c>
      <c r="BG12" s="5">
        <f ca="1">IF(BG$4="",0,SUMIFS(CapEx!94:94,CapEx!$4:$4,"&lt;="&amp;BG$7)-SUMIFS(CapEx!140:140,CapEx!$4:$4,"&lt;="&amp;BG$7))</f>
        <v>0</v>
      </c>
      <c r="BH12" s="5">
        <f ca="1">IF(BH$4="",0,SUMIFS(CapEx!94:94,CapEx!$4:$4,"&lt;="&amp;BH$7)-SUMIFS(CapEx!140:140,CapEx!$4:$4,"&lt;="&amp;BH$7))</f>
        <v>0</v>
      </c>
      <c r="BI12" s="5">
        <f ca="1">IF(BI$4="",0,SUMIFS(CapEx!94:94,CapEx!$4:$4,"&lt;="&amp;BI$7)-SUMIFS(CapEx!140:140,CapEx!$4:$4,"&lt;="&amp;BI$7))</f>
        <v>0</v>
      </c>
      <c r="BJ12" s="5">
        <f ca="1">IF(BJ$4="",0,SUMIFS(CapEx!94:94,CapEx!$4:$4,"&lt;="&amp;BJ$7)-SUMIFS(CapEx!140:140,CapEx!$4:$4,"&lt;="&amp;BJ$7))</f>
        <v>0</v>
      </c>
      <c r="BK12" s="5">
        <f ca="1">IF(BK$4="",0,SUMIFS(CapEx!94:94,CapEx!$4:$4,"&lt;="&amp;BK$7)-SUMIFS(CapEx!140:140,CapEx!$4:$4,"&lt;="&amp;BK$7))</f>
        <v>0</v>
      </c>
      <c r="BL12" s="5">
        <f ca="1">IF(BL$4="",0,SUMIFS(CapEx!94:94,CapEx!$4:$4,"&lt;="&amp;BL$7)-SUMIFS(CapEx!140:140,CapEx!$4:$4,"&lt;="&amp;BL$7))</f>
        <v>0</v>
      </c>
      <c r="BM12" s="5">
        <f ca="1">IF(BM$4="",0,SUMIFS(CapEx!94:94,CapEx!$4:$4,"&lt;="&amp;BM$7)-SUMIFS(CapEx!140:140,CapEx!$4:$4,"&lt;="&amp;BM$7))</f>
        <v>0</v>
      </c>
      <c r="BN12" s="5">
        <f ca="1">IF(BN$4="",0,SUMIFS(CapEx!94:94,CapEx!$4:$4,"&lt;="&amp;BN$7)-SUMIFS(CapEx!140:140,CapEx!$4:$4,"&lt;="&amp;BN$7))</f>
        <v>0</v>
      </c>
      <c r="BO12" s="5">
        <f ca="1">IF(BO$4="",0,SUMIFS(CapEx!94:94,CapEx!$4:$4,"&lt;="&amp;BO$7)-SUMIFS(CapEx!140:140,CapEx!$4:$4,"&lt;="&amp;BO$7))</f>
        <v>0</v>
      </c>
      <c r="BP12" s="5">
        <f ca="1">IF(BP$4="",0,SUMIFS(CapEx!94:94,CapEx!$4:$4,"&lt;="&amp;BP$7)-SUMIFS(CapEx!140:140,CapEx!$4:$4,"&lt;="&amp;BP$7))</f>
        <v>0</v>
      </c>
      <c r="BQ12" s="5">
        <f ca="1">IF(BQ$4="",0,SUMIFS(CapEx!94:94,CapEx!$4:$4,"&lt;="&amp;BQ$7)-SUMIFS(CapEx!140:140,CapEx!$4:$4,"&lt;="&amp;BQ$7))</f>
        <v>0</v>
      </c>
      <c r="BR12" s="5">
        <f ca="1">IF(BR$4="",0,SUMIFS(CapEx!94:94,CapEx!$4:$4,"&lt;="&amp;BR$7)-SUMIFS(CapEx!140:140,CapEx!$4:$4,"&lt;="&amp;BR$7))</f>
        <v>0</v>
      </c>
      <c r="BS12" s="5">
        <f ca="1">IF(BS$4="",0,SUMIFS(CapEx!94:94,CapEx!$4:$4,"&lt;="&amp;BS$7)-SUMIFS(CapEx!140:140,CapEx!$4:$4,"&lt;="&amp;BS$7))</f>
        <v>0</v>
      </c>
      <c r="BT12" s="5">
        <f ca="1">IF(BT$4="",0,SUMIFS(CapEx!94:94,CapEx!$4:$4,"&lt;="&amp;BT$7)-SUMIFS(CapEx!140:140,CapEx!$4:$4,"&lt;="&amp;BT$7))</f>
        <v>0</v>
      </c>
      <c r="BU12" s="5">
        <f ca="1">IF(BU$4="",0,SUMIFS(CapEx!94:94,CapEx!$4:$4,"&lt;="&amp;BU$7)-SUMIFS(CapEx!140:140,CapEx!$4:$4,"&lt;="&amp;BU$7))</f>
        <v>0</v>
      </c>
      <c r="BV12" s="5">
        <f ca="1">IF(BV$4="",0,SUMIFS(CapEx!94:94,CapEx!$4:$4,"&lt;="&amp;BV$7)-SUMIFS(CapEx!140:140,CapEx!$4:$4,"&lt;="&amp;BV$7))</f>
        <v>0</v>
      </c>
      <c r="BW12" s="5">
        <f ca="1">IF(BW$4="",0,SUMIFS(CapEx!94:94,CapEx!$4:$4,"&lt;="&amp;BW$7)-SUMIFS(CapEx!140:140,CapEx!$4:$4,"&lt;="&amp;BW$7))</f>
        <v>0</v>
      </c>
      <c r="BX12" s="5">
        <f ca="1">IF(BX$4="",0,SUMIFS(CapEx!94:94,CapEx!$4:$4,"&lt;="&amp;BX$7)-SUMIFS(CapEx!140:140,CapEx!$4:$4,"&lt;="&amp;BX$7))</f>
        <v>0</v>
      </c>
      <c r="BY12" s="5">
        <f ca="1">IF(BY$4="",0,SUMIFS(CapEx!94:94,CapEx!$4:$4,"&lt;="&amp;BY$7)-SUMIFS(CapEx!140:140,CapEx!$4:$4,"&lt;="&amp;BY$7))</f>
        <v>0</v>
      </c>
      <c r="BZ12" s="5">
        <f ca="1">IF(BZ$4="",0,SUMIFS(CapEx!94:94,CapEx!$4:$4,"&lt;="&amp;BZ$7)-SUMIFS(CapEx!140:140,CapEx!$4:$4,"&lt;="&amp;BZ$7))</f>
        <v>0</v>
      </c>
      <c r="CA12" s="5">
        <f ca="1">IF(CA$4="",0,SUMIFS(CapEx!94:94,CapEx!$4:$4,"&lt;="&amp;CA$7)-SUMIFS(CapEx!140:140,CapEx!$4:$4,"&lt;="&amp;CA$7))</f>
        <v>0</v>
      </c>
      <c r="CB12" s="5">
        <f ca="1">IF(CB$4="",0,SUMIFS(CapEx!94:94,CapEx!$4:$4,"&lt;="&amp;CB$7)-SUMIFS(CapEx!140:140,CapEx!$4:$4,"&lt;="&amp;CB$7))</f>
        <v>0</v>
      </c>
      <c r="CC12" s="5">
        <f ca="1">IF(CC$4="",0,SUMIFS(CapEx!94:94,CapEx!$4:$4,"&lt;="&amp;CC$7)-SUMIFS(CapEx!140:140,CapEx!$4:$4,"&lt;="&amp;CC$7))</f>
        <v>0</v>
      </c>
      <c r="CD12" s="5">
        <f ca="1">IF(CD$4="",0,SUMIFS(CapEx!94:94,CapEx!$4:$4,"&lt;="&amp;CD$7)-SUMIFS(CapEx!140:140,CapEx!$4:$4,"&lt;="&amp;CD$7))</f>
        <v>0</v>
      </c>
      <c r="CE12" s="5">
        <f ca="1">IF(CE$4="",0,SUMIFS(CapEx!94:94,CapEx!$4:$4,"&lt;="&amp;CE$7)-SUMIFS(CapEx!140:140,CapEx!$4:$4,"&lt;="&amp;CE$7))</f>
        <v>0</v>
      </c>
      <c r="CF12" s="5">
        <f ca="1">IF(CF$4="",0,SUMIFS(CapEx!94:94,CapEx!$4:$4,"&lt;="&amp;CF$7)-SUMIFS(CapEx!140:140,CapEx!$4:$4,"&lt;="&amp;CF$7))</f>
        <v>0</v>
      </c>
    </row>
    <row r="13" spans="2:84" x14ac:dyDescent="0.3">
      <c r="B13" s="13">
        <f>ROW()</f>
        <v>13</v>
      </c>
      <c r="H13" s="1" t="str">
        <f t="shared" ref="H13:H24" si="2">$H$11</f>
        <v>АКТИВЫ</v>
      </c>
      <c r="I13" s="1" t="str">
        <f>CapEx!J310</f>
        <v>Внеоборотные активы</v>
      </c>
      <c r="M13" s="53" t="s">
        <v>18</v>
      </c>
      <c r="U13" s="5">
        <f t="shared" ref="U13:U25" ca="1" si="3">INDIRECT(ADDRESS($B13,$X$2-1+$P$8))</f>
        <v>131777950.15065908</v>
      </c>
      <c r="X13" s="5">
        <f ca="1">IF(X$4="",0,SUMIFS(CapEx!140:140,CapEx!$4:$4,"&lt;="&amp;X$7)-SUMIFS(CapEx!163:163,CapEx!$4:$4,"&lt;="&amp;X$7))</f>
        <v>38696851.851851851</v>
      </c>
      <c r="Y13" s="5">
        <f ca="1">IF(Y$4="",0,SUMIFS(CapEx!140:140,CapEx!$4:$4,"&lt;="&amp;Y$7)-SUMIFS(CapEx!163:163,CapEx!$4:$4,"&lt;="&amp;Y$7))</f>
        <v>66565845.094185188</v>
      </c>
      <c r="Z13" s="5">
        <f ca="1">IF(Z$4="",0,SUMIFS(CapEx!140:140,CapEx!$4:$4,"&lt;="&amp;Z$7)-SUMIFS(CapEx!163:163,CapEx!$4:$4,"&lt;="&amp;Z$7))</f>
        <v>91592848.377445623</v>
      </c>
      <c r="AA13" s="5">
        <f ca="1">IF(AA$4="",0,SUMIFS(CapEx!140:140,CapEx!$4:$4,"&lt;="&amp;AA$7)-SUMIFS(CapEx!163:163,CapEx!$4:$4,"&lt;="&amp;AA$7))</f>
        <v>113217304.86672467</v>
      </c>
      <c r="AB13" s="5">
        <f ca="1">IF(AB$4="",0,SUMIFS(CapEx!140:140,CapEx!$4:$4,"&lt;="&amp;AB$7)-SUMIFS(CapEx!163:163,CapEx!$4:$4,"&lt;="&amp;AB$7))</f>
        <v>131777950.15065908</v>
      </c>
      <c r="AC13" s="5">
        <f ca="1">IF(AC$4="",0,SUMIFS(CapEx!140:140,CapEx!$4:$4,"&lt;="&amp;AC$7)-SUMIFS(CapEx!163:163,CapEx!$4:$4,"&lt;="&amp;AC$7))</f>
        <v>0</v>
      </c>
      <c r="AD13" s="5">
        <f ca="1">IF(AD$4="",0,SUMIFS(CapEx!140:140,CapEx!$4:$4,"&lt;="&amp;AD$7)-SUMIFS(CapEx!163:163,CapEx!$4:$4,"&lt;="&amp;AD$7))</f>
        <v>0</v>
      </c>
      <c r="AE13" s="5">
        <f ca="1">IF(AE$4="",0,SUMIFS(CapEx!140:140,CapEx!$4:$4,"&lt;="&amp;AE$7)-SUMIFS(CapEx!163:163,CapEx!$4:$4,"&lt;="&amp;AE$7))</f>
        <v>0</v>
      </c>
      <c r="AF13" s="5">
        <f ca="1">IF(AF$4="",0,SUMIFS(CapEx!140:140,CapEx!$4:$4,"&lt;="&amp;AF$7)-SUMIFS(CapEx!163:163,CapEx!$4:$4,"&lt;="&amp;AF$7))</f>
        <v>0</v>
      </c>
      <c r="AG13" s="5">
        <f ca="1">IF(AG$4="",0,SUMIFS(CapEx!140:140,CapEx!$4:$4,"&lt;="&amp;AG$7)-SUMIFS(CapEx!163:163,CapEx!$4:$4,"&lt;="&amp;AG$7))</f>
        <v>0</v>
      </c>
      <c r="AH13" s="5">
        <f ca="1">IF(AH$4="",0,SUMIFS(CapEx!140:140,CapEx!$4:$4,"&lt;="&amp;AH$7)-SUMIFS(CapEx!163:163,CapEx!$4:$4,"&lt;="&amp;AH$7))</f>
        <v>0</v>
      </c>
      <c r="AI13" s="5">
        <f ca="1">IF(AI$4="",0,SUMIFS(CapEx!140:140,CapEx!$4:$4,"&lt;="&amp;AI$7)-SUMIFS(CapEx!163:163,CapEx!$4:$4,"&lt;="&amp;AI$7))</f>
        <v>0</v>
      </c>
      <c r="AJ13" s="5">
        <f ca="1">IF(AJ$4="",0,SUMIFS(CapEx!140:140,CapEx!$4:$4,"&lt;="&amp;AJ$7)-SUMIFS(CapEx!163:163,CapEx!$4:$4,"&lt;="&amp;AJ$7))</f>
        <v>0</v>
      </c>
      <c r="AK13" s="5">
        <f ca="1">IF(AK$4="",0,SUMIFS(CapEx!140:140,CapEx!$4:$4,"&lt;="&amp;AK$7)-SUMIFS(CapEx!163:163,CapEx!$4:$4,"&lt;="&amp;AK$7))</f>
        <v>0</v>
      </c>
      <c r="AL13" s="5">
        <f ca="1">IF(AL$4="",0,SUMIFS(CapEx!140:140,CapEx!$4:$4,"&lt;="&amp;AL$7)-SUMIFS(CapEx!163:163,CapEx!$4:$4,"&lt;="&amp;AL$7))</f>
        <v>0</v>
      </c>
      <c r="AM13" s="5">
        <f ca="1">IF(AM$4="",0,SUMIFS(CapEx!140:140,CapEx!$4:$4,"&lt;="&amp;AM$7)-SUMIFS(CapEx!163:163,CapEx!$4:$4,"&lt;="&amp;AM$7))</f>
        <v>0</v>
      </c>
      <c r="AN13" s="5">
        <f ca="1">IF(AN$4="",0,SUMIFS(CapEx!140:140,CapEx!$4:$4,"&lt;="&amp;AN$7)-SUMIFS(CapEx!163:163,CapEx!$4:$4,"&lt;="&amp;AN$7))</f>
        <v>0</v>
      </c>
      <c r="AO13" s="5">
        <f ca="1">IF(AO$4="",0,SUMIFS(CapEx!140:140,CapEx!$4:$4,"&lt;="&amp;AO$7)-SUMIFS(CapEx!163:163,CapEx!$4:$4,"&lt;="&amp;AO$7))</f>
        <v>0</v>
      </c>
      <c r="AP13" s="5">
        <f ca="1">IF(AP$4="",0,SUMIFS(CapEx!140:140,CapEx!$4:$4,"&lt;="&amp;AP$7)-SUMIFS(CapEx!163:163,CapEx!$4:$4,"&lt;="&amp;AP$7))</f>
        <v>0</v>
      </c>
      <c r="AQ13" s="5">
        <f ca="1">IF(AQ$4="",0,SUMIFS(CapEx!140:140,CapEx!$4:$4,"&lt;="&amp;AQ$7)-SUMIFS(CapEx!163:163,CapEx!$4:$4,"&lt;="&amp;AQ$7))</f>
        <v>0</v>
      </c>
      <c r="AR13" s="5">
        <f ca="1">IF(AR$4="",0,SUMIFS(CapEx!140:140,CapEx!$4:$4,"&lt;="&amp;AR$7)-SUMIFS(CapEx!163:163,CapEx!$4:$4,"&lt;="&amp;AR$7))</f>
        <v>0</v>
      </c>
      <c r="AS13" s="5">
        <f ca="1">IF(AS$4="",0,SUMIFS(CapEx!140:140,CapEx!$4:$4,"&lt;="&amp;AS$7)-SUMIFS(CapEx!163:163,CapEx!$4:$4,"&lt;="&amp;AS$7))</f>
        <v>0</v>
      </c>
      <c r="AT13" s="5">
        <f ca="1">IF(AT$4="",0,SUMIFS(CapEx!140:140,CapEx!$4:$4,"&lt;="&amp;AT$7)-SUMIFS(CapEx!163:163,CapEx!$4:$4,"&lt;="&amp;AT$7))</f>
        <v>0</v>
      </c>
      <c r="AU13" s="5">
        <f ca="1">IF(AU$4="",0,SUMIFS(CapEx!140:140,CapEx!$4:$4,"&lt;="&amp;AU$7)-SUMIFS(CapEx!163:163,CapEx!$4:$4,"&lt;="&amp;AU$7))</f>
        <v>0</v>
      </c>
      <c r="AV13" s="5">
        <f ca="1">IF(AV$4="",0,SUMIFS(CapEx!140:140,CapEx!$4:$4,"&lt;="&amp;AV$7)-SUMIFS(CapEx!163:163,CapEx!$4:$4,"&lt;="&amp;AV$7))</f>
        <v>0</v>
      </c>
      <c r="AW13" s="5">
        <f ca="1">IF(AW$4="",0,SUMIFS(CapEx!140:140,CapEx!$4:$4,"&lt;="&amp;AW$7)-SUMIFS(CapEx!163:163,CapEx!$4:$4,"&lt;="&amp;AW$7))</f>
        <v>0</v>
      </c>
      <c r="AX13" s="5">
        <f ca="1">IF(AX$4="",0,SUMIFS(CapEx!140:140,CapEx!$4:$4,"&lt;="&amp;AX$7)-SUMIFS(CapEx!163:163,CapEx!$4:$4,"&lt;="&amp;AX$7))</f>
        <v>0</v>
      </c>
      <c r="AY13" s="5">
        <f ca="1">IF(AY$4="",0,SUMIFS(CapEx!140:140,CapEx!$4:$4,"&lt;="&amp;AY$7)-SUMIFS(CapEx!163:163,CapEx!$4:$4,"&lt;="&amp;AY$7))</f>
        <v>0</v>
      </c>
      <c r="AZ13" s="5">
        <f ca="1">IF(AZ$4="",0,SUMIFS(CapEx!140:140,CapEx!$4:$4,"&lt;="&amp;AZ$7)-SUMIFS(CapEx!163:163,CapEx!$4:$4,"&lt;="&amp;AZ$7))</f>
        <v>0</v>
      </c>
      <c r="BA13" s="5">
        <f ca="1">IF(BA$4="",0,SUMIFS(CapEx!140:140,CapEx!$4:$4,"&lt;="&amp;BA$7)-SUMIFS(CapEx!163:163,CapEx!$4:$4,"&lt;="&amp;BA$7))</f>
        <v>0</v>
      </c>
      <c r="BB13" s="5">
        <f ca="1">IF(BB$4="",0,SUMIFS(CapEx!140:140,CapEx!$4:$4,"&lt;="&amp;BB$7)-SUMIFS(CapEx!163:163,CapEx!$4:$4,"&lt;="&amp;BB$7))</f>
        <v>0</v>
      </c>
      <c r="BC13" s="5">
        <f ca="1">IF(BC$4="",0,SUMIFS(CapEx!140:140,CapEx!$4:$4,"&lt;="&amp;BC$7)-SUMIFS(CapEx!163:163,CapEx!$4:$4,"&lt;="&amp;BC$7))</f>
        <v>0</v>
      </c>
      <c r="BD13" s="5">
        <f ca="1">IF(BD$4="",0,SUMIFS(CapEx!140:140,CapEx!$4:$4,"&lt;="&amp;BD$7)-SUMIFS(CapEx!163:163,CapEx!$4:$4,"&lt;="&amp;BD$7))</f>
        <v>0</v>
      </c>
      <c r="BE13" s="5">
        <f ca="1">IF(BE$4="",0,SUMIFS(CapEx!140:140,CapEx!$4:$4,"&lt;="&amp;BE$7)-SUMIFS(CapEx!163:163,CapEx!$4:$4,"&lt;="&amp;BE$7))</f>
        <v>0</v>
      </c>
      <c r="BF13" s="5">
        <f ca="1">IF(BF$4="",0,SUMIFS(CapEx!140:140,CapEx!$4:$4,"&lt;="&amp;BF$7)-SUMIFS(CapEx!163:163,CapEx!$4:$4,"&lt;="&amp;BF$7))</f>
        <v>0</v>
      </c>
      <c r="BG13" s="5">
        <f ca="1">IF(BG$4="",0,SUMIFS(CapEx!140:140,CapEx!$4:$4,"&lt;="&amp;BG$7)-SUMIFS(CapEx!163:163,CapEx!$4:$4,"&lt;="&amp;BG$7))</f>
        <v>0</v>
      </c>
      <c r="BH13" s="5">
        <f ca="1">IF(BH$4="",0,SUMIFS(CapEx!140:140,CapEx!$4:$4,"&lt;="&amp;BH$7)-SUMIFS(CapEx!163:163,CapEx!$4:$4,"&lt;="&amp;BH$7))</f>
        <v>0</v>
      </c>
      <c r="BI13" s="5">
        <f ca="1">IF(BI$4="",0,SUMIFS(CapEx!140:140,CapEx!$4:$4,"&lt;="&amp;BI$7)-SUMIFS(CapEx!163:163,CapEx!$4:$4,"&lt;="&amp;BI$7))</f>
        <v>0</v>
      </c>
      <c r="BJ13" s="5">
        <f ca="1">IF(BJ$4="",0,SUMIFS(CapEx!140:140,CapEx!$4:$4,"&lt;="&amp;BJ$7)-SUMIFS(CapEx!163:163,CapEx!$4:$4,"&lt;="&amp;BJ$7))</f>
        <v>0</v>
      </c>
      <c r="BK13" s="5">
        <f ca="1">IF(BK$4="",0,SUMIFS(CapEx!140:140,CapEx!$4:$4,"&lt;="&amp;BK$7)-SUMIFS(CapEx!163:163,CapEx!$4:$4,"&lt;="&amp;BK$7))</f>
        <v>0</v>
      </c>
      <c r="BL13" s="5">
        <f ca="1">IF(BL$4="",0,SUMIFS(CapEx!140:140,CapEx!$4:$4,"&lt;="&amp;BL$7)-SUMIFS(CapEx!163:163,CapEx!$4:$4,"&lt;="&amp;BL$7))</f>
        <v>0</v>
      </c>
      <c r="BM13" s="5">
        <f ca="1">IF(BM$4="",0,SUMIFS(CapEx!140:140,CapEx!$4:$4,"&lt;="&amp;BM$7)-SUMIFS(CapEx!163:163,CapEx!$4:$4,"&lt;="&amp;BM$7))</f>
        <v>0</v>
      </c>
      <c r="BN13" s="5">
        <f ca="1">IF(BN$4="",0,SUMIFS(CapEx!140:140,CapEx!$4:$4,"&lt;="&amp;BN$7)-SUMIFS(CapEx!163:163,CapEx!$4:$4,"&lt;="&amp;BN$7))</f>
        <v>0</v>
      </c>
      <c r="BO13" s="5">
        <f ca="1">IF(BO$4="",0,SUMIFS(CapEx!140:140,CapEx!$4:$4,"&lt;="&amp;BO$7)-SUMIFS(CapEx!163:163,CapEx!$4:$4,"&lt;="&amp;BO$7))</f>
        <v>0</v>
      </c>
      <c r="BP13" s="5">
        <f ca="1">IF(BP$4="",0,SUMIFS(CapEx!140:140,CapEx!$4:$4,"&lt;="&amp;BP$7)-SUMIFS(CapEx!163:163,CapEx!$4:$4,"&lt;="&amp;BP$7))</f>
        <v>0</v>
      </c>
      <c r="BQ13" s="5">
        <f ca="1">IF(BQ$4="",0,SUMIFS(CapEx!140:140,CapEx!$4:$4,"&lt;="&amp;BQ$7)-SUMIFS(CapEx!163:163,CapEx!$4:$4,"&lt;="&amp;BQ$7))</f>
        <v>0</v>
      </c>
      <c r="BR13" s="5">
        <f ca="1">IF(BR$4="",0,SUMIFS(CapEx!140:140,CapEx!$4:$4,"&lt;="&amp;BR$7)-SUMIFS(CapEx!163:163,CapEx!$4:$4,"&lt;="&amp;BR$7))</f>
        <v>0</v>
      </c>
      <c r="BS13" s="5">
        <f ca="1">IF(BS$4="",0,SUMIFS(CapEx!140:140,CapEx!$4:$4,"&lt;="&amp;BS$7)-SUMIFS(CapEx!163:163,CapEx!$4:$4,"&lt;="&amp;BS$7))</f>
        <v>0</v>
      </c>
      <c r="BT13" s="5">
        <f ca="1">IF(BT$4="",0,SUMIFS(CapEx!140:140,CapEx!$4:$4,"&lt;="&amp;BT$7)-SUMIFS(CapEx!163:163,CapEx!$4:$4,"&lt;="&amp;BT$7))</f>
        <v>0</v>
      </c>
      <c r="BU13" s="5">
        <f ca="1">IF(BU$4="",0,SUMIFS(CapEx!140:140,CapEx!$4:$4,"&lt;="&amp;BU$7)-SUMIFS(CapEx!163:163,CapEx!$4:$4,"&lt;="&amp;BU$7))</f>
        <v>0</v>
      </c>
      <c r="BV13" s="5">
        <f ca="1">IF(BV$4="",0,SUMIFS(CapEx!140:140,CapEx!$4:$4,"&lt;="&amp;BV$7)-SUMIFS(CapEx!163:163,CapEx!$4:$4,"&lt;="&amp;BV$7))</f>
        <v>0</v>
      </c>
      <c r="BW13" s="5">
        <f ca="1">IF(BW$4="",0,SUMIFS(CapEx!140:140,CapEx!$4:$4,"&lt;="&amp;BW$7)-SUMIFS(CapEx!163:163,CapEx!$4:$4,"&lt;="&amp;BW$7))</f>
        <v>0</v>
      </c>
      <c r="BX13" s="5">
        <f ca="1">IF(BX$4="",0,SUMIFS(CapEx!140:140,CapEx!$4:$4,"&lt;="&amp;BX$7)-SUMIFS(CapEx!163:163,CapEx!$4:$4,"&lt;="&amp;BX$7))</f>
        <v>0</v>
      </c>
      <c r="BY13" s="5">
        <f ca="1">IF(BY$4="",0,SUMIFS(CapEx!140:140,CapEx!$4:$4,"&lt;="&amp;BY$7)-SUMIFS(CapEx!163:163,CapEx!$4:$4,"&lt;="&amp;BY$7))</f>
        <v>0</v>
      </c>
      <c r="BZ13" s="5">
        <f ca="1">IF(BZ$4="",0,SUMIFS(CapEx!140:140,CapEx!$4:$4,"&lt;="&amp;BZ$7)-SUMIFS(CapEx!163:163,CapEx!$4:$4,"&lt;="&amp;BZ$7))</f>
        <v>0</v>
      </c>
      <c r="CA13" s="5">
        <f ca="1">IF(CA$4="",0,SUMIFS(CapEx!140:140,CapEx!$4:$4,"&lt;="&amp;CA$7)-SUMIFS(CapEx!163:163,CapEx!$4:$4,"&lt;="&amp;CA$7))</f>
        <v>0</v>
      </c>
      <c r="CB13" s="5">
        <f ca="1">IF(CB$4="",0,SUMIFS(CapEx!140:140,CapEx!$4:$4,"&lt;="&amp;CB$7)-SUMIFS(CapEx!163:163,CapEx!$4:$4,"&lt;="&amp;CB$7))</f>
        <v>0</v>
      </c>
      <c r="CC13" s="5">
        <f ca="1">IF(CC$4="",0,SUMIFS(CapEx!140:140,CapEx!$4:$4,"&lt;="&amp;CC$7)-SUMIFS(CapEx!163:163,CapEx!$4:$4,"&lt;="&amp;CC$7))</f>
        <v>0</v>
      </c>
      <c r="CD13" s="5">
        <f ca="1">IF(CD$4="",0,SUMIFS(CapEx!140:140,CapEx!$4:$4,"&lt;="&amp;CD$7)-SUMIFS(CapEx!163:163,CapEx!$4:$4,"&lt;="&amp;CD$7))</f>
        <v>0</v>
      </c>
      <c r="CE13" s="5">
        <f ca="1">IF(CE$4="",0,SUMIFS(CapEx!140:140,CapEx!$4:$4,"&lt;="&amp;CE$7)-SUMIFS(CapEx!163:163,CapEx!$4:$4,"&lt;="&amp;CE$7))</f>
        <v>0</v>
      </c>
      <c r="CF13" s="5">
        <f ca="1">IF(CF$4="",0,SUMIFS(CapEx!140:140,CapEx!$4:$4,"&lt;="&amp;CF$7)-SUMIFS(CapEx!163:163,CapEx!$4:$4,"&lt;="&amp;CF$7))</f>
        <v>0</v>
      </c>
    </row>
    <row r="14" spans="2:84" x14ac:dyDescent="0.3">
      <c r="B14" s="13">
        <f>ROW()</f>
        <v>14</v>
      </c>
      <c r="H14" s="1" t="str">
        <f t="shared" si="2"/>
        <v>АКТИВЫ</v>
      </c>
      <c r="I14" s="1" t="str">
        <f>CapEx!J311</f>
        <v>Авансы выданные по капзатратам</v>
      </c>
      <c r="M14" s="53" t="s">
        <v>18</v>
      </c>
      <c r="U14" s="5">
        <f t="shared" ca="1" si="3"/>
        <v>0</v>
      </c>
      <c r="X14" s="5">
        <f ca="1">IF(X$4="",0,IF(SUMIFS(CapEx!71:71,CapEx!$4:$4,"&lt;="&amp;X$7)-SUMIFS(CapEx!24:24,CapEx!$4:$4,"&lt;="&amp;X$7)&gt;0,SUMIFS(CapEx!71:71,CapEx!$4:$4,"&lt;="&amp;X$7)-SUMIFS(CapEx!24:24,CapEx!$4:$4,"&lt;="&amp;X$7),0))</f>
        <v>0</v>
      </c>
      <c r="Y14" s="5">
        <f ca="1">IF(Y$4="",0,IF(SUMIFS(CapEx!71:71,CapEx!$4:$4,"&lt;="&amp;Y$7)-SUMIFS(CapEx!24:24,CapEx!$4:$4,"&lt;="&amp;Y$7)&gt;0,SUMIFS(CapEx!71:71,CapEx!$4:$4,"&lt;="&amp;Y$7)-SUMIFS(CapEx!24:24,CapEx!$4:$4,"&lt;="&amp;Y$7),0))</f>
        <v>0</v>
      </c>
      <c r="Z14" s="5">
        <f ca="1">IF(Z$4="",0,IF(SUMIFS(CapEx!71:71,CapEx!$4:$4,"&lt;="&amp;Z$7)-SUMIFS(CapEx!24:24,CapEx!$4:$4,"&lt;="&amp;Z$7)&gt;0,SUMIFS(CapEx!71:71,CapEx!$4:$4,"&lt;="&amp;Z$7)-SUMIFS(CapEx!24:24,CapEx!$4:$4,"&lt;="&amp;Z$7),0))</f>
        <v>0</v>
      </c>
      <c r="AA14" s="5">
        <f ca="1">IF(AA$4="",0,IF(SUMIFS(CapEx!71:71,CapEx!$4:$4,"&lt;="&amp;AA$7)-SUMIFS(CapEx!24:24,CapEx!$4:$4,"&lt;="&amp;AA$7)&gt;0,SUMIFS(CapEx!71:71,CapEx!$4:$4,"&lt;="&amp;AA$7)-SUMIFS(CapEx!24:24,CapEx!$4:$4,"&lt;="&amp;AA$7),0))</f>
        <v>0</v>
      </c>
      <c r="AB14" s="5">
        <f ca="1">IF(AB$4="",0,IF(SUMIFS(CapEx!71:71,CapEx!$4:$4,"&lt;="&amp;AB$7)-SUMIFS(CapEx!24:24,CapEx!$4:$4,"&lt;="&amp;AB$7)&gt;0,SUMIFS(CapEx!71:71,CapEx!$4:$4,"&lt;="&amp;AB$7)-SUMIFS(CapEx!24:24,CapEx!$4:$4,"&lt;="&amp;AB$7),0))</f>
        <v>0</v>
      </c>
      <c r="AC14" s="5">
        <f ca="1">IF(AC$4="",0,IF(SUMIFS(CapEx!71:71,CapEx!$4:$4,"&lt;="&amp;AC$7)-SUMIFS(CapEx!24:24,CapEx!$4:$4,"&lt;="&amp;AC$7)&gt;0,SUMIFS(CapEx!71:71,CapEx!$4:$4,"&lt;="&amp;AC$7)-SUMIFS(CapEx!24:24,CapEx!$4:$4,"&lt;="&amp;AC$7),0))</f>
        <v>0</v>
      </c>
      <c r="AD14" s="5">
        <f ca="1">IF(AD$4="",0,IF(SUMIFS(CapEx!71:71,CapEx!$4:$4,"&lt;="&amp;AD$7)-SUMIFS(CapEx!24:24,CapEx!$4:$4,"&lt;="&amp;AD$7)&gt;0,SUMIFS(CapEx!71:71,CapEx!$4:$4,"&lt;="&amp;AD$7)-SUMIFS(CapEx!24:24,CapEx!$4:$4,"&lt;="&amp;AD$7),0))</f>
        <v>0</v>
      </c>
      <c r="AE14" s="5">
        <f ca="1">IF(AE$4="",0,IF(SUMIFS(CapEx!71:71,CapEx!$4:$4,"&lt;="&amp;AE$7)-SUMIFS(CapEx!24:24,CapEx!$4:$4,"&lt;="&amp;AE$7)&gt;0,SUMIFS(CapEx!71:71,CapEx!$4:$4,"&lt;="&amp;AE$7)-SUMIFS(CapEx!24:24,CapEx!$4:$4,"&lt;="&amp;AE$7),0))</f>
        <v>0</v>
      </c>
      <c r="AF14" s="5">
        <f ca="1">IF(AF$4="",0,IF(SUMIFS(CapEx!71:71,CapEx!$4:$4,"&lt;="&amp;AF$7)-SUMIFS(CapEx!24:24,CapEx!$4:$4,"&lt;="&amp;AF$7)&gt;0,SUMIFS(CapEx!71:71,CapEx!$4:$4,"&lt;="&amp;AF$7)-SUMIFS(CapEx!24:24,CapEx!$4:$4,"&lt;="&amp;AF$7),0))</f>
        <v>0</v>
      </c>
      <c r="AG14" s="5">
        <f ca="1">IF(AG$4="",0,IF(SUMIFS(CapEx!71:71,CapEx!$4:$4,"&lt;="&amp;AG$7)-SUMIFS(CapEx!24:24,CapEx!$4:$4,"&lt;="&amp;AG$7)&gt;0,SUMIFS(CapEx!71:71,CapEx!$4:$4,"&lt;="&amp;AG$7)-SUMIFS(CapEx!24:24,CapEx!$4:$4,"&lt;="&amp;AG$7),0))</f>
        <v>0</v>
      </c>
      <c r="AH14" s="5">
        <f ca="1">IF(AH$4="",0,IF(SUMIFS(CapEx!71:71,CapEx!$4:$4,"&lt;="&amp;AH$7)-SUMIFS(CapEx!24:24,CapEx!$4:$4,"&lt;="&amp;AH$7)&gt;0,SUMIFS(CapEx!71:71,CapEx!$4:$4,"&lt;="&amp;AH$7)-SUMIFS(CapEx!24:24,CapEx!$4:$4,"&lt;="&amp;AH$7),0))</f>
        <v>0</v>
      </c>
      <c r="AI14" s="5">
        <f ca="1">IF(AI$4="",0,IF(SUMIFS(CapEx!71:71,CapEx!$4:$4,"&lt;="&amp;AI$7)-SUMIFS(CapEx!24:24,CapEx!$4:$4,"&lt;="&amp;AI$7)&gt;0,SUMIFS(CapEx!71:71,CapEx!$4:$4,"&lt;="&amp;AI$7)-SUMIFS(CapEx!24:24,CapEx!$4:$4,"&lt;="&amp;AI$7),0))</f>
        <v>0</v>
      </c>
      <c r="AJ14" s="5">
        <f ca="1">IF(AJ$4="",0,IF(SUMIFS(CapEx!71:71,CapEx!$4:$4,"&lt;="&amp;AJ$7)-SUMIFS(CapEx!24:24,CapEx!$4:$4,"&lt;="&amp;AJ$7)&gt;0,SUMIFS(CapEx!71:71,CapEx!$4:$4,"&lt;="&amp;AJ$7)-SUMIFS(CapEx!24:24,CapEx!$4:$4,"&lt;="&amp;AJ$7),0))</f>
        <v>0</v>
      </c>
      <c r="AK14" s="5">
        <f ca="1">IF(AK$4="",0,IF(SUMIFS(CapEx!71:71,CapEx!$4:$4,"&lt;="&amp;AK$7)-SUMIFS(CapEx!24:24,CapEx!$4:$4,"&lt;="&amp;AK$7)&gt;0,SUMIFS(CapEx!71:71,CapEx!$4:$4,"&lt;="&amp;AK$7)-SUMIFS(CapEx!24:24,CapEx!$4:$4,"&lt;="&amp;AK$7),0))</f>
        <v>0</v>
      </c>
      <c r="AL14" s="5">
        <f ca="1">IF(AL$4="",0,IF(SUMIFS(CapEx!71:71,CapEx!$4:$4,"&lt;="&amp;AL$7)-SUMIFS(CapEx!24:24,CapEx!$4:$4,"&lt;="&amp;AL$7)&gt;0,SUMIFS(CapEx!71:71,CapEx!$4:$4,"&lt;="&amp;AL$7)-SUMIFS(CapEx!24:24,CapEx!$4:$4,"&lt;="&amp;AL$7),0))</f>
        <v>0</v>
      </c>
      <c r="AM14" s="5">
        <f ca="1">IF(AM$4="",0,IF(SUMIFS(CapEx!71:71,CapEx!$4:$4,"&lt;="&amp;AM$7)-SUMIFS(CapEx!24:24,CapEx!$4:$4,"&lt;="&amp;AM$7)&gt;0,SUMIFS(CapEx!71:71,CapEx!$4:$4,"&lt;="&amp;AM$7)-SUMIFS(CapEx!24:24,CapEx!$4:$4,"&lt;="&amp;AM$7),0))</f>
        <v>0</v>
      </c>
      <c r="AN14" s="5">
        <f ca="1">IF(AN$4="",0,IF(SUMIFS(CapEx!71:71,CapEx!$4:$4,"&lt;="&amp;AN$7)-SUMIFS(CapEx!24:24,CapEx!$4:$4,"&lt;="&amp;AN$7)&gt;0,SUMIFS(CapEx!71:71,CapEx!$4:$4,"&lt;="&amp;AN$7)-SUMIFS(CapEx!24:24,CapEx!$4:$4,"&lt;="&amp;AN$7),0))</f>
        <v>0</v>
      </c>
      <c r="AO14" s="5">
        <f ca="1">IF(AO$4="",0,IF(SUMIFS(CapEx!71:71,CapEx!$4:$4,"&lt;="&amp;AO$7)-SUMIFS(CapEx!24:24,CapEx!$4:$4,"&lt;="&amp;AO$7)&gt;0,SUMIFS(CapEx!71:71,CapEx!$4:$4,"&lt;="&amp;AO$7)-SUMIFS(CapEx!24:24,CapEx!$4:$4,"&lt;="&amp;AO$7),0))</f>
        <v>0</v>
      </c>
      <c r="AP14" s="5">
        <f ca="1">IF(AP$4="",0,IF(SUMIFS(CapEx!71:71,CapEx!$4:$4,"&lt;="&amp;AP$7)-SUMIFS(CapEx!24:24,CapEx!$4:$4,"&lt;="&amp;AP$7)&gt;0,SUMIFS(CapEx!71:71,CapEx!$4:$4,"&lt;="&amp;AP$7)-SUMIFS(CapEx!24:24,CapEx!$4:$4,"&lt;="&amp;AP$7),0))</f>
        <v>0</v>
      </c>
      <c r="AQ14" s="5">
        <f ca="1">IF(AQ$4="",0,IF(SUMIFS(CapEx!71:71,CapEx!$4:$4,"&lt;="&amp;AQ$7)-SUMIFS(CapEx!24:24,CapEx!$4:$4,"&lt;="&amp;AQ$7)&gt;0,SUMIFS(CapEx!71:71,CapEx!$4:$4,"&lt;="&amp;AQ$7)-SUMIFS(CapEx!24:24,CapEx!$4:$4,"&lt;="&amp;AQ$7),0))</f>
        <v>0</v>
      </c>
      <c r="AR14" s="5">
        <f ca="1">IF(AR$4="",0,IF(SUMIFS(CapEx!71:71,CapEx!$4:$4,"&lt;="&amp;AR$7)-SUMIFS(CapEx!24:24,CapEx!$4:$4,"&lt;="&amp;AR$7)&gt;0,SUMIFS(CapEx!71:71,CapEx!$4:$4,"&lt;="&amp;AR$7)-SUMIFS(CapEx!24:24,CapEx!$4:$4,"&lt;="&amp;AR$7),0))</f>
        <v>0</v>
      </c>
      <c r="AS14" s="5">
        <f ca="1">IF(AS$4="",0,IF(SUMIFS(CapEx!71:71,CapEx!$4:$4,"&lt;="&amp;AS$7)-SUMIFS(CapEx!24:24,CapEx!$4:$4,"&lt;="&amp;AS$7)&gt;0,SUMIFS(CapEx!71:71,CapEx!$4:$4,"&lt;="&amp;AS$7)-SUMIFS(CapEx!24:24,CapEx!$4:$4,"&lt;="&amp;AS$7),0))</f>
        <v>0</v>
      </c>
      <c r="AT14" s="5">
        <f ca="1">IF(AT$4="",0,IF(SUMIFS(CapEx!71:71,CapEx!$4:$4,"&lt;="&amp;AT$7)-SUMIFS(CapEx!24:24,CapEx!$4:$4,"&lt;="&amp;AT$7)&gt;0,SUMIFS(CapEx!71:71,CapEx!$4:$4,"&lt;="&amp;AT$7)-SUMIFS(CapEx!24:24,CapEx!$4:$4,"&lt;="&amp;AT$7),0))</f>
        <v>0</v>
      </c>
      <c r="AU14" s="5">
        <f ca="1">IF(AU$4="",0,IF(SUMIFS(CapEx!71:71,CapEx!$4:$4,"&lt;="&amp;AU$7)-SUMIFS(CapEx!24:24,CapEx!$4:$4,"&lt;="&amp;AU$7)&gt;0,SUMIFS(CapEx!71:71,CapEx!$4:$4,"&lt;="&amp;AU$7)-SUMIFS(CapEx!24:24,CapEx!$4:$4,"&lt;="&amp;AU$7),0))</f>
        <v>0</v>
      </c>
      <c r="AV14" s="5">
        <f ca="1">IF(AV$4="",0,IF(SUMIFS(CapEx!71:71,CapEx!$4:$4,"&lt;="&amp;AV$7)-SUMIFS(CapEx!24:24,CapEx!$4:$4,"&lt;="&amp;AV$7)&gt;0,SUMIFS(CapEx!71:71,CapEx!$4:$4,"&lt;="&amp;AV$7)-SUMIFS(CapEx!24:24,CapEx!$4:$4,"&lt;="&amp;AV$7),0))</f>
        <v>0</v>
      </c>
      <c r="AW14" s="5">
        <f ca="1">IF(AW$4="",0,IF(SUMIFS(CapEx!71:71,CapEx!$4:$4,"&lt;="&amp;AW$7)-SUMIFS(CapEx!24:24,CapEx!$4:$4,"&lt;="&amp;AW$7)&gt;0,SUMIFS(CapEx!71:71,CapEx!$4:$4,"&lt;="&amp;AW$7)-SUMIFS(CapEx!24:24,CapEx!$4:$4,"&lt;="&amp;AW$7),0))</f>
        <v>0</v>
      </c>
      <c r="AX14" s="5">
        <f ca="1">IF(AX$4="",0,IF(SUMIFS(CapEx!71:71,CapEx!$4:$4,"&lt;="&amp;AX$7)-SUMIFS(CapEx!24:24,CapEx!$4:$4,"&lt;="&amp;AX$7)&gt;0,SUMIFS(CapEx!71:71,CapEx!$4:$4,"&lt;="&amp;AX$7)-SUMIFS(CapEx!24:24,CapEx!$4:$4,"&lt;="&amp;AX$7),0))</f>
        <v>0</v>
      </c>
      <c r="AY14" s="5">
        <f ca="1">IF(AY$4="",0,IF(SUMIFS(CapEx!71:71,CapEx!$4:$4,"&lt;="&amp;AY$7)-SUMIFS(CapEx!24:24,CapEx!$4:$4,"&lt;="&amp;AY$7)&gt;0,SUMIFS(CapEx!71:71,CapEx!$4:$4,"&lt;="&amp;AY$7)-SUMIFS(CapEx!24:24,CapEx!$4:$4,"&lt;="&amp;AY$7),0))</f>
        <v>0</v>
      </c>
      <c r="AZ14" s="5">
        <f ca="1">IF(AZ$4="",0,IF(SUMIFS(CapEx!71:71,CapEx!$4:$4,"&lt;="&amp;AZ$7)-SUMIFS(CapEx!24:24,CapEx!$4:$4,"&lt;="&amp;AZ$7)&gt;0,SUMIFS(CapEx!71:71,CapEx!$4:$4,"&lt;="&amp;AZ$7)-SUMIFS(CapEx!24:24,CapEx!$4:$4,"&lt;="&amp;AZ$7),0))</f>
        <v>0</v>
      </c>
      <c r="BA14" s="5">
        <f ca="1">IF(BA$4="",0,IF(SUMIFS(CapEx!71:71,CapEx!$4:$4,"&lt;="&amp;BA$7)-SUMIFS(CapEx!24:24,CapEx!$4:$4,"&lt;="&amp;BA$7)&gt;0,SUMIFS(CapEx!71:71,CapEx!$4:$4,"&lt;="&amp;BA$7)-SUMIFS(CapEx!24:24,CapEx!$4:$4,"&lt;="&amp;BA$7),0))</f>
        <v>0</v>
      </c>
      <c r="BB14" s="5">
        <f ca="1">IF(BB$4="",0,IF(SUMIFS(CapEx!71:71,CapEx!$4:$4,"&lt;="&amp;BB$7)-SUMIFS(CapEx!24:24,CapEx!$4:$4,"&lt;="&amp;BB$7)&gt;0,SUMIFS(CapEx!71:71,CapEx!$4:$4,"&lt;="&amp;BB$7)-SUMIFS(CapEx!24:24,CapEx!$4:$4,"&lt;="&amp;BB$7),0))</f>
        <v>0</v>
      </c>
      <c r="BC14" s="5">
        <f ca="1">IF(BC$4="",0,IF(SUMIFS(CapEx!71:71,CapEx!$4:$4,"&lt;="&amp;BC$7)-SUMIFS(CapEx!24:24,CapEx!$4:$4,"&lt;="&amp;BC$7)&gt;0,SUMIFS(CapEx!71:71,CapEx!$4:$4,"&lt;="&amp;BC$7)-SUMIFS(CapEx!24:24,CapEx!$4:$4,"&lt;="&amp;BC$7),0))</f>
        <v>0</v>
      </c>
      <c r="BD14" s="5">
        <f ca="1">IF(BD$4="",0,IF(SUMIFS(CapEx!71:71,CapEx!$4:$4,"&lt;="&amp;BD$7)-SUMIFS(CapEx!24:24,CapEx!$4:$4,"&lt;="&amp;BD$7)&gt;0,SUMIFS(CapEx!71:71,CapEx!$4:$4,"&lt;="&amp;BD$7)-SUMIFS(CapEx!24:24,CapEx!$4:$4,"&lt;="&amp;BD$7),0))</f>
        <v>0</v>
      </c>
      <c r="BE14" s="5">
        <f ca="1">IF(BE$4="",0,IF(SUMIFS(CapEx!71:71,CapEx!$4:$4,"&lt;="&amp;BE$7)-SUMIFS(CapEx!24:24,CapEx!$4:$4,"&lt;="&amp;BE$7)&gt;0,SUMIFS(CapEx!71:71,CapEx!$4:$4,"&lt;="&amp;BE$7)-SUMIFS(CapEx!24:24,CapEx!$4:$4,"&lt;="&amp;BE$7),0))</f>
        <v>0</v>
      </c>
      <c r="BF14" s="5">
        <f ca="1">IF(BF$4="",0,IF(SUMIFS(CapEx!71:71,CapEx!$4:$4,"&lt;="&amp;BF$7)-SUMIFS(CapEx!24:24,CapEx!$4:$4,"&lt;="&amp;BF$7)&gt;0,SUMIFS(CapEx!71:71,CapEx!$4:$4,"&lt;="&amp;BF$7)-SUMIFS(CapEx!24:24,CapEx!$4:$4,"&lt;="&amp;BF$7),0))</f>
        <v>0</v>
      </c>
      <c r="BG14" s="5">
        <f ca="1">IF(BG$4="",0,IF(SUMIFS(CapEx!71:71,CapEx!$4:$4,"&lt;="&amp;BG$7)-SUMIFS(CapEx!24:24,CapEx!$4:$4,"&lt;="&amp;BG$7)&gt;0,SUMIFS(CapEx!71:71,CapEx!$4:$4,"&lt;="&amp;BG$7)-SUMIFS(CapEx!24:24,CapEx!$4:$4,"&lt;="&amp;BG$7),0))</f>
        <v>0</v>
      </c>
      <c r="BH14" s="5">
        <f ca="1">IF(BH$4="",0,IF(SUMIFS(CapEx!71:71,CapEx!$4:$4,"&lt;="&amp;BH$7)-SUMIFS(CapEx!24:24,CapEx!$4:$4,"&lt;="&amp;BH$7)&gt;0,SUMIFS(CapEx!71:71,CapEx!$4:$4,"&lt;="&amp;BH$7)-SUMIFS(CapEx!24:24,CapEx!$4:$4,"&lt;="&amp;BH$7),0))</f>
        <v>0</v>
      </c>
      <c r="BI14" s="5">
        <f ca="1">IF(BI$4="",0,IF(SUMIFS(CapEx!71:71,CapEx!$4:$4,"&lt;="&amp;BI$7)-SUMIFS(CapEx!24:24,CapEx!$4:$4,"&lt;="&amp;BI$7)&gt;0,SUMIFS(CapEx!71:71,CapEx!$4:$4,"&lt;="&amp;BI$7)-SUMIFS(CapEx!24:24,CapEx!$4:$4,"&lt;="&amp;BI$7),0))</f>
        <v>0</v>
      </c>
      <c r="BJ14" s="5">
        <f ca="1">IF(BJ$4="",0,IF(SUMIFS(CapEx!71:71,CapEx!$4:$4,"&lt;="&amp;BJ$7)-SUMIFS(CapEx!24:24,CapEx!$4:$4,"&lt;="&amp;BJ$7)&gt;0,SUMIFS(CapEx!71:71,CapEx!$4:$4,"&lt;="&amp;BJ$7)-SUMIFS(CapEx!24:24,CapEx!$4:$4,"&lt;="&amp;BJ$7),0))</f>
        <v>0</v>
      </c>
      <c r="BK14" s="5">
        <f ca="1">IF(BK$4="",0,IF(SUMIFS(CapEx!71:71,CapEx!$4:$4,"&lt;="&amp;BK$7)-SUMIFS(CapEx!24:24,CapEx!$4:$4,"&lt;="&amp;BK$7)&gt;0,SUMIFS(CapEx!71:71,CapEx!$4:$4,"&lt;="&amp;BK$7)-SUMIFS(CapEx!24:24,CapEx!$4:$4,"&lt;="&amp;BK$7),0))</f>
        <v>0</v>
      </c>
      <c r="BL14" s="5">
        <f ca="1">IF(BL$4="",0,IF(SUMIFS(CapEx!71:71,CapEx!$4:$4,"&lt;="&amp;BL$7)-SUMIFS(CapEx!24:24,CapEx!$4:$4,"&lt;="&amp;BL$7)&gt;0,SUMIFS(CapEx!71:71,CapEx!$4:$4,"&lt;="&amp;BL$7)-SUMIFS(CapEx!24:24,CapEx!$4:$4,"&lt;="&amp;BL$7),0))</f>
        <v>0</v>
      </c>
      <c r="BM14" s="5">
        <f ca="1">IF(BM$4="",0,IF(SUMIFS(CapEx!71:71,CapEx!$4:$4,"&lt;="&amp;BM$7)-SUMIFS(CapEx!24:24,CapEx!$4:$4,"&lt;="&amp;BM$7)&gt;0,SUMIFS(CapEx!71:71,CapEx!$4:$4,"&lt;="&amp;BM$7)-SUMIFS(CapEx!24:24,CapEx!$4:$4,"&lt;="&amp;BM$7),0))</f>
        <v>0</v>
      </c>
      <c r="BN14" s="5">
        <f ca="1">IF(BN$4="",0,IF(SUMIFS(CapEx!71:71,CapEx!$4:$4,"&lt;="&amp;BN$7)-SUMIFS(CapEx!24:24,CapEx!$4:$4,"&lt;="&amp;BN$7)&gt;0,SUMIFS(CapEx!71:71,CapEx!$4:$4,"&lt;="&amp;BN$7)-SUMIFS(CapEx!24:24,CapEx!$4:$4,"&lt;="&amp;BN$7),0))</f>
        <v>0</v>
      </c>
      <c r="BO14" s="5">
        <f ca="1">IF(BO$4="",0,IF(SUMIFS(CapEx!71:71,CapEx!$4:$4,"&lt;="&amp;BO$7)-SUMIFS(CapEx!24:24,CapEx!$4:$4,"&lt;="&amp;BO$7)&gt;0,SUMIFS(CapEx!71:71,CapEx!$4:$4,"&lt;="&amp;BO$7)-SUMIFS(CapEx!24:24,CapEx!$4:$4,"&lt;="&amp;BO$7),0))</f>
        <v>0</v>
      </c>
      <c r="BP14" s="5">
        <f ca="1">IF(BP$4="",0,IF(SUMIFS(CapEx!71:71,CapEx!$4:$4,"&lt;="&amp;BP$7)-SUMIFS(CapEx!24:24,CapEx!$4:$4,"&lt;="&amp;BP$7)&gt;0,SUMIFS(CapEx!71:71,CapEx!$4:$4,"&lt;="&amp;BP$7)-SUMIFS(CapEx!24:24,CapEx!$4:$4,"&lt;="&amp;BP$7),0))</f>
        <v>0</v>
      </c>
      <c r="BQ14" s="5">
        <f ca="1">IF(BQ$4="",0,IF(SUMIFS(CapEx!71:71,CapEx!$4:$4,"&lt;="&amp;BQ$7)-SUMIFS(CapEx!24:24,CapEx!$4:$4,"&lt;="&amp;BQ$7)&gt;0,SUMIFS(CapEx!71:71,CapEx!$4:$4,"&lt;="&amp;BQ$7)-SUMIFS(CapEx!24:24,CapEx!$4:$4,"&lt;="&amp;BQ$7),0))</f>
        <v>0</v>
      </c>
      <c r="BR14" s="5">
        <f ca="1">IF(BR$4="",0,IF(SUMIFS(CapEx!71:71,CapEx!$4:$4,"&lt;="&amp;BR$7)-SUMIFS(CapEx!24:24,CapEx!$4:$4,"&lt;="&amp;BR$7)&gt;0,SUMIFS(CapEx!71:71,CapEx!$4:$4,"&lt;="&amp;BR$7)-SUMIFS(CapEx!24:24,CapEx!$4:$4,"&lt;="&amp;BR$7),0))</f>
        <v>0</v>
      </c>
      <c r="BS14" s="5">
        <f ca="1">IF(BS$4="",0,IF(SUMIFS(CapEx!71:71,CapEx!$4:$4,"&lt;="&amp;BS$7)-SUMIFS(CapEx!24:24,CapEx!$4:$4,"&lt;="&amp;BS$7)&gt;0,SUMIFS(CapEx!71:71,CapEx!$4:$4,"&lt;="&amp;BS$7)-SUMIFS(CapEx!24:24,CapEx!$4:$4,"&lt;="&amp;BS$7),0))</f>
        <v>0</v>
      </c>
      <c r="BT14" s="5">
        <f ca="1">IF(BT$4="",0,IF(SUMIFS(CapEx!71:71,CapEx!$4:$4,"&lt;="&amp;BT$7)-SUMIFS(CapEx!24:24,CapEx!$4:$4,"&lt;="&amp;BT$7)&gt;0,SUMIFS(CapEx!71:71,CapEx!$4:$4,"&lt;="&amp;BT$7)-SUMIFS(CapEx!24:24,CapEx!$4:$4,"&lt;="&amp;BT$7),0))</f>
        <v>0</v>
      </c>
      <c r="BU14" s="5">
        <f ca="1">IF(BU$4="",0,IF(SUMIFS(CapEx!71:71,CapEx!$4:$4,"&lt;="&amp;BU$7)-SUMIFS(CapEx!24:24,CapEx!$4:$4,"&lt;="&amp;BU$7)&gt;0,SUMIFS(CapEx!71:71,CapEx!$4:$4,"&lt;="&amp;BU$7)-SUMIFS(CapEx!24:24,CapEx!$4:$4,"&lt;="&amp;BU$7),0))</f>
        <v>0</v>
      </c>
      <c r="BV14" s="5">
        <f ca="1">IF(BV$4="",0,IF(SUMIFS(CapEx!71:71,CapEx!$4:$4,"&lt;="&amp;BV$7)-SUMIFS(CapEx!24:24,CapEx!$4:$4,"&lt;="&amp;BV$7)&gt;0,SUMIFS(CapEx!71:71,CapEx!$4:$4,"&lt;="&amp;BV$7)-SUMIFS(CapEx!24:24,CapEx!$4:$4,"&lt;="&amp;BV$7),0))</f>
        <v>0</v>
      </c>
      <c r="BW14" s="5">
        <f ca="1">IF(BW$4="",0,IF(SUMIFS(CapEx!71:71,CapEx!$4:$4,"&lt;="&amp;BW$7)-SUMIFS(CapEx!24:24,CapEx!$4:$4,"&lt;="&amp;BW$7)&gt;0,SUMIFS(CapEx!71:71,CapEx!$4:$4,"&lt;="&amp;BW$7)-SUMIFS(CapEx!24:24,CapEx!$4:$4,"&lt;="&amp;BW$7),0))</f>
        <v>0</v>
      </c>
      <c r="BX14" s="5">
        <f ca="1">IF(BX$4="",0,IF(SUMIFS(CapEx!71:71,CapEx!$4:$4,"&lt;="&amp;BX$7)-SUMIFS(CapEx!24:24,CapEx!$4:$4,"&lt;="&amp;BX$7)&gt;0,SUMIFS(CapEx!71:71,CapEx!$4:$4,"&lt;="&amp;BX$7)-SUMIFS(CapEx!24:24,CapEx!$4:$4,"&lt;="&amp;BX$7),0))</f>
        <v>0</v>
      </c>
      <c r="BY14" s="5">
        <f ca="1">IF(BY$4="",0,IF(SUMIFS(CapEx!71:71,CapEx!$4:$4,"&lt;="&amp;BY$7)-SUMIFS(CapEx!24:24,CapEx!$4:$4,"&lt;="&amp;BY$7)&gt;0,SUMIFS(CapEx!71:71,CapEx!$4:$4,"&lt;="&amp;BY$7)-SUMIFS(CapEx!24:24,CapEx!$4:$4,"&lt;="&amp;BY$7),0))</f>
        <v>0</v>
      </c>
      <c r="BZ14" s="5">
        <f ca="1">IF(BZ$4="",0,IF(SUMIFS(CapEx!71:71,CapEx!$4:$4,"&lt;="&amp;BZ$7)-SUMIFS(CapEx!24:24,CapEx!$4:$4,"&lt;="&amp;BZ$7)&gt;0,SUMIFS(CapEx!71:71,CapEx!$4:$4,"&lt;="&amp;BZ$7)-SUMIFS(CapEx!24:24,CapEx!$4:$4,"&lt;="&amp;BZ$7),0))</f>
        <v>0</v>
      </c>
      <c r="CA14" s="5">
        <f ca="1">IF(CA$4="",0,IF(SUMIFS(CapEx!71:71,CapEx!$4:$4,"&lt;="&amp;CA$7)-SUMIFS(CapEx!24:24,CapEx!$4:$4,"&lt;="&amp;CA$7)&gt;0,SUMIFS(CapEx!71:71,CapEx!$4:$4,"&lt;="&amp;CA$7)-SUMIFS(CapEx!24:24,CapEx!$4:$4,"&lt;="&amp;CA$7),0))</f>
        <v>0</v>
      </c>
      <c r="CB14" s="5">
        <f ca="1">IF(CB$4="",0,IF(SUMIFS(CapEx!71:71,CapEx!$4:$4,"&lt;="&amp;CB$7)-SUMIFS(CapEx!24:24,CapEx!$4:$4,"&lt;="&amp;CB$7)&gt;0,SUMIFS(CapEx!71:71,CapEx!$4:$4,"&lt;="&amp;CB$7)-SUMIFS(CapEx!24:24,CapEx!$4:$4,"&lt;="&amp;CB$7),0))</f>
        <v>0</v>
      </c>
      <c r="CC14" s="5">
        <f ca="1">IF(CC$4="",0,IF(SUMIFS(CapEx!71:71,CapEx!$4:$4,"&lt;="&amp;CC$7)-SUMIFS(CapEx!24:24,CapEx!$4:$4,"&lt;="&amp;CC$7)&gt;0,SUMIFS(CapEx!71:71,CapEx!$4:$4,"&lt;="&amp;CC$7)-SUMIFS(CapEx!24:24,CapEx!$4:$4,"&lt;="&amp;CC$7),0))</f>
        <v>0</v>
      </c>
      <c r="CD14" s="5">
        <f ca="1">IF(CD$4="",0,IF(SUMIFS(CapEx!71:71,CapEx!$4:$4,"&lt;="&amp;CD$7)-SUMIFS(CapEx!24:24,CapEx!$4:$4,"&lt;="&amp;CD$7)&gt;0,SUMIFS(CapEx!71:71,CapEx!$4:$4,"&lt;="&amp;CD$7)-SUMIFS(CapEx!24:24,CapEx!$4:$4,"&lt;="&amp;CD$7),0))</f>
        <v>0</v>
      </c>
      <c r="CE14" s="5">
        <f ca="1">IF(CE$4="",0,IF(SUMIFS(CapEx!71:71,CapEx!$4:$4,"&lt;="&amp;CE$7)-SUMIFS(CapEx!24:24,CapEx!$4:$4,"&lt;="&amp;CE$7)&gt;0,SUMIFS(CapEx!71:71,CapEx!$4:$4,"&lt;="&amp;CE$7)-SUMIFS(CapEx!24:24,CapEx!$4:$4,"&lt;="&amp;CE$7),0))</f>
        <v>0</v>
      </c>
      <c r="CF14" s="5">
        <f ca="1">IF(CF$4="",0,IF(SUMIFS(CapEx!71:71,CapEx!$4:$4,"&lt;="&amp;CF$7)-SUMIFS(CapEx!24:24,CapEx!$4:$4,"&lt;="&amp;CF$7)&gt;0,SUMIFS(CapEx!71:71,CapEx!$4:$4,"&lt;="&amp;CF$7)-SUMIFS(CapEx!24:24,CapEx!$4:$4,"&lt;="&amp;CF$7),0))</f>
        <v>0</v>
      </c>
    </row>
    <row r="15" spans="2:84" x14ac:dyDescent="0.3">
      <c r="B15" s="13">
        <f>ROW()</f>
        <v>15</v>
      </c>
      <c r="H15" s="1" t="str">
        <f t="shared" si="2"/>
        <v>АКТИВЫ</v>
      </c>
      <c r="I15" s="1" t="str">
        <f>Finance!H59</f>
        <v>Оборудование приобретенное в лизинг</v>
      </c>
      <c r="M15" s="53" t="s">
        <v>18</v>
      </c>
      <c r="U15" s="5">
        <f t="shared" ca="1" si="3"/>
        <v>2440968.6650470789</v>
      </c>
      <c r="X15" s="5">
        <f ca="1">IF(X$4="",0,SUMIFS(Finance!55:55,Finance!$4:$4,"&lt;="&amp;X$7)-SUMIFS(Finance!57:57,Finance!$4:$4,"&lt;="&amp;X$7))</f>
        <v>4300754.3146067606</v>
      </c>
      <c r="Y15" s="5">
        <f ca="1">IF(Y$4="",0,SUMIFS(Finance!55:55,Finance!$4:$4,"&lt;="&amp;Y$7)-SUMIFS(Finance!57:57,Finance!$4:$4,"&lt;="&amp;Y$7))</f>
        <v>3835807.902216841</v>
      </c>
      <c r="Z15" s="5">
        <f ca="1">IF(Z$4="",0,SUMIFS(Finance!55:55,Finance!$4:$4,"&lt;="&amp;Z$7)-SUMIFS(Finance!57:57,Finance!$4:$4,"&lt;="&amp;Z$7))</f>
        <v>3370861.4898269204</v>
      </c>
      <c r="AA15" s="5">
        <f ca="1">IF(AA$4="",0,SUMIFS(Finance!55:55,Finance!$4:$4,"&lt;="&amp;AA$7)-SUMIFS(Finance!57:57,Finance!$4:$4,"&lt;="&amp;AA$7))</f>
        <v>2905915.0774369994</v>
      </c>
      <c r="AB15" s="5">
        <f ca="1">IF(AB$4="",0,SUMIFS(Finance!55:55,Finance!$4:$4,"&lt;="&amp;AB$7)-SUMIFS(Finance!57:57,Finance!$4:$4,"&lt;="&amp;AB$7))</f>
        <v>2440968.6650470789</v>
      </c>
      <c r="AC15" s="5">
        <f ca="1">IF(AC$4="",0,SUMIFS(Finance!55:55,Finance!$4:$4,"&lt;="&amp;AC$7)-SUMIFS(Finance!57:57,Finance!$4:$4,"&lt;="&amp;AC$7))</f>
        <v>0</v>
      </c>
      <c r="AD15" s="5">
        <f ca="1">IF(AD$4="",0,SUMIFS(Finance!55:55,Finance!$4:$4,"&lt;="&amp;AD$7)-SUMIFS(Finance!57:57,Finance!$4:$4,"&lt;="&amp;AD$7))</f>
        <v>0</v>
      </c>
      <c r="AE15" s="5">
        <f ca="1">IF(AE$4="",0,SUMIFS(Finance!55:55,Finance!$4:$4,"&lt;="&amp;AE$7)-SUMIFS(Finance!57:57,Finance!$4:$4,"&lt;="&amp;AE$7))</f>
        <v>0</v>
      </c>
      <c r="AF15" s="5">
        <f ca="1">IF(AF$4="",0,SUMIFS(Finance!55:55,Finance!$4:$4,"&lt;="&amp;AF$7)-SUMIFS(Finance!57:57,Finance!$4:$4,"&lt;="&amp;AF$7))</f>
        <v>0</v>
      </c>
      <c r="AG15" s="5">
        <f ca="1">IF(AG$4="",0,SUMIFS(Finance!55:55,Finance!$4:$4,"&lt;="&amp;AG$7)-SUMIFS(Finance!57:57,Finance!$4:$4,"&lt;="&amp;AG$7))</f>
        <v>0</v>
      </c>
      <c r="AH15" s="5">
        <f ca="1">IF(AH$4="",0,SUMIFS(Finance!55:55,Finance!$4:$4,"&lt;="&amp;AH$7)-SUMIFS(Finance!57:57,Finance!$4:$4,"&lt;="&amp;AH$7))</f>
        <v>0</v>
      </c>
      <c r="AI15" s="5">
        <f ca="1">IF(AI$4="",0,SUMIFS(Finance!55:55,Finance!$4:$4,"&lt;="&amp;AI$7)-SUMIFS(Finance!57:57,Finance!$4:$4,"&lt;="&amp;AI$7))</f>
        <v>0</v>
      </c>
      <c r="AJ15" s="5">
        <f ca="1">IF(AJ$4="",0,SUMIFS(Finance!55:55,Finance!$4:$4,"&lt;="&amp;AJ$7)-SUMIFS(Finance!57:57,Finance!$4:$4,"&lt;="&amp;AJ$7))</f>
        <v>0</v>
      </c>
      <c r="AK15" s="5">
        <f ca="1">IF(AK$4="",0,SUMIFS(Finance!55:55,Finance!$4:$4,"&lt;="&amp;AK$7)-SUMIFS(Finance!57:57,Finance!$4:$4,"&lt;="&amp;AK$7))</f>
        <v>0</v>
      </c>
      <c r="AL15" s="5">
        <f ca="1">IF(AL$4="",0,SUMIFS(Finance!55:55,Finance!$4:$4,"&lt;="&amp;AL$7)-SUMIFS(Finance!57:57,Finance!$4:$4,"&lt;="&amp;AL$7))</f>
        <v>0</v>
      </c>
      <c r="AM15" s="5">
        <f ca="1">IF(AM$4="",0,SUMIFS(Finance!55:55,Finance!$4:$4,"&lt;="&amp;AM$7)-SUMIFS(Finance!57:57,Finance!$4:$4,"&lt;="&amp;AM$7))</f>
        <v>0</v>
      </c>
      <c r="AN15" s="5">
        <f ca="1">IF(AN$4="",0,SUMIFS(Finance!55:55,Finance!$4:$4,"&lt;="&amp;AN$7)-SUMIFS(Finance!57:57,Finance!$4:$4,"&lt;="&amp;AN$7))</f>
        <v>0</v>
      </c>
      <c r="AO15" s="5">
        <f ca="1">IF(AO$4="",0,SUMIFS(Finance!55:55,Finance!$4:$4,"&lt;="&amp;AO$7)-SUMIFS(Finance!57:57,Finance!$4:$4,"&lt;="&amp;AO$7))</f>
        <v>0</v>
      </c>
      <c r="AP15" s="5">
        <f ca="1">IF(AP$4="",0,SUMIFS(Finance!55:55,Finance!$4:$4,"&lt;="&amp;AP$7)-SUMIFS(Finance!57:57,Finance!$4:$4,"&lt;="&amp;AP$7))</f>
        <v>0</v>
      </c>
      <c r="AQ15" s="5">
        <f ca="1">IF(AQ$4="",0,SUMIFS(Finance!55:55,Finance!$4:$4,"&lt;="&amp;AQ$7)-SUMIFS(Finance!57:57,Finance!$4:$4,"&lt;="&amp;AQ$7))</f>
        <v>0</v>
      </c>
      <c r="AR15" s="5">
        <f ca="1">IF(AR$4="",0,SUMIFS(Finance!55:55,Finance!$4:$4,"&lt;="&amp;AR$7)-SUMIFS(Finance!57:57,Finance!$4:$4,"&lt;="&amp;AR$7))</f>
        <v>0</v>
      </c>
      <c r="AS15" s="5">
        <f ca="1">IF(AS$4="",0,SUMIFS(Finance!55:55,Finance!$4:$4,"&lt;="&amp;AS$7)-SUMIFS(Finance!57:57,Finance!$4:$4,"&lt;="&amp;AS$7))</f>
        <v>0</v>
      </c>
      <c r="AT15" s="5">
        <f ca="1">IF(AT$4="",0,SUMIFS(Finance!55:55,Finance!$4:$4,"&lt;="&amp;AT$7)-SUMIFS(Finance!57:57,Finance!$4:$4,"&lt;="&amp;AT$7))</f>
        <v>0</v>
      </c>
      <c r="AU15" s="5">
        <f ca="1">IF(AU$4="",0,SUMIFS(Finance!55:55,Finance!$4:$4,"&lt;="&amp;AU$7)-SUMIFS(Finance!57:57,Finance!$4:$4,"&lt;="&amp;AU$7))</f>
        <v>0</v>
      </c>
      <c r="AV15" s="5">
        <f ca="1">IF(AV$4="",0,SUMIFS(Finance!55:55,Finance!$4:$4,"&lt;="&amp;AV$7)-SUMIFS(Finance!57:57,Finance!$4:$4,"&lt;="&amp;AV$7))</f>
        <v>0</v>
      </c>
      <c r="AW15" s="5">
        <f ca="1">IF(AW$4="",0,SUMIFS(Finance!55:55,Finance!$4:$4,"&lt;="&amp;AW$7)-SUMIFS(Finance!57:57,Finance!$4:$4,"&lt;="&amp;AW$7))</f>
        <v>0</v>
      </c>
      <c r="AX15" s="5">
        <f ca="1">IF(AX$4="",0,SUMIFS(Finance!55:55,Finance!$4:$4,"&lt;="&amp;AX$7)-SUMIFS(Finance!57:57,Finance!$4:$4,"&lt;="&amp;AX$7))</f>
        <v>0</v>
      </c>
      <c r="AY15" s="5">
        <f ca="1">IF(AY$4="",0,SUMIFS(Finance!55:55,Finance!$4:$4,"&lt;="&amp;AY$7)-SUMIFS(Finance!57:57,Finance!$4:$4,"&lt;="&amp;AY$7))</f>
        <v>0</v>
      </c>
      <c r="AZ15" s="5">
        <f ca="1">IF(AZ$4="",0,SUMIFS(Finance!55:55,Finance!$4:$4,"&lt;="&amp;AZ$7)-SUMIFS(Finance!57:57,Finance!$4:$4,"&lt;="&amp;AZ$7))</f>
        <v>0</v>
      </c>
      <c r="BA15" s="5">
        <f ca="1">IF(BA$4="",0,SUMIFS(Finance!55:55,Finance!$4:$4,"&lt;="&amp;BA$7)-SUMIFS(Finance!57:57,Finance!$4:$4,"&lt;="&amp;BA$7))</f>
        <v>0</v>
      </c>
      <c r="BB15" s="5">
        <f ca="1">IF(BB$4="",0,SUMIFS(Finance!55:55,Finance!$4:$4,"&lt;="&amp;BB$7)-SUMIFS(Finance!57:57,Finance!$4:$4,"&lt;="&amp;BB$7))</f>
        <v>0</v>
      </c>
      <c r="BC15" s="5">
        <f ca="1">IF(BC$4="",0,SUMIFS(Finance!55:55,Finance!$4:$4,"&lt;="&amp;BC$7)-SUMIFS(Finance!57:57,Finance!$4:$4,"&lt;="&amp;BC$7))</f>
        <v>0</v>
      </c>
      <c r="BD15" s="5">
        <f ca="1">IF(BD$4="",0,SUMIFS(Finance!55:55,Finance!$4:$4,"&lt;="&amp;BD$7)-SUMIFS(Finance!57:57,Finance!$4:$4,"&lt;="&amp;BD$7))</f>
        <v>0</v>
      </c>
      <c r="BE15" s="5">
        <f ca="1">IF(BE$4="",0,SUMIFS(Finance!55:55,Finance!$4:$4,"&lt;="&amp;BE$7)-SUMIFS(Finance!57:57,Finance!$4:$4,"&lt;="&amp;BE$7))</f>
        <v>0</v>
      </c>
      <c r="BF15" s="5">
        <f ca="1">IF(BF$4="",0,SUMIFS(Finance!55:55,Finance!$4:$4,"&lt;="&amp;BF$7)-SUMIFS(Finance!57:57,Finance!$4:$4,"&lt;="&amp;BF$7))</f>
        <v>0</v>
      </c>
      <c r="BG15" s="5">
        <f ca="1">IF(BG$4="",0,SUMIFS(Finance!55:55,Finance!$4:$4,"&lt;="&amp;BG$7)-SUMIFS(Finance!57:57,Finance!$4:$4,"&lt;="&amp;BG$7))</f>
        <v>0</v>
      </c>
      <c r="BH15" s="5">
        <f ca="1">IF(BH$4="",0,SUMIFS(Finance!55:55,Finance!$4:$4,"&lt;="&amp;BH$7)-SUMIFS(Finance!57:57,Finance!$4:$4,"&lt;="&amp;BH$7))</f>
        <v>0</v>
      </c>
      <c r="BI15" s="5">
        <f ca="1">IF(BI$4="",0,SUMIFS(Finance!55:55,Finance!$4:$4,"&lt;="&amp;BI$7)-SUMIFS(Finance!57:57,Finance!$4:$4,"&lt;="&amp;BI$7))</f>
        <v>0</v>
      </c>
      <c r="BJ15" s="5">
        <f ca="1">IF(BJ$4="",0,SUMIFS(Finance!55:55,Finance!$4:$4,"&lt;="&amp;BJ$7)-SUMIFS(Finance!57:57,Finance!$4:$4,"&lt;="&amp;BJ$7))</f>
        <v>0</v>
      </c>
      <c r="BK15" s="5">
        <f ca="1">IF(BK$4="",0,SUMIFS(Finance!55:55,Finance!$4:$4,"&lt;="&amp;BK$7)-SUMIFS(Finance!57:57,Finance!$4:$4,"&lt;="&amp;BK$7))</f>
        <v>0</v>
      </c>
      <c r="BL15" s="5">
        <f ca="1">IF(BL$4="",0,SUMIFS(Finance!55:55,Finance!$4:$4,"&lt;="&amp;BL$7)-SUMIFS(Finance!57:57,Finance!$4:$4,"&lt;="&amp;BL$7))</f>
        <v>0</v>
      </c>
      <c r="BM15" s="5">
        <f ca="1">IF(BM$4="",0,SUMIFS(Finance!55:55,Finance!$4:$4,"&lt;="&amp;BM$7)-SUMIFS(Finance!57:57,Finance!$4:$4,"&lt;="&amp;BM$7))</f>
        <v>0</v>
      </c>
      <c r="BN15" s="5">
        <f ca="1">IF(BN$4="",0,SUMIFS(Finance!55:55,Finance!$4:$4,"&lt;="&amp;BN$7)-SUMIFS(Finance!57:57,Finance!$4:$4,"&lt;="&amp;BN$7))</f>
        <v>0</v>
      </c>
      <c r="BO15" s="5">
        <f ca="1">IF(BO$4="",0,SUMIFS(Finance!55:55,Finance!$4:$4,"&lt;="&amp;BO$7)-SUMIFS(Finance!57:57,Finance!$4:$4,"&lt;="&amp;BO$7))</f>
        <v>0</v>
      </c>
      <c r="BP15" s="5">
        <f ca="1">IF(BP$4="",0,SUMIFS(Finance!55:55,Finance!$4:$4,"&lt;="&amp;BP$7)-SUMIFS(Finance!57:57,Finance!$4:$4,"&lt;="&amp;BP$7))</f>
        <v>0</v>
      </c>
      <c r="BQ15" s="5">
        <f ca="1">IF(BQ$4="",0,SUMIFS(Finance!55:55,Finance!$4:$4,"&lt;="&amp;BQ$7)-SUMIFS(Finance!57:57,Finance!$4:$4,"&lt;="&amp;BQ$7))</f>
        <v>0</v>
      </c>
      <c r="BR15" s="5">
        <f ca="1">IF(BR$4="",0,SUMIFS(Finance!55:55,Finance!$4:$4,"&lt;="&amp;BR$7)-SUMIFS(Finance!57:57,Finance!$4:$4,"&lt;="&amp;BR$7))</f>
        <v>0</v>
      </c>
      <c r="BS15" s="5">
        <f ca="1">IF(BS$4="",0,SUMIFS(Finance!55:55,Finance!$4:$4,"&lt;="&amp;BS$7)-SUMIFS(Finance!57:57,Finance!$4:$4,"&lt;="&amp;BS$7))</f>
        <v>0</v>
      </c>
      <c r="BT15" s="5">
        <f ca="1">IF(BT$4="",0,SUMIFS(Finance!55:55,Finance!$4:$4,"&lt;="&amp;BT$7)-SUMIFS(Finance!57:57,Finance!$4:$4,"&lt;="&amp;BT$7))</f>
        <v>0</v>
      </c>
      <c r="BU15" s="5">
        <f ca="1">IF(BU$4="",0,SUMIFS(Finance!55:55,Finance!$4:$4,"&lt;="&amp;BU$7)-SUMIFS(Finance!57:57,Finance!$4:$4,"&lt;="&amp;BU$7))</f>
        <v>0</v>
      </c>
      <c r="BV15" s="5">
        <f ca="1">IF(BV$4="",0,SUMIFS(Finance!55:55,Finance!$4:$4,"&lt;="&amp;BV$7)-SUMIFS(Finance!57:57,Finance!$4:$4,"&lt;="&amp;BV$7))</f>
        <v>0</v>
      </c>
      <c r="BW15" s="5">
        <f ca="1">IF(BW$4="",0,SUMIFS(Finance!55:55,Finance!$4:$4,"&lt;="&amp;BW$7)-SUMIFS(Finance!57:57,Finance!$4:$4,"&lt;="&amp;BW$7))</f>
        <v>0</v>
      </c>
      <c r="BX15" s="5">
        <f ca="1">IF(BX$4="",0,SUMIFS(Finance!55:55,Finance!$4:$4,"&lt;="&amp;BX$7)-SUMIFS(Finance!57:57,Finance!$4:$4,"&lt;="&amp;BX$7))</f>
        <v>0</v>
      </c>
      <c r="BY15" s="5">
        <f ca="1">IF(BY$4="",0,SUMIFS(Finance!55:55,Finance!$4:$4,"&lt;="&amp;BY$7)-SUMIFS(Finance!57:57,Finance!$4:$4,"&lt;="&amp;BY$7))</f>
        <v>0</v>
      </c>
      <c r="BZ15" s="5">
        <f ca="1">IF(BZ$4="",0,SUMIFS(Finance!55:55,Finance!$4:$4,"&lt;="&amp;BZ$7)-SUMIFS(Finance!57:57,Finance!$4:$4,"&lt;="&amp;BZ$7))</f>
        <v>0</v>
      </c>
      <c r="CA15" s="5">
        <f ca="1">IF(CA$4="",0,SUMIFS(Finance!55:55,Finance!$4:$4,"&lt;="&amp;CA$7)-SUMIFS(Finance!57:57,Finance!$4:$4,"&lt;="&amp;CA$7))</f>
        <v>0</v>
      </c>
      <c r="CB15" s="5">
        <f ca="1">IF(CB$4="",0,SUMIFS(Finance!55:55,Finance!$4:$4,"&lt;="&amp;CB$7)-SUMIFS(Finance!57:57,Finance!$4:$4,"&lt;="&amp;CB$7))</f>
        <v>0</v>
      </c>
      <c r="CC15" s="5">
        <f ca="1">IF(CC$4="",0,SUMIFS(Finance!55:55,Finance!$4:$4,"&lt;="&amp;CC$7)-SUMIFS(Finance!57:57,Finance!$4:$4,"&lt;="&amp;CC$7))</f>
        <v>0</v>
      </c>
      <c r="CD15" s="5">
        <f ca="1">IF(CD$4="",0,SUMIFS(Finance!55:55,Finance!$4:$4,"&lt;="&amp;CD$7)-SUMIFS(Finance!57:57,Finance!$4:$4,"&lt;="&amp;CD$7))</f>
        <v>0</v>
      </c>
      <c r="CE15" s="5">
        <f ca="1">IF(CE$4="",0,SUMIFS(Finance!55:55,Finance!$4:$4,"&lt;="&amp;CE$7)-SUMIFS(Finance!57:57,Finance!$4:$4,"&lt;="&amp;CE$7))</f>
        <v>0</v>
      </c>
      <c r="CF15" s="5">
        <f ca="1">IF(CF$4="",0,SUMIFS(Finance!55:55,Finance!$4:$4,"&lt;="&amp;CF$7)-SUMIFS(Finance!57:57,Finance!$4:$4,"&lt;="&amp;CF$7))</f>
        <v>0</v>
      </c>
    </row>
    <row r="16" spans="2:84" x14ac:dyDescent="0.3">
      <c r="B16" s="13">
        <f>ROW()</f>
        <v>16</v>
      </c>
      <c r="H16" s="1" t="str">
        <f t="shared" si="2"/>
        <v>АКТИВЫ</v>
      </c>
      <c r="I16" s="1" t="str">
        <f>CapEx!J312</f>
        <v>Денежные средства</v>
      </c>
      <c r="M16" s="53" t="s">
        <v>18</v>
      </c>
      <c r="U16" s="5">
        <f t="shared" ca="1" si="3"/>
        <v>131529.85664265603</v>
      </c>
      <c r="X16" s="5">
        <f ca="1">IF(X$4="",0,SUMIFS(Finance!306:306,Finance!$4:$4,"&lt;="&amp;X$7))</f>
        <v>5269882.642039814</v>
      </c>
      <c r="Y16" s="5">
        <f ca="1">IF(Y$4="",0,SUMIFS(Finance!306:306,Finance!$4:$4,"&lt;="&amp;Y$7))</f>
        <v>100000.00000000815</v>
      </c>
      <c r="Z16" s="5">
        <f ca="1">IF(Z$4="",0,SUMIFS(Finance!306:306,Finance!$4:$4,"&lt;="&amp;Z$7))</f>
        <v>100000.00000001595</v>
      </c>
      <c r="AA16" s="5">
        <f ca="1">IF(AA$4="",0,SUMIFS(Finance!306:306,Finance!$4:$4,"&lt;="&amp;AA$7))</f>
        <v>100000.00000002794</v>
      </c>
      <c r="AB16" s="5">
        <f ca="1">IF(AB$4="",0,SUMIFS(Finance!306:306,Finance!$4:$4,"&lt;="&amp;AB$7))</f>
        <v>131529.85664265603</v>
      </c>
      <c r="AC16" s="5">
        <f ca="1">IF(AC$4="",0,SUMIFS(Finance!306:306,Finance!$4:$4,"&lt;="&amp;AC$7))</f>
        <v>0</v>
      </c>
      <c r="AD16" s="5">
        <f ca="1">IF(AD$4="",0,SUMIFS(Finance!306:306,Finance!$4:$4,"&lt;="&amp;AD$7))</f>
        <v>0</v>
      </c>
      <c r="AE16" s="5">
        <f ca="1">IF(AE$4="",0,SUMIFS(Finance!306:306,Finance!$4:$4,"&lt;="&amp;AE$7))</f>
        <v>0</v>
      </c>
      <c r="AF16" s="5">
        <f ca="1">IF(AF$4="",0,SUMIFS(Finance!306:306,Finance!$4:$4,"&lt;="&amp;AF$7))</f>
        <v>0</v>
      </c>
      <c r="AG16" s="5">
        <f ca="1">IF(AG$4="",0,SUMIFS(Finance!306:306,Finance!$4:$4,"&lt;="&amp;AG$7))</f>
        <v>0</v>
      </c>
      <c r="AH16" s="5">
        <f ca="1">IF(AH$4="",0,SUMIFS(Finance!306:306,Finance!$4:$4,"&lt;="&amp;AH$7))</f>
        <v>0</v>
      </c>
      <c r="AI16" s="5">
        <f ca="1">IF(AI$4="",0,SUMIFS(Finance!306:306,Finance!$4:$4,"&lt;="&amp;AI$7))</f>
        <v>0</v>
      </c>
      <c r="AJ16" s="5">
        <f ca="1">IF(AJ$4="",0,SUMIFS(Finance!306:306,Finance!$4:$4,"&lt;="&amp;AJ$7))</f>
        <v>0</v>
      </c>
      <c r="AK16" s="5">
        <f ca="1">IF(AK$4="",0,SUMIFS(Finance!306:306,Finance!$4:$4,"&lt;="&amp;AK$7))</f>
        <v>0</v>
      </c>
      <c r="AL16" s="5">
        <f ca="1">IF(AL$4="",0,SUMIFS(Finance!306:306,Finance!$4:$4,"&lt;="&amp;AL$7))</f>
        <v>0</v>
      </c>
      <c r="AM16" s="5">
        <f ca="1">IF(AM$4="",0,SUMIFS(Finance!306:306,Finance!$4:$4,"&lt;="&amp;AM$7))</f>
        <v>0</v>
      </c>
      <c r="AN16" s="5">
        <f ca="1">IF(AN$4="",0,SUMIFS(Finance!306:306,Finance!$4:$4,"&lt;="&amp;AN$7))</f>
        <v>0</v>
      </c>
      <c r="AO16" s="5">
        <f ca="1">IF(AO$4="",0,SUMIFS(Finance!306:306,Finance!$4:$4,"&lt;="&amp;AO$7))</f>
        <v>0</v>
      </c>
      <c r="AP16" s="5">
        <f ca="1">IF(AP$4="",0,SUMIFS(Finance!306:306,Finance!$4:$4,"&lt;="&amp;AP$7))</f>
        <v>0</v>
      </c>
      <c r="AQ16" s="5">
        <f ca="1">IF(AQ$4="",0,SUMIFS(Finance!306:306,Finance!$4:$4,"&lt;="&amp;AQ$7))</f>
        <v>0</v>
      </c>
      <c r="AR16" s="5">
        <f ca="1">IF(AR$4="",0,SUMIFS(Finance!306:306,Finance!$4:$4,"&lt;="&amp;AR$7))</f>
        <v>0</v>
      </c>
      <c r="AS16" s="5">
        <f ca="1">IF(AS$4="",0,SUMIFS(Finance!306:306,Finance!$4:$4,"&lt;="&amp;AS$7))</f>
        <v>0</v>
      </c>
      <c r="AT16" s="5">
        <f ca="1">IF(AT$4="",0,SUMIFS(Finance!306:306,Finance!$4:$4,"&lt;="&amp;AT$7))</f>
        <v>0</v>
      </c>
      <c r="AU16" s="5">
        <f ca="1">IF(AU$4="",0,SUMIFS(Finance!306:306,Finance!$4:$4,"&lt;="&amp;AU$7))</f>
        <v>0</v>
      </c>
      <c r="AV16" s="5">
        <f ca="1">IF(AV$4="",0,SUMIFS(Finance!306:306,Finance!$4:$4,"&lt;="&amp;AV$7))</f>
        <v>0</v>
      </c>
      <c r="AW16" s="5">
        <f ca="1">IF(AW$4="",0,SUMIFS(Finance!306:306,Finance!$4:$4,"&lt;="&amp;AW$7))</f>
        <v>0</v>
      </c>
      <c r="AX16" s="5">
        <f ca="1">IF(AX$4="",0,SUMIFS(Finance!306:306,Finance!$4:$4,"&lt;="&amp;AX$7))</f>
        <v>0</v>
      </c>
      <c r="AY16" s="5">
        <f ca="1">IF(AY$4="",0,SUMIFS(Finance!306:306,Finance!$4:$4,"&lt;="&amp;AY$7))</f>
        <v>0</v>
      </c>
      <c r="AZ16" s="5">
        <f ca="1">IF(AZ$4="",0,SUMIFS(Finance!306:306,Finance!$4:$4,"&lt;="&amp;AZ$7))</f>
        <v>0</v>
      </c>
      <c r="BA16" s="5">
        <f ca="1">IF(BA$4="",0,SUMIFS(Finance!306:306,Finance!$4:$4,"&lt;="&amp;BA$7))</f>
        <v>0</v>
      </c>
      <c r="BB16" s="5">
        <f ca="1">IF(BB$4="",0,SUMIFS(Finance!306:306,Finance!$4:$4,"&lt;="&amp;BB$7))</f>
        <v>0</v>
      </c>
      <c r="BC16" s="5">
        <f ca="1">IF(BC$4="",0,SUMIFS(Finance!306:306,Finance!$4:$4,"&lt;="&amp;BC$7))</f>
        <v>0</v>
      </c>
      <c r="BD16" s="5">
        <f ca="1">IF(BD$4="",0,SUMIFS(Finance!306:306,Finance!$4:$4,"&lt;="&amp;BD$7))</f>
        <v>0</v>
      </c>
      <c r="BE16" s="5">
        <f ca="1">IF(BE$4="",0,SUMIFS(Finance!306:306,Finance!$4:$4,"&lt;="&amp;BE$7))</f>
        <v>0</v>
      </c>
      <c r="BF16" s="5">
        <f ca="1">IF(BF$4="",0,SUMIFS(Finance!306:306,Finance!$4:$4,"&lt;="&amp;BF$7))</f>
        <v>0</v>
      </c>
      <c r="BG16" s="5">
        <f ca="1">IF(BG$4="",0,SUMIFS(Finance!306:306,Finance!$4:$4,"&lt;="&amp;BG$7))</f>
        <v>0</v>
      </c>
      <c r="BH16" s="5">
        <f ca="1">IF(BH$4="",0,SUMIFS(Finance!306:306,Finance!$4:$4,"&lt;="&amp;BH$7))</f>
        <v>0</v>
      </c>
      <c r="BI16" s="5">
        <f ca="1">IF(BI$4="",0,SUMIFS(Finance!306:306,Finance!$4:$4,"&lt;="&amp;BI$7))</f>
        <v>0</v>
      </c>
      <c r="BJ16" s="5">
        <f ca="1">IF(BJ$4="",0,SUMIFS(Finance!306:306,Finance!$4:$4,"&lt;="&amp;BJ$7))</f>
        <v>0</v>
      </c>
      <c r="BK16" s="5">
        <f ca="1">IF(BK$4="",0,SUMIFS(Finance!306:306,Finance!$4:$4,"&lt;="&amp;BK$7))</f>
        <v>0</v>
      </c>
      <c r="BL16" s="5">
        <f ca="1">IF(BL$4="",0,SUMIFS(Finance!306:306,Finance!$4:$4,"&lt;="&amp;BL$7))</f>
        <v>0</v>
      </c>
      <c r="BM16" s="5">
        <f ca="1">IF(BM$4="",0,SUMIFS(Finance!306:306,Finance!$4:$4,"&lt;="&amp;BM$7))</f>
        <v>0</v>
      </c>
      <c r="BN16" s="5">
        <f ca="1">IF(BN$4="",0,SUMIFS(Finance!306:306,Finance!$4:$4,"&lt;="&amp;BN$7))</f>
        <v>0</v>
      </c>
      <c r="BO16" s="5">
        <f ca="1">IF(BO$4="",0,SUMIFS(Finance!306:306,Finance!$4:$4,"&lt;="&amp;BO$7))</f>
        <v>0</v>
      </c>
      <c r="BP16" s="5">
        <f ca="1">IF(BP$4="",0,SUMIFS(Finance!306:306,Finance!$4:$4,"&lt;="&amp;BP$7))</f>
        <v>0</v>
      </c>
      <c r="BQ16" s="5">
        <f ca="1">IF(BQ$4="",0,SUMIFS(Finance!306:306,Finance!$4:$4,"&lt;="&amp;BQ$7))</f>
        <v>0</v>
      </c>
      <c r="BR16" s="5">
        <f ca="1">IF(BR$4="",0,SUMIFS(Finance!306:306,Finance!$4:$4,"&lt;="&amp;BR$7))</f>
        <v>0</v>
      </c>
      <c r="BS16" s="5">
        <f ca="1">IF(BS$4="",0,SUMIFS(Finance!306:306,Finance!$4:$4,"&lt;="&amp;BS$7))</f>
        <v>0</v>
      </c>
      <c r="BT16" s="5">
        <f ca="1">IF(BT$4="",0,SUMIFS(Finance!306:306,Finance!$4:$4,"&lt;="&amp;BT$7))</f>
        <v>0</v>
      </c>
      <c r="BU16" s="5">
        <f ca="1">IF(BU$4="",0,SUMIFS(Finance!306:306,Finance!$4:$4,"&lt;="&amp;BU$7))</f>
        <v>0</v>
      </c>
      <c r="BV16" s="5">
        <f ca="1">IF(BV$4="",0,SUMIFS(Finance!306:306,Finance!$4:$4,"&lt;="&amp;BV$7))</f>
        <v>0</v>
      </c>
      <c r="BW16" s="5">
        <f ca="1">IF(BW$4="",0,SUMIFS(Finance!306:306,Finance!$4:$4,"&lt;="&amp;BW$7))</f>
        <v>0</v>
      </c>
      <c r="BX16" s="5">
        <f ca="1">IF(BX$4="",0,SUMIFS(Finance!306:306,Finance!$4:$4,"&lt;="&amp;BX$7))</f>
        <v>0</v>
      </c>
      <c r="BY16" s="5">
        <f ca="1">IF(BY$4="",0,SUMIFS(Finance!306:306,Finance!$4:$4,"&lt;="&amp;BY$7))</f>
        <v>0</v>
      </c>
      <c r="BZ16" s="5">
        <f ca="1">IF(BZ$4="",0,SUMIFS(Finance!306:306,Finance!$4:$4,"&lt;="&amp;BZ$7))</f>
        <v>0</v>
      </c>
      <c r="CA16" s="5">
        <f ca="1">IF(CA$4="",0,SUMIFS(Finance!306:306,Finance!$4:$4,"&lt;="&amp;CA$7))</f>
        <v>0</v>
      </c>
      <c r="CB16" s="5">
        <f ca="1">IF(CB$4="",0,SUMIFS(Finance!306:306,Finance!$4:$4,"&lt;="&amp;CB$7))</f>
        <v>0</v>
      </c>
      <c r="CC16" s="5">
        <f ca="1">IF(CC$4="",0,SUMIFS(Finance!306:306,Finance!$4:$4,"&lt;="&amp;CC$7))</f>
        <v>0</v>
      </c>
      <c r="CD16" s="5">
        <f ca="1">IF(CD$4="",0,SUMIFS(Finance!306:306,Finance!$4:$4,"&lt;="&amp;CD$7))</f>
        <v>0</v>
      </c>
      <c r="CE16" s="5">
        <f ca="1">IF(CE$4="",0,SUMIFS(Finance!306:306,Finance!$4:$4,"&lt;="&amp;CE$7))</f>
        <v>0</v>
      </c>
      <c r="CF16" s="5">
        <f ca="1">IF(CF$4="",0,SUMIFS(Finance!306:306,Finance!$4:$4,"&lt;="&amp;CF$7))</f>
        <v>0</v>
      </c>
    </row>
    <row r="17" spans="2:84" x14ac:dyDescent="0.3">
      <c r="B17" s="13">
        <f>ROW()</f>
        <v>17</v>
      </c>
      <c r="H17" s="1" t="str">
        <f t="shared" si="2"/>
        <v>АКТИВЫ</v>
      </c>
      <c r="I17" s="1" t="str">
        <f>Finance!H231</f>
        <v>Размещение резервов на депозитах</v>
      </c>
      <c r="M17" s="53" t="s">
        <v>18</v>
      </c>
      <c r="U17" s="5">
        <f t="shared" ca="1" si="3"/>
        <v>24323875.510015551</v>
      </c>
      <c r="X17" s="5">
        <f ca="1">IF(X$4="",0,SUMIFS(Finance!231:231,Finance!$4:$4,"&lt;="&amp;X$7))</f>
        <v>0</v>
      </c>
      <c r="Y17" s="5">
        <f ca="1">IF(Y$4="",0,SUMIFS(Finance!231:231,Finance!$4:$4,"&lt;="&amp;Y$7))</f>
        <v>234083.64263663028</v>
      </c>
      <c r="Z17" s="5">
        <f ca="1">IF(Z$4="",0,SUMIFS(Finance!231:231,Finance!$4:$4,"&lt;="&amp;Z$7))</f>
        <v>4204488.3592748605</v>
      </c>
      <c r="AA17" s="5">
        <f ca="1">IF(AA$4="",0,SUMIFS(Finance!231:231,Finance!$4:$4,"&lt;="&amp;AA$7))</f>
        <v>12142865.4901965</v>
      </c>
      <c r="AB17" s="5">
        <f ca="1">IF(AB$4="",0,SUMIFS(Finance!231:231,Finance!$4:$4,"&lt;="&amp;AB$7))</f>
        <v>24323875.510015551</v>
      </c>
      <c r="AC17" s="5">
        <f ca="1">IF(AC$4="",0,SUMIFS(Finance!231:231,Finance!$4:$4,"&lt;="&amp;AC$7))</f>
        <v>0</v>
      </c>
      <c r="AD17" s="5">
        <f ca="1">IF(AD$4="",0,SUMIFS(Finance!231:231,Finance!$4:$4,"&lt;="&amp;AD$7))</f>
        <v>0</v>
      </c>
      <c r="AE17" s="5">
        <f ca="1">IF(AE$4="",0,SUMIFS(Finance!231:231,Finance!$4:$4,"&lt;="&amp;AE$7))</f>
        <v>0</v>
      </c>
      <c r="AF17" s="5">
        <f ca="1">IF(AF$4="",0,SUMIFS(Finance!231:231,Finance!$4:$4,"&lt;="&amp;AF$7))</f>
        <v>0</v>
      </c>
      <c r="AG17" s="5">
        <f ca="1">IF(AG$4="",0,SUMIFS(Finance!231:231,Finance!$4:$4,"&lt;="&amp;AG$7))</f>
        <v>0</v>
      </c>
      <c r="AH17" s="5">
        <f ca="1">IF(AH$4="",0,SUMIFS(Finance!231:231,Finance!$4:$4,"&lt;="&amp;AH$7))</f>
        <v>0</v>
      </c>
      <c r="AI17" s="5">
        <f ca="1">IF(AI$4="",0,SUMIFS(Finance!231:231,Finance!$4:$4,"&lt;="&amp;AI$7))</f>
        <v>0</v>
      </c>
      <c r="AJ17" s="5">
        <f ca="1">IF(AJ$4="",0,SUMIFS(Finance!231:231,Finance!$4:$4,"&lt;="&amp;AJ$7))</f>
        <v>0</v>
      </c>
      <c r="AK17" s="5">
        <f ca="1">IF(AK$4="",0,SUMIFS(Finance!231:231,Finance!$4:$4,"&lt;="&amp;AK$7))</f>
        <v>0</v>
      </c>
      <c r="AL17" s="5">
        <f ca="1">IF(AL$4="",0,SUMIFS(Finance!231:231,Finance!$4:$4,"&lt;="&amp;AL$7))</f>
        <v>0</v>
      </c>
      <c r="AM17" s="5">
        <f ca="1">IF(AM$4="",0,SUMIFS(Finance!231:231,Finance!$4:$4,"&lt;="&amp;AM$7))</f>
        <v>0</v>
      </c>
      <c r="AN17" s="5">
        <f ca="1">IF(AN$4="",0,SUMIFS(Finance!231:231,Finance!$4:$4,"&lt;="&amp;AN$7))</f>
        <v>0</v>
      </c>
      <c r="AO17" s="5">
        <f ca="1">IF(AO$4="",0,SUMIFS(Finance!231:231,Finance!$4:$4,"&lt;="&amp;AO$7))</f>
        <v>0</v>
      </c>
      <c r="AP17" s="5">
        <f ca="1">IF(AP$4="",0,SUMIFS(Finance!231:231,Finance!$4:$4,"&lt;="&amp;AP$7))</f>
        <v>0</v>
      </c>
      <c r="AQ17" s="5">
        <f ca="1">IF(AQ$4="",0,SUMIFS(Finance!231:231,Finance!$4:$4,"&lt;="&amp;AQ$7))</f>
        <v>0</v>
      </c>
      <c r="AR17" s="5">
        <f ca="1">IF(AR$4="",0,SUMIFS(Finance!231:231,Finance!$4:$4,"&lt;="&amp;AR$7))</f>
        <v>0</v>
      </c>
      <c r="AS17" s="5">
        <f ca="1">IF(AS$4="",0,SUMIFS(Finance!231:231,Finance!$4:$4,"&lt;="&amp;AS$7))</f>
        <v>0</v>
      </c>
      <c r="AT17" s="5">
        <f ca="1">IF(AT$4="",0,SUMIFS(Finance!231:231,Finance!$4:$4,"&lt;="&amp;AT$7))</f>
        <v>0</v>
      </c>
      <c r="AU17" s="5">
        <f ca="1">IF(AU$4="",0,SUMIFS(Finance!231:231,Finance!$4:$4,"&lt;="&amp;AU$7))</f>
        <v>0</v>
      </c>
      <c r="AV17" s="5">
        <f ca="1">IF(AV$4="",0,SUMIFS(Finance!231:231,Finance!$4:$4,"&lt;="&amp;AV$7))</f>
        <v>0</v>
      </c>
      <c r="AW17" s="5">
        <f ca="1">IF(AW$4="",0,SUMIFS(Finance!231:231,Finance!$4:$4,"&lt;="&amp;AW$7))</f>
        <v>0</v>
      </c>
      <c r="AX17" s="5">
        <f ca="1">IF(AX$4="",0,SUMIFS(Finance!231:231,Finance!$4:$4,"&lt;="&amp;AX$7))</f>
        <v>0</v>
      </c>
      <c r="AY17" s="5">
        <f ca="1">IF(AY$4="",0,SUMIFS(Finance!231:231,Finance!$4:$4,"&lt;="&amp;AY$7))</f>
        <v>0</v>
      </c>
      <c r="AZ17" s="5">
        <f ca="1">IF(AZ$4="",0,SUMIFS(Finance!231:231,Finance!$4:$4,"&lt;="&amp;AZ$7))</f>
        <v>0</v>
      </c>
      <c r="BA17" s="5">
        <f ca="1">IF(BA$4="",0,SUMIFS(Finance!231:231,Finance!$4:$4,"&lt;="&amp;BA$7))</f>
        <v>0</v>
      </c>
      <c r="BB17" s="5">
        <f ca="1">IF(BB$4="",0,SUMIFS(Finance!231:231,Finance!$4:$4,"&lt;="&amp;BB$7))</f>
        <v>0</v>
      </c>
      <c r="BC17" s="5">
        <f ca="1">IF(BC$4="",0,SUMIFS(Finance!231:231,Finance!$4:$4,"&lt;="&amp;BC$7))</f>
        <v>0</v>
      </c>
      <c r="BD17" s="5">
        <f ca="1">IF(BD$4="",0,SUMIFS(Finance!231:231,Finance!$4:$4,"&lt;="&amp;BD$7))</f>
        <v>0</v>
      </c>
      <c r="BE17" s="5">
        <f ca="1">IF(BE$4="",0,SUMIFS(Finance!231:231,Finance!$4:$4,"&lt;="&amp;BE$7))</f>
        <v>0</v>
      </c>
      <c r="BF17" s="5">
        <f ca="1">IF(BF$4="",0,SUMIFS(Finance!231:231,Finance!$4:$4,"&lt;="&amp;BF$7))</f>
        <v>0</v>
      </c>
      <c r="BG17" s="5">
        <f ca="1">IF(BG$4="",0,SUMIFS(Finance!231:231,Finance!$4:$4,"&lt;="&amp;BG$7))</f>
        <v>0</v>
      </c>
      <c r="BH17" s="5">
        <f ca="1">IF(BH$4="",0,SUMIFS(Finance!231:231,Finance!$4:$4,"&lt;="&amp;BH$7))</f>
        <v>0</v>
      </c>
      <c r="BI17" s="5">
        <f ca="1">IF(BI$4="",0,SUMIFS(Finance!231:231,Finance!$4:$4,"&lt;="&amp;BI$7))</f>
        <v>0</v>
      </c>
      <c r="BJ17" s="5">
        <f ca="1">IF(BJ$4="",0,SUMIFS(Finance!231:231,Finance!$4:$4,"&lt;="&amp;BJ$7))</f>
        <v>0</v>
      </c>
      <c r="BK17" s="5">
        <f ca="1">IF(BK$4="",0,SUMIFS(Finance!231:231,Finance!$4:$4,"&lt;="&amp;BK$7))</f>
        <v>0</v>
      </c>
      <c r="BL17" s="5">
        <f ca="1">IF(BL$4="",0,SUMIFS(Finance!231:231,Finance!$4:$4,"&lt;="&amp;BL$7))</f>
        <v>0</v>
      </c>
      <c r="BM17" s="5">
        <f ca="1">IF(BM$4="",0,SUMIFS(Finance!231:231,Finance!$4:$4,"&lt;="&amp;BM$7))</f>
        <v>0</v>
      </c>
      <c r="BN17" s="5">
        <f ca="1">IF(BN$4="",0,SUMIFS(Finance!231:231,Finance!$4:$4,"&lt;="&amp;BN$7))</f>
        <v>0</v>
      </c>
      <c r="BO17" s="5">
        <f ca="1">IF(BO$4="",0,SUMIFS(Finance!231:231,Finance!$4:$4,"&lt;="&amp;BO$7))</f>
        <v>0</v>
      </c>
      <c r="BP17" s="5">
        <f ca="1">IF(BP$4="",0,SUMIFS(Finance!231:231,Finance!$4:$4,"&lt;="&amp;BP$7))</f>
        <v>0</v>
      </c>
      <c r="BQ17" s="5">
        <f ca="1">IF(BQ$4="",0,SUMIFS(Finance!231:231,Finance!$4:$4,"&lt;="&amp;BQ$7))</f>
        <v>0</v>
      </c>
      <c r="BR17" s="5">
        <f ca="1">IF(BR$4="",0,SUMIFS(Finance!231:231,Finance!$4:$4,"&lt;="&amp;BR$7))</f>
        <v>0</v>
      </c>
      <c r="BS17" s="5">
        <f ca="1">IF(BS$4="",0,SUMIFS(Finance!231:231,Finance!$4:$4,"&lt;="&amp;BS$7))</f>
        <v>0</v>
      </c>
      <c r="BT17" s="5">
        <f ca="1">IF(BT$4="",0,SUMIFS(Finance!231:231,Finance!$4:$4,"&lt;="&amp;BT$7))</f>
        <v>0</v>
      </c>
      <c r="BU17" s="5">
        <f ca="1">IF(BU$4="",0,SUMIFS(Finance!231:231,Finance!$4:$4,"&lt;="&amp;BU$7))</f>
        <v>0</v>
      </c>
      <c r="BV17" s="5">
        <f ca="1">IF(BV$4="",0,SUMIFS(Finance!231:231,Finance!$4:$4,"&lt;="&amp;BV$7))</f>
        <v>0</v>
      </c>
      <c r="BW17" s="5">
        <f ca="1">IF(BW$4="",0,SUMIFS(Finance!231:231,Finance!$4:$4,"&lt;="&amp;BW$7))</f>
        <v>0</v>
      </c>
      <c r="BX17" s="5">
        <f ca="1">IF(BX$4="",0,SUMIFS(Finance!231:231,Finance!$4:$4,"&lt;="&amp;BX$7))</f>
        <v>0</v>
      </c>
      <c r="BY17" s="5">
        <f ca="1">IF(BY$4="",0,SUMIFS(Finance!231:231,Finance!$4:$4,"&lt;="&amp;BY$7))</f>
        <v>0</v>
      </c>
      <c r="BZ17" s="5">
        <f ca="1">IF(BZ$4="",0,SUMIFS(Finance!231:231,Finance!$4:$4,"&lt;="&amp;BZ$7))</f>
        <v>0</v>
      </c>
      <c r="CA17" s="5">
        <f ca="1">IF(CA$4="",0,SUMIFS(Finance!231:231,Finance!$4:$4,"&lt;="&amp;CA$7))</f>
        <v>0</v>
      </c>
      <c r="CB17" s="5">
        <f ca="1">IF(CB$4="",0,SUMIFS(Finance!231:231,Finance!$4:$4,"&lt;="&amp;CB$7))</f>
        <v>0</v>
      </c>
      <c r="CC17" s="5">
        <f ca="1">IF(CC$4="",0,SUMIFS(Finance!231:231,Finance!$4:$4,"&lt;="&amp;CC$7))</f>
        <v>0</v>
      </c>
      <c r="CD17" s="5">
        <f ca="1">IF(CD$4="",0,SUMIFS(Finance!231:231,Finance!$4:$4,"&lt;="&amp;CD$7))</f>
        <v>0</v>
      </c>
      <c r="CE17" s="5">
        <f ca="1">IF(CE$4="",0,SUMIFS(Finance!231:231,Finance!$4:$4,"&lt;="&amp;CE$7))</f>
        <v>0</v>
      </c>
      <c r="CF17" s="5">
        <f ca="1">IF(CF$4="",0,SUMIFS(Finance!231:231,Finance!$4:$4,"&lt;="&amp;CF$7))</f>
        <v>0</v>
      </c>
    </row>
    <row r="18" spans="2:84" x14ac:dyDescent="0.3">
      <c r="B18" s="13">
        <f>ROW()</f>
        <v>18</v>
      </c>
      <c r="H18" s="1" t="str">
        <f t="shared" si="2"/>
        <v>АКТИВЫ</v>
      </c>
      <c r="I18" s="1" t="str">
        <f>Finance!H236</f>
        <v>Резервы под займы третьим лицам</v>
      </c>
      <c r="M18" s="53" t="s">
        <v>18</v>
      </c>
      <c r="U18" s="5">
        <f t="shared" ca="1" si="3"/>
        <v>12161937.755007776</v>
      </c>
      <c r="X18" s="5">
        <f ca="1">IF(X$4="",0,SUMIFS(Finance!236:236,Finance!$4:$4,"&lt;="&amp;X$7))</f>
        <v>0</v>
      </c>
      <c r="Y18" s="5">
        <f ca="1">IF(Y$4="",0,SUMIFS(Finance!236:236,Finance!$4:$4,"&lt;="&amp;Y$7))</f>
        <v>117041.82131831514</v>
      </c>
      <c r="Z18" s="5">
        <f ca="1">IF(Z$4="",0,SUMIFS(Finance!236:236,Finance!$4:$4,"&lt;="&amp;Z$7))</f>
        <v>2102244.1796374302</v>
      </c>
      <c r="AA18" s="5">
        <f ca="1">IF(AA$4="",0,SUMIFS(Finance!236:236,Finance!$4:$4,"&lt;="&amp;AA$7))</f>
        <v>6071432.74509825</v>
      </c>
      <c r="AB18" s="5">
        <f ca="1">IF(AB$4="",0,SUMIFS(Finance!236:236,Finance!$4:$4,"&lt;="&amp;AB$7))</f>
        <v>12161937.755007776</v>
      </c>
      <c r="AC18" s="5">
        <f ca="1">IF(AC$4="",0,SUMIFS(Finance!236:236,Finance!$4:$4,"&lt;="&amp;AC$7))</f>
        <v>0</v>
      </c>
      <c r="AD18" s="5">
        <f ca="1">IF(AD$4="",0,SUMIFS(Finance!236:236,Finance!$4:$4,"&lt;="&amp;AD$7))</f>
        <v>0</v>
      </c>
      <c r="AE18" s="5">
        <f ca="1">IF(AE$4="",0,SUMIFS(Finance!236:236,Finance!$4:$4,"&lt;="&amp;AE$7))</f>
        <v>0</v>
      </c>
      <c r="AF18" s="5">
        <f ca="1">IF(AF$4="",0,SUMIFS(Finance!236:236,Finance!$4:$4,"&lt;="&amp;AF$7))</f>
        <v>0</v>
      </c>
      <c r="AG18" s="5">
        <f ca="1">IF(AG$4="",0,SUMIFS(Finance!236:236,Finance!$4:$4,"&lt;="&amp;AG$7))</f>
        <v>0</v>
      </c>
      <c r="AH18" s="5">
        <f ca="1">IF(AH$4="",0,SUMIFS(Finance!236:236,Finance!$4:$4,"&lt;="&amp;AH$7))</f>
        <v>0</v>
      </c>
      <c r="AI18" s="5">
        <f ca="1">IF(AI$4="",0,SUMIFS(Finance!236:236,Finance!$4:$4,"&lt;="&amp;AI$7))</f>
        <v>0</v>
      </c>
      <c r="AJ18" s="5">
        <f ca="1">IF(AJ$4="",0,SUMIFS(Finance!236:236,Finance!$4:$4,"&lt;="&amp;AJ$7))</f>
        <v>0</v>
      </c>
      <c r="AK18" s="5">
        <f ca="1">IF(AK$4="",0,SUMIFS(Finance!236:236,Finance!$4:$4,"&lt;="&amp;AK$7))</f>
        <v>0</v>
      </c>
      <c r="AL18" s="5">
        <f ca="1">IF(AL$4="",0,SUMIFS(Finance!236:236,Finance!$4:$4,"&lt;="&amp;AL$7))</f>
        <v>0</v>
      </c>
      <c r="AM18" s="5">
        <f ca="1">IF(AM$4="",0,SUMIFS(Finance!236:236,Finance!$4:$4,"&lt;="&amp;AM$7))</f>
        <v>0</v>
      </c>
      <c r="AN18" s="5">
        <f ca="1">IF(AN$4="",0,SUMIFS(Finance!236:236,Finance!$4:$4,"&lt;="&amp;AN$7))</f>
        <v>0</v>
      </c>
      <c r="AO18" s="5">
        <f ca="1">IF(AO$4="",0,SUMIFS(Finance!236:236,Finance!$4:$4,"&lt;="&amp;AO$7))</f>
        <v>0</v>
      </c>
      <c r="AP18" s="5">
        <f ca="1">IF(AP$4="",0,SUMIFS(Finance!236:236,Finance!$4:$4,"&lt;="&amp;AP$7))</f>
        <v>0</v>
      </c>
      <c r="AQ18" s="5">
        <f ca="1">IF(AQ$4="",0,SUMIFS(Finance!236:236,Finance!$4:$4,"&lt;="&amp;AQ$7))</f>
        <v>0</v>
      </c>
      <c r="AR18" s="5">
        <f ca="1">IF(AR$4="",0,SUMIFS(Finance!236:236,Finance!$4:$4,"&lt;="&amp;AR$7))</f>
        <v>0</v>
      </c>
      <c r="AS18" s="5">
        <f ca="1">IF(AS$4="",0,SUMIFS(Finance!236:236,Finance!$4:$4,"&lt;="&amp;AS$7))</f>
        <v>0</v>
      </c>
      <c r="AT18" s="5">
        <f ca="1">IF(AT$4="",0,SUMIFS(Finance!236:236,Finance!$4:$4,"&lt;="&amp;AT$7))</f>
        <v>0</v>
      </c>
      <c r="AU18" s="5">
        <f ca="1">IF(AU$4="",0,SUMIFS(Finance!236:236,Finance!$4:$4,"&lt;="&amp;AU$7))</f>
        <v>0</v>
      </c>
      <c r="AV18" s="5">
        <f ca="1">IF(AV$4="",0,SUMIFS(Finance!236:236,Finance!$4:$4,"&lt;="&amp;AV$7))</f>
        <v>0</v>
      </c>
      <c r="AW18" s="5">
        <f ca="1">IF(AW$4="",0,SUMIFS(Finance!236:236,Finance!$4:$4,"&lt;="&amp;AW$7))</f>
        <v>0</v>
      </c>
      <c r="AX18" s="5">
        <f ca="1">IF(AX$4="",0,SUMIFS(Finance!236:236,Finance!$4:$4,"&lt;="&amp;AX$7))</f>
        <v>0</v>
      </c>
      <c r="AY18" s="5">
        <f ca="1">IF(AY$4="",0,SUMIFS(Finance!236:236,Finance!$4:$4,"&lt;="&amp;AY$7))</f>
        <v>0</v>
      </c>
      <c r="AZ18" s="5">
        <f ca="1">IF(AZ$4="",0,SUMIFS(Finance!236:236,Finance!$4:$4,"&lt;="&amp;AZ$7))</f>
        <v>0</v>
      </c>
      <c r="BA18" s="5">
        <f ca="1">IF(BA$4="",0,SUMIFS(Finance!236:236,Finance!$4:$4,"&lt;="&amp;BA$7))</f>
        <v>0</v>
      </c>
      <c r="BB18" s="5">
        <f ca="1">IF(BB$4="",0,SUMIFS(Finance!236:236,Finance!$4:$4,"&lt;="&amp;BB$7))</f>
        <v>0</v>
      </c>
      <c r="BC18" s="5">
        <f ca="1">IF(BC$4="",0,SUMIFS(Finance!236:236,Finance!$4:$4,"&lt;="&amp;BC$7))</f>
        <v>0</v>
      </c>
      <c r="BD18" s="5">
        <f ca="1">IF(BD$4="",0,SUMIFS(Finance!236:236,Finance!$4:$4,"&lt;="&amp;BD$7))</f>
        <v>0</v>
      </c>
      <c r="BE18" s="5">
        <f ca="1">IF(BE$4="",0,SUMIFS(Finance!236:236,Finance!$4:$4,"&lt;="&amp;BE$7))</f>
        <v>0</v>
      </c>
      <c r="BF18" s="5">
        <f ca="1">IF(BF$4="",0,SUMIFS(Finance!236:236,Finance!$4:$4,"&lt;="&amp;BF$7))</f>
        <v>0</v>
      </c>
      <c r="BG18" s="5">
        <f ca="1">IF(BG$4="",0,SUMIFS(Finance!236:236,Finance!$4:$4,"&lt;="&amp;BG$7))</f>
        <v>0</v>
      </c>
      <c r="BH18" s="5">
        <f ca="1">IF(BH$4="",0,SUMIFS(Finance!236:236,Finance!$4:$4,"&lt;="&amp;BH$7))</f>
        <v>0</v>
      </c>
      <c r="BI18" s="5">
        <f ca="1">IF(BI$4="",0,SUMIFS(Finance!236:236,Finance!$4:$4,"&lt;="&amp;BI$7))</f>
        <v>0</v>
      </c>
      <c r="BJ18" s="5">
        <f ca="1">IF(BJ$4="",0,SUMIFS(Finance!236:236,Finance!$4:$4,"&lt;="&amp;BJ$7))</f>
        <v>0</v>
      </c>
      <c r="BK18" s="5">
        <f ca="1">IF(BK$4="",0,SUMIFS(Finance!236:236,Finance!$4:$4,"&lt;="&amp;BK$7))</f>
        <v>0</v>
      </c>
      <c r="BL18" s="5">
        <f ca="1">IF(BL$4="",0,SUMIFS(Finance!236:236,Finance!$4:$4,"&lt;="&amp;BL$7))</f>
        <v>0</v>
      </c>
      <c r="BM18" s="5">
        <f ca="1">IF(BM$4="",0,SUMIFS(Finance!236:236,Finance!$4:$4,"&lt;="&amp;BM$7))</f>
        <v>0</v>
      </c>
      <c r="BN18" s="5">
        <f ca="1">IF(BN$4="",0,SUMIFS(Finance!236:236,Finance!$4:$4,"&lt;="&amp;BN$7))</f>
        <v>0</v>
      </c>
      <c r="BO18" s="5">
        <f ca="1">IF(BO$4="",0,SUMIFS(Finance!236:236,Finance!$4:$4,"&lt;="&amp;BO$7))</f>
        <v>0</v>
      </c>
      <c r="BP18" s="5">
        <f ca="1">IF(BP$4="",0,SUMIFS(Finance!236:236,Finance!$4:$4,"&lt;="&amp;BP$7))</f>
        <v>0</v>
      </c>
      <c r="BQ18" s="5">
        <f ca="1">IF(BQ$4="",0,SUMIFS(Finance!236:236,Finance!$4:$4,"&lt;="&amp;BQ$7))</f>
        <v>0</v>
      </c>
      <c r="BR18" s="5">
        <f ca="1">IF(BR$4="",0,SUMIFS(Finance!236:236,Finance!$4:$4,"&lt;="&amp;BR$7))</f>
        <v>0</v>
      </c>
      <c r="BS18" s="5">
        <f ca="1">IF(BS$4="",0,SUMIFS(Finance!236:236,Finance!$4:$4,"&lt;="&amp;BS$7))</f>
        <v>0</v>
      </c>
      <c r="BT18" s="5">
        <f ca="1">IF(BT$4="",0,SUMIFS(Finance!236:236,Finance!$4:$4,"&lt;="&amp;BT$7))</f>
        <v>0</v>
      </c>
      <c r="BU18" s="5">
        <f ca="1">IF(BU$4="",0,SUMIFS(Finance!236:236,Finance!$4:$4,"&lt;="&amp;BU$7))</f>
        <v>0</v>
      </c>
      <c r="BV18" s="5">
        <f ca="1">IF(BV$4="",0,SUMIFS(Finance!236:236,Finance!$4:$4,"&lt;="&amp;BV$7))</f>
        <v>0</v>
      </c>
      <c r="BW18" s="5">
        <f ca="1">IF(BW$4="",0,SUMIFS(Finance!236:236,Finance!$4:$4,"&lt;="&amp;BW$7))</f>
        <v>0</v>
      </c>
      <c r="BX18" s="5">
        <f ca="1">IF(BX$4="",0,SUMIFS(Finance!236:236,Finance!$4:$4,"&lt;="&amp;BX$7))</f>
        <v>0</v>
      </c>
      <c r="BY18" s="5">
        <f ca="1">IF(BY$4="",0,SUMIFS(Finance!236:236,Finance!$4:$4,"&lt;="&amp;BY$7))</f>
        <v>0</v>
      </c>
      <c r="BZ18" s="5">
        <f ca="1">IF(BZ$4="",0,SUMIFS(Finance!236:236,Finance!$4:$4,"&lt;="&amp;BZ$7))</f>
        <v>0</v>
      </c>
      <c r="CA18" s="5">
        <f ca="1">IF(CA$4="",0,SUMIFS(Finance!236:236,Finance!$4:$4,"&lt;="&amp;CA$7))</f>
        <v>0</v>
      </c>
      <c r="CB18" s="5">
        <f ca="1">IF(CB$4="",0,SUMIFS(Finance!236:236,Finance!$4:$4,"&lt;="&amp;CB$7))</f>
        <v>0</v>
      </c>
      <c r="CC18" s="5">
        <f ca="1">IF(CC$4="",0,SUMIFS(Finance!236:236,Finance!$4:$4,"&lt;="&amp;CC$7))</f>
        <v>0</v>
      </c>
      <c r="CD18" s="5">
        <f ca="1">IF(CD$4="",0,SUMIFS(Finance!236:236,Finance!$4:$4,"&lt;="&amp;CD$7))</f>
        <v>0</v>
      </c>
      <c r="CE18" s="5">
        <f ca="1">IF(CE$4="",0,SUMIFS(Finance!236:236,Finance!$4:$4,"&lt;="&amp;CE$7))</f>
        <v>0</v>
      </c>
      <c r="CF18" s="5">
        <f ca="1">IF(CF$4="",0,SUMIFS(Finance!236:236,Finance!$4:$4,"&lt;="&amp;CF$7))</f>
        <v>0</v>
      </c>
    </row>
    <row r="19" spans="2:84" x14ac:dyDescent="0.3">
      <c r="B19" s="13">
        <f>ROW()</f>
        <v>19</v>
      </c>
      <c r="H19" s="1" t="str">
        <f t="shared" si="2"/>
        <v>АКТИВЫ</v>
      </c>
      <c r="I19" s="1" t="str">
        <f>CapEx!J313</f>
        <v>Запасы и незавершенное производство</v>
      </c>
      <c r="M19" s="53" t="s">
        <v>18</v>
      </c>
      <c r="U19" s="5">
        <f t="shared" ca="1" si="3"/>
        <v>22775974.58175683</v>
      </c>
      <c r="X19" s="5">
        <f ca="1">IF(X$4="",0,SUMIFS(Model!57:57,Model!$4:$4,"&lt;="&amp;X$7)-SUMIFS(Model!68:68,Model!$4:$4,"&lt;="&amp;X$7))</f>
        <v>3180275.0000000019</v>
      </c>
      <c r="Y19" s="5">
        <f ca="1">IF(Y$4="",0,SUMIFS(Model!57:57,Model!$4:$4,"&lt;="&amp;Y$7)-SUMIFS(Model!68:68,Model!$4:$4,"&lt;="&amp;Y$7))</f>
        <v>7537671.9899999946</v>
      </c>
      <c r="Z19" s="5">
        <f ca="1">IF(Z$4="",0,SUMIFS(Model!57:57,Model!$4:$4,"&lt;="&amp;Z$7)-SUMIFS(Model!68:68,Model!$4:$4,"&lt;="&amp;Z$7))</f>
        <v>12241955.939147979</v>
      </c>
      <c r="AA19" s="5">
        <f ca="1">IF(AA$4="",0,SUMIFS(Model!57:57,Model!$4:$4,"&lt;="&amp;AA$7)-SUMIFS(Model!68:68,Model!$4:$4,"&lt;="&amp;AA$7))</f>
        <v>17314043.344671905</v>
      </c>
      <c r="AB19" s="5">
        <f ca="1">IF(AB$4="",0,SUMIFS(Model!57:57,Model!$4:$4,"&lt;="&amp;AB$7)-SUMIFS(Model!68:68,Model!$4:$4,"&lt;="&amp;AB$7))</f>
        <v>22775974.58175683</v>
      </c>
      <c r="AC19" s="5">
        <f ca="1">IF(AC$4="",0,SUMIFS(Model!57:57,Model!$4:$4,"&lt;="&amp;AC$7)-SUMIFS(Model!68:68,Model!$4:$4,"&lt;="&amp;AC$7))</f>
        <v>0</v>
      </c>
      <c r="AD19" s="5">
        <f ca="1">IF(AD$4="",0,SUMIFS(Model!57:57,Model!$4:$4,"&lt;="&amp;AD$7)-SUMIFS(Model!68:68,Model!$4:$4,"&lt;="&amp;AD$7))</f>
        <v>0</v>
      </c>
      <c r="AE19" s="5">
        <f ca="1">IF(AE$4="",0,SUMIFS(Model!57:57,Model!$4:$4,"&lt;="&amp;AE$7)-SUMIFS(Model!68:68,Model!$4:$4,"&lt;="&amp;AE$7))</f>
        <v>0</v>
      </c>
      <c r="AF19" s="5">
        <f ca="1">IF(AF$4="",0,SUMIFS(Model!57:57,Model!$4:$4,"&lt;="&amp;AF$7)-SUMIFS(Model!68:68,Model!$4:$4,"&lt;="&amp;AF$7))</f>
        <v>0</v>
      </c>
      <c r="AG19" s="5">
        <f ca="1">IF(AG$4="",0,SUMIFS(Model!57:57,Model!$4:$4,"&lt;="&amp;AG$7)-SUMIFS(Model!68:68,Model!$4:$4,"&lt;="&amp;AG$7))</f>
        <v>0</v>
      </c>
      <c r="AH19" s="5">
        <f ca="1">IF(AH$4="",0,SUMIFS(Model!57:57,Model!$4:$4,"&lt;="&amp;AH$7)-SUMIFS(Model!68:68,Model!$4:$4,"&lt;="&amp;AH$7))</f>
        <v>0</v>
      </c>
      <c r="AI19" s="5">
        <f ca="1">IF(AI$4="",0,SUMIFS(Model!57:57,Model!$4:$4,"&lt;="&amp;AI$7)-SUMIFS(Model!68:68,Model!$4:$4,"&lt;="&amp;AI$7))</f>
        <v>0</v>
      </c>
      <c r="AJ19" s="5">
        <f ca="1">IF(AJ$4="",0,SUMIFS(Model!57:57,Model!$4:$4,"&lt;="&amp;AJ$7)-SUMIFS(Model!68:68,Model!$4:$4,"&lt;="&amp;AJ$7))</f>
        <v>0</v>
      </c>
      <c r="AK19" s="5">
        <f ca="1">IF(AK$4="",0,SUMIFS(Model!57:57,Model!$4:$4,"&lt;="&amp;AK$7)-SUMIFS(Model!68:68,Model!$4:$4,"&lt;="&amp;AK$7))</f>
        <v>0</v>
      </c>
      <c r="AL19" s="5">
        <f ca="1">IF(AL$4="",0,SUMIFS(Model!57:57,Model!$4:$4,"&lt;="&amp;AL$7)-SUMIFS(Model!68:68,Model!$4:$4,"&lt;="&amp;AL$7))</f>
        <v>0</v>
      </c>
      <c r="AM19" s="5">
        <f ca="1">IF(AM$4="",0,SUMIFS(Model!57:57,Model!$4:$4,"&lt;="&amp;AM$7)-SUMIFS(Model!68:68,Model!$4:$4,"&lt;="&amp;AM$7))</f>
        <v>0</v>
      </c>
      <c r="AN19" s="5">
        <f ca="1">IF(AN$4="",0,SUMIFS(Model!57:57,Model!$4:$4,"&lt;="&amp;AN$7)-SUMIFS(Model!68:68,Model!$4:$4,"&lt;="&amp;AN$7))</f>
        <v>0</v>
      </c>
      <c r="AO19" s="5">
        <f ca="1">IF(AO$4="",0,SUMIFS(Model!57:57,Model!$4:$4,"&lt;="&amp;AO$7)-SUMIFS(Model!68:68,Model!$4:$4,"&lt;="&amp;AO$7))</f>
        <v>0</v>
      </c>
      <c r="AP19" s="5">
        <f ca="1">IF(AP$4="",0,SUMIFS(Model!57:57,Model!$4:$4,"&lt;="&amp;AP$7)-SUMIFS(Model!68:68,Model!$4:$4,"&lt;="&amp;AP$7))</f>
        <v>0</v>
      </c>
      <c r="AQ19" s="5">
        <f ca="1">IF(AQ$4="",0,SUMIFS(Model!57:57,Model!$4:$4,"&lt;="&amp;AQ$7)-SUMIFS(Model!68:68,Model!$4:$4,"&lt;="&amp;AQ$7))</f>
        <v>0</v>
      </c>
      <c r="AR19" s="5">
        <f ca="1">IF(AR$4="",0,SUMIFS(Model!57:57,Model!$4:$4,"&lt;="&amp;AR$7)-SUMIFS(Model!68:68,Model!$4:$4,"&lt;="&amp;AR$7))</f>
        <v>0</v>
      </c>
      <c r="AS19" s="5">
        <f ca="1">IF(AS$4="",0,SUMIFS(Model!57:57,Model!$4:$4,"&lt;="&amp;AS$7)-SUMIFS(Model!68:68,Model!$4:$4,"&lt;="&amp;AS$7))</f>
        <v>0</v>
      </c>
      <c r="AT19" s="5">
        <f ca="1">IF(AT$4="",0,SUMIFS(Model!57:57,Model!$4:$4,"&lt;="&amp;AT$7)-SUMIFS(Model!68:68,Model!$4:$4,"&lt;="&amp;AT$7))</f>
        <v>0</v>
      </c>
      <c r="AU19" s="5">
        <f ca="1">IF(AU$4="",0,SUMIFS(Model!57:57,Model!$4:$4,"&lt;="&amp;AU$7)-SUMIFS(Model!68:68,Model!$4:$4,"&lt;="&amp;AU$7))</f>
        <v>0</v>
      </c>
      <c r="AV19" s="5">
        <f ca="1">IF(AV$4="",0,SUMIFS(Model!57:57,Model!$4:$4,"&lt;="&amp;AV$7)-SUMIFS(Model!68:68,Model!$4:$4,"&lt;="&amp;AV$7))</f>
        <v>0</v>
      </c>
      <c r="AW19" s="5">
        <f ca="1">IF(AW$4="",0,SUMIFS(Model!57:57,Model!$4:$4,"&lt;="&amp;AW$7)-SUMIFS(Model!68:68,Model!$4:$4,"&lt;="&amp;AW$7))</f>
        <v>0</v>
      </c>
      <c r="AX19" s="5">
        <f ca="1">IF(AX$4="",0,SUMIFS(Model!57:57,Model!$4:$4,"&lt;="&amp;AX$7)-SUMIFS(Model!68:68,Model!$4:$4,"&lt;="&amp;AX$7))</f>
        <v>0</v>
      </c>
      <c r="AY19" s="5">
        <f ca="1">IF(AY$4="",0,SUMIFS(Model!57:57,Model!$4:$4,"&lt;="&amp;AY$7)-SUMIFS(Model!68:68,Model!$4:$4,"&lt;="&amp;AY$7))</f>
        <v>0</v>
      </c>
      <c r="AZ19" s="5">
        <f ca="1">IF(AZ$4="",0,SUMIFS(Model!57:57,Model!$4:$4,"&lt;="&amp;AZ$7)-SUMIFS(Model!68:68,Model!$4:$4,"&lt;="&amp;AZ$7))</f>
        <v>0</v>
      </c>
      <c r="BA19" s="5">
        <f ca="1">IF(BA$4="",0,SUMIFS(Model!57:57,Model!$4:$4,"&lt;="&amp;BA$7)-SUMIFS(Model!68:68,Model!$4:$4,"&lt;="&amp;BA$7))</f>
        <v>0</v>
      </c>
      <c r="BB19" s="5">
        <f ca="1">IF(BB$4="",0,SUMIFS(Model!57:57,Model!$4:$4,"&lt;="&amp;BB$7)-SUMIFS(Model!68:68,Model!$4:$4,"&lt;="&amp;BB$7))</f>
        <v>0</v>
      </c>
      <c r="BC19" s="5">
        <f ca="1">IF(BC$4="",0,SUMIFS(Model!57:57,Model!$4:$4,"&lt;="&amp;BC$7)-SUMIFS(Model!68:68,Model!$4:$4,"&lt;="&amp;BC$7))</f>
        <v>0</v>
      </c>
      <c r="BD19" s="5">
        <f ca="1">IF(BD$4="",0,SUMIFS(Model!57:57,Model!$4:$4,"&lt;="&amp;BD$7)-SUMIFS(Model!68:68,Model!$4:$4,"&lt;="&amp;BD$7))</f>
        <v>0</v>
      </c>
      <c r="BE19" s="5">
        <f ca="1">IF(BE$4="",0,SUMIFS(Model!57:57,Model!$4:$4,"&lt;="&amp;BE$7)-SUMIFS(Model!68:68,Model!$4:$4,"&lt;="&amp;BE$7))</f>
        <v>0</v>
      </c>
      <c r="BF19" s="5">
        <f ca="1">IF(BF$4="",0,SUMIFS(Model!57:57,Model!$4:$4,"&lt;="&amp;BF$7)-SUMIFS(Model!68:68,Model!$4:$4,"&lt;="&amp;BF$7))</f>
        <v>0</v>
      </c>
      <c r="BG19" s="5">
        <f ca="1">IF(BG$4="",0,SUMIFS(Model!57:57,Model!$4:$4,"&lt;="&amp;BG$7)-SUMIFS(Model!68:68,Model!$4:$4,"&lt;="&amp;BG$7))</f>
        <v>0</v>
      </c>
      <c r="BH19" s="5">
        <f ca="1">IF(BH$4="",0,SUMIFS(Model!57:57,Model!$4:$4,"&lt;="&amp;BH$7)-SUMIFS(Model!68:68,Model!$4:$4,"&lt;="&amp;BH$7))</f>
        <v>0</v>
      </c>
      <c r="BI19" s="5">
        <f ca="1">IF(BI$4="",0,SUMIFS(Model!57:57,Model!$4:$4,"&lt;="&amp;BI$7)-SUMIFS(Model!68:68,Model!$4:$4,"&lt;="&amp;BI$7))</f>
        <v>0</v>
      </c>
      <c r="BJ19" s="5">
        <f ca="1">IF(BJ$4="",0,SUMIFS(Model!57:57,Model!$4:$4,"&lt;="&amp;BJ$7)-SUMIFS(Model!68:68,Model!$4:$4,"&lt;="&amp;BJ$7))</f>
        <v>0</v>
      </c>
      <c r="BK19" s="5">
        <f ca="1">IF(BK$4="",0,SUMIFS(Model!57:57,Model!$4:$4,"&lt;="&amp;BK$7)-SUMIFS(Model!68:68,Model!$4:$4,"&lt;="&amp;BK$7))</f>
        <v>0</v>
      </c>
      <c r="BL19" s="5">
        <f ca="1">IF(BL$4="",0,SUMIFS(Model!57:57,Model!$4:$4,"&lt;="&amp;BL$7)-SUMIFS(Model!68:68,Model!$4:$4,"&lt;="&amp;BL$7))</f>
        <v>0</v>
      </c>
      <c r="BM19" s="5">
        <f ca="1">IF(BM$4="",0,SUMIFS(Model!57:57,Model!$4:$4,"&lt;="&amp;BM$7)-SUMIFS(Model!68:68,Model!$4:$4,"&lt;="&amp;BM$7))</f>
        <v>0</v>
      </c>
      <c r="BN19" s="5">
        <f ca="1">IF(BN$4="",0,SUMIFS(Model!57:57,Model!$4:$4,"&lt;="&amp;BN$7)-SUMIFS(Model!68:68,Model!$4:$4,"&lt;="&amp;BN$7))</f>
        <v>0</v>
      </c>
      <c r="BO19" s="5">
        <f ca="1">IF(BO$4="",0,SUMIFS(Model!57:57,Model!$4:$4,"&lt;="&amp;BO$7)-SUMIFS(Model!68:68,Model!$4:$4,"&lt;="&amp;BO$7))</f>
        <v>0</v>
      </c>
      <c r="BP19" s="5">
        <f ca="1">IF(BP$4="",0,SUMIFS(Model!57:57,Model!$4:$4,"&lt;="&amp;BP$7)-SUMIFS(Model!68:68,Model!$4:$4,"&lt;="&amp;BP$7))</f>
        <v>0</v>
      </c>
      <c r="BQ19" s="5">
        <f ca="1">IF(BQ$4="",0,SUMIFS(Model!57:57,Model!$4:$4,"&lt;="&amp;BQ$7)-SUMIFS(Model!68:68,Model!$4:$4,"&lt;="&amp;BQ$7))</f>
        <v>0</v>
      </c>
      <c r="BR19" s="5">
        <f ca="1">IF(BR$4="",0,SUMIFS(Model!57:57,Model!$4:$4,"&lt;="&amp;BR$7)-SUMIFS(Model!68:68,Model!$4:$4,"&lt;="&amp;BR$7))</f>
        <v>0</v>
      </c>
      <c r="BS19" s="5">
        <f ca="1">IF(BS$4="",0,SUMIFS(Model!57:57,Model!$4:$4,"&lt;="&amp;BS$7)-SUMIFS(Model!68:68,Model!$4:$4,"&lt;="&amp;BS$7))</f>
        <v>0</v>
      </c>
      <c r="BT19" s="5">
        <f ca="1">IF(BT$4="",0,SUMIFS(Model!57:57,Model!$4:$4,"&lt;="&amp;BT$7)-SUMIFS(Model!68:68,Model!$4:$4,"&lt;="&amp;BT$7))</f>
        <v>0</v>
      </c>
      <c r="BU19" s="5">
        <f ca="1">IF(BU$4="",0,SUMIFS(Model!57:57,Model!$4:$4,"&lt;="&amp;BU$7)-SUMIFS(Model!68:68,Model!$4:$4,"&lt;="&amp;BU$7))</f>
        <v>0</v>
      </c>
      <c r="BV19" s="5">
        <f ca="1">IF(BV$4="",0,SUMIFS(Model!57:57,Model!$4:$4,"&lt;="&amp;BV$7)-SUMIFS(Model!68:68,Model!$4:$4,"&lt;="&amp;BV$7))</f>
        <v>0</v>
      </c>
      <c r="BW19" s="5">
        <f ca="1">IF(BW$4="",0,SUMIFS(Model!57:57,Model!$4:$4,"&lt;="&amp;BW$7)-SUMIFS(Model!68:68,Model!$4:$4,"&lt;="&amp;BW$7))</f>
        <v>0</v>
      </c>
      <c r="BX19" s="5">
        <f ca="1">IF(BX$4="",0,SUMIFS(Model!57:57,Model!$4:$4,"&lt;="&amp;BX$7)-SUMIFS(Model!68:68,Model!$4:$4,"&lt;="&amp;BX$7))</f>
        <v>0</v>
      </c>
      <c r="BY19" s="5">
        <f ca="1">IF(BY$4="",0,SUMIFS(Model!57:57,Model!$4:$4,"&lt;="&amp;BY$7)-SUMIFS(Model!68:68,Model!$4:$4,"&lt;="&amp;BY$7))</f>
        <v>0</v>
      </c>
      <c r="BZ19" s="5">
        <f ca="1">IF(BZ$4="",0,SUMIFS(Model!57:57,Model!$4:$4,"&lt;="&amp;BZ$7)-SUMIFS(Model!68:68,Model!$4:$4,"&lt;="&amp;BZ$7))</f>
        <v>0</v>
      </c>
      <c r="CA19" s="5">
        <f ca="1">IF(CA$4="",0,SUMIFS(Model!57:57,Model!$4:$4,"&lt;="&amp;CA$7)-SUMIFS(Model!68:68,Model!$4:$4,"&lt;="&amp;CA$7))</f>
        <v>0</v>
      </c>
      <c r="CB19" s="5">
        <f ca="1">IF(CB$4="",0,SUMIFS(Model!57:57,Model!$4:$4,"&lt;="&amp;CB$7)-SUMIFS(Model!68:68,Model!$4:$4,"&lt;="&amp;CB$7))</f>
        <v>0</v>
      </c>
      <c r="CC19" s="5">
        <f ca="1">IF(CC$4="",0,SUMIFS(Model!57:57,Model!$4:$4,"&lt;="&amp;CC$7)-SUMIFS(Model!68:68,Model!$4:$4,"&lt;="&amp;CC$7))</f>
        <v>0</v>
      </c>
      <c r="CD19" s="5">
        <f ca="1">IF(CD$4="",0,SUMIFS(Model!57:57,Model!$4:$4,"&lt;="&amp;CD$7)-SUMIFS(Model!68:68,Model!$4:$4,"&lt;="&amp;CD$7))</f>
        <v>0</v>
      </c>
      <c r="CE19" s="5">
        <f ca="1">IF(CE$4="",0,SUMIFS(Model!57:57,Model!$4:$4,"&lt;="&amp;CE$7)-SUMIFS(Model!68:68,Model!$4:$4,"&lt;="&amp;CE$7))</f>
        <v>0</v>
      </c>
      <c r="CF19" s="5">
        <f ca="1">IF(CF$4="",0,SUMIFS(Model!57:57,Model!$4:$4,"&lt;="&amp;CF$7)-SUMIFS(Model!68:68,Model!$4:$4,"&lt;="&amp;CF$7))</f>
        <v>0</v>
      </c>
    </row>
    <row r="20" spans="2:84" x14ac:dyDescent="0.3">
      <c r="B20" s="13">
        <f>ROW()</f>
        <v>20</v>
      </c>
      <c r="H20" s="1" t="str">
        <f t="shared" si="2"/>
        <v>АКТИВЫ</v>
      </c>
      <c r="I20" s="1" t="str">
        <f>CapEx!J314</f>
        <v>Авансы выданные по запасам и незавершенке</v>
      </c>
      <c r="M20" s="53" t="s">
        <v>18</v>
      </c>
      <c r="U20" s="5">
        <f t="shared" ca="1" si="3"/>
        <v>0</v>
      </c>
      <c r="X20" s="5">
        <f ca="1">IF(X$4="",0,IF(SUMIFS(Model!24:24,Model!$4:$4,"&lt;="&amp;X$7)-SUMIFS(Model!271:271,Model!$4:$4,"&lt;="&amp;X$7)&lt;=0,-(SUMIFS(Model!24:24,Model!$4:$4,"&lt;="&amp;X$7)-SUMIFS(Model!271:271,Model!$4:$4,"&lt;="&amp;X$7)),0))</f>
        <v>0</v>
      </c>
      <c r="Y20" s="5">
        <f ca="1">IF(Y$4="",0,IF(SUMIFS(Model!24:24,Model!$4:$4,"&lt;="&amp;Y$7)-SUMIFS(Model!271:271,Model!$4:$4,"&lt;="&amp;Y$7)&lt;=0,-(SUMIFS(Model!24:24,Model!$4:$4,"&lt;="&amp;Y$7)-SUMIFS(Model!271:271,Model!$4:$4,"&lt;="&amp;Y$7)),0))</f>
        <v>0</v>
      </c>
      <c r="Z20" s="5">
        <f ca="1">IF(Z$4="",0,IF(SUMIFS(Model!24:24,Model!$4:$4,"&lt;="&amp;Z$7)-SUMIFS(Model!271:271,Model!$4:$4,"&lt;="&amp;Z$7)&lt;=0,-(SUMIFS(Model!24:24,Model!$4:$4,"&lt;="&amp;Z$7)-SUMIFS(Model!271:271,Model!$4:$4,"&lt;="&amp;Z$7)),0))</f>
        <v>0</v>
      </c>
      <c r="AA20" s="5">
        <f ca="1">IF(AA$4="",0,IF(SUMIFS(Model!24:24,Model!$4:$4,"&lt;="&amp;AA$7)-SUMIFS(Model!271:271,Model!$4:$4,"&lt;="&amp;AA$7)&lt;=0,-(SUMIFS(Model!24:24,Model!$4:$4,"&lt;="&amp;AA$7)-SUMIFS(Model!271:271,Model!$4:$4,"&lt;="&amp;AA$7)),0))</f>
        <v>0</v>
      </c>
      <c r="AB20" s="5">
        <f ca="1">IF(AB$4="",0,IF(SUMIFS(Model!24:24,Model!$4:$4,"&lt;="&amp;AB$7)-SUMIFS(Model!271:271,Model!$4:$4,"&lt;="&amp;AB$7)&lt;=0,-(SUMIFS(Model!24:24,Model!$4:$4,"&lt;="&amp;AB$7)-SUMIFS(Model!271:271,Model!$4:$4,"&lt;="&amp;AB$7)),0))</f>
        <v>0</v>
      </c>
      <c r="AC20" s="5">
        <f ca="1">IF(AC$4="",0,IF(SUMIFS(Model!24:24,Model!$4:$4,"&lt;="&amp;AC$7)-SUMIFS(Model!271:271,Model!$4:$4,"&lt;="&amp;AC$7)&lt;=0,-(SUMIFS(Model!24:24,Model!$4:$4,"&lt;="&amp;AC$7)-SUMIFS(Model!271:271,Model!$4:$4,"&lt;="&amp;AC$7)),0))</f>
        <v>0</v>
      </c>
      <c r="AD20" s="5">
        <f ca="1">IF(AD$4="",0,IF(SUMIFS(Model!24:24,Model!$4:$4,"&lt;="&amp;AD$7)-SUMIFS(Model!271:271,Model!$4:$4,"&lt;="&amp;AD$7)&lt;=0,-(SUMIFS(Model!24:24,Model!$4:$4,"&lt;="&amp;AD$7)-SUMIFS(Model!271:271,Model!$4:$4,"&lt;="&amp;AD$7)),0))</f>
        <v>0</v>
      </c>
      <c r="AE20" s="5">
        <f ca="1">IF(AE$4="",0,IF(SUMIFS(Model!24:24,Model!$4:$4,"&lt;="&amp;AE$7)-SUMIFS(Model!271:271,Model!$4:$4,"&lt;="&amp;AE$7)&lt;=0,-(SUMIFS(Model!24:24,Model!$4:$4,"&lt;="&amp;AE$7)-SUMIFS(Model!271:271,Model!$4:$4,"&lt;="&amp;AE$7)),0))</f>
        <v>0</v>
      </c>
      <c r="AF20" s="5">
        <f ca="1">IF(AF$4="",0,IF(SUMIFS(Model!24:24,Model!$4:$4,"&lt;="&amp;AF$7)-SUMIFS(Model!271:271,Model!$4:$4,"&lt;="&amp;AF$7)&lt;=0,-(SUMIFS(Model!24:24,Model!$4:$4,"&lt;="&amp;AF$7)-SUMIFS(Model!271:271,Model!$4:$4,"&lt;="&amp;AF$7)),0))</f>
        <v>0</v>
      </c>
      <c r="AG20" s="5">
        <f ca="1">IF(AG$4="",0,IF(SUMIFS(Model!24:24,Model!$4:$4,"&lt;="&amp;AG$7)-SUMIFS(Model!271:271,Model!$4:$4,"&lt;="&amp;AG$7)&lt;=0,-(SUMIFS(Model!24:24,Model!$4:$4,"&lt;="&amp;AG$7)-SUMIFS(Model!271:271,Model!$4:$4,"&lt;="&amp;AG$7)),0))</f>
        <v>0</v>
      </c>
      <c r="AH20" s="5">
        <f ca="1">IF(AH$4="",0,IF(SUMIFS(Model!24:24,Model!$4:$4,"&lt;="&amp;AH$7)-SUMIFS(Model!271:271,Model!$4:$4,"&lt;="&amp;AH$7)&lt;=0,-(SUMIFS(Model!24:24,Model!$4:$4,"&lt;="&amp;AH$7)-SUMIFS(Model!271:271,Model!$4:$4,"&lt;="&amp;AH$7)),0))</f>
        <v>0</v>
      </c>
      <c r="AI20" s="5">
        <f ca="1">IF(AI$4="",0,IF(SUMIFS(Model!24:24,Model!$4:$4,"&lt;="&amp;AI$7)-SUMIFS(Model!271:271,Model!$4:$4,"&lt;="&amp;AI$7)&lt;=0,-(SUMIFS(Model!24:24,Model!$4:$4,"&lt;="&amp;AI$7)-SUMIFS(Model!271:271,Model!$4:$4,"&lt;="&amp;AI$7)),0))</f>
        <v>0</v>
      </c>
      <c r="AJ20" s="5">
        <f ca="1">IF(AJ$4="",0,IF(SUMIFS(Model!24:24,Model!$4:$4,"&lt;="&amp;AJ$7)-SUMIFS(Model!271:271,Model!$4:$4,"&lt;="&amp;AJ$7)&lt;=0,-(SUMIFS(Model!24:24,Model!$4:$4,"&lt;="&amp;AJ$7)-SUMIFS(Model!271:271,Model!$4:$4,"&lt;="&amp;AJ$7)),0))</f>
        <v>0</v>
      </c>
      <c r="AK20" s="5">
        <f ca="1">IF(AK$4="",0,IF(SUMIFS(Model!24:24,Model!$4:$4,"&lt;="&amp;AK$7)-SUMIFS(Model!271:271,Model!$4:$4,"&lt;="&amp;AK$7)&lt;=0,-(SUMIFS(Model!24:24,Model!$4:$4,"&lt;="&amp;AK$7)-SUMIFS(Model!271:271,Model!$4:$4,"&lt;="&amp;AK$7)),0))</f>
        <v>0</v>
      </c>
      <c r="AL20" s="5">
        <f ca="1">IF(AL$4="",0,IF(SUMIFS(Model!24:24,Model!$4:$4,"&lt;="&amp;AL$7)-SUMIFS(Model!271:271,Model!$4:$4,"&lt;="&amp;AL$7)&lt;=0,-(SUMIFS(Model!24:24,Model!$4:$4,"&lt;="&amp;AL$7)-SUMIFS(Model!271:271,Model!$4:$4,"&lt;="&amp;AL$7)),0))</f>
        <v>0</v>
      </c>
      <c r="AM20" s="5">
        <f ca="1">IF(AM$4="",0,IF(SUMIFS(Model!24:24,Model!$4:$4,"&lt;="&amp;AM$7)-SUMIFS(Model!271:271,Model!$4:$4,"&lt;="&amp;AM$7)&lt;=0,-(SUMIFS(Model!24:24,Model!$4:$4,"&lt;="&amp;AM$7)-SUMIFS(Model!271:271,Model!$4:$4,"&lt;="&amp;AM$7)),0))</f>
        <v>0</v>
      </c>
      <c r="AN20" s="5">
        <f ca="1">IF(AN$4="",0,IF(SUMIFS(Model!24:24,Model!$4:$4,"&lt;="&amp;AN$7)-SUMIFS(Model!271:271,Model!$4:$4,"&lt;="&amp;AN$7)&lt;=0,-(SUMIFS(Model!24:24,Model!$4:$4,"&lt;="&amp;AN$7)-SUMIFS(Model!271:271,Model!$4:$4,"&lt;="&amp;AN$7)),0))</f>
        <v>0</v>
      </c>
      <c r="AO20" s="5">
        <f ca="1">IF(AO$4="",0,IF(SUMIFS(Model!24:24,Model!$4:$4,"&lt;="&amp;AO$7)-SUMIFS(Model!271:271,Model!$4:$4,"&lt;="&amp;AO$7)&lt;=0,-(SUMIFS(Model!24:24,Model!$4:$4,"&lt;="&amp;AO$7)-SUMIFS(Model!271:271,Model!$4:$4,"&lt;="&amp;AO$7)),0))</f>
        <v>0</v>
      </c>
      <c r="AP20" s="5">
        <f ca="1">IF(AP$4="",0,IF(SUMIFS(Model!24:24,Model!$4:$4,"&lt;="&amp;AP$7)-SUMIFS(Model!271:271,Model!$4:$4,"&lt;="&amp;AP$7)&lt;=0,-(SUMIFS(Model!24:24,Model!$4:$4,"&lt;="&amp;AP$7)-SUMIFS(Model!271:271,Model!$4:$4,"&lt;="&amp;AP$7)),0))</f>
        <v>0</v>
      </c>
      <c r="AQ20" s="5">
        <f ca="1">IF(AQ$4="",0,IF(SUMIFS(Model!24:24,Model!$4:$4,"&lt;="&amp;AQ$7)-SUMIFS(Model!271:271,Model!$4:$4,"&lt;="&amp;AQ$7)&lt;=0,-(SUMIFS(Model!24:24,Model!$4:$4,"&lt;="&amp;AQ$7)-SUMIFS(Model!271:271,Model!$4:$4,"&lt;="&amp;AQ$7)),0))</f>
        <v>0</v>
      </c>
      <c r="AR20" s="5">
        <f ca="1">IF(AR$4="",0,IF(SUMIFS(Model!24:24,Model!$4:$4,"&lt;="&amp;AR$7)-SUMIFS(Model!271:271,Model!$4:$4,"&lt;="&amp;AR$7)&lt;=0,-(SUMIFS(Model!24:24,Model!$4:$4,"&lt;="&amp;AR$7)-SUMIFS(Model!271:271,Model!$4:$4,"&lt;="&amp;AR$7)),0))</f>
        <v>0</v>
      </c>
      <c r="AS20" s="5">
        <f ca="1">IF(AS$4="",0,IF(SUMIFS(Model!24:24,Model!$4:$4,"&lt;="&amp;AS$7)-SUMIFS(Model!271:271,Model!$4:$4,"&lt;="&amp;AS$7)&lt;=0,-(SUMIFS(Model!24:24,Model!$4:$4,"&lt;="&amp;AS$7)-SUMIFS(Model!271:271,Model!$4:$4,"&lt;="&amp;AS$7)),0))</f>
        <v>0</v>
      </c>
      <c r="AT20" s="5">
        <f ca="1">IF(AT$4="",0,IF(SUMIFS(Model!24:24,Model!$4:$4,"&lt;="&amp;AT$7)-SUMIFS(Model!271:271,Model!$4:$4,"&lt;="&amp;AT$7)&lt;=0,-(SUMIFS(Model!24:24,Model!$4:$4,"&lt;="&amp;AT$7)-SUMIFS(Model!271:271,Model!$4:$4,"&lt;="&amp;AT$7)),0))</f>
        <v>0</v>
      </c>
      <c r="AU20" s="5">
        <f ca="1">IF(AU$4="",0,IF(SUMIFS(Model!24:24,Model!$4:$4,"&lt;="&amp;AU$7)-SUMIFS(Model!271:271,Model!$4:$4,"&lt;="&amp;AU$7)&lt;=0,-(SUMIFS(Model!24:24,Model!$4:$4,"&lt;="&amp;AU$7)-SUMIFS(Model!271:271,Model!$4:$4,"&lt;="&amp;AU$7)),0))</f>
        <v>0</v>
      </c>
      <c r="AV20" s="5">
        <f ca="1">IF(AV$4="",0,IF(SUMIFS(Model!24:24,Model!$4:$4,"&lt;="&amp;AV$7)-SUMIFS(Model!271:271,Model!$4:$4,"&lt;="&amp;AV$7)&lt;=0,-(SUMIFS(Model!24:24,Model!$4:$4,"&lt;="&amp;AV$7)-SUMIFS(Model!271:271,Model!$4:$4,"&lt;="&amp;AV$7)),0))</f>
        <v>0</v>
      </c>
      <c r="AW20" s="5">
        <f ca="1">IF(AW$4="",0,IF(SUMIFS(Model!24:24,Model!$4:$4,"&lt;="&amp;AW$7)-SUMIFS(Model!271:271,Model!$4:$4,"&lt;="&amp;AW$7)&lt;=0,-(SUMIFS(Model!24:24,Model!$4:$4,"&lt;="&amp;AW$7)-SUMIFS(Model!271:271,Model!$4:$4,"&lt;="&amp;AW$7)),0))</f>
        <v>0</v>
      </c>
      <c r="AX20" s="5">
        <f ca="1">IF(AX$4="",0,IF(SUMIFS(Model!24:24,Model!$4:$4,"&lt;="&amp;AX$7)-SUMIFS(Model!271:271,Model!$4:$4,"&lt;="&amp;AX$7)&lt;=0,-(SUMIFS(Model!24:24,Model!$4:$4,"&lt;="&amp;AX$7)-SUMIFS(Model!271:271,Model!$4:$4,"&lt;="&amp;AX$7)),0))</f>
        <v>0</v>
      </c>
      <c r="AY20" s="5">
        <f ca="1">IF(AY$4="",0,IF(SUMIFS(Model!24:24,Model!$4:$4,"&lt;="&amp;AY$7)-SUMIFS(Model!271:271,Model!$4:$4,"&lt;="&amp;AY$7)&lt;=0,-(SUMIFS(Model!24:24,Model!$4:$4,"&lt;="&amp;AY$7)-SUMIFS(Model!271:271,Model!$4:$4,"&lt;="&amp;AY$7)),0))</f>
        <v>0</v>
      </c>
      <c r="AZ20" s="5">
        <f ca="1">IF(AZ$4="",0,IF(SUMIFS(Model!24:24,Model!$4:$4,"&lt;="&amp;AZ$7)-SUMIFS(Model!271:271,Model!$4:$4,"&lt;="&amp;AZ$7)&lt;=0,-(SUMIFS(Model!24:24,Model!$4:$4,"&lt;="&amp;AZ$7)-SUMIFS(Model!271:271,Model!$4:$4,"&lt;="&amp;AZ$7)),0))</f>
        <v>0</v>
      </c>
      <c r="BA20" s="5">
        <f ca="1">IF(BA$4="",0,IF(SUMIFS(Model!24:24,Model!$4:$4,"&lt;="&amp;BA$7)-SUMIFS(Model!271:271,Model!$4:$4,"&lt;="&amp;BA$7)&lt;=0,-(SUMIFS(Model!24:24,Model!$4:$4,"&lt;="&amp;BA$7)-SUMIFS(Model!271:271,Model!$4:$4,"&lt;="&amp;BA$7)),0))</f>
        <v>0</v>
      </c>
      <c r="BB20" s="5">
        <f ca="1">IF(BB$4="",0,IF(SUMIFS(Model!24:24,Model!$4:$4,"&lt;="&amp;BB$7)-SUMIFS(Model!271:271,Model!$4:$4,"&lt;="&amp;BB$7)&lt;=0,-(SUMIFS(Model!24:24,Model!$4:$4,"&lt;="&amp;BB$7)-SUMIFS(Model!271:271,Model!$4:$4,"&lt;="&amp;BB$7)),0))</f>
        <v>0</v>
      </c>
      <c r="BC20" s="5">
        <f ca="1">IF(BC$4="",0,IF(SUMIFS(Model!24:24,Model!$4:$4,"&lt;="&amp;BC$7)-SUMIFS(Model!271:271,Model!$4:$4,"&lt;="&amp;BC$7)&lt;=0,-(SUMIFS(Model!24:24,Model!$4:$4,"&lt;="&amp;BC$7)-SUMIFS(Model!271:271,Model!$4:$4,"&lt;="&amp;BC$7)),0))</f>
        <v>0</v>
      </c>
      <c r="BD20" s="5">
        <f ca="1">IF(BD$4="",0,IF(SUMIFS(Model!24:24,Model!$4:$4,"&lt;="&amp;BD$7)-SUMIFS(Model!271:271,Model!$4:$4,"&lt;="&amp;BD$7)&lt;=0,-(SUMIFS(Model!24:24,Model!$4:$4,"&lt;="&amp;BD$7)-SUMIFS(Model!271:271,Model!$4:$4,"&lt;="&amp;BD$7)),0))</f>
        <v>0</v>
      </c>
      <c r="BE20" s="5">
        <f ca="1">IF(BE$4="",0,IF(SUMIFS(Model!24:24,Model!$4:$4,"&lt;="&amp;BE$7)-SUMIFS(Model!271:271,Model!$4:$4,"&lt;="&amp;BE$7)&lt;=0,-(SUMIFS(Model!24:24,Model!$4:$4,"&lt;="&amp;BE$7)-SUMIFS(Model!271:271,Model!$4:$4,"&lt;="&amp;BE$7)),0))</f>
        <v>0</v>
      </c>
      <c r="BF20" s="5">
        <f ca="1">IF(BF$4="",0,IF(SUMIFS(Model!24:24,Model!$4:$4,"&lt;="&amp;BF$7)-SUMIFS(Model!271:271,Model!$4:$4,"&lt;="&amp;BF$7)&lt;=0,-(SUMIFS(Model!24:24,Model!$4:$4,"&lt;="&amp;BF$7)-SUMIFS(Model!271:271,Model!$4:$4,"&lt;="&amp;BF$7)),0))</f>
        <v>0</v>
      </c>
      <c r="BG20" s="5">
        <f ca="1">IF(BG$4="",0,IF(SUMIFS(Model!24:24,Model!$4:$4,"&lt;="&amp;BG$7)-SUMIFS(Model!271:271,Model!$4:$4,"&lt;="&amp;BG$7)&lt;=0,-(SUMIFS(Model!24:24,Model!$4:$4,"&lt;="&amp;BG$7)-SUMIFS(Model!271:271,Model!$4:$4,"&lt;="&amp;BG$7)),0))</f>
        <v>0</v>
      </c>
      <c r="BH20" s="5">
        <f ca="1">IF(BH$4="",0,IF(SUMIFS(Model!24:24,Model!$4:$4,"&lt;="&amp;BH$7)-SUMIFS(Model!271:271,Model!$4:$4,"&lt;="&amp;BH$7)&lt;=0,-(SUMIFS(Model!24:24,Model!$4:$4,"&lt;="&amp;BH$7)-SUMIFS(Model!271:271,Model!$4:$4,"&lt;="&amp;BH$7)),0))</f>
        <v>0</v>
      </c>
      <c r="BI20" s="5">
        <f ca="1">IF(BI$4="",0,IF(SUMIFS(Model!24:24,Model!$4:$4,"&lt;="&amp;BI$7)-SUMIFS(Model!271:271,Model!$4:$4,"&lt;="&amp;BI$7)&lt;=0,-(SUMIFS(Model!24:24,Model!$4:$4,"&lt;="&amp;BI$7)-SUMIFS(Model!271:271,Model!$4:$4,"&lt;="&amp;BI$7)),0))</f>
        <v>0</v>
      </c>
      <c r="BJ20" s="5">
        <f ca="1">IF(BJ$4="",0,IF(SUMIFS(Model!24:24,Model!$4:$4,"&lt;="&amp;BJ$7)-SUMIFS(Model!271:271,Model!$4:$4,"&lt;="&amp;BJ$7)&lt;=0,-(SUMIFS(Model!24:24,Model!$4:$4,"&lt;="&amp;BJ$7)-SUMIFS(Model!271:271,Model!$4:$4,"&lt;="&amp;BJ$7)),0))</f>
        <v>0</v>
      </c>
      <c r="BK20" s="5">
        <f ca="1">IF(BK$4="",0,IF(SUMIFS(Model!24:24,Model!$4:$4,"&lt;="&amp;BK$7)-SUMIFS(Model!271:271,Model!$4:$4,"&lt;="&amp;BK$7)&lt;=0,-(SUMIFS(Model!24:24,Model!$4:$4,"&lt;="&amp;BK$7)-SUMIFS(Model!271:271,Model!$4:$4,"&lt;="&amp;BK$7)),0))</f>
        <v>0</v>
      </c>
      <c r="BL20" s="5">
        <f ca="1">IF(BL$4="",0,IF(SUMIFS(Model!24:24,Model!$4:$4,"&lt;="&amp;BL$7)-SUMIFS(Model!271:271,Model!$4:$4,"&lt;="&amp;BL$7)&lt;=0,-(SUMIFS(Model!24:24,Model!$4:$4,"&lt;="&amp;BL$7)-SUMIFS(Model!271:271,Model!$4:$4,"&lt;="&amp;BL$7)),0))</f>
        <v>0</v>
      </c>
      <c r="BM20" s="5">
        <f ca="1">IF(BM$4="",0,IF(SUMIFS(Model!24:24,Model!$4:$4,"&lt;="&amp;BM$7)-SUMIFS(Model!271:271,Model!$4:$4,"&lt;="&amp;BM$7)&lt;=0,-(SUMIFS(Model!24:24,Model!$4:$4,"&lt;="&amp;BM$7)-SUMIFS(Model!271:271,Model!$4:$4,"&lt;="&amp;BM$7)),0))</f>
        <v>0</v>
      </c>
      <c r="BN20" s="5">
        <f ca="1">IF(BN$4="",0,IF(SUMIFS(Model!24:24,Model!$4:$4,"&lt;="&amp;BN$7)-SUMIFS(Model!271:271,Model!$4:$4,"&lt;="&amp;BN$7)&lt;=0,-(SUMIFS(Model!24:24,Model!$4:$4,"&lt;="&amp;BN$7)-SUMIFS(Model!271:271,Model!$4:$4,"&lt;="&amp;BN$7)),0))</f>
        <v>0</v>
      </c>
      <c r="BO20" s="5">
        <f ca="1">IF(BO$4="",0,IF(SUMIFS(Model!24:24,Model!$4:$4,"&lt;="&amp;BO$7)-SUMIFS(Model!271:271,Model!$4:$4,"&lt;="&amp;BO$7)&lt;=0,-(SUMIFS(Model!24:24,Model!$4:$4,"&lt;="&amp;BO$7)-SUMIFS(Model!271:271,Model!$4:$4,"&lt;="&amp;BO$7)),0))</f>
        <v>0</v>
      </c>
      <c r="BP20" s="5">
        <f ca="1">IF(BP$4="",0,IF(SUMIFS(Model!24:24,Model!$4:$4,"&lt;="&amp;BP$7)-SUMIFS(Model!271:271,Model!$4:$4,"&lt;="&amp;BP$7)&lt;=0,-(SUMIFS(Model!24:24,Model!$4:$4,"&lt;="&amp;BP$7)-SUMIFS(Model!271:271,Model!$4:$4,"&lt;="&amp;BP$7)),0))</f>
        <v>0</v>
      </c>
      <c r="BQ20" s="5">
        <f ca="1">IF(BQ$4="",0,IF(SUMIFS(Model!24:24,Model!$4:$4,"&lt;="&amp;BQ$7)-SUMIFS(Model!271:271,Model!$4:$4,"&lt;="&amp;BQ$7)&lt;=0,-(SUMIFS(Model!24:24,Model!$4:$4,"&lt;="&amp;BQ$7)-SUMIFS(Model!271:271,Model!$4:$4,"&lt;="&amp;BQ$7)),0))</f>
        <v>0</v>
      </c>
      <c r="BR20" s="5">
        <f ca="1">IF(BR$4="",0,IF(SUMIFS(Model!24:24,Model!$4:$4,"&lt;="&amp;BR$7)-SUMIFS(Model!271:271,Model!$4:$4,"&lt;="&amp;BR$7)&lt;=0,-(SUMIFS(Model!24:24,Model!$4:$4,"&lt;="&amp;BR$7)-SUMIFS(Model!271:271,Model!$4:$4,"&lt;="&amp;BR$7)),0))</f>
        <v>0</v>
      </c>
      <c r="BS20" s="5">
        <f ca="1">IF(BS$4="",0,IF(SUMIFS(Model!24:24,Model!$4:$4,"&lt;="&amp;BS$7)-SUMIFS(Model!271:271,Model!$4:$4,"&lt;="&amp;BS$7)&lt;=0,-(SUMIFS(Model!24:24,Model!$4:$4,"&lt;="&amp;BS$7)-SUMIFS(Model!271:271,Model!$4:$4,"&lt;="&amp;BS$7)),0))</f>
        <v>0</v>
      </c>
      <c r="BT20" s="5">
        <f ca="1">IF(BT$4="",0,IF(SUMIFS(Model!24:24,Model!$4:$4,"&lt;="&amp;BT$7)-SUMIFS(Model!271:271,Model!$4:$4,"&lt;="&amp;BT$7)&lt;=0,-(SUMIFS(Model!24:24,Model!$4:$4,"&lt;="&amp;BT$7)-SUMIFS(Model!271:271,Model!$4:$4,"&lt;="&amp;BT$7)),0))</f>
        <v>0</v>
      </c>
      <c r="BU20" s="5">
        <f ca="1">IF(BU$4="",0,IF(SUMIFS(Model!24:24,Model!$4:$4,"&lt;="&amp;BU$7)-SUMIFS(Model!271:271,Model!$4:$4,"&lt;="&amp;BU$7)&lt;=0,-(SUMIFS(Model!24:24,Model!$4:$4,"&lt;="&amp;BU$7)-SUMIFS(Model!271:271,Model!$4:$4,"&lt;="&amp;BU$7)),0))</f>
        <v>0</v>
      </c>
      <c r="BV20" s="5">
        <f ca="1">IF(BV$4="",0,IF(SUMIFS(Model!24:24,Model!$4:$4,"&lt;="&amp;BV$7)-SUMIFS(Model!271:271,Model!$4:$4,"&lt;="&amp;BV$7)&lt;=0,-(SUMIFS(Model!24:24,Model!$4:$4,"&lt;="&amp;BV$7)-SUMIFS(Model!271:271,Model!$4:$4,"&lt;="&amp;BV$7)),0))</f>
        <v>0</v>
      </c>
      <c r="BW20" s="5">
        <f ca="1">IF(BW$4="",0,IF(SUMIFS(Model!24:24,Model!$4:$4,"&lt;="&amp;BW$7)-SUMIFS(Model!271:271,Model!$4:$4,"&lt;="&amp;BW$7)&lt;=0,-(SUMIFS(Model!24:24,Model!$4:$4,"&lt;="&amp;BW$7)-SUMIFS(Model!271:271,Model!$4:$4,"&lt;="&amp;BW$7)),0))</f>
        <v>0</v>
      </c>
      <c r="BX20" s="5">
        <f ca="1">IF(BX$4="",0,IF(SUMIFS(Model!24:24,Model!$4:$4,"&lt;="&amp;BX$7)-SUMIFS(Model!271:271,Model!$4:$4,"&lt;="&amp;BX$7)&lt;=0,-(SUMIFS(Model!24:24,Model!$4:$4,"&lt;="&amp;BX$7)-SUMIFS(Model!271:271,Model!$4:$4,"&lt;="&amp;BX$7)),0))</f>
        <v>0</v>
      </c>
      <c r="BY20" s="5">
        <f ca="1">IF(BY$4="",0,IF(SUMIFS(Model!24:24,Model!$4:$4,"&lt;="&amp;BY$7)-SUMIFS(Model!271:271,Model!$4:$4,"&lt;="&amp;BY$7)&lt;=0,-(SUMIFS(Model!24:24,Model!$4:$4,"&lt;="&amp;BY$7)-SUMIFS(Model!271:271,Model!$4:$4,"&lt;="&amp;BY$7)),0))</f>
        <v>0</v>
      </c>
      <c r="BZ20" s="5">
        <f ca="1">IF(BZ$4="",0,IF(SUMIFS(Model!24:24,Model!$4:$4,"&lt;="&amp;BZ$7)-SUMIFS(Model!271:271,Model!$4:$4,"&lt;="&amp;BZ$7)&lt;=0,-(SUMIFS(Model!24:24,Model!$4:$4,"&lt;="&amp;BZ$7)-SUMIFS(Model!271:271,Model!$4:$4,"&lt;="&amp;BZ$7)),0))</f>
        <v>0</v>
      </c>
      <c r="CA20" s="5">
        <f ca="1">IF(CA$4="",0,IF(SUMIFS(Model!24:24,Model!$4:$4,"&lt;="&amp;CA$7)-SUMIFS(Model!271:271,Model!$4:$4,"&lt;="&amp;CA$7)&lt;=0,-(SUMIFS(Model!24:24,Model!$4:$4,"&lt;="&amp;CA$7)-SUMIFS(Model!271:271,Model!$4:$4,"&lt;="&amp;CA$7)),0))</f>
        <v>0</v>
      </c>
      <c r="CB20" s="5">
        <f ca="1">IF(CB$4="",0,IF(SUMIFS(Model!24:24,Model!$4:$4,"&lt;="&amp;CB$7)-SUMIFS(Model!271:271,Model!$4:$4,"&lt;="&amp;CB$7)&lt;=0,-(SUMIFS(Model!24:24,Model!$4:$4,"&lt;="&amp;CB$7)-SUMIFS(Model!271:271,Model!$4:$4,"&lt;="&amp;CB$7)),0))</f>
        <v>0</v>
      </c>
      <c r="CC20" s="5">
        <f ca="1">IF(CC$4="",0,IF(SUMIFS(Model!24:24,Model!$4:$4,"&lt;="&amp;CC$7)-SUMIFS(Model!271:271,Model!$4:$4,"&lt;="&amp;CC$7)&lt;=0,-(SUMIFS(Model!24:24,Model!$4:$4,"&lt;="&amp;CC$7)-SUMIFS(Model!271:271,Model!$4:$4,"&lt;="&amp;CC$7)),0))</f>
        <v>0</v>
      </c>
      <c r="CD20" s="5">
        <f ca="1">IF(CD$4="",0,IF(SUMIFS(Model!24:24,Model!$4:$4,"&lt;="&amp;CD$7)-SUMIFS(Model!271:271,Model!$4:$4,"&lt;="&amp;CD$7)&lt;=0,-(SUMIFS(Model!24:24,Model!$4:$4,"&lt;="&amp;CD$7)-SUMIFS(Model!271:271,Model!$4:$4,"&lt;="&amp;CD$7)),0))</f>
        <v>0</v>
      </c>
      <c r="CE20" s="5">
        <f ca="1">IF(CE$4="",0,IF(SUMIFS(Model!24:24,Model!$4:$4,"&lt;="&amp;CE$7)-SUMIFS(Model!271:271,Model!$4:$4,"&lt;="&amp;CE$7)&lt;=0,-(SUMIFS(Model!24:24,Model!$4:$4,"&lt;="&amp;CE$7)-SUMIFS(Model!271:271,Model!$4:$4,"&lt;="&amp;CE$7)),0))</f>
        <v>0</v>
      </c>
      <c r="CF20" s="5">
        <f ca="1">IF(CF$4="",0,IF(SUMIFS(Model!24:24,Model!$4:$4,"&lt;="&amp;CF$7)-SUMIFS(Model!271:271,Model!$4:$4,"&lt;="&amp;CF$7)&lt;=0,-(SUMIFS(Model!24:24,Model!$4:$4,"&lt;="&amp;CF$7)-SUMIFS(Model!271:271,Model!$4:$4,"&lt;="&amp;CF$7)),0))</f>
        <v>0</v>
      </c>
    </row>
    <row r="21" spans="2:84" x14ac:dyDescent="0.3">
      <c r="B21" s="13">
        <f>ROW()</f>
        <v>21</v>
      </c>
      <c r="H21" s="1" t="str">
        <f t="shared" si="2"/>
        <v>АКТИВЫ</v>
      </c>
      <c r="I21" s="1" t="str">
        <f>CapEx!J315</f>
        <v>Авансы выданные по переменным расходам</v>
      </c>
      <c r="M21" s="53" t="s">
        <v>18</v>
      </c>
      <c r="U21" s="5">
        <f t="shared" ca="1" si="3"/>
        <v>0</v>
      </c>
      <c r="X21" s="5">
        <f ca="1">IF(X$4="",0,IF(SUMIFS(Model!97:97,Model!$4:$4,"&lt;="&amp;X$7)-SUMIFS(Model!288:288,Model!$4:$4,"&lt;="&amp;X$7)&lt;=0,-(SUMIFS(Model!97:97,Model!$4:$4,"&lt;="&amp;X$7)-SUMIFS(Model!288:288,Model!$4:$4,"&lt;="&amp;X$7)),0))</f>
        <v>0</v>
      </c>
      <c r="Y21" s="5">
        <f ca="1">IF(Y$4="",0,IF(SUMIFS(Model!97:97,Model!$4:$4,"&lt;="&amp;Y$7)-SUMIFS(Model!288:288,Model!$4:$4,"&lt;="&amp;Y$7)&lt;=0,-(SUMIFS(Model!97:97,Model!$4:$4,"&lt;="&amp;Y$7)-SUMIFS(Model!288:288,Model!$4:$4,"&lt;="&amp;Y$7)),0))</f>
        <v>0</v>
      </c>
      <c r="Z21" s="5">
        <f ca="1">IF(Z$4="",0,IF(SUMIFS(Model!97:97,Model!$4:$4,"&lt;="&amp;Z$7)-SUMIFS(Model!288:288,Model!$4:$4,"&lt;="&amp;Z$7)&lt;=0,-(SUMIFS(Model!97:97,Model!$4:$4,"&lt;="&amp;Z$7)-SUMIFS(Model!288:288,Model!$4:$4,"&lt;="&amp;Z$7)),0))</f>
        <v>0</v>
      </c>
      <c r="AA21" s="5">
        <f ca="1">IF(AA$4="",0,IF(SUMIFS(Model!97:97,Model!$4:$4,"&lt;="&amp;AA$7)-SUMIFS(Model!288:288,Model!$4:$4,"&lt;="&amp;AA$7)&lt;=0,-(SUMIFS(Model!97:97,Model!$4:$4,"&lt;="&amp;AA$7)-SUMIFS(Model!288:288,Model!$4:$4,"&lt;="&amp;AA$7)),0))</f>
        <v>0</v>
      </c>
      <c r="AB21" s="5">
        <f ca="1">IF(AB$4="",0,IF(SUMIFS(Model!97:97,Model!$4:$4,"&lt;="&amp;AB$7)-SUMIFS(Model!288:288,Model!$4:$4,"&lt;="&amp;AB$7)&lt;=0,-(SUMIFS(Model!97:97,Model!$4:$4,"&lt;="&amp;AB$7)-SUMIFS(Model!288:288,Model!$4:$4,"&lt;="&amp;AB$7)),0))</f>
        <v>0</v>
      </c>
      <c r="AC21" s="5">
        <f ca="1">IF(AC$4="",0,IF(SUMIFS(Model!97:97,Model!$4:$4,"&lt;="&amp;AC$7)-SUMIFS(Model!288:288,Model!$4:$4,"&lt;="&amp;AC$7)&lt;=0,-(SUMIFS(Model!97:97,Model!$4:$4,"&lt;="&amp;AC$7)-SUMIFS(Model!288:288,Model!$4:$4,"&lt;="&amp;AC$7)),0))</f>
        <v>0</v>
      </c>
      <c r="AD21" s="5">
        <f ca="1">IF(AD$4="",0,IF(SUMIFS(Model!97:97,Model!$4:$4,"&lt;="&amp;AD$7)-SUMIFS(Model!288:288,Model!$4:$4,"&lt;="&amp;AD$7)&lt;=0,-(SUMIFS(Model!97:97,Model!$4:$4,"&lt;="&amp;AD$7)-SUMIFS(Model!288:288,Model!$4:$4,"&lt;="&amp;AD$7)),0))</f>
        <v>0</v>
      </c>
      <c r="AE21" s="5">
        <f ca="1">IF(AE$4="",0,IF(SUMIFS(Model!97:97,Model!$4:$4,"&lt;="&amp;AE$7)-SUMIFS(Model!288:288,Model!$4:$4,"&lt;="&amp;AE$7)&lt;=0,-(SUMIFS(Model!97:97,Model!$4:$4,"&lt;="&amp;AE$7)-SUMIFS(Model!288:288,Model!$4:$4,"&lt;="&amp;AE$7)),0))</f>
        <v>0</v>
      </c>
      <c r="AF21" s="5">
        <f ca="1">IF(AF$4="",0,IF(SUMIFS(Model!97:97,Model!$4:$4,"&lt;="&amp;AF$7)-SUMIFS(Model!288:288,Model!$4:$4,"&lt;="&amp;AF$7)&lt;=0,-(SUMIFS(Model!97:97,Model!$4:$4,"&lt;="&amp;AF$7)-SUMIFS(Model!288:288,Model!$4:$4,"&lt;="&amp;AF$7)),0))</f>
        <v>0</v>
      </c>
      <c r="AG21" s="5">
        <f ca="1">IF(AG$4="",0,IF(SUMIFS(Model!97:97,Model!$4:$4,"&lt;="&amp;AG$7)-SUMIFS(Model!288:288,Model!$4:$4,"&lt;="&amp;AG$7)&lt;=0,-(SUMIFS(Model!97:97,Model!$4:$4,"&lt;="&amp;AG$7)-SUMIFS(Model!288:288,Model!$4:$4,"&lt;="&amp;AG$7)),0))</f>
        <v>0</v>
      </c>
      <c r="AH21" s="5">
        <f ca="1">IF(AH$4="",0,IF(SUMIFS(Model!97:97,Model!$4:$4,"&lt;="&amp;AH$7)-SUMIFS(Model!288:288,Model!$4:$4,"&lt;="&amp;AH$7)&lt;=0,-(SUMIFS(Model!97:97,Model!$4:$4,"&lt;="&amp;AH$7)-SUMIFS(Model!288:288,Model!$4:$4,"&lt;="&amp;AH$7)),0))</f>
        <v>0</v>
      </c>
      <c r="AI21" s="5">
        <f ca="1">IF(AI$4="",0,IF(SUMIFS(Model!97:97,Model!$4:$4,"&lt;="&amp;AI$7)-SUMIFS(Model!288:288,Model!$4:$4,"&lt;="&amp;AI$7)&lt;=0,-(SUMIFS(Model!97:97,Model!$4:$4,"&lt;="&amp;AI$7)-SUMIFS(Model!288:288,Model!$4:$4,"&lt;="&amp;AI$7)),0))</f>
        <v>0</v>
      </c>
      <c r="AJ21" s="5">
        <f ca="1">IF(AJ$4="",0,IF(SUMIFS(Model!97:97,Model!$4:$4,"&lt;="&amp;AJ$7)-SUMIFS(Model!288:288,Model!$4:$4,"&lt;="&amp;AJ$7)&lt;=0,-(SUMIFS(Model!97:97,Model!$4:$4,"&lt;="&amp;AJ$7)-SUMIFS(Model!288:288,Model!$4:$4,"&lt;="&amp;AJ$7)),0))</f>
        <v>0</v>
      </c>
      <c r="AK21" s="5">
        <f ca="1">IF(AK$4="",0,IF(SUMIFS(Model!97:97,Model!$4:$4,"&lt;="&amp;AK$7)-SUMIFS(Model!288:288,Model!$4:$4,"&lt;="&amp;AK$7)&lt;=0,-(SUMIFS(Model!97:97,Model!$4:$4,"&lt;="&amp;AK$7)-SUMIFS(Model!288:288,Model!$4:$4,"&lt;="&amp;AK$7)),0))</f>
        <v>0</v>
      </c>
      <c r="AL21" s="5">
        <f ca="1">IF(AL$4="",0,IF(SUMIFS(Model!97:97,Model!$4:$4,"&lt;="&amp;AL$7)-SUMIFS(Model!288:288,Model!$4:$4,"&lt;="&amp;AL$7)&lt;=0,-(SUMIFS(Model!97:97,Model!$4:$4,"&lt;="&amp;AL$7)-SUMIFS(Model!288:288,Model!$4:$4,"&lt;="&amp;AL$7)),0))</f>
        <v>0</v>
      </c>
      <c r="AM21" s="5">
        <f ca="1">IF(AM$4="",0,IF(SUMIFS(Model!97:97,Model!$4:$4,"&lt;="&amp;AM$7)-SUMIFS(Model!288:288,Model!$4:$4,"&lt;="&amp;AM$7)&lt;=0,-(SUMIFS(Model!97:97,Model!$4:$4,"&lt;="&amp;AM$7)-SUMIFS(Model!288:288,Model!$4:$4,"&lt;="&amp;AM$7)),0))</f>
        <v>0</v>
      </c>
      <c r="AN21" s="5">
        <f ca="1">IF(AN$4="",0,IF(SUMIFS(Model!97:97,Model!$4:$4,"&lt;="&amp;AN$7)-SUMIFS(Model!288:288,Model!$4:$4,"&lt;="&amp;AN$7)&lt;=0,-(SUMIFS(Model!97:97,Model!$4:$4,"&lt;="&amp;AN$7)-SUMIFS(Model!288:288,Model!$4:$4,"&lt;="&amp;AN$7)),0))</f>
        <v>0</v>
      </c>
      <c r="AO21" s="5">
        <f ca="1">IF(AO$4="",0,IF(SUMIFS(Model!97:97,Model!$4:$4,"&lt;="&amp;AO$7)-SUMIFS(Model!288:288,Model!$4:$4,"&lt;="&amp;AO$7)&lt;=0,-(SUMIFS(Model!97:97,Model!$4:$4,"&lt;="&amp;AO$7)-SUMIFS(Model!288:288,Model!$4:$4,"&lt;="&amp;AO$7)),0))</f>
        <v>0</v>
      </c>
      <c r="AP21" s="5">
        <f ca="1">IF(AP$4="",0,IF(SUMIFS(Model!97:97,Model!$4:$4,"&lt;="&amp;AP$7)-SUMIFS(Model!288:288,Model!$4:$4,"&lt;="&amp;AP$7)&lt;=0,-(SUMIFS(Model!97:97,Model!$4:$4,"&lt;="&amp;AP$7)-SUMIFS(Model!288:288,Model!$4:$4,"&lt;="&amp;AP$7)),0))</f>
        <v>0</v>
      </c>
      <c r="AQ21" s="5">
        <f ca="1">IF(AQ$4="",0,IF(SUMIFS(Model!97:97,Model!$4:$4,"&lt;="&amp;AQ$7)-SUMIFS(Model!288:288,Model!$4:$4,"&lt;="&amp;AQ$7)&lt;=0,-(SUMIFS(Model!97:97,Model!$4:$4,"&lt;="&amp;AQ$7)-SUMIFS(Model!288:288,Model!$4:$4,"&lt;="&amp;AQ$7)),0))</f>
        <v>0</v>
      </c>
      <c r="AR21" s="5">
        <f ca="1">IF(AR$4="",0,IF(SUMIFS(Model!97:97,Model!$4:$4,"&lt;="&amp;AR$7)-SUMIFS(Model!288:288,Model!$4:$4,"&lt;="&amp;AR$7)&lt;=0,-(SUMIFS(Model!97:97,Model!$4:$4,"&lt;="&amp;AR$7)-SUMIFS(Model!288:288,Model!$4:$4,"&lt;="&amp;AR$7)),0))</f>
        <v>0</v>
      </c>
      <c r="AS21" s="5">
        <f ca="1">IF(AS$4="",0,IF(SUMIFS(Model!97:97,Model!$4:$4,"&lt;="&amp;AS$7)-SUMIFS(Model!288:288,Model!$4:$4,"&lt;="&amp;AS$7)&lt;=0,-(SUMIFS(Model!97:97,Model!$4:$4,"&lt;="&amp;AS$7)-SUMIFS(Model!288:288,Model!$4:$4,"&lt;="&amp;AS$7)),0))</f>
        <v>0</v>
      </c>
      <c r="AT21" s="5">
        <f ca="1">IF(AT$4="",0,IF(SUMIFS(Model!97:97,Model!$4:$4,"&lt;="&amp;AT$7)-SUMIFS(Model!288:288,Model!$4:$4,"&lt;="&amp;AT$7)&lt;=0,-(SUMIFS(Model!97:97,Model!$4:$4,"&lt;="&amp;AT$7)-SUMIFS(Model!288:288,Model!$4:$4,"&lt;="&amp;AT$7)),0))</f>
        <v>0</v>
      </c>
      <c r="AU21" s="5">
        <f ca="1">IF(AU$4="",0,IF(SUMIFS(Model!97:97,Model!$4:$4,"&lt;="&amp;AU$7)-SUMIFS(Model!288:288,Model!$4:$4,"&lt;="&amp;AU$7)&lt;=0,-(SUMIFS(Model!97:97,Model!$4:$4,"&lt;="&amp;AU$7)-SUMIFS(Model!288:288,Model!$4:$4,"&lt;="&amp;AU$7)),0))</f>
        <v>0</v>
      </c>
      <c r="AV21" s="5">
        <f ca="1">IF(AV$4="",0,IF(SUMIFS(Model!97:97,Model!$4:$4,"&lt;="&amp;AV$7)-SUMIFS(Model!288:288,Model!$4:$4,"&lt;="&amp;AV$7)&lt;=0,-(SUMIFS(Model!97:97,Model!$4:$4,"&lt;="&amp;AV$7)-SUMIFS(Model!288:288,Model!$4:$4,"&lt;="&amp;AV$7)),0))</f>
        <v>0</v>
      </c>
      <c r="AW21" s="5">
        <f ca="1">IF(AW$4="",0,IF(SUMIFS(Model!97:97,Model!$4:$4,"&lt;="&amp;AW$7)-SUMIFS(Model!288:288,Model!$4:$4,"&lt;="&amp;AW$7)&lt;=0,-(SUMIFS(Model!97:97,Model!$4:$4,"&lt;="&amp;AW$7)-SUMIFS(Model!288:288,Model!$4:$4,"&lt;="&amp;AW$7)),0))</f>
        <v>0</v>
      </c>
      <c r="AX21" s="5">
        <f ca="1">IF(AX$4="",0,IF(SUMIFS(Model!97:97,Model!$4:$4,"&lt;="&amp;AX$7)-SUMIFS(Model!288:288,Model!$4:$4,"&lt;="&amp;AX$7)&lt;=0,-(SUMIFS(Model!97:97,Model!$4:$4,"&lt;="&amp;AX$7)-SUMIFS(Model!288:288,Model!$4:$4,"&lt;="&amp;AX$7)),0))</f>
        <v>0</v>
      </c>
      <c r="AY21" s="5">
        <f ca="1">IF(AY$4="",0,IF(SUMIFS(Model!97:97,Model!$4:$4,"&lt;="&amp;AY$7)-SUMIFS(Model!288:288,Model!$4:$4,"&lt;="&amp;AY$7)&lt;=0,-(SUMIFS(Model!97:97,Model!$4:$4,"&lt;="&amp;AY$7)-SUMIFS(Model!288:288,Model!$4:$4,"&lt;="&amp;AY$7)),0))</f>
        <v>0</v>
      </c>
      <c r="AZ21" s="5">
        <f ca="1">IF(AZ$4="",0,IF(SUMIFS(Model!97:97,Model!$4:$4,"&lt;="&amp;AZ$7)-SUMIFS(Model!288:288,Model!$4:$4,"&lt;="&amp;AZ$7)&lt;=0,-(SUMIFS(Model!97:97,Model!$4:$4,"&lt;="&amp;AZ$7)-SUMIFS(Model!288:288,Model!$4:$4,"&lt;="&amp;AZ$7)),0))</f>
        <v>0</v>
      </c>
      <c r="BA21" s="5">
        <f ca="1">IF(BA$4="",0,IF(SUMIFS(Model!97:97,Model!$4:$4,"&lt;="&amp;BA$7)-SUMIFS(Model!288:288,Model!$4:$4,"&lt;="&amp;BA$7)&lt;=0,-(SUMIFS(Model!97:97,Model!$4:$4,"&lt;="&amp;BA$7)-SUMIFS(Model!288:288,Model!$4:$4,"&lt;="&amp;BA$7)),0))</f>
        <v>0</v>
      </c>
      <c r="BB21" s="5">
        <f ca="1">IF(BB$4="",0,IF(SUMIFS(Model!97:97,Model!$4:$4,"&lt;="&amp;BB$7)-SUMIFS(Model!288:288,Model!$4:$4,"&lt;="&amp;BB$7)&lt;=0,-(SUMIFS(Model!97:97,Model!$4:$4,"&lt;="&amp;BB$7)-SUMIFS(Model!288:288,Model!$4:$4,"&lt;="&amp;BB$7)),0))</f>
        <v>0</v>
      </c>
      <c r="BC21" s="5">
        <f ca="1">IF(BC$4="",0,IF(SUMIFS(Model!97:97,Model!$4:$4,"&lt;="&amp;BC$7)-SUMIFS(Model!288:288,Model!$4:$4,"&lt;="&amp;BC$7)&lt;=0,-(SUMIFS(Model!97:97,Model!$4:$4,"&lt;="&amp;BC$7)-SUMIFS(Model!288:288,Model!$4:$4,"&lt;="&amp;BC$7)),0))</f>
        <v>0</v>
      </c>
      <c r="BD21" s="5">
        <f ca="1">IF(BD$4="",0,IF(SUMIFS(Model!97:97,Model!$4:$4,"&lt;="&amp;BD$7)-SUMIFS(Model!288:288,Model!$4:$4,"&lt;="&amp;BD$7)&lt;=0,-(SUMIFS(Model!97:97,Model!$4:$4,"&lt;="&amp;BD$7)-SUMIFS(Model!288:288,Model!$4:$4,"&lt;="&amp;BD$7)),0))</f>
        <v>0</v>
      </c>
      <c r="BE21" s="5">
        <f ca="1">IF(BE$4="",0,IF(SUMIFS(Model!97:97,Model!$4:$4,"&lt;="&amp;BE$7)-SUMIFS(Model!288:288,Model!$4:$4,"&lt;="&amp;BE$7)&lt;=0,-(SUMIFS(Model!97:97,Model!$4:$4,"&lt;="&amp;BE$7)-SUMIFS(Model!288:288,Model!$4:$4,"&lt;="&amp;BE$7)),0))</f>
        <v>0</v>
      </c>
      <c r="BF21" s="5">
        <f ca="1">IF(BF$4="",0,IF(SUMIFS(Model!97:97,Model!$4:$4,"&lt;="&amp;BF$7)-SUMIFS(Model!288:288,Model!$4:$4,"&lt;="&amp;BF$7)&lt;=0,-(SUMIFS(Model!97:97,Model!$4:$4,"&lt;="&amp;BF$7)-SUMIFS(Model!288:288,Model!$4:$4,"&lt;="&amp;BF$7)),0))</f>
        <v>0</v>
      </c>
      <c r="BG21" s="5">
        <f ca="1">IF(BG$4="",0,IF(SUMIFS(Model!97:97,Model!$4:$4,"&lt;="&amp;BG$7)-SUMIFS(Model!288:288,Model!$4:$4,"&lt;="&amp;BG$7)&lt;=0,-(SUMIFS(Model!97:97,Model!$4:$4,"&lt;="&amp;BG$7)-SUMIFS(Model!288:288,Model!$4:$4,"&lt;="&amp;BG$7)),0))</f>
        <v>0</v>
      </c>
      <c r="BH21" s="5">
        <f ca="1">IF(BH$4="",0,IF(SUMIFS(Model!97:97,Model!$4:$4,"&lt;="&amp;BH$7)-SUMIFS(Model!288:288,Model!$4:$4,"&lt;="&amp;BH$7)&lt;=0,-(SUMIFS(Model!97:97,Model!$4:$4,"&lt;="&amp;BH$7)-SUMIFS(Model!288:288,Model!$4:$4,"&lt;="&amp;BH$7)),0))</f>
        <v>0</v>
      </c>
      <c r="BI21" s="5">
        <f ca="1">IF(BI$4="",0,IF(SUMIFS(Model!97:97,Model!$4:$4,"&lt;="&amp;BI$7)-SUMIFS(Model!288:288,Model!$4:$4,"&lt;="&amp;BI$7)&lt;=0,-(SUMIFS(Model!97:97,Model!$4:$4,"&lt;="&amp;BI$7)-SUMIFS(Model!288:288,Model!$4:$4,"&lt;="&amp;BI$7)),0))</f>
        <v>0</v>
      </c>
      <c r="BJ21" s="5">
        <f ca="1">IF(BJ$4="",0,IF(SUMIFS(Model!97:97,Model!$4:$4,"&lt;="&amp;BJ$7)-SUMIFS(Model!288:288,Model!$4:$4,"&lt;="&amp;BJ$7)&lt;=0,-(SUMIFS(Model!97:97,Model!$4:$4,"&lt;="&amp;BJ$7)-SUMIFS(Model!288:288,Model!$4:$4,"&lt;="&amp;BJ$7)),0))</f>
        <v>0</v>
      </c>
      <c r="BK21" s="5">
        <f ca="1">IF(BK$4="",0,IF(SUMIFS(Model!97:97,Model!$4:$4,"&lt;="&amp;BK$7)-SUMIFS(Model!288:288,Model!$4:$4,"&lt;="&amp;BK$7)&lt;=0,-(SUMIFS(Model!97:97,Model!$4:$4,"&lt;="&amp;BK$7)-SUMIFS(Model!288:288,Model!$4:$4,"&lt;="&amp;BK$7)),0))</f>
        <v>0</v>
      </c>
      <c r="BL21" s="5">
        <f ca="1">IF(BL$4="",0,IF(SUMIFS(Model!97:97,Model!$4:$4,"&lt;="&amp;BL$7)-SUMIFS(Model!288:288,Model!$4:$4,"&lt;="&amp;BL$7)&lt;=0,-(SUMIFS(Model!97:97,Model!$4:$4,"&lt;="&amp;BL$7)-SUMIFS(Model!288:288,Model!$4:$4,"&lt;="&amp;BL$7)),0))</f>
        <v>0</v>
      </c>
      <c r="BM21" s="5">
        <f ca="1">IF(BM$4="",0,IF(SUMIFS(Model!97:97,Model!$4:$4,"&lt;="&amp;BM$7)-SUMIFS(Model!288:288,Model!$4:$4,"&lt;="&amp;BM$7)&lt;=0,-(SUMIFS(Model!97:97,Model!$4:$4,"&lt;="&amp;BM$7)-SUMIFS(Model!288:288,Model!$4:$4,"&lt;="&amp;BM$7)),0))</f>
        <v>0</v>
      </c>
      <c r="BN21" s="5">
        <f ca="1">IF(BN$4="",0,IF(SUMIFS(Model!97:97,Model!$4:$4,"&lt;="&amp;BN$7)-SUMIFS(Model!288:288,Model!$4:$4,"&lt;="&amp;BN$7)&lt;=0,-(SUMIFS(Model!97:97,Model!$4:$4,"&lt;="&amp;BN$7)-SUMIFS(Model!288:288,Model!$4:$4,"&lt;="&amp;BN$7)),0))</f>
        <v>0</v>
      </c>
      <c r="BO21" s="5">
        <f ca="1">IF(BO$4="",0,IF(SUMIFS(Model!97:97,Model!$4:$4,"&lt;="&amp;BO$7)-SUMIFS(Model!288:288,Model!$4:$4,"&lt;="&amp;BO$7)&lt;=0,-(SUMIFS(Model!97:97,Model!$4:$4,"&lt;="&amp;BO$7)-SUMIFS(Model!288:288,Model!$4:$4,"&lt;="&amp;BO$7)),0))</f>
        <v>0</v>
      </c>
      <c r="BP21" s="5">
        <f ca="1">IF(BP$4="",0,IF(SUMIFS(Model!97:97,Model!$4:$4,"&lt;="&amp;BP$7)-SUMIFS(Model!288:288,Model!$4:$4,"&lt;="&amp;BP$7)&lt;=0,-(SUMIFS(Model!97:97,Model!$4:$4,"&lt;="&amp;BP$7)-SUMIFS(Model!288:288,Model!$4:$4,"&lt;="&amp;BP$7)),0))</f>
        <v>0</v>
      </c>
      <c r="BQ21" s="5">
        <f ca="1">IF(BQ$4="",0,IF(SUMIFS(Model!97:97,Model!$4:$4,"&lt;="&amp;BQ$7)-SUMIFS(Model!288:288,Model!$4:$4,"&lt;="&amp;BQ$7)&lt;=0,-(SUMIFS(Model!97:97,Model!$4:$4,"&lt;="&amp;BQ$7)-SUMIFS(Model!288:288,Model!$4:$4,"&lt;="&amp;BQ$7)),0))</f>
        <v>0</v>
      </c>
      <c r="BR21" s="5">
        <f ca="1">IF(BR$4="",0,IF(SUMIFS(Model!97:97,Model!$4:$4,"&lt;="&amp;BR$7)-SUMIFS(Model!288:288,Model!$4:$4,"&lt;="&amp;BR$7)&lt;=0,-(SUMIFS(Model!97:97,Model!$4:$4,"&lt;="&amp;BR$7)-SUMIFS(Model!288:288,Model!$4:$4,"&lt;="&amp;BR$7)),0))</f>
        <v>0</v>
      </c>
      <c r="BS21" s="5">
        <f ca="1">IF(BS$4="",0,IF(SUMIFS(Model!97:97,Model!$4:$4,"&lt;="&amp;BS$7)-SUMIFS(Model!288:288,Model!$4:$4,"&lt;="&amp;BS$7)&lt;=0,-(SUMIFS(Model!97:97,Model!$4:$4,"&lt;="&amp;BS$7)-SUMIFS(Model!288:288,Model!$4:$4,"&lt;="&amp;BS$7)),0))</f>
        <v>0</v>
      </c>
      <c r="BT21" s="5">
        <f ca="1">IF(BT$4="",0,IF(SUMIFS(Model!97:97,Model!$4:$4,"&lt;="&amp;BT$7)-SUMIFS(Model!288:288,Model!$4:$4,"&lt;="&amp;BT$7)&lt;=0,-(SUMIFS(Model!97:97,Model!$4:$4,"&lt;="&amp;BT$7)-SUMIFS(Model!288:288,Model!$4:$4,"&lt;="&amp;BT$7)),0))</f>
        <v>0</v>
      </c>
      <c r="BU21" s="5">
        <f ca="1">IF(BU$4="",0,IF(SUMIFS(Model!97:97,Model!$4:$4,"&lt;="&amp;BU$7)-SUMIFS(Model!288:288,Model!$4:$4,"&lt;="&amp;BU$7)&lt;=0,-(SUMIFS(Model!97:97,Model!$4:$4,"&lt;="&amp;BU$7)-SUMIFS(Model!288:288,Model!$4:$4,"&lt;="&amp;BU$7)),0))</f>
        <v>0</v>
      </c>
      <c r="BV21" s="5">
        <f ca="1">IF(BV$4="",0,IF(SUMIFS(Model!97:97,Model!$4:$4,"&lt;="&amp;BV$7)-SUMIFS(Model!288:288,Model!$4:$4,"&lt;="&amp;BV$7)&lt;=0,-(SUMIFS(Model!97:97,Model!$4:$4,"&lt;="&amp;BV$7)-SUMIFS(Model!288:288,Model!$4:$4,"&lt;="&amp;BV$7)),0))</f>
        <v>0</v>
      </c>
      <c r="BW21" s="5">
        <f ca="1">IF(BW$4="",0,IF(SUMIFS(Model!97:97,Model!$4:$4,"&lt;="&amp;BW$7)-SUMIFS(Model!288:288,Model!$4:$4,"&lt;="&amp;BW$7)&lt;=0,-(SUMIFS(Model!97:97,Model!$4:$4,"&lt;="&amp;BW$7)-SUMIFS(Model!288:288,Model!$4:$4,"&lt;="&amp;BW$7)),0))</f>
        <v>0</v>
      </c>
      <c r="BX21" s="5">
        <f ca="1">IF(BX$4="",0,IF(SUMIFS(Model!97:97,Model!$4:$4,"&lt;="&amp;BX$7)-SUMIFS(Model!288:288,Model!$4:$4,"&lt;="&amp;BX$7)&lt;=0,-(SUMIFS(Model!97:97,Model!$4:$4,"&lt;="&amp;BX$7)-SUMIFS(Model!288:288,Model!$4:$4,"&lt;="&amp;BX$7)),0))</f>
        <v>0</v>
      </c>
      <c r="BY21" s="5">
        <f ca="1">IF(BY$4="",0,IF(SUMIFS(Model!97:97,Model!$4:$4,"&lt;="&amp;BY$7)-SUMIFS(Model!288:288,Model!$4:$4,"&lt;="&amp;BY$7)&lt;=0,-(SUMIFS(Model!97:97,Model!$4:$4,"&lt;="&amp;BY$7)-SUMIFS(Model!288:288,Model!$4:$4,"&lt;="&amp;BY$7)),0))</f>
        <v>0</v>
      </c>
      <c r="BZ21" s="5">
        <f ca="1">IF(BZ$4="",0,IF(SUMIFS(Model!97:97,Model!$4:$4,"&lt;="&amp;BZ$7)-SUMIFS(Model!288:288,Model!$4:$4,"&lt;="&amp;BZ$7)&lt;=0,-(SUMIFS(Model!97:97,Model!$4:$4,"&lt;="&amp;BZ$7)-SUMIFS(Model!288:288,Model!$4:$4,"&lt;="&amp;BZ$7)),0))</f>
        <v>0</v>
      </c>
      <c r="CA21" s="5">
        <f ca="1">IF(CA$4="",0,IF(SUMIFS(Model!97:97,Model!$4:$4,"&lt;="&amp;CA$7)-SUMIFS(Model!288:288,Model!$4:$4,"&lt;="&amp;CA$7)&lt;=0,-(SUMIFS(Model!97:97,Model!$4:$4,"&lt;="&amp;CA$7)-SUMIFS(Model!288:288,Model!$4:$4,"&lt;="&amp;CA$7)),0))</f>
        <v>0</v>
      </c>
      <c r="CB21" s="5">
        <f ca="1">IF(CB$4="",0,IF(SUMIFS(Model!97:97,Model!$4:$4,"&lt;="&amp;CB$7)-SUMIFS(Model!288:288,Model!$4:$4,"&lt;="&amp;CB$7)&lt;=0,-(SUMIFS(Model!97:97,Model!$4:$4,"&lt;="&amp;CB$7)-SUMIFS(Model!288:288,Model!$4:$4,"&lt;="&amp;CB$7)),0))</f>
        <v>0</v>
      </c>
      <c r="CC21" s="5">
        <f ca="1">IF(CC$4="",0,IF(SUMIFS(Model!97:97,Model!$4:$4,"&lt;="&amp;CC$7)-SUMIFS(Model!288:288,Model!$4:$4,"&lt;="&amp;CC$7)&lt;=0,-(SUMIFS(Model!97:97,Model!$4:$4,"&lt;="&amp;CC$7)-SUMIFS(Model!288:288,Model!$4:$4,"&lt;="&amp;CC$7)),0))</f>
        <v>0</v>
      </c>
      <c r="CD21" s="5">
        <f ca="1">IF(CD$4="",0,IF(SUMIFS(Model!97:97,Model!$4:$4,"&lt;="&amp;CD$7)-SUMIFS(Model!288:288,Model!$4:$4,"&lt;="&amp;CD$7)&lt;=0,-(SUMIFS(Model!97:97,Model!$4:$4,"&lt;="&amp;CD$7)-SUMIFS(Model!288:288,Model!$4:$4,"&lt;="&amp;CD$7)),0))</f>
        <v>0</v>
      </c>
      <c r="CE21" s="5">
        <f ca="1">IF(CE$4="",0,IF(SUMIFS(Model!97:97,Model!$4:$4,"&lt;="&amp;CE$7)-SUMIFS(Model!288:288,Model!$4:$4,"&lt;="&amp;CE$7)&lt;=0,-(SUMIFS(Model!97:97,Model!$4:$4,"&lt;="&amp;CE$7)-SUMIFS(Model!288:288,Model!$4:$4,"&lt;="&amp;CE$7)),0))</f>
        <v>0</v>
      </c>
      <c r="CF21" s="5">
        <f ca="1">IF(CF$4="",0,IF(SUMIFS(Model!97:97,Model!$4:$4,"&lt;="&amp;CF$7)-SUMIFS(Model!288:288,Model!$4:$4,"&lt;="&amp;CF$7)&lt;=0,-(SUMIFS(Model!97:97,Model!$4:$4,"&lt;="&amp;CF$7)-SUMIFS(Model!288:288,Model!$4:$4,"&lt;="&amp;CF$7)),0))</f>
        <v>0</v>
      </c>
    </row>
    <row r="22" spans="2:84" x14ac:dyDescent="0.3">
      <c r="B22" s="13">
        <f>ROW()</f>
        <v>22</v>
      </c>
      <c r="H22" s="1" t="str">
        <f t="shared" si="2"/>
        <v>АКТИВЫ</v>
      </c>
      <c r="I22" s="1" t="str">
        <f>CapEx!J316</f>
        <v>Авансы выданные по постоянным расходам</v>
      </c>
      <c r="M22" s="53" t="s">
        <v>18</v>
      </c>
      <c r="U22" s="5">
        <f t="shared" ca="1" si="3"/>
        <v>3.7252902984619141E-9</v>
      </c>
      <c r="X22" s="5">
        <f ca="1">IF(X$4="",0,IF(SUMIFS(Model!158:158,Model!$4:$4,"&lt;="&amp;X$7)-SUMIFS(Model!304:304,Model!$4:$4,"&lt;="&amp;X$7)&lt;=0,-(SUMIFS(Model!158:158,Model!$4:$4,"&lt;="&amp;X$7)-SUMIFS(Model!304:304,Model!$4:$4,"&lt;="&amp;X$7)),0))</f>
        <v>0</v>
      </c>
      <c r="Y22" s="5">
        <f ca="1">IF(Y$4="",0,IF(SUMIFS(Model!158:158,Model!$4:$4,"&lt;="&amp;Y$7)-SUMIFS(Model!304:304,Model!$4:$4,"&lt;="&amp;Y$7)&lt;=0,-(SUMIFS(Model!158:158,Model!$4:$4,"&lt;="&amp;Y$7)-SUMIFS(Model!304:304,Model!$4:$4,"&lt;="&amp;Y$7)),0))</f>
        <v>0</v>
      </c>
      <c r="Z22" s="5">
        <f ca="1">IF(Z$4="",0,IF(SUMIFS(Model!158:158,Model!$4:$4,"&lt;="&amp;Z$7)-SUMIFS(Model!304:304,Model!$4:$4,"&lt;="&amp;Z$7)&lt;=0,-(SUMIFS(Model!158:158,Model!$4:$4,"&lt;="&amp;Z$7)-SUMIFS(Model!304:304,Model!$4:$4,"&lt;="&amp;Z$7)),0))</f>
        <v>0</v>
      </c>
      <c r="AA22" s="5">
        <f ca="1">IF(AA$4="",0,IF(SUMIFS(Model!158:158,Model!$4:$4,"&lt;="&amp;AA$7)-SUMIFS(Model!304:304,Model!$4:$4,"&lt;="&amp;AA$7)&lt;=0,-(SUMIFS(Model!158:158,Model!$4:$4,"&lt;="&amp;AA$7)-SUMIFS(Model!304:304,Model!$4:$4,"&lt;="&amp;AA$7)),0))</f>
        <v>0</v>
      </c>
      <c r="AB22" s="5">
        <f ca="1">IF(AB$4="",0,IF(SUMIFS(Model!158:158,Model!$4:$4,"&lt;="&amp;AB$7)-SUMIFS(Model!304:304,Model!$4:$4,"&lt;="&amp;AB$7)&lt;=0,-(SUMIFS(Model!158:158,Model!$4:$4,"&lt;="&amp;AB$7)-SUMIFS(Model!304:304,Model!$4:$4,"&lt;="&amp;AB$7)),0))</f>
        <v>3.7252902984619141E-9</v>
      </c>
      <c r="AC22" s="5">
        <f ca="1">IF(AC$4="",0,IF(SUMIFS(Model!158:158,Model!$4:$4,"&lt;="&amp;AC$7)-SUMIFS(Model!304:304,Model!$4:$4,"&lt;="&amp;AC$7)&lt;=0,-(SUMIFS(Model!158:158,Model!$4:$4,"&lt;="&amp;AC$7)-SUMIFS(Model!304:304,Model!$4:$4,"&lt;="&amp;AC$7)),0))</f>
        <v>0</v>
      </c>
      <c r="AD22" s="5">
        <f ca="1">IF(AD$4="",0,IF(SUMIFS(Model!158:158,Model!$4:$4,"&lt;="&amp;AD$7)-SUMIFS(Model!304:304,Model!$4:$4,"&lt;="&amp;AD$7)&lt;=0,-(SUMIFS(Model!158:158,Model!$4:$4,"&lt;="&amp;AD$7)-SUMIFS(Model!304:304,Model!$4:$4,"&lt;="&amp;AD$7)),0))</f>
        <v>0</v>
      </c>
      <c r="AE22" s="5">
        <f ca="1">IF(AE$4="",0,IF(SUMIFS(Model!158:158,Model!$4:$4,"&lt;="&amp;AE$7)-SUMIFS(Model!304:304,Model!$4:$4,"&lt;="&amp;AE$7)&lt;=0,-(SUMIFS(Model!158:158,Model!$4:$4,"&lt;="&amp;AE$7)-SUMIFS(Model!304:304,Model!$4:$4,"&lt;="&amp;AE$7)),0))</f>
        <v>0</v>
      </c>
      <c r="AF22" s="5">
        <f ca="1">IF(AF$4="",0,IF(SUMIFS(Model!158:158,Model!$4:$4,"&lt;="&amp;AF$7)-SUMIFS(Model!304:304,Model!$4:$4,"&lt;="&amp;AF$7)&lt;=0,-(SUMIFS(Model!158:158,Model!$4:$4,"&lt;="&amp;AF$7)-SUMIFS(Model!304:304,Model!$4:$4,"&lt;="&amp;AF$7)),0))</f>
        <v>0</v>
      </c>
      <c r="AG22" s="5">
        <f ca="1">IF(AG$4="",0,IF(SUMIFS(Model!158:158,Model!$4:$4,"&lt;="&amp;AG$7)-SUMIFS(Model!304:304,Model!$4:$4,"&lt;="&amp;AG$7)&lt;=0,-(SUMIFS(Model!158:158,Model!$4:$4,"&lt;="&amp;AG$7)-SUMIFS(Model!304:304,Model!$4:$4,"&lt;="&amp;AG$7)),0))</f>
        <v>0</v>
      </c>
      <c r="AH22" s="5">
        <f ca="1">IF(AH$4="",0,IF(SUMIFS(Model!158:158,Model!$4:$4,"&lt;="&amp;AH$7)-SUMIFS(Model!304:304,Model!$4:$4,"&lt;="&amp;AH$7)&lt;=0,-(SUMIFS(Model!158:158,Model!$4:$4,"&lt;="&amp;AH$7)-SUMIFS(Model!304:304,Model!$4:$4,"&lt;="&amp;AH$7)),0))</f>
        <v>0</v>
      </c>
      <c r="AI22" s="5">
        <f ca="1">IF(AI$4="",0,IF(SUMIFS(Model!158:158,Model!$4:$4,"&lt;="&amp;AI$7)-SUMIFS(Model!304:304,Model!$4:$4,"&lt;="&amp;AI$7)&lt;=0,-(SUMIFS(Model!158:158,Model!$4:$4,"&lt;="&amp;AI$7)-SUMIFS(Model!304:304,Model!$4:$4,"&lt;="&amp;AI$7)),0))</f>
        <v>0</v>
      </c>
      <c r="AJ22" s="5">
        <f ca="1">IF(AJ$4="",0,IF(SUMIFS(Model!158:158,Model!$4:$4,"&lt;="&amp;AJ$7)-SUMIFS(Model!304:304,Model!$4:$4,"&lt;="&amp;AJ$7)&lt;=0,-(SUMIFS(Model!158:158,Model!$4:$4,"&lt;="&amp;AJ$7)-SUMIFS(Model!304:304,Model!$4:$4,"&lt;="&amp;AJ$7)),0))</f>
        <v>0</v>
      </c>
      <c r="AK22" s="5">
        <f ca="1">IF(AK$4="",0,IF(SUMIFS(Model!158:158,Model!$4:$4,"&lt;="&amp;AK$7)-SUMIFS(Model!304:304,Model!$4:$4,"&lt;="&amp;AK$7)&lt;=0,-(SUMIFS(Model!158:158,Model!$4:$4,"&lt;="&amp;AK$7)-SUMIFS(Model!304:304,Model!$4:$4,"&lt;="&amp;AK$7)),0))</f>
        <v>0</v>
      </c>
      <c r="AL22" s="5">
        <f ca="1">IF(AL$4="",0,IF(SUMIFS(Model!158:158,Model!$4:$4,"&lt;="&amp;AL$7)-SUMIFS(Model!304:304,Model!$4:$4,"&lt;="&amp;AL$7)&lt;=0,-(SUMIFS(Model!158:158,Model!$4:$4,"&lt;="&amp;AL$7)-SUMIFS(Model!304:304,Model!$4:$4,"&lt;="&amp;AL$7)),0))</f>
        <v>0</v>
      </c>
      <c r="AM22" s="5">
        <f ca="1">IF(AM$4="",0,IF(SUMIFS(Model!158:158,Model!$4:$4,"&lt;="&amp;AM$7)-SUMIFS(Model!304:304,Model!$4:$4,"&lt;="&amp;AM$7)&lt;=0,-(SUMIFS(Model!158:158,Model!$4:$4,"&lt;="&amp;AM$7)-SUMIFS(Model!304:304,Model!$4:$4,"&lt;="&amp;AM$7)),0))</f>
        <v>0</v>
      </c>
      <c r="AN22" s="5">
        <f ca="1">IF(AN$4="",0,IF(SUMIFS(Model!158:158,Model!$4:$4,"&lt;="&amp;AN$7)-SUMIFS(Model!304:304,Model!$4:$4,"&lt;="&amp;AN$7)&lt;=0,-(SUMIFS(Model!158:158,Model!$4:$4,"&lt;="&amp;AN$7)-SUMIFS(Model!304:304,Model!$4:$4,"&lt;="&amp;AN$7)),0))</f>
        <v>0</v>
      </c>
      <c r="AO22" s="5">
        <f ca="1">IF(AO$4="",0,IF(SUMIFS(Model!158:158,Model!$4:$4,"&lt;="&amp;AO$7)-SUMIFS(Model!304:304,Model!$4:$4,"&lt;="&amp;AO$7)&lt;=0,-(SUMIFS(Model!158:158,Model!$4:$4,"&lt;="&amp;AO$7)-SUMIFS(Model!304:304,Model!$4:$4,"&lt;="&amp;AO$7)),0))</f>
        <v>0</v>
      </c>
      <c r="AP22" s="5">
        <f ca="1">IF(AP$4="",0,IF(SUMIFS(Model!158:158,Model!$4:$4,"&lt;="&amp;AP$7)-SUMIFS(Model!304:304,Model!$4:$4,"&lt;="&amp;AP$7)&lt;=0,-(SUMIFS(Model!158:158,Model!$4:$4,"&lt;="&amp;AP$7)-SUMIFS(Model!304:304,Model!$4:$4,"&lt;="&amp;AP$7)),0))</f>
        <v>0</v>
      </c>
      <c r="AQ22" s="5">
        <f ca="1">IF(AQ$4="",0,IF(SUMIFS(Model!158:158,Model!$4:$4,"&lt;="&amp;AQ$7)-SUMIFS(Model!304:304,Model!$4:$4,"&lt;="&amp;AQ$7)&lt;=0,-(SUMIFS(Model!158:158,Model!$4:$4,"&lt;="&amp;AQ$7)-SUMIFS(Model!304:304,Model!$4:$4,"&lt;="&amp;AQ$7)),0))</f>
        <v>0</v>
      </c>
      <c r="AR22" s="5">
        <f ca="1">IF(AR$4="",0,IF(SUMIFS(Model!158:158,Model!$4:$4,"&lt;="&amp;AR$7)-SUMIFS(Model!304:304,Model!$4:$4,"&lt;="&amp;AR$7)&lt;=0,-(SUMIFS(Model!158:158,Model!$4:$4,"&lt;="&amp;AR$7)-SUMIFS(Model!304:304,Model!$4:$4,"&lt;="&amp;AR$7)),0))</f>
        <v>0</v>
      </c>
      <c r="AS22" s="5">
        <f ca="1">IF(AS$4="",0,IF(SUMIFS(Model!158:158,Model!$4:$4,"&lt;="&amp;AS$7)-SUMIFS(Model!304:304,Model!$4:$4,"&lt;="&amp;AS$7)&lt;=0,-(SUMIFS(Model!158:158,Model!$4:$4,"&lt;="&amp;AS$7)-SUMIFS(Model!304:304,Model!$4:$4,"&lt;="&amp;AS$7)),0))</f>
        <v>0</v>
      </c>
      <c r="AT22" s="5">
        <f ca="1">IF(AT$4="",0,IF(SUMIFS(Model!158:158,Model!$4:$4,"&lt;="&amp;AT$7)-SUMIFS(Model!304:304,Model!$4:$4,"&lt;="&amp;AT$7)&lt;=0,-(SUMIFS(Model!158:158,Model!$4:$4,"&lt;="&amp;AT$7)-SUMIFS(Model!304:304,Model!$4:$4,"&lt;="&amp;AT$7)),0))</f>
        <v>0</v>
      </c>
      <c r="AU22" s="5">
        <f ca="1">IF(AU$4="",0,IF(SUMIFS(Model!158:158,Model!$4:$4,"&lt;="&amp;AU$7)-SUMIFS(Model!304:304,Model!$4:$4,"&lt;="&amp;AU$7)&lt;=0,-(SUMIFS(Model!158:158,Model!$4:$4,"&lt;="&amp;AU$7)-SUMIFS(Model!304:304,Model!$4:$4,"&lt;="&amp;AU$7)),0))</f>
        <v>0</v>
      </c>
      <c r="AV22" s="5">
        <f ca="1">IF(AV$4="",0,IF(SUMIFS(Model!158:158,Model!$4:$4,"&lt;="&amp;AV$7)-SUMIFS(Model!304:304,Model!$4:$4,"&lt;="&amp;AV$7)&lt;=0,-(SUMIFS(Model!158:158,Model!$4:$4,"&lt;="&amp;AV$7)-SUMIFS(Model!304:304,Model!$4:$4,"&lt;="&amp;AV$7)),0))</f>
        <v>0</v>
      </c>
      <c r="AW22" s="5">
        <f ca="1">IF(AW$4="",0,IF(SUMIFS(Model!158:158,Model!$4:$4,"&lt;="&amp;AW$7)-SUMIFS(Model!304:304,Model!$4:$4,"&lt;="&amp;AW$7)&lt;=0,-(SUMIFS(Model!158:158,Model!$4:$4,"&lt;="&amp;AW$7)-SUMIFS(Model!304:304,Model!$4:$4,"&lt;="&amp;AW$7)),0))</f>
        <v>0</v>
      </c>
      <c r="AX22" s="5">
        <f ca="1">IF(AX$4="",0,IF(SUMIFS(Model!158:158,Model!$4:$4,"&lt;="&amp;AX$7)-SUMIFS(Model!304:304,Model!$4:$4,"&lt;="&amp;AX$7)&lt;=0,-(SUMIFS(Model!158:158,Model!$4:$4,"&lt;="&amp;AX$7)-SUMIFS(Model!304:304,Model!$4:$4,"&lt;="&amp;AX$7)),0))</f>
        <v>0</v>
      </c>
      <c r="AY22" s="5">
        <f ca="1">IF(AY$4="",0,IF(SUMIFS(Model!158:158,Model!$4:$4,"&lt;="&amp;AY$7)-SUMIFS(Model!304:304,Model!$4:$4,"&lt;="&amp;AY$7)&lt;=0,-(SUMIFS(Model!158:158,Model!$4:$4,"&lt;="&amp;AY$7)-SUMIFS(Model!304:304,Model!$4:$4,"&lt;="&amp;AY$7)),0))</f>
        <v>0</v>
      </c>
      <c r="AZ22" s="5">
        <f ca="1">IF(AZ$4="",0,IF(SUMIFS(Model!158:158,Model!$4:$4,"&lt;="&amp;AZ$7)-SUMIFS(Model!304:304,Model!$4:$4,"&lt;="&amp;AZ$7)&lt;=0,-(SUMIFS(Model!158:158,Model!$4:$4,"&lt;="&amp;AZ$7)-SUMIFS(Model!304:304,Model!$4:$4,"&lt;="&amp;AZ$7)),0))</f>
        <v>0</v>
      </c>
      <c r="BA22" s="5">
        <f ca="1">IF(BA$4="",0,IF(SUMIFS(Model!158:158,Model!$4:$4,"&lt;="&amp;BA$7)-SUMIFS(Model!304:304,Model!$4:$4,"&lt;="&amp;BA$7)&lt;=0,-(SUMIFS(Model!158:158,Model!$4:$4,"&lt;="&amp;BA$7)-SUMIFS(Model!304:304,Model!$4:$4,"&lt;="&amp;BA$7)),0))</f>
        <v>0</v>
      </c>
      <c r="BB22" s="5">
        <f ca="1">IF(BB$4="",0,IF(SUMIFS(Model!158:158,Model!$4:$4,"&lt;="&amp;BB$7)-SUMIFS(Model!304:304,Model!$4:$4,"&lt;="&amp;BB$7)&lt;=0,-(SUMIFS(Model!158:158,Model!$4:$4,"&lt;="&amp;BB$7)-SUMIFS(Model!304:304,Model!$4:$4,"&lt;="&amp;BB$7)),0))</f>
        <v>0</v>
      </c>
      <c r="BC22" s="5">
        <f ca="1">IF(BC$4="",0,IF(SUMIFS(Model!158:158,Model!$4:$4,"&lt;="&amp;BC$7)-SUMIFS(Model!304:304,Model!$4:$4,"&lt;="&amp;BC$7)&lt;=0,-(SUMIFS(Model!158:158,Model!$4:$4,"&lt;="&amp;BC$7)-SUMIFS(Model!304:304,Model!$4:$4,"&lt;="&amp;BC$7)),0))</f>
        <v>0</v>
      </c>
      <c r="BD22" s="5">
        <f ca="1">IF(BD$4="",0,IF(SUMIFS(Model!158:158,Model!$4:$4,"&lt;="&amp;BD$7)-SUMIFS(Model!304:304,Model!$4:$4,"&lt;="&amp;BD$7)&lt;=0,-(SUMIFS(Model!158:158,Model!$4:$4,"&lt;="&amp;BD$7)-SUMIFS(Model!304:304,Model!$4:$4,"&lt;="&amp;BD$7)),0))</f>
        <v>0</v>
      </c>
      <c r="BE22" s="5">
        <f ca="1">IF(BE$4="",0,IF(SUMIFS(Model!158:158,Model!$4:$4,"&lt;="&amp;BE$7)-SUMIFS(Model!304:304,Model!$4:$4,"&lt;="&amp;BE$7)&lt;=0,-(SUMIFS(Model!158:158,Model!$4:$4,"&lt;="&amp;BE$7)-SUMIFS(Model!304:304,Model!$4:$4,"&lt;="&amp;BE$7)),0))</f>
        <v>0</v>
      </c>
      <c r="BF22" s="5">
        <f ca="1">IF(BF$4="",0,IF(SUMIFS(Model!158:158,Model!$4:$4,"&lt;="&amp;BF$7)-SUMIFS(Model!304:304,Model!$4:$4,"&lt;="&amp;BF$7)&lt;=0,-(SUMIFS(Model!158:158,Model!$4:$4,"&lt;="&amp;BF$7)-SUMIFS(Model!304:304,Model!$4:$4,"&lt;="&amp;BF$7)),0))</f>
        <v>0</v>
      </c>
      <c r="BG22" s="5">
        <f ca="1">IF(BG$4="",0,IF(SUMIFS(Model!158:158,Model!$4:$4,"&lt;="&amp;BG$7)-SUMIFS(Model!304:304,Model!$4:$4,"&lt;="&amp;BG$7)&lt;=0,-(SUMIFS(Model!158:158,Model!$4:$4,"&lt;="&amp;BG$7)-SUMIFS(Model!304:304,Model!$4:$4,"&lt;="&amp;BG$7)),0))</f>
        <v>0</v>
      </c>
      <c r="BH22" s="5">
        <f ca="1">IF(BH$4="",0,IF(SUMIFS(Model!158:158,Model!$4:$4,"&lt;="&amp;BH$7)-SUMIFS(Model!304:304,Model!$4:$4,"&lt;="&amp;BH$7)&lt;=0,-(SUMIFS(Model!158:158,Model!$4:$4,"&lt;="&amp;BH$7)-SUMIFS(Model!304:304,Model!$4:$4,"&lt;="&amp;BH$7)),0))</f>
        <v>0</v>
      </c>
      <c r="BI22" s="5">
        <f ca="1">IF(BI$4="",0,IF(SUMIFS(Model!158:158,Model!$4:$4,"&lt;="&amp;BI$7)-SUMIFS(Model!304:304,Model!$4:$4,"&lt;="&amp;BI$7)&lt;=0,-(SUMIFS(Model!158:158,Model!$4:$4,"&lt;="&amp;BI$7)-SUMIFS(Model!304:304,Model!$4:$4,"&lt;="&amp;BI$7)),0))</f>
        <v>0</v>
      </c>
      <c r="BJ22" s="5">
        <f ca="1">IF(BJ$4="",0,IF(SUMIFS(Model!158:158,Model!$4:$4,"&lt;="&amp;BJ$7)-SUMIFS(Model!304:304,Model!$4:$4,"&lt;="&amp;BJ$7)&lt;=0,-(SUMIFS(Model!158:158,Model!$4:$4,"&lt;="&amp;BJ$7)-SUMIFS(Model!304:304,Model!$4:$4,"&lt;="&amp;BJ$7)),0))</f>
        <v>0</v>
      </c>
      <c r="BK22" s="5">
        <f ca="1">IF(BK$4="",0,IF(SUMIFS(Model!158:158,Model!$4:$4,"&lt;="&amp;BK$7)-SUMIFS(Model!304:304,Model!$4:$4,"&lt;="&amp;BK$7)&lt;=0,-(SUMIFS(Model!158:158,Model!$4:$4,"&lt;="&amp;BK$7)-SUMIFS(Model!304:304,Model!$4:$4,"&lt;="&amp;BK$7)),0))</f>
        <v>0</v>
      </c>
      <c r="BL22" s="5">
        <f ca="1">IF(BL$4="",0,IF(SUMIFS(Model!158:158,Model!$4:$4,"&lt;="&amp;BL$7)-SUMIFS(Model!304:304,Model!$4:$4,"&lt;="&amp;BL$7)&lt;=0,-(SUMIFS(Model!158:158,Model!$4:$4,"&lt;="&amp;BL$7)-SUMIFS(Model!304:304,Model!$4:$4,"&lt;="&amp;BL$7)),0))</f>
        <v>0</v>
      </c>
      <c r="BM22" s="5">
        <f ca="1">IF(BM$4="",0,IF(SUMIFS(Model!158:158,Model!$4:$4,"&lt;="&amp;BM$7)-SUMIFS(Model!304:304,Model!$4:$4,"&lt;="&amp;BM$7)&lt;=0,-(SUMIFS(Model!158:158,Model!$4:$4,"&lt;="&amp;BM$7)-SUMIFS(Model!304:304,Model!$4:$4,"&lt;="&amp;BM$7)),0))</f>
        <v>0</v>
      </c>
      <c r="BN22" s="5">
        <f ca="1">IF(BN$4="",0,IF(SUMIFS(Model!158:158,Model!$4:$4,"&lt;="&amp;BN$7)-SUMIFS(Model!304:304,Model!$4:$4,"&lt;="&amp;BN$7)&lt;=0,-(SUMIFS(Model!158:158,Model!$4:$4,"&lt;="&amp;BN$7)-SUMIFS(Model!304:304,Model!$4:$4,"&lt;="&amp;BN$7)),0))</f>
        <v>0</v>
      </c>
      <c r="BO22" s="5">
        <f ca="1">IF(BO$4="",0,IF(SUMIFS(Model!158:158,Model!$4:$4,"&lt;="&amp;BO$7)-SUMIFS(Model!304:304,Model!$4:$4,"&lt;="&amp;BO$7)&lt;=0,-(SUMIFS(Model!158:158,Model!$4:$4,"&lt;="&amp;BO$7)-SUMIFS(Model!304:304,Model!$4:$4,"&lt;="&amp;BO$7)),0))</f>
        <v>0</v>
      </c>
      <c r="BP22" s="5">
        <f ca="1">IF(BP$4="",0,IF(SUMIFS(Model!158:158,Model!$4:$4,"&lt;="&amp;BP$7)-SUMIFS(Model!304:304,Model!$4:$4,"&lt;="&amp;BP$7)&lt;=0,-(SUMIFS(Model!158:158,Model!$4:$4,"&lt;="&amp;BP$7)-SUMIFS(Model!304:304,Model!$4:$4,"&lt;="&amp;BP$7)),0))</f>
        <v>0</v>
      </c>
      <c r="BQ22" s="5">
        <f ca="1">IF(BQ$4="",0,IF(SUMIFS(Model!158:158,Model!$4:$4,"&lt;="&amp;BQ$7)-SUMIFS(Model!304:304,Model!$4:$4,"&lt;="&amp;BQ$7)&lt;=0,-(SUMIFS(Model!158:158,Model!$4:$4,"&lt;="&amp;BQ$7)-SUMIFS(Model!304:304,Model!$4:$4,"&lt;="&amp;BQ$7)),0))</f>
        <v>0</v>
      </c>
      <c r="BR22" s="5">
        <f ca="1">IF(BR$4="",0,IF(SUMIFS(Model!158:158,Model!$4:$4,"&lt;="&amp;BR$7)-SUMIFS(Model!304:304,Model!$4:$4,"&lt;="&amp;BR$7)&lt;=0,-(SUMIFS(Model!158:158,Model!$4:$4,"&lt;="&amp;BR$7)-SUMIFS(Model!304:304,Model!$4:$4,"&lt;="&amp;BR$7)),0))</f>
        <v>0</v>
      </c>
      <c r="BS22" s="5">
        <f ca="1">IF(BS$4="",0,IF(SUMIFS(Model!158:158,Model!$4:$4,"&lt;="&amp;BS$7)-SUMIFS(Model!304:304,Model!$4:$4,"&lt;="&amp;BS$7)&lt;=0,-(SUMIFS(Model!158:158,Model!$4:$4,"&lt;="&amp;BS$7)-SUMIFS(Model!304:304,Model!$4:$4,"&lt;="&amp;BS$7)),0))</f>
        <v>0</v>
      </c>
      <c r="BT22" s="5">
        <f ca="1">IF(BT$4="",0,IF(SUMIFS(Model!158:158,Model!$4:$4,"&lt;="&amp;BT$7)-SUMIFS(Model!304:304,Model!$4:$4,"&lt;="&amp;BT$7)&lt;=0,-(SUMIFS(Model!158:158,Model!$4:$4,"&lt;="&amp;BT$7)-SUMIFS(Model!304:304,Model!$4:$4,"&lt;="&amp;BT$7)),0))</f>
        <v>0</v>
      </c>
      <c r="BU22" s="5">
        <f ca="1">IF(BU$4="",0,IF(SUMIFS(Model!158:158,Model!$4:$4,"&lt;="&amp;BU$7)-SUMIFS(Model!304:304,Model!$4:$4,"&lt;="&amp;BU$7)&lt;=0,-(SUMIFS(Model!158:158,Model!$4:$4,"&lt;="&amp;BU$7)-SUMIFS(Model!304:304,Model!$4:$4,"&lt;="&amp;BU$7)),0))</f>
        <v>0</v>
      </c>
      <c r="BV22" s="5">
        <f ca="1">IF(BV$4="",0,IF(SUMIFS(Model!158:158,Model!$4:$4,"&lt;="&amp;BV$7)-SUMIFS(Model!304:304,Model!$4:$4,"&lt;="&amp;BV$7)&lt;=0,-(SUMIFS(Model!158:158,Model!$4:$4,"&lt;="&amp;BV$7)-SUMIFS(Model!304:304,Model!$4:$4,"&lt;="&amp;BV$7)),0))</f>
        <v>0</v>
      </c>
      <c r="BW22" s="5">
        <f ca="1">IF(BW$4="",0,IF(SUMIFS(Model!158:158,Model!$4:$4,"&lt;="&amp;BW$7)-SUMIFS(Model!304:304,Model!$4:$4,"&lt;="&amp;BW$7)&lt;=0,-(SUMIFS(Model!158:158,Model!$4:$4,"&lt;="&amp;BW$7)-SUMIFS(Model!304:304,Model!$4:$4,"&lt;="&amp;BW$7)),0))</f>
        <v>0</v>
      </c>
      <c r="BX22" s="5">
        <f ca="1">IF(BX$4="",0,IF(SUMIFS(Model!158:158,Model!$4:$4,"&lt;="&amp;BX$7)-SUMIFS(Model!304:304,Model!$4:$4,"&lt;="&amp;BX$7)&lt;=0,-(SUMIFS(Model!158:158,Model!$4:$4,"&lt;="&amp;BX$7)-SUMIFS(Model!304:304,Model!$4:$4,"&lt;="&amp;BX$7)),0))</f>
        <v>0</v>
      </c>
      <c r="BY22" s="5">
        <f ca="1">IF(BY$4="",0,IF(SUMIFS(Model!158:158,Model!$4:$4,"&lt;="&amp;BY$7)-SUMIFS(Model!304:304,Model!$4:$4,"&lt;="&amp;BY$7)&lt;=0,-(SUMIFS(Model!158:158,Model!$4:$4,"&lt;="&amp;BY$7)-SUMIFS(Model!304:304,Model!$4:$4,"&lt;="&amp;BY$7)),0))</f>
        <v>0</v>
      </c>
      <c r="BZ22" s="5">
        <f ca="1">IF(BZ$4="",0,IF(SUMIFS(Model!158:158,Model!$4:$4,"&lt;="&amp;BZ$7)-SUMIFS(Model!304:304,Model!$4:$4,"&lt;="&amp;BZ$7)&lt;=0,-(SUMIFS(Model!158:158,Model!$4:$4,"&lt;="&amp;BZ$7)-SUMIFS(Model!304:304,Model!$4:$4,"&lt;="&amp;BZ$7)),0))</f>
        <v>0</v>
      </c>
      <c r="CA22" s="5">
        <f ca="1">IF(CA$4="",0,IF(SUMIFS(Model!158:158,Model!$4:$4,"&lt;="&amp;CA$7)-SUMIFS(Model!304:304,Model!$4:$4,"&lt;="&amp;CA$7)&lt;=0,-(SUMIFS(Model!158:158,Model!$4:$4,"&lt;="&amp;CA$7)-SUMIFS(Model!304:304,Model!$4:$4,"&lt;="&amp;CA$7)),0))</f>
        <v>0</v>
      </c>
      <c r="CB22" s="5">
        <f ca="1">IF(CB$4="",0,IF(SUMIFS(Model!158:158,Model!$4:$4,"&lt;="&amp;CB$7)-SUMIFS(Model!304:304,Model!$4:$4,"&lt;="&amp;CB$7)&lt;=0,-(SUMIFS(Model!158:158,Model!$4:$4,"&lt;="&amp;CB$7)-SUMIFS(Model!304:304,Model!$4:$4,"&lt;="&amp;CB$7)),0))</f>
        <v>0</v>
      </c>
      <c r="CC22" s="5">
        <f ca="1">IF(CC$4="",0,IF(SUMIFS(Model!158:158,Model!$4:$4,"&lt;="&amp;CC$7)-SUMIFS(Model!304:304,Model!$4:$4,"&lt;="&amp;CC$7)&lt;=0,-(SUMIFS(Model!158:158,Model!$4:$4,"&lt;="&amp;CC$7)-SUMIFS(Model!304:304,Model!$4:$4,"&lt;="&amp;CC$7)),0))</f>
        <v>0</v>
      </c>
      <c r="CD22" s="5">
        <f ca="1">IF(CD$4="",0,IF(SUMIFS(Model!158:158,Model!$4:$4,"&lt;="&amp;CD$7)-SUMIFS(Model!304:304,Model!$4:$4,"&lt;="&amp;CD$7)&lt;=0,-(SUMIFS(Model!158:158,Model!$4:$4,"&lt;="&amp;CD$7)-SUMIFS(Model!304:304,Model!$4:$4,"&lt;="&amp;CD$7)),0))</f>
        <v>0</v>
      </c>
      <c r="CE22" s="5">
        <f ca="1">IF(CE$4="",0,IF(SUMIFS(Model!158:158,Model!$4:$4,"&lt;="&amp;CE$7)-SUMIFS(Model!304:304,Model!$4:$4,"&lt;="&amp;CE$7)&lt;=0,-(SUMIFS(Model!158:158,Model!$4:$4,"&lt;="&amp;CE$7)-SUMIFS(Model!304:304,Model!$4:$4,"&lt;="&amp;CE$7)),0))</f>
        <v>0</v>
      </c>
      <c r="CF22" s="5">
        <f ca="1">IF(CF$4="",0,IF(SUMIFS(Model!158:158,Model!$4:$4,"&lt;="&amp;CF$7)-SUMIFS(Model!304:304,Model!$4:$4,"&lt;="&amp;CF$7)&lt;=0,-(SUMIFS(Model!158:158,Model!$4:$4,"&lt;="&amp;CF$7)-SUMIFS(Model!304:304,Model!$4:$4,"&lt;="&amp;CF$7)),0))</f>
        <v>0</v>
      </c>
    </row>
    <row r="23" spans="2:84" x14ac:dyDescent="0.3">
      <c r="B23" s="13">
        <f>ROW()</f>
        <v>23</v>
      </c>
      <c r="H23" s="1" t="str">
        <f t="shared" si="2"/>
        <v>АКТИВЫ</v>
      </c>
      <c r="I23" s="1" t="str">
        <f>CapEx!J317</f>
        <v>Дебиторская задолженность</v>
      </c>
      <c r="M23" s="53" t="s">
        <v>18</v>
      </c>
      <c r="U23" s="5">
        <f t="shared" ca="1" si="3"/>
        <v>0</v>
      </c>
      <c r="X23" s="5">
        <f ca="1">IF(X$4="",0,IF(SUMIFS(Model!42:42,Model!$4:$4,"&lt;="&amp;X$7)-SUMIFS(Model!269:269,Model!$4:$4,"&lt;="&amp;X$7)&gt;0,(SUMIFS(Model!42:42,Model!$4:$4,"&lt;="&amp;X$7)-SUMIFS(Model!269:269,Model!$4:$4,"&lt;="&amp;X$7)),0))</f>
        <v>0</v>
      </c>
      <c r="Y23" s="5">
        <f ca="1">IF(Y$4="",0,IF(SUMIFS(Model!42:42,Model!$4:$4,"&lt;="&amp;Y$7)-SUMIFS(Model!269:269,Model!$4:$4,"&lt;="&amp;Y$7)&gt;0,(SUMIFS(Model!42:42,Model!$4:$4,"&lt;="&amp;Y$7)-SUMIFS(Model!269:269,Model!$4:$4,"&lt;="&amp;Y$7)),0))</f>
        <v>0</v>
      </c>
      <c r="Z23" s="5">
        <f ca="1">IF(Z$4="",0,IF(SUMIFS(Model!42:42,Model!$4:$4,"&lt;="&amp;Z$7)-SUMIFS(Model!269:269,Model!$4:$4,"&lt;="&amp;Z$7)&gt;0,(SUMIFS(Model!42:42,Model!$4:$4,"&lt;="&amp;Z$7)-SUMIFS(Model!269:269,Model!$4:$4,"&lt;="&amp;Z$7)),0))</f>
        <v>0</v>
      </c>
      <c r="AA23" s="5">
        <f ca="1">IF(AA$4="",0,IF(SUMIFS(Model!42:42,Model!$4:$4,"&lt;="&amp;AA$7)-SUMIFS(Model!269:269,Model!$4:$4,"&lt;="&amp;AA$7)&gt;0,(SUMIFS(Model!42:42,Model!$4:$4,"&lt;="&amp;AA$7)-SUMIFS(Model!269:269,Model!$4:$4,"&lt;="&amp;AA$7)),0))</f>
        <v>0</v>
      </c>
      <c r="AB23" s="5">
        <f ca="1">IF(AB$4="",0,IF(SUMIFS(Model!42:42,Model!$4:$4,"&lt;="&amp;AB$7)-SUMIFS(Model!269:269,Model!$4:$4,"&lt;="&amp;AB$7)&gt;0,(SUMIFS(Model!42:42,Model!$4:$4,"&lt;="&amp;AB$7)-SUMIFS(Model!269:269,Model!$4:$4,"&lt;="&amp;AB$7)),0))</f>
        <v>0</v>
      </c>
      <c r="AC23" s="5">
        <f ca="1">IF(AC$4="",0,IF(SUMIFS(Model!42:42,Model!$4:$4,"&lt;="&amp;AC$7)-SUMIFS(Model!269:269,Model!$4:$4,"&lt;="&amp;AC$7)&gt;0,(SUMIFS(Model!42:42,Model!$4:$4,"&lt;="&amp;AC$7)-SUMIFS(Model!269:269,Model!$4:$4,"&lt;="&amp;AC$7)),0))</f>
        <v>0</v>
      </c>
      <c r="AD23" s="5">
        <f ca="1">IF(AD$4="",0,IF(SUMIFS(Model!42:42,Model!$4:$4,"&lt;="&amp;AD$7)-SUMIFS(Model!269:269,Model!$4:$4,"&lt;="&amp;AD$7)&gt;0,(SUMIFS(Model!42:42,Model!$4:$4,"&lt;="&amp;AD$7)-SUMIFS(Model!269:269,Model!$4:$4,"&lt;="&amp;AD$7)),0))</f>
        <v>0</v>
      </c>
      <c r="AE23" s="5">
        <f ca="1">IF(AE$4="",0,IF(SUMIFS(Model!42:42,Model!$4:$4,"&lt;="&amp;AE$7)-SUMIFS(Model!269:269,Model!$4:$4,"&lt;="&amp;AE$7)&gt;0,(SUMIFS(Model!42:42,Model!$4:$4,"&lt;="&amp;AE$7)-SUMIFS(Model!269:269,Model!$4:$4,"&lt;="&amp;AE$7)),0))</f>
        <v>0</v>
      </c>
      <c r="AF23" s="5">
        <f ca="1">IF(AF$4="",0,IF(SUMIFS(Model!42:42,Model!$4:$4,"&lt;="&amp;AF$7)-SUMIFS(Model!269:269,Model!$4:$4,"&lt;="&amp;AF$7)&gt;0,(SUMIFS(Model!42:42,Model!$4:$4,"&lt;="&amp;AF$7)-SUMIFS(Model!269:269,Model!$4:$4,"&lt;="&amp;AF$7)),0))</f>
        <v>0</v>
      </c>
      <c r="AG23" s="5">
        <f ca="1">IF(AG$4="",0,IF(SUMIFS(Model!42:42,Model!$4:$4,"&lt;="&amp;AG$7)-SUMIFS(Model!269:269,Model!$4:$4,"&lt;="&amp;AG$7)&gt;0,(SUMIFS(Model!42:42,Model!$4:$4,"&lt;="&amp;AG$7)-SUMIFS(Model!269:269,Model!$4:$4,"&lt;="&amp;AG$7)),0))</f>
        <v>0</v>
      </c>
      <c r="AH23" s="5">
        <f ca="1">IF(AH$4="",0,IF(SUMIFS(Model!42:42,Model!$4:$4,"&lt;="&amp;AH$7)-SUMIFS(Model!269:269,Model!$4:$4,"&lt;="&amp;AH$7)&gt;0,(SUMIFS(Model!42:42,Model!$4:$4,"&lt;="&amp;AH$7)-SUMIFS(Model!269:269,Model!$4:$4,"&lt;="&amp;AH$7)),0))</f>
        <v>0</v>
      </c>
      <c r="AI23" s="5">
        <f ca="1">IF(AI$4="",0,IF(SUMIFS(Model!42:42,Model!$4:$4,"&lt;="&amp;AI$7)-SUMIFS(Model!269:269,Model!$4:$4,"&lt;="&amp;AI$7)&gt;0,(SUMIFS(Model!42:42,Model!$4:$4,"&lt;="&amp;AI$7)-SUMIFS(Model!269:269,Model!$4:$4,"&lt;="&amp;AI$7)),0))</f>
        <v>0</v>
      </c>
      <c r="AJ23" s="5">
        <f ca="1">IF(AJ$4="",0,IF(SUMIFS(Model!42:42,Model!$4:$4,"&lt;="&amp;AJ$7)-SUMIFS(Model!269:269,Model!$4:$4,"&lt;="&amp;AJ$7)&gt;0,(SUMIFS(Model!42:42,Model!$4:$4,"&lt;="&amp;AJ$7)-SUMIFS(Model!269:269,Model!$4:$4,"&lt;="&amp;AJ$7)),0))</f>
        <v>0</v>
      </c>
      <c r="AK23" s="5">
        <f ca="1">IF(AK$4="",0,IF(SUMIFS(Model!42:42,Model!$4:$4,"&lt;="&amp;AK$7)-SUMIFS(Model!269:269,Model!$4:$4,"&lt;="&amp;AK$7)&gt;0,(SUMIFS(Model!42:42,Model!$4:$4,"&lt;="&amp;AK$7)-SUMIFS(Model!269:269,Model!$4:$4,"&lt;="&amp;AK$7)),0))</f>
        <v>0</v>
      </c>
      <c r="AL23" s="5">
        <f ca="1">IF(AL$4="",0,IF(SUMIFS(Model!42:42,Model!$4:$4,"&lt;="&amp;AL$7)-SUMIFS(Model!269:269,Model!$4:$4,"&lt;="&amp;AL$7)&gt;0,(SUMIFS(Model!42:42,Model!$4:$4,"&lt;="&amp;AL$7)-SUMIFS(Model!269:269,Model!$4:$4,"&lt;="&amp;AL$7)),0))</f>
        <v>0</v>
      </c>
      <c r="AM23" s="5">
        <f ca="1">IF(AM$4="",0,IF(SUMIFS(Model!42:42,Model!$4:$4,"&lt;="&amp;AM$7)-SUMIFS(Model!269:269,Model!$4:$4,"&lt;="&amp;AM$7)&gt;0,(SUMIFS(Model!42:42,Model!$4:$4,"&lt;="&amp;AM$7)-SUMIFS(Model!269:269,Model!$4:$4,"&lt;="&amp;AM$7)),0))</f>
        <v>0</v>
      </c>
      <c r="AN23" s="5">
        <f ca="1">IF(AN$4="",0,IF(SUMIFS(Model!42:42,Model!$4:$4,"&lt;="&amp;AN$7)-SUMIFS(Model!269:269,Model!$4:$4,"&lt;="&amp;AN$7)&gt;0,(SUMIFS(Model!42:42,Model!$4:$4,"&lt;="&amp;AN$7)-SUMIFS(Model!269:269,Model!$4:$4,"&lt;="&amp;AN$7)),0))</f>
        <v>0</v>
      </c>
      <c r="AO23" s="5">
        <f ca="1">IF(AO$4="",0,IF(SUMIFS(Model!42:42,Model!$4:$4,"&lt;="&amp;AO$7)-SUMIFS(Model!269:269,Model!$4:$4,"&lt;="&amp;AO$7)&gt;0,(SUMIFS(Model!42:42,Model!$4:$4,"&lt;="&amp;AO$7)-SUMIFS(Model!269:269,Model!$4:$4,"&lt;="&amp;AO$7)),0))</f>
        <v>0</v>
      </c>
      <c r="AP23" s="5">
        <f ca="1">IF(AP$4="",0,IF(SUMIFS(Model!42:42,Model!$4:$4,"&lt;="&amp;AP$7)-SUMIFS(Model!269:269,Model!$4:$4,"&lt;="&amp;AP$7)&gt;0,(SUMIFS(Model!42:42,Model!$4:$4,"&lt;="&amp;AP$7)-SUMIFS(Model!269:269,Model!$4:$4,"&lt;="&amp;AP$7)),0))</f>
        <v>0</v>
      </c>
      <c r="AQ23" s="5">
        <f ca="1">IF(AQ$4="",0,IF(SUMIFS(Model!42:42,Model!$4:$4,"&lt;="&amp;AQ$7)-SUMIFS(Model!269:269,Model!$4:$4,"&lt;="&amp;AQ$7)&gt;0,(SUMIFS(Model!42:42,Model!$4:$4,"&lt;="&amp;AQ$7)-SUMIFS(Model!269:269,Model!$4:$4,"&lt;="&amp;AQ$7)),0))</f>
        <v>0</v>
      </c>
      <c r="AR23" s="5">
        <f ca="1">IF(AR$4="",0,IF(SUMIFS(Model!42:42,Model!$4:$4,"&lt;="&amp;AR$7)-SUMIFS(Model!269:269,Model!$4:$4,"&lt;="&amp;AR$7)&gt;0,(SUMIFS(Model!42:42,Model!$4:$4,"&lt;="&amp;AR$7)-SUMIFS(Model!269:269,Model!$4:$4,"&lt;="&amp;AR$7)),0))</f>
        <v>0</v>
      </c>
      <c r="AS23" s="5">
        <f ca="1">IF(AS$4="",0,IF(SUMIFS(Model!42:42,Model!$4:$4,"&lt;="&amp;AS$7)-SUMIFS(Model!269:269,Model!$4:$4,"&lt;="&amp;AS$7)&gt;0,(SUMIFS(Model!42:42,Model!$4:$4,"&lt;="&amp;AS$7)-SUMIFS(Model!269:269,Model!$4:$4,"&lt;="&amp;AS$7)),0))</f>
        <v>0</v>
      </c>
      <c r="AT23" s="5">
        <f ca="1">IF(AT$4="",0,IF(SUMIFS(Model!42:42,Model!$4:$4,"&lt;="&amp;AT$7)-SUMIFS(Model!269:269,Model!$4:$4,"&lt;="&amp;AT$7)&gt;0,(SUMIFS(Model!42:42,Model!$4:$4,"&lt;="&amp;AT$7)-SUMIFS(Model!269:269,Model!$4:$4,"&lt;="&amp;AT$7)),0))</f>
        <v>0</v>
      </c>
      <c r="AU23" s="5">
        <f ca="1">IF(AU$4="",0,IF(SUMIFS(Model!42:42,Model!$4:$4,"&lt;="&amp;AU$7)-SUMIFS(Model!269:269,Model!$4:$4,"&lt;="&amp;AU$7)&gt;0,(SUMIFS(Model!42:42,Model!$4:$4,"&lt;="&amp;AU$7)-SUMIFS(Model!269:269,Model!$4:$4,"&lt;="&amp;AU$7)),0))</f>
        <v>0</v>
      </c>
      <c r="AV23" s="5">
        <f ca="1">IF(AV$4="",0,IF(SUMIFS(Model!42:42,Model!$4:$4,"&lt;="&amp;AV$7)-SUMIFS(Model!269:269,Model!$4:$4,"&lt;="&amp;AV$7)&gt;0,(SUMIFS(Model!42:42,Model!$4:$4,"&lt;="&amp;AV$7)-SUMIFS(Model!269:269,Model!$4:$4,"&lt;="&amp;AV$7)),0))</f>
        <v>0</v>
      </c>
      <c r="AW23" s="5">
        <f ca="1">IF(AW$4="",0,IF(SUMIFS(Model!42:42,Model!$4:$4,"&lt;="&amp;AW$7)-SUMIFS(Model!269:269,Model!$4:$4,"&lt;="&amp;AW$7)&gt;0,(SUMIFS(Model!42:42,Model!$4:$4,"&lt;="&amp;AW$7)-SUMIFS(Model!269:269,Model!$4:$4,"&lt;="&amp;AW$7)),0))</f>
        <v>0</v>
      </c>
      <c r="AX23" s="5">
        <f ca="1">IF(AX$4="",0,IF(SUMIFS(Model!42:42,Model!$4:$4,"&lt;="&amp;AX$7)-SUMIFS(Model!269:269,Model!$4:$4,"&lt;="&amp;AX$7)&gt;0,(SUMIFS(Model!42:42,Model!$4:$4,"&lt;="&amp;AX$7)-SUMIFS(Model!269:269,Model!$4:$4,"&lt;="&amp;AX$7)),0))</f>
        <v>0</v>
      </c>
      <c r="AY23" s="5">
        <f ca="1">IF(AY$4="",0,IF(SUMIFS(Model!42:42,Model!$4:$4,"&lt;="&amp;AY$7)-SUMIFS(Model!269:269,Model!$4:$4,"&lt;="&amp;AY$7)&gt;0,(SUMIFS(Model!42:42,Model!$4:$4,"&lt;="&amp;AY$7)-SUMIFS(Model!269:269,Model!$4:$4,"&lt;="&amp;AY$7)),0))</f>
        <v>0</v>
      </c>
      <c r="AZ23" s="5">
        <f ca="1">IF(AZ$4="",0,IF(SUMIFS(Model!42:42,Model!$4:$4,"&lt;="&amp;AZ$7)-SUMIFS(Model!269:269,Model!$4:$4,"&lt;="&amp;AZ$7)&gt;0,(SUMIFS(Model!42:42,Model!$4:$4,"&lt;="&amp;AZ$7)-SUMIFS(Model!269:269,Model!$4:$4,"&lt;="&amp;AZ$7)),0))</f>
        <v>0</v>
      </c>
      <c r="BA23" s="5">
        <f ca="1">IF(BA$4="",0,IF(SUMIFS(Model!42:42,Model!$4:$4,"&lt;="&amp;BA$7)-SUMIFS(Model!269:269,Model!$4:$4,"&lt;="&amp;BA$7)&gt;0,(SUMIFS(Model!42:42,Model!$4:$4,"&lt;="&amp;BA$7)-SUMIFS(Model!269:269,Model!$4:$4,"&lt;="&amp;BA$7)),0))</f>
        <v>0</v>
      </c>
      <c r="BB23" s="5">
        <f ca="1">IF(BB$4="",0,IF(SUMIFS(Model!42:42,Model!$4:$4,"&lt;="&amp;BB$7)-SUMIFS(Model!269:269,Model!$4:$4,"&lt;="&amp;BB$7)&gt;0,(SUMIFS(Model!42:42,Model!$4:$4,"&lt;="&amp;BB$7)-SUMIFS(Model!269:269,Model!$4:$4,"&lt;="&amp;BB$7)),0))</f>
        <v>0</v>
      </c>
      <c r="BC23" s="5">
        <f ca="1">IF(BC$4="",0,IF(SUMIFS(Model!42:42,Model!$4:$4,"&lt;="&amp;BC$7)-SUMIFS(Model!269:269,Model!$4:$4,"&lt;="&amp;BC$7)&gt;0,(SUMIFS(Model!42:42,Model!$4:$4,"&lt;="&amp;BC$7)-SUMIFS(Model!269:269,Model!$4:$4,"&lt;="&amp;BC$7)),0))</f>
        <v>0</v>
      </c>
      <c r="BD23" s="5">
        <f ca="1">IF(BD$4="",0,IF(SUMIFS(Model!42:42,Model!$4:$4,"&lt;="&amp;BD$7)-SUMIFS(Model!269:269,Model!$4:$4,"&lt;="&amp;BD$7)&gt;0,(SUMIFS(Model!42:42,Model!$4:$4,"&lt;="&amp;BD$7)-SUMIFS(Model!269:269,Model!$4:$4,"&lt;="&amp;BD$7)),0))</f>
        <v>0</v>
      </c>
      <c r="BE23" s="5">
        <f ca="1">IF(BE$4="",0,IF(SUMIFS(Model!42:42,Model!$4:$4,"&lt;="&amp;BE$7)-SUMIFS(Model!269:269,Model!$4:$4,"&lt;="&amp;BE$7)&gt;0,(SUMIFS(Model!42:42,Model!$4:$4,"&lt;="&amp;BE$7)-SUMIFS(Model!269:269,Model!$4:$4,"&lt;="&amp;BE$7)),0))</f>
        <v>0</v>
      </c>
      <c r="BF23" s="5">
        <f ca="1">IF(BF$4="",0,IF(SUMIFS(Model!42:42,Model!$4:$4,"&lt;="&amp;BF$7)-SUMIFS(Model!269:269,Model!$4:$4,"&lt;="&amp;BF$7)&gt;0,(SUMIFS(Model!42:42,Model!$4:$4,"&lt;="&amp;BF$7)-SUMIFS(Model!269:269,Model!$4:$4,"&lt;="&amp;BF$7)),0))</f>
        <v>0</v>
      </c>
      <c r="BG23" s="5">
        <f ca="1">IF(BG$4="",0,IF(SUMIFS(Model!42:42,Model!$4:$4,"&lt;="&amp;BG$7)-SUMIFS(Model!269:269,Model!$4:$4,"&lt;="&amp;BG$7)&gt;0,(SUMIFS(Model!42:42,Model!$4:$4,"&lt;="&amp;BG$7)-SUMIFS(Model!269:269,Model!$4:$4,"&lt;="&amp;BG$7)),0))</f>
        <v>0</v>
      </c>
      <c r="BH23" s="5">
        <f ca="1">IF(BH$4="",0,IF(SUMIFS(Model!42:42,Model!$4:$4,"&lt;="&amp;BH$7)-SUMIFS(Model!269:269,Model!$4:$4,"&lt;="&amp;BH$7)&gt;0,(SUMIFS(Model!42:42,Model!$4:$4,"&lt;="&amp;BH$7)-SUMIFS(Model!269:269,Model!$4:$4,"&lt;="&amp;BH$7)),0))</f>
        <v>0</v>
      </c>
      <c r="BI23" s="5">
        <f ca="1">IF(BI$4="",0,IF(SUMIFS(Model!42:42,Model!$4:$4,"&lt;="&amp;BI$7)-SUMIFS(Model!269:269,Model!$4:$4,"&lt;="&amp;BI$7)&gt;0,(SUMIFS(Model!42:42,Model!$4:$4,"&lt;="&amp;BI$7)-SUMIFS(Model!269:269,Model!$4:$4,"&lt;="&amp;BI$7)),0))</f>
        <v>0</v>
      </c>
      <c r="BJ23" s="5">
        <f ca="1">IF(BJ$4="",0,IF(SUMIFS(Model!42:42,Model!$4:$4,"&lt;="&amp;BJ$7)-SUMIFS(Model!269:269,Model!$4:$4,"&lt;="&amp;BJ$7)&gt;0,(SUMIFS(Model!42:42,Model!$4:$4,"&lt;="&amp;BJ$7)-SUMIFS(Model!269:269,Model!$4:$4,"&lt;="&amp;BJ$7)),0))</f>
        <v>0</v>
      </c>
      <c r="BK23" s="5">
        <f ca="1">IF(BK$4="",0,IF(SUMIFS(Model!42:42,Model!$4:$4,"&lt;="&amp;BK$7)-SUMIFS(Model!269:269,Model!$4:$4,"&lt;="&amp;BK$7)&gt;0,(SUMIFS(Model!42:42,Model!$4:$4,"&lt;="&amp;BK$7)-SUMIFS(Model!269:269,Model!$4:$4,"&lt;="&amp;BK$7)),0))</f>
        <v>0</v>
      </c>
      <c r="BL23" s="5">
        <f ca="1">IF(BL$4="",0,IF(SUMIFS(Model!42:42,Model!$4:$4,"&lt;="&amp;BL$7)-SUMIFS(Model!269:269,Model!$4:$4,"&lt;="&amp;BL$7)&gt;0,(SUMIFS(Model!42:42,Model!$4:$4,"&lt;="&amp;BL$7)-SUMIFS(Model!269:269,Model!$4:$4,"&lt;="&amp;BL$7)),0))</f>
        <v>0</v>
      </c>
      <c r="BM23" s="5">
        <f ca="1">IF(BM$4="",0,IF(SUMIFS(Model!42:42,Model!$4:$4,"&lt;="&amp;BM$7)-SUMIFS(Model!269:269,Model!$4:$4,"&lt;="&amp;BM$7)&gt;0,(SUMIFS(Model!42:42,Model!$4:$4,"&lt;="&amp;BM$7)-SUMIFS(Model!269:269,Model!$4:$4,"&lt;="&amp;BM$7)),0))</f>
        <v>0</v>
      </c>
      <c r="BN23" s="5">
        <f ca="1">IF(BN$4="",0,IF(SUMIFS(Model!42:42,Model!$4:$4,"&lt;="&amp;BN$7)-SUMIFS(Model!269:269,Model!$4:$4,"&lt;="&amp;BN$7)&gt;0,(SUMIFS(Model!42:42,Model!$4:$4,"&lt;="&amp;BN$7)-SUMIFS(Model!269:269,Model!$4:$4,"&lt;="&amp;BN$7)),0))</f>
        <v>0</v>
      </c>
      <c r="BO23" s="5">
        <f ca="1">IF(BO$4="",0,IF(SUMIFS(Model!42:42,Model!$4:$4,"&lt;="&amp;BO$7)-SUMIFS(Model!269:269,Model!$4:$4,"&lt;="&amp;BO$7)&gt;0,(SUMIFS(Model!42:42,Model!$4:$4,"&lt;="&amp;BO$7)-SUMIFS(Model!269:269,Model!$4:$4,"&lt;="&amp;BO$7)),0))</f>
        <v>0</v>
      </c>
      <c r="BP23" s="5">
        <f ca="1">IF(BP$4="",0,IF(SUMIFS(Model!42:42,Model!$4:$4,"&lt;="&amp;BP$7)-SUMIFS(Model!269:269,Model!$4:$4,"&lt;="&amp;BP$7)&gt;0,(SUMIFS(Model!42:42,Model!$4:$4,"&lt;="&amp;BP$7)-SUMIFS(Model!269:269,Model!$4:$4,"&lt;="&amp;BP$7)),0))</f>
        <v>0</v>
      </c>
      <c r="BQ23" s="5">
        <f ca="1">IF(BQ$4="",0,IF(SUMIFS(Model!42:42,Model!$4:$4,"&lt;="&amp;BQ$7)-SUMIFS(Model!269:269,Model!$4:$4,"&lt;="&amp;BQ$7)&gt;0,(SUMIFS(Model!42:42,Model!$4:$4,"&lt;="&amp;BQ$7)-SUMIFS(Model!269:269,Model!$4:$4,"&lt;="&amp;BQ$7)),0))</f>
        <v>0</v>
      </c>
      <c r="BR23" s="5">
        <f ca="1">IF(BR$4="",0,IF(SUMIFS(Model!42:42,Model!$4:$4,"&lt;="&amp;BR$7)-SUMIFS(Model!269:269,Model!$4:$4,"&lt;="&amp;BR$7)&gt;0,(SUMIFS(Model!42:42,Model!$4:$4,"&lt;="&amp;BR$7)-SUMIFS(Model!269:269,Model!$4:$4,"&lt;="&amp;BR$7)),0))</f>
        <v>0</v>
      </c>
      <c r="BS23" s="5">
        <f ca="1">IF(BS$4="",0,IF(SUMIFS(Model!42:42,Model!$4:$4,"&lt;="&amp;BS$7)-SUMIFS(Model!269:269,Model!$4:$4,"&lt;="&amp;BS$7)&gt;0,(SUMIFS(Model!42:42,Model!$4:$4,"&lt;="&amp;BS$7)-SUMIFS(Model!269:269,Model!$4:$4,"&lt;="&amp;BS$7)),0))</f>
        <v>0</v>
      </c>
      <c r="BT23" s="5">
        <f ca="1">IF(BT$4="",0,IF(SUMIFS(Model!42:42,Model!$4:$4,"&lt;="&amp;BT$7)-SUMIFS(Model!269:269,Model!$4:$4,"&lt;="&amp;BT$7)&gt;0,(SUMIFS(Model!42:42,Model!$4:$4,"&lt;="&amp;BT$7)-SUMIFS(Model!269:269,Model!$4:$4,"&lt;="&amp;BT$7)),0))</f>
        <v>0</v>
      </c>
      <c r="BU23" s="5">
        <f ca="1">IF(BU$4="",0,IF(SUMIFS(Model!42:42,Model!$4:$4,"&lt;="&amp;BU$7)-SUMIFS(Model!269:269,Model!$4:$4,"&lt;="&amp;BU$7)&gt;0,(SUMIFS(Model!42:42,Model!$4:$4,"&lt;="&amp;BU$7)-SUMIFS(Model!269:269,Model!$4:$4,"&lt;="&amp;BU$7)),0))</f>
        <v>0</v>
      </c>
      <c r="BV23" s="5">
        <f ca="1">IF(BV$4="",0,IF(SUMIFS(Model!42:42,Model!$4:$4,"&lt;="&amp;BV$7)-SUMIFS(Model!269:269,Model!$4:$4,"&lt;="&amp;BV$7)&gt;0,(SUMIFS(Model!42:42,Model!$4:$4,"&lt;="&amp;BV$7)-SUMIFS(Model!269:269,Model!$4:$4,"&lt;="&amp;BV$7)),0))</f>
        <v>0</v>
      </c>
      <c r="BW23" s="5">
        <f ca="1">IF(BW$4="",0,IF(SUMIFS(Model!42:42,Model!$4:$4,"&lt;="&amp;BW$7)-SUMIFS(Model!269:269,Model!$4:$4,"&lt;="&amp;BW$7)&gt;0,(SUMIFS(Model!42:42,Model!$4:$4,"&lt;="&amp;BW$7)-SUMIFS(Model!269:269,Model!$4:$4,"&lt;="&amp;BW$7)),0))</f>
        <v>0</v>
      </c>
      <c r="BX23" s="5">
        <f ca="1">IF(BX$4="",0,IF(SUMIFS(Model!42:42,Model!$4:$4,"&lt;="&amp;BX$7)-SUMIFS(Model!269:269,Model!$4:$4,"&lt;="&amp;BX$7)&gt;0,(SUMIFS(Model!42:42,Model!$4:$4,"&lt;="&amp;BX$7)-SUMIFS(Model!269:269,Model!$4:$4,"&lt;="&amp;BX$7)),0))</f>
        <v>0</v>
      </c>
      <c r="BY23" s="5">
        <f ca="1">IF(BY$4="",0,IF(SUMIFS(Model!42:42,Model!$4:$4,"&lt;="&amp;BY$7)-SUMIFS(Model!269:269,Model!$4:$4,"&lt;="&amp;BY$7)&gt;0,(SUMIFS(Model!42:42,Model!$4:$4,"&lt;="&amp;BY$7)-SUMIFS(Model!269:269,Model!$4:$4,"&lt;="&amp;BY$7)),0))</f>
        <v>0</v>
      </c>
      <c r="BZ23" s="5">
        <f ca="1">IF(BZ$4="",0,IF(SUMIFS(Model!42:42,Model!$4:$4,"&lt;="&amp;BZ$7)-SUMIFS(Model!269:269,Model!$4:$4,"&lt;="&amp;BZ$7)&gt;0,(SUMIFS(Model!42:42,Model!$4:$4,"&lt;="&amp;BZ$7)-SUMIFS(Model!269:269,Model!$4:$4,"&lt;="&amp;BZ$7)),0))</f>
        <v>0</v>
      </c>
      <c r="CA23" s="5">
        <f ca="1">IF(CA$4="",0,IF(SUMIFS(Model!42:42,Model!$4:$4,"&lt;="&amp;CA$7)-SUMIFS(Model!269:269,Model!$4:$4,"&lt;="&amp;CA$7)&gt;0,(SUMIFS(Model!42:42,Model!$4:$4,"&lt;="&amp;CA$7)-SUMIFS(Model!269:269,Model!$4:$4,"&lt;="&amp;CA$7)),0))</f>
        <v>0</v>
      </c>
      <c r="CB23" s="5">
        <f ca="1">IF(CB$4="",0,IF(SUMIFS(Model!42:42,Model!$4:$4,"&lt;="&amp;CB$7)-SUMIFS(Model!269:269,Model!$4:$4,"&lt;="&amp;CB$7)&gt;0,(SUMIFS(Model!42:42,Model!$4:$4,"&lt;="&amp;CB$7)-SUMIFS(Model!269:269,Model!$4:$4,"&lt;="&amp;CB$7)),0))</f>
        <v>0</v>
      </c>
      <c r="CC23" s="5">
        <f ca="1">IF(CC$4="",0,IF(SUMIFS(Model!42:42,Model!$4:$4,"&lt;="&amp;CC$7)-SUMIFS(Model!269:269,Model!$4:$4,"&lt;="&amp;CC$7)&gt;0,(SUMIFS(Model!42:42,Model!$4:$4,"&lt;="&amp;CC$7)-SUMIFS(Model!269:269,Model!$4:$4,"&lt;="&amp;CC$7)),0))</f>
        <v>0</v>
      </c>
      <c r="CD23" s="5">
        <f ca="1">IF(CD$4="",0,IF(SUMIFS(Model!42:42,Model!$4:$4,"&lt;="&amp;CD$7)-SUMIFS(Model!269:269,Model!$4:$4,"&lt;="&amp;CD$7)&gt;0,(SUMIFS(Model!42:42,Model!$4:$4,"&lt;="&amp;CD$7)-SUMIFS(Model!269:269,Model!$4:$4,"&lt;="&amp;CD$7)),0))</f>
        <v>0</v>
      </c>
      <c r="CE23" s="5">
        <f ca="1">IF(CE$4="",0,IF(SUMIFS(Model!42:42,Model!$4:$4,"&lt;="&amp;CE$7)-SUMIFS(Model!269:269,Model!$4:$4,"&lt;="&amp;CE$7)&gt;0,(SUMIFS(Model!42:42,Model!$4:$4,"&lt;="&amp;CE$7)-SUMIFS(Model!269:269,Model!$4:$4,"&lt;="&amp;CE$7)),0))</f>
        <v>0</v>
      </c>
      <c r="CF23" s="5">
        <f ca="1">IF(CF$4="",0,IF(SUMIFS(Model!42:42,Model!$4:$4,"&lt;="&amp;CF$7)-SUMIFS(Model!269:269,Model!$4:$4,"&lt;="&amp;CF$7)&gt;0,(SUMIFS(Model!42:42,Model!$4:$4,"&lt;="&amp;CF$7)-SUMIFS(Model!269:269,Model!$4:$4,"&lt;="&amp;CF$7)),0))</f>
        <v>0</v>
      </c>
    </row>
    <row r="24" spans="2:84" x14ac:dyDescent="0.3">
      <c r="B24" s="13">
        <f>ROW()</f>
        <v>24</v>
      </c>
      <c r="H24" s="1" t="str">
        <f t="shared" si="2"/>
        <v>АКТИВЫ</v>
      </c>
      <c r="I24" s="1" t="str">
        <f>CapEx!J318</f>
        <v>НДС</v>
      </c>
      <c r="M24" s="53" t="s">
        <v>18</v>
      </c>
      <c r="U24" s="5">
        <f t="shared" ca="1" si="3"/>
        <v>0</v>
      </c>
      <c r="X24" s="5">
        <f ca="1">IF(X$4="",0,IF((SUMIFS(Model!250:250,Model!$4:$4,"&lt;="&amp;X$7)-SUMIFS(Model!324:324,Model!$4:$4,"&lt;="&amp;X$7)-(SUMIFS(CapEx!278:278,CapEx!$4:$4,"&lt;="&amp;X$7)-SUMIFS(CapEx!303:303,CapEx!$4:$4,"&lt;="&amp;X$7))-(SUMIFS(Finance!67:67,Finance!$4:$4,"&lt;="&amp;X$7)-SUMIFS(Finance!69:69,Finance!$4:$4,"&lt;="&amp;X$7)))&lt;=0,-(SUMIFS(Model!250:250,Model!$4:$4,"&lt;="&amp;X$7)-SUMIFS(Model!324:324,Model!$4:$4,"&lt;="&amp;X$7)-(SUMIFS(CapEx!278:278,CapEx!$4:$4,"&lt;="&amp;X$7)-SUMIFS(CapEx!303:303,CapEx!$4:$4,"&lt;="&amp;X$7))-(SUMIFS(Finance!67:67,Finance!$4:$4,"&lt;="&amp;X$7)-SUMIFS(Finance!69:69,Finance!$4:$4,"&lt;="&amp;X$7))),0))</f>
        <v>0</v>
      </c>
      <c r="Y24" s="5">
        <f ca="1">IF(Y$4="",0,IF((SUMIFS(Model!250:250,Model!$4:$4,"&lt;="&amp;Y$7)-SUMIFS(Model!324:324,Model!$4:$4,"&lt;="&amp;Y$7)-(SUMIFS(CapEx!278:278,CapEx!$4:$4,"&lt;="&amp;Y$7)-SUMIFS(CapEx!303:303,CapEx!$4:$4,"&lt;="&amp;Y$7))-(SUMIFS(Finance!67:67,Finance!$4:$4,"&lt;="&amp;Y$7)-SUMIFS(Finance!69:69,Finance!$4:$4,"&lt;="&amp;Y$7)))&lt;=0,-(SUMIFS(Model!250:250,Model!$4:$4,"&lt;="&amp;Y$7)-SUMIFS(Model!324:324,Model!$4:$4,"&lt;="&amp;Y$7)-(SUMIFS(CapEx!278:278,CapEx!$4:$4,"&lt;="&amp;Y$7)-SUMIFS(CapEx!303:303,CapEx!$4:$4,"&lt;="&amp;Y$7))-(SUMIFS(Finance!67:67,Finance!$4:$4,"&lt;="&amp;Y$7)-SUMIFS(Finance!69:69,Finance!$4:$4,"&lt;="&amp;Y$7))),0))</f>
        <v>5324359.1285100682</v>
      </c>
      <c r="Z24" s="5">
        <f ca="1">IF(Z$4="",0,IF((SUMIFS(Model!250:250,Model!$4:$4,"&lt;="&amp;Z$7)-SUMIFS(Model!324:324,Model!$4:$4,"&lt;="&amp;Z$7)-(SUMIFS(CapEx!278:278,CapEx!$4:$4,"&lt;="&amp;Z$7)-SUMIFS(CapEx!303:303,CapEx!$4:$4,"&lt;="&amp;Z$7))-(SUMIFS(Finance!67:67,Finance!$4:$4,"&lt;="&amp;Z$7)-SUMIFS(Finance!69:69,Finance!$4:$4,"&lt;="&amp;Z$7)))&lt;=0,-(SUMIFS(Model!250:250,Model!$4:$4,"&lt;="&amp;Z$7)-SUMIFS(Model!324:324,Model!$4:$4,"&lt;="&amp;Z$7)-(SUMIFS(CapEx!278:278,CapEx!$4:$4,"&lt;="&amp;Z$7)-SUMIFS(CapEx!303:303,CapEx!$4:$4,"&lt;="&amp;Z$7))-(SUMIFS(Finance!67:67,Finance!$4:$4,"&lt;="&amp;Z$7)-SUMIFS(Finance!69:69,Finance!$4:$4,"&lt;="&amp;Z$7))),0))</f>
        <v>2208571.7445451329</v>
      </c>
      <c r="AA24" s="5">
        <f ca="1">IF(AA$4="",0,IF((SUMIFS(Model!250:250,Model!$4:$4,"&lt;="&amp;AA$7)-SUMIFS(Model!324:324,Model!$4:$4,"&lt;="&amp;AA$7)-(SUMIFS(CapEx!278:278,CapEx!$4:$4,"&lt;="&amp;AA$7)-SUMIFS(CapEx!303:303,CapEx!$4:$4,"&lt;="&amp;AA$7))-(SUMIFS(Finance!67:67,Finance!$4:$4,"&lt;="&amp;AA$7)-SUMIFS(Finance!69:69,Finance!$4:$4,"&lt;="&amp;AA$7)))&lt;=0,-(SUMIFS(Model!250:250,Model!$4:$4,"&lt;="&amp;AA$7)-SUMIFS(Model!324:324,Model!$4:$4,"&lt;="&amp;AA$7)-(SUMIFS(CapEx!278:278,CapEx!$4:$4,"&lt;="&amp;AA$7)-SUMIFS(CapEx!303:303,CapEx!$4:$4,"&lt;="&amp;AA$7))-(SUMIFS(Finance!67:67,Finance!$4:$4,"&lt;="&amp;AA$7)-SUMIFS(Finance!69:69,Finance!$4:$4,"&lt;="&amp;AA$7))),0))</f>
        <v>0</v>
      </c>
      <c r="AB24" s="5">
        <f ca="1">IF(AB$4="",0,IF((SUMIFS(Model!250:250,Model!$4:$4,"&lt;="&amp;AB$7)-SUMIFS(Model!324:324,Model!$4:$4,"&lt;="&amp;AB$7)-(SUMIFS(CapEx!278:278,CapEx!$4:$4,"&lt;="&amp;AB$7)-SUMIFS(CapEx!303:303,CapEx!$4:$4,"&lt;="&amp;AB$7))-(SUMIFS(Finance!67:67,Finance!$4:$4,"&lt;="&amp;AB$7)-SUMIFS(Finance!69:69,Finance!$4:$4,"&lt;="&amp;AB$7)))&lt;=0,-(SUMIFS(Model!250:250,Model!$4:$4,"&lt;="&amp;AB$7)-SUMIFS(Model!324:324,Model!$4:$4,"&lt;="&amp;AB$7)-(SUMIFS(CapEx!278:278,CapEx!$4:$4,"&lt;="&amp;AB$7)-SUMIFS(CapEx!303:303,CapEx!$4:$4,"&lt;="&amp;AB$7))-(SUMIFS(Finance!67:67,Finance!$4:$4,"&lt;="&amp;AB$7)-SUMIFS(Finance!69:69,Finance!$4:$4,"&lt;="&amp;AB$7))),0))</f>
        <v>0</v>
      </c>
      <c r="AC24" s="5">
        <f ca="1">IF(AC$4="",0,IF((SUMIFS(Model!250:250,Model!$4:$4,"&lt;="&amp;AC$7)-SUMIFS(Model!324:324,Model!$4:$4,"&lt;="&amp;AC$7)-(SUMIFS(CapEx!278:278,CapEx!$4:$4,"&lt;="&amp;AC$7)-SUMIFS(CapEx!303:303,CapEx!$4:$4,"&lt;="&amp;AC$7))-(SUMIFS(Finance!67:67,Finance!$4:$4,"&lt;="&amp;AC$7)-SUMIFS(Finance!69:69,Finance!$4:$4,"&lt;="&amp;AC$7)))&lt;=0,-(SUMIFS(Model!250:250,Model!$4:$4,"&lt;="&amp;AC$7)-SUMIFS(Model!324:324,Model!$4:$4,"&lt;="&amp;AC$7)-(SUMIFS(CapEx!278:278,CapEx!$4:$4,"&lt;="&amp;AC$7)-SUMIFS(CapEx!303:303,CapEx!$4:$4,"&lt;="&amp;AC$7))-(SUMIFS(Finance!67:67,Finance!$4:$4,"&lt;="&amp;AC$7)-SUMIFS(Finance!69:69,Finance!$4:$4,"&lt;="&amp;AC$7))),0))</f>
        <v>0</v>
      </c>
      <c r="AD24" s="5">
        <f ca="1">IF(AD$4="",0,IF((SUMIFS(Model!250:250,Model!$4:$4,"&lt;="&amp;AD$7)-SUMIFS(Model!324:324,Model!$4:$4,"&lt;="&amp;AD$7)-(SUMIFS(CapEx!278:278,CapEx!$4:$4,"&lt;="&amp;AD$7)-SUMIFS(CapEx!303:303,CapEx!$4:$4,"&lt;="&amp;AD$7))-(SUMIFS(Finance!67:67,Finance!$4:$4,"&lt;="&amp;AD$7)-SUMIFS(Finance!69:69,Finance!$4:$4,"&lt;="&amp;AD$7)))&lt;=0,-(SUMIFS(Model!250:250,Model!$4:$4,"&lt;="&amp;AD$7)-SUMIFS(Model!324:324,Model!$4:$4,"&lt;="&amp;AD$7)-(SUMIFS(CapEx!278:278,CapEx!$4:$4,"&lt;="&amp;AD$7)-SUMIFS(CapEx!303:303,CapEx!$4:$4,"&lt;="&amp;AD$7))-(SUMIFS(Finance!67:67,Finance!$4:$4,"&lt;="&amp;AD$7)-SUMIFS(Finance!69:69,Finance!$4:$4,"&lt;="&amp;AD$7))),0))</f>
        <v>0</v>
      </c>
      <c r="AE24" s="5">
        <f ca="1">IF(AE$4="",0,IF((SUMIFS(Model!250:250,Model!$4:$4,"&lt;="&amp;AE$7)-SUMIFS(Model!324:324,Model!$4:$4,"&lt;="&amp;AE$7)-(SUMIFS(CapEx!278:278,CapEx!$4:$4,"&lt;="&amp;AE$7)-SUMIFS(CapEx!303:303,CapEx!$4:$4,"&lt;="&amp;AE$7))-(SUMIFS(Finance!67:67,Finance!$4:$4,"&lt;="&amp;AE$7)-SUMIFS(Finance!69:69,Finance!$4:$4,"&lt;="&amp;AE$7)))&lt;=0,-(SUMIFS(Model!250:250,Model!$4:$4,"&lt;="&amp;AE$7)-SUMIFS(Model!324:324,Model!$4:$4,"&lt;="&amp;AE$7)-(SUMIFS(CapEx!278:278,CapEx!$4:$4,"&lt;="&amp;AE$7)-SUMIFS(CapEx!303:303,CapEx!$4:$4,"&lt;="&amp;AE$7))-(SUMIFS(Finance!67:67,Finance!$4:$4,"&lt;="&amp;AE$7)-SUMIFS(Finance!69:69,Finance!$4:$4,"&lt;="&amp;AE$7))),0))</f>
        <v>0</v>
      </c>
      <c r="AF24" s="5">
        <f ca="1">IF(AF$4="",0,IF((SUMIFS(Model!250:250,Model!$4:$4,"&lt;="&amp;AF$7)-SUMIFS(Model!324:324,Model!$4:$4,"&lt;="&amp;AF$7)-(SUMIFS(CapEx!278:278,CapEx!$4:$4,"&lt;="&amp;AF$7)-SUMIFS(CapEx!303:303,CapEx!$4:$4,"&lt;="&amp;AF$7))-(SUMIFS(Finance!67:67,Finance!$4:$4,"&lt;="&amp;AF$7)-SUMIFS(Finance!69:69,Finance!$4:$4,"&lt;="&amp;AF$7)))&lt;=0,-(SUMIFS(Model!250:250,Model!$4:$4,"&lt;="&amp;AF$7)-SUMIFS(Model!324:324,Model!$4:$4,"&lt;="&amp;AF$7)-(SUMIFS(CapEx!278:278,CapEx!$4:$4,"&lt;="&amp;AF$7)-SUMIFS(CapEx!303:303,CapEx!$4:$4,"&lt;="&amp;AF$7))-(SUMIFS(Finance!67:67,Finance!$4:$4,"&lt;="&amp;AF$7)-SUMIFS(Finance!69:69,Finance!$4:$4,"&lt;="&amp;AF$7))),0))</f>
        <v>0</v>
      </c>
      <c r="AG24" s="5">
        <f ca="1">IF(AG$4="",0,IF((SUMIFS(Model!250:250,Model!$4:$4,"&lt;="&amp;AG$7)-SUMIFS(Model!324:324,Model!$4:$4,"&lt;="&amp;AG$7)-(SUMIFS(CapEx!278:278,CapEx!$4:$4,"&lt;="&amp;AG$7)-SUMIFS(CapEx!303:303,CapEx!$4:$4,"&lt;="&amp;AG$7))-(SUMIFS(Finance!67:67,Finance!$4:$4,"&lt;="&amp;AG$7)-SUMIFS(Finance!69:69,Finance!$4:$4,"&lt;="&amp;AG$7)))&lt;=0,-(SUMIFS(Model!250:250,Model!$4:$4,"&lt;="&amp;AG$7)-SUMIFS(Model!324:324,Model!$4:$4,"&lt;="&amp;AG$7)-(SUMIFS(CapEx!278:278,CapEx!$4:$4,"&lt;="&amp;AG$7)-SUMIFS(CapEx!303:303,CapEx!$4:$4,"&lt;="&amp;AG$7))-(SUMIFS(Finance!67:67,Finance!$4:$4,"&lt;="&amp;AG$7)-SUMIFS(Finance!69:69,Finance!$4:$4,"&lt;="&amp;AG$7))),0))</f>
        <v>0</v>
      </c>
      <c r="AH24" s="5">
        <f ca="1">IF(AH$4="",0,IF((SUMIFS(Model!250:250,Model!$4:$4,"&lt;="&amp;AH$7)-SUMIFS(Model!324:324,Model!$4:$4,"&lt;="&amp;AH$7)-(SUMIFS(CapEx!278:278,CapEx!$4:$4,"&lt;="&amp;AH$7)-SUMIFS(CapEx!303:303,CapEx!$4:$4,"&lt;="&amp;AH$7))-(SUMIFS(Finance!67:67,Finance!$4:$4,"&lt;="&amp;AH$7)-SUMIFS(Finance!69:69,Finance!$4:$4,"&lt;="&amp;AH$7)))&lt;=0,-(SUMIFS(Model!250:250,Model!$4:$4,"&lt;="&amp;AH$7)-SUMIFS(Model!324:324,Model!$4:$4,"&lt;="&amp;AH$7)-(SUMIFS(CapEx!278:278,CapEx!$4:$4,"&lt;="&amp;AH$7)-SUMIFS(CapEx!303:303,CapEx!$4:$4,"&lt;="&amp;AH$7))-(SUMIFS(Finance!67:67,Finance!$4:$4,"&lt;="&amp;AH$7)-SUMIFS(Finance!69:69,Finance!$4:$4,"&lt;="&amp;AH$7))),0))</f>
        <v>0</v>
      </c>
      <c r="AI24" s="5">
        <f ca="1">IF(AI$4="",0,IF((SUMIFS(Model!250:250,Model!$4:$4,"&lt;="&amp;AI$7)-SUMIFS(Model!324:324,Model!$4:$4,"&lt;="&amp;AI$7)-(SUMIFS(CapEx!278:278,CapEx!$4:$4,"&lt;="&amp;AI$7)-SUMIFS(CapEx!303:303,CapEx!$4:$4,"&lt;="&amp;AI$7))-(SUMIFS(Finance!67:67,Finance!$4:$4,"&lt;="&amp;AI$7)-SUMIFS(Finance!69:69,Finance!$4:$4,"&lt;="&amp;AI$7)))&lt;=0,-(SUMIFS(Model!250:250,Model!$4:$4,"&lt;="&amp;AI$7)-SUMIFS(Model!324:324,Model!$4:$4,"&lt;="&amp;AI$7)-(SUMIFS(CapEx!278:278,CapEx!$4:$4,"&lt;="&amp;AI$7)-SUMIFS(CapEx!303:303,CapEx!$4:$4,"&lt;="&amp;AI$7))-(SUMIFS(Finance!67:67,Finance!$4:$4,"&lt;="&amp;AI$7)-SUMIFS(Finance!69:69,Finance!$4:$4,"&lt;="&amp;AI$7))),0))</f>
        <v>0</v>
      </c>
      <c r="AJ24" s="5">
        <f ca="1">IF(AJ$4="",0,IF((SUMIFS(Model!250:250,Model!$4:$4,"&lt;="&amp;AJ$7)-SUMIFS(Model!324:324,Model!$4:$4,"&lt;="&amp;AJ$7)-(SUMIFS(CapEx!278:278,CapEx!$4:$4,"&lt;="&amp;AJ$7)-SUMIFS(CapEx!303:303,CapEx!$4:$4,"&lt;="&amp;AJ$7))-(SUMIFS(Finance!67:67,Finance!$4:$4,"&lt;="&amp;AJ$7)-SUMIFS(Finance!69:69,Finance!$4:$4,"&lt;="&amp;AJ$7)))&lt;=0,-(SUMIFS(Model!250:250,Model!$4:$4,"&lt;="&amp;AJ$7)-SUMIFS(Model!324:324,Model!$4:$4,"&lt;="&amp;AJ$7)-(SUMIFS(CapEx!278:278,CapEx!$4:$4,"&lt;="&amp;AJ$7)-SUMIFS(CapEx!303:303,CapEx!$4:$4,"&lt;="&amp;AJ$7))-(SUMIFS(Finance!67:67,Finance!$4:$4,"&lt;="&amp;AJ$7)-SUMIFS(Finance!69:69,Finance!$4:$4,"&lt;="&amp;AJ$7))),0))</f>
        <v>0</v>
      </c>
      <c r="AK24" s="5">
        <f ca="1">IF(AK$4="",0,IF((SUMIFS(Model!250:250,Model!$4:$4,"&lt;="&amp;AK$7)-SUMIFS(Model!324:324,Model!$4:$4,"&lt;="&amp;AK$7)-(SUMIFS(CapEx!278:278,CapEx!$4:$4,"&lt;="&amp;AK$7)-SUMIFS(CapEx!303:303,CapEx!$4:$4,"&lt;="&amp;AK$7))-(SUMIFS(Finance!67:67,Finance!$4:$4,"&lt;="&amp;AK$7)-SUMIFS(Finance!69:69,Finance!$4:$4,"&lt;="&amp;AK$7)))&lt;=0,-(SUMIFS(Model!250:250,Model!$4:$4,"&lt;="&amp;AK$7)-SUMIFS(Model!324:324,Model!$4:$4,"&lt;="&amp;AK$7)-(SUMIFS(CapEx!278:278,CapEx!$4:$4,"&lt;="&amp;AK$7)-SUMIFS(CapEx!303:303,CapEx!$4:$4,"&lt;="&amp;AK$7))-(SUMIFS(Finance!67:67,Finance!$4:$4,"&lt;="&amp;AK$7)-SUMIFS(Finance!69:69,Finance!$4:$4,"&lt;="&amp;AK$7))),0))</f>
        <v>0</v>
      </c>
      <c r="AL24" s="5">
        <f ca="1">IF(AL$4="",0,IF((SUMIFS(Model!250:250,Model!$4:$4,"&lt;="&amp;AL$7)-SUMIFS(Model!324:324,Model!$4:$4,"&lt;="&amp;AL$7)-(SUMIFS(CapEx!278:278,CapEx!$4:$4,"&lt;="&amp;AL$7)-SUMIFS(CapEx!303:303,CapEx!$4:$4,"&lt;="&amp;AL$7))-(SUMIFS(Finance!67:67,Finance!$4:$4,"&lt;="&amp;AL$7)-SUMIFS(Finance!69:69,Finance!$4:$4,"&lt;="&amp;AL$7)))&lt;=0,-(SUMIFS(Model!250:250,Model!$4:$4,"&lt;="&amp;AL$7)-SUMIFS(Model!324:324,Model!$4:$4,"&lt;="&amp;AL$7)-(SUMIFS(CapEx!278:278,CapEx!$4:$4,"&lt;="&amp;AL$7)-SUMIFS(CapEx!303:303,CapEx!$4:$4,"&lt;="&amp;AL$7))-(SUMIFS(Finance!67:67,Finance!$4:$4,"&lt;="&amp;AL$7)-SUMIFS(Finance!69:69,Finance!$4:$4,"&lt;="&amp;AL$7))),0))</f>
        <v>0</v>
      </c>
      <c r="AM24" s="5">
        <f ca="1">IF(AM$4="",0,IF((SUMIFS(Model!250:250,Model!$4:$4,"&lt;="&amp;AM$7)-SUMIFS(Model!324:324,Model!$4:$4,"&lt;="&amp;AM$7)-(SUMIFS(CapEx!278:278,CapEx!$4:$4,"&lt;="&amp;AM$7)-SUMIFS(CapEx!303:303,CapEx!$4:$4,"&lt;="&amp;AM$7))-(SUMIFS(Finance!67:67,Finance!$4:$4,"&lt;="&amp;AM$7)-SUMIFS(Finance!69:69,Finance!$4:$4,"&lt;="&amp;AM$7)))&lt;=0,-(SUMIFS(Model!250:250,Model!$4:$4,"&lt;="&amp;AM$7)-SUMIFS(Model!324:324,Model!$4:$4,"&lt;="&amp;AM$7)-(SUMIFS(CapEx!278:278,CapEx!$4:$4,"&lt;="&amp;AM$7)-SUMIFS(CapEx!303:303,CapEx!$4:$4,"&lt;="&amp;AM$7))-(SUMIFS(Finance!67:67,Finance!$4:$4,"&lt;="&amp;AM$7)-SUMIFS(Finance!69:69,Finance!$4:$4,"&lt;="&amp;AM$7))),0))</f>
        <v>0</v>
      </c>
      <c r="AN24" s="5">
        <f ca="1">IF(AN$4="",0,IF((SUMIFS(Model!250:250,Model!$4:$4,"&lt;="&amp;AN$7)-SUMIFS(Model!324:324,Model!$4:$4,"&lt;="&amp;AN$7)-(SUMIFS(CapEx!278:278,CapEx!$4:$4,"&lt;="&amp;AN$7)-SUMIFS(CapEx!303:303,CapEx!$4:$4,"&lt;="&amp;AN$7))-(SUMIFS(Finance!67:67,Finance!$4:$4,"&lt;="&amp;AN$7)-SUMIFS(Finance!69:69,Finance!$4:$4,"&lt;="&amp;AN$7)))&lt;=0,-(SUMIFS(Model!250:250,Model!$4:$4,"&lt;="&amp;AN$7)-SUMIFS(Model!324:324,Model!$4:$4,"&lt;="&amp;AN$7)-(SUMIFS(CapEx!278:278,CapEx!$4:$4,"&lt;="&amp;AN$7)-SUMIFS(CapEx!303:303,CapEx!$4:$4,"&lt;="&amp;AN$7))-(SUMIFS(Finance!67:67,Finance!$4:$4,"&lt;="&amp;AN$7)-SUMIFS(Finance!69:69,Finance!$4:$4,"&lt;="&amp;AN$7))),0))</f>
        <v>0</v>
      </c>
      <c r="AO24" s="5">
        <f ca="1">IF(AO$4="",0,IF((SUMIFS(Model!250:250,Model!$4:$4,"&lt;="&amp;AO$7)-SUMIFS(Model!324:324,Model!$4:$4,"&lt;="&amp;AO$7)-(SUMIFS(CapEx!278:278,CapEx!$4:$4,"&lt;="&amp;AO$7)-SUMIFS(CapEx!303:303,CapEx!$4:$4,"&lt;="&amp;AO$7))-(SUMIFS(Finance!67:67,Finance!$4:$4,"&lt;="&amp;AO$7)-SUMIFS(Finance!69:69,Finance!$4:$4,"&lt;="&amp;AO$7)))&lt;=0,-(SUMIFS(Model!250:250,Model!$4:$4,"&lt;="&amp;AO$7)-SUMIFS(Model!324:324,Model!$4:$4,"&lt;="&amp;AO$7)-(SUMIFS(CapEx!278:278,CapEx!$4:$4,"&lt;="&amp;AO$7)-SUMIFS(CapEx!303:303,CapEx!$4:$4,"&lt;="&amp;AO$7))-(SUMIFS(Finance!67:67,Finance!$4:$4,"&lt;="&amp;AO$7)-SUMIFS(Finance!69:69,Finance!$4:$4,"&lt;="&amp;AO$7))),0))</f>
        <v>0</v>
      </c>
      <c r="AP24" s="5">
        <f ca="1">IF(AP$4="",0,IF((SUMIFS(Model!250:250,Model!$4:$4,"&lt;="&amp;AP$7)-SUMIFS(Model!324:324,Model!$4:$4,"&lt;="&amp;AP$7)-(SUMIFS(CapEx!278:278,CapEx!$4:$4,"&lt;="&amp;AP$7)-SUMIFS(CapEx!303:303,CapEx!$4:$4,"&lt;="&amp;AP$7))-(SUMIFS(Finance!67:67,Finance!$4:$4,"&lt;="&amp;AP$7)-SUMIFS(Finance!69:69,Finance!$4:$4,"&lt;="&amp;AP$7)))&lt;=0,-(SUMIFS(Model!250:250,Model!$4:$4,"&lt;="&amp;AP$7)-SUMIFS(Model!324:324,Model!$4:$4,"&lt;="&amp;AP$7)-(SUMIFS(CapEx!278:278,CapEx!$4:$4,"&lt;="&amp;AP$7)-SUMIFS(CapEx!303:303,CapEx!$4:$4,"&lt;="&amp;AP$7))-(SUMIFS(Finance!67:67,Finance!$4:$4,"&lt;="&amp;AP$7)-SUMIFS(Finance!69:69,Finance!$4:$4,"&lt;="&amp;AP$7))),0))</f>
        <v>0</v>
      </c>
      <c r="AQ24" s="5">
        <f ca="1">IF(AQ$4="",0,IF((SUMIFS(Model!250:250,Model!$4:$4,"&lt;="&amp;AQ$7)-SUMIFS(Model!324:324,Model!$4:$4,"&lt;="&amp;AQ$7)-(SUMIFS(CapEx!278:278,CapEx!$4:$4,"&lt;="&amp;AQ$7)-SUMIFS(CapEx!303:303,CapEx!$4:$4,"&lt;="&amp;AQ$7))-(SUMIFS(Finance!67:67,Finance!$4:$4,"&lt;="&amp;AQ$7)-SUMIFS(Finance!69:69,Finance!$4:$4,"&lt;="&amp;AQ$7)))&lt;=0,-(SUMIFS(Model!250:250,Model!$4:$4,"&lt;="&amp;AQ$7)-SUMIFS(Model!324:324,Model!$4:$4,"&lt;="&amp;AQ$7)-(SUMIFS(CapEx!278:278,CapEx!$4:$4,"&lt;="&amp;AQ$7)-SUMIFS(CapEx!303:303,CapEx!$4:$4,"&lt;="&amp;AQ$7))-(SUMIFS(Finance!67:67,Finance!$4:$4,"&lt;="&amp;AQ$7)-SUMIFS(Finance!69:69,Finance!$4:$4,"&lt;="&amp;AQ$7))),0))</f>
        <v>0</v>
      </c>
      <c r="AR24" s="5">
        <f ca="1">IF(AR$4="",0,IF((SUMIFS(Model!250:250,Model!$4:$4,"&lt;="&amp;AR$7)-SUMIFS(Model!324:324,Model!$4:$4,"&lt;="&amp;AR$7)-(SUMIFS(CapEx!278:278,CapEx!$4:$4,"&lt;="&amp;AR$7)-SUMIFS(CapEx!303:303,CapEx!$4:$4,"&lt;="&amp;AR$7))-(SUMIFS(Finance!67:67,Finance!$4:$4,"&lt;="&amp;AR$7)-SUMIFS(Finance!69:69,Finance!$4:$4,"&lt;="&amp;AR$7)))&lt;=0,-(SUMIFS(Model!250:250,Model!$4:$4,"&lt;="&amp;AR$7)-SUMIFS(Model!324:324,Model!$4:$4,"&lt;="&amp;AR$7)-(SUMIFS(CapEx!278:278,CapEx!$4:$4,"&lt;="&amp;AR$7)-SUMIFS(CapEx!303:303,CapEx!$4:$4,"&lt;="&amp;AR$7))-(SUMIFS(Finance!67:67,Finance!$4:$4,"&lt;="&amp;AR$7)-SUMIFS(Finance!69:69,Finance!$4:$4,"&lt;="&amp;AR$7))),0))</f>
        <v>0</v>
      </c>
      <c r="AS24" s="5">
        <f ca="1">IF(AS$4="",0,IF((SUMIFS(Model!250:250,Model!$4:$4,"&lt;="&amp;AS$7)-SUMIFS(Model!324:324,Model!$4:$4,"&lt;="&amp;AS$7)-(SUMIFS(CapEx!278:278,CapEx!$4:$4,"&lt;="&amp;AS$7)-SUMIFS(CapEx!303:303,CapEx!$4:$4,"&lt;="&amp;AS$7))-(SUMIFS(Finance!67:67,Finance!$4:$4,"&lt;="&amp;AS$7)-SUMIFS(Finance!69:69,Finance!$4:$4,"&lt;="&amp;AS$7)))&lt;=0,-(SUMIFS(Model!250:250,Model!$4:$4,"&lt;="&amp;AS$7)-SUMIFS(Model!324:324,Model!$4:$4,"&lt;="&amp;AS$7)-(SUMIFS(CapEx!278:278,CapEx!$4:$4,"&lt;="&amp;AS$7)-SUMIFS(CapEx!303:303,CapEx!$4:$4,"&lt;="&amp;AS$7))-(SUMIFS(Finance!67:67,Finance!$4:$4,"&lt;="&amp;AS$7)-SUMIFS(Finance!69:69,Finance!$4:$4,"&lt;="&amp;AS$7))),0))</f>
        <v>0</v>
      </c>
      <c r="AT24" s="5">
        <f ca="1">IF(AT$4="",0,IF((SUMIFS(Model!250:250,Model!$4:$4,"&lt;="&amp;AT$7)-SUMIFS(Model!324:324,Model!$4:$4,"&lt;="&amp;AT$7)-(SUMIFS(CapEx!278:278,CapEx!$4:$4,"&lt;="&amp;AT$7)-SUMIFS(CapEx!303:303,CapEx!$4:$4,"&lt;="&amp;AT$7))-(SUMIFS(Finance!67:67,Finance!$4:$4,"&lt;="&amp;AT$7)-SUMIFS(Finance!69:69,Finance!$4:$4,"&lt;="&amp;AT$7)))&lt;=0,-(SUMIFS(Model!250:250,Model!$4:$4,"&lt;="&amp;AT$7)-SUMIFS(Model!324:324,Model!$4:$4,"&lt;="&amp;AT$7)-(SUMIFS(CapEx!278:278,CapEx!$4:$4,"&lt;="&amp;AT$7)-SUMIFS(CapEx!303:303,CapEx!$4:$4,"&lt;="&amp;AT$7))-(SUMIFS(Finance!67:67,Finance!$4:$4,"&lt;="&amp;AT$7)-SUMIFS(Finance!69:69,Finance!$4:$4,"&lt;="&amp;AT$7))),0))</f>
        <v>0</v>
      </c>
      <c r="AU24" s="5">
        <f ca="1">IF(AU$4="",0,IF((SUMIFS(Model!250:250,Model!$4:$4,"&lt;="&amp;AU$7)-SUMIFS(Model!324:324,Model!$4:$4,"&lt;="&amp;AU$7)-(SUMIFS(CapEx!278:278,CapEx!$4:$4,"&lt;="&amp;AU$7)-SUMIFS(CapEx!303:303,CapEx!$4:$4,"&lt;="&amp;AU$7))-(SUMIFS(Finance!67:67,Finance!$4:$4,"&lt;="&amp;AU$7)-SUMIFS(Finance!69:69,Finance!$4:$4,"&lt;="&amp;AU$7)))&lt;=0,-(SUMIFS(Model!250:250,Model!$4:$4,"&lt;="&amp;AU$7)-SUMIFS(Model!324:324,Model!$4:$4,"&lt;="&amp;AU$7)-(SUMIFS(CapEx!278:278,CapEx!$4:$4,"&lt;="&amp;AU$7)-SUMIFS(CapEx!303:303,CapEx!$4:$4,"&lt;="&amp;AU$7))-(SUMIFS(Finance!67:67,Finance!$4:$4,"&lt;="&amp;AU$7)-SUMIFS(Finance!69:69,Finance!$4:$4,"&lt;="&amp;AU$7))),0))</f>
        <v>0</v>
      </c>
      <c r="AV24" s="5">
        <f ca="1">IF(AV$4="",0,IF((SUMIFS(Model!250:250,Model!$4:$4,"&lt;="&amp;AV$7)-SUMIFS(Model!324:324,Model!$4:$4,"&lt;="&amp;AV$7)-(SUMIFS(CapEx!278:278,CapEx!$4:$4,"&lt;="&amp;AV$7)-SUMIFS(CapEx!303:303,CapEx!$4:$4,"&lt;="&amp;AV$7))-(SUMIFS(Finance!67:67,Finance!$4:$4,"&lt;="&amp;AV$7)-SUMIFS(Finance!69:69,Finance!$4:$4,"&lt;="&amp;AV$7)))&lt;=0,-(SUMIFS(Model!250:250,Model!$4:$4,"&lt;="&amp;AV$7)-SUMIFS(Model!324:324,Model!$4:$4,"&lt;="&amp;AV$7)-(SUMIFS(CapEx!278:278,CapEx!$4:$4,"&lt;="&amp;AV$7)-SUMIFS(CapEx!303:303,CapEx!$4:$4,"&lt;="&amp;AV$7))-(SUMIFS(Finance!67:67,Finance!$4:$4,"&lt;="&amp;AV$7)-SUMIFS(Finance!69:69,Finance!$4:$4,"&lt;="&amp;AV$7))),0))</f>
        <v>0</v>
      </c>
      <c r="AW24" s="5">
        <f ca="1">IF(AW$4="",0,IF((SUMIFS(Model!250:250,Model!$4:$4,"&lt;="&amp;AW$7)-SUMIFS(Model!324:324,Model!$4:$4,"&lt;="&amp;AW$7)-(SUMIFS(CapEx!278:278,CapEx!$4:$4,"&lt;="&amp;AW$7)-SUMIFS(CapEx!303:303,CapEx!$4:$4,"&lt;="&amp;AW$7))-(SUMIFS(Finance!67:67,Finance!$4:$4,"&lt;="&amp;AW$7)-SUMIFS(Finance!69:69,Finance!$4:$4,"&lt;="&amp;AW$7)))&lt;=0,-(SUMIFS(Model!250:250,Model!$4:$4,"&lt;="&amp;AW$7)-SUMIFS(Model!324:324,Model!$4:$4,"&lt;="&amp;AW$7)-(SUMIFS(CapEx!278:278,CapEx!$4:$4,"&lt;="&amp;AW$7)-SUMIFS(CapEx!303:303,CapEx!$4:$4,"&lt;="&amp;AW$7))-(SUMIFS(Finance!67:67,Finance!$4:$4,"&lt;="&amp;AW$7)-SUMIFS(Finance!69:69,Finance!$4:$4,"&lt;="&amp;AW$7))),0))</f>
        <v>0</v>
      </c>
      <c r="AX24" s="5">
        <f ca="1">IF(AX$4="",0,IF((SUMIFS(Model!250:250,Model!$4:$4,"&lt;="&amp;AX$7)-SUMIFS(Model!324:324,Model!$4:$4,"&lt;="&amp;AX$7)-(SUMIFS(CapEx!278:278,CapEx!$4:$4,"&lt;="&amp;AX$7)-SUMIFS(CapEx!303:303,CapEx!$4:$4,"&lt;="&amp;AX$7))-(SUMIFS(Finance!67:67,Finance!$4:$4,"&lt;="&amp;AX$7)-SUMIFS(Finance!69:69,Finance!$4:$4,"&lt;="&amp;AX$7)))&lt;=0,-(SUMIFS(Model!250:250,Model!$4:$4,"&lt;="&amp;AX$7)-SUMIFS(Model!324:324,Model!$4:$4,"&lt;="&amp;AX$7)-(SUMIFS(CapEx!278:278,CapEx!$4:$4,"&lt;="&amp;AX$7)-SUMIFS(CapEx!303:303,CapEx!$4:$4,"&lt;="&amp;AX$7))-(SUMIFS(Finance!67:67,Finance!$4:$4,"&lt;="&amp;AX$7)-SUMIFS(Finance!69:69,Finance!$4:$4,"&lt;="&amp;AX$7))),0))</f>
        <v>0</v>
      </c>
      <c r="AY24" s="5">
        <f ca="1">IF(AY$4="",0,IF((SUMIFS(Model!250:250,Model!$4:$4,"&lt;="&amp;AY$7)-SUMIFS(Model!324:324,Model!$4:$4,"&lt;="&amp;AY$7)-(SUMIFS(CapEx!278:278,CapEx!$4:$4,"&lt;="&amp;AY$7)-SUMIFS(CapEx!303:303,CapEx!$4:$4,"&lt;="&amp;AY$7))-(SUMIFS(Finance!67:67,Finance!$4:$4,"&lt;="&amp;AY$7)-SUMIFS(Finance!69:69,Finance!$4:$4,"&lt;="&amp;AY$7)))&lt;=0,-(SUMIFS(Model!250:250,Model!$4:$4,"&lt;="&amp;AY$7)-SUMIFS(Model!324:324,Model!$4:$4,"&lt;="&amp;AY$7)-(SUMIFS(CapEx!278:278,CapEx!$4:$4,"&lt;="&amp;AY$7)-SUMIFS(CapEx!303:303,CapEx!$4:$4,"&lt;="&amp;AY$7))-(SUMIFS(Finance!67:67,Finance!$4:$4,"&lt;="&amp;AY$7)-SUMIFS(Finance!69:69,Finance!$4:$4,"&lt;="&amp;AY$7))),0))</f>
        <v>0</v>
      </c>
      <c r="AZ24" s="5">
        <f ca="1">IF(AZ$4="",0,IF((SUMIFS(Model!250:250,Model!$4:$4,"&lt;="&amp;AZ$7)-SUMIFS(Model!324:324,Model!$4:$4,"&lt;="&amp;AZ$7)-(SUMIFS(CapEx!278:278,CapEx!$4:$4,"&lt;="&amp;AZ$7)-SUMIFS(CapEx!303:303,CapEx!$4:$4,"&lt;="&amp;AZ$7))-(SUMIFS(Finance!67:67,Finance!$4:$4,"&lt;="&amp;AZ$7)-SUMIFS(Finance!69:69,Finance!$4:$4,"&lt;="&amp;AZ$7)))&lt;=0,-(SUMIFS(Model!250:250,Model!$4:$4,"&lt;="&amp;AZ$7)-SUMIFS(Model!324:324,Model!$4:$4,"&lt;="&amp;AZ$7)-(SUMIFS(CapEx!278:278,CapEx!$4:$4,"&lt;="&amp;AZ$7)-SUMIFS(CapEx!303:303,CapEx!$4:$4,"&lt;="&amp;AZ$7))-(SUMIFS(Finance!67:67,Finance!$4:$4,"&lt;="&amp;AZ$7)-SUMIFS(Finance!69:69,Finance!$4:$4,"&lt;="&amp;AZ$7))),0))</f>
        <v>0</v>
      </c>
      <c r="BA24" s="5">
        <f ca="1">IF(BA$4="",0,IF((SUMIFS(Model!250:250,Model!$4:$4,"&lt;="&amp;BA$7)-SUMIFS(Model!324:324,Model!$4:$4,"&lt;="&amp;BA$7)-(SUMIFS(CapEx!278:278,CapEx!$4:$4,"&lt;="&amp;BA$7)-SUMIFS(CapEx!303:303,CapEx!$4:$4,"&lt;="&amp;BA$7))-(SUMIFS(Finance!67:67,Finance!$4:$4,"&lt;="&amp;BA$7)-SUMIFS(Finance!69:69,Finance!$4:$4,"&lt;="&amp;BA$7)))&lt;=0,-(SUMIFS(Model!250:250,Model!$4:$4,"&lt;="&amp;BA$7)-SUMIFS(Model!324:324,Model!$4:$4,"&lt;="&amp;BA$7)-(SUMIFS(CapEx!278:278,CapEx!$4:$4,"&lt;="&amp;BA$7)-SUMIFS(CapEx!303:303,CapEx!$4:$4,"&lt;="&amp;BA$7))-(SUMIFS(Finance!67:67,Finance!$4:$4,"&lt;="&amp;BA$7)-SUMIFS(Finance!69:69,Finance!$4:$4,"&lt;="&amp;BA$7))),0))</f>
        <v>0</v>
      </c>
      <c r="BB24" s="5">
        <f ca="1">IF(BB$4="",0,IF((SUMIFS(Model!250:250,Model!$4:$4,"&lt;="&amp;BB$7)-SUMIFS(Model!324:324,Model!$4:$4,"&lt;="&amp;BB$7)-(SUMIFS(CapEx!278:278,CapEx!$4:$4,"&lt;="&amp;BB$7)-SUMIFS(CapEx!303:303,CapEx!$4:$4,"&lt;="&amp;BB$7))-(SUMIFS(Finance!67:67,Finance!$4:$4,"&lt;="&amp;BB$7)-SUMIFS(Finance!69:69,Finance!$4:$4,"&lt;="&amp;BB$7)))&lt;=0,-(SUMIFS(Model!250:250,Model!$4:$4,"&lt;="&amp;BB$7)-SUMIFS(Model!324:324,Model!$4:$4,"&lt;="&amp;BB$7)-(SUMIFS(CapEx!278:278,CapEx!$4:$4,"&lt;="&amp;BB$7)-SUMIFS(CapEx!303:303,CapEx!$4:$4,"&lt;="&amp;BB$7))-(SUMIFS(Finance!67:67,Finance!$4:$4,"&lt;="&amp;BB$7)-SUMIFS(Finance!69:69,Finance!$4:$4,"&lt;="&amp;BB$7))),0))</f>
        <v>0</v>
      </c>
      <c r="BC24" s="5">
        <f ca="1">IF(BC$4="",0,IF((SUMIFS(Model!250:250,Model!$4:$4,"&lt;="&amp;BC$7)-SUMIFS(Model!324:324,Model!$4:$4,"&lt;="&amp;BC$7)-(SUMIFS(CapEx!278:278,CapEx!$4:$4,"&lt;="&amp;BC$7)-SUMIFS(CapEx!303:303,CapEx!$4:$4,"&lt;="&amp;BC$7))-(SUMIFS(Finance!67:67,Finance!$4:$4,"&lt;="&amp;BC$7)-SUMIFS(Finance!69:69,Finance!$4:$4,"&lt;="&amp;BC$7)))&lt;=0,-(SUMIFS(Model!250:250,Model!$4:$4,"&lt;="&amp;BC$7)-SUMIFS(Model!324:324,Model!$4:$4,"&lt;="&amp;BC$7)-(SUMIFS(CapEx!278:278,CapEx!$4:$4,"&lt;="&amp;BC$7)-SUMIFS(CapEx!303:303,CapEx!$4:$4,"&lt;="&amp;BC$7))-(SUMIFS(Finance!67:67,Finance!$4:$4,"&lt;="&amp;BC$7)-SUMIFS(Finance!69:69,Finance!$4:$4,"&lt;="&amp;BC$7))),0))</f>
        <v>0</v>
      </c>
      <c r="BD24" s="5">
        <f ca="1">IF(BD$4="",0,IF((SUMIFS(Model!250:250,Model!$4:$4,"&lt;="&amp;BD$7)-SUMIFS(Model!324:324,Model!$4:$4,"&lt;="&amp;BD$7)-(SUMIFS(CapEx!278:278,CapEx!$4:$4,"&lt;="&amp;BD$7)-SUMIFS(CapEx!303:303,CapEx!$4:$4,"&lt;="&amp;BD$7))-(SUMIFS(Finance!67:67,Finance!$4:$4,"&lt;="&amp;BD$7)-SUMIFS(Finance!69:69,Finance!$4:$4,"&lt;="&amp;BD$7)))&lt;=0,-(SUMIFS(Model!250:250,Model!$4:$4,"&lt;="&amp;BD$7)-SUMIFS(Model!324:324,Model!$4:$4,"&lt;="&amp;BD$7)-(SUMIFS(CapEx!278:278,CapEx!$4:$4,"&lt;="&amp;BD$7)-SUMIFS(CapEx!303:303,CapEx!$4:$4,"&lt;="&amp;BD$7))-(SUMIFS(Finance!67:67,Finance!$4:$4,"&lt;="&amp;BD$7)-SUMIFS(Finance!69:69,Finance!$4:$4,"&lt;="&amp;BD$7))),0))</f>
        <v>0</v>
      </c>
      <c r="BE24" s="5">
        <f ca="1">IF(BE$4="",0,IF((SUMIFS(Model!250:250,Model!$4:$4,"&lt;="&amp;BE$7)-SUMIFS(Model!324:324,Model!$4:$4,"&lt;="&amp;BE$7)-(SUMIFS(CapEx!278:278,CapEx!$4:$4,"&lt;="&amp;BE$7)-SUMIFS(CapEx!303:303,CapEx!$4:$4,"&lt;="&amp;BE$7))-(SUMIFS(Finance!67:67,Finance!$4:$4,"&lt;="&amp;BE$7)-SUMIFS(Finance!69:69,Finance!$4:$4,"&lt;="&amp;BE$7)))&lt;=0,-(SUMIFS(Model!250:250,Model!$4:$4,"&lt;="&amp;BE$7)-SUMIFS(Model!324:324,Model!$4:$4,"&lt;="&amp;BE$7)-(SUMIFS(CapEx!278:278,CapEx!$4:$4,"&lt;="&amp;BE$7)-SUMIFS(CapEx!303:303,CapEx!$4:$4,"&lt;="&amp;BE$7))-(SUMIFS(Finance!67:67,Finance!$4:$4,"&lt;="&amp;BE$7)-SUMIFS(Finance!69:69,Finance!$4:$4,"&lt;="&amp;BE$7))),0))</f>
        <v>0</v>
      </c>
      <c r="BF24" s="5">
        <f ca="1">IF(BF$4="",0,IF((SUMIFS(Model!250:250,Model!$4:$4,"&lt;="&amp;BF$7)-SUMIFS(Model!324:324,Model!$4:$4,"&lt;="&amp;BF$7)-(SUMIFS(CapEx!278:278,CapEx!$4:$4,"&lt;="&amp;BF$7)-SUMIFS(CapEx!303:303,CapEx!$4:$4,"&lt;="&amp;BF$7))-(SUMIFS(Finance!67:67,Finance!$4:$4,"&lt;="&amp;BF$7)-SUMIFS(Finance!69:69,Finance!$4:$4,"&lt;="&amp;BF$7)))&lt;=0,-(SUMIFS(Model!250:250,Model!$4:$4,"&lt;="&amp;BF$7)-SUMIFS(Model!324:324,Model!$4:$4,"&lt;="&amp;BF$7)-(SUMIFS(CapEx!278:278,CapEx!$4:$4,"&lt;="&amp;BF$7)-SUMIFS(CapEx!303:303,CapEx!$4:$4,"&lt;="&amp;BF$7))-(SUMIFS(Finance!67:67,Finance!$4:$4,"&lt;="&amp;BF$7)-SUMIFS(Finance!69:69,Finance!$4:$4,"&lt;="&amp;BF$7))),0))</f>
        <v>0</v>
      </c>
      <c r="BG24" s="5">
        <f ca="1">IF(BG$4="",0,IF((SUMIFS(Model!250:250,Model!$4:$4,"&lt;="&amp;BG$7)-SUMIFS(Model!324:324,Model!$4:$4,"&lt;="&amp;BG$7)-(SUMIFS(CapEx!278:278,CapEx!$4:$4,"&lt;="&amp;BG$7)-SUMIFS(CapEx!303:303,CapEx!$4:$4,"&lt;="&amp;BG$7))-(SUMIFS(Finance!67:67,Finance!$4:$4,"&lt;="&amp;BG$7)-SUMIFS(Finance!69:69,Finance!$4:$4,"&lt;="&amp;BG$7)))&lt;=0,-(SUMIFS(Model!250:250,Model!$4:$4,"&lt;="&amp;BG$7)-SUMIFS(Model!324:324,Model!$4:$4,"&lt;="&amp;BG$7)-(SUMIFS(CapEx!278:278,CapEx!$4:$4,"&lt;="&amp;BG$7)-SUMIFS(CapEx!303:303,CapEx!$4:$4,"&lt;="&amp;BG$7))-(SUMIFS(Finance!67:67,Finance!$4:$4,"&lt;="&amp;BG$7)-SUMIFS(Finance!69:69,Finance!$4:$4,"&lt;="&amp;BG$7))),0))</f>
        <v>0</v>
      </c>
      <c r="BH24" s="5">
        <f ca="1">IF(BH$4="",0,IF((SUMIFS(Model!250:250,Model!$4:$4,"&lt;="&amp;BH$7)-SUMIFS(Model!324:324,Model!$4:$4,"&lt;="&amp;BH$7)-(SUMIFS(CapEx!278:278,CapEx!$4:$4,"&lt;="&amp;BH$7)-SUMIFS(CapEx!303:303,CapEx!$4:$4,"&lt;="&amp;BH$7))-(SUMIFS(Finance!67:67,Finance!$4:$4,"&lt;="&amp;BH$7)-SUMIFS(Finance!69:69,Finance!$4:$4,"&lt;="&amp;BH$7)))&lt;=0,-(SUMIFS(Model!250:250,Model!$4:$4,"&lt;="&amp;BH$7)-SUMIFS(Model!324:324,Model!$4:$4,"&lt;="&amp;BH$7)-(SUMIFS(CapEx!278:278,CapEx!$4:$4,"&lt;="&amp;BH$7)-SUMIFS(CapEx!303:303,CapEx!$4:$4,"&lt;="&amp;BH$7))-(SUMIFS(Finance!67:67,Finance!$4:$4,"&lt;="&amp;BH$7)-SUMIFS(Finance!69:69,Finance!$4:$4,"&lt;="&amp;BH$7))),0))</f>
        <v>0</v>
      </c>
      <c r="BI24" s="5">
        <f ca="1">IF(BI$4="",0,IF((SUMIFS(Model!250:250,Model!$4:$4,"&lt;="&amp;BI$7)-SUMIFS(Model!324:324,Model!$4:$4,"&lt;="&amp;BI$7)-(SUMIFS(CapEx!278:278,CapEx!$4:$4,"&lt;="&amp;BI$7)-SUMIFS(CapEx!303:303,CapEx!$4:$4,"&lt;="&amp;BI$7))-(SUMIFS(Finance!67:67,Finance!$4:$4,"&lt;="&amp;BI$7)-SUMIFS(Finance!69:69,Finance!$4:$4,"&lt;="&amp;BI$7)))&lt;=0,-(SUMIFS(Model!250:250,Model!$4:$4,"&lt;="&amp;BI$7)-SUMIFS(Model!324:324,Model!$4:$4,"&lt;="&amp;BI$7)-(SUMIFS(CapEx!278:278,CapEx!$4:$4,"&lt;="&amp;BI$7)-SUMIFS(CapEx!303:303,CapEx!$4:$4,"&lt;="&amp;BI$7))-(SUMIFS(Finance!67:67,Finance!$4:$4,"&lt;="&amp;BI$7)-SUMIFS(Finance!69:69,Finance!$4:$4,"&lt;="&amp;BI$7))),0))</f>
        <v>0</v>
      </c>
      <c r="BJ24" s="5">
        <f ca="1">IF(BJ$4="",0,IF((SUMIFS(Model!250:250,Model!$4:$4,"&lt;="&amp;BJ$7)-SUMIFS(Model!324:324,Model!$4:$4,"&lt;="&amp;BJ$7)-(SUMIFS(CapEx!278:278,CapEx!$4:$4,"&lt;="&amp;BJ$7)-SUMIFS(CapEx!303:303,CapEx!$4:$4,"&lt;="&amp;BJ$7))-(SUMIFS(Finance!67:67,Finance!$4:$4,"&lt;="&amp;BJ$7)-SUMIFS(Finance!69:69,Finance!$4:$4,"&lt;="&amp;BJ$7)))&lt;=0,-(SUMIFS(Model!250:250,Model!$4:$4,"&lt;="&amp;BJ$7)-SUMIFS(Model!324:324,Model!$4:$4,"&lt;="&amp;BJ$7)-(SUMIFS(CapEx!278:278,CapEx!$4:$4,"&lt;="&amp;BJ$7)-SUMIFS(CapEx!303:303,CapEx!$4:$4,"&lt;="&amp;BJ$7))-(SUMIFS(Finance!67:67,Finance!$4:$4,"&lt;="&amp;BJ$7)-SUMIFS(Finance!69:69,Finance!$4:$4,"&lt;="&amp;BJ$7))),0))</f>
        <v>0</v>
      </c>
      <c r="BK24" s="5">
        <f ca="1">IF(BK$4="",0,IF((SUMIFS(Model!250:250,Model!$4:$4,"&lt;="&amp;BK$7)-SUMIFS(Model!324:324,Model!$4:$4,"&lt;="&amp;BK$7)-(SUMIFS(CapEx!278:278,CapEx!$4:$4,"&lt;="&amp;BK$7)-SUMIFS(CapEx!303:303,CapEx!$4:$4,"&lt;="&amp;BK$7))-(SUMIFS(Finance!67:67,Finance!$4:$4,"&lt;="&amp;BK$7)-SUMIFS(Finance!69:69,Finance!$4:$4,"&lt;="&amp;BK$7)))&lt;=0,-(SUMIFS(Model!250:250,Model!$4:$4,"&lt;="&amp;BK$7)-SUMIFS(Model!324:324,Model!$4:$4,"&lt;="&amp;BK$7)-(SUMIFS(CapEx!278:278,CapEx!$4:$4,"&lt;="&amp;BK$7)-SUMIFS(CapEx!303:303,CapEx!$4:$4,"&lt;="&amp;BK$7))-(SUMIFS(Finance!67:67,Finance!$4:$4,"&lt;="&amp;BK$7)-SUMIFS(Finance!69:69,Finance!$4:$4,"&lt;="&amp;BK$7))),0))</f>
        <v>0</v>
      </c>
      <c r="BL24" s="5">
        <f ca="1">IF(BL$4="",0,IF((SUMIFS(Model!250:250,Model!$4:$4,"&lt;="&amp;BL$7)-SUMIFS(Model!324:324,Model!$4:$4,"&lt;="&amp;BL$7)-(SUMIFS(CapEx!278:278,CapEx!$4:$4,"&lt;="&amp;BL$7)-SUMIFS(CapEx!303:303,CapEx!$4:$4,"&lt;="&amp;BL$7))-(SUMIFS(Finance!67:67,Finance!$4:$4,"&lt;="&amp;BL$7)-SUMIFS(Finance!69:69,Finance!$4:$4,"&lt;="&amp;BL$7)))&lt;=0,-(SUMIFS(Model!250:250,Model!$4:$4,"&lt;="&amp;BL$7)-SUMIFS(Model!324:324,Model!$4:$4,"&lt;="&amp;BL$7)-(SUMIFS(CapEx!278:278,CapEx!$4:$4,"&lt;="&amp;BL$7)-SUMIFS(CapEx!303:303,CapEx!$4:$4,"&lt;="&amp;BL$7))-(SUMIFS(Finance!67:67,Finance!$4:$4,"&lt;="&amp;BL$7)-SUMIFS(Finance!69:69,Finance!$4:$4,"&lt;="&amp;BL$7))),0))</f>
        <v>0</v>
      </c>
      <c r="BM24" s="5">
        <f ca="1">IF(BM$4="",0,IF((SUMIFS(Model!250:250,Model!$4:$4,"&lt;="&amp;BM$7)-SUMIFS(Model!324:324,Model!$4:$4,"&lt;="&amp;BM$7)-(SUMIFS(CapEx!278:278,CapEx!$4:$4,"&lt;="&amp;BM$7)-SUMIFS(CapEx!303:303,CapEx!$4:$4,"&lt;="&amp;BM$7))-(SUMIFS(Finance!67:67,Finance!$4:$4,"&lt;="&amp;BM$7)-SUMIFS(Finance!69:69,Finance!$4:$4,"&lt;="&amp;BM$7)))&lt;=0,-(SUMIFS(Model!250:250,Model!$4:$4,"&lt;="&amp;BM$7)-SUMIFS(Model!324:324,Model!$4:$4,"&lt;="&amp;BM$7)-(SUMIFS(CapEx!278:278,CapEx!$4:$4,"&lt;="&amp;BM$7)-SUMIFS(CapEx!303:303,CapEx!$4:$4,"&lt;="&amp;BM$7))-(SUMIFS(Finance!67:67,Finance!$4:$4,"&lt;="&amp;BM$7)-SUMIFS(Finance!69:69,Finance!$4:$4,"&lt;="&amp;BM$7))),0))</f>
        <v>0</v>
      </c>
      <c r="BN24" s="5">
        <f ca="1">IF(BN$4="",0,IF((SUMIFS(Model!250:250,Model!$4:$4,"&lt;="&amp;BN$7)-SUMIFS(Model!324:324,Model!$4:$4,"&lt;="&amp;BN$7)-(SUMIFS(CapEx!278:278,CapEx!$4:$4,"&lt;="&amp;BN$7)-SUMIFS(CapEx!303:303,CapEx!$4:$4,"&lt;="&amp;BN$7))-(SUMIFS(Finance!67:67,Finance!$4:$4,"&lt;="&amp;BN$7)-SUMIFS(Finance!69:69,Finance!$4:$4,"&lt;="&amp;BN$7)))&lt;=0,-(SUMIFS(Model!250:250,Model!$4:$4,"&lt;="&amp;BN$7)-SUMIFS(Model!324:324,Model!$4:$4,"&lt;="&amp;BN$7)-(SUMIFS(CapEx!278:278,CapEx!$4:$4,"&lt;="&amp;BN$7)-SUMIFS(CapEx!303:303,CapEx!$4:$4,"&lt;="&amp;BN$7))-(SUMIFS(Finance!67:67,Finance!$4:$4,"&lt;="&amp;BN$7)-SUMIFS(Finance!69:69,Finance!$4:$4,"&lt;="&amp;BN$7))),0))</f>
        <v>0</v>
      </c>
      <c r="BO24" s="5">
        <f ca="1">IF(BO$4="",0,IF((SUMIFS(Model!250:250,Model!$4:$4,"&lt;="&amp;BO$7)-SUMIFS(Model!324:324,Model!$4:$4,"&lt;="&amp;BO$7)-(SUMIFS(CapEx!278:278,CapEx!$4:$4,"&lt;="&amp;BO$7)-SUMIFS(CapEx!303:303,CapEx!$4:$4,"&lt;="&amp;BO$7))-(SUMIFS(Finance!67:67,Finance!$4:$4,"&lt;="&amp;BO$7)-SUMIFS(Finance!69:69,Finance!$4:$4,"&lt;="&amp;BO$7)))&lt;=0,-(SUMIFS(Model!250:250,Model!$4:$4,"&lt;="&amp;BO$7)-SUMIFS(Model!324:324,Model!$4:$4,"&lt;="&amp;BO$7)-(SUMIFS(CapEx!278:278,CapEx!$4:$4,"&lt;="&amp;BO$7)-SUMIFS(CapEx!303:303,CapEx!$4:$4,"&lt;="&amp;BO$7))-(SUMIFS(Finance!67:67,Finance!$4:$4,"&lt;="&amp;BO$7)-SUMIFS(Finance!69:69,Finance!$4:$4,"&lt;="&amp;BO$7))),0))</f>
        <v>0</v>
      </c>
      <c r="BP24" s="5">
        <f ca="1">IF(BP$4="",0,IF((SUMIFS(Model!250:250,Model!$4:$4,"&lt;="&amp;BP$7)-SUMIFS(Model!324:324,Model!$4:$4,"&lt;="&amp;BP$7)-(SUMIFS(CapEx!278:278,CapEx!$4:$4,"&lt;="&amp;BP$7)-SUMIFS(CapEx!303:303,CapEx!$4:$4,"&lt;="&amp;BP$7))-(SUMIFS(Finance!67:67,Finance!$4:$4,"&lt;="&amp;BP$7)-SUMIFS(Finance!69:69,Finance!$4:$4,"&lt;="&amp;BP$7)))&lt;=0,-(SUMIFS(Model!250:250,Model!$4:$4,"&lt;="&amp;BP$7)-SUMIFS(Model!324:324,Model!$4:$4,"&lt;="&amp;BP$7)-(SUMIFS(CapEx!278:278,CapEx!$4:$4,"&lt;="&amp;BP$7)-SUMIFS(CapEx!303:303,CapEx!$4:$4,"&lt;="&amp;BP$7))-(SUMIFS(Finance!67:67,Finance!$4:$4,"&lt;="&amp;BP$7)-SUMIFS(Finance!69:69,Finance!$4:$4,"&lt;="&amp;BP$7))),0))</f>
        <v>0</v>
      </c>
      <c r="BQ24" s="5">
        <f ca="1">IF(BQ$4="",0,IF((SUMIFS(Model!250:250,Model!$4:$4,"&lt;="&amp;BQ$7)-SUMIFS(Model!324:324,Model!$4:$4,"&lt;="&amp;BQ$7)-(SUMIFS(CapEx!278:278,CapEx!$4:$4,"&lt;="&amp;BQ$7)-SUMIFS(CapEx!303:303,CapEx!$4:$4,"&lt;="&amp;BQ$7))-(SUMIFS(Finance!67:67,Finance!$4:$4,"&lt;="&amp;BQ$7)-SUMIFS(Finance!69:69,Finance!$4:$4,"&lt;="&amp;BQ$7)))&lt;=0,-(SUMIFS(Model!250:250,Model!$4:$4,"&lt;="&amp;BQ$7)-SUMIFS(Model!324:324,Model!$4:$4,"&lt;="&amp;BQ$7)-(SUMIFS(CapEx!278:278,CapEx!$4:$4,"&lt;="&amp;BQ$7)-SUMIFS(CapEx!303:303,CapEx!$4:$4,"&lt;="&amp;BQ$7))-(SUMIFS(Finance!67:67,Finance!$4:$4,"&lt;="&amp;BQ$7)-SUMIFS(Finance!69:69,Finance!$4:$4,"&lt;="&amp;BQ$7))),0))</f>
        <v>0</v>
      </c>
      <c r="BR24" s="5">
        <f ca="1">IF(BR$4="",0,IF((SUMIFS(Model!250:250,Model!$4:$4,"&lt;="&amp;BR$7)-SUMIFS(Model!324:324,Model!$4:$4,"&lt;="&amp;BR$7)-(SUMIFS(CapEx!278:278,CapEx!$4:$4,"&lt;="&amp;BR$7)-SUMIFS(CapEx!303:303,CapEx!$4:$4,"&lt;="&amp;BR$7))-(SUMIFS(Finance!67:67,Finance!$4:$4,"&lt;="&amp;BR$7)-SUMIFS(Finance!69:69,Finance!$4:$4,"&lt;="&amp;BR$7)))&lt;=0,-(SUMIFS(Model!250:250,Model!$4:$4,"&lt;="&amp;BR$7)-SUMIFS(Model!324:324,Model!$4:$4,"&lt;="&amp;BR$7)-(SUMIFS(CapEx!278:278,CapEx!$4:$4,"&lt;="&amp;BR$7)-SUMIFS(CapEx!303:303,CapEx!$4:$4,"&lt;="&amp;BR$7))-(SUMIFS(Finance!67:67,Finance!$4:$4,"&lt;="&amp;BR$7)-SUMIFS(Finance!69:69,Finance!$4:$4,"&lt;="&amp;BR$7))),0))</f>
        <v>0</v>
      </c>
      <c r="BS24" s="5">
        <f ca="1">IF(BS$4="",0,IF((SUMIFS(Model!250:250,Model!$4:$4,"&lt;="&amp;BS$7)-SUMIFS(Model!324:324,Model!$4:$4,"&lt;="&amp;BS$7)-(SUMIFS(CapEx!278:278,CapEx!$4:$4,"&lt;="&amp;BS$7)-SUMIFS(CapEx!303:303,CapEx!$4:$4,"&lt;="&amp;BS$7))-(SUMIFS(Finance!67:67,Finance!$4:$4,"&lt;="&amp;BS$7)-SUMIFS(Finance!69:69,Finance!$4:$4,"&lt;="&amp;BS$7)))&lt;=0,-(SUMIFS(Model!250:250,Model!$4:$4,"&lt;="&amp;BS$7)-SUMIFS(Model!324:324,Model!$4:$4,"&lt;="&amp;BS$7)-(SUMIFS(CapEx!278:278,CapEx!$4:$4,"&lt;="&amp;BS$7)-SUMIFS(CapEx!303:303,CapEx!$4:$4,"&lt;="&amp;BS$7))-(SUMIFS(Finance!67:67,Finance!$4:$4,"&lt;="&amp;BS$7)-SUMIFS(Finance!69:69,Finance!$4:$4,"&lt;="&amp;BS$7))),0))</f>
        <v>0</v>
      </c>
      <c r="BT24" s="5">
        <f ca="1">IF(BT$4="",0,IF((SUMIFS(Model!250:250,Model!$4:$4,"&lt;="&amp;BT$7)-SUMIFS(Model!324:324,Model!$4:$4,"&lt;="&amp;BT$7)-(SUMIFS(CapEx!278:278,CapEx!$4:$4,"&lt;="&amp;BT$7)-SUMIFS(CapEx!303:303,CapEx!$4:$4,"&lt;="&amp;BT$7))-(SUMIFS(Finance!67:67,Finance!$4:$4,"&lt;="&amp;BT$7)-SUMIFS(Finance!69:69,Finance!$4:$4,"&lt;="&amp;BT$7)))&lt;=0,-(SUMIFS(Model!250:250,Model!$4:$4,"&lt;="&amp;BT$7)-SUMIFS(Model!324:324,Model!$4:$4,"&lt;="&amp;BT$7)-(SUMIFS(CapEx!278:278,CapEx!$4:$4,"&lt;="&amp;BT$7)-SUMIFS(CapEx!303:303,CapEx!$4:$4,"&lt;="&amp;BT$7))-(SUMIFS(Finance!67:67,Finance!$4:$4,"&lt;="&amp;BT$7)-SUMIFS(Finance!69:69,Finance!$4:$4,"&lt;="&amp;BT$7))),0))</f>
        <v>0</v>
      </c>
      <c r="BU24" s="5">
        <f ca="1">IF(BU$4="",0,IF((SUMIFS(Model!250:250,Model!$4:$4,"&lt;="&amp;BU$7)-SUMIFS(Model!324:324,Model!$4:$4,"&lt;="&amp;BU$7)-(SUMIFS(CapEx!278:278,CapEx!$4:$4,"&lt;="&amp;BU$7)-SUMIFS(CapEx!303:303,CapEx!$4:$4,"&lt;="&amp;BU$7))-(SUMIFS(Finance!67:67,Finance!$4:$4,"&lt;="&amp;BU$7)-SUMIFS(Finance!69:69,Finance!$4:$4,"&lt;="&amp;BU$7)))&lt;=0,-(SUMIFS(Model!250:250,Model!$4:$4,"&lt;="&amp;BU$7)-SUMIFS(Model!324:324,Model!$4:$4,"&lt;="&amp;BU$7)-(SUMIFS(CapEx!278:278,CapEx!$4:$4,"&lt;="&amp;BU$7)-SUMIFS(CapEx!303:303,CapEx!$4:$4,"&lt;="&amp;BU$7))-(SUMIFS(Finance!67:67,Finance!$4:$4,"&lt;="&amp;BU$7)-SUMIFS(Finance!69:69,Finance!$4:$4,"&lt;="&amp;BU$7))),0))</f>
        <v>0</v>
      </c>
      <c r="BV24" s="5">
        <f ca="1">IF(BV$4="",0,IF((SUMIFS(Model!250:250,Model!$4:$4,"&lt;="&amp;BV$7)-SUMIFS(Model!324:324,Model!$4:$4,"&lt;="&amp;BV$7)-(SUMIFS(CapEx!278:278,CapEx!$4:$4,"&lt;="&amp;BV$7)-SUMIFS(CapEx!303:303,CapEx!$4:$4,"&lt;="&amp;BV$7))-(SUMIFS(Finance!67:67,Finance!$4:$4,"&lt;="&amp;BV$7)-SUMIFS(Finance!69:69,Finance!$4:$4,"&lt;="&amp;BV$7)))&lt;=0,-(SUMIFS(Model!250:250,Model!$4:$4,"&lt;="&amp;BV$7)-SUMIFS(Model!324:324,Model!$4:$4,"&lt;="&amp;BV$7)-(SUMIFS(CapEx!278:278,CapEx!$4:$4,"&lt;="&amp;BV$7)-SUMIFS(CapEx!303:303,CapEx!$4:$4,"&lt;="&amp;BV$7))-(SUMIFS(Finance!67:67,Finance!$4:$4,"&lt;="&amp;BV$7)-SUMIFS(Finance!69:69,Finance!$4:$4,"&lt;="&amp;BV$7))),0))</f>
        <v>0</v>
      </c>
      <c r="BW24" s="5">
        <f ca="1">IF(BW$4="",0,IF((SUMIFS(Model!250:250,Model!$4:$4,"&lt;="&amp;BW$7)-SUMIFS(Model!324:324,Model!$4:$4,"&lt;="&amp;BW$7)-(SUMIFS(CapEx!278:278,CapEx!$4:$4,"&lt;="&amp;BW$7)-SUMIFS(CapEx!303:303,CapEx!$4:$4,"&lt;="&amp;BW$7))-(SUMIFS(Finance!67:67,Finance!$4:$4,"&lt;="&amp;BW$7)-SUMIFS(Finance!69:69,Finance!$4:$4,"&lt;="&amp;BW$7)))&lt;=0,-(SUMIFS(Model!250:250,Model!$4:$4,"&lt;="&amp;BW$7)-SUMIFS(Model!324:324,Model!$4:$4,"&lt;="&amp;BW$7)-(SUMIFS(CapEx!278:278,CapEx!$4:$4,"&lt;="&amp;BW$7)-SUMIFS(CapEx!303:303,CapEx!$4:$4,"&lt;="&amp;BW$7))-(SUMIFS(Finance!67:67,Finance!$4:$4,"&lt;="&amp;BW$7)-SUMIFS(Finance!69:69,Finance!$4:$4,"&lt;="&amp;BW$7))),0))</f>
        <v>0</v>
      </c>
      <c r="BX24" s="5">
        <f ca="1">IF(BX$4="",0,IF((SUMIFS(Model!250:250,Model!$4:$4,"&lt;="&amp;BX$7)-SUMIFS(Model!324:324,Model!$4:$4,"&lt;="&amp;BX$7)-(SUMIFS(CapEx!278:278,CapEx!$4:$4,"&lt;="&amp;BX$7)-SUMIFS(CapEx!303:303,CapEx!$4:$4,"&lt;="&amp;BX$7))-(SUMIFS(Finance!67:67,Finance!$4:$4,"&lt;="&amp;BX$7)-SUMIFS(Finance!69:69,Finance!$4:$4,"&lt;="&amp;BX$7)))&lt;=0,-(SUMIFS(Model!250:250,Model!$4:$4,"&lt;="&amp;BX$7)-SUMIFS(Model!324:324,Model!$4:$4,"&lt;="&amp;BX$7)-(SUMIFS(CapEx!278:278,CapEx!$4:$4,"&lt;="&amp;BX$7)-SUMIFS(CapEx!303:303,CapEx!$4:$4,"&lt;="&amp;BX$7))-(SUMIFS(Finance!67:67,Finance!$4:$4,"&lt;="&amp;BX$7)-SUMIFS(Finance!69:69,Finance!$4:$4,"&lt;="&amp;BX$7))),0))</f>
        <v>0</v>
      </c>
      <c r="BY24" s="5">
        <f ca="1">IF(BY$4="",0,IF((SUMIFS(Model!250:250,Model!$4:$4,"&lt;="&amp;BY$7)-SUMIFS(Model!324:324,Model!$4:$4,"&lt;="&amp;BY$7)-(SUMIFS(CapEx!278:278,CapEx!$4:$4,"&lt;="&amp;BY$7)-SUMIFS(CapEx!303:303,CapEx!$4:$4,"&lt;="&amp;BY$7))-(SUMIFS(Finance!67:67,Finance!$4:$4,"&lt;="&amp;BY$7)-SUMIFS(Finance!69:69,Finance!$4:$4,"&lt;="&amp;BY$7)))&lt;=0,-(SUMIFS(Model!250:250,Model!$4:$4,"&lt;="&amp;BY$7)-SUMIFS(Model!324:324,Model!$4:$4,"&lt;="&amp;BY$7)-(SUMIFS(CapEx!278:278,CapEx!$4:$4,"&lt;="&amp;BY$7)-SUMIFS(CapEx!303:303,CapEx!$4:$4,"&lt;="&amp;BY$7))-(SUMIFS(Finance!67:67,Finance!$4:$4,"&lt;="&amp;BY$7)-SUMIFS(Finance!69:69,Finance!$4:$4,"&lt;="&amp;BY$7))),0))</f>
        <v>0</v>
      </c>
      <c r="BZ24" s="5">
        <f ca="1">IF(BZ$4="",0,IF((SUMIFS(Model!250:250,Model!$4:$4,"&lt;="&amp;BZ$7)-SUMIFS(Model!324:324,Model!$4:$4,"&lt;="&amp;BZ$7)-(SUMIFS(CapEx!278:278,CapEx!$4:$4,"&lt;="&amp;BZ$7)-SUMIFS(CapEx!303:303,CapEx!$4:$4,"&lt;="&amp;BZ$7))-(SUMIFS(Finance!67:67,Finance!$4:$4,"&lt;="&amp;BZ$7)-SUMIFS(Finance!69:69,Finance!$4:$4,"&lt;="&amp;BZ$7)))&lt;=0,-(SUMIFS(Model!250:250,Model!$4:$4,"&lt;="&amp;BZ$7)-SUMIFS(Model!324:324,Model!$4:$4,"&lt;="&amp;BZ$7)-(SUMIFS(CapEx!278:278,CapEx!$4:$4,"&lt;="&amp;BZ$7)-SUMIFS(CapEx!303:303,CapEx!$4:$4,"&lt;="&amp;BZ$7))-(SUMIFS(Finance!67:67,Finance!$4:$4,"&lt;="&amp;BZ$7)-SUMIFS(Finance!69:69,Finance!$4:$4,"&lt;="&amp;BZ$7))),0))</f>
        <v>0</v>
      </c>
      <c r="CA24" s="5">
        <f ca="1">IF(CA$4="",0,IF((SUMIFS(Model!250:250,Model!$4:$4,"&lt;="&amp;CA$7)-SUMIFS(Model!324:324,Model!$4:$4,"&lt;="&amp;CA$7)-(SUMIFS(CapEx!278:278,CapEx!$4:$4,"&lt;="&amp;CA$7)-SUMIFS(CapEx!303:303,CapEx!$4:$4,"&lt;="&amp;CA$7))-(SUMIFS(Finance!67:67,Finance!$4:$4,"&lt;="&amp;CA$7)-SUMIFS(Finance!69:69,Finance!$4:$4,"&lt;="&amp;CA$7)))&lt;=0,-(SUMIFS(Model!250:250,Model!$4:$4,"&lt;="&amp;CA$7)-SUMIFS(Model!324:324,Model!$4:$4,"&lt;="&amp;CA$7)-(SUMIFS(CapEx!278:278,CapEx!$4:$4,"&lt;="&amp;CA$7)-SUMIFS(CapEx!303:303,CapEx!$4:$4,"&lt;="&amp;CA$7))-(SUMIFS(Finance!67:67,Finance!$4:$4,"&lt;="&amp;CA$7)-SUMIFS(Finance!69:69,Finance!$4:$4,"&lt;="&amp;CA$7))),0))</f>
        <v>0</v>
      </c>
      <c r="CB24" s="5">
        <f ca="1">IF(CB$4="",0,IF((SUMIFS(Model!250:250,Model!$4:$4,"&lt;="&amp;CB$7)-SUMIFS(Model!324:324,Model!$4:$4,"&lt;="&amp;CB$7)-(SUMIFS(CapEx!278:278,CapEx!$4:$4,"&lt;="&amp;CB$7)-SUMIFS(CapEx!303:303,CapEx!$4:$4,"&lt;="&amp;CB$7))-(SUMIFS(Finance!67:67,Finance!$4:$4,"&lt;="&amp;CB$7)-SUMIFS(Finance!69:69,Finance!$4:$4,"&lt;="&amp;CB$7)))&lt;=0,-(SUMIFS(Model!250:250,Model!$4:$4,"&lt;="&amp;CB$7)-SUMIFS(Model!324:324,Model!$4:$4,"&lt;="&amp;CB$7)-(SUMIFS(CapEx!278:278,CapEx!$4:$4,"&lt;="&amp;CB$7)-SUMIFS(CapEx!303:303,CapEx!$4:$4,"&lt;="&amp;CB$7))-(SUMIFS(Finance!67:67,Finance!$4:$4,"&lt;="&amp;CB$7)-SUMIFS(Finance!69:69,Finance!$4:$4,"&lt;="&amp;CB$7))),0))</f>
        <v>0</v>
      </c>
      <c r="CC24" s="5">
        <f ca="1">IF(CC$4="",0,IF((SUMIFS(Model!250:250,Model!$4:$4,"&lt;="&amp;CC$7)-SUMIFS(Model!324:324,Model!$4:$4,"&lt;="&amp;CC$7)-(SUMIFS(CapEx!278:278,CapEx!$4:$4,"&lt;="&amp;CC$7)-SUMIFS(CapEx!303:303,CapEx!$4:$4,"&lt;="&amp;CC$7))-(SUMIFS(Finance!67:67,Finance!$4:$4,"&lt;="&amp;CC$7)-SUMIFS(Finance!69:69,Finance!$4:$4,"&lt;="&amp;CC$7)))&lt;=0,-(SUMIFS(Model!250:250,Model!$4:$4,"&lt;="&amp;CC$7)-SUMIFS(Model!324:324,Model!$4:$4,"&lt;="&amp;CC$7)-(SUMIFS(CapEx!278:278,CapEx!$4:$4,"&lt;="&amp;CC$7)-SUMIFS(CapEx!303:303,CapEx!$4:$4,"&lt;="&amp;CC$7))-(SUMIFS(Finance!67:67,Finance!$4:$4,"&lt;="&amp;CC$7)-SUMIFS(Finance!69:69,Finance!$4:$4,"&lt;="&amp;CC$7))),0))</f>
        <v>0</v>
      </c>
      <c r="CD24" s="5">
        <f ca="1">IF(CD$4="",0,IF((SUMIFS(Model!250:250,Model!$4:$4,"&lt;="&amp;CD$7)-SUMIFS(Model!324:324,Model!$4:$4,"&lt;="&amp;CD$7)-(SUMIFS(CapEx!278:278,CapEx!$4:$4,"&lt;="&amp;CD$7)-SUMIFS(CapEx!303:303,CapEx!$4:$4,"&lt;="&amp;CD$7))-(SUMIFS(Finance!67:67,Finance!$4:$4,"&lt;="&amp;CD$7)-SUMIFS(Finance!69:69,Finance!$4:$4,"&lt;="&amp;CD$7)))&lt;=0,-(SUMIFS(Model!250:250,Model!$4:$4,"&lt;="&amp;CD$7)-SUMIFS(Model!324:324,Model!$4:$4,"&lt;="&amp;CD$7)-(SUMIFS(CapEx!278:278,CapEx!$4:$4,"&lt;="&amp;CD$7)-SUMIFS(CapEx!303:303,CapEx!$4:$4,"&lt;="&amp;CD$7))-(SUMIFS(Finance!67:67,Finance!$4:$4,"&lt;="&amp;CD$7)-SUMIFS(Finance!69:69,Finance!$4:$4,"&lt;="&amp;CD$7))),0))</f>
        <v>0</v>
      </c>
      <c r="CE24" s="5">
        <f ca="1">IF(CE$4="",0,IF((SUMIFS(Model!250:250,Model!$4:$4,"&lt;="&amp;CE$7)-SUMIFS(Model!324:324,Model!$4:$4,"&lt;="&amp;CE$7)-(SUMIFS(CapEx!278:278,CapEx!$4:$4,"&lt;="&amp;CE$7)-SUMIFS(CapEx!303:303,CapEx!$4:$4,"&lt;="&amp;CE$7))-(SUMIFS(Finance!67:67,Finance!$4:$4,"&lt;="&amp;CE$7)-SUMIFS(Finance!69:69,Finance!$4:$4,"&lt;="&amp;CE$7)))&lt;=0,-(SUMIFS(Model!250:250,Model!$4:$4,"&lt;="&amp;CE$7)-SUMIFS(Model!324:324,Model!$4:$4,"&lt;="&amp;CE$7)-(SUMIFS(CapEx!278:278,CapEx!$4:$4,"&lt;="&amp;CE$7)-SUMIFS(CapEx!303:303,CapEx!$4:$4,"&lt;="&amp;CE$7))-(SUMIFS(Finance!67:67,Finance!$4:$4,"&lt;="&amp;CE$7)-SUMIFS(Finance!69:69,Finance!$4:$4,"&lt;="&amp;CE$7))),0))</f>
        <v>0</v>
      </c>
      <c r="CF24" s="5">
        <f ca="1">IF(CF$4="",0,IF((SUMIFS(Model!250:250,Model!$4:$4,"&lt;="&amp;CF$7)-SUMIFS(Model!324:324,Model!$4:$4,"&lt;="&amp;CF$7)-(SUMIFS(CapEx!278:278,CapEx!$4:$4,"&lt;="&amp;CF$7)-SUMIFS(CapEx!303:303,CapEx!$4:$4,"&lt;="&amp;CF$7))-(SUMIFS(Finance!67:67,Finance!$4:$4,"&lt;="&amp;CF$7)-SUMIFS(Finance!69:69,Finance!$4:$4,"&lt;="&amp;CF$7)))&lt;=0,-(SUMIFS(Model!250:250,Model!$4:$4,"&lt;="&amp;CF$7)-SUMIFS(Model!324:324,Model!$4:$4,"&lt;="&amp;CF$7)-(SUMIFS(CapEx!278:278,CapEx!$4:$4,"&lt;="&amp;CF$7)-SUMIFS(CapEx!303:303,CapEx!$4:$4,"&lt;="&amp;CF$7))-(SUMIFS(Finance!67:67,Finance!$4:$4,"&lt;="&amp;CF$7)-SUMIFS(Finance!69:69,Finance!$4:$4,"&lt;="&amp;CF$7))),0))</f>
        <v>0</v>
      </c>
    </row>
    <row r="25" spans="2:84" x14ac:dyDescent="0.3">
      <c r="B25" s="13">
        <f>ROW()</f>
        <v>25</v>
      </c>
      <c r="H25" s="1" t="str">
        <f>$H$11</f>
        <v>АКТИВЫ</v>
      </c>
      <c r="I25" s="1" t="s">
        <v>460</v>
      </c>
      <c r="M25" s="53" t="s">
        <v>18</v>
      </c>
      <c r="U25" s="5">
        <f t="shared" ca="1" si="3"/>
        <v>0</v>
      </c>
      <c r="X25" s="5">
        <f ca="1">IF(X$4="",0,IF(SUMIFS(Finance!263:263,Finance!$4:$4,"&lt;="&amp;X$7)-SUMIFS(Finance!261:261,Finance!$4:$4,"&lt;="&amp;X$7)&lt;=0,-(SUMIFS(Finance!263:263,Finance!$4:$4,"&lt;="&amp;X$7)-SUMIFS(Finance!261:261,Finance!$4:$4,"&lt;="&amp;X$7)),0))</f>
        <v>0</v>
      </c>
      <c r="Y25" s="5">
        <f ca="1">IF(Y$4="",0,IF(SUMIFS(Finance!263:263,Finance!$4:$4,"&lt;="&amp;Y$7)-SUMIFS(Finance!261:261,Finance!$4:$4,"&lt;="&amp;Y$7)&lt;=0,-(SUMIFS(Finance!263:263,Finance!$4:$4,"&lt;="&amp;Y$7)-SUMIFS(Finance!261:261,Finance!$4:$4,"&lt;="&amp;Y$7)),0))</f>
        <v>0</v>
      </c>
      <c r="Z25" s="5">
        <f ca="1">IF(Z$4="",0,IF(SUMIFS(Finance!263:263,Finance!$4:$4,"&lt;="&amp;Z$7)-SUMIFS(Finance!261:261,Finance!$4:$4,"&lt;="&amp;Z$7)&lt;=0,-(SUMIFS(Finance!263:263,Finance!$4:$4,"&lt;="&amp;Z$7)-SUMIFS(Finance!261:261,Finance!$4:$4,"&lt;="&amp;Z$7)),0))</f>
        <v>0</v>
      </c>
      <c r="AA25" s="5">
        <f ca="1">IF(AA$4="",0,IF(SUMIFS(Finance!263:263,Finance!$4:$4,"&lt;="&amp;AA$7)-SUMIFS(Finance!261:261,Finance!$4:$4,"&lt;="&amp;AA$7)&lt;=0,-(SUMIFS(Finance!263:263,Finance!$4:$4,"&lt;="&amp;AA$7)-SUMIFS(Finance!261:261,Finance!$4:$4,"&lt;="&amp;AA$7)),0))</f>
        <v>0</v>
      </c>
      <c r="AB25" s="5">
        <f ca="1">IF(AB$4="",0,IF(SUMIFS(Finance!263:263,Finance!$4:$4,"&lt;="&amp;AB$7)-SUMIFS(Finance!261:261,Finance!$4:$4,"&lt;="&amp;AB$7)&lt;=0,-(SUMIFS(Finance!263:263,Finance!$4:$4,"&lt;="&amp;AB$7)-SUMIFS(Finance!261:261,Finance!$4:$4,"&lt;="&amp;AB$7)),0))</f>
        <v>0</v>
      </c>
      <c r="AC25" s="5">
        <f ca="1">IF(AC$4="",0,IF(SUMIFS(Finance!263:263,Finance!$4:$4,"&lt;="&amp;AC$7)-SUMIFS(Finance!261:261,Finance!$4:$4,"&lt;="&amp;AC$7)&lt;=0,-(SUMIFS(Finance!263:263,Finance!$4:$4,"&lt;="&amp;AC$7)-SUMIFS(Finance!261:261,Finance!$4:$4,"&lt;="&amp;AC$7)),0))</f>
        <v>0</v>
      </c>
      <c r="AD25" s="5">
        <f ca="1">IF(AD$4="",0,IF(SUMIFS(Finance!263:263,Finance!$4:$4,"&lt;="&amp;AD$7)-SUMIFS(Finance!261:261,Finance!$4:$4,"&lt;="&amp;AD$7)&lt;=0,-(SUMIFS(Finance!263:263,Finance!$4:$4,"&lt;="&amp;AD$7)-SUMIFS(Finance!261:261,Finance!$4:$4,"&lt;="&amp;AD$7)),0))</f>
        <v>0</v>
      </c>
      <c r="AE25" s="5">
        <f ca="1">IF(AE$4="",0,IF(SUMIFS(Finance!263:263,Finance!$4:$4,"&lt;="&amp;AE$7)-SUMIFS(Finance!261:261,Finance!$4:$4,"&lt;="&amp;AE$7)&lt;=0,-(SUMIFS(Finance!263:263,Finance!$4:$4,"&lt;="&amp;AE$7)-SUMIFS(Finance!261:261,Finance!$4:$4,"&lt;="&amp;AE$7)),0))</f>
        <v>0</v>
      </c>
      <c r="AF25" s="5">
        <f ca="1">IF(AF$4="",0,IF(SUMIFS(Finance!263:263,Finance!$4:$4,"&lt;="&amp;AF$7)-SUMIFS(Finance!261:261,Finance!$4:$4,"&lt;="&amp;AF$7)&lt;=0,-(SUMIFS(Finance!263:263,Finance!$4:$4,"&lt;="&amp;AF$7)-SUMIFS(Finance!261:261,Finance!$4:$4,"&lt;="&amp;AF$7)),0))</f>
        <v>0</v>
      </c>
      <c r="AG25" s="5">
        <f ca="1">IF(AG$4="",0,IF(SUMIFS(Finance!263:263,Finance!$4:$4,"&lt;="&amp;AG$7)-SUMIFS(Finance!261:261,Finance!$4:$4,"&lt;="&amp;AG$7)&lt;=0,-(SUMIFS(Finance!263:263,Finance!$4:$4,"&lt;="&amp;AG$7)-SUMIFS(Finance!261:261,Finance!$4:$4,"&lt;="&amp;AG$7)),0))</f>
        <v>0</v>
      </c>
      <c r="AH25" s="5">
        <f ca="1">IF(AH$4="",0,IF(SUMIFS(Finance!263:263,Finance!$4:$4,"&lt;="&amp;AH$7)-SUMIFS(Finance!261:261,Finance!$4:$4,"&lt;="&amp;AH$7)&lt;=0,-(SUMIFS(Finance!263:263,Finance!$4:$4,"&lt;="&amp;AH$7)-SUMIFS(Finance!261:261,Finance!$4:$4,"&lt;="&amp;AH$7)),0))</f>
        <v>0</v>
      </c>
      <c r="AI25" s="5">
        <f ca="1">IF(AI$4="",0,IF(SUMIFS(Finance!263:263,Finance!$4:$4,"&lt;="&amp;AI$7)-SUMIFS(Finance!261:261,Finance!$4:$4,"&lt;="&amp;AI$7)&lt;=0,-(SUMIFS(Finance!263:263,Finance!$4:$4,"&lt;="&amp;AI$7)-SUMIFS(Finance!261:261,Finance!$4:$4,"&lt;="&amp;AI$7)),0))</f>
        <v>0</v>
      </c>
      <c r="AJ25" s="5">
        <f ca="1">IF(AJ$4="",0,IF(SUMIFS(Finance!263:263,Finance!$4:$4,"&lt;="&amp;AJ$7)-SUMIFS(Finance!261:261,Finance!$4:$4,"&lt;="&amp;AJ$7)&lt;=0,-(SUMIFS(Finance!263:263,Finance!$4:$4,"&lt;="&amp;AJ$7)-SUMIFS(Finance!261:261,Finance!$4:$4,"&lt;="&amp;AJ$7)),0))</f>
        <v>0</v>
      </c>
      <c r="AK25" s="5">
        <f ca="1">IF(AK$4="",0,IF(SUMIFS(Finance!263:263,Finance!$4:$4,"&lt;="&amp;AK$7)-SUMIFS(Finance!261:261,Finance!$4:$4,"&lt;="&amp;AK$7)&lt;=0,-(SUMIFS(Finance!263:263,Finance!$4:$4,"&lt;="&amp;AK$7)-SUMIFS(Finance!261:261,Finance!$4:$4,"&lt;="&amp;AK$7)),0))</f>
        <v>0</v>
      </c>
      <c r="AL25" s="5">
        <f ca="1">IF(AL$4="",0,IF(SUMIFS(Finance!263:263,Finance!$4:$4,"&lt;="&amp;AL$7)-SUMIFS(Finance!261:261,Finance!$4:$4,"&lt;="&amp;AL$7)&lt;=0,-(SUMIFS(Finance!263:263,Finance!$4:$4,"&lt;="&amp;AL$7)-SUMIFS(Finance!261:261,Finance!$4:$4,"&lt;="&amp;AL$7)),0))</f>
        <v>0</v>
      </c>
      <c r="AM25" s="5">
        <f ca="1">IF(AM$4="",0,IF(SUMIFS(Finance!263:263,Finance!$4:$4,"&lt;="&amp;AM$7)-SUMIFS(Finance!261:261,Finance!$4:$4,"&lt;="&amp;AM$7)&lt;=0,-(SUMIFS(Finance!263:263,Finance!$4:$4,"&lt;="&amp;AM$7)-SUMIFS(Finance!261:261,Finance!$4:$4,"&lt;="&amp;AM$7)),0))</f>
        <v>0</v>
      </c>
      <c r="AN25" s="5">
        <f ca="1">IF(AN$4="",0,IF(SUMIFS(Finance!263:263,Finance!$4:$4,"&lt;="&amp;AN$7)-SUMIFS(Finance!261:261,Finance!$4:$4,"&lt;="&amp;AN$7)&lt;=0,-(SUMIFS(Finance!263:263,Finance!$4:$4,"&lt;="&amp;AN$7)-SUMIFS(Finance!261:261,Finance!$4:$4,"&lt;="&amp;AN$7)),0))</f>
        <v>0</v>
      </c>
      <c r="AO25" s="5">
        <f ca="1">IF(AO$4="",0,IF(SUMIFS(Finance!263:263,Finance!$4:$4,"&lt;="&amp;AO$7)-SUMIFS(Finance!261:261,Finance!$4:$4,"&lt;="&amp;AO$7)&lt;=0,-(SUMIFS(Finance!263:263,Finance!$4:$4,"&lt;="&amp;AO$7)-SUMIFS(Finance!261:261,Finance!$4:$4,"&lt;="&amp;AO$7)),0))</f>
        <v>0</v>
      </c>
      <c r="AP25" s="5">
        <f ca="1">IF(AP$4="",0,IF(SUMIFS(Finance!263:263,Finance!$4:$4,"&lt;="&amp;AP$7)-SUMIFS(Finance!261:261,Finance!$4:$4,"&lt;="&amp;AP$7)&lt;=0,-(SUMIFS(Finance!263:263,Finance!$4:$4,"&lt;="&amp;AP$7)-SUMIFS(Finance!261:261,Finance!$4:$4,"&lt;="&amp;AP$7)),0))</f>
        <v>0</v>
      </c>
      <c r="AQ25" s="5">
        <f ca="1">IF(AQ$4="",0,IF(SUMIFS(Finance!263:263,Finance!$4:$4,"&lt;="&amp;AQ$7)-SUMIFS(Finance!261:261,Finance!$4:$4,"&lt;="&amp;AQ$7)&lt;=0,-(SUMIFS(Finance!263:263,Finance!$4:$4,"&lt;="&amp;AQ$7)-SUMIFS(Finance!261:261,Finance!$4:$4,"&lt;="&amp;AQ$7)),0))</f>
        <v>0</v>
      </c>
      <c r="AR25" s="5">
        <f ca="1">IF(AR$4="",0,IF(SUMIFS(Finance!263:263,Finance!$4:$4,"&lt;="&amp;AR$7)-SUMIFS(Finance!261:261,Finance!$4:$4,"&lt;="&amp;AR$7)&lt;=0,-(SUMIFS(Finance!263:263,Finance!$4:$4,"&lt;="&amp;AR$7)-SUMIFS(Finance!261:261,Finance!$4:$4,"&lt;="&amp;AR$7)),0))</f>
        <v>0</v>
      </c>
      <c r="AS25" s="5">
        <f ca="1">IF(AS$4="",0,IF(SUMIFS(Finance!263:263,Finance!$4:$4,"&lt;="&amp;AS$7)-SUMIFS(Finance!261:261,Finance!$4:$4,"&lt;="&amp;AS$7)&lt;=0,-(SUMIFS(Finance!263:263,Finance!$4:$4,"&lt;="&amp;AS$7)-SUMIFS(Finance!261:261,Finance!$4:$4,"&lt;="&amp;AS$7)),0))</f>
        <v>0</v>
      </c>
      <c r="AT25" s="5">
        <f ca="1">IF(AT$4="",0,IF(SUMIFS(Finance!263:263,Finance!$4:$4,"&lt;="&amp;AT$7)-SUMIFS(Finance!261:261,Finance!$4:$4,"&lt;="&amp;AT$7)&lt;=0,-(SUMIFS(Finance!263:263,Finance!$4:$4,"&lt;="&amp;AT$7)-SUMIFS(Finance!261:261,Finance!$4:$4,"&lt;="&amp;AT$7)),0))</f>
        <v>0</v>
      </c>
      <c r="AU25" s="5">
        <f ca="1">IF(AU$4="",0,IF(SUMIFS(Finance!263:263,Finance!$4:$4,"&lt;="&amp;AU$7)-SUMIFS(Finance!261:261,Finance!$4:$4,"&lt;="&amp;AU$7)&lt;=0,-(SUMIFS(Finance!263:263,Finance!$4:$4,"&lt;="&amp;AU$7)-SUMIFS(Finance!261:261,Finance!$4:$4,"&lt;="&amp;AU$7)),0))</f>
        <v>0</v>
      </c>
      <c r="AV25" s="5">
        <f ca="1">IF(AV$4="",0,IF(SUMIFS(Finance!263:263,Finance!$4:$4,"&lt;="&amp;AV$7)-SUMIFS(Finance!261:261,Finance!$4:$4,"&lt;="&amp;AV$7)&lt;=0,-(SUMIFS(Finance!263:263,Finance!$4:$4,"&lt;="&amp;AV$7)-SUMIFS(Finance!261:261,Finance!$4:$4,"&lt;="&amp;AV$7)),0))</f>
        <v>0</v>
      </c>
      <c r="AW25" s="5">
        <f ca="1">IF(AW$4="",0,IF(SUMIFS(Finance!263:263,Finance!$4:$4,"&lt;="&amp;AW$7)-SUMIFS(Finance!261:261,Finance!$4:$4,"&lt;="&amp;AW$7)&lt;=0,-(SUMIFS(Finance!263:263,Finance!$4:$4,"&lt;="&amp;AW$7)-SUMIFS(Finance!261:261,Finance!$4:$4,"&lt;="&amp;AW$7)),0))</f>
        <v>0</v>
      </c>
      <c r="AX25" s="5">
        <f ca="1">IF(AX$4="",0,IF(SUMIFS(Finance!263:263,Finance!$4:$4,"&lt;="&amp;AX$7)-SUMIFS(Finance!261:261,Finance!$4:$4,"&lt;="&amp;AX$7)&lt;=0,-(SUMIFS(Finance!263:263,Finance!$4:$4,"&lt;="&amp;AX$7)-SUMIFS(Finance!261:261,Finance!$4:$4,"&lt;="&amp;AX$7)),0))</f>
        <v>0</v>
      </c>
      <c r="AY25" s="5">
        <f ca="1">IF(AY$4="",0,IF(SUMIFS(Finance!263:263,Finance!$4:$4,"&lt;="&amp;AY$7)-SUMIFS(Finance!261:261,Finance!$4:$4,"&lt;="&amp;AY$7)&lt;=0,-(SUMIFS(Finance!263:263,Finance!$4:$4,"&lt;="&amp;AY$7)-SUMIFS(Finance!261:261,Finance!$4:$4,"&lt;="&amp;AY$7)),0))</f>
        <v>0</v>
      </c>
      <c r="AZ25" s="5">
        <f ca="1">IF(AZ$4="",0,IF(SUMIFS(Finance!263:263,Finance!$4:$4,"&lt;="&amp;AZ$7)-SUMIFS(Finance!261:261,Finance!$4:$4,"&lt;="&amp;AZ$7)&lt;=0,-(SUMIFS(Finance!263:263,Finance!$4:$4,"&lt;="&amp;AZ$7)-SUMIFS(Finance!261:261,Finance!$4:$4,"&lt;="&amp;AZ$7)),0))</f>
        <v>0</v>
      </c>
      <c r="BA25" s="5">
        <f ca="1">IF(BA$4="",0,IF(SUMIFS(Finance!263:263,Finance!$4:$4,"&lt;="&amp;BA$7)-SUMIFS(Finance!261:261,Finance!$4:$4,"&lt;="&amp;BA$7)&lt;=0,-(SUMIFS(Finance!263:263,Finance!$4:$4,"&lt;="&amp;BA$7)-SUMIFS(Finance!261:261,Finance!$4:$4,"&lt;="&amp;BA$7)),0))</f>
        <v>0</v>
      </c>
      <c r="BB25" s="5">
        <f ca="1">IF(BB$4="",0,IF(SUMIFS(Finance!263:263,Finance!$4:$4,"&lt;="&amp;BB$7)-SUMIFS(Finance!261:261,Finance!$4:$4,"&lt;="&amp;BB$7)&lt;=0,-(SUMIFS(Finance!263:263,Finance!$4:$4,"&lt;="&amp;BB$7)-SUMIFS(Finance!261:261,Finance!$4:$4,"&lt;="&amp;BB$7)),0))</f>
        <v>0</v>
      </c>
      <c r="BC25" s="5">
        <f ca="1">IF(BC$4="",0,IF(SUMIFS(Finance!263:263,Finance!$4:$4,"&lt;="&amp;BC$7)-SUMIFS(Finance!261:261,Finance!$4:$4,"&lt;="&amp;BC$7)&lt;=0,-(SUMIFS(Finance!263:263,Finance!$4:$4,"&lt;="&amp;BC$7)-SUMIFS(Finance!261:261,Finance!$4:$4,"&lt;="&amp;BC$7)),0))</f>
        <v>0</v>
      </c>
      <c r="BD25" s="5">
        <f ca="1">IF(BD$4="",0,IF(SUMIFS(Finance!263:263,Finance!$4:$4,"&lt;="&amp;BD$7)-SUMIFS(Finance!261:261,Finance!$4:$4,"&lt;="&amp;BD$7)&lt;=0,-(SUMIFS(Finance!263:263,Finance!$4:$4,"&lt;="&amp;BD$7)-SUMIFS(Finance!261:261,Finance!$4:$4,"&lt;="&amp;BD$7)),0))</f>
        <v>0</v>
      </c>
      <c r="BE25" s="5">
        <f ca="1">IF(BE$4="",0,IF(SUMIFS(Finance!263:263,Finance!$4:$4,"&lt;="&amp;BE$7)-SUMIFS(Finance!261:261,Finance!$4:$4,"&lt;="&amp;BE$7)&lt;=0,-(SUMIFS(Finance!263:263,Finance!$4:$4,"&lt;="&amp;BE$7)-SUMIFS(Finance!261:261,Finance!$4:$4,"&lt;="&amp;BE$7)),0))</f>
        <v>0</v>
      </c>
      <c r="BF25" s="5">
        <f ca="1">IF(BF$4="",0,IF(SUMIFS(Finance!263:263,Finance!$4:$4,"&lt;="&amp;BF$7)-SUMIFS(Finance!261:261,Finance!$4:$4,"&lt;="&amp;BF$7)&lt;=0,-(SUMIFS(Finance!263:263,Finance!$4:$4,"&lt;="&amp;BF$7)-SUMIFS(Finance!261:261,Finance!$4:$4,"&lt;="&amp;BF$7)),0))</f>
        <v>0</v>
      </c>
      <c r="BG25" s="5">
        <f ca="1">IF(BG$4="",0,IF(SUMIFS(Finance!263:263,Finance!$4:$4,"&lt;="&amp;BG$7)-SUMIFS(Finance!261:261,Finance!$4:$4,"&lt;="&amp;BG$7)&lt;=0,-(SUMIFS(Finance!263:263,Finance!$4:$4,"&lt;="&amp;BG$7)-SUMIFS(Finance!261:261,Finance!$4:$4,"&lt;="&amp;BG$7)),0))</f>
        <v>0</v>
      </c>
      <c r="BH25" s="5">
        <f ca="1">IF(BH$4="",0,IF(SUMIFS(Finance!263:263,Finance!$4:$4,"&lt;="&amp;BH$7)-SUMIFS(Finance!261:261,Finance!$4:$4,"&lt;="&amp;BH$7)&lt;=0,-(SUMIFS(Finance!263:263,Finance!$4:$4,"&lt;="&amp;BH$7)-SUMIFS(Finance!261:261,Finance!$4:$4,"&lt;="&amp;BH$7)),0))</f>
        <v>0</v>
      </c>
      <c r="BI25" s="5">
        <f ca="1">IF(BI$4="",0,IF(SUMIFS(Finance!263:263,Finance!$4:$4,"&lt;="&amp;BI$7)-SUMIFS(Finance!261:261,Finance!$4:$4,"&lt;="&amp;BI$7)&lt;=0,-(SUMIFS(Finance!263:263,Finance!$4:$4,"&lt;="&amp;BI$7)-SUMIFS(Finance!261:261,Finance!$4:$4,"&lt;="&amp;BI$7)),0))</f>
        <v>0</v>
      </c>
      <c r="BJ25" s="5">
        <f ca="1">IF(BJ$4="",0,IF(SUMIFS(Finance!263:263,Finance!$4:$4,"&lt;="&amp;BJ$7)-SUMIFS(Finance!261:261,Finance!$4:$4,"&lt;="&amp;BJ$7)&lt;=0,-(SUMIFS(Finance!263:263,Finance!$4:$4,"&lt;="&amp;BJ$7)-SUMIFS(Finance!261:261,Finance!$4:$4,"&lt;="&amp;BJ$7)),0))</f>
        <v>0</v>
      </c>
      <c r="BK25" s="5">
        <f ca="1">IF(BK$4="",0,IF(SUMIFS(Finance!263:263,Finance!$4:$4,"&lt;="&amp;BK$7)-SUMIFS(Finance!261:261,Finance!$4:$4,"&lt;="&amp;BK$7)&lt;=0,-(SUMIFS(Finance!263:263,Finance!$4:$4,"&lt;="&amp;BK$7)-SUMIFS(Finance!261:261,Finance!$4:$4,"&lt;="&amp;BK$7)),0))</f>
        <v>0</v>
      </c>
      <c r="BL25" s="5">
        <f ca="1">IF(BL$4="",0,IF(SUMIFS(Finance!263:263,Finance!$4:$4,"&lt;="&amp;BL$7)-SUMIFS(Finance!261:261,Finance!$4:$4,"&lt;="&amp;BL$7)&lt;=0,-(SUMIFS(Finance!263:263,Finance!$4:$4,"&lt;="&amp;BL$7)-SUMIFS(Finance!261:261,Finance!$4:$4,"&lt;="&amp;BL$7)),0))</f>
        <v>0</v>
      </c>
      <c r="BM25" s="5">
        <f ca="1">IF(BM$4="",0,IF(SUMIFS(Finance!263:263,Finance!$4:$4,"&lt;="&amp;BM$7)-SUMIFS(Finance!261:261,Finance!$4:$4,"&lt;="&amp;BM$7)&lt;=0,-(SUMIFS(Finance!263:263,Finance!$4:$4,"&lt;="&amp;BM$7)-SUMIFS(Finance!261:261,Finance!$4:$4,"&lt;="&amp;BM$7)),0))</f>
        <v>0</v>
      </c>
      <c r="BN25" s="5">
        <f ca="1">IF(BN$4="",0,IF(SUMIFS(Finance!263:263,Finance!$4:$4,"&lt;="&amp;BN$7)-SUMIFS(Finance!261:261,Finance!$4:$4,"&lt;="&amp;BN$7)&lt;=0,-(SUMIFS(Finance!263:263,Finance!$4:$4,"&lt;="&amp;BN$7)-SUMIFS(Finance!261:261,Finance!$4:$4,"&lt;="&amp;BN$7)),0))</f>
        <v>0</v>
      </c>
      <c r="BO25" s="5">
        <f ca="1">IF(BO$4="",0,IF(SUMIFS(Finance!263:263,Finance!$4:$4,"&lt;="&amp;BO$7)-SUMIFS(Finance!261:261,Finance!$4:$4,"&lt;="&amp;BO$7)&lt;=0,-(SUMIFS(Finance!263:263,Finance!$4:$4,"&lt;="&amp;BO$7)-SUMIFS(Finance!261:261,Finance!$4:$4,"&lt;="&amp;BO$7)),0))</f>
        <v>0</v>
      </c>
      <c r="BP25" s="5">
        <f ca="1">IF(BP$4="",0,IF(SUMIFS(Finance!263:263,Finance!$4:$4,"&lt;="&amp;BP$7)-SUMIFS(Finance!261:261,Finance!$4:$4,"&lt;="&amp;BP$7)&lt;=0,-(SUMIFS(Finance!263:263,Finance!$4:$4,"&lt;="&amp;BP$7)-SUMIFS(Finance!261:261,Finance!$4:$4,"&lt;="&amp;BP$7)),0))</f>
        <v>0</v>
      </c>
      <c r="BQ25" s="5">
        <f ca="1">IF(BQ$4="",0,IF(SUMIFS(Finance!263:263,Finance!$4:$4,"&lt;="&amp;BQ$7)-SUMIFS(Finance!261:261,Finance!$4:$4,"&lt;="&amp;BQ$7)&lt;=0,-(SUMIFS(Finance!263:263,Finance!$4:$4,"&lt;="&amp;BQ$7)-SUMIFS(Finance!261:261,Finance!$4:$4,"&lt;="&amp;BQ$7)),0))</f>
        <v>0</v>
      </c>
      <c r="BR25" s="5">
        <f ca="1">IF(BR$4="",0,IF(SUMIFS(Finance!263:263,Finance!$4:$4,"&lt;="&amp;BR$7)-SUMIFS(Finance!261:261,Finance!$4:$4,"&lt;="&amp;BR$7)&lt;=0,-(SUMIFS(Finance!263:263,Finance!$4:$4,"&lt;="&amp;BR$7)-SUMIFS(Finance!261:261,Finance!$4:$4,"&lt;="&amp;BR$7)),0))</f>
        <v>0</v>
      </c>
      <c r="BS25" s="5">
        <f ca="1">IF(BS$4="",0,IF(SUMIFS(Finance!263:263,Finance!$4:$4,"&lt;="&amp;BS$7)-SUMIFS(Finance!261:261,Finance!$4:$4,"&lt;="&amp;BS$7)&lt;=0,-(SUMIFS(Finance!263:263,Finance!$4:$4,"&lt;="&amp;BS$7)-SUMIFS(Finance!261:261,Finance!$4:$4,"&lt;="&amp;BS$7)),0))</f>
        <v>0</v>
      </c>
      <c r="BT25" s="5">
        <f ca="1">IF(BT$4="",0,IF(SUMIFS(Finance!263:263,Finance!$4:$4,"&lt;="&amp;BT$7)-SUMIFS(Finance!261:261,Finance!$4:$4,"&lt;="&amp;BT$7)&lt;=0,-(SUMIFS(Finance!263:263,Finance!$4:$4,"&lt;="&amp;BT$7)-SUMIFS(Finance!261:261,Finance!$4:$4,"&lt;="&amp;BT$7)),0))</f>
        <v>0</v>
      </c>
      <c r="BU25" s="5">
        <f ca="1">IF(BU$4="",0,IF(SUMIFS(Finance!263:263,Finance!$4:$4,"&lt;="&amp;BU$7)-SUMIFS(Finance!261:261,Finance!$4:$4,"&lt;="&amp;BU$7)&lt;=0,-(SUMIFS(Finance!263:263,Finance!$4:$4,"&lt;="&amp;BU$7)-SUMIFS(Finance!261:261,Finance!$4:$4,"&lt;="&amp;BU$7)),0))</f>
        <v>0</v>
      </c>
      <c r="BV25" s="5">
        <f ca="1">IF(BV$4="",0,IF(SUMIFS(Finance!263:263,Finance!$4:$4,"&lt;="&amp;BV$7)-SUMIFS(Finance!261:261,Finance!$4:$4,"&lt;="&amp;BV$7)&lt;=0,-(SUMIFS(Finance!263:263,Finance!$4:$4,"&lt;="&amp;BV$7)-SUMIFS(Finance!261:261,Finance!$4:$4,"&lt;="&amp;BV$7)),0))</f>
        <v>0</v>
      </c>
      <c r="BW25" s="5">
        <f ca="1">IF(BW$4="",0,IF(SUMIFS(Finance!263:263,Finance!$4:$4,"&lt;="&amp;BW$7)-SUMIFS(Finance!261:261,Finance!$4:$4,"&lt;="&amp;BW$7)&lt;=0,-(SUMIFS(Finance!263:263,Finance!$4:$4,"&lt;="&amp;BW$7)-SUMIFS(Finance!261:261,Finance!$4:$4,"&lt;="&amp;BW$7)),0))</f>
        <v>0</v>
      </c>
      <c r="BX25" s="5">
        <f ca="1">IF(BX$4="",0,IF(SUMIFS(Finance!263:263,Finance!$4:$4,"&lt;="&amp;BX$7)-SUMIFS(Finance!261:261,Finance!$4:$4,"&lt;="&amp;BX$7)&lt;=0,-(SUMIFS(Finance!263:263,Finance!$4:$4,"&lt;="&amp;BX$7)-SUMIFS(Finance!261:261,Finance!$4:$4,"&lt;="&amp;BX$7)),0))</f>
        <v>0</v>
      </c>
      <c r="BY25" s="5">
        <f ca="1">IF(BY$4="",0,IF(SUMIFS(Finance!263:263,Finance!$4:$4,"&lt;="&amp;BY$7)-SUMIFS(Finance!261:261,Finance!$4:$4,"&lt;="&amp;BY$7)&lt;=0,-(SUMIFS(Finance!263:263,Finance!$4:$4,"&lt;="&amp;BY$7)-SUMIFS(Finance!261:261,Finance!$4:$4,"&lt;="&amp;BY$7)),0))</f>
        <v>0</v>
      </c>
      <c r="BZ25" s="5">
        <f ca="1">IF(BZ$4="",0,IF(SUMIFS(Finance!263:263,Finance!$4:$4,"&lt;="&amp;BZ$7)-SUMIFS(Finance!261:261,Finance!$4:$4,"&lt;="&amp;BZ$7)&lt;=0,-(SUMIFS(Finance!263:263,Finance!$4:$4,"&lt;="&amp;BZ$7)-SUMIFS(Finance!261:261,Finance!$4:$4,"&lt;="&amp;BZ$7)),0))</f>
        <v>0</v>
      </c>
      <c r="CA25" s="5">
        <f ca="1">IF(CA$4="",0,IF(SUMIFS(Finance!263:263,Finance!$4:$4,"&lt;="&amp;CA$7)-SUMIFS(Finance!261:261,Finance!$4:$4,"&lt;="&amp;CA$7)&lt;=0,-(SUMIFS(Finance!263:263,Finance!$4:$4,"&lt;="&amp;CA$7)-SUMIFS(Finance!261:261,Finance!$4:$4,"&lt;="&amp;CA$7)),0))</f>
        <v>0</v>
      </c>
      <c r="CB25" s="5">
        <f ca="1">IF(CB$4="",0,IF(SUMIFS(Finance!263:263,Finance!$4:$4,"&lt;="&amp;CB$7)-SUMIFS(Finance!261:261,Finance!$4:$4,"&lt;="&amp;CB$7)&lt;=0,-(SUMIFS(Finance!263:263,Finance!$4:$4,"&lt;="&amp;CB$7)-SUMIFS(Finance!261:261,Finance!$4:$4,"&lt;="&amp;CB$7)),0))</f>
        <v>0</v>
      </c>
      <c r="CC25" s="5">
        <f ca="1">IF(CC$4="",0,IF(SUMIFS(Finance!263:263,Finance!$4:$4,"&lt;="&amp;CC$7)-SUMIFS(Finance!261:261,Finance!$4:$4,"&lt;="&amp;CC$7)&lt;=0,-(SUMIFS(Finance!263:263,Finance!$4:$4,"&lt;="&amp;CC$7)-SUMIFS(Finance!261:261,Finance!$4:$4,"&lt;="&amp;CC$7)),0))</f>
        <v>0</v>
      </c>
      <c r="CD25" s="5">
        <f ca="1">IF(CD$4="",0,IF(SUMIFS(Finance!263:263,Finance!$4:$4,"&lt;="&amp;CD$7)-SUMIFS(Finance!261:261,Finance!$4:$4,"&lt;="&amp;CD$7)&lt;=0,-(SUMIFS(Finance!263:263,Finance!$4:$4,"&lt;="&amp;CD$7)-SUMIFS(Finance!261:261,Finance!$4:$4,"&lt;="&amp;CD$7)),0))</f>
        <v>0</v>
      </c>
      <c r="CE25" s="5">
        <f ca="1">IF(CE$4="",0,IF(SUMIFS(Finance!263:263,Finance!$4:$4,"&lt;="&amp;CE$7)-SUMIFS(Finance!261:261,Finance!$4:$4,"&lt;="&amp;CE$7)&lt;=0,-(SUMIFS(Finance!263:263,Finance!$4:$4,"&lt;="&amp;CE$7)-SUMIFS(Finance!261:261,Finance!$4:$4,"&lt;="&amp;CE$7)),0))</f>
        <v>0</v>
      </c>
      <c r="CF25" s="5">
        <f ca="1">IF(CF$4="",0,IF(SUMIFS(Finance!263:263,Finance!$4:$4,"&lt;="&amp;CF$7)-SUMIFS(Finance!261:261,Finance!$4:$4,"&lt;="&amp;CF$7)&lt;=0,-(SUMIFS(Finance!263:263,Finance!$4:$4,"&lt;="&amp;CF$7)-SUMIFS(Finance!261:261,Finance!$4:$4,"&lt;="&amp;CF$7)),0))</f>
        <v>0</v>
      </c>
    </row>
    <row r="26" spans="2:84" s="26" customFormat="1" ht="12" x14ac:dyDescent="0.25">
      <c r="B26" s="13"/>
      <c r="M26" s="55"/>
      <c r="N26" s="44" t="s">
        <v>21</v>
      </c>
      <c r="O26" s="45"/>
      <c r="P26" s="46"/>
      <c r="Q26" s="89"/>
      <c r="U26" s="41"/>
      <c r="V26" s="42"/>
      <c r="W26" s="43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</row>
    <row r="27" spans="2:84" x14ac:dyDescent="0.3">
      <c r="B27" s="13">
        <f>ROW()</f>
        <v>27</v>
      </c>
    </row>
    <row r="28" spans="2:84" x14ac:dyDescent="0.3">
      <c r="B28" s="13">
        <f>ROW()</f>
        <v>28</v>
      </c>
      <c r="H28" s="1" t="s">
        <v>450</v>
      </c>
      <c r="M28" s="53" t="s">
        <v>18</v>
      </c>
      <c r="P28" s="72"/>
      <c r="U28" s="5">
        <f t="shared" ref="U28" ca="1" si="4">SUM(INDIRECT(ADDRESS($B28,$X$2)&amp;":"&amp;ADDRESS($B28,$X$2-1+$P$8)))</f>
        <v>0</v>
      </c>
      <c r="X28" s="5">
        <f ca="1">IF(ABS(X11-X30)&lt;0.001,0,X11-X30)</f>
        <v>0</v>
      </c>
      <c r="Y28" s="5">
        <f t="shared" ref="Y28:CF28" ca="1" si="5">IF(ABS(Y11-Y30)&lt;0.001,0,Y11-Y30)</f>
        <v>0</v>
      </c>
      <c r="Z28" s="5">
        <f t="shared" ca="1" si="5"/>
        <v>0</v>
      </c>
      <c r="AA28" s="5">
        <f t="shared" ca="1" si="5"/>
        <v>0</v>
      </c>
      <c r="AB28" s="5">
        <f t="shared" ca="1" si="5"/>
        <v>0</v>
      </c>
      <c r="AC28" s="5">
        <f t="shared" ca="1" si="5"/>
        <v>0</v>
      </c>
      <c r="AD28" s="5">
        <f t="shared" ca="1" si="5"/>
        <v>0</v>
      </c>
      <c r="AE28" s="5">
        <f t="shared" ca="1" si="5"/>
        <v>0</v>
      </c>
      <c r="AF28" s="5">
        <f t="shared" ca="1" si="5"/>
        <v>0</v>
      </c>
      <c r="AG28" s="5">
        <f t="shared" ca="1" si="5"/>
        <v>0</v>
      </c>
      <c r="AH28" s="5">
        <f t="shared" ca="1" si="5"/>
        <v>0</v>
      </c>
      <c r="AI28" s="5">
        <f t="shared" ca="1" si="5"/>
        <v>0</v>
      </c>
      <c r="AJ28" s="5">
        <f t="shared" ca="1" si="5"/>
        <v>0</v>
      </c>
      <c r="AK28" s="5">
        <f t="shared" ca="1" si="5"/>
        <v>0</v>
      </c>
      <c r="AL28" s="5">
        <f t="shared" ca="1" si="5"/>
        <v>0</v>
      </c>
      <c r="AM28" s="5">
        <f t="shared" ca="1" si="5"/>
        <v>0</v>
      </c>
      <c r="AN28" s="5">
        <f t="shared" ca="1" si="5"/>
        <v>0</v>
      </c>
      <c r="AO28" s="5">
        <f t="shared" ca="1" si="5"/>
        <v>0</v>
      </c>
      <c r="AP28" s="5">
        <f t="shared" ca="1" si="5"/>
        <v>0</v>
      </c>
      <c r="AQ28" s="5">
        <f t="shared" ca="1" si="5"/>
        <v>0</v>
      </c>
      <c r="AR28" s="5">
        <f t="shared" ca="1" si="5"/>
        <v>0</v>
      </c>
      <c r="AS28" s="5">
        <f t="shared" ca="1" si="5"/>
        <v>0</v>
      </c>
      <c r="AT28" s="5">
        <f t="shared" ca="1" si="5"/>
        <v>0</v>
      </c>
      <c r="AU28" s="5">
        <f t="shared" ca="1" si="5"/>
        <v>0</v>
      </c>
      <c r="AV28" s="5">
        <f t="shared" ca="1" si="5"/>
        <v>0</v>
      </c>
      <c r="AW28" s="5">
        <f t="shared" ca="1" si="5"/>
        <v>0</v>
      </c>
      <c r="AX28" s="5">
        <f t="shared" ca="1" si="5"/>
        <v>0</v>
      </c>
      <c r="AY28" s="5">
        <f t="shared" ca="1" si="5"/>
        <v>0</v>
      </c>
      <c r="AZ28" s="5">
        <f t="shared" ca="1" si="5"/>
        <v>0</v>
      </c>
      <c r="BA28" s="5">
        <f t="shared" ca="1" si="5"/>
        <v>0</v>
      </c>
      <c r="BB28" s="5">
        <f t="shared" ca="1" si="5"/>
        <v>0</v>
      </c>
      <c r="BC28" s="5">
        <f t="shared" ca="1" si="5"/>
        <v>0</v>
      </c>
      <c r="BD28" s="5">
        <f t="shared" ca="1" si="5"/>
        <v>0</v>
      </c>
      <c r="BE28" s="5">
        <f t="shared" ca="1" si="5"/>
        <v>0</v>
      </c>
      <c r="BF28" s="5">
        <f t="shared" ca="1" si="5"/>
        <v>0</v>
      </c>
      <c r="BG28" s="5">
        <f t="shared" ca="1" si="5"/>
        <v>0</v>
      </c>
      <c r="BH28" s="5">
        <f t="shared" ca="1" si="5"/>
        <v>0</v>
      </c>
      <c r="BI28" s="5">
        <f t="shared" ca="1" si="5"/>
        <v>0</v>
      </c>
      <c r="BJ28" s="5">
        <f t="shared" ca="1" si="5"/>
        <v>0</v>
      </c>
      <c r="BK28" s="5">
        <f t="shared" ca="1" si="5"/>
        <v>0</v>
      </c>
      <c r="BL28" s="5">
        <f t="shared" ca="1" si="5"/>
        <v>0</v>
      </c>
      <c r="BM28" s="5">
        <f t="shared" ca="1" si="5"/>
        <v>0</v>
      </c>
      <c r="BN28" s="5">
        <f t="shared" ca="1" si="5"/>
        <v>0</v>
      </c>
      <c r="BO28" s="5">
        <f t="shared" ca="1" si="5"/>
        <v>0</v>
      </c>
      <c r="BP28" s="5">
        <f t="shared" ca="1" si="5"/>
        <v>0</v>
      </c>
      <c r="BQ28" s="5">
        <f t="shared" ca="1" si="5"/>
        <v>0</v>
      </c>
      <c r="BR28" s="5">
        <f t="shared" ca="1" si="5"/>
        <v>0</v>
      </c>
      <c r="BS28" s="5">
        <f t="shared" ca="1" si="5"/>
        <v>0</v>
      </c>
      <c r="BT28" s="5">
        <f t="shared" ca="1" si="5"/>
        <v>0</v>
      </c>
      <c r="BU28" s="5">
        <f t="shared" ca="1" si="5"/>
        <v>0</v>
      </c>
      <c r="BV28" s="5">
        <f t="shared" ca="1" si="5"/>
        <v>0</v>
      </c>
      <c r="BW28" s="5">
        <f t="shared" ca="1" si="5"/>
        <v>0</v>
      </c>
      <c r="BX28" s="5">
        <f t="shared" ca="1" si="5"/>
        <v>0</v>
      </c>
      <c r="BY28" s="5">
        <f t="shared" ca="1" si="5"/>
        <v>0</v>
      </c>
      <c r="BZ28" s="5">
        <f t="shared" ca="1" si="5"/>
        <v>0</v>
      </c>
      <c r="CA28" s="5">
        <f t="shared" ca="1" si="5"/>
        <v>0</v>
      </c>
      <c r="CB28" s="5">
        <f t="shared" ca="1" si="5"/>
        <v>0</v>
      </c>
      <c r="CC28" s="5">
        <f t="shared" ca="1" si="5"/>
        <v>0</v>
      </c>
      <c r="CD28" s="5">
        <f t="shared" ca="1" si="5"/>
        <v>0</v>
      </c>
      <c r="CE28" s="5">
        <f t="shared" ca="1" si="5"/>
        <v>0</v>
      </c>
      <c r="CF28" s="5">
        <f t="shared" ca="1" si="5"/>
        <v>0</v>
      </c>
    </row>
    <row r="29" spans="2:84" x14ac:dyDescent="0.3">
      <c r="B29" s="13">
        <f>ROW()</f>
        <v>29</v>
      </c>
    </row>
    <row r="30" spans="2:84" x14ac:dyDescent="0.3">
      <c r="B30" s="13">
        <f>ROW()</f>
        <v>30</v>
      </c>
      <c r="H30" s="1" t="s">
        <v>160</v>
      </c>
      <c r="M30" s="53" t="s">
        <v>18</v>
      </c>
      <c r="P30" s="72"/>
      <c r="U30" s="5">
        <f t="shared" ref="U30:U52" ca="1" si="6">INDIRECT(ADDRESS($B30,$X$2-1+$P$8))</f>
        <v>193612236.51912957</v>
      </c>
      <c r="X30" s="5">
        <f ca="1">IF(X$4="",0,X31+SUM(X37:X53))</f>
        <v>51447763.808498427</v>
      </c>
      <c r="Y30" s="5">
        <f t="shared" ref="Y30:CF30" ca="1" si="7">IF(Y$4="",0,Y31+SUM(Y37:Y53))</f>
        <v>83714809.578867048</v>
      </c>
      <c r="Z30" s="5">
        <f t="shared" ca="1" si="7"/>
        <v>115820970.08987802</v>
      </c>
      <c r="AA30" s="5">
        <f t="shared" ca="1" si="7"/>
        <v>151751561.52412814</v>
      </c>
      <c r="AB30" s="5">
        <f t="shared" ca="1" si="7"/>
        <v>193612236.51912957</v>
      </c>
      <c r="AC30" s="5">
        <f t="shared" ca="1" si="7"/>
        <v>0</v>
      </c>
      <c r="AD30" s="5">
        <f t="shared" ca="1" si="7"/>
        <v>0</v>
      </c>
      <c r="AE30" s="5">
        <f t="shared" ca="1" si="7"/>
        <v>0</v>
      </c>
      <c r="AF30" s="5">
        <f t="shared" ca="1" si="7"/>
        <v>0</v>
      </c>
      <c r="AG30" s="5">
        <f t="shared" ca="1" si="7"/>
        <v>0</v>
      </c>
      <c r="AH30" s="5">
        <f t="shared" ca="1" si="7"/>
        <v>0</v>
      </c>
      <c r="AI30" s="5">
        <f t="shared" ca="1" si="7"/>
        <v>0</v>
      </c>
      <c r="AJ30" s="5">
        <f t="shared" ca="1" si="7"/>
        <v>0</v>
      </c>
      <c r="AK30" s="5">
        <f t="shared" ca="1" si="7"/>
        <v>0</v>
      </c>
      <c r="AL30" s="5">
        <f t="shared" ca="1" si="7"/>
        <v>0</v>
      </c>
      <c r="AM30" s="5">
        <f t="shared" ca="1" si="7"/>
        <v>0</v>
      </c>
      <c r="AN30" s="5">
        <f t="shared" ca="1" si="7"/>
        <v>0</v>
      </c>
      <c r="AO30" s="5">
        <f t="shared" ca="1" si="7"/>
        <v>0</v>
      </c>
      <c r="AP30" s="5">
        <f t="shared" ca="1" si="7"/>
        <v>0</v>
      </c>
      <c r="AQ30" s="5">
        <f t="shared" ca="1" si="7"/>
        <v>0</v>
      </c>
      <c r="AR30" s="5">
        <f t="shared" ca="1" si="7"/>
        <v>0</v>
      </c>
      <c r="AS30" s="5">
        <f t="shared" ca="1" si="7"/>
        <v>0</v>
      </c>
      <c r="AT30" s="5">
        <f t="shared" ca="1" si="7"/>
        <v>0</v>
      </c>
      <c r="AU30" s="5">
        <f t="shared" ca="1" si="7"/>
        <v>0</v>
      </c>
      <c r="AV30" s="5">
        <f t="shared" ca="1" si="7"/>
        <v>0</v>
      </c>
      <c r="AW30" s="5">
        <f t="shared" ca="1" si="7"/>
        <v>0</v>
      </c>
      <c r="AX30" s="5">
        <f t="shared" ca="1" si="7"/>
        <v>0</v>
      </c>
      <c r="AY30" s="5">
        <f t="shared" ca="1" si="7"/>
        <v>0</v>
      </c>
      <c r="AZ30" s="5">
        <f t="shared" ca="1" si="7"/>
        <v>0</v>
      </c>
      <c r="BA30" s="5">
        <f t="shared" ca="1" si="7"/>
        <v>0</v>
      </c>
      <c r="BB30" s="5">
        <f t="shared" ca="1" si="7"/>
        <v>0</v>
      </c>
      <c r="BC30" s="5">
        <f t="shared" ca="1" si="7"/>
        <v>0</v>
      </c>
      <c r="BD30" s="5">
        <f t="shared" ca="1" si="7"/>
        <v>0</v>
      </c>
      <c r="BE30" s="5">
        <f t="shared" ca="1" si="7"/>
        <v>0</v>
      </c>
      <c r="BF30" s="5">
        <f t="shared" ca="1" si="7"/>
        <v>0</v>
      </c>
      <c r="BG30" s="5">
        <f t="shared" ca="1" si="7"/>
        <v>0</v>
      </c>
      <c r="BH30" s="5">
        <f t="shared" ca="1" si="7"/>
        <v>0</v>
      </c>
      <c r="BI30" s="5">
        <f t="shared" ca="1" si="7"/>
        <v>0</v>
      </c>
      <c r="BJ30" s="5">
        <f t="shared" ca="1" si="7"/>
        <v>0</v>
      </c>
      <c r="BK30" s="5">
        <f t="shared" ca="1" si="7"/>
        <v>0</v>
      </c>
      <c r="BL30" s="5">
        <f t="shared" ca="1" si="7"/>
        <v>0</v>
      </c>
      <c r="BM30" s="5">
        <f t="shared" ca="1" si="7"/>
        <v>0</v>
      </c>
      <c r="BN30" s="5">
        <f t="shared" ca="1" si="7"/>
        <v>0</v>
      </c>
      <c r="BO30" s="5">
        <f t="shared" ca="1" si="7"/>
        <v>0</v>
      </c>
      <c r="BP30" s="5">
        <f t="shared" ca="1" si="7"/>
        <v>0</v>
      </c>
      <c r="BQ30" s="5">
        <f t="shared" ca="1" si="7"/>
        <v>0</v>
      </c>
      <c r="BR30" s="5">
        <f t="shared" ca="1" si="7"/>
        <v>0</v>
      </c>
      <c r="BS30" s="5">
        <f t="shared" ca="1" si="7"/>
        <v>0</v>
      </c>
      <c r="BT30" s="5">
        <f t="shared" ca="1" si="7"/>
        <v>0</v>
      </c>
      <c r="BU30" s="5">
        <f t="shared" ca="1" si="7"/>
        <v>0</v>
      </c>
      <c r="BV30" s="5">
        <f t="shared" ca="1" si="7"/>
        <v>0</v>
      </c>
      <c r="BW30" s="5">
        <f t="shared" ca="1" si="7"/>
        <v>0</v>
      </c>
      <c r="BX30" s="5">
        <f t="shared" ca="1" si="7"/>
        <v>0</v>
      </c>
      <c r="BY30" s="5">
        <f t="shared" ca="1" si="7"/>
        <v>0</v>
      </c>
      <c r="BZ30" s="5">
        <f t="shared" ca="1" si="7"/>
        <v>0</v>
      </c>
      <c r="CA30" s="5">
        <f t="shared" ca="1" si="7"/>
        <v>0</v>
      </c>
      <c r="CB30" s="5">
        <f t="shared" ca="1" si="7"/>
        <v>0</v>
      </c>
      <c r="CC30" s="5">
        <f t="shared" ca="1" si="7"/>
        <v>0</v>
      </c>
      <c r="CD30" s="5">
        <f t="shared" ca="1" si="7"/>
        <v>0</v>
      </c>
      <c r="CE30" s="5">
        <f t="shared" ca="1" si="7"/>
        <v>0</v>
      </c>
      <c r="CF30" s="5">
        <f t="shared" ca="1" si="7"/>
        <v>0</v>
      </c>
    </row>
    <row r="31" spans="2:84" x14ac:dyDescent="0.3">
      <c r="B31" s="13">
        <f>ROW()</f>
        <v>31</v>
      </c>
      <c r="H31" s="1" t="str">
        <f>$H$30</f>
        <v>ПАССИВЫ</v>
      </c>
      <c r="I31" s="1" t="str">
        <f>CapEx!J320</f>
        <v>Собственный капитал</v>
      </c>
      <c r="M31" s="53" t="s">
        <v>18</v>
      </c>
      <c r="U31" s="5">
        <f t="shared" ca="1" si="6"/>
        <v>142642642.06642622</v>
      </c>
      <c r="X31" s="5">
        <f ca="1">IF(X$4="",0,SUM(X32:X36))</f>
        <v>23234895.903397884</v>
      </c>
      <c r="Y31" s="5">
        <f t="shared" ref="Y31:CF31" ca="1" si="8">IF(Y$4="",0,SUM(Y32:Y36))</f>
        <v>49432433.373680338</v>
      </c>
      <c r="Z31" s="5">
        <f t="shared" ca="1" si="8"/>
        <v>76655483.042673528</v>
      </c>
      <c r="AA31" s="5">
        <f t="shared" ca="1" si="8"/>
        <v>107251574.58969191</v>
      </c>
      <c r="AB31" s="5">
        <f t="shared" ca="1" si="8"/>
        <v>142642642.06642622</v>
      </c>
      <c r="AC31" s="5">
        <f t="shared" ca="1" si="8"/>
        <v>0</v>
      </c>
      <c r="AD31" s="5">
        <f t="shared" ca="1" si="8"/>
        <v>0</v>
      </c>
      <c r="AE31" s="5">
        <f t="shared" ca="1" si="8"/>
        <v>0</v>
      </c>
      <c r="AF31" s="5">
        <f t="shared" ca="1" si="8"/>
        <v>0</v>
      </c>
      <c r="AG31" s="5">
        <f t="shared" ca="1" si="8"/>
        <v>0</v>
      </c>
      <c r="AH31" s="5">
        <f t="shared" ca="1" si="8"/>
        <v>0</v>
      </c>
      <c r="AI31" s="5">
        <f t="shared" ca="1" si="8"/>
        <v>0</v>
      </c>
      <c r="AJ31" s="5">
        <f t="shared" ca="1" si="8"/>
        <v>0</v>
      </c>
      <c r="AK31" s="5">
        <f t="shared" ca="1" si="8"/>
        <v>0</v>
      </c>
      <c r="AL31" s="5">
        <f t="shared" ca="1" si="8"/>
        <v>0</v>
      </c>
      <c r="AM31" s="5">
        <f t="shared" ca="1" si="8"/>
        <v>0</v>
      </c>
      <c r="AN31" s="5">
        <f t="shared" ca="1" si="8"/>
        <v>0</v>
      </c>
      <c r="AO31" s="5">
        <f t="shared" ca="1" si="8"/>
        <v>0</v>
      </c>
      <c r="AP31" s="5">
        <f t="shared" ca="1" si="8"/>
        <v>0</v>
      </c>
      <c r="AQ31" s="5">
        <f t="shared" ca="1" si="8"/>
        <v>0</v>
      </c>
      <c r="AR31" s="5">
        <f t="shared" ca="1" si="8"/>
        <v>0</v>
      </c>
      <c r="AS31" s="5">
        <f t="shared" ca="1" si="8"/>
        <v>0</v>
      </c>
      <c r="AT31" s="5">
        <f t="shared" ca="1" si="8"/>
        <v>0</v>
      </c>
      <c r="AU31" s="5">
        <f t="shared" ca="1" si="8"/>
        <v>0</v>
      </c>
      <c r="AV31" s="5">
        <f t="shared" ca="1" si="8"/>
        <v>0</v>
      </c>
      <c r="AW31" s="5">
        <f t="shared" ca="1" si="8"/>
        <v>0</v>
      </c>
      <c r="AX31" s="5">
        <f t="shared" ca="1" si="8"/>
        <v>0</v>
      </c>
      <c r="AY31" s="5">
        <f t="shared" ca="1" si="8"/>
        <v>0</v>
      </c>
      <c r="AZ31" s="5">
        <f t="shared" ca="1" si="8"/>
        <v>0</v>
      </c>
      <c r="BA31" s="5">
        <f t="shared" ca="1" si="8"/>
        <v>0</v>
      </c>
      <c r="BB31" s="5">
        <f t="shared" ca="1" si="8"/>
        <v>0</v>
      </c>
      <c r="BC31" s="5">
        <f t="shared" ca="1" si="8"/>
        <v>0</v>
      </c>
      <c r="BD31" s="5">
        <f t="shared" ca="1" si="8"/>
        <v>0</v>
      </c>
      <c r="BE31" s="5">
        <f t="shared" ca="1" si="8"/>
        <v>0</v>
      </c>
      <c r="BF31" s="5">
        <f t="shared" ca="1" si="8"/>
        <v>0</v>
      </c>
      <c r="BG31" s="5">
        <f t="shared" ca="1" si="8"/>
        <v>0</v>
      </c>
      <c r="BH31" s="5">
        <f t="shared" ca="1" si="8"/>
        <v>0</v>
      </c>
      <c r="BI31" s="5">
        <f t="shared" ca="1" si="8"/>
        <v>0</v>
      </c>
      <c r="BJ31" s="5">
        <f t="shared" ca="1" si="8"/>
        <v>0</v>
      </c>
      <c r="BK31" s="5">
        <f t="shared" ca="1" si="8"/>
        <v>0</v>
      </c>
      <c r="BL31" s="5">
        <f t="shared" ca="1" si="8"/>
        <v>0</v>
      </c>
      <c r="BM31" s="5">
        <f t="shared" ca="1" si="8"/>
        <v>0</v>
      </c>
      <c r="BN31" s="5">
        <f t="shared" ca="1" si="8"/>
        <v>0</v>
      </c>
      <c r="BO31" s="5">
        <f t="shared" ca="1" si="8"/>
        <v>0</v>
      </c>
      <c r="BP31" s="5">
        <f t="shared" ca="1" si="8"/>
        <v>0</v>
      </c>
      <c r="BQ31" s="5">
        <f t="shared" ca="1" si="8"/>
        <v>0</v>
      </c>
      <c r="BR31" s="5">
        <f t="shared" ca="1" si="8"/>
        <v>0</v>
      </c>
      <c r="BS31" s="5">
        <f t="shared" ca="1" si="8"/>
        <v>0</v>
      </c>
      <c r="BT31" s="5">
        <f t="shared" ca="1" si="8"/>
        <v>0</v>
      </c>
      <c r="BU31" s="5">
        <f t="shared" ca="1" si="8"/>
        <v>0</v>
      </c>
      <c r="BV31" s="5">
        <f t="shared" ca="1" si="8"/>
        <v>0</v>
      </c>
      <c r="BW31" s="5">
        <f t="shared" ca="1" si="8"/>
        <v>0</v>
      </c>
      <c r="BX31" s="5">
        <f t="shared" ca="1" si="8"/>
        <v>0</v>
      </c>
      <c r="BY31" s="5">
        <f t="shared" ca="1" si="8"/>
        <v>0</v>
      </c>
      <c r="BZ31" s="5">
        <f t="shared" ca="1" si="8"/>
        <v>0</v>
      </c>
      <c r="CA31" s="5">
        <f t="shared" ca="1" si="8"/>
        <v>0</v>
      </c>
      <c r="CB31" s="5">
        <f t="shared" ca="1" si="8"/>
        <v>0</v>
      </c>
      <c r="CC31" s="5">
        <f t="shared" ca="1" si="8"/>
        <v>0</v>
      </c>
      <c r="CD31" s="5">
        <f t="shared" ca="1" si="8"/>
        <v>0</v>
      </c>
      <c r="CE31" s="5">
        <f t="shared" ca="1" si="8"/>
        <v>0</v>
      </c>
      <c r="CF31" s="5">
        <f t="shared" ca="1" si="8"/>
        <v>0</v>
      </c>
    </row>
    <row r="32" spans="2:84" x14ac:dyDescent="0.3">
      <c r="B32" s="13">
        <f>ROW()</f>
        <v>32</v>
      </c>
      <c r="H32" s="1" t="str">
        <f t="shared" ref="H32:H52" si="9">$H$30</f>
        <v>ПАССИВЫ</v>
      </c>
      <c r="I32" s="1" t="str">
        <f>$I$31</f>
        <v>Собственный капитал</v>
      </c>
      <c r="J32" s="1" t="s">
        <v>455</v>
      </c>
      <c r="M32" s="53" t="s">
        <v>18</v>
      </c>
      <c r="U32" s="5">
        <f t="shared" ca="1" si="6"/>
        <v>10000000</v>
      </c>
      <c r="X32" s="5">
        <f ca="1">IF(X$4="",0,SUMIFS(Finance!120:120,Finance!$4:$4,"&lt;="&amp;X$7))</f>
        <v>10000000</v>
      </c>
      <c r="Y32" s="5">
        <f ca="1">IF(Y$4="",0,SUMIFS(Finance!120:120,Finance!$4:$4,"&lt;="&amp;Y$7))</f>
        <v>10000000</v>
      </c>
      <c r="Z32" s="5">
        <f ca="1">IF(Z$4="",0,SUMIFS(Finance!120:120,Finance!$4:$4,"&lt;="&amp;Z$7))</f>
        <v>10000000</v>
      </c>
      <c r="AA32" s="5">
        <f ca="1">IF(AA$4="",0,SUMIFS(Finance!120:120,Finance!$4:$4,"&lt;="&amp;AA$7))</f>
        <v>10000000</v>
      </c>
      <c r="AB32" s="5">
        <f ca="1">IF(AB$4="",0,SUMIFS(Finance!120:120,Finance!$4:$4,"&lt;="&amp;AB$7))</f>
        <v>10000000</v>
      </c>
      <c r="AC32" s="5">
        <f ca="1">IF(AC$4="",0,SUMIFS(Finance!120:120,Finance!$4:$4,"&lt;="&amp;AC$7))</f>
        <v>0</v>
      </c>
      <c r="AD32" s="5">
        <f ca="1">IF(AD$4="",0,SUMIFS(Finance!120:120,Finance!$4:$4,"&lt;="&amp;AD$7))</f>
        <v>0</v>
      </c>
      <c r="AE32" s="5">
        <f ca="1">IF(AE$4="",0,SUMIFS(Finance!120:120,Finance!$4:$4,"&lt;="&amp;AE$7))</f>
        <v>0</v>
      </c>
      <c r="AF32" s="5">
        <f ca="1">IF(AF$4="",0,SUMIFS(Finance!120:120,Finance!$4:$4,"&lt;="&amp;AF$7))</f>
        <v>0</v>
      </c>
      <c r="AG32" s="5">
        <f ca="1">IF(AG$4="",0,SUMIFS(Finance!120:120,Finance!$4:$4,"&lt;="&amp;AG$7))</f>
        <v>0</v>
      </c>
      <c r="AH32" s="5">
        <f ca="1">IF(AH$4="",0,SUMIFS(Finance!120:120,Finance!$4:$4,"&lt;="&amp;AH$7))</f>
        <v>0</v>
      </c>
      <c r="AI32" s="5">
        <f ca="1">IF(AI$4="",0,SUMIFS(Finance!120:120,Finance!$4:$4,"&lt;="&amp;AI$7))</f>
        <v>0</v>
      </c>
      <c r="AJ32" s="5">
        <f ca="1">IF(AJ$4="",0,SUMIFS(Finance!120:120,Finance!$4:$4,"&lt;="&amp;AJ$7))</f>
        <v>0</v>
      </c>
      <c r="AK32" s="5">
        <f ca="1">IF(AK$4="",0,SUMIFS(Finance!120:120,Finance!$4:$4,"&lt;="&amp;AK$7))</f>
        <v>0</v>
      </c>
      <c r="AL32" s="5">
        <f ca="1">IF(AL$4="",0,SUMIFS(Finance!120:120,Finance!$4:$4,"&lt;="&amp;AL$7))</f>
        <v>0</v>
      </c>
      <c r="AM32" s="5">
        <f ca="1">IF(AM$4="",0,SUMIFS(Finance!120:120,Finance!$4:$4,"&lt;="&amp;AM$7))</f>
        <v>0</v>
      </c>
      <c r="AN32" s="5">
        <f ca="1">IF(AN$4="",0,SUMIFS(Finance!120:120,Finance!$4:$4,"&lt;="&amp;AN$7))</f>
        <v>0</v>
      </c>
      <c r="AO32" s="5">
        <f ca="1">IF(AO$4="",0,SUMIFS(Finance!120:120,Finance!$4:$4,"&lt;="&amp;AO$7))</f>
        <v>0</v>
      </c>
      <c r="AP32" s="5">
        <f ca="1">IF(AP$4="",0,SUMIFS(Finance!120:120,Finance!$4:$4,"&lt;="&amp;AP$7))</f>
        <v>0</v>
      </c>
      <c r="AQ32" s="5">
        <f ca="1">IF(AQ$4="",0,SUMIFS(Finance!120:120,Finance!$4:$4,"&lt;="&amp;AQ$7))</f>
        <v>0</v>
      </c>
      <c r="AR32" s="5">
        <f ca="1">IF(AR$4="",0,SUMIFS(Finance!120:120,Finance!$4:$4,"&lt;="&amp;AR$7))</f>
        <v>0</v>
      </c>
      <c r="AS32" s="5">
        <f ca="1">IF(AS$4="",0,SUMIFS(Finance!120:120,Finance!$4:$4,"&lt;="&amp;AS$7))</f>
        <v>0</v>
      </c>
      <c r="AT32" s="5">
        <f ca="1">IF(AT$4="",0,SUMIFS(Finance!120:120,Finance!$4:$4,"&lt;="&amp;AT$7))</f>
        <v>0</v>
      </c>
      <c r="AU32" s="5">
        <f ca="1">IF(AU$4="",0,SUMIFS(Finance!120:120,Finance!$4:$4,"&lt;="&amp;AU$7))</f>
        <v>0</v>
      </c>
      <c r="AV32" s="5">
        <f ca="1">IF(AV$4="",0,SUMIFS(Finance!120:120,Finance!$4:$4,"&lt;="&amp;AV$7))</f>
        <v>0</v>
      </c>
      <c r="AW32" s="5">
        <f ca="1">IF(AW$4="",0,SUMIFS(Finance!120:120,Finance!$4:$4,"&lt;="&amp;AW$7))</f>
        <v>0</v>
      </c>
      <c r="AX32" s="5">
        <f ca="1">IF(AX$4="",0,SUMIFS(Finance!120:120,Finance!$4:$4,"&lt;="&amp;AX$7))</f>
        <v>0</v>
      </c>
      <c r="AY32" s="5">
        <f ca="1">IF(AY$4="",0,SUMIFS(Finance!120:120,Finance!$4:$4,"&lt;="&amp;AY$7))</f>
        <v>0</v>
      </c>
      <c r="AZ32" s="5">
        <f ca="1">IF(AZ$4="",0,SUMIFS(Finance!120:120,Finance!$4:$4,"&lt;="&amp;AZ$7))</f>
        <v>0</v>
      </c>
      <c r="BA32" s="5">
        <f ca="1">IF(BA$4="",0,SUMIFS(Finance!120:120,Finance!$4:$4,"&lt;="&amp;BA$7))</f>
        <v>0</v>
      </c>
      <c r="BB32" s="5">
        <f ca="1">IF(BB$4="",0,SUMIFS(Finance!120:120,Finance!$4:$4,"&lt;="&amp;BB$7))</f>
        <v>0</v>
      </c>
      <c r="BC32" s="5">
        <f ca="1">IF(BC$4="",0,SUMIFS(Finance!120:120,Finance!$4:$4,"&lt;="&amp;BC$7))</f>
        <v>0</v>
      </c>
      <c r="BD32" s="5">
        <f ca="1">IF(BD$4="",0,SUMIFS(Finance!120:120,Finance!$4:$4,"&lt;="&amp;BD$7))</f>
        <v>0</v>
      </c>
      <c r="BE32" s="5">
        <f ca="1">IF(BE$4="",0,SUMIFS(Finance!120:120,Finance!$4:$4,"&lt;="&amp;BE$7))</f>
        <v>0</v>
      </c>
      <c r="BF32" s="5">
        <f ca="1">IF(BF$4="",0,SUMIFS(Finance!120:120,Finance!$4:$4,"&lt;="&amp;BF$7))</f>
        <v>0</v>
      </c>
      <c r="BG32" s="5">
        <f ca="1">IF(BG$4="",0,SUMIFS(Finance!120:120,Finance!$4:$4,"&lt;="&amp;BG$7))</f>
        <v>0</v>
      </c>
      <c r="BH32" s="5">
        <f ca="1">IF(BH$4="",0,SUMIFS(Finance!120:120,Finance!$4:$4,"&lt;="&amp;BH$7))</f>
        <v>0</v>
      </c>
      <c r="BI32" s="5">
        <f ca="1">IF(BI$4="",0,SUMIFS(Finance!120:120,Finance!$4:$4,"&lt;="&amp;BI$7))</f>
        <v>0</v>
      </c>
      <c r="BJ32" s="5">
        <f ca="1">IF(BJ$4="",0,SUMIFS(Finance!120:120,Finance!$4:$4,"&lt;="&amp;BJ$7))</f>
        <v>0</v>
      </c>
      <c r="BK32" s="5">
        <f ca="1">IF(BK$4="",0,SUMIFS(Finance!120:120,Finance!$4:$4,"&lt;="&amp;BK$7))</f>
        <v>0</v>
      </c>
      <c r="BL32" s="5">
        <f ca="1">IF(BL$4="",0,SUMIFS(Finance!120:120,Finance!$4:$4,"&lt;="&amp;BL$7))</f>
        <v>0</v>
      </c>
      <c r="BM32" s="5">
        <f ca="1">IF(BM$4="",0,SUMIFS(Finance!120:120,Finance!$4:$4,"&lt;="&amp;BM$7))</f>
        <v>0</v>
      </c>
      <c r="BN32" s="5">
        <f ca="1">IF(BN$4="",0,SUMIFS(Finance!120:120,Finance!$4:$4,"&lt;="&amp;BN$7))</f>
        <v>0</v>
      </c>
      <c r="BO32" s="5">
        <f ca="1">IF(BO$4="",0,SUMIFS(Finance!120:120,Finance!$4:$4,"&lt;="&amp;BO$7))</f>
        <v>0</v>
      </c>
      <c r="BP32" s="5">
        <f ca="1">IF(BP$4="",0,SUMIFS(Finance!120:120,Finance!$4:$4,"&lt;="&amp;BP$7))</f>
        <v>0</v>
      </c>
      <c r="BQ32" s="5">
        <f ca="1">IF(BQ$4="",0,SUMIFS(Finance!120:120,Finance!$4:$4,"&lt;="&amp;BQ$7))</f>
        <v>0</v>
      </c>
      <c r="BR32" s="5">
        <f ca="1">IF(BR$4="",0,SUMIFS(Finance!120:120,Finance!$4:$4,"&lt;="&amp;BR$7))</f>
        <v>0</v>
      </c>
      <c r="BS32" s="5">
        <f ca="1">IF(BS$4="",0,SUMIFS(Finance!120:120,Finance!$4:$4,"&lt;="&amp;BS$7))</f>
        <v>0</v>
      </c>
      <c r="BT32" s="5">
        <f ca="1">IF(BT$4="",0,SUMIFS(Finance!120:120,Finance!$4:$4,"&lt;="&amp;BT$7))</f>
        <v>0</v>
      </c>
      <c r="BU32" s="5">
        <f ca="1">IF(BU$4="",0,SUMIFS(Finance!120:120,Finance!$4:$4,"&lt;="&amp;BU$7))</f>
        <v>0</v>
      </c>
      <c r="BV32" s="5">
        <f ca="1">IF(BV$4="",0,SUMIFS(Finance!120:120,Finance!$4:$4,"&lt;="&amp;BV$7))</f>
        <v>0</v>
      </c>
      <c r="BW32" s="5">
        <f ca="1">IF(BW$4="",0,SUMIFS(Finance!120:120,Finance!$4:$4,"&lt;="&amp;BW$7))</f>
        <v>0</v>
      </c>
      <c r="BX32" s="5">
        <f ca="1">IF(BX$4="",0,SUMIFS(Finance!120:120,Finance!$4:$4,"&lt;="&amp;BX$7))</f>
        <v>0</v>
      </c>
      <c r="BY32" s="5">
        <f ca="1">IF(BY$4="",0,SUMIFS(Finance!120:120,Finance!$4:$4,"&lt;="&amp;BY$7))</f>
        <v>0</v>
      </c>
      <c r="BZ32" s="5">
        <f ca="1">IF(BZ$4="",0,SUMIFS(Finance!120:120,Finance!$4:$4,"&lt;="&amp;BZ$7))</f>
        <v>0</v>
      </c>
      <c r="CA32" s="5">
        <f ca="1">IF(CA$4="",0,SUMIFS(Finance!120:120,Finance!$4:$4,"&lt;="&amp;CA$7))</f>
        <v>0</v>
      </c>
      <c r="CB32" s="5">
        <f ca="1">IF(CB$4="",0,SUMIFS(Finance!120:120,Finance!$4:$4,"&lt;="&amp;CB$7))</f>
        <v>0</v>
      </c>
      <c r="CC32" s="5">
        <f ca="1">IF(CC$4="",0,SUMIFS(Finance!120:120,Finance!$4:$4,"&lt;="&amp;CC$7))</f>
        <v>0</v>
      </c>
      <c r="CD32" s="5">
        <f ca="1">IF(CD$4="",0,SUMIFS(Finance!120:120,Finance!$4:$4,"&lt;="&amp;CD$7))</f>
        <v>0</v>
      </c>
      <c r="CE32" s="5">
        <f ca="1">IF(CE$4="",0,SUMIFS(Finance!120:120,Finance!$4:$4,"&lt;="&amp;CE$7))</f>
        <v>0</v>
      </c>
      <c r="CF32" s="5">
        <f ca="1">IF(CF$4="",0,SUMIFS(Finance!120:120,Finance!$4:$4,"&lt;="&amp;CF$7))</f>
        <v>0</v>
      </c>
    </row>
    <row r="33" spans="2:84" x14ac:dyDescent="0.3">
      <c r="B33" s="13">
        <f>ROW()</f>
        <v>33</v>
      </c>
      <c r="H33" s="1" t="str">
        <f t="shared" si="9"/>
        <v>ПАССИВЫ</v>
      </c>
      <c r="I33" s="1" t="str">
        <f>$I$31</f>
        <v>Собственный капитал</v>
      </c>
      <c r="J33" s="1" t="s">
        <v>456</v>
      </c>
      <c r="M33" s="53" t="s">
        <v>18</v>
      </c>
      <c r="U33" s="5">
        <f t="shared" ca="1" si="6"/>
        <v>18411701.64163398</v>
      </c>
      <c r="X33" s="5">
        <f ca="1">IF(X$4="",0,SUMIFS(Finance!138:138,Finance!$4:$4,"&lt;="&amp;X$7))</f>
        <v>18411701.64163398</v>
      </c>
      <c r="Y33" s="5">
        <f ca="1">IF(Y$4="",0,SUMIFS(Finance!138:138,Finance!$4:$4,"&lt;="&amp;Y$7))</f>
        <v>18411701.64163398</v>
      </c>
      <c r="Z33" s="5">
        <f ca="1">IF(Z$4="",0,SUMIFS(Finance!138:138,Finance!$4:$4,"&lt;="&amp;Z$7))</f>
        <v>18411701.64163398</v>
      </c>
      <c r="AA33" s="5">
        <f ca="1">IF(AA$4="",0,SUMIFS(Finance!138:138,Finance!$4:$4,"&lt;="&amp;AA$7))</f>
        <v>18411701.64163398</v>
      </c>
      <c r="AB33" s="5">
        <f ca="1">IF(AB$4="",0,SUMIFS(Finance!138:138,Finance!$4:$4,"&lt;="&amp;AB$7))</f>
        <v>18411701.64163398</v>
      </c>
      <c r="AC33" s="5">
        <f ca="1">IF(AC$4="",0,SUMIFS(Finance!138:138,Finance!$4:$4,"&lt;="&amp;AC$7))</f>
        <v>0</v>
      </c>
      <c r="AD33" s="5">
        <f ca="1">IF(AD$4="",0,SUMIFS(Finance!138:138,Finance!$4:$4,"&lt;="&amp;AD$7))</f>
        <v>0</v>
      </c>
      <c r="AE33" s="5">
        <f ca="1">IF(AE$4="",0,SUMIFS(Finance!138:138,Finance!$4:$4,"&lt;="&amp;AE$7))</f>
        <v>0</v>
      </c>
      <c r="AF33" s="5">
        <f ca="1">IF(AF$4="",0,SUMIFS(Finance!138:138,Finance!$4:$4,"&lt;="&amp;AF$7))</f>
        <v>0</v>
      </c>
      <c r="AG33" s="5">
        <f ca="1">IF(AG$4="",0,SUMIFS(Finance!138:138,Finance!$4:$4,"&lt;="&amp;AG$7))</f>
        <v>0</v>
      </c>
      <c r="AH33" s="5">
        <f ca="1">IF(AH$4="",0,SUMIFS(Finance!138:138,Finance!$4:$4,"&lt;="&amp;AH$7))</f>
        <v>0</v>
      </c>
      <c r="AI33" s="5">
        <f ca="1">IF(AI$4="",0,SUMIFS(Finance!138:138,Finance!$4:$4,"&lt;="&amp;AI$7))</f>
        <v>0</v>
      </c>
      <c r="AJ33" s="5">
        <f ca="1">IF(AJ$4="",0,SUMIFS(Finance!138:138,Finance!$4:$4,"&lt;="&amp;AJ$7))</f>
        <v>0</v>
      </c>
      <c r="AK33" s="5">
        <f ca="1">IF(AK$4="",0,SUMIFS(Finance!138:138,Finance!$4:$4,"&lt;="&amp;AK$7))</f>
        <v>0</v>
      </c>
      <c r="AL33" s="5">
        <f ca="1">IF(AL$4="",0,SUMIFS(Finance!138:138,Finance!$4:$4,"&lt;="&amp;AL$7))</f>
        <v>0</v>
      </c>
      <c r="AM33" s="5">
        <f ca="1">IF(AM$4="",0,SUMIFS(Finance!138:138,Finance!$4:$4,"&lt;="&amp;AM$7))</f>
        <v>0</v>
      </c>
      <c r="AN33" s="5">
        <f ca="1">IF(AN$4="",0,SUMIFS(Finance!138:138,Finance!$4:$4,"&lt;="&amp;AN$7))</f>
        <v>0</v>
      </c>
      <c r="AO33" s="5">
        <f ca="1">IF(AO$4="",0,SUMIFS(Finance!138:138,Finance!$4:$4,"&lt;="&amp;AO$7))</f>
        <v>0</v>
      </c>
      <c r="AP33" s="5">
        <f ca="1">IF(AP$4="",0,SUMIFS(Finance!138:138,Finance!$4:$4,"&lt;="&amp;AP$7))</f>
        <v>0</v>
      </c>
      <c r="AQ33" s="5">
        <f ca="1">IF(AQ$4="",0,SUMIFS(Finance!138:138,Finance!$4:$4,"&lt;="&amp;AQ$7))</f>
        <v>0</v>
      </c>
      <c r="AR33" s="5">
        <f ca="1">IF(AR$4="",0,SUMIFS(Finance!138:138,Finance!$4:$4,"&lt;="&amp;AR$7))</f>
        <v>0</v>
      </c>
      <c r="AS33" s="5">
        <f ca="1">IF(AS$4="",0,SUMIFS(Finance!138:138,Finance!$4:$4,"&lt;="&amp;AS$7))</f>
        <v>0</v>
      </c>
      <c r="AT33" s="5">
        <f ca="1">IF(AT$4="",0,SUMIFS(Finance!138:138,Finance!$4:$4,"&lt;="&amp;AT$7))</f>
        <v>0</v>
      </c>
      <c r="AU33" s="5">
        <f ca="1">IF(AU$4="",0,SUMIFS(Finance!138:138,Finance!$4:$4,"&lt;="&amp;AU$7))</f>
        <v>0</v>
      </c>
      <c r="AV33" s="5">
        <f ca="1">IF(AV$4="",0,SUMIFS(Finance!138:138,Finance!$4:$4,"&lt;="&amp;AV$7))</f>
        <v>0</v>
      </c>
      <c r="AW33" s="5">
        <f ca="1">IF(AW$4="",0,SUMIFS(Finance!138:138,Finance!$4:$4,"&lt;="&amp;AW$7))</f>
        <v>0</v>
      </c>
      <c r="AX33" s="5">
        <f ca="1">IF(AX$4="",0,SUMIFS(Finance!138:138,Finance!$4:$4,"&lt;="&amp;AX$7))</f>
        <v>0</v>
      </c>
      <c r="AY33" s="5">
        <f ca="1">IF(AY$4="",0,SUMIFS(Finance!138:138,Finance!$4:$4,"&lt;="&amp;AY$7))</f>
        <v>0</v>
      </c>
      <c r="AZ33" s="5">
        <f ca="1">IF(AZ$4="",0,SUMIFS(Finance!138:138,Finance!$4:$4,"&lt;="&amp;AZ$7))</f>
        <v>0</v>
      </c>
      <c r="BA33" s="5">
        <f ca="1">IF(BA$4="",0,SUMIFS(Finance!138:138,Finance!$4:$4,"&lt;="&amp;BA$7))</f>
        <v>0</v>
      </c>
      <c r="BB33" s="5">
        <f ca="1">IF(BB$4="",0,SUMIFS(Finance!138:138,Finance!$4:$4,"&lt;="&amp;BB$7))</f>
        <v>0</v>
      </c>
      <c r="BC33" s="5">
        <f ca="1">IF(BC$4="",0,SUMIFS(Finance!138:138,Finance!$4:$4,"&lt;="&amp;BC$7))</f>
        <v>0</v>
      </c>
      <c r="BD33" s="5">
        <f ca="1">IF(BD$4="",0,SUMIFS(Finance!138:138,Finance!$4:$4,"&lt;="&amp;BD$7))</f>
        <v>0</v>
      </c>
      <c r="BE33" s="5">
        <f ca="1">IF(BE$4="",0,SUMIFS(Finance!138:138,Finance!$4:$4,"&lt;="&amp;BE$7))</f>
        <v>0</v>
      </c>
      <c r="BF33" s="5">
        <f ca="1">IF(BF$4="",0,SUMIFS(Finance!138:138,Finance!$4:$4,"&lt;="&amp;BF$7))</f>
        <v>0</v>
      </c>
      <c r="BG33" s="5">
        <f ca="1">IF(BG$4="",0,SUMIFS(Finance!138:138,Finance!$4:$4,"&lt;="&amp;BG$7))</f>
        <v>0</v>
      </c>
      <c r="BH33" s="5">
        <f ca="1">IF(BH$4="",0,SUMIFS(Finance!138:138,Finance!$4:$4,"&lt;="&amp;BH$7))</f>
        <v>0</v>
      </c>
      <c r="BI33" s="5">
        <f ca="1">IF(BI$4="",0,SUMIFS(Finance!138:138,Finance!$4:$4,"&lt;="&amp;BI$7))</f>
        <v>0</v>
      </c>
      <c r="BJ33" s="5">
        <f ca="1">IF(BJ$4="",0,SUMIFS(Finance!138:138,Finance!$4:$4,"&lt;="&amp;BJ$7))</f>
        <v>0</v>
      </c>
      <c r="BK33" s="5">
        <f ca="1">IF(BK$4="",0,SUMIFS(Finance!138:138,Finance!$4:$4,"&lt;="&amp;BK$7))</f>
        <v>0</v>
      </c>
      <c r="BL33" s="5">
        <f ca="1">IF(BL$4="",0,SUMIFS(Finance!138:138,Finance!$4:$4,"&lt;="&amp;BL$7))</f>
        <v>0</v>
      </c>
      <c r="BM33" s="5">
        <f ca="1">IF(BM$4="",0,SUMIFS(Finance!138:138,Finance!$4:$4,"&lt;="&amp;BM$7))</f>
        <v>0</v>
      </c>
      <c r="BN33" s="5">
        <f ca="1">IF(BN$4="",0,SUMIFS(Finance!138:138,Finance!$4:$4,"&lt;="&amp;BN$7))</f>
        <v>0</v>
      </c>
      <c r="BO33" s="5">
        <f ca="1">IF(BO$4="",0,SUMIFS(Finance!138:138,Finance!$4:$4,"&lt;="&amp;BO$7))</f>
        <v>0</v>
      </c>
      <c r="BP33" s="5">
        <f ca="1">IF(BP$4="",0,SUMIFS(Finance!138:138,Finance!$4:$4,"&lt;="&amp;BP$7))</f>
        <v>0</v>
      </c>
      <c r="BQ33" s="5">
        <f ca="1">IF(BQ$4="",0,SUMIFS(Finance!138:138,Finance!$4:$4,"&lt;="&amp;BQ$7))</f>
        <v>0</v>
      </c>
      <c r="BR33" s="5">
        <f ca="1">IF(BR$4="",0,SUMIFS(Finance!138:138,Finance!$4:$4,"&lt;="&amp;BR$7))</f>
        <v>0</v>
      </c>
      <c r="BS33" s="5">
        <f ca="1">IF(BS$4="",0,SUMIFS(Finance!138:138,Finance!$4:$4,"&lt;="&amp;BS$7))</f>
        <v>0</v>
      </c>
      <c r="BT33" s="5">
        <f ca="1">IF(BT$4="",0,SUMIFS(Finance!138:138,Finance!$4:$4,"&lt;="&amp;BT$7))</f>
        <v>0</v>
      </c>
      <c r="BU33" s="5">
        <f ca="1">IF(BU$4="",0,SUMIFS(Finance!138:138,Finance!$4:$4,"&lt;="&amp;BU$7))</f>
        <v>0</v>
      </c>
      <c r="BV33" s="5">
        <f ca="1">IF(BV$4="",0,SUMIFS(Finance!138:138,Finance!$4:$4,"&lt;="&amp;BV$7))</f>
        <v>0</v>
      </c>
      <c r="BW33" s="5">
        <f ca="1">IF(BW$4="",0,SUMIFS(Finance!138:138,Finance!$4:$4,"&lt;="&amp;BW$7))</f>
        <v>0</v>
      </c>
      <c r="BX33" s="5">
        <f ca="1">IF(BX$4="",0,SUMIFS(Finance!138:138,Finance!$4:$4,"&lt;="&amp;BX$7))</f>
        <v>0</v>
      </c>
      <c r="BY33" s="5">
        <f ca="1">IF(BY$4="",0,SUMIFS(Finance!138:138,Finance!$4:$4,"&lt;="&amp;BY$7))</f>
        <v>0</v>
      </c>
      <c r="BZ33" s="5">
        <f ca="1">IF(BZ$4="",0,SUMIFS(Finance!138:138,Finance!$4:$4,"&lt;="&amp;BZ$7))</f>
        <v>0</v>
      </c>
      <c r="CA33" s="5">
        <f ca="1">IF(CA$4="",0,SUMIFS(Finance!138:138,Finance!$4:$4,"&lt;="&amp;CA$7))</f>
        <v>0</v>
      </c>
      <c r="CB33" s="5">
        <f ca="1">IF(CB$4="",0,SUMIFS(Finance!138:138,Finance!$4:$4,"&lt;="&amp;CB$7))</f>
        <v>0</v>
      </c>
      <c r="CC33" s="5">
        <f ca="1">IF(CC$4="",0,SUMIFS(Finance!138:138,Finance!$4:$4,"&lt;="&amp;CC$7))</f>
        <v>0</v>
      </c>
      <c r="CD33" s="5">
        <f ca="1">IF(CD$4="",0,SUMIFS(Finance!138:138,Finance!$4:$4,"&lt;="&amp;CD$7))</f>
        <v>0</v>
      </c>
      <c r="CE33" s="5">
        <f ca="1">IF(CE$4="",0,SUMIFS(Finance!138:138,Finance!$4:$4,"&lt;="&amp;CE$7))</f>
        <v>0</v>
      </c>
      <c r="CF33" s="5">
        <f ca="1">IF(CF$4="",0,SUMIFS(Finance!138:138,Finance!$4:$4,"&lt;="&amp;CF$7))</f>
        <v>0</v>
      </c>
    </row>
    <row r="34" spans="2:84" x14ac:dyDescent="0.3">
      <c r="B34" s="13">
        <f>ROW()</f>
        <v>34</v>
      </c>
      <c r="H34" s="1" t="str">
        <f t="shared" si="9"/>
        <v>ПАССИВЫ</v>
      </c>
      <c r="I34" s="1" t="str">
        <f>$I$31</f>
        <v>Собственный капитал</v>
      </c>
      <c r="J34" s="1" t="s">
        <v>453</v>
      </c>
      <c r="M34" s="53" t="s">
        <v>18</v>
      </c>
      <c r="U34" s="5">
        <f t="shared" ca="1" si="6"/>
        <v>36485813.265023328</v>
      </c>
      <c r="X34" s="5">
        <f ca="1">IF(X$4="",0,SUMIFS(Finance!231:231,Finance!$4:$4,"&lt;="&amp;X$7)+SUMIFS(Finance!236:236,Finance!$4:$4,"&lt;="&amp;X$7))</f>
        <v>0</v>
      </c>
      <c r="Y34" s="5">
        <f ca="1">IF(Y$4="",0,SUMIFS(Finance!231:231,Finance!$4:$4,"&lt;="&amp;Y$7)+SUMIFS(Finance!236:236,Finance!$4:$4,"&lt;="&amp;Y$7))</f>
        <v>351125.46395494544</v>
      </c>
      <c r="Z34" s="5">
        <f ca="1">IF(Z$4="",0,SUMIFS(Finance!231:231,Finance!$4:$4,"&lt;="&amp;Z$7)+SUMIFS(Finance!236:236,Finance!$4:$4,"&lt;="&amp;Z$7))</f>
        <v>6306732.5389122907</v>
      </c>
      <c r="AA34" s="5">
        <f ca="1">IF(AA$4="",0,SUMIFS(Finance!231:231,Finance!$4:$4,"&lt;="&amp;AA$7)+SUMIFS(Finance!236:236,Finance!$4:$4,"&lt;="&amp;AA$7))</f>
        <v>18214298.235294752</v>
      </c>
      <c r="AB34" s="5">
        <f ca="1">IF(AB$4="",0,SUMIFS(Finance!231:231,Finance!$4:$4,"&lt;="&amp;AB$7)+SUMIFS(Finance!236:236,Finance!$4:$4,"&lt;="&amp;AB$7))</f>
        <v>36485813.265023328</v>
      </c>
      <c r="AC34" s="5">
        <f ca="1">IF(AC$4="",0,SUMIFS(Finance!231:231,Finance!$4:$4,"&lt;="&amp;AC$7)+SUMIFS(Finance!236:236,Finance!$4:$4,"&lt;="&amp;AC$7))</f>
        <v>0</v>
      </c>
      <c r="AD34" s="5">
        <f ca="1">IF(AD$4="",0,SUMIFS(Finance!231:231,Finance!$4:$4,"&lt;="&amp;AD$7)+SUMIFS(Finance!236:236,Finance!$4:$4,"&lt;="&amp;AD$7))</f>
        <v>0</v>
      </c>
      <c r="AE34" s="5">
        <f ca="1">IF(AE$4="",0,SUMIFS(Finance!231:231,Finance!$4:$4,"&lt;="&amp;AE$7)+SUMIFS(Finance!236:236,Finance!$4:$4,"&lt;="&amp;AE$7))</f>
        <v>0</v>
      </c>
      <c r="AF34" s="5">
        <f ca="1">IF(AF$4="",0,SUMIFS(Finance!231:231,Finance!$4:$4,"&lt;="&amp;AF$7)+SUMIFS(Finance!236:236,Finance!$4:$4,"&lt;="&amp;AF$7))</f>
        <v>0</v>
      </c>
      <c r="AG34" s="5">
        <f ca="1">IF(AG$4="",0,SUMIFS(Finance!231:231,Finance!$4:$4,"&lt;="&amp;AG$7)+SUMIFS(Finance!236:236,Finance!$4:$4,"&lt;="&amp;AG$7))</f>
        <v>0</v>
      </c>
      <c r="AH34" s="5">
        <f ca="1">IF(AH$4="",0,SUMIFS(Finance!231:231,Finance!$4:$4,"&lt;="&amp;AH$7)+SUMIFS(Finance!236:236,Finance!$4:$4,"&lt;="&amp;AH$7))</f>
        <v>0</v>
      </c>
      <c r="AI34" s="5">
        <f ca="1">IF(AI$4="",0,SUMIFS(Finance!231:231,Finance!$4:$4,"&lt;="&amp;AI$7)+SUMIFS(Finance!236:236,Finance!$4:$4,"&lt;="&amp;AI$7))</f>
        <v>0</v>
      </c>
      <c r="AJ34" s="5">
        <f ca="1">IF(AJ$4="",0,SUMIFS(Finance!231:231,Finance!$4:$4,"&lt;="&amp;AJ$7)+SUMIFS(Finance!236:236,Finance!$4:$4,"&lt;="&amp;AJ$7))</f>
        <v>0</v>
      </c>
      <c r="AK34" s="5">
        <f ca="1">IF(AK$4="",0,SUMIFS(Finance!231:231,Finance!$4:$4,"&lt;="&amp;AK$7)+SUMIFS(Finance!236:236,Finance!$4:$4,"&lt;="&amp;AK$7))</f>
        <v>0</v>
      </c>
      <c r="AL34" s="5">
        <f ca="1">IF(AL$4="",0,SUMIFS(Finance!231:231,Finance!$4:$4,"&lt;="&amp;AL$7)+SUMIFS(Finance!236:236,Finance!$4:$4,"&lt;="&amp;AL$7))</f>
        <v>0</v>
      </c>
      <c r="AM34" s="5">
        <f ca="1">IF(AM$4="",0,SUMIFS(Finance!231:231,Finance!$4:$4,"&lt;="&amp;AM$7)+SUMIFS(Finance!236:236,Finance!$4:$4,"&lt;="&amp;AM$7))</f>
        <v>0</v>
      </c>
      <c r="AN34" s="5">
        <f ca="1">IF(AN$4="",0,SUMIFS(Finance!231:231,Finance!$4:$4,"&lt;="&amp;AN$7)+SUMIFS(Finance!236:236,Finance!$4:$4,"&lt;="&amp;AN$7))</f>
        <v>0</v>
      </c>
      <c r="AO34" s="5">
        <f ca="1">IF(AO$4="",0,SUMIFS(Finance!231:231,Finance!$4:$4,"&lt;="&amp;AO$7)+SUMIFS(Finance!236:236,Finance!$4:$4,"&lt;="&amp;AO$7))</f>
        <v>0</v>
      </c>
      <c r="AP34" s="5">
        <f ca="1">IF(AP$4="",0,SUMIFS(Finance!231:231,Finance!$4:$4,"&lt;="&amp;AP$7)+SUMIFS(Finance!236:236,Finance!$4:$4,"&lt;="&amp;AP$7))</f>
        <v>0</v>
      </c>
      <c r="AQ34" s="5">
        <f ca="1">IF(AQ$4="",0,SUMIFS(Finance!231:231,Finance!$4:$4,"&lt;="&amp;AQ$7)+SUMIFS(Finance!236:236,Finance!$4:$4,"&lt;="&amp;AQ$7))</f>
        <v>0</v>
      </c>
      <c r="AR34" s="5">
        <f ca="1">IF(AR$4="",0,SUMIFS(Finance!231:231,Finance!$4:$4,"&lt;="&amp;AR$7)+SUMIFS(Finance!236:236,Finance!$4:$4,"&lt;="&amp;AR$7))</f>
        <v>0</v>
      </c>
      <c r="AS34" s="5">
        <f ca="1">IF(AS$4="",0,SUMIFS(Finance!231:231,Finance!$4:$4,"&lt;="&amp;AS$7)+SUMIFS(Finance!236:236,Finance!$4:$4,"&lt;="&amp;AS$7))</f>
        <v>0</v>
      </c>
      <c r="AT34" s="5">
        <f ca="1">IF(AT$4="",0,SUMIFS(Finance!231:231,Finance!$4:$4,"&lt;="&amp;AT$7)+SUMIFS(Finance!236:236,Finance!$4:$4,"&lt;="&amp;AT$7))</f>
        <v>0</v>
      </c>
      <c r="AU34" s="5">
        <f ca="1">IF(AU$4="",0,SUMIFS(Finance!231:231,Finance!$4:$4,"&lt;="&amp;AU$7)+SUMIFS(Finance!236:236,Finance!$4:$4,"&lt;="&amp;AU$7))</f>
        <v>0</v>
      </c>
      <c r="AV34" s="5">
        <f ca="1">IF(AV$4="",0,SUMIFS(Finance!231:231,Finance!$4:$4,"&lt;="&amp;AV$7)+SUMIFS(Finance!236:236,Finance!$4:$4,"&lt;="&amp;AV$7))</f>
        <v>0</v>
      </c>
      <c r="AW34" s="5">
        <f ca="1">IF(AW$4="",0,SUMIFS(Finance!231:231,Finance!$4:$4,"&lt;="&amp;AW$7)+SUMIFS(Finance!236:236,Finance!$4:$4,"&lt;="&amp;AW$7))</f>
        <v>0</v>
      </c>
      <c r="AX34" s="5">
        <f ca="1">IF(AX$4="",0,SUMIFS(Finance!231:231,Finance!$4:$4,"&lt;="&amp;AX$7)+SUMIFS(Finance!236:236,Finance!$4:$4,"&lt;="&amp;AX$7))</f>
        <v>0</v>
      </c>
      <c r="AY34" s="5">
        <f ca="1">IF(AY$4="",0,SUMIFS(Finance!231:231,Finance!$4:$4,"&lt;="&amp;AY$7)+SUMIFS(Finance!236:236,Finance!$4:$4,"&lt;="&amp;AY$7))</f>
        <v>0</v>
      </c>
      <c r="AZ34" s="5">
        <f ca="1">IF(AZ$4="",0,SUMIFS(Finance!231:231,Finance!$4:$4,"&lt;="&amp;AZ$7)+SUMIFS(Finance!236:236,Finance!$4:$4,"&lt;="&amp;AZ$7))</f>
        <v>0</v>
      </c>
      <c r="BA34" s="5">
        <f ca="1">IF(BA$4="",0,SUMIFS(Finance!231:231,Finance!$4:$4,"&lt;="&amp;BA$7)+SUMIFS(Finance!236:236,Finance!$4:$4,"&lt;="&amp;BA$7))</f>
        <v>0</v>
      </c>
      <c r="BB34" s="5">
        <f ca="1">IF(BB$4="",0,SUMIFS(Finance!231:231,Finance!$4:$4,"&lt;="&amp;BB$7)+SUMIFS(Finance!236:236,Finance!$4:$4,"&lt;="&amp;BB$7))</f>
        <v>0</v>
      </c>
      <c r="BC34" s="5">
        <f ca="1">IF(BC$4="",0,SUMIFS(Finance!231:231,Finance!$4:$4,"&lt;="&amp;BC$7)+SUMIFS(Finance!236:236,Finance!$4:$4,"&lt;="&amp;BC$7))</f>
        <v>0</v>
      </c>
      <c r="BD34" s="5">
        <f ca="1">IF(BD$4="",0,SUMIFS(Finance!231:231,Finance!$4:$4,"&lt;="&amp;BD$7)+SUMIFS(Finance!236:236,Finance!$4:$4,"&lt;="&amp;BD$7))</f>
        <v>0</v>
      </c>
      <c r="BE34" s="5">
        <f ca="1">IF(BE$4="",0,SUMIFS(Finance!231:231,Finance!$4:$4,"&lt;="&amp;BE$7)+SUMIFS(Finance!236:236,Finance!$4:$4,"&lt;="&amp;BE$7))</f>
        <v>0</v>
      </c>
      <c r="BF34" s="5">
        <f ca="1">IF(BF$4="",0,SUMIFS(Finance!231:231,Finance!$4:$4,"&lt;="&amp;BF$7)+SUMIFS(Finance!236:236,Finance!$4:$4,"&lt;="&amp;BF$7))</f>
        <v>0</v>
      </c>
      <c r="BG34" s="5">
        <f ca="1">IF(BG$4="",0,SUMIFS(Finance!231:231,Finance!$4:$4,"&lt;="&amp;BG$7)+SUMIFS(Finance!236:236,Finance!$4:$4,"&lt;="&amp;BG$7))</f>
        <v>0</v>
      </c>
      <c r="BH34" s="5">
        <f ca="1">IF(BH$4="",0,SUMIFS(Finance!231:231,Finance!$4:$4,"&lt;="&amp;BH$7)+SUMIFS(Finance!236:236,Finance!$4:$4,"&lt;="&amp;BH$7))</f>
        <v>0</v>
      </c>
      <c r="BI34" s="5">
        <f ca="1">IF(BI$4="",0,SUMIFS(Finance!231:231,Finance!$4:$4,"&lt;="&amp;BI$7)+SUMIFS(Finance!236:236,Finance!$4:$4,"&lt;="&amp;BI$7))</f>
        <v>0</v>
      </c>
      <c r="BJ34" s="5">
        <f ca="1">IF(BJ$4="",0,SUMIFS(Finance!231:231,Finance!$4:$4,"&lt;="&amp;BJ$7)+SUMIFS(Finance!236:236,Finance!$4:$4,"&lt;="&amp;BJ$7))</f>
        <v>0</v>
      </c>
      <c r="BK34" s="5">
        <f ca="1">IF(BK$4="",0,SUMIFS(Finance!231:231,Finance!$4:$4,"&lt;="&amp;BK$7)+SUMIFS(Finance!236:236,Finance!$4:$4,"&lt;="&amp;BK$7))</f>
        <v>0</v>
      </c>
      <c r="BL34" s="5">
        <f ca="1">IF(BL$4="",0,SUMIFS(Finance!231:231,Finance!$4:$4,"&lt;="&amp;BL$7)+SUMIFS(Finance!236:236,Finance!$4:$4,"&lt;="&amp;BL$7))</f>
        <v>0</v>
      </c>
      <c r="BM34" s="5">
        <f ca="1">IF(BM$4="",0,SUMIFS(Finance!231:231,Finance!$4:$4,"&lt;="&amp;BM$7)+SUMIFS(Finance!236:236,Finance!$4:$4,"&lt;="&amp;BM$7))</f>
        <v>0</v>
      </c>
      <c r="BN34" s="5">
        <f ca="1">IF(BN$4="",0,SUMIFS(Finance!231:231,Finance!$4:$4,"&lt;="&amp;BN$7)+SUMIFS(Finance!236:236,Finance!$4:$4,"&lt;="&amp;BN$7))</f>
        <v>0</v>
      </c>
      <c r="BO34" s="5">
        <f ca="1">IF(BO$4="",0,SUMIFS(Finance!231:231,Finance!$4:$4,"&lt;="&amp;BO$7)+SUMIFS(Finance!236:236,Finance!$4:$4,"&lt;="&amp;BO$7))</f>
        <v>0</v>
      </c>
      <c r="BP34" s="5">
        <f ca="1">IF(BP$4="",0,SUMIFS(Finance!231:231,Finance!$4:$4,"&lt;="&amp;BP$7)+SUMIFS(Finance!236:236,Finance!$4:$4,"&lt;="&amp;BP$7))</f>
        <v>0</v>
      </c>
      <c r="BQ34" s="5">
        <f ca="1">IF(BQ$4="",0,SUMIFS(Finance!231:231,Finance!$4:$4,"&lt;="&amp;BQ$7)+SUMIFS(Finance!236:236,Finance!$4:$4,"&lt;="&amp;BQ$7))</f>
        <v>0</v>
      </c>
      <c r="BR34" s="5">
        <f ca="1">IF(BR$4="",0,SUMIFS(Finance!231:231,Finance!$4:$4,"&lt;="&amp;BR$7)+SUMIFS(Finance!236:236,Finance!$4:$4,"&lt;="&amp;BR$7))</f>
        <v>0</v>
      </c>
      <c r="BS34" s="5">
        <f ca="1">IF(BS$4="",0,SUMIFS(Finance!231:231,Finance!$4:$4,"&lt;="&amp;BS$7)+SUMIFS(Finance!236:236,Finance!$4:$4,"&lt;="&amp;BS$7))</f>
        <v>0</v>
      </c>
      <c r="BT34" s="5">
        <f ca="1">IF(BT$4="",0,SUMIFS(Finance!231:231,Finance!$4:$4,"&lt;="&amp;BT$7)+SUMIFS(Finance!236:236,Finance!$4:$4,"&lt;="&amp;BT$7))</f>
        <v>0</v>
      </c>
      <c r="BU34" s="5">
        <f ca="1">IF(BU$4="",0,SUMIFS(Finance!231:231,Finance!$4:$4,"&lt;="&amp;BU$7)+SUMIFS(Finance!236:236,Finance!$4:$4,"&lt;="&amp;BU$7))</f>
        <v>0</v>
      </c>
      <c r="BV34" s="5">
        <f ca="1">IF(BV$4="",0,SUMIFS(Finance!231:231,Finance!$4:$4,"&lt;="&amp;BV$7)+SUMIFS(Finance!236:236,Finance!$4:$4,"&lt;="&amp;BV$7))</f>
        <v>0</v>
      </c>
      <c r="BW34" s="5">
        <f ca="1">IF(BW$4="",0,SUMIFS(Finance!231:231,Finance!$4:$4,"&lt;="&amp;BW$7)+SUMIFS(Finance!236:236,Finance!$4:$4,"&lt;="&amp;BW$7))</f>
        <v>0</v>
      </c>
      <c r="BX34" s="5">
        <f ca="1">IF(BX$4="",0,SUMIFS(Finance!231:231,Finance!$4:$4,"&lt;="&amp;BX$7)+SUMIFS(Finance!236:236,Finance!$4:$4,"&lt;="&amp;BX$7))</f>
        <v>0</v>
      </c>
      <c r="BY34" s="5">
        <f ca="1">IF(BY$4="",0,SUMIFS(Finance!231:231,Finance!$4:$4,"&lt;="&amp;BY$7)+SUMIFS(Finance!236:236,Finance!$4:$4,"&lt;="&amp;BY$7))</f>
        <v>0</v>
      </c>
      <c r="BZ34" s="5">
        <f ca="1">IF(BZ$4="",0,SUMIFS(Finance!231:231,Finance!$4:$4,"&lt;="&amp;BZ$7)+SUMIFS(Finance!236:236,Finance!$4:$4,"&lt;="&amp;BZ$7))</f>
        <v>0</v>
      </c>
      <c r="CA34" s="5">
        <f ca="1">IF(CA$4="",0,SUMIFS(Finance!231:231,Finance!$4:$4,"&lt;="&amp;CA$7)+SUMIFS(Finance!236:236,Finance!$4:$4,"&lt;="&amp;CA$7))</f>
        <v>0</v>
      </c>
      <c r="CB34" s="5">
        <f ca="1">IF(CB$4="",0,SUMIFS(Finance!231:231,Finance!$4:$4,"&lt;="&amp;CB$7)+SUMIFS(Finance!236:236,Finance!$4:$4,"&lt;="&amp;CB$7))</f>
        <v>0</v>
      </c>
      <c r="CC34" s="5">
        <f ca="1">IF(CC$4="",0,SUMIFS(Finance!231:231,Finance!$4:$4,"&lt;="&amp;CC$7)+SUMIFS(Finance!236:236,Finance!$4:$4,"&lt;="&amp;CC$7))</f>
        <v>0</v>
      </c>
      <c r="CD34" s="5">
        <f ca="1">IF(CD$4="",0,SUMIFS(Finance!231:231,Finance!$4:$4,"&lt;="&amp;CD$7)+SUMIFS(Finance!236:236,Finance!$4:$4,"&lt;="&amp;CD$7))</f>
        <v>0</v>
      </c>
      <c r="CE34" s="5">
        <f ca="1">IF(CE$4="",0,SUMIFS(Finance!231:231,Finance!$4:$4,"&lt;="&amp;CE$7)+SUMIFS(Finance!236:236,Finance!$4:$4,"&lt;="&amp;CE$7))</f>
        <v>0</v>
      </c>
      <c r="CF34" s="5">
        <f ca="1">IF(CF$4="",0,SUMIFS(Finance!231:231,Finance!$4:$4,"&lt;="&amp;CF$7)+SUMIFS(Finance!236:236,Finance!$4:$4,"&lt;="&amp;CF$7))</f>
        <v>0</v>
      </c>
    </row>
    <row r="35" spans="2:84" x14ac:dyDescent="0.3">
      <c r="B35" s="13">
        <f>ROW()</f>
        <v>35</v>
      </c>
      <c r="H35" s="1" t="str">
        <f t="shared" si="9"/>
        <v>ПАССИВЫ</v>
      </c>
      <c r="I35" s="1" t="str">
        <f>$I$31</f>
        <v>Собственный капитал</v>
      </c>
      <c r="J35" s="1" t="s">
        <v>459</v>
      </c>
      <c r="M35" s="53" t="s">
        <v>18</v>
      </c>
      <c r="U35" s="5">
        <f t="shared" ca="1" si="6"/>
        <v>0</v>
      </c>
      <c r="X35" s="5">
        <f ca="1">IF(X$4="",0,IF(SUMIFS(Finance!263:263,Finance!$4:$4,"&lt;="&amp;X$7)-SUMIFS(Finance!261:261,Finance!$4:$4,"&lt;="&amp;X$7)&gt;0,(SUMIFS(Finance!263:263,Finance!$4:$4,"&lt;="&amp;X$7)-SUMIFS(Finance!261:261,Finance!$4:$4,"&lt;="&amp;X$7)),0))</f>
        <v>0</v>
      </c>
      <c r="Y35" s="5">
        <f ca="1">IF(Y$4="",0,IF(SUMIFS(Finance!263:263,Finance!$4:$4,"&lt;="&amp;Y$7)-SUMIFS(Finance!261:261,Finance!$4:$4,"&lt;="&amp;Y$7)&gt;0,(SUMIFS(Finance!263:263,Finance!$4:$4,"&lt;="&amp;Y$7)-SUMIFS(Finance!261:261,Finance!$4:$4,"&lt;="&amp;Y$7)),0))</f>
        <v>0</v>
      </c>
      <c r="Z35" s="5">
        <f ca="1">IF(Z$4="",0,IF(SUMIFS(Finance!263:263,Finance!$4:$4,"&lt;="&amp;Z$7)-SUMIFS(Finance!261:261,Finance!$4:$4,"&lt;="&amp;Z$7)&gt;0,(SUMIFS(Finance!263:263,Finance!$4:$4,"&lt;="&amp;Z$7)-SUMIFS(Finance!261:261,Finance!$4:$4,"&lt;="&amp;Z$7)),0))</f>
        <v>0</v>
      </c>
      <c r="AA35" s="5">
        <f ca="1">IF(AA$4="",0,IF(SUMIFS(Finance!263:263,Finance!$4:$4,"&lt;="&amp;AA$7)-SUMIFS(Finance!261:261,Finance!$4:$4,"&lt;="&amp;AA$7)&gt;0,(SUMIFS(Finance!263:263,Finance!$4:$4,"&lt;="&amp;AA$7)-SUMIFS(Finance!261:261,Finance!$4:$4,"&lt;="&amp;AA$7)),0))</f>
        <v>0</v>
      </c>
      <c r="AB35" s="5">
        <f ca="1">IF(AB$4="",0,IF(SUMIFS(Finance!263:263,Finance!$4:$4,"&lt;="&amp;AB$7)-SUMIFS(Finance!261:261,Finance!$4:$4,"&lt;="&amp;AB$7)&gt;0,(SUMIFS(Finance!263:263,Finance!$4:$4,"&lt;="&amp;AB$7)-SUMIFS(Finance!261:261,Finance!$4:$4,"&lt;="&amp;AB$7)),0))</f>
        <v>0</v>
      </c>
      <c r="AC35" s="5">
        <f ca="1">IF(AC$4="",0,IF(SUMIFS(Finance!263:263,Finance!$4:$4,"&lt;="&amp;AC$7)-SUMIFS(Finance!261:261,Finance!$4:$4,"&lt;="&amp;AC$7)&gt;0,(SUMIFS(Finance!263:263,Finance!$4:$4,"&lt;="&amp;AC$7)-SUMIFS(Finance!261:261,Finance!$4:$4,"&lt;="&amp;AC$7)),0))</f>
        <v>0</v>
      </c>
      <c r="AD35" s="5">
        <f ca="1">IF(AD$4="",0,IF(SUMIFS(Finance!263:263,Finance!$4:$4,"&lt;="&amp;AD$7)-SUMIFS(Finance!261:261,Finance!$4:$4,"&lt;="&amp;AD$7)&gt;0,(SUMIFS(Finance!263:263,Finance!$4:$4,"&lt;="&amp;AD$7)-SUMIFS(Finance!261:261,Finance!$4:$4,"&lt;="&amp;AD$7)),0))</f>
        <v>0</v>
      </c>
      <c r="AE35" s="5">
        <f ca="1">IF(AE$4="",0,IF(SUMIFS(Finance!263:263,Finance!$4:$4,"&lt;="&amp;AE$7)-SUMIFS(Finance!261:261,Finance!$4:$4,"&lt;="&amp;AE$7)&gt;0,(SUMIFS(Finance!263:263,Finance!$4:$4,"&lt;="&amp;AE$7)-SUMIFS(Finance!261:261,Finance!$4:$4,"&lt;="&amp;AE$7)),0))</f>
        <v>0</v>
      </c>
      <c r="AF35" s="5">
        <f ca="1">IF(AF$4="",0,IF(SUMIFS(Finance!263:263,Finance!$4:$4,"&lt;="&amp;AF$7)-SUMIFS(Finance!261:261,Finance!$4:$4,"&lt;="&amp;AF$7)&gt;0,(SUMIFS(Finance!263:263,Finance!$4:$4,"&lt;="&amp;AF$7)-SUMIFS(Finance!261:261,Finance!$4:$4,"&lt;="&amp;AF$7)),0))</f>
        <v>0</v>
      </c>
      <c r="AG35" s="5">
        <f ca="1">IF(AG$4="",0,IF(SUMIFS(Finance!263:263,Finance!$4:$4,"&lt;="&amp;AG$7)-SUMIFS(Finance!261:261,Finance!$4:$4,"&lt;="&amp;AG$7)&gt;0,(SUMIFS(Finance!263:263,Finance!$4:$4,"&lt;="&amp;AG$7)-SUMIFS(Finance!261:261,Finance!$4:$4,"&lt;="&amp;AG$7)),0))</f>
        <v>0</v>
      </c>
      <c r="AH35" s="5">
        <f ca="1">IF(AH$4="",0,IF(SUMIFS(Finance!263:263,Finance!$4:$4,"&lt;="&amp;AH$7)-SUMIFS(Finance!261:261,Finance!$4:$4,"&lt;="&amp;AH$7)&gt;0,(SUMIFS(Finance!263:263,Finance!$4:$4,"&lt;="&amp;AH$7)-SUMIFS(Finance!261:261,Finance!$4:$4,"&lt;="&amp;AH$7)),0))</f>
        <v>0</v>
      </c>
      <c r="AI35" s="5">
        <f ca="1">IF(AI$4="",0,IF(SUMIFS(Finance!263:263,Finance!$4:$4,"&lt;="&amp;AI$7)-SUMIFS(Finance!261:261,Finance!$4:$4,"&lt;="&amp;AI$7)&gt;0,(SUMIFS(Finance!263:263,Finance!$4:$4,"&lt;="&amp;AI$7)-SUMIFS(Finance!261:261,Finance!$4:$4,"&lt;="&amp;AI$7)),0))</f>
        <v>0</v>
      </c>
      <c r="AJ35" s="5">
        <f ca="1">IF(AJ$4="",0,IF(SUMIFS(Finance!263:263,Finance!$4:$4,"&lt;="&amp;AJ$7)-SUMIFS(Finance!261:261,Finance!$4:$4,"&lt;="&amp;AJ$7)&gt;0,(SUMIFS(Finance!263:263,Finance!$4:$4,"&lt;="&amp;AJ$7)-SUMIFS(Finance!261:261,Finance!$4:$4,"&lt;="&amp;AJ$7)),0))</f>
        <v>0</v>
      </c>
      <c r="AK35" s="5">
        <f ca="1">IF(AK$4="",0,IF(SUMIFS(Finance!263:263,Finance!$4:$4,"&lt;="&amp;AK$7)-SUMIFS(Finance!261:261,Finance!$4:$4,"&lt;="&amp;AK$7)&gt;0,(SUMIFS(Finance!263:263,Finance!$4:$4,"&lt;="&amp;AK$7)-SUMIFS(Finance!261:261,Finance!$4:$4,"&lt;="&amp;AK$7)),0))</f>
        <v>0</v>
      </c>
      <c r="AL35" s="5">
        <f ca="1">IF(AL$4="",0,IF(SUMIFS(Finance!263:263,Finance!$4:$4,"&lt;="&amp;AL$7)-SUMIFS(Finance!261:261,Finance!$4:$4,"&lt;="&amp;AL$7)&gt;0,(SUMIFS(Finance!263:263,Finance!$4:$4,"&lt;="&amp;AL$7)-SUMIFS(Finance!261:261,Finance!$4:$4,"&lt;="&amp;AL$7)),0))</f>
        <v>0</v>
      </c>
      <c r="AM35" s="5">
        <f ca="1">IF(AM$4="",0,IF(SUMIFS(Finance!263:263,Finance!$4:$4,"&lt;="&amp;AM$7)-SUMIFS(Finance!261:261,Finance!$4:$4,"&lt;="&amp;AM$7)&gt;0,(SUMIFS(Finance!263:263,Finance!$4:$4,"&lt;="&amp;AM$7)-SUMIFS(Finance!261:261,Finance!$4:$4,"&lt;="&amp;AM$7)),0))</f>
        <v>0</v>
      </c>
      <c r="AN35" s="5">
        <f ca="1">IF(AN$4="",0,IF(SUMIFS(Finance!263:263,Finance!$4:$4,"&lt;="&amp;AN$7)-SUMIFS(Finance!261:261,Finance!$4:$4,"&lt;="&amp;AN$7)&gt;0,(SUMIFS(Finance!263:263,Finance!$4:$4,"&lt;="&amp;AN$7)-SUMIFS(Finance!261:261,Finance!$4:$4,"&lt;="&amp;AN$7)),0))</f>
        <v>0</v>
      </c>
      <c r="AO35" s="5">
        <f ca="1">IF(AO$4="",0,IF(SUMIFS(Finance!263:263,Finance!$4:$4,"&lt;="&amp;AO$7)-SUMIFS(Finance!261:261,Finance!$4:$4,"&lt;="&amp;AO$7)&gt;0,(SUMIFS(Finance!263:263,Finance!$4:$4,"&lt;="&amp;AO$7)-SUMIFS(Finance!261:261,Finance!$4:$4,"&lt;="&amp;AO$7)),0))</f>
        <v>0</v>
      </c>
      <c r="AP35" s="5">
        <f ca="1">IF(AP$4="",0,IF(SUMIFS(Finance!263:263,Finance!$4:$4,"&lt;="&amp;AP$7)-SUMIFS(Finance!261:261,Finance!$4:$4,"&lt;="&amp;AP$7)&gt;0,(SUMIFS(Finance!263:263,Finance!$4:$4,"&lt;="&amp;AP$7)-SUMIFS(Finance!261:261,Finance!$4:$4,"&lt;="&amp;AP$7)),0))</f>
        <v>0</v>
      </c>
      <c r="AQ35" s="5">
        <f ca="1">IF(AQ$4="",0,IF(SUMIFS(Finance!263:263,Finance!$4:$4,"&lt;="&amp;AQ$7)-SUMIFS(Finance!261:261,Finance!$4:$4,"&lt;="&amp;AQ$7)&gt;0,(SUMIFS(Finance!263:263,Finance!$4:$4,"&lt;="&amp;AQ$7)-SUMIFS(Finance!261:261,Finance!$4:$4,"&lt;="&amp;AQ$7)),0))</f>
        <v>0</v>
      </c>
      <c r="AR35" s="5">
        <f ca="1">IF(AR$4="",0,IF(SUMIFS(Finance!263:263,Finance!$4:$4,"&lt;="&amp;AR$7)-SUMIFS(Finance!261:261,Finance!$4:$4,"&lt;="&amp;AR$7)&gt;0,(SUMIFS(Finance!263:263,Finance!$4:$4,"&lt;="&amp;AR$7)-SUMIFS(Finance!261:261,Finance!$4:$4,"&lt;="&amp;AR$7)),0))</f>
        <v>0</v>
      </c>
      <c r="AS35" s="5">
        <f ca="1">IF(AS$4="",0,IF(SUMIFS(Finance!263:263,Finance!$4:$4,"&lt;="&amp;AS$7)-SUMIFS(Finance!261:261,Finance!$4:$4,"&lt;="&amp;AS$7)&gt;0,(SUMIFS(Finance!263:263,Finance!$4:$4,"&lt;="&amp;AS$7)-SUMIFS(Finance!261:261,Finance!$4:$4,"&lt;="&amp;AS$7)),0))</f>
        <v>0</v>
      </c>
      <c r="AT35" s="5">
        <f ca="1">IF(AT$4="",0,IF(SUMIFS(Finance!263:263,Finance!$4:$4,"&lt;="&amp;AT$7)-SUMIFS(Finance!261:261,Finance!$4:$4,"&lt;="&amp;AT$7)&gt;0,(SUMIFS(Finance!263:263,Finance!$4:$4,"&lt;="&amp;AT$7)-SUMIFS(Finance!261:261,Finance!$4:$4,"&lt;="&amp;AT$7)),0))</f>
        <v>0</v>
      </c>
      <c r="AU35" s="5">
        <f ca="1">IF(AU$4="",0,IF(SUMIFS(Finance!263:263,Finance!$4:$4,"&lt;="&amp;AU$7)-SUMIFS(Finance!261:261,Finance!$4:$4,"&lt;="&amp;AU$7)&gt;0,(SUMIFS(Finance!263:263,Finance!$4:$4,"&lt;="&amp;AU$7)-SUMIFS(Finance!261:261,Finance!$4:$4,"&lt;="&amp;AU$7)),0))</f>
        <v>0</v>
      </c>
      <c r="AV35" s="5">
        <f ca="1">IF(AV$4="",0,IF(SUMIFS(Finance!263:263,Finance!$4:$4,"&lt;="&amp;AV$7)-SUMIFS(Finance!261:261,Finance!$4:$4,"&lt;="&amp;AV$7)&gt;0,(SUMIFS(Finance!263:263,Finance!$4:$4,"&lt;="&amp;AV$7)-SUMIFS(Finance!261:261,Finance!$4:$4,"&lt;="&amp;AV$7)),0))</f>
        <v>0</v>
      </c>
      <c r="AW35" s="5">
        <f ca="1">IF(AW$4="",0,IF(SUMIFS(Finance!263:263,Finance!$4:$4,"&lt;="&amp;AW$7)-SUMIFS(Finance!261:261,Finance!$4:$4,"&lt;="&amp;AW$7)&gt;0,(SUMIFS(Finance!263:263,Finance!$4:$4,"&lt;="&amp;AW$7)-SUMIFS(Finance!261:261,Finance!$4:$4,"&lt;="&amp;AW$7)),0))</f>
        <v>0</v>
      </c>
      <c r="AX35" s="5">
        <f ca="1">IF(AX$4="",0,IF(SUMIFS(Finance!263:263,Finance!$4:$4,"&lt;="&amp;AX$7)-SUMIFS(Finance!261:261,Finance!$4:$4,"&lt;="&amp;AX$7)&gt;0,(SUMIFS(Finance!263:263,Finance!$4:$4,"&lt;="&amp;AX$7)-SUMIFS(Finance!261:261,Finance!$4:$4,"&lt;="&amp;AX$7)),0))</f>
        <v>0</v>
      </c>
      <c r="AY35" s="5">
        <f ca="1">IF(AY$4="",0,IF(SUMIFS(Finance!263:263,Finance!$4:$4,"&lt;="&amp;AY$7)-SUMIFS(Finance!261:261,Finance!$4:$4,"&lt;="&amp;AY$7)&gt;0,(SUMIFS(Finance!263:263,Finance!$4:$4,"&lt;="&amp;AY$7)-SUMIFS(Finance!261:261,Finance!$4:$4,"&lt;="&amp;AY$7)),0))</f>
        <v>0</v>
      </c>
      <c r="AZ35" s="5">
        <f ca="1">IF(AZ$4="",0,IF(SUMIFS(Finance!263:263,Finance!$4:$4,"&lt;="&amp;AZ$7)-SUMIFS(Finance!261:261,Finance!$4:$4,"&lt;="&amp;AZ$7)&gt;0,(SUMIFS(Finance!263:263,Finance!$4:$4,"&lt;="&amp;AZ$7)-SUMIFS(Finance!261:261,Finance!$4:$4,"&lt;="&amp;AZ$7)),0))</f>
        <v>0</v>
      </c>
      <c r="BA35" s="5">
        <f ca="1">IF(BA$4="",0,IF(SUMIFS(Finance!263:263,Finance!$4:$4,"&lt;="&amp;BA$7)-SUMIFS(Finance!261:261,Finance!$4:$4,"&lt;="&amp;BA$7)&gt;0,(SUMIFS(Finance!263:263,Finance!$4:$4,"&lt;="&amp;BA$7)-SUMIFS(Finance!261:261,Finance!$4:$4,"&lt;="&amp;BA$7)),0))</f>
        <v>0</v>
      </c>
      <c r="BB35" s="5">
        <f ca="1">IF(BB$4="",0,IF(SUMIFS(Finance!263:263,Finance!$4:$4,"&lt;="&amp;BB$7)-SUMIFS(Finance!261:261,Finance!$4:$4,"&lt;="&amp;BB$7)&gt;0,(SUMIFS(Finance!263:263,Finance!$4:$4,"&lt;="&amp;BB$7)-SUMIFS(Finance!261:261,Finance!$4:$4,"&lt;="&amp;BB$7)),0))</f>
        <v>0</v>
      </c>
      <c r="BC35" s="5">
        <f ca="1">IF(BC$4="",0,IF(SUMIFS(Finance!263:263,Finance!$4:$4,"&lt;="&amp;BC$7)-SUMIFS(Finance!261:261,Finance!$4:$4,"&lt;="&amp;BC$7)&gt;0,(SUMIFS(Finance!263:263,Finance!$4:$4,"&lt;="&amp;BC$7)-SUMIFS(Finance!261:261,Finance!$4:$4,"&lt;="&amp;BC$7)),0))</f>
        <v>0</v>
      </c>
      <c r="BD35" s="5">
        <f ca="1">IF(BD$4="",0,IF(SUMIFS(Finance!263:263,Finance!$4:$4,"&lt;="&amp;BD$7)-SUMIFS(Finance!261:261,Finance!$4:$4,"&lt;="&amp;BD$7)&gt;0,(SUMIFS(Finance!263:263,Finance!$4:$4,"&lt;="&amp;BD$7)-SUMIFS(Finance!261:261,Finance!$4:$4,"&lt;="&amp;BD$7)),0))</f>
        <v>0</v>
      </c>
      <c r="BE35" s="5">
        <f ca="1">IF(BE$4="",0,IF(SUMIFS(Finance!263:263,Finance!$4:$4,"&lt;="&amp;BE$7)-SUMIFS(Finance!261:261,Finance!$4:$4,"&lt;="&amp;BE$7)&gt;0,(SUMIFS(Finance!263:263,Finance!$4:$4,"&lt;="&amp;BE$7)-SUMIFS(Finance!261:261,Finance!$4:$4,"&lt;="&amp;BE$7)),0))</f>
        <v>0</v>
      </c>
      <c r="BF35" s="5">
        <f ca="1">IF(BF$4="",0,IF(SUMIFS(Finance!263:263,Finance!$4:$4,"&lt;="&amp;BF$7)-SUMIFS(Finance!261:261,Finance!$4:$4,"&lt;="&amp;BF$7)&gt;0,(SUMIFS(Finance!263:263,Finance!$4:$4,"&lt;="&amp;BF$7)-SUMIFS(Finance!261:261,Finance!$4:$4,"&lt;="&amp;BF$7)),0))</f>
        <v>0</v>
      </c>
      <c r="BG35" s="5">
        <f ca="1">IF(BG$4="",0,IF(SUMIFS(Finance!263:263,Finance!$4:$4,"&lt;="&amp;BG$7)-SUMIFS(Finance!261:261,Finance!$4:$4,"&lt;="&amp;BG$7)&gt;0,(SUMIFS(Finance!263:263,Finance!$4:$4,"&lt;="&amp;BG$7)-SUMIFS(Finance!261:261,Finance!$4:$4,"&lt;="&amp;BG$7)),0))</f>
        <v>0</v>
      </c>
      <c r="BH35" s="5">
        <f ca="1">IF(BH$4="",0,IF(SUMIFS(Finance!263:263,Finance!$4:$4,"&lt;="&amp;BH$7)-SUMIFS(Finance!261:261,Finance!$4:$4,"&lt;="&amp;BH$7)&gt;0,(SUMIFS(Finance!263:263,Finance!$4:$4,"&lt;="&amp;BH$7)-SUMIFS(Finance!261:261,Finance!$4:$4,"&lt;="&amp;BH$7)),0))</f>
        <v>0</v>
      </c>
      <c r="BI35" s="5">
        <f ca="1">IF(BI$4="",0,IF(SUMIFS(Finance!263:263,Finance!$4:$4,"&lt;="&amp;BI$7)-SUMIFS(Finance!261:261,Finance!$4:$4,"&lt;="&amp;BI$7)&gt;0,(SUMIFS(Finance!263:263,Finance!$4:$4,"&lt;="&amp;BI$7)-SUMIFS(Finance!261:261,Finance!$4:$4,"&lt;="&amp;BI$7)),0))</f>
        <v>0</v>
      </c>
      <c r="BJ35" s="5">
        <f ca="1">IF(BJ$4="",0,IF(SUMIFS(Finance!263:263,Finance!$4:$4,"&lt;="&amp;BJ$7)-SUMIFS(Finance!261:261,Finance!$4:$4,"&lt;="&amp;BJ$7)&gt;0,(SUMIFS(Finance!263:263,Finance!$4:$4,"&lt;="&amp;BJ$7)-SUMIFS(Finance!261:261,Finance!$4:$4,"&lt;="&amp;BJ$7)),0))</f>
        <v>0</v>
      </c>
      <c r="BK35" s="5">
        <f ca="1">IF(BK$4="",0,IF(SUMIFS(Finance!263:263,Finance!$4:$4,"&lt;="&amp;BK$7)-SUMIFS(Finance!261:261,Finance!$4:$4,"&lt;="&amp;BK$7)&gt;0,(SUMIFS(Finance!263:263,Finance!$4:$4,"&lt;="&amp;BK$7)-SUMIFS(Finance!261:261,Finance!$4:$4,"&lt;="&amp;BK$7)),0))</f>
        <v>0</v>
      </c>
      <c r="BL35" s="5">
        <f ca="1">IF(BL$4="",0,IF(SUMIFS(Finance!263:263,Finance!$4:$4,"&lt;="&amp;BL$7)-SUMIFS(Finance!261:261,Finance!$4:$4,"&lt;="&amp;BL$7)&gt;0,(SUMIFS(Finance!263:263,Finance!$4:$4,"&lt;="&amp;BL$7)-SUMIFS(Finance!261:261,Finance!$4:$4,"&lt;="&amp;BL$7)),0))</f>
        <v>0</v>
      </c>
      <c r="BM35" s="5">
        <f ca="1">IF(BM$4="",0,IF(SUMIFS(Finance!263:263,Finance!$4:$4,"&lt;="&amp;BM$7)-SUMIFS(Finance!261:261,Finance!$4:$4,"&lt;="&amp;BM$7)&gt;0,(SUMIFS(Finance!263:263,Finance!$4:$4,"&lt;="&amp;BM$7)-SUMIFS(Finance!261:261,Finance!$4:$4,"&lt;="&amp;BM$7)),0))</f>
        <v>0</v>
      </c>
      <c r="BN35" s="5">
        <f ca="1">IF(BN$4="",0,IF(SUMIFS(Finance!263:263,Finance!$4:$4,"&lt;="&amp;BN$7)-SUMIFS(Finance!261:261,Finance!$4:$4,"&lt;="&amp;BN$7)&gt;0,(SUMIFS(Finance!263:263,Finance!$4:$4,"&lt;="&amp;BN$7)-SUMIFS(Finance!261:261,Finance!$4:$4,"&lt;="&amp;BN$7)),0))</f>
        <v>0</v>
      </c>
      <c r="BO35" s="5">
        <f ca="1">IF(BO$4="",0,IF(SUMIFS(Finance!263:263,Finance!$4:$4,"&lt;="&amp;BO$7)-SUMIFS(Finance!261:261,Finance!$4:$4,"&lt;="&amp;BO$7)&gt;0,(SUMIFS(Finance!263:263,Finance!$4:$4,"&lt;="&amp;BO$7)-SUMIFS(Finance!261:261,Finance!$4:$4,"&lt;="&amp;BO$7)),0))</f>
        <v>0</v>
      </c>
      <c r="BP35" s="5">
        <f ca="1">IF(BP$4="",0,IF(SUMIFS(Finance!263:263,Finance!$4:$4,"&lt;="&amp;BP$7)-SUMIFS(Finance!261:261,Finance!$4:$4,"&lt;="&amp;BP$7)&gt;0,(SUMIFS(Finance!263:263,Finance!$4:$4,"&lt;="&amp;BP$7)-SUMIFS(Finance!261:261,Finance!$4:$4,"&lt;="&amp;BP$7)),0))</f>
        <v>0</v>
      </c>
      <c r="BQ35" s="5">
        <f ca="1">IF(BQ$4="",0,IF(SUMIFS(Finance!263:263,Finance!$4:$4,"&lt;="&amp;BQ$7)-SUMIFS(Finance!261:261,Finance!$4:$4,"&lt;="&amp;BQ$7)&gt;0,(SUMIFS(Finance!263:263,Finance!$4:$4,"&lt;="&amp;BQ$7)-SUMIFS(Finance!261:261,Finance!$4:$4,"&lt;="&amp;BQ$7)),0))</f>
        <v>0</v>
      </c>
      <c r="BR35" s="5">
        <f ca="1">IF(BR$4="",0,IF(SUMIFS(Finance!263:263,Finance!$4:$4,"&lt;="&amp;BR$7)-SUMIFS(Finance!261:261,Finance!$4:$4,"&lt;="&amp;BR$7)&gt;0,(SUMIFS(Finance!263:263,Finance!$4:$4,"&lt;="&amp;BR$7)-SUMIFS(Finance!261:261,Finance!$4:$4,"&lt;="&amp;BR$7)),0))</f>
        <v>0</v>
      </c>
      <c r="BS35" s="5">
        <f ca="1">IF(BS$4="",0,IF(SUMIFS(Finance!263:263,Finance!$4:$4,"&lt;="&amp;BS$7)-SUMIFS(Finance!261:261,Finance!$4:$4,"&lt;="&amp;BS$7)&gt;0,(SUMIFS(Finance!263:263,Finance!$4:$4,"&lt;="&amp;BS$7)-SUMIFS(Finance!261:261,Finance!$4:$4,"&lt;="&amp;BS$7)),0))</f>
        <v>0</v>
      </c>
      <c r="BT35" s="5">
        <f ca="1">IF(BT$4="",0,IF(SUMIFS(Finance!263:263,Finance!$4:$4,"&lt;="&amp;BT$7)-SUMIFS(Finance!261:261,Finance!$4:$4,"&lt;="&amp;BT$7)&gt;0,(SUMIFS(Finance!263:263,Finance!$4:$4,"&lt;="&amp;BT$7)-SUMIFS(Finance!261:261,Finance!$4:$4,"&lt;="&amp;BT$7)),0))</f>
        <v>0</v>
      </c>
      <c r="BU35" s="5">
        <f ca="1">IF(BU$4="",0,IF(SUMIFS(Finance!263:263,Finance!$4:$4,"&lt;="&amp;BU$7)-SUMIFS(Finance!261:261,Finance!$4:$4,"&lt;="&amp;BU$7)&gt;0,(SUMIFS(Finance!263:263,Finance!$4:$4,"&lt;="&amp;BU$7)-SUMIFS(Finance!261:261,Finance!$4:$4,"&lt;="&amp;BU$7)),0))</f>
        <v>0</v>
      </c>
      <c r="BV35" s="5">
        <f ca="1">IF(BV$4="",0,IF(SUMIFS(Finance!263:263,Finance!$4:$4,"&lt;="&amp;BV$7)-SUMIFS(Finance!261:261,Finance!$4:$4,"&lt;="&amp;BV$7)&gt;0,(SUMIFS(Finance!263:263,Finance!$4:$4,"&lt;="&amp;BV$7)-SUMIFS(Finance!261:261,Finance!$4:$4,"&lt;="&amp;BV$7)),0))</f>
        <v>0</v>
      </c>
      <c r="BW35" s="5">
        <f ca="1">IF(BW$4="",0,IF(SUMIFS(Finance!263:263,Finance!$4:$4,"&lt;="&amp;BW$7)-SUMIFS(Finance!261:261,Finance!$4:$4,"&lt;="&amp;BW$7)&gt;0,(SUMIFS(Finance!263:263,Finance!$4:$4,"&lt;="&amp;BW$7)-SUMIFS(Finance!261:261,Finance!$4:$4,"&lt;="&amp;BW$7)),0))</f>
        <v>0</v>
      </c>
      <c r="BX35" s="5">
        <f ca="1">IF(BX$4="",0,IF(SUMIFS(Finance!263:263,Finance!$4:$4,"&lt;="&amp;BX$7)-SUMIFS(Finance!261:261,Finance!$4:$4,"&lt;="&amp;BX$7)&gt;0,(SUMIFS(Finance!263:263,Finance!$4:$4,"&lt;="&amp;BX$7)-SUMIFS(Finance!261:261,Finance!$4:$4,"&lt;="&amp;BX$7)),0))</f>
        <v>0</v>
      </c>
      <c r="BY35" s="5">
        <f ca="1">IF(BY$4="",0,IF(SUMIFS(Finance!263:263,Finance!$4:$4,"&lt;="&amp;BY$7)-SUMIFS(Finance!261:261,Finance!$4:$4,"&lt;="&amp;BY$7)&gt;0,(SUMIFS(Finance!263:263,Finance!$4:$4,"&lt;="&amp;BY$7)-SUMIFS(Finance!261:261,Finance!$4:$4,"&lt;="&amp;BY$7)),0))</f>
        <v>0</v>
      </c>
      <c r="BZ35" s="5">
        <f ca="1">IF(BZ$4="",0,IF(SUMIFS(Finance!263:263,Finance!$4:$4,"&lt;="&amp;BZ$7)-SUMIFS(Finance!261:261,Finance!$4:$4,"&lt;="&amp;BZ$7)&gt;0,(SUMIFS(Finance!263:263,Finance!$4:$4,"&lt;="&amp;BZ$7)-SUMIFS(Finance!261:261,Finance!$4:$4,"&lt;="&amp;BZ$7)),0))</f>
        <v>0</v>
      </c>
      <c r="CA35" s="5">
        <f ca="1">IF(CA$4="",0,IF(SUMIFS(Finance!263:263,Finance!$4:$4,"&lt;="&amp;CA$7)-SUMIFS(Finance!261:261,Finance!$4:$4,"&lt;="&amp;CA$7)&gt;0,(SUMIFS(Finance!263:263,Finance!$4:$4,"&lt;="&amp;CA$7)-SUMIFS(Finance!261:261,Finance!$4:$4,"&lt;="&amp;CA$7)),0))</f>
        <v>0</v>
      </c>
      <c r="CB35" s="5">
        <f ca="1">IF(CB$4="",0,IF(SUMIFS(Finance!263:263,Finance!$4:$4,"&lt;="&amp;CB$7)-SUMIFS(Finance!261:261,Finance!$4:$4,"&lt;="&amp;CB$7)&gt;0,(SUMIFS(Finance!263:263,Finance!$4:$4,"&lt;="&amp;CB$7)-SUMIFS(Finance!261:261,Finance!$4:$4,"&lt;="&amp;CB$7)),0))</f>
        <v>0</v>
      </c>
      <c r="CC35" s="5">
        <f ca="1">IF(CC$4="",0,IF(SUMIFS(Finance!263:263,Finance!$4:$4,"&lt;="&amp;CC$7)-SUMIFS(Finance!261:261,Finance!$4:$4,"&lt;="&amp;CC$7)&gt;0,(SUMIFS(Finance!263:263,Finance!$4:$4,"&lt;="&amp;CC$7)-SUMIFS(Finance!261:261,Finance!$4:$4,"&lt;="&amp;CC$7)),0))</f>
        <v>0</v>
      </c>
      <c r="CD35" s="5">
        <f ca="1">IF(CD$4="",0,IF(SUMIFS(Finance!263:263,Finance!$4:$4,"&lt;="&amp;CD$7)-SUMIFS(Finance!261:261,Finance!$4:$4,"&lt;="&amp;CD$7)&gt;0,(SUMIFS(Finance!263:263,Finance!$4:$4,"&lt;="&amp;CD$7)-SUMIFS(Finance!261:261,Finance!$4:$4,"&lt;="&amp;CD$7)),0))</f>
        <v>0</v>
      </c>
      <c r="CE35" s="5">
        <f ca="1">IF(CE$4="",0,IF(SUMIFS(Finance!263:263,Finance!$4:$4,"&lt;="&amp;CE$7)-SUMIFS(Finance!261:261,Finance!$4:$4,"&lt;="&amp;CE$7)&gt;0,(SUMIFS(Finance!263:263,Finance!$4:$4,"&lt;="&amp;CE$7)-SUMIFS(Finance!261:261,Finance!$4:$4,"&lt;="&amp;CE$7)),0))</f>
        <v>0</v>
      </c>
      <c r="CF35" s="5">
        <f ca="1">IF(CF$4="",0,IF(SUMIFS(Finance!263:263,Finance!$4:$4,"&lt;="&amp;CF$7)-SUMIFS(Finance!261:261,Finance!$4:$4,"&lt;="&amp;CF$7)&gt;0,(SUMIFS(Finance!263:263,Finance!$4:$4,"&lt;="&amp;CF$7)-SUMIFS(Finance!261:261,Finance!$4:$4,"&lt;="&amp;CF$7)),0))</f>
        <v>0</v>
      </c>
    </row>
    <row r="36" spans="2:84" x14ac:dyDescent="0.3">
      <c r="B36" s="13">
        <f>ROW()</f>
        <v>36</v>
      </c>
      <c r="H36" s="1" t="str">
        <f t="shared" si="9"/>
        <v>ПАССИВЫ</v>
      </c>
      <c r="I36" s="1" t="str">
        <f>$I$31</f>
        <v>Собственный капитал</v>
      </c>
      <c r="J36" s="1" t="str">
        <f>PL!H102</f>
        <v>Нераспределенная прибыль</v>
      </c>
      <c r="M36" s="53" t="s">
        <v>18</v>
      </c>
      <c r="U36" s="5">
        <f t="shared" ca="1" si="6"/>
        <v>77745127.159768909</v>
      </c>
      <c r="X36" s="5">
        <f ca="1">IF(X$4="",0,SUMIFS(Finance!247:247,Finance!$4:$4,"&lt;="&amp;X$7)-SUMIFS(Finance!263:263,Finance!$4:$4,"&lt;="&amp;X$7)-X34)</f>
        <v>-5176805.7382360948</v>
      </c>
      <c r="Y36" s="5">
        <f ca="1">IF(Y$4="",0,SUMIFS(Finance!247:247,Finance!$4:$4,"&lt;="&amp;Y$7)-SUMIFS(Finance!263:263,Finance!$4:$4,"&lt;="&amp;Y$7)-Y34)</f>
        <v>20669606.268091418</v>
      </c>
      <c r="Z36" s="5">
        <f ca="1">IF(Z$4="",0,SUMIFS(Finance!247:247,Finance!$4:$4,"&lt;="&amp;Z$7)-SUMIFS(Finance!263:263,Finance!$4:$4,"&lt;="&amp;Z$7)-Z34)</f>
        <v>41937048.862127252</v>
      </c>
      <c r="AA36" s="5">
        <f ca="1">IF(AA$4="",0,SUMIFS(Finance!247:247,Finance!$4:$4,"&lt;="&amp;AA$7)-SUMIFS(Finance!263:263,Finance!$4:$4,"&lt;="&amp;AA$7)-AA34)</f>
        <v>60625574.712763168</v>
      </c>
      <c r="AB36" s="5">
        <f ca="1">IF(AB$4="",0,SUMIFS(Finance!247:247,Finance!$4:$4,"&lt;="&amp;AB$7)-SUMIFS(Finance!263:263,Finance!$4:$4,"&lt;="&amp;AB$7)-AB34)</f>
        <v>77745127.159768909</v>
      </c>
      <c r="AC36" s="5">
        <f ca="1">IF(AC$4="",0,SUMIFS(Finance!247:247,Finance!$4:$4,"&lt;="&amp;AC$7)-SUMIFS(Finance!263:263,Finance!$4:$4,"&lt;="&amp;AC$7)-AC34)</f>
        <v>0</v>
      </c>
      <c r="AD36" s="5">
        <f ca="1">IF(AD$4="",0,SUMIFS(Finance!247:247,Finance!$4:$4,"&lt;="&amp;AD$7)-SUMIFS(Finance!263:263,Finance!$4:$4,"&lt;="&amp;AD$7)-AD34)</f>
        <v>0</v>
      </c>
      <c r="AE36" s="5">
        <f ca="1">IF(AE$4="",0,SUMIFS(Finance!247:247,Finance!$4:$4,"&lt;="&amp;AE$7)-SUMIFS(Finance!263:263,Finance!$4:$4,"&lt;="&amp;AE$7)-AE34)</f>
        <v>0</v>
      </c>
      <c r="AF36" s="5">
        <f ca="1">IF(AF$4="",0,SUMIFS(Finance!247:247,Finance!$4:$4,"&lt;="&amp;AF$7)-SUMIFS(Finance!263:263,Finance!$4:$4,"&lt;="&amp;AF$7)-AF34)</f>
        <v>0</v>
      </c>
      <c r="AG36" s="5">
        <f ca="1">IF(AG$4="",0,SUMIFS(Finance!247:247,Finance!$4:$4,"&lt;="&amp;AG$7)-SUMIFS(Finance!263:263,Finance!$4:$4,"&lt;="&amp;AG$7)-AG34)</f>
        <v>0</v>
      </c>
      <c r="AH36" s="5">
        <f ca="1">IF(AH$4="",0,SUMIFS(Finance!247:247,Finance!$4:$4,"&lt;="&amp;AH$7)-SUMIFS(Finance!263:263,Finance!$4:$4,"&lt;="&amp;AH$7)-AH34)</f>
        <v>0</v>
      </c>
      <c r="AI36" s="5">
        <f ca="1">IF(AI$4="",0,SUMIFS(Finance!247:247,Finance!$4:$4,"&lt;="&amp;AI$7)-SUMIFS(Finance!263:263,Finance!$4:$4,"&lt;="&amp;AI$7)-AI34)</f>
        <v>0</v>
      </c>
      <c r="AJ36" s="5">
        <f ca="1">IF(AJ$4="",0,SUMIFS(Finance!247:247,Finance!$4:$4,"&lt;="&amp;AJ$7)-SUMIFS(Finance!263:263,Finance!$4:$4,"&lt;="&amp;AJ$7)-AJ34)</f>
        <v>0</v>
      </c>
      <c r="AK36" s="5">
        <f ca="1">IF(AK$4="",0,SUMIFS(Finance!247:247,Finance!$4:$4,"&lt;="&amp;AK$7)-SUMIFS(Finance!263:263,Finance!$4:$4,"&lt;="&amp;AK$7)-AK34)</f>
        <v>0</v>
      </c>
      <c r="AL36" s="5">
        <f ca="1">IF(AL$4="",0,SUMIFS(Finance!247:247,Finance!$4:$4,"&lt;="&amp;AL$7)-SUMIFS(Finance!263:263,Finance!$4:$4,"&lt;="&amp;AL$7)-AL34)</f>
        <v>0</v>
      </c>
      <c r="AM36" s="5">
        <f ca="1">IF(AM$4="",0,SUMIFS(Finance!247:247,Finance!$4:$4,"&lt;="&amp;AM$7)-SUMIFS(Finance!263:263,Finance!$4:$4,"&lt;="&amp;AM$7)-AM34)</f>
        <v>0</v>
      </c>
      <c r="AN36" s="5">
        <f ca="1">IF(AN$4="",0,SUMIFS(Finance!247:247,Finance!$4:$4,"&lt;="&amp;AN$7)-SUMIFS(Finance!263:263,Finance!$4:$4,"&lt;="&amp;AN$7)-AN34)</f>
        <v>0</v>
      </c>
      <c r="AO36" s="5">
        <f ca="1">IF(AO$4="",0,SUMIFS(Finance!247:247,Finance!$4:$4,"&lt;="&amp;AO$7)-SUMIFS(Finance!263:263,Finance!$4:$4,"&lt;="&amp;AO$7)-AO34)</f>
        <v>0</v>
      </c>
      <c r="AP36" s="5">
        <f ca="1">IF(AP$4="",0,SUMIFS(Finance!247:247,Finance!$4:$4,"&lt;="&amp;AP$7)-SUMIFS(Finance!263:263,Finance!$4:$4,"&lt;="&amp;AP$7)-AP34)</f>
        <v>0</v>
      </c>
      <c r="AQ36" s="5">
        <f ca="1">IF(AQ$4="",0,SUMIFS(Finance!247:247,Finance!$4:$4,"&lt;="&amp;AQ$7)-SUMIFS(Finance!263:263,Finance!$4:$4,"&lt;="&amp;AQ$7)-AQ34)</f>
        <v>0</v>
      </c>
      <c r="AR36" s="5">
        <f ca="1">IF(AR$4="",0,SUMIFS(Finance!247:247,Finance!$4:$4,"&lt;="&amp;AR$7)-SUMIFS(Finance!263:263,Finance!$4:$4,"&lt;="&amp;AR$7)-AR34)</f>
        <v>0</v>
      </c>
      <c r="AS36" s="5">
        <f ca="1">IF(AS$4="",0,SUMIFS(Finance!247:247,Finance!$4:$4,"&lt;="&amp;AS$7)-SUMIFS(Finance!263:263,Finance!$4:$4,"&lt;="&amp;AS$7)-AS34)</f>
        <v>0</v>
      </c>
      <c r="AT36" s="5">
        <f ca="1">IF(AT$4="",0,SUMIFS(Finance!247:247,Finance!$4:$4,"&lt;="&amp;AT$7)-SUMIFS(Finance!263:263,Finance!$4:$4,"&lt;="&amp;AT$7)-AT34)</f>
        <v>0</v>
      </c>
      <c r="AU36" s="5">
        <f ca="1">IF(AU$4="",0,SUMIFS(Finance!247:247,Finance!$4:$4,"&lt;="&amp;AU$7)-SUMIFS(Finance!263:263,Finance!$4:$4,"&lt;="&amp;AU$7)-AU34)</f>
        <v>0</v>
      </c>
      <c r="AV36" s="5">
        <f ca="1">IF(AV$4="",0,SUMIFS(Finance!247:247,Finance!$4:$4,"&lt;="&amp;AV$7)-SUMIFS(Finance!263:263,Finance!$4:$4,"&lt;="&amp;AV$7)-AV34)</f>
        <v>0</v>
      </c>
      <c r="AW36" s="5">
        <f ca="1">IF(AW$4="",0,SUMIFS(Finance!247:247,Finance!$4:$4,"&lt;="&amp;AW$7)-SUMIFS(Finance!263:263,Finance!$4:$4,"&lt;="&amp;AW$7)-AW34)</f>
        <v>0</v>
      </c>
      <c r="AX36" s="5">
        <f ca="1">IF(AX$4="",0,SUMIFS(Finance!247:247,Finance!$4:$4,"&lt;="&amp;AX$7)-SUMIFS(Finance!263:263,Finance!$4:$4,"&lt;="&amp;AX$7)-AX34)</f>
        <v>0</v>
      </c>
      <c r="AY36" s="5">
        <f ca="1">IF(AY$4="",0,SUMIFS(Finance!247:247,Finance!$4:$4,"&lt;="&amp;AY$7)-SUMIFS(Finance!263:263,Finance!$4:$4,"&lt;="&amp;AY$7)-AY34)</f>
        <v>0</v>
      </c>
      <c r="AZ36" s="5">
        <f ca="1">IF(AZ$4="",0,SUMIFS(Finance!247:247,Finance!$4:$4,"&lt;="&amp;AZ$7)-SUMIFS(Finance!263:263,Finance!$4:$4,"&lt;="&amp;AZ$7)-AZ34)</f>
        <v>0</v>
      </c>
      <c r="BA36" s="5">
        <f ca="1">IF(BA$4="",0,SUMIFS(Finance!247:247,Finance!$4:$4,"&lt;="&amp;BA$7)-SUMIFS(Finance!263:263,Finance!$4:$4,"&lt;="&amp;BA$7)-BA34)</f>
        <v>0</v>
      </c>
      <c r="BB36" s="5">
        <f ca="1">IF(BB$4="",0,SUMIFS(Finance!247:247,Finance!$4:$4,"&lt;="&amp;BB$7)-SUMIFS(Finance!263:263,Finance!$4:$4,"&lt;="&amp;BB$7)-BB34)</f>
        <v>0</v>
      </c>
      <c r="BC36" s="5">
        <f ca="1">IF(BC$4="",0,SUMIFS(Finance!247:247,Finance!$4:$4,"&lt;="&amp;BC$7)-SUMIFS(Finance!263:263,Finance!$4:$4,"&lt;="&amp;BC$7)-BC34)</f>
        <v>0</v>
      </c>
      <c r="BD36" s="5">
        <f ca="1">IF(BD$4="",0,SUMIFS(Finance!247:247,Finance!$4:$4,"&lt;="&amp;BD$7)-SUMIFS(Finance!263:263,Finance!$4:$4,"&lt;="&amp;BD$7)-BD34)</f>
        <v>0</v>
      </c>
      <c r="BE36" s="5">
        <f ca="1">IF(BE$4="",0,SUMIFS(Finance!247:247,Finance!$4:$4,"&lt;="&amp;BE$7)-SUMIFS(Finance!263:263,Finance!$4:$4,"&lt;="&amp;BE$7)-BE34)</f>
        <v>0</v>
      </c>
      <c r="BF36" s="5">
        <f ca="1">IF(BF$4="",0,SUMIFS(Finance!247:247,Finance!$4:$4,"&lt;="&amp;BF$7)-SUMIFS(Finance!263:263,Finance!$4:$4,"&lt;="&amp;BF$7)-BF34)</f>
        <v>0</v>
      </c>
      <c r="BG36" s="5">
        <f ca="1">IF(BG$4="",0,SUMIFS(Finance!247:247,Finance!$4:$4,"&lt;="&amp;BG$7)-SUMIFS(Finance!263:263,Finance!$4:$4,"&lt;="&amp;BG$7)-BG34)</f>
        <v>0</v>
      </c>
      <c r="BH36" s="5">
        <f ca="1">IF(BH$4="",0,SUMIFS(Finance!247:247,Finance!$4:$4,"&lt;="&amp;BH$7)-SUMIFS(Finance!263:263,Finance!$4:$4,"&lt;="&amp;BH$7)-BH34)</f>
        <v>0</v>
      </c>
      <c r="BI36" s="5">
        <f ca="1">IF(BI$4="",0,SUMIFS(Finance!247:247,Finance!$4:$4,"&lt;="&amp;BI$7)-SUMIFS(Finance!263:263,Finance!$4:$4,"&lt;="&amp;BI$7)-BI34)</f>
        <v>0</v>
      </c>
      <c r="BJ36" s="5">
        <f ca="1">IF(BJ$4="",0,SUMIFS(Finance!247:247,Finance!$4:$4,"&lt;="&amp;BJ$7)-SUMIFS(Finance!263:263,Finance!$4:$4,"&lt;="&amp;BJ$7)-BJ34)</f>
        <v>0</v>
      </c>
      <c r="BK36" s="5">
        <f ca="1">IF(BK$4="",0,SUMIFS(Finance!247:247,Finance!$4:$4,"&lt;="&amp;BK$7)-SUMIFS(Finance!263:263,Finance!$4:$4,"&lt;="&amp;BK$7)-BK34)</f>
        <v>0</v>
      </c>
      <c r="BL36" s="5">
        <f ca="1">IF(BL$4="",0,SUMIFS(Finance!247:247,Finance!$4:$4,"&lt;="&amp;BL$7)-SUMIFS(Finance!263:263,Finance!$4:$4,"&lt;="&amp;BL$7)-BL34)</f>
        <v>0</v>
      </c>
      <c r="BM36" s="5">
        <f ca="1">IF(BM$4="",0,SUMIFS(Finance!247:247,Finance!$4:$4,"&lt;="&amp;BM$7)-SUMIFS(Finance!263:263,Finance!$4:$4,"&lt;="&amp;BM$7)-BM34)</f>
        <v>0</v>
      </c>
      <c r="BN36" s="5">
        <f ca="1">IF(BN$4="",0,SUMIFS(Finance!247:247,Finance!$4:$4,"&lt;="&amp;BN$7)-SUMIFS(Finance!263:263,Finance!$4:$4,"&lt;="&amp;BN$7)-BN34)</f>
        <v>0</v>
      </c>
      <c r="BO36" s="5">
        <f ca="1">IF(BO$4="",0,SUMIFS(Finance!247:247,Finance!$4:$4,"&lt;="&amp;BO$7)-SUMIFS(Finance!263:263,Finance!$4:$4,"&lt;="&amp;BO$7)-BO34)</f>
        <v>0</v>
      </c>
      <c r="BP36" s="5">
        <f ca="1">IF(BP$4="",0,SUMIFS(Finance!247:247,Finance!$4:$4,"&lt;="&amp;BP$7)-SUMIFS(Finance!263:263,Finance!$4:$4,"&lt;="&amp;BP$7)-BP34)</f>
        <v>0</v>
      </c>
      <c r="BQ36" s="5">
        <f ca="1">IF(BQ$4="",0,SUMIFS(Finance!247:247,Finance!$4:$4,"&lt;="&amp;BQ$7)-SUMIFS(Finance!263:263,Finance!$4:$4,"&lt;="&amp;BQ$7)-BQ34)</f>
        <v>0</v>
      </c>
      <c r="BR36" s="5">
        <f ca="1">IF(BR$4="",0,SUMIFS(Finance!247:247,Finance!$4:$4,"&lt;="&amp;BR$7)-SUMIFS(Finance!263:263,Finance!$4:$4,"&lt;="&amp;BR$7)-BR34)</f>
        <v>0</v>
      </c>
      <c r="BS36" s="5">
        <f ca="1">IF(BS$4="",0,SUMIFS(Finance!247:247,Finance!$4:$4,"&lt;="&amp;BS$7)-SUMIFS(Finance!263:263,Finance!$4:$4,"&lt;="&amp;BS$7)-BS34)</f>
        <v>0</v>
      </c>
      <c r="BT36" s="5">
        <f ca="1">IF(BT$4="",0,SUMIFS(Finance!247:247,Finance!$4:$4,"&lt;="&amp;BT$7)-SUMIFS(Finance!263:263,Finance!$4:$4,"&lt;="&amp;BT$7)-BT34)</f>
        <v>0</v>
      </c>
      <c r="BU36" s="5">
        <f ca="1">IF(BU$4="",0,SUMIFS(Finance!247:247,Finance!$4:$4,"&lt;="&amp;BU$7)-SUMIFS(Finance!263:263,Finance!$4:$4,"&lt;="&amp;BU$7)-BU34)</f>
        <v>0</v>
      </c>
      <c r="BV36" s="5">
        <f ca="1">IF(BV$4="",0,SUMIFS(Finance!247:247,Finance!$4:$4,"&lt;="&amp;BV$7)-SUMIFS(Finance!263:263,Finance!$4:$4,"&lt;="&amp;BV$7)-BV34)</f>
        <v>0</v>
      </c>
      <c r="BW36" s="5">
        <f ca="1">IF(BW$4="",0,SUMIFS(Finance!247:247,Finance!$4:$4,"&lt;="&amp;BW$7)-SUMIFS(Finance!263:263,Finance!$4:$4,"&lt;="&amp;BW$7)-BW34)</f>
        <v>0</v>
      </c>
      <c r="BX36" s="5">
        <f ca="1">IF(BX$4="",0,SUMIFS(Finance!247:247,Finance!$4:$4,"&lt;="&amp;BX$7)-SUMIFS(Finance!263:263,Finance!$4:$4,"&lt;="&amp;BX$7)-BX34)</f>
        <v>0</v>
      </c>
      <c r="BY36" s="5">
        <f ca="1">IF(BY$4="",0,SUMIFS(Finance!247:247,Finance!$4:$4,"&lt;="&amp;BY$7)-SUMIFS(Finance!263:263,Finance!$4:$4,"&lt;="&amp;BY$7)-BY34)</f>
        <v>0</v>
      </c>
      <c r="BZ36" s="5">
        <f ca="1">IF(BZ$4="",0,SUMIFS(Finance!247:247,Finance!$4:$4,"&lt;="&amp;BZ$7)-SUMIFS(Finance!263:263,Finance!$4:$4,"&lt;="&amp;BZ$7)-BZ34)</f>
        <v>0</v>
      </c>
      <c r="CA36" s="5">
        <f ca="1">IF(CA$4="",0,SUMIFS(Finance!247:247,Finance!$4:$4,"&lt;="&amp;CA$7)-SUMIFS(Finance!263:263,Finance!$4:$4,"&lt;="&amp;CA$7)-CA34)</f>
        <v>0</v>
      </c>
      <c r="CB36" s="5">
        <f ca="1">IF(CB$4="",0,SUMIFS(Finance!247:247,Finance!$4:$4,"&lt;="&amp;CB$7)-SUMIFS(Finance!263:263,Finance!$4:$4,"&lt;="&amp;CB$7)-CB34)</f>
        <v>0</v>
      </c>
      <c r="CC36" s="5">
        <f ca="1">IF(CC$4="",0,SUMIFS(Finance!247:247,Finance!$4:$4,"&lt;="&amp;CC$7)-SUMIFS(Finance!263:263,Finance!$4:$4,"&lt;="&amp;CC$7)-CC34)</f>
        <v>0</v>
      </c>
      <c r="CD36" s="5">
        <f ca="1">IF(CD$4="",0,SUMIFS(Finance!247:247,Finance!$4:$4,"&lt;="&amp;CD$7)-SUMIFS(Finance!263:263,Finance!$4:$4,"&lt;="&amp;CD$7)-CD34)</f>
        <v>0</v>
      </c>
      <c r="CE36" s="5">
        <f ca="1">IF(CE$4="",0,SUMIFS(Finance!247:247,Finance!$4:$4,"&lt;="&amp;CE$7)-SUMIFS(Finance!263:263,Finance!$4:$4,"&lt;="&amp;CE$7)-CE34)</f>
        <v>0</v>
      </c>
      <c r="CF36" s="5">
        <f ca="1">IF(CF$4="",0,SUMIFS(Finance!247:247,Finance!$4:$4,"&lt;="&amp;CF$7)-SUMIFS(Finance!263:263,Finance!$4:$4,"&lt;="&amp;CF$7)-CF34)</f>
        <v>0</v>
      </c>
    </row>
    <row r="37" spans="2:84" x14ac:dyDescent="0.3">
      <c r="B37" s="13">
        <f>ROW()</f>
        <v>37</v>
      </c>
      <c r="H37" s="1" t="str">
        <f t="shared" si="9"/>
        <v>ПАССИВЫ</v>
      </c>
      <c r="I37" s="1" t="str">
        <f>Finance!H122</f>
        <v>Гранты, субсидии и т.п.</v>
      </c>
      <c r="M37" s="53" t="s">
        <v>18</v>
      </c>
      <c r="U37" s="5">
        <f t="shared" ca="1" si="6"/>
        <v>5000000</v>
      </c>
      <c r="X37" s="5">
        <f ca="1">IF(X$4="",0,SUMIFS(Finance!122:122,Finance!$4:$4,"&lt;="&amp;X$7))</f>
        <v>5000000</v>
      </c>
      <c r="Y37" s="5">
        <f ca="1">IF(Y$4="",0,SUMIFS(Finance!122:122,Finance!$4:$4,"&lt;="&amp;Y$7))</f>
        <v>5000000</v>
      </c>
      <c r="Z37" s="5">
        <f ca="1">IF(Z$4="",0,SUMIFS(Finance!122:122,Finance!$4:$4,"&lt;="&amp;Z$7))</f>
        <v>5000000</v>
      </c>
      <c r="AA37" s="5">
        <f ca="1">IF(AA$4="",0,SUMIFS(Finance!122:122,Finance!$4:$4,"&lt;="&amp;AA$7))</f>
        <v>5000000</v>
      </c>
      <c r="AB37" s="5">
        <f ca="1">IF(AB$4="",0,SUMIFS(Finance!122:122,Finance!$4:$4,"&lt;="&amp;AB$7))</f>
        <v>5000000</v>
      </c>
      <c r="AC37" s="5">
        <f ca="1">IF(AC$4="",0,SUMIFS(Finance!122:122,Finance!$4:$4,"&lt;="&amp;AC$7))</f>
        <v>0</v>
      </c>
      <c r="AD37" s="5">
        <f ca="1">IF(AD$4="",0,SUMIFS(Finance!122:122,Finance!$4:$4,"&lt;="&amp;AD$7))</f>
        <v>0</v>
      </c>
      <c r="AE37" s="5">
        <f ca="1">IF(AE$4="",0,SUMIFS(Finance!122:122,Finance!$4:$4,"&lt;="&amp;AE$7))</f>
        <v>0</v>
      </c>
      <c r="AF37" s="5">
        <f ca="1">IF(AF$4="",0,SUMIFS(Finance!122:122,Finance!$4:$4,"&lt;="&amp;AF$7))</f>
        <v>0</v>
      </c>
      <c r="AG37" s="5">
        <f ca="1">IF(AG$4="",0,SUMIFS(Finance!122:122,Finance!$4:$4,"&lt;="&amp;AG$7))</f>
        <v>0</v>
      </c>
      <c r="AH37" s="5">
        <f ca="1">IF(AH$4="",0,SUMIFS(Finance!122:122,Finance!$4:$4,"&lt;="&amp;AH$7))</f>
        <v>0</v>
      </c>
      <c r="AI37" s="5">
        <f ca="1">IF(AI$4="",0,SUMIFS(Finance!122:122,Finance!$4:$4,"&lt;="&amp;AI$7))</f>
        <v>0</v>
      </c>
      <c r="AJ37" s="5">
        <f ca="1">IF(AJ$4="",0,SUMIFS(Finance!122:122,Finance!$4:$4,"&lt;="&amp;AJ$7))</f>
        <v>0</v>
      </c>
      <c r="AK37" s="5">
        <f ca="1">IF(AK$4="",0,SUMIFS(Finance!122:122,Finance!$4:$4,"&lt;="&amp;AK$7))</f>
        <v>0</v>
      </c>
      <c r="AL37" s="5">
        <f ca="1">IF(AL$4="",0,SUMIFS(Finance!122:122,Finance!$4:$4,"&lt;="&amp;AL$7))</f>
        <v>0</v>
      </c>
      <c r="AM37" s="5">
        <f ca="1">IF(AM$4="",0,SUMIFS(Finance!122:122,Finance!$4:$4,"&lt;="&amp;AM$7))</f>
        <v>0</v>
      </c>
      <c r="AN37" s="5">
        <f ca="1">IF(AN$4="",0,SUMIFS(Finance!122:122,Finance!$4:$4,"&lt;="&amp;AN$7))</f>
        <v>0</v>
      </c>
      <c r="AO37" s="5">
        <f ca="1">IF(AO$4="",0,SUMIFS(Finance!122:122,Finance!$4:$4,"&lt;="&amp;AO$7))</f>
        <v>0</v>
      </c>
      <c r="AP37" s="5">
        <f ca="1">IF(AP$4="",0,SUMIFS(Finance!122:122,Finance!$4:$4,"&lt;="&amp;AP$7))</f>
        <v>0</v>
      </c>
      <c r="AQ37" s="5">
        <f ca="1">IF(AQ$4="",0,SUMIFS(Finance!122:122,Finance!$4:$4,"&lt;="&amp;AQ$7))</f>
        <v>0</v>
      </c>
      <c r="AR37" s="5">
        <f ca="1">IF(AR$4="",0,SUMIFS(Finance!122:122,Finance!$4:$4,"&lt;="&amp;AR$7))</f>
        <v>0</v>
      </c>
      <c r="AS37" s="5">
        <f ca="1">IF(AS$4="",0,SUMIFS(Finance!122:122,Finance!$4:$4,"&lt;="&amp;AS$7))</f>
        <v>0</v>
      </c>
      <c r="AT37" s="5">
        <f ca="1">IF(AT$4="",0,SUMIFS(Finance!122:122,Finance!$4:$4,"&lt;="&amp;AT$7))</f>
        <v>0</v>
      </c>
      <c r="AU37" s="5">
        <f ca="1">IF(AU$4="",0,SUMIFS(Finance!122:122,Finance!$4:$4,"&lt;="&amp;AU$7))</f>
        <v>0</v>
      </c>
      <c r="AV37" s="5">
        <f ca="1">IF(AV$4="",0,SUMIFS(Finance!122:122,Finance!$4:$4,"&lt;="&amp;AV$7))</f>
        <v>0</v>
      </c>
      <c r="AW37" s="5">
        <f ca="1">IF(AW$4="",0,SUMIFS(Finance!122:122,Finance!$4:$4,"&lt;="&amp;AW$7))</f>
        <v>0</v>
      </c>
      <c r="AX37" s="5">
        <f ca="1">IF(AX$4="",0,SUMIFS(Finance!122:122,Finance!$4:$4,"&lt;="&amp;AX$7))</f>
        <v>0</v>
      </c>
      <c r="AY37" s="5">
        <f ca="1">IF(AY$4="",0,SUMIFS(Finance!122:122,Finance!$4:$4,"&lt;="&amp;AY$7))</f>
        <v>0</v>
      </c>
      <c r="AZ37" s="5">
        <f ca="1">IF(AZ$4="",0,SUMIFS(Finance!122:122,Finance!$4:$4,"&lt;="&amp;AZ$7))</f>
        <v>0</v>
      </c>
      <c r="BA37" s="5">
        <f ca="1">IF(BA$4="",0,SUMIFS(Finance!122:122,Finance!$4:$4,"&lt;="&amp;BA$7))</f>
        <v>0</v>
      </c>
      <c r="BB37" s="5">
        <f ca="1">IF(BB$4="",0,SUMIFS(Finance!122:122,Finance!$4:$4,"&lt;="&amp;BB$7))</f>
        <v>0</v>
      </c>
      <c r="BC37" s="5">
        <f ca="1">IF(BC$4="",0,SUMIFS(Finance!122:122,Finance!$4:$4,"&lt;="&amp;BC$7))</f>
        <v>0</v>
      </c>
      <c r="BD37" s="5">
        <f ca="1">IF(BD$4="",0,SUMIFS(Finance!122:122,Finance!$4:$4,"&lt;="&amp;BD$7))</f>
        <v>0</v>
      </c>
      <c r="BE37" s="5">
        <f ca="1">IF(BE$4="",0,SUMIFS(Finance!122:122,Finance!$4:$4,"&lt;="&amp;BE$7))</f>
        <v>0</v>
      </c>
      <c r="BF37" s="5">
        <f ca="1">IF(BF$4="",0,SUMIFS(Finance!122:122,Finance!$4:$4,"&lt;="&amp;BF$7))</f>
        <v>0</v>
      </c>
      <c r="BG37" s="5">
        <f ca="1">IF(BG$4="",0,SUMIFS(Finance!122:122,Finance!$4:$4,"&lt;="&amp;BG$7))</f>
        <v>0</v>
      </c>
      <c r="BH37" s="5">
        <f ca="1">IF(BH$4="",0,SUMIFS(Finance!122:122,Finance!$4:$4,"&lt;="&amp;BH$7))</f>
        <v>0</v>
      </c>
      <c r="BI37" s="5">
        <f ca="1">IF(BI$4="",0,SUMIFS(Finance!122:122,Finance!$4:$4,"&lt;="&amp;BI$7))</f>
        <v>0</v>
      </c>
      <c r="BJ37" s="5">
        <f ca="1">IF(BJ$4="",0,SUMIFS(Finance!122:122,Finance!$4:$4,"&lt;="&amp;BJ$7))</f>
        <v>0</v>
      </c>
      <c r="BK37" s="5">
        <f ca="1">IF(BK$4="",0,SUMIFS(Finance!122:122,Finance!$4:$4,"&lt;="&amp;BK$7))</f>
        <v>0</v>
      </c>
      <c r="BL37" s="5">
        <f ca="1">IF(BL$4="",0,SUMIFS(Finance!122:122,Finance!$4:$4,"&lt;="&amp;BL$7))</f>
        <v>0</v>
      </c>
      <c r="BM37" s="5">
        <f ca="1">IF(BM$4="",0,SUMIFS(Finance!122:122,Finance!$4:$4,"&lt;="&amp;BM$7))</f>
        <v>0</v>
      </c>
      <c r="BN37" s="5">
        <f ca="1">IF(BN$4="",0,SUMIFS(Finance!122:122,Finance!$4:$4,"&lt;="&amp;BN$7))</f>
        <v>0</v>
      </c>
      <c r="BO37" s="5">
        <f ca="1">IF(BO$4="",0,SUMIFS(Finance!122:122,Finance!$4:$4,"&lt;="&amp;BO$7))</f>
        <v>0</v>
      </c>
      <c r="BP37" s="5">
        <f ca="1">IF(BP$4="",0,SUMIFS(Finance!122:122,Finance!$4:$4,"&lt;="&amp;BP$7))</f>
        <v>0</v>
      </c>
      <c r="BQ37" s="5">
        <f ca="1">IF(BQ$4="",0,SUMIFS(Finance!122:122,Finance!$4:$4,"&lt;="&amp;BQ$7))</f>
        <v>0</v>
      </c>
      <c r="BR37" s="5">
        <f ca="1">IF(BR$4="",0,SUMIFS(Finance!122:122,Finance!$4:$4,"&lt;="&amp;BR$7))</f>
        <v>0</v>
      </c>
      <c r="BS37" s="5">
        <f ca="1">IF(BS$4="",0,SUMIFS(Finance!122:122,Finance!$4:$4,"&lt;="&amp;BS$7))</f>
        <v>0</v>
      </c>
      <c r="BT37" s="5">
        <f ca="1">IF(BT$4="",0,SUMIFS(Finance!122:122,Finance!$4:$4,"&lt;="&amp;BT$7))</f>
        <v>0</v>
      </c>
      <c r="BU37" s="5">
        <f ca="1">IF(BU$4="",0,SUMIFS(Finance!122:122,Finance!$4:$4,"&lt;="&amp;BU$7))</f>
        <v>0</v>
      </c>
      <c r="BV37" s="5">
        <f ca="1">IF(BV$4="",0,SUMIFS(Finance!122:122,Finance!$4:$4,"&lt;="&amp;BV$7))</f>
        <v>0</v>
      </c>
      <c r="BW37" s="5">
        <f ca="1">IF(BW$4="",0,SUMIFS(Finance!122:122,Finance!$4:$4,"&lt;="&amp;BW$7))</f>
        <v>0</v>
      </c>
      <c r="BX37" s="5">
        <f ca="1">IF(BX$4="",0,SUMIFS(Finance!122:122,Finance!$4:$4,"&lt;="&amp;BX$7))</f>
        <v>0</v>
      </c>
      <c r="BY37" s="5">
        <f ca="1">IF(BY$4="",0,SUMIFS(Finance!122:122,Finance!$4:$4,"&lt;="&amp;BY$7))</f>
        <v>0</v>
      </c>
      <c r="BZ37" s="5">
        <f ca="1">IF(BZ$4="",0,SUMIFS(Finance!122:122,Finance!$4:$4,"&lt;="&amp;BZ$7))</f>
        <v>0</v>
      </c>
      <c r="CA37" s="5">
        <f ca="1">IF(CA$4="",0,SUMIFS(Finance!122:122,Finance!$4:$4,"&lt;="&amp;CA$7))</f>
        <v>0</v>
      </c>
      <c r="CB37" s="5">
        <f ca="1">IF(CB$4="",0,SUMIFS(Finance!122:122,Finance!$4:$4,"&lt;="&amp;CB$7))</f>
        <v>0</v>
      </c>
      <c r="CC37" s="5">
        <f ca="1">IF(CC$4="",0,SUMIFS(Finance!122:122,Finance!$4:$4,"&lt;="&amp;CC$7))</f>
        <v>0</v>
      </c>
      <c r="CD37" s="5">
        <f ca="1">IF(CD$4="",0,SUMIFS(Finance!122:122,Finance!$4:$4,"&lt;="&amp;CD$7))</f>
        <v>0</v>
      </c>
      <c r="CE37" s="5">
        <f ca="1">IF(CE$4="",0,SUMIFS(Finance!122:122,Finance!$4:$4,"&lt;="&amp;CE$7))</f>
        <v>0</v>
      </c>
      <c r="CF37" s="5">
        <f ca="1">IF(CF$4="",0,SUMIFS(Finance!122:122,Finance!$4:$4,"&lt;="&amp;CF$7))</f>
        <v>0</v>
      </c>
    </row>
    <row r="38" spans="2:84" x14ac:dyDescent="0.3">
      <c r="B38" s="13">
        <f>ROW()</f>
        <v>38</v>
      </c>
      <c r="H38" s="1" t="str">
        <f t="shared" si="9"/>
        <v>ПАССИВЫ</v>
      </c>
      <c r="I38" s="1" t="str">
        <f>Finance!I165</f>
        <v>Задолженность по телу кредита</v>
      </c>
      <c r="M38" s="53" t="s">
        <v>18</v>
      </c>
      <c r="U38" s="5">
        <f t="shared" ca="1" si="6"/>
        <v>7.4505805969238281E-9</v>
      </c>
      <c r="X38" s="5">
        <f ca="1">IF(X$4="",0,SUMIFS(Finance!161:161,Finance!$4:$4,"&lt;="&amp;X$7)-SUMIFS(Finance!163:163,Finance!$4:$4,"&lt;="&amp;X$7))</f>
        <v>11542857.142857144</v>
      </c>
      <c r="Y38" s="5">
        <f ca="1">IF(Y$4="",0,SUMIFS(Finance!161:161,Finance!$4:$4,"&lt;="&amp;Y$7)-SUMIFS(Finance!163:163,Finance!$4:$4,"&lt;="&amp;Y$7))</f>
        <v>10805462.18487395</v>
      </c>
      <c r="Z38" s="5">
        <f ca="1">IF(Z$4="",0,SUMIFS(Finance!161:161,Finance!$4:$4,"&lt;="&amp;Z$7)-SUMIFS(Finance!163:163,Finance!$4:$4,"&lt;="&amp;Z$7))</f>
        <v>7247478.991596641</v>
      </c>
      <c r="AA38" s="5">
        <f ca="1">IF(AA$4="",0,SUMIFS(Finance!161:161,Finance!$4:$4,"&lt;="&amp;AA$7)-SUMIFS(Finance!163:163,Finance!$4:$4,"&lt;="&amp;AA$7))</f>
        <v>3689495.7983193342</v>
      </c>
      <c r="AB38" s="5">
        <f ca="1">IF(AB$4="",0,SUMIFS(Finance!161:161,Finance!$4:$4,"&lt;="&amp;AB$7)-SUMIFS(Finance!163:163,Finance!$4:$4,"&lt;="&amp;AB$7))</f>
        <v>7.4505805969238281E-9</v>
      </c>
      <c r="AC38" s="5">
        <f ca="1">IF(AC$4="",0,SUMIFS(Finance!161:161,Finance!$4:$4,"&lt;="&amp;AC$7)-SUMIFS(Finance!163:163,Finance!$4:$4,"&lt;="&amp;AC$7))</f>
        <v>0</v>
      </c>
      <c r="AD38" s="5">
        <f ca="1">IF(AD$4="",0,SUMIFS(Finance!161:161,Finance!$4:$4,"&lt;="&amp;AD$7)-SUMIFS(Finance!163:163,Finance!$4:$4,"&lt;="&amp;AD$7))</f>
        <v>0</v>
      </c>
      <c r="AE38" s="5">
        <f ca="1">IF(AE$4="",0,SUMIFS(Finance!161:161,Finance!$4:$4,"&lt;="&amp;AE$7)-SUMIFS(Finance!163:163,Finance!$4:$4,"&lt;="&amp;AE$7))</f>
        <v>0</v>
      </c>
      <c r="AF38" s="5">
        <f ca="1">IF(AF$4="",0,SUMIFS(Finance!161:161,Finance!$4:$4,"&lt;="&amp;AF$7)-SUMIFS(Finance!163:163,Finance!$4:$4,"&lt;="&amp;AF$7))</f>
        <v>0</v>
      </c>
      <c r="AG38" s="5">
        <f ca="1">IF(AG$4="",0,SUMIFS(Finance!161:161,Finance!$4:$4,"&lt;="&amp;AG$7)-SUMIFS(Finance!163:163,Finance!$4:$4,"&lt;="&amp;AG$7))</f>
        <v>0</v>
      </c>
      <c r="AH38" s="5">
        <f ca="1">IF(AH$4="",0,SUMIFS(Finance!161:161,Finance!$4:$4,"&lt;="&amp;AH$7)-SUMIFS(Finance!163:163,Finance!$4:$4,"&lt;="&amp;AH$7))</f>
        <v>0</v>
      </c>
      <c r="AI38" s="5">
        <f ca="1">IF(AI$4="",0,SUMIFS(Finance!161:161,Finance!$4:$4,"&lt;="&amp;AI$7)-SUMIFS(Finance!163:163,Finance!$4:$4,"&lt;="&amp;AI$7))</f>
        <v>0</v>
      </c>
      <c r="AJ38" s="5">
        <f ca="1">IF(AJ$4="",0,SUMIFS(Finance!161:161,Finance!$4:$4,"&lt;="&amp;AJ$7)-SUMIFS(Finance!163:163,Finance!$4:$4,"&lt;="&amp;AJ$7))</f>
        <v>0</v>
      </c>
      <c r="AK38" s="5">
        <f ca="1">IF(AK$4="",0,SUMIFS(Finance!161:161,Finance!$4:$4,"&lt;="&amp;AK$7)-SUMIFS(Finance!163:163,Finance!$4:$4,"&lt;="&amp;AK$7))</f>
        <v>0</v>
      </c>
      <c r="AL38" s="5">
        <f ca="1">IF(AL$4="",0,SUMIFS(Finance!161:161,Finance!$4:$4,"&lt;="&amp;AL$7)-SUMIFS(Finance!163:163,Finance!$4:$4,"&lt;="&amp;AL$7))</f>
        <v>0</v>
      </c>
      <c r="AM38" s="5">
        <f ca="1">IF(AM$4="",0,SUMIFS(Finance!161:161,Finance!$4:$4,"&lt;="&amp;AM$7)-SUMIFS(Finance!163:163,Finance!$4:$4,"&lt;="&amp;AM$7))</f>
        <v>0</v>
      </c>
      <c r="AN38" s="5">
        <f ca="1">IF(AN$4="",0,SUMIFS(Finance!161:161,Finance!$4:$4,"&lt;="&amp;AN$7)-SUMIFS(Finance!163:163,Finance!$4:$4,"&lt;="&amp;AN$7))</f>
        <v>0</v>
      </c>
      <c r="AO38" s="5">
        <f ca="1">IF(AO$4="",0,SUMIFS(Finance!161:161,Finance!$4:$4,"&lt;="&amp;AO$7)-SUMIFS(Finance!163:163,Finance!$4:$4,"&lt;="&amp;AO$7))</f>
        <v>0</v>
      </c>
      <c r="AP38" s="5">
        <f ca="1">IF(AP$4="",0,SUMIFS(Finance!161:161,Finance!$4:$4,"&lt;="&amp;AP$7)-SUMIFS(Finance!163:163,Finance!$4:$4,"&lt;="&amp;AP$7))</f>
        <v>0</v>
      </c>
      <c r="AQ38" s="5">
        <f ca="1">IF(AQ$4="",0,SUMIFS(Finance!161:161,Finance!$4:$4,"&lt;="&amp;AQ$7)-SUMIFS(Finance!163:163,Finance!$4:$4,"&lt;="&amp;AQ$7))</f>
        <v>0</v>
      </c>
      <c r="AR38" s="5">
        <f ca="1">IF(AR$4="",0,SUMIFS(Finance!161:161,Finance!$4:$4,"&lt;="&amp;AR$7)-SUMIFS(Finance!163:163,Finance!$4:$4,"&lt;="&amp;AR$7))</f>
        <v>0</v>
      </c>
      <c r="AS38" s="5">
        <f ca="1">IF(AS$4="",0,SUMIFS(Finance!161:161,Finance!$4:$4,"&lt;="&amp;AS$7)-SUMIFS(Finance!163:163,Finance!$4:$4,"&lt;="&amp;AS$7))</f>
        <v>0</v>
      </c>
      <c r="AT38" s="5">
        <f ca="1">IF(AT$4="",0,SUMIFS(Finance!161:161,Finance!$4:$4,"&lt;="&amp;AT$7)-SUMIFS(Finance!163:163,Finance!$4:$4,"&lt;="&amp;AT$7))</f>
        <v>0</v>
      </c>
      <c r="AU38" s="5">
        <f ca="1">IF(AU$4="",0,SUMIFS(Finance!161:161,Finance!$4:$4,"&lt;="&amp;AU$7)-SUMIFS(Finance!163:163,Finance!$4:$4,"&lt;="&amp;AU$7))</f>
        <v>0</v>
      </c>
      <c r="AV38" s="5">
        <f ca="1">IF(AV$4="",0,SUMIFS(Finance!161:161,Finance!$4:$4,"&lt;="&amp;AV$7)-SUMIFS(Finance!163:163,Finance!$4:$4,"&lt;="&amp;AV$7))</f>
        <v>0</v>
      </c>
      <c r="AW38" s="5">
        <f ca="1">IF(AW$4="",0,SUMIFS(Finance!161:161,Finance!$4:$4,"&lt;="&amp;AW$7)-SUMIFS(Finance!163:163,Finance!$4:$4,"&lt;="&amp;AW$7))</f>
        <v>0</v>
      </c>
      <c r="AX38" s="5">
        <f ca="1">IF(AX$4="",0,SUMIFS(Finance!161:161,Finance!$4:$4,"&lt;="&amp;AX$7)-SUMIFS(Finance!163:163,Finance!$4:$4,"&lt;="&amp;AX$7))</f>
        <v>0</v>
      </c>
      <c r="AY38" s="5">
        <f ca="1">IF(AY$4="",0,SUMIFS(Finance!161:161,Finance!$4:$4,"&lt;="&amp;AY$7)-SUMIFS(Finance!163:163,Finance!$4:$4,"&lt;="&amp;AY$7))</f>
        <v>0</v>
      </c>
      <c r="AZ38" s="5">
        <f ca="1">IF(AZ$4="",0,SUMIFS(Finance!161:161,Finance!$4:$4,"&lt;="&amp;AZ$7)-SUMIFS(Finance!163:163,Finance!$4:$4,"&lt;="&amp;AZ$7))</f>
        <v>0</v>
      </c>
      <c r="BA38" s="5">
        <f ca="1">IF(BA$4="",0,SUMIFS(Finance!161:161,Finance!$4:$4,"&lt;="&amp;BA$7)-SUMIFS(Finance!163:163,Finance!$4:$4,"&lt;="&amp;BA$7))</f>
        <v>0</v>
      </c>
      <c r="BB38" s="5">
        <f ca="1">IF(BB$4="",0,SUMIFS(Finance!161:161,Finance!$4:$4,"&lt;="&amp;BB$7)-SUMIFS(Finance!163:163,Finance!$4:$4,"&lt;="&amp;BB$7))</f>
        <v>0</v>
      </c>
      <c r="BC38" s="5">
        <f ca="1">IF(BC$4="",0,SUMIFS(Finance!161:161,Finance!$4:$4,"&lt;="&amp;BC$7)-SUMIFS(Finance!163:163,Finance!$4:$4,"&lt;="&amp;BC$7))</f>
        <v>0</v>
      </c>
      <c r="BD38" s="5">
        <f ca="1">IF(BD$4="",0,SUMIFS(Finance!161:161,Finance!$4:$4,"&lt;="&amp;BD$7)-SUMIFS(Finance!163:163,Finance!$4:$4,"&lt;="&amp;BD$7))</f>
        <v>0</v>
      </c>
      <c r="BE38" s="5">
        <f ca="1">IF(BE$4="",0,SUMIFS(Finance!161:161,Finance!$4:$4,"&lt;="&amp;BE$7)-SUMIFS(Finance!163:163,Finance!$4:$4,"&lt;="&amp;BE$7))</f>
        <v>0</v>
      </c>
      <c r="BF38" s="5">
        <f ca="1">IF(BF$4="",0,SUMIFS(Finance!161:161,Finance!$4:$4,"&lt;="&amp;BF$7)-SUMIFS(Finance!163:163,Finance!$4:$4,"&lt;="&amp;BF$7))</f>
        <v>0</v>
      </c>
      <c r="BG38" s="5">
        <f ca="1">IF(BG$4="",0,SUMIFS(Finance!161:161,Finance!$4:$4,"&lt;="&amp;BG$7)-SUMIFS(Finance!163:163,Finance!$4:$4,"&lt;="&amp;BG$7))</f>
        <v>0</v>
      </c>
      <c r="BH38" s="5">
        <f ca="1">IF(BH$4="",0,SUMIFS(Finance!161:161,Finance!$4:$4,"&lt;="&amp;BH$7)-SUMIFS(Finance!163:163,Finance!$4:$4,"&lt;="&amp;BH$7))</f>
        <v>0</v>
      </c>
      <c r="BI38" s="5">
        <f ca="1">IF(BI$4="",0,SUMIFS(Finance!161:161,Finance!$4:$4,"&lt;="&amp;BI$7)-SUMIFS(Finance!163:163,Finance!$4:$4,"&lt;="&amp;BI$7))</f>
        <v>0</v>
      </c>
      <c r="BJ38" s="5">
        <f ca="1">IF(BJ$4="",0,SUMIFS(Finance!161:161,Finance!$4:$4,"&lt;="&amp;BJ$7)-SUMIFS(Finance!163:163,Finance!$4:$4,"&lt;="&amp;BJ$7))</f>
        <v>0</v>
      </c>
      <c r="BK38" s="5">
        <f ca="1">IF(BK$4="",0,SUMIFS(Finance!161:161,Finance!$4:$4,"&lt;="&amp;BK$7)-SUMIFS(Finance!163:163,Finance!$4:$4,"&lt;="&amp;BK$7))</f>
        <v>0</v>
      </c>
      <c r="BL38" s="5">
        <f ca="1">IF(BL$4="",0,SUMIFS(Finance!161:161,Finance!$4:$4,"&lt;="&amp;BL$7)-SUMIFS(Finance!163:163,Finance!$4:$4,"&lt;="&amp;BL$7))</f>
        <v>0</v>
      </c>
      <c r="BM38" s="5">
        <f ca="1">IF(BM$4="",0,SUMIFS(Finance!161:161,Finance!$4:$4,"&lt;="&amp;BM$7)-SUMIFS(Finance!163:163,Finance!$4:$4,"&lt;="&amp;BM$7))</f>
        <v>0</v>
      </c>
      <c r="BN38" s="5">
        <f ca="1">IF(BN$4="",0,SUMIFS(Finance!161:161,Finance!$4:$4,"&lt;="&amp;BN$7)-SUMIFS(Finance!163:163,Finance!$4:$4,"&lt;="&amp;BN$7))</f>
        <v>0</v>
      </c>
      <c r="BO38" s="5">
        <f ca="1">IF(BO$4="",0,SUMIFS(Finance!161:161,Finance!$4:$4,"&lt;="&amp;BO$7)-SUMIFS(Finance!163:163,Finance!$4:$4,"&lt;="&amp;BO$7))</f>
        <v>0</v>
      </c>
      <c r="BP38" s="5">
        <f ca="1">IF(BP$4="",0,SUMIFS(Finance!161:161,Finance!$4:$4,"&lt;="&amp;BP$7)-SUMIFS(Finance!163:163,Finance!$4:$4,"&lt;="&amp;BP$7))</f>
        <v>0</v>
      </c>
      <c r="BQ38" s="5">
        <f ca="1">IF(BQ$4="",0,SUMIFS(Finance!161:161,Finance!$4:$4,"&lt;="&amp;BQ$7)-SUMIFS(Finance!163:163,Finance!$4:$4,"&lt;="&amp;BQ$7))</f>
        <v>0</v>
      </c>
      <c r="BR38" s="5">
        <f ca="1">IF(BR$4="",0,SUMIFS(Finance!161:161,Finance!$4:$4,"&lt;="&amp;BR$7)-SUMIFS(Finance!163:163,Finance!$4:$4,"&lt;="&amp;BR$7))</f>
        <v>0</v>
      </c>
      <c r="BS38" s="5">
        <f ca="1">IF(BS$4="",0,SUMIFS(Finance!161:161,Finance!$4:$4,"&lt;="&amp;BS$7)-SUMIFS(Finance!163:163,Finance!$4:$4,"&lt;="&amp;BS$7))</f>
        <v>0</v>
      </c>
      <c r="BT38" s="5">
        <f ca="1">IF(BT$4="",0,SUMIFS(Finance!161:161,Finance!$4:$4,"&lt;="&amp;BT$7)-SUMIFS(Finance!163:163,Finance!$4:$4,"&lt;="&amp;BT$7))</f>
        <v>0</v>
      </c>
      <c r="BU38" s="5">
        <f ca="1">IF(BU$4="",0,SUMIFS(Finance!161:161,Finance!$4:$4,"&lt;="&amp;BU$7)-SUMIFS(Finance!163:163,Finance!$4:$4,"&lt;="&amp;BU$7))</f>
        <v>0</v>
      </c>
      <c r="BV38" s="5">
        <f ca="1">IF(BV$4="",0,SUMIFS(Finance!161:161,Finance!$4:$4,"&lt;="&amp;BV$7)-SUMIFS(Finance!163:163,Finance!$4:$4,"&lt;="&amp;BV$7))</f>
        <v>0</v>
      </c>
      <c r="BW38" s="5">
        <f ca="1">IF(BW$4="",0,SUMIFS(Finance!161:161,Finance!$4:$4,"&lt;="&amp;BW$7)-SUMIFS(Finance!163:163,Finance!$4:$4,"&lt;="&amp;BW$7))</f>
        <v>0</v>
      </c>
      <c r="BX38" s="5">
        <f ca="1">IF(BX$4="",0,SUMIFS(Finance!161:161,Finance!$4:$4,"&lt;="&amp;BX$7)-SUMIFS(Finance!163:163,Finance!$4:$4,"&lt;="&amp;BX$7))</f>
        <v>0</v>
      </c>
      <c r="BY38" s="5">
        <f ca="1">IF(BY$4="",0,SUMIFS(Finance!161:161,Finance!$4:$4,"&lt;="&amp;BY$7)-SUMIFS(Finance!163:163,Finance!$4:$4,"&lt;="&amp;BY$7))</f>
        <v>0</v>
      </c>
      <c r="BZ38" s="5">
        <f ca="1">IF(BZ$4="",0,SUMIFS(Finance!161:161,Finance!$4:$4,"&lt;="&amp;BZ$7)-SUMIFS(Finance!163:163,Finance!$4:$4,"&lt;="&amp;BZ$7))</f>
        <v>0</v>
      </c>
      <c r="CA38" s="5">
        <f ca="1">IF(CA$4="",0,SUMIFS(Finance!161:161,Finance!$4:$4,"&lt;="&amp;CA$7)-SUMIFS(Finance!163:163,Finance!$4:$4,"&lt;="&amp;CA$7))</f>
        <v>0</v>
      </c>
      <c r="CB38" s="5">
        <f ca="1">IF(CB$4="",0,SUMIFS(Finance!161:161,Finance!$4:$4,"&lt;="&amp;CB$7)-SUMIFS(Finance!163:163,Finance!$4:$4,"&lt;="&amp;CB$7))</f>
        <v>0</v>
      </c>
      <c r="CC38" s="5">
        <f ca="1">IF(CC$4="",0,SUMIFS(Finance!161:161,Finance!$4:$4,"&lt;="&amp;CC$7)-SUMIFS(Finance!163:163,Finance!$4:$4,"&lt;="&amp;CC$7))</f>
        <v>0</v>
      </c>
      <c r="CD38" s="5">
        <f ca="1">IF(CD$4="",0,SUMIFS(Finance!161:161,Finance!$4:$4,"&lt;="&amp;CD$7)-SUMIFS(Finance!163:163,Finance!$4:$4,"&lt;="&amp;CD$7))</f>
        <v>0</v>
      </c>
      <c r="CE38" s="5">
        <f ca="1">IF(CE$4="",0,SUMIFS(Finance!161:161,Finance!$4:$4,"&lt;="&amp;CE$7)-SUMIFS(Finance!163:163,Finance!$4:$4,"&lt;="&amp;CE$7))</f>
        <v>0</v>
      </c>
      <c r="CF38" s="5">
        <f ca="1">IF(CF$4="",0,SUMIFS(Finance!161:161,Finance!$4:$4,"&lt;="&amp;CF$7)-SUMIFS(Finance!163:163,Finance!$4:$4,"&lt;="&amp;CF$7))</f>
        <v>0</v>
      </c>
    </row>
    <row r="39" spans="2:84" x14ac:dyDescent="0.3">
      <c r="B39" s="13">
        <f>ROW()</f>
        <v>39</v>
      </c>
      <c r="H39" s="1" t="str">
        <f t="shared" si="9"/>
        <v>ПАССИВЫ</v>
      </c>
      <c r="I39" s="1" t="str">
        <f>Finance!I213</f>
        <v>Остаток долга по овердрафту</v>
      </c>
      <c r="M39" s="53" t="s">
        <v>18</v>
      </c>
      <c r="U39" s="5">
        <f t="shared" ca="1" si="6"/>
        <v>-1.862645149230957E-9</v>
      </c>
      <c r="X39" s="5">
        <f ca="1">IF(X$4="",0,SUMIFS(Finance!210:210,Finance!$4:$4,"&lt;="&amp;X$7)-SUMIFS(Finance!211:211,Finance!$4:$4,"&lt;="&amp;X$7))</f>
        <v>-1.862645149230957E-9</v>
      </c>
      <c r="Y39" s="5">
        <f ca="1">IF(Y$4="",0,SUMIFS(Finance!210:210,Finance!$4:$4,"&lt;="&amp;Y$7)-SUMIFS(Finance!211:211,Finance!$4:$4,"&lt;="&amp;Y$7))</f>
        <v>-1.862645149230957E-9</v>
      </c>
      <c r="Z39" s="5">
        <f ca="1">IF(Z$4="",0,SUMIFS(Finance!210:210,Finance!$4:$4,"&lt;="&amp;Z$7)-SUMIFS(Finance!211:211,Finance!$4:$4,"&lt;="&amp;Z$7))</f>
        <v>-1.862645149230957E-9</v>
      </c>
      <c r="AA39" s="5">
        <f ca="1">IF(AA$4="",0,SUMIFS(Finance!210:210,Finance!$4:$4,"&lt;="&amp;AA$7)-SUMIFS(Finance!211:211,Finance!$4:$4,"&lt;="&amp;AA$7))</f>
        <v>-1.862645149230957E-9</v>
      </c>
      <c r="AB39" s="5">
        <f ca="1">IF(AB$4="",0,SUMIFS(Finance!210:210,Finance!$4:$4,"&lt;="&amp;AB$7)-SUMIFS(Finance!211:211,Finance!$4:$4,"&lt;="&amp;AB$7))</f>
        <v>-1.862645149230957E-9</v>
      </c>
      <c r="AC39" s="5">
        <f ca="1">IF(AC$4="",0,SUMIFS(Finance!210:210,Finance!$4:$4,"&lt;="&amp;AC$7)-SUMIFS(Finance!211:211,Finance!$4:$4,"&lt;="&amp;AC$7))</f>
        <v>0</v>
      </c>
      <c r="AD39" s="5">
        <f ca="1">IF(AD$4="",0,SUMIFS(Finance!210:210,Finance!$4:$4,"&lt;="&amp;AD$7)-SUMIFS(Finance!211:211,Finance!$4:$4,"&lt;="&amp;AD$7))</f>
        <v>0</v>
      </c>
      <c r="AE39" s="5">
        <f ca="1">IF(AE$4="",0,SUMIFS(Finance!210:210,Finance!$4:$4,"&lt;="&amp;AE$7)-SUMIFS(Finance!211:211,Finance!$4:$4,"&lt;="&amp;AE$7))</f>
        <v>0</v>
      </c>
      <c r="AF39" s="5">
        <f ca="1">IF(AF$4="",0,SUMIFS(Finance!210:210,Finance!$4:$4,"&lt;="&amp;AF$7)-SUMIFS(Finance!211:211,Finance!$4:$4,"&lt;="&amp;AF$7))</f>
        <v>0</v>
      </c>
      <c r="AG39" s="5">
        <f ca="1">IF(AG$4="",0,SUMIFS(Finance!210:210,Finance!$4:$4,"&lt;="&amp;AG$7)-SUMIFS(Finance!211:211,Finance!$4:$4,"&lt;="&amp;AG$7))</f>
        <v>0</v>
      </c>
      <c r="AH39" s="5">
        <f ca="1">IF(AH$4="",0,SUMIFS(Finance!210:210,Finance!$4:$4,"&lt;="&amp;AH$7)-SUMIFS(Finance!211:211,Finance!$4:$4,"&lt;="&amp;AH$7))</f>
        <v>0</v>
      </c>
      <c r="AI39" s="5">
        <f ca="1">IF(AI$4="",0,SUMIFS(Finance!210:210,Finance!$4:$4,"&lt;="&amp;AI$7)-SUMIFS(Finance!211:211,Finance!$4:$4,"&lt;="&amp;AI$7))</f>
        <v>0</v>
      </c>
      <c r="AJ39" s="5">
        <f ca="1">IF(AJ$4="",0,SUMIFS(Finance!210:210,Finance!$4:$4,"&lt;="&amp;AJ$7)-SUMIFS(Finance!211:211,Finance!$4:$4,"&lt;="&amp;AJ$7))</f>
        <v>0</v>
      </c>
      <c r="AK39" s="5">
        <f ca="1">IF(AK$4="",0,SUMIFS(Finance!210:210,Finance!$4:$4,"&lt;="&amp;AK$7)-SUMIFS(Finance!211:211,Finance!$4:$4,"&lt;="&amp;AK$7))</f>
        <v>0</v>
      </c>
      <c r="AL39" s="5">
        <f ca="1">IF(AL$4="",0,SUMIFS(Finance!210:210,Finance!$4:$4,"&lt;="&amp;AL$7)-SUMIFS(Finance!211:211,Finance!$4:$4,"&lt;="&amp;AL$7))</f>
        <v>0</v>
      </c>
      <c r="AM39" s="5">
        <f ca="1">IF(AM$4="",0,SUMIFS(Finance!210:210,Finance!$4:$4,"&lt;="&amp;AM$7)-SUMIFS(Finance!211:211,Finance!$4:$4,"&lt;="&amp;AM$7))</f>
        <v>0</v>
      </c>
      <c r="AN39" s="5">
        <f ca="1">IF(AN$4="",0,SUMIFS(Finance!210:210,Finance!$4:$4,"&lt;="&amp;AN$7)-SUMIFS(Finance!211:211,Finance!$4:$4,"&lt;="&amp;AN$7))</f>
        <v>0</v>
      </c>
      <c r="AO39" s="5">
        <f ca="1">IF(AO$4="",0,SUMIFS(Finance!210:210,Finance!$4:$4,"&lt;="&amp;AO$7)-SUMIFS(Finance!211:211,Finance!$4:$4,"&lt;="&amp;AO$7))</f>
        <v>0</v>
      </c>
      <c r="AP39" s="5">
        <f ca="1">IF(AP$4="",0,SUMIFS(Finance!210:210,Finance!$4:$4,"&lt;="&amp;AP$7)-SUMIFS(Finance!211:211,Finance!$4:$4,"&lt;="&amp;AP$7))</f>
        <v>0</v>
      </c>
      <c r="AQ39" s="5">
        <f ca="1">IF(AQ$4="",0,SUMIFS(Finance!210:210,Finance!$4:$4,"&lt;="&amp;AQ$7)-SUMIFS(Finance!211:211,Finance!$4:$4,"&lt;="&amp;AQ$7))</f>
        <v>0</v>
      </c>
      <c r="AR39" s="5">
        <f ca="1">IF(AR$4="",0,SUMIFS(Finance!210:210,Finance!$4:$4,"&lt;="&amp;AR$7)-SUMIFS(Finance!211:211,Finance!$4:$4,"&lt;="&amp;AR$7))</f>
        <v>0</v>
      </c>
      <c r="AS39" s="5">
        <f ca="1">IF(AS$4="",0,SUMIFS(Finance!210:210,Finance!$4:$4,"&lt;="&amp;AS$7)-SUMIFS(Finance!211:211,Finance!$4:$4,"&lt;="&amp;AS$7))</f>
        <v>0</v>
      </c>
      <c r="AT39" s="5">
        <f ca="1">IF(AT$4="",0,SUMIFS(Finance!210:210,Finance!$4:$4,"&lt;="&amp;AT$7)-SUMIFS(Finance!211:211,Finance!$4:$4,"&lt;="&amp;AT$7))</f>
        <v>0</v>
      </c>
      <c r="AU39" s="5">
        <f ca="1">IF(AU$4="",0,SUMIFS(Finance!210:210,Finance!$4:$4,"&lt;="&amp;AU$7)-SUMIFS(Finance!211:211,Finance!$4:$4,"&lt;="&amp;AU$7))</f>
        <v>0</v>
      </c>
      <c r="AV39" s="5">
        <f ca="1">IF(AV$4="",0,SUMIFS(Finance!210:210,Finance!$4:$4,"&lt;="&amp;AV$7)-SUMIFS(Finance!211:211,Finance!$4:$4,"&lt;="&amp;AV$7))</f>
        <v>0</v>
      </c>
      <c r="AW39" s="5">
        <f ca="1">IF(AW$4="",0,SUMIFS(Finance!210:210,Finance!$4:$4,"&lt;="&amp;AW$7)-SUMIFS(Finance!211:211,Finance!$4:$4,"&lt;="&amp;AW$7))</f>
        <v>0</v>
      </c>
      <c r="AX39" s="5">
        <f ca="1">IF(AX$4="",0,SUMIFS(Finance!210:210,Finance!$4:$4,"&lt;="&amp;AX$7)-SUMIFS(Finance!211:211,Finance!$4:$4,"&lt;="&amp;AX$7))</f>
        <v>0</v>
      </c>
      <c r="AY39" s="5">
        <f ca="1">IF(AY$4="",0,SUMIFS(Finance!210:210,Finance!$4:$4,"&lt;="&amp;AY$7)-SUMIFS(Finance!211:211,Finance!$4:$4,"&lt;="&amp;AY$7))</f>
        <v>0</v>
      </c>
      <c r="AZ39" s="5">
        <f ca="1">IF(AZ$4="",0,SUMIFS(Finance!210:210,Finance!$4:$4,"&lt;="&amp;AZ$7)-SUMIFS(Finance!211:211,Finance!$4:$4,"&lt;="&amp;AZ$7))</f>
        <v>0</v>
      </c>
      <c r="BA39" s="5">
        <f ca="1">IF(BA$4="",0,SUMIFS(Finance!210:210,Finance!$4:$4,"&lt;="&amp;BA$7)-SUMIFS(Finance!211:211,Finance!$4:$4,"&lt;="&amp;BA$7))</f>
        <v>0</v>
      </c>
      <c r="BB39" s="5">
        <f ca="1">IF(BB$4="",0,SUMIFS(Finance!210:210,Finance!$4:$4,"&lt;="&amp;BB$7)-SUMIFS(Finance!211:211,Finance!$4:$4,"&lt;="&amp;BB$7))</f>
        <v>0</v>
      </c>
      <c r="BC39" s="5">
        <f ca="1">IF(BC$4="",0,SUMIFS(Finance!210:210,Finance!$4:$4,"&lt;="&amp;BC$7)-SUMIFS(Finance!211:211,Finance!$4:$4,"&lt;="&amp;BC$7))</f>
        <v>0</v>
      </c>
      <c r="BD39" s="5">
        <f ca="1">IF(BD$4="",0,SUMIFS(Finance!210:210,Finance!$4:$4,"&lt;="&amp;BD$7)-SUMIFS(Finance!211:211,Finance!$4:$4,"&lt;="&amp;BD$7))</f>
        <v>0</v>
      </c>
      <c r="BE39" s="5">
        <f ca="1">IF(BE$4="",0,SUMIFS(Finance!210:210,Finance!$4:$4,"&lt;="&amp;BE$7)-SUMIFS(Finance!211:211,Finance!$4:$4,"&lt;="&amp;BE$7))</f>
        <v>0</v>
      </c>
      <c r="BF39" s="5">
        <f ca="1">IF(BF$4="",0,SUMIFS(Finance!210:210,Finance!$4:$4,"&lt;="&amp;BF$7)-SUMIFS(Finance!211:211,Finance!$4:$4,"&lt;="&amp;BF$7))</f>
        <v>0</v>
      </c>
      <c r="BG39" s="5">
        <f ca="1">IF(BG$4="",0,SUMIFS(Finance!210:210,Finance!$4:$4,"&lt;="&amp;BG$7)-SUMIFS(Finance!211:211,Finance!$4:$4,"&lt;="&amp;BG$7))</f>
        <v>0</v>
      </c>
      <c r="BH39" s="5">
        <f ca="1">IF(BH$4="",0,SUMIFS(Finance!210:210,Finance!$4:$4,"&lt;="&amp;BH$7)-SUMIFS(Finance!211:211,Finance!$4:$4,"&lt;="&amp;BH$7))</f>
        <v>0</v>
      </c>
      <c r="BI39" s="5">
        <f ca="1">IF(BI$4="",0,SUMIFS(Finance!210:210,Finance!$4:$4,"&lt;="&amp;BI$7)-SUMIFS(Finance!211:211,Finance!$4:$4,"&lt;="&amp;BI$7))</f>
        <v>0</v>
      </c>
      <c r="BJ39" s="5">
        <f ca="1">IF(BJ$4="",0,SUMIFS(Finance!210:210,Finance!$4:$4,"&lt;="&amp;BJ$7)-SUMIFS(Finance!211:211,Finance!$4:$4,"&lt;="&amp;BJ$7))</f>
        <v>0</v>
      </c>
      <c r="BK39" s="5">
        <f ca="1">IF(BK$4="",0,SUMIFS(Finance!210:210,Finance!$4:$4,"&lt;="&amp;BK$7)-SUMIFS(Finance!211:211,Finance!$4:$4,"&lt;="&amp;BK$7))</f>
        <v>0</v>
      </c>
      <c r="BL39" s="5">
        <f ca="1">IF(BL$4="",0,SUMIFS(Finance!210:210,Finance!$4:$4,"&lt;="&amp;BL$7)-SUMIFS(Finance!211:211,Finance!$4:$4,"&lt;="&amp;BL$7))</f>
        <v>0</v>
      </c>
      <c r="BM39" s="5">
        <f ca="1">IF(BM$4="",0,SUMIFS(Finance!210:210,Finance!$4:$4,"&lt;="&amp;BM$7)-SUMIFS(Finance!211:211,Finance!$4:$4,"&lt;="&amp;BM$7))</f>
        <v>0</v>
      </c>
      <c r="BN39" s="5">
        <f ca="1">IF(BN$4="",0,SUMIFS(Finance!210:210,Finance!$4:$4,"&lt;="&amp;BN$7)-SUMIFS(Finance!211:211,Finance!$4:$4,"&lt;="&amp;BN$7))</f>
        <v>0</v>
      </c>
      <c r="BO39" s="5">
        <f ca="1">IF(BO$4="",0,SUMIFS(Finance!210:210,Finance!$4:$4,"&lt;="&amp;BO$7)-SUMIFS(Finance!211:211,Finance!$4:$4,"&lt;="&amp;BO$7))</f>
        <v>0</v>
      </c>
      <c r="BP39" s="5">
        <f ca="1">IF(BP$4="",0,SUMIFS(Finance!210:210,Finance!$4:$4,"&lt;="&amp;BP$7)-SUMIFS(Finance!211:211,Finance!$4:$4,"&lt;="&amp;BP$7))</f>
        <v>0</v>
      </c>
      <c r="BQ39" s="5">
        <f ca="1">IF(BQ$4="",0,SUMIFS(Finance!210:210,Finance!$4:$4,"&lt;="&amp;BQ$7)-SUMIFS(Finance!211:211,Finance!$4:$4,"&lt;="&amp;BQ$7))</f>
        <v>0</v>
      </c>
      <c r="BR39" s="5">
        <f ca="1">IF(BR$4="",0,SUMIFS(Finance!210:210,Finance!$4:$4,"&lt;="&amp;BR$7)-SUMIFS(Finance!211:211,Finance!$4:$4,"&lt;="&amp;BR$7))</f>
        <v>0</v>
      </c>
      <c r="BS39" s="5">
        <f ca="1">IF(BS$4="",0,SUMIFS(Finance!210:210,Finance!$4:$4,"&lt;="&amp;BS$7)-SUMIFS(Finance!211:211,Finance!$4:$4,"&lt;="&amp;BS$7))</f>
        <v>0</v>
      </c>
      <c r="BT39" s="5">
        <f ca="1">IF(BT$4="",0,SUMIFS(Finance!210:210,Finance!$4:$4,"&lt;="&amp;BT$7)-SUMIFS(Finance!211:211,Finance!$4:$4,"&lt;="&amp;BT$7))</f>
        <v>0</v>
      </c>
      <c r="BU39" s="5">
        <f ca="1">IF(BU$4="",0,SUMIFS(Finance!210:210,Finance!$4:$4,"&lt;="&amp;BU$7)-SUMIFS(Finance!211:211,Finance!$4:$4,"&lt;="&amp;BU$7))</f>
        <v>0</v>
      </c>
      <c r="BV39" s="5">
        <f ca="1">IF(BV$4="",0,SUMIFS(Finance!210:210,Finance!$4:$4,"&lt;="&amp;BV$7)-SUMIFS(Finance!211:211,Finance!$4:$4,"&lt;="&amp;BV$7))</f>
        <v>0</v>
      </c>
      <c r="BW39" s="5">
        <f ca="1">IF(BW$4="",0,SUMIFS(Finance!210:210,Finance!$4:$4,"&lt;="&amp;BW$7)-SUMIFS(Finance!211:211,Finance!$4:$4,"&lt;="&amp;BW$7))</f>
        <v>0</v>
      </c>
      <c r="BX39" s="5">
        <f ca="1">IF(BX$4="",0,SUMIFS(Finance!210:210,Finance!$4:$4,"&lt;="&amp;BX$7)-SUMIFS(Finance!211:211,Finance!$4:$4,"&lt;="&amp;BX$7))</f>
        <v>0</v>
      </c>
      <c r="BY39" s="5">
        <f ca="1">IF(BY$4="",0,SUMIFS(Finance!210:210,Finance!$4:$4,"&lt;="&amp;BY$7)-SUMIFS(Finance!211:211,Finance!$4:$4,"&lt;="&amp;BY$7))</f>
        <v>0</v>
      </c>
      <c r="BZ39" s="5">
        <f ca="1">IF(BZ$4="",0,SUMIFS(Finance!210:210,Finance!$4:$4,"&lt;="&amp;BZ$7)-SUMIFS(Finance!211:211,Finance!$4:$4,"&lt;="&amp;BZ$7))</f>
        <v>0</v>
      </c>
      <c r="CA39" s="5">
        <f ca="1">IF(CA$4="",0,SUMIFS(Finance!210:210,Finance!$4:$4,"&lt;="&amp;CA$7)-SUMIFS(Finance!211:211,Finance!$4:$4,"&lt;="&amp;CA$7))</f>
        <v>0</v>
      </c>
      <c r="CB39" s="5">
        <f ca="1">IF(CB$4="",0,SUMIFS(Finance!210:210,Finance!$4:$4,"&lt;="&amp;CB$7)-SUMIFS(Finance!211:211,Finance!$4:$4,"&lt;="&amp;CB$7))</f>
        <v>0</v>
      </c>
      <c r="CC39" s="5">
        <f ca="1">IF(CC$4="",0,SUMIFS(Finance!210:210,Finance!$4:$4,"&lt;="&amp;CC$7)-SUMIFS(Finance!211:211,Finance!$4:$4,"&lt;="&amp;CC$7))</f>
        <v>0</v>
      </c>
      <c r="CD39" s="5">
        <f ca="1">IF(CD$4="",0,SUMIFS(Finance!210:210,Finance!$4:$4,"&lt;="&amp;CD$7)-SUMIFS(Finance!211:211,Finance!$4:$4,"&lt;="&amp;CD$7))</f>
        <v>0</v>
      </c>
      <c r="CE39" s="5">
        <f ca="1">IF(CE$4="",0,SUMIFS(Finance!210:210,Finance!$4:$4,"&lt;="&amp;CE$7)-SUMIFS(Finance!211:211,Finance!$4:$4,"&lt;="&amp;CE$7))</f>
        <v>0</v>
      </c>
      <c r="CF39" s="5">
        <f ca="1">IF(CF$4="",0,SUMIFS(Finance!210:210,Finance!$4:$4,"&lt;="&amp;CF$7)-SUMIFS(Finance!211:211,Finance!$4:$4,"&lt;="&amp;CF$7))</f>
        <v>0</v>
      </c>
    </row>
    <row r="40" spans="2:84" x14ac:dyDescent="0.3">
      <c r="B40" s="13">
        <f>ROW()</f>
        <v>40</v>
      </c>
      <c r="H40" s="1" t="str">
        <f t="shared" si="9"/>
        <v>ПАССИВЫ</v>
      </c>
      <c r="I40" s="1" t="s">
        <v>457</v>
      </c>
      <c r="M40" s="53" t="s">
        <v>18</v>
      </c>
      <c r="U40" s="5">
        <f t="shared" ca="1" si="6"/>
        <v>0</v>
      </c>
      <c r="X40" s="5">
        <f ca="1">IF(X$4="",0,SUMIFS(Finance!214:214,Finance!$4:$4,"&lt;="&amp;X$7)-SUMIFS(Finance!215:215,Finance!$4:$4,"&lt;="&amp;X$7))</f>
        <v>0</v>
      </c>
      <c r="Y40" s="5">
        <f ca="1">IF(Y$4="",0,SUMIFS(Finance!214:214,Finance!$4:$4,"&lt;="&amp;Y$7)-SUMIFS(Finance!215:215,Finance!$4:$4,"&lt;="&amp;Y$7))</f>
        <v>0</v>
      </c>
      <c r="Z40" s="5">
        <f ca="1">IF(Z$4="",0,SUMIFS(Finance!214:214,Finance!$4:$4,"&lt;="&amp;Z$7)-SUMIFS(Finance!215:215,Finance!$4:$4,"&lt;="&amp;Z$7))</f>
        <v>0</v>
      </c>
      <c r="AA40" s="5">
        <f ca="1">IF(AA$4="",0,SUMIFS(Finance!214:214,Finance!$4:$4,"&lt;="&amp;AA$7)-SUMIFS(Finance!215:215,Finance!$4:$4,"&lt;="&amp;AA$7))</f>
        <v>0</v>
      </c>
      <c r="AB40" s="5">
        <f ca="1">IF(AB$4="",0,SUMIFS(Finance!214:214,Finance!$4:$4,"&lt;="&amp;AB$7)-SUMIFS(Finance!215:215,Finance!$4:$4,"&lt;="&amp;AB$7))</f>
        <v>0</v>
      </c>
      <c r="AC40" s="5">
        <f ca="1">IF(AC$4="",0,SUMIFS(Finance!214:214,Finance!$4:$4,"&lt;="&amp;AC$7)-SUMIFS(Finance!215:215,Finance!$4:$4,"&lt;="&amp;AC$7))</f>
        <v>0</v>
      </c>
      <c r="AD40" s="5">
        <f ca="1">IF(AD$4="",0,SUMIFS(Finance!214:214,Finance!$4:$4,"&lt;="&amp;AD$7)-SUMIFS(Finance!215:215,Finance!$4:$4,"&lt;="&amp;AD$7))</f>
        <v>0</v>
      </c>
      <c r="AE40" s="5">
        <f ca="1">IF(AE$4="",0,SUMIFS(Finance!214:214,Finance!$4:$4,"&lt;="&amp;AE$7)-SUMIFS(Finance!215:215,Finance!$4:$4,"&lt;="&amp;AE$7))</f>
        <v>0</v>
      </c>
      <c r="AF40" s="5">
        <f ca="1">IF(AF$4="",0,SUMIFS(Finance!214:214,Finance!$4:$4,"&lt;="&amp;AF$7)-SUMIFS(Finance!215:215,Finance!$4:$4,"&lt;="&amp;AF$7))</f>
        <v>0</v>
      </c>
      <c r="AG40" s="5">
        <f ca="1">IF(AG$4="",0,SUMIFS(Finance!214:214,Finance!$4:$4,"&lt;="&amp;AG$7)-SUMIFS(Finance!215:215,Finance!$4:$4,"&lt;="&amp;AG$7))</f>
        <v>0</v>
      </c>
      <c r="AH40" s="5">
        <f ca="1">IF(AH$4="",0,SUMIFS(Finance!214:214,Finance!$4:$4,"&lt;="&amp;AH$7)-SUMIFS(Finance!215:215,Finance!$4:$4,"&lt;="&amp;AH$7))</f>
        <v>0</v>
      </c>
      <c r="AI40" s="5">
        <f ca="1">IF(AI$4="",0,SUMIFS(Finance!214:214,Finance!$4:$4,"&lt;="&amp;AI$7)-SUMIFS(Finance!215:215,Finance!$4:$4,"&lt;="&amp;AI$7))</f>
        <v>0</v>
      </c>
      <c r="AJ40" s="5">
        <f ca="1">IF(AJ$4="",0,SUMIFS(Finance!214:214,Finance!$4:$4,"&lt;="&amp;AJ$7)-SUMIFS(Finance!215:215,Finance!$4:$4,"&lt;="&amp;AJ$7))</f>
        <v>0</v>
      </c>
      <c r="AK40" s="5">
        <f ca="1">IF(AK$4="",0,SUMIFS(Finance!214:214,Finance!$4:$4,"&lt;="&amp;AK$7)-SUMIFS(Finance!215:215,Finance!$4:$4,"&lt;="&amp;AK$7))</f>
        <v>0</v>
      </c>
      <c r="AL40" s="5">
        <f ca="1">IF(AL$4="",0,SUMIFS(Finance!214:214,Finance!$4:$4,"&lt;="&amp;AL$7)-SUMIFS(Finance!215:215,Finance!$4:$4,"&lt;="&amp;AL$7))</f>
        <v>0</v>
      </c>
      <c r="AM40" s="5">
        <f ca="1">IF(AM$4="",0,SUMIFS(Finance!214:214,Finance!$4:$4,"&lt;="&amp;AM$7)-SUMIFS(Finance!215:215,Finance!$4:$4,"&lt;="&amp;AM$7))</f>
        <v>0</v>
      </c>
      <c r="AN40" s="5">
        <f ca="1">IF(AN$4="",0,SUMIFS(Finance!214:214,Finance!$4:$4,"&lt;="&amp;AN$7)-SUMIFS(Finance!215:215,Finance!$4:$4,"&lt;="&amp;AN$7))</f>
        <v>0</v>
      </c>
      <c r="AO40" s="5">
        <f ca="1">IF(AO$4="",0,SUMIFS(Finance!214:214,Finance!$4:$4,"&lt;="&amp;AO$7)-SUMIFS(Finance!215:215,Finance!$4:$4,"&lt;="&amp;AO$7))</f>
        <v>0</v>
      </c>
      <c r="AP40" s="5">
        <f ca="1">IF(AP$4="",0,SUMIFS(Finance!214:214,Finance!$4:$4,"&lt;="&amp;AP$7)-SUMIFS(Finance!215:215,Finance!$4:$4,"&lt;="&amp;AP$7))</f>
        <v>0</v>
      </c>
      <c r="AQ40" s="5">
        <f ca="1">IF(AQ$4="",0,SUMIFS(Finance!214:214,Finance!$4:$4,"&lt;="&amp;AQ$7)-SUMIFS(Finance!215:215,Finance!$4:$4,"&lt;="&amp;AQ$7))</f>
        <v>0</v>
      </c>
      <c r="AR40" s="5">
        <f ca="1">IF(AR$4="",0,SUMIFS(Finance!214:214,Finance!$4:$4,"&lt;="&amp;AR$7)-SUMIFS(Finance!215:215,Finance!$4:$4,"&lt;="&amp;AR$7))</f>
        <v>0</v>
      </c>
      <c r="AS40" s="5">
        <f ca="1">IF(AS$4="",0,SUMIFS(Finance!214:214,Finance!$4:$4,"&lt;="&amp;AS$7)-SUMIFS(Finance!215:215,Finance!$4:$4,"&lt;="&amp;AS$7))</f>
        <v>0</v>
      </c>
      <c r="AT40" s="5">
        <f ca="1">IF(AT$4="",0,SUMIFS(Finance!214:214,Finance!$4:$4,"&lt;="&amp;AT$7)-SUMIFS(Finance!215:215,Finance!$4:$4,"&lt;="&amp;AT$7))</f>
        <v>0</v>
      </c>
      <c r="AU40" s="5">
        <f ca="1">IF(AU$4="",0,SUMIFS(Finance!214:214,Finance!$4:$4,"&lt;="&amp;AU$7)-SUMIFS(Finance!215:215,Finance!$4:$4,"&lt;="&amp;AU$7))</f>
        <v>0</v>
      </c>
      <c r="AV40" s="5">
        <f ca="1">IF(AV$4="",0,SUMIFS(Finance!214:214,Finance!$4:$4,"&lt;="&amp;AV$7)-SUMIFS(Finance!215:215,Finance!$4:$4,"&lt;="&amp;AV$7))</f>
        <v>0</v>
      </c>
      <c r="AW40" s="5">
        <f ca="1">IF(AW$4="",0,SUMIFS(Finance!214:214,Finance!$4:$4,"&lt;="&amp;AW$7)-SUMIFS(Finance!215:215,Finance!$4:$4,"&lt;="&amp;AW$7))</f>
        <v>0</v>
      </c>
      <c r="AX40" s="5">
        <f ca="1">IF(AX$4="",0,SUMIFS(Finance!214:214,Finance!$4:$4,"&lt;="&amp;AX$7)-SUMIFS(Finance!215:215,Finance!$4:$4,"&lt;="&amp;AX$7))</f>
        <v>0</v>
      </c>
      <c r="AY40" s="5">
        <f ca="1">IF(AY$4="",0,SUMIFS(Finance!214:214,Finance!$4:$4,"&lt;="&amp;AY$7)-SUMIFS(Finance!215:215,Finance!$4:$4,"&lt;="&amp;AY$7))</f>
        <v>0</v>
      </c>
      <c r="AZ40" s="5">
        <f ca="1">IF(AZ$4="",0,SUMIFS(Finance!214:214,Finance!$4:$4,"&lt;="&amp;AZ$7)-SUMIFS(Finance!215:215,Finance!$4:$4,"&lt;="&amp;AZ$7))</f>
        <v>0</v>
      </c>
      <c r="BA40" s="5">
        <f ca="1">IF(BA$4="",0,SUMIFS(Finance!214:214,Finance!$4:$4,"&lt;="&amp;BA$7)-SUMIFS(Finance!215:215,Finance!$4:$4,"&lt;="&amp;BA$7))</f>
        <v>0</v>
      </c>
      <c r="BB40" s="5">
        <f ca="1">IF(BB$4="",0,SUMIFS(Finance!214:214,Finance!$4:$4,"&lt;="&amp;BB$7)-SUMIFS(Finance!215:215,Finance!$4:$4,"&lt;="&amp;BB$7))</f>
        <v>0</v>
      </c>
      <c r="BC40" s="5">
        <f ca="1">IF(BC$4="",0,SUMIFS(Finance!214:214,Finance!$4:$4,"&lt;="&amp;BC$7)-SUMIFS(Finance!215:215,Finance!$4:$4,"&lt;="&amp;BC$7))</f>
        <v>0</v>
      </c>
      <c r="BD40" s="5">
        <f ca="1">IF(BD$4="",0,SUMIFS(Finance!214:214,Finance!$4:$4,"&lt;="&amp;BD$7)-SUMIFS(Finance!215:215,Finance!$4:$4,"&lt;="&amp;BD$7))</f>
        <v>0</v>
      </c>
      <c r="BE40" s="5">
        <f ca="1">IF(BE$4="",0,SUMIFS(Finance!214:214,Finance!$4:$4,"&lt;="&amp;BE$7)-SUMIFS(Finance!215:215,Finance!$4:$4,"&lt;="&amp;BE$7))</f>
        <v>0</v>
      </c>
      <c r="BF40" s="5">
        <f ca="1">IF(BF$4="",0,SUMIFS(Finance!214:214,Finance!$4:$4,"&lt;="&amp;BF$7)-SUMIFS(Finance!215:215,Finance!$4:$4,"&lt;="&amp;BF$7))</f>
        <v>0</v>
      </c>
      <c r="BG40" s="5">
        <f ca="1">IF(BG$4="",0,SUMIFS(Finance!214:214,Finance!$4:$4,"&lt;="&amp;BG$7)-SUMIFS(Finance!215:215,Finance!$4:$4,"&lt;="&amp;BG$7))</f>
        <v>0</v>
      </c>
      <c r="BH40" s="5">
        <f ca="1">IF(BH$4="",0,SUMIFS(Finance!214:214,Finance!$4:$4,"&lt;="&amp;BH$7)-SUMIFS(Finance!215:215,Finance!$4:$4,"&lt;="&amp;BH$7))</f>
        <v>0</v>
      </c>
      <c r="BI40" s="5">
        <f ca="1">IF(BI$4="",0,SUMIFS(Finance!214:214,Finance!$4:$4,"&lt;="&amp;BI$7)-SUMIFS(Finance!215:215,Finance!$4:$4,"&lt;="&amp;BI$7))</f>
        <v>0</v>
      </c>
      <c r="BJ40" s="5">
        <f ca="1">IF(BJ$4="",0,SUMIFS(Finance!214:214,Finance!$4:$4,"&lt;="&amp;BJ$7)-SUMIFS(Finance!215:215,Finance!$4:$4,"&lt;="&amp;BJ$7))</f>
        <v>0</v>
      </c>
      <c r="BK40" s="5">
        <f ca="1">IF(BK$4="",0,SUMIFS(Finance!214:214,Finance!$4:$4,"&lt;="&amp;BK$7)-SUMIFS(Finance!215:215,Finance!$4:$4,"&lt;="&amp;BK$7))</f>
        <v>0</v>
      </c>
      <c r="BL40" s="5">
        <f ca="1">IF(BL$4="",0,SUMIFS(Finance!214:214,Finance!$4:$4,"&lt;="&amp;BL$7)-SUMIFS(Finance!215:215,Finance!$4:$4,"&lt;="&amp;BL$7))</f>
        <v>0</v>
      </c>
      <c r="BM40" s="5">
        <f ca="1">IF(BM$4="",0,SUMIFS(Finance!214:214,Finance!$4:$4,"&lt;="&amp;BM$7)-SUMIFS(Finance!215:215,Finance!$4:$4,"&lt;="&amp;BM$7))</f>
        <v>0</v>
      </c>
      <c r="BN40" s="5">
        <f ca="1">IF(BN$4="",0,SUMIFS(Finance!214:214,Finance!$4:$4,"&lt;="&amp;BN$7)-SUMIFS(Finance!215:215,Finance!$4:$4,"&lt;="&amp;BN$7))</f>
        <v>0</v>
      </c>
      <c r="BO40" s="5">
        <f ca="1">IF(BO$4="",0,SUMIFS(Finance!214:214,Finance!$4:$4,"&lt;="&amp;BO$7)-SUMIFS(Finance!215:215,Finance!$4:$4,"&lt;="&amp;BO$7))</f>
        <v>0</v>
      </c>
      <c r="BP40" s="5">
        <f ca="1">IF(BP$4="",0,SUMIFS(Finance!214:214,Finance!$4:$4,"&lt;="&amp;BP$7)-SUMIFS(Finance!215:215,Finance!$4:$4,"&lt;="&amp;BP$7))</f>
        <v>0</v>
      </c>
      <c r="BQ40" s="5">
        <f ca="1">IF(BQ$4="",0,SUMIFS(Finance!214:214,Finance!$4:$4,"&lt;="&amp;BQ$7)-SUMIFS(Finance!215:215,Finance!$4:$4,"&lt;="&amp;BQ$7))</f>
        <v>0</v>
      </c>
      <c r="BR40" s="5">
        <f ca="1">IF(BR$4="",0,SUMIFS(Finance!214:214,Finance!$4:$4,"&lt;="&amp;BR$7)-SUMIFS(Finance!215:215,Finance!$4:$4,"&lt;="&amp;BR$7))</f>
        <v>0</v>
      </c>
      <c r="BS40" s="5">
        <f ca="1">IF(BS$4="",0,SUMIFS(Finance!214:214,Finance!$4:$4,"&lt;="&amp;BS$7)-SUMIFS(Finance!215:215,Finance!$4:$4,"&lt;="&amp;BS$7))</f>
        <v>0</v>
      </c>
      <c r="BT40" s="5">
        <f ca="1">IF(BT$4="",0,SUMIFS(Finance!214:214,Finance!$4:$4,"&lt;="&amp;BT$7)-SUMIFS(Finance!215:215,Finance!$4:$4,"&lt;="&amp;BT$7))</f>
        <v>0</v>
      </c>
      <c r="BU40" s="5">
        <f ca="1">IF(BU$4="",0,SUMIFS(Finance!214:214,Finance!$4:$4,"&lt;="&amp;BU$7)-SUMIFS(Finance!215:215,Finance!$4:$4,"&lt;="&amp;BU$7))</f>
        <v>0</v>
      </c>
      <c r="BV40" s="5">
        <f ca="1">IF(BV$4="",0,SUMIFS(Finance!214:214,Finance!$4:$4,"&lt;="&amp;BV$7)-SUMIFS(Finance!215:215,Finance!$4:$4,"&lt;="&amp;BV$7))</f>
        <v>0</v>
      </c>
      <c r="BW40" s="5">
        <f ca="1">IF(BW$4="",0,SUMIFS(Finance!214:214,Finance!$4:$4,"&lt;="&amp;BW$7)-SUMIFS(Finance!215:215,Finance!$4:$4,"&lt;="&amp;BW$7))</f>
        <v>0</v>
      </c>
      <c r="BX40" s="5">
        <f ca="1">IF(BX$4="",0,SUMIFS(Finance!214:214,Finance!$4:$4,"&lt;="&amp;BX$7)-SUMIFS(Finance!215:215,Finance!$4:$4,"&lt;="&amp;BX$7))</f>
        <v>0</v>
      </c>
      <c r="BY40" s="5">
        <f ca="1">IF(BY$4="",0,SUMIFS(Finance!214:214,Finance!$4:$4,"&lt;="&amp;BY$7)-SUMIFS(Finance!215:215,Finance!$4:$4,"&lt;="&amp;BY$7))</f>
        <v>0</v>
      </c>
      <c r="BZ40" s="5">
        <f ca="1">IF(BZ$4="",0,SUMIFS(Finance!214:214,Finance!$4:$4,"&lt;="&amp;BZ$7)-SUMIFS(Finance!215:215,Finance!$4:$4,"&lt;="&amp;BZ$7))</f>
        <v>0</v>
      </c>
      <c r="CA40" s="5">
        <f ca="1">IF(CA$4="",0,SUMIFS(Finance!214:214,Finance!$4:$4,"&lt;="&amp;CA$7)-SUMIFS(Finance!215:215,Finance!$4:$4,"&lt;="&amp;CA$7))</f>
        <v>0</v>
      </c>
      <c r="CB40" s="5">
        <f ca="1">IF(CB$4="",0,SUMIFS(Finance!214:214,Finance!$4:$4,"&lt;="&amp;CB$7)-SUMIFS(Finance!215:215,Finance!$4:$4,"&lt;="&amp;CB$7))</f>
        <v>0</v>
      </c>
      <c r="CC40" s="5">
        <f ca="1">IF(CC$4="",0,SUMIFS(Finance!214:214,Finance!$4:$4,"&lt;="&amp;CC$7)-SUMIFS(Finance!215:215,Finance!$4:$4,"&lt;="&amp;CC$7))</f>
        <v>0</v>
      </c>
      <c r="CD40" s="5">
        <f ca="1">IF(CD$4="",0,SUMIFS(Finance!214:214,Finance!$4:$4,"&lt;="&amp;CD$7)-SUMIFS(Finance!215:215,Finance!$4:$4,"&lt;="&amp;CD$7))</f>
        <v>0</v>
      </c>
      <c r="CE40" s="5">
        <f ca="1">IF(CE$4="",0,SUMIFS(Finance!214:214,Finance!$4:$4,"&lt;="&amp;CE$7)-SUMIFS(Finance!215:215,Finance!$4:$4,"&lt;="&amp;CE$7))</f>
        <v>0</v>
      </c>
      <c r="CF40" s="5">
        <f ca="1">IF(CF$4="",0,SUMIFS(Finance!214:214,Finance!$4:$4,"&lt;="&amp;CF$7)-SUMIFS(Finance!215:215,Finance!$4:$4,"&lt;="&amp;CF$7))</f>
        <v>0</v>
      </c>
    </row>
    <row r="41" spans="2:84" x14ac:dyDescent="0.3">
      <c r="B41" s="13">
        <f>ROW()</f>
        <v>41</v>
      </c>
      <c r="H41" s="1" t="str">
        <f t="shared" si="9"/>
        <v>ПАССИВЫ</v>
      </c>
      <c r="I41" s="1" t="str">
        <f>CapEx!J321</f>
        <v>Авансы полученные</v>
      </c>
      <c r="M41" s="53" t="s">
        <v>18</v>
      </c>
      <c r="U41" s="5">
        <f t="shared" ca="1" si="6"/>
        <v>26460234.740628481</v>
      </c>
      <c r="X41" s="5">
        <f ca="1">IF(X$4="",0,IF(SUMIFS(Model!42:42,Model!$4:$4,"&lt;="&amp;X$7)-SUMIFS(Model!269:269,Model!$4:$4,"&lt;="&amp;X$7)&lt;=0,-(SUMIFS(Model!42:42,Model!$4:$4,"&lt;="&amp;X$7)-SUMIFS(Model!269:269,Model!$4:$4,"&lt;="&amp;X$7)),0))</f>
        <v>4004425.9499999955</v>
      </c>
      <c r="Y41" s="5">
        <f ca="1">IF(Y$4="",0,IF(SUMIFS(Model!42:42,Model!$4:$4,"&lt;="&amp;Y$7)-SUMIFS(Model!269:269,Model!$4:$4,"&lt;="&amp;Y$7)&lt;=0,-(SUMIFS(Model!42:42,Model!$4:$4,"&lt;="&amp;Y$7)-SUMIFS(Model!269:269,Model!$4:$4,"&lt;="&amp;Y$7)),0))</f>
        <v>8942268.0351269841</v>
      </c>
      <c r="Z41" s="5">
        <f ca="1">IF(Z$4="",0,IF(SUMIFS(Model!42:42,Model!$4:$4,"&lt;="&amp;Z$7)-SUMIFS(Model!269:269,Model!$4:$4,"&lt;="&amp;Z$7)&lt;=0,-(SUMIFS(Model!42:42,Model!$4:$4,"&lt;="&amp;Z$7)-SUMIFS(Model!269:269,Model!$4:$4,"&lt;="&amp;Z$7)),0))</f>
        <v>14311495.99167347</v>
      </c>
      <c r="AA41" s="5">
        <f ca="1">IF(AA$4="",0,IF(SUMIFS(Model!42:42,Model!$4:$4,"&lt;="&amp;AA$7)-SUMIFS(Model!269:269,Model!$4:$4,"&lt;="&amp;AA$7)&lt;=0,-(SUMIFS(Model!42:42,Model!$4:$4,"&lt;="&amp;AA$7)-SUMIFS(Model!269:269,Model!$4:$4,"&lt;="&amp;AA$7)),0))</f>
        <v>20140718.226281762</v>
      </c>
      <c r="AB41" s="5">
        <f ca="1">IF(AB$4="",0,IF(SUMIFS(Model!42:42,Model!$4:$4,"&lt;="&amp;AB$7)-SUMIFS(Model!269:269,Model!$4:$4,"&lt;="&amp;AB$7)&lt;=0,-(SUMIFS(Model!42:42,Model!$4:$4,"&lt;="&amp;AB$7)-SUMIFS(Model!269:269,Model!$4:$4,"&lt;="&amp;AB$7)),0))</f>
        <v>26460234.740628481</v>
      </c>
      <c r="AC41" s="5">
        <f ca="1">IF(AC$4="",0,IF(SUMIFS(Model!42:42,Model!$4:$4,"&lt;="&amp;AC$7)-SUMIFS(Model!269:269,Model!$4:$4,"&lt;="&amp;AC$7)&lt;=0,-(SUMIFS(Model!42:42,Model!$4:$4,"&lt;="&amp;AC$7)-SUMIFS(Model!269:269,Model!$4:$4,"&lt;="&amp;AC$7)),0))</f>
        <v>0</v>
      </c>
      <c r="AD41" s="5">
        <f ca="1">IF(AD$4="",0,IF(SUMIFS(Model!42:42,Model!$4:$4,"&lt;="&amp;AD$7)-SUMIFS(Model!269:269,Model!$4:$4,"&lt;="&amp;AD$7)&lt;=0,-(SUMIFS(Model!42:42,Model!$4:$4,"&lt;="&amp;AD$7)-SUMIFS(Model!269:269,Model!$4:$4,"&lt;="&amp;AD$7)),0))</f>
        <v>0</v>
      </c>
      <c r="AE41" s="5">
        <f ca="1">IF(AE$4="",0,IF(SUMIFS(Model!42:42,Model!$4:$4,"&lt;="&amp;AE$7)-SUMIFS(Model!269:269,Model!$4:$4,"&lt;="&amp;AE$7)&lt;=0,-(SUMIFS(Model!42:42,Model!$4:$4,"&lt;="&amp;AE$7)-SUMIFS(Model!269:269,Model!$4:$4,"&lt;="&amp;AE$7)),0))</f>
        <v>0</v>
      </c>
      <c r="AF41" s="5">
        <f ca="1">IF(AF$4="",0,IF(SUMIFS(Model!42:42,Model!$4:$4,"&lt;="&amp;AF$7)-SUMIFS(Model!269:269,Model!$4:$4,"&lt;="&amp;AF$7)&lt;=0,-(SUMIFS(Model!42:42,Model!$4:$4,"&lt;="&amp;AF$7)-SUMIFS(Model!269:269,Model!$4:$4,"&lt;="&amp;AF$7)),0))</f>
        <v>0</v>
      </c>
      <c r="AG41" s="5">
        <f ca="1">IF(AG$4="",0,IF(SUMIFS(Model!42:42,Model!$4:$4,"&lt;="&amp;AG$7)-SUMIFS(Model!269:269,Model!$4:$4,"&lt;="&amp;AG$7)&lt;=0,-(SUMIFS(Model!42:42,Model!$4:$4,"&lt;="&amp;AG$7)-SUMIFS(Model!269:269,Model!$4:$4,"&lt;="&amp;AG$7)),0))</f>
        <v>0</v>
      </c>
      <c r="AH41" s="5">
        <f ca="1">IF(AH$4="",0,IF(SUMIFS(Model!42:42,Model!$4:$4,"&lt;="&amp;AH$7)-SUMIFS(Model!269:269,Model!$4:$4,"&lt;="&amp;AH$7)&lt;=0,-(SUMIFS(Model!42:42,Model!$4:$4,"&lt;="&amp;AH$7)-SUMIFS(Model!269:269,Model!$4:$4,"&lt;="&amp;AH$7)),0))</f>
        <v>0</v>
      </c>
      <c r="AI41" s="5">
        <f ca="1">IF(AI$4="",0,IF(SUMIFS(Model!42:42,Model!$4:$4,"&lt;="&amp;AI$7)-SUMIFS(Model!269:269,Model!$4:$4,"&lt;="&amp;AI$7)&lt;=0,-(SUMIFS(Model!42:42,Model!$4:$4,"&lt;="&amp;AI$7)-SUMIFS(Model!269:269,Model!$4:$4,"&lt;="&amp;AI$7)),0))</f>
        <v>0</v>
      </c>
      <c r="AJ41" s="5">
        <f ca="1">IF(AJ$4="",0,IF(SUMIFS(Model!42:42,Model!$4:$4,"&lt;="&amp;AJ$7)-SUMIFS(Model!269:269,Model!$4:$4,"&lt;="&amp;AJ$7)&lt;=0,-(SUMIFS(Model!42:42,Model!$4:$4,"&lt;="&amp;AJ$7)-SUMIFS(Model!269:269,Model!$4:$4,"&lt;="&amp;AJ$7)),0))</f>
        <v>0</v>
      </c>
      <c r="AK41" s="5">
        <f ca="1">IF(AK$4="",0,IF(SUMIFS(Model!42:42,Model!$4:$4,"&lt;="&amp;AK$7)-SUMIFS(Model!269:269,Model!$4:$4,"&lt;="&amp;AK$7)&lt;=0,-(SUMIFS(Model!42:42,Model!$4:$4,"&lt;="&amp;AK$7)-SUMIFS(Model!269:269,Model!$4:$4,"&lt;="&amp;AK$7)),0))</f>
        <v>0</v>
      </c>
      <c r="AL41" s="5">
        <f ca="1">IF(AL$4="",0,IF(SUMIFS(Model!42:42,Model!$4:$4,"&lt;="&amp;AL$7)-SUMIFS(Model!269:269,Model!$4:$4,"&lt;="&amp;AL$7)&lt;=0,-(SUMIFS(Model!42:42,Model!$4:$4,"&lt;="&amp;AL$7)-SUMIFS(Model!269:269,Model!$4:$4,"&lt;="&amp;AL$7)),0))</f>
        <v>0</v>
      </c>
      <c r="AM41" s="5">
        <f ca="1">IF(AM$4="",0,IF(SUMIFS(Model!42:42,Model!$4:$4,"&lt;="&amp;AM$7)-SUMIFS(Model!269:269,Model!$4:$4,"&lt;="&amp;AM$7)&lt;=0,-(SUMIFS(Model!42:42,Model!$4:$4,"&lt;="&amp;AM$7)-SUMIFS(Model!269:269,Model!$4:$4,"&lt;="&amp;AM$7)),0))</f>
        <v>0</v>
      </c>
      <c r="AN41" s="5">
        <f ca="1">IF(AN$4="",0,IF(SUMIFS(Model!42:42,Model!$4:$4,"&lt;="&amp;AN$7)-SUMIFS(Model!269:269,Model!$4:$4,"&lt;="&amp;AN$7)&lt;=0,-(SUMIFS(Model!42:42,Model!$4:$4,"&lt;="&amp;AN$7)-SUMIFS(Model!269:269,Model!$4:$4,"&lt;="&amp;AN$7)),0))</f>
        <v>0</v>
      </c>
      <c r="AO41" s="5">
        <f ca="1">IF(AO$4="",0,IF(SUMIFS(Model!42:42,Model!$4:$4,"&lt;="&amp;AO$7)-SUMIFS(Model!269:269,Model!$4:$4,"&lt;="&amp;AO$7)&lt;=0,-(SUMIFS(Model!42:42,Model!$4:$4,"&lt;="&amp;AO$7)-SUMIFS(Model!269:269,Model!$4:$4,"&lt;="&amp;AO$7)),0))</f>
        <v>0</v>
      </c>
      <c r="AP41" s="5">
        <f ca="1">IF(AP$4="",0,IF(SUMIFS(Model!42:42,Model!$4:$4,"&lt;="&amp;AP$7)-SUMIFS(Model!269:269,Model!$4:$4,"&lt;="&amp;AP$7)&lt;=0,-(SUMIFS(Model!42:42,Model!$4:$4,"&lt;="&amp;AP$7)-SUMIFS(Model!269:269,Model!$4:$4,"&lt;="&amp;AP$7)),0))</f>
        <v>0</v>
      </c>
      <c r="AQ41" s="5">
        <f ca="1">IF(AQ$4="",0,IF(SUMIFS(Model!42:42,Model!$4:$4,"&lt;="&amp;AQ$7)-SUMIFS(Model!269:269,Model!$4:$4,"&lt;="&amp;AQ$7)&lt;=0,-(SUMIFS(Model!42:42,Model!$4:$4,"&lt;="&amp;AQ$7)-SUMIFS(Model!269:269,Model!$4:$4,"&lt;="&amp;AQ$7)),0))</f>
        <v>0</v>
      </c>
      <c r="AR41" s="5">
        <f ca="1">IF(AR$4="",0,IF(SUMIFS(Model!42:42,Model!$4:$4,"&lt;="&amp;AR$7)-SUMIFS(Model!269:269,Model!$4:$4,"&lt;="&amp;AR$7)&lt;=0,-(SUMIFS(Model!42:42,Model!$4:$4,"&lt;="&amp;AR$7)-SUMIFS(Model!269:269,Model!$4:$4,"&lt;="&amp;AR$7)),0))</f>
        <v>0</v>
      </c>
      <c r="AS41" s="5">
        <f ca="1">IF(AS$4="",0,IF(SUMIFS(Model!42:42,Model!$4:$4,"&lt;="&amp;AS$7)-SUMIFS(Model!269:269,Model!$4:$4,"&lt;="&amp;AS$7)&lt;=0,-(SUMIFS(Model!42:42,Model!$4:$4,"&lt;="&amp;AS$7)-SUMIFS(Model!269:269,Model!$4:$4,"&lt;="&amp;AS$7)),0))</f>
        <v>0</v>
      </c>
      <c r="AT41" s="5">
        <f ca="1">IF(AT$4="",0,IF(SUMIFS(Model!42:42,Model!$4:$4,"&lt;="&amp;AT$7)-SUMIFS(Model!269:269,Model!$4:$4,"&lt;="&amp;AT$7)&lt;=0,-(SUMIFS(Model!42:42,Model!$4:$4,"&lt;="&amp;AT$7)-SUMIFS(Model!269:269,Model!$4:$4,"&lt;="&amp;AT$7)),0))</f>
        <v>0</v>
      </c>
      <c r="AU41" s="5">
        <f ca="1">IF(AU$4="",0,IF(SUMIFS(Model!42:42,Model!$4:$4,"&lt;="&amp;AU$7)-SUMIFS(Model!269:269,Model!$4:$4,"&lt;="&amp;AU$7)&lt;=0,-(SUMIFS(Model!42:42,Model!$4:$4,"&lt;="&amp;AU$7)-SUMIFS(Model!269:269,Model!$4:$4,"&lt;="&amp;AU$7)),0))</f>
        <v>0</v>
      </c>
      <c r="AV41" s="5">
        <f ca="1">IF(AV$4="",0,IF(SUMIFS(Model!42:42,Model!$4:$4,"&lt;="&amp;AV$7)-SUMIFS(Model!269:269,Model!$4:$4,"&lt;="&amp;AV$7)&lt;=0,-(SUMIFS(Model!42:42,Model!$4:$4,"&lt;="&amp;AV$7)-SUMIFS(Model!269:269,Model!$4:$4,"&lt;="&amp;AV$7)),0))</f>
        <v>0</v>
      </c>
      <c r="AW41" s="5">
        <f ca="1">IF(AW$4="",0,IF(SUMIFS(Model!42:42,Model!$4:$4,"&lt;="&amp;AW$7)-SUMIFS(Model!269:269,Model!$4:$4,"&lt;="&amp;AW$7)&lt;=0,-(SUMIFS(Model!42:42,Model!$4:$4,"&lt;="&amp;AW$7)-SUMIFS(Model!269:269,Model!$4:$4,"&lt;="&amp;AW$7)),0))</f>
        <v>0</v>
      </c>
      <c r="AX41" s="5">
        <f ca="1">IF(AX$4="",0,IF(SUMIFS(Model!42:42,Model!$4:$4,"&lt;="&amp;AX$7)-SUMIFS(Model!269:269,Model!$4:$4,"&lt;="&amp;AX$7)&lt;=0,-(SUMIFS(Model!42:42,Model!$4:$4,"&lt;="&amp;AX$7)-SUMIFS(Model!269:269,Model!$4:$4,"&lt;="&amp;AX$7)),0))</f>
        <v>0</v>
      </c>
      <c r="AY41" s="5">
        <f ca="1">IF(AY$4="",0,IF(SUMIFS(Model!42:42,Model!$4:$4,"&lt;="&amp;AY$7)-SUMIFS(Model!269:269,Model!$4:$4,"&lt;="&amp;AY$7)&lt;=0,-(SUMIFS(Model!42:42,Model!$4:$4,"&lt;="&amp;AY$7)-SUMIFS(Model!269:269,Model!$4:$4,"&lt;="&amp;AY$7)),0))</f>
        <v>0</v>
      </c>
      <c r="AZ41" s="5">
        <f ca="1">IF(AZ$4="",0,IF(SUMIFS(Model!42:42,Model!$4:$4,"&lt;="&amp;AZ$7)-SUMIFS(Model!269:269,Model!$4:$4,"&lt;="&amp;AZ$7)&lt;=0,-(SUMIFS(Model!42:42,Model!$4:$4,"&lt;="&amp;AZ$7)-SUMIFS(Model!269:269,Model!$4:$4,"&lt;="&amp;AZ$7)),0))</f>
        <v>0</v>
      </c>
      <c r="BA41" s="5">
        <f ca="1">IF(BA$4="",0,IF(SUMIFS(Model!42:42,Model!$4:$4,"&lt;="&amp;BA$7)-SUMIFS(Model!269:269,Model!$4:$4,"&lt;="&amp;BA$7)&lt;=0,-(SUMIFS(Model!42:42,Model!$4:$4,"&lt;="&amp;BA$7)-SUMIFS(Model!269:269,Model!$4:$4,"&lt;="&amp;BA$7)),0))</f>
        <v>0</v>
      </c>
      <c r="BB41" s="5">
        <f ca="1">IF(BB$4="",0,IF(SUMIFS(Model!42:42,Model!$4:$4,"&lt;="&amp;BB$7)-SUMIFS(Model!269:269,Model!$4:$4,"&lt;="&amp;BB$7)&lt;=0,-(SUMIFS(Model!42:42,Model!$4:$4,"&lt;="&amp;BB$7)-SUMIFS(Model!269:269,Model!$4:$4,"&lt;="&amp;BB$7)),0))</f>
        <v>0</v>
      </c>
      <c r="BC41" s="5">
        <f ca="1">IF(BC$4="",0,IF(SUMIFS(Model!42:42,Model!$4:$4,"&lt;="&amp;BC$7)-SUMIFS(Model!269:269,Model!$4:$4,"&lt;="&amp;BC$7)&lt;=0,-(SUMIFS(Model!42:42,Model!$4:$4,"&lt;="&amp;BC$7)-SUMIFS(Model!269:269,Model!$4:$4,"&lt;="&amp;BC$7)),0))</f>
        <v>0</v>
      </c>
      <c r="BD41" s="5">
        <f ca="1">IF(BD$4="",0,IF(SUMIFS(Model!42:42,Model!$4:$4,"&lt;="&amp;BD$7)-SUMIFS(Model!269:269,Model!$4:$4,"&lt;="&amp;BD$7)&lt;=0,-(SUMIFS(Model!42:42,Model!$4:$4,"&lt;="&amp;BD$7)-SUMIFS(Model!269:269,Model!$4:$4,"&lt;="&amp;BD$7)),0))</f>
        <v>0</v>
      </c>
      <c r="BE41" s="5">
        <f ca="1">IF(BE$4="",0,IF(SUMIFS(Model!42:42,Model!$4:$4,"&lt;="&amp;BE$7)-SUMIFS(Model!269:269,Model!$4:$4,"&lt;="&amp;BE$7)&lt;=0,-(SUMIFS(Model!42:42,Model!$4:$4,"&lt;="&amp;BE$7)-SUMIFS(Model!269:269,Model!$4:$4,"&lt;="&amp;BE$7)),0))</f>
        <v>0</v>
      </c>
      <c r="BF41" s="5">
        <f ca="1">IF(BF$4="",0,IF(SUMIFS(Model!42:42,Model!$4:$4,"&lt;="&amp;BF$7)-SUMIFS(Model!269:269,Model!$4:$4,"&lt;="&amp;BF$7)&lt;=0,-(SUMIFS(Model!42:42,Model!$4:$4,"&lt;="&amp;BF$7)-SUMIFS(Model!269:269,Model!$4:$4,"&lt;="&amp;BF$7)),0))</f>
        <v>0</v>
      </c>
      <c r="BG41" s="5">
        <f ca="1">IF(BG$4="",0,IF(SUMIFS(Model!42:42,Model!$4:$4,"&lt;="&amp;BG$7)-SUMIFS(Model!269:269,Model!$4:$4,"&lt;="&amp;BG$7)&lt;=0,-(SUMIFS(Model!42:42,Model!$4:$4,"&lt;="&amp;BG$7)-SUMIFS(Model!269:269,Model!$4:$4,"&lt;="&amp;BG$7)),0))</f>
        <v>0</v>
      </c>
      <c r="BH41" s="5">
        <f ca="1">IF(BH$4="",0,IF(SUMIFS(Model!42:42,Model!$4:$4,"&lt;="&amp;BH$7)-SUMIFS(Model!269:269,Model!$4:$4,"&lt;="&amp;BH$7)&lt;=0,-(SUMIFS(Model!42:42,Model!$4:$4,"&lt;="&amp;BH$7)-SUMIFS(Model!269:269,Model!$4:$4,"&lt;="&amp;BH$7)),0))</f>
        <v>0</v>
      </c>
      <c r="BI41" s="5">
        <f ca="1">IF(BI$4="",0,IF(SUMIFS(Model!42:42,Model!$4:$4,"&lt;="&amp;BI$7)-SUMIFS(Model!269:269,Model!$4:$4,"&lt;="&amp;BI$7)&lt;=0,-(SUMIFS(Model!42:42,Model!$4:$4,"&lt;="&amp;BI$7)-SUMIFS(Model!269:269,Model!$4:$4,"&lt;="&amp;BI$7)),0))</f>
        <v>0</v>
      </c>
      <c r="BJ41" s="5">
        <f ca="1">IF(BJ$4="",0,IF(SUMIFS(Model!42:42,Model!$4:$4,"&lt;="&amp;BJ$7)-SUMIFS(Model!269:269,Model!$4:$4,"&lt;="&amp;BJ$7)&lt;=0,-(SUMIFS(Model!42:42,Model!$4:$4,"&lt;="&amp;BJ$7)-SUMIFS(Model!269:269,Model!$4:$4,"&lt;="&amp;BJ$7)),0))</f>
        <v>0</v>
      </c>
      <c r="BK41" s="5">
        <f ca="1">IF(BK$4="",0,IF(SUMIFS(Model!42:42,Model!$4:$4,"&lt;="&amp;BK$7)-SUMIFS(Model!269:269,Model!$4:$4,"&lt;="&amp;BK$7)&lt;=0,-(SUMIFS(Model!42:42,Model!$4:$4,"&lt;="&amp;BK$7)-SUMIFS(Model!269:269,Model!$4:$4,"&lt;="&amp;BK$7)),0))</f>
        <v>0</v>
      </c>
      <c r="BL41" s="5">
        <f ca="1">IF(BL$4="",0,IF(SUMIFS(Model!42:42,Model!$4:$4,"&lt;="&amp;BL$7)-SUMIFS(Model!269:269,Model!$4:$4,"&lt;="&amp;BL$7)&lt;=0,-(SUMIFS(Model!42:42,Model!$4:$4,"&lt;="&amp;BL$7)-SUMIFS(Model!269:269,Model!$4:$4,"&lt;="&amp;BL$7)),0))</f>
        <v>0</v>
      </c>
      <c r="BM41" s="5">
        <f ca="1">IF(BM$4="",0,IF(SUMIFS(Model!42:42,Model!$4:$4,"&lt;="&amp;BM$7)-SUMIFS(Model!269:269,Model!$4:$4,"&lt;="&amp;BM$7)&lt;=0,-(SUMIFS(Model!42:42,Model!$4:$4,"&lt;="&amp;BM$7)-SUMIFS(Model!269:269,Model!$4:$4,"&lt;="&amp;BM$7)),0))</f>
        <v>0</v>
      </c>
      <c r="BN41" s="5">
        <f ca="1">IF(BN$4="",0,IF(SUMIFS(Model!42:42,Model!$4:$4,"&lt;="&amp;BN$7)-SUMIFS(Model!269:269,Model!$4:$4,"&lt;="&amp;BN$7)&lt;=0,-(SUMIFS(Model!42:42,Model!$4:$4,"&lt;="&amp;BN$7)-SUMIFS(Model!269:269,Model!$4:$4,"&lt;="&amp;BN$7)),0))</f>
        <v>0</v>
      </c>
      <c r="BO41" s="5">
        <f ca="1">IF(BO$4="",0,IF(SUMIFS(Model!42:42,Model!$4:$4,"&lt;="&amp;BO$7)-SUMIFS(Model!269:269,Model!$4:$4,"&lt;="&amp;BO$7)&lt;=0,-(SUMIFS(Model!42:42,Model!$4:$4,"&lt;="&amp;BO$7)-SUMIFS(Model!269:269,Model!$4:$4,"&lt;="&amp;BO$7)),0))</f>
        <v>0</v>
      </c>
      <c r="BP41" s="5">
        <f ca="1">IF(BP$4="",0,IF(SUMIFS(Model!42:42,Model!$4:$4,"&lt;="&amp;BP$7)-SUMIFS(Model!269:269,Model!$4:$4,"&lt;="&amp;BP$7)&lt;=0,-(SUMIFS(Model!42:42,Model!$4:$4,"&lt;="&amp;BP$7)-SUMIFS(Model!269:269,Model!$4:$4,"&lt;="&amp;BP$7)),0))</f>
        <v>0</v>
      </c>
      <c r="BQ41" s="5">
        <f ca="1">IF(BQ$4="",0,IF(SUMIFS(Model!42:42,Model!$4:$4,"&lt;="&amp;BQ$7)-SUMIFS(Model!269:269,Model!$4:$4,"&lt;="&amp;BQ$7)&lt;=0,-(SUMIFS(Model!42:42,Model!$4:$4,"&lt;="&amp;BQ$7)-SUMIFS(Model!269:269,Model!$4:$4,"&lt;="&amp;BQ$7)),0))</f>
        <v>0</v>
      </c>
      <c r="BR41" s="5">
        <f ca="1">IF(BR$4="",0,IF(SUMIFS(Model!42:42,Model!$4:$4,"&lt;="&amp;BR$7)-SUMIFS(Model!269:269,Model!$4:$4,"&lt;="&amp;BR$7)&lt;=0,-(SUMIFS(Model!42:42,Model!$4:$4,"&lt;="&amp;BR$7)-SUMIFS(Model!269:269,Model!$4:$4,"&lt;="&amp;BR$7)),0))</f>
        <v>0</v>
      </c>
      <c r="BS41" s="5">
        <f ca="1">IF(BS$4="",0,IF(SUMIFS(Model!42:42,Model!$4:$4,"&lt;="&amp;BS$7)-SUMIFS(Model!269:269,Model!$4:$4,"&lt;="&amp;BS$7)&lt;=0,-(SUMIFS(Model!42:42,Model!$4:$4,"&lt;="&amp;BS$7)-SUMIFS(Model!269:269,Model!$4:$4,"&lt;="&amp;BS$7)),0))</f>
        <v>0</v>
      </c>
      <c r="BT41" s="5">
        <f ca="1">IF(BT$4="",0,IF(SUMIFS(Model!42:42,Model!$4:$4,"&lt;="&amp;BT$7)-SUMIFS(Model!269:269,Model!$4:$4,"&lt;="&amp;BT$7)&lt;=0,-(SUMIFS(Model!42:42,Model!$4:$4,"&lt;="&amp;BT$7)-SUMIFS(Model!269:269,Model!$4:$4,"&lt;="&amp;BT$7)),0))</f>
        <v>0</v>
      </c>
      <c r="BU41" s="5">
        <f ca="1">IF(BU$4="",0,IF(SUMIFS(Model!42:42,Model!$4:$4,"&lt;="&amp;BU$7)-SUMIFS(Model!269:269,Model!$4:$4,"&lt;="&amp;BU$7)&lt;=0,-(SUMIFS(Model!42:42,Model!$4:$4,"&lt;="&amp;BU$7)-SUMIFS(Model!269:269,Model!$4:$4,"&lt;="&amp;BU$7)),0))</f>
        <v>0</v>
      </c>
      <c r="BV41" s="5">
        <f ca="1">IF(BV$4="",0,IF(SUMIFS(Model!42:42,Model!$4:$4,"&lt;="&amp;BV$7)-SUMIFS(Model!269:269,Model!$4:$4,"&lt;="&amp;BV$7)&lt;=0,-(SUMIFS(Model!42:42,Model!$4:$4,"&lt;="&amp;BV$7)-SUMIFS(Model!269:269,Model!$4:$4,"&lt;="&amp;BV$7)),0))</f>
        <v>0</v>
      </c>
      <c r="BW41" s="5">
        <f ca="1">IF(BW$4="",0,IF(SUMIFS(Model!42:42,Model!$4:$4,"&lt;="&amp;BW$7)-SUMIFS(Model!269:269,Model!$4:$4,"&lt;="&amp;BW$7)&lt;=0,-(SUMIFS(Model!42:42,Model!$4:$4,"&lt;="&amp;BW$7)-SUMIFS(Model!269:269,Model!$4:$4,"&lt;="&amp;BW$7)),0))</f>
        <v>0</v>
      </c>
      <c r="BX41" s="5">
        <f ca="1">IF(BX$4="",0,IF(SUMIFS(Model!42:42,Model!$4:$4,"&lt;="&amp;BX$7)-SUMIFS(Model!269:269,Model!$4:$4,"&lt;="&amp;BX$7)&lt;=0,-(SUMIFS(Model!42:42,Model!$4:$4,"&lt;="&amp;BX$7)-SUMIFS(Model!269:269,Model!$4:$4,"&lt;="&amp;BX$7)),0))</f>
        <v>0</v>
      </c>
      <c r="BY41" s="5">
        <f ca="1">IF(BY$4="",0,IF(SUMIFS(Model!42:42,Model!$4:$4,"&lt;="&amp;BY$7)-SUMIFS(Model!269:269,Model!$4:$4,"&lt;="&amp;BY$7)&lt;=0,-(SUMIFS(Model!42:42,Model!$4:$4,"&lt;="&amp;BY$7)-SUMIFS(Model!269:269,Model!$4:$4,"&lt;="&amp;BY$7)),0))</f>
        <v>0</v>
      </c>
      <c r="BZ41" s="5">
        <f ca="1">IF(BZ$4="",0,IF(SUMIFS(Model!42:42,Model!$4:$4,"&lt;="&amp;BZ$7)-SUMIFS(Model!269:269,Model!$4:$4,"&lt;="&amp;BZ$7)&lt;=0,-(SUMIFS(Model!42:42,Model!$4:$4,"&lt;="&amp;BZ$7)-SUMIFS(Model!269:269,Model!$4:$4,"&lt;="&amp;BZ$7)),0))</f>
        <v>0</v>
      </c>
      <c r="CA41" s="5">
        <f ca="1">IF(CA$4="",0,IF(SUMIFS(Model!42:42,Model!$4:$4,"&lt;="&amp;CA$7)-SUMIFS(Model!269:269,Model!$4:$4,"&lt;="&amp;CA$7)&lt;=0,-(SUMIFS(Model!42:42,Model!$4:$4,"&lt;="&amp;CA$7)-SUMIFS(Model!269:269,Model!$4:$4,"&lt;="&amp;CA$7)),0))</f>
        <v>0</v>
      </c>
      <c r="CB41" s="5">
        <f ca="1">IF(CB$4="",0,IF(SUMIFS(Model!42:42,Model!$4:$4,"&lt;="&amp;CB$7)-SUMIFS(Model!269:269,Model!$4:$4,"&lt;="&amp;CB$7)&lt;=0,-(SUMIFS(Model!42:42,Model!$4:$4,"&lt;="&amp;CB$7)-SUMIFS(Model!269:269,Model!$4:$4,"&lt;="&amp;CB$7)),0))</f>
        <v>0</v>
      </c>
      <c r="CC41" s="5">
        <f ca="1">IF(CC$4="",0,IF(SUMIFS(Model!42:42,Model!$4:$4,"&lt;="&amp;CC$7)-SUMIFS(Model!269:269,Model!$4:$4,"&lt;="&amp;CC$7)&lt;=0,-(SUMIFS(Model!42:42,Model!$4:$4,"&lt;="&amp;CC$7)-SUMIFS(Model!269:269,Model!$4:$4,"&lt;="&amp;CC$7)),0))</f>
        <v>0</v>
      </c>
      <c r="CD41" s="5">
        <f ca="1">IF(CD$4="",0,IF(SUMIFS(Model!42:42,Model!$4:$4,"&lt;="&amp;CD$7)-SUMIFS(Model!269:269,Model!$4:$4,"&lt;="&amp;CD$7)&lt;=0,-(SUMIFS(Model!42:42,Model!$4:$4,"&lt;="&amp;CD$7)-SUMIFS(Model!269:269,Model!$4:$4,"&lt;="&amp;CD$7)),0))</f>
        <v>0</v>
      </c>
      <c r="CE41" s="5">
        <f ca="1">IF(CE$4="",0,IF(SUMIFS(Model!42:42,Model!$4:$4,"&lt;="&amp;CE$7)-SUMIFS(Model!269:269,Model!$4:$4,"&lt;="&amp;CE$7)&lt;=0,-(SUMIFS(Model!42:42,Model!$4:$4,"&lt;="&amp;CE$7)-SUMIFS(Model!269:269,Model!$4:$4,"&lt;="&amp;CE$7)),0))</f>
        <v>0</v>
      </c>
      <c r="CF41" s="5">
        <f ca="1">IF(CF$4="",0,IF(SUMIFS(Model!42:42,Model!$4:$4,"&lt;="&amp;CF$7)-SUMIFS(Model!269:269,Model!$4:$4,"&lt;="&amp;CF$7)&lt;=0,-(SUMIFS(Model!42:42,Model!$4:$4,"&lt;="&amp;CF$7)-SUMIFS(Model!269:269,Model!$4:$4,"&lt;="&amp;CF$7)),0))</f>
        <v>0</v>
      </c>
    </row>
    <row r="42" spans="2:84" x14ac:dyDescent="0.3">
      <c r="B42" s="13">
        <f>ROW()</f>
        <v>42</v>
      </c>
      <c r="H42" s="1" t="str">
        <f t="shared" si="9"/>
        <v>ПАССИВЫ</v>
      </c>
      <c r="I42" s="1" t="str">
        <f>CapEx!J322</f>
        <v>Кред. задолж-ть по капзатратам</v>
      </c>
      <c r="M42" s="53" t="s">
        <v>18</v>
      </c>
      <c r="U42" s="5">
        <f t="shared" ca="1" si="6"/>
        <v>8.9406967163085938E-8</v>
      </c>
      <c r="X42" s="5">
        <f ca="1">IF(X$4="",0,IF(SUMIFS(CapEx!71:71,CapEx!$4:$4,"&lt;="&amp;X$7)-SUMIFS(CapEx!24:24,CapEx!$4:$4,"&lt;="&amp;X$7)&lt;=0,-(SUMIFS(CapEx!71:71,CapEx!$4:$4,"&lt;="&amp;X$7)-SUMIFS(CapEx!24:24,CapEx!$4:$4,"&lt;="&amp;X$7)),0))</f>
        <v>0</v>
      </c>
      <c r="Y42" s="5">
        <f ca="1">IF(Y$4="",0,IF(SUMIFS(CapEx!71:71,CapEx!$4:$4,"&lt;="&amp;Y$7)-SUMIFS(CapEx!24:24,CapEx!$4:$4,"&lt;="&amp;Y$7)&lt;=0,-(SUMIFS(CapEx!71:71,CapEx!$4:$4,"&lt;="&amp;Y$7)-SUMIFS(CapEx!24:24,CapEx!$4:$4,"&lt;="&amp;Y$7)),0))</f>
        <v>0</v>
      </c>
      <c r="Z42" s="5">
        <f ca="1">IF(Z$4="",0,IF(SUMIFS(CapEx!71:71,CapEx!$4:$4,"&lt;="&amp;Z$7)-SUMIFS(CapEx!24:24,CapEx!$4:$4,"&lt;="&amp;Z$7)&lt;=0,-(SUMIFS(CapEx!71:71,CapEx!$4:$4,"&lt;="&amp;Z$7)-SUMIFS(CapEx!24:24,CapEx!$4:$4,"&lt;="&amp;Z$7)),0))</f>
        <v>0</v>
      </c>
      <c r="AA42" s="5">
        <f ca="1">IF(AA$4="",0,IF(SUMIFS(CapEx!71:71,CapEx!$4:$4,"&lt;="&amp;AA$7)-SUMIFS(CapEx!24:24,CapEx!$4:$4,"&lt;="&amp;AA$7)&lt;=0,-(SUMIFS(CapEx!71:71,CapEx!$4:$4,"&lt;="&amp;AA$7)-SUMIFS(CapEx!24:24,CapEx!$4:$4,"&lt;="&amp;AA$7)),0))</f>
        <v>0</v>
      </c>
      <c r="AB42" s="5">
        <f ca="1">IF(AB$4="",0,IF(SUMIFS(CapEx!71:71,CapEx!$4:$4,"&lt;="&amp;AB$7)-SUMIFS(CapEx!24:24,CapEx!$4:$4,"&lt;="&amp;AB$7)&lt;=0,-(SUMIFS(CapEx!71:71,CapEx!$4:$4,"&lt;="&amp;AB$7)-SUMIFS(CapEx!24:24,CapEx!$4:$4,"&lt;="&amp;AB$7)),0))</f>
        <v>8.9406967163085938E-8</v>
      </c>
      <c r="AC42" s="5">
        <f ca="1">IF(AC$4="",0,IF(SUMIFS(CapEx!71:71,CapEx!$4:$4,"&lt;="&amp;AC$7)-SUMIFS(CapEx!24:24,CapEx!$4:$4,"&lt;="&amp;AC$7)&lt;=0,-(SUMIFS(CapEx!71:71,CapEx!$4:$4,"&lt;="&amp;AC$7)-SUMIFS(CapEx!24:24,CapEx!$4:$4,"&lt;="&amp;AC$7)),0))</f>
        <v>0</v>
      </c>
      <c r="AD42" s="5">
        <f ca="1">IF(AD$4="",0,IF(SUMIFS(CapEx!71:71,CapEx!$4:$4,"&lt;="&amp;AD$7)-SUMIFS(CapEx!24:24,CapEx!$4:$4,"&lt;="&amp;AD$7)&lt;=0,-(SUMIFS(CapEx!71:71,CapEx!$4:$4,"&lt;="&amp;AD$7)-SUMIFS(CapEx!24:24,CapEx!$4:$4,"&lt;="&amp;AD$7)),0))</f>
        <v>0</v>
      </c>
      <c r="AE42" s="5">
        <f ca="1">IF(AE$4="",0,IF(SUMIFS(CapEx!71:71,CapEx!$4:$4,"&lt;="&amp;AE$7)-SUMIFS(CapEx!24:24,CapEx!$4:$4,"&lt;="&amp;AE$7)&lt;=0,-(SUMIFS(CapEx!71:71,CapEx!$4:$4,"&lt;="&amp;AE$7)-SUMIFS(CapEx!24:24,CapEx!$4:$4,"&lt;="&amp;AE$7)),0))</f>
        <v>0</v>
      </c>
      <c r="AF42" s="5">
        <f ca="1">IF(AF$4="",0,IF(SUMIFS(CapEx!71:71,CapEx!$4:$4,"&lt;="&amp;AF$7)-SUMIFS(CapEx!24:24,CapEx!$4:$4,"&lt;="&amp;AF$7)&lt;=0,-(SUMIFS(CapEx!71:71,CapEx!$4:$4,"&lt;="&amp;AF$7)-SUMIFS(CapEx!24:24,CapEx!$4:$4,"&lt;="&amp;AF$7)),0))</f>
        <v>0</v>
      </c>
      <c r="AG42" s="5">
        <f ca="1">IF(AG$4="",0,IF(SUMIFS(CapEx!71:71,CapEx!$4:$4,"&lt;="&amp;AG$7)-SUMIFS(CapEx!24:24,CapEx!$4:$4,"&lt;="&amp;AG$7)&lt;=0,-(SUMIFS(CapEx!71:71,CapEx!$4:$4,"&lt;="&amp;AG$7)-SUMIFS(CapEx!24:24,CapEx!$4:$4,"&lt;="&amp;AG$7)),0))</f>
        <v>0</v>
      </c>
      <c r="AH42" s="5">
        <f ca="1">IF(AH$4="",0,IF(SUMIFS(CapEx!71:71,CapEx!$4:$4,"&lt;="&amp;AH$7)-SUMIFS(CapEx!24:24,CapEx!$4:$4,"&lt;="&amp;AH$7)&lt;=0,-(SUMIFS(CapEx!71:71,CapEx!$4:$4,"&lt;="&amp;AH$7)-SUMIFS(CapEx!24:24,CapEx!$4:$4,"&lt;="&amp;AH$7)),0))</f>
        <v>0</v>
      </c>
      <c r="AI42" s="5">
        <f ca="1">IF(AI$4="",0,IF(SUMIFS(CapEx!71:71,CapEx!$4:$4,"&lt;="&amp;AI$7)-SUMIFS(CapEx!24:24,CapEx!$4:$4,"&lt;="&amp;AI$7)&lt;=0,-(SUMIFS(CapEx!71:71,CapEx!$4:$4,"&lt;="&amp;AI$7)-SUMIFS(CapEx!24:24,CapEx!$4:$4,"&lt;="&amp;AI$7)),0))</f>
        <v>0</v>
      </c>
      <c r="AJ42" s="5">
        <f ca="1">IF(AJ$4="",0,IF(SUMIFS(CapEx!71:71,CapEx!$4:$4,"&lt;="&amp;AJ$7)-SUMIFS(CapEx!24:24,CapEx!$4:$4,"&lt;="&amp;AJ$7)&lt;=0,-(SUMIFS(CapEx!71:71,CapEx!$4:$4,"&lt;="&amp;AJ$7)-SUMIFS(CapEx!24:24,CapEx!$4:$4,"&lt;="&amp;AJ$7)),0))</f>
        <v>0</v>
      </c>
      <c r="AK42" s="5">
        <f ca="1">IF(AK$4="",0,IF(SUMIFS(CapEx!71:71,CapEx!$4:$4,"&lt;="&amp;AK$7)-SUMIFS(CapEx!24:24,CapEx!$4:$4,"&lt;="&amp;AK$7)&lt;=0,-(SUMIFS(CapEx!71:71,CapEx!$4:$4,"&lt;="&amp;AK$7)-SUMIFS(CapEx!24:24,CapEx!$4:$4,"&lt;="&amp;AK$7)),0))</f>
        <v>0</v>
      </c>
      <c r="AL42" s="5">
        <f ca="1">IF(AL$4="",0,IF(SUMIFS(CapEx!71:71,CapEx!$4:$4,"&lt;="&amp;AL$7)-SUMIFS(CapEx!24:24,CapEx!$4:$4,"&lt;="&amp;AL$7)&lt;=0,-(SUMIFS(CapEx!71:71,CapEx!$4:$4,"&lt;="&amp;AL$7)-SUMIFS(CapEx!24:24,CapEx!$4:$4,"&lt;="&amp;AL$7)),0))</f>
        <v>0</v>
      </c>
      <c r="AM42" s="5">
        <f ca="1">IF(AM$4="",0,IF(SUMIFS(CapEx!71:71,CapEx!$4:$4,"&lt;="&amp;AM$7)-SUMIFS(CapEx!24:24,CapEx!$4:$4,"&lt;="&amp;AM$7)&lt;=0,-(SUMIFS(CapEx!71:71,CapEx!$4:$4,"&lt;="&amp;AM$7)-SUMIFS(CapEx!24:24,CapEx!$4:$4,"&lt;="&amp;AM$7)),0))</f>
        <v>0</v>
      </c>
      <c r="AN42" s="5">
        <f ca="1">IF(AN$4="",0,IF(SUMIFS(CapEx!71:71,CapEx!$4:$4,"&lt;="&amp;AN$7)-SUMIFS(CapEx!24:24,CapEx!$4:$4,"&lt;="&amp;AN$7)&lt;=0,-(SUMIFS(CapEx!71:71,CapEx!$4:$4,"&lt;="&amp;AN$7)-SUMIFS(CapEx!24:24,CapEx!$4:$4,"&lt;="&amp;AN$7)),0))</f>
        <v>0</v>
      </c>
      <c r="AO42" s="5">
        <f ca="1">IF(AO$4="",0,IF(SUMIFS(CapEx!71:71,CapEx!$4:$4,"&lt;="&amp;AO$7)-SUMIFS(CapEx!24:24,CapEx!$4:$4,"&lt;="&amp;AO$7)&lt;=0,-(SUMIFS(CapEx!71:71,CapEx!$4:$4,"&lt;="&amp;AO$7)-SUMIFS(CapEx!24:24,CapEx!$4:$4,"&lt;="&amp;AO$7)),0))</f>
        <v>0</v>
      </c>
      <c r="AP42" s="5">
        <f ca="1">IF(AP$4="",0,IF(SUMIFS(CapEx!71:71,CapEx!$4:$4,"&lt;="&amp;AP$7)-SUMIFS(CapEx!24:24,CapEx!$4:$4,"&lt;="&amp;AP$7)&lt;=0,-(SUMIFS(CapEx!71:71,CapEx!$4:$4,"&lt;="&amp;AP$7)-SUMIFS(CapEx!24:24,CapEx!$4:$4,"&lt;="&amp;AP$7)),0))</f>
        <v>0</v>
      </c>
      <c r="AQ42" s="5">
        <f ca="1">IF(AQ$4="",0,IF(SUMIFS(CapEx!71:71,CapEx!$4:$4,"&lt;="&amp;AQ$7)-SUMIFS(CapEx!24:24,CapEx!$4:$4,"&lt;="&amp;AQ$7)&lt;=0,-(SUMIFS(CapEx!71:71,CapEx!$4:$4,"&lt;="&amp;AQ$7)-SUMIFS(CapEx!24:24,CapEx!$4:$4,"&lt;="&amp;AQ$7)),0))</f>
        <v>0</v>
      </c>
      <c r="AR42" s="5">
        <f ca="1">IF(AR$4="",0,IF(SUMIFS(CapEx!71:71,CapEx!$4:$4,"&lt;="&amp;AR$7)-SUMIFS(CapEx!24:24,CapEx!$4:$4,"&lt;="&amp;AR$7)&lt;=0,-(SUMIFS(CapEx!71:71,CapEx!$4:$4,"&lt;="&amp;AR$7)-SUMIFS(CapEx!24:24,CapEx!$4:$4,"&lt;="&amp;AR$7)),0))</f>
        <v>0</v>
      </c>
      <c r="AS42" s="5">
        <f ca="1">IF(AS$4="",0,IF(SUMIFS(CapEx!71:71,CapEx!$4:$4,"&lt;="&amp;AS$7)-SUMIFS(CapEx!24:24,CapEx!$4:$4,"&lt;="&amp;AS$7)&lt;=0,-(SUMIFS(CapEx!71:71,CapEx!$4:$4,"&lt;="&amp;AS$7)-SUMIFS(CapEx!24:24,CapEx!$4:$4,"&lt;="&amp;AS$7)),0))</f>
        <v>0</v>
      </c>
      <c r="AT42" s="5">
        <f ca="1">IF(AT$4="",0,IF(SUMIFS(CapEx!71:71,CapEx!$4:$4,"&lt;="&amp;AT$7)-SUMIFS(CapEx!24:24,CapEx!$4:$4,"&lt;="&amp;AT$7)&lt;=0,-(SUMIFS(CapEx!71:71,CapEx!$4:$4,"&lt;="&amp;AT$7)-SUMIFS(CapEx!24:24,CapEx!$4:$4,"&lt;="&amp;AT$7)),0))</f>
        <v>0</v>
      </c>
      <c r="AU42" s="5">
        <f ca="1">IF(AU$4="",0,IF(SUMIFS(CapEx!71:71,CapEx!$4:$4,"&lt;="&amp;AU$7)-SUMIFS(CapEx!24:24,CapEx!$4:$4,"&lt;="&amp;AU$7)&lt;=0,-(SUMIFS(CapEx!71:71,CapEx!$4:$4,"&lt;="&amp;AU$7)-SUMIFS(CapEx!24:24,CapEx!$4:$4,"&lt;="&amp;AU$7)),0))</f>
        <v>0</v>
      </c>
      <c r="AV42" s="5">
        <f ca="1">IF(AV$4="",0,IF(SUMIFS(CapEx!71:71,CapEx!$4:$4,"&lt;="&amp;AV$7)-SUMIFS(CapEx!24:24,CapEx!$4:$4,"&lt;="&amp;AV$7)&lt;=0,-(SUMIFS(CapEx!71:71,CapEx!$4:$4,"&lt;="&amp;AV$7)-SUMIFS(CapEx!24:24,CapEx!$4:$4,"&lt;="&amp;AV$7)),0))</f>
        <v>0</v>
      </c>
      <c r="AW42" s="5">
        <f ca="1">IF(AW$4="",0,IF(SUMIFS(CapEx!71:71,CapEx!$4:$4,"&lt;="&amp;AW$7)-SUMIFS(CapEx!24:24,CapEx!$4:$4,"&lt;="&amp;AW$7)&lt;=0,-(SUMIFS(CapEx!71:71,CapEx!$4:$4,"&lt;="&amp;AW$7)-SUMIFS(CapEx!24:24,CapEx!$4:$4,"&lt;="&amp;AW$7)),0))</f>
        <v>0</v>
      </c>
      <c r="AX42" s="5">
        <f ca="1">IF(AX$4="",0,IF(SUMIFS(CapEx!71:71,CapEx!$4:$4,"&lt;="&amp;AX$7)-SUMIFS(CapEx!24:24,CapEx!$4:$4,"&lt;="&amp;AX$7)&lt;=0,-(SUMIFS(CapEx!71:71,CapEx!$4:$4,"&lt;="&amp;AX$7)-SUMIFS(CapEx!24:24,CapEx!$4:$4,"&lt;="&amp;AX$7)),0))</f>
        <v>0</v>
      </c>
      <c r="AY42" s="5">
        <f ca="1">IF(AY$4="",0,IF(SUMIFS(CapEx!71:71,CapEx!$4:$4,"&lt;="&amp;AY$7)-SUMIFS(CapEx!24:24,CapEx!$4:$4,"&lt;="&amp;AY$7)&lt;=0,-(SUMIFS(CapEx!71:71,CapEx!$4:$4,"&lt;="&amp;AY$7)-SUMIFS(CapEx!24:24,CapEx!$4:$4,"&lt;="&amp;AY$7)),0))</f>
        <v>0</v>
      </c>
      <c r="AZ42" s="5">
        <f ca="1">IF(AZ$4="",0,IF(SUMIFS(CapEx!71:71,CapEx!$4:$4,"&lt;="&amp;AZ$7)-SUMIFS(CapEx!24:24,CapEx!$4:$4,"&lt;="&amp;AZ$7)&lt;=0,-(SUMIFS(CapEx!71:71,CapEx!$4:$4,"&lt;="&amp;AZ$7)-SUMIFS(CapEx!24:24,CapEx!$4:$4,"&lt;="&amp;AZ$7)),0))</f>
        <v>0</v>
      </c>
      <c r="BA42" s="5">
        <f ca="1">IF(BA$4="",0,IF(SUMIFS(CapEx!71:71,CapEx!$4:$4,"&lt;="&amp;BA$7)-SUMIFS(CapEx!24:24,CapEx!$4:$4,"&lt;="&amp;BA$7)&lt;=0,-(SUMIFS(CapEx!71:71,CapEx!$4:$4,"&lt;="&amp;BA$7)-SUMIFS(CapEx!24:24,CapEx!$4:$4,"&lt;="&amp;BA$7)),0))</f>
        <v>0</v>
      </c>
      <c r="BB42" s="5">
        <f ca="1">IF(BB$4="",0,IF(SUMIFS(CapEx!71:71,CapEx!$4:$4,"&lt;="&amp;BB$7)-SUMIFS(CapEx!24:24,CapEx!$4:$4,"&lt;="&amp;BB$7)&lt;=0,-(SUMIFS(CapEx!71:71,CapEx!$4:$4,"&lt;="&amp;BB$7)-SUMIFS(CapEx!24:24,CapEx!$4:$4,"&lt;="&amp;BB$7)),0))</f>
        <v>0</v>
      </c>
      <c r="BC42" s="5">
        <f ca="1">IF(BC$4="",0,IF(SUMIFS(CapEx!71:71,CapEx!$4:$4,"&lt;="&amp;BC$7)-SUMIFS(CapEx!24:24,CapEx!$4:$4,"&lt;="&amp;BC$7)&lt;=0,-(SUMIFS(CapEx!71:71,CapEx!$4:$4,"&lt;="&amp;BC$7)-SUMIFS(CapEx!24:24,CapEx!$4:$4,"&lt;="&amp;BC$7)),0))</f>
        <v>0</v>
      </c>
      <c r="BD42" s="5">
        <f ca="1">IF(BD$4="",0,IF(SUMIFS(CapEx!71:71,CapEx!$4:$4,"&lt;="&amp;BD$7)-SUMIFS(CapEx!24:24,CapEx!$4:$4,"&lt;="&amp;BD$7)&lt;=0,-(SUMIFS(CapEx!71:71,CapEx!$4:$4,"&lt;="&amp;BD$7)-SUMIFS(CapEx!24:24,CapEx!$4:$4,"&lt;="&amp;BD$7)),0))</f>
        <v>0</v>
      </c>
      <c r="BE42" s="5">
        <f ca="1">IF(BE$4="",0,IF(SUMIFS(CapEx!71:71,CapEx!$4:$4,"&lt;="&amp;BE$7)-SUMIFS(CapEx!24:24,CapEx!$4:$4,"&lt;="&amp;BE$7)&lt;=0,-(SUMIFS(CapEx!71:71,CapEx!$4:$4,"&lt;="&amp;BE$7)-SUMIFS(CapEx!24:24,CapEx!$4:$4,"&lt;="&amp;BE$7)),0))</f>
        <v>0</v>
      </c>
      <c r="BF42" s="5">
        <f ca="1">IF(BF$4="",0,IF(SUMIFS(CapEx!71:71,CapEx!$4:$4,"&lt;="&amp;BF$7)-SUMIFS(CapEx!24:24,CapEx!$4:$4,"&lt;="&amp;BF$7)&lt;=0,-(SUMIFS(CapEx!71:71,CapEx!$4:$4,"&lt;="&amp;BF$7)-SUMIFS(CapEx!24:24,CapEx!$4:$4,"&lt;="&amp;BF$7)),0))</f>
        <v>0</v>
      </c>
      <c r="BG42" s="5">
        <f ca="1">IF(BG$4="",0,IF(SUMIFS(CapEx!71:71,CapEx!$4:$4,"&lt;="&amp;BG$7)-SUMIFS(CapEx!24:24,CapEx!$4:$4,"&lt;="&amp;BG$7)&lt;=0,-(SUMIFS(CapEx!71:71,CapEx!$4:$4,"&lt;="&amp;BG$7)-SUMIFS(CapEx!24:24,CapEx!$4:$4,"&lt;="&amp;BG$7)),0))</f>
        <v>0</v>
      </c>
      <c r="BH42" s="5">
        <f ca="1">IF(BH$4="",0,IF(SUMIFS(CapEx!71:71,CapEx!$4:$4,"&lt;="&amp;BH$7)-SUMIFS(CapEx!24:24,CapEx!$4:$4,"&lt;="&amp;BH$7)&lt;=0,-(SUMIFS(CapEx!71:71,CapEx!$4:$4,"&lt;="&amp;BH$7)-SUMIFS(CapEx!24:24,CapEx!$4:$4,"&lt;="&amp;BH$7)),0))</f>
        <v>0</v>
      </c>
      <c r="BI42" s="5">
        <f ca="1">IF(BI$4="",0,IF(SUMIFS(CapEx!71:71,CapEx!$4:$4,"&lt;="&amp;BI$7)-SUMIFS(CapEx!24:24,CapEx!$4:$4,"&lt;="&amp;BI$7)&lt;=0,-(SUMIFS(CapEx!71:71,CapEx!$4:$4,"&lt;="&amp;BI$7)-SUMIFS(CapEx!24:24,CapEx!$4:$4,"&lt;="&amp;BI$7)),0))</f>
        <v>0</v>
      </c>
      <c r="BJ42" s="5">
        <f ca="1">IF(BJ$4="",0,IF(SUMIFS(CapEx!71:71,CapEx!$4:$4,"&lt;="&amp;BJ$7)-SUMIFS(CapEx!24:24,CapEx!$4:$4,"&lt;="&amp;BJ$7)&lt;=0,-(SUMIFS(CapEx!71:71,CapEx!$4:$4,"&lt;="&amp;BJ$7)-SUMIFS(CapEx!24:24,CapEx!$4:$4,"&lt;="&amp;BJ$7)),0))</f>
        <v>0</v>
      </c>
      <c r="BK42" s="5">
        <f ca="1">IF(BK$4="",0,IF(SUMIFS(CapEx!71:71,CapEx!$4:$4,"&lt;="&amp;BK$7)-SUMIFS(CapEx!24:24,CapEx!$4:$4,"&lt;="&amp;BK$7)&lt;=0,-(SUMIFS(CapEx!71:71,CapEx!$4:$4,"&lt;="&amp;BK$7)-SUMIFS(CapEx!24:24,CapEx!$4:$4,"&lt;="&amp;BK$7)),0))</f>
        <v>0</v>
      </c>
      <c r="BL42" s="5">
        <f ca="1">IF(BL$4="",0,IF(SUMIFS(CapEx!71:71,CapEx!$4:$4,"&lt;="&amp;BL$7)-SUMIFS(CapEx!24:24,CapEx!$4:$4,"&lt;="&amp;BL$7)&lt;=0,-(SUMIFS(CapEx!71:71,CapEx!$4:$4,"&lt;="&amp;BL$7)-SUMIFS(CapEx!24:24,CapEx!$4:$4,"&lt;="&amp;BL$7)),0))</f>
        <v>0</v>
      </c>
      <c r="BM42" s="5">
        <f ca="1">IF(BM$4="",0,IF(SUMIFS(CapEx!71:71,CapEx!$4:$4,"&lt;="&amp;BM$7)-SUMIFS(CapEx!24:24,CapEx!$4:$4,"&lt;="&amp;BM$7)&lt;=0,-(SUMIFS(CapEx!71:71,CapEx!$4:$4,"&lt;="&amp;BM$7)-SUMIFS(CapEx!24:24,CapEx!$4:$4,"&lt;="&amp;BM$7)),0))</f>
        <v>0</v>
      </c>
      <c r="BN42" s="5">
        <f ca="1">IF(BN$4="",0,IF(SUMIFS(CapEx!71:71,CapEx!$4:$4,"&lt;="&amp;BN$7)-SUMIFS(CapEx!24:24,CapEx!$4:$4,"&lt;="&amp;BN$7)&lt;=0,-(SUMIFS(CapEx!71:71,CapEx!$4:$4,"&lt;="&amp;BN$7)-SUMIFS(CapEx!24:24,CapEx!$4:$4,"&lt;="&amp;BN$7)),0))</f>
        <v>0</v>
      </c>
      <c r="BO42" s="5">
        <f ca="1">IF(BO$4="",0,IF(SUMIFS(CapEx!71:71,CapEx!$4:$4,"&lt;="&amp;BO$7)-SUMIFS(CapEx!24:24,CapEx!$4:$4,"&lt;="&amp;BO$7)&lt;=0,-(SUMIFS(CapEx!71:71,CapEx!$4:$4,"&lt;="&amp;BO$7)-SUMIFS(CapEx!24:24,CapEx!$4:$4,"&lt;="&amp;BO$7)),0))</f>
        <v>0</v>
      </c>
      <c r="BP42" s="5">
        <f ca="1">IF(BP$4="",0,IF(SUMIFS(CapEx!71:71,CapEx!$4:$4,"&lt;="&amp;BP$7)-SUMIFS(CapEx!24:24,CapEx!$4:$4,"&lt;="&amp;BP$7)&lt;=0,-(SUMIFS(CapEx!71:71,CapEx!$4:$4,"&lt;="&amp;BP$7)-SUMIFS(CapEx!24:24,CapEx!$4:$4,"&lt;="&amp;BP$7)),0))</f>
        <v>0</v>
      </c>
      <c r="BQ42" s="5">
        <f ca="1">IF(BQ$4="",0,IF(SUMIFS(CapEx!71:71,CapEx!$4:$4,"&lt;="&amp;BQ$7)-SUMIFS(CapEx!24:24,CapEx!$4:$4,"&lt;="&amp;BQ$7)&lt;=0,-(SUMIFS(CapEx!71:71,CapEx!$4:$4,"&lt;="&amp;BQ$7)-SUMIFS(CapEx!24:24,CapEx!$4:$4,"&lt;="&amp;BQ$7)),0))</f>
        <v>0</v>
      </c>
      <c r="BR42" s="5">
        <f ca="1">IF(BR$4="",0,IF(SUMIFS(CapEx!71:71,CapEx!$4:$4,"&lt;="&amp;BR$7)-SUMIFS(CapEx!24:24,CapEx!$4:$4,"&lt;="&amp;BR$7)&lt;=0,-(SUMIFS(CapEx!71:71,CapEx!$4:$4,"&lt;="&amp;BR$7)-SUMIFS(CapEx!24:24,CapEx!$4:$4,"&lt;="&amp;BR$7)),0))</f>
        <v>0</v>
      </c>
      <c r="BS42" s="5">
        <f ca="1">IF(BS$4="",0,IF(SUMIFS(CapEx!71:71,CapEx!$4:$4,"&lt;="&amp;BS$7)-SUMIFS(CapEx!24:24,CapEx!$4:$4,"&lt;="&amp;BS$7)&lt;=0,-(SUMIFS(CapEx!71:71,CapEx!$4:$4,"&lt;="&amp;BS$7)-SUMIFS(CapEx!24:24,CapEx!$4:$4,"&lt;="&amp;BS$7)),0))</f>
        <v>0</v>
      </c>
      <c r="BT42" s="5">
        <f ca="1">IF(BT$4="",0,IF(SUMIFS(CapEx!71:71,CapEx!$4:$4,"&lt;="&amp;BT$7)-SUMIFS(CapEx!24:24,CapEx!$4:$4,"&lt;="&amp;BT$7)&lt;=0,-(SUMIFS(CapEx!71:71,CapEx!$4:$4,"&lt;="&amp;BT$7)-SUMIFS(CapEx!24:24,CapEx!$4:$4,"&lt;="&amp;BT$7)),0))</f>
        <v>0</v>
      </c>
      <c r="BU42" s="5">
        <f ca="1">IF(BU$4="",0,IF(SUMIFS(CapEx!71:71,CapEx!$4:$4,"&lt;="&amp;BU$7)-SUMIFS(CapEx!24:24,CapEx!$4:$4,"&lt;="&amp;BU$7)&lt;=0,-(SUMIFS(CapEx!71:71,CapEx!$4:$4,"&lt;="&amp;BU$7)-SUMIFS(CapEx!24:24,CapEx!$4:$4,"&lt;="&amp;BU$7)),0))</f>
        <v>0</v>
      </c>
      <c r="BV42" s="5">
        <f ca="1">IF(BV$4="",0,IF(SUMIFS(CapEx!71:71,CapEx!$4:$4,"&lt;="&amp;BV$7)-SUMIFS(CapEx!24:24,CapEx!$4:$4,"&lt;="&amp;BV$7)&lt;=0,-(SUMIFS(CapEx!71:71,CapEx!$4:$4,"&lt;="&amp;BV$7)-SUMIFS(CapEx!24:24,CapEx!$4:$4,"&lt;="&amp;BV$7)),0))</f>
        <v>0</v>
      </c>
      <c r="BW42" s="5">
        <f ca="1">IF(BW$4="",0,IF(SUMIFS(CapEx!71:71,CapEx!$4:$4,"&lt;="&amp;BW$7)-SUMIFS(CapEx!24:24,CapEx!$4:$4,"&lt;="&amp;BW$7)&lt;=0,-(SUMIFS(CapEx!71:71,CapEx!$4:$4,"&lt;="&amp;BW$7)-SUMIFS(CapEx!24:24,CapEx!$4:$4,"&lt;="&amp;BW$7)),0))</f>
        <v>0</v>
      </c>
      <c r="BX42" s="5">
        <f ca="1">IF(BX$4="",0,IF(SUMIFS(CapEx!71:71,CapEx!$4:$4,"&lt;="&amp;BX$7)-SUMIFS(CapEx!24:24,CapEx!$4:$4,"&lt;="&amp;BX$7)&lt;=0,-(SUMIFS(CapEx!71:71,CapEx!$4:$4,"&lt;="&amp;BX$7)-SUMIFS(CapEx!24:24,CapEx!$4:$4,"&lt;="&amp;BX$7)),0))</f>
        <v>0</v>
      </c>
      <c r="BY42" s="5">
        <f ca="1">IF(BY$4="",0,IF(SUMIFS(CapEx!71:71,CapEx!$4:$4,"&lt;="&amp;BY$7)-SUMIFS(CapEx!24:24,CapEx!$4:$4,"&lt;="&amp;BY$7)&lt;=0,-(SUMIFS(CapEx!71:71,CapEx!$4:$4,"&lt;="&amp;BY$7)-SUMIFS(CapEx!24:24,CapEx!$4:$4,"&lt;="&amp;BY$7)),0))</f>
        <v>0</v>
      </c>
      <c r="BZ42" s="5">
        <f ca="1">IF(BZ$4="",0,IF(SUMIFS(CapEx!71:71,CapEx!$4:$4,"&lt;="&amp;BZ$7)-SUMIFS(CapEx!24:24,CapEx!$4:$4,"&lt;="&amp;BZ$7)&lt;=0,-(SUMIFS(CapEx!71:71,CapEx!$4:$4,"&lt;="&amp;BZ$7)-SUMIFS(CapEx!24:24,CapEx!$4:$4,"&lt;="&amp;BZ$7)),0))</f>
        <v>0</v>
      </c>
      <c r="CA42" s="5">
        <f ca="1">IF(CA$4="",0,IF(SUMIFS(CapEx!71:71,CapEx!$4:$4,"&lt;="&amp;CA$7)-SUMIFS(CapEx!24:24,CapEx!$4:$4,"&lt;="&amp;CA$7)&lt;=0,-(SUMIFS(CapEx!71:71,CapEx!$4:$4,"&lt;="&amp;CA$7)-SUMIFS(CapEx!24:24,CapEx!$4:$4,"&lt;="&amp;CA$7)),0))</f>
        <v>0</v>
      </c>
      <c r="CB42" s="5">
        <f ca="1">IF(CB$4="",0,IF(SUMIFS(CapEx!71:71,CapEx!$4:$4,"&lt;="&amp;CB$7)-SUMIFS(CapEx!24:24,CapEx!$4:$4,"&lt;="&amp;CB$7)&lt;=0,-(SUMIFS(CapEx!71:71,CapEx!$4:$4,"&lt;="&amp;CB$7)-SUMIFS(CapEx!24:24,CapEx!$4:$4,"&lt;="&amp;CB$7)),0))</f>
        <v>0</v>
      </c>
      <c r="CC42" s="5">
        <f ca="1">IF(CC$4="",0,IF(SUMIFS(CapEx!71:71,CapEx!$4:$4,"&lt;="&amp;CC$7)-SUMIFS(CapEx!24:24,CapEx!$4:$4,"&lt;="&amp;CC$7)&lt;=0,-(SUMIFS(CapEx!71:71,CapEx!$4:$4,"&lt;="&amp;CC$7)-SUMIFS(CapEx!24:24,CapEx!$4:$4,"&lt;="&amp;CC$7)),0))</f>
        <v>0</v>
      </c>
      <c r="CD42" s="5">
        <f ca="1">IF(CD$4="",0,IF(SUMIFS(CapEx!71:71,CapEx!$4:$4,"&lt;="&amp;CD$7)-SUMIFS(CapEx!24:24,CapEx!$4:$4,"&lt;="&amp;CD$7)&lt;=0,-(SUMIFS(CapEx!71:71,CapEx!$4:$4,"&lt;="&amp;CD$7)-SUMIFS(CapEx!24:24,CapEx!$4:$4,"&lt;="&amp;CD$7)),0))</f>
        <v>0</v>
      </c>
      <c r="CE42" s="5">
        <f ca="1">IF(CE$4="",0,IF(SUMIFS(CapEx!71:71,CapEx!$4:$4,"&lt;="&amp;CE$7)-SUMIFS(CapEx!24:24,CapEx!$4:$4,"&lt;="&amp;CE$7)&lt;=0,-(SUMIFS(CapEx!71:71,CapEx!$4:$4,"&lt;="&amp;CE$7)-SUMIFS(CapEx!24:24,CapEx!$4:$4,"&lt;="&amp;CE$7)),0))</f>
        <v>0</v>
      </c>
      <c r="CF42" s="5">
        <f ca="1">IF(CF$4="",0,IF(SUMIFS(CapEx!71:71,CapEx!$4:$4,"&lt;="&amp;CF$7)-SUMIFS(CapEx!24:24,CapEx!$4:$4,"&lt;="&amp;CF$7)&lt;=0,-(SUMIFS(CapEx!71:71,CapEx!$4:$4,"&lt;="&amp;CF$7)-SUMIFS(CapEx!24:24,CapEx!$4:$4,"&lt;="&amp;CF$7)),0))</f>
        <v>0</v>
      </c>
    </row>
    <row r="43" spans="2:84" x14ac:dyDescent="0.3">
      <c r="B43" s="13">
        <f>ROW()</f>
        <v>43</v>
      </c>
      <c r="H43" s="1" t="str">
        <f t="shared" si="9"/>
        <v>ПАССИВЫ</v>
      </c>
      <c r="I43" s="1" t="s">
        <v>454</v>
      </c>
      <c r="M43" s="53" t="s">
        <v>18</v>
      </c>
      <c r="U43" s="5">
        <f t="shared" ca="1" si="6"/>
        <v>-3.7252902984619141E-9</v>
      </c>
      <c r="X43" s="5">
        <f ca="1">IF(X$4="",0,SUMIFS(Finance!55:55,Finance!$4:$4,"&lt;="&amp;X$7)+SUMIFS(Finance!67:67,Finance!$4:$4,"&lt;="&amp;X$7)-SUMIFS(Finance!40:40,Finance!$4:$4,"&lt;="&amp;X$7)-SUMIFS(Finance!41:41,Finance!$4:$4,"&lt;="&amp;X$7))</f>
        <v>3083743.1203207877</v>
      </c>
      <c r="Y43" s="5">
        <f ca="1">IF(Y$4="",0,SUMIFS(Finance!55:55,Finance!$4:$4,"&lt;="&amp;Y$7)+SUMIFS(Finance!67:67,Finance!$4:$4,"&lt;="&amp;Y$7)-SUMIFS(Finance!40:40,Finance!$4:$4,"&lt;="&amp;Y$7)-SUMIFS(Finance!41:41,Finance!$4:$4,"&lt;="&amp;Y$7))</f>
        <v>2116219.9050681363</v>
      </c>
      <c r="Z43" s="5">
        <f ca="1">IF(Z$4="",0,SUMIFS(Finance!55:55,Finance!$4:$4,"&lt;="&amp;Z$7)+SUMIFS(Finance!67:67,Finance!$4:$4,"&lt;="&amp;Z$7)-SUMIFS(Finance!40:40,Finance!$4:$4,"&lt;="&amp;Z$7)-SUMIFS(Finance!41:41,Finance!$4:$4,"&lt;="&amp;Z$7))</f>
        <v>1175677.7250378518</v>
      </c>
      <c r="AA43" s="5">
        <f ca="1">IF(AA$4="",0,SUMIFS(Finance!55:55,Finance!$4:$4,"&lt;="&amp;AA$7)+SUMIFS(Finance!67:67,Finance!$4:$4,"&lt;="&amp;AA$7)-SUMIFS(Finance!40:40,Finance!$4:$4,"&lt;="&amp;AA$7)-SUMIFS(Finance!41:41,Finance!$4:$4,"&lt;="&amp;AA$7))</f>
        <v>235135.54500756599</v>
      </c>
      <c r="AB43" s="5">
        <f ca="1">IF(AB$4="",0,SUMIFS(Finance!55:55,Finance!$4:$4,"&lt;="&amp;AB$7)+SUMIFS(Finance!67:67,Finance!$4:$4,"&lt;="&amp;AB$7)-SUMIFS(Finance!40:40,Finance!$4:$4,"&lt;="&amp;AB$7)-SUMIFS(Finance!41:41,Finance!$4:$4,"&lt;="&amp;AB$7))</f>
        <v>-3.7252902984619141E-9</v>
      </c>
      <c r="AC43" s="5">
        <f ca="1">IF(AC$4="",0,SUMIFS(Finance!55:55,Finance!$4:$4,"&lt;="&amp;AC$7)+SUMIFS(Finance!67:67,Finance!$4:$4,"&lt;="&amp;AC$7)-SUMIFS(Finance!40:40,Finance!$4:$4,"&lt;="&amp;AC$7)-SUMIFS(Finance!41:41,Finance!$4:$4,"&lt;="&amp;AC$7))</f>
        <v>0</v>
      </c>
      <c r="AD43" s="5">
        <f ca="1">IF(AD$4="",0,SUMIFS(Finance!55:55,Finance!$4:$4,"&lt;="&amp;AD$7)+SUMIFS(Finance!67:67,Finance!$4:$4,"&lt;="&amp;AD$7)-SUMIFS(Finance!40:40,Finance!$4:$4,"&lt;="&amp;AD$7)-SUMIFS(Finance!41:41,Finance!$4:$4,"&lt;="&amp;AD$7))</f>
        <v>0</v>
      </c>
      <c r="AE43" s="5">
        <f ca="1">IF(AE$4="",0,SUMIFS(Finance!55:55,Finance!$4:$4,"&lt;="&amp;AE$7)+SUMIFS(Finance!67:67,Finance!$4:$4,"&lt;="&amp;AE$7)-SUMIFS(Finance!40:40,Finance!$4:$4,"&lt;="&amp;AE$7)-SUMIFS(Finance!41:41,Finance!$4:$4,"&lt;="&amp;AE$7))</f>
        <v>0</v>
      </c>
      <c r="AF43" s="5">
        <f ca="1">IF(AF$4="",0,SUMIFS(Finance!55:55,Finance!$4:$4,"&lt;="&amp;AF$7)+SUMIFS(Finance!67:67,Finance!$4:$4,"&lt;="&amp;AF$7)-SUMIFS(Finance!40:40,Finance!$4:$4,"&lt;="&amp;AF$7)-SUMIFS(Finance!41:41,Finance!$4:$4,"&lt;="&amp;AF$7))</f>
        <v>0</v>
      </c>
      <c r="AG43" s="5">
        <f ca="1">IF(AG$4="",0,SUMIFS(Finance!55:55,Finance!$4:$4,"&lt;="&amp;AG$7)+SUMIFS(Finance!67:67,Finance!$4:$4,"&lt;="&amp;AG$7)-SUMIFS(Finance!40:40,Finance!$4:$4,"&lt;="&amp;AG$7)-SUMIFS(Finance!41:41,Finance!$4:$4,"&lt;="&amp;AG$7))</f>
        <v>0</v>
      </c>
      <c r="AH43" s="5">
        <f ca="1">IF(AH$4="",0,SUMIFS(Finance!55:55,Finance!$4:$4,"&lt;="&amp;AH$7)+SUMIFS(Finance!67:67,Finance!$4:$4,"&lt;="&amp;AH$7)-SUMIFS(Finance!40:40,Finance!$4:$4,"&lt;="&amp;AH$7)-SUMIFS(Finance!41:41,Finance!$4:$4,"&lt;="&amp;AH$7))</f>
        <v>0</v>
      </c>
      <c r="AI43" s="5">
        <f ca="1">IF(AI$4="",0,SUMIFS(Finance!55:55,Finance!$4:$4,"&lt;="&amp;AI$7)+SUMIFS(Finance!67:67,Finance!$4:$4,"&lt;="&amp;AI$7)-SUMIFS(Finance!40:40,Finance!$4:$4,"&lt;="&amp;AI$7)-SUMIFS(Finance!41:41,Finance!$4:$4,"&lt;="&amp;AI$7))</f>
        <v>0</v>
      </c>
      <c r="AJ43" s="5">
        <f ca="1">IF(AJ$4="",0,SUMIFS(Finance!55:55,Finance!$4:$4,"&lt;="&amp;AJ$7)+SUMIFS(Finance!67:67,Finance!$4:$4,"&lt;="&amp;AJ$7)-SUMIFS(Finance!40:40,Finance!$4:$4,"&lt;="&amp;AJ$7)-SUMIFS(Finance!41:41,Finance!$4:$4,"&lt;="&amp;AJ$7))</f>
        <v>0</v>
      </c>
      <c r="AK43" s="5">
        <f ca="1">IF(AK$4="",0,SUMIFS(Finance!55:55,Finance!$4:$4,"&lt;="&amp;AK$7)+SUMIFS(Finance!67:67,Finance!$4:$4,"&lt;="&amp;AK$7)-SUMIFS(Finance!40:40,Finance!$4:$4,"&lt;="&amp;AK$7)-SUMIFS(Finance!41:41,Finance!$4:$4,"&lt;="&amp;AK$7))</f>
        <v>0</v>
      </c>
      <c r="AL43" s="5">
        <f ca="1">IF(AL$4="",0,SUMIFS(Finance!55:55,Finance!$4:$4,"&lt;="&amp;AL$7)+SUMIFS(Finance!67:67,Finance!$4:$4,"&lt;="&amp;AL$7)-SUMIFS(Finance!40:40,Finance!$4:$4,"&lt;="&amp;AL$7)-SUMIFS(Finance!41:41,Finance!$4:$4,"&lt;="&amp;AL$7))</f>
        <v>0</v>
      </c>
      <c r="AM43" s="5">
        <f ca="1">IF(AM$4="",0,SUMIFS(Finance!55:55,Finance!$4:$4,"&lt;="&amp;AM$7)+SUMIFS(Finance!67:67,Finance!$4:$4,"&lt;="&amp;AM$7)-SUMIFS(Finance!40:40,Finance!$4:$4,"&lt;="&amp;AM$7)-SUMIFS(Finance!41:41,Finance!$4:$4,"&lt;="&amp;AM$7))</f>
        <v>0</v>
      </c>
      <c r="AN43" s="5">
        <f ca="1">IF(AN$4="",0,SUMIFS(Finance!55:55,Finance!$4:$4,"&lt;="&amp;AN$7)+SUMIFS(Finance!67:67,Finance!$4:$4,"&lt;="&amp;AN$7)-SUMIFS(Finance!40:40,Finance!$4:$4,"&lt;="&amp;AN$7)-SUMIFS(Finance!41:41,Finance!$4:$4,"&lt;="&amp;AN$7))</f>
        <v>0</v>
      </c>
      <c r="AO43" s="5">
        <f ca="1">IF(AO$4="",0,SUMIFS(Finance!55:55,Finance!$4:$4,"&lt;="&amp;AO$7)+SUMIFS(Finance!67:67,Finance!$4:$4,"&lt;="&amp;AO$7)-SUMIFS(Finance!40:40,Finance!$4:$4,"&lt;="&amp;AO$7)-SUMIFS(Finance!41:41,Finance!$4:$4,"&lt;="&amp;AO$7))</f>
        <v>0</v>
      </c>
      <c r="AP43" s="5">
        <f ca="1">IF(AP$4="",0,SUMIFS(Finance!55:55,Finance!$4:$4,"&lt;="&amp;AP$7)+SUMIFS(Finance!67:67,Finance!$4:$4,"&lt;="&amp;AP$7)-SUMIFS(Finance!40:40,Finance!$4:$4,"&lt;="&amp;AP$7)-SUMIFS(Finance!41:41,Finance!$4:$4,"&lt;="&amp;AP$7))</f>
        <v>0</v>
      </c>
      <c r="AQ43" s="5">
        <f ca="1">IF(AQ$4="",0,SUMIFS(Finance!55:55,Finance!$4:$4,"&lt;="&amp;AQ$7)+SUMIFS(Finance!67:67,Finance!$4:$4,"&lt;="&amp;AQ$7)-SUMIFS(Finance!40:40,Finance!$4:$4,"&lt;="&amp;AQ$7)-SUMIFS(Finance!41:41,Finance!$4:$4,"&lt;="&amp;AQ$7))</f>
        <v>0</v>
      </c>
      <c r="AR43" s="5">
        <f ca="1">IF(AR$4="",0,SUMIFS(Finance!55:55,Finance!$4:$4,"&lt;="&amp;AR$7)+SUMIFS(Finance!67:67,Finance!$4:$4,"&lt;="&amp;AR$7)-SUMIFS(Finance!40:40,Finance!$4:$4,"&lt;="&amp;AR$7)-SUMIFS(Finance!41:41,Finance!$4:$4,"&lt;="&amp;AR$7))</f>
        <v>0</v>
      </c>
      <c r="AS43" s="5">
        <f ca="1">IF(AS$4="",0,SUMIFS(Finance!55:55,Finance!$4:$4,"&lt;="&amp;AS$7)+SUMIFS(Finance!67:67,Finance!$4:$4,"&lt;="&amp;AS$7)-SUMIFS(Finance!40:40,Finance!$4:$4,"&lt;="&amp;AS$7)-SUMIFS(Finance!41:41,Finance!$4:$4,"&lt;="&amp;AS$7))</f>
        <v>0</v>
      </c>
      <c r="AT43" s="5">
        <f ca="1">IF(AT$4="",0,SUMIFS(Finance!55:55,Finance!$4:$4,"&lt;="&amp;AT$7)+SUMIFS(Finance!67:67,Finance!$4:$4,"&lt;="&amp;AT$7)-SUMIFS(Finance!40:40,Finance!$4:$4,"&lt;="&amp;AT$7)-SUMIFS(Finance!41:41,Finance!$4:$4,"&lt;="&amp;AT$7))</f>
        <v>0</v>
      </c>
      <c r="AU43" s="5">
        <f ca="1">IF(AU$4="",0,SUMIFS(Finance!55:55,Finance!$4:$4,"&lt;="&amp;AU$7)+SUMIFS(Finance!67:67,Finance!$4:$4,"&lt;="&amp;AU$7)-SUMIFS(Finance!40:40,Finance!$4:$4,"&lt;="&amp;AU$7)-SUMIFS(Finance!41:41,Finance!$4:$4,"&lt;="&amp;AU$7))</f>
        <v>0</v>
      </c>
      <c r="AV43" s="5">
        <f ca="1">IF(AV$4="",0,SUMIFS(Finance!55:55,Finance!$4:$4,"&lt;="&amp;AV$7)+SUMIFS(Finance!67:67,Finance!$4:$4,"&lt;="&amp;AV$7)-SUMIFS(Finance!40:40,Finance!$4:$4,"&lt;="&amp;AV$7)-SUMIFS(Finance!41:41,Finance!$4:$4,"&lt;="&amp;AV$7))</f>
        <v>0</v>
      </c>
      <c r="AW43" s="5">
        <f ca="1">IF(AW$4="",0,SUMIFS(Finance!55:55,Finance!$4:$4,"&lt;="&amp;AW$7)+SUMIFS(Finance!67:67,Finance!$4:$4,"&lt;="&amp;AW$7)-SUMIFS(Finance!40:40,Finance!$4:$4,"&lt;="&amp;AW$7)-SUMIFS(Finance!41:41,Finance!$4:$4,"&lt;="&amp;AW$7))</f>
        <v>0</v>
      </c>
      <c r="AX43" s="5">
        <f ca="1">IF(AX$4="",0,SUMIFS(Finance!55:55,Finance!$4:$4,"&lt;="&amp;AX$7)+SUMIFS(Finance!67:67,Finance!$4:$4,"&lt;="&amp;AX$7)-SUMIFS(Finance!40:40,Finance!$4:$4,"&lt;="&amp;AX$7)-SUMIFS(Finance!41:41,Finance!$4:$4,"&lt;="&amp;AX$7))</f>
        <v>0</v>
      </c>
      <c r="AY43" s="5">
        <f ca="1">IF(AY$4="",0,SUMIFS(Finance!55:55,Finance!$4:$4,"&lt;="&amp;AY$7)+SUMIFS(Finance!67:67,Finance!$4:$4,"&lt;="&amp;AY$7)-SUMIFS(Finance!40:40,Finance!$4:$4,"&lt;="&amp;AY$7)-SUMIFS(Finance!41:41,Finance!$4:$4,"&lt;="&amp;AY$7))</f>
        <v>0</v>
      </c>
      <c r="AZ43" s="5">
        <f ca="1">IF(AZ$4="",0,SUMIFS(Finance!55:55,Finance!$4:$4,"&lt;="&amp;AZ$7)+SUMIFS(Finance!67:67,Finance!$4:$4,"&lt;="&amp;AZ$7)-SUMIFS(Finance!40:40,Finance!$4:$4,"&lt;="&amp;AZ$7)-SUMIFS(Finance!41:41,Finance!$4:$4,"&lt;="&amp;AZ$7))</f>
        <v>0</v>
      </c>
      <c r="BA43" s="5">
        <f ca="1">IF(BA$4="",0,SUMIFS(Finance!55:55,Finance!$4:$4,"&lt;="&amp;BA$7)+SUMIFS(Finance!67:67,Finance!$4:$4,"&lt;="&amp;BA$7)-SUMIFS(Finance!40:40,Finance!$4:$4,"&lt;="&amp;BA$7)-SUMIFS(Finance!41:41,Finance!$4:$4,"&lt;="&amp;BA$7))</f>
        <v>0</v>
      </c>
      <c r="BB43" s="5">
        <f ca="1">IF(BB$4="",0,SUMIFS(Finance!55:55,Finance!$4:$4,"&lt;="&amp;BB$7)+SUMIFS(Finance!67:67,Finance!$4:$4,"&lt;="&amp;BB$7)-SUMIFS(Finance!40:40,Finance!$4:$4,"&lt;="&amp;BB$7)-SUMIFS(Finance!41:41,Finance!$4:$4,"&lt;="&amp;BB$7))</f>
        <v>0</v>
      </c>
      <c r="BC43" s="5">
        <f ca="1">IF(BC$4="",0,SUMIFS(Finance!55:55,Finance!$4:$4,"&lt;="&amp;BC$7)+SUMIFS(Finance!67:67,Finance!$4:$4,"&lt;="&amp;BC$7)-SUMIFS(Finance!40:40,Finance!$4:$4,"&lt;="&amp;BC$7)-SUMIFS(Finance!41:41,Finance!$4:$4,"&lt;="&amp;BC$7))</f>
        <v>0</v>
      </c>
      <c r="BD43" s="5">
        <f ca="1">IF(BD$4="",0,SUMIFS(Finance!55:55,Finance!$4:$4,"&lt;="&amp;BD$7)+SUMIFS(Finance!67:67,Finance!$4:$4,"&lt;="&amp;BD$7)-SUMIFS(Finance!40:40,Finance!$4:$4,"&lt;="&amp;BD$7)-SUMIFS(Finance!41:41,Finance!$4:$4,"&lt;="&amp;BD$7))</f>
        <v>0</v>
      </c>
      <c r="BE43" s="5">
        <f ca="1">IF(BE$4="",0,SUMIFS(Finance!55:55,Finance!$4:$4,"&lt;="&amp;BE$7)+SUMIFS(Finance!67:67,Finance!$4:$4,"&lt;="&amp;BE$7)-SUMIFS(Finance!40:40,Finance!$4:$4,"&lt;="&amp;BE$7)-SUMIFS(Finance!41:41,Finance!$4:$4,"&lt;="&amp;BE$7))</f>
        <v>0</v>
      </c>
      <c r="BF43" s="5">
        <f ca="1">IF(BF$4="",0,SUMIFS(Finance!55:55,Finance!$4:$4,"&lt;="&amp;BF$7)+SUMIFS(Finance!67:67,Finance!$4:$4,"&lt;="&amp;BF$7)-SUMIFS(Finance!40:40,Finance!$4:$4,"&lt;="&amp;BF$7)-SUMIFS(Finance!41:41,Finance!$4:$4,"&lt;="&amp;BF$7))</f>
        <v>0</v>
      </c>
      <c r="BG43" s="5">
        <f ca="1">IF(BG$4="",0,SUMIFS(Finance!55:55,Finance!$4:$4,"&lt;="&amp;BG$7)+SUMIFS(Finance!67:67,Finance!$4:$4,"&lt;="&amp;BG$7)-SUMIFS(Finance!40:40,Finance!$4:$4,"&lt;="&amp;BG$7)-SUMIFS(Finance!41:41,Finance!$4:$4,"&lt;="&amp;BG$7))</f>
        <v>0</v>
      </c>
      <c r="BH43" s="5">
        <f ca="1">IF(BH$4="",0,SUMIFS(Finance!55:55,Finance!$4:$4,"&lt;="&amp;BH$7)+SUMIFS(Finance!67:67,Finance!$4:$4,"&lt;="&amp;BH$7)-SUMIFS(Finance!40:40,Finance!$4:$4,"&lt;="&amp;BH$7)-SUMIFS(Finance!41:41,Finance!$4:$4,"&lt;="&amp;BH$7))</f>
        <v>0</v>
      </c>
      <c r="BI43" s="5">
        <f ca="1">IF(BI$4="",0,SUMIFS(Finance!55:55,Finance!$4:$4,"&lt;="&amp;BI$7)+SUMIFS(Finance!67:67,Finance!$4:$4,"&lt;="&amp;BI$7)-SUMIFS(Finance!40:40,Finance!$4:$4,"&lt;="&amp;BI$7)-SUMIFS(Finance!41:41,Finance!$4:$4,"&lt;="&amp;BI$7))</f>
        <v>0</v>
      </c>
      <c r="BJ43" s="5">
        <f ca="1">IF(BJ$4="",0,SUMIFS(Finance!55:55,Finance!$4:$4,"&lt;="&amp;BJ$7)+SUMIFS(Finance!67:67,Finance!$4:$4,"&lt;="&amp;BJ$7)-SUMIFS(Finance!40:40,Finance!$4:$4,"&lt;="&amp;BJ$7)-SUMIFS(Finance!41:41,Finance!$4:$4,"&lt;="&amp;BJ$7))</f>
        <v>0</v>
      </c>
      <c r="BK43" s="5">
        <f ca="1">IF(BK$4="",0,SUMIFS(Finance!55:55,Finance!$4:$4,"&lt;="&amp;BK$7)+SUMIFS(Finance!67:67,Finance!$4:$4,"&lt;="&amp;BK$7)-SUMIFS(Finance!40:40,Finance!$4:$4,"&lt;="&amp;BK$7)-SUMIFS(Finance!41:41,Finance!$4:$4,"&lt;="&amp;BK$7))</f>
        <v>0</v>
      </c>
      <c r="BL43" s="5">
        <f ca="1">IF(BL$4="",0,SUMIFS(Finance!55:55,Finance!$4:$4,"&lt;="&amp;BL$7)+SUMIFS(Finance!67:67,Finance!$4:$4,"&lt;="&amp;BL$7)-SUMIFS(Finance!40:40,Finance!$4:$4,"&lt;="&amp;BL$7)-SUMIFS(Finance!41:41,Finance!$4:$4,"&lt;="&amp;BL$7))</f>
        <v>0</v>
      </c>
      <c r="BM43" s="5">
        <f ca="1">IF(BM$4="",0,SUMIFS(Finance!55:55,Finance!$4:$4,"&lt;="&amp;BM$7)+SUMIFS(Finance!67:67,Finance!$4:$4,"&lt;="&amp;BM$7)-SUMIFS(Finance!40:40,Finance!$4:$4,"&lt;="&amp;BM$7)-SUMIFS(Finance!41:41,Finance!$4:$4,"&lt;="&amp;BM$7))</f>
        <v>0</v>
      </c>
      <c r="BN43" s="5">
        <f ca="1">IF(BN$4="",0,SUMIFS(Finance!55:55,Finance!$4:$4,"&lt;="&amp;BN$7)+SUMIFS(Finance!67:67,Finance!$4:$4,"&lt;="&amp;BN$7)-SUMIFS(Finance!40:40,Finance!$4:$4,"&lt;="&amp;BN$7)-SUMIFS(Finance!41:41,Finance!$4:$4,"&lt;="&amp;BN$7))</f>
        <v>0</v>
      </c>
      <c r="BO43" s="5">
        <f ca="1">IF(BO$4="",0,SUMIFS(Finance!55:55,Finance!$4:$4,"&lt;="&amp;BO$7)+SUMIFS(Finance!67:67,Finance!$4:$4,"&lt;="&amp;BO$7)-SUMIFS(Finance!40:40,Finance!$4:$4,"&lt;="&amp;BO$7)-SUMIFS(Finance!41:41,Finance!$4:$4,"&lt;="&amp;BO$7))</f>
        <v>0</v>
      </c>
      <c r="BP43" s="5">
        <f ca="1">IF(BP$4="",0,SUMIFS(Finance!55:55,Finance!$4:$4,"&lt;="&amp;BP$7)+SUMIFS(Finance!67:67,Finance!$4:$4,"&lt;="&amp;BP$7)-SUMIFS(Finance!40:40,Finance!$4:$4,"&lt;="&amp;BP$7)-SUMIFS(Finance!41:41,Finance!$4:$4,"&lt;="&amp;BP$7))</f>
        <v>0</v>
      </c>
      <c r="BQ43" s="5">
        <f ca="1">IF(BQ$4="",0,SUMIFS(Finance!55:55,Finance!$4:$4,"&lt;="&amp;BQ$7)+SUMIFS(Finance!67:67,Finance!$4:$4,"&lt;="&amp;BQ$7)-SUMIFS(Finance!40:40,Finance!$4:$4,"&lt;="&amp;BQ$7)-SUMIFS(Finance!41:41,Finance!$4:$4,"&lt;="&amp;BQ$7))</f>
        <v>0</v>
      </c>
      <c r="BR43" s="5">
        <f ca="1">IF(BR$4="",0,SUMIFS(Finance!55:55,Finance!$4:$4,"&lt;="&amp;BR$7)+SUMIFS(Finance!67:67,Finance!$4:$4,"&lt;="&amp;BR$7)-SUMIFS(Finance!40:40,Finance!$4:$4,"&lt;="&amp;BR$7)-SUMIFS(Finance!41:41,Finance!$4:$4,"&lt;="&amp;BR$7))</f>
        <v>0</v>
      </c>
      <c r="BS43" s="5">
        <f ca="1">IF(BS$4="",0,SUMIFS(Finance!55:55,Finance!$4:$4,"&lt;="&amp;BS$7)+SUMIFS(Finance!67:67,Finance!$4:$4,"&lt;="&amp;BS$7)-SUMIFS(Finance!40:40,Finance!$4:$4,"&lt;="&amp;BS$7)-SUMIFS(Finance!41:41,Finance!$4:$4,"&lt;="&amp;BS$7))</f>
        <v>0</v>
      </c>
      <c r="BT43" s="5">
        <f ca="1">IF(BT$4="",0,SUMIFS(Finance!55:55,Finance!$4:$4,"&lt;="&amp;BT$7)+SUMIFS(Finance!67:67,Finance!$4:$4,"&lt;="&amp;BT$7)-SUMIFS(Finance!40:40,Finance!$4:$4,"&lt;="&amp;BT$7)-SUMIFS(Finance!41:41,Finance!$4:$4,"&lt;="&amp;BT$7))</f>
        <v>0</v>
      </c>
      <c r="BU43" s="5">
        <f ca="1">IF(BU$4="",0,SUMIFS(Finance!55:55,Finance!$4:$4,"&lt;="&amp;BU$7)+SUMIFS(Finance!67:67,Finance!$4:$4,"&lt;="&amp;BU$7)-SUMIFS(Finance!40:40,Finance!$4:$4,"&lt;="&amp;BU$7)-SUMIFS(Finance!41:41,Finance!$4:$4,"&lt;="&amp;BU$7))</f>
        <v>0</v>
      </c>
      <c r="BV43" s="5">
        <f ca="1">IF(BV$4="",0,SUMIFS(Finance!55:55,Finance!$4:$4,"&lt;="&amp;BV$7)+SUMIFS(Finance!67:67,Finance!$4:$4,"&lt;="&amp;BV$7)-SUMIFS(Finance!40:40,Finance!$4:$4,"&lt;="&amp;BV$7)-SUMIFS(Finance!41:41,Finance!$4:$4,"&lt;="&amp;BV$7))</f>
        <v>0</v>
      </c>
      <c r="BW43" s="5">
        <f ca="1">IF(BW$4="",0,SUMIFS(Finance!55:55,Finance!$4:$4,"&lt;="&amp;BW$7)+SUMIFS(Finance!67:67,Finance!$4:$4,"&lt;="&amp;BW$7)-SUMIFS(Finance!40:40,Finance!$4:$4,"&lt;="&amp;BW$7)-SUMIFS(Finance!41:41,Finance!$4:$4,"&lt;="&amp;BW$7))</f>
        <v>0</v>
      </c>
      <c r="BX43" s="5">
        <f ca="1">IF(BX$4="",0,SUMIFS(Finance!55:55,Finance!$4:$4,"&lt;="&amp;BX$7)+SUMIFS(Finance!67:67,Finance!$4:$4,"&lt;="&amp;BX$7)-SUMIFS(Finance!40:40,Finance!$4:$4,"&lt;="&amp;BX$7)-SUMIFS(Finance!41:41,Finance!$4:$4,"&lt;="&amp;BX$7))</f>
        <v>0</v>
      </c>
      <c r="BY43" s="5">
        <f ca="1">IF(BY$4="",0,SUMIFS(Finance!55:55,Finance!$4:$4,"&lt;="&amp;BY$7)+SUMIFS(Finance!67:67,Finance!$4:$4,"&lt;="&amp;BY$7)-SUMIFS(Finance!40:40,Finance!$4:$4,"&lt;="&amp;BY$7)-SUMIFS(Finance!41:41,Finance!$4:$4,"&lt;="&amp;BY$7))</f>
        <v>0</v>
      </c>
      <c r="BZ43" s="5">
        <f ca="1">IF(BZ$4="",0,SUMIFS(Finance!55:55,Finance!$4:$4,"&lt;="&amp;BZ$7)+SUMIFS(Finance!67:67,Finance!$4:$4,"&lt;="&amp;BZ$7)-SUMIFS(Finance!40:40,Finance!$4:$4,"&lt;="&amp;BZ$7)-SUMIFS(Finance!41:41,Finance!$4:$4,"&lt;="&amp;BZ$7))</f>
        <v>0</v>
      </c>
      <c r="CA43" s="5">
        <f ca="1">IF(CA$4="",0,SUMIFS(Finance!55:55,Finance!$4:$4,"&lt;="&amp;CA$7)+SUMIFS(Finance!67:67,Finance!$4:$4,"&lt;="&amp;CA$7)-SUMIFS(Finance!40:40,Finance!$4:$4,"&lt;="&amp;CA$7)-SUMIFS(Finance!41:41,Finance!$4:$4,"&lt;="&amp;CA$7))</f>
        <v>0</v>
      </c>
      <c r="CB43" s="5">
        <f ca="1">IF(CB$4="",0,SUMIFS(Finance!55:55,Finance!$4:$4,"&lt;="&amp;CB$7)+SUMIFS(Finance!67:67,Finance!$4:$4,"&lt;="&amp;CB$7)-SUMIFS(Finance!40:40,Finance!$4:$4,"&lt;="&amp;CB$7)-SUMIFS(Finance!41:41,Finance!$4:$4,"&lt;="&amp;CB$7))</f>
        <v>0</v>
      </c>
      <c r="CC43" s="5">
        <f ca="1">IF(CC$4="",0,SUMIFS(Finance!55:55,Finance!$4:$4,"&lt;="&amp;CC$7)+SUMIFS(Finance!67:67,Finance!$4:$4,"&lt;="&amp;CC$7)-SUMIFS(Finance!40:40,Finance!$4:$4,"&lt;="&amp;CC$7)-SUMIFS(Finance!41:41,Finance!$4:$4,"&lt;="&amp;CC$7))</f>
        <v>0</v>
      </c>
      <c r="CD43" s="5">
        <f ca="1">IF(CD$4="",0,SUMIFS(Finance!55:55,Finance!$4:$4,"&lt;="&amp;CD$7)+SUMIFS(Finance!67:67,Finance!$4:$4,"&lt;="&amp;CD$7)-SUMIFS(Finance!40:40,Finance!$4:$4,"&lt;="&amp;CD$7)-SUMIFS(Finance!41:41,Finance!$4:$4,"&lt;="&amp;CD$7))</f>
        <v>0</v>
      </c>
      <c r="CE43" s="5">
        <f ca="1">IF(CE$4="",0,SUMIFS(Finance!55:55,Finance!$4:$4,"&lt;="&amp;CE$7)+SUMIFS(Finance!67:67,Finance!$4:$4,"&lt;="&amp;CE$7)-SUMIFS(Finance!40:40,Finance!$4:$4,"&lt;="&amp;CE$7)-SUMIFS(Finance!41:41,Finance!$4:$4,"&lt;="&amp;CE$7))</f>
        <v>0</v>
      </c>
      <c r="CF43" s="5">
        <f ca="1">IF(CF$4="",0,SUMIFS(Finance!55:55,Finance!$4:$4,"&lt;="&amp;CF$7)+SUMIFS(Finance!67:67,Finance!$4:$4,"&lt;="&amp;CF$7)-SUMIFS(Finance!40:40,Finance!$4:$4,"&lt;="&amp;CF$7)-SUMIFS(Finance!41:41,Finance!$4:$4,"&lt;="&amp;CF$7))</f>
        <v>0</v>
      </c>
    </row>
    <row r="44" spans="2:84" x14ac:dyDescent="0.3">
      <c r="B44" s="13">
        <f>ROW()</f>
        <v>44</v>
      </c>
      <c r="H44" s="1" t="str">
        <f t="shared" si="9"/>
        <v>ПАССИВЫ</v>
      </c>
      <c r="I44" s="1" t="str">
        <f>CapEx!J323</f>
        <v>Кред. задолж-ть по запасам и незавершенке</v>
      </c>
      <c r="M44" s="53" t="s">
        <v>18</v>
      </c>
      <c r="U44" s="5">
        <f t="shared" ca="1" si="6"/>
        <v>13600153.430922031</v>
      </c>
      <c r="X44" s="5">
        <f ca="1">IF(X$4="",0,IF(SUMIFS(Model!24:24,Model!$4:$4,"&lt;="&amp;X$7)-SUMIFS(Model!271:271,Model!$4:$4,"&lt;="&amp;X$7)&gt;0,(SUMIFS(Model!24:24,Model!$4:$4,"&lt;="&amp;X$7)-SUMIFS(Model!271:271,Model!$4:$4,"&lt;="&amp;X$7)),0))</f>
        <v>1815600</v>
      </c>
      <c r="Y44" s="5">
        <f ca="1">IF(Y$4="",0,IF(SUMIFS(Model!24:24,Model!$4:$4,"&lt;="&amp;Y$7)-SUMIFS(Model!271:271,Model!$4:$4,"&lt;="&amp;Y$7)&gt;0,(SUMIFS(Model!24:24,Model!$4:$4,"&lt;="&amp;Y$7)-SUMIFS(Model!271:271,Model!$4:$4,"&lt;="&amp;Y$7)),0))</f>
        <v>4435849.4399999976</v>
      </c>
      <c r="Z44" s="5">
        <f ca="1">IF(Z$4="",0,IF(SUMIFS(Model!24:24,Model!$4:$4,"&lt;="&amp;Z$7)-SUMIFS(Model!271:271,Model!$4:$4,"&lt;="&amp;Z$7)&gt;0,(SUMIFS(Model!24:24,Model!$4:$4,"&lt;="&amp;Z$7)-SUMIFS(Model!271:271,Model!$4:$4,"&lt;="&amp;Z$7)),0))</f>
        <v>7264851.6850560308</v>
      </c>
      <c r="AA44" s="5">
        <f ca="1">IF(AA$4="",0,IF(SUMIFS(Model!24:24,Model!$4:$4,"&lt;="&amp;AA$7)-SUMIFS(Model!271:271,Model!$4:$4,"&lt;="&amp;AA$7)&gt;0,(SUMIFS(Model!24:24,Model!$4:$4,"&lt;="&amp;AA$7)-SUMIFS(Model!271:271,Model!$4:$4,"&lt;="&amp;AA$7)),0))</f>
        <v>10315197.295490444</v>
      </c>
      <c r="AB44" s="5">
        <f ca="1">IF(AB$4="",0,IF(SUMIFS(Model!24:24,Model!$4:$4,"&lt;="&amp;AB$7)-SUMIFS(Model!271:271,Model!$4:$4,"&lt;="&amp;AB$7)&gt;0,(SUMIFS(Model!24:24,Model!$4:$4,"&lt;="&amp;AB$7)-SUMIFS(Model!271:271,Model!$4:$4,"&lt;="&amp;AB$7)),0))</f>
        <v>13600153.430922031</v>
      </c>
      <c r="AC44" s="5">
        <f ca="1">IF(AC$4="",0,IF(SUMIFS(Model!24:24,Model!$4:$4,"&lt;="&amp;AC$7)-SUMIFS(Model!271:271,Model!$4:$4,"&lt;="&amp;AC$7)&gt;0,(SUMIFS(Model!24:24,Model!$4:$4,"&lt;="&amp;AC$7)-SUMIFS(Model!271:271,Model!$4:$4,"&lt;="&amp;AC$7)),0))</f>
        <v>0</v>
      </c>
      <c r="AD44" s="5">
        <f ca="1">IF(AD$4="",0,IF(SUMIFS(Model!24:24,Model!$4:$4,"&lt;="&amp;AD$7)-SUMIFS(Model!271:271,Model!$4:$4,"&lt;="&amp;AD$7)&gt;0,(SUMIFS(Model!24:24,Model!$4:$4,"&lt;="&amp;AD$7)-SUMIFS(Model!271:271,Model!$4:$4,"&lt;="&amp;AD$7)),0))</f>
        <v>0</v>
      </c>
      <c r="AE44" s="5">
        <f ca="1">IF(AE$4="",0,IF(SUMIFS(Model!24:24,Model!$4:$4,"&lt;="&amp;AE$7)-SUMIFS(Model!271:271,Model!$4:$4,"&lt;="&amp;AE$7)&gt;0,(SUMIFS(Model!24:24,Model!$4:$4,"&lt;="&amp;AE$7)-SUMIFS(Model!271:271,Model!$4:$4,"&lt;="&amp;AE$7)),0))</f>
        <v>0</v>
      </c>
      <c r="AF44" s="5">
        <f ca="1">IF(AF$4="",0,IF(SUMIFS(Model!24:24,Model!$4:$4,"&lt;="&amp;AF$7)-SUMIFS(Model!271:271,Model!$4:$4,"&lt;="&amp;AF$7)&gt;0,(SUMIFS(Model!24:24,Model!$4:$4,"&lt;="&amp;AF$7)-SUMIFS(Model!271:271,Model!$4:$4,"&lt;="&amp;AF$7)),0))</f>
        <v>0</v>
      </c>
      <c r="AG44" s="5">
        <f ca="1">IF(AG$4="",0,IF(SUMIFS(Model!24:24,Model!$4:$4,"&lt;="&amp;AG$7)-SUMIFS(Model!271:271,Model!$4:$4,"&lt;="&amp;AG$7)&gt;0,(SUMIFS(Model!24:24,Model!$4:$4,"&lt;="&amp;AG$7)-SUMIFS(Model!271:271,Model!$4:$4,"&lt;="&amp;AG$7)),0))</f>
        <v>0</v>
      </c>
      <c r="AH44" s="5">
        <f ca="1">IF(AH$4="",0,IF(SUMIFS(Model!24:24,Model!$4:$4,"&lt;="&amp;AH$7)-SUMIFS(Model!271:271,Model!$4:$4,"&lt;="&amp;AH$7)&gt;0,(SUMIFS(Model!24:24,Model!$4:$4,"&lt;="&amp;AH$7)-SUMIFS(Model!271:271,Model!$4:$4,"&lt;="&amp;AH$7)),0))</f>
        <v>0</v>
      </c>
      <c r="AI44" s="5">
        <f ca="1">IF(AI$4="",0,IF(SUMIFS(Model!24:24,Model!$4:$4,"&lt;="&amp;AI$7)-SUMIFS(Model!271:271,Model!$4:$4,"&lt;="&amp;AI$7)&gt;0,(SUMIFS(Model!24:24,Model!$4:$4,"&lt;="&amp;AI$7)-SUMIFS(Model!271:271,Model!$4:$4,"&lt;="&amp;AI$7)),0))</f>
        <v>0</v>
      </c>
      <c r="AJ44" s="5">
        <f ca="1">IF(AJ$4="",0,IF(SUMIFS(Model!24:24,Model!$4:$4,"&lt;="&amp;AJ$7)-SUMIFS(Model!271:271,Model!$4:$4,"&lt;="&amp;AJ$7)&gt;0,(SUMIFS(Model!24:24,Model!$4:$4,"&lt;="&amp;AJ$7)-SUMIFS(Model!271:271,Model!$4:$4,"&lt;="&amp;AJ$7)),0))</f>
        <v>0</v>
      </c>
      <c r="AK44" s="5">
        <f ca="1">IF(AK$4="",0,IF(SUMIFS(Model!24:24,Model!$4:$4,"&lt;="&amp;AK$7)-SUMIFS(Model!271:271,Model!$4:$4,"&lt;="&amp;AK$7)&gt;0,(SUMIFS(Model!24:24,Model!$4:$4,"&lt;="&amp;AK$7)-SUMIFS(Model!271:271,Model!$4:$4,"&lt;="&amp;AK$7)),0))</f>
        <v>0</v>
      </c>
      <c r="AL44" s="5">
        <f ca="1">IF(AL$4="",0,IF(SUMIFS(Model!24:24,Model!$4:$4,"&lt;="&amp;AL$7)-SUMIFS(Model!271:271,Model!$4:$4,"&lt;="&amp;AL$7)&gt;0,(SUMIFS(Model!24:24,Model!$4:$4,"&lt;="&amp;AL$7)-SUMIFS(Model!271:271,Model!$4:$4,"&lt;="&amp;AL$7)),0))</f>
        <v>0</v>
      </c>
      <c r="AM44" s="5">
        <f ca="1">IF(AM$4="",0,IF(SUMIFS(Model!24:24,Model!$4:$4,"&lt;="&amp;AM$7)-SUMIFS(Model!271:271,Model!$4:$4,"&lt;="&amp;AM$7)&gt;0,(SUMIFS(Model!24:24,Model!$4:$4,"&lt;="&amp;AM$7)-SUMIFS(Model!271:271,Model!$4:$4,"&lt;="&amp;AM$7)),0))</f>
        <v>0</v>
      </c>
      <c r="AN44" s="5">
        <f ca="1">IF(AN$4="",0,IF(SUMIFS(Model!24:24,Model!$4:$4,"&lt;="&amp;AN$7)-SUMIFS(Model!271:271,Model!$4:$4,"&lt;="&amp;AN$7)&gt;0,(SUMIFS(Model!24:24,Model!$4:$4,"&lt;="&amp;AN$7)-SUMIFS(Model!271:271,Model!$4:$4,"&lt;="&amp;AN$7)),0))</f>
        <v>0</v>
      </c>
      <c r="AO44" s="5">
        <f ca="1">IF(AO$4="",0,IF(SUMIFS(Model!24:24,Model!$4:$4,"&lt;="&amp;AO$7)-SUMIFS(Model!271:271,Model!$4:$4,"&lt;="&amp;AO$7)&gt;0,(SUMIFS(Model!24:24,Model!$4:$4,"&lt;="&amp;AO$7)-SUMIFS(Model!271:271,Model!$4:$4,"&lt;="&amp;AO$7)),0))</f>
        <v>0</v>
      </c>
      <c r="AP44" s="5">
        <f ca="1">IF(AP$4="",0,IF(SUMIFS(Model!24:24,Model!$4:$4,"&lt;="&amp;AP$7)-SUMIFS(Model!271:271,Model!$4:$4,"&lt;="&amp;AP$7)&gt;0,(SUMIFS(Model!24:24,Model!$4:$4,"&lt;="&amp;AP$7)-SUMIFS(Model!271:271,Model!$4:$4,"&lt;="&amp;AP$7)),0))</f>
        <v>0</v>
      </c>
      <c r="AQ44" s="5">
        <f ca="1">IF(AQ$4="",0,IF(SUMIFS(Model!24:24,Model!$4:$4,"&lt;="&amp;AQ$7)-SUMIFS(Model!271:271,Model!$4:$4,"&lt;="&amp;AQ$7)&gt;0,(SUMIFS(Model!24:24,Model!$4:$4,"&lt;="&amp;AQ$7)-SUMIFS(Model!271:271,Model!$4:$4,"&lt;="&amp;AQ$7)),0))</f>
        <v>0</v>
      </c>
      <c r="AR44" s="5">
        <f ca="1">IF(AR$4="",0,IF(SUMIFS(Model!24:24,Model!$4:$4,"&lt;="&amp;AR$7)-SUMIFS(Model!271:271,Model!$4:$4,"&lt;="&amp;AR$7)&gt;0,(SUMIFS(Model!24:24,Model!$4:$4,"&lt;="&amp;AR$7)-SUMIFS(Model!271:271,Model!$4:$4,"&lt;="&amp;AR$7)),0))</f>
        <v>0</v>
      </c>
      <c r="AS44" s="5">
        <f ca="1">IF(AS$4="",0,IF(SUMIFS(Model!24:24,Model!$4:$4,"&lt;="&amp;AS$7)-SUMIFS(Model!271:271,Model!$4:$4,"&lt;="&amp;AS$7)&gt;0,(SUMIFS(Model!24:24,Model!$4:$4,"&lt;="&amp;AS$7)-SUMIFS(Model!271:271,Model!$4:$4,"&lt;="&amp;AS$7)),0))</f>
        <v>0</v>
      </c>
      <c r="AT44" s="5">
        <f ca="1">IF(AT$4="",0,IF(SUMIFS(Model!24:24,Model!$4:$4,"&lt;="&amp;AT$7)-SUMIFS(Model!271:271,Model!$4:$4,"&lt;="&amp;AT$7)&gt;0,(SUMIFS(Model!24:24,Model!$4:$4,"&lt;="&amp;AT$7)-SUMIFS(Model!271:271,Model!$4:$4,"&lt;="&amp;AT$7)),0))</f>
        <v>0</v>
      </c>
      <c r="AU44" s="5">
        <f ca="1">IF(AU$4="",0,IF(SUMIFS(Model!24:24,Model!$4:$4,"&lt;="&amp;AU$7)-SUMIFS(Model!271:271,Model!$4:$4,"&lt;="&amp;AU$7)&gt;0,(SUMIFS(Model!24:24,Model!$4:$4,"&lt;="&amp;AU$7)-SUMIFS(Model!271:271,Model!$4:$4,"&lt;="&amp;AU$7)),0))</f>
        <v>0</v>
      </c>
      <c r="AV44" s="5">
        <f ca="1">IF(AV$4="",0,IF(SUMIFS(Model!24:24,Model!$4:$4,"&lt;="&amp;AV$7)-SUMIFS(Model!271:271,Model!$4:$4,"&lt;="&amp;AV$7)&gt;0,(SUMIFS(Model!24:24,Model!$4:$4,"&lt;="&amp;AV$7)-SUMIFS(Model!271:271,Model!$4:$4,"&lt;="&amp;AV$7)),0))</f>
        <v>0</v>
      </c>
      <c r="AW44" s="5">
        <f ca="1">IF(AW$4="",0,IF(SUMIFS(Model!24:24,Model!$4:$4,"&lt;="&amp;AW$7)-SUMIFS(Model!271:271,Model!$4:$4,"&lt;="&amp;AW$7)&gt;0,(SUMIFS(Model!24:24,Model!$4:$4,"&lt;="&amp;AW$7)-SUMIFS(Model!271:271,Model!$4:$4,"&lt;="&amp;AW$7)),0))</f>
        <v>0</v>
      </c>
      <c r="AX44" s="5">
        <f ca="1">IF(AX$4="",0,IF(SUMIFS(Model!24:24,Model!$4:$4,"&lt;="&amp;AX$7)-SUMIFS(Model!271:271,Model!$4:$4,"&lt;="&amp;AX$7)&gt;0,(SUMIFS(Model!24:24,Model!$4:$4,"&lt;="&amp;AX$7)-SUMIFS(Model!271:271,Model!$4:$4,"&lt;="&amp;AX$7)),0))</f>
        <v>0</v>
      </c>
      <c r="AY44" s="5">
        <f ca="1">IF(AY$4="",0,IF(SUMIFS(Model!24:24,Model!$4:$4,"&lt;="&amp;AY$7)-SUMIFS(Model!271:271,Model!$4:$4,"&lt;="&amp;AY$7)&gt;0,(SUMIFS(Model!24:24,Model!$4:$4,"&lt;="&amp;AY$7)-SUMIFS(Model!271:271,Model!$4:$4,"&lt;="&amp;AY$7)),0))</f>
        <v>0</v>
      </c>
      <c r="AZ44" s="5">
        <f ca="1">IF(AZ$4="",0,IF(SUMIFS(Model!24:24,Model!$4:$4,"&lt;="&amp;AZ$7)-SUMIFS(Model!271:271,Model!$4:$4,"&lt;="&amp;AZ$7)&gt;0,(SUMIFS(Model!24:24,Model!$4:$4,"&lt;="&amp;AZ$7)-SUMIFS(Model!271:271,Model!$4:$4,"&lt;="&amp;AZ$7)),0))</f>
        <v>0</v>
      </c>
      <c r="BA44" s="5">
        <f ca="1">IF(BA$4="",0,IF(SUMIFS(Model!24:24,Model!$4:$4,"&lt;="&amp;BA$7)-SUMIFS(Model!271:271,Model!$4:$4,"&lt;="&amp;BA$7)&gt;0,(SUMIFS(Model!24:24,Model!$4:$4,"&lt;="&amp;BA$7)-SUMIFS(Model!271:271,Model!$4:$4,"&lt;="&amp;BA$7)),0))</f>
        <v>0</v>
      </c>
      <c r="BB44" s="5">
        <f ca="1">IF(BB$4="",0,IF(SUMIFS(Model!24:24,Model!$4:$4,"&lt;="&amp;BB$7)-SUMIFS(Model!271:271,Model!$4:$4,"&lt;="&amp;BB$7)&gt;0,(SUMIFS(Model!24:24,Model!$4:$4,"&lt;="&amp;BB$7)-SUMIFS(Model!271:271,Model!$4:$4,"&lt;="&amp;BB$7)),0))</f>
        <v>0</v>
      </c>
      <c r="BC44" s="5">
        <f ca="1">IF(BC$4="",0,IF(SUMIFS(Model!24:24,Model!$4:$4,"&lt;="&amp;BC$7)-SUMIFS(Model!271:271,Model!$4:$4,"&lt;="&amp;BC$7)&gt;0,(SUMIFS(Model!24:24,Model!$4:$4,"&lt;="&amp;BC$7)-SUMIFS(Model!271:271,Model!$4:$4,"&lt;="&amp;BC$7)),0))</f>
        <v>0</v>
      </c>
      <c r="BD44" s="5">
        <f ca="1">IF(BD$4="",0,IF(SUMIFS(Model!24:24,Model!$4:$4,"&lt;="&amp;BD$7)-SUMIFS(Model!271:271,Model!$4:$4,"&lt;="&amp;BD$7)&gt;0,(SUMIFS(Model!24:24,Model!$4:$4,"&lt;="&amp;BD$7)-SUMIFS(Model!271:271,Model!$4:$4,"&lt;="&amp;BD$7)),0))</f>
        <v>0</v>
      </c>
      <c r="BE44" s="5">
        <f ca="1">IF(BE$4="",0,IF(SUMIFS(Model!24:24,Model!$4:$4,"&lt;="&amp;BE$7)-SUMIFS(Model!271:271,Model!$4:$4,"&lt;="&amp;BE$7)&gt;0,(SUMIFS(Model!24:24,Model!$4:$4,"&lt;="&amp;BE$7)-SUMIFS(Model!271:271,Model!$4:$4,"&lt;="&amp;BE$7)),0))</f>
        <v>0</v>
      </c>
      <c r="BF44" s="5">
        <f ca="1">IF(BF$4="",0,IF(SUMIFS(Model!24:24,Model!$4:$4,"&lt;="&amp;BF$7)-SUMIFS(Model!271:271,Model!$4:$4,"&lt;="&amp;BF$7)&gt;0,(SUMIFS(Model!24:24,Model!$4:$4,"&lt;="&amp;BF$7)-SUMIFS(Model!271:271,Model!$4:$4,"&lt;="&amp;BF$7)),0))</f>
        <v>0</v>
      </c>
      <c r="BG44" s="5">
        <f ca="1">IF(BG$4="",0,IF(SUMIFS(Model!24:24,Model!$4:$4,"&lt;="&amp;BG$7)-SUMIFS(Model!271:271,Model!$4:$4,"&lt;="&amp;BG$7)&gt;0,(SUMIFS(Model!24:24,Model!$4:$4,"&lt;="&amp;BG$7)-SUMIFS(Model!271:271,Model!$4:$4,"&lt;="&amp;BG$7)),0))</f>
        <v>0</v>
      </c>
      <c r="BH44" s="5">
        <f ca="1">IF(BH$4="",0,IF(SUMIFS(Model!24:24,Model!$4:$4,"&lt;="&amp;BH$7)-SUMIFS(Model!271:271,Model!$4:$4,"&lt;="&amp;BH$7)&gt;0,(SUMIFS(Model!24:24,Model!$4:$4,"&lt;="&amp;BH$7)-SUMIFS(Model!271:271,Model!$4:$4,"&lt;="&amp;BH$7)),0))</f>
        <v>0</v>
      </c>
      <c r="BI44" s="5">
        <f ca="1">IF(BI$4="",0,IF(SUMIFS(Model!24:24,Model!$4:$4,"&lt;="&amp;BI$7)-SUMIFS(Model!271:271,Model!$4:$4,"&lt;="&amp;BI$7)&gt;0,(SUMIFS(Model!24:24,Model!$4:$4,"&lt;="&amp;BI$7)-SUMIFS(Model!271:271,Model!$4:$4,"&lt;="&amp;BI$7)),0))</f>
        <v>0</v>
      </c>
      <c r="BJ44" s="5">
        <f ca="1">IF(BJ$4="",0,IF(SUMIFS(Model!24:24,Model!$4:$4,"&lt;="&amp;BJ$7)-SUMIFS(Model!271:271,Model!$4:$4,"&lt;="&amp;BJ$7)&gt;0,(SUMIFS(Model!24:24,Model!$4:$4,"&lt;="&amp;BJ$7)-SUMIFS(Model!271:271,Model!$4:$4,"&lt;="&amp;BJ$7)),0))</f>
        <v>0</v>
      </c>
      <c r="BK44" s="5">
        <f ca="1">IF(BK$4="",0,IF(SUMIFS(Model!24:24,Model!$4:$4,"&lt;="&amp;BK$7)-SUMIFS(Model!271:271,Model!$4:$4,"&lt;="&amp;BK$7)&gt;0,(SUMIFS(Model!24:24,Model!$4:$4,"&lt;="&amp;BK$7)-SUMIFS(Model!271:271,Model!$4:$4,"&lt;="&amp;BK$7)),0))</f>
        <v>0</v>
      </c>
      <c r="BL44" s="5">
        <f ca="1">IF(BL$4="",0,IF(SUMIFS(Model!24:24,Model!$4:$4,"&lt;="&amp;BL$7)-SUMIFS(Model!271:271,Model!$4:$4,"&lt;="&amp;BL$7)&gt;0,(SUMIFS(Model!24:24,Model!$4:$4,"&lt;="&amp;BL$7)-SUMIFS(Model!271:271,Model!$4:$4,"&lt;="&amp;BL$7)),0))</f>
        <v>0</v>
      </c>
      <c r="BM44" s="5">
        <f ca="1">IF(BM$4="",0,IF(SUMIFS(Model!24:24,Model!$4:$4,"&lt;="&amp;BM$7)-SUMIFS(Model!271:271,Model!$4:$4,"&lt;="&amp;BM$7)&gt;0,(SUMIFS(Model!24:24,Model!$4:$4,"&lt;="&amp;BM$7)-SUMIFS(Model!271:271,Model!$4:$4,"&lt;="&amp;BM$7)),0))</f>
        <v>0</v>
      </c>
      <c r="BN44" s="5">
        <f ca="1">IF(BN$4="",0,IF(SUMIFS(Model!24:24,Model!$4:$4,"&lt;="&amp;BN$7)-SUMIFS(Model!271:271,Model!$4:$4,"&lt;="&amp;BN$7)&gt;0,(SUMIFS(Model!24:24,Model!$4:$4,"&lt;="&amp;BN$7)-SUMIFS(Model!271:271,Model!$4:$4,"&lt;="&amp;BN$7)),0))</f>
        <v>0</v>
      </c>
      <c r="BO44" s="5">
        <f ca="1">IF(BO$4="",0,IF(SUMIFS(Model!24:24,Model!$4:$4,"&lt;="&amp;BO$7)-SUMIFS(Model!271:271,Model!$4:$4,"&lt;="&amp;BO$7)&gt;0,(SUMIFS(Model!24:24,Model!$4:$4,"&lt;="&amp;BO$7)-SUMIFS(Model!271:271,Model!$4:$4,"&lt;="&amp;BO$7)),0))</f>
        <v>0</v>
      </c>
      <c r="BP44" s="5">
        <f ca="1">IF(BP$4="",0,IF(SUMIFS(Model!24:24,Model!$4:$4,"&lt;="&amp;BP$7)-SUMIFS(Model!271:271,Model!$4:$4,"&lt;="&amp;BP$7)&gt;0,(SUMIFS(Model!24:24,Model!$4:$4,"&lt;="&amp;BP$7)-SUMIFS(Model!271:271,Model!$4:$4,"&lt;="&amp;BP$7)),0))</f>
        <v>0</v>
      </c>
      <c r="BQ44" s="5">
        <f ca="1">IF(BQ$4="",0,IF(SUMIFS(Model!24:24,Model!$4:$4,"&lt;="&amp;BQ$7)-SUMIFS(Model!271:271,Model!$4:$4,"&lt;="&amp;BQ$7)&gt;0,(SUMIFS(Model!24:24,Model!$4:$4,"&lt;="&amp;BQ$7)-SUMIFS(Model!271:271,Model!$4:$4,"&lt;="&amp;BQ$7)),0))</f>
        <v>0</v>
      </c>
      <c r="BR44" s="5">
        <f ca="1">IF(BR$4="",0,IF(SUMIFS(Model!24:24,Model!$4:$4,"&lt;="&amp;BR$7)-SUMIFS(Model!271:271,Model!$4:$4,"&lt;="&amp;BR$7)&gt;0,(SUMIFS(Model!24:24,Model!$4:$4,"&lt;="&amp;BR$7)-SUMIFS(Model!271:271,Model!$4:$4,"&lt;="&amp;BR$7)),0))</f>
        <v>0</v>
      </c>
      <c r="BS44" s="5">
        <f ca="1">IF(BS$4="",0,IF(SUMIFS(Model!24:24,Model!$4:$4,"&lt;="&amp;BS$7)-SUMIFS(Model!271:271,Model!$4:$4,"&lt;="&amp;BS$7)&gt;0,(SUMIFS(Model!24:24,Model!$4:$4,"&lt;="&amp;BS$7)-SUMIFS(Model!271:271,Model!$4:$4,"&lt;="&amp;BS$7)),0))</f>
        <v>0</v>
      </c>
      <c r="BT44" s="5">
        <f ca="1">IF(BT$4="",0,IF(SUMIFS(Model!24:24,Model!$4:$4,"&lt;="&amp;BT$7)-SUMIFS(Model!271:271,Model!$4:$4,"&lt;="&amp;BT$7)&gt;0,(SUMIFS(Model!24:24,Model!$4:$4,"&lt;="&amp;BT$7)-SUMIFS(Model!271:271,Model!$4:$4,"&lt;="&amp;BT$7)),0))</f>
        <v>0</v>
      </c>
      <c r="BU44" s="5">
        <f ca="1">IF(BU$4="",0,IF(SUMIFS(Model!24:24,Model!$4:$4,"&lt;="&amp;BU$7)-SUMIFS(Model!271:271,Model!$4:$4,"&lt;="&amp;BU$7)&gt;0,(SUMIFS(Model!24:24,Model!$4:$4,"&lt;="&amp;BU$7)-SUMIFS(Model!271:271,Model!$4:$4,"&lt;="&amp;BU$7)),0))</f>
        <v>0</v>
      </c>
      <c r="BV44" s="5">
        <f ca="1">IF(BV$4="",0,IF(SUMIFS(Model!24:24,Model!$4:$4,"&lt;="&amp;BV$7)-SUMIFS(Model!271:271,Model!$4:$4,"&lt;="&amp;BV$7)&gt;0,(SUMIFS(Model!24:24,Model!$4:$4,"&lt;="&amp;BV$7)-SUMIFS(Model!271:271,Model!$4:$4,"&lt;="&amp;BV$7)),0))</f>
        <v>0</v>
      </c>
      <c r="BW44" s="5">
        <f ca="1">IF(BW$4="",0,IF(SUMIFS(Model!24:24,Model!$4:$4,"&lt;="&amp;BW$7)-SUMIFS(Model!271:271,Model!$4:$4,"&lt;="&amp;BW$7)&gt;0,(SUMIFS(Model!24:24,Model!$4:$4,"&lt;="&amp;BW$7)-SUMIFS(Model!271:271,Model!$4:$4,"&lt;="&amp;BW$7)),0))</f>
        <v>0</v>
      </c>
      <c r="BX44" s="5">
        <f ca="1">IF(BX$4="",0,IF(SUMIFS(Model!24:24,Model!$4:$4,"&lt;="&amp;BX$7)-SUMIFS(Model!271:271,Model!$4:$4,"&lt;="&amp;BX$7)&gt;0,(SUMIFS(Model!24:24,Model!$4:$4,"&lt;="&amp;BX$7)-SUMIFS(Model!271:271,Model!$4:$4,"&lt;="&amp;BX$7)),0))</f>
        <v>0</v>
      </c>
      <c r="BY44" s="5">
        <f ca="1">IF(BY$4="",0,IF(SUMIFS(Model!24:24,Model!$4:$4,"&lt;="&amp;BY$7)-SUMIFS(Model!271:271,Model!$4:$4,"&lt;="&amp;BY$7)&gt;0,(SUMIFS(Model!24:24,Model!$4:$4,"&lt;="&amp;BY$7)-SUMIFS(Model!271:271,Model!$4:$4,"&lt;="&amp;BY$7)),0))</f>
        <v>0</v>
      </c>
      <c r="BZ44" s="5">
        <f ca="1">IF(BZ$4="",0,IF(SUMIFS(Model!24:24,Model!$4:$4,"&lt;="&amp;BZ$7)-SUMIFS(Model!271:271,Model!$4:$4,"&lt;="&amp;BZ$7)&gt;0,(SUMIFS(Model!24:24,Model!$4:$4,"&lt;="&amp;BZ$7)-SUMIFS(Model!271:271,Model!$4:$4,"&lt;="&amp;BZ$7)),0))</f>
        <v>0</v>
      </c>
      <c r="CA44" s="5">
        <f ca="1">IF(CA$4="",0,IF(SUMIFS(Model!24:24,Model!$4:$4,"&lt;="&amp;CA$7)-SUMIFS(Model!271:271,Model!$4:$4,"&lt;="&amp;CA$7)&gt;0,(SUMIFS(Model!24:24,Model!$4:$4,"&lt;="&amp;CA$7)-SUMIFS(Model!271:271,Model!$4:$4,"&lt;="&amp;CA$7)),0))</f>
        <v>0</v>
      </c>
      <c r="CB44" s="5">
        <f ca="1">IF(CB$4="",0,IF(SUMIFS(Model!24:24,Model!$4:$4,"&lt;="&amp;CB$7)-SUMIFS(Model!271:271,Model!$4:$4,"&lt;="&amp;CB$7)&gt;0,(SUMIFS(Model!24:24,Model!$4:$4,"&lt;="&amp;CB$7)-SUMIFS(Model!271:271,Model!$4:$4,"&lt;="&amp;CB$7)),0))</f>
        <v>0</v>
      </c>
      <c r="CC44" s="5">
        <f ca="1">IF(CC$4="",0,IF(SUMIFS(Model!24:24,Model!$4:$4,"&lt;="&amp;CC$7)-SUMIFS(Model!271:271,Model!$4:$4,"&lt;="&amp;CC$7)&gt;0,(SUMIFS(Model!24:24,Model!$4:$4,"&lt;="&amp;CC$7)-SUMIFS(Model!271:271,Model!$4:$4,"&lt;="&amp;CC$7)),0))</f>
        <v>0</v>
      </c>
      <c r="CD44" s="5">
        <f ca="1">IF(CD$4="",0,IF(SUMIFS(Model!24:24,Model!$4:$4,"&lt;="&amp;CD$7)-SUMIFS(Model!271:271,Model!$4:$4,"&lt;="&amp;CD$7)&gt;0,(SUMIFS(Model!24:24,Model!$4:$4,"&lt;="&amp;CD$7)-SUMIFS(Model!271:271,Model!$4:$4,"&lt;="&amp;CD$7)),0))</f>
        <v>0</v>
      </c>
      <c r="CE44" s="5">
        <f ca="1">IF(CE$4="",0,IF(SUMIFS(Model!24:24,Model!$4:$4,"&lt;="&amp;CE$7)-SUMIFS(Model!271:271,Model!$4:$4,"&lt;="&amp;CE$7)&gt;0,(SUMIFS(Model!24:24,Model!$4:$4,"&lt;="&amp;CE$7)-SUMIFS(Model!271:271,Model!$4:$4,"&lt;="&amp;CE$7)),0))</f>
        <v>0</v>
      </c>
      <c r="CF44" s="5">
        <f ca="1">IF(CF$4="",0,IF(SUMIFS(Model!24:24,Model!$4:$4,"&lt;="&amp;CF$7)-SUMIFS(Model!271:271,Model!$4:$4,"&lt;="&amp;CF$7)&gt;0,(SUMIFS(Model!24:24,Model!$4:$4,"&lt;="&amp;CF$7)-SUMIFS(Model!271:271,Model!$4:$4,"&lt;="&amp;CF$7)),0))</f>
        <v>0</v>
      </c>
    </row>
    <row r="45" spans="2:84" x14ac:dyDescent="0.3">
      <c r="B45" s="13">
        <f>ROW()</f>
        <v>45</v>
      </c>
      <c r="H45" s="1" t="str">
        <f t="shared" si="9"/>
        <v>ПАССИВЫ</v>
      </c>
      <c r="I45" s="1" t="str">
        <f>CapEx!J324</f>
        <v>Кред. задолж-ть по ФОТ комм. перс-ла</v>
      </c>
      <c r="M45" s="53" t="s">
        <v>18</v>
      </c>
      <c r="U45" s="5">
        <f t="shared" ca="1" si="6"/>
        <v>1386626.8539199978</v>
      </c>
      <c r="X45" s="5">
        <f ca="1">IF(X$4="",0,SUMIFS(Model!86:86,Model!$4:$4,"&lt;="&amp;X$7)-SUMIFS(Model!280:280,Model!$4:$4,"&lt;="&amp;X$7))</f>
        <v>224000</v>
      </c>
      <c r="Y45" s="5">
        <f ca="1">IF(Y$4="",0,SUMIFS(Model!86:86,Model!$4:$4,"&lt;="&amp;Y$7)-SUMIFS(Model!280:280,Model!$4:$4,"&lt;="&amp;Y$7))</f>
        <v>519120</v>
      </c>
      <c r="Z45" s="5">
        <f ca="1">IF(Z$4="",0,SUMIFS(Model!86:86,Model!$4:$4,"&lt;="&amp;Z$7)-SUMIFS(Model!280:280,Model!$4:$4,"&lt;="&amp;Z$7))</f>
        <v>772335.19999999925</v>
      </c>
      <c r="AA45" s="5">
        <f ca="1">IF(AA$4="",0,SUMIFS(Model!86:86,Model!$4:$4,"&lt;="&amp;AA$7)-SUMIFS(Model!280:280,Model!$4:$4,"&lt;="&amp;AA$7))</f>
        <v>1101468.8159999996</v>
      </c>
      <c r="AB45" s="5">
        <f ca="1">IF(AB$4="",0,SUMIFS(Model!86:86,Model!$4:$4,"&lt;="&amp;AB$7)-SUMIFS(Model!280:280,Model!$4:$4,"&lt;="&amp;AB$7))</f>
        <v>1386626.8539199978</v>
      </c>
      <c r="AC45" s="5">
        <f ca="1">IF(AC$4="",0,SUMIFS(Model!86:86,Model!$4:$4,"&lt;="&amp;AC$7)-SUMIFS(Model!280:280,Model!$4:$4,"&lt;="&amp;AC$7))</f>
        <v>0</v>
      </c>
      <c r="AD45" s="5">
        <f ca="1">IF(AD$4="",0,SUMIFS(Model!86:86,Model!$4:$4,"&lt;="&amp;AD$7)-SUMIFS(Model!280:280,Model!$4:$4,"&lt;="&amp;AD$7))</f>
        <v>0</v>
      </c>
      <c r="AE45" s="5">
        <f ca="1">IF(AE$4="",0,SUMIFS(Model!86:86,Model!$4:$4,"&lt;="&amp;AE$7)-SUMIFS(Model!280:280,Model!$4:$4,"&lt;="&amp;AE$7))</f>
        <v>0</v>
      </c>
      <c r="AF45" s="5">
        <f ca="1">IF(AF$4="",0,SUMIFS(Model!86:86,Model!$4:$4,"&lt;="&amp;AF$7)-SUMIFS(Model!280:280,Model!$4:$4,"&lt;="&amp;AF$7))</f>
        <v>0</v>
      </c>
      <c r="AG45" s="5">
        <f ca="1">IF(AG$4="",0,SUMIFS(Model!86:86,Model!$4:$4,"&lt;="&amp;AG$7)-SUMIFS(Model!280:280,Model!$4:$4,"&lt;="&amp;AG$7))</f>
        <v>0</v>
      </c>
      <c r="AH45" s="5">
        <f ca="1">IF(AH$4="",0,SUMIFS(Model!86:86,Model!$4:$4,"&lt;="&amp;AH$7)-SUMIFS(Model!280:280,Model!$4:$4,"&lt;="&amp;AH$7))</f>
        <v>0</v>
      </c>
      <c r="AI45" s="5">
        <f ca="1">IF(AI$4="",0,SUMIFS(Model!86:86,Model!$4:$4,"&lt;="&amp;AI$7)-SUMIFS(Model!280:280,Model!$4:$4,"&lt;="&amp;AI$7))</f>
        <v>0</v>
      </c>
      <c r="AJ45" s="5">
        <f ca="1">IF(AJ$4="",0,SUMIFS(Model!86:86,Model!$4:$4,"&lt;="&amp;AJ$7)-SUMIFS(Model!280:280,Model!$4:$4,"&lt;="&amp;AJ$7))</f>
        <v>0</v>
      </c>
      <c r="AK45" s="5">
        <f ca="1">IF(AK$4="",0,SUMIFS(Model!86:86,Model!$4:$4,"&lt;="&amp;AK$7)-SUMIFS(Model!280:280,Model!$4:$4,"&lt;="&amp;AK$7))</f>
        <v>0</v>
      </c>
      <c r="AL45" s="5">
        <f ca="1">IF(AL$4="",0,SUMIFS(Model!86:86,Model!$4:$4,"&lt;="&amp;AL$7)-SUMIFS(Model!280:280,Model!$4:$4,"&lt;="&amp;AL$7))</f>
        <v>0</v>
      </c>
      <c r="AM45" s="5">
        <f ca="1">IF(AM$4="",0,SUMIFS(Model!86:86,Model!$4:$4,"&lt;="&amp;AM$7)-SUMIFS(Model!280:280,Model!$4:$4,"&lt;="&amp;AM$7))</f>
        <v>0</v>
      </c>
      <c r="AN45" s="5">
        <f ca="1">IF(AN$4="",0,SUMIFS(Model!86:86,Model!$4:$4,"&lt;="&amp;AN$7)-SUMIFS(Model!280:280,Model!$4:$4,"&lt;="&amp;AN$7))</f>
        <v>0</v>
      </c>
      <c r="AO45" s="5">
        <f ca="1">IF(AO$4="",0,SUMIFS(Model!86:86,Model!$4:$4,"&lt;="&amp;AO$7)-SUMIFS(Model!280:280,Model!$4:$4,"&lt;="&amp;AO$7))</f>
        <v>0</v>
      </c>
      <c r="AP45" s="5">
        <f ca="1">IF(AP$4="",0,SUMIFS(Model!86:86,Model!$4:$4,"&lt;="&amp;AP$7)-SUMIFS(Model!280:280,Model!$4:$4,"&lt;="&amp;AP$7))</f>
        <v>0</v>
      </c>
      <c r="AQ45" s="5">
        <f ca="1">IF(AQ$4="",0,SUMIFS(Model!86:86,Model!$4:$4,"&lt;="&amp;AQ$7)-SUMIFS(Model!280:280,Model!$4:$4,"&lt;="&amp;AQ$7))</f>
        <v>0</v>
      </c>
      <c r="AR45" s="5">
        <f ca="1">IF(AR$4="",0,SUMIFS(Model!86:86,Model!$4:$4,"&lt;="&amp;AR$7)-SUMIFS(Model!280:280,Model!$4:$4,"&lt;="&amp;AR$7))</f>
        <v>0</v>
      </c>
      <c r="AS45" s="5">
        <f ca="1">IF(AS$4="",0,SUMIFS(Model!86:86,Model!$4:$4,"&lt;="&amp;AS$7)-SUMIFS(Model!280:280,Model!$4:$4,"&lt;="&amp;AS$7))</f>
        <v>0</v>
      </c>
      <c r="AT45" s="5">
        <f ca="1">IF(AT$4="",0,SUMIFS(Model!86:86,Model!$4:$4,"&lt;="&amp;AT$7)-SUMIFS(Model!280:280,Model!$4:$4,"&lt;="&amp;AT$7))</f>
        <v>0</v>
      </c>
      <c r="AU45" s="5">
        <f ca="1">IF(AU$4="",0,SUMIFS(Model!86:86,Model!$4:$4,"&lt;="&amp;AU$7)-SUMIFS(Model!280:280,Model!$4:$4,"&lt;="&amp;AU$7))</f>
        <v>0</v>
      </c>
      <c r="AV45" s="5">
        <f ca="1">IF(AV$4="",0,SUMIFS(Model!86:86,Model!$4:$4,"&lt;="&amp;AV$7)-SUMIFS(Model!280:280,Model!$4:$4,"&lt;="&amp;AV$7))</f>
        <v>0</v>
      </c>
      <c r="AW45" s="5">
        <f ca="1">IF(AW$4="",0,SUMIFS(Model!86:86,Model!$4:$4,"&lt;="&amp;AW$7)-SUMIFS(Model!280:280,Model!$4:$4,"&lt;="&amp;AW$7))</f>
        <v>0</v>
      </c>
      <c r="AX45" s="5">
        <f ca="1">IF(AX$4="",0,SUMIFS(Model!86:86,Model!$4:$4,"&lt;="&amp;AX$7)-SUMIFS(Model!280:280,Model!$4:$4,"&lt;="&amp;AX$7))</f>
        <v>0</v>
      </c>
      <c r="AY45" s="5">
        <f ca="1">IF(AY$4="",0,SUMIFS(Model!86:86,Model!$4:$4,"&lt;="&amp;AY$7)-SUMIFS(Model!280:280,Model!$4:$4,"&lt;="&amp;AY$7))</f>
        <v>0</v>
      </c>
      <c r="AZ45" s="5">
        <f ca="1">IF(AZ$4="",0,SUMIFS(Model!86:86,Model!$4:$4,"&lt;="&amp;AZ$7)-SUMIFS(Model!280:280,Model!$4:$4,"&lt;="&amp;AZ$7))</f>
        <v>0</v>
      </c>
      <c r="BA45" s="5">
        <f ca="1">IF(BA$4="",0,SUMIFS(Model!86:86,Model!$4:$4,"&lt;="&amp;BA$7)-SUMIFS(Model!280:280,Model!$4:$4,"&lt;="&amp;BA$7))</f>
        <v>0</v>
      </c>
      <c r="BB45" s="5">
        <f ca="1">IF(BB$4="",0,SUMIFS(Model!86:86,Model!$4:$4,"&lt;="&amp;BB$7)-SUMIFS(Model!280:280,Model!$4:$4,"&lt;="&amp;BB$7))</f>
        <v>0</v>
      </c>
      <c r="BC45" s="5">
        <f ca="1">IF(BC$4="",0,SUMIFS(Model!86:86,Model!$4:$4,"&lt;="&amp;BC$7)-SUMIFS(Model!280:280,Model!$4:$4,"&lt;="&amp;BC$7))</f>
        <v>0</v>
      </c>
      <c r="BD45" s="5">
        <f ca="1">IF(BD$4="",0,SUMIFS(Model!86:86,Model!$4:$4,"&lt;="&amp;BD$7)-SUMIFS(Model!280:280,Model!$4:$4,"&lt;="&amp;BD$7))</f>
        <v>0</v>
      </c>
      <c r="BE45" s="5">
        <f ca="1">IF(BE$4="",0,SUMIFS(Model!86:86,Model!$4:$4,"&lt;="&amp;BE$7)-SUMIFS(Model!280:280,Model!$4:$4,"&lt;="&amp;BE$7))</f>
        <v>0</v>
      </c>
      <c r="BF45" s="5">
        <f ca="1">IF(BF$4="",0,SUMIFS(Model!86:86,Model!$4:$4,"&lt;="&amp;BF$7)-SUMIFS(Model!280:280,Model!$4:$4,"&lt;="&amp;BF$7))</f>
        <v>0</v>
      </c>
      <c r="BG45" s="5">
        <f ca="1">IF(BG$4="",0,SUMIFS(Model!86:86,Model!$4:$4,"&lt;="&amp;BG$7)-SUMIFS(Model!280:280,Model!$4:$4,"&lt;="&amp;BG$7))</f>
        <v>0</v>
      </c>
      <c r="BH45" s="5">
        <f ca="1">IF(BH$4="",0,SUMIFS(Model!86:86,Model!$4:$4,"&lt;="&amp;BH$7)-SUMIFS(Model!280:280,Model!$4:$4,"&lt;="&amp;BH$7))</f>
        <v>0</v>
      </c>
      <c r="BI45" s="5">
        <f ca="1">IF(BI$4="",0,SUMIFS(Model!86:86,Model!$4:$4,"&lt;="&amp;BI$7)-SUMIFS(Model!280:280,Model!$4:$4,"&lt;="&amp;BI$7))</f>
        <v>0</v>
      </c>
      <c r="BJ45" s="5">
        <f ca="1">IF(BJ$4="",0,SUMIFS(Model!86:86,Model!$4:$4,"&lt;="&amp;BJ$7)-SUMIFS(Model!280:280,Model!$4:$4,"&lt;="&amp;BJ$7))</f>
        <v>0</v>
      </c>
      <c r="BK45" s="5">
        <f ca="1">IF(BK$4="",0,SUMIFS(Model!86:86,Model!$4:$4,"&lt;="&amp;BK$7)-SUMIFS(Model!280:280,Model!$4:$4,"&lt;="&amp;BK$7))</f>
        <v>0</v>
      </c>
      <c r="BL45" s="5">
        <f ca="1">IF(BL$4="",0,SUMIFS(Model!86:86,Model!$4:$4,"&lt;="&amp;BL$7)-SUMIFS(Model!280:280,Model!$4:$4,"&lt;="&amp;BL$7))</f>
        <v>0</v>
      </c>
      <c r="BM45" s="5">
        <f ca="1">IF(BM$4="",0,SUMIFS(Model!86:86,Model!$4:$4,"&lt;="&amp;BM$7)-SUMIFS(Model!280:280,Model!$4:$4,"&lt;="&amp;BM$7))</f>
        <v>0</v>
      </c>
      <c r="BN45" s="5">
        <f ca="1">IF(BN$4="",0,SUMIFS(Model!86:86,Model!$4:$4,"&lt;="&amp;BN$7)-SUMIFS(Model!280:280,Model!$4:$4,"&lt;="&amp;BN$7))</f>
        <v>0</v>
      </c>
      <c r="BO45" s="5">
        <f ca="1">IF(BO$4="",0,SUMIFS(Model!86:86,Model!$4:$4,"&lt;="&amp;BO$7)-SUMIFS(Model!280:280,Model!$4:$4,"&lt;="&amp;BO$7))</f>
        <v>0</v>
      </c>
      <c r="BP45" s="5">
        <f ca="1">IF(BP$4="",0,SUMIFS(Model!86:86,Model!$4:$4,"&lt;="&amp;BP$7)-SUMIFS(Model!280:280,Model!$4:$4,"&lt;="&amp;BP$7))</f>
        <v>0</v>
      </c>
      <c r="BQ45" s="5">
        <f ca="1">IF(BQ$4="",0,SUMIFS(Model!86:86,Model!$4:$4,"&lt;="&amp;BQ$7)-SUMIFS(Model!280:280,Model!$4:$4,"&lt;="&amp;BQ$7))</f>
        <v>0</v>
      </c>
      <c r="BR45" s="5">
        <f ca="1">IF(BR$4="",0,SUMIFS(Model!86:86,Model!$4:$4,"&lt;="&amp;BR$7)-SUMIFS(Model!280:280,Model!$4:$4,"&lt;="&amp;BR$7))</f>
        <v>0</v>
      </c>
      <c r="BS45" s="5">
        <f ca="1">IF(BS$4="",0,SUMIFS(Model!86:86,Model!$4:$4,"&lt;="&amp;BS$7)-SUMIFS(Model!280:280,Model!$4:$4,"&lt;="&amp;BS$7))</f>
        <v>0</v>
      </c>
      <c r="BT45" s="5">
        <f ca="1">IF(BT$4="",0,SUMIFS(Model!86:86,Model!$4:$4,"&lt;="&amp;BT$7)-SUMIFS(Model!280:280,Model!$4:$4,"&lt;="&amp;BT$7))</f>
        <v>0</v>
      </c>
      <c r="BU45" s="5">
        <f ca="1">IF(BU$4="",0,SUMIFS(Model!86:86,Model!$4:$4,"&lt;="&amp;BU$7)-SUMIFS(Model!280:280,Model!$4:$4,"&lt;="&amp;BU$7))</f>
        <v>0</v>
      </c>
      <c r="BV45" s="5">
        <f ca="1">IF(BV$4="",0,SUMIFS(Model!86:86,Model!$4:$4,"&lt;="&amp;BV$7)-SUMIFS(Model!280:280,Model!$4:$4,"&lt;="&amp;BV$7))</f>
        <v>0</v>
      </c>
      <c r="BW45" s="5">
        <f ca="1">IF(BW$4="",0,SUMIFS(Model!86:86,Model!$4:$4,"&lt;="&amp;BW$7)-SUMIFS(Model!280:280,Model!$4:$4,"&lt;="&amp;BW$7))</f>
        <v>0</v>
      </c>
      <c r="BX45" s="5">
        <f ca="1">IF(BX$4="",0,SUMIFS(Model!86:86,Model!$4:$4,"&lt;="&amp;BX$7)-SUMIFS(Model!280:280,Model!$4:$4,"&lt;="&amp;BX$7))</f>
        <v>0</v>
      </c>
      <c r="BY45" s="5">
        <f ca="1">IF(BY$4="",0,SUMIFS(Model!86:86,Model!$4:$4,"&lt;="&amp;BY$7)-SUMIFS(Model!280:280,Model!$4:$4,"&lt;="&amp;BY$7))</f>
        <v>0</v>
      </c>
      <c r="BZ45" s="5">
        <f ca="1">IF(BZ$4="",0,SUMIFS(Model!86:86,Model!$4:$4,"&lt;="&amp;BZ$7)-SUMIFS(Model!280:280,Model!$4:$4,"&lt;="&amp;BZ$7))</f>
        <v>0</v>
      </c>
      <c r="CA45" s="5">
        <f ca="1">IF(CA$4="",0,SUMIFS(Model!86:86,Model!$4:$4,"&lt;="&amp;CA$7)-SUMIFS(Model!280:280,Model!$4:$4,"&lt;="&amp;CA$7))</f>
        <v>0</v>
      </c>
      <c r="CB45" s="5">
        <f ca="1">IF(CB$4="",0,SUMIFS(Model!86:86,Model!$4:$4,"&lt;="&amp;CB$7)-SUMIFS(Model!280:280,Model!$4:$4,"&lt;="&amp;CB$7))</f>
        <v>0</v>
      </c>
      <c r="CC45" s="5">
        <f ca="1">IF(CC$4="",0,SUMIFS(Model!86:86,Model!$4:$4,"&lt;="&amp;CC$7)-SUMIFS(Model!280:280,Model!$4:$4,"&lt;="&amp;CC$7))</f>
        <v>0</v>
      </c>
      <c r="CD45" s="5">
        <f ca="1">IF(CD$4="",0,SUMIFS(Model!86:86,Model!$4:$4,"&lt;="&amp;CD$7)-SUMIFS(Model!280:280,Model!$4:$4,"&lt;="&amp;CD$7))</f>
        <v>0</v>
      </c>
      <c r="CE45" s="5">
        <f ca="1">IF(CE$4="",0,SUMIFS(Model!86:86,Model!$4:$4,"&lt;="&amp;CE$7)-SUMIFS(Model!280:280,Model!$4:$4,"&lt;="&amp;CE$7))</f>
        <v>0</v>
      </c>
      <c r="CF45" s="5">
        <f ca="1">IF(CF$4="",0,SUMIFS(Model!86:86,Model!$4:$4,"&lt;="&amp;CF$7)-SUMIFS(Model!280:280,Model!$4:$4,"&lt;="&amp;CF$7))</f>
        <v>0</v>
      </c>
    </row>
    <row r="46" spans="2:84" x14ac:dyDescent="0.3">
      <c r="B46" s="13">
        <f>ROW()</f>
        <v>46</v>
      </c>
      <c r="H46" s="1" t="str">
        <f t="shared" si="9"/>
        <v>ПАССИВЫ</v>
      </c>
      <c r="I46" s="1" t="str">
        <f>CapEx!J325</f>
        <v>Кред. задолж-ть по перем. расх.</v>
      </c>
      <c r="M46" s="53" t="s">
        <v>18</v>
      </c>
      <c r="U46" s="5">
        <f t="shared" ca="1" si="6"/>
        <v>625312.54835015535</v>
      </c>
      <c r="X46" s="5">
        <f ca="1">IF(X$4="",0,IF(SUMIFS(Model!97:97,Model!$4:$4,"&lt;="&amp;X$7)-SUMIFS(Model!288:288,Model!$4:$4,"&lt;="&amp;X$7)&gt;0,(SUMIFS(Model!97:97,Model!$4:$4,"&lt;="&amp;X$7)-SUMIFS(Model!288:288,Model!$4:$4,"&lt;="&amp;X$7)),0))</f>
        <v>85747.5</v>
      </c>
      <c r="Y46" s="5">
        <f ca="1">IF(Y$4="",0,IF(SUMIFS(Model!97:97,Model!$4:$4,"&lt;="&amp;Y$7)-SUMIFS(Model!288:288,Model!$4:$4,"&lt;="&amp;Y$7)&gt;0,(SUMIFS(Model!97:97,Model!$4:$4,"&lt;="&amp;Y$7)-SUMIFS(Model!288:288,Model!$4:$4,"&lt;="&amp;Y$7)),0))</f>
        <v>199149.49574999698</v>
      </c>
      <c r="Z46" s="5">
        <f ca="1">IF(Z$4="",0,IF(SUMIFS(Model!97:97,Model!$4:$4,"&lt;="&amp;Z$7)-SUMIFS(Model!288:288,Model!$4:$4,"&lt;="&amp;Z$7)&gt;0,(SUMIFS(Model!97:97,Model!$4:$4,"&lt;="&amp;Z$7)-SUMIFS(Model!288:288,Model!$4:$4,"&lt;="&amp;Z$7)),0))</f>
        <v>326045.83339686692</v>
      </c>
      <c r="AA46" s="5">
        <f ca="1">IF(AA$4="",0,IF(SUMIFS(Model!97:97,Model!$4:$4,"&lt;="&amp;AA$7)-SUMIFS(Model!288:288,Model!$4:$4,"&lt;="&amp;AA$7)&gt;0,(SUMIFS(Model!97:97,Model!$4:$4,"&lt;="&amp;AA$7)-SUMIFS(Model!288:288,Model!$4:$4,"&lt;="&amp;AA$7)),0))</f>
        <v>467659.53732781857</v>
      </c>
      <c r="AB46" s="5">
        <f ca="1">IF(AB$4="",0,IF(SUMIFS(Model!97:97,Model!$4:$4,"&lt;="&amp;AB$7)-SUMIFS(Model!288:288,Model!$4:$4,"&lt;="&amp;AB$7)&gt;0,(SUMIFS(Model!97:97,Model!$4:$4,"&lt;="&amp;AB$7)-SUMIFS(Model!288:288,Model!$4:$4,"&lt;="&amp;AB$7)),0))</f>
        <v>625312.54835015535</v>
      </c>
      <c r="AC46" s="5">
        <f ca="1">IF(AC$4="",0,IF(SUMIFS(Model!97:97,Model!$4:$4,"&lt;="&amp;AC$7)-SUMIFS(Model!288:288,Model!$4:$4,"&lt;="&amp;AC$7)&gt;0,(SUMIFS(Model!97:97,Model!$4:$4,"&lt;="&amp;AC$7)-SUMIFS(Model!288:288,Model!$4:$4,"&lt;="&amp;AC$7)),0))</f>
        <v>0</v>
      </c>
      <c r="AD46" s="5">
        <f ca="1">IF(AD$4="",0,IF(SUMIFS(Model!97:97,Model!$4:$4,"&lt;="&amp;AD$7)-SUMIFS(Model!288:288,Model!$4:$4,"&lt;="&amp;AD$7)&gt;0,(SUMIFS(Model!97:97,Model!$4:$4,"&lt;="&amp;AD$7)-SUMIFS(Model!288:288,Model!$4:$4,"&lt;="&amp;AD$7)),0))</f>
        <v>0</v>
      </c>
      <c r="AE46" s="5">
        <f ca="1">IF(AE$4="",0,IF(SUMIFS(Model!97:97,Model!$4:$4,"&lt;="&amp;AE$7)-SUMIFS(Model!288:288,Model!$4:$4,"&lt;="&amp;AE$7)&gt;0,(SUMIFS(Model!97:97,Model!$4:$4,"&lt;="&amp;AE$7)-SUMIFS(Model!288:288,Model!$4:$4,"&lt;="&amp;AE$7)),0))</f>
        <v>0</v>
      </c>
      <c r="AF46" s="5">
        <f ca="1">IF(AF$4="",0,IF(SUMIFS(Model!97:97,Model!$4:$4,"&lt;="&amp;AF$7)-SUMIFS(Model!288:288,Model!$4:$4,"&lt;="&amp;AF$7)&gt;0,(SUMIFS(Model!97:97,Model!$4:$4,"&lt;="&amp;AF$7)-SUMIFS(Model!288:288,Model!$4:$4,"&lt;="&amp;AF$7)),0))</f>
        <v>0</v>
      </c>
      <c r="AG46" s="5">
        <f ca="1">IF(AG$4="",0,IF(SUMIFS(Model!97:97,Model!$4:$4,"&lt;="&amp;AG$7)-SUMIFS(Model!288:288,Model!$4:$4,"&lt;="&amp;AG$7)&gt;0,(SUMIFS(Model!97:97,Model!$4:$4,"&lt;="&amp;AG$7)-SUMIFS(Model!288:288,Model!$4:$4,"&lt;="&amp;AG$7)),0))</f>
        <v>0</v>
      </c>
      <c r="AH46" s="5">
        <f ca="1">IF(AH$4="",0,IF(SUMIFS(Model!97:97,Model!$4:$4,"&lt;="&amp;AH$7)-SUMIFS(Model!288:288,Model!$4:$4,"&lt;="&amp;AH$7)&gt;0,(SUMIFS(Model!97:97,Model!$4:$4,"&lt;="&amp;AH$7)-SUMIFS(Model!288:288,Model!$4:$4,"&lt;="&amp;AH$7)),0))</f>
        <v>0</v>
      </c>
      <c r="AI46" s="5">
        <f ca="1">IF(AI$4="",0,IF(SUMIFS(Model!97:97,Model!$4:$4,"&lt;="&amp;AI$7)-SUMIFS(Model!288:288,Model!$4:$4,"&lt;="&amp;AI$7)&gt;0,(SUMIFS(Model!97:97,Model!$4:$4,"&lt;="&amp;AI$7)-SUMIFS(Model!288:288,Model!$4:$4,"&lt;="&amp;AI$7)),0))</f>
        <v>0</v>
      </c>
      <c r="AJ46" s="5">
        <f ca="1">IF(AJ$4="",0,IF(SUMIFS(Model!97:97,Model!$4:$4,"&lt;="&amp;AJ$7)-SUMIFS(Model!288:288,Model!$4:$4,"&lt;="&amp;AJ$7)&gt;0,(SUMIFS(Model!97:97,Model!$4:$4,"&lt;="&amp;AJ$7)-SUMIFS(Model!288:288,Model!$4:$4,"&lt;="&amp;AJ$7)),0))</f>
        <v>0</v>
      </c>
      <c r="AK46" s="5">
        <f ca="1">IF(AK$4="",0,IF(SUMIFS(Model!97:97,Model!$4:$4,"&lt;="&amp;AK$7)-SUMIFS(Model!288:288,Model!$4:$4,"&lt;="&amp;AK$7)&gt;0,(SUMIFS(Model!97:97,Model!$4:$4,"&lt;="&amp;AK$7)-SUMIFS(Model!288:288,Model!$4:$4,"&lt;="&amp;AK$7)),0))</f>
        <v>0</v>
      </c>
      <c r="AL46" s="5">
        <f ca="1">IF(AL$4="",0,IF(SUMIFS(Model!97:97,Model!$4:$4,"&lt;="&amp;AL$7)-SUMIFS(Model!288:288,Model!$4:$4,"&lt;="&amp;AL$7)&gt;0,(SUMIFS(Model!97:97,Model!$4:$4,"&lt;="&amp;AL$7)-SUMIFS(Model!288:288,Model!$4:$4,"&lt;="&amp;AL$7)),0))</f>
        <v>0</v>
      </c>
      <c r="AM46" s="5">
        <f ca="1">IF(AM$4="",0,IF(SUMIFS(Model!97:97,Model!$4:$4,"&lt;="&amp;AM$7)-SUMIFS(Model!288:288,Model!$4:$4,"&lt;="&amp;AM$7)&gt;0,(SUMIFS(Model!97:97,Model!$4:$4,"&lt;="&amp;AM$7)-SUMIFS(Model!288:288,Model!$4:$4,"&lt;="&amp;AM$7)),0))</f>
        <v>0</v>
      </c>
      <c r="AN46" s="5">
        <f ca="1">IF(AN$4="",0,IF(SUMIFS(Model!97:97,Model!$4:$4,"&lt;="&amp;AN$7)-SUMIFS(Model!288:288,Model!$4:$4,"&lt;="&amp;AN$7)&gt;0,(SUMIFS(Model!97:97,Model!$4:$4,"&lt;="&amp;AN$7)-SUMIFS(Model!288:288,Model!$4:$4,"&lt;="&amp;AN$7)),0))</f>
        <v>0</v>
      </c>
      <c r="AO46" s="5">
        <f ca="1">IF(AO$4="",0,IF(SUMIFS(Model!97:97,Model!$4:$4,"&lt;="&amp;AO$7)-SUMIFS(Model!288:288,Model!$4:$4,"&lt;="&amp;AO$7)&gt;0,(SUMIFS(Model!97:97,Model!$4:$4,"&lt;="&amp;AO$7)-SUMIFS(Model!288:288,Model!$4:$4,"&lt;="&amp;AO$7)),0))</f>
        <v>0</v>
      </c>
      <c r="AP46" s="5">
        <f ca="1">IF(AP$4="",0,IF(SUMIFS(Model!97:97,Model!$4:$4,"&lt;="&amp;AP$7)-SUMIFS(Model!288:288,Model!$4:$4,"&lt;="&amp;AP$7)&gt;0,(SUMIFS(Model!97:97,Model!$4:$4,"&lt;="&amp;AP$7)-SUMIFS(Model!288:288,Model!$4:$4,"&lt;="&amp;AP$7)),0))</f>
        <v>0</v>
      </c>
      <c r="AQ46" s="5">
        <f ca="1">IF(AQ$4="",0,IF(SUMIFS(Model!97:97,Model!$4:$4,"&lt;="&amp;AQ$7)-SUMIFS(Model!288:288,Model!$4:$4,"&lt;="&amp;AQ$7)&gt;0,(SUMIFS(Model!97:97,Model!$4:$4,"&lt;="&amp;AQ$7)-SUMIFS(Model!288:288,Model!$4:$4,"&lt;="&amp;AQ$7)),0))</f>
        <v>0</v>
      </c>
      <c r="AR46" s="5">
        <f ca="1">IF(AR$4="",0,IF(SUMIFS(Model!97:97,Model!$4:$4,"&lt;="&amp;AR$7)-SUMIFS(Model!288:288,Model!$4:$4,"&lt;="&amp;AR$7)&gt;0,(SUMIFS(Model!97:97,Model!$4:$4,"&lt;="&amp;AR$7)-SUMIFS(Model!288:288,Model!$4:$4,"&lt;="&amp;AR$7)),0))</f>
        <v>0</v>
      </c>
      <c r="AS46" s="5">
        <f ca="1">IF(AS$4="",0,IF(SUMIFS(Model!97:97,Model!$4:$4,"&lt;="&amp;AS$7)-SUMIFS(Model!288:288,Model!$4:$4,"&lt;="&amp;AS$7)&gt;0,(SUMIFS(Model!97:97,Model!$4:$4,"&lt;="&amp;AS$7)-SUMIFS(Model!288:288,Model!$4:$4,"&lt;="&amp;AS$7)),0))</f>
        <v>0</v>
      </c>
      <c r="AT46" s="5">
        <f ca="1">IF(AT$4="",0,IF(SUMIFS(Model!97:97,Model!$4:$4,"&lt;="&amp;AT$7)-SUMIFS(Model!288:288,Model!$4:$4,"&lt;="&amp;AT$7)&gt;0,(SUMIFS(Model!97:97,Model!$4:$4,"&lt;="&amp;AT$7)-SUMIFS(Model!288:288,Model!$4:$4,"&lt;="&amp;AT$7)),0))</f>
        <v>0</v>
      </c>
      <c r="AU46" s="5">
        <f ca="1">IF(AU$4="",0,IF(SUMIFS(Model!97:97,Model!$4:$4,"&lt;="&amp;AU$7)-SUMIFS(Model!288:288,Model!$4:$4,"&lt;="&amp;AU$7)&gt;0,(SUMIFS(Model!97:97,Model!$4:$4,"&lt;="&amp;AU$7)-SUMIFS(Model!288:288,Model!$4:$4,"&lt;="&amp;AU$7)),0))</f>
        <v>0</v>
      </c>
      <c r="AV46" s="5">
        <f ca="1">IF(AV$4="",0,IF(SUMIFS(Model!97:97,Model!$4:$4,"&lt;="&amp;AV$7)-SUMIFS(Model!288:288,Model!$4:$4,"&lt;="&amp;AV$7)&gt;0,(SUMIFS(Model!97:97,Model!$4:$4,"&lt;="&amp;AV$7)-SUMIFS(Model!288:288,Model!$4:$4,"&lt;="&amp;AV$7)),0))</f>
        <v>0</v>
      </c>
      <c r="AW46" s="5">
        <f ca="1">IF(AW$4="",0,IF(SUMIFS(Model!97:97,Model!$4:$4,"&lt;="&amp;AW$7)-SUMIFS(Model!288:288,Model!$4:$4,"&lt;="&amp;AW$7)&gt;0,(SUMIFS(Model!97:97,Model!$4:$4,"&lt;="&amp;AW$7)-SUMIFS(Model!288:288,Model!$4:$4,"&lt;="&amp;AW$7)),0))</f>
        <v>0</v>
      </c>
      <c r="AX46" s="5">
        <f ca="1">IF(AX$4="",0,IF(SUMIFS(Model!97:97,Model!$4:$4,"&lt;="&amp;AX$7)-SUMIFS(Model!288:288,Model!$4:$4,"&lt;="&amp;AX$7)&gt;0,(SUMIFS(Model!97:97,Model!$4:$4,"&lt;="&amp;AX$7)-SUMIFS(Model!288:288,Model!$4:$4,"&lt;="&amp;AX$7)),0))</f>
        <v>0</v>
      </c>
      <c r="AY46" s="5">
        <f ca="1">IF(AY$4="",0,IF(SUMIFS(Model!97:97,Model!$4:$4,"&lt;="&amp;AY$7)-SUMIFS(Model!288:288,Model!$4:$4,"&lt;="&amp;AY$7)&gt;0,(SUMIFS(Model!97:97,Model!$4:$4,"&lt;="&amp;AY$7)-SUMIFS(Model!288:288,Model!$4:$4,"&lt;="&amp;AY$7)),0))</f>
        <v>0</v>
      </c>
      <c r="AZ46" s="5">
        <f ca="1">IF(AZ$4="",0,IF(SUMIFS(Model!97:97,Model!$4:$4,"&lt;="&amp;AZ$7)-SUMIFS(Model!288:288,Model!$4:$4,"&lt;="&amp;AZ$7)&gt;0,(SUMIFS(Model!97:97,Model!$4:$4,"&lt;="&amp;AZ$7)-SUMIFS(Model!288:288,Model!$4:$4,"&lt;="&amp;AZ$7)),0))</f>
        <v>0</v>
      </c>
      <c r="BA46" s="5">
        <f ca="1">IF(BA$4="",0,IF(SUMIFS(Model!97:97,Model!$4:$4,"&lt;="&amp;BA$7)-SUMIFS(Model!288:288,Model!$4:$4,"&lt;="&amp;BA$7)&gt;0,(SUMIFS(Model!97:97,Model!$4:$4,"&lt;="&amp;BA$7)-SUMIFS(Model!288:288,Model!$4:$4,"&lt;="&amp;BA$7)),0))</f>
        <v>0</v>
      </c>
      <c r="BB46" s="5">
        <f ca="1">IF(BB$4="",0,IF(SUMIFS(Model!97:97,Model!$4:$4,"&lt;="&amp;BB$7)-SUMIFS(Model!288:288,Model!$4:$4,"&lt;="&amp;BB$7)&gt;0,(SUMIFS(Model!97:97,Model!$4:$4,"&lt;="&amp;BB$7)-SUMIFS(Model!288:288,Model!$4:$4,"&lt;="&amp;BB$7)),0))</f>
        <v>0</v>
      </c>
      <c r="BC46" s="5">
        <f ca="1">IF(BC$4="",0,IF(SUMIFS(Model!97:97,Model!$4:$4,"&lt;="&amp;BC$7)-SUMIFS(Model!288:288,Model!$4:$4,"&lt;="&amp;BC$7)&gt;0,(SUMIFS(Model!97:97,Model!$4:$4,"&lt;="&amp;BC$7)-SUMIFS(Model!288:288,Model!$4:$4,"&lt;="&amp;BC$7)),0))</f>
        <v>0</v>
      </c>
      <c r="BD46" s="5">
        <f ca="1">IF(BD$4="",0,IF(SUMIFS(Model!97:97,Model!$4:$4,"&lt;="&amp;BD$7)-SUMIFS(Model!288:288,Model!$4:$4,"&lt;="&amp;BD$7)&gt;0,(SUMIFS(Model!97:97,Model!$4:$4,"&lt;="&amp;BD$7)-SUMIFS(Model!288:288,Model!$4:$4,"&lt;="&amp;BD$7)),0))</f>
        <v>0</v>
      </c>
      <c r="BE46" s="5">
        <f ca="1">IF(BE$4="",0,IF(SUMIFS(Model!97:97,Model!$4:$4,"&lt;="&amp;BE$7)-SUMIFS(Model!288:288,Model!$4:$4,"&lt;="&amp;BE$7)&gt;0,(SUMIFS(Model!97:97,Model!$4:$4,"&lt;="&amp;BE$7)-SUMIFS(Model!288:288,Model!$4:$4,"&lt;="&amp;BE$7)),0))</f>
        <v>0</v>
      </c>
      <c r="BF46" s="5">
        <f ca="1">IF(BF$4="",0,IF(SUMIFS(Model!97:97,Model!$4:$4,"&lt;="&amp;BF$7)-SUMIFS(Model!288:288,Model!$4:$4,"&lt;="&amp;BF$7)&gt;0,(SUMIFS(Model!97:97,Model!$4:$4,"&lt;="&amp;BF$7)-SUMIFS(Model!288:288,Model!$4:$4,"&lt;="&amp;BF$7)),0))</f>
        <v>0</v>
      </c>
      <c r="BG46" s="5">
        <f ca="1">IF(BG$4="",0,IF(SUMIFS(Model!97:97,Model!$4:$4,"&lt;="&amp;BG$7)-SUMIFS(Model!288:288,Model!$4:$4,"&lt;="&amp;BG$7)&gt;0,(SUMIFS(Model!97:97,Model!$4:$4,"&lt;="&amp;BG$7)-SUMIFS(Model!288:288,Model!$4:$4,"&lt;="&amp;BG$7)),0))</f>
        <v>0</v>
      </c>
      <c r="BH46" s="5">
        <f ca="1">IF(BH$4="",0,IF(SUMIFS(Model!97:97,Model!$4:$4,"&lt;="&amp;BH$7)-SUMIFS(Model!288:288,Model!$4:$4,"&lt;="&amp;BH$7)&gt;0,(SUMIFS(Model!97:97,Model!$4:$4,"&lt;="&amp;BH$7)-SUMIFS(Model!288:288,Model!$4:$4,"&lt;="&amp;BH$7)),0))</f>
        <v>0</v>
      </c>
      <c r="BI46" s="5">
        <f ca="1">IF(BI$4="",0,IF(SUMIFS(Model!97:97,Model!$4:$4,"&lt;="&amp;BI$7)-SUMIFS(Model!288:288,Model!$4:$4,"&lt;="&amp;BI$7)&gt;0,(SUMIFS(Model!97:97,Model!$4:$4,"&lt;="&amp;BI$7)-SUMIFS(Model!288:288,Model!$4:$4,"&lt;="&amp;BI$7)),0))</f>
        <v>0</v>
      </c>
      <c r="BJ46" s="5">
        <f ca="1">IF(BJ$4="",0,IF(SUMIFS(Model!97:97,Model!$4:$4,"&lt;="&amp;BJ$7)-SUMIFS(Model!288:288,Model!$4:$4,"&lt;="&amp;BJ$7)&gt;0,(SUMIFS(Model!97:97,Model!$4:$4,"&lt;="&amp;BJ$7)-SUMIFS(Model!288:288,Model!$4:$4,"&lt;="&amp;BJ$7)),0))</f>
        <v>0</v>
      </c>
      <c r="BK46" s="5">
        <f ca="1">IF(BK$4="",0,IF(SUMIFS(Model!97:97,Model!$4:$4,"&lt;="&amp;BK$7)-SUMIFS(Model!288:288,Model!$4:$4,"&lt;="&amp;BK$7)&gt;0,(SUMIFS(Model!97:97,Model!$4:$4,"&lt;="&amp;BK$7)-SUMIFS(Model!288:288,Model!$4:$4,"&lt;="&amp;BK$7)),0))</f>
        <v>0</v>
      </c>
      <c r="BL46" s="5">
        <f ca="1">IF(BL$4="",0,IF(SUMIFS(Model!97:97,Model!$4:$4,"&lt;="&amp;BL$7)-SUMIFS(Model!288:288,Model!$4:$4,"&lt;="&amp;BL$7)&gt;0,(SUMIFS(Model!97:97,Model!$4:$4,"&lt;="&amp;BL$7)-SUMIFS(Model!288:288,Model!$4:$4,"&lt;="&amp;BL$7)),0))</f>
        <v>0</v>
      </c>
      <c r="BM46" s="5">
        <f ca="1">IF(BM$4="",0,IF(SUMIFS(Model!97:97,Model!$4:$4,"&lt;="&amp;BM$7)-SUMIFS(Model!288:288,Model!$4:$4,"&lt;="&amp;BM$7)&gt;0,(SUMIFS(Model!97:97,Model!$4:$4,"&lt;="&amp;BM$7)-SUMIFS(Model!288:288,Model!$4:$4,"&lt;="&amp;BM$7)),0))</f>
        <v>0</v>
      </c>
      <c r="BN46" s="5">
        <f ca="1">IF(BN$4="",0,IF(SUMIFS(Model!97:97,Model!$4:$4,"&lt;="&amp;BN$7)-SUMIFS(Model!288:288,Model!$4:$4,"&lt;="&amp;BN$7)&gt;0,(SUMIFS(Model!97:97,Model!$4:$4,"&lt;="&amp;BN$7)-SUMIFS(Model!288:288,Model!$4:$4,"&lt;="&amp;BN$7)),0))</f>
        <v>0</v>
      </c>
      <c r="BO46" s="5">
        <f ca="1">IF(BO$4="",0,IF(SUMIFS(Model!97:97,Model!$4:$4,"&lt;="&amp;BO$7)-SUMIFS(Model!288:288,Model!$4:$4,"&lt;="&amp;BO$7)&gt;0,(SUMIFS(Model!97:97,Model!$4:$4,"&lt;="&amp;BO$7)-SUMIFS(Model!288:288,Model!$4:$4,"&lt;="&amp;BO$7)),0))</f>
        <v>0</v>
      </c>
      <c r="BP46" s="5">
        <f ca="1">IF(BP$4="",0,IF(SUMIFS(Model!97:97,Model!$4:$4,"&lt;="&amp;BP$7)-SUMIFS(Model!288:288,Model!$4:$4,"&lt;="&amp;BP$7)&gt;0,(SUMIFS(Model!97:97,Model!$4:$4,"&lt;="&amp;BP$7)-SUMIFS(Model!288:288,Model!$4:$4,"&lt;="&amp;BP$7)),0))</f>
        <v>0</v>
      </c>
      <c r="BQ46" s="5">
        <f ca="1">IF(BQ$4="",0,IF(SUMIFS(Model!97:97,Model!$4:$4,"&lt;="&amp;BQ$7)-SUMIFS(Model!288:288,Model!$4:$4,"&lt;="&amp;BQ$7)&gt;0,(SUMIFS(Model!97:97,Model!$4:$4,"&lt;="&amp;BQ$7)-SUMIFS(Model!288:288,Model!$4:$4,"&lt;="&amp;BQ$7)),0))</f>
        <v>0</v>
      </c>
      <c r="BR46" s="5">
        <f ca="1">IF(BR$4="",0,IF(SUMIFS(Model!97:97,Model!$4:$4,"&lt;="&amp;BR$7)-SUMIFS(Model!288:288,Model!$4:$4,"&lt;="&amp;BR$7)&gt;0,(SUMIFS(Model!97:97,Model!$4:$4,"&lt;="&amp;BR$7)-SUMIFS(Model!288:288,Model!$4:$4,"&lt;="&amp;BR$7)),0))</f>
        <v>0</v>
      </c>
      <c r="BS46" s="5">
        <f ca="1">IF(BS$4="",0,IF(SUMIFS(Model!97:97,Model!$4:$4,"&lt;="&amp;BS$7)-SUMIFS(Model!288:288,Model!$4:$4,"&lt;="&amp;BS$7)&gt;0,(SUMIFS(Model!97:97,Model!$4:$4,"&lt;="&amp;BS$7)-SUMIFS(Model!288:288,Model!$4:$4,"&lt;="&amp;BS$7)),0))</f>
        <v>0</v>
      </c>
      <c r="BT46" s="5">
        <f ca="1">IF(BT$4="",0,IF(SUMIFS(Model!97:97,Model!$4:$4,"&lt;="&amp;BT$7)-SUMIFS(Model!288:288,Model!$4:$4,"&lt;="&amp;BT$7)&gt;0,(SUMIFS(Model!97:97,Model!$4:$4,"&lt;="&amp;BT$7)-SUMIFS(Model!288:288,Model!$4:$4,"&lt;="&amp;BT$7)),0))</f>
        <v>0</v>
      </c>
      <c r="BU46" s="5">
        <f ca="1">IF(BU$4="",0,IF(SUMIFS(Model!97:97,Model!$4:$4,"&lt;="&amp;BU$7)-SUMIFS(Model!288:288,Model!$4:$4,"&lt;="&amp;BU$7)&gt;0,(SUMIFS(Model!97:97,Model!$4:$4,"&lt;="&amp;BU$7)-SUMIFS(Model!288:288,Model!$4:$4,"&lt;="&amp;BU$7)),0))</f>
        <v>0</v>
      </c>
      <c r="BV46" s="5">
        <f ca="1">IF(BV$4="",0,IF(SUMIFS(Model!97:97,Model!$4:$4,"&lt;="&amp;BV$7)-SUMIFS(Model!288:288,Model!$4:$4,"&lt;="&amp;BV$7)&gt;0,(SUMIFS(Model!97:97,Model!$4:$4,"&lt;="&amp;BV$7)-SUMIFS(Model!288:288,Model!$4:$4,"&lt;="&amp;BV$7)),0))</f>
        <v>0</v>
      </c>
      <c r="BW46" s="5">
        <f ca="1">IF(BW$4="",0,IF(SUMIFS(Model!97:97,Model!$4:$4,"&lt;="&amp;BW$7)-SUMIFS(Model!288:288,Model!$4:$4,"&lt;="&amp;BW$7)&gt;0,(SUMIFS(Model!97:97,Model!$4:$4,"&lt;="&amp;BW$7)-SUMIFS(Model!288:288,Model!$4:$4,"&lt;="&amp;BW$7)),0))</f>
        <v>0</v>
      </c>
      <c r="BX46" s="5">
        <f ca="1">IF(BX$4="",0,IF(SUMIFS(Model!97:97,Model!$4:$4,"&lt;="&amp;BX$7)-SUMIFS(Model!288:288,Model!$4:$4,"&lt;="&amp;BX$7)&gt;0,(SUMIFS(Model!97:97,Model!$4:$4,"&lt;="&amp;BX$7)-SUMIFS(Model!288:288,Model!$4:$4,"&lt;="&amp;BX$7)),0))</f>
        <v>0</v>
      </c>
      <c r="BY46" s="5">
        <f ca="1">IF(BY$4="",0,IF(SUMIFS(Model!97:97,Model!$4:$4,"&lt;="&amp;BY$7)-SUMIFS(Model!288:288,Model!$4:$4,"&lt;="&amp;BY$7)&gt;0,(SUMIFS(Model!97:97,Model!$4:$4,"&lt;="&amp;BY$7)-SUMIFS(Model!288:288,Model!$4:$4,"&lt;="&amp;BY$7)),0))</f>
        <v>0</v>
      </c>
      <c r="BZ46" s="5">
        <f ca="1">IF(BZ$4="",0,IF(SUMIFS(Model!97:97,Model!$4:$4,"&lt;="&amp;BZ$7)-SUMIFS(Model!288:288,Model!$4:$4,"&lt;="&amp;BZ$7)&gt;0,(SUMIFS(Model!97:97,Model!$4:$4,"&lt;="&amp;BZ$7)-SUMIFS(Model!288:288,Model!$4:$4,"&lt;="&amp;BZ$7)),0))</f>
        <v>0</v>
      </c>
      <c r="CA46" s="5">
        <f ca="1">IF(CA$4="",0,IF(SUMIFS(Model!97:97,Model!$4:$4,"&lt;="&amp;CA$7)-SUMIFS(Model!288:288,Model!$4:$4,"&lt;="&amp;CA$7)&gt;0,(SUMIFS(Model!97:97,Model!$4:$4,"&lt;="&amp;CA$7)-SUMIFS(Model!288:288,Model!$4:$4,"&lt;="&amp;CA$7)),0))</f>
        <v>0</v>
      </c>
      <c r="CB46" s="5">
        <f ca="1">IF(CB$4="",0,IF(SUMIFS(Model!97:97,Model!$4:$4,"&lt;="&amp;CB$7)-SUMIFS(Model!288:288,Model!$4:$4,"&lt;="&amp;CB$7)&gt;0,(SUMIFS(Model!97:97,Model!$4:$4,"&lt;="&amp;CB$7)-SUMIFS(Model!288:288,Model!$4:$4,"&lt;="&amp;CB$7)),0))</f>
        <v>0</v>
      </c>
      <c r="CC46" s="5">
        <f ca="1">IF(CC$4="",0,IF(SUMIFS(Model!97:97,Model!$4:$4,"&lt;="&amp;CC$7)-SUMIFS(Model!288:288,Model!$4:$4,"&lt;="&amp;CC$7)&gt;0,(SUMIFS(Model!97:97,Model!$4:$4,"&lt;="&amp;CC$7)-SUMIFS(Model!288:288,Model!$4:$4,"&lt;="&amp;CC$7)),0))</f>
        <v>0</v>
      </c>
      <c r="CD46" s="5">
        <f ca="1">IF(CD$4="",0,IF(SUMIFS(Model!97:97,Model!$4:$4,"&lt;="&amp;CD$7)-SUMIFS(Model!288:288,Model!$4:$4,"&lt;="&amp;CD$7)&gt;0,(SUMIFS(Model!97:97,Model!$4:$4,"&lt;="&amp;CD$7)-SUMIFS(Model!288:288,Model!$4:$4,"&lt;="&amp;CD$7)),0))</f>
        <v>0</v>
      </c>
      <c r="CE46" s="5">
        <f ca="1">IF(CE$4="",0,IF(SUMIFS(Model!97:97,Model!$4:$4,"&lt;="&amp;CE$7)-SUMIFS(Model!288:288,Model!$4:$4,"&lt;="&amp;CE$7)&gt;0,(SUMIFS(Model!97:97,Model!$4:$4,"&lt;="&amp;CE$7)-SUMIFS(Model!288:288,Model!$4:$4,"&lt;="&amp;CE$7)),0))</f>
        <v>0</v>
      </c>
      <c r="CF46" s="5">
        <f ca="1">IF(CF$4="",0,IF(SUMIFS(Model!97:97,Model!$4:$4,"&lt;="&amp;CF$7)-SUMIFS(Model!288:288,Model!$4:$4,"&lt;="&amp;CF$7)&gt;0,(SUMIFS(Model!97:97,Model!$4:$4,"&lt;="&amp;CF$7)-SUMIFS(Model!288:288,Model!$4:$4,"&lt;="&amp;CF$7)),0))</f>
        <v>0</v>
      </c>
    </row>
    <row r="47" spans="2:84" x14ac:dyDescent="0.3">
      <c r="B47" s="13">
        <f>ROW()</f>
        <v>47</v>
      </c>
      <c r="H47" s="1" t="str">
        <f t="shared" si="9"/>
        <v>ПАССИВЫ</v>
      </c>
      <c r="I47" s="1" t="str">
        <f>CapEx!J326</f>
        <v>Кред. задолж-ть по ФОТ упр. перс-ла</v>
      </c>
      <c r="M47" s="53" t="s">
        <v>18</v>
      </c>
      <c r="U47" s="5">
        <f t="shared" ca="1" si="6"/>
        <v>830493.87501520663</v>
      </c>
      <c r="X47" s="5">
        <f ca="1">IF(X$4="",0,SUMIFS(Model!121:121,Model!$4:$4,"&lt;="&amp;X$7)-SUMIFS(Model!296:296,Model!$4:$4,"&lt;="&amp;X$7))</f>
        <v>343375</v>
      </c>
      <c r="Y47" s="5">
        <f ca="1">IF(Y$4="",0,SUMIFS(Model!121:121,Model!$4:$4,"&lt;="&amp;Y$7)-SUMIFS(Model!296:296,Model!$4:$4,"&lt;="&amp;Y$7))</f>
        <v>441525.15625</v>
      </c>
      <c r="Z47" s="5">
        <f ca="1">IF(Z$4="",0,SUMIFS(Model!121:121,Model!$4:$4,"&lt;="&amp;Z$7)-SUMIFS(Model!296:296,Model!$4:$4,"&lt;="&amp;Z$7))</f>
        <v>543075.94218750298</v>
      </c>
      <c r="AA47" s="5">
        <f ca="1">IF(AA$4="",0,SUMIFS(Model!121:121,Model!$4:$4,"&lt;="&amp;AA$7)-SUMIFS(Model!296:296,Model!$4:$4,"&lt;="&amp;AA$7))</f>
        <v>707268.02343259007</v>
      </c>
      <c r="AB47" s="5">
        <f ca="1">IF(AB$4="",0,SUMIFS(Model!121:121,Model!$4:$4,"&lt;="&amp;AB$7)-SUMIFS(Model!296:296,Model!$4:$4,"&lt;="&amp;AB$7))</f>
        <v>830493.87501520663</v>
      </c>
      <c r="AC47" s="5">
        <f ca="1">IF(AC$4="",0,SUMIFS(Model!121:121,Model!$4:$4,"&lt;="&amp;AC$7)-SUMIFS(Model!296:296,Model!$4:$4,"&lt;="&amp;AC$7))</f>
        <v>0</v>
      </c>
      <c r="AD47" s="5">
        <f ca="1">IF(AD$4="",0,SUMIFS(Model!121:121,Model!$4:$4,"&lt;="&amp;AD$7)-SUMIFS(Model!296:296,Model!$4:$4,"&lt;="&amp;AD$7))</f>
        <v>0</v>
      </c>
      <c r="AE47" s="5">
        <f ca="1">IF(AE$4="",0,SUMIFS(Model!121:121,Model!$4:$4,"&lt;="&amp;AE$7)-SUMIFS(Model!296:296,Model!$4:$4,"&lt;="&amp;AE$7))</f>
        <v>0</v>
      </c>
      <c r="AF47" s="5">
        <f ca="1">IF(AF$4="",0,SUMIFS(Model!121:121,Model!$4:$4,"&lt;="&amp;AF$7)-SUMIFS(Model!296:296,Model!$4:$4,"&lt;="&amp;AF$7))</f>
        <v>0</v>
      </c>
      <c r="AG47" s="5">
        <f ca="1">IF(AG$4="",0,SUMIFS(Model!121:121,Model!$4:$4,"&lt;="&amp;AG$7)-SUMIFS(Model!296:296,Model!$4:$4,"&lt;="&amp;AG$7))</f>
        <v>0</v>
      </c>
      <c r="AH47" s="5">
        <f ca="1">IF(AH$4="",0,SUMIFS(Model!121:121,Model!$4:$4,"&lt;="&amp;AH$7)-SUMIFS(Model!296:296,Model!$4:$4,"&lt;="&amp;AH$7))</f>
        <v>0</v>
      </c>
      <c r="AI47" s="5">
        <f ca="1">IF(AI$4="",0,SUMIFS(Model!121:121,Model!$4:$4,"&lt;="&amp;AI$7)-SUMIFS(Model!296:296,Model!$4:$4,"&lt;="&amp;AI$7))</f>
        <v>0</v>
      </c>
      <c r="AJ47" s="5">
        <f ca="1">IF(AJ$4="",0,SUMIFS(Model!121:121,Model!$4:$4,"&lt;="&amp;AJ$7)-SUMIFS(Model!296:296,Model!$4:$4,"&lt;="&amp;AJ$7))</f>
        <v>0</v>
      </c>
      <c r="AK47" s="5">
        <f ca="1">IF(AK$4="",0,SUMIFS(Model!121:121,Model!$4:$4,"&lt;="&amp;AK$7)-SUMIFS(Model!296:296,Model!$4:$4,"&lt;="&amp;AK$7))</f>
        <v>0</v>
      </c>
      <c r="AL47" s="5">
        <f ca="1">IF(AL$4="",0,SUMIFS(Model!121:121,Model!$4:$4,"&lt;="&amp;AL$7)-SUMIFS(Model!296:296,Model!$4:$4,"&lt;="&amp;AL$7))</f>
        <v>0</v>
      </c>
      <c r="AM47" s="5">
        <f ca="1">IF(AM$4="",0,SUMIFS(Model!121:121,Model!$4:$4,"&lt;="&amp;AM$7)-SUMIFS(Model!296:296,Model!$4:$4,"&lt;="&amp;AM$7))</f>
        <v>0</v>
      </c>
      <c r="AN47" s="5">
        <f ca="1">IF(AN$4="",0,SUMIFS(Model!121:121,Model!$4:$4,"&lt;="&amp;AN$7)-SUMIFS(Model!296:296,Model!$4:$4,"&lt;="&amp;AN$7))</f>
        <v>0</v>
      </c>
      <c r="AO47" s="5">
        <f ca="1">IF(AO$4="",0,SUMIFS(Model!121:121,Model!$4:$4,"&lt;="&amp;AO$7)-SUMIFS(Model!296:296,Model!$4:$4,"&lt;="&amp;AO$7))</f>
        <v>0</v>
      </c>
      <c r="AP47" s="5">
        <f ca="1">IF(AP$4="",0,SUMIFS(Model!121:121,Model!$4:$4,"&lt;="&amp;AP$7)-SUMIFS(Model!296:296,Model!$4:$4,"&lt;="&amp;AP$7))</f>
        <v>0</v>
      </c>
      <c r="AQ47" s="5">
        <f ca="1">IF(AQ$4="",0,SUMIFS(Model!121:121,Model!$4:$4,"&lt;="&amp;AQ$7)-SUMIFS(Model!296:296,Model!$4:$4,"&lt;="&amp;AQ$7))</f>
        <v>0</v>
      </c>
      <c r="AR47" s="5">
        <f ca="1">IF(AR$4="",0,SUMIFS(Model!121:121,Model!$4:$4,"&lt;="&amp;AR$7)-SUMIFS(Model!296:296,Model!$4:$4,"&lt;="&amp;AR$7))</f>
        <v>0</v>
      </c>
      <c r="AS47" s="5">
        <f ca="1">IF(AS$4="",0,SUMIFS(Model!121:121,Model!$4:$4,"&lt;="&amp;AS$7)-SUMIFS(Model!296:296,Model!$4:$4,"&lt;="&amp;AS$7))</f>
        <v>0</v>
      </c>
      <c r="AT47" s="5">
        <f ca="1">IF(AT$4="",0,SUMIFS(Model!121:121,Model!$4:$4,"&lt;="&amp;AT$7)-SUMIFS(Model!296:296,Model!$4:$4,"&lt;="&amp;AT$7))</f>
        <v>0</v>
      </c>
      <c r="AU47" s="5">
        <f ca="1">IF(AU$4="",0,SUMIFS(Model!121:121,Model!$4:$4,"&lt;="&amp;AU$7)-SUMIFS(Model!296:296,Model!$4:$4,"&lt;="&amp;AU$7))</f>
        <v>0</v>
      </c>
      <c r="AV47" s="5">
        <f ca="1">IF(AV$4="",0,SUMIFS(Model!121:121,Model!$4:$4,"&lt;="&amp;AV$7)-SUMIFS(Model!296:296,Model!$4:$4,"&lt;="&amp;AV$7))</f>
        <v>0</v>
      </c>
      <c r="AW47" s="5">
        <f ca="1">IF(AW$4="",0,SUMIFS(Model!121:121,Model!$4:$4,"&lt;="&amp;AW$7)-SUMIFS(Model!296:296,Model!$4:$4,"&lt;="&amp;AW$7))</f>
        <v>0</v>
      </c>
      <c r="AX47" s="5">
        <f ca="1">IF(AX$4="",0,SUMIFS(Model!121:121,Model!$4:$4,"&lt;="&amp;AX$7)-SUMIFS(Model!296:296,Model!$4:$4,"&lt;="&amp;AX$7))</f>
        <v>0</v>
      </c>
      <c r="AY47" s="5">
        <f ca="1">IF(AY$4="",0,SUMIFS(Model!121:121,Model!$4:$4,"&lt;="&amp;AY$7)-SUMIFS(Model!296:296,Model!$4:$4,"&lt;="&amp;AY$7))</f>
        <v>0</v>
      </c>
      <c r="AZ47" s="5">
        <f ca="1">IF(AZ$4="",0,SUMIFS(Model!121:121,Model!$4:$4,"&lt;="&amp;AZ$7)-SUMIFS(Model!296:296,Model!$4:$4,"&lt;="&amp;AZ$7))</f>
        <v>0</v>
      </c>
      <c r="BA47" s="5">
        <f ca="1">IF(BA$4="",0,SUMIFS(Model!121:121,Model!$4:$4,"&lt;="&amp;BA$7)-SUMIFS(Model!296:296,Model!$4:$4,"&lt;="&amp;BA$7))</f>
        <v>0</v>
      </c>
      <c r="BB47" s="5">
        <f ca="1">IF(BB$4="",0,SUMIFS(Model!121:121,Model!$4:$4,"&lt;="&amp;BB$7)-SUMIFS(Model!296:296,Model!$4:$4,"&lt;="&amp;BB$7))</f>
        <v>0</v>
      </c>
      <c r="BC47" s="5">
        <f ca="1">IF(BC$4="",0,SUMIFS(Model!121:121,Model!$4:$4,"&lt;="&amp;BC$7)-SUMIFS(Model!296:296,Model!$4:$4,"&lt;="&amp;BC$7))</f>
        <v>0</v>
      </c>
      <c r="BD47" s="5">
        <f ca="1">IF(BD$4="",0,SUMIFS(Model!121:121,Model!$4:$4,"&lt;="&amp;BD$7)-SUMIFS(Model!296:296,Model!$4:$4,"&lt;="&amp;BD$7))</f>
        <v>0</v>
      </c>
      <c r="BE47" s="5">
        <f ca="1">IF(BE$4="",0,SUMIFS(Model!121:121,Model!$4:$4,"&lt;="&amp;BE$7)-SUMIFS(Model!296:296,Model!$4:$4,"&lt;="&amp;BE$7))</f>
        <v>0</v>
      </c>
      <c r="BF47" s="5">
        <f ca="1">IF(BF$4="",0,SUMIFS(Model!121:121,Model!$4:$4,"&lt;="&amp;BF$7)-SUMIFS(Model!296:296,Model!$4:$4,"&lt;="&amp;BF$7))</f>
        <v>0</v>
      </c>
      <c r="BG47" s="5">
        <f ca="1">IF(BG$4="",0,SUMIFS(Model!121:121,Model!$4:$4,"&lt;="&amp;BG$7)-SUMIFS(Model!296:296,Model!$4:$4,"&lt;="&amp;BG$7))</f>
        <v>0</v>
      </c>
      <c r="BH47" s="5">
        <f ca="1">IF(BH$4="",0,SUMIFS(Model!121:121,Model!$4:$4,"&lt;="&amp;BH$7)-SUMIFS(Model!296:296,Model!$4:$4,"&lt;="&amp;BH$7))</f>
        <v>0</v>
      </c>
      <c r="BI47" s="5">
        <f ca="1">IF(BI$4="",0,SUMIFS(Model!121:121,Model!$4:$4,"&lt;="&amp;BI$7)-SUMIFS(Model!296:296,Model!$4:$4,"&lt;="&amp;BI$7))</f>
        <v>0</v>
      </c>
      <c r="BJ47" s="5">
        <f ca="1">IF(BJ$4="",0,SUMIFS(Model!121:121,Model!$4:$4,"&lt;="&amp;BJ$7)-SUMIFS(Model!296:296,Model!$4:$4,"&lt;="&amp;BJ$7))</f>
        <v>0</v>
      </c>
      <c r="BK47" s="5">
        <f ca="1">IF(BK$4="",0,SUMIFS(Model!121:121,Model!$4:$4,"&lt;="&amp;BK$7)-SUMIFS(Model!296:296,Model!$4:$4,"&lt;="&amp;BK$7))</f>
        <v>0</v>
      </c>
      <c r="BL47" s="5">
        <f ca="1">IF(BL$4="",0,SUMIFS(Model!121:121,Model!$4:$4,"&lt;="&amp;BL$7)-SUMIFS(Model!296:296,Model!$4:$4,"&lt;="&amp;BL$7))</f>
        <v>0</v>
      </c>
      <c r="BM47" s="5">
        <f ca="1">IF(BM$4="",0,SUMIFS(Model!121:121,Model!$4:$4,"&lt;="&amp;BM$7)-SUMIFS(Model!296:296,Model!$4:$4,"&lt;="&amp;BM$7))</f>
        <v>0</v>
      </c>
      <c r="BN47" s="5">
        <f ca="1">IF(BN$4="",0,SUMIFS(Model!121:121,Model!$4:$4,"&lt;="&amp;BN$7)-SUMIFS(Model!296:296,Model!$4:$4,"&lt;="&amp;BN$7))</f>
        <v>0</v>
      </c>
      <c r="BO47" s="5">
        <f ca="1">IF(BO$4="",0,SUMIFS(Model!121:121,Model!$4:$4,"&lt;="&amp;BO$7)-SUMIFS(Model!296:296,Model!$4:$4,"&lt;="&amp;BO$7))</f>
        <v>0</v>
      </c>
      <c r="BP47" s="5">
        <f ca="1">IF(BP$4="",0,SUMIFS(Model!121:121,Model!$4:$4,"&lt;="&amp;BP$7)-SUMIFS(Model!296:296,Model!$4:$4,"&lt;="&amp;BP$7))</f>
        <v>0</v>
      </c>
      <c r="BQ47" s="5">
        <f ca="1">IF(BQ$4="",0,SUMIFS(Model!121:121,Model!$4:$4,"&lt;="&amp;BQ$7)-SUMIFS(Model!296:296,Model!$4:$4,"&lt;="&amp;BQ$7))</f>
        <v>0</v>
      </c>
      <c r="BR47" s="5">
        <f ca="1">IF(BR$4="",0,SUMIFS(Model!121:121,Model!$4:$4,"&lt;="&amp;BR$7)-SUMIFS(Model!296:296,Model!$4:$4,"&lt;="&amp;BR$7))</f>
        <v>0</v>
      </c>
      <c r="BS47" s="5">
        <f ca="1">IF(BS$4="",0,SUMIFS(Model!121:121,Model!$4:$4,"&lt;="&amp;BS$7)-SUMIFS(Model!296:296,Model!$4:$4,"&lt;="&amp;BS$7))</f>
        <v>0</v>
      </c>
      <c r="BT47" s="5">
        <f ca="1">IF(BT$4="",0,SUMIFS(Model!121:121,Model!$4:$4,"&lt;="&amp;BT$7)-SUMIFS(Model!296:296,Model!$4:$4,"&lt;="&amp;BT$7))</f>
        <v>0</v>
      </c>
      <c r="BU47" s="5">
        <f ca="1">IF(BU$4="",0,SUMIFS(Model!121:121,Model!$4:$4,"&lt;="&amp;BU$7)-SUMIFS(Model!296:296,Model!$4:$4,"&lt;="&amp;BU$7))</f>
        <v>0</v>
      </c>
      <c r="BV47" s="5">
        <f ca="1">IF(BV$4="",0,SUMIFS(Model!121:121,Model!$4:$4,"&lt;="&amp;BV$7)-SUMIFS(Model!296:296,Model!$4:$4,"&lt;="&amp;BV$7))</f>
        <v>0</v>
      </c>
      <c r="BW47" s="5">
        <f ca="1">IF(BW$4="",0,SUMIFS(Model!121:121,Model!$4:$4,"&lt;="&amp;BW$7)-SUMIFS(Model!296:296,Model!$4:$4,"&lt;="&amp;BW$7))</f>
        <v>0</v>
      </c>
      <c r="BX47" s="5">
        <f ca="1">IF(BX$4="",0,SUMIFS(Model!121:121,Model!$4:$4,"&lt;="&amp;BX$7)-SUMIFS(Model!296:296,Model!$4:$4,"&lt;="&amp;BX$7))</f>
        <v>0</v>
      </c>
      <c r="BY47" s="5">
        <f ca="1">IF(BY$4="",0,SUMIFS(Model!121:121,Model!$4:$4,"&lt;="&amp;BY$7)-SUMIFS(Model!296:296,Model!$4:$4,"&lt;="&amp;BY$7))</f>
        <v>0</v>
      </c>
      <c r="BZ47" s="5">
        <f ca="1">IF(BZ$4="",0,SUMIFS(Model!121:121,Model!$4:$4,"&lt;="&amp;BZ$7)-SUMIFS(Model!296:296,Model!$4:$4,"&lt;="&amp;BZ$7))</f>
        <v>0</v>
      </c>
      <c r="CA47" s="5">
        <f ca="1">IF(CA$4="",0,SUMIFS(Model!121:121,Model!$4:$4,"&lt;="&amp;CA$7)-SUMIFS(Model!296:296,Model!$4:$4,"&lt;="&amp;CA$7))</f>
        <v>0</v>
      </c>
      <c r="CB47" s="5">
        <f ca="1">IF(CB$4="",0,SUMIFS(Model!121:121,Model!$4:$4,"&lt;="&amp;CB$7)-SUMIFS(Model!296:296,Model!$4:$4,"&lt;="&amp;CB$7))</f>
        <v>0</v>
      </c>
      <c r="CC47" s="5">
        <f ca="1">IF(CC$4="",0,SUMIFS(Model!121:121,Model!$4:$4,"&lt;="&amp;CC$7)-SUMIFS(Model!296:296,Model!$4:$4,"&lt;="&amp;CC$7))</f>
        <v>0</v>
      </c>
      <c r="CD47" s="5">
        <f ca="1">IF(CD$4="",0,SUMIFS(Model!121:121,Model!$4:$4,"&lt;="&amp;CD$7)-SUMIFS(Model!296:296,Model!$4:$4,"&lt;="&amp;CD$7))</f>
        <v>0</v>
      </c>
      <c r="CE47" s="5">
        <f ca="1">IF(CE$4="",0,SUMIFS(Model!121:121,Model!$4:$4,"&lt;="&amp;CE$7)-SUMIFS(Model!296:296,Model!$4:$4,"&lt;="&amp;CE$7))</f>
        <v>0</v>
      </c>
      <c r="CF47" s="5">
        <f ca="1">IF(CF$4="",0,SUMIFS(Model!121:121,Model!$4:$4,"&lt;="&amp;CF$7)-SUMIFS(Model!296:296,Model!$4:$4,"&lt;="&amp;CF$7))</f>
        <v>0</v>
      </c>
    </row>
    <row r="48" spans="2:84" x14ac:dyDescent="0.3">
      <c r="B48" s="13">
        <f>ROW()</f>
        <v>48</v>
      </c>
      <c r="H48" s="1" t="str">
        <f t="shared" si="9"/>
        <v>ПАССИВЫ</v>
      </c>
      <c r="I48" s="1" t="str">
        <f>CapEx!J327</f>
        <v>Кред. задолж-ть по пост. расх.</v>
      </c>
      <c r="M48" s="53" t="s">
        <v>18</v>
      </c>
      <c r="U48" s="5">
        <f t="shared" ca="1" si="6"/>
        <v>0</v>
      </c>
      <c r="X48" s="5">
        <f ca="1">IF(X$4="",0,IF(SUMIFS(Model!158:158,Model!$4:$4,"&lt;="&amp;X$7)-SUMIFS(Model!304:304,Model!$4:$4,"&lt;="&amp;X$7)&gt;0,(SUMIFS(Model!158:158,Model!$4:$4,"&lt;="&amp;X$7)-SUMIFS(Model!304:304,Model!$4:$4,"&lt;="&amp;X$7)),0))</f>
        <v>0</v>
      </c>
      <c r="Y48" s="5">
        <f ca="1">IF(Y$4="",0,IF(SUMIFS(Model!158:158,Model!$4:$4,"&lt;="&amp;Y$7)-SUMIFS(Model!304:304,Model!$4:$4,"&lt;="&amp;Y$7)&gt;0,(SUMIFS(Model!158:158,Model!$4:$4,"&lt;="&amp;Y$7)-SUMIFS(Model!304:304,Model!$4:$4,"&lt;="&amp;Y$7)),0))</f>
        <v>0</v>
      </c>
      <c r="Z48" s="5">
        <f ca="1">IF(Z$4="",0,IF(SUMIFS(Model!158:158,Model!$4:$4,"&lt;="&amp;Z$7)-SUMIFS(Model!304:304,Model!$4:$4,"&lt;="&amp;Z$7)&gt;0,(SUMIFS(Model!158:158,Model!$4:$4,"&lt;="&amp;Z$7)-SUMIFS(Model!304:304,Model!$4:$4,"&lt;="&amp;Z$7)),0))</f>
        <v>0</v>
      </c>
      <c r="AA48" s="5">
        <f ca="1">IF(AA$4="",0,IF(SUMIFS(Model!158:158,Model!$4:$4,"&lt;="&amp;AA$7)-SUMIFS(Model!304:304,Model!$4:$4,"&lt;="&amp;AA$7)&gt;0,(SUMIFS(Model!158:158,Model!$4:$4,"&lt;="&amp;AA$7)-SUMIFS(Model!304:304,Model!$4:$4,"&lt;="&amp;AA$7)),0))</f>
        <v>0</v>
      </c>
      <c r="AB48" s="5">
        <f ca="1">IF(AB$4="",0,IF(SUMIFS(Model!158:158,Model!$4:$4,"&lt;="&amp;AB$7)-SUMIFS(Model!304:304,Model!$4:$4,"&lt;="&amp;AB$7)&gt;0,(SUMIFS(Model!158:158,Model!$4:$4,"&lt;="&amp;AB$7)-SUMIFS(Model!304:304,Model!$4:$4,"&lt;="&amp;AB$7)),0))</f>
        <v>0</v>
      </c>
      <c r="AC48" s="5">
        <f ca="1">IF(AC$4="",0,IF(SUMIFS(Model!158:158,Model!$4:$4,"&lt;="&amp;AC$7)-SUMIFS(Model!304:304,Model!$4:$4,"&lt;="&amp;AC$7)&gt;0,(SUMIFS(Model!158:158,Model!$4:$4,"&lt;="&amp;AC$7)-SUMIFS(Model!304:304,Model!$4:$4,"&lt;="&amp;AC$7)),0))</f>
        <v>0</v>
      </c>
      <c r="AD48" s="5">
        <f ca="1">IF(AD$4="",0,IF(SUMIFS(Model!158:158,Model!$4:$4,"&lt;="&amp;AD$7)-SUMIFS(Model!304:304,Model!$4:$4,"&lt;="&amp;AD$7)&gt;0,(SUMIFS(Model!158:158,Model!$4:$4,"&lt;="&amp;AD$7)-SUMIFS(Model!304:304,Model!$4:$4,"&lt;="&amp;AD$7)),0))</f>
        <v>0</v>
      </c>
      <c r="AE48" s="5">
        <f ca="1">IF(AE$4="",0,IF(SUMIFS(Model!158:158,Model!$4:$4,"&lt;="&amp;AE$7)-SUMIFS(Model!304:304,Model!$4:$4,"&lt;="&amp;AE$7)&gt;0,(SUMIFS(Model!158:158,Model!$4:$4,"&lt;="&amp;AE$7)-SUMIFS(Model!304:304,Model!$4:$4,"&lt;="&amp;AE$7)),0))</f>
        <v>0</v>
      </c>
      <c r="AF48" s="5">
        <f ca="1">IF(AF$4="",0,IF(SUMIFS(Model!158:158,Model!$4:$4,"&lt;="&amp;AF$7)-SUMIFS(Model!304:304,Model!$4:$4,"&lt;="&amp;AF$7)&gt;0,(SUMIFS(Model!158:158,Model!$4:$4,"&lt;="&amp;AF$7)-SUMIFS(Model!304:304,Model!$4:$4,"&lt;="&amp;AF$7)),0))</f>
        <v>0</v>
      </c>
      <c r="AG48" s="5">
        <f ca="1">IF(AG$4="",0,IF(SUMIFS(Model!158:158,Model!$4:$4,"&lt;="&amp;AG$7)-SUMIFS(Model!304:304,Model!$4:$4,"&lt;="&amp;AG$7)&gt;0,(SUMIFS(Model!158:158,Model!$4:$4,"&lt;="&amp;AG$7)-SUMIFS(Model!304:304,Model!$4:$4,"&lt;="&amp;AG$7)),0))</f>
        <v>0</v>
      </c>
      <c r="AH48" s="5">
        <f ca="1">IF(AH$4="",0,IF(SUMIFS(Model!158:158,Model!$4:$4,"&lt;="&amp;AH$7)-SUMIFS(Model!304:304,Model!$4:$4,"&lt;="&amp;AH$7)&gt;0,(SUMIFS(Model!158:158,Model!$4:$4,"&lt;="&amp;AH$7)-SUMIFS(Model!304:304,Model!$4:$4,"&lt;="&amp;AH$7)),0))</f>
        <v>0</v>
      </c>
      <c r="AI48" s="5">
        <f ca="1">IF(AI$4="",0,IF(SUMIFS(Model!158:158,Model!$4:$4,"&lt;="&amp;AI$7)-SUMIFS(Model!304:304,Model!$4:$4,"&lt;="&amp;AI$7)&gt;0,(SUMIFS(Model!158:158,Model!$4:$4,"&lt;="&amp;AI$7)-SUMIFS(Model!304:304,Model!$4:$4,"&lt;="&amp;AI$7)),0))</f>
        <v>0</v>
      </c>
      <c r="AJ48" s="5">
        <f ca="1">IF(AJ$4="",0,IF(SUMIFS(Model!158:158,Model!$4:$4,"&lt;="&amp;AJ$7)-SUMIFS(Model!304:304,Model!$4:$4,"&lt;="&amp;AJ$7)&gt;0,(SUMIFS(Model!158:158,Model!$4:$4,"&lt;="&amp;AJ$7)-SUMIFS(Model!304:304,Model!$4:$4,"&lt;="&amp;AJ$7)),0))</f>
        <v>0</v>
      </c>
      <c r="AK48" s="5">
        <f ca="1">IF(AK$4="",0,IF(SUMIFS(Model!158:158,Model!$4:$4,"&lt;="&amp;AK$7)-SUMIFS(Model!304:304,Model!$4:$4,"&lt;="&amp;AK$7)&gt;0,(SUMIFS(Model!158:158,Model!$4:$4,"&lt;="&amp;AK$7)-SUMIFS(Model!304:304,Model!$4:$4,"&lt;="&amp;AK$7)),0))</f>
        <v>0</v>
      </c>
      <c r="AL48" s="5">
        <f ca="1">IF(AL$4="",0,IF(SUMIFS(Model!158:158,Model!$4:$4,"&lt;="&amp;AL$7)-SUMIFS(Model!304:304,Model!$4:$4,"&lt;="&amp;AL$7)&gt;0,(SUMIFS(Model!158:158,Model!$4:$4,"&lt;="&amp;AL$7)-SUMIFS(Model!304:304,Model!$4:$4,"&lt;="&amp;AL$7)),0))</f>
        <v>0</v>
      </c>
      <c r="AM48" s="5">
        <f ca="1">IF(AM$4="",0,IF(SUMIFS(Model!158:158,Model!$4:$4,"&lt;="&amp;AM$7)-SUMIFS(Model!304:304,Model!$4:$4,"&lt;="&amp;AM$7)&gt;0,(SUMIFS(Model!158:158,Model!$4:$4,"&lt;="&amp;AM$7)-SUMIFS(Model!304:304,Model!$4:$4,"&lt;="&amp;AM$7)),0))</f>
        <v>0</v>
      </c>
      <c r="AN48" s="5">
        <f ca="1">IF(AN$4="",0,IF(SUMIFS(Model!158:158,Model!$4:$4,"&lt;="&amp;AN$7)-SUMIFS(Model!304:304,Model!$4:$4,"&lt;="&amp;AN$7)&gt;0,(SUMIFS(Model!158:158,Model!$4:$4,"&lt;="&amp;AN$7)-SUMIFS(Model!304:304,Model!$4:$4,"&lt;="&amp;AN$7)),0))</f>
        <v>0</v>
      </c>
      <c r="AO48" s="5">
        <f ca="1">IF(AO$4="",0,IF(SUMIFS(Model!158:158,Model!$4:$4,"&lt;="&amp;AO$7)-SUMIFS(Model!304:304,Model!$4:$4,"&lt;="&amp;AO$7)&gt;0,(SUMIFS(Model!158:158,Model!$4:$4,"&lt;="&amp;AO$7)-SUMIFS(Model!304:304,Model!$4:$4,"&lt;="&amp;AO$7)),0))</f>
        <v>0</v>
      </c>
      <c r="AP48" s="5">
        <f ca="1">IF(AP$4="",0,IF(SUMIFS(Model!158:158,Model!$4:$4,"&lt;="&amp;AP$7)-SUMIFS(Model!304:304,Model!$4:$4,"&lt;="&amp;AP$7)&gt;0,(SUMIFS(Model!158:158,Model!$4:$4,"&lt;="&amp;AP$7)-SUMIFS(Model!304:304,Model!$4:$4,"&lt;="&amp;AP$7)),0))</f>
        <v>0</v>
      </c>
      <c r="AQ48" s="5">
        <f ca="1">IF(AQ$4="",0,IF(SUMIFS(Model!158:158,Model!$4:$4,"&lt;="&amp;AQ$7)-SUMIFS(Model!304:304,Model!$4:$4,"&lt;="&amp;AQ$7)&gt;0,(SUMIFS(Model!158:158,Model!$4:$4,"&lt;="&amp;AQ$7)-SUMIFS(Model!304:304,Model!$4:$4,"&lt;="&amp;AQ$7)),0))</f>
        <v>0</v>
      </c>
      <c r="AR48" s="5">
        <f ca="1">IF(AR$4="",0,IF(SUMIFS(Model!158:158,Model!$4:$4,"&lt;="&amp;AR$7)-SUMIFS(Model!304:304,Model!$4:$4,"&lt;="&amp;AR$7)&gt;0,(SUMIFS(Model!158:158,Model!$4:$4,"&lt;="&amp;AR$7)-SUMIFS(Model!304:304,Model!$4:$4,"&lt;="&amp;AR$7)),0))</f>
        <v>0</v>
      </c>
      <c r="AS48" s="5">
        <f ca="1">IF(AS$4="",0,IF(SUMIFS(Model!158:158,Model!$4:$4,"&lt;="&amp;AS$7)-SUMIFS(Model!304:304,Model!$4:$4,"&lt;="&amp;AS$7)&gt;0,(SUMIFS(Model!158:158,Model!$4:$4,"&lt;="&amp;AS$7)-SUMIFS(Model!304:304,Model!$4:$4,"&lt;="&amp;AS$7)),0))</f>
        <v>0</v>
      </c>
      <c r="AT48" s="5">
        <f ca="1">IF(AT$4="",0,IF(SUMIFS(Model!158:158,Model!$4:$4,"&lt;="&amp;AT$7)-SUMIFS(Model!304:304,Model!$4:$4,"&lt;="&amp;AT$7)&gt;0,(SUMIFS(Model!158:158,Model!$4:$4,"&lt;="&amp;AT$7)-SUMIFS(Model!304:304,Model!$4:$4,"&lt;="&amp;AT$7)),0))</f>
        <v>0</v>
      </c>
      <c r="AU48" s="5">
        <f ca="1">IF(AU$4="",0,IF(SUMIFS(Model!158:158,Model!$4:$4,"&lt;="&amp;AU$7)-SUMIFS(Model!304:304,Model!$4:$4,"&lt;="&amp;AU$7)&gt;0,(SUMIFS(Model!158:158,Model!$4:$4,"&lt;="&amp;AU$7)-SUMIFS(Model!304:304,Model!$4:$4,"&lt;="&amp;AU$7)),0))</f>
        <v>0</v>
      </c>
      <c r="AV48" s="5">
        <f ca="1">IF(AV$4="",0,IF(SUMIFS(Model!158:158,Model!$4:$4,"&lt;="&amp;AV$7)-SUMIFS(Model!304:304,Model!$4:$4,"&lt;="&amp;AV$7)&gt;0,(SUMIFS(Model!158:158,Model!$4:$4,"&lt;="&amp;AV$7)-SUMIFS(Model!304:304,Model!$4:$4,"&lt;="&amp;AV$7)),0))</f>
        <v>0</v>
      </c>
      <c r="AW48" s="5">
        <f ca="1">IF(AW$4="",0,IF(SUMIFS(Model!158:158,Model!$4:$4,"&lt;="&amp;AW$7)-SUMIFS(Model!304:304,Model!$4:$4,"&lt;="&amp;AW$7)&gt;0,(SUMIFS(Model!158:158,Model!$4:$4,"&lt;="&amp;AW$7)-SUMIFS(Model!304:304,Model!$4:$4,"&lt;="&amp;AW$7)),0))</f>
        <v>0</v>
      </c>
      <c r="AX48" s="5">
        <f ca="1">IF(AX$4="",0,IF(SUMIFS(Model!158:158,Model!$4:$4,"&lt;="&amp;AX$7)-SUMIFS(Model!304:304,Model!$4:$4,"&lt;="&amp;AX$7)&gt;0,(SUMIFS(Model!158:158,Model!$4:$4,"&lt;="&amp;AX$7)-SUMIFS(Model!304:304,Model!$4:$4,"&lt;="&amp;AX$7)),0))</f>
        <v>0</v>
      </c>
      <c r="AY48" s="5">
        <f ca="1">IF(AY$4="",0,IF(SUMIFS(Model!158:158,Model!$4:$4,"&lt;="&amp;AY$7)-SUMIFS(Model!304:304,Model!$4:$4,"&lt;="&amp;AY$7)&gt;0,(SUMIFS(Model!158:158,Model!$4:$4,"&lt;="&amp;AY$7)-SUMIFS(Model!304:304,Model!$4:$4,"&lt;="&amp;AY$7)),0))</f>
        <v>0</v>
      </c>
      <c r="AZ48" s="5">
        <f ca="1">IF(AZ$4="",0,IF(SUMIFS(Model!158:158,Model!$4:$4,"&lt;="&amp;AZ$7)-SUMIFS(Model!304:304,Model!$4:$4,"&lt;="&amp;AZ$7)&gt;0,(SUMIFS(Model!158:158,Model!$4:$4,"&lt;="&amp;AZ$7)-SUMIFS(Model!304:304,Model!$4:$4,"&lt;="&amp;AZ$7)),0))</f>
        <v>0</v>
      </c>
      <c r="BA48" s="5">
        <f ca="1">IF(BA$4="",0,IF(SUMIFS(Model!158:158,Model!$4:$4,"&lt;="&amp;BA$7)-SUMIFS(Model!304:304,Model!$4:$4,"&lt;="&amp;BA$7)&gt;0,(SUMIFS(Model!158:158,Model!$4:$4,"&lt;="&amp;BA$7)-SUMIFS(Model!304:304,Model!$4:$4,"&lt;="&amp;BA$7)),0))</f>
        <v>0</v>
      </c>
      <c r="BB48" s="5">
        <f ca="1">IF(BB$4="",0,IF(SUMIFS(Model!158:158,Model!$4:$4,"&lt;="&amp;BB$7)-SUMIFS(Model!304:304,Model!$4:$4,"&lt;="&amp;BB$7)&gt;0,(SUMIFS(Model!158:158,Model!$4:$4,"&lt;="&amp;BB$7)-SUMIFS(Model!304:304,Model!$4:$4,"&lt;="&amp;BB$7)),0))</f>
        <v>0</v>
      </c>
      <c r="BC48" s="5">
        <f ca="1">IF(BC$4="",0,IF(SUMIFS(Model!158:158,Model!$4:$4,"&lt;="&amp;BC$7)-SUMIFS(Model!304:304,Model!$4:$4,"&lt;="&amp;BC$7)&gt;0,(SUMIFS(Model!158:158,Model!$4:$4,"&lt;="&amp;BC$7)-SUMIFS(Model!304:304,Model!$4:$4,"&lt;="&amp;BC$7)),0))</f>
        <v>0</v>
      </c>
      <c r="BD48" s="5">
        <f ca="1">IF(BD$4="",0,IF(SUMIFS(Model!158:158,Model!$4:$4,"&lt;="&amp;BD$7)-SUMIFS(Model!304:304,Model!$4:$4,"&lt;="&amp;BD$7)&gt;0,(SUMIFS(Model!158:158,Model!$4:$4,"&lt;="&amp;BD$7)-SUMIFS(Model!304:304,Model!$4:$4,"&lt;="&amp;BD$7)),0))</f>
        <v>0</v>
      </c>
      <c r="BE48" s="5">
        <f ca="1">IF(BE$4="",0,IF(SUMIFS(Model!158:158,Model!$4:$4,"&lt;="&amp;BE$7)-SUMIFS(Model!304:304,Model!$4:$4,"&lt;="&amp;BE$7)&gt;0,(SUMIFS(Model!158:158,Model!$4:$4,"&lt;="&amp;BE$7)-SUMIFS(Model!304:304,Model!$4:$4,"&lt;="&amp;BE$7)),0))</f>
        <v>0</v>
      </c>
      <c r="BF48" s="5">
        <f ca="1">IF(BF$4="",0,IF(SUMIFS(Model!158:158,Model!$4:$4,"&lt;="&amp;BF$7)-SUMIFS(Model!304:304,Model!$4:$4,"&lt;="&amp;BF$7)&gt;0,(SUMIFS(Model!158:158,Model!$4:$4,"&lt;="&amp;BF$7)-SUMIFS(Model!304:304,Model!$4:$4,"&lt;="&amp;BF$7)),0))</f>
        <v>0</v>
      </c>
      <c r="BG48" s="5">
        <f ca="1">IF(BG$4="",0,IF(SUMIFS(Model!158:158,Model!$4:$4,"&lt;="&amp;BG$7)-SUMIFS(Model!304:304,Model!$4:$4,"&lt;="&amp;BG$7)&gt;0,(SUMIFS(Model!158:158,Model!$4:$4,"&lt;="&amp;BG$7)-SUMIFS(Model!304:304,Model!$4:$4,"&lt;="&amp;BG$7)),0))</f>
        <v>0</v>
      </c>
      <c r="BH48" s="5">
        <f ca="1">IF(BH$4="",0,IF(SUMIFS(Model!158:158,Model!$4:$4,"&lt;="&amp;BH$7)-SUMIFS(Model!304:304,Model!$4:$4,"&lt;="&amp;BH$7)&gt;0,(SUMIFS(Model!158:158,Model!$4:$4,"&lt;="&amp;BH$7)-SUMIFS(Model!304:304,Model!$4:$4,"&lt;="&amp;BH$7)),0))</f>
        <v>0</v>
      </c>
      <c r="BI48" s="5">
        <f ca="1">IF(BI$4="",0,IF(SUMIFS(Model!158:158,Model!$4:$4,"&lt;="&amp;BI$7)-SUMIFS(Model!304:304,Model!$4:$4,"&lt;="&amp;BI$7)&gt;0,(SUMIFS(Model!158:158,Model!$4:$4,"&lt;="&amp;BI$7)-SUMIFS(Model!304:304,Model!$4:$4,"&lt;="&amp;BI$7)),0))</f>
        <v>0</v>
      </c>
      <c r="BJ48" s="5">
        <f ca="1">IF(BJ$4="",0,IF(SUMIFS(Model!158:158,Model!$4:$4,"&lt;="&amp;BJ$7)-SUMIFS(Model!304:304,Model!$4:$4,"&lt;="&amp;BJ$7)&gt;0,(SUMIFS(Model!158:158,Model!$4:$4,"&lt;="&amp;BJ$7)-SUMIFS(Model!304:304,Model!$4:$4,"&lt;="&amp;BJ$7)),0))</f>
        <v>0</v>
      </c>
      <c r="BK48" s="5">
        <f ca="1">IF(BK$4="",0,IF(SUMIFS(Model!158:158,Model!$4:$4,"&lt;="&amp;BK$7)-SUMIFS(Model!304:304,Model!$4:$4,"&lt;="&amp;BK$7)&gt;0,(SUMIFS(Model!158:158,Model!$4:$4,"&lt;="&amp;BK$7)-SUMIFS(Model!304:304,Model!$4:$4,"&lt;="&amp;BK$7)),0))</f>
        <v>0</v>
      </c>
      <c r="BL48" s="5">
        <f ca="1">IF(BL$4="",0,IF(SUMIFS(Model!158:158,Model!$4:$4,"&lt;="&amp;BL$7)-SUMIFS(Model!304:304,Model!$4:$4,"&lt;="&amp;BL$7)&gt;0,(SUMIFS(Model!158:158,Model!$4:$4,"&lt;="&amp;BL$7)-SUMIFS(Model!304:304,Model!$4:$4,"&lt;="&amp;BL$7)),0))</f>
        <v>0</v>
      </c>
      <c r="BM48" s="5">
        <f ca="1">IF(BM$4="",0,IF(SUMIFS(Model!158:158,Model!$4:$4,"&lt;="&amp;BM$7)-SUMIFS(Model!304:304,Model!$4:$4,"&lt;="&amp;BM$7)&gt;0,(SUMIFS(Model!158:158,Model!$4:$4,"&lt;="&amp;BM$7)-SUMIFS(Model!304:304,Model!$4:$4,"&lt;="&amp;BM$7)),0))</f>
        <v>0</v>
      </c>
      <c r="BN48" s="5">
        <f ca="1">IF(BN$4="",0,IF(SUMIFS(Model!158:158,Model!$4:$4,"&lt;="&amp;BN$7)-SUMIFS(Model!304:304,Model!$4:$4,"&lt;="&amp;BN$7)&gt;0,(SUMIFS(Model!158:158,Model!$4:$4,"&lt;="&amp;BN$7)-SUMIFS(Model!304:304,Model!$4:$4,"&lt;="&amp;BN$7)),0))</f>
        <v>0</v>
      </c>
      <c r="BO48" s="5">
        <f ca="1">IF(BO$4="",0,IF(SUMIFS(Model!158:158,Model!$4:$4,"&lt;="&amp;BO$7)-SUMIFS(Model!304:304,Model!$4:$4,"&lt;="&amp;BO$7)&gt;0,(SUMIFS(Model!158:158,Model!$4:$4,"&lt;="&amp;BO$7)-SUMIFS(Model!304:304,Model!$4:$4,"&lt;="&amp;BO$7)),0))</f>
        <v>0</v>
      </c>
      <c r="BP48" s="5">
        <f ca="1">IF(BP$4="",0,IF(SUMIFS(Model!158:158,Model!$4:$4,"&lt;="&amp;BP$7)-SUMIFS(Model!304:304,Model!$4:$4,"&lt;="&amp;BP$7)&gt;0,(SUMIFS(Model!158:158,Model!$4:$4,"&lt;="&amp;BP$7)-SUMIFS(Model!304:304,Model!$4:$4,"&lt;="&amp;BP$7)),0))</f>
        <v>0</v>
      </c>
      <c r="BQ48" s="5">
        <f ca="1">IF(BQ$4="",0,IF(SUMIFS(Model!158:158,Model!$4:$4,"&lt;="&amp;BQ$7)-SUMIFS(Model!304:304,Model!$4:$4,"&lt;="&amp;BQ$7)&gt;0,(SUMIFS(Model!158:158,Model!$4:$4,"&lt;="&amp;BQ$7)-SUMIFS(Model!304:304,Model!$4:$4,"&lt;="&amp;BQ$7)),0))</f>
        <v>0</v>
      </c>
      <c r="BR48" s="5">
        <f ca="1">IF(BR$4="",0,IF(SUMIFS(Model!158:158,Model!$4:$4,"&lt;="&amp;BR$7)-SUMIFS(Model!304:304,Model!$4:$4,"&lt;="&amp;BR$7)&gt;0,(SUMIFS(Model!158:158,Model!$4:$4,"&lt;="&amp;BR$7)-SUMIFS(Model!304:304,Model!$4:$4,"&lt;="&amp;BR$7)),0))</f>
        <v>0</v>
      </c>
      <c r="BS48" s="5">
        <f ca="1">IF(BS$4="",0,IF(SUMIFS(Model!158:158,Model!$4:$4,"&lt;="&amp;BS$7)-SUMIFS(Model!304:304,Model!$4:$4,"&lt;="&amp;BS$7)&gt;0,(SUMIFS(Model!158:158,Model!$4:$4,"&lt;="&amp;BS$7)-SUMIFS(Model!304:304,Model!$4:$4,"&lt;="&amp;BS$7)),0))</f>
        <v>0</v>
      </c>
      <c r="BT48" s="5">
        <f ca="1">IF(BT$4="",0,IF(SUMIFS(Model!158:158,Model!$4:$4,"&lt;="&amp;BT$7)-SUMIFS(Model!304:304,Model!$4:$4,"&lt;="&amp;BT$7)&gt;0,(SUMIFS(Model!158:158,Model!$4:$4,"&lt;="&amp;BT$7)-SUMIFS(Model!304:304,Model!$4:$4,"&lt;="&amp;BT$7)),0))</f>
        <v>0</v>
      </c>
      <c r="BU48" s="5">
        <f ca="1">IF(BU$4="",0,IF(SUMIFS(Model!158:158,Model!$4:$4,"&lt;="&amp;BU$7)-SUMIFS(Model!304:304,Model!$4:$4,"&lt;="&amp;BU$7)&gt;0,(SUMIFS(Model!158:158,Model!$4:$4,"&lt;="&amp;BU$7)-SUMIFS(Model!304:304,Model!$4:$4,"&lt;="&amp;BU$7)),0))</f>
        <v>0</v>
      </c>
      <c r="BV48" s="5">
        <f ca="1">IF(BV$4="",0,IF(SUMIFS(Model!158:158,Model!$4:$4,"&lt;="&amp;BV$7)-SUMIFS(Model!304:304,Model!$4:$4,"&lt;="&amp;BV$7)&gt;0,(SUMIFS(Model!158:158,Model!$4:$4,"&lt;="&amp;BV$7)-SUMIFS(Model!304:304,Model!$4:$4,"&lt;="&amp;BV$7)),0))</f>
        <v>0</v>
      </c>
      <c r="BW48" s="5">
        <f ca="1">IF(BW$4="",0,IF(SUMIFS(Model!158:158,Model!$4:$4,"&lt;="&amp;BW$7)-SUMIFS(Model!304:304,Model!$4:$4,"&lt;="&amp;BW$7)&gt;0,(SUMIFS(Model!158:158,Model!$4:$4,"&lt;="&amp;BW$7)-SUMIFS(Model!304:304,Model!$4:$4,"&lt;="&amp;BW$7)),0))</f>
        <v>0</v>
      </c>
      <c r="BX48" s="5">
        <f ca="1">IF(BX$4="",0,IF(SUMIFS(Model!158:158,Model!$4:$4,"&lt;="&amp;BX$7)-SUMIFS(Model!304:304,Model!$4:$4,"&lt;="&amp;BX$7)&gt;0,(SUMIFS(Model!158:158,Model!$4:$4,"&lt;="&amp;BX$7)-SUMIFS(Model!304:304,Model!$4:$4,"&lt;="&amp;BX$7)),0))</f>
        <v>0</v>
      </c>
      <c r="BY48" s="5">
        <f ca="1">IF(BY$4="",0,IF(SUMIFS(Model!158:158,Model!$4:$4,"&lt;="&amp;BY$7)-SUMIFS(Model!304:304,Model!$4:$4,"&lt;="&amp;BY$7)&gt;0,(SUMIFS(Model!158:158,Model!$4:$4,"&lt;="&amp;BY$7)-SUMIFS(Model!304:304,Model!$4:$4,"&lt;="&amp;BY$7)),0))</f>
        <v>0</v>
      </c>
      <c r="BZ48" s="5">
        <f ca="1">IF(BZ$4="",0,IF(SUMIFS(Model!158:158,Model!$4:$4,"&lt;="&amp;BZ$7)-SUMIFS(Model!304:304,Model!$4:$4,"&lt;="&amp;BZ$7)&gt;0,(SUMIFS(Model!158:158,Model!$4:$4,"&lt;="&amp;BZ$7)-SUMIFS(Model!304:304,Model!$4:$4,"&lt;="&amp;BZ$7)),0))</f>
        <v>0</v>
      </c>
      <c r="CA48" s="5">
        <f ca="1">IF(CA$4="",0,IF(SUMIFS(Model!158:158,Model!$4:$4,"&lt;="&amp;CA$7)-SUMIFS(Model!304:304,Model!$4:$4,"&lt;="&amp;CA$7)&gt;0,(SUMIFS(Model!158:158,Model!$4:$4,"&lt;="&amp;CA$7)-SUMIFS(Model!304:304,Model!$4:$4,"&lt;="&amp;CA$7)),0))</f>
        <v>0</v>
      </c>
      <c r="CB48" s="5">
        <f ca="1">IF(CB$4="",0,IF(SUMIFS(Model!158:158,Model!$4:$4,"&lt;="&amp;CB$7)-SUMIFS(Model!304:304,Model!$4:$4,"&lt;="&amp;CB$7)&gt;0,(SUMIFS(Model!158:158,Model!$4:$4,"&lt;="&amp;CB$7)-SUMIFS(Model!304:304,Model!$4:$4,"&lt;="&amp;CB$7)),0))</f>
        <v>0</v>
      </c>
      <c r="CC48" s="5">
        <f ca="1">IF(CC$4="",0,IF(SUMIFS(Model!158:158,Model!$4:$4,"&lt;="&amp;CC$7)-SUMIFS(Model!304:304,Model!$4:$4,"&lt;="&amp;CC$7)&gt;0,(SUMIFS(Model!158:158,Model!$4:$4,"&lt;="&amp;CC$7)-SUMIFS(Model!304:304,Model!$4:$4,"&lt;="&amp;CC$7)),0))</f>
        <v>0</v>
      </c>
      <c r="CD48" s="5">
        <f ca="1">IF(CD$4="",0,IF(SUMIFS(Model!158:158,Model!$4:$4,"&lt;="&amp;CD$7)-SUMIFS(Model!304:304,Model!$4:$4,"&lt;="&amp;CD$7)&gt;0,(SUMIFS(Model!158:158,Model!$4:$4,"&lt;="&amp;CD$7)-SUMIFS(Model!304:304,Model!$4:$4,"&lt;="&amp;CD$7)),0))</f>
        <v>0</v>
      </c>
      <c r="CE48" s="5">
        <f ca="1">IF(CE$4="",0,IF(SUMIFS(Model!158:158,Model!$4:$4,"&lt;="&amp;CE$7)-SUMIFS(Model!304:304,Model!$4:$4,"&lt;="&amp;CE$7)&gt;0,(SUMIFS(Model!158:158,Model!$4:$4,"&lt;="&amp;CE$7)-SUMIFS(Model!304:304,Model!$4:$4,"&lt;="&amp;CE$7)),0))</f>
        <v>0</v>
      </c>
      <c r="CF48" s="5">
        <f ca="1">IF(CF$4="",0,IF(SUMIFS(Model!158:158,Model!$4:$4,"&lt;="&amp;CF$7)-SUMIFS(Model!304:304,Model!$4:$4,"&lt;="&amp;CF$7)&gt;0,(SUMIFS(Model!158:158,Model!$4:$4,"&lt;="&amp;CF$7)-SUMIFS(Model!304:304,Model!$4:$4,"&lt;="&amp;CF$7)),0))</f>
        <v>0</v>
      </c>
    </row>
    <row r="49" spans="2:84" x14ac:dyDescent="0.3">
      <c r="B49" s="13">
        <f>ROW()</f>
        <v>49</v>
      </c>
      <c r="H49" s="1" t="str">
        <f t="shared" si="9"/>
        <v>ПАССИВЫ</v>
      </c>
      <c r="I49" s="1" t="str">
        <f>CapEx!J328</f>
        <v>Задолж-ть перед бюджетом по соцсборам</v>
      </c>
      <c r="M49" s="53" t="s">
        <v>18</v>
      </c>
      <c r="U49" s="5">
        <f t="shared" ca="1" si="6"/>
        <v>1092564.9766891301</v>
      </c>
      <c r="X49" s="5">
        <f ca="1">IF(X$4="",0,SUMIFS(Model!95:95,Model!$4:$4,"&lt;="&amp;X$7)+SUMIFS(Model!156:156,Model!$4:$4,"&lt;="&amp;X$7)-SUMIFS(Model!322:322,Model!$4:$4,"&lt;="&amp;X$7))</f>
        <v>302025</v>
      </c>
      <c r="Y49" s="5">
        <f ca="1">IF(Y$4="",0,SUMIFS(Model!95:95,Model!$4:$4,"&lt;="&amp;Y$7)+SUMIFS(Model!156:156,Model!$4:$4,"&lt;="&amp;Y$7)-SUMIFS(Model!322:322,Model!$4:$4,"&lt;="&amp;Y$7))</f>
        <v>487395.09375</v>
      </c>
      <c r="Z49" s="5">
        <f ca="1">IF(Z$4="",0,SUMIFS(Model!95:95,Model!$4:$4,"&lt;="&amp;Z$7)+SUMIFS(Model!156:156,Model!$4:$4,"&lt;="&amp;Z$7)-SUMIFS(Model!322:322,Model!$4:$4,"&lt;="&amp;Z$7))</f>
        <v>656846.36531250551</v>
      </c>
      <c r="AA49" s="5">
        <f ca="1">IF(AA$4="",0,SUMIFS(Model!95:95,Model!$4:$4,"&lt;="&amp;AA$7)+SUMIFS(Model!156:156,Model!$4:$4,"&lt;="&amp;AA$7)-SUMIFS(Model!322:322,Model!$4:$4,"&lt;="&amp;AA$7))</f>
        <v>896418.87805955485</v>
      </c>
      <c r="AB49" s="5">
        <f ca="1">IF(AB$4="",0,SUMIFS(Model!95:95,Model!$4:$4,"&lt;="&amp;AB$7)+SUMIFS(Model!156:156,Model!$4:$4,"&lt;="&amp;AB$7)-SUMIFS(Model!322:322,Model!$4:$4,"&lt;="&amp;AB$7))</f>
        <v>1092564.9766891301</v>
      </c>
      <c r="AC49" s="5">
        <f ca="1">IF(AC$4="",0,SUMIFS(Model!95:95,Model!$4:$4,"&lt;="&amp;AC$7)+SUMIFS(Model!156:156,Model!$4:$4,"&lt;="&amp;AC$7)-SUMIFS(Model!322:322,Model!$4:$4,"&lt;="&amp;AC$7))</f>
        <v>0</v>
      </c>
      <c r="AD49" s="5">
        <f ca="1">IF(AD$4="",0,SUMIFS(Model!95:95,Model!$4:$4,"&lt;="&amp;AD$7)+SUMIFS(Model!156:156,Model!$4:$4,"&lt;="&amp;AD$7)-SUMIFS(Model!322:322,Model!$4:$4,"&lt;="&amp;AD$7))</f>
        <v>0</v>
      </c>
      <c r="AE49" s="5">
        <f ca="1">IF(AE$4="",0,SUMIFS(Model!95:95,Model!$4:$4,"&lt;="&amp;AE$7)+SUMIFS(Model!156:156,Model!$4:$4,"&lt;="&amp;AE$7)-SUMIFS(Model!322:322,Model!$4:$4,"&lt;="&amp;AE$7))</f>
        <v>0</v>
      </c>
      <c r="AF49" s="5">
        <f ca="1">IF(AF$4="",0,SUMIFS(Model!95:95,Model!$4:$4,"&lt;="&amp;AF$7)+SUMIFS(Model!156:156,Model!$4:$4,"&lt;="&amp;AF$7)-SUMIFS(Model!322:322,Model!$4:$4,"&lt;="&amp;AF$7))</f>
        <v>0</v>
      </c>
      <c r="AG49" s="5">
        <f ca="1">IF(AG$4="",0,SUMIFS(Model!95:95,Model!$4:$4,"&lt;="&amp;AG$7)+SUMIFS(Model!156:156,Model!$4:$4,"&lt;="&amp;AG$7)-SUMIFS(Model!322:322,Model!$4:$4,"&lt;="&amp;AG$7))</f>
        <v>0</v>
      </c>
      <c r="AH49" s="5">
        <f ca="1">IF(AH$4="",0,SUMIFS(Model!95:95,Model!$4:$4,"&lt;="&amp;AH$7)+SUMIFS(Model!156:156,Model!$4:$4,"&lt;="&amp;AH$7)-SUMIFS(Model!322:322,Model!$4:$4,"&lt;="&amp;AH$7))</f>
        <v>0</v>
      </c>
      <c r="AI49" s="5">
        <f ca="1">IF(AI$4="",0,SUMIFS(Model!95:95,Model!$4:$4,"&lt;="&amp;AI$7)+SUMIFS(Model!156:156,Model!$4:$4,"&lt;="&amp;AI$7)-SUMIFS(Model!322:322,Model!$4:$4,"&lt;="&amp;AI$7))</f>
        <v>0</v>
      </c>
      <c r="AJ49" s="5">
        <f ca="1">IF(AJ$4="",0,SUMIFS(Model!95:95,Model!$4:$4,"&lt;="&amp;AJ$7)+SUMIFS(Model!156:156,Model!$4:$4,"&lt;="&amp;AJ$7)-SUMIFS(Model!322:322,Model!$4:$4,"&lt;="&amp;AJ$7))</f>
        <v>0</v>
      </c>
      <c r="AK49" s="5">
        <f ca="1">IF(AK$4="",0,SUMIFS(Model!95:95,Model!$4:$4,"&lt;="&amp;AK$7)+SUMIFS(Model!156:156,Model!$4:$4,"&lt;="&amp;AK$7)-SUMIFS(Model!322:322,Model!$4:$4,"&lt;="&amp;AK$7))</f>
        <v>0</v>
      </c>
      <c r="AL49" s="5">
        <f ca="1">IF(AL$4="",0,SUMIFS(Model!95:95,Model!$4:$4,"&lt;="&amp;AL$7)+SUMIFS(Model!156:156,Model!$4:$4,"&lt;="&amp;AL$7)-SUMIFS(Model!322:322,Model!$4:$4,"&lt;="&amp;AL$7))</f>
        <v>0</v>
      </c>
      <c r="AM49" s="5">
        <f ca="1">IF(AM$4="",0,SUMIFS(Model!95:95,Model!$4:$4,"&lt;="&amp;AM$7)+SUMIFS(Model!156:156,Model!$4:$4,"&lt;="&amp;AM$7)-SUMIFS(Model!322:322,Model!$4:$4,"&lt;="&amp;AM$7))</f>
        <v>0</v>
      </c>
      <c r="AN49" s="5">
        <f ca="1">IF(AN$4="",0,SUMIFS(Model!95:95,Model!$4:$4,"&lt;="&amp;AN$7)+SUMIFS(Model!156:156,Model!$4:$4,"&lt;="&amp;AN$7)-SUMIFS(Model!322:322,Model!$4:$4,"&lt;="&amp;AN$7))</f>
        <v>0</v>
      </c>
      <c r="AO49" s="5">
        <f ca="1">IF(AO$4="",0,SUMIFS(Model!95:95,Model!$4:$4,"&lt;="&amp;AO$7)+SUMIFS(Model!156:156,Model!$4:$4,"&lt;="&amp;AO$7)-SUMIFS(Model!322:322,Model!$4:$4,"&lt;="&amp;AO$7))</f>
        <v>0</v>
      </c>
      <c r="AP49" s="5">
        <f ca="1">IF(AP$4="",0,SUMIFS(Model!95:95,Model!$4:$4,"&lt;="&amp;AP$7)+SUMIFS(Model!156:156,Model!$4:$4,"&lt;="&amp;AP$7)-SUMIFS(Model!322:322,Model!$4:$4,"&lt;="&amp;AP$7))</f>
        <v>0</v>
      </c>
      <c r="AQ49" s="5">
        <f ca="1">IF(AQ$4="",0,SUMIFS(Model!95:95,Model!$4:$4,"&lt;="&amp;AQ$7)+SUMIFS(Model!156:156,Model!$4:$4,"&lt;="&amp;AQ$7)-SUMIFS(Model!322:322,Model!$4:$4,"&lt;="&amp;AQ$7))</f>
        <v>0</v>
      </c>
      <c r="AR49" s="5">
        <f ca="1">IF(AR$4="",0,SUMIFS(Model!95:95,Model!$4:$4,"&lt;="&amp;AR$7)+SUMIFS(Model!156:156,Model!$4:$4,"&lt;="&amp;AR$7)-SUMIFS(Model!322:322,Model!$4:$4,"&lt;="&amp;AR$7))</f>
        <v>0</v>
      </c>
      <c r="AS49" s="5">
        <f ca="1">IF(AS$4="",0,SUMIFS(Model!95:95,Model!$4:$4,"&lt;="&amp;AS$7)+SUMIFS(Model!156:156,Model!$4:$4,"&lt;="&amp;AS$7)-SUMIFS(Model!322:322,Model!$4:$4,"&lt;="&amp;AS$7))</f>
        <v>0</v>
      </c>
      <c r="AT49" s="5">
        <f ca="1">IF(AT$4="",0,SUMIFS(Model!95:95,Model!$4:$4,"&lt;="&amp;AT$7)+SUMIFS(Model!156:156,Model!$4:$4,"&lt;="&amp;AT$7)-SUMIFS(Model!322:322,Model!$4:$4,"&lt;="&amp;AT$7))</f>
        <v>0</v>
      </c>
      <c r="AU49" s="5">
        <f ca="1">IF(AU$4="",0,SUMIFS(Model!95:95,Model!$4:$4,"&lt;="&amp;AU$7)+SUMIFS(Model!156:156,Model!$4:$4,"&lt;="&amp;AU$7)-SUMIFS(Model!322:322,Model!$4:$4,"&lt;="&amp;AU$7))</f>
        <v>0</v>
      </c>
      <c r="AV49" s="5">
        <f ca="1">IF(AV$4="",0,SUMIFS(Model!95:95,Model!$4:$4,"&lt;="&amp;AV$7)+SUMIFS(Model!156:156,Model!$4:$4,"&lt;="&amp;AV$7)-SUMIFS(Model!322:322,Model!$4:$4,"&lt;="&amp;AV$7))</f>
        <v>0</v>
      </c>
      <c r="AW49" s="5">
        <f ca="1">IF(AW$4="",0,SUMIFS(Model!95:95,Model!$4:$4,"&lt;="&amp;AW$7)+SUMIFS(Model!156:156,Model!$4:$4,"&lt;="&amp;AW$7)-SUMIFS(Model!322:322,Model!$4:$4,"&lt;="&amp;AW$7))</f>
        <v>0</v>
      </c>
      <c r="AX49" s="5">
        <f ca="1">IF(AX$4="",0,SUMIFS(Model!95:95,Model!$4:$4,"&lt;="&amp;AX$7)+SUMIFS(Model!156:156,Model!$4:$4,"&lt;="&amp;AX$7)-SUMIFS(Model!322:322,Model!$4:$4,"&lt;="&amp;AX$7))</f>
        <v>0</v>
      </c>
      <c r="AY49" s="5">
        <f ca="1">IF(AY$4="",0,SUMIFS(Model!95:95,Model!$4:$4,"&lt;="&amp;AY$7)+SUMIFS(Model!156:156,Model!$4:$4,"&lt;="&amp;AY$7)-SUMIFS(Model!322:322,Model!$4:$4,"&lt;="&amp;AY$7))</f>
        <v>0</v>
      </c>
      <c r="AZ49" s="5">
        <f ca="1">IF(AZ$4="",0,SUMIFS(Model!95:95,Model!$4:$4,"&lt;="&amp;AZ$7)+SUMIFS(Model!156:156,Model!$4:$4,"&lt;="&amp;AZ$7)-SUMIFS(Model!322:322,Model!$4:$4,"&lt;="&amp;AZ$7))</f>
        <v>0</v>
      </c>
      <c r="BA49" s="5">
        <f ca="1">IF(BA$4="",0,SUMIFS(Model!95:95,Model!$4:$4,"&lt;="&amp;BA$7)+SUMIFS(Model!156:156,Model!$4:$4,"&lt;="&amp;BA$7)-SUMIFS(Model!322:322,Model!$4:$4,"&lt;="&amp;BA$7))</f>
        <v>0</v>
      </c>
      <c r="BB49" s="5">
        <f ca="1">IF(BB$4="",0,SUMIFS(Model!95:95,Model!$4:$4,"&lt;="&amp;BB$7)+SUMIFS(Model!156:156,Model!$4:$4,"&lt;="&amp;BB$7)-SUMIFS(Model!322:322,Model!$4:$4,"&lt;="&amp;BB$7))</f>
        <v>0</v>
      </c>
      <c r="BC49" s="5">
        <f ca="1">IF(BC$4="",0,SUMIFS(Model!95:95,Model!$4:$4,"&lt;="&amp;BC$7)+SUMIFS(Model!156:156,Model!$4:$4,"&lt;="&amp;BC$7)-SUMIFS(Model!322:322,Model!$4:$4,"&lt;="&amp;BC$7))</f>
        <v>0</v>
      </c>
      <c r="BD49" s="5">
        <f ca="1">IF(BD$4="",0,SUMIFS(Model!95:95,Model!$4:$4,"&lt;="&amp;BD$7)+SUMIFS(Model!156:156,Model!$4:$4,"&lt;="&amp;BD$7)-SUMIFS(Model!322:322,Model!$4:$4,"&lt;="&amp;BD$7))</f>
        <v>0</v>
      </c>
      <c r="BE49" s="5">
        <f ca="1">IF(BE$4="",0,SUMIFS(Model!95:95,Model!$4:$4,"&lt;="&amp;BE$7)+SUMIFS(Model!156:156,Model!$4:$4,"&lt;="&amp;BE$7)-SUMIFS(Model!322:322,Model!$4:$4,"&lt;="&amp;BE$7))</f>
        <v>0</v>
      </c>
      <c r="BF49" s="5">
        <f ca="1">IF(BF$4="",0,SUMIFS(Model!95:95,Model!$4:$4,"&lt;="&amp;BF$7)+SUMIFS(Model!156:156,Model!$4:$4,"&lt;="&amp;BF$7)-SUMIFS(Model!322:322,Model!$4:$4,"&lt;="&amp;BF$7))</f>
        <v>0</v>
      </c>
      <c r="BG49" s="5">
        <f ca="1">IF(BG$4="",0,SUMIFS(Model!95:95,Model!$4:$4,"&lt;="&amp;BG$7)+SUMIFS(Model!156:156,Model!$4:$4,"&lt;="&amp;BG$7)-SUMIFS(Model!322:322,Model!$4:$4,"&lt;="&amp;BG$7))</f>
        <v>0</v>
      </c>
      <c r="BH49" s="5">
        <f ca="1">IF(BH$4="",0,SUMIFS(Model!95:95,Model!$4:$4,"&lt;="&amp;BH$7)+SUMIFS(Model!156:156,Model!$4:$4,"&lt;="&amp;BH$7)-SUMIFS(Model!322:322,Model!$4:$4,"&lt;="&amp;BH$7))</f>
        <v>0</v>
      </c>
      <c r="BI49" s="5">
        <f ca="1">IF(BI$4="",0,SUMIFS(Model!95:95,Model!$4:$4,"&lt;="&amp;BI$7)+SUMIFS(Model!156:156,Model!$4:$4,"&lt;="&amp;BI$7)-SUMIFS(Model!322:322,Model!$4:$4,"&lt;="&amp;BI$7))</f>
        <v>0</v>
      </c>
      <c r="BJ49" s="5">
        <f ca="1">IF(BJ$4="",0,SUMIFS(Model!95:95,Model!$4:$4,"&lt;="&amp;BJ$7)+SUMIFS(Model!156:156,Model!$4:$4,"&lt;="&amp;BJ$7)-SUMIFS(Model!322:322,Model!$4:$4,"&lt;="&amp;BJ$7))</f>
        <v>0</v>
      </c>
      <c r="BK49" s="5">
        <f ca="1">IF(BK$4="",0,SUMIFS(Model!95:95,Model!$4:$4,"&lt;="&amp;BK$7)+SUMIFS(Model!156:156,Model!$4:$4,"&lt;="&amp;BK$7)-SUMIFS(Model!322:322,Model!$4:$4,"&lt;="&amp;BK$7))</f>
        <v>0</v>
      </c>
      <c r="BL49" s="5">
        <f ca="1">IF(BL$4="",0,SUMIFS(Model!95:95,Model!$4:$4,"&lt;="&amp;BL$7)+SUMIFS(Model!156:156,Model!$4:$4,"&lt;="&amp;BL$7)-SUMIFS(Model!322:322,Model!$4:$4,"&lt;="&amp;BL$7))</f>
        <v>0</v>
      </c>
      <c r="BM49" s="5">
        <f ca="1">IF(BM$4="",0,SUMIFS(Model!95:95,Model!$4:$4,"&lt;="&amp;BM$7)+SUMIFS(Model!156:156,Model!$4:$4,"&lt;="&amp;BM$7)-SUMIFS(Model!322:322,Model!$4:$4,"&lt;="&amp;BM$7))</f>
        <v>0</v>
      </c>
      <c r="BN49" s="5">
        <f ca="1">IF(BN$4="",0,SUMIFS(Model!95:95,Model!$4:$4,"&lt;="&amp;BN$7)+SUMIFS(Model!156:156,Model!$4:$4,"&lt;="&amp;BN$7)-SUMIFS(Model!322:322,Model!$4:$4,"&lt;="&amp;BN$7))</f>
        <v>0</v>
      </c>
      <c r="BO49" s="5">
        <f ca="1">IF(BO$4="",0,SUMIFS(Model!95:95,Model!$4:$4,"&lt;="&amp;BO$7)+SUMIFS(Model!156:156,Model!$4:$4,"&lt;="&amp;BO$7)-SUMIFS(Model!322:322,Model!$4:$4,"&lt;="&amp;BO$7))</f>
        <v>0</v>
      </c>
      <c r="BP49" s="5">
        <f ca="1">IF(BP$4="",0,SUMIFS(Model!95:95,Model!$4:$4,"&lt;="&amp;BP$7)+SUMIFS(Model!156:156,Model!$4:$4,"&lt;="&amp;BP$7)-SUMIFS(Model!322:322,Model!$4:$4,"&lt;="&amp;BP$7))</f>
        <v>0</v>
      </c>
      <c r="BQ49" s="5">
        <f ca="1">IF(BQ$4="",0,SUMIFS(Model!95:95,Model!$4:$4,"&lt;="&amp;BQ$7)+SUMIFS(Model!156:156,Model!$4:$4,"&lt;="&amp;BQ$7)-SUMIFS(Model!322:322,Model!$4:$4,"&lt;="&amp;BQ$7))</f>
        <v>0</v>
      </c>
      <c r="BR49" s="5">
        <f ca="1">IF(BR$4="",0,SUMIFS(Model!95:95,Model!$4:$4,"&lt;="&amp;BR$7)+SUMIFS(Model!156:156,Model!$4:$4,"&lt;="&amp;BR$7)-SUMIFS(Model!322:322,Model!$4:$4,"&lt;="&amp;BR$7))</f>
        <v>0</v>
      </c>
      <c r="BS49" s="5">
        <f ca="1">IF(BS$4="",0,SUMIFS(Model!95:95,Model!$4:$4,"&lt;="&amp;BS$7)+SUMIFS(Model!156:156,Model!$4:$4,"&lt;="&amp;BS$7)-SUMIFS(Model!322:322,Model!$4:$4,"&lt;="&amp;BS$7))</f>
        <v>0</v>
      </c>
      <c r="BT49" s="5">
        <f ca="1">IF(BT$4="",0,SUMIFS(Model!95:95,Model!$4:$4,"&lt;="&amp;BT$7)+SUMIFS(Model!156:156,Model!$4:$4,"&lt;="&amp;BT$7)-SUMIFS(Model!322:322,Model!$4:$4,"&lt;="&amp;BT$7))</f>
        <v>0</v>
      </c>
      <c r="BU49" s="5">
        <f ca="1">IF(BU$4="",0,SUMIFS(Model!95:95,Model!$4:$4,"&lt;="&amp;BU$7)+SUMIFS(Model!156:156,Model!$4:$4,"&lt;="&amp;BU$7)-SUMIFS(Model!322:322,Model!$4:$4,"&lt;="&amp;BU$7))</f>
        <v>0</v>
      </c>
      <c r="BV49" s="5">
        <f ca="1">IF(BV$4="",0,SUMIFS(Model!95:95,Model!$4:$4,"&lt;="&amp;BV$7)+SUMIFS(Model!156:156,Model!$4:$4,"&lt;="&amp;BV$7)-SUMIFS(Model!322:322,Model!$4:$4,"&lt;="&amp;BV$7))</f>
        <v>0</v>
      </c>
      <c r="BW49" s="5">
        <f ca="1">IF(BW$4="",0,SUMIFS(Model!95:95,Model!$4:$4,"&lt;="&amp;BW$7)+SUMIFS(Model!156:156,Model!$4:$4,"&lt;="&amp;BW$7)-SUMIFS(Model!322:322,Model!$4:$4,"&lt;="&amp;BW$7))</f>
        <v>0</v>
      </c>
      <c r="BX49" s="5">
        <f ca="1">IF(BX$4="",0,SUMIFS(Model!95:95,Model!$4:$4,"&lt;="&amp;BX$7)+SUMIFS(Model!156:156,Model!$4:$4,"&lt;="&amp;BX$7)-SUMIFS(Model!322:322,Model!$4:$4,"&lt;="&amp;BX$7))</f>
        <v>0</v>
      </c>
      <c r="BY49" s="5">
        <f ca="1">IF(BY$4="",0,SUMIFS(Model!95:95,Model!$4:$4,"&lt;="&amp;BY$7)+SUMIFS(Model!156:156,Model!$4:$4,"&lt;="&amp;BY$7)-SUMIFS(Model!322:322,Model!$4:$4,"&lt;="&amp;BY$7))</f>
        <v>0</v>
      </c>
      <c r="BZ49" s="5">
        <f ca="1">IF(BZ$4="",0,SUMIFS(Model!95:95,Model!$4:$4,"&lt;="&amp;BZ$7)+SUMIFS(Model!156:156,Model!$4:$4,"&lt;="&amp;BZ$7)-SUMIFS(Model!322:322,Model!$4:$4,"&lt;="&amp;BZ$7))</f>
        <v>0</v>
      </c>
      <c r="CA49" s="5">
        <f ca="1">IF(CA$4="",0,SUMIFS(Model!95:95,Model!$4:$4,"&lt;="&amp;CA$7)+SUMIFS(Model!156:156,Model!$4:$4,"&lt;="&amp;CA$7)-SUMIFS(Model!322:322,Model!$4:$4,"&lt;="&amp;CA$7))</f>
        <v>0</v>
      </c>
      <c r="CB49" s="5">
        <f ca="1">IF(CB$4="",0,SUMIFS(Model!95:95,Model!$4:$4,"&lt;="&amp;CB$7)+SUMIFS(Model!156:156,Model!$4:$4,"&lt;="&amp;CB$7)-SUMIFS(Model!322:322,Model!$4:$4,"&lt;="&amp;CB$7))</f>
        <v>0</v>
      </c>
      <c r="CC49" s="5">
        <f ca="1">IF(CC$4="",0,SUMIFS(Model!95:95,Model!$4:$4,"&lt;="&amp;CC$7)+SUMIFS(Model!156:156,Model!$4:$4,"&lt;="&amp;CC$7)-SUMIFS(Model!322:322,Model!$4:$4,"&lt;="&amp;CC$7))</f>
        <v>0</v>
      </c>
      <c r="CD49" s="5">
        <f ca="1">IF(CD$4="",0,SUMIFS(Model!95:95,Model!$4:$4,"&lt;="&amp;CD$7)+SUMIFS(Model!156:156,Model!$4:$4,"&lt;="&amp;CD$7)-SUMIFS(Model!322:322,Model!$4:$4,"&lt;="&amp;CD$7))</f>
        <v>0</v>
      </c>
      <c r="CE49" s="5">
        <f ca="1">IF(CE$4="",0,SUMIFS(Model!95:95,Model!$4:$4,"&lt;="&amp;CE$7)+SUMIFS(Model!156:156,Model!$4:$4,"&lt;="&amp;CE$7)-SUMIFS(Model!322:322,Model!$4:$4,"&lt;="&amp;CE$7))</f>
        <v>0</v>
      </c>
      <c r="CF49" s="5">
        <f ca="1">IF(CF$4="",0,SUMIFS(Model!95:95,Model!$4:$4,"&lt;="&amp;CF$7)+SUMIFS(Model!156:156,Model!$4:$4,"&lt;="&amp;CF$7)-SUMIFS(Model!322:322,Model!$4:$4,"&lt;="&amp;CF$7))</f>
        <v>0</v>
      </c>
    </row>
    <row r="50" spans="2:84" x14ac:dyDescent="0.3">
      <c r="B50" s="13">
        <f>ROW()</f>
        <v>50</v>
      </c>
      <c r="H50" s="1" t="str">
        <f t="shared" si="9"/>
        <v>ПАССИВЫ</v>
      </c>
      <c r="I50" s="1" t="str">
        <f>CapEx!J329</f>
        <v>Задолж-ть по налогам на внеоб. активы</v>
      </c>
      <c r="M50" s="53" t="s">
        <v>18</v>
      </c>
      <c r="U50" s="5">
        <f t="shared" ca="1" si="6"/>
        <v>854643.55473163782</v>
      </c>
      <c r="X50" s="5">
        <f ca="1">IF(X$4="",0,SUMIFS(CapEx!232:232,CapEx!$4:$4,"&lt;="&amp;X$7)-SUMIFS(CapEx!255:255,CapEx!$4:$4,"&lt;="&amp;X$7)+SUMIFS(Finance!61:61,Finance!$4:$4,"&lt;="&amp;X$7)-SUMIFS(Finance!64:64,Finance!$4:$4,"&lt;="&amp;X$7))</f>
        <v>251425.54038884409</v>
      </c>
      <c r="Y50" s="5">
        <f ca="1">IF(Y$4="",0,SUMIFS(CapEx!232:232,CapEx!$4:$4,"&lt;="&amp;Y$7)-SUMIFS(CapEx!255:255,CapEx!$4:$4,"&lt;="&amp;Y$7)+SUMIFS(Finance!61:61,Finance!$4:$4,"&lt;="&amp;Y$7)-SUMIFS(Finance!64:64,Finance!$4:$4,"&lt;="&amp;Y$7))</f>
        <v>340161.58263001015</v>
      </c>
      <c r="Z50" s="5">
        <f ca="1">IF(Z$4="",0,SUMIFS(CapEx!232:232,CapEx!$4:$4,"&lt;="&amp;Z$7)-SUMIFS(CapEx!255:255,CapEx!$4:$4,"&lt;="&amp;Z$7)+SUMIFS(Finance!61:61,Finance!$4:$4,"&lt;="&amp;Z$7)-SUMIFS(Finance!64:64,Finance!$4:$4,"&lt;="&amp;Z$7))</f>
        <v>591507.73800331727</v>
      </c>
      <c r="AA50" s="5">
        <f ca="1">IF(AA$4="",0,SUMIFS(CapEx!232:232,CapEx!$4:$4,"&lt;="&amp;AA$7)-SUMIFS(CapEx!255:255,CapEx!$4:$4,"&lt;="&amp;AA$7)+SUMIFS(Finance!61:61,Finance!$4:$4,"&lt;="&amp;AA$7)-SUMIFS(Finance!64:64,Finance!$4:$4,"&lt;="&amp;AA$7))</f>
        <v>732166.85236576071</v>
      </c>
      <c r="AB50" s="5">
        <f ca="1">IF(AB$4="",0,SUMIFS(CapEx!232:232,CapEx!$4:$4,"&lt;="&amp;AB$7)-SUMIFS(CapEx!255:255,CapEx!$4:$4,"&lt;="&amp;AB$7)+SUMIFS(Finance!61:61,Finance!$4:$4,"&lt;="&amp;AB$7)-SUMIFS(Finance!64:64,Finance!$4:$4,"&lt;="&amp;AB$7))</f>
        <v>854643.55473163782</v>
      </c>
      <c r="AC50" s="5">
        <f ca="1">IF(AC$4="",0,SUMIFS(CapEx!232:232,CapEx!$4:$4,"&lt;="&amp;AC$7)-SUMIFS(CapEx!255:255,CapEx!$4:$4,"&lt;="&amp;AC$7)+SUMIFS(Finance!61:61,Finance!$4:$4,"&lt;="&amp;AC$7)-SUMIFS(Finance!64:64,Finance!$4:$4,"&lt;="&amp;AC$7))</f>
        <v>0</v>
      </c>
      <c r="AD50" s="5">
        <f ca="1">IF(AD$4="",0,SUMIFS(CapEx!232:232,CapEx!$4:$4,"&lt;="&amp;AD$7)-SUMIFS(CapEx!255:255,CapEx!$4:$4,"&lt;="&amp;AD$7)+SUMIFS(Finance!61:61,Finance!$4:$4,"&lt;="&amp;AD$7)-SUMIFS(Finance!64:64,Finance!$4:$4,"&lt;="&amp;AD$7))</f>
        <v>0</v>
      </c>
      <c r="AE50" s="5">
        <f ca="1">IF(AE$4="",0,SUMIFS(CapEx!232:232,CapEx!$4:$4,"&lt;="&amp;AE$7)-SUMIFS(CapEx!255:255,CapEx!$4:$4,"&lt;="&amp;AE$7)+SUMIFS(Finance!61:61,Finance!$4:$4,"&lt;="&amp;AE$7)-SUMIFS(Finance!64:64,Finance!$4:$4,"&lt;="&amp;AE$7))</f>
        <v>0</v>
      </c>
      <c r="AF50" s="5">
        <f ca="1">IF(AF$4="",0,SUMIFS(CapEx!232:232,CapEx!$4:$4,"&lt;="&amp;AF$7)-SUMIFS(CapEx!255:255,CapEx!$4:$4,"&lt;="&amp;AF$7)+SUMIFS(Finance!61:61,Finance!$4:$4,"&lt;="&amp;AF$7)-SUMIFS(Finance!64:64,Finance!$4:$4,"&lt;="&amp;AF$7))</f>
        <v>0</v>
      </c>
      <c r="AG50" s="5">
        <f ca="1">IF(AG$4="",0,SUMIFS(CapEx!232:232,CapEx!$4:$4,"&lt;="&amp;AG$7)-SUMIFS(CapEx!255:255,CapEx!$4:$4,"&lt;="&amp;AG$7)+SUMIFS(Finance!61:61,Finance!$4:$4,"&lt;="&amp;AG$7)-SUMIFS(Finance!64:64,Finance!$4:$4,"&lt;="&amp;AG$7))</f>
        <v>0</v>
      </c>
      <c r="AH50" s="5">
        <f ca="1">IF(AH$4="",0,SUMIFS(CapEx!232:232,CapEx!$4:$4,"&lt;="&amp;AH$7)-SUMIFS(CapEx!255:255,CapEx!$4:$4,"&lt;="&amp;AH$7)+SUMIFS(Finance!61:61,Finance!$4:$4,"&lt;="&amp;AH$7)-SUMIFS(Finance!64:64,Finance!$4:$4,"&lt;="&amp;AH$7))</f>
        <v>0</v>
      </c>
      <c r="AI50" s="5">
        <f ca="1">IF(AI$4="",0,SUMIFS(CapEx!232:232,CapEx!$4:$4,"&lt;="&amp;AI$7)-SUMIFS(CapEx!255:255,CapEx!$4:$4,"&lt;="&amp;AI$7)+SUMIFS(Finance!61:61,Finance!$4:$4,"&lt;="&amp;AI$7)-SUMIFS(Finance!64:64,Finance!$4:$4,"&lt;="&amp;AI$7))</f>
        <v>0</v>
      </c>
      <c r="AJ50" s="5">
        <f ca="1">IF(AJ$4="",0,SUMIFS(CapEx!232:232,CapEx!$4:$4,"&lt;="&amp;AJ$7)-SUMIFS(CapEx!255:255,CapEx!$4:$4,"&lt;="&amp;AJ$7)+SUMIFS(Finance!61:61,Finance!$4:$4,"&lt;="&amp;AJ$7)-SUMIFS(Finance!64:64,Finance!$4:$4,"&lt;="&amp;AJ$7))</f>
        <v>0</v>
      </c>
      <c r="AK50" s="5">
        <f ca="1">IF(AK$4="",0,SUMIFS(CapEx!232:232,CapEx!$4:$4,"&lt;="&amp;AK$7)-SUMIFS(CapEx!255:255,CapEx!$4:$4,"&lt;="&amp;AK$7)+SUMIFS(Finance!61:61,Finance!$4:$4,"&lt;="&amp;AK$7)-SUMIFS(Finance!64:64,Finance!$4:$4,"&lt;="&amp;AK$7))</f>
        <v>0</v>
      </c>
      <c r="AL50" s="5">
        <f ca="1">IF(AL$4="",0,SUMIFS(CapEx!232:232,CapEx!$4:$4,"&lt;="&amp;AL$7)-SUMIFS(CapEx!255:255,CapEx!$4:$4,"&lt;="&amp;AL$7)+SUMIFS(Finance!61:61,Finance!$4:$4,"&lt;="&amp;AL$7)-SUMIFS(Finance!64:64,Finance!$4:$4,"&lt;="&amp;AL$7))</f>
        <v>0</v>
      </c>
      <c r="AM50" s="5">
        <f ca="1">IF(AM$4="",0,SUMIFS(CapEx!232:232,CapEx!$4:$4,"&lt;="&amp;AM$7)-SUMIFS(CapEx!255:255,CapEx!$4:$4,"&lt;="&amp;AM$7)+SUMIFS(Finance!61:61,Finance!$4:$4,"&lt;="&amp;AM$7)-SUMIFS(Finance!64:64,Finance!$4:$4,"&lt;="&amp;AM$7))</f>
        <v>0</v>
      </c>
      <c r="AN50" s="5">
        <f ca="1">IF(AN$4="",0,SUMIFS(CapEx!232:232,CapEx!$4:$4,"&lt;="&amp;AN$7)-SUMIFS(CapEx!255:255,CapEx!$4:$4,"&lt;="&amp;AN$7)+SUMIFS(Finance!61:61,Finance!$4:$4,"&lt;="&amp;AN$7)-SUMIFS(Finance!64:64,Finance!$4:$4,"&lt;="&amp;AN$7))</f>
        <v>0</v>
      </c>
      <c r="AO50" s="5">
        <f ca="1">IF(AO$4="",0,SUMIFS(CapEx!232:232,CapEx!$4:$4,"&lt;="&amp;AO$7)-SUMIFS(CapEx!255:255,CapEx!$4:$4,"&lt;="&amp;AO$7)+SUMIFS(Finance!61:61,Finance!$4:$4,"&lt;="&amp;AO$7)-SUMIFS(Finance!64:64,Finance!$4:$4,"&lt;="&amp;AO$7))</f>
        <v>0</v>
      </c>
      <c r="AP50" s="5">
        <f ca="1">IF(AP$4="",0,SUMIFS(CapEx!232:232,CapEx!$4:$4,"&lt;="&amp;AP$7)-SUMIFS(CapEx!255:255,CapEx!$4:$4,"&lt;="&amp;AP$7)+SUMIFS(Finance!61:61,Finance!$4:$4,"&lt;="&amp;AP$7)-SUMIFS(Finance!64:64,Finance!$4:$4,"&lt;="&amp;AP$7))</f>
        <v>0</v>
      </c>
      <c r="AQ50" s="5">
        <f ca="1">IF(AQ$4="",0,SUMIFS(CapEx!232:232,CapEx!$4:$4,"&lt;="&amp;AQ$7)-SUMIFS(CapEx!255:255,CapEx!$4:$4,"&lt;="&amp;AQ$7)+SUMIFS(Finance!61:61,Finance!$4:$4,"&lt;="&amp;AQ$7)-SUMIFS(Finance!64:64,Finance!$4:$4,"&lt;="&amp;AQ$7))</f>
        <v>0</v>
      </c>
      <c r="AR50" s="5">
        <f ca="1">IF(AR$4="",0,SUMIFS(CapEx!232:232,CapEx!$4:$4,"&lt;="&amp;AR$7)-SUMIFS(CapEx!255:255,CapEx!$4:$4,"&lt;="&amp;AR$7)+SUMIFS(Finance!61:61,Finance!$4:$4,"&lt;="&amp;AR$7)-SUMIFS(Finance!64:64,Finance!$4:$4,"&lt;="&amp;AR$7))</f>
        <v>0</v>
      </c>
      <c r="AS50" s="5">
        <f ca="1">IF(AS$4="",0,SUMIFS(CapEx!232:232,CapEx!$4:$4,"&lt;="&amp;AS$7)-SUMIFS(CapEx!255:255,CapEx!$4:$4,"&lt;="&amp;AS$7)+SUMIFS(Finance!61:61,Finance!$4:$4,"&lt;="&amp;AS$7)-SUMIFS(Finance!64:64,Finance!$4:$4,"&lt;="&amp;AS$7))</f>
        <v>0</v>
      </c>
      <c r="AT50" s="5">
        <f ca="1">IF(AT$4="",0,SUMIFS(CapEx!232:232,CapEx!$4:$4,"&lt;="&amp;AT$7)-SUMIFS(CapEx!255:255,CapEx!$4:$4,"&lt;="&amp;AT$7)+SUMIFS(Finance!61:61,Finance!$4:$4,"&lt;="&amp;AT$7)-SUMIFS(Finance!64:64,Finance!$4:$4,"&lt;="&amp;AT$7))</f>
        <v>0</v>
      </c>
      <c r="AU50" s="5">
        <f ca="1">IF(AU$4="",0,SUMIFS(CapEx!232:232,CapEx!$4:$4,"&lt;="&amp;AU$7)-SUMIFS(CapEx!255:255,CapEx!$4:$4,"&lt;="&amp;AU$7)+SUMIFS(Finance!61:61,Finance!$4:$4,"&lt;="&amp;AU$7)-SUMIFS(Finance!64:64,Finance!$4:$4,"&lt;="&amp;AU$7))</f>
        <v>0</v>
      </c>
      <c r="AV50" s="5">
        <f ca="1">IF(AV$4="",0,SUMIFS(CapEx!232:232,CapEx!$4:$4,"&lt;="&amp;AV$7)-SUMIFS(CapEx!255:255,CapEx!$4:$4,"&lt;="&amp;AV$7)+SUMIFS(Finance!61:61,Finance!$4:$4,"&lt;="&amp;AV$7)-SUMIFS(Finance!64:64,Finance!$4:$4,"&lt;="&amp;AV$7))</f>
        <v>0</v>
      </c>
      <c r="AW50" s="5">
        <f ca="1">IF(AW$4="",0,SUMIFS(CapEx!232:232,CapEx!$4:$4,"&lt;="&amp;AW$7)-SUMIFS(CapEx!255:255,CapEx!$4:$4,"&lt;="&amp;AW$7)+SUMIFS(Finance!61:61,Finance!$4:$4,"&lt;="&amp;AW$7)-SUMIFS(Finance!64:64,Finance!$4:$4,"&lt;="&amp;AW$7))</f>
        <v>0</v>
      </c>
      <c r="AX50" s="5">
        <f ca="1">IF(AX$4="",0,SUMIFS(CapEx!232:232,CapEx!$4:$4,"&lt;="&amp;AX$7)-SUMIFS(CapEx!255:255,CapEx!$4:$4,"&lt;="&amp;AX$7)+SUMIFS(Finance!61:61,Finance!$4:$4,"&lt;="&amp;AX$7)-SUMIFS(Finance!64:64,Finance!$4:$4,"&lt;="&amp;AX$7))</f>
        <v>0</v>
      </c>
      <c r="AY50" s="5">
        <f ca="1">IF(AY$4="",0,SUMIFS(CapEx!232:232,CapEx!$4:$4,"&lt;="&amp;AY$7)-SUMIFS(CapEx!255:255,CapEx!$4:$4,"&lt;="&amp;AY$7)+SUMIFS(Finance!61:61,Finance!$4:$4,"&lt;="&amp;AY$7)-SUMIFS(Finance!64:64,Finance!$4:$4,"&lt;="&amp;AY$7))</f>
        <v>0</v>
      </c>
      <c r="AZ50" s="5">
        <f ca="1">IF(AZ$4="",0,SUMIFS(CapEx!232:232,CapEx!$4:$4,"&lt;="&amp;AZ$7)-SUMIFS(CapEx!255:255,CapEx!$4:$4,"&lt;="&amp;AZ$7)+SUMIFS(Finance!61:61,Finance!$4:$4,"&lt;="&amp;AZ$7)-SUMIFS(Finance!64:64,Finance!$4:$4,"&lt;="&amp;AZ$7))</f>
        <v>0</v>
      </c>
      <c r="BA50" s="5">
        <f ca="1">IF(BA$4="",0,SUMIFS(CapEx!232:232,CapEx!$4:$4,"&lt;="&amp;BA$7)-SUMIFS(CapEx!255:255,CapEx!$4:$4,"&lt;="&amp;BA$7)+SUMIFS(Finance!61:61,Finance!$4:$4,"&lt;="&amp;BA$7)-SUMIFS(Finance!64:64,Finance!$4:$4,"&lt;="&amp;BA$7))</f>
        <v>0</v>
      </c>
      <c r="BB50" s="5">
        <f ca="1">IF(BB$4="",0,SUMIFS(CapEx!232:232,CapEx!$4:$4,"&lt;="&amp;BB$7)-SUMIFS(CapEx!255:255,CapEx!$4:$4,"&lt;="&amp;BB$7)+SUMIFS(Finance!61:61,Finance!$4:$4,"&lt;="&amp;BB$7)-SUMIFS(Finance!64:64,Finance!$4:$4,"&lt;="&amp;BB$7))</f>
        <v>0</v>
      </c>
      <c r="BC50" s="5">
        <f ca="1">IF(BC$4="",0,SUMIFS(CapEx!232:232,CapEx!$4:$4,"&lt;="&amp;BC$7)-SUMIFS(CapEx!255:255,CapEx!$4:$4,"&lt;="&amp;BC$7)+SUMIFS(Finance!61:61,Finance!$4:$4,"&lt;="&amp;BC$7)-SUMIFS(Finance!64:64,Finance!$4:$4,"&lt;="&amp;BC$7))</f>
        <v>0</v>
      </c>
      <c r="BD50" s="5">
        <f ca="1">IF(BD$4="",0,SUMIFS(CapEx!232:232,CapEx!$4:$4,"&lt;="&amp;BD$7)-SUMIFS(CapEx!255:255,CapEx!$4:$4,"&lt;="&amp;BD$7)+SUMIFS(Finance!61:61,Finance!$4:$4,"&lt;="&amp;BD$7)-SUMIFS(Finance!64:64,Finance!$4:$4,"&lt;="&amp;BD$7))</f>
        <v>0</v>
      </c>
      <c r="BE50" s="5">
        <f ca="1">IF(BE$4="",0,SUMIFS(CapEx!232:232,CapEx!$4:$4,"&lt;="&amp;BE$7)-SUMIFS(CapEx!255:255,CapEx!$4:$4,"&lt;="&amp;BE$7)+SUMIFS(Finance!61:61,Finance!$4:$4,"&lt;="&amp;BE$7)-SUMIFS(Finance!64:64,Finance!$4:$4,"&lt;="&amp;BE$7))</f>
        <v>0</v>
      </c>
      <c r="BF50" s="5">
        <f ca="1">IF(BF$4="",0,SUMIFS(CapEx!232:232,CapEx!$4:$4,"&lt;="&amp;BF$7)-SUMIFS(CapEx!255:255,CapEx!$4:$4,"&lt;="&amp;BF$7)+SUMIFS(Finance!61:61,Finance!$4:$4,"&lt;="&amp;BF$7)-SUMIFS(Finance!64:64,Finance!$4:$4,"&lt;="&amp;BF$7))</f>
        <v>0</v>
      </c>
      <c r="BG50" s="5">
        <f ca="1">IF(BG$4="",0,SUMIFS(CapEx!232:232,CapEx!$4:$4,"&lt;="&amp;BG$7)-SUMIFS(CapEx!255:255,CapEx!$4:$4,"&lt;="&amp;BG$7)+SUMIFS(Finance!61:61,Finance!$4:$4,"&lt;="&amp;BG$7)-SUMIFS(Finance!64:64,Finance!$4:$4,"&lt;="&amp;BG$7))</f>
        <v>0</v>
      </c>
      <c r="BH50" s="5">
        <f ca="1">IF(BH$4="",0,SUMIFS(CapEx!232:232,CapEx!$4:$4,"&lt;="&amp;BH$7)-SUMIFS(CapEx!255:255,CapEx!$4:$4,"&lt;="&amp;BH$7)+SUMIFS(Finance!61:61,Finance!$4:$4,"&lt;="&amp;BH$7)-SUMIFS(Finance!64:64,Finance!$4:$4,"&lt;="&amp;BH$7))</f>
        <v>0</v>
      </c>
      <c r="BI50" s="5">
        <f ca="1">IF(BI$4="",0,SUMIFS(CapEx!232:232,CapEx!$4:$4,"&lt;="&amp;BI$7)-SUMIFS(CapEx!255:255,CapEx!$4:$4,"&lt;="&amp;BI$7)+SUMIFS(Finance!61:61,Finance!$4:$4,"&lt;="&amp;BI$7)-SUMIFS(Finance!64:64,Finance!$4:$4,"&lt;="&amp;BI$7))</f>
        <v>0</v>
      </c>
      <c r="BJ50" s="5">
        <f ca="1">IF(BJ$4="",0,SUMIFS(CapEx!232:232,CapEx!$4:$4,"&lt;="&amp;BJ$7)-SUMIFS(CapEx!255:255,CapEx!$4:$4,"&lt;="&amp;BJ$7)+SUMIFS(Finance!61:61,Finance!$4:$4,"&lt;="&amp;BJ$7)-SUMIFS(Finance!64:64,Finance!$4:$4,"&lt;="&amp;BJ$7))</f>
        <v>0</v>
      </c>
      <c r="BK50" s="5">
        <f ca="1">IF(BK$4="",0,SUMIFS(CapEx!232:232,CapEx!$4:$4,"&lt;="&amp;BK$7)-SUMIFS(CapEx!255:255,CapEx!$4:$4,"&lt;="&amp;BK$7)+SUMIFS(Finance!61:61,Finance!$4:$4,"&lt;="&amp;BK$7)-SUMIFS(Finance!64:64,Finance!$4:$4,"&lt;="&amp;BK$7))</f>
        <v>0</v>
      </c>
      <c r="BL50" s="5">
        <f ca="1">IF(BL$4="",0,SUMIFS(CapEx!232:232,CapEx!$4:$4,"&lt;="&amp;BL$7)-SUMIFS(CapEx!255:255,CapEx!$4:$4,"&lt;="&amp;BL$7)+SUMIFS(Finance!61:61,Finance!$4:$4,"&lt;="&amp;BL$7)-SUMIFS(Finance!64:64,Finance!$4:$4,"&lt;="&amp;BL$7))</f>
        <v>0</v>
      </c>
      <c r="BM50" s="5">
        <f ca="1">IF(BM$4="",0,SUMIFS(CapEx!232:232,CapEx!$4:$4,"&lt;="&amp;BM$7)-SUMIFS(CapEx!255:255,CapEx!$4:$4,"&lt;="&amp;BM$7)+SUMIFS(Finance!61:61,Finance!$4:$4,"&lt;="&amp;BM$7)-SUMIFS(Finance!64:64,Finance!$4:$4,"&lt;="&amp;BM$7))</f>
        <v>0</v>
      </c>
      <c r="BN50" s="5">
        <f ca="1">IF(BN$4="",0,SUMIFS(CapEx!232:232,CapEx!$4:$4,"&lt;="&amp;BN$7)-SUMIFS(CapEx!255:255,CapEx!$4:$4,"&lt;="&amp;BN$7)+SUMIFS(Finance!61:61,Finance!$4:$4,"&lt;="&amp;BN$7)-SUMIFS(Finance!64:64,Finance!$4:$4,"&lt;="&amp;BN$7))</f>
        <v>0</v>
      </c>
      <c r="BO50" s="5">
        <f ca="1">IF(BO$4="",0,SUMIFS(CapEx!232:232,CapEx!$4:$4,"&lt;="&amp;BO$7)-SUMIFS(CapEx!255:255,CapEx!$4:$4,"&lt;="&amp;BO$7)+SUMIFS(Finance!61:61,Finance!$4:$4,"&lt;="&amp;BO$7)-SUMIFS(Finance!64:64,Finance!$4:$4,"&lt;="&amp;BO$7))</f>
        <v>0</v>
      </c>
      <c r="BP50" s="5">
        <f ca="1">IF(BP$4="",0,SUMIFS(CapEx!232:232,CapEx!$4:$4,"&lt;="&amp;BP$7)-SUMIFS(CapEx!255:255,CapEx!$4:$4,"&lt;="&amp;BP$7)+SUMIFS(Finance!61:61,Finance!$4:$4,"&lt;="&amp;BP$7)-SUMIFS(Finance!64:64,Finance!$4:$4,"&lt;="&amp;BP$7))</f>
        <v>0</v>
      </c>
      <c r="BQ50" s="5">
        <f ca="1">IF(BQ$4="",0,SUMIFS(CapEx!232:232,CapEx!$4:$4,"&lt;="&amp;BQ$7)-SUMIFS(CapEx!255:255,CapEx!$4:$4,"&lt;="&amp;BQ$7)+SUMIFS(Finance!61:61,Finance!$4:$4,"&lt;="&amp;BQ$7)-SUMIFS(Finance!64:64,Finance!$4:$4,"&lt;="&amp;BQ$7))</f>
        <v>0</v>
      </c>
      <c r="BR50" s="5">
        <f ca="1">IF(BR$4="",0,SUMIFS(CapEx!232:232,CapEx!$4:$4,"&lt;="&amp;BR$7)-SUMIFS(CapEx!255:255,CapEx!$4:$4,"&lt;="&amp;BR$7)+SUMIFS(Finance!61:61,Finance!$4:$4,"&lt;="&amp;BR$7)-SUMIFS(Finance!64:64,Finance!$4:$4,"&lt;="&amp;BR$7))</f>
        <v>0</v>
      </c>
      <c r="BS50" s="5">
        <f ca="1">IF(BS$4="",0,SUMIFS(CapEx!232:232,CapEx!$4:$4,"&lt;="&amp;BS$7)-SUMIFS(CapEx!255:255,CapEx!$4:$4,"&lt;="&amp;BS$7)+SUMIFS(Finance!61:61,Finance!$4:$4,"&lt;="&amp;BS$7)-SUMIFS(Finance!64:64,Finance!$4:$4,"&lt;="&amp;BS$7))</f>
        <v>0</v>
      </c>
      <c r="BT50" s="5">
        <f ca="1">IF(BT$4="",0,SUMIFS(CapEx!232:232,CapEx!$4:$4,"&lt;="&amp;BT$7)-SUMIFS(CapEx!255:255,CapEx!$4:$4,"&lt;="&amp;BT$7)+SUMIFS(Finance!61:61,Finance!$4:$4,"&lt;="&amp;BT$7)-SUMIFS(Finance!64:64,Finance!$4:$4,"&lt;="&amp;BT$7))</f>
        <v>0</v>
      </c>
      <c r="BU50" s="5">
        <f ca="1">IF(BU$4="",0,SUMIFS(CapEx!232:232,CapEx!$4:$4,"&lt;="&amp;BU$7)-SUMIFS(CapEx!255:255,CapEx!$4:$4,"&lt;="&amp;BU$7)+SUMIFS(Finance!61:61,Finance!$4:$4,"&lt;="&amp;BU$7)-SUMIFS(Finance!64:64,Finance!$4:$4,"&lt;="&amp;BU$7))</f>
        <v>0</v>
      </c>
      <c r="BV50" s="5">
        <f ca="1">IF(BV$4="",0,SUMIFS(CapEx!232:232,CapEx!$4:$4,"&lt;="&amp;BV$7)-SUMIFS(CapEx!255:255,CapEx!$4:$4,"&lt;="&amp;BV$7)+SUMIFS(Finance!61:61,Finance!$4:$4,"&lt;="&amp;BV$7)-SUMIFS(Finance!64:64,Finance!$4:$4,"&lt;="&amp;BV$7))</f>
        <v>0</v>
      </c>
      <c r="BW50" s="5">
        <f ca="1">IF(BW$4="",0,SUMIFS(CapEx!232:232,CapEx!$4:$4,"&lt;="&amp;BW$7)-SUMIFS(CapEx!255:255,CapEx!$4:$4,"&lt;="&amp;BW$7)+SUMIFS(Finance!61:61,Finance!$4:$4,"&lt;="&amp;BW$7)-SUMIFS(Finance!64:64,Finance!$4:$4,"&lt;="&amp;BW$7))</f>
        <v>0</v>
      </c>
      <c r="BX50" s="5">
        <f ca="1">IF(BX$4="",0,SUMIFS(CapEx!232:232,CapEx!$4:$4,"&lt;="&amp;BX$7)-SUMIFS(CapEx!255:255,CapEx!$4:$4,"&lt;="&amp;BX$7)+SUMIFS(Finance!61:61,Finance!$4:$4,"&lt;="&amp;BX$7)-SUMIFS(Finance!64:64,Finance!$4:$4,"&lt;="&amp;BX$7))</f>
        <v>0</v>
      </c>
      <c r="BY50" s="5">
        <f ca="1">IF(BY$4="",0,SUMIFS(CapEx!232:232,CapEx!$4:$4,"&lt;="&amp;BY$7)-SUMIFS(CapEx!255:255,CapEx!$4:$4,"&lt;="&amp;BY$7)+SUMIFS(Finance!61:61,Finance!$4:$4,"&lt;="&amp;BY$7)-SUMIFS(Finance!64:64,Finance!$4:$4,"&lt;="&amp;BY$7))</f>
        <v>0</v>
      </c>
      <c r="BZ50" s="5">
        <f ca="1">IF(BZ$4="",0,SUMIFS(CapEx!232:232,CapEx!$4:$4,"&lt;="&amp;BZ$7)-SUMIFS(CapEx!255:255,CapEx!$4:$4,"&lt;="&amp;BZ$7)+SUMIFS(Finance!61:61,Finance!$4:$4,"&lt;="&amp;BZ$7)-SUMIFS(Finance!64:64,Finance!$4:$4,"&lt;="&amp;BZ$7))</f>
        <v>0</v>
      </c>
      <c r="CA50" s="5">
        <f ca="1">IF(CA$4="",0,SUMIFS(CapEx!232:232,CapEx!$4:$4,"&lt;="&amp;CA$7)-SUMIFS(CapEx!255:255,CapEx!$4:$4,"&lt;="&amp;CA$7)+SUMIFS(Finance!61:61,Finance!$4:$4,"&lt;="&amp;CA$7)-SUMIFS(Finance!64:64,Finance!$4:$4,"&lt;="&amp;CA$7))</f>
        <v>0</v>
      </c>
      <c r="CB50" s="5">
        <f ca="1">IF(CB$4="",0,SUMIFS(CapEx!232:232,CapEx!$4:$4,"&lt;="&amp;CB$7)-SUMIFS(CapEx!255:255,CapEx!$4:$4,"&lt;="&amp;CB$7)+SUMIFS(Finance!61:61,Finance!$4:$4,"&lt;="&amp;CB$7)-SUMIFS(Finance!64:64,Finance!$4:$4,"&lt;="&amp;CB$7))</f>
        <v>0</v>
      </c>
      <c r="CC50" s="5">
        <f ca="1">IF(CC$4="",0,SUMIFS(CapEx!232:232,CapEx!$4:$4,"&lt;="&amp;CC$7)-SUMIFS(CapEx!255:255,CapEx!$4:$4,"&lt;="&amp;CC$7)+SUMIFS(Finance!61:61,Finance!$4:$4,"&lt;="&amp;CC$7)-SUMIFS(Finance!64:64,Finance!$4:$4,"&lt;="&amp;CC$7))</f>
        <v>0</v>
      </c>
      <c r="CD50" s="5">
        <f ca="1">IF(CD$4="",0,SUMIFS(CapEx!232:232,CapEx!$4:$4,"&lt;="&amp;CD$7)-SUMIFS(CapEx!255:255,CapEx!$4:$4,"&lt;="&amp;CD$7)+SUMIFS(Finance!61:61,Finance!$4:$4,"&lt;="&amp;CD$7)-SUMIFS(Finance!64:64,Finance!$4:$4,"&lt;="&amp;CD$7))</f>
        <v>0</v>
      </c>
      <c r="CE50" s="5">
        <f ca="1">IF(CE$4="",0,SUMIFS(CapEx!232:232,CapEx!$4:$4,"&lt;="&amp;CE$7)-SUMIFS(CapEx!255:255,CapEx!$4:$4,"&lt;="&amp;CE$7)+SUMIFS(Finance!61:61,Finance!$4:$4,"&lt;="&amp;CE$7)-SUMIFS(Finance!64:64,Finance!$4:$4,"&lt;="&amp;CE$7))</f>
        <v>0</v>
      </c>
      <c r="CF50" s="5">
        <f ca="1">IF(CF$4="",0,SUMIFS(CapEx!232:232,CapEx!$4:$4,"&lt;="&amp;CF$7)-SUMIFS(CapEx!255:255,CapEx!$4:$4,"&lt;="&amp;CF$7)+SUMIFS(Finance!61:61,Finance!$4:$4,"&lt;="&amp;CF$7)-SUMIFS(Finance!64:64,Finance!$4:$4,"&lt;="&amp;CF$7))</f>
        <v>0</v>
      </c>
    </row>
    <row r="51" spans="2:84" x14ac:dyDescent="0.3">
      <c r="B51" s="13">
        <f>ROW()</f>
        <v>51</v>
      </c>
      <c r="H51" s="1" t="str">
        <f t="shared" si="9"/>
        <v>ПАССИВЫ</v>
      </c>
      <c r="I51" s="1" t="str">
        <f>CapEx!J330</f>
        <v>НДС</v>
      </c>
      <c r="M51" s="53" t="s">
        <v>18</v>
      </c>
      <c r="U51" s="5">
        <f t="shared" ca="1" si="6"/>
        <v>37790.438781261211</v>
      </c>
      <c r="X51" s="5">
        <f ca="1">IF(X$4="",0,IF((SUMIFS(Model!250:250,Model!$4:$4,"&lt;="&amp;X$7)-SUMIFS(Model!324:324,Model!$4:$4,"&lt;="&amp;X$7)-(SUMIFS(CapEx!278:278,CapEx!$4:$4,"&lt;="&amp;X$7)-SUMIFS(CapEx!303:303,CapEx!$4:$4,"&lt;="&amp;X$7))-(SUMIFS(Finance!67:67,Finance!$4:$4,"&lt;="&amp;X$7)-SUMIFS(Finance!69:69,Finance!$4:$4,"&lt;="&amp;X$7)))&gt;0,(SUMIFS(Model!250:250,Model!$4:$4,"&lt;="&amp;X$7)-SUMIFS(Model!324:324,Model!$4:$4,"&lt;="&amp;X$7)-(SUMIFS(CapEx!278:278,CapEx!$4:$4,"&lt;="&amp;X$7)-SUMIFS(CapEx!303:303,CapEx!$4:$4,"&lt;="&amp;X$7))-(SUMIFS(Finance!67:67,Finance!$4:$4,"&lt;="&amp;X$7)-SUMIFS(Finance!69:69,Finance!$4:$4,"&lt;="&amp;X$7))),0))</f>
        <v>1559668.6515337713</v>
      </c>
      <c r="Y51" s="5">
        <f ca="1">IF(Y$4="",0,IF((SUMIFS(Model!250:250,Model!$4:$4,"&lt;="&amp;Y$7)-SUMIFS(Model!324:324,Model!$4:$4,"&lt;="&amp;Y$7)-(SUMIFS(CapEx!278:278,CapEx!$4:$4,"&lt;="&amp;Y$7)-SUMIFS(CapEx!303:303,CapEx!$4:$4,"&lt;="&amp;Y$7))-(SUMIFS(Finance!67:67,Finance!$4:$4,"&lt;="&amp;Y$7)-SUMIFS(Finance!69:69,Finance!$4:$4,"&lt;="&amp;Y$7)))&gt;0,(SUMIFS(Model!250:250,Model!$4:$4,"&lt;="&amp;Y$7)-SUMIFS(Model!324:324,Model!$4:$4,"&lt;="&amp;Y$7)-(SUMIFS(CapEx!278:278,CapEx!$4:$4,"&lt;="&amp;Y$7)-SUMIFS(CapEx!303:303,CapEx!$4:$4,"&lt;="&amp;Y$7))-(SUMIFS(Finance!67:67,Finance!$4:$4,"&lt;="&amp;Y$7)-SUMIFS(Finance!69:69,Finance!$4:$4,"&lt;="&amp;Y$7))),0))</f>
        <v>0</v>
      </c>
      <c r="Z51" s="5">
        <f ca="1">IF(Z$4="",0,IF((SUMIFS(Model!250:250,Model!$4:$4,"&lt;="&amp;Z$7)-SUMIFS(Model!324:324,Model!$4:$4,"&lt;="&amp;Z$7)-(SUMIFS(CapEx!278:278,CapEx!$4:$4,"&lt;="&amp;Z$7)-SUMIFS(CapEx!303:303,CapEx!$4:$4,"&lt;="&amp;Z$7))-(SUMIFS(Finance!67:67,Finance!$4:$4,"&lt;="&amp;Z$7)-SUMIFS(Finance!69:69,Finance!$4:$4,"&lt;="&amp;Z$7)))&gt;0,(SUMIFS(Model!250:250,Model!$4:$4,"&lt;="&amp;Z$7)-SUMIFS(Model!324:324,Model!$4:$4,"&lt;="&amp;Z$7)-(SUMIFS(CapEx!278:278,CapEx!$4:$4,"&lt;="&amp;Z$7)-SUMIFS(CapEx!303:303,CapEx!$4:$4,"&lt;="&amp;Z$7))-(SUMIFS(Finance!67:67,Finance!$4:$4,"&lt;="&amp;Z$7)-SUMIFS(Finance!69:69,Finance!$4:$4,"&lt;="&amp;Z$7))),0))</f>
        <v>0</v>
      </c>
      <c r="AA51" s="5">
        <f ca="1">IF(AA$4="",0,IF((SUMIFS(Model!250:250,Model!$4:$4,"&lt;="&amp;AA$7)-SUMIFS(Model!324:324,Model!$4:$4,"&lt;="&amp;AA$7)-(SUMIFS(CapEx!278:278,CapEx!$4:$4,"&lt;="&amp;AA$7)-SUMIFS(CapEx!303:303,CapEx!$4:$4,"&lt;="&amp;AA$7))-(SUMIFS(Finance!67:67,Finance!$4:$4,"&lt;="&amp;AA$7)-SUMIFS(Finance!69:69,Finance!$4:$4,"&lt;="&amp;AA$7)))&gt;0,(SUMIFS(Model!250:250,Model!$4:$4,"&lt;="&amp;AA$7)-SUMIFS(Model!324:324,Model!$4:$4,"&lt;="&amp;AA$7)-(SUMIFS(CapEx!278:278,CapEx!$4:$4,"&lt;="&amp;AA$7)-SUMIFS(CapEx!303:303,CapEx!$4:$4,"&lt;="&amp;AA$7))-(SUMIFS(Finance!67:67,Finance!$4:$4,"&lt;="&amp;AA$7)-SUMIFS(Finance!69:69,Finance!$4:$4,"&lt;="&amp;AA$7))),0))</f>
        <v>1818140.6238335881</v>
      </c>
      <c r="AB51" s="5">
        <f ca="1">IF(AB$4="",0,IF((SUMIFS(Model!250:250,Model!$4:$4,"&lt;="&amp;AB$7)-SUMIFS(Model!324:324,Model!$4:$4,"&lt;="&amp;AB$7)-(SUMIFS(CapEx!278:278,CapEx!$4:$4,"&lt;="&amp;AB$7)-SUMIFS(CapEx!303:303,CapEx!$4:$4,"&lt;="&amp;AB$7))-(SUMIFS(Finance!67:67,Finance!$4:$4,"&lt;="&amp;AB$7)-SUMIFS(Finance!69:69,Finance!$4:$4,"&lt;="&amp;AB$7)))&gt;0,(SUMIFS(Model!250:250,Model!$4:$4,"&lt;="&amp;AB$7)-SUMIFS(Model!324:324,Model!$4:$4,"&lt;="&amp;AB$7)-(SUMIFS(CapEx!278:278,CapEx!$4:$4,"&lt;="&amp;AB$7)-SUMIFS(CapEx!303:303,CapEx!$4:$4,"&lt;="&amp;AB$7))-(SUMIFS(Finance!67:67,Finance!$4:$4,"&lt;="&amp;AB$7)-SUMIFS(Finance!69:69,Finance!$4:$4,"&lt;="&amp;AB$7))),0))</f>
        <v>37790.438781261211</v>
      </c>
      <c r="AC51" s="5">
        <f ca="1">IF(AC$4="",0,IF((SUMIFS(Model!250:250,Model!$4:$4,"&lt;="&amp;AC$7)-SUMIFS(Model!324:324,Model!$4:$4,"&lt;="&amp;AC$7)-(SUMIFS(CapEx!278:278,CapEx!$4:$4,"&lt;="&amp;AC$7)-SUMIFS(CapEx!303:303,CapEx!$4:$4,"&lt;="&amp;AC$7))-(SUMIFS(Finance!67:67,Finance!$4:$4,"&lt;="&amp;AC$7)-SUMIFS(Finance!69:69,Finance!$4:$4,"&lt;="&amp;AC$7)))&gt;0,(SUMIFS(Model!250:250,Model!$4:$4,"&lt;="&amp;AC$7)-SUMIFS(Model!324:324,Model!$4:$4,"&lt;="&amp;AC$7)-(SUMIFS(CapEx!278:278,CapEx!$4:$4,"&lt;="&amp;AC$7)-SUMIFS(CapEx!303:303,CapEx!$4:$4,"&lt;="&amp;AC$7))-(SUMIFS(Finance!67:67,Finance!$4:$4,"&lt;="&amp;AC$7)-SUMIFS(Finance!69:69,Finance!$4:$4,"&lt;="&amp;AC$7))),0))</f>
        <v>0</v>
      </c>
      <c r="AD51" s="5">
        <f ca="1">IF(AD$4="",0,IF((SUMIFS(Model!250:250,Model!$4:$4,"&lt;="&amp;AD$7)-SUMIFS(Model!324:324,Model!$4:$4,"&lt;="&amp;AD$7)-(SUMIFS(CapEx!278:278,CapEx!$4:$4,"&lt;="&amp;AD$7)-SUMIFS(CapEx!303:303,CapEx!$4:$4,"&lt;="&amp;AD$7))-(SUMIFS(Finance!67:67,Finance!$4:$4,"&lt;="&amp;AD$7)-SUMIFS(Finance!69:69,Finance!$4:$4,"&lt;="&amp;AD$7)))&gt;0,(SUMIFS(Model!250:250,Model!$4:$4,"&lt;="&amp;AD$7)-SUMIFS(Model!324:324,Model!$4:$4,"&lt;="&amp;AD$7)-(SUMIFS(CapEx!278:278,CapEx!$4:$4,"&lt;="&amp;AD$7)-SUMIFS(CapEx!303:303,CapEx!$4:$4,"&lt;="&amp;AD$7))-(SUMIFS(Finance!67:67,Finance!$4:$4,"&lt;="&amp;AD$7)-SUMIFS(Finance!69:69,Finance!$4:$4,"&lt;="&amp;AD$7))),0))</f>
        <v>0</v>
      </c>
      <c r="AE51" s="5">
        <f ca="1">IF(AE$4="",0,IF((SUMIFS(Model!250:250,Model!$4:$4,"&lt;="&amp;AE$7)-SUMIFS(Model!324:324,Model!$4:$4,"&lt;="&amp;AE$7)-(SUMIFS(CapEx!278:278,CapEx!$4:$4,"&lt;="&amp;AE$7)-SUMIFS(CapEx!303:303,CapEx!$4:$4,"&lt;="&amp;AE$7))-(SUMIFS(Finance!67:67,Finance!$4:$4,"&lt;="&amp;AE$7)-SUMIFS(Finance!69:69,Finance!$4:$4,"&lt;="&amp;AE$7)))&gt;0,(SUMIFS(Model!250:250,Model!$4:$4,"&lt;="&amp;AE$7)-SUMIFS(Model!324:324,Model!$4:$4,"&lt;="&amp;AE$7)-(SUMIFS(CapEx!278:278,CapEx!$4:$4,"&lt;="&amp;AE$7)-SUMIFS(CapEx!303:303,CapEx!$4:$4,"&lt;="&amp;AE$7))-(SUMIFS(Finance!67:67,Finance!$4:$4,"&lt;="&amp;AE$7)-SUMIFS(Finance!69:69,Finance!$4:$4,"&lt;="&amp;AE$7))),0))</f>
        <v>0</v>
      </c>
      <c r="AF51" s="5">
        <f ca="1">IF(AF$4="",0,IF((SUMIFS(Model!250:250,Model!$4:$4,"&lt;="&amp;AF$7)-SUMIFS(Model!324:324,Model!$4:$4,"&lt;="&amp;AF$7)-(SUMIFS(CapEx!278:278,CapEx!$4:$4,"&lt;="&amp;AF$7)-SUMIFS(CapEx!303:303,CapEx!$4:$4,"&lt;="&amp;AF$7))-(SUMIFS(Finance!67:67,Finance!$4:$4,"&lt;="&amp;AF$7)-SUMIFS(Finance!69:69,Finance!$4:$4,"&lt;="&amp;AF$7)))&gt;0,(SUMIFS(Model!250:250,Model!$4:$4,"&lt;="&amp;AF$7)-SUMIFS(Model!324:324,Model!$4:$4,"&lt;="&amp;AF$7)-(SUMIFS(CapEx!278:278,CapEx!$4:$4,"&lt;="&amp;AF$7)-SUMIFS(CapEx!303:303,CapEx!$4:$4,"&lt;="&amp;AF$7))-(SUMIFS(Finance!67:67,Finance!$4:$4,"&lt;="&amp;AF$7)-SUMIFS(Finance!69:69,Finance!$4:$4,"&lt;="&amp;AF$7))),0))</f>
        <v>0</v>
      </c>
      <c r="AG51" s="5">
        <f ca="1">IF(AG$4="",0,IF((SUMIFS(Model!250:250,Model!$4:$4,"&lt;="&amp;AG$7)-SUMIFS(Model!324:324,Model!$4:$4,"&lt;="&amp;AG$7)-(SUMIFS(CapEx!278:278,CapEx!$4:$4,"&lt;="&amp;AG$7)-SUMIFS(CapEx!303:303,CapEx!$4:$4,"&lt;="&amp;AG$7))-(SUMIFS(Finance!67:67,Finance!$4:$4,"&lt;="&amp;AG$7)-SUMIFS(Finance!69:69,Finance!$4:$4,"&lt;="&amp;AG$7)))&gt;0,(SUMIFS(Model!250:250,Model!$4:$4,"&lt;="&amp;AG$7)-SUMIFS(Model!324:324,Model!$4:$4,"&lt;="&amp;AG$7)-(SUMIFS(CapEx!278:278,CapEx!$4:$4,"&lt;="&amp;AG$7)-SUMIFS(CapEx!303:303,CapEx!$4:$4,"&lt;="&amp;AG$7))-(SUMIFS(Finance!67:67,Finance!$4:$4,"&lt;="&amp;AG$7)-SUMIFS(Finance!69:69,Finance!$4:$4,"&lt;="&amp;AG$7))),0))</f>
        <v>0</v>
      </c>
      <c r="AH51" s="5">
        <f ca="1">IF(AH$4="",0,IF((SUMIFS(Model!250:250,Model!$4:$4,"&lt;="&amp;AH$7)-SUMIFS(Model!324:324,Model!$4:$4,"&lt;="&amp;AH$7)-(SUMIFS(CapEx!278:278,CapEx!$4:$4,"&lt;="&amp;AH$7)-SUMIFS(CapEx!303:303,CapEx!$4:$4,"&lt;="&amp;AH$7))-(SUMIFS(Finance!67:67,Finance!$4:$4,"&lt;="&amp;AH$7)-SUMIFS(Finance!69:69,Finance!$4:$4,"&lt;="&amp;AH$7)))&gt;0,(SUMIFS(Model!250:250,Model!$4:$4,"&lt;="&amp;AH$7)-SUMIFS(Model!324:324,Model!$4:$4,"&lt;="&amp;AH$7)-(SUMIFS(CapEx!278:278,CapEx!$4:$4,"&lt;="&amp;AH$7)-SUMIFS(CapEx!303:303,CapEx!$4:$4,"&lt;="&amp;AH$7))-(SUMIFS(Finance!67:67,Finance!$4:$4,"&lt;="&amp;AH$7)-SUMIFS(Finance!69:69,Finance!$4:$4,"&lt;="&amp;AH$7))),0))</f>
        <v>0</v>
      </c>
      <c r="AI51" s="5">
        <f ca="1">IF(AI$4="",0,IF((SUMIFS(Model!250:250,Model!$4:$4,"&lt;="&amp;AI$7)-SUMIFS(Model!324:324,Model!$4:$4,"&lt;="&amp;AI$7)-(SUMIFS(CapEx!278:278,CapEx!$4:$4,"&lt;="&amp;AI$7)-SUMIFS(CapEx!303:303,CapEx!$4:$4,"&lt;="&amp;AI$7))-(SUMIFS(Finance!67:67,Finance!$4:$4,"&lt;="&amp;AI$7)-SUMIFS(Finance!69:69,Finance!$4:$4,"&lt;="&amp;AI$7)))&gt;0,(SUMIFS(Model!250:250,Model!$4:$4,"&lt;="&amp;AI$7)-SUMIFS(Model!324:324,Model!$4:$4,"&lt;="&amp;AI$7)-(SUMIFS(CapEx!278:278,CapEx!$4:$4,"&lt;="&amp;AI$7)-SUMIFS(CapEx!303:303,CapEx!$4:$4,"&lt;="&amp;AI$7))-(SUMIFS(Finance!67:67,Finance!$4:$4,"&lt;="&amp;AI$7)-SUMIFS(Finance!69:69,Finance!$4:$4,"&lt;="&amp;AI$7))),0))</f>
        <v>0</v>
      </c>
      <c r="AJ51" s="5">
        <f ca="1">IF(AJ$4="",0,IF((SUMIFS(Model!250:250,Model!$4:$4,"&lt;="&amp;AJ$7)-SUMIFS(Model!324:324,Model!$4:$4,"&lt;="&amp;AJ$7)-(SUMIFS(CapEx!278:278,CapEx!$4:$4,"&lt;="&amp;AJ$7)-SUMIFS(CapEx!303:303,CapEx!$4:$4,"&lt;="&amp;AJ$7))-(SUMIFS(Finance!67:67,Finance!$4:$4,"&lt;="&amp;AJ$7)-SUMIFS(Finance!69:69,Finance!$4:$4,"&lt;="&amp;AJ$7)))&gt;0,(SUMIFS(Model!250:250,Model!$4:$4,"&lt;="&amp;AJ$7)-SUMIFS(Model!324:324,Model!$4:$4,"&lt;="&amp;AJ$7)-(SUMIFS(CapEx!278:278,CapEx!$4:$4,"&lt;="&amp;AJ$7)-SUMIFS(CapEx!303:303,CapEx!$4:$4,"&lt;="&amp;AJ$7))-(SUMIFS(Finance!67:67,Finance!$4:$4,"&lt;="&amp;AJ$7)-SUMIFS(Finance!69:69,Finance!$4:$4,"&lt;="&amp;AJ$7))),0))</f>
        <v>0</v>
      </c>
      <c r="AK51" s="5">
        <f ca="1">IF(AK$4="",0,IF((SUMIFS(Model!250:250,Model!$4:$4,"&lt;="&amp;AK$7)-SUMIFS(Model!324:324,Model!$4:$4,"&lt;="&amp;AK$7)-(SUMIFS(CapEx!278:278,CapEx!$4:$4,"&lt;="&amp;AK$7)-SUMIFS(CapEx!303:303,CapEx!$4:$4,"&lt;="&amp;AK$7))-(SUMIFS(Finance!67:67,Finance!$4:$4,"&lt;="&amp;AK$7)-SUMIFS(Finance!69:69,Finance!$4:$4,"&lt;="&amp;AK$7)))&gt;0,(SUMIFS(Model!250:250,Model!$4:$4,"&lt;="&amp;AK$7)-SUMIFS(Model!324:324,Model!$4:$4,"&lt;="&amp;AK$7)-(SUMIFS(CapEx!278:278,CapEx!$4:$4,"&lt;="&amp;AK$7)-SUMIFS(CapEx!303:303,CapEx!$4:$4,"&lt;="&amp;AK$7))-(SUMIFS(Finance!67:67,Finance!$4:$4,"&lt;="&amp;AK$7)-SUMIFS(Finance!69:69,Finance!$4:$4,"&lt;="&amp;AK$7))),0))</f>
        <v>0</v>
      </c>
      <c r="AL51" s="5">
        <f ca="1">IF(AL$4="",0,IF((SUMIFS(Model!250:250,Model!$4:$4,"&lt;="&amp;AL$7)-SUMIFS(Model!324:324,Model!$4:$4,"&lt;="&amp;AL$7)-(SUMIFS(CapEx!278:278,CapEx!$4:$4,"&lt;="&amp;AL$7)-SUMIFS(CapEx!303:303,CapEx!$4:$4,"&lt;="&amp;AL$7))-(SUMIFS(Finance!67:67,Finance!$4:$4,"&lt;="&amp;AL$7)-SUMIFS(Finance!69:69,Finance!$4:$4,"&lt;="&amp;AL$7)))&gt;0,(SUMIFS(Model!250:250,Model!$4:$4,"&lt;="&amp;AL$7)-SUMIFS(Model!324:324,Model!$4:$4,"&lt;="&amp;AL$7)-(SUMIFS(CapEx!278:278,CapEx!$4:$4,"&lt;="&amp;AL$7)-SUMIFS(CapEx!303:303,CapEx!$4:$4,"&lt;="&amp;AL$7))-(SUMIFS(Finance!67:67,Finance!$4:$4,"&lt;="&amp;AL$7)-SUMIFS(Finance!69:69,Finance!$4:$4,"&lt;="&amp;AL$7))),0))</f>
        <v>0</v>
      </c>
      <c r="AM51" s="5">
        <f ca="1">IF(AM$4="",0,IF((SUMIFS(Model!250:250,Model!$4:$4,"&lt;="&amp;AM$7)-SUMIFS(Model!324:324,Model!$4:$4,"&lt;="&amp;AM$7)-(SUMIFS(CapEx!278:278,CapEx!$4:$4,"&lt;="&amp;AM$7)-SUMIFS(CapEx!303:303,CapEx!$4:$4,"&lt;="&amp;AM$7))-(SUMIFS(Finance!67:67,Finance!$4:$4,"&lt;="&amp;AM$7)-SUMIFS(Finance!69:69,Finance!$4:$4,"&lt;="&amp;AM$7)))&gt;0,(SUMIFS(Model!250:250,Model!$4:$4,"&lt;="&amp;AM$7)-SUMIFS(Model!324:324,Model!$4:$4,"&lt;="&amp;AM$7)-(SUMIFS(CapEx!278:278,CapEx!$4:$4,"&lt;="&amp;AM$7)-SUMIFS(CapEx!303:303,CapEx!$4:$4,"&lt;="&amp;AM$7))-(SUMIFS(Finance!67:67,Finance!$4:$4,"&lt;="&amp;AM$7)-SUMIFS(Finance!69:69,Finance!$4:$4,"&lt;="&amp;AM$7))),0))</f>
        <v>0</v>
      </c>
      <c r="AN51" s="5">
        <f ca="1">IF(AN$4="",0,IF((SUMIFS(Model!250:250,Model!$4:$4,"&lt;="&amp;AN$7)-SUMIFS(Model!324:324,Model!$4:$4,"&lt;="&amp;AN$7)-(SUMIFS(CapEx!278:278,CapEx!$4:$4,"&lt;="&amp;AN$7)-SUMIFS(CapEx!303:303,CapEx!$4:$4,"&lt;="&amp;AN$7))-(SUMIFS(Finance!67:67,Finance!$4:$4,"&lt;="&amp;AN$7)-SUMIFS(Finance!69:69,Finance!$4:$4,"&lt;="&amp;AN$7)))&gt;0,(SUMIFS(Model!250:250,Model!$4:$4,"&lt;="&amp;AN$7)-SUMIFS(Model!324:324,Model!$4:$4,"&lt;="&amp;AN$7)-(SUMIFS(CapEx!278:278,CapEx!$4:$4,"&lt;="&amp;AN$7)-SUMIFS(CapEx!303:303,CapEx!$4:$4,"&lt;="&amp;AN$7))-(SUMIFS(Finance!67:67,Finance!$4:$4,"&lt;="&amp;AN$7)-SUMIFS(Finance!69:69,Finance!$4:$4,"&lt;="&amp;AN$7))),0))</f>
        <v>0</v>
      </c>
      <c r="AO51" s="5">
        <f ca="1">IF(AO$4="",0,IF((SUMIFS(Model!250:250,Model!$4:$4,"&lt;="&amp;AO$7)-SUMIFS(Model!324:324,Model!$4:$4,"&lt;="&amp;AO$7)-(SUMIFS(CapEx!278:278,CapEx!$4:$4,"&lt;="&amp;AO$7)-SUMIFS(CapEx!303:303,CapEx!$4:$4,"&lt;="&amp;AO$7))-(SUMIFS(Finance!67:67,Finance!$4:$4,"&lt;="&amp;AO$7)-SUMIFS(Finance!69:69,Finance!$4:$4,"&lt;="&amp;AO$7)))&gt;0,(SUMIFS(Model!250:250,Model!$4:$4,"&lt;="&amp;AO$7)-SUMIFS(Model!324:324,Model!$4:$4,"&lt;="&amp;AO$7)-(SUMIFS(CapEx!278:278,CapEx!$4:$4,"&lt;="&amp;AO$7)-SUMIFS(CapEx!303:303,CapEx!$4:$4,"&lt;="&amp;AO$7))-(SUMIFS(Finance!67:67,Finance!$4:$4,"&lt;="&amp;AO$7)-SUMIFS(Finance!69:69,Finance!$4:$4,"&lt;="&amp;AO$7))),0))</f>
        <v>0</v>
      </c>
      <c r="AP51" s="5">
        <f ca="1">IF(AP$4="",0,IF((SUMIFS(Model!250:250,Model!$4:$4,"&lt;="&amp;AP$7)-SUMIFS(Model!324:324,Model!$4:$4,"&lt;="&amp;AP$7)-(SUMIFS(CapEx!278:278,CapEx!$4:$4,"&lt;="&amp;AP$7)-SUMIFS(CapEx!303:303,CapEx!$4:$4,"&lt;="&amp;AP$7))-(SUMIFS(Finance!67:67,Finance!$4:$4,"&lt;="&amp;AP$7)-SUMIFS(Finance!69:69,Finance!$4:$4,"&lt;="&amp;AP$7)))&gt;0,(SUMIFS(Model!250:250,Model!$4:$4,"&lt;="&amp;AP$7)-SUMIFS(Model!324:324,Model!$4:$4,"&lt;="&amp;AP$7)-(SUMIFS(CapEx!278:278,CapEx!$4:$4,"&lt;="&amp;AP$7)-SUMIFS(CapEx!303:303,CapEx!$4:$4,"&lt;="&amp;AP$7))-(SUMIFS(Finance!67:67,Finance!$4:$4,"&lt;="&amp;AP$7)-SUMIFS(Finance!69:69,Finance!$4:$4,"&lt;="&amp;AP$7))),0))</f>
        <v>0</v>
      </c>
      <c r="AQ51" s="5">
        <f ca="1">IF(AQ$4="",0,IF((SUMIFS(Model!250:250,Model!$4:$4,"&lt;="&amp;AQ$7)-SUMIFS(Model!324:324,Model!$4:$4,"&lt;="&amp;AQ$7)-(SUMIFS(CapEx!278:278,CapEx!$4:$4,"&lt;="&amp;AQ$7)-SUMIFS(CapEx!303:303,CapEx!$4:$4,"&lt;="&amp;AQ$7))-(SUMIFS(Finance!67:67,Finance!$4:$4,"&lt;="&amp;AQ$7)-SUMIFS(Finance!69:69,Finance!$4:$4,"&lt;="&amp;AQ$7)))&gt;0,(SUMIFS(Model!250:250,Model!$4:$4,"&lt;="&amp;AQ$7)-SUMIFS(Model!324:324,Model!$4:$4,"&lt;="&amp;AQ$7)-(SUMIFS(CapEx!278:278,CapEx!$4:$4,"&lt;="&amp;AQ$7)-SUMIFS(CapEx!303:303,CapEx!$4:$4,"&lt;="&amp;AQ$7))-(SUMIFS(Finance!67:67,Finance!$4:$4,"&lt;="&amp;AQ$7)-SUMIFS(Finance!69:69,Finance!$4:$4,"&lt;="&amp;AQ$7))),0))</f>
        <v>0</v>
      </c>
      <c r="AR51" s="5">
        <f ca="1">IF(AR$4="",0,IF((SUMIFS(Model!250:250,Model!$4:$4,"&lt;="&amp;AR$7)-SUMIFS(Model!324:324,Model!$4:$4,"&lt;="&amp;AR$7)-(SUMIFS(CapEx!278:278,CapEx!$4:$4,"&lt;="&amp;AR$7)-SUMIFS(CapEx!303:303,CapEx!$4:$4,"&lt;="&amp;AR$7))-(SUMIFS(Finance!67:67,Finance!$4:$4,"&lt;="&amp;AR$7)-SUMIFS(Finance!69:69,Finance!$4:$4,"&lt;="&amp;AR$7)))&gt;0,(SUMIFS(Model!250:250,Model!$4:$4,"&lt;="&amp;AR$7)-SUMIFS(Model!324:324,Model!$4:$4,"&lt;="&amp;AR$7)-(SUMIFS(CapEx!278:278,CapEx!$4:$4,"&lt;="&amp;AR$7)-SUMIFS(CapEx!303:303,CapEx!$4:$4,"&lt;="&amp;AR$7))-(SUMIFS(Finance!67:67,Finance!$4:$4,"&lt;="&amp;AR$7)-SUMIFS(Finance!69:69,Finance!$4:$4,"&lt;="&amp;AR$7))),0))</f>
        <v>0</v>
      </c>
      <c r="AS51" s="5">
        <f ca="1">IF(AS$4="",0,IF((SUMIFS(Model!250:250,Model!$4:$4,"&lt;="&amp;AS$7)-SUMIFS(Model!324:324,Model!$4:$4,"&lt;="&amp;AS$7)-(SUMIFS(CapEx!278:278,CapEx!$4:$4,"&lt;="&amp;AS$7)-SUMIFS(CapEx!303:303,CapEx!$4:$4,"&lt;="&amp;AS$7))-(SUMIFS(Finance!67:67,Finance!$4:$4,"&lt;="&amp;AS$7)-SUMIFS(Finance!69:69,Finance!$4:$4,"&lt;="&amp;AS$7)))&gt;0,(SUMIFS(Model!250:250,Model!$4:$4,"&lt;="&amp;AS$7)-SUMIFS(Model!324:324,Model!$4:$4,"&lt;="&amp;AS$7)-(SUMIFS(CapEx!278:278,CapEx!$4:$4,"&lt;="&amp;AS$7)-SUMIFS(CapEx!303:303,CapEx!$4:$4,"&lt;="&amp;AS$7))-(SUMIFS(Finance!67:67,Finance!$4:$4,"&lt;="&amp;AS$7)-SUMIFS(Finance!69:69,Finance!$4:$4,"&lt;="&amp;AS$7))),0))</f>
        <v>0</v>
      </c>
      <c r="AT51" s="5">
        <f ca="1">IF(AT$4="",0,IF((SUMIFS(Model!250:250,Model!$4:$4,"&lt;="&amp;AT$7)-SUMIFS(Model!324:324,Model!$4:$4,"&lt;="&amp;AT$7)-(SUMIFS(CapEx!278:278,CapEx!$4:$4,"&lt;="&amp;AT$7)-SUMIFS(CapEx!303:303,CapEx!$4:$4,"&lt;="&amp;AT$7))-(SUMIFS(Finance!67:67,Finance!$4:$4,"&lt;="&amp;AT$7)-SUMIFS(Finance!69:69,Finance!$4:$4,"&lt;="&amp;AT$7)))&gt;0,(SUMIFS(Model!250:250,Model!$4:$4,"&lt;="&amp;AT$7)-SUMIFS(Model!324:324,Model!$4:$4,"&lt;="&amp;AT$7)-(SUMIFS(CapEx!278:278,CapEx!$4:$4,"&lt;="&amp;AT$7)-SUMIFS(CapEx!303:303,CapEx!$4:$4,"&lt;="&amp;AT$7))-(SUMIFS(Finance!67:67,Finance!$4:$4,"&lt;="&amp;AT$7)-SUMIFS(Finance!69:69,Finance!$4:$4,"&lt;="&amp;AT$7))),0))</f>
        <v>0</v>
      </c>
      <c r="AU51" s="5">
        <f ca="1">IF(AU$4="",0,IF((SUMIFS(Model!250:250,Model!$4:$4,"&lt;="&amp;AU$7)-SUMIFS(Model!324:324,Model!$4:$4,"&lt;="&amp;AU$7)-(SUMIFS(CapEx!278:278,CapEx!$4:$4,"&lt;="&amp;AU$7)-SUMIFS(CapEx!303:303,CapEx!$4:$4,"&lt;="&amp;AU$7))-(SUMIFS(Finance!67:67,Finance!$4:$4,"&lt;="&amp;AU$7)-SUMIFS(Finance!69:69,Finance!$4:$4,"&lt;="&amp;AU$7)))&gt;0,(SUMIFS(Model!250:250,Model!$4:$4,"&lt;="&amp;AU$7)-SUMIFS(Model!324:324,Model!$4:$4,"&lt;="&amp;AU$7)-(SUMIFS(CapEx!278:278,CapEx!$4:$4,"&lt;="&amp;AU$7)-SUMIFS(CapEx!303:303,CapEx!$4:$4,"&lt;="&amp;AU$7))-(SUMIFS(Finance!67:67,Finance!$4:$4,"&lt;="&amp;AU$7)-SUMIFS(Finance!69:69,Finance!$4:$4,"&lt;="&amp;AU$7))),0))</f>
        <v>0</v>
      </c>
      <c r="AV51" s="5">
        <f ca="1">IF(AV$4="",0,IF((SUMIFS(Model!250:250,Model!$4:$4,"&lt;="&amp;AV$7)-SUMIFS(Model!324:324,Model!$4:$4,"&lt;="&amp;AV$7)-(SUMIFS(CapEx!278:278,CapEx!$4:$4,"&lt;="&amp;AV$7)-SUMIFS(CapEx!303:303,CapEx!$4:$4,"&lt;="&amp;AV$7))-(SUMIFS(Finance!67:67,Finance!$4:$4,"&lt;="&amp;AV$7)-SUMIFS(Finance!69:69,Finance!$4:$4,"&lt;="&amp;AV$7)))&gt;0,(SUMIFS(Model!250:250,Model!$4:$4,"&lt;="&amp;AV$7)-SUMIFS(Model!324:324,Model!$4:$4,"&lt;="&amp;AV$7)-(SUMIFS(CapEx!278:278,CapEx!$4:$4,"&lt;="&amp;AV$7)-SUMIFS(CapEx!303:303,CapEx!$4:$4,"&lt;="&amp;AV$7))-(SUMIFS(Finance!67:67,Finance!$4:$4,"&lt;="&amp;AV$7)-SUMIFS(Finance!69:69,Finance!$4:$4,"&lt;="&amp;AV$7))),0))</f>
        <v>0</v>
      </c>
      <c r="AW51" s="5">
        <f ca="1">IF(AW$4="",0,IF((SUMIFS(Model!250:250,Model!$4:$4,"&lt;="&amp;AW$7)-SUMIFS(Model!324:324,Model!$4:$4,"&lt;="&amp;AW$7)-(SUMIFS(CapEx!278:278,CapEx!$4:$4,"&lt;="&amp;AW$7)-SUMIFS(CapEx!303:303,CapEx!$4:$4,"&lt;="&amp;AW$7))-(SUMIFS(Finance!67:67,Finance!$4:$4,"&lt;="&amp;AW$7)-SUMIFS(Finance!69:69,Finance!$4:$4,"&lt;="&amp;AW$7)))&gt;0,(SUMIFS(Model!250:250,Model!$4:$4,"&lt;="&amp;AW$7)-SUMIFS(Model!324:324,Model!$4:$4,"&lt;="&amp;AW$7)-(SUMIFS(CapEx!278:278,CapEx!$4:$4,"&lt;="&amp;AW$7)-SUMIFS(CapEx!303:303,CapEx!$4:$4,"&lt;="&amp;AW$7))-(SUMIFS(Finance!67:67,Finance!$4:$4,"&lt;="&amp;AW$7)-SUMIFS(Finance!69:69,Finance!$4:$4,"&lt;="&amp;AW$7))),0))</f>
        <v>0</v>
      </c>
      <c r="AX51" s="5">
        <f ca="1">IF(AX$4="",0,IF((SUMIFS(Model!250:250,Model!$4:$4,"&lt;="&amp;AX$7)-SUMIFS(Model!324:324,Model!$4:$4,"&lt;="&amp;AX$7)-(SUMIFS(CapEx!278:278,CapEx!$4:$4,"&lt;="&amp;AX$7)-SUMIFS(CapEx!303:303,CapEx!$4:$4,"&lt;="&amp;AX$7))-(SUMIFS(Finance!67:67,Finance!$4:$4,"&lt;="&amp;AX$7)-SUMIFS(Finance!69:69,Finance!$4:$4,"&lt;="&amp;AX$7)))&gt;0,(SUMIFS(Model!250:250,Model!$4:$4,"&lt;="&amp;AX$7)-SUMIFS(Model!324:324,Model!$4:$4,"&lt;="&amp;AX$7)-(SUMIFS(CapEx!278:278,CapEx!$4:$4,"&lt;="&amp;AX$7)-SUMIFS(CapEx!303:303,CapEx!$4:$4,"&lt;="&amp;AX$7))-(SUMIFS(Finance!67:67,Finance!$4:$4,"&lt;="&amp;AX$7)-SUMIFS(Finance!69:69,Finance!$4:$4,"&lt;="&amp;AX$7))),0))</f>
        <v>0</v>
      </c>
      <c r="AY51" s="5">
        <f ca="1">IF(AY$4="",0,IF((SUMIFS(Model!250:250,Model!$4:$4,"&lt;="&amp;AY$7)-SUMIFS(Model!324:324,Model!$4:$4,"&lt;="&amp;AY$7)-(SUMIFS(CapEx!278:278,CapEx!$4:$4,"&lt;="&amp;AY$7)-SUMIFS(CapEx!303:303,CapEx!$4:$4,"&lt;="&amp;AY$7))-(SUMIFS(Finance!67:67,Finance!$4:$4,"&lt;="&amp;AY$7)-SUMIFS(Finance!69:69,Finance!$4:$4,"&lt;="&amp;AY$7)))&gt;0,(SUMIFS(Model!250:250,Model!$4:$4,"&lt;="&amp;AY$7)-SUMIFS(Model!324:324,Model!$4:$4,"&lt;="&amp;AY$7)-(SUMIFS(CapEx!278:278,CapEx!$4:$4,"&lt;="&amp;AY$7)-SUMIFS(CapEx!303:303,CapEx!$4:$4,"&lt;="&amp;AY$7))-(SUMIFS(Finance!67:67,Finance!$4:$4,"&lt;="&amp;AY$7)-SUMIFS(Finance!69:69,Finance!$4:$4,"&lt;="&amp;AY$7))),0))</f>
        <v>0</v>
      </c>
      <c r="AZ51" s="5">
        <f ca="1">IF(AZ$4="",0,IF((SUMIFS(Model!250:250,Model!$4:$4,"&lt;="&amp;AZ$7)-SUMIFS(Model!324:324,Model!$4:$4,"&lt;="&amp;AZ$7)-(SUMIFS(CapEx!278:278,CapEx!$4:$4,"&lt;="&amp;AZ$7)-SUMIFS(CapEx!303:303,CapEx!$4:$4,"&lt;="&amp;AZ$7))-(SUMIFS(Finance!67:67,Finance!$4:$4,"&lt;="&amp;AZ$7)-SUMIFS(Finance!69:69,Finance!$4:$4,"&lt;="&amp;AZ$7)))&gt;0,(SUMIFS(Model!250:250,Model!$4:$4,"&lt;="&amp;AZ$7)-SUMIFS(Model!324:324,Model!$4:$4,"&lt;="&amp;AZ$7)-(SUMIFS(CapEx!278:278,CapEx!$4:$4,"&lt;="&amp;AZ$7)-SUMIFS(CapEx!303:303,CapEx!$4:$4,"&lt;="&amp;AZ$7))-(SUMIFS(Finance!67:67,Finance!$4:$4,"&lt;="&amp;AZ$7)-SUMIFS(Finance!69:69,Finance!$4:$4,"&lt;="&amp;AZ$7))),0))</f>
        <v>0</v>
      </c>
      <c r="BA51" s="5">
        <f ca="1">IF(BA$4="",0,IF((SUMIFS(Model!250:250,Model!$4:$4,"&lt;="&amp;BA$7)-SUMIFS(Model!324:324,Model!$4:$4,"&lt;="&amp;BA$7)-(SUMIFS(CapEx!278:278,CapEx!$4:$4,"&lt;="&amp;BA$7)-SUMIFS(CapEx!303:303,CapEx!$4:$4,"&lt;="&amp;BA$7))-(SUMIFS(Finance!67:67,Finance!$4:$4,"&lt;="&amp;BA$7)-SUMIFS(Finance!69:69,Finance!$4:$4,"&lt;="&amp;BA$7)))&gt;0,(SUMIFS(Model!250:250,Model!$4:$4,"&lt;="&amp;BA$7)-SUMIFS(Model!324:324,Model!$4:$4,"&lt;="&amp;BA$7)-(SUMIFS(CapEx!278:278,CapEx!$4:$4,"&lt;="&amp;BA$7)-SUMIFS(CapEx!303:303,CapEx!$4:$4,"&lt;="&amp;BA$7))-(SUMIFS(Finance!67:67,Finance!$4:$4,"&lt;="&amp;BA$7)-SUMIFS(Finance!69:69,Finance!$4:$4,"&lt;="&amp;BA$7))),0))</f>
        <v>0</v>
      </c>
      <c r="BB51" s="5">
        <f ca="1">IF(BB$4="",0,IF((SUMIFS(Model!250:250,Model!$4:$4,"&lt;="&amp;BB$7)-SUMIFS(Model!324:324,Model!$4:$4,"&lt;="&amp;BB$7)-(SUMIFS(CapEx!278:278,CapEx!$4:$4,"&lt;="&amp;BB$7)-SUMIFS(CapEx!303:303,CapEx!$4:$4,"&lt;="&amp;BB$7))-(SUMIFS(Finance!67:67,Finance!$4:$4,"&lt;="&amp;BB$7)-SUMIFS(Finance!69:69,Finance!$4:$4,"&lt;="&amp;BB$7)))&gt;0,(SUMIFS(Model!250:250,Model!$4:$4,"&lt;="&amp;BB$7)-SUMIFS(Model!324:324,Model!$4:$4,"&lt;="&amp;BB$7)-(SUMIFS(CapEx!278:278,CapEx!$4:$4,"&lt;="&amp;BB$7)-SUMIFS(CapEx!303:303,CapEx!$4:$4,"&lt;="&amp;BB$7))-(SUMIFS(Finance!67:67,Finance!$4:$4,"&lt;="&amp;BB$7)-SUMIFS(Finance!69:69,Finance!$4:$4,"&lt;="&amp;BB$7))),0))</f>
        <v>0</v>
      </c>
      <c r="BC51" s="5">
        <f ca="1">IF(BC$4="",0,IF((SUMIFS(Model!250:250,Model!$4:$4,"&lt;="&amp;BC$7)-SUMIFS(Model!324:324,Model!$4:$4,"&lt;="&amp;BC$7)-(SUMIFS(CapEx!278:278,CapEx!$4:$4,"&lt;="&amp;BC$7)-SUMIFS(CapEx!303:303,CapEx!$4:$4,"&lt;="&amp;BC$7))-(SUMIFS(Finance!67:67,Finance!$4:$4,"&lt;="&amp;BC$7)-SUMIFS(Finance!69:69,Finance!$4:$4,"&lt;="&amp;BC$7)))&gt;0,(SUMIFS(Model!250:250,Model!$4:$4,"&lt;="&amp;BC$7)-SUMIFS(Model!324:324,Model!$4:$4,"&lt;="&amp;BC$7)-(SUMIFS(CapEx!278:278,CapEx!$4:$4,"&lt;="&amp;BC$7)-SUMIFS(CapEx!303:303,CapEx!$4:$4,"&lt;="&amp;BC$7))-(SUMIFS(Finance!67:67,Finance!$4:$4,"&lt;="&amp;BC$7)-SUMIFS(Finance!69:69,Finance!$4:$4,"&lt;="&amp;BC$7))),0))</f>
        <v>0</v>
      </c>
      <c r="BD51" s="5">
        <f ca="1">IF(BD$4="",0,IF((SUMIFS(Model!250:250,Model!$4:$4,"&lt;="&amp;BD$7)-SUMIFS(Model!324:324,Model!$4:$4,"&lt;="&amp;BD$7)-(SUMIFS(CapEx!278:278,CapEx!$4:$4,"&lt;="&amp;BD$7)-SUMIFS(CapEx!303:303,CapEx!$4:$4,"&lt;="&amp;BD$7))-(SUMIFS(Finance!67:67,Finance!$4:$4,"&lt;="&amp;BD$7)-SUMIFS(Finance!69:69,Finance!$4:$4,"&lt;="&amp;BD$7)))&gt;0,(SUMIFS(Model!250:250,Model!$4:$4,"&lt;="&amp;BD$7)-SUMIFS(Model!324:324,Model!$4:$4,"&lt;="&amp;BD$7)-(SUMIFS(CapEx!278:278,CapEx!$4:$4,"&lt;="&amp;BD$7)-SUMIFS(CapEx!303:303,CapEx!$4:$4,"&lt;="&amp;BD$7))-(SUMIFS(Finance!67:67,Finance!$4:$4,"&lt;="&amp;BD$7)-SUMIFS(Finance!69:69,Finance!$4:$4,"&lt;="&amp;BD$7))),0))</f>
        <v>0</v>
      </c>
      <c r="BE51" s="5">
        <f ca="1">IF(BE$4="",0,IF((SUMIFS(Model!250:250,Model!$4:$4,"&lt;="&amp;BE$7)-SUMIFS(Model!324:324,Model!$4:$4,"&lt;="&amp;BE$7)-(SUMIFS(CapEx!278:278,CapEx!$4:$4,"&lt;="&amp;BE$7)-SUMIFS(CapEx!303:303,CapEx!$4:$4,"&lt;="&amp;BE$7))-(SUMIFS(Finance!67:67,Finance!$4:$4,"&lt;="&amp;BE$7)-SUMIFS(Finance!69:69,Finance!$4:$4,"&lt;="&amp;BE$7)))&gt;0,(SUMIFS(Model!250:250,Model!$4:$4,"&lt;="&amp;BE$7)-SUMIFS(Model!324:324,Model!$4:$4,"&lt;="&amp;BE$7)-(SUMIFS(CapEx!278:278,CapEx!$4:$4,"&lt;="&amp;BE$7)-SUMIFS(CapEx!303:303,CapEx!$4:$4,"&lt;="&amp;BE$7))-(SUMIFS(Finance!67:67,Finance!$4:$4,"&lt;="&amp;BE$7)-SUMIFS(Finance!69:69,Finance!$4:$4,"&lt;="&amp;BE$7))),0))</f>
        <v>0</v>
      </c>
      <c r="BF51" s="5">
        <f ca="1">IF(BF$4="",0,IF((SUMIFS(Model!250:250,Model!$4:$4,"&lt;="&amp;BF$7)-SUMIFS(Model!324:324,Model!$4:$4,"&lt;="&amp;BF$7)-(SUMIFS(CapEx!278:278,CapEx!$4:$4,"&lt;="&amp;BF$7)-SUMIFS(CapEx!303:303,CapEx!$4:$4,"&lt;="&amp;BF$7))-(SUMIFS(Finance!67:67,Finance!$4:$4,"&lt;="&amp;BF$7)-SUMIFS(Finance!69:69,Finance!$4:$4,"&lt;="&amp;BF$7)))&gt;0,(SUMIFS(Model!250:250,Model!$4:$4,"&lt;="&amp;BF$7)-SUMIFS(Model!324:324,Model!$4:$4,"&lt;="&amp;BF$7)-(SUMIFS(CapEx!278:278,CapEx!$4:$4,"&lt;="&amp;BF$7)-SUMIFS(CapEx!303:303,CapEx!$4:$4,"&lt;="&amp;BF$7))-(SUMIFS(Finance!67:67,Finance!$4:$4,"&lt;="&amp;BF$7)-SUMIFS(Finance!69:69,Finance!$4:$4,"&lt;="&amp;BF$7))),0))</f>
        <v>0</v>
      </c>
      <c r="BG51" s="5">
        <f ca="1">IF(BG$4="",0,IF((SUMIFS(Model!250:250,Model!$4:$4,"&lt;="&amp;BG$7)-SUMIFS(Model!324:324,Model!$4:$4,"&lt;="&amp;BG$7)-(SUMIFS(CapEx!278:278,CapEx!$4:$4,"&lt;="&amp;BG$7)-SUMIFS(CapEx!303:303,CapEx!$4:$4,"&lt;="&amp;BG$7))-(SUMIFS(Finance!67:67,Finance!$4:$4,"&lt;="&amp;BG$7)-SUMIFS(Finance!69:69,Finance!$4:$4,"&lt;="&amp;BG$7)))&gt;0,(SUMIFS(Model!250:250,Model!$4:$4,"&lt;="&amp;BG$7)-SUMIFS(Model!324:324,Model!$4:$4,"&lt;="&amp;BG$7)-(SUMIFS(CapEx!278:278,CapEx!$4:$4,"&lt;="&amp;BG$7)-SUMIFS(CapEx!303:303,CapEx!$4:$4,"&lt;="&amp;BG$7))-(SUMIFS(Finance!67:67,Finance!$4:$4,"&lt;="&amp;BG$7)-SUMIFS(Finance!69:69,Finance!$4:$4,"&lt;="&amp;BG$7))),0))</f>
        <v>0</v>
      </c>
      <c r="BH51" s="5">
        <f ca="1">IF(BH$4="",0,IF((SUMIFS(Model!250:250,Model!$4:$4,"&lt;="&amp;BH$7)-SUMIFS(Model!324:324,Model!$4:$4,"&lt;="&amp;BH$7)-(SUMIFS(CapEx!278:278,CapEx!$4:$4,"&lt;="&amp;BH$7)-SUMIFS(CapEx!303:303,CapEx!$4:$4,"&lt;="&amp;BH$7))-(SUMIFS(Finance!67:67,Finance!$4:$4,"&lt;="&amp;BH$7)-SUMIFS(Finance!69:69,Finance!$4:$4,"&lt;="&amp;BH$7)))&gt;0,(SUMIFS(Model!250:250,Model!$4:$4,"&lt;="&amp;BH$7)-SUMIFS(Model!324:324,Model!$4:$4,"&lt;="&amp;BH$7)-(SUMIFS(CapEx!278:278,CapEx!$4:$4,"&lt;="&amp;BH$7)-SUMIFS(CapEx!303:303,CapEx!$4:$4,"&lt;="&amp;BH$7))-(SUMIFS(Finance!67:67,Finance!$4:$4,"&lt;="&amp;BH$7)-SUMIFS(Finance!69:69,Finance!$4:$4,"&lt;="&amp;BH$7))),0))</f>
        <v>0</v>
      </c>
      <c r="BI51" s="5">
        <f ca="1">IF(BI$4="",0,IF((SUMIFS(Model!250:250,Model!$4:$4,"&lt;="&amp;BI$7)-SUMIFS(Model!324:324,Model!$4:$4,"&lt;="&amp;BI$7)-(SUMIFS(CapEx!278:278,CapEx!$4:$4,"&lt;="&amp;BI$7)-SUMIFS(CapEx!303:303,CapEx!$4:$4,"&lt;="&amp;BI$7))-(SUMIFS(Finance!67:67,Finance!$4:$4,"&lt;="&amp;BI$7)-SUMIFS(Finance!69:69,Finance!$4:$4,"&lt;="&amp;BI$7)))&gt;0,(SUMIFS(Model!250:250,Model!$4:$4,"&lt;="&amp;BI$7)-SUMIFS(Model!324:324,Model!$4:$4,"&lt;="&amp;BI$7)-(SUMIFS(CapEx!278:278,CapEx!$4:$4,"&lt;="&amp;BI$7)-SUMIFS(CapEx!303:303,CapEx!$4:$4,"&lt;="&amp;BI$7))-(SUMIFS(Finance!67:67,Finance!$4:$4,"&lt;="&amp;BI$7)-SUMIFS(Finance!69:69,Finance!$4:$4,"&lt;="&amp;BI$7))),0))</f>
        <v>0</v>
      </c>
      <c r="BJ51" s="5">
        <f ca="1">IF(BJ$4="",0,IF((SUMIFS(Model!250:250,Model!$4:$4,"&lt;="&amp;BJ$7)-SUMIFS(Model!324:324,Model!$4:$4,"&lt;="&amp;BJ$7)-(SUMIFS(CapEx!278:278,CapEx!$4:$4,"&lt;="&amp;BJ$7)-SUMIFS(CapEx!303:303,CapEx!$4:$4,"&lt;="&amp;BJ$7))-(SUMIFS(Finance!67:67,Finance!$4:$4,"&lt;="&amp;BJ$7)-SUMIFS(Finance!69:69,Finance!$4:$4,"&lt;="&amp;BJ$7)))&gt;0,(SUMIFS(Model!250:250,Model!$4:$4,"&lt;="&amp;BJ$7)-SUMIFS(Model!324:324,Model!$4:$4,"&lt;="&amp;BJ$7)-(SUMIFS(CapEx!278:278,CapEx!$4:$4,"&lt;="&amp;BJ$7)-SUMIFS(CapEx!303:303,CapEx!$4:$4,"&lt;="&amp;BJ$7))-(SUMIFS(Finance!67:67,Finance!$4:$4,"&lt;="&amp;BJ$7)-SUMIFS(Finance!69:69,Finance!$4:$4,"&lt;="&amp;BJ$7))),0))</f>
        <v>0</v>
      </c>
      <c r="BK51" s="5">
        <f ca="1">IF(BK$4="",0,IF((SUMIFS(Model!250:250,Model!$4:$4,"&lt;="&amp;BK$7)-SUMIFS(Model!324:324,Model!$4:$4,"&lt;="&amp;BK$7)-(SUMIFS(CapEx!278:278,CapEx!$4:$4,"&lt;="&amp;BK$7)-SUMIFS(CapEx!303:303,CapEx!$4:$4,"&lt;="&amp;BK$7))-(SUMIFS(Finance!67:67,Finance!$4:$4,"&lt;="&amp;BK$7)-SUMIFS(Finance!69:69,Finance!$4:$4,"&lt;="&amp;BK$7)))&gt;0,(SUMIFS(Model!250:250,Model!$4:$4,"&lt;="&amp;BK$7)-SUMIFS(Model!324:324,Model!$4:$4,"&lt;="&amp;BK$7)-(SUMIFS(CapEx!278:278,CapEx!$4:$4,"&lt;="&amp;BK$7)-SUMIFS(CapEx!303:303,CapEx!$4:$4,"&lt;="&amp;BK$7))-(SUMIFS(Finance!67:67,Finance!$4:$4,"&lt;="&amp;BK$7)-SUMIFS(Finance!69:69,Finance!$4:$4,"&lt;="&amp;BK$7))),0))</f>
        <v>0</v>
      </c>
      <c r="BL51" s="5">
        <f ca="1">IF(BL$4="",0,IF((SUMIFS(Model!250:250,Model!$4:$4,"&lt;="&amp;BL$7)-SUMIFS(Model!324:324,Model!$4:$4,"&lt;="&amp;BL$7)-(SUMIFS(CapEx!278:278,CapEx!$4:$4,"&lt;="&amp;BL$7)-SUMIFS(CapEx!303:303,CapEx!$4:$4,"&lt;="&amp;BL$7))-(SUMIFS(Finance!67:67,Finance!$4:$4,"&lt;="&amp;BL$7)-SUMIFS(Finance!69:69,Finance!$4:$4,"&lt;="&amp;BL$7)))&gt;0,(SUMIFS(Model!250:250,Model!$4:$4,"&lt;="&amp;BL$7)-SUMIFS(Model!324:324,Model!$4:$4,"&lt;="&amp;BL$7)-(SUMIFS(CapEx!278:278,CapEx!$4:$4,"&lt;="&amp;BL$7)-SUMIFS(CapEx!303:303,CapEx!$4:$4,"&lt;="&amp;BL$7))-(SUMIFS(Finance!67:67,Finance!$4:$4,"&lt;="&amp;BL$7)-SUMIFS(Finance!69:69,Finance!$4:$4,"&lt;="&amp;BL$7))),0))</f>
        <v>0</v>
      </c>
      <c r="BM51" s="5">
        <f ca="1">IF(BM$4="",0,IF((SUMIFS(Model!250:250,Model!$4:$4,"&lt;="&amp;BM$7)-SUMIFS(Model!324:324,Model!$4:$4,"&lt;="&amp;BM$7)-(SUMIFS(CapEx!278:278,CapEx!$4:$4,"&lt;="&amp;BM$7)-SUMIFS(CapEx!303:303,CapEx!$4:$4,"&lt;="&amp;BM$7))-(SUMIFS(Finance!67:67,Finance!$4:$4,"&lt;="&amp;BM$7)-SUMIFS(Finance!69:69,Finance!$4:$4,"&lt;="&amp;BM$7)))&gt;0,(SUMIFS(Model!250:250,Model!$4:$4,"&lt;="&amp;BM$7)-SUMIFS(Model!324:324,Model!$4:$4,"&lt;="&amp;BM$7)-(SUMIFS(CapEx!278:278,CapEx!$4:$4,"&lt;="&amp;BM$7)-SUMIFS(CapEx!303:303,CapEx!$4:$4,"&lt;="&amp;BM$7))-(SUMIFS(Finance!67:67,Finance!$4:$4,"&lt;="&amp;BM$7)-SUMIFS(Finance!69:69,Finance!$4:$4,"&lt;="&amp;BM$7))),0))</f>
        <v>0</v>
      </c>
      <c r="BN51" s="5">
        <f ca="1">IF(BN$4="",0,IF((SUMIFS(Model!250:250,Model!$4:$4,"&lt;="&amp;BN$7)-SUMIFS(Model!324:324,Model!$4:$4,"&lt;="&amp;BN$7)-(SUMIFS(CapEx!278:278,CapEx!$4:$4,"&lt;="&amp;BN$7)-SUMIFS(CapEx!303:303,CapEx!$4:$4,"&lt;="&amp;BN$7))-(SUMIFS(Finance!67:67,Finance!$4:$4,"&lt;="&amp;BN$7)-SUMIFS(Finance!69:69,Finance!$4:$4,"&lt;="&amp;BN$7)))&gt;0,(SUMIFS(Model!250:250,Model!$4:$4,"&lt;="&amp;BN$7)-SUMIFS(Model!324:324,Model!$4:$4,"&lt;="&amp;BN$7)-(SUMIFS(CapEx!278:278,CapEx!$4:$4,"&lt;="&amp;BN$7)-SUMIFS(CapEx!303:303,CapEx!$4:$4,"&lt;="&amp;BN$7))-(SUMIFS(Finance!67:67,Finance!$4:$4,"&lt;="&amp;BN$7)-SUMIFS(Finance!69:69,Finance!$4:$4,"&lt;="&amp;BN$7))),0))</f>
        <v>0</v>
      </c>
      <c r="BO51" s="5">
        <f ca="1">IF(BO$4="",0,IF((SUMIFS(Model!250:250,Model!$4:$4,"&lt;="&amp;BO$7)-SUMIFS(Model!324:324,Model!$4:$4,"&lt;="&amp;BO$7)-(SUMIFS(CapEx!278:278,CapEx!$4:$4,"&lt;="&amp;BO$7)-SUMIFS(CapEx!303:303,CapEx!$4:$4,"&lt;="&amp;BO$7))-(SUMIFS(Finance!67:67,Finance!$4:$4,"&lt;="&amp;BO$7)-SUMIFS(Finance!69:69,Finance!$4:$4,"&lt;="&amp;BO$7)))&gt;0,(SUMIFS(Model!250:250,Model!$4:$4,"&lt;="&amp;BO$7)-SUMIFS(Model!324:324,Model!$4:$4,"&lt;="&amp;BO$7)-(SUMIFS(CapEx!278:278,CapEx!$4:$4,"&lt;="&amp;BO$7)-SUMIFS(CapEx!303:303,CapEx!$4:$4,"&lt;="&amp;BO$7))-(SUMIFS(Finance!67:67,Finance!$4:$4,"&lt;="&amp;BO$7)-SUMIFS(Finance!69:69,Finance!$4:$4,"&lt;="&amp;BO$7))),0))</f>
        <v>0</v>
      </c>
      <c r="BP51" s="5">
        <f ca="1">IF(BP$4="",0,IF((SUMIFS(Model!250:250,Model!$4:$4,"&lt;="&amp;BP$7)-SUMIFS(Model!324:324,Model!$4:$4,"&lt;="&amp;BP$7)-(SUMIFS(CapEx!278:278,CapEx!$4:$4,"&lt;="&amp;BP$7)-SUMIFS(CapEx!303:303,CapEx!$4:$4,"&lt;="&amp;BP$7))-(SUMIFS(Finance!67:67,Finance!$4:$4,"&lt;="&amp;BP$7)-SUMIFS(Finance!69:69,Finance!$4:$4,"&lt;="&amp;BP$7)))&gt;0,(SUMIFS(Model!250:250,Model!$4:$4,"&lt;="&amp;BP$7)-SUMIFS(Model!324:324,Model!$4:$4,"&lt;="&amp;BP$7)-(SUMIFS(CapEx!278:278,CapEx!$4:$4,"&lt;="&amp;BP$7)-SUMIFS(CapEx!303:303,CapEx!$4:$4,"&lt;="&amp;BP$7))-(SUMIFS(Finance!67:67,Finance!$4:$4,"&lt;="&amp;BP$7)-SUMIFS(Finance!69:69,Finance!$4:$4,"&lt;="&amp;BP$7))),0))</f>
        <v>0</v>
      </c>
      <c r="BQ51" s="5">
        <f ca="1">IF(BQ$4="",0,IF((SUMIFS(Model!250:250,Model!$4:$4,"&lt;="&amp;BQ$7)-SUMIFS(Model!324:324,Model!$4:$4,"&lt;="&amp;BQ$7)-(SUMIFS(CapEx!278:278,CapEx!$4:$4,"&lt;="&amp;BQ$7)-SUMIFS(CapEx!303:303,CapEx!$4:$4,"&lt;="&amp;BQ$7))-(SUMIFS(Finance!67:67,Finance!$4:$4,"&lt;="&amp;BQ$7)-SUMIFS(Finance!69:69,Finance!$4:$4,"&lt;="&amp;BQ$7)))&gt;0,(SUMIFS(Model!250:250,Model!$4:$4,"&lt;="&amp;BQ$7)-SUMIFS(Model!324:324,Model!$4:$4,"&lt;="&amp;BQ$7)-(SUMIFS(CapEx!278:278,CapEx!$4:$4,"&lt;="&amp;BQ$7)-SUMIFS(CapEx!303:303,CapEx!$4:$4,"&lt;="&amp;BQ$7))-(SUMIFS(Finance!67:67,Finance!$4:$4,"&lt;="&amp;BQ$7)-SUMIFS(Finance!69:69,Finance!$4:$4,"&lt;="&amp;BQ$7))),0))</f>
        <v>0</v>
      </c>
      <c r="BR51" s="5">
        <f ca="1">IF(BR$4="",0,IF((SUMIFS(Model!250:250,Model!$4:$4,"&lt;="&amp;BR$7)-SUMIFS(Model!324:324,Model!$4:$4,"&lt;="&amp;BR$7)-(SUMIFS(CapEx!278:278,CapEx!$4:$4,"&lt;="&amp;BR$7)-SUMIFS(CapEx!303:303,CapEx!$4:$4,"&lt;="&amp;BR$7))-(SUMIFS(Finance!67:67,Finance!$4:$4,"&lt;="&amp;BR$7)-SUMIFS(Finance!69:69,Finance!$4:$4,"&lt;="&amp;BR$7)))&gt;0,(SUMIFS(Model!250:250,Model!$4:$4,"&lt;="&amp;BR$7)-SUMIFS(Model!324:324,Model!$4:$4,"&lt;="&amp;BR$7)-(SUMIFS(CapEx!278:278,CapEx!$4:$4,"&lt;="&amp;BR$7)-SUMIFS(CapEx!303:303,CapEx!$4:$4,"&lt;="&amp;BR$7))-(SUMIFS(Finance!67:67,Finance!$4:$4,"&lt;="&amp;BR$7)-SUMIFS(Finance!69:69,Finance!$4:$4,"&lt;="&amp;BR$7))),0))</f>
        <v>0</v>
      </c>
      <c r="BS51" s="5">
        <f ca="1">IF(BS$4="",0,IF((SUMIFS(Model!250:250,Model!$4:$4,"&lt;="&amp;BS$7)-SUMIFS(Model!324:324,Model!$4:$4,"&lt;="&amp;BS$7)-(SUMIFS(CapEx!278:278,CapEx!$4:$4,"&lt;="&amp;BS$7)-SUMIFS(CapEx!303:303,CapEx!$4:$4,"&lt;="&amp;BS$7))-(SUMIFS(Finance!67:67,Finance!$4:$4,"&lt;="&amp;BS$7)-SUMIFS(Finance!69:69,Finance!$4:$4,"&lt;="&amp;BS$7)))&gt;0,(SUMIFS(Model!250:250,Model!$4:$4,"&lt;="&amp;BS$7)-SUMIFS(Model!324:324,Model!$4:$4,"&lt;="&amp;BS$7)-(SUMIFS(CapEx!278:278,CapEx!$4:$4,"&lt;="&amp;BS$7)-SUMIFS(CapEx!303:303,CapEx!$4:$4,"&lt;="&amp;BS$7))-(SUMIFS(Finance!67:67,Finance!$4:$4,"&lt;="&amp;BS$7)-SUMIFS(Finance!69:69,Finance!$4:$4,"&lt;="&amp;BS$7))),0))</f>
        <v>0</v>
      </c>
      <c r="BT51" s="5">
        <f ca="1">IF(BT$4="",0,IF((SUMIFS(Model!250:250,Model!$4:$4,"&lt;="&amp;BT$7)-SUMIFS(Model!324:324,Model!$4:$4,"&lt;="&amp;BT$7)-(SUMIFS(CapEx!278:278,CapEx!$4:$4,"&lt;="&amp;BT$7)-SUMIFS(CapEx!303:303,CapEx!$4:$4,"&lt;="&amp;BT$7))-(SUMIFS(Finance!67:67,Finance!$4:$4,"&lt;="&amp;BT$7)-SUMIFS(Finance!69:69,Finance!$4:$4,"&lt;="&amp;BT$7)))&gt;0,(SUMIFS(Model!250:250,Model!$4:$4,"&lt;="&amp;BT$7)-SUMIFS(Model!324:324,Model!$4:$4,"&lt;="&amp;BT$7)-(SUMIFS(CapEx!278:278,CapEx!$4:$4,"&lt;="&amp;BT$7)-SUMIFS(CapEx!303:303,CapEx!$4:$4,"&lt;="&amp;BT$7))-(SUMIFS(Finance!67:67,Finance!$4:$4,"&lt;="&amp;BT$7)-SUMIFS(Finance!69:69,Finance!$4:$4,"&lt;="&amp;BT$7))),0))</f>
        <v>0</v>
      </c>
      <c r="BU51" s="5">
        <f ca="1">IF(BU$4="",0,IF((SUMIFS(Model!250:250,Model!$4:$4,"&lt;="&amp;BU$7)-SUMIFS(Model!324:324,Model!$4:$4,"&lt;="&amp;BU$7)-(SUMIFS(CapEx!278:278,CapEx!$4:$4,"&lt;="&amp;BU$7)-SUMIFS(CapEx!303:303,CapEx!$4:$4,"&lt;="&amp;BU$7))-(SUMIFS(Finance!67:67,Finance!$4:$4,"&lt;="&amp;BU$7)-SUMIFS(Finance!69:69,Finance!$4:$4,"&lt;="&amp;BU$7)))&gt;0,(SUMIFS(Model!250:250,Model!$4:$4,"&lt;="&amp;BU$7)-SUMIFS(Model!324:324,Model!$4:$4,"&lt;="&amp;BU$7)-(SUMIFS(CapEx!278:278,CapEx!$4:$4,"&lt;="&amp;BU$7)-SUMIFS(CapEx!303:303,CapEx!$4:$4,"&lt;="&amp;BU$7))-(SUMIFS(Finance!67:67,Finance!$4:$4,"&lt;="&amp;BU$7)-SUMIFS(Finance!69:69,Finance!$4:$4,"&lt;="&amp;BU$7))),0))</f>
        <v>0</v>
      </c>
      <c r="BV51" s="5">
        <f ca="1">IF(BV$4="",0,IF((SUMIFS(Model!250:250,Model!$4:$4,"&lt;="&amp;BV$7)-SUMIFS(Model!324:324,Model!$4:$4,"&lt;="&amp;BV$7)-(SUMIFS(CapEx!278:278,CapEx!$4:$4,"&lt;="&amp;BV$7)-SUMIFS(CapEx!303:303,CapEx!$4:$4,"&lt;="&amp;BV$7))-(SUMIFS(Finance!67:67,Finance!$4:$4,"&lt;="&amp;BV$7)-SUMIFS(Finance!69:69,Finance!$4:$4,"&lt;="&amp;BV$7)))&gt;0,(SUMIFS(Model!250:250,Model!$4:$4,"&lt;="&amp;BV$7)-SUMIFS(Model!324:324,Model!$4:$4,"&lt;="&amp;BV$7)-(SUMIFS(CapEx!278:278,CapEx!$4:$4,"&lt;="&amp;BV$7)-SUMIFS(CapEx!303:303,CapEx!$4:$4,"&lt;="&amp;BV$7))-(SUMIFS(Finance!67:67,Finance!$4:$4,"&lt;="&amp;BV$7)-SUMIFS(Finance!69:69,Finance!$4:$4,"&lt;="&amp;BV$7))),0))</f>
        <v>0</v>
      </c>
      <c r="BW51" s="5">
        <f ca="1">IF(BW$4="",0,IF((SUMIFS(Model!250:250,Model!$4:$4,"&lt;="&amp;BW$7)-SUMIFS(Model!324:324,Model!$4:$4,"&lt;="&amp;BW$7)-(SUMIFS(CapEx!278:278,CapEx!$4:$4,"&lt;="&amp;BW$7)-SUMIFS(CapEx!303:303,CapEx!$4:$4,"&lt;="&amp;BW$7))-(SUMIFS(Finance!67:67,Finance!$4:$4,"&lt;="&amp;BW$7)-SUMIFS(Finance!69:69,Finance!$4:$4,"&lt;="&amp;BW$7)))&gt;0,(SUMIFS(Model!250:250,Model!$4:$4,"&lt;="&amp;BW$7)-SUMIFS(Model!324:324,Model!$4:$4,"&lt;="&amp;BW$7)-(SUMIFS(CapEx!278:278,CapEx!$4:$4,"&lt;="&amp;BW$7)-SUMIFS(CapEx!303:303,CapEx!$4:$4,"&lt;="&amp;BW$7))-(SUMIFS(Finance!67:67,Finance!$4:$4,"&lt;="&amp;BW$7)-SUMIFS(Finance!69:69,Finance!$4:$4,"&lt;="&amp;BW$7))),0))</f>
        <v>0</v>
      </c>
      <c r="BX51" s="5">
        <f ca="1">IF(BX$4="",0,IF((SUMIFS(Model!250:250,Model!$4:$4,"&lt;="&amp;BX$7)-SUMIFS(Model!324:324,Model!$4:$4,"&lt;="&amp;BX$7)-(SUMIFS(CapEx!278:278,CapEx!$4:$4,"&lt;="&amp;BX$7)-SUMIFS(CapEx!303:303,CapEx!$4:$4,"&lt;="&amp;BX$7))-(SUMIFS(Finance!67:67,Finance!$4:$4,"&lt;="&amp;BX$7)-SUMIFS(Finance!69:69,Finance!$4:$4,"&lt;="&amp;BX$7)))&gt;0,(SUMIFS(Model!250:250,Model!$4:$4,"&lt;="&amp;BX$7)-SUMIFS(Model!324:324,Model!$4:$4,"&lt;="&amp;BX$7)-(SUMIFS(CapEx!278:278,CapEx!$4:$4,"&lt;="&amp;BX$7)-SUMIFS(CapEx!303:303,CapEx!$4:$4,"&lt;="&amp;BX$7))-(SUMIFS(Finance!67:67,Finance!$4:$4,"&lt;="&amp;BX$7)-SUMIFS(Finance!69:69,Finance!$4:$4,"&lt;="&amp;BX$7))),0))</f>
        <v>0</v>
      </c>
      <c r="BY51" s="5">
        <f ca="1">IF(BY$4="",0,IF((SUMIFS(Model!250:250,Model!$4:$4,"&lt;="&amp;BY$7)-SUMIFS(Model!324:324,Model!$4:$4,"&lt;="&amp;BY$7)-(SUMIFS(CapEx!278:278,CapEx!$4:$4,"&lt;="&amp;BY$7)-SUMIFS(CapEx!303:303,CapEx!$4:$4,"&lt;="&amp;BY$7))-(SUMIFS(Finance!67:67,Finance!$4:$4,"&lt;="&amp;BY$7)-SUMIFS(Finance!69:69,Finance!$4:$4,"&lt;="&amp;BY$7)))&gt;0,(SUMIFS(Model!250:250,Model!$4:$4,"&lt;="&amp;BY$7)-SUMIFS(Model!324:324,Model!$4:$4,"&lt;="&amp;BY$7)-(SUMIFS(CapEx!278:278,CapEx!$4:$4,"&lt;="&amp;BY$7)-SUMIFS(CapEx!303:303,CapEx!$4:$4,"&lt;="&amp;BY$7))-(SUMIFS(Finance!67:67,Finance!$4:$4,"&lt;="&amp;BY$7)-SUMIFS(Finance!69:69,Finance!$4:$4,"&lt;="&amp;BY$7))),0))</f>
        <v>0</v>
      </c>
      <c r="BZ51" s="5">
        <f ca="1">IF(BZ$4="",0,IF((SUMIFS(Model!250:250,Model!$4:$4,"&lt;="&amp;BZ$7)-SUMIFS(Model!324:324,Model!$4:$4,"&lt;="&amp;BZ$7)-(SUMIFS(CapEx!278:278,CapEx!$4:$4,"&lt;="&amp;BZ$7)-SUMIFS(CapEx!303:303,CapEx!$4:$4,"&lt;="&amp;BZ$7))-(SUMIFS(Finance!67:67,Finance!$4:$4,"&lt;="&amp;BZ$7)-SUMIFS(Finance!69:69,Finance!$4:$4,"&lt;="&amp;BZ$7)))&gt;0,(SUMIFS(Model!250:250,Model!$4:$4,"&lt;="&amp;BZ$7)-SUMIFS(Model!324:324,Model!$4:$4,"&lt;="&amp;BZ$7)-(SUMIFS(CapEx!278:278,CapEx!$4:$4,"&lt;="&amp;BZ$7)-SUMIFS(CapEx!303:303,CapEx!$4:$4,"&lt;="&amp;BZ$7))-(SUMIFS(Finance!67:67,Finance!$4:$4,"&lt;="&amp;BZ$7)-SUMIFS(Finance!69:69,Finance!$4:$4,"&lt;="&amp;BZ$7))),0))</f>
        <v>0</v>
      </c>
      <c r="CA51" s="5">
        <f ca="1">IF(CA$4="",0,IF((SUMIFS(Model!250:250,Model!$4:$4,"&lt;="&amp;CA$7)-SUMIFS(Model!324:324,Model!$4:$4,"&lt;="&amp;CA$7)-(SUMIFS(CapEx!278:278,CapEx!$4:$4,"&lt;="&amp;CA$7)-SUMIFS(CapEx!303:303,CapEx!$4:$4,"&lt;="&amp;CA$7))-(SUMIFS(Finance!67:67,Finance!$4:$4,"&lt;="&amp;CA$7)-SUMIFS(Finance!69:69,Finance!$4:$4,"&lt;="&amp;CA$7)))&gt;0,(SUMIFS(Model!250:250,Model!$4:$4,"&lt;="&amp;CA$7)-SUMIFS(Model!324:324,Model!$4:$4,"&lt;="&amp;CA$7)-(SUMIFS(CapEx!278:278,CapEx!$4:$4,"&lt;="&amp;CA$7)-SUMIFS(CapEx!303:303,CapEx!$4:$4,"&lt;="&amp;CA$7))-(SUMIFS(Finance!67:67,Finance!$4:$4,"&lt;="&amp;CA$7)-SUMIFS(Finance!69:69,Finance!$4:$4,"&lt;="&amp;CA$7))),0))</f>
        <v>0</v>
      </c>
      <c r="CB51" s="5">
        <f ca="1">IF(CB$4="",0,IF((SUMIFS(Model!250:250,Model!$4:$4,"&lt;="&amp;CB$7)-SUMIFS(Model!324:324,Model!$4:$4,"&lt;="&amp;CB$7)-(SUMIFS(CapEx!278:278,CapEx!$4:$4,"&lt;="&amp;CB$7)-SUMIFS(CapEx!303:303,CapEx!$4:$4,"&lt;="&amp;CB$7))-(SUMIFS(Finance!67:67,Finance!$4:$4,"&lt;="&amp;CB$7)-SUMIFS(Finance!69:69,Finance!$4:$4,"&lt;="&amp;CB$7)))&gt;0,(SUMIFS(Model!250:250,Model!$4:$4,"&lt;="&amp;CB$7)-SUMIFS(Model!324:324,Model!$4:$4,"&lt;="&amp;CB$7)-(SUMIFS(CapEx!278:278,CapEx!$4:$4,"&lt;="&amp;CB$7)-SUMIFS(CapEx!303:303,CapEx!$4:$4,"&lt;="&amp;CB$7))-(SUMIFS(Finance!67:67,Finance!$4:$4,"&lt;="&amp;CB$7)-SUMIFS(Finance!69:69,Finance!$4:$4,"&lt;="&amp;CB$7))),0))</f>
        <v>0</v>
      </c>
      <c r="CC51" s="5">
        <f ca="1">IF(CC$4="",0,IF((SUMIFS(Model!250:250,Model!$4:$4,"&lt;="&amp;CC$7)-SUMIFS(Model!324:324,Model!$4:$4,"&lt;="&amp;CC$7)-(SUMIFS(CapEx!278:278,CapEx!$4:$4,"&lt;="&amp;CC$7)-SUMIFS(CapEx!303:303,CapEx!$4:$4,"&lt;="&amp;CC$7))-(SUMIFS(Finance!67:67,Finance!$4:$4,"&lt;="&amp;CC$7)-SUMIFS(Finance!69:69,Finance!$4:$4,"&lt;="&amp;CC$7)))&gt;0,(SUMIFS(Model!250:250,Model!$4:$4,"&lt;="&amp;CC$7)-SUMIFS(Model!324:324,Model!$4:$4,"&lt;="&amp;CC$7)-(SUMIFS(CapEx!278:278,CapEx!$4:$4,"&lt;="&amp;CC$7)-SUMIFS(CapEx!303:303,CapEx!$4:$4,"&lt;="&amp;CC$7))-(SUMIFS(Finance!67:67,Finance!$4:$4,"&lt;="&amp;CC$7)-SUMIFS(Finance!69:69,Finance!$4:$4,"&lt;="&amp;CC$7))),0))</f>
        <v>0</v>
      </c>
      <c r="CD51" s="5">
        <f ca="1">IF(CD$4="",0,IF((SUMIFS(Model!250:250,Model!$4:$4,"&lt;="&amp;CD$7)-SUMIFS(Model!324:324,Model!$4:$4,"&lt;="&amp;CD$7)-(SUMIFS(CapEx!278:278,CapEx!$4:$4,"&lt;="&amp;CD$7)-SUMIFS(CapEx!303:303,CapEx!$4:$4,"&lt;="&amp;CD$7))-(SUMIFS(Finance!67:67,Finance!$4:$4,"&lt;="&amp;CD$7)-SUMIFS(Finance!69:69,Finance!$4:$4,"&lt;="&amp;CD$7)))&gt;0,(SUMIFS(Model!250:250,Model!$4:$4,"&lt;="&amp;CD$7)-SUMIFS(Model!324:324,Model!$4:$4,"&lt;="&amp;CD$7)-(SUMIFS(CapEx!278:278,CapEx!$4:$4,"&lt;="&amp;CD$7)-SUMIFS(CapEx!303:303,CapEx!$4:$4,"&lt;="&amp;CD$7))-(SUMIFS(Finance!67:67,Finance!$4:$4,"&lt;="&amp;CD$7)-SUMIFS(Finance!69:69,Finance!$4:$4,"&lt;="&amp;CD$7))),0))</f>
        <v>0</v>
      </c>
      <c r="CE51" s="5">
        <f ca="1">IF(CE$4="",0,IF((SUMIFS(Model!250:250,Model!$4:$4,"&lt;="&amp;CE$7)-SUMIFS(Model!324:324,Model!$4:$4,"&lt;="&amp;CE$7)-(SUMIFS(CapEx!278:278,CapEx!$4:$4,"&lt;="&amp;CE$7)-SUMIFS(CapEx!303:303,CapEx!$4:$4,"&lt;="&amp;CE$7))-(SUMIFS(Finance!67:67,Finance!$4:$4,"&lt;="&amp;CE$7)-SUMIFS(Finance!69:69,Finance!$4:$4,"&lt;="&amp;CE$7)))&gt;0,(SUMIFS(Model!250:250,Model!$4:$4,"&lt;="&amp;CE$7)-SUMIFS(Model!324:324,Model!$4:$4,"&lt;="&amp;CE$7)-(SUMIFS(CapEx!278:278,CapEx!$4:$4,"&lt;="&amp;CE$7)-SUMIFS(CapEx!303:303,CapEx!$4:$4,"&lt;="&amp;CE$7))-(SUMIFS(Finance!67:67,Finance!$4:$4,"&lt;="&amp;CE$7)-SUMIFS(Finance!69:69,Finance!$4:$4,"&lt;="&amp;CE$7))),0))</f>
        <v>0</v>
      </c>
      <c r="CF51" s="5">
        <f ca="1">IF(CF$4="",0,IF((SUMIFS(Model!250:250,Model!$4:$4,"&lt;="&amp;CF$7)-SUMIFS(Model!324:324,Model!$4:$4,"&lt;="&amp;CF$7)-(SUMIFS(CapEx!278:278,CapEx!$4:$4,"&lt;="&amp;CF$7)-SUMIFS(CapEx!303:303,CapEx!$4:$4,"&lt;="&amp;CF$7))-(SUMIFS(Finance!67:67,Finance!$4:$4,"&lt;="&amp;CF$7)-SUMIFS(Finance!69:69,Finance!$4:$4,"&lt;="&amp;CF$7)))&gt;0,(SUMIFS(Model!250:250,Model!$4:$4,"&lt;="&amp;CF$7)-SUMIFS(Model!324:324,Model!$4:$4,"&lt;="&amp;CF$7)-(SUMIFS(CapEx!278:278,CapEx!$4:$4,"&lt;="&amp;CF$7)-SUMIFS(CapEx!303:303,CapEx!$4:$4,"&lt;="&amp;CF$7))-(SUMIFS(Finance!67:67,Finance!$4:$4,"&lt;="&amp;CF$7)-SUMIFS(Finance!69:69,Finance!$4:$4,"&lt;="&amp;CF$7))),0))</f>
        <v>0</v>
      </c>
    </row>
    <row r="52" spans="2:84" x14ac:dyDescent="0.3">
      <c r="B52" s="13">
        <f>ROW()</f>
        <v>52</v>
      </c>
      <c r="H52" s="1" t="str">
        <f t="shared" si="9"/>
        <v>ПАССИВЫ</v>
      </c>
      <c r="I52" s="1" t="s">
        <v>458</v>
      </c>
      <c r="M52" s="53" t="s">
        <v>18</v>
      </c>
      <c r="U52" s="5">
        <f t="shared" ca="1" si="6"/>
        <v>1081774.0336653739</v>
      </c>
      <c r="X52" s="5">
        <f ca="1">IF(X$4="",0,SUMIFS(Finance!245:245,Finance!$4:$4,"&lt;="&amp;X$7)-SUMIFS(Finance!249:249,Finance!$4:$4,"&lt;="&amp;X$7))</f>
        <v>0</v>
      </c>
      <c r="Y52" s="5">
        <f ca="1">IF(Y$4="",0,SUMIFS(Finance!245:245,Finance!$4:$4,"&lt;="&amp;Y$7)-SUMIFS(Finance!249:249,Finance!$4:$4,"&lt;="&amp;Y$7))</f>
        <v>995225.31173763145</v>
      </c>
      <c r="Z52" s="5">
        <f ca="1">IF(Z$4="",0,SUMIFS(Finance!245:245,Finance!$4:$4,"&lt;="&amp;Z$7)-SUMIFS(Finance!249:249,Finance!$4:$4,"&lt;="&amp;Z$7))</f>
        <v>1276171.5749403276</v>
      </c>
      <c r="AA52" s="5">
        <f ca="1">IF(AA$4="",0,SUMIFS(Finance!245:245,Finance!$4:$4,"&lt;="&amp;AA$7)-SUMIFS(Finance!249:249,Finance!$4:$4,"&lt;="&amp;AA$7))</f>
        <v>-603682.66168216616</v>
      </c>
      <c r="AB52" s="5">
        <f ca="1">IF(AB$4="",0,SUMIFS(Finance!245:245,Finance!$4:$4,"&lt;="&amp;AB$7)-SUMIFS(Finance!249:249,Finance!$4:$4,"&lt;="&amp;AB$7))</f>
        <v>1081774.0336653739</v>
      </c>
      <c r="AC52" s="5">
        <f ca="1">IF(AC$4="",0,SUMIFS(Finance!245:245,Finance!$4:$4,"&lt;="&amp;AC$7)-SUMIFS(Finance!249:249,Finance!$4:$4,"&lt;="&amp;AC$7))</f>
        <v>0</v>
      </c>
      <c r="AD52" s="5">
        <f ca="1">IF(AD$4="",0,SUMIFS(Finance!245:245,Finance!$4:$4,"&lt;="&amp;AD$7)-SUMIFS(Finance!249:249,Finance!$4:$4,"&lt;="&amp;AD$7))</f>
        <v>0</v>
      </c>
      <c r="AE52" s="5">
        <f ca="1">IF(AE$4="",0,SUMIFS(Finance!245:245,Finance!$4:$4,"&lt;="&amp;AE$7)-SUMIFS(Finance!249:249,Finance!$4:$4,"&lt;="&amp;AE$7))</f>
        <v>0</v>
      </c>
      <c r="AF52" s="5">
        <f ca="1">IF(AF$4="",0,SUMIFS(Finance!245:245,Finance!$4:$4,"&lt;="&amp;AF$7)-SUMIFS(Finance!249:249,Finance!$4:$4,"&lt;="&amp;AF$7))</f>
        <v>0</v>
      </c>
      <c r="AG52" s="5">
        <f ca="1">IF(AG$4="",0,SUMIFS(Finance!245:245,Finance!$4:$4,"&lt;="&amp;AG$7)-SUMIFS(Finance!249:249,Finance!$4:$4,"&lt;="&amp;AG$7))</f>
        <v>0</v>
      </c>
      <c r="AH52" s="5">
        <f ca="1">IF(AH$4="",0,SUMIFS(Finance!245:245,Finance!$4:$4,"&lt;="&amp;AH$7)-SUMIFS(Finance!249:249,Finance!$4:$4,"&lt;="&amp;AH$7))</f>
        <v>0</v>
      </c>
      <c r="AI52" s="5">
        <f ca="1">IF(AI$4="",0,SUMIFS(Finance!245:245,Finance!$4:$4,"&lt;="&amp;AI$7)-SUMIFS(Finance!249:249,Finance!$4:$4,"&lt;="&amp;AI$7))</f>
        <v>0</v>
      </c>
      <c r="AJ52" s="5">
        <f ca="1">IF(AJ$4="",0,SUMIFS(Finance!245:245,Finance!$4:$4,"&lt;="&amp;AJ$7)-SUMIFS(Finance!249:249,Finance!$4:$4,"&lt;="&amp;AJ$7))</f>
        <v>0</v>
      </c>
      <c r="AK52" s="5">
        <f ca="1">IF(AK$4="",0,SUMIFS(Finance!245:245,Finance!$4:$4,"&lt;="&amp;AK$7)-SUMIFS(Finance!249:249,Finance!$4:$4,"&lt;="&amp;AK$7))</f>
        <v>0</v>
      </c>
      <c r="AL52" s="5">
        <f ca="1">IF(AL$4="",0,SUMIFS(Finance!245:245,Finance!$4:$4,"&lt;="&amp;AL$7)-SUMIFS(Finance!249:249,Finance!$4:$4,"&lt;="&amp;AL$7))</f>
        <v>0</v>
      </c>
      <c r="AM52" s="5">
        <f ca="1">IF(AM$4="",0,SUMIFS(Finance!245:245,Finance!$4:$4,"&lt;="&amp;AM$7)-SUMIFS(Finance!249:249,Finance!$4:$4,"&lt;="&amp;AM$7))</f>
        <v>0</v>
      </c>
      <c r="AN52" s="5">
        <f ca="1">IF(AN$4="",0,SUMIFS(Finance!245:245,Finance!$4:$4,"&lt;="&amp;AN$7)-SUMIFS(Finance!249:249,Finance!$4:$4,"&lt;="&amp;AN$7))</f>
        <v>0</v>
      </c>
      <c r="AO52" s="5">
        <f ca="1">IF(AO$4="",0,SUMIFS(Finance!245:245,Finance!$4:$4,"&lt;="&amp;AO$7)-SUMIFS(Finance!249:249,Finance!$4:$4,"&lt;="&amp;AO$7))</f>
        <v>0</v>
      </c>
      <c r="AP52" s="5">
        <f ca="1">IF(AP$4="",0,SUMIFS(Finance!245:245,Finance!$4:$4,"&lt;="&amp;AP$7)-SUMIFS(Finance!249:249,Finance!$4:$4,"&lt;="&amp;AP$7))</f>
        <v>0</v>
      </c>
      <c r="AQ52" s="5">
        <f ca="1">IF(AQ$4="",0,SUMIFS(Finance!245:245,Finance!$4:$4,"&lt;="&amp;AQ$7)-SUMIFS(Finance!249:249,Finance!$4:$4,"&lt;="&amp;AQ$7))</f>
        <v>0</v>
      </c>
      <c r="AR52" s="5">
        <f ca="1">IF(AR$4="",0,SUMIFS(Finance!245:245,Finance!$4:$4,"&lt;="&amp;AR$7)-SUMIFS(Finance!249:249,Finance!$4:$4,"&lt;="&amp;AR$7))</f>
        <v>0</v>
      </c>
      <c r="AS52" s="5">
        <f ca="1">IF(AS$4="",0,SUMIFS(Finance!245:245,Finance!$4:$4,"&lt;="&amp;AS$7)-SUMIFS(Finance!249:249,Finance!$4:$4,"&lt;="&amp;AS$7))</f>
        <v>0</v>
      </c>
      <c r="AT52" s="5">
        <f ca="1">IF(AT$4="",0,SUMIFS(Finance!245:245,Finance!$4:$4,"&lt;="&amp;AT$7)-SUMIFS(Finance!249:249,Finance!$4:$4,"&lt;="&amp;AT$7))</f>
        <v>0</v>
      </c>
      <c r="AU52" s="5">
        <f ca="1">IF(AU$4="",0,SUMIFS(Finance!245:245,Finance!$4:$4,"&lt;="&amp;AU$7)-SUMIFS(Finance!249:249,Finance!$4:$4,"&lt;="&amp;AU$7))</f>
        <v>0</v>
      </c>
      <c r="AV52" s="5">
        <f ca="1">IF(AV$4="",0,SUMIFS(Finance!245:245,Finance!$4:$4,"&lt;="&amp;AV$7)-SUMIFS(Finance!249:249,Finance!$4:$4,"&lt;="&amp;AV$7))</f>
        <v>0</v>
      </c>
      <c r="AW52" s="5">
        <f ca="1">IF(AW$4="",0,SUMIFS(Finance!245:245,Finance!$4:$4,"&lt;="&amp;AW$7)-SUMIFS(Finance!249:249,Finance!$4:$4,"&lt;="&amp;AW$7))</f>
        <v>0</v>
      </c>
      <c r="AX52" s="5">
        <f ca="1">IF(AX$4="",0,SUMIFS(Finance!245:245,Finance!$4:$4,"&lt;="&amp;AX$7)-SUMIFS(Finance!249:249,Finance!$4:$4,"&lt;="&amp;AX$7))</f>
        <v>0</v>
      </c>
      <c r="AY52" s="5">
        <f ca="1">IF(AY$4="",0,SUMIFS(Finance!245:245,Finance!$4:$4,"&lt;="&amp;AY$7)-SUMIFS(Finance!249:249,Finance!$4:$4,"&lt;="&amp;AY$7))</f>
        <v>0</v>
      </c>
      <c r="AZ52" s="5">
        <f ca="1">IF(AZ$4="",0,SUMIFS(Finance!245:245,Finance!$4:$4,"&lt;="&amp;AZ$7)-SUMIFS(Finance!249:249,Finance!$4:$4,"&lt;="&amp;AZ$7))</f>
        <v>0</v>
      </c>
      <c r="BA52" s="5">
        <f ca="1">IF(BA$4="",0,SUMIFS(Finance!245:245,Finance!$4:$4,"&lt;="&amp;BA$7)-SUMIFS(Finance!249:249,Finance!$4:$4,"&lt;="&amp;BA$7))</f>
        <v>0</v>
      </c>
      <c r="BB52" s="5">
        <f ca="1">IF(BB$4="",0,SUMIFS(Finance!245:245,Finance!$4:$4,"&lt;="&amp;BB$7)-SUMIFS(Finance!249:249,Finance!$4:$4,"&lt;="&amp;BB$7))</f>
        <v>0</v>
      </c>
      <c r="BC52" s="5">
        <f ca="1">IF(BC$4="",0,SUMIFS(Finance!245:245,Finance!$4:$4,"&lt;="&amp;BC$7)-SUMIFS(Finance!249:249,Finance!$4:$4,"&lt;="&amp;BC$7))</f>
        <v>0</v>
      </c>
      <c r="BD52" s="5">
        <f ca="1">IF(BD$4="",0,SUMIFS(Finance!245:245,Finance!$4:$4,"&lt;="&amp;BD$7)-SUMIFS(Finance!249:249,Finance!$4:$4,"&lt;="&amp;BD$7))</f>
        <v>0</v>
      </c>
      <c r="BE52" s="5">
        <f ca="1">IF(BE$4="",0,SUMIFS(Finance!245:245,Finance!$4:$4,"&lt;="&amp;BE$7)-SUMIFS(Finance!249:249,Finance!$4:$4,"&lt;="&amp;BE$7))</f>
        <v>0</v>
      </c>
      <c r="BF52" s="5">
        <f ca="1">IF(BF$4="",0,SUMIFS(Finance!245:245,Finance!$4:$4,"&lt;="&amp;BF$7)-SUMIFS(Finance!249:249,Finance!$4:$4,"&lt;="&amp;BF$7))</f>
        <v>0</v>
      </c>
      <c r="BG52" s="5">
        <f ca="1">IF(BG$4="",0,SUMIFS(Finance!245:245,Finance!$4:$4,"&lt;="&amp;BG$7)-SUMIFS(Finance!249:249,Finance!$4:$4,"&lt;="&amp;BG$7))</f>
        <v>0</v>
      </c>
      <c r="BH52" s="5">
        <f ca="1">IF(BH$4="",0,SUMIFS(Finance!245:245,Finance!$4:$4,"&lt;="&amp;BH$7)-SUMIFS(Finance!249:249,Finance!$4:$4,"&lt;="&amp;BH$7))</f>
        <v>0</v>
      </c>
      <c r="BI52" s="5">
        <f ca="1">IF(BI$4="",0,SUMIFS(Finance!245:245,Finance!$4:$4,"&lt;="&amp;BI$7)-SUMIFS(Finance!249:249,Finance!$4:$4,"&lt;="&amp;BI$7))</f>
        <v>0</v>
      </c>
      <c r="BJ52" s="5">
        <f ca="1">IF(BJ$4="",0,SUMIFS(Finance!245:245,Finance!$4:$4,"&lt;="&amp;BJ$7)-SUMIFS(Finance!249:249,Finance!$4:$4,"&lt;="&amp;BJ$7))</f>
        <v>0</v>
      </c>
      <c r="BK52" s="5">
        <f ca="1">IF(BK$4="",0,SUMIFS(Finance!245:245,Finance!$4:$4,"&lt;="&amp;BK$7)-SUMIFS(Finance!249:249,Finance!$4:$4,"&lt;="&amp;BK$7))</f>
        <v>0</v>
      </c>
      <c r="BL52" s="5">
        <f ca="1">IF(BL$4="",0,SUMIFS(Finance!245:245,Finance!$4:$4,"&lt;="&amp;BL$7)-SUMIFS(Finance!249:249,Finance!$4:$4,"&lt;="&amp;BL$7))</f>
        <v>0</v>
      </c>
      <c r="BM52" s="5">
        <f ca="1">IF(BM$4="",0,SUMIFS(Finance!245:245,Finance!$4:$4,"&lt;="&amp;BM$7)-SUMIFS(Finance!249:249,Finance!$4:$4,"&lt;="&amp;BM$7))</f>
        <v>0</v>
      </c>
      <c r="BN52" s="5">
        <f ca="1">IF(BN$4="",0,SUMIFS(Finance!245:245,Finance!$4:$4,"&lt;="&amp;BN$7)-SUMIFS(Finance!249:249,Finance!$4:$4,"&lt;="&amp;BN$7))</f>
        <v>0</v>
      </c>
      <c r="BO52" s="5">
        <f ca="1">IF(BO$4="",0,SUMIFS(Finance!245:245,Finance!$4:$4,"&lt;="&amp;BO$7)-SUMIFS(Finance!249:249,Finance!$4:$4,"&lt;="&amp;BO$7))</f>
        <v>0</v>
      </c>
      <c r="BP52" s="5">
        <f ca="1">IF(BP$4="",0,SUMIFS(Finance!245:245,Finance!$4:$4,"&lt;="&amp;BP$7)-SUMIFS(Finance!249:249,Finance!$4:$4,"&lt;="&amp;BP$7))</f>
        <v>0</v>
      </c>
      <c r="BQ52" s="5">
        <f ca="1">IF(BQ$4="",0,SUMIFS(Finance!245:245,Finance!$4:$4,"&lt;="&amp;BQ$7)-SUMIFS(Finance!249:249,Finance!$4:$4,"&lt;="&amp;BQ$7))</f>
        <v>0</v>
      </c>
      <c r="BR52" s="5">
        <f ca="1">IF(BR$4="",0,SUMIFS(Finance!245:245,Finance!$4:$4,"&lt;="&amp;BR$7)-SUMIFS(Finance!249:249,Finance!$4:$4,"&lt;="&amp;BR$7))</f>
        <v>0</v>
      </c>
      <c r="BS52" s="5">
        <f ca="1">IF(BS$4="",0,SUMIFS(Finance!245:245,Finance!$4:$4,"&lt;="&amp;BS$7)-SUMIFS(Finance!249:249,Finance!$4:$4,"&lt;="&amp;BS$7))</f>
        <v>0</v>
      </c>
      <c r="BT52" s="5">
        <f ca="1">IF(BT$4="",0,SUMIFS(Finance!245:245,Finance!$4:$4,"&lt;="&amp;BT$7)-SUMIFS(Finance!249:249,Finance!$4:$4,"&lt;="&amp;BT$7))</f>
        <v>0</v>
      </c>
      <c r="BU52" s="5">
        <f ca="1">IF(BU$4="",0,SUMIFS(Finance!245:245,Finance!$4:$4,"&lt;="&amp;BU$7)-SUMIFS(Finance!249:249,Finance!$4:$4,"&lt;="&amp;BU$7))</f>
        <v>0</v>
      </c>
      <c r="BV52" s="5">
        <f ca="1">IF(BV$4="",0,SUMIFS(Finance!245:245,Finance!$4:$4,"&lt;="&amp;BV$7)-SUMIFS(Finance!249:249,Finance!$4:$4,"&lt;="&amp;BV$7))</f>
        <v>0</v>
      </c>
      <c r="BW52" s="5">
        <f ca="1">IF(BW$4="",0,SUMIFS(Finance!245:245,Finance!$4:$4,"&lt;="&amp;BW$7)-SUMIFS(Finance!249:249,Finance!$4:$4,"&lt;="&amp;BW$7))</f>
        <v>0</v>
      </c>
      <c r="BX52" s="5">
        <f ca="1">IF(BX$4="",0,SUMIFS(Finance!245:245,Finance!$4:$4,"&lt;="&amp;BX$7)-SUMIFS(Finance!249:249,Finance!$4:$4,"&lt;="&amp;BX$7))</f>
        <v>0</v>
      </c>
      <c r="BY52" s="5">
        <f ca="1">IF(BY$4="",0,SUMIFS(Finance!245:245,Finance!$4:$4,"&lt;="&amp;BY$7)-SUMIFS(Finance!249:249,Finance!$4:$4,"&lt;="&amp;BY$7))</f>
        <v>0</v>
      </c>
      <c r="BZ52" s="5">
        <f ca="1">IF(BZ$4="",0,SUMIFS(Finance!245:245,Finance!$4:$4,"&lt;="&amp;BZ$7)-SUMIFS(Finance!249:249,Finance!$4:$4,"&lt;="&amp;BZ$7))</f>
        <v>0</v>
      </c>
      <c r="CA52" s="5">
        <f ca="1">IF(CA$4="",0,SUMIFS(Finance!245:245,Finance!$4:$4,"&lt;="&amp;CA$7)-SUMIFS(Finance!249:249,Finance!$4:$4,"&lt;="&amp;CA$7))</f>
        <v>0</v>
      </c>
      <c r="CB52" s="5">
        <f ca="1">IF(CB$4="",0,SUMIFS(Finance!245:245,Finance!$4:$4,"&lt;="&amp;CB$7)-SUMIFS(Finance!249:249,Finance!$4:$4,"&lt;="&amp;CB$7))</f>
        <v>0</v>
      </c>
      <c r="CC52" s="5">
        <f ca="1">IF(CC$4="",0,SUMIFS(Finance!245:245,Finance!$4:$4,"&lt;="&amp;CC$7)-SUMIFS(Finance!249:249,Finance!$4:$4,"&lt;="&amp;CC$7))</f>
        <v>0</v>
      </c>
      <c r="CD52" s="5">
        <f ca="1">IF(CD$4="",0,SUMIFS(Finance!245:245,Finance!$4:$4,"&lt;="&amp;CD$7)-SUMIFS(Finance!249:249,Finance!$4:$4,"&lt;="&amp;CD$7))</f>
        <v>0</v>
      </c>
      <c r="CE52" s="5">
        <f ca="1">IF(CE$4="",0,SUMIFS(Finance!245:245,Finance!$4:$4,"&lt;="&amp;CE$7)-SUMIFS(Finance!249:249,Finance!$4:$4,"&lt;="&amp;CE$7))</f>
        <v>0</v>
      </c>
      <c r="CF52" s="5">
        <f ca="1">IF(CF$4="",0,SUMIFS(Finance!245:245,Finance!$4:$4,"&lt;="&amp;CF$7)-SUMIFS(Finance!249:249,Finance!$4:$4,"&lt;="&amp;CF$7))</f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</row>
  </sheetData>
  <conditionalFormatting sqref="X4:Z4">
    <cfRule type="containsBlanks" dxfId="13365" priority="1029">
      <formula>LEN(TRIM(X4))=0</formula>
    </cfRule>
  </conditionalFormatting>
  <conditionalFormatting sqref="X1:Z1">
    <cfRule type="containsBlanks" dxfId="13364" priority="1028">
      <formula>LEN(TRIM(X1))=0</formula>
    </cfRule>
  </conditionalFormatting>
  <conditionalFormatting sqref="H6:J10 U7:U10 X7:CF10">
    <cfRule type="expression" dxfId="13363" priority="1025">
      <formula>AND($H6&lt;&gt;"",$I6&lt;&gt;"",$J6&lt;&gt;"")</formula>
    </cfRule>
    <cfRule type="expression" dxfId="13362" priority="1026">
      <formula>AND($H6&lt;&gt;"",$I6&lt;&gt;"",$J6="")</formula>
    </cfRule>
    <cfRule type="expression" dxfId="13361" priority="1027">
      <formula>AND($H6&lt;&gt;"",$I6="",$J6="")</formula>
    </cfRule>
  </conditionalFormatting>
  <conditionalFormatting sqref="X6:Z6 U6">
    <cfRule type="expression" dxfId="13360" priority="1022">
      <formula>AND($H6&lt;&gt;"",$I6&lt;&gt;"",$J6&lt;&gt;"")</formula>
    </cfRule>
    <cfRule type="expression" dxfId="13359" priority="1023">
      <formula>AND($H6&lt;&gt;"",$I6&lt;&gt;"",$J6="")</formula>
    </cfRule>
    <cfRule type="expression" dxfId="13358" priority="1024">
      <formula>AND($H6&lt;&gt;"",$I6="",$J6="")</formula>
    </cfRule>
  </conditionalFormatting>
  <conditionalFormatting sqref="H6:H10">
    <cfRule type="expression" dxfId="13357" priority="1021">
      <formula>AND($H6&lt;&gt;"",$I6&lt;&gt;"")</formula>
    </cfRule>
  </conditionalFormatting>
  <conditionalFormatting sqref="I6:I10">
    <cfRule type="expression" dxfId="13356" priority="1020">
      <formula>AND($I6&lt;&gt;"",$J6&lt;&gt;"")</formula>
    </cfRule>
  </conditionalFormatting>
  <conditionalFormatting sqref="A6:A10">
    <cfRule type="containsBlanks" dxfId="13355" priority="1019">
      <formula>LEN(TRIM(A6))=0</formula>
    </cfRule>
  </conditionalFormatting>
  <conditionalFormatting sqref="AA4:AB4">
    <cfRule type="containsBlanks" dxfId="13354" priority="1018">
      <formula>LEN(TRIM(AA4))=0</formula>
    </cfRule>
  </conditionalFormatting>
  <conditionalFormatting sqref="AA1:AB1">
    <cfRule type="containsBlanks" dxfId="13353" priority="1017">
      <formula>LEN(TRIM(AA1))=0</formula>
    </cfRule>
  </conditionalFormatting>
  <conditionalFormatting sqref="AA6:AB6">
    <cfRule type="expression" dxfId="13352" priority="1014">
      <formula>AND($H6&lt;&gt;"",$I6&lt;&gt;"",$J6&lt;&gt;"")</formula>
    </cfRule>
    <cfRule type="expression" dxfId="13351" priority="1015">
      <formula>AND($H6&lt;&gt;"",$I6&lt;&gt;"",$J6="")</formula>
    </cfRule>
    <cfRule type="expression" dxfId="13350" priority="1016">
      <formula>AND($H6&lt;&gt;"",$I6="",$J6="")</formula>
    </cfRule>
  </conditionalFormatting>
  <conditionalFormatting sqref="AC4:AD4">
    <cfRule type="containsBlanks" dxfId="13349" priority="1013">
      <formula>LEN(TRIM(AC4))=0</formula>
    </cfRule>
  </conditionalFormatting>
  <conditionalFormatting sqref="AC1:AD1">
    <cfRule type="containsBlanks" dxfId="13348" priority="1012">
      <formula>LEN(TRIM(AC1))=0</formula>
    </cfRule>
  </conditionalFormatting>
  <conditionalFormatting sqref="AC6:AD6">
    <cfRule type="expression" dxfId="13347" priority="1009">
      <formula>AND($H6&lt;&gt;"",$I6&lt;&gt;"",$J6&lt;&gt;"")</formula>
    </cfRule>
    <cfRule type="expression" dxfId="13346" priority="1010">
      <formula>AND($H6&lt;&gt;"",$I6&lt;&gt;"",$J6="")</formula>
    </cfRule>
    <cfRule type="expression" dxfId="13345" priority="1011">
      <formula>AND($H6&lt;&gt;"",$I6="",$J6="")</formula>
    </cfRule>
  </conditionalFormatting>
  <conditionalFormatting sqref="AE4:AH4">
    <cfRule type="containsBlanks" dxfId="13344" priority="1008">
      <formula>LEN(TRIM(AE4))=0</formula>
    </cfRule>
  </conditionalFormatting>
  <conditionalFormatting sqref="AE1:AH1">
    <cfRule type="containsBlanks" dxfId="13343" priority="1007">
      <formula>LEN(TRIM(AE1))=0</formula>
    </cfRule>
  </conditionalFormatting>
  <conditionalFormatting sqref="AE6:AH6">
    <cfRule type="expression" dxfId="13342" priority="1004">
      <formula>AND($H6&lt;&gt;"",$I6&lt;&gt;"",$J6&lt;&gt;"")</formula>
    </cfRule>
    <cfRule type="expression" dxfId="13341" priority="1005">
      <formula>AND($H6&lt;&gt;"",$I6&lt;&gt;"",$J6="")</formula>
    </cfRule>
    <cfRule type="expression" dxfId="13340" priority="1006">
      <formula>AND($H6&lt;&gt;"",$I6="",$J6="")</formula>
    </cfRule>
  </conditionalFormatting>
  <conditionalFormatting sqref="AI4">
    <cfRule type="containsBlanks" dxfId="13339" priority="1003">
      <formula>LEN(TRIM(AI4))=0</formula>
    </cfRule>
  </conditionalFormatting>
  <conditionalFormatting sqref="AI1">
    <cfRule type="containsBlanks" dxfId="13338" priority="1002">
      <formula>LEN(TRIM(AI1))=0</formula>
    </cfRule>
  </conditionalFormatting>
  <conditionalFormatting sqref="AI6">
    <cfRule type="expression" dxfId="13337" priority="999">
      <formula>AND($H6&lt;&gt;"",$I6&lt;&gt;"",$J6&lt;&gt;"")</formula>
    </cfRule>
    <cfRule type="expression" dxfId="13336" priority="1000">
      <formula>AND($H6&lt;&gt;"",$I6&lt;&gt;"",$J6="")</formula>
    </cfRule>
    <cfRule type="expression" dxfId="13335" priority="1001">
      <formula>AND($H6&lt;&gt;"",$I6="",$J6="")</formula>
    </cfRule>
  </conditionalFormatting>
  <conditionalFormatting sqref="H28:J28">
    <cfRule type="expression" dxfId="13334" priority="996">
      <formula>AND($H28&lt;&gt;"",$I28&lt;&gt;"",$J28&lt;&gt;"")</formula>
    </cfRule>
    <cfRule type="expression" dxfId="13333" priority="997">
      <formula>AND($H28&lt;&gt;"",$I28&lt;&gt;"",$J28="")</formula>
    </cfRule>
    <cfRule type="expression" dxfId="13332" priority="998">
      <formula>AND($H28&lt;&gt;"",$I28="",$J28="")</formula>
    </cfRule>
  </conditionalFormatting>
  <conditionalFormatting sqref="X28:Z28 U28">
    <cfRule type="expression" dxfId="13331" priority="993">
      <formula>AND($H28&lt;&gt;"",$I28&lt;&gt;"",$J28&lt;&gt;"")</formula>
    </cfRule>
    <cfRule type="expression" dxfId="13330" priority="994">
      <formula>AND($H28&lt;&gt;"",$I28&lt;&gt;"",$J28="")</formula>
    </cfRule>
    <cfRule type="expression" dxfId="13329" priority="995">
      <formula>AND($H28&lt;&gt;"",$I28="",$J28="")</formula>
    </cfRule>
  </conditionalFormatting>
  <conditionalFormatting sqref="H28">
    <cfRule type="expression" dxfId="13328" priority="992">
      <formula>AND($H28&lt;&gt;"",$I28&lt;&gt;"")</formula>
    </cfRule>
  </conditionalFormatting>
  <conditionalFormatting sqref="I28">
    <cfRule type="expression" dxfId="13327" priority="991">
      <formula>AND($I28&lt;&gt;"",$J28&lt;&gt;"")</formula>
    </cfRule>
  </conditionalFormatting>
  <conditionalFormatting sqref="A28">
    <cfRule type="containsBlanks" dxfId="13326" priority="990">
      <formula>LEN(TRIM(A28))=0</formula>
    </cfRule>
  </conditionalFormatting>
  <conditionalFormatting sqref="AA28:AB28">
    <cfRule type="expression" dxfId="13325" priority="987">
      <formula>AND($H28&lt;&gt;"",$I28&lt;&gt;"",$J28&lt;&gt;"")</formula>
    </cfRule>
    <cfRule type="expression" dxfId="13324" priority="988">
      <formula>AND($H28&lt;&gt;"",$I28&lt;&gt;"",$J28="")</formula>
    </cfRule>
    <cfRule type="expression" dxfId="13323" priority="989">
      <formula>AND($H28&lt;&gt;"",$I28="",$J28="")</formula>
    </cfRule>
  </conditionalFormatting>
  <conditionalFormatting sqref="AC28:AD28">
    <cfRule type="expression" dxfId="13322" priority="984">
      <formula>AND($H28&lt;&gt;"",$I28&lt;&gt;"",$J28&lt;&gt;"")</formula>
    </cfRule>
    <cfRule type="expression" dxfId="13321" priority="985">
      <formula>AND($H28&lt;&gt;"",$I28&lt;&gt;"",$J28="")</formula>
    </cfRule>
    <cfRule type="expression" dxfId="13320" priority="986">
      <formula>AND($H28&lt;&gt;"",$I28="",$J28="")</formula>
    </cfRule>
  </conditionalFormatting>
  <conditionalFormatting sqref="AE28:AH28">
    <cfRule type="expression" dxfId="13319" priority="981">
      <formula>AND($H28&lt;&gt;"",$I28&lt;&gt;"",$J28&lt;&gt;"")</formula>
    </cfRule>
    <cfRule type="expression" dxfId="13318" priority="982">
      <formula>AND($H28&lt;&gt;"",$I28&lt;&gt;"",$J28="")</formula>
    </cfRule>
    <cfRule type="expression" dxfId="13317" priority="983">
      <formula>AND($H28&lt;&gt;"",$I28="",$J28="")</formula>
    </cfRule>
  </conditionalFormatting>
  <conditionalFormatting sqref="AI28">
    <cfRule type="expression" dxfId="13316" priority="978">
      <formula>AND($H28&lt;&gt;"",$I28&lt;&gt;"",$J28&lt;&gt;"")</formula>
    </cfRule>
    <cfRule type="expression" dxfId="13315" priority="979">
      <formula>AND($H28&lt;&gt;"",$I28&lt;&gt;"",$J28="")</formula>
    </cfRule>
    <cfRule type="expression" dxfId="13314" priority="980">
      <formula>AND($H28&lt;&gt;"",$I28="",$J28="")</formula>
    </cfRule>
  </conditionalFormatting>
  <conditionalFormatting sqref="H29:J29">
    <cfRule type="expression" dxfId="13313" priority="975">
      <formula>AND($H29&lt;&gt;"",$I29&lt;&gt;"",$J29&lt;&gt;"")</formula>
    </cfRule>
    <cfRule type="expression" dxfId="13312" priority="976">
      <formula>AND($H29&lt;&gt;"",$I29&lt;&gt;"",$J29="")</formula>
    </cfRule>
    <cfRule type="expression" dxfId="13311" priority="977">
      <formula>AND($H29&lt;&gt;"",$I29="",$J29="")</formula>
    </cfRule>
  </conditionalFormatting>
  <conditionalFormatting sqref="U29 X29:Z29">
    <cfRule type="expression" dxfId="13310" priority="972">
      <formula>AND($H29&lt;&gt;"",$I29&lt;&gt;"",$J29&lt;&gt;"")</formula>
    </cfRule>
    <cfRule type="expression" dxfId="13309" priority="973">
      <formula>AND($H29&lt;&gt;"",$I29&lt;&gt;"",$J29="")</formula>
    </cfRule>
    <cfRule type="expression" dxfId="13308" priority="974">
      <formula>AND($H29&lt;&gt;"",$I29="",$J29="")</formula>
    </cfRule>
  </conditionalFormatting>
  <conditionalFormatting sqref="H29">
    <cfRule type="expression" dxfId="13307" priority="971">
      <formula>AND($H29&lt;&gt;"",$I29&lt;&gt;"")</formula>
    </cfRule>
  </conditionalFormatting>
  <conditionalFormatting sqref="I29">
    <cfRule type="expression" dxfId="13306" priority="970">
      <formula>AND($I29&lt;&gt;"",$J29&lt;&gt;"")</formula>
    </cfRule>
  </conditionalFormatting>
  <conditionalFormatting sqref="A29">
    <cfRule type="containsBlanks" dxfId="13305" priority="969">
      <formula>LEN(TRIM(A29))=0</formula>
    </cfRule>
  </conditionalFormatting>
  <conditionalFormatting sqref="AA29:AB29">
    <cfRule type="expression" dxfId="13304" priority="966">
      <formula>AND($H29&lt;&gt;"",$I29&lt;&gt;"",$J29&lt;&gt;"")</formula>
    </cfRule>
    <cfRule type="expression" dxfId="13303" priority="967">
      <formula>AND($H29&lt;&gt;"",$I29&lt;&gt;"",$J29="")</formula>
    </cfRule>
    <cfRule type="expression" dxfId="13302" priority="968">
      <formula>AND($H29&lt;&gt;"",$I29="",$J29="")</formula>
    </cfRule>
  </conditionalFormatting>
  <conditionalFormatting sqref="AC29:AD29">
    <cfRule type="expression" dxfId="13301" priority="963">
      <formula>AND($H29&lt;&gt;"",$I29&lt;&gt;"",$J29&lt;&gt;"")</formula>
    </cfRule>
    <cfRule type="expression" dxfId="13300" priority="964">
      <formula>AND($H29&lt;&gt;"",$I29&lt;&gt;"",$J29="")</formula>
    </cfRule>
    <cfRule type="expression" dxfId="13299" priority="965">
      <formula>AND($H29&lt;&gt;"",$I29="",$J29="")</formula>
    </cfRule>
  </conditionalFormatting>
  <conditionalFormatting sqref="AE29:AH29">
    <cfRule type="expression" dxfId="13298" priority="960">
      <formula>AND($H29&lt;&gt;"",$I29&lt;&gt;"",$J29&lt;&gt;"")</formula>
    </cfRule>
    <cfRule type="expression" dxfId="13297" priority="961">
      <formula>AND($H29&lt;&gt;"",$I29&lt;&gt;"",$J29="")</formula>
    </cfRule>
    <cfRule type="expression" dxfId="13296" priority="962">
      <formula>AND($H29&lt;&gt;"",$I29="",$J29="")</formula>
    </cfRule>
  </conditionalFormatting>
  <conditionalFormatting sqref="AI29">
    <cfRule type="expression" dxfId="13295" priority="957">
      <formula>AND($H29&lt;&gt;"",$I29&lt;&gt;"",$J29&lt;&gt;"")</formula>
    </cfRule>
    <cfRule type="expression" dxfId="13294" priority="958">
      <formula>AND($H29&lt;&gt;"",$I29&lt;&gt;"",$J29="")</formula>
    </cfRule>
    <cfRule type="expression" dxfId="13293" priority="959">
      <formula>AND($H29&lt;&gt;"",$I29="",$J29="")</formula>
    </cfRule>
  </conditionalFormatting>
  <conditionalFormatting sqref="H11:J13 H27:J27">
    <cfRule type="expression" dxfId="13292" priority="882">
      <formula>AND($H11&lt;&gt;"",$I11&lt;&gt;"",$J11&lt;&gt;"")</formula>
    </cfRule>
    <cfRule type="expression" dxfId="13291" priority="883">
      <formula>AND($H11&lt;&gt;"",$I11&lt;&gt;"",$J11="")</formula>
    </cfRule>
    <cfRule type="expression" dxfId="13290" priority="884">
      <formula>AND($H11&lt;&gt;"",$I11="",$J11="")</formula>
    </cfRule>
  </conditionalFormatting>
  <conditionalFormatting sqref="X11:Z11 X13:Z13 X12:AG12 U11:U13 U27 X27:Z27">
    <cfRule type="expression" dxfId="13289" priority="879">
      <formula>AND($H11&lt;&gt;"",$I11&lt;&gt;"",$J11&lt;&gt;"")</formula>
    </cfRule>
    <cfRule type="expression" dxfId="13288" priority="880">
      <formula>AND($H11&lt;&gt;"",$I11&lt;&gt;"",$J11="")</formula>
    </cfRule>
    <cfRule type="expression" dxfId="13287" priority="881">
      <formula>AND($H11&lt;&gt;"",$I11="",$J11="")</formula>
    </cfRule>
  </conditionalFormatting>
  <conditionalFormatting sqref="H54:J54">
    <cfRule type="expression" dxfId="13286" priority="814">
      <formula>AND($H54&lt;&gt;"",$I54&lt;&gt;"",$J54&lt;&gt;"")</formula>
    </cfRule>
    <cfRule type="expression" dxfId="13285" priority="815">
      <formula>AND($H54&lt;&gt;"",$I54&lt;&gt;"",$J54="")</formula>
    </cfRule>
    <cfRule type="expression" dxfId="13284" priority="816">
      <formula>AND($H54&lt;&gt;"",$I54="",$J54="")</formula>
    </cfRule>
  </conditionalFormatting>
  <conditionalFormatting sqref="X54:Z54 U54">
    <cfRule type="expression" dxfId="13283" priority="811">
      <formula>AND($H54&lt;&gt;"",$I54&lt;&gt;"",$J54&lt;&gt;"")</formula>
    </cfRule>
    <cfRule type="expression" dxfId="13282" priority="812">
      <formula>AND($H54&lt;&gt;"",$I54&lt;&gt;"",$J54="")</formula>
    </cfRule>
    <cfRule type="expression" dxfId="13281" priority="813">
      <formula>AND($H54&lt;&gt;"",$I54="",$J54="")</formula>
    </cfRule>
  </conditionalFormatting>
  <conditionalFormatting sqref="H54">
    <cfRule type="expression" dxfId="13280" priority="810">
      <formula>AND($H54&lt;&gt;"",$I54&lt;&gt;"")</formula>
    </cfRule>
  </conditionalFormatting>
  <conditionalFormatting sqref="I54">
    <cfRule type="expression" dxfId="13279" priority="809">
      <formula>AND($I54&lt;&gt;"",$J54&lt;&gt;"")</formula>
    </cfRule>
  </conditionalFormatting>
  <conditionalFormatting sqref="A54">
    <cfRule type="containsBlanks" dxfId="13278" priority="808">
      <formula>LEN(TRIM(A54))=0</formula>
    </cfRule>
  </conditionalFormatting>
  <conditionalFormatting sqref="AA54:AB54">
    <cfRule type="expression" dxfId="13277" priority="805">
      <formula>AND($H54&lt;&gt;"",$I54&lt;&gt;"",$J54&lt;&gt;"")</formula>
    </cfRule>
    <cfRule type="expression" dxfId="13276" priority="806">
      <formula>AND($H54&lt;&gt;"",$I54&lt;&gt;"",$J54="")</formula>
    </cfRule>
    <cfRule type="expression" dxfId="13275" priority="807">
      <formula>AND($H54&lt;&gt;"",$I54="",$J54="")</formula>
    </cfRule>
  </conditionalFormatting>
  <conditionalFormatting sqref="AC54:AD54">
    <cfRule type="expression" dxfId="13274" priority="802">
      <formula>AND($H54&lt;&gt;"",$I54&lt;&gt;"",$J54&lt;&gt;"")</formula>
    </cfRule>
    <cfRule type="expression" dxfId="13273" priority="803">
      <formula>AND($H54&lt;&gt;"",$I54&lt;&gt;"",$J54="")</formula>
    </cfRule>
    <cfRule type="expression" dxfId="13272" priority="804">
      <formula>AND($H54&lt;&gt;"",$I54="",$J54="")</formula>
    </cfRule>
  </conditionalFormatting>
  <conditionalFormatting sqref="AE54:AH54">
    <cfRule type="expression" dxfId="13271" priority="799">
      <formula>AND($H54&lt;&gt;"",$I54&lt;&gt;"",$J54&lt;&gt;"")</formula>
    </cfRule>
    <cfRule type="expression" dxfId="13270" priority="800">
      <formula>AND($H54&lt;&gt;"",$I54&lt;&gt;"",$J54="")</formula>
    </cfRule>
    <cfRule type="expression" dxfId="13269" priority="801">
      <formula>AND($H54&lt;&gt;"",$I54="",$J54="")</formula>
    </cfRule>
  </conditionalFormatting>
  <conditionalFormatting sqref="AI54">
    <cfRule type="expression" dxfId="13268" priority="796">
      <formula>AND($H54&lt;&gt;"",$I54&lt;&gt;"",$J54&lt;&gt;"")</formula>
    </cfRule>
    <cfRule type="expression" dxfId="13267" priority="797">
      <formula>AND($H54&lt;&gt;"",$I54&lt;&gt;"",$J54="")</formula>
    </cfRule>
    <cfRule type="expression" dxfId="13266" priority="798">
      <formula>AND($H54&lt;&gt;"",$I54="",$J54="")</formula>
    </cfRule>
  </conditionalFormatting>
  <conditionalFormatting sqref="AA11:AB11 AA13:AB13 AA27:AB27">
    <cfRule type="expression" dxfId="13265" priority="873">
      <formula>AND($H11&lt;&gt;"",$I11&lt;&gt;"",$J11&lt;&gt;"")</formula>
    </cfRule>
    <cfRule type="expression" dxfId="13264" priority="874">
      <formula>AND($H11&lt;&gt;"",$I11&lt;&gt;"",$J11="")</formula>
    </cfRule>
    <cfRule type="expression" dxfId="13263" priority="875">
      <formula>AND($H11&lt;&gt;"",$I11="",$J11="")</formula>
    </cfRule>
  </conditionalFormatting>
  <conditionalFormatting sqref="AE11:AH11 AE13:AH13 AH12 AE27:AH27">
    <cfRule type="expression" dxfId="13262" priority="867">
      <formula>AND($H11&lt;&gt;"",$I11&lt;&gt;"",$J11&lt;&gt;"")</formula>
    </cfRule>
    <cfRule type="expression" dxfId="13261" priority="868">
      <formula>AND($H11&lt;&gt;"",$I11&lt;&gt;"",$J11="")</formula>
    </cfRule>
    <cfRule type="expression" dxfId="13260" priority="869">
      <formula>AND($H11&lt;&gt;"",$I11="",$J11="")</formula>
    </cfRule>
  </conditionalFormatting>
  <conditionalFormatting sqref="AI11:AI13 AI27">
    <cfRule type="expression" dxfId="13259" priority="864">
      <formula>AND($H11&lt;&gt;"",$I11&lt;&gt;"",$J11&lt;&gt;"")</formula>
    </cfRule>
    <cfRule type="expression" dxfId="13258" priority="865">
      <formula>AND($H11&lt;&gt;"",$I11&lt;&gt;"",$J11="")</formula>
    </cfRule>
    <cfRule type="expression" dxfId="13257" priority="866">
      <formula>AND($H11&lt;&gt;"",$I11="",$J11="")</formula>
    </cfRule>
  </conditionalFormatting>
  <conditionalFormatting sqref="H14:J17">
    <cfRule type="expression" dxfId="13256" priority="861">
      <formula>AND($H14&lt;&gt;"",$I14&lt;&gt;"",$J14&lt;&gt;"")</formula>
    </cfRule>
    <cfRule type="expression" dxfId="13255" priority="862">
      <formula>AND($H14&lt;&gt;"",$I14&lt;&gt;"",$J14="")</formula>
    </cfRule>
    <cfRule type="expression" dxfId="13254" priority="863">
      <formula>AND($H14&lt;&gt;"",$I14="",$J14="")</formula>
    </cfRule>
  </conditionalFormatting>
  <conditionalFormatting sqref="X14:Z17 U14:U17">
    <cfRule type="expression" dxfId="13253" priority="858">
      <formula>AND($H14&lt;&gt;"",$I14&lt;&gt;"",$J14&lt;&gt;"")</formula>
    </cfRule>
    <cfRule type="expression" dxfId="13252" priority="859">
      <formula>AND($H14&lt;&gt;"",$I14&lt;&gt;"",$J14="")</formula>
    </cfRule>
    <cfRule type="expression" dxfId="13251" priority="860">
      <formula>AND($H14&lt;&gt;"",$I14="",$J14="")</formula>
    </cfRule>
  </conditionalFormatting>
  <conditionalFormatting sqref="H11:H13 H27">
    <cfRule type="expression" dxfId="13250" priority="878">
      <formula>AND($H11&lt;&gt;"",$I11&lt;&gt;"")</formula>
    </cfRule>
  </conditionalFormatting>
  <conditionalFormatting sqref="I11:I13 I27">
    <cfRule type="expression" dxfId="13249" priority="877">
      <formula>AND($I11&lt;&gt;"",$J11&lt;&gt;"")</formula>
    </cfRule>
  </conditionalFormatting>
  <conditionalFormatting sqref="A11:A13 A27">
    <cfRule type="containsBlanks" dxfId="13248" priority="876">
      <formula>LEN(TRIM(A11))=0</formula>
    </cfRule>
  </conditionalFormatting>
  <conditionalFormatting sqref="AC11:AD11 AC13:AD13 AC27:AD27">
    <cfRule type="expression" dxfId="13247" priority="870">
      <formula>AND($H11&lt;&gt;"",$I11&lt;&gt;"",$J11&lt;&gt;"")</formula>
    </cfRule>
    <cfRule type="expression" dxfId="13246" priority="871">
      <formula>AND($H11&lt;&gt;"",$I11&lt;&gt;"",$J11="")</formula>
    </cfRule>
    <cfRule type="expression" dxfId="13245" priority="872">
      <formula>AND($H11&lt;&gt;"",$I11="",$J11="")</formula>
    </cfRule>
  </conditionalFormatting>
  <conditionalFormatting sqref="H30:J31 H34:J34">
    <cfRule type="expression" dxfId="13244" priority="793">
      <formula>AND($H30&lt;&gt;"",$I30&lt;&gt;"",$J30&lt;&gt;"")</formula>
    </cfRule>
    <cfRule type="expression" dxfId="13243" priority="794">
      <formula>AND($H30&lt;&gt;"",$I30&lt;&gt;"",$J30="")</formula>
    </cfRule>
    <cfRule type="expression" dxfId="13242" priority="795">
      <formula>AND($H30&lt;&gt;"",$I30="",$J30="")</formula>
    </cfRule>
  </conditionalFormatting>
  <conditionalFormatting sqref="X30:Z30 X34:Z34 X31:AG31 U30:U31 U34">
    <cfRule type="expression" dxfId="13241" priority="790">
      <formula>AND($H30&lt;&gt;"",$I30&lt;&gt;"",$J30&lt;&gt;"")</formula>
    </cfRule>
    <cfRule type="expression" dxfId="13240" priority="791">
      <formula>AND($H30&lt;&gt;"",$I30&lt;&gt;"",$J30="")</formula>
    </cfRule>
    <cfRule type="expression" dxfId="13239" priority="792">
      <formula>AND($H30&lt;&gt;"",$I30="",$J30="")</formula>
    </cfRule>
  </conditionalFormatting>
  <conditionalFormatting sqref="H30:H31 H34">
    <cfRule type="expression" dxfId="13238" priority="789">
      <formula>AND($H30&lt;&gt;"",$I30&lt;&gt;"")</formula>
    </cfRule>
  </conditionalFormatting>
  <conditionalFormatting sqref="I30:I31 I34">
    <cfRule type="expression" dxfId="13237" priority="788">
      <formula>AND($I30&lt;&gt;"",$J30&lt;&gt;"")</formula>
    </cfRule>
  </conditionalFormatting>
  <conditionalFormatting sqref="A30:A31 A34">
    <cfRule type="containsBlanks" dxfId="13236" priority="787">
      <formula>LEN(TRIM(A30))=0</formula>
    </cfRule>
  </conditionalFormatting>
  <conditionalFormatting sqref="AA30:AB30 AA34:AB34">
    <cfRule type="expression" dxfId="13235" priority="784">
      <formula>AND($H30&lt;&gt;"",$I30&lt;&gt;"",$J30&lt;&gt;"")</formula>
    </cfRule>
    <cfRule type="expression" dxfId="13234" priority="785">
      <formula>AND($H30&lt;&gt;"",$I30&lt;&gt;"",$J30="")</formula>
    </cfRule>
    <cfRule type="expression" dxfId="13233" priority="786">
      <formula>AND($H30&lt;&gt;"",$I30="",$J30="")</formula>
    </cfRule>
  </conditionalFormatting>
  <conditionalFormatting sqref="AI30:AI31 AI34">
    <cfRule type="expression" dxfId="13232" priority="775">
      <formula>AND($H30&lt;&gt;"",$I30&lt;&gt;"",$J30&lt;&gt;"")</formula>
    </cfRule>
    <cfRule type="expression" dxfId="13231" priority="776">
      <formula>AND($H30&lt;&gt;"",$I30&lt;&gt;"",$J30="")</formula>
    </cfRule>
    <cfRule type="expression" dxfId="13230" priority="777">
      <formula>AND($H30&lt;&gt;"",$I30="",$J30="")</formula>
    </cfRule>
  </conditionalFormatting>
  <conditionalFormatting sqref="AA14:AB17">
    <cfRule type="expression" dxfId="13229" priority="852">
      <formula>AND($H14&lt;&gt;"",$I14&lt;&gt;"",$J14&lt;&gt;"")</formula>
    </cfRule>
    <cfRule type="expression" dxfId="13228" priority="853">
      <formula>AND($H14&lt;&gt;"",$I14&lt;&gt;"",$J14="")</formula>
    </cfRule>
    <cfRule type="expression" dxfId="13227" priority="854">
      <formula>AND($H14&lt;&gt;"",$I14="",$J14="")</formula>
    </cfRule>
  </conditionalFormatting>
  <conditionalFormatting sqref="AE14:AH17">
    <cfRule type="expression" dxfId="13226" priority="846">
      <formula>AND($H14&lt;&gt;"",$I14&lt;&gt;"",$J14&lt;&gt;"")</formula>
    </cfRule>
    <cfRule type="expression" dxfId="13225" priority="847">
      <formula>AND($H14&lt;&gt;"",$I14&lt;&gt;"",$J14="")</formula>
    </cfRule>
    <cfRule type="expression" dxfId="13224" priority="848">
      <formula>AND($H14&lt;&gt;"",$I14="",$J14="")</formula>
    </cfRule>
  </conditionalFormatting>
  <conditionalFormatting sqref="AI14:AI17">
    <cfRule type="expression" dxfId="13223" priority="843">
      <formula>AND($H14&lt;&gt;"",$I14&lt;&gt;"",$J14&lt;&gt;"")</formula>
    </cfRule>
    <cfRule type="expression" dxfId="13222" priority="844">
      <formula>AND($H14&lt;&gt;"",$I14&lt;&gt;"",$J14="")</formula>
    </cfRule>
    <cfRule type="expression" dxfId="13221" priority="845">
      <formula>AND($H14&lt;&gt;"",$I14="",$J14="")</formula>
    </cfRule>
  </conditionalFormatting>
  <conditionalFormatting sqref="H14:H17">
    <cfRule type="expression" dxfId="13220" priority="857">
      <formula>AND($H14&lt;&gt;"",$I14&lt;&gt;"")</formula>
    </cfRule>
  </conditionalFormatting>
  <conditionalFormatting sqref="I14:I17">
    <cfRule type="expression" dxfId="13219" priority="856">
      <formula>AND($I14&lt;&gt;"",$J14&lt;&gt;"")</formula>
    </cfRule>
  </conditionalFormatting>
  <conditionalFormatting sqref="A14:A17">
    <cfRule type="containsBlanks" dxfId="13218" priority="855">
      <formula>LEN(TRIM(A14))=0</formula>
    </cfRule>
  </conditionalFormatting>
  <conditionalFormatting sqref="AC14:AD17">
    <cfRule type="expression" dxfId="13217" priority="849">
      <formula>AND($H14&lt;&gt;"",$I14&lt;&gt;"",$J14&lt;&gt;"")</formula>
    </cfRule>
    <cfRule type="expression" dxfId="13216" priority="850">
      <formula>AND($H14&lt;&gt;"",$I14&lt;&gt;"",$J14="")</formula>
    </cfRule>
    <cfRule type="expression" dxfId="13215" priority="851">
      <formula>AND($H14&lt;&gt;"",$I14="",$J14="")</formula>
    </cfRule>
  </conditionalFormatting>
  <conditionalFormatting sqref="H36:J36 U36 X36:AI36 X41:AI42 U41:U42 H41:J42">
    <cfRule type="expression" dxfId="13214" priority="819">
      <formula>AND($H36&lt;&gt;"",$I36&lt;&gt;"",$J36&lt;&gt;"")</formula>
    </cfRule>
    <cfRule type="expression" dxfId="13213" priority="820">
      <formula>AND($H36&lt;&gt;"",$I36&lt;&gt;"",$J36="")</formula>
    </cfRule>
    <cfRule type="expression" dxfId="13212" priority="821">
      <formula>AND($H36&lt;&gt;"",$I36="",$J36="")</formula>
    </cfRule>
  </conditionalFormatting>
  <conditionalFormatting sqref="H36 H41:H42">
    <cfRule type="expression" dxfId="13211" priority="818">
      <formula>AND($H36&lt;&gt;"",$I36&lt;&gt;"")</formula>
    </cfRule>
  </conditionalFormatting>
  <conditionalFormatting sqref="I36 I41:I42">
    <cfRule type="expression" dxfId="13210" priority="817">
      <formula>AND($I36&lt;&gt;"",$J36&lt;&gt;"")</formula>
    </cfRule>
  </conditionalFormatting>
  <conditionalFormatting sqref="AC30:AD30 AC34:AD34">
    <cfRule type="expression" dxfId="13209" priority="781">
      <formula>AND($H30&lt;&gt;"",$I30&lt;&gt;"",$J30&lt;&gt;"")</formula>
    </cfRule>
    <cfRule type="expression" dxfId="13208" priority="782">
      <formula>AND($H30&lt;&gt;"",$I30&lt;&gt;"",$J30="")</formula>
    </cfRule>
    <cfRule type="expression" dxfId="13207" priority="783">
      <formula>AND($H30&lt;&gt;"",$I30="",$J30="")</formula>
    </cfRule>
  </conditionalFormatting>
  <conditionalFormatting sqref="AE30:AH30 AE34:AH34 AH31">
    <cfRule type="expression" dxfId="13206" priority="778">
      <formula>AND($H30&lt;&gt;"",$I30&lt;&gt;"",$J30&lt;&gt;"")</formula>
    </cfRule>
    <cfRule type="expression" dxfId="13205" priority="779">
      <formula>AND($H30&lt;&gt;"",$I30&lt;&gt;"",$J30="")</formula>
    </cfRule>
    <cfRule type="expression" dxfId="13204" priority="780">
      <formula>AND($H30&lt;&gt;"",$I30="",$J30="")</formula>
    </cfRule>
  </conditionalFormatting>
  <conditionalFormatting sqref="A36 A41:A42">
    <cfRule type="containsBlanks" dxfId="13203" priority="774">
      <formula>LEN(TRIM(A36))=0</formula>
    </cfRule>
  </conditionalFormatting>
  <conditionalFormatting sqref="AJ11:CF13 AJ27:CF27">
    <cfRule type="expression" dxfId="13202" priority="716">
      <formula>AND($H11&lt;&gt;"",$I11&lt;&gt;"",$J11&lt;&gt;"")</formula>
    </cfRule>
    <cfRule type="expression" dxfId="13201" priority="717">
      <formula>AND($H11&lt;&gt;"",$I11&lt;&gt;"",$J11="")</formula>
    </cfRule>
    <cfRule type="expression" dxfId="13200" priority="718">
      <formula>AND($H11&lt;&gt;"",$I11="",$J11="")</formula>
    </cfRule>
  </conditionalFormatting>
  <conditionalFormatting sqref="AJ14:CF17">
    <cfRule type="expression" dxfId="13199" priority="713">
      <formula>AND($H14&lt;&gt;"",$I14&lt;&gt;"",$J14&lt;&gt;"")</formula>
    </cfRule>
    <cfRule type="expression" dxfId="13198" priority="714">
      <formula>AND($H14&lt;&gt;"",$I14&lt;&gt;"",$J14="")</formula>
    </cfRule>
    <cfRule type="expression" dxfId="13197" priority="715">
      <formula>AND($H14&lt;&gt;"",$I14="",$J14="")</formula>
    </cfRule>
  </conditionalFormatting>
  <conditionalFormatting sqref="AJ30:CF31 AJ34:CF34">
    <cfRule type="expression" dxfId="13196" priority="701">
      <formula>AND($H30&lt;&gt;"",$I30&lt;&gt;"",$J30&lt;&gt;"")</formula>
    </cfRule>
    <cfRule type="expression" dxfId="13195" priority="702">
      <formula>AND($H30&lt;&gt;"",$I30&lt;&gt;"",$J30="")</formula>
    </cfRule>
    <cfRule type="expression" dxfId="13194" priority="703">
      <formula>AND($H30&lt;&gt;"",$I30="",$J30="")</formula>
    </cfRule>
  </conditionalFormatting>
  <conditionalFormatting sqref="AJ36:CF36 AJ41:CF42">
    <cfRule type="expression" dxfId="13193" priority="707">
      <formula>AND($H36&lt;&gt;"",$I36&lt;&gt;"",$J36&lt;&gt;"")</formula>
    </cfRule>
    <cfRule type="expression" dxfId="13192" priority="708">
      <formula>AND($H36&lt;&gt;"",$I36&lt;&gt;"",$J36="")</formula>
    </cfRule>
    <cfRule type="expression" dxfId="13191" priority="709">
      <formula>AND($H36&lt;&gt;"",$I36="",$J36="")</formula>
    </cfRule>
  </conditionalFormatting>
  <conditionalFormatting sqref="AJ4:CF4">
    <cfRule type="containsBlanks" dxfId="13190" priority="741">
      <formula>LEN(TRIM(AJ4))=0</formula>
    </cfRule>
  </conditionalFormatting>
  <conditionalFormatting sqref="AJ1:CF1">
    <cfRule type="containsBlanks" dxfId="13189" priority="740">
      <formula>LEN(TRIM(AJ1))=0</formula>
    </cfRule>
  </conditionalFormatting>
  <conditionalFormatting sqref="AJ6:CF6">
    <cfRule type="expression" dxfId="13188" priority="737">
      <formula>AND($H6&lt;&gt;"",$I6&lt;&gt;"",$J6&lt;&gt;"")</formula>
    </cfRule>
    <cfRule type="expression" dxfId="13187" priority="738">
      <formula>AND($H6&lt;&gt;"",$I6&lt;&gt;"",$J6="")</formula>
    </cfRule>
    <cfRule type="expression" dxfId="13186" priority="739">
      <formula>AND($H6&lt;&gt;"",$I6="",$J6="")</formula>
    </cfRule>
  </conditionalFormatting>
  <conditionalFormatting sqref="AJ28:CF28">
    <cfRule type="expression" dxfId="13185" priority="734">
      <formula>AND($H28&lt;&gt;"",$I28&lt;&gt;"",$J28&lt;&gt;"")</formula>
    </cfRule>
    <cfRule type="expression" dxfId="13184" priority="735">
      <formula>AND($H28&lt;&gt;"",$I28&lt;&gt;"",$J28="")</formula>
    </cfRule>
    <cfRule type="expression" dxfId="13183" priority="736">
      <formula>AND($H28&lt;&gt;"",$I28="",$J28="")</formula>
    </cfRule>
  </conditionalFormatting>
  <conditionalFormatting sqref="AJ29:CF29">
    <cfRule type="expression" dxfId="13182" priority="731">
      <formula>AND($H29&lt;&gt;"",$I29&lt;&gt;"",$J29&lt;&gt;"")</formula>
    </cfRule>
    <cfRule type="expression" dxfId="13181" priority="732">
      <formula>AND($H29&lt;&gt;"",$I29&lt;&gt;"",$J29="")</formula>
    </cfRule>
    <cfRule type="expression" dxfId="13180" priority="733">
      <formula>AND($H29&lt;&gt;"",$I29="",$J29="")</formula>
    </cfRule>
  </conditionalFormatting>
  <conditionalFormatting sqref="AJ54:CF54">
    <cfRule type="expression" dxfId="13179" priority="704">
      <formula>AND($H54&lt;&gt;"",$I54&lt;&gt;"",$J54&lt;&gt;"")</formula>
    </cfRule>
    <cfRule type="expression" dxfId="13178" priority="705">
      <formula>AND($H54&lt;&gt;"",$I54&lt;&gt;"",$J54="")</formula>
    </cfRule>
    <cfRule type="expression" dxfId="13177" priority="706">
      <formula>AND($H54&lt;&gt;"",$I54="",$J54="")</formula>
    </cfRule>
  </conditionalFormatting>
  <conditionalFormatting sqref="H18:J18">
    <cfRule type="expression" dxfId="13176" priority="265">
      <formula>AND($H18&lt;&gt;"",$I18&lt;&gt;"",$J18&lt;&gt;"")</formula>
    </cfRule>
    <cfRule type="expression" dxfId="13175" priority="266">
      <formula>AND($H18&lt;&gt;"",$I18&lt;&gt;"",$J18="")</formula>
    </cfRule>
    <cfRule type="expression" dxfId="13174" priority="267">
      <formula>AND($H18&lt;&gt;"",$I18="",$J18="")</formula>
    </cfRule>
  </conditionalFormatting>
  <conditionalFormatting sqref="X18:Z18 U18">
    <cfRule type="expression" dxfId="13173" priority="262">
      <formula>AND($H18&lt;&gt;"",$I18&lt;&gt;"",$J18&lt;&gt;"")</formula>
    </cfRule>
    <cfRule type="expression" dxfId="13172" priority="263">
      <formula>AND($H18&lt;&gt;"",$I18&lt;&gt;"",$J18="")</formula>
    </cfRule>
    <cfRule type="expression" dxfId="13171" priority="264">
      <formula>AND($H18&lt;&gt;"",$I18="",$J18="")</formula>
    </cfRule>
  </conditionalFormatting>
  <conditionalFormatting sqref="H18">
    <cfRule type="expression" dxfId="13170" priority="261">
      <formula>AND($H18&lt;&gt;"",$I18&lt;&gt;"")</formula>
    </cfRule>
  </conditionalFormatting>
  <conditionalFormatting sqref="I18">
    <cfRule type="expression" dxfId="13169" priority="260">
      <formula>AND($I18&lt;&gt;"",$J18&lt;&gt;"")</formula>
    </cfRule>
  </conditionalFormatting>
  <conditionalFormatting sqref="A18">
    <cfRule type="containsBlanks" dxfId="13168" priority="259">
      <formula>LEN(TRIM(A18))=0</formula>
    </cfRule>
  </conditionalFormatting>
  <conditionalFormatting sqref="AA18:AB18">
    <cfRule type="expression" dxfId="13167" priority="256">
      <formula>AND($H18&lt;&gt;"",$I18&lt;&gt;"",$J18&lt;&gt;"")</formula>
    </cfRule>
    <cfRule type="expression" dxfId="13166" priority="257">
      <formula>AND($H18&lt;&gt;"",$I18&lt;&gt;"",$J18="")</formula>
    </cfRule>
    <cfRule type="expression" dxfId="13165" priority="258">
      <formula>AND($H18&lt;&gt;"",$I18="",$J18="")</formula>
    </cfRule>
  </conditionalFormatting>
  <conditionalFormatting sqref="AI18">
    <cfRule type="expression" dxfId="13164" priority="247">
      <formula>AND($H18&lt;&gt;"",$I18&lt;&gt;"",$J18&lt;&gt;"")</formula>
    </cfRule>
    <cfRule type="expression" dxfId="13163" priority="248">
      <formula>AND($H18&lt;&gt;"",$I18&lt;&gt;"",$J18="")</formula>
    </cfRule>
    <cfRule type="expression" dxfId="13162" priority="249">
      <formula>AND($H18&lt;&gt;"",$I18="",$J18="")</formula>
    </cfRule>
  </conditionalFormatting>
  <conditionalFormatting sqref="AC18:AD18">
    <cfRule type="expression" dxfId="13161" priority="253">
      <formula>AND($H18&lt;&gt;"",$I18&lt;&gt;"",$J18&lt;&gt;"")</formula>
    </cfRule>
    <cfRule type="expression" dxfId="13160" priority="254">
      <formula>AND($H18&lt;&gt;"",$I18&lt;&gt;"",$J18="")</formula>
    </cfRule>
    <cfRule type="expression" dxfId="13159" priority="255">
      <formula>AND($H18&lt;&gt;"",$I18="",$J18="")</formula>
    </cfRule>
  </conditionalFormatting>
  <conditionalFormatting sqref="AE18:AH18">
    <cfRule type="expression" dxfId="13158" priority="250">
      <formula>AND($H18&lt;&gt;"",$I18&lt;&gt;"",$J18&lt;&gt;"")</formula>
    </cfRule>
    <cfRule type="expression" dxfId="13157" priority="251">
      <formula>AND($H18&lt;&gt;"",$I18&lt;&gt;"",$J18="")</formula>
    </cfRule>
    <cfRule type="expression" dxfId="13156" priority="252">
      <formula>AND($H18&lt;&gt;"",$I18="",$J18="")</formula>
    </cfRule>
  </conditionalFormatting>
  <conditionalFormatting sqref="AJ18:CF18">
    <cfRule type="expression" dxfId="13155" priority="244">
      <formula>AND($H18&lt;&gt;"",$I18&lt;&gt;"",$J18&lt;&gt;"")</formula>
    </cfRule>
    <cfRule type="expression" dxfId="13154" priority="245">
      <formula>AND($H18&lt;&gt;"",$I18&lt;&gt;"",$J18="")</formula>
    </cfRule>
    <cfRule type="expression" dxfId="13153" priority="246">
      <formula>AND($H18&lt;&gt;"",$I18="",$J18="")</formula>
    </cfRule>
  </conditionalFormatting>
  <conditionalFormatting sqref="AJ19:CF24">
    <cfRule type="expression" dxfId="13152" priority="220">
      <formula>AND($H19&lt;&gt;"",$I19&lt;&gt;"",$J19&lt;&gt;"")</formula>
    </cfRule>
    <cfRule type="expression" dxfId="13151" priority="221">
      <formula>AND($H19&lt;&gt;"",$I19&lt;&gt;"",$J19="")</formula>
    </cfRule>
    <cfRule type="expression" dxfId="13150" priority="222">
      <formula>AND($H19&lt;&gt;"",$I19="",$J19="")</formula>
    </cfRule>
  </conditionalFormatting>
  <conditionalFormatting sqref="H19:J24">
    <cfRule type="expression" dxfId="13149" priority="241">
      <formula>AND($H19&lt;&gt;"",$I19&lt;&gt;"",$J19&lt;&gt;"")</formula>
    </cfRule>
    <cfRule type="expression" dxfId="13148" priority="242">
      <formula>AND($H19&lt;&gt;"",$I19&lt;&gt;"",$J19="")</formula>
    </cfRule>
    <cfRule type="expression" dxfId="13147" priority="243">
      <formula>AND($H19&lt;&gt;"",$I19="",$J19="")</formula>
    </cfRule>
  </conditionalFormatting>
  <conditionalFormatting sqref="X19:Z24 U19:U24">
    <cfRule type="expression" dxfId="13146" priority="238">
      <formula>AND($H19&lt;&gt;"",$I19&lt;&gt;"",$J19&lt;&gt;"")</formula>
    </cfRule>
    <cfRule type="expression" dxfId="13145" priority="239">
      <formula>AND($H19&lt;&gt;"",$I19&lt;&gt;"",$J19="")</formula>
    </cfRule>
    <cfRule type="expression" dxfId="13144" priority="240">
      <formula>AND($H19&lt;&gt;"",$I19="",$J19="")</formula>
    </cfRule>
  </conditionalFormatting>
  <conditionalFormatting sqref="H19:H24">
    <cfRule type="expression" dxfId="13143" priority="237">
      <formula>AND($H19&lt;&gt;"",$I19&lt;&gt;"")</formula>
    </cfRule>
  </conditionalFormatting>
  <conditionalFormatting sqref="I19:I24">
    <cfRule type="expression" dxfId="13142" priority="236">
      <formula>AND($I19&lt;&gt;"",$J19&lt;&gt;"")</formula>
    </cfRule>
  </conditionalFormatting>
  <conditionalFormatting sqref="A19:A24">
    <cfRule type="containsBlanks" dxfId="13141" priority="235">
      <formula>LEN(TRIM(A19))=0</formula>
    </cfRule>
  </conditionalFormatting>
  <conditionalFormatting sqref="AA19:AB24">
    <cfRule type="expression" dxfId="13140" priority="232">
      <formula>AND($H19&lt;&gt;"",$I19&lt;&gt;"",$J19&lt;&gt;"")</formula>
    </cfRule>
    <cfRule type="expression" dxfId="13139" priority="233">
      <formula>AND($H19&lt;&gt;"",$I19&lt;&gt;"",$J19="")</formula>
    </cfRule>
    <cfRule type="expression" dxfId="13138" priority="234">
      <formula>AND($H19&lt;&gt;"",$I19="",$J19="")</formula>
    </cfRule>
  </conditionalFormatting>
  <conditionalFormatting sqref="AC19:AD24">
    <cfRule type="expression" dxfId="13137" priority="229">
      <formula>AND($H19&lt;&gt;"",$I19&lt;&gt;"",$J19&lt;&gt;"")</formula>
    </cfRule>
    <cfRule type="expression" dxfId="13136" priority="230">
      <formula>AND($H19&lt;&gt;"",$I19&lt;&gt;"",$J19="")</formula>
    </cfRule>
    <cfRule type="expression" dxfId="13135" priority="231">
      <formula>AND($H19&lt;&gt;"",$I19="",$J19="")</formula>
    </cfRule>
  </conditionalFormatting>
  <conditionalFormatting sqref="AE19:AH24">
    <cfRule type="expression" dxfId="13134" priority="226">
      <formula>AND($H19&lt;&gt;"",$I19&lt;&gt;"",$J19&lt;&gt;"")</formula>
    </cfRule>
    <cfRule type="expression" dxfId="13133" priority="227">
      <formula>AND($H19&lt;&gt;"",$I19&lt;&gt;"",$J19="")</formula>
    </cfRule>
    <cfRule type="expression" dxfId="13132" priority="228">
      <formula>AND($H19&lt;&gt;"",$I19="",$J19="")</formula>
    </cfRule>
  </conditionalFormatting>
  <conditionalFormatting sqref="AI19:AI24">
    <cfRule type="expression" dxfId="13131" priority="223">
      <formula>AND($H19&lt;&gt;"",$I19&lt;&gt;"",$J19&lt;&gt;"")</formula>
    </cfRule>
    <cfRule type="expression" dxfId="13130" priority="224">
      <formula>AND($H19&lt;&gt;"",$I19&lt;&gt;"",$J19="")</formula>
    </cfRule>
    <cfRule type="expression" dxfId="13129" priority="225">
      <formula>AND($H19&lt;&gt;"",$I19="",$J19="")</formula>
    </cfRule>
  </conditionalFormatting>
  <conditionalFormatting sqref="H43:J43 U43 X43:AI43">
    <cfRule type="expression" dxfId="13128" priority="217">
      <formula>AND($H43&lt;&gt;"",$I43&lt;&gt;"",$J43&lt;&gt;"")</formula>
    </cfRule>
    <cfRule type="expression" dxfId="13127" priority="218">
      <formula>AND($H43&lt;&gt;"",$I43&lt;&gt;"",$J43="")</formula>
    </cfRule>
    <cfRule type="expression" dxfId="13126" priority="219">
      <formula>AND($H43&lt;&gt;"",$I43="",$J43="")</formula>
    </cfRule>
  </conditionalFormatting>
  <conditionalFormatting sqref="H43">
    <cfRule type="expression" dxfId="13125" priority="216">
      <formula>AND($H43&lt;&gt;"",$I43&lt;&gt;"")</formula>
    </cfRule>
  </conditionalFormatting>
  <conditionalFormatting sqref="I43">
    <cfRule type="expression" dxfId="13124" priority="215">
      <formula>AND($I43&lt;&gt;"",$J43&lt;&gt;"")</formula>
    </cfRule>
  </conditionalFormatting>
  <conditionalFormatting sqref="A43">
    <cfRule type="containsBlanks" dxfId="13123" priority="214">
      <formula>LEN(TRIM(A43))=0</formula>
    </cfRule>
  </conditionalFormatting>
  <conditionalFormatting sqref="AJ43:CF43">
    <cfRule type="expression" dxfId="13122" priority="211">
      <formula>AND($H43&lt;&gt;"",$I43&lt;&gt;"",$J43&lt;&gt;"")</formula>
    </cfRule>
    <cfRule type="expression" dxfId="13121" priority="212">
      <formula>AND($H43&lt;&gt;"",$I43&lt;&gt;"",$J43="")</formula>
    </cfRule>
    <cfRule type="expression" dxfId="13120" priority="213">
      <formula>AND($H43&lt;&gt;"",$I43="",$J43="")</formula>
    </cfRule>
  </conditionalFormatting>
  <conditionalFormatting sqref="H32:J32">
    <cfRule type="expression" dxfId="13119" priority="208">
      <formula>AND($H32&lt;&gt;"",$I32&lt;&gt;"",$J32&lt;&gt;"")</formula>
    </cfRule>
    <cfRule type="expression" dxfId="13118" priority="209">
      <formula>AND($H32&lt;&gt;"",$I32&lt;&gt;"",$J32="")</formula>
    </cfRule>
    <cfRule type="expression" dxfId="13117" priority="210">
      <formula>AND($H32&lt;&gt;"",$I32="",$J32="")</formula>
    </cfRule>
  </conditionalFormatting>
  <conditionalFormatting sqref="X32:Z32 U32">
    <cfRule type="expression" dxfId="13116" priority="205">
      <formula>AND($H32&lt;&gt;"",$I32&lt;&gt;"",$J32&lt;&gt;"")</formula>
    </cfRule>
    <cfRule type="expression" dxfId="13115" priority="206">
      <formula>AND($H32&lt;&gt;"",$I32&lt;&gt;"",$J32="")</formula>
    </cfRule>
    <cfRule type="expression" dxfId="13114" priority="207">
      <formula>AND($H32&lt;&gt;"",$I32="",$J32="")</formula>
    </cfRule>
  </conditionalFormatting>
  <conditionalFormatting sqref="H32">
    <cfRule type="expression" dxfId="13113" priority="204">
      <formula>AND($H32&lt;&gt;"",$I32&lt;&gt;"")</formula>
    </cfRule>
  </conditionalFormatting>
  <conditionalFormatting sqref="I32">
    <cfRule type="expression" dxfId="13112" priority="203">
      <formula>AND($I32&lt;&gt;"",$J32&lt;&gt;"")</formula>
    </cfRule>
  </conditionalFormatting>
  <conditionalFormatting sqref="A32">
    <cfRule type="containsBlanks" dxfId="13111" priority="202">
      <formula>LEN(TRIM(A32))=0</formula>
    </cfRule>
  </conditionalFormatting>
  <conditionalFormatting sqref="AA32:AB32">
    <cfRule type="expression" dxfId="13110" priority="199">
      <formula>AND($H32&lt;&gt;"",$I32&lt;&gt;"",$J32&lt;&gt;"")</formula>
    </cfRule>
    <cfRule type="expression" dxfId="13109" priority="200">
      <formula>AND($H32&lt;&gt;"",$I32&lt;&gt;"",$J32="")</formula>
    </cfRule>
    <cfRule type="expression" dxfId="13108" priority="201">
      <formula>AND($H32&lt;&gt;"",$I32="",$J32="")</formula>
    </cfRule>
  </conditionalFormatting>
  <conditionalFormatting sqref="AI32">
    <cfRule type="expression" dxfId="13107" priority="190">
      <formula>AND($H32&lt;&gt;"",$I32&lt;&gt;"",$J32&lt;&gt;"")</formula>
    </cfRule>
    <cfRule type="expression" dxfId="13106" priority="191">
      <formula>AND($H32&lt;&gt;"",$I32&lt;&gt;"",$J32="")</formula>
    </cfRule>
    <cfRule type="expression" dxfId="13105" priority="192">
      <formula>AND($H32&lt;&gt;"",$I32="",$J32="")</formula>
    </cfRule>
  </conditionalFormatting>
  <conditionalFormatting sqref="AC32:AD32">
    <cfRule type="expression" dxfId="13104" priority="196">
      <formula>AND($H32&lt;&gt;"",$I32&lt;&gt;"",$J32&lt;&gt;"")</formula>
    </cfRule>
    <cfRule type="expression" dxfId="13103" priority="197">
      <formula>AND($H32&lt;&gt;"",$I32&lt;&gt;"",$J32="")</formula>
    </cfRule>
    <cfRule type="expression" dxfId="13102" priority="198">
      <formula>AND($H32&lt;&gt;"",$I32="",$J32="")</formula>
    </cfRule>
  </conditionalFormatting>
  <conditionalFormatting sqref="AE32:AH32">
    <cfRule type="expression" dxfId="13101" priority="193">
      <formula>AND($H32&lt;&gt;"",$I32&lt;&gt;"",$J32&lt;&gt;"")</formula>
    </cfRule>
    <cfRule type="expression" dxfId="13100" priority="194">
      <formula>AND($H32&lt;&gt;"",$I32&lt;&gt;"",$J32="")</formula>
    </cfRule>
    <cfRule type="expression" dxfId="13099" priority="195">
      <formula>AND($H32&lt;&gt;"",$I32="",$J32="")</formula>
    </cfRule>
  </conditionalFormatting>
  <conditionalFormatting sqref="AJ32:CF32">
    <cfRule type="expression" dxfId="13098" priority="187">
      <formula>AND($H32&lt;&gt;"",$I32&lt;&gt;"",$J32&lt;&gt;"")</formula>
    </cfRule>
    <cfRule type="expression" dxfId="13097" priority="188">
      <formula>AND($H32&lt;&gt;"",$I32&lt;&gt;"",$J32="")</formula>
    </cfRule>
    <cfRule type="expression" dxfId="13096" priority="189">
      <formula>AND($H32&lt;&gt;"",$I32="",$J32="")</formula>
    </cfRule>
  </conditionalFormatting>
  <conditionalFormatting sqref="H33:J33">
    <cfRule type="expression" dxfId="13095" priority="184">
      <formula>AND($H33&lt;&gt;"",$I33&lt;&gt;"",$J33&lt;&gt;"")</formula>
    </cfRule>
    <cfRule type="expression" dxfId="13094" priority="185">
      <formula>AND($H33&lt;&gt;"",$I33&lt;&gt;"",$J33="")</formula>
    </cfRule>
    <cfRule type="expression" dxfId="13093" priority="186">
      <formula>AND($H33&lt;&gt;"",$I33="",$J33="")</formula>
    </cfRule>
  </conditionalFormatting>
  <conditionalFormatting sqref="X33:Z33 U33">
    <cfRule type="expression" dxfId="13092" priority="181">
      <formula>AND($H33&lt;&gt;"",$I33&lt;&gt;"",$J33&lt;&gt;"")</formula>
    </cfRule>
    <cfRule type="expression" dxfId="13091" priority="182">
      <formula>AND($H33&lt;&gt;"",$I33&lt;&gt;"",$J33="")</formula>
    </cfRule>
    <cfRule type="expression" dxfId="13090" priority="183">
      <formula>AND($H33&lt;&gt;"",$I33="",$J33="")</formula>
    </cfRule>
  </conditionalFormatting>
  <conditionalFormatting sqref="H33">
    <cfRule type="expression" dxfId="13089" priority="180">
      <formula>AND($H33&lt;&gt;"",$I33&lt;&gt;"")</formula>
    </cfRule>
  </conditionalFormatting>
  <conditionalFormatting sqref="I33">
    <cfRule type="expression" dxfId="13088" priority="179">
      <formula>AND($I33&lt;&gt;"",$J33&lt;&gt;"")</formula>
    </cfRule>
  </conditionalFormatting>
  <conditionalFormatting sqref="A33">
    <cfRule type="containsBlanks" dxfId="13087" priority="178">
      <formula>LEN(TRIM(A33))=0</formula>
    </cfRule>
  </conditionalFormatting>
  <conditionalFormatting sqref="AA33:AB33">
    <cfRule type="expression" dxfId="13086" priority="175">
      <formula>AND($H33&lt;&gt;"",$I33&lt;&gt;"",$J33&lt;&gt;"")</formula>
    </cfRule>
    <cfRule type="expression" dxfId="13085" priority="176">
      <formula>AND($H33&lt;&gt;"",$I33&lt;&gt;"",$J33="")</formula>
    </cfRule>
    <cfRule type="expression" dxfId="13084" priority="177">
      <formula>AND($H33&lt;&gt;"",$I33="",$J33="")</formula>
    </cfRule>
  </conditionalFormatting>
  <conditionalFormatting sqref="AI33">
    <cfRule type="expression" dxfId="13083" priority="166">
      <formula>AND($H33&lt;&gt;"",$I33&lt;&gt;"",$J33&lt;&gt;"")</formula>
    </cfRule>
    <cfRule type="expression" dxfId="13082" priority="167">
      <formula>AND($H33&lt;&gt;"",$I33&lt;&gt;"",$J33="")</formula>
    </cfRule>
    <cfRule type="expression" dxfId="13081" priority="168">
      <formula>AND($H33&lt;&gt;"",$I33="",$J33="")</formula>
    </cfRule>
  </conditionalFormatting>
  <conditionalFormatting sqref="AC33:AD33">
    <cfRule type="expression" dxfId="13080" priority="172">
      <formula>AND($H33&lt;&gt;"",$I33&lt;&gt;"",$J33&lt;&gt;"")</formula>
    </cfRule>
    <cfRule type="expression" dxfId="13079" priority="173">
      <formula>AND($H33&lt;&gt;"",$I33&lt;&gt;"",$J33="")</formula>
    </cfRule>
    <cfRule type="expression" dxfId="13078" priority="174">
      <formula>AND($H33&lt;&gt;"",$I33="",$J33="")</formula>
    </cfRule>
  </conditionalFormatting>
  <conditionalFormatting sqref="AE33:AH33">
    <cfRule type="expression" dxfId="13077" priority="169">
      <formula>AND($H33&lt;&gt;"",$I33&lt;&gt;"",$J33&lt;&gt;"")</formula>
    </cfRule>
    <cfRule type="expression" dxfId="13076" priority="170">
      <formula>AND($H33&lt;&gt;"",$I33&lt;&gt;"",$J33="")</formula>
    </cfRule>
    <cfRule type="expression" dxfId="13075" priority="171">
      <formula>AND($H33&lt;&gt;"",$I33="",$J33="")</formula>
    </cfRule>
  </conditionalFormatting>
  <conditionalFormatting sqref="AJ33:CF33">
    <cfRule type="expression" dxfId="13074" priority="163">
      <formula>AND($H33&lt;&gt;"",$I33&lt;&gt;"",$J33&lt;&gt;"")</formula>
    </cfRule>
    <cfRule type="expression" dxfId="13073" priority="164">
      <formula>AND($H33&lt;&gt;"",$I33&lt;&gt;"",$J33="")</formula>
    </cfRule>
    <cfRule type="expression" dxfId="13072" priority="165">
      <formula>AND($H33&lt;&gt;"",$I33="",$J33="")</formula>
    </cfRule>
  </conditionalFormatting>
  <conditionalFormatting sqref="H37:J37">
    <cfRule type="expression" dxfId="13071" priority="160">
      <formula>AND($H37&lt;&gt;"",$I37&lt;&gt;"",$J37&lt;&gt;"")</formula>
    </cfRule>
    <cfRule type="expression" dxfId="13070" priority="161">
      <formula>AND($H37&lt;&gt;"",$I37&lt;&gt;"",$J37="")</formula>
    </cfRule>
    <cfRule type="expression" dxfId="13069" priority="162">
      <formula>AND($H37&lt;&gt;"",$I37="",$J37="")</formula>
    </cfRule>
  </conditionalFormatting>
  <conditionalFormatting sqref="X37:Z37 U37">
    <cfRule type="expression" dxfId="13068" priority="157">
      <formula>AND($H37&lt;&gt;"",$I37&lt;&gt;"",$J37&lt;&gt;"")</formula>
    </cfRule>
    <cfRule type="expression" dxfId="13067" priority="158">
      <formula>AND($H37&lt;&gt;"",$I37&lt;&gt;"",$J37="")</formula>
    </cfRule>
    <cfRule type="expression" dxfId="13066" priority="159">
      <formula>AND($H37&lt;&gt;"",$I37="",$J37="")</formula>
    </cfRule>
  </conditionalFormatting>
  <conditionalFormatting sqref="H37">
    <cfRule type="expression" dxfId="13065" priority="156">
      <formula>AND($H37&lt;&gt;"",$I37&lt;&gt;"")</formula>
    </cfRule>
  </conditionalFormatting>
  <conditionalFormatting sqref="I37">
    <cfRule type="expression" dxfId="13064" priority="155">
      <formula>AND($I37&lt;&gt;"",$J37&lt;&gt;"")</formula>
    </cfRule>
  </conditionalFormatting>
  <conditionalFormatting sqref="A37">
    <cfRule type="containsBlanks" dxfId="13063" priority="154">
      <formula>LEN(TRIM(A37))=0</formula>
    </cfRule>
  </conditionalFormatting>
  <conditionalFormatting sqref="AA37:AB37">
    <cfRule type="expression" dxfId="13062" priority="151">
      <formula>AND($H37&lt;&gt;"",$I37&lt;&gt;"",$J37&lt;&gt;"")</formula>
    </cfRule>
    <cfRule type="expression" dxfId="13061" priority="152">
      <formula>AND($H37&lt;&gt;"",$I37&lt;&gt;"",$J37="")</formula>
    </cfRule>
    <cfRule type="expression" dxfId="13060" priority="153">
      <formula>AND($H37&lt;&gt;"",$I37="",$J37="")</formula>
    </cfRule>
  </conditionalFormatting>
  <conditionalFormatting sqref="AI37">
    <cfRule type="expression" dxfId="13059" priority="142">
      <formula>AND($H37&lt;&gt;"",$I37&lt;&gt;"",$J37&lt;&gt;"")</formula>
    </cfRule>
    <cfRule type="expression" dxfId="13058" priority="143">
      <formula>AND($H37&lt;&gt;"",$I37&lt;&gt;"",$J37="")</formula>
    </cfRule>
    <cfRule type="expression" dxfId="13057" priority="144">
      <formula>AND($H37&lt;&gt;"",$I37="",$J37="")</formula>
    </cfRule>
  </conditionalFormatting>
  <conditionalFormatting sqref="AC37:AD37">
    <cfRule type="expression" dxfId="13056" priority="148">
      <formula>AND($H37&lt;&gt;"",$I37&lt;&gt;"",$J37&lt;&gt;"")</formula>
    </cfRule>
    <cfRule type="expression" dxfId="13055" priority="149">
      <formula>AND($H37&lt;&gt;"",$I37&lt;&gt;"",$J37="")</formula>
    </cfRule>
    <cfRule type="expression" dxfId="13054" priority="150">
      <formula>AND($H37&lt;&gt;"",$I37="",$J37="")</formula>
    </cfRule>
  </conditionalFormatting>
  <conditionalFormatting sqref="AE37:AH37">
    <cfRule type="expression" dxfId="13053" priority="145">
      <formula>AND($H37&lt;&gt;"",$I37&lt;&gt;"",$J37&lt;&gt;"")</formula>
    </cfRule>
    <cfRule type="expression" dxfId="13052" priority="146">
      <formula>AND($H37&lt;&gt;"",$I37&lt;&gt;"",$J37="")</formula>
    </cfRule>
    <cfRule type="expression" dxfId="13051" priority="147">
      <formula>AND($H37&lt;&gt;"",$I37="",$J37="")</formula>
    </cfRule>
  </conditionalFormatting>
  <conditionalFormatting sqref="AJ37:CF37">
    <cfRule type="expression" dxfId="13050" priority="139">
      <formula>AND($H37&lt;&gt;"",$I37&lt;&gt;"",$J37&lt;&gt;"")</formula>
    </cfRule>
    <cfRule type="expression" dxfId="13049" priority="140">
      <formula>AND($H37&lt;&gt;"",$I37&lt;&gt;"",$J37="")</formula>
    </cfRule>
    <cfRule type="expression" dxfId="13048" priority="141">
      <formula>AND($H37&lt;&gt;"",$I37="",$J37="")</formula>
    </cfRule>
  </conditionalFormatting>
  <conditionalFormatting sqref="H38:J38">
    <cfRule type="expression" dxfId="13047" priority="136">
      <formula>AND($H38&lt;&gt;"",$I38&lt;&gt;"",$J38&lt;&gt;"")</formula>
    </cfRule>
    <cfRule type="expression" dxfId="13046" priority="137">
      <formula>AND($H38&lt;&gt;"",$I38&lt;&gt;"",$J38="")</formula>
    </cfRule>
    <cfRule type="expression" dxfId="13045" priority="138">
      <formula>AND($H38&lt;&gt;"",$I38="",$J38="")</formula>
    </cfRule>
  </conditionalFormatting>
  <conditionalFormatting sqref="X38:Z38 U38">
    <cfRule type="expression" dxfId="13044" priority="133">
      <formula>AND($H38&lt;&gt;"",$I38&lt;&gt;"",$J38&lt;&gt;"")</formula>
    </cfRule>
    <cfRule type="expression" dxfId="13043" priority="134">
      <formula>AND($H38&lt;&gt;"",$I38&lt;&gt;"",$J38="")</formula>
    </cfRule>
    <cfRule type="expression" dxfId="13042" priority="135">
      <formula>AND($H38&lt;&gt;"",$I38="",$J38="")</formula>
    </cfRule>
  </conditionalFormatting>
  <conditionalFormatting sqref="H38">
    <cfRule type="expression" dxfId="13041" priority="132">
      <formula>AND($H38&lt;&gt;"",$I38&lt;&gt;"")</formula>
    </cfRule>
  </conditionalFormatting>
  <conditionalFormatting sqref="I38">
    <cfRule type="expression" dxfId="13040" priority="131">
      <formula>AND($I38&lt;&gt;"",$J38&lt;&gt;"")</formula>
    </cfRule>
  </conditionalFormatting>
  <conditionalFormatting sqref="A38">
    <cfRule type="containsBlanks" dxfId="13039" priority="130">
      <formula>LEN(TRIM(A38))=0</formula>
    </cfRule>
  </conditionalFormatting>
  <conditionalFormatting sqref="AA38:AB38">
    <cfRule type="expression" dxfId="13038" priority="127">
      <formula>AND($H38&lt;&gt;"",$I38&lt;&gt;"",$J38&lt;&gt;"")</formula>
    </cfRule>
    <cfRule type="expression" dxfId="13037" priority="128">
      <formula>AND($H38&lt;&gt;"",$I38&lt;&gt;"",$J38="")</formula>
    </cfRule>
    <cfRule type="expression" dxfId="13036" priority="129">
      <formula>AND($H38&lt;&gt;"",$I38="",$J38="")</formula>
    </cfRule>
  </conditionalFormatting>
  <conditionalFormatting sqref="AI38">
    <cfRule type="expression" dxfId="13035" priority="118">
      <formula>AND($H38&lt;&gt;"",$I38&lt;&gt;"",$J38&lt;&gt;"")</formula>
    </cfRule>
    <cfRule type="expression" dxfId="13034" priority="119">
      <formula>AND($H38&lt;&gt;"",$I38&lt;&gt;"",$J38="")</formula>
    </cfRule>
    <cfRule type="expression" dxfId="13033" priority="120">
      <formula>AND($H38&lt;&gt;"",$I38="",$J38="")</formula>
    </cfRule>
  </conditionalFormatting>
  <conditionalFormatting sqref="AC38:AD38">
    <cfRule type="expression" dxfId="13032" priority="124">
      <formula>AND($H38&lt;&gt;"",$I38&lt;&gt;"",$J38&lt;&gt;"")</formula>
    </cfRule>
    <cfRule type="expression" dxfId="13031" priority="125">
      <formula>AND($H38&lt;&gt;"",$I38&lt;&gt;"",$J38="")</formula>
    </cfRule>
    <cfRule type="expression" dxfId="13030" priority="126">
      <formula>AND($H38&lt;&gt;"",$I38="",$J38="")</formula>
    </cfRule>
  </conditionalFormatting>
  <conditionalFormatting sqref="AE38:AH38">
    <cfRule type="expression" dxfId="13029" priority="121">
      <formula>AND($H38&lt;&gt;"",$I38&lt;&gt;"",$J38&lt;&gt;"")</formula>
    </cfRule>
    <cfRule type="expression" dxfId="13028" priority="122">
      <formula>AND($H38&lt;&gt;"",$I38&lt;&gt;"",$J38="")</formula>
    </cfRule>
    <cfRule type="expression" dxfId="13027" priority="123">
      <formula>AND($H38&lt;&gt;"",$I38="",$J38="")</formula>
    </cfRule>
  </conditionalFormatting>
  <conditionalFormatting sqref="AJ38:CF38">
    <cfRule type="expression" dxfId="13026" priority="115">
      <formula>AND($H38&lt;&gt;"",$I38&lt;&gt;"",$J38&lt;&gt;"")</formula>
    </cfRule>
    <cfRule type="expression" dxfId="13025" priority="116">
      <formula>AND($H38&lt;&gt;"",$I38&lt;&gt;"",$J38="")</formula>
    </cfRule>
    <cfRule type="expression" dxfId="13024" priority="117">
      <formula>AND($H38&lt;&gt;"",$I38="",$J38="")</formula>
    </cfRule>
  </conditionalFormatting>
  <conditionalFormatting sqref="H39:J39">
    <cfRule type="expression" dxfId="13023" priority="112">
      <formula>AND($H39&lt;&gt;"",$I39&lt;&gt;"",$J39&lt;&gt;"")</formula>
    </cfRule>
    <cfRule type="expression" dxfId="13022" priority="113">
      <formula>AND($H39&lt;&gt;"",$I39&lt;&gt;"",$J39="")</formula>
    </cfRule>
    <cfRule type="expression" dxfId="13021" priority="114">
      <formula>AND($H39&lt;&gt;"",$I39="",$J39="")</formula>
    </cfRule>
  </conditionalFormatting>
  <conditionalFormatting sqref="X39:Z39 U39">
    <cfRule type="expression" dxfId="13020" priority="109">
      <formula>AND($H39&lt;&gt;"",$I39&lt;&gt;"",$J39&lt;&gt;"")</formula>
    </cfRule>
    <cfRule type="expression" dxfId="13019" priority="110">
      <formula>AND($H39&lt;&gt;"",$I39&lt;&gt;"",$J39="")</formula>
    </cfRule>
    <cfRule type="expression" dxfId="13018" priority="111">
      <formula>AND($H39&lt;&gt;"",$I39="",$J39="")</formula>
    </cfRule>
  </conditionalFormatting>
  <conditionalFormatting sqref="H39">
    <cfRule type="expression" dxfId="13017" priority="108">
      <formula>AND($H39&lt;&gt;"",$I39&lt;&gt;"")</formula>
    </cfRule>
  </conditionalFormatting>
  <conditionalFormatting sqref="I39">
    <cfRule type="expression" dxfId="13016" priority="107">
      <formula>AND($I39&lt;&gt;"",$J39&lt;&gt;"")</formula>
    </cfRule>
  </conditionalFormatting>
  <conditionalFormatting sqref="A39">
    <cfRule type="containsBlanks" dxfId="13015" priority="106">
      <formula>LEN(TRIM(A39))=0</formula>
    </cfRule>
  </conditionalFormatting>
  <conditionalFormatting sqref="AA39:AB39">
    <cfRule type="expression" dxfId="13014" priority="103">
      <formula>AND($H39&lt;&gt;"",$I39&lt;&gt;"",$J39&lt;&gt;"")</formula>
    </cfRule>
    <cfRule type="expression" dxfId="13013" priority="104">
      <formula>AND($H39&lt;&gt;"",$I39&lt;&gt;"",$J39="")</formula>
    </cfRule>
    <cfRule type="expression" dxfId="13012" priority="105">
      <formula>AND($H39&lt;&gt;"",$I39="",$J39="")</formula>
    </cfRule>
  </conditionalFormatting>
  <conditionalFormatting sqref="AI39">
    <cfRule type="expression" dxfId="13011" priority="94">
      <formula>AND($H39&lt;&gt;"",$I39&lt;&gt;"",$J39&lt;&gt;"")</formula>
    </cfRule>
    <cfRule type="expression" dxfId="13010" priority="95">
      <formula>AND($H39&lt;&gt;"",$I39&lt;&gt;"",$J39="")</formula>
    </cfRule>
    <cfRule type="expression" dxfId="13009" priority="96">
      <formula>AND($H39&lt;&gt;"",$I39="",$J39="")</formula>
    </cfRule>
  </conditionalFormatting>
  <conditionalFormatting sqref="AC39:AD39">
    <cfRule type="expression" dxfId="13008" priority="100">
      <formula>AND($H39&lt;&gt;"",$I39&lt;&gt;"",$J39&lt;&gt;"")</formula>
    </cfRule>
    <cfRule type="expression" dxfId="13007" priority="101">
      <formula>AND($H39&lt;&gt;"",$I39&lt;&gt;"",$J39="")</formula>
    </cfRule>
    <cfRule type="expression" dxfId="13006" priority="102">
      <formula>AND($H39&lt;&gt;"",$I39="",$J39="")</formula>
    </cfRule>
  </conditionalFormatting>
  <conditionalFormatting sqref="AE39:AH39">
    <cfRule type="expression" dxfId="13005" priority="97">
      <formula>AND($H39&lt;&gt;"",$I39&lt;&gt;"",$J39&lt;&gt;"")</formula>
    </cfRule>
    <cfRule type="expression" dxfId="13004" priority="98">
      <formula>AND($H39&lt;&gt;"",$I39&lt;&gt;"",$J39="")</formula>
    </cfRule>
    <cfRule type="expression" dxfId="13003" priority="99">
      <formula>AND($H39&lt;&gt;"",$I39="",$J39="")</formula>
    </cfRule>
  </conditionalFormatting>
  <conditionalFormatting sqref="AJ39:CF39">
    <cfRule type="expression" dxfId="13002" priority="91">
      <formula>AND($H39&lt;&gt;"",$I39&lt;&gt;"",$J39&lt;&gt;"")</formula>
    </cfRule>
    <cfRule type="expression" dxfId="13001" priority="92">
      <formula>AND($H39&lt;&gt;"",$I39&lt;&gt;"",$J39="")</formula>
    </cfRule>
    <cfRule type="expression" dxfId="13000" priority="93">
      <formula>AND($H39&lt;&gt;"",$I39="",$J39="")</formula>
    </cfRule>
  </conditionalFormatting>
  <conditionalFormatting sqref="H40:J40">
    <cfRule type="expression" dxfId="12999" priority="88">
      <formula>AND($H40&lt;&gt;"",$I40&lt;&gt;"",$J40&lt;&gt;"")</formula>
    </cfRule>
    <cfRule type="expression" dxfId="12998" priority="89">
      <formula>AND($H40&lt;&gt;"",$I40&lt;&gt;"",$J40="")</formula>
    </cfRule>
    <cfRule type="expression" dxfId="12997" priority="90">
      <formula>AND($H40&lt;&gt;"",$I40="",$J40="")</formula>
    </cfRule>
  </conditionalFormatting>
  <conditionalFormatting sqref="X40:Z40 U40">
    <cfRule type="expression" dxfId="12996" priority="85">
      <formula>AND($H40&lt;&gt;"",$I40&lt;&gt;"",$J40&lt;&gt;"")</formula>
    </cfRule>
    <cfRule type="expression" dxfId="12995" priority="86">
      <formula>AND($H40&lt;&gt;"",$I40&lt;&gt;"",$J40="")</formula>
    </cfRule>
    <cfRule type="expression" dxfId="12994" priority="87">
      <formula>AND($H40&lt;&gt;"",$I40="",$J40="")</formula>
    </cfRule>
  </conditionalFormatting>
  <conditionalFormatting sqref="H40">
    <cfRule type="expression" dxfId="12993" priority="84">
      <formula>AND($H40&lt;&gt;"",$I40&lt;&gt;"")</formula>
    </cfRule>
  </conditionalFormatting>
  <conditionalFormatting sqref="I40">
    <cfRule type="expression" dxfId="12992" priority="83">
      <formula>AND($I40&lt;&gt;"",$J40&lt;&gt;"")</formula>
    </cfRule>
  </conditionalFormatting>
  <conditionalFormatting sqref="A40">
    <cfRule type="containsBlanks" dxfId="12991" priority="82">
      <formula>LEN(TRIM(A40))=0</formula>
    </cfRule>
  </conditionalFormatting>
  <conditionalFormatting sqref="AA40:AB40">
    <cfRule type="expression" dxfId="12990" priority="79">
      <formula>AND($H40&lt;&gt;"",$I40&lt;&gt;"",$J40&lt;&gt;"")</formula>
    </cfRule>
    <cfRule type="expression" dxfId="12989" priority="80">
      <formula>AND($H40&lt;&gt;"",$I40&lt;&gt;"",$J40="")</formula>
    </cfRule>
    <cfRule type="expression" dxfId="12988" priority="81">
      <formula>AND($H40&lt;&gt;"",$I40="",$J40="")</formula>
    </cfRule>
  </conditionalFormatting>
  <conditionalFormatting sqref="AI40">
    <cfRule type="expression" dxfId="12987" priority="70">
      <formula>AND($H40&lt;&gt;"",$I40&lt;&gt;"",$J40&lt;&gt;"")</formula>
    </cfRule>
    <cfRule type="expression" dxfId="12986" priority="71">
      <formula>AND($H40&lt;&gt;"",$I40&lt;&gt;"",$J40="")</formula>
    </cfRule>
    <cfRule type="expression" dxfId="12985" priority="72">
      <formula>AND($H40&lt;&gt;"",$I40="",$J40="")</formula>
    </cfRule>
  </conditionalFormatting>
  <conditionalFormatting sqref="AC40:AD40">
    <cfRule type="expression" dxfId="12984" priority="76">
      <formula>AND($H40&lt;&gt;"",$I40&lt;&gt;"",$J40&lt;&gt;"")</formula>
    </cfRule>
    <cfRule type="expression" dxfId="12983" priority="77">
      <formula>AND($H40&lt;&gt;"",$I40&lt;&gt;"",$J40="")</formula>
    </cfRule>
    <cfRule type="expression" dxfId="12982" priority="78">
      <formula>AND($H40&lt;&gt;"",$I40="",$J40="")</formula>
    </cfRule>
  </conditionalFormatting>
  <conditionalFormatting sqref="AE40:AH40">
    <cfRule type="expression" dxfId="12981" priority="73">
      <formula>AND($H40&lt;&gt;"",$I40&lt;&gt;"",$J40&lt;&gt;"")</formula>
    </cfRule>
    <cfRule type="expression" dxfId="12980" priority="74">
      <formula>AND($H40&lt;&gt;"",$I40&lt;&gt;"",$J40="")</formula>
    </cfRule>
    <cfRule type="expression" dxfId="12979" priority="75">
      <formula>AND($H40&lt;&gt;"",$I40="",$J40="")</formula>
    </cfRule>
  </conditionalFormatting>
  <conditionalFormatting sqref="AJ40:CF40">
    <cfRule type="expression" dxfId="12978" priority="67">
      <formula>AND($H40&lt;&gt;"",$I40&lt;&gt;"",$J40&lt;&gt;"")</formula>
    </cfRule>
    <cfRule type="expression" dxfId="12977" priority="68">
      <formula>AND($H40&lt;&gt;"",$I40&lt;&gt;"",$J40="")</formula>
    </cfRule>
    <cfRule type="expression" dxfId="12976" priority="69">
      <formula>AND($H40&lt;&gt;"",$I40="",$J40="")</formula>
    </cfRule>
  </conditionalFormatting>
  <conditionalFormatting sqref="X44:AI51 U44:U51 H44:J51">
    <cfRule type="expression" dxfId="12975" priority="64">
      <formula>AND($H44&lt;&gt;"",$I44&lt;&gt;"",$J44&lt;&gt;"")</formula>
    </cfRule>
    <cfRule type="expression" dxfId="12974" priority="65">
      <formula>AND($H44&lt;&gt;"",$I44&lt;&gt;"",$J44="")</formula>
    </cfRule>
    <cfRule type="expression" dxfId="12973" priority="66">
      <formula>AND($H44&lt;&gt;"",$I44="",$J44="")</formula>
    </cfRule>
  </conditionalFormatting>
  <conditionalFormatting sqref="H44:H51">
    <cfRule type="expression" dxfId="12972" priority="63">
      <formula>AND($H44&lt;&gt;"",$I44&lt;&gt;"")</formula>
    </cfRule>
  </conditionalFormatting>
  <conditionalFormatting sqref="I44:I51">
    <cfRule type="expression" dxfId="12971" priority="62">
      <formula>AND($I44&lt;&gt;"",$J44&lt;&gt;"")</formula>
    </cfRule>
  </conditionalFormatting>
  <conditionalFormatting sqref="A44:A51">
    <cfRule type="containsBlanks" dxfId="12970" priority="61">
      <formula>LEN(TRIM(A44))=0</formula>
    </cfRule>
  </conditionalFormatting>
  <conditionalFormatting sqref="AJ44:CF51">
    <cfRule type="expression" dxfId="12969" priority="58">
      <formula>AND($H44&lt;&gt;"",$I44&lt;&gt;"",$J44&lt;&gt;"")</formula>
    </cfRule>
    <cfRule type="expression" dxfId="12968" priority="59">
      <formula>AND($H44&lt;&gt;"",$I44&lt;&gt;"",$J44="")</formula>
    </cfRule>
    <cfRule type="expression" dxfId="12967" priority="60">
      <formula>AND($H44&lt;&gt;"",$I44="",$J44="")</formula>
    </cfRule>
  </conditionalFormatting>
  <conditionalFormatting sqref="X52:AI52 U52 H52:J52">
    <cfRule type="expression" dxfId="12966" priority="55">
      <formula>AND($H52&lt;&gt;"",$I52&lt;&gt;"",$J52&lt;&gt;"")</formula>
    </cfRule>
    <cfRule type="expression" dxfId="12965" priority="56">
      <formula>AND($H52&lt;&gt;"",$I52&lt;&gt;"",$J52="")</formula>
    </cfRule>
    <cfRule type="expression" dxfId="12964" priority="57">
      <formula>AND($H52&lt;&gt;"",$I52="",$J52="")</formula>
    </cfRule>
  </conditionalFormatting>
  <conditionalFormatting sqref="H52">
    <cfRule type="expression" dxfId="12963" priority="54">
      <formula>AND($H52&lt;&gt;"",$I52&lt;&gt;"")</formula>
    </cfRule>
  </conditionalFormatting>
  <conditionalFormatting sqref="I52">
    <cfRule type="expression" dxfId="12962" priority="53">
      <formula>AND($I52&lt;&gt;"",$J52&lt;&gt;"")</formula>
    </cfRule>
  </conditionalFormatting>
  <conditionalFormatting sqref="A52">
    <cfRule type="containsBlanks" dxfId="12961" priority="52">
      <formula>LEN(TRIM(A52))=0</formula>
    </cfRule>
  </conditionalFormatting>
  <conditionalFormatting sqref="AJ52:CF52">
    <cfRule type="expression" dxfId="12960" priority="49">
      <formula>AND($H52&lt;&gt;"",$I52&lt;&gt;"",$J52&lt;&gt;"")</formula>
    </cfRule>
    <cfRule type="expression" dxfId="12959" priority="50">
      <formula>AND($H52&lt;&gt;"",$I52&lt;&gt;"",$J52="")</formula>
    </cfRule>
    <cfRule type="expression" dxfId="12958" priority="51">
      <formula>AND($H52&lt;&gt;"",$I52="",$J52="")</formula>
    </cfRule>
  </conditionalFormatting>
  <conditionalFormatting sqref="H35:J35">
    <cfRule type="expression" dxfId="12957" priority="46">
      <formula>AND($H35&lt;&gt;"",$I35&lt;&gt;"",$J35&lt;&gt;"")</formula>
    </cfRule>
    <cfRule type="expression" dxfId="12956" priority="47">
      <formula>AND($H35&lt;&gt;"",$I35&lt;&gt;"",$J35="")</formula>
    </cfRule>
    <cfRule type="expression" dxfId="12955" priority="48">
      <formula>AND($H35&lt;&gt;"",$I35="",$J35="")</formula>
    </cfRule>
  </conditionalFormatting>
  <conditionalFormatting sqref="X35:Z35 U35">
    <cfRule type="expression" dxfId="12954" priority="43">
      <formula>AND($H35&lt;&gt;"",$I35&lt;&gt;"",$J35&lt;&gt;"")</formula>
    </cfRule>
    <cfRule type="expression" dxfId="12953" priority="44">
      <formula>AND($H35&lt;&gt;"",$I35&lt;&gt;"",$J35="")</formula>
    </cfRule>
    <cfRule type="expression" dxfId="12952" priority="45">
      <formula>AND($H35&lt;&gt;"",$I35="",$J35="")</formula>
    </cfRule>
  </conditionalFormatting>
  <conditionalFormatting sqref="H35">
    <cfRule type="expression" dxfId="12951" priority="42">
      <formula>AND($H35&lt;&gt;"",$I35&lt;&gt;"")</formula>
    </cfRule>
  </conditionalFormatting>
  <conditionalFormatting sqref="I35">
    <cfRule type="expression" dxfId="12950" priority="41">
      <formula>AND($I35&lt;&gt;"",$J35&lt;&gt;"")</formula>
    </cfRule>
  </conditionalFormatting>
  <conditionalFormatting sqref="A35">
    <cfRule type="containsBlanks" dxfId="12949" priority="40">
      <formula>LEN(TRIM(A35))=0</formula>
    </cfRule>
  </conditionalFormatting>
  <conditionalFormatting sqref="AA35:AB35">
    <cfRule type="expression" dxfId="12948" priority="37">
      <formula>AND($H35&lt;&gt;"",$I35&lt;&gt;"",$J35&lt;&gt;"")</formula>
    </cfRule>
    <cfRule type="expression" dxfId="12947" priority="38">
      <formula>AND($H35&lt;&gt;"",$I35&lt;&gt;"",$J35="")</formula>
    </cfRule>
    <cfRule type="expression" dxfId="12946" priority="39">
      <formula>AND($H35&lt;&gt;"",$I35="",$J35="")</formula>
    </cfRule>
  </conditionalFormatting>
  <conditionalFormatting sqref="AI35">
    <cfRule type="expression" dxfId="12945" priority="28">
      <formula>AND($H35&lt;&gt;"",$I35&lt;&gt;"",$J35&lt;&gt;"")</formula>
    </cfRule>
    <cfRule type="expression" dxfId="12944" priority="29">
      <formula>AND($H35&lt;&gt;"",$I35&lt;&gt;"",$J35="")</formula>
    </cfRule>
    <cfRule type="expression" dxfId="12943" priority="30">
      <formula>AND($H35&lt;&gt;"",$I35="",$J35="")</formula>
    </cfRule>
  </conditionalFormatting>
  <conditionalFormatting sqref="AC35:AD35">
    <cfRule type="expression" dxfId="12942" priority="34">
      <formula>AND($H35&lt;&gt;"",$I35&lt;&gt;"",$J35&lt;&gt;"")</formula>
    </cfRule>
    <cfRule type="expression" dxfId="12941" priority="35">
      <formula>AND($H35&lt;&gt;"",$I35&lt;&gt;"",$J35="")</formula>
    </cfRule>
    <cfRule type="expression" dxfId="12940" priority="36">
      <formula>AND($H35&lt;&gt;"",$I35="",$J35="")</formula>
    </cfRule>
  </conditionalFormatting>
  <conditionalFormatting sqref="AE35:AH35">
    <cfRule type="expression" dxfId="12939" priority="31">
      <formula>AND($H35&lt;&gt;"",$I35&lt;&gt;"",$J35&lt;&gt;"")</formula>
    </cfRule>
    <cfRule type="expression" dxfId="12938" priority="32">
      <formula>AND($H35&lt;&gt;"",$I35&lt;&gt;"",$J35="")</formula>
    </cfRule>
    <cfRule type="expression" dxfId="12937" priority="33">
      <formula>AND($H35&lt;&gt;"",$I35="",$J35="")</formula>
    </cfRule>
  </conditionalFormatting>
  <conditionalFormatting sqref="AJ35:CF35">
    <cfRule type="expression" dxfId="12936" priority="25">
      <formula>AND($H35&lt;&gt;"",$I35&lt;&gt;"",$J35&lt;&gt;"")</formula>
    </cfRule>
    <cfRule type="expression" dxfId="12935" priority="26">
      <formula>AND($H35&lt;&gt;"",$I35&lt;&gt;"",$J35="")</formula>
    </cfRule>
    <cfRule type="expression" dxfId="12934" priority="27">
      <formula>AND($H35&lt;&gt;"",$I35="",$J35="")</formula>
    </cfRule>
  </conditionalFormatting>
  <conditionalFormatting sqref="H25:J25">
    <cfRule type="expression" dxfId="12933" priority="22">
      <formula>AND($H25&lt;&gt;"",$I25&lt;&gt;"",$J25&lt;&gt;"")</formula>
    </cfRule>
    <cfRule type="expression" dxfId="12932" priority="23">
      <formula>AND($H25&lt;&gt;"",$I25&lt;&gt;"",$J25="")</formula>
    </cfRule>
    <cfRule type="expression" dxfId="12931" priority="24">
      <formula>AND($H25&lt;&gt;"",$I25="",$J25="")</formula>
    </cfRule>
  </conditionalFormatting>
  <conditionalFormatting sqref="X25:Z25 U25">
    <cfRule type="expression" dxfId="12930" priority="19">
      <formula>AND($H25&lt;&gt;"",$I25&lt;&gt;"",$J25&lt;&gt;"")</formula>
    </cfRule>
    <cfRule type="expression" dxfId="12929" priority="20">
      <formula>AND($H25&lt;&gt;"",$I25&lt;&gt;"",$J25="")</formula>
    </cfRule>
    <cfRule type="expression" dxfId="12928" priority="21">
      <formula>AND($H25&lt;&gt;"",$I25="",$J25="")</formula>
    </cfRule>
  </conditionalFormatting>
  <conditionalFormatting sqref="H25">
    <cfRule type="expression" dxfId="12927" priority="18">
      <formula>AND($H25&lt;&gt;"",$I25&lt;&gt;"")</formula>
    </cfRule>
  </conditionalFormatting>
  <conditionalFormatting sqref="I25">
    <cfRule type="expression" dxfId="12926" priority="17">
      <formula>AND($I25&lt;&gt;"",$J25&lt;&gt;"")</formula>
    </cfRule>
  </conditionalFormatting>
  <conditionalFormatting sqref="A25">
    <cfRule type="containsBlanks" dxfId="12925" priority="16">
      <formula>LEN(TRIM(A25))=0</formula>
    </cfRule>
  </conditionalFormatting>
  <conditionalFormatting sqref="AA25:AB25">
    <cfRule type="expression" dxfId="12924" priority="13">
      <formula>AND($H25&lt;&gt;"",$I25&lt;&gt;"",$J25&lt;&gt;"")</formula>
    </cfRule>
    <cfRule type="expression" dxfId="12923" priority="14">
      <formula>AND($H25&lt;&gt;"",$I25&lt;&gt;"",$J25="")</formula>
    </cfRule>
    <cfRule type="expression" dxfId="12922" priority="15">
      <formula>AND($H25&lt;&gt;"",$I25="",$J25="")</formula>
    </cfRule>
  </conditionalFormatting>
  <conditionalFormatting sqref="AI25">
    <cfRule type="expression" dxfId="12921" priority="4">
      <formula>AND($H25&lt;&gt;"",$I25&lt;&gt;"",$J25&lt;&gt;"")</formula>
    </cfRule>
    <cfRule type="expression" dxfId="12920" priority="5">
      <formula>AND($H25&lt;&gt;"",$I25&lt;&gt;"",$J25="")</formula>
    </cfRule>
    <cfRule type="expression" dxfId="12919" priority="6">
      <formula>AND($H25&lt;&gt;"",$I25="",$J25="")</formula>
    </cfRule>
  </conditionalFormatting>
  <conditionalFormatting sqref="AC25:AD25">
    <cfRule type="expression" dxfId="12918" priority="10">
      <formula>AND($H25&lt;&gt;"",$I25&lt;&gt;"",$J25&lt;&gt;"")</formula>
    </cfRule>
    <cfRule type="expression" dxfId="12917" priority="11">
      <formula>AND($H25&lt;&gt;"",$I25&lt;&gt;"",$J25="")</formula>
    </cfRule>
    <cfRule type="expression" dxfId="12916" priority="12">
      <formula>AND($H25&lt;&gt;"",$I25="",$J25="")</formula>
    </cfRule>
  </conditionalFormatting>
  <conditionalFormatting sqref="AE25:AH25">
    <cfRule type="expression" dxfId="12915" priority="7">
      <formula>AND($H25&lt;&gt;"",$I25&lt;&gt;"",$J25&lt;&gt;"")</formula>
    </cfRule>
    <cfRule type="expression" dxfId="12914" priority="8">
      <formula>AND($H25&lt;&gt;"",$I25&lt;&gt;"",$J25="")</formula>
    </cfRule>
    <cfRule type="expression" dxfId="12913" priority="9">
      <formula>AND($H25&lt;&gt;"",$I25="",$J25="")</formula>
    </cfRule>
  </conditionalFormatting>
  <conditionalFormatting sqref="AJ25:CF25">
    <cfRule type="expression" dxfId="12912" priority="1">
      <formula>AND($H25&lt;&gt;"",$I25&lt;&gt;"",$J25&lt;&gt;"")</formula>
    </cfRule>
    <cfRule type="expression" dxfId="12911" priority="2">
      <formula>AND($H25&lt;&gt;"",$I25&lt;&gt;"",$J25="")</formula>
    </cfRule>
    <cfRule type="expression" dxfId="12910" priority="3">
      <formula>AND($H25&lt;&gt;"",$I25="",$J25="")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32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D8" sqref="D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451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44958</v>
      </c>
      <c r="X6" s="25">
        <f ca="1">IF(AND(X$1&gt;1,W7=""),"",IF(OR($P$6="",$P$6=0,$P$7="",$P$7=0,$P$7&lt;1,W7+1&gt;Model!$U$7),"",
IF(X$1=1,EOMONTH($P$7,-1)+1,W7+1)))</f>
        <v>44958</v>
      </c>
      <c r="Y6" s="25">
        <f ca="1">IF(AND(Y$1&gt;1,X7=""),"",IF(OR($P$6="",$P$6=0,$P$7="",$P$7=0,$P$7&lt;1,X7+1&gt;Model!$U$7),"",
IF(Y$1=1,EOMONTH($P$7,-1)+1,X7+1)))</f>
        <v>45323</v>
      </c>
      <c r="Z6" s="25">
        <f ca="1">IF(AND(Z$1&gt;1,Y7=""),"",IF(OR($P$6="",$P$6=0,$P$7="",$P$7=0,$P$7&lt;1,Y7+1&gt;Model!$U$7),"",
IF(Z$1=1,EOMONTH($P$7,-1)+1,Y7+1)))</f>
        <v>45689</v>
      </c>
      <c r="AA6" s="25">
        <f ca="1">IF(AND(AA$1&gt;1,Z7=""),"",IF(OR($P$6="",$P$6=0,$P$7="",$P$7=0,$P$7&lt;1,Z7+1&gt;Model!$U$7),"",
IF(AA$1=1,EOMONTH($P$7,-1)+1,Z7+1)))</f>
        <v>46054</v>
      </c>
      <c r="AB6" s="25">
        <f ca="1">IF(AND(AB$1&gt;1,AA7=""),"",IF(OR($P$6="",$P$6=0,$P$7="",$P$7=0,$P$7&lt;1,AA7+1&gt;Model!$U$7),"",
IF(AB$1=1,EOMONTH($P$7,-1)+1,AA7+1)))</f>
        <v>46419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20">
        <f ca="1">Model!$P$7</f>
        <v>44958</v>
      </c>
      <c r="U7" s="25">
        <f ca="1">MAX(INDIRECT(ADDRESS($B7,X$2)&amp;":"&amp;ADDRESS($B7,MAX($2:$2))))</f>
        <v>46783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45322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45688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46053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46418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46783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tr">
        <f>Model!H269</f>
        <v>Поступление ДС от продаж</v>
      </c>
      <c r="M11" s="53" t="s">
        <v>18</v>
      </c>
      <c r="P11" s="72" t="str">
        <f>Lists!$AI$9</f>
        <v>CF(+)</v>
      </c>
      <c r="U11" s="5">
        <f ca="1">SUM(INDIRECT(ADDRESS($B11,$X$2)&amp;":"&amp;ADDRESS($B11,$X$2-1+$P$8)))</f>
        <v>1796550647.3533521</v>
      </c>
      <c r="X11" s="5">
        <f ca="1">IF(X$4="",0,SUMIFS(Model!269:269,Model!$4:$4,"&gt;="&amp;X$6,Model!$4:$4,"&lt;="&amp;X$7))</f>
        <v>42435115.449999996</v>
      </c>
      <c r="Y11" s="5">
        <f ca="1">IF(Y$4="",0,SUMIFS(Model!269:269,Model!$4:$4,"&gt;="&amp;Y$6,Model!$4:$4,"&lt;="&amp;Y$7))</f>
        <v>185896142.84726101</v>
      </c>
      <c r="Z11" s="5">
        <f ca="1">IF(Z$4="",0,SUMIFS(Model!269:269,Model!$4:$4,"&gt;="&amp;Z$6,Model!$4:$4,"&lt;="&amp;Z$7))</f>
        <v>344975925.89840084</v>
      </c>
      <c r="AA11" s="5">
        <f ca="1">IF(AA$4="",0,SUMIFS(Model!269:269,Model!$4:$4,"&gt;="&amp;AA$6,Model!$4:$4,"&lt;="&amp;AA$7))</f>
        <v>517840862.91967916</v>
      </c>
      <c r="AB11" s="5">
        <f ca="1">IF(AB$4="",0,SUMIFS(Model!269:269,Model!$4:$4,"&gt;="&amp;AB$6,Model!$4:$4,"&lt;="&amp;AB$7))</f>
        <v>705402600.23801112</v>
      </c>
      <c r="AC11" s="5">
        <f ca="1">IF(AC$4="",0,SUMIFS(Model!269:269,Model!$4:$4,"&gt;="&amp;AC$6,Model!$4:$4,"&lt;="&amp;AC$7))</f>
        <v>0</v>
      </c>
      <c r="AD11" s="5">
        <f ca="1">IF(AD$4="",0,SUMIFS(Model!269:269,Model!$4:$4,"&gt;="&amp;AD$6,Model!$4:$4,"&lt;="&amp;AD$7))</f>
        <v>0</v>
      </c>
      <c r="AE11" s="5">
        <f ca="1">IF(AE$4="",0,SUMIFS(Model!269:269,Model!$4:$4,"&gt;="&amp;AE$6,Model!$4:$4,"&lt;="&amp;AE$7))</f>
        <v>0</v>
      </c>
      <c r="AF11" s="5">
        <f ca="1">IF(AF$4="",0,SUMIFS(Model!269:269,Model!$4:$4,"&gt;="&amp;AF$6,Model!$4:$4,"&lt;="&amp;AF$7))</f>
        <v>0</v>
      </c>
      <c r="AG11" s="5">
        <f ca="1">IF(AG$4="",0,SUMIFS(Model!269:269,Model!$4:$4,"&gt;="&amp;AG$6,Model!$4:$4,"&lt;="&amp;AG$7))</f>
        <v>0</v>
      </c>
      <c r="AH11" s="5">
        <f ca="1">IF(AH$4="",0,SUMIFS(Model!269:269,Model!$4:$4,"&gt;="&amp;AH$6,Model!$4:$4,"&lt;="&amp;AH$7))</f>
        <v>0</v>
      </c>
      <c r="AI11" s="5">
        <f ca="1">IF(AI$4="",0,SUMIFS(Model!269:269,Model!$4:$4,"&gt;="&amp;AI$6,Model!$4:$4,"&lt;="&amp;AI$7))</f>
        <v>0</v>
      </c>
      <c r="AJ11" s="5">
        <f ca="1">IF(AJ$4="",0,SUMIFS(Model!269:269,Model!$4:$4,"&gt;="&amp;AJ$6,Model!$4:$4,"&lt;="&amp;AJ$7))</f>
        <v>0</v>
      </c>
      <c r="AK11" s="5">
        <f ca="1">IF(AK$4="",0,SUMIFS(Model!269:269,Model!$4:$4,"&gt;="&amp;AK$6,Model!$4:$4,"&lt;="&amp;AK$7))</f>
        <v>0</v>
      </c>
      <c r="AL11" s="5">
        <f ca="1">IF(AL$4="",0,SUMIFS(Model!269:269,Model!$4:$4,"&gt;="&amp;AL$6,Model!$4:$4,"&lt;="&amp;AL$7))</f>
        <v>0</v>
      </c>
      <c r="AM11" s="5">
        <f ca="1">IF(AM$4="",0,SUMIFS(Model!269:269,Model!$4:$4,"&gt;="&amp;AM$6,Model!$4:$4,"&lt;="&amp;AM$7))</f>
        <v>0</v>
      </c>
      <c r="AN11" s="5">
        <f ca="1">IF(AN$4="",0,SUMIFS(Model!269:269,Model!$4:$4,"&gt;="&amp;AN$6,Model!$4:$4,"&lt;="&amp;AN$7))</f>
        <v>0</v>
      </c>
      <c r="AO11" s="5">
        <f ca="1">IF(AO$4="",0,SUMIFS(Model!269:269,Model!$4:$4,"&gt;="&amp;AO$6,Model!$4:$4,"&lt;="&amp;AO$7))</f>
        <v>0</v>
      </c>
      <c r="AP11" s="5">
        <f ca="1">IF(AP$4="",0,SUMIFS(Model!269:269,Model!$4:$4,"&gt;="&amp;AP$6,Model!$4:$4,"&lt;="&amp;AP$7))</f>
        <v>0</v>
      </c>
      <c r="AQ11" s="5">
        <f ca="1">IF(AQ$4="",0,SUMIFS(Model!269:269,Model!$4:$4,"&gt;="&amp;AQ$6,Model!$4:$4,"&lt;="&amp;AQ$7))</f>
        <v>0</v>
      </c>
      <c r="AR11" s="5">
        <f ca="1">IF(AR$4="",0,SUMIFS(Model!269:269,Model!$4:$4,"&gt;="&amp;AR$6,Model!$4:$4,"&lt;="&amp;AR$7))</f>
        <v>0</v>
      </c>
      <c r="AS11" s="5">
        <f ca="1">IF(AS$4="",0,SUMIFS(Model!269:269,Model!$4:$4,"&gt;="&amp;AS$6,Model!$4:$4,"&lt;="&amp;AS$7))</f>
        <v>0</v>
      </c>
      <c r="AT11" s="5">
        <f ca="1">IF(AT$4="",0,SUMIFS(Model!269:269,Model!$4:$4,"&gt;="&amp;AT$6,Model!$4:$4,"&lt;="&amp;AT$7))</f>
        <v>0</v>
      </c>
      <c r="AU11" s="5">
        <f ca="1">IF(AU$4="",0,SUMIFS(Model!269:269,Model!$4:$4,"&gt;="&amp;AU$6,Model!$4:$4,"&lt;="&amp;AU$7))</f>
        <v>0</v>
      </c>
      <c r="AV11" s="5">
        <f ca="1">IF(AV$4="",0,SUMIFS(Model!269:269,Model!$4:$4,"&gt;="&amp;AV$6,Model!$4:$4,"&lt;="&amp;AV$7))</f>
        <v>0</v>
      </c>
      <c r="AW11" s="5">
        <f ca="1">IF(AW$4="",0,SUMIFS(Model!269:269,Model!$4:$4,"&gt;="&amp;AW$6,Model!$4:$4,"&lt;="&amp;AW$7))</f>
        <v>0</v>
      </c>
      <c r="AX11" s="5">
        <f ca="1">IF(AX$4="",0,SUMIFS(Model!269:269,Model!$4:$4,"&gt;="&amp;AX$6,Model!$4:$4,"&lt;="&amp;AX$7))</f>
        <v>0</v>
      </c>
      <c r="AY11" s="5">
        <f ca="1">IF(AY$4="",0,SUMIFS(Model!269:269,Model!$4:$4,"&gt;="&amp;AY$6,Model!$4:$4,"&lt;="&amp;AY$7))</f>
        <v>0</v>
      </c>
      <c r="AZ11" s="5">
        <f ca="1">IF(AZ$4="",0,SUMIFS(Model!269:269,Model!$4:$4,"&gt;="&amp;AZ$6,Model!$4:$4,"&lt;="&amp;AZ$7))</f>
        <v>0</v>
      </c>
      <c r="BA11" s="5">
        <f ca="1">IF(BA$4="",0,SUMIFS(Model!269:269,Model!$4:$4,"&gt;="&amp;BA$6,Model!$4:$4,"&lt;="&amp;BA$7))</f>
        <v>0</v>
      </c>
      <c r="BB11" s="5">
        <f ca="1">IF(BB$4="",0,SUMIFS(Model!269:269,Model!$4:$4,"&gt;="&amp;BB$6,Model!$4:$4,"&lt;="&amp;BB$7))</f>
        <v>0</v>
      </c>
      <c r="BC11" s="5">
        <f ca="1">IF(BC$4="",0,SUMIFS(Model!269:269,Model!$4:$4,"&gt;="&amp;BC$6,Model!$4:$4,"&lt;="&amp;BC$7))</f>
        <v>0</v>
      </c>
      <c r="BD11" s="5">
        <f ca="1">IF(BD$4="",0,SUMIFS(Model!269:269,Model!$4:$4,"&gt;="&amp;BD$6,Model!$4:$4,"&lt;="&amp;BD$7))</f>
        <v>0</v>
      </c>
      <c r="BE11" s="5">
        <f ca="1">IF(BE$4="",0,SUMIFS(Model!269:269,Model!$4:$4,"&gt;="&amp;BE$6,Model!$4:$4,"&lt;="&amp;BE$7))</f>
        <v>0</v>
      </c>
      <c r="BF11" s="5">
        <f ca="1">IF(BF$4="",0,SUMIFS(Model!269:269,Model!$4:$4,"&gt;="&amp;BF$6,Model!$4:$4,"&lt;="&amp;BF$7))</f>
        <v>0</v>
      </c>
      <c r="BG11" s="5">
        <f ca="1">IF(BG$4="",0,SUMIFS(Model!269:269,Model!$4:$4,"&gt;="&amp;BG$6,Model!$4:$4,"&lt;="&amp;BG$7))</f>
        <v>0</v>
      </c>
      <c r="BH11" s="5">
        <f ca="1">IF(BH$4="",0,SUMIFS(Model!269:269,Model!$4:$4,"&gt;="&amp;BH$6,Model!$4:$4,"&lt;="&amp;BH$7))</f>
        <v>0</v>
      </c>
      <c r="BI11" s="5">
        <f ca="1">IF(BI$4="",0,SUMIFS(Model!269:269,Model!$4:$4,"&gt;="&amp;BI$6,Model!$4:$4,"&lt;="&amp;BI$7))</f>
        <v>0</v>
      </c>
      <c r="BJ11" s="5">
        <f ca="1">IF(BJ$4="",0,SUMIFS(Model!269:269,Model!$4:$4,"&gt;="&amp;BJ$6,Model!$4:$4,"&lt;="&amp;BJ$7))</f>
        <v>0</v>
      </c>
      <c r="BK11" s="5">
        <f ca="1">IF(BK$4="",0,SUMIFS(Model!269:269,Model!$4:$4,"&gt;="&amp;BK$6,Model!$4:$4,"&lt;="&amp;BK$7))</f>
        <v>0</v>
      </c>
      <c r="BL11" s="5">
        <f ca="1">IF(BL$4="",0,SUMIFS(Model!269:269,Model!$4:$4,"&gt;="&amp;BL$6,Model!$4:$4,"&lt;="&amp;BL$7))</f>
        <v>0</v>
      </c>
      <c r="BM11" s="5">
        <f ca="1">IF(BM$4="",0,SUMIFS(Model!269:269,Model!$4:$4,"&gt;="&amp;BM$6,Model!$4:$4,"&lt;="&amp;BM$7))</f>
        <v>0</v>
      </c>
      <c r="BN11" s="5">
        <f ca="1">IF(BN$4="",0,SUMIFS(Model!269:269,Model!$4:$4,"&gt;="&amp;BN$6,Model!$4:$4,"&lt;="&amp;BN$7))</f>
        <v>0</v>
      </c>
      <c r="BO11" s="5">
        <f ca="1">IF(BO$4="",0,SUMIFS(Model!269:269,Model!$4:$4,"&gt;="&amp;BO$6,Model!$4:$4,"&lt;="&amp;BO$7))</f>
        <v>0</v>
      </c>
      <c r="BP11" s="5">
        <f ca="1">IF(BP$4="",0,SUMIFS(Model!269:269,Model!$4:$4,"&gt;="&amp;BP$6,Model!$4:$4,"&lt;="&amp;BP$7))</f>
        <v>0</v>
      </c>
      <c r="BQ11" s="5">
        <f ca="1">IF(BQ$4="",0,SUMIFS(Model!269:269,Model!$4:$4,"&gt;="&amp;BQ$6,Model!$4:$4,"&lt;="&amp;BQ$7))</f>
        <v>0</v>
      </c>
      <c r="BR11" s="5">
        <f ca="1">IF(BR$4="",0,SUMIFS(Model!269:269,Model!$4:$4,"&gt;="&amp;BR$6,Model!$4:$4,"&lt;="&amp;BR$7))</f>
        <v>0</v>
      </c>
      <c r="BS11" s="5">
        <f ca="1">IF(BS$4="",0,SUMIFS(Model!269:269,Model!$4:$4,"&gt;="&amp;BS$6,Model!$4:$4,"&lt;="&amp;BS$7))</f>
        <v>0</v>
      </c>
      <c r="BT11" s="5">
        <f ca="1">IF(BT$4="",0,SUMIFS(Model!269:269,Model!$4:$4,"&gt;="&amp;BT$6,Model!$4:$4,"&lt;="&amp;BT$7))</f>
        <v>0</v>
      </c>
      <c r="BU11" s="5">
        <f ca="1">IF(BU$4="",0,SUMIFS(Model!269:269,Model!$4:$4,"&gt;="&amp;BU$6,Model!$4:$4,"&lt;="&amp;BU$7))</f>
        <v>0</v>
      </c>
      <c r="BV11" s="5">
        <f ca="1">IF(BV$4="",0,SUMIFS(Model!269:269,Model!$4:$4,"&gt;="&amp;BV$6,Model!$4:$4,"&lt;="&amp;BV$7))</f>
        <v>0</v>
      </c>
      <c r="BW11" s="5">
        <f ca="1">IF(BW$4="",0,SUMIFS(Model!269:269,Model!$4:$4,"&gt;="&amp;BW$6,Model!$4:$4,"&lt;="&amp;BW$7))</f>
        <v>0</v>
      </c>
      <c r="BX11" s="5">
        <f ca="1">IF(BX$4="",0,SUMIFS(Model!269:269,Model!$4:$4,"&gt;="&amp;BX$6,Model!$4:$4,"&lt;="&amp;BX$7))</f>
        <v>0</v>
      </c>
      <c r="BY11" s="5">
        <f ca="1">IF(BY$4="",0,SUMIFS(Model!269:269,Model!$4:$4,"&gt;="&amp;BY$6,Model!$4:$4,"&lt;="&amp;BY$7))</f>
        <v>0</v>
      </c>
      <c r="BZ11" s="5">
        <f ca="1">IF(BZ$4="",0,SUMIFS(Model!269:269,Model!$4:$4,"&gt;="&amp;BZ$6,Model!$4:$4,"&lt;="&amp;BZ$7))</f>
        <v>0</v>
      </c>
      <c r="CA11" s="5">
        <f ca="1">IF(CA$4="",0,SUMIFS(Model!269:269,Model!$4:$4,"&gt;="&amp;CA$6,Model!$4:$4,"&lt;="&amp;CA$7))</f>
        <v>0</v>
      </c>
      <c r="CB11" s="5">
        <f ca="1">IF(CB$4="",0,SUMIFS(Model!269:269,Model!$4:$4,"&gt;="&amp;CB$6,Model!$4:$4,"&lt;="&amp;CB$7))</f>
        <v>0</v>
      </c>
      <c r="CC11" s="5">
        <f ca="1">IF(CC$4="",0,SUMIFS(Model!269:269,Model!$4:$4,"&gt;="&amp;CC$6,Model!$4:$4,"&lt;="&amp;CC$7))</f>
        <v>0</v>
      </c>
      <c r="CD11" s="5">
        <f ca="1">IF(CD$4="",0,SUMIFS(Model!269:269,Model!$4:$4,"&gt;="&amp;CD$6,Model!$4:$4,"&lt;="&amp;CD$7))</f>
        <v>0</v>
      </c>
      <c r="CE11" s="5">
        <f ca="1">IF(CE$4="",0,SUMIFS(Model!269:269,Model!$4:$4,"&gt;="&amp;CE$6,Model!$4:$4,"&lt;="&amp;CE$7))</f>
        <v>0</v>
      </c>
      <c r="CF11" s="5">
        <f ca="1">IF(CF$4="",0,SUMIFS(Model!269:269,Model!$4:$4,"&gt;="&amp;CF$6,Model!$4:$4,"&lt;="&amp;CF$7))</f>
        <v>0</v>
      </c>
    </row>
    <row r="12" spans="2:84" x14ac:dyDescent="0.3">
      <c r="B12" s="13">
        <f>ROW()</f>
        <v>12</v>
      </c>
    </row>
    <row r="13" spans="2:84" x14ac:dyDescent="0.3">
      <c r="B13" s="13">
        <f>ROW()</f>
        <v>13</v>
      </c>
      <c r="H13" s="1" t="str">
        <f>Model!H271</f>
        <v>Оплата себест. закупок и затрат</v>
      </c>
      <c r="M13" s="53" t="s">
        <v>18</v>
      </c>
      <c r="P13" s="72" t="str">
        <f>Lists!$AI$10</f>
        <v>CF(-)</v>
      </c>
      <c r="U13" s="5">
        <f ca="1">SUM(INDIRECT(ADDRESS($B13,$X$2)&amp;":"&amp;ADDRESS($B13,$X$2-1+$P$8)))</f>
        <v>825229273.41904593</v>
      </c>
      <c r="X13" s="5">
        <f ca="1">IF(X$4="",0,SUMIFS(Model!271:271,Model!$4:$4,"&gt;="&amp;X$6,Model!$4:$4,"&lt;="&amp;X$7))</f>
        <v>19566500</v>
      </c>
      <c r="Y13" s="5">
        <f ca="1">IF(Y$4="",0,SUMIFS(Model!271:271,Model!$4:$4,"&gt;="&amp;Y$6,Model!$4:$4,"&lt;="&amp;Y$7))</f>
        <v>85997458.679999992</v>
      </c>
      <c r="Z13" s="5">
        <f ca="1">IF(Z$4="",0,SUMIFS(Model!271:271,Model!$4:$4,"&gt;="&amp;Z$6,Model!$4:$4,"&lt;="&amp;Z$7))</f>
        <v>159044026.13150403</v>
      </c>
      <c r="AA13" s="5">
        <f ca="1">IF(AA$4="",0,SUMIFS(Model!271:271,Model!$4:$4,"&gt;="&amp;AA$6,Model!$4:$4,"&lt;="&amp;AA$7))</f>
        <v>237852394.62093034</v>
      </c>
      <c r="AB13" s="5">
        <f ca="1">IF(AB$4="",0,SUMIFS(Model!271:271,Model!$4:$4,"&gt;="&amp;AB$6,Model!$4:$4,"&lt;="&amp;AB$7))</f>
        <v>322768893.9866116</v>
      </c>
      <c r="AC13" s="5">
        <f ca="1">IF(AC$4="",0,SUMIFS(Model!271:271,Model!$4:$4,"&gt;="&amp;AC$6,Model!$4:$4,"&lt;="&amp;AC$7))</f>
        <v>0</v>
      </c>
      <c r="AD13" s="5">
        <f ca="1">IF(AD$4="",0,SUMIFS(Model!271:271,Model!$4:$4,"&gt;="&amp;AD$6,Model!$4:$4,"&lt;="&amp;AD$7))</f>
        <v>0</v>
      </c>
      <c r="AE13" s="5">
        <f ca="1">IF(AE$4="",0,SUMIFS(Model!271:271,Model!$4:$4,"&gt;="&amp;AE$6,Model!$4:$4,"&lt;="&amp;AE$7))</f>
        <v>0</v>
      </c>
      <c r="AF13" s="5">
        <f ca="1">IF(AF$4="",0,SUMIFS(Model!271:271,Model!$4:$4,"&gt;="&amp;AF$6,Model!$4:$4,"&lt;="&amp;AF$7))</f>
        <v>0</v>
      </c>
      <c r="AG13" s="5">
        <f ca="1">IF(AG$4="",0,SUMIFS(Model!271:271,Model!$4:$4,"&gt;="&amp;AG$6,Model!$4:$4,"&lt;="&amp;AG$7))</f>
        <v>0</v>
      </c>
      <c r="AH13" s="5">
        <f ca="1">IF(AH$4="",0,SUMIFS(Model!271:271,Model!$4:$4,"&gt;="&amp;AH$6,Model!$4:$4,"&lt;="&amp;AH$7))</f>
        <v>0</v>
      </c>
      <c r="AI13" s="5">
        <f ca="1">IF(AI$4="",0,SUMIFS(Model!271:271,Model!$4:$4,"&gt;="&amp;AI$6,Model!$4:$4,"&lt;="&amp;AI$7))</f>
        <v>0</v>
      </c>
      <c r="AJ13" s="5">
        <f ca="1">IF(AJ$4="",0,SUMIFS(Model!271:271,Model!$4:$4,"&gt;="&amp;AJ$6,Model!$4:$4,"&lt;="&amp;AJ$7))</f>
        <v>0</v>
      </c>
      <c r="AK13" s="5">
        <f ca="1">IF(AK$4="",0,SUMIFS(Model!271:271,Model!$4:$4,"&gt;="&amp;AK$6,Model!$4:$4,"&lt;="&amp;AK$7))</f>
        <v>0</v>
      </c>
      <c r="AL13" s="5">
        <f ca="1">IF(AL$4="",0,SUMIFS(Model!271:271,Model!$4:$4,"&gt;="&amp;AL$6,Model!$4:$4,"&lt;="&amp;AL$7))</f>
        <v>0</v>
      </c>
      <c r="AM13" s="5">
        <f ca="1">IF(AM$4="",0,SUMIFS(Model!271:271,Model!$4:$4,"&gt;="&amp;AM$6,Model!$4:$4,"&lt;="&amp;AM$7))</f>
        <v>0</v>
      </c>
      <c r="AN13" s="5">
        <f ca="1">IF(AN$4="",0,SUMIFS(Model!271:271,Model!$4:$4,"&gt;="&amp;AN$6,Model!$4:$4,"&lt;="&amp;AN$7))</f>
        <v>0</v>
      </c>
      <c r="AO13" s="5">
        <f ca="1">IF(AO$4="",0,SUMIFS(Model!271:271,Model!$4:$4,"&gt;="&amp;AO$6,Model!$4:$4,"&lt;="&amp;AO$7))</f>
        <v>0</v>
      </c>
      <c r="AP13" s="5">
        <f ca="1">IF(AP$4="",0,SUMIFS(Model!271:271,Model!$4:$4,"&gt;="&amp;AP$6,Model!$4:$4,"&lt;="&amp;AP$7))</f>
        <v>0</v>
      </c>
      <c r="AQ13" s="5">
        <f ca="1">IF(AQ$4="",0,SUMIFS(Model!271:271,Model!$4:$4,"&gt;="&amp;AQ$6,Model!$4:$4,"&lt;="&amp;AQ$7))</f>
        <v>0</v>
      </c>
      <c r="AR13" s="5">
        <f ca="1">IF(AR$4="",0,SUMIFS(Model!271:271,Model!$4:$4,"&gt;="&amp;AR$6,Model!$4:$4,"&lt;="&amp;AR$7))</f>
        <v>0</v>
      </c>
      <c r="AS13" s="5">
        <f ca="1">IF(AS$4="",0,SUMIFS(Model!271:271,Model!$4:$4,"&gt;="&amp;AS$6,Model!$4:$4,"&lt;="&amp;AS$7))</f>
        <v>0</v>
      </c>
      <c r="AT13" s="5">
        <f ca="1">IF(AT$4="",0,SUMIFS(Model!271:271,Model!$4:$4,"&gt;="&amp;AT$6,Model!$4:$4,"&lt;="&amp;AT$7))</f>
        <v>0</v>
      </c>
      <c r="AU13" s="5">
        <f ca="1">IF(AU$4="",0,SUMIFS(Model!271:271,Model!$4:$4,"&gt;="&amp;AU$6,Model!$4:$4,"&lt;="&amp;AU$7))</f>
        <v>0</v>
      </c>
      <c r="AV13" s="5">
        <f ca="1">IF(AV$4="",0,SUMIFS(Model!271:271,Model!$4:$4,"&gt;="&amp;AV$6,Model!$4:$4,"&lt;="&amp;AV$7))</f>
        <v>0</v>
      </c>
      <c r="AW13" s="5">
        <f ca="1">IF(AW$4="",0,SUMIFS(Model!271:271,Model!$4:$4,"&gt;="&amp;AW$6,Model!$4:$4,"&lt;="&amp;AW$7))</f>
        <v>0</v>
      </c>
      <c r="AX13" s="5">
        <f ca="1">IF(AX$4="",0,SUMIFS(Model!271:271,Model!$4:$4,"&gt;="&amp;AX$6,Model!$4:$4,"&lt;="&amp;AX$7))</f>
        <v>0</v>
      </c>
      <c r="AY13" s="5">
        <f ca="1">IF(AY$4="",0,SUMIFS(Model!271:271,Model!$4:$4,"&gt;="&amp;AY$6,Model!$4:$4,"&lt;="&amp;AY$7))</f>
        <v>0</v>
      </c>
      <c r="AZ13" s="5">
        <f ca="1">IF(AZ$4="",0,SUMIFS(Model!271:271,Model!$4:$4,"&gt;="&amp;AZ$6,Model!$4:$4,"&lt;="&amp;AZ$7))</f>
        <v>0</v>
      </c>
      <c r="BA13" s="5">
        <f ca="1">IF(BA$4="",0,SUMIFS(Model!271:271,Model!$4:$4,"&gt;="&amp;BA$6,Model!$4:$4,"&lt;="&amp;BA$7))</f>
        <v>0</v>
      </c>
      <c r="BB13" s="5">
        <f ca="1">IF(BB$4="",0,SUMIFS(Model!271:271,Model!$4:$4,"&gt;="&amp;BB$6,Model!$4:$4,"&lt;="&amp;BB$7))</f>
        <v>0</v>
      </c>
      <c r="BC13" s="5">
        <f ca="1">IF(BC$4="",0,SUMIFS(Model!271:271,Model!$4:$4,"&gt;="&amp;BC$6,Model!$4:$4,"&lt;="&amp;BC$7))</f>
        <v>0</v>
      </c>
      <c r="BD13" s="5">
        <f ca="1">IF(BD$4="",0,SUMIFS(Model!271:271,Model!$4:$4,"&gt;="&amp;BD$6,Model!$4:$4,"&lt;="&amp;BD$7))</f>
        <v>0</v>
      </c>
      <c r="BE13" s="5">
        <f ca="1">IF(BE$4="",0,SUMIFS(Model!271:271,Model!$4:$4,"&gt;="&amp;BE$6,Model!$4:$4,"&lt;="&amp;BE$7))</f>
        <v>0</v>
      </c>
      <c r="BF13" s="5">
        <f ca="1">IF(BF$4="",0,SUMIFS(Model!271:271,Model!$4:$4,"&gt;="&amp;BF$6,Model!$4:$4,"&lt;="&amp;BF$7))</f>
        <v>0</v>
      </c>
      <c r="BG13" s="5">
        <f ca="1">IF(BG$4="",0,SUMIFS(Model!271:271,Model!$4:$4,"&gt;="&amp;BG$6,Model!$4:$4,"&lt;="&amp;BG$7))</f>
        <v>0</v>
      </c>
      <c r="BH13" s="5">
        <f ca="1">IF(BH$4="",0,SUMIFS(Model!271:271,Model!$4:$4,"&gt;="&amp;BH$6,Model!$4:$4,"&lt;="&amp;BH$7))</f>
        <v>0</v>
      </c>
      <c r="BI13" s="5">
        <f ca="1">IF(BI$4="",0,SUMIFS(Model!271:271,Model!$4:$4,"&gt;="&amp;BI$6,Model!$4:$4,"&lt;="&amp;BI$7))</f>
        <v>0</v>
      </c>
      <c r="BJ13" s="5">
        <f ca="1">IF(BJ$4="",0,SUMIFS(Model!271:271,Model!$4:$4,"&gt;="&amp;BJ$6,Model!$4:$4,"&lt;="&amp;BJ$7))</f>
        <v>0</v>
      </c>
      <c r="BK13" s="5">
        <f ca="1">IF(BK$4="",0,SUMIFS(Model!271:271,Model!$4:$4,"&gt;="&amp;BK$6,Model!$4:$4,"&lt;="&amp;BK$7))</f>
        <v>0</v>
      </c>
      <c r="BL13" s="5">
        <f ca="1">IF(BL$4="",0,SUMIFS(Model!271:271,Model!$4:$4,"&gt;="&amp;BL$6,Model!$4:$4,"&lt;="&amp;BL$7))</f>
        <v>0</v>
      </c>
      <c r="BM13" s="5">
        <f ca="1">IF(BM$4="",0,SUMIFS(Model!271:271,Model!$4:$4,"&gt;="&amp;BM$6,Model!$4:$4,"&lt;="&amp;BM$7))</f>
        <v>0</v>
      </c>
      <c r="BN13" s="5">
        <f ca="1">IF(BN$4="",0,SUMIFS(Model!271:271,Model!$4:$4,"&gt;="&amp;BN$6,Model!$4:$4,"&lt;="&amp;BN$7))</f>
        <v>0</v>
      </c>
      <c r="BO13" s="5">
        <f ca="1">IF(BO$4="",0,SUMIFS(Model!271:271,Model!$4:$4,"&gt;="&amp;BO$6,Model!$4:$4,"&lt;="&amp;BO$7))</f>
        <v>0</v>
      </c>
      <c r="BP13" s="5">
        <f ca="1">IF(BP$4="",0,SUMIFS(Model!271:271,Model!$4:$4,"&gt;="&amp;BP$6,Model!$4:$4,"&lt;="&amp;BP$7))</f>
        <v>0</v>
      </c>
      <c r="BQ13" s="5">
        <f ca="1">IF(BQ$4="",0,SUMIFS(Model!271:271,Model!$4:$4,"&gt;="&amp;BQ$6,Model!$4:$4,"&lt;="&amp;BQ$7))</f>
        <v>0</v>
      </c>
      <c r="BR13" s="5">
        <f ca="1">IF(BR$4="",0,SUMIFS(Model!271:271,Model!$4:$4,"&gt;="&amp;BR$6,Model!$4:$4,"&lt;="&amp;BR$7))</f>
        <v>0</v>
      </c>
      <c r="BS13" s="5">
        <f ca="1">IF(BS$4="",0,SUMIFS(Model!271:271,Model!$4:$4,"&gt;="&amp;BS$6,Model!$4:$4,"&lt;="&amp;BS$7))</f>
        <v>0</v>
      </c>
      <c r="BT13" s="5">
        <f ca="1">IF(BT$4="",0,SUMIFS(Model!271:271,Model!$4:$4,"&gt;="&amp;BT$6,Model!$4:$4,"&lt;="&amp;BT$7))</f>
        <v>0</v>
      </c>
      <c r="BU13" s="5">
        <f ca="1">IF(BU$4="",0,SUMIFS(Model!271:271,Model!$4:$4,"&gt;="&amp;BU$6,Model!$4:$4,"&lt;="&amp;BU$7))</f>
        <v>0</v>
      </c>
      <c r="BV13" s="5">
        <f ca="1">IF(BV$4="",0,SUMIFS(Model!271:271,Model!$4:$4,"&gt;="&amp;BV$6,Model!$4:$4,"&lt;="&amp;BV$7))</f>
        <v>0</v>
      </c>
      <c r="BW13" s="5">
        <f ca="1">IF(BW$4="",0,SUMIFS(Model!271:271,Model!$4:$4,"&gt;="&amp;BW$6,Model!$4:$4,"&lt;="&amp;BW$7))</f>
        <v>0</v>
      </c>
      <c r="BX13" s="5">
        <f ca="1">IF(BX$4="",0,SUMIFS(Model!271:271,Model!$4:$4,"&gt;="&amp;BX$6,Model!$4:$4,"&lt;="&amp;BX$7))</f>
        <v>0</v>
      </c>
      <c r="BY13" s="5">
        <f ca="1">IF(BY$4="",0,SUMIFS(Model!271:271,Model!$4:$4,"&gt;="&amp;BY$6,Model!$4:$4,"&lt;="&amp;BY$7))</f>
        <v>0</v>
      </c>
      <c r="BZ13" s="5">
        <f ca="1">IF(BZ$4="",0,SUMIFS(Model!271:271,Model!$4:$4,"&gt;="&amp;BZ$6,Model!$4:$4,"&lt;="&amp;BZ$7))</f>
        <v>0</v>
      </c>
      <c r="CA13" s="5">
        <f ca="1">IF(CA$4="",0,SUMIFS(Model!271:271,Model!$4:$4,"&gt;="&amp;CA$6,Model!$4:$4,"&lt;="&amp;CA$7))</f>
        <v>0</v>
      </c>
      <c r="CB13" s="5">
        <f ca="1">IF(CB$4="",0,SUMIFS(Model!271:271,Model!$4:$4,"&gt;="&amp;CB$6,Model!$4:$4,"&lt;="&amp;CB$7))</f>
        <v>0</v>
      </c>
      <c r="CC13" s="5">
        <f ca="1">IF(CC$4="",0,SUMIFS(Model!271:271,Model!$4:$4,"&gt;="&amp;CC$6,Model!$4:$4,"&lt;="&amp;CC$7))</f>
        <v>0</v>
      </c>
      <c r="CD13" s="5">
        <f ca="1">IF(CD$4="",0,SUMIFS(Model!271:271,Model!$4:$4,"&gt;="&amp;CD$6,Model!$4:$4,"&lt;="&amp;CD$7))</f>
        <v>0</v>
      </c>
      <c r="CE13" s="5">
        <f ca="1">IF(CE$4="",0,SUMIFS(Model!271:271,Model!$4:$4,"&gt;="&amp;CE$6,Model!$4:$4,"&lt;="&amp;CE$7))</f>
        <v>0</v>
      </c>
      <c r="CF13" s="5">
        <f ca="1">IF(CF$4="",0,SUMIFS(Model!271:271,Model!$4:$4,"&gt;="&amp;CF$6,Model!$4:$4,"&lt;="&amp;CF$7))</f>
        <v>0</v>
      </c>
    </row>
    <row r="14" spans="2:84" x14ac:dyDescent="0.3">
      <c r="B14" s="13">
        <f>ROW()</f>
        <v>14</v>
      </c>
      <c r="H14" s="1" t="str">
        <f>$H$13</f>
        <v>Оплата себест. закупок и затрат</v>
      </c>
      <c r="I14" s="1" t="str">
        <f>Prcsses!I14</f>
        <v>Сырье и материалы</v>
      </c>
      <c r="M14" s="53" t="s">
        <v>18</v>
      </c>
      <c r="U14" s="5">
        <f t="shared" ref="U14:U19" ca="1" si="0">SUM(INDIRECT(ADDRESS($B14,$X$2)&amp;":"&amp;ADDRESS($B14,$X$2-1+$P$8)))</f>
        <v>99015224.045918852</v>
      </c>
      <c r="X14" s="5">
        <f ca="1">IF(X$4="",0,SUMIFS(Model!272:272,Model!$4:$4,"&gt;="&amp;X$6,Model!$4:$4,"&lt;="&amp;X$7))</f>
        <v>3132700</v>
      </c>
      <c r="Y14" s="5">
        <f ca="1">IF(Y$4="",0,SUMIFS(Model!272:272,Model!$4:$4,"&gt;="&amp;Y$6,Model!$4:$4,"&lt;="&amp;Y$7))</f>
        <v>10854352.439999999</v>
      </c>
      <c r="Z14" s="5">
        <f ca="1">IF(Z$4="",0,SUMIFS(Model!272:272,Model!$4:$4,"&gt;="&amp;Z$6,Model!$4:$4,"&lt;="&amp;Z$7))</f>
        <v>19156597.84152</v>
      </c>
      <c r="AA14" s="5">
        <f ca="1">IF(AA$4="",0,SUMIFS(Model!272:272,Model!$4:$4,"&gt;="&amp;AA$6,Model!$4:$4,"&lt;="&amp;AA$7))</f>
        <v>28111948.631604344</v>
      </c>
      <c r="AB14" s="5">
        <f ca="1">IF(AB$4="",0,SUMIFS(Model!272:272,Model!$4:$4,"&gt;="&amp;AB$6,Model!$4:$4,"&lt;="&amp;AB$7))</f>
        <v>37759625.132794499</v>
      </c>
      <c r="AC14" s="5">
        <f ca="1">IF(AC$4="",0,SUMIFS(Model!272:272,Model!$4:$4,"&gt;="&amp;AC$6,Model!$4:$4,"&lt;="&amp;AC$7))</f>
        <v>0</v>
      </c>
      <c r="AD14" s="5">
        <f ca="1">IF(AD$4="",0,SUMIFS(Model!272:272,Model!$4:$4,"&gt;="&amp;AD$6,Model!$4:$4,"&lt;="&amp;AD$7))</f>
        <v>0</v>
      </c>
      <c r="AE14" s="5">
        <f ca="1">IF(AE$4="",0,SUMIFS(Model!272:272,Model!$4:$4,"&gt;="&amp;AE$6,Model!$4:$4,"&lt;="&amp;AE$7))</f>
        <v>0</v>
      </c>
      <c r="AF14" s="5">
        <f ca="1">IF(AF$4="",0,SUMIFS(Model!272:272,Model!$4:$4,"&gt;="&amp;AF$6,Model!$4:$4,"&lt;="&amp;AF$7))</f>
        <v>0</v>
      </c>
      <c r="AG14" s="5">
        <f ca="1">IF(AG$4="",0,SUMIFS(Model!272:272,Model!$4:$4,"&gt;="&amp;AG$6,Model!$4:$4,"&lt;="&amp;AG$7))</f>
        <v>0</v>
      </c>
      <c r="AH14" s="5">
        <f ca="1">IF(AH$4="",0,SUMIFS(Model!272:272,Model!$4:$4,"&gt;="&amp;AH$6,Model!$4:$4,"&lt;="&amp;AH$7))</f>
        <v>0</v>
      </c>
      <c r="AI14" s="5">
        <f ca="1">IF(AI$4="",0,SUMIFS(Model!272:272,Model!$4:$4,"&gt;="&amp;AI$6,Model!$4:$4,"&lt;="&amp;AI$7))</f>
        <v>0</v>
      </c>
      <c r="AJ14" s="5">
        <f ca="1">IF(AJ$4="",0,SUMIFS(Model!272:272,Model!$4:$4,"&gt;="&amp;AJ$6,Model!$4:$4,"&lt;="&amp;AJ$7))</f>
        <v>0</v>
      </c>
      <c r="AK14" s="5">
        <f ca="1">IF(AK$4="",0,SUMIFS(Model!272:272,Model!$4:$4,"&gt;="&amp;AK$6,Model!$4:$4,"&lt;="&amp;AK$7))</f>
        <v>0</v>
      </c>
      <c r="AL14" s="5">
        <f ca="1">IF(AL$4="",0,SUMIFS(Model!272:272,Model!$4:$4,"&gt;="&amp;AL$6,Model!$4:$4,"&lt;="&amp;AL$7))</f>
        <v>0</v>
      </c>
      <c r="AM14" s="5">
        <f ca="1">IF(AM$4="",0,SUMIFS(Model!272:272,Model!$4:$4,"&gt;="&amp;AM$6,Model!$4:$4,"&lt;="&amp;AM$7))</f>
        <v>0</v>
      </c>
      <c r="AN14" s="5">
        <f ca="1">IF(AN$4="",0,SUMIFS(Model!272:272,Model!$4:$4,"&gt;="&amp;AN$6,Model!$4:$4,"&lt;="&amp;AN$7))</f>
        <v>0</v>
      </c>
      <c r="AO14" s="5">
        <f ca="1">IF(AO$4="",0,SUMIFS(Model!272:272,Model!$4:$4,"&gt;="&amp;AO$6,Model!$4:$4,"&lt;="&amp;AO$7))</f>
        <v>0</v>
      </c>
      <c r="AP14" s="5">
        <f ca="1">IF(AP$4="",0,SUMIFS(Model!272:272,Model!$4:$4,"&gt;="&amp;AP$6,Model!$4:$4,"&lt;="&amp;AP$7))</f>
        <v>0</v>
      </c>
      <c r="AQ14" s="5">
        <f ca="1">IF(AQ$4="",0,SUMIFS(Model!272:272,Model!$4:$4,"&gt;="&amp;AQ$6,Model!$4:$4,"&lt;="&amp;AQ$7))</f>
        <v>0</v>
      </c>
      <c r="AR14" s="5">
        <f ca="1">IF(AR$4="",0,SUMIFS(Model!272:272,Model!$4:$4,"&gt;="&amp;AR$6,Model!$4:$4,"&lt;="&amp;AR$7))</f>
        <v>0</v>
      </c>
      <c r="AS14" s="5">
        <f ca="1">IF(AS$4="",0,SUMIFS(Model!272:272,Model!$4:$4,"&gt;="&amp;AS$6,Model!$4:$4,"&lt;="&amp;AS$7))</f>
        <v>0</v>
      </c>
      <c r="AT14" s="5">
        <f ca="1">IF(AT$4="",0,SUMIFS(Model!272:272,Model!$4:$4,"&gt;="&amp;AT$6,Model!$4:$4,"&lt;="&amp;AT$7))</f>
        <v>0</v>
      </c>
      <c r="AU14" s="5">
        <f ca="1">IF(AU$4="",0,SUMIFS(Model!272:272,Model!$4:$4,"&gt;="&amp;AU$6,Model!$4:$4,"&lt;="&amp;AU$7))</f>
        <v>0</v>
      </c>
      <c r="AV14" s="5">
        <f ca="1">IF(AV$4="",0,SUMIFS(Model!272:272,Model!$4:$4,"&gt;="&amp;AV$6,Model!$4:$4,"&lt;="&amp;AV$7))</f>
        <v>0</v>
      </c>
      <c r="AW14" s="5">
        <f ca="1">IF(AW$4="",0,SUMIFS(Model!272:272,Model!$4:$4,"&gt;="&amp;AW$6,Model!$4:$4,"&lt;="&amp;AW$7))</f>
        <v>0</v>
      </c>
      <c r="AX14" s="5">
        <f ca="1">IF(AX$4="",0,SUMIFS(Model!272:272,Model!$4:$4,"&gt;="&amp;AX$6,Model!$4:$4,"&lt;="&amp;AX$7))</f>
        <v>0</v>
      </c>
      <c r="AY14" s="5">
        <f ca="1">IF(AY$4="",0,SUMIFS(Model!272:272,Model!$4:$4,"&gt;="&amp;AY$6,Model!$4:$4,"&lt;="&amp;AY$7))</f>
        <v>0</v>
      </c>
      <c r="AZ14" s="5">
        <f ca="1">IF(AZ$4="",0,SUMIFS(Model!272:272,Model!$4:$4,"&gt;="&amp;AZ$6,Model!$4:$4,"&lt;="&amp;AZ$7))</f>
        <v>0</v>
      </c>
      <c r="BA14" s="5">
        <f ca="1">IF(BA$4="",0,SUMIFS(Model!272:272,Model!$4:$4,"&gt;="&amp;BA$6,Model!$4:$4,"&lt;="&amp;BA$7))</f>
        <v>0</v>
      </c>
      <c r="BB14" s="5">
        <f ca="1">IF(BB$4="",0,SUMIFS(Model!272:272,Model!$4:$4,"&gt;="&amp;BB$6,Model!$4:$4,"&lt;="&amp;BB$7))</f>
        <v>0</v>
      </c>
      <c r="BC14" s="5">
        <f ca="1">IF(BC$4="",0,SUMIFS(Model!272:272,Model!$4:$4,"&gt;="&amp;BC$6,Model!$4:$4,"&lt;="&amp;BC$7))</f>
        <v>0</v>
      </c>
      <c r="BD14" s="5">
        <f ca="1">IF(BD$4="",0,SUMIFS(Model!272:272,Model!$4:$4,"&gt;="&amp;BD$6,Model!$4:$4,"&lt;="&amp;BD$7))</f>
        <v>0</v>
      </c>
      <c r="BE14" s="5">
        <f ca="1">IF(BE$4="",0,SUMIFS(Model!272:272,Model!$4:$4,"&gt;="&amp;BE$6,Model!$4:$4,"&lt;="&amp;BE$7))</f>
        <v>0</v>
      </c>
      <c r="BF14" s="5">
        <f ca="1">IF(BF$4="",0,SUMIFS(Model!272:272,Model!$4:$4,"&gt;="&amp;BF$6,Model!$4:$4,"&lt;="&amp;BF$7))</f>
        <v>0</v>
      </c>
      <c r="BG14" s="5">
        <f ca="1">IF(BG$4="",0,SUMIFS(Model!272:272,Model!$4:$4,"&gt;="&amp;BG$6,Model!$4:$4,"&lt;="&amp;BG$7))</f>
        <v>0</v>
      </c>
      <c r="BH14" s="5">
        <f ca="1">IF(BH$4="",0,SUMIFS(Model!272:272,Model!$4:$4,"&gt;="&amp;BH$6,Model!$4:$4,"&lt;="&amp;BH$7))</f>
        <v>0</v>
      </c>
      <c r="BI14" s="5">
        <f ca="1">IF(BI$4="",0,SUMIFS(Model!272:272,Model!$4:$4,"&gt;="&amp;BI$6,Model!$4:$4,"&lt;="&amp;BI$7))</f>
        <v>0</v>
      </c>
      <c r="BJ14" s="5">
        <f ca="1">IF(BJ$4="",0,SUMIFS(Model!272:272,Model!$4:$4,"&gt;="&amp;BJ$6,Model!$4:$4,"&lt;="&amp;BJ$7))</f>
        <v>0</v>
      </c>
      <c r="BK14" s="5">
        <f ca="1">IF(BK$4="",0,SUMIFS(Model!272:272,Model!$4:$4,"&gt;="&amp;BK$6,Model!$4:$4,"&lt;="&amp;BK$7))</f>
        <v>0</v>
      </c>
      <c r="BL14" s="5">
        <f ca="1">IF(BL$4="",0,SUMIFS(Model!272:272,Model!$4:$4,"&gt;="&amp;BL$6,Model!$4:$4,"&lt;="&amp;BL$7))</f>
        <v>0</v>
      </c>
      <c r="BM14" s="5">
        <f ca="1">IF(BM$4="",0,SUMIFS(Model!272:272,Model!$4:$4,"&gt;="&amp;BM$6,Model!$4:$4,"&lt;="&amp;BM$7))</f>
        <v>0</v>
      </c>
      <c r="BN14" s="5">
        <f ca="1">IF(BN$4="",0,SUMIFS(Model!272:272,Model!$4:$4,"&gt;="&amp;BN$6,Model!$4:$4,"&lt;="&amp;BN$7))</f>
        <v>0</v>
      </c>
      <c r="BO14" s="5">
        <f ca="1">IF(BO$4="",0,SUMIFS(Model!272:272,Model!$4:$4,"&gt;="&amp;BO$6,Model!$4:$4,"&lt;="&amp;BO$7))</f>
        <v>0</v>
      </c>
      <c r="BP14" s="5">
        <f ca="1">IF(BP$4="",0,SUMIFS(Model!272:272,Model!$4:$4,"&gt;="&amp;BP$6,Model!$4:$4,"&lt;="&amp;BP$7))</f>
        <v>0</v>
      </c>
      <c r="BQ14" s="5">
        <f ca="1">IF(BQ$4="",0,SUMIFS(Model!272:272,Model!$4:$4,"&gt;="&amp;BQ$6,Model!$4:$4,"&lt;="&amp;BQ$7))</f>
        <v>0</v>
      </c>
      <c r="BR14" s="5">
        <f ca="1">IF(BR$4="",0,SUMIFS(Model!272:272,Model!$4:$4,"&gt;="&amp;BR$6,Model!$4:$4,"&lt;="&amp;BR$7))</f>
        <v>0</v>
      </c>
      <c r="BS14" s="5">
        <f ca="1">IF(BS$4="",0,SUMIFS(Model!272:272,Model!$4:$4,"&gt;="&amp;BS$6,Model!$4:$4,"&lt;="&amp;BS$7))</f>
        <v>0</v>
      </c>
      <c r="BT14" s="5">
        <f ca="1">IF(BT$4="",0,SUMIFS(Model!272:272,Model!$4:$4,"&gt;="&amp;BT$6,Model!$4:$4,"&lt;="&amp;BT$7))</f>
        <v>0</v>
      </c>
      <c r="BU14" s="5">
        <f ca="1">IF(BU$4="",0,SUMIFS(Model!272:272,Model!$4:$4,"&gt;="&amp;BU$6,Model!$4:$4,"&lt;="&amp;BU$7))</f>
        <v>0</v>
      </c>
      <c r="BV14" s="5">
        <f ca="1">IF(BV$4="",0,SUMIFS(Model!272:272,Model!$4:$4,"&gt;="&amp;BV$6,Model!$4:$4,"&lt;="&amp;BV$7))</f>
        <v>0</v>
      </c>
      <c r="BW14" s="5">
        <f ca="1">IF(BW$4="",0,SUMIFS(Model!272:272,Model!$4:$4,"&gt;="&amp;BW$6,Model!$4:$4,"&lt;="&amp;BW$7))</f>
        <v>0</v>
      </c>
      <c r="BX14" s="5">
        <f ca="1">IF(BX$4="",0,SUMIFS(Model!272:272,Model!$4:$4,"&gt;="&amp;BX$6,Model!$4:$4,"&lt;="&amp;BX$7))</f>
        <v>0</v>
      </c>
      <c r="BY14" s="5">
        <f ca="1">IF(BY$4="",0,SUMIFS(Model!272:272,Model!$4:$4,"&gt;="&amp;BY$6,Model!$4:$4,"&lt;="&amp;BY$7))</f>
        <v>0</v>
      </c>
      <c r="BZ14" s="5">
        <f ca="1">IF(BZ$4="",0,SUMIFS(Model!272:272,Model!$4:$4,"&gt;="&amp;BZ$6,Model!$4:$4,"&lt;="&amp;BZ$7))</f>
        <v>0</v>
      </c>
      <c r="CA14" s="5">
        <f ca="1">IF(CA$4="",0,SUMIFS(Model!272:272,Model!$4:$4,"&gt;="&amp;CA$6,Model!$4:$4,"&lt;="&amp;CA$7))</f>
        <v>0</v>
      </c>
      <c r="CB14" s="5">
        <f ca="1">IF(CB$4="",0,SUMIFS(Model!272:272,Model!$4:$4,"&gt;="&amp;CB$6,Model!$4:$4,"&lt;="&amp;CB$7))</f>
        <v>0</v>
      </c>
      <c r="CC14" s="5">
        <f ca="1">IF(CC$4="",0,SUMIFS(Model!272:272,Model!$4:$4,"&gt;="&amp;CC$6,Model!$4:$4,"&lt;="&amp;CC$7))</f>
        <v>0</v>
      </c>
      <c r="CD14" s="5">
        <f ca="1">IF(CD$4="",0,SUMIFS(Model!272:272,Model!$4:$4,"&gt;="&amp;CD$6,Model!$4:$4,"&lt;="&amp;CD$7))</f>
        <v>0</v>
      </c>
      <c r="CE14" s="5">
        <f ca="1">IF(CE$4="",0,SUMIFS(Model!272:272,Model!$4:$4,"&gt;="&amp;CE$6,Model!$4:$4,"&lt;="&amp;CE$7))</f>
        <v>0</v>
      </c>
      <c r="CF14" s="5">
        <f ca="1">IF(CF$4="",0,SUMIFS(Model!272:272,Model!$4:$4,"&gt;="&amp;CF$6,Model!$4:$4,"&lt;="&amp;CF$7))</f>
        <v>0</v>
      </c>
    </row>
    <row r="15" spans="2:84" x14ac:dyDescent="0.3">
      <c r="B15" s="13">
        <f>ROW()</f>
        <v>15</v>
      </c>
      <c r="H15" s="1" t="str">
        <f t="shared" ref="H15:H19" si="1">$H$13</f>
        <v>Оплата себест. закупок и затрат</v>
      </c>
      <c r="I15" s="1" t="str">
        <f>Prcsses!I15</f>
        <v>Изготовление у подрядчиков</v>
      </c>
      <c r="M15" s="53" t="s">
        <v>18</v>
      </c>
      <c r="U15" s="5">
        <f t="shared" ca="1" si="0"/>
        <v>189628947.33442283</v>
      </c>
      <c r="X15" s="5">
        <f ca="1">IF(X$4="",0,SUMIFS(Model!273:273,Model!$4:$4,"&gt;="&amp;X$6,Model!$4:$4,"&lt;="&amp;X$7))</f>
        <v>4970000</v>
      </c>
      <c r="Y15" s="5">
        <f ca="1">IF(Y$4="",0,SUMIFS(Model!273:273,Model!$4:$4,"&gt;="&amp;Y$6,Model!$4:$4,"&lt;="&amp;Y$7))</f>
        <v>20128231.199999999</v>
      </c>
      <c r="Z15" s="5">
        <f ca="1">IF(Z$4="",0,SUMIFS(Model!273:273,Model!$4:$4,"&gt;="&amp;Z$6,Model!$4:$4,"&lt;="&amp;Z$7))</f>
        <v>36607134.029759996</v>
      </c>
      <c r="AA15" s="5">
        <f ca="1">IF(AA$4="",0,SUMIFS(Model!273:273,Model!$4:$4,"&gt;="&amp;AA$6,Model!$4:$4,"&lt;="&amp;AA$7))</f>
        <v>54384679.714329213</v>
      </c>
      <c r="AB15" s="5">
        <f ca="1">IF(AB$4="",0,SUMIFS(Model!273:273,Model!$4:$4,"&gt;="&amp;AB$6,Model!$4:$4,"&lt;="&amp;AB$7))</f>
        <v>73538902.390333608</v>
      </c>
      <c r="AC15" s="5">
        <f ca="1">IF(AC$4="",0,SUMIFS(Model!273:273,Model!$4:$4,"&gt;="&amp;AC$6,Model!$4:$4,"&lt;="&amp;AC$7))</f>
        <v>0</v>
      </c>
      <c r="AD15" s="5">
        <f ca="1">IF(AD$4="",0,SUMIFS(Model!273:273,Model!$4:$4,"&gt;="&amp;AD$6,Model!$4:$4,"&lt;="&amp;AD$7))</f>
        <v>0</v>
      </c>
      <c r="AE15" s="5">
        <f ca="1">IF(AE$4="",0,SUMIFS(Model!273:273,Model!$4:$4,"&gt;="&amp;AE$6,Model!$4:$4,"&lt;="&amp;AE$7))</f>
        <v>0</v>
      </c>
      <c r="AF15" s="5">
        <f ca="1">IF(AF$4="",0,SUMIFS(Model!273:273,Model!$4:$4,"&gt;="&amp;AF$6,Model!$4:$4,"&lt;="&amp;AF$7))</f>
        <v>0</v>
      </c>
      <c r="AG15" s="5">
        <f ca="1">IF(AG$4="",0,SUMIFS(Model!273:273,Model!$4:$4,"&gt;="&amp;AG$6,Model!$4:$4,"&lt;="&amp;AG$7))</f>
        <v>0</v>
      </c>
      <c r="AH15" s="5">
        <f ca="1">IF(AH$4="",0,SUMIFS(Model!273:273,Model!$4:$4,"&gt;="&amp;AH$6,Model!$4:$4,"&lt;="&amp;AH$7))</f>
        <v>0</v>
      </c>
      <c r="AI15" s="5">
        <f ca="1">IF(AI$4="",0,SUMIFS(Model!273:273,Model!$4:$4,"&gt;="&amp;AI$6,Model!$4:$4,"&lt;="&amp;AI$7))</f>
        <v>0</v>
      </c>
      <c r="AJ15" s="5">
        <f ca="1">IF(AJ$4="",0,SUMIFS(Model!273:273,Model!$4:$4,"&gt;="&amp;AJ$6,Model!$4:$4,"&lt;="&amp;AJ$7))</f>
        <v>0</v>
      </c>
      <c r="AK15" s="5">
        <f ca="1">IF(AK$4="",0,SUMIFS(Model!273:273,Model!$4:$4,"&gt;="&amp;AK$6,Model!$4:$4,"&lt;="&amp;AK$7))</f>
        <v>0</v>
      </c>
      <c r="AL15" s="5">
        <f ca="1">IF(AL$4="",0,SUMIFS(Model!273:273,Model!$4:$4,"&gt;="&amp;AL$6,Model!$4:$4,"&lt;="&amp;AL$7))</f>
        <v>0</v>
      </c>
      <c r="AM15" s="5">
        <f ca="1">IF(AM$4="",0,SUMIFS(Model!273:273,Model!$4:$4,"&gt;="&amp;AM$6,Model!$4:$4,"&lt;="&amp;AM$7))</f>
        <v>0</v>
      </c>
      <c r="AN15" s="5">
        <f ca="1">IF(AN$4="",0,SUMIFS(Model!273:273,Model!$4:$4,"&gt;="&amp;AN$6,Model!$4:$4,"&lt;="&amp;AN$7))</f>
        <v>0</v>
      </c>
      <c r="AO15" s="5">
        <f ca="1">IF(AO$4="",0,SUMIFS(Model!273:273,Model!$4:$4,"&gt;="&amp;AO$6,Model!$4:$4,"&lt;="&amp;AO$7))</f>
        <v>0</v>
      </c>
      <c r="AP15" s="5">
        <f ca="1">IF(AP$4="",0,SUMIFS(Model!273:273,Model!$4:$4,"&gt;="&amp;AP$6,Model!$4:$4,"&lt;="&amp;AP$7))</f>
        <v>0</v>
      </c>
      <c r="AQ15" s="5">
        <f ca="1">IF(AQ$4="",0,SUMIFS(Model!273:273,Model!$4:$4,"&gt;="&amp;AQ$6,Model!$4:$4,"&lt;="&amp;AQ$7))</f>
        <v>0</v>
      </c>
      <c r="AR15" s="5">
        <f ca="1">IF(AR$4="",0,SUMIFS(Model!273:273,Model!$4:$4,"&gt;="&amp;AR$6,Model!$4:$4,"&lt;="&amp;AR$7))</f>
        <v>0</v>
      </c>
      <c r="AS15" s="5">
        <f ca="1">IF(AS$4="",0,SUMIFS(Model!273:273,Model!$4:$4,"&gt;="&amp;AS$6,Model!$4:$4,"&lt;="&amp;AS$7))</f>
        <v>0</v>
      </c>
      <c r="AT15" s="5">
        <f ca="1">IF(AT$4="",0,SUMIFS(Model!273:273,Model!$4:$4,"&gt;="&amp;AT$6,Model!$4:$4,"&lt;="&amp;AT$7))</f>
        <v>0</v>
      </c>
      <c r="AU15" s="5">
        <f ca="1">IF(AU$4="",0,SUMIFS(Model!273:273,Model!$4:$4,"&gt;="&amp;AU$6,Model!$4:$4,"&lt;="&amp;AU$7))</f>
        <v>0</v>
      </c>
      <c r="AV15" s="5">
        <f ca="1">IF(AV$4="",0,SUMIFS(Model!273:273,Model!$4:$4,"&gt;="&amp;AV$6,Model!$4:$4,"&lt;="&amp;AV$7))</f>
        <v>0</v>
      </c>
      <c r="AW15" s="5">
        <f ca="1">IF(AW$4="",0,SUMIFS(Model!273:273,Model!$4:$4,"&gt;="&amp;AW$6,Model!$4:$4,"&lt;="&amp;AW$7))</f>
        <v>0</v>
      </c>
      <c r="AX15" s="5">
        <f ca="1">IF(AX$4="",0,SUMIFS(Model!273:273,Model!$4:$4,"&gt;="&amp;AX$6,Model!$4:$4,"&lt;="&amp;AX$7))</f>
        <v>0</v>
      </c>
      <c r="AY15" s="5">
        <f ca="1">IF(AY$4="",0,SUMIFS(Model!273:273,Model!$4:$4,"&gt;="&amp;AY$6,Model!$4:$4,"&lt;="&amp;AY$7))</f>
        <v>0</v>
      </c>
      <c r="AZ15" s="5">
        <f ca="1">IF(AZ$4="",0,SUMIFS(Model!273:273,Model!$4:$4,"&gt;="&amp;AZ$6,Model!$4:$4,"&lt;="&amp;AZ$7))</f>
        <v>0</v>
      </c>
      <c r="BA15" s="5">
        <f ca="1">IF(BA$4="",0,SUMIFS(Model!273:273,Model!$4:$4,"&gt;="&amp;BA$6,Model!$4:$4,"&lt;="&amp;BA$7))</f>
        <v>0</v>
      </c>
      <c r="BB15" s="5">
        <f ca="1">IF(BB$4="",0,SUMIFS(Model!273:273,Model!$4:$4,"&gt;="&amp;BB$6,Model!$4:$4,"&lt;="&amp;BB$7))</f>
        <v>0</v>
      </c>
      <c r="BC15" s="5">
        <f ca="1">IF(BC$4="",0,SUMIFS(Model!273:273,Model!$4:$4,"&gt;="&amp;BC$6,Model!$4:$4,"&lt;="&amp;BC$7))</f>
        <v>0</v>
      </c>
      <c r="BD15" s="5">
        <f ca="1">IF(BD$4="",0,SUMIFS(Model!273:273,Model!$4:$4,"&gt;="&amp;BD$6,Model!$4:$4,"&lt;="&amp;BD$7))</f>
        <v>0</v>
      </c>
      <c r="BE15" s="5">
        <f ca="1">IF(BE$4="",0,SUMIFS(Model!273:273,Model!$4:$4,"&gt;="&amp;BE$6,Model!$4:$4,"&lt;="&amp;BE$7))</f>
        <v>0</v>
      </c>
      <c r="BF15" s="5">
        <f ca="1">IF(BF$4="",0,SUMIFS(Model!273:273,Model!$4:$4,"&gt;="&amp;BF$6,Model!$4:$4,"&lt;="&amp;BF$7))</f>
        <v>0</v>
      </c>
      <c r="BG15" s="5">
        <f ca="1">IF(BG$4="",0,SUMIFS(Model!273:273,Model!$4:$4,"&gt;="&amp;BG$6,Model!$4:$4,"&lt;="&amp;BG$7))</f>
        <v>0</v>
      </c>
      <c r="BH15" s="5">
        <f ca="1">IF(BH$4="",0,SUMIFS(Model!273:273,Model!$4:$4,"&gt;="&amp;BH$6,Model!$4:$4,"&lt;="&amp;BH$7))</f>
        <v>0</v>
      </c>
      <c r="BI15" s="5">
        <f ca="1">IF(BI$4="",0,SUMIFS(Model!273:273,Model!$4:$4,"&gt;="&amp;BI$6,Model!$4:$4,"&lt;="&amp;BI$7))</f>
        <v>0</v>
      </c>
      <c r="BJ15" s="5">
        <f ca="1">IF(BJ$4="",0,SUMIFS(Model!273:273,Model!$4:$4,"&gt;="&amp;BJ$6,Model!$4:$4,"&lt;="&amp;BJ$7))</f>
        <v>0</v>
      </c>
      <c r="BK15" s="5">
        <f ca="1">IF(BK$4="",0,SUMIFS(Model!273:273,Model!$4:$4,"&gt;="&amp;BK$6,Model!$4:$4,"&lt;="&amp;BK$7))</f>
        <v>0</v>
      </c>
      <c r="BL15" s="5">
        <f ca="1">IF(BL$4="",0,SUMIFS(Model!273:273,Model!$4:$4,"&gt;="&amp;BL$6,Model!$4:$4,"&lt;="&amp;BL$7))</f>
        <v>0</v>
      </c>
      <c r="BM15" s="5">
        <f ca="1">IF(BM$4="",0,SUMIFS(Model!273:273,Model!$4:$4,"&gt;="&amp;BM$6,Model!$4:$4,"&lt;="&amp;BM$7))</f>
        <v>0</v>
      </c>
      <c r="BN15" s="5">
        <f ca="1">IF(BN$4="",0,SUMIFS(Model!273:273,Model!$4:$4,"&gt;="&amp;BN$6,Model!$4:$4,"&lt;="&amp;BN$7))</f>
        <v>0</v>
      </c>
      <c r="BO15" s="5">
        <f ca="1">IF(BO$4="",0,SUMIFS(Model!273:273,Model!$4:$4,"&gt;="&amp;BO$6,Model!$4:$4,"&lt;="&amp;BO$7))</f>
        <v>0</v>
      </c>
      <c r="BP15" s="5">
        <f ca="1">IF(BP$4="",0,SUMIFS(Model!273:273,Model!$4:$4,"&gt;="&amp;BP$6,Model!$4:$4,"&lt;="&amp;BP$7))</f>
        <v>0</v>
      </c>
      <c r="BQ15" s="5">
        <f ca="1">IF(BQ$4="",0,SUMIFS(Model!273:273,Model!$4:$4,"&gt;="&amp;BQ$6,Model!$4:$4,"&lt;="&amp;BQ$7))</f>
        <v>0</v>
      </c>
      <c r="BR15" s="5">
        <f ca="1">IF(BR$4="",0,SUMIFS(Model!273:273,Model!$4:$4,"&gt;="&amp;BR$6,Model!$4:$4,"&lt;="&amp;BR$7))</f>
        <v>0</v>
      </c>
      <c r="BS15" s="5">
        <f ca="1">IF(BS$4="",0,SUMIFS(Model!273:273,Model!$4:$4,"&gt;="&amp;BS$6,Model!$4:$4,"&lt;="&amp;BS$7))</f>
        <v>0</v>
      </c>
      <c r="BT15" s="5">
        <f ca="1">IF(BT$4="",0,SUMIFS(Model!273:273,Model!$4:$4,"&gt;="&amp;BT$6,Model!$4:$4,"&lt;="&amp;BT$7))</f>
        <v>0</v>
      </c>
      <c r="BU15" s="5">
        <f ca="1">IF(BU$4="",0,SUMIFS(Model!273:273,Model!$4:$4,"&gt;="&amp;BU$6,Model!$4:$4,"&lt;="&amp;BU$7))</f>
        <v>0</v>
      </c>
      <c r="BV15" s="5">
        <f ca="1">IF(BV$4="",0,SUMIFS(Model!273:273,Model!$4:$4,"&gt;="&amp;BV$6,Model!$4:$4,"&lt;="&amp;BV$7))</f>
        <v>0</v>
      </c>
      <c r="BW15" s="5">
        <f ca="1">IF(BW$4="",0,SUMIFS(Model!273:273,Model!$4:$4,"&gt;="&amp;BW$6,Model!$4:$4,"&lt;="&amp;BW$7))</f>
        <v>0</v>
      </c>
      <c r="BX15" s="5">
        <f ca="1">IF(BX$4="",0,SUMIFS(Model!273:273,Model!$4:$4,"&gt;="&amp;BX$6,Model!$4:$4,"&lt;="&amp;BX$7))</f>
        <v>0</v>
      </c>
      <c r="BY15" s="5">
        <f ca="1">IF(BY$4="",0,SUMIFS(Model!273:273,Model!$4:$4,"&gt;="&amp;BY$6,Model!$4:$4,"&lt;="&amp;BY$7))</f>
        <v>0</v>
      </c>
      <c r="BZ15" s="5">
        <f ca="1">IF(BZ$4="",0,SUMIFS(Model!273:273,Model!$4:$4,"&gt;="&amp;BZ$6,Model!$4:$4,"&lt;="&amp;BZ$7))</f>
        <v>0</v>
      </c>
      <c r="CA15" s="5">
        <f ca="1">IF(CA$4="",0,SUMIFS(Model!273:273,Model!$4:$4,"&gt;="&amp;CA$6,Model!$4:$4,"&lt;="&amp;CA$7))</f>
        <v>0</v>
      </c>
      <c r="CB15" s="5">
        <f ca="1">IF(CB$4="",0,SUMIFS(Model!273:273,Model!$4:$4,"&gt;="&amp;CB$6,Model!$4:$4,"&lt;="&amp;CB$7))</f>
        <v>0</v>
      </c>
      <c r="CC15" s="5">
        <f ca="1">IF(CC$4="",0,SUMIFS(Model!273:273,Model!$4:$4,"&gt;="&amp;CC$6,Model!$4:$4,"&lt;="&amp;CC$7))</f>
        <v>0</v>
      </c>
      <c r="CD15" s="5">
        <f ca="1">IF(CD$4="",0,SUMIFS(Model!273:273,Model!$4:$4,"&gt;="&amp;CD$6,Model!$4:$4,"&lt;="&amp;CD$7))</f>
        <v>0</v>
      </c>
      <c r="CE15" s="5">
        <f ca="1">IF(CE$4="",0,SUMIFS(Model!273:273,Model!$4:$4,"&gt;="&amp;CE$6,Model!$4:$4,"&lt;="&amp;CE$7))</f>
        <v>0</v>
      </c>
      <c r="CF15" s="5">
        <f ca="1">IF(CF$4="",0,SUMIFS(Model!273:273,Model!$4:$4,"&gt;="&amp;CF$6,Model!$4:$4,"&lt;="&amp;CF$7))</f>
        <v>0</v>
      </c>
    </row>
    <row r="16" spans="2:84" x14ac:dyDescent="0.3">
      <c r="B16" s="13">
        <f>ROW()</f>
        <v>16</v>
      </c>
      <c r="H16" s="1" t="str">
        <f t="shared" si="1"/>
        <v>Оплата себест. закупок и затрат</v>
      </c>
      <c r="I16" s="1" t="str">
        <f>Prcsses!I16</f>
        <v>Потребление ресурсов</v>
      </c>
      <c r="M16" s="53" t="s">
        <v>18</v>
      </c>
      <c r="U16" s="5">
        <f t="shared" ca="1" si="0"/>
        <v>36551433.012968905</v>
      </c>
      <c r="X16" s="5">
        <f ca="1">IF(X$4="",0,SUMIFS(Model!274:274,Model!$4:$4,"&gt;="&amp;X$6,Model!$4:$4,"&lt;="&amp;X$7))</f>
        <v>800200</v>
      </c>
      <c r="Y16" s="5">
        <f ca="1">IF(Y$4="",0,SUMIFS(Model!274:274,Model!$4:$4,"&gt;="&amp;Y$6,Model!$4:$4,"&lt;="&amp;Y$7))</f>
        <v>3763126.8</v>
      </c>
      <c r="Z16" s="5">
        <f ca="1">IF(Z$4="",0,SUMIFS(Model!274:274,Model!$4:$4,"&gt;="&amp;Z$6,Model!$4:$4,"&lt;="&amp;Z$7))</f>
        <v>7038012.1078079995</v>
      </c>
      <c r="AA16" s="5">
        <f ca="1">IF(AA$4="",0,SUMIFS(Model!274:274,Model!$4:$4,"&gt;="&amp;AA$6,Model!$4:$4,"&lt;="&amp;AA$7))</f>
        <v>10571366.123448998</v>
      </c>
      <c r="AB16" s="5">
        <f ca="1">IF(AB$4="",0,SUMIFS(Model!274:274,Model!$4:$4,"&gt;="&amp;AB$6,Model!$4:$4,"&lt;="&amp;AB$7))</f>
        <v>14378727.981711909</v>
      </c>
      <c r="AC16" s="5">
        <f ca="1">IF(AC$4="",0,SUMIFS(Model!274:274,Model!$4:$4,"&gt;="&amp;AC$6,Model!$4:$4,"&lt;="&amp;AC$7))</f>
        <v>0</v>
      </c>
      <c r="AD16" s="5">
        <f ca="1">IF(AD$4="",0,SUMIFS(Model!274:274,Model!$4:$4,"&gt;="&amp;AD$6,Model!$4:$4,"&lt;="&amp;AD$7))</f>
        <v>0</v>
      </c>
      <c r="AE16" s="5">
        <f ca="1">IF(AE$4="",0,SUMIFS(Model!274:274,Model!$4:$4,"&gt;="&amp;AE$6,Model!$4:$4,"&lt;="&amp;AE$7))</f>
        <v>0</v>
      </c>
      <c r="AF16" s="5">
        <f ca="1">IF(AF$4="",0,SUMIFS(Model!274:274,Model!$4:$4,"&gt;="&amp;AF$6,Model!$4:$4,"&lt;="&amp;AF$7))</f>
        <v>0</v>
      </c>
      <c r="AG16" s="5">
        <f ca="1">IF(AG$4="",0,SUMIFS(Model!274:274,Model!$4:$4,"&gt;="&amp;AG$6,Model!$4:$4,"&lt;="&amp;AG$7))</f>
        <v>0</v>
      </c>
      <c r="AH16" s="5">
        <f ca="1">IF(AH$4="",0,SUMIFS(Model!274:274,Model!$4:$4,"&gt;="&amp;AH$6,Model!$4:$4,"&lt;="&amp;AH$7))</f>
        <v>0</v>
      </c>
      <c r="AI16" s="5">
        <f ca="1">IF(AI$4="",0,SUMIFS(Model!274:274,Model!$4:$4,"&gt;="&amp;AI$6,Model!$4:$4,"&lt;="&amp;AI$7))</f>
        <v>0</v>
      </c>
      <c r="AJ16" s="5">
        <f ca="1">IF(AJ$4="",0,SUMIFS(Model!274:274,Model!$4:$4,"&gt;="&amp;AJ$6,Model!$4:$4,"&lt;="&amp;AJ$7))</f>
        <v>0</v>
      </c>
      <c r="AK16" s="5">
        <f ca="1">IF(AK$4="",0,SUMIFS(Model!274:274,Model!$4:$4,"&gt;="&amp;AK$6,Model!$4:$4,"&lt;="&amp;AK$7))</f>
        <v>0</v>
      </c>
      <c r="AL16" s="5">
        <f ca="1">IF(AL$4="",0,SUMIFS(Model!274:274,Model!$4:$4,"&gt;="&amp;AL$6,Model!$4:$4,"&lt;="&amp;AL$7))</f>
        <v>0</v>
      </c>
      <c r="AM16" s="5">
        <f ca="1">IF(AM$4="",0,SUMIFS(Model!274:274,Model!$4:$4,"&gt;="&amp;AM$6,Model!$4:$4,"&lt;="&amp;AM$7))</f>
        <v>0</v>
      </c>
      <c r="AN16" s="5">
        <f ca="1">IF(AN$4="",0,SUMIFS(Model!274:274,Model!$4:$4,"&gt;="&amp;AN$6,Model!$4:$4,"&lt;="&amp;AN$7))</f>
        <v>0</v>
      </c>
      <c r="AO16" s="5">
        <f ca="1">IF(AO$4="",0,SUMIFS(Model!274:274,Model!$4:$4,"&gt;="&amp;AO$6,Model!$4:$4,"&lt;="&amp;AO$7))</f>
        <v>0</v>
      </c>
      <c r="AP16" s="5">
        <f ca="1">IF(AP$4="",0,SUMIFS(Model!274:274,Model!$4:$4,"&gt;="&amp;AP$6,Model!$4:$4,"&lt;="&amp;AP$7))</f>
        <v>0</v>
      </c>
      <c r="AQ16" s="5">
        <f ca="1">IF(AQ$4="",0,SUMIFS(Model!274:274,Model!$4:$4,"&gt;="&amp;AQ$6,Model!$4:$4,"&lt;="&amp;AQ$7))</f>
        <v>0</v>
      </c>
      <c r="AR16" s="5">
        <f ca="1">IF(AR$4="",0,SUMIFS(Model!274:274,Model!$4:$4,"&gt;="&amp;AR$6,Model!$4:$4,"&lt;="&amp;AR$7))</f>
        <v>0</v>
      </c>
      <c r="AS16" s="5">
        <f ca="1">IF(AS$4="",0,SUMIFS(Model!274:274,Model!$4:$4,"&gt;="&amp;AS$6,Model!$4:$4,"&lt;="&amp;AS$7))</f>
        <v>0</v>
      </c>
      <c r="AT16" s="5">
        <f ca="1">IF(AT$4="",0,SUMIFS(Model!274:274,Model!$4:$4,"&gt;="&amp;AT$6,Model!$4:$4,"&lt;="&amp;AT$7))</f>
        <v>0</v>
      </c>
      <c r="AU16" s="5">
        <f ca="1">IF(AU$4="",0,SUMIFS(Model!274:274,Model!$4:$4,"&gt;="&amp;AU$6,Model!$4:$4,"&lt;="&amp;AU$7))</f>
        <v>0</v>
      </c>
      <c r="AV16" s="5">
        <f ca="1">IF(AV$4="",0,SUMIFS(Model!274:274,Model!$4:$4,"&gt;="&amp;AV$6,Model!$4:$4,"&lt;="&amp;AV$7))</f>
        <v>0</v>
      </c>
      <c r="AW16" s="5">
        <f ca="1">IF(AW$4="",0,SUMIFS(Model!274:274,Model!$4:$4,"&gt;="&amp;AW$6,Model!$4:$4,"&lt;="&amp;AW$7))</f>
        <v>0</v>
      </c>
      <c r="AX16" s="5">
        <f ca="1">IF(AX$4="",0,SUMIFS(Model!274:274,Model!$4:$4,"&gt;="&amp;AX$6,Model!$4:$4,"&lt;="&amp;AX$7))</f>
        <v>0</v>
      </c>
      <c r="AY16" s="5">
        <f ca="1">IF(AY$4="",0,SUMIFS(Model!274:274,Model!$4:$4,"&gt;="&amp;AY$6,Model!$4:$4,"&lt;="&amp;AY$7))</f>
        <v>0</v>
      </c>
      <c r="AZ16" s="5">
        <f ca="1">IF(AZ$4="",0,SUMIFS(Model!274:274,Model!$4:$4,"&gt;="&amp;AZ$6,Model!$4:$4,"&lt;="&amp;AZ$7))</f>
        <v>0</v>
      </c>
      <c r="BA16" s="5">
        <f ca="1">IF(BA$4="",0,SUMIFS(Model!274:274,Model!$4:$4,"&gt;="&amp;BA$6,Model!$4:$4,"&lt;="&amp;BA$7))</f>
        <v>0</v>
      </c>
      <c r="BB16" s="5">
        <f ca="1">IF(BB$4="",0,SUMIFS(Model!274:274,Model!$4:$4,"&gt;="&amp;BB$6,Model!$4:$4,"&lt;="&amp;BB$7))</f>
        <v>0</v>
      </c>
      <c r="BC16" s="5">
        <f ca="1">IF(BC$4="",0,SUMIFS(Model!274:274,Model!$4:$4,"&gt;="&amp;BC$6,Model!$4:$4,"&lt;="&amp;BC$7))</f>
        <v>0</v>
      </c>
      <c r="BD16" s="5">
        <f ca="1">IF(BD$4="",0,SUMIFS(Model!274:274,Model!$4:$4,"&gt;="&amp;BD$6,Model!$4:$4,"&lt;="&amp;BD$7))</f>
        <v>0</v>
      </c>
      <c r="BE16" s="5">
        <f ca="1">IF(BE$4="",0,SUMIFS(Model!274:274,Model!$4:$4,"&gt;="&amp;BE$6,Model!$4:$4,"&lt;="&amp;BE$7))</f>
        <v>0</v>
      </c>
      <c r="BF16" s="5">
        <f ca="1">IF(BF$4="",0,SUMIFS(Model!274:274,Model!$4:$4,"&gt;="&amp;BF$6,Model!$4:$4,"&lt;="&amp;BF$7))</f>
        <v>0</v>
      </c>
      <c r="BG16" s="5">
        <f ca="1">IF(BG$4="",0,SUMIFS(Model!274:274,Model!$4:$4,"&gt;="&amp;BG$6,Model!$4:$4,"&lt;="&amp;BG$7))</f>
        <v>0</v>
      </c>
      <c r="BH16" s="5">
        <f ca="1">IF(BH$4="",0,SUMIFS(Model!274:274,Model!$4:$4,"&gt;="&amp;BH$6,Model!$4:$4,"&lt;="&amp;BH$7))</f>
        <v>0</v>
      </c>
      <c r="BI16" s="5">
        <f ca="1">IF(BI$4="",0,SUMIFS(Model!274:274,Model!$4:$4,"&gt;="&amp;BI$6,Model!$4:$4,"&lt;="&amp;BI$7))</f>
        <v>0</v>
      </c>
      <c r="BJ16" s="5">
        <f ca="1">IF(BJ$4="",0,SUMIFS(Model!274:274,Model!$4:$4,"&gt;="&amp;BJ$6,Model!$4:$4,"&lt;="&amp;BJ$7))</f>
        <v>0</v>
      </c>
      <c r="BK16" s="5">
        <f ca="1">IF(BK$4="",0,SUMIFS(Model!274:274,Model!$4:$4,"&gt;="&amp;BK$6,Model!$4:$4,"&lt;="&amp;BK$7))</f>
        <v>0</v>
      </c>
      <c r="BL16" s="5">
        <f ca="1">IF(BL$4="",0,SUMIFS(Model!274:274,Model!$4:$4,"&gt;="&amp;BL$6,Model!$4:$4,"&lt;="&amp;BL$7))</f>
        <v>0</v>
      </c>
      <c r="BM16" s="5">
        <f ca="1">IF(BM$4="",0,SUMIFS(Model!274:274,Model!$4:$4,"&gt;="&amp;BM$6,Model!$4:$4,"&lt;="&amp;BM$7))</f>
        <v>0</v>
      </c>
      <c r="BN16" s="5">
        <f ca="1">IF(BN$4="",0,SUMIFS(Model!274:274,Model!$4:$4,"&gt;="&amp;BN$6,Model!$4:$4,"&lt;="&amp;BN$7))</f>
        <v>0</v>
      </c>
      <c r="BO16" s="5">
        <f ca="1">IF(BO$4="",0,SUMIFS(Model!274:274,Model!$4:$4,"&gt;="&amp;BO$6,Model!$4:$4,"&lt;="&amp;BO$7))</f>
        <v>0</v>
      </c>
      <c r="BP16" s="5">
        <f ca="1">IF(BP$4="",0,SUMIFS(Model!274:274,Model!$4:$4,"&gt;="&amp;BP$6,Model!$4:$4,"&lt;="&amp;BP$7))</f>
        <v>0</v>
      </c>
      <c r="BQ16" s="5">
        <f ca="1">IF(BQ$4="",0,SUMIFS(Model!274:274,Model!$4:$4,"&gt;="&amp;BQ$6,Model!$4:$4,"&lt;="&amp;BQ$7))</f>
        <v>0</v>
      </c>
      <c r="BR16" s="5">
        <f ca="1">IF(BR$4="",0,SUMIFS(Model!274:274,Model!$4:$4,"&gt;="&amp;BR$6,Model!$4:$4,"&lt;="&amp;BR$7))</f>
        <v>0</v>
      </c>
      <c r="BS16" s="5">
        <f ca="1">IF(BS$4="",0,SUMIFS(Model!274:274,Model!$4:$4,"&gt;="&amp;BS$6,Model!$4:$4,"&lt;="&amp;BS$7))</f>
        <v>0</v>
      </c>
      <c r="BT16" s="5">
        <f ca="1">IF(BT$4="",0,SUMIFS(Model!274:274,Model!$4:$4,"&gt;="&amp;BT$6,Model!$4:$4,"&lt;="&amp;BT$7))</f>
        <v>0</v>
      </c>
      <c r="BU16" s="5">
        <f ca="1">IF(BU$4="",0,SUMIFS(Model!274:274,Model!$4:$4,"&gt;="&amp;BU$6,Model!$4:$4,"&lt;="&amp;BU$7))</f>
        <v>0</v>
      </c>
      <c r="BV16" s="5">
        <f ca="1">IF(BV$4="",0,SUMIFS(Model!274:274,Model!$4:$4,"&gt;="&amp;BV$6,Model!$4:$4,"&lt;="&amp;BV$7))</f>
        <v>0</v>
      </c>
      <c r="BW16" s="5">
        <f ca="1">IF(BW$4="",0,SUMIFS(Model!274:274,Model!$4:$4,"&gt;="&amp;BW$6,Model!$4:$4,"&lt;="&amp;BW$7))</f>
        <v>0</v>
      </c>
      <c r="BX16" s="5">
        <f ca="1">IF(BX$4="",0,SUMIFS(Model!274:274,Model!$4:$4,"&gt;="&amp;BX$6,Model!$4:$4,"&lt;="&amp;BX$7))</f>
        <v>0</v>
      </c>
      <c r="BY16" s="5">
        <f ca="1">IF(BY$4="",0,SUMIFS(Model!274:274,Model!$4:$4,"&gt;="&amp;BY$6,Model!$4:$4,"&lt;="&amp;BY$7))</f>
        <v>0</v>
      </c>
      <c r="BZ16" s="5">
        <f ca="1">IF(BZ$4="",0,SUMIFS(Model!274:274,Model!$4:$4,"&gt;="&amp;BZ$6,Model!$4:$4,"&lt;="&amp;BZ$7))</f>
        <v>0</v>
      </c>
      <c r="CA16" s="5">
        <f ca="1">IF(CA$4="",0,SUMIFS(Model!274:274,Model!$4:$4,"&gt;="&amp;CA$6,Model!$4:$4,"&lt;="&amp;CA$7))</f>
        <v>0</v>
      </c>
      <c r="CB16" s="5">
        <f ca="1">IF(CB$4="",0,SUMIFS(Model!274:274,Model!$4:$4,"&gt;="&amp;CB$6,Model!$4:$4,"&lt;="&amp;CB$7))</f>
        <v>0</v>
      </c>
      <c r="CC16" s="5">
        <f ca="1">IF(CC$4="",0,SUMIFS(Model!274:274,Model!$4:$4,"&gt;="&amp;CC$6,Model!$4:$4,"&lt;="&amp;CC$7))</f>
        <v>0</v>
      </c>
      <c r="CD16" s="5">
        <f ca="1">IF(CD$4="",0,SUMIFS(Model!274:274,Model!$4:$4,"&gt;="&amp;CD$6,Model!$4:$4,"&lt;="&amp;CD$7))</f>
        <v>0</v>
      </c>
      <c r="CE16" s="5">
        <f ca="1">IF(CE$4="",0,SUMIFS(Model!274:274,Model!$4:$4,"&gt;="&amp;CE$6,Model!$4:$4,"&lt;="&amp;CE$7))</f>
        <v>0</v>
      </c>
      <c r="CF16" s="5">
        <f ca="1">IF(CF$4="",0,SUMIFS(Model!274:274,Model!$4:$4,"&gt;="&amp;CF$6,Model!$4:$4,"&lt;="&amp;CF$7))</f>
        <v>0</v>
      </c>
    </row>
    <row r="17" spans="2:84" x14ac:dyDescent="0.3">
      <c r="B17" s="13">
        <f>ROW()</f>
        <v>17</v>
      </c>
      <c r="H17" s="1" t="str">
        <f t="shared" si="1"/>
        <v>Оплата себест. закупок и затрат</v>
      </c>
      <c r="I17" s="1" t="str">
        <f>Prcsses!I17</f>
        <v>ФОТ производственного персонала</v>
      </c>
      <c r="M17" s="53" t="s">
        <v>18</v>
      </c>
      <c r="U17" s="5">
        <f t="shared" ca="1" si="0"/>
        <v>365514330.1296891</v>
      </c>
      <c r="X17" s="5">
        <f ca="1">IF(X$4="",0,SUMIFS(Model!275:275,Model!$4:$4,"&gt;="&amp;X$6,Model!$4:$4,"&lt;="&amp;X$7))</f>
        <v>8002000</v>
      </c>
      <c r="Y17" s="5">
        <f ca="1">IF(Y$4="",0,SUMIFS(Model!275:275,Model!$4:$4,"&gt;="&amp;Y$6,Model!$4:$4,"&lt;="&amp;Y$7))</f>
        <v>37631268</v>
      </c>
      <c r="Z17" s="5">
        <f ca="1">IF(Z$4="",0,SUMIFS(Model!275:275,Model!$4:$4,"&gt;="&amp;Z$6,Model!$4:$4,"&lt;="&amp;Z$7))</f>
        <v>70380121.078079998</v>
      </c>
      <c r="AA17" s="5">
        <f ca="1">IF(AA$4="",0,SUMIFS(Model!275:275,Model!$4:$4,"&gt;="&amp;AA$6,Model!$4:$4,"&lt;="&amp;AA$7))</f>
        <v>105713661.23448999</v>
      </c>
      <c r="AB17" s="5">
        <f ca="1">IF(AB$4="",0,SUMIFS(Model!275:275,Model!$4:$4,"&gt;="&amp;AB$6,Model!$4:$4,"&lt;="&amp;AB$7))</f>
        <v>143787279.81711912</v>
      </c>
      <c r="AC17" s="5">
        <f ca="1">IF(AC$4="",0,SUMIFS(Model!275:275,Model!$4:$4,"&gt;="&amp;AC$6,Model!$4:$4,"&lt;="&amp;AC$7))</f>
        <v>0</v>
      </c>
      <c r="AD17" s="5">
        <f ca="1">IF(AD$4="",0,SUMIFS(Model!275:275,Model!$4:$4,"&gt;="&amp;AD$6,Model!$4:$4,"&lt;="&amp;AD$7))</f>
        <v>0</v>
      </c>
      <c r="AE17" s="5">
        <f ca="1">IF(AE$4="",0,SUMIFS(Model!275:275,Model!$4:$4,"&gt;="&amp;AE$6,Model!$4:$4,"&lt;="&amp;AE$7))</f>
        <v>0</v>
      </c>
      <c r="AF17" s="5">
        <f ca="1">IF(AF$4="",0,SUMIFS(Model!275:275,Model!$4:$4,"&gt;="&amp;AF$6,Model!$4:$4,"&lt;="&amp;AF$7))</f>
        <v>0</v>
      </c>
      <c r="AG17" s="5">
        <f ca="1">IF(AG$4="",0,SUMIFS(Model!275:275,Model!$4:$4,"&gt;="&amp;AG$6,Model!$4:$4,"&lt;="&amp;AG$7))</f>
        <v>0</v>
      </c>
      <c r="AH17" s="5">
        <f ca="1">IF(AH$4="",0,SUMIFS(Model!275:275,Model!$4:$4,"&gt;="&amp;AH$6,Model!$4:$4,"&lt;="&amp;AH$7))</f>
        <v>0</v>
      </c>
      <c r="AI17" s="5">
        <f ca="1">IF(AI$4="",0,SUMIFS(Model!275:275,Model!$4:$4,"&gt;="&amp;AI$6,Model!$4:$4,"&lt;="&amp;AI$7))</f>
        <v>0</v>
      </c>
      <c r="AJ17" s="5">
        <f ca="1">IF(AJ$4="",0,SUMIFS(Model!275:275,Model!$4:$4,"&gt;="&amp;AJ$6,Model!$4:$4,"&lt;="&amp;AJ$7))</f>
        <v>0</v>
      </c>
      <c r="AK17" s="5">
        <f ca="1">IF(AK$4="",0,SUMIFS(Model!275:275,Model!$4:$4,"&gt;="&amp;AK$6,Model!$4:$4,"&lt;="&amp;AK$7))</f>
        <v>0</v>
      </c>
      <c r="AL17" s="5">
        <f ca="1">IF(AL$4="",0,SUMIFS(Model!275:275,Model!$4:$4,"&gt;="&amp;AL$6,Model!$4:$4,"&lt;="&amp;AL$7))</f>
        <v>0</v>
      </c>
      <c r="AM17" s="5">
        <f ca="1">IF(AM$4="",0,SUMIFS(Model!275:275,Model!$4:$4,"&gt;="&amp;AM$6,Model!$4:$4,"&lt;="&amp;AM$7))</f>
        <v>0</v>
      </c>
      <c r="AN17" s="5">
        <f ca="1">IF(AN$4="",0,SUMIFS(Model!275:275,Model!$4:$4,"&gt;="&amp;AN$6,Model!$4:$4,"&lt;="&amp;AN$7))</f>
        <v>0</v>
      </c>
      <c r="AO17" s="5">
        <f ca="1">IF(AO$4="",0,SUMIFS(Model!275:275,Model!$4:$4,"&gt;="&amp;AO$6,Model!$4:$4,"&lt;="&amp;AO$7))</f>
        <v>0</v>
      </c>
      <c r="AP17" s="5">
        <f ca="1">IF(AP$4="",0,SUMIFS(Model!275:275,Model!$4:$4,"&gt;="&amp;AP$6,Model!$4:$4,"&lt;="&amp;AP$7))</f>
        <v>0</v>
      </c>
      <c r="AQ17" s="5">
        <f ca="1">IF(AQ$4="",0,SUMIFS(Model!275:275,Model!$4:$4,"&gt;="&amp;AQ$6,Model!$4:$4,"&lt;="&amp;AQ$7))</f>
        <v>0</v>
      </c>
      <c r="AR17" s="5">
        <f ca="1">IF(AR$4="",0,SUMIFS(Model!275:275,Model!$4:$4,"&gt;="&amp;AR$6,Model!$4:$4,"&lt;="&amp;AR$7))</f>
        <v>0</v>
      </c>
      <c r="AS17" s="5">
        <f ca="1">IF(AS$4="",0,SUMIFS(Model!275:275,Model!$4:$4,"&gt;="&amp;AS$6,Model!$4:$4,"&lt;="&amp;AS$7))</f>
        <v>0</v>
      </c>
      <c r="AT17" s="5">
        <f ca="1">IF(AT$4="",0,SUMIFS(Model!275:275,Model!$4:$4,"&gt;="&amp;AT$6,Model!$4:$4,"&lt;="&amp;AT$7))</f>
        <v>0</v>
      </c>
      <c r="AU17" s="5">
        <f ca="1">IF(AU$4="",0,SUMIFS(Model!275:275,Model!$4:$4,"&gt;="&amp;AU$6,Model!$4:$4,"&lt;="&amp;AU$7))</f>
        <v>0</v>
      </c>
      <c r="AV17" s="5">
        <f ca="1">IF(AV$4="",0,SUMIFS(Model!275:275,Model!$4:$4,"&gt;="&amp;AV$6,Model!$4:$4,"&lt;="&amp;AV$7))</f>
        <v>0</v>
      </c>
      <c r="AW17" s="5">
        <f ca="1">IF(AW$4="",0,SUMIFS(Model!275:275,Model!$4:$4,"&gt;="&amp;AW$6,Model!$4:$4,"&lt;="&amp;AW$7))</f>
        <v>0</v>
      </c>
      <c r="AX17" s="5">
        <f ca="1">IF(AX$4="",0,SUMIFS(Model!275:275,Model!$4:$4,"&gt;="&amp;AX$6,Model!$4:$4,"&lt;="&amp;AX$7))</f>
        <v>0</v>
      </c>
      <c r="AY17" s="5">
        <f ca="1">IF(AY$4="",0,SUMIFS(Model!275:275,Model!$4:$4,"&gt;="&amp;AY$6,Model!$4:$4,"&lt;="&amp;AY$7))</f>
        <v>0</v>
      </c>
      <c r="AZ17" s="5">
        <f ca="1">IF(AZ$4="",0,SUMIFS(Model!275:275,Model!$4:$4,"&gt;="&amp;AZ$6,Model!$4:$4,"&lt;="&amp;AZ$7))</f>
        <v>0</v>
      </c>
      <c r="BA17" s="5">
        <f ca="1">IF(BA$4="",0,SUMIFS(Model!275:275,Model!$4:$4,"&gt;="&amp;BA$6,Model!$4:$4,"&lt;="&amp;BA$7))</f>
        <v>0</v>
      </c>
      <c r="BB17" s="5">
        <f ca="1">IF(BB$4="",0,SUMIFS(Model!275:275,Model!$4:$4,"&gt;="&amp;BB$6,Model!$4:$4,"&lt;="&amp;BB$7))</f>
        <v>0</v>
      </c>
      <c r="BC17" s="5">
        <f ca="1">IF(BC$4="",0,SUMIFS(Model!275:275,Model!$4:$4,"&gt;="&amp;BC$6,Model!$4:$4,"&lt;="&amp;BC$7))</f>
        <v>0</v>
      </c>
      <c r="BD17" s="5">
        <f ca="1">IF(BD$4="",0,SUMIFS(Model!275:275,Model!$4:$4,"&gt;="&amp;BD$6,Model!$4:$4,"&lt;="&amp;BD$7))</f>
        <v>0</v>
      </c>
      <c r="BE17" s="5">
        <f ca="1">IF(BE$4="",0,SUMIFS(Model!275:275,Model!$4:$4,"&gt;="&amp;BE$6,Model!$4:$4,"&lt;="&amp;BE$7))</f>
        <v>0</v>
      </c>
      <c r="BF17" s="5">
        <f ca="1">IF(BF$4="",0,SUMIFS(Model!275:275,Model!$4:$4,"&gt;="&amp;BF$6,Model!$4:$4,"&lt;="&amp;BF$7))</f>
        <v>0</v>
      </c>
      <c r="BG17" s="5">
        <f ca="1">IF(BG$4="",0,SUMIFS(Model!275:275,Model!$4:$4,"&gt;="&amp;BG$6,Model!$4:$4,"&lt;="&amp;BG$7))</f>
        <v>0</v>
      </c>
      <c r="BH17" s="5">
        <f ca="1">IF(BH$4="",0,SUMIFS(Model!275:275,Model!$4:$4,"&gt;="&amp;BH$6,Model!$4:$4,"&lt;="&amp;BH$7))</f>
        <v>0</v>
      </c>
      <c r="BI17" s="5">
        <f ca="1">IF(BI$4="",0,SUMIFS(Model!275:275,Model!$4:$4,"&gt;="&amp;BI$6,Model!$4:$4,"&lt;="&amp;BI$7))</f>
        <v>0</v>
      </c>
      <c r="BJ17" s="5">
        <f ca="1">IF(BJ$4="",0,SUMIFS(Model!275:275,Model!$4:$4,"&gt;="&amp;BJ$6,Model!$4:$4,"&lt;="&amp;BJ$7))</f>
        <v>0</v>
      </c>
      <c r="BK17" s="5">
        <f ca="1">IF(BK$4="",0,SUMIFS(Model!275:275,Model!$4:$4,"&gt;="&amp;BK$6,Model!$4:$4,"&lt;="&amp;BK$7))</f>
        <v>0</v>
      </c>
      <c r="BL17" s="5">
        <f ca="1">IF(BL$4="",0,SUMIFS(Model!275:275,Model!$4:$4,"&gt;="&amp;BL$6,Model!$4:$4,"&lt;="&amp;BL$7))</f>
        <v>0</v>
      </c>
      <c r="BM17" s="5">
        <f ca="1">IF(BM$4="",0,SUMIFS(Model!275:275,Model!$4:$4,"&gt;="&amp;BM$6,Model!$4:$4,"&lt;="&amp;BM$7))</f>
        <v>0</v>
      </c>
      <c r="BN17" s="5">
        <f ca="1">IF(BN$4="",0,SUMIFS(Model!275:275,Model!$4:$4,"&gt;="&amp;BN$6,Model!$4:$4,"&lt;="&amp;BN$7))</f>
        <v>0</v>
      </c>
      <c r="BO17" s="5">
        <f ca="1">IF(BO$4="",0,SUMIFS(Model!275:275,Model!$4:$4,"&gt;="&amp;BO$6,Model!$4:$4,"&lt;="&amp;BO$7))</f>
        <v>0</v>
      </c>
      <c r="BP17" s="5">
        <f ca="1">IF(BP$4="",0,SUMIFS(Model!275:275,Model!$4:$4,"&gt;="&amp;BP$6,Model!$4:$4,"&lt;="&amp;BP$7))</f>
        <v>0</v>
      </c>
      <c r="BQ17" s="5">
        <f ca="1">IF(BQ$4="",0,SUMIFS(Model!275:275,Model!$4:$4,"&gt;="&amp;BQ$6,Model!$4:$4,"&lt;="&amp;BQ$7))</f>
        <v>0</v>
      </c>
      <c r="BR17" s="5">
        <f ca="1">IF(BR$4="",0,SUMIFS(Model!275:275,Model!$4:$4,"&gt;="&amp;BR$6,Model!$4:$4,"&lt;="&amp;BR$7))</f>
        <v>0</v>
      </c>
      <c r="BS17" s="5">
        <f ca="1">IF(BS$4="",0,SUMIFS(Model!275:275,Model!$4:$4,"&gt;="&amp;BS$6,Model!$4:$4,"&lt;="&amp;BS$7))</f>
        <v>0</v>
      </c>
      <c r="BT17" s="5">
        <f ca="1">IF(BT$4="",0,SUMIFS(Model!275:275,Model!$4:$4,"&gt;="&amp;BT$6,Model!$4:$4,"&lt;="&amp;BT$7))</f>
        <v>0</v>
      </c>
      <c r="BU17" s="5">
        <f ca="1">IF(BU$4="",0,SUMIFS(Model!275:275,Model!$4:$4,"&gt;="&amp;BU$6,Model!$4:$4,"&lt;="&amp;BU$7))</f>
        <v>0</v>
      </c>
      <c r="BV17" s="5">
        <f ca="1">IF(BV$4="",0,SUMIFS(Model!275:275,Model!$4:$4,"&gt;="&amp;BV$6,Model!$4:$4,"&lt;="&amp;BV$7))</f>
        <v>0</v>
      </c>
      <c r="BW17" s="5">
        <f ca="1">IF(BW$4="",0,SUMIFS(Model!275:275,Model!$4:$4,"&gt;="&amp;BW$6,Model!$4:$4,"&lt;="&amp;BW$7))</f>
        <v>0</v>
      </c>
      <c r="BX17" s="5">
        <f ca="1">IF(BX$4="",0,SUMIFS(Model!275:275,Model!$4:$4,"&gt;="&amp;BX$6,Model!$4:$4,"&lt;="&amp;BX$7))</f>
        <v>0</v>
      </c>
      <c r="BY17" s="5">
        <f ca="1">IF(BY$4="",0,SUMIFS(Model!275:275,Model!$4:$4,"&gt;="&amp;BY$6,Model!$4:$4,"&lt;="&amp;BY$7))</f>
        <v>0</v>
      </c>
      <c r="BZ17" s="5">
        <f ca="1">IF(BZ$4="",0,SUMIFS(Model!275:275,Model!$4:$4,"&gt;="&amp;BZ$6,Model!$4:$4,"&lt;="&amp;BZ$7))</f>
        <v>0</v>
      </c>
      <c r="CA17" s="5">
        <f ca="1">IF(CA$4="",0,SUMIFS(Model!275:275,Model!$4:$4,"&gt;="&amp;CA$6,Model!$4:$4,"&lt;="&amp;CA$7))</f>
        <v>0</v>
      </c>
      <c r="CB17" s="5">
        <f ca="1">IF(CB$4="",0,SUMIFS(Model!275:275,Model!$4:$4,"&gt;="&amp;CB$6,Model!$4:$4,"&lt;="&amp;CB$7))</f>
        <v>0</v>
      </c>
      <c r="CC17" s="5">
        <f ca="1">IF(CC$4="",0,SUMIFS(Model!275:275,Model!$4:$4,"&gt;="&amp;CC$6,Model!$4:$4,"&lt;="&amp;CC$7))</f>
        <v>0</v>
      </c>
      <c r="CD17" s="5">
        <f ca="1">IF(CD$4="",0,SUMIFS(Model!275:275,Model!$4:$4,"&gt;="&amp;CD$6,Model!$4:$4,"&lt;="&amp;CD$7))</f>
        <v>0</v>
      </c>
      <c r="CE17" s="5">
        <f ca="1">IF(CE$4="",0,SUMIFS(Model!275:275,Model!$4:$4,"&gt;="&amp;CE$6,Model!$4:$4,"&lt;="&amp;CE$7))</f>
        <v>0</v>
      </c>
      <c r="CF17" s="5">
        <f ca="1">IF(CF$4="",0,SUMIFS(Model!275:275,Model!$4:$4,"&gt;="&amp;CF$6,Model!$4:$4,"&lt;="&amp;CF$7))</f>
        <v>0</v>
      </c>
    </row>
    <row r="18" spans="2:84" x14ac:dyDescent="0.3">
      <c r="B18" s="13">
        <f>ROW()</f>
        <v>18</v>
      </c>
      <c r="H18" s="1" t="str">
        <f t="shared" si="1"/>
        <v>Оплата себест. закупок и затрат</v>
      </c>
      <c r="I18" s="1" t="str">
        <f>Prcsses!I18</f>
        <v>Соцсборы</v>
      </c>
      <c r="M18" s="53" t="s">
        <v>18</v>
      </c>
      <c r="U18" s="5">
        <f t="shared" ca="1" si="0"/>
        <v>107610690.74656257</v>
      </c>
      <c r="X18" s="5">
        <f ca="1">IF(X$4="",0,SUMIFS(Model!276:276,Model!$4:$4,"&gt;="&amp;X$6,Model!$4:$4,"&lt;="&amp;X$7))</f>
        <v>2125200</v>
      </c>
      <c r="Y18" s="5">
        <f ca="1">IF(Y$4="",0,SUMIFS(Model!276:276,Model!$4:$4,"&gt;="&amp;Y$6,Model!$4:$4,"&lt;="&amp;Y$7))</f>
        <v>10896219.359999999</v>
      </c>
      <c r="Z18" s="5">
        <f ca="1">IF(Z$4="",0,SUMIFS(Model!276:276,Model!$4:$4,"&gt;="&amp;Z$6,Model!$4:$4,"&lt;="&amp;Z$7))</f>
        <v>20689557.368256003</v>
      </c>
      <c r="AA18" s="5">
        <f ca="1">IF(AA$4="",0,SUMIFS(Model!276:276,Model!$4:$4,"&gt;="&amp;AA$6,Model!$4:$4,"&lt;="&amp;AA$7))</f>
        <v>31256412.714188468</v>
      </c>
      <c r="AB18" s="5">
        <f ca="1">IF(AB$4="",0,SUMIFS(Model!276:276,Model!$4:$4,"&gt;="&amp;AB$6,Model!$4:$4,"&lt;="&amp;AB$7))</f>
        <v>42643301.304118097</v>
      </c>
      <c r="AC18" s="5">
        <f ca="1">IF(AC$4="",0,SUMIFS(Model!276:276,Model!$4:$4,"&gt;="&amp;AC$6,Model!$4:$4,"&lt;="&amp;AC$7))</f>
        <v>0</v>
      </c>
      <c r="AD18" s="5">
        <f ca="1">IF(AD$4="",0,SUMIFS(Model!276:276,Model!$4:$4,"&gt;="&amp;AD$6,Model!$4:$4,"&lt;="&amp;AD$7))</f>
        <v>0</v>
      </c>
      <c r="AE18" s="5">
        <f ca="1">IF(AE$4="",0,SUMIFS(Model!276:276,Model!$4:$4,"&gt;="&amp;AE$6,Model!$4:$4,"&lt;="&amp;AE$7))</f>
        <v>0</v>
      </c>
      <c r="AF18" s="5">
        <f ca="1">IF(AF$4="",0,SUMIFS(Model!276:276,Model!$4:$4,"&gt;="&amp;AF$6,Model!$4:$4,"&lt;="&amp;AF$7))</f>
        <v>0</v>
      </c>
      <c r="AG18" s="5">
        <f ca="1">IF(AG$4="",0,SUMIFS(Model!276:276,Model!$4:$4,"&gt;="&amp;AG$6,Model!$4:$4,"&lt;="&amp;AG$7))</f>
        <v>0</v>
      </c>
      <c r="AH18" s="5">
        <f ca="1">IF(AH$4="",0,SUMIFS(Model!276:276,Model!$4:$4,"&gt;="&amp;AH$6,Model!$4:$4,"&lt;="&amp;AH$7))</f>
        <v>0</v>
      </c>
      <c r="AI18" s="5">
        <f ca="1">IF(AI$4="",0,SUMIFS(Model!276:276,Model!$4:$4,"&gt;="&amp;AI$6,Model!$4:$4,"&lt;="&amp;AI$7))</f>
        <v>0</v>
      </c>
      <c r="AJ18" s="5">
        <f ca="1">IF(AJ$4="",0,SUMIFS(Model!276:276,Model!$4:$4,"&gt;="&amp;AJ$6,Model!$4:$4,"&lt;="&amp;AJ$7))</f>
        <v>0</v>
      </c>
      <c r="AK18" s="5">
        <f ca="1">IF(AK$4="",0,SUMIFS(Model!276:276,Model!$4:$4,"&gt;="&amp;AK$6,Model!$4:$4,"&lt;="&amp;AK$7))</f>
        <v>0</v>
      </c>
      <c r="AL18" s="5">
        <f ca="1">IF(AL$4="",0,SUMIFS(Model!276:276,Model!$4:$4,"&gt;="&amp;AL$6,Model!$4:$4,"&lt;="&amp;AL$7))</f>
        <v>0</v>
      </c>
      <c r="AM18" s="5">
        <f ca="1">IF(AM$4="",0,SUMIFS(Model!276:276,Model!$4:$4,"&gt;="&amp;AM$6,Model!$4:$4,"&lt;="&amp;AM$7))</f>
        <v>0</v>
      </c>
      <c r="AN18" s="5">
        <f ca="1">IF(AN$4="",0,SUMIFS(Model!276:276,Model!$4:$4,"&gt;="&amp;AN$6,Model!$4:$4,"&lt;="&amp;AN$7))</f>
        <v>0</v>
      </c>
      <c r="AO18" s="5">
        <f ca="1">IF(AO$4="",0,SUMIFS(Model!276:276,Model!$4:$4,"&gt;="&amp;AO$6,Model!$4:$4,"&lt;="&amp;AO$7))</f>
        <v>0</v>
      </c>
      <c r="AP18" s="5">
        <f ca="1">IF(AP$4="",0,SUMIFS(Model!276:276,Model!$4:$4,"&gt;="&amp;AP$6,Model!$4:$4,"&lt;="&amp;AP$7))</f>
        <v>0</v>
      </c>
      <c r="AQ18" s="5">
        <f ca="1">IF(AQ$4="",0,SUMIFS(Model!276:276,Model!$4:$4,"&gt;="&amp;AQ$6,Model!$4:$4,"&lt;="&amp;AQ$7))</f>
        <v>0</v>
      </c>
      <c r="AR18" s="5">
        <f ca="1">IF(AR$4="",0,SUMIFS(Model!276:276,Model!$4:$4,"&gt;="&amp;AR$6,Model!$4:$4,"&lt;="&amp;AR$7))</f>
        <v>0</v>
      </c>
      <c r="AS18" s="5">
        <f ca="1">IF(AS$4="",0,SUMIFS(Model!276:276,Model!$4:$4,"&gt;="&amp;AS$6,Model!$4:$4,"&lt;="&amp;AS$7))</f>
        <v>0</v>
      </c>
      <c r="AT18" s="5">
        <f ca="1">IF(AT$4="",0,SUMIFS(Model!276:276,Model!$4:$4,"&gt;="&amp;AT$6,Model!$4:$4,"&lt;="&amp;AT$7))</f>
        <v>0</v>
      </c>
      <c r="AU18" s="5">
        <f ca="1">IF(AU$4="",0,SUMIFS(Model!276:276,Model!$4:$4,"&gt;="&amp;AU$6,Model!$4:$4,"&lt;="&amp;AU$7))</f>
        <v>0</v>
      </c>
      <c r="AV18" s="5">
        <f ca="1">IF(AV$4="",0,SUMIFS(Model!276:276,Model!$4:$4,"&gt;="&amp;AV$6,Model!$4:$4,"&lt;="&amp;AV$7))</f>
        <v>0</v>
      </c>
      <c r="AW18" s="5">
        <f ca="1">IF(AW$4="",0,SUMIFS(Model!276:276,Model!$4:$4,"&gt;="&amp;AW$6,Model!$4:$4,"&lt;="&amp;AW$7))</f>
        <v>0</v>
      </c>
      <c r="AX18" s="5">
        <f ca="1">IF(AX$4="",0,SUMIFS(Model!276:276,Model!$4:$4,"&gt;="&amp;AX$6,Model!$4:$4,"&lt;="&amp;AX$7))</f>
        <v>0</v>
      </c>
      <c r="AY18" s="5">
        <f ca="1">IF(AY$4="",0,SUMIFS(Model!276:276,Model!$4:$4,"&gt;="&amp;AY$6,Model!$4:$4,"&lt;="&amp;AY$7))</f>
        <v>0</v>
      </c>
      <c r="AZ18" s="5">
        <f ca="1">IF(AZ$4="",0,SUMIFS(Model!276:276,Model!$4:$4,"&gt;="&amp;AZ$6,Model!$4:$4,"&lt;="&amp;AZ$7))</f>
        <v>0</v>
      </c>
      <c r="BA18" s="5">
        <f ca="1">IF(BA$4="",0,SUMIFS(Model!276:276,Model!$4:$4,"&gt;="&amp;BA$6,Model!$4:$4,"&lt;="&amp;BA$7))</f>
        <v>0</v>
      </c>
      <c r="BB18" s="5">
        <f ca="1">IF(BB$4="",0,SUMIFS(Model!276:276,Model!$4:$4,"&gt;="&amp;BB$6,Model!$4:$4,"&lt;="&amp;BB$7))</f>
        <v>0</v>
      </c>
      <c r="BC18" s="5">
        <f ca="1">IF(BC$4="",0,SUMIFS(Model!276:276,Model!$4:$4,"&gt;="&amp;BC$6,Model!$4:$4,"&lt;="&amp;BC$7))</f>
        <v>0</v>
      </c>
      <c r="BD18" s="5">
        <f ca="1">IF(BD$4="",0,SUMIFS(Model!276:276,Model!$4:$4,"&gt;="&amp;BD$6,Model!$4:$4,"&lt;="&amp;BD$7))</f>
        <v>0</v>
      </c>
      <c r="BE18" s="5">
        <f ca="1">IF(BE$4="",0,SUMIFS(Model!276:276,Model!$4:$4,"&gt;="&amp;BE$6,Model!$4:$4,"&lt;="&amp;BE$7))</f>
        <v>0</v>
      </c>
      <c r="BF18" s="5">
        <f ca="1">IF(BF$4="",0,SUMIFS(Model!276:276,Model!$4:$4,"&gt;="&amp;BF$6,Model!$4:$4,"&lt;="&amp;BF$7))</f>
        <v>0</v>
      </c>
      <c r="BG18" s="5">
        <f ca="1">IF(BG$4="",0,SUMIFS(Model!276:276,Model!$4:$4,"&gt;="&amp;BG$6,Model!$4:$4,"&lt;="&amp;BG$7))</f>
        <v>0</v>
      </c>
      <c r="BH18" s="5">
        <f ca="1">IF(BH$4="",0,SUMIFS(Model!276:276,Model!$4:$4,"&gt;="&amp;BH$6,Model!$4:$4,"&lt;="&amp;BH$7))</f>
        <v>0</v>
      </c>
      <c r="BI18" s="5">
        <f ca="1">IF(BI$4="",0,SUMIFS(Model!276:276,Model!$4:$4,"&gt;="&amp;BI$6,Model!$4:$4,"&lt;="&amp;BI$7))</f>
        <v>0</v>
      </c>
      <c r="BJ18" s="5">
        <f ca="1">IF(BJ$4="",0,SUMIFS(Model!276:276,Model!$4:$4,"&gt;="&amp;BJ$6,Model!$4:$4,"&lt;="&amp;BJ$7))</f>
        <v>0</v>
      </c>
      <c r="BK18" s="5">
        <f ca="1">IF(BK$4="",0,SUMIFS(Model!276:276,Model!$4:$4,"&gt;="&amp;BK$6,Model!$4:$4,"&lt;="&amp;BK$7))</f>
        <v>0</v>
      </c>
      <c r="BL18" s="5">
        <f ca="1">IF(BL$4="",0,SUMIFS(Model!276:276,Model!$4:$4,"&gt;="&amp;BL$6,Model!$4:$4,"&lt;="&amp;BL$7))</f>
        <v>0</v>
      </c>
      <c r="BM18" s="5">
        <f ca="1">IF(BM$4="",0,SUMIFS(Model!276:276,Model!$4:$4,"&gt;="&amp;BM$6,Model!$4:$4,"&lt;="&amp;BM$7))</f>
        <v>0</v>
      </c>
      <c r="BN18" s="5">
        <f ca="1">IF(BN$4="",0,SUMIFS(Model!276:276,Model!$4:$4,"&gt;="&amp;BN$6,Model!$4:$4,"&lt;="&amp;BN$7))</f>
        <v>0</v>
      </c>
      <c r="BO18" s="5">
        <f ca="1">IF(BO$4="",0,SUMIFS(Model!276:276,Model!$4:$4,"&gt;="&amp;BO$6,Model!$4:$4,"&lt;="&amp;BO$7))</f>
        <v>0</v>
      </c>
      <c r="BP18" s="5">
        <f ca="1">IF(BP$4="",0,SUMIFS(Model!276:276,Model!$4:$4,"&gt;="&amp;BP$6,Model!$4:$4,"&lt;="&amp;BP$7))</f>
        <v>0</v>
      </c>
      <c r="BQ18" s="5">
        <f ca="1">IF(BQ$4="",0,SUMIFS(Model!276:276,Model!$4:$4,"&gt;="&amp;BQ$6,Model!$4:$4,"&lt;="&amp;BQ$7))</f>
        <v>0</v>
      </c>
      <c r="BR18" s="5">
        <f ca="1">IF(BR$4="",0,SUMIFS(Model!276:276,Model!$4:$4,"&gt;="&amp;BR$6,Model!$4:$4,"&lt;="&amp;BR$7))</f>
        <v>0</v>
      </c>
      <c r="BS18" s="5">
        <f ca="1">IF(BS$4="",0,SUMIFS(Model!276:276,Model!$4:$4,"&gt;="&amp;BS$6,Model!$4:$4,"&lt;="&amp;BS$7))</f>
        <v>0</v>
      </c>
      <c r="BT18" s="5">
        <f ca="1">IF(BT$4="",0,SUMIFS(Model!276:276,Model!$4:$4,"&gt;="&amp;BT$6,Model!$4:$4,"&lt;="&amp;BT$7))</f>
        <v>0</v>
      </c>
      <c r="BU18" s="5">
        <f ca="1">IF(BU$4="",0,SUMIFS(Model!276:276,Model!$4:$4,"&gt;="&amp;BU$6,Model!$4:$4,"&lt;="&amp;BU$7))</f>
        <v>0</v>
      </c>
      <c r="BV18" s="5">
        <f ca="1">IF(BV$4="",0,SUMIFS(Model!276:276,Model!$4:$4,"&gt;="&amp;BV$6,Model!$4:$4,"&lt;="&amp;BV$7))</f>
        <v>0</v>
      </c>
      <c r="BW18" s="5">
        <f ca="1">IF(BW$4="",0,SUMIFS(Model!276:276,Model!$4:$4,"&gt;="&amp;BW$6,Model!$4:$4,"&lt;="&amp;BW$7))</f>
        <v>0</v>
      </c>
      <c r="BX18" s="5">
        <f ca="1">IF(BX$4="",0,SUMIFS(Model!276:276,Model!$4:$4,"&gt;="&amp;BX$6,Model!$4:$4,"&lt;="&amp;BX$7))</f>
        <v>0</v>
      </c>
      <c r="BY18" s="5">
        <f ca="1">IF(BY$4="",0,SUMIFS(Model!276:276,Model!$4:$4,"&gt;="&amp;BY$6,Model!$4:$4,"&lt;="&amp;BY$7))</f>
        <v>0</v>
      </c>
      <c r="BZ18" s="5">
        <f ca="1">IF(BZ$4="",0,SUMIFS(Model!276:276,Model!$4:$4,"&gt;="&amp;BZ$6,Model!$4:$4,"&lt;="&amp;BZ$7))</f>
        <v>0</v>
      </c>
      <c r="CA18" s="5">
        <f ca="1">IF(CA$4="",0,SUMIFS(Model!276:276,Model!$4:$4,"&gt;="&amp;CA$6,Model!$4:$4,"&lt;="&amp;CA$7))</f>
        <v>0</v>
      </c>
      <c r="CB18" s="5">
        <f ca="1">IF(CB$4="",0,SUMIFS(Model!276:276,Model!$4:$4,"&gt;="&amp;CB$6,Model!$4:$4,"&lt;="&amp;CB$7))</f>
        <v>0</v>
      </c>
      <c r="CC18" s="5">
        <f ca="1">IF(CC$4="",0,SUMIFS(Model!276:276,Model!$4:$4,"&gt;="&amp;CC$6,Model!$4:$4,"&lt;="&amp;CC$7))</f>
        <v>0</v>
      </c>
      <c r="CD18" s="5">
        <f ca="1">IF(CD$4="",0,SUMIFS(Model!276:276,Model!$4:$4,"&gt;="&amp;CD$6,Model!$4:$4,"&lt;="&amp;CD$7))</f>
        <v>0</v>
      </c>
      <c r="CE18" s="5">
        <f ca="1">IF(CE$4="",0,SUMIFS(Model!276:276,Model!$4:$4,"&gt;="&amp;CE$6,Model!$4:$4,"&lt;="&amp;CE$7))</f>
        <v>0</v>
      </c>
      <c r="CF18" s="5">
        <f ca="1">IF(CF$4="",0,SUMIFS(Model!276:276,Model!$4:$4,"&gt;="&amp;CF$6,Model!$4:$4,"&lt;="&amp;CF$7))</f>
        <v>0</v>
      </c>
    </row>
    <row r="19" spans="2:84" x14ac:dyDescent="0.3">
      <c r="B19" s="13">
        <f>ROW()</f>
        <v>19</v>
      </c>
      <c r="H19" s="1" t="str">
        <f t="shared" si="1"/>
        <v>Оплата себест. закупок и затрат</v>
      </c>
      <c r="I19" s="1" t="str">
        <f>Prcsses!I19</f>
        <v>Прямые расходы включая логистику</v>
      </c>
      <c r="M19" s="53" t="s">
        <v>18</v>
      </c>
      <c r="U19" s="5">
        <f t="shared" ca="1" si="0"/>
        <v>26908648.149483755</v>
      </c>
      <c r="X19" s="5">
        <f ca="1">IF(X$4="",0,SUMIFS(Model!277:277,Model!$4:$4,"&gt;="&amp;X$6,Model!$4:$4,"&lt;="&amp;X$7))</f>
        <v>536400</v>
      </c>
      <c r="Y19" s="5">
        <f ca="1">IF(Y$4="",0,SUMIFS(Model!277:277,Model!$4:$4,"&gt;="&amp;Y$6,Model!$4:$4,"&lt;="&amp;Y$7))</f>
        <v>2724260.88</v>
      </c>
      <c r="Z19" s="5">
        <f ca="1">IF(Z$4="",0,SUMIFS(Model!277:277,Model!$4:$4,"&gt;="&amp;Z$6,Model!$4:$4,"&lt;="&amp;Z$7))</f>
        <v>5172603.7060800008</v>
      </c>
      <c r="AA19" s="5">
        <f ca="1">IF(AA$4="",0,SUMIFS(Model!277:277,Model!$4:$4,"&gt;="&amp;AA$6,Model!$4:$4,"&lt;="&amp;AA$7))</f>
        <v>7814326.2028693622</v>
      </c>
      <c r="AB19" s="5">
        <f ca="1">IF(AB$4="",0,SUMIFS(Model!277:277,Model!$4:$4,"&gt;="&amp;AB$6,Model!$4:$4,"&lt;="&amp;AB$7))</f>
        <v>10661057.36053439</v>
      </c>
      <c r="AC19" s="5">
        <f ca="1">IF(AC$4="",0,SUMIFS(Model!277:277,Model!$4:$4,"&gt;="&amp;AC$6,Model!$4:$4,"&lt;="&amp;AC$7))</f>
        <v>0</v>
      </c>
      <c r="AD19" s="5">
        <f ca="1">IF(AD$4="",0,SUMIFS(Model!277:277,Model!$4:$4,"&gt;="&amp;AD$6,Model!$4:$4,"&lt;="&amp;AD$7))</f>
        <v>0</v>
      </c>
      <c r="AE19" s="5">
        <f ca="1">IF(AE$4="",0,SUMIFS(Model!277:277,Model!$4:$4,"&gt;="&amp;AE$6,Model!$4:$4,"&lt;="&amp;AE$7))</f>
        <v>0</v>
      </c>
      <c r="AF19" s="5">
        <f ca="1">IF(AF$4="",0,SUMIFS(Model!277:277,Model!$4:$4,"&gt;="&amp;AF$6,Model!$4:$4,"&lt;="&amp;AF$7))</f>
        <v>0</v>
      </c>
      <c r="AG19" s="5">
        <f ca="1">IF(AG$4="",0,SUMIFS(Model!277:277,Model!$4:$4,"&gt;="&amp;AG$6,Model!$4:$4,"&lt;="&amp;AG$7))</f>
        <v>0</v>
      </c>
      <c r="AH19" s="5">
        <f ca="1">IF(AH$4="",0,SUMIFS(Model!277:277,Model!$4:$4,"&gt;="&amp;AH$6,Model!$4:$4,"&lt;="&amp;AH$7))</f>
        <v>0</v>
      </c>
      <c r="AI19" s="5">
        <f ca="1">IF(AI$4="",0,SUMIFS(Model!277:277,Model!$4:$4,"&gt;="&amp;AI$6,Model!$4:$4,"&lt;="&amp;AI$7))</f>
        <v>0</v>
      </c>
      <c r="AJ19" s="5">
        <f ca="1">IF(AJ$4="",0,SUMIFS(Model!277:277,Model!$4:$4,"&gt;="&amp;AJ$6,Model!$4:$4,"&lt;="&amp;AJ$7))</f>
        <v>0</v>
      </c>
      <c r="AK19" s="5">
        <f ca="1">IF(AK$4="",0,SUMIFS(Model!277:277,Model!$4:$4,"&gt;="&amp;AK$6,Model!$4:$4,"&lt;="&amp;AK$7))</f>
        <v>0</v>
      </c>
      <c r="AL19" s="5">
        <f ca="1">IF(AL$4="",0,SUMIFS(Model!277:277,Model!$4:$4,"&gt;="&amp;AL$6,Model!$4:$4,"&lt;="&amp;AL$7))</f>
        <v>0</v>
      </c>
      <c r="AM19" s="5">
        <f ca="1">IF(AM$4="",0,SUMIFS(Model!277:277,Model!$4:$4,"&gt;="&amp;AM$6,Model!$4:$4,"&lt;="&amp;AM$7))</f>
        <v>0</v>
      </c>
      <c r="AN19" s="5">
        <f ca="1">IF(AN$4="",0,SUMIFS(Model!277:277,Model!$4:$4,"&gt;="&amp;AN$6,Model!$4:$4,"&lt;="&amp;AN$7))</f>
        <v>0</v>
      </c>
      <c r="AO19" s="5">
        <f ca="1">IF(AO$4="",0,SUMIFS(Model!277:277,Model!$4:$4,"&gt;="&amp;AO$6,Model!$4:$4,"&lt;="&amp;AO$7))</f>
        <v>0</v>
      </c>
      <c r="AP19" s="5">
        <f ca="1">IF(AP$4="",0,SUMIFS(Model!277:277,Model!$4:$4,"&gt;="&amp;AP$6,Model!$4:$4,"&lt;="&amp;AP$7))</f>
        <v>0</v>
      </c>
      <c r="AQ19" s="5">
        <f ca="1">IF(AQ$4="",0,SUMIFS(Model!277:277,Model!$4:$4,"&gt;="&amp;AQ$6,Model!$4:$4,"&lt;="&amp;AQ$7))</f>
        <v>0</v>
      </c>
      <c r="AR19" s="5">
        <f ca="1">IF(AR$4="",0,SUMIFS(Model!277:277,Model!$4:$4,"&gt;="&amp;AR$6,Model!$4:$4,"&lt;="&amp;AR$7))</f>
        <v>0</v>
      </c>
      <c r="AS19" s="5">
        <f ca="1">IF(AS$4="",0,SUMIFS(Model!277:277,Model!$4:$4,"&gt;="&amp;AS$6,Model!$4:$4,"&lt;="&amp;AS$7))</f>
        <v>0</v>
      </c>
      <c r="AT19" s="5">
        <f ca="1">IF(AT$4="",0,SUMIFS(Model!277:277,Model!$4:$4,"&gt;="&amp;AT$6,Model!$4:$4,"&lt;="&amp;AT$7))</f>
        <v>0</v>
      </c>
      <c r="AU19" s="5">
        <f ca="1">IF(AU$4="",0,SUMIFS(Model!277:277,Model!$4:$4,"&gt;="&amp;AU$6,Model!$4:$4,"&lt;="&amp;AU$7))</f>
        <v>0</v>
      </c>
      <c r="AV19" s="5">
        <f ca="1">IF(AV$4="",0,SUMIFS(Model!277:277,Model!$4:$4,"&gt;="&amp;AV$6,Model!$4:$4,"&lt;="&amp;AV$7))</f>
        <v>0</v>
      </c>
      <c r="AW19" s="5">
        <f ca="1">IF(AW$4="",0,SUMIFS(Model!277:277,Model!$4:$4,"&gt;="&amp;AW$6,Model!$4:$4,"&lt;="&amp;AW$7))</f>
        <v>0</v>
      </c>
      <c r="AX19" s="5">
        <f ca="1">IF(AX$4="",0,SUMIFS(Model!277:277,Model!$4:$4,"&gt;="&amp;AX$6,Model!$4:$4,"&lt;="&amp;AX$7))</f>
        <v>0</v>
      </c>
      <c r="AY19" s="5">
        <f ca="1">IF(AY$4="",0,SUMIFS(Model!277:277,Model!$4:$4,"&gt;="&amp;AY$6,Model!$4:$4,"&lt;="&amp;AY$7))</f>
        <v>0</v>
      </c>
      <c r="AZ19" s="5">
        <f ca="1">IF(AZ$4="",0,SUMIFS(Model!277:277,Model!$4:$4,"&gt;="&amp;AZ$6,Model!$4:$4,"&lt;="&amp;AZ$7))</f>
        <v>0</v>
      </c>
      <c r="BA19" s="5">
        <f ca="1">IF(BA$4="",0,SUMIFS(Model!277:277,Model!$4:$4,"&gt;="&amp;BA$6,Model!$4:$4,"&lt;="&amp;BA$7))</f>
        <v>0</v>
      </c>
      <c r="BB19" s="5">
        <f ca="1">IF(BB$4="",0,SUMIFS(Model!277:277,Model!$4:$4,"&gt;="&amp;BB$6,Model!$4:$4,"&lt;="&amp;BB$7))</f>
        <v>0</v>
      </c>
      <c r="BC19" s="5">
        <f ca="1">IF(BC$4="",0,SUMIFS(Model!277:277,Model!$4:$4,"&gt;="&amp;BC$6,Model!$4:$4,"&lt;="&amp;BC$7))</f>
        <v>0</v>
      </c>
      <c r="BD19" s="5">
        <f ca="1">IF(BD$4="",0,SUMIFS(Model!277:277,Model!$4:$4,"&gt;="&amp;BD$6,Model!$4:$4,"&lt;="&amp;BD$7))</f>
        <v>0</v>
      </c>
      <c r="BE19" s="5">
        <f ca="1">IF(BE$4="",0,SUMIFS(Model!277:277,Model!$4:$4,"&gt;="&amp;BE$6,Model!$4:$4,"&lt;="&amp;BE$7))</f>
        <v>0</v>
      </c>
      <c r="BF19" s="5">
        <f ca="1">IF(BF$4="",0,SUMIFS(Model!277:277,Model!$4:$4,"&gt;="&amp;BF$6,Model!$4:$4,"&lt;="&amp;BF$7))</f>
        <v>0</v>
      </c>
      <c r="BG19" s="5">
        <f ca="1">IF(BG$4="",0,SUMIFS(Model!277:277,Model!$4:$4,"&gt;="&amp;BG$6,Model!$4:$4,"&lt;="&amp;BG$7))</f>
        <v>0</v>
      </c>
      <c r="BH19" s="5">
        <f ca="1">IF(BH$4="",0,SUMIFS(Model!277:277,Model!$4:$4,"&gt;="&amp;BH$6,Model!$4:$4,"&lt;="&amp;BH$7))</f>
        <v>0</v>
      </c>
      <c r="BI19" s="5">
        <f ca="1">IF(BI$4="",0,SUMIFS(Model!277:277,Model!$4:$4,"&gt;="&amp;BI$6,Model!$4:$4,"&lt;="&amp;BI$7))</f>
        <v>0</v>
      </c>
      <c r="BJ19" s="5">
        <f ca="1">IF(BJ$4="",0,SUMIFS(Model!277:277,Model!$4:$4,"&gt;="&amp;BJ$6,Model!$4:$4,"&lt;="&amp;BJ$7))</f>
        <v>0</v>
      </c>
      <c r="BK19" s="5">
        <f ca="1">IF(BK$4="",0,SUMIFS(Model!277:277,Model!$4:$4,"&gt;="&amp;BK$6,Model!$4:$4,"&lt;="&amp;BK$7))</f>
        <v>0</v>
      </c>
      <c r="BL19" s="5">
        <f ca="1">IF(BL$4="",0,SUMIFS(Model!277:277,Model!$4:$4,"&gt;="&amp;BL$6,Model!$4:$4,"&lt;="&amp;BL$7))</f>
        <v>0</v>
      </c>
      <c r="BM19" s="5">
        <f ca="1">IF(BM$4="",0,SUMIFS(Model!277:277,Model!$4:$4,"&gt;="&amp;BM$6,Model!$4:$4,"&lt;="&amp;BM$7))</f>
        <v>0</v>
      </c>
      <c r="BN19" s="5">
        <f ca="1">IF(BN$4="",0,SUMIFS(Model!277:277,Model!$4:$4,"&gt;="&amp;BN$6,Model!$4:$4,"&lt;="&amp;BN$7))</f>
        <v>0</v>
      </c>
      <c r="BO19" s="5">
        <f ca="1">IF(BO$4="",0,SUMIFS(Model!277:277,Model!$4:$4,"&gt;="&amp;BO$6,Model!$4:$4,"&lt;="&amp;BO$7))</f>
        <v>0</v>
      </c>
      <c r="BP19" s="5">
        <f ca="1">IF(BP$4="",0,SUMIFS(Model!277:277,Model!$4:$4,"&gt;="&amp;BP$6,Model!$4:$4,"&lt;="&amp;BP$7))</f>
        <v>0</v>
      </c>
      <c r="BQ19" s="5">
        <f ca="1">IF(BQ$4="",0,SUMIFS(Model!277:277,Model!$4:$4,"&gt;="&amp;BQ$6,Model!$4:$4,"&lt;="&amp;BQ$7))</f>
        <v>0</v>
      </c>
      <c r="BR19" s="5">
        <f ca="1">IF(BR$4="",0,SUMIFS(Model!277:277,Model!$4:$4,"&gt;="&amp;BR$6,Model!$4:$4,"&lt;="&amp;BR$7))</f>
        <v>0</v>
      </c>
      <c r="BS19" s="5">
        <f ca="1">IF(BS$4="",0,SUMIFS(Model!277:277,Model!$4:$4,"&gt;="&amp;BS$6,Model!$4:$4,"&lt;="&amp;BS$7))</f>
        <v>0</v>
      </c>
      <c r="BT19" s="5">
        <f ca="1">IF(BT$4="",0,SUMIFS(Model!277:277,Model!$4:$4,"&gt;="&amp;BT$6,Model!$4:$4,"&lt;="&amp;BT$7))</f>
        <v>0</v>
      </c>
      <c r="BU19" s="5">
        <f ca="1">IF(BU$4="",0,SUMIFS(Model!277:277,Model!$4:$4,"&gt;="&amp;BU$6,Model!$4:$4,"&lt;="&amp;BU$7))</f>
        <v>0</v>
      </c>
      <c r="BV19" s="5">
        <f ca="1">IF(BV$4="",0,SUMIFS(Model!277:277,Model!$4:$4,"&gt;="&amp;BV$6,Model!$4:$4,"&lt;="&amp;BV$7))</f>
        <v>0</v>
      </c>
      <c r="BW19" s="5">
        <f ca="1">IF(BW$4="",0,SUMIFS(Model!277:277,Model!$4:$4,"&gt;="&amp;BW$6,Model!$4:$4,"&lt;="&amp;BW$7))</f>
        <v>0</v>
      </c>
      <c r="BX19" s="5">
        <f ca="1">IF(BX$4="",0,SUMIFS(Model!277:277,Model!$4:$4,"&gt;="&amp;BX$6,Model!$4:$4,"&lt;="&amp;BX$7))</f>
        <v>0</v>
      </c>
      <c r="BY19" s="5">
        <f ca="1">IF(BY$4="",0,SUMIFS(Model!277:277,Model!$4:$4,"&gt;="&amp;BY$6,Model!$4:$4,"&lt;="&amp;BY$7))</f>
        <v>0</v>
      </c>
      <c r="BZ19" s="5">
        <f ca="1">IF(BZ$4="",0,SUMIFS(Model!277:277,Model!$4:$4,"&gt;="&amp;BZ$6,Model!$4:$4,"&lt;="&amp;BZ$7))</f>
        <v>0</v>
      </c>
      <c r="CA19" s="5">
        <f ca="1">IF(CA$4="",0,SUMIFS(Model!277:277,Model!$4:$4,"&gt;="&amp;CA$6,Model!$4:$4,"&lt;="&amp;CA$7))</f>
        <v>0</v>
      </c>
      <c r="CB19" s="5">
        <f ca="1">IF(CB$4="",0,SUMIFS(Model!277:277,Model!$4:$4,"&gt;="&amp;CB$6,Model!$4:$4,"&lt;="&amp;CB$7))</f>
        <v>0</v>
      </c>
      <c r="CC19" s="5">
        <f ca="1">IF(CC$4="",0,SUMIFS(Model!277:277,Model!$4:$4,"&gt;="&amp;CC$6,Model!$4:$4,"&lt;="&amp;CC$7))</f>
        <v>0</v>
      </c>
      <c r="CD19" s="5">
        <f ca="1">IF(CD$4="",0,SUMIFS(Model!277:277,Model!$4:$4,"&gt;="&amp;CD$6,Model!$4:$4,"&lt;="&amp;CD$7))</f>
        <v>0</v>
      </c>
      <c r="CE19" s="5">
        <f ca="1">IF(CE$4="",0,SUMIFS(Model!277:277,Model!$4:$4,"&gt;="&amp;CE$6,Model!$4:$4,"&lt;="&amp;CE$7))</f>
        <v>0</v>
      </c>
      <c r="CF19" s="5">
        <f ca="1">IF(CF$4="",0,SUMIFS(Model!277:277,Model!$4:$4,"&gt;="&amp;CF$6,Model!$4:$4,"&lt;="&amp;CF$7))</f>
        <v>0</v>
      </c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89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f>ROW()</f>
        <v>21</v>
      </c>
    </row>
    <row r="22" spans="2:84" x14ac:dyDescent="0.3">
      <c r="B22" s="13">
        <f>ROW()</f>
        <v>22</v>
      </c>
      <c r="H22" s="1" t="s">
        <v>435</v>
      </c>
      <c r="M22" s="53" t="s">
        <v>18</v>
      </c>
      <c r="P22" s="72" t="str">
        <f>Lists!$AI$11</f>
        <v>CF</v>
      </c>
      <c r="U22" s="5">
        <f t="shared" ref="U22" ca="1" si="2">SUM(INDIRECT(ADDRESS($B22,$X$2)&amp;":"&amp;ADDRESS($B22,$X$2-1+$P$8)))</f>
        <v>971321373.93430614</v>
      </c>
      <c r="X22" s="5">
        <f ca="1">SUMIFS(X$10:X21,$P$10:$P21,Lists!$AI$9)-SUMIFS(X$10:X21,$P$10:$P21,Lists!$AI$10)</f>
        <v>22868615.449999996</v>
      </c>
      <c r="Y22" s="5">
        <f ca="1">SUMIFS(Y$10:Y21,$P$10:$P21,Lists!$AI$9)-SUMIFS(Y$10:Y21,$P$10:$P21,Lists!$AI$10)</f>
        <v>99898684.167261019</v>
      </c>
      <c r="Z22" s="5">
        <f ca="1">SUMIFS(Z$10:Z21,$P$10:$P21,Lists!$AI$9)-SUMIFS(Z$10:Z21,$P$10:$P21,Lists!$AI$10)</f>
        <v>185931899.76689681</v>
      </c>
      <c r="AA22" s="5">
        <f ca="1">SUMIFS(AA$10:AA21,$P$10:$P21,Lists!$AI$9)-SUMIFS(AA$10:AA21,$P$10:$P21,Lists!$AI$10)</f>
        <v>279988468.29874885</v>
      </c>
      <c r="AB22" s="5">
        <f ca="1">SUMIFS(AB$10:AB21,$P$10:$P21,Lists!$AI$9)-SUMIFS(AB$10:AB21,$P$10:$P21,Lists!$AI$10)</f>
        <v>382633706.25139952</v>
      </c>
      <c r="AC22" s="5">
        <f ca="1">SUMIFS(AC$10:AC21,$P$10:$P21,Lists!$AI$9)-SUMIFS(AC$10:AC21,$P$10:$P21,Lists!$AI$10)</f>
        <v>0</v>
      </c>
      <c r="AD22" s="5">
        <f ca="1">SUMIFS(AD$10:AD21,$P$10:$P21,Lists!$AI$9)-SUMIFS(AD$10:AD21,$P$10:$P21,Lists!$AI$10)</f>
        <v>0</v>
      </c>
      <c r="AE22" s="5">
        <f ca="1">SUMIFS(AE$10:AE21,$P$10:$P21,Lists!$AI$9)-SUMIFS(AE$10:AE21,$P$10:$P21,Lists!$AI$10)</f>
        <v>0</v>
      </c>
      <c r="AF22" s="5">
        <f ca="1">SUMIFS(AF$10:AF21,$P$10:$P21,Lists!$AI$9)-SUMIFS(AF$10:AF21,$P$10:$P21,Lists!$AI$10)</f>
        <v>0</v>
      </c>
      <c r="AG22" s="5">
        <f ca="1">SUMIFS(AG$10:AG21,$P$10:$P21,Lists!$AI$9)-SUMIFS(AG$10:AG21,$P$10:$P21,Lists!$AI$10)</f>
        <v>0</v>
      </c>
      <c r="AH22" s="5">
        <f ca="1">SUMIFS(AH$10:AH21,$P$10:$P21,Lists!$AI$9)-SUMIFS(AH$10:AH21,$P$10:$P21,Lists!$AI$10)</f>
        <v>0</v>
      </c>
      <c r="AI22" s="5">
        <f ca="1">SUMIFS(AI$10:AI21,$P$10:$P21,Lists!$AI$9)-SUMIFS(AI$10:AI21,$P$10:$P21,Lists!$AI$10)</f>
        <v>0</v>
      </c>
      <c r="AJ22" s="5">
        <f ca="1">SUMIFS(AJ$10:AJ21,$P$10:$P21,Lists!$AI$9)-SUMIFS(AJ$10:AJ21,$P$10:$P21,Lists!$AI$10)</f>
        <v>0</v>
      </c>
      <c r="AK22" s="5">
        <f ca="1">SUMIFS(AK$10:AK21,$P$10:$P21,Lists!$AI$9)-SUMIFS(AK$10:AK21,$P$10:$P21,Lists!$AI$10)</f>
        <v>0</v>
      </c>
      <c r="AL22" s="5">
        <f ca="1">SUMIFS(AL$10:AL21,$P$10:$P21,Lists!$AI$9)-SUMIFS(AL$10:AL21,$P$10:$P21,Lists!$AI$10)</f>
        <v>0</v>
      </c>
      <c r="AM22" s="5">
        <f ca="1">SUMIFS(AM$10:AM21,$P$10:$P21,Lists!$AI$9)-SUMIFS(AM$10:AM21,$P$10:$P21,Lists!$AI$10)</f>
        <v>0</v>
      </c>
      <c r="AN22" s="5">
        <f ca="1">SUMIFS(AN$10:AN21,$P$10:$P21,Lists!$AI$9)-SUMIFS(AN$10:AN21,$P$10:$P21,Lists!$AI$10)</f>
        <v>0</v>
      </c>
      <c r="AO22" s="5">
        <f ca="1">SUMIFS(AO$10:AO21,$P$10:$P21,Lists!$AI$9)-SUMIFS(AO$10:AO21,$P$10:$P21,Lists!$AI$10)</f>
        <v>0</v>
      </c>
      <c r="AP22" s="5">
        <f ca="1">SUMIFS(AP$10:AP21,$P$10:$P21,Lists!$AI$9)-SUMIFS(AP$10:AP21,$P$10:$P21,Lists!$AI$10)</f>
        <v>0</v>
      </c>
      <c r="AQ22" s="5">
        <f ca="1">SUMIFS(AQ$10:AQ21,$P$10:$P21,Lists!$AI$9)-SUMIFS(AQ$10:AQ21,$P$10:$P21,Lists!$AI$10)</f>
        <v>0</v>
      </c>
      <c r="AR22" s="5">
        <f ca="1">SUMIFS(AR$10:AR21,$P$10:$P21,Lists!$AI$9)-SUMIFS(AR$10:AR21,$P$10:$P21,Lists!$AI$10)</f>
        <v>0</v>
      </c>
      <c r="AS22" s="5">
        <f ca="1">SUMIFS(AS$10:AS21,$P$10:$P21,Lists!$AI$9)-SUMIFS(AS$10:AS21,$P$10:$P21,Lists!$AI$10)</f>
        <v>0</v>
      </c>
      <c r="AT22" s="5">
        <f ca="1">SUMIFS(AT$10:AT21,$P$10:$P21,Lists!$AI$9)-SUMIFS(AT$10:AT21,$P$10:$P21,Lists!$AI$10)</f>
        <v>0</v>
      </c>
      <c r="AU22" s="5">
        <f ca="1">SUMIFS(AU$10:AU21,$P$10:$P21,Lists!$AI$9)-SUMIFS(AU$10:AU21,$P$10:$P21,Lists!$AI$10)</f>
        <v>0</v>
      </c>
      <c r="AV22" s="5">
        <f ca="1">SUMIFS(AV$10:AV21,$P$10:$P21,Lists!$AI$9)-SUMIFS(AV$10:AV21,$P$10:$P21,Lists!$AI$10)</f>
        <v>0</v>
      </c>
      <c r="AW22" s="5">
        <f ca="1">SUMIFS(AW$10:AW21,$P$10:$P21,Lists!$AI$9)-SUMIFS(AW$10:AW21,$P$10:$P21,Lists!$AI$10)</f>
        <v>0</v>
      </c>
      <c r="AX22" s="5">
        <f ca="1">SUMIFS(AX$10:AX21,$P$10:$P21,Lists!$AI$9)-SUMIFS(AX$10:AX21,$P$10:$P21,Lists!$AI$10)</f>
        <v>0</v>
      </c>
      <c r="AY22" s="5">
        <f ca="1">SUMIFS(AY$10:AY21,$P$10:$P21,Lists!$AI$9)-SUMIFS(AY$10:AY21,$P$10:$P21,Lists!$AI$10)</f>
        <v>0</v>
      </c>
      <c r="AZ22" s="5">
        <f ca="1">SUMIFS(AZ$10:AZ21,$P$10:$P21,Lists!$AI$9)-SUMIFS(AZ$10:AZ21,$P$10:$P21,Lists!$AI$10)</f>
        <v>0</v>
      </c>
      <c r="BA22" s="5">
        <f ca="1">SUMIFS(BA$10:BA21,$P$10:$P21,Lists!$AI$9)-SUMIFS(BA$10:BA21,$P$10:$P21,Lists!$AI$10)</f>
        <v>0</v>
      </c>
      <c r="BB22" s="5">
        <f ca="1">SUMIFS(BB$10:BB21,$P$10:$P21,Lists!$AI$9)-SUMIFS(BB$10:BB21,$P$10:$P21,Lists!$AI$10)</f>
        <v>0</v>
      </c>
      <c r="BC22" s="5">
        <f ca="1">SUMIFS(BC$10:BC21,$P$10:$P21,Lists!$AI$9)-SUMIFS(BC$10:BC21,$P$10:$P21,Lists!$AI$10)</f>
        <v>0</v>
      </c>
      <c r="BD22" s="5">
        <f ca="1">SUMIFS(BD$10:BD21,$P$10:$P21,Lists!$AI$9)-SUMIFS(BD$10:BD21,$P$10:$P21,Lists!$AI$10)</f>
        <v>0</v>
      </c>
      <c r="BE22" s="5">
        <f ca="1">SUMIFS(BE$10:BE21,$P$10:$P21,Lists!$AI$9)-SUMIFS(BE$10:BE21,$P$10:$P21,Lists!$AI$10)</f>
        <v>0</v>
      </c>
      <c r="BF22" s="5">
        <f ca="1">SUMIFS(BF$10:BF21,$P$10:$P21,Lists!$AI$9)-SUMIFS(BF$10:BF21,$P$10:$P21,Lists!$AI$10)</f>
        <v>0</v>
      </c>
      <c r="BG22" s="5">
        <f ca="1">SUMIFS(BG$10:BG21,$P$10:$P21,Lists!$AI$9)-SUMIFS(BG$10:BG21,$P$10:$P21,Lists!$AI$10)</f>
        <v>0</v>
      </c>
      <c r="BH22" s="5">
        <f ca="1">SUMIFS(BH$10:BH21,$P$10:$P21,Lists!$AI$9)-SUMIFS(BH$10:BH21,$P$10:$P21,Lists!$AI$10)</f>
        <v>0</v>
      </c>
      <c r="BI22" s="5">
        <f ca="1">SUMIFS(BI$10:BI21,$P$10:$P21,Lists!$AI$9)-SUMIFS(BI$10:BI21,$P$10:$P21,Lists!$AI$10)</f>
        <v>0</v>
      </c>
      <c r="BJ22" s="5">
        <f ca="1">SUMIFS(BJ$10:BJ21,$P$10:$P21,Lists!$AI$9)-SUMIFS(BJ$10:BJ21,$P$10:$P21,Lists!$AI$10)</f>
        <v>0</v>
      </c>
      <c r="BK22" s="5">
        <f ca="1">SUMIFS(BK$10:BK21,$P$10:$P21,Lists!$AI$9)-SUMIFS(BK$10:BK21,$P$10:$P21,Lists!$AI$10)</f>
        <v>0</v>
      </c>
      <c r="BL22" s="5">
        <f ca="1">SUMIFS(BL$10:BL21,$P$10:$P21,Lists!$AI$9)-SUMIFS(BL$10:BL21,$P$10:$P21,Lists!$AI$10)</f>
        <v>0</v>
      </c>
      <c r="BM22" s="5">
        <f ca="1">SUMIFS(BM$10:BM21,$P$10:$P21,Lists!$AI$9)-SUMIFS(BM$10:BM21,$P$10:$P21,Lists!$AI$10)</f>
        <v>0</v>
      </c>
      <c r="BN22" s="5">
        <f ca="1">SUMIFS(BN$10:BN21,$P$10:$P21,Lists!$AI$9)-SUMIFS(BN$10:BN21,$P$10:$P21,Lists!$AI$10)</f>
        <v>0</v>
      </c>
      <c r="BO22" s="5">
        <f ca="1">SUMIFS(BO$10:BO21,$P$10:$P21,Lists!$AI$9)-SUMIFS(BO$10:BO21,$P$10:$P21,Lists!$AI$10)</f>
        <v>0</v>
      </c>
      <c r="BP22" s="5">
        <f ca="1">SUMIFS(BP$10:BP21,$P$10:$P21,Lists!$AI$9)-SUMIFS(BP$10:BP21,$P$10:$P21,Lists!$AI$10)</f>
        <v>0</v>
      </c>
      <c r="BQ22" s="5">
        <f ca="1">SUMIFS(BQ$10:BQ21,$P$10:$P21,Lists!$AI$9)-SUMIFS(BQ$10:BQ21,$P$10:$P21,Lists!$AI$10)</f>
        <v>0</v>
      </c>
      <c r="BR22" s="5">
        <f ca="1">SUMIFS(BR$10:BR21,$P$10:$P21,Lists!$AI$9)-SUMIFS(BR$10:BR21,$P$10:$P21,Lists!$AI$10)</f>
        <v>0</v>
      </c>
      <c r="BS22" s="5">
        <f ca="1">SUMIFS(BS$10:BS21,$P$10:$P21,Lists!$AI$9)-SUMIFS(BS$10:BS21,$P$10:$P21,Lists!$AI$10)</f>
        <v>0</v>
      </c>
      <c r="BT22" s="5">
        <f ca="1">SUMIFS(BT$10:BT21,$P$10:$P21,Lists!$AI$9)-SUMIFS(BT$10:BT21,$P$10:$P21,Lists!$AI$10)</f>
        <v>0</v>
      </c>
      <c r="BU22" s="5">
        <f ca="1">SUMIFS(BU$10:BU21,$P$10:$P21,Lists!$AI$9)-SUMIFS(BU$10:BU21,$P$10:$P21,Lists!$AI$10)</f>
        <v>0</v>
      </c>
      <c r="BV22" s="5">
        <f ca="1">SUMIFS(BV$10:BV21,$P$10:$P21,Lists!$AI$9)-SUMIFS(BV$10:BV21,$P$10:$P21,Lists!$AI$10)</f>
        <v>0</v>
      </c>
      <c r="BW22" s="5">
        <f ca="1">SUMIFS(BW$10:BW21,$P$10:$P21,Lists!$AI$9)-SUMIFS(BW$10:BW21,$P$10:$P21,Lists!$AI$10)</f>
        <v>0</v>
      </c>
      <c r="BX22" s="5">
        <f ca="1">SUMIFS(BX$10:BX21,$P$10:$P21,Lists!$AI$9)-SUMIFS(BX$10:BX21,$P$10:$P21,Lists!$AI$10)</f>
        <v>0</v>
      </c>
      <c r="BY22" s="5">
        <f ca="1">SUMIFS(BY$10:BY21,$P$10:$P21,Lists!$AI$9)-SUMIFS(BY$10:BY21,$P$10:$P21,Lists!$AI$10)</f>
        <v>0</v>
      </c>
      <c r="BZ22" s="5">
        <f ca="1">SUMIFS(BZ$10:BZ21,$P$10:$P21,Lists!$AI$9)-SUMIFS(BZ$10:BZ21,$P$10:$P21,Lists!$AI$10)</f>
        <v>0</v>
      </c>
      <c r="CA22" s="5">
        <f ca="1">SUMIFS(CA$10:CA21,$P$10:$P21,Lists!$AI$9)-SUMIFS(CA$10:CA21,$P$10:$P21,Lists!$AI$10)</f>
        <v>0</v>
      </c>
      <c r="CB22" s="5">
        <f ca="1">SUMIFS(CB$10:CB21,$P$10:$P21,Lists!$AI$9)-SUMIFS(CB$10:CB21,$P$10:$P21,Lists!$AI$10)</f>
        <v>0</v>
      </c>
      <c r="CC22" s="5">
        <f ca="1">SUMIFS(CC$10:CC21,$P$10:$P21,Lists!$AI$9)-SUMIFS(CC$10:CC21,$P$10:$P21,Lists!$AI$10)</f>
        <v>0</v>
      </c>
      <c r="CD22" s="5">
        <f ca="1">SUMIFS(CD$10:CD21,$P$10:$P21,Lists!$AI$9)-SUMIFS(CD$10:CD21,$P$10:$P21,Lists!$AI$10)</f>
        <v>0</v>
      </c>
      <c r="CE22" s="5">
        <f ca="1">SUMIFS(CE$10:CE21,$P$10:$P21,Lists!$AI$9)-SUMIFS(CE$10:CE21,$P$10:$P21,Lists!$AI$10)</f>
        <v>0</v>
      </c>
      <c r="CF22" s="5">
        <f ca="1">SUMIFS(CF$10:CF21,$P$10:$P21,Lists!$AI$9)-SUMIFS(CF$10:CF21,$P$10:$P21,Lists!$AI$10)</f>
        <v>0</v>
      </c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tr">
        <f>Model!H280</f>
        <v>Выплата з/п коммерческого персонала</v>
      </c>
      <c r="M24" s="53" t="s">
        <v>18</v>
      </c>
      <c r="P24" s="72" t="str">
        <f>Lists!$AI$10</f>
        <v>CF(-)</v>
      </c>
      <c r="U24" s="5">
        <f ca="1">SUM(INDIRECT(ADDRESS($B24,$X$2)&amp;":"&amp;ADDRESS($B24,$X$2-1+$P$8)))</f>
        <v>57659565.677279994</v>
      </c>
      <c r="X24" s="5">
        <f ca="1">IF(X$4="",0,SUMIFS(Model!280:280,Model!$4:$4,"&gt;="&amp;X$6,Model!$4:$4,"&lt;="&amp;X$7))</f>
        <v>1856000</v>
      </c>
      <c r="Y24" s="5">
        <f ca="1">IF(Y$4="",0,SUMIFS(Model!280:280,Model!$4:$4,"&gt;="&amp;Y$6,Model!$4:$4,"&lt;="&amp;Y$7))</f>
        <v>6461680</v>
      </c>
      <c r="Z24" s="5">
        <f ca="1">IF(Z$4="",0,SUMIFS(Model!280:280,Model!$4:$4,"&gt;="&amp;Z$6,Model!$4:$4,"&lt;="&amp;Z$7))</f>
        <v>11289376.799999999</v>
      </c>
      <c r="AA24" s="5">
        <f ca="1">IF(AA$4="",0,SUMIFS(Model!280:280,Model!$4:$4,"&gt;="&amp;AA$6,Model!$4:$4,"&lt;="&amp;AA$7))</f>
        <v>16367734.944000002</v>
      </c>
      <c r="AB24" s="5">
        <f ca="1">IF(AB$4="",0,SUMIFS(Model!280:280,Model!$4:$4,"&gt;="&amp;AB$6,Model!$4:$4,"&lt;="&amp;AB$7))</f>
        <v>21684773.933279991</v>
      </c>
      <c r="AC24" s="5">
        <f ca="1">IF(AC$4="",0,SUMIFS(Model!280:280,Model!$4:$4,"&gt;="&amp;AC$6,Model!$4:$4,"&lt;="&amp;AC$7))</f>
        <v>0</v>
      </c>
      <c r="AD24" s="5">
        <f ca="1">IF(AD$4="",0,SUMIFS(Model!280:280,Model!$4:$4,"&gt;="&amp;AD$6,Model!$4:$4,"&lt;="&amp;AD$7))</f>
        <v>0</v>
      </c>
      <c r="AE24" s="5">
        <f ca="1">IF(AE$4="",0,SUMIFS(Model!280:280,Model!$4:$4,"&gt;="&amp;AE$6,Model!$4:$4,"&lt;="&amp;AE$7))</f>
        <v>0</v>
      </c>
      <c r="AF24" s="5">
        <f ca="1">IF(AF$4="",0,SUMIFS(Model!280:280,Model!$4:$4,"&gt;="&amp;AF$6,Model!$4:$4,"&lt;="&amp;AF$7))</f>
        <v>0</v>
      </c>
      <c r="AG24" s="5">
        <f ca="1">IF(AG$4="",0,SUMIFS(Model!280:280,Model!$4:$4,"&gt;="&amp;AG$6,Model!$4:$4,"&lt;="&amp;AG$7))</f>
        <v>0</v>
      </c>
      <c r="AH24" s="5">
        <f ca="1">IF(AH$4="",0,SUMIFS(Model!280:280,Model!$4:$4,"&gt;="&amp;AH$6,Model!$4:$4,"&lt;="&amp;AH$7))</f>
        <v>0</v>
      </c>
      <c r="AI24" s="5">
        <f ca="1">IF(AI$4="",0,SUMIFS(Model!280:280,Model!$4:$4,"&gt;="&amp;AI$6,Model!$4:$4,"&lt;="&amp;AI$7))</f>
        <v>0</v>
      </c>
      <c r="AJ24" s="5">
        <f ca="1">IF(AJ$4="",0,SUMIFS(Model!280:280,Model!$4:$4,"&gt;="&amp;AJ$6,Model!$4:$4,"&lt;="&amp;AJ$7))</f>
        <v>0</v>
      </c>
      <c r="AK24" s="5">
        <f ca="1">IF(AK$4="",0,SUMIFS(Model!280:280,Model!$4:$4,"&gt;="&amp;AK$6,Model!$4:$4,"&lt;="&amp;AK$7))</f>
        <v>0</v>
      </c>
      <c r="AL24" s="5">
        <f ca="1">IF(AL$4="",0,SUMIFS(Model!280:280,Model!$4:$4,"&gt;="&amp;AL$6,Model!$4:$4,"&lt;="&amp;AL$7))</f>
        <v>0</v>
      </c>
      <c r="AM24" s="5">
        <f ca="1">IF(AM$4="",0,SUMIFS(Model!280:280,Model!$4:$4,"&gt;="&amp;AM$6,Model!$4:$4,"&lt;="&amp;AM$7))</f>
        <v>0</v>
      </c>
      <c r="AN24" s="5">
        <f ca="1">IF(AN$4="",0,SUMIFS(Model!280:280,Model!$4:$4,"&gt;="&amp;AN$6,Model!$4:$4,"&lt;="&amp;AN$7))</f>
        <v>0</v>
      </c>
      <c r="AO24" s="5">
        <f ca="1">IF(AO$4="",0,SUMIFS(Model!280:280,Model!$4:$4,"&gt;="&amp;AO$6,Model!$4:$4,"&lt;="&amp;AO$7))</f>
        <v>0</v>
      </c>
      <c r="AP24" s="5">
        <f ca="1">IF(AP$4="",0,SUMIFS(Model!280:280,Model!$4:$4,"&gt;="&amp;AP$6,Model!$4:$4,"&lt;="&amp;AP$7))</f>
        <v>0</v>
      </c>
      <c r="AQ24" s="5">
        <f ca="1">IF(AQ$4="",0,SUMIFS(Model!280:280,Model!$4:$4,"&gt;="&amp;AQ$6,Model!$4:$4,"&lt;="&amp;AQ$7))</f>
        <v>0</v>
      </c>
      <c r="AR24" s="5">
        <f ca="1">IF(AR$4="",0,SUMIFS(Model!280:280,Model!$4:$4,"&gt;="&amp;AR$6,Model!$4:$4,"&lt;="&amp;AR$7))</f>
        <v>0</v>
      </c>
      <c r="AS24" s="5">
        <f ca="1">IF(AS$4="",0,SUMIFS(Model!280:280,Model!$4:$4,"&gt;="&amp;AS$6,Model!$4:$4,"&lt;="&amp;AS$7))</f>
        <v>0</v>
      </c>
      <c r="AT24" s="5">
        <f ca="1">IF(AT$4="",0,SUMIFS(Model!280:280,Model!$4:$4,"&gt;="&amp;AT$6,Model!$4:$4,"&lt;="&amp;AT$7))</f>
        <v>0</v>
      </c>
      <c r="AU24" s="5">
        <f ca="1">IF(AU$4="",0,SUMIFS(Model!280:280,Model!$4:$4,"&gt;="&amp;AU$6,Model!$4:$4,"&lt;="&amp;AU$7))</f>
        <v>0</v>
      </c>
      <c r="AV24" s="5">
        <f ca="1">IF(AV$4="",0,SUMIFS(Model!280:280,Model!$4:$4,"&gt;="&amp;AV$6,Model!$4:$4,"&lt;="&amp;AV$7))</f>
        <v>0</v>
      </c>
      <c r="AW24" s="5">
        <f ca="1">IF(AW$4="",0,SUMIFS(Model!280:280,Model!$4:$4,"&gt;="&amp;AW$6,Model!$4:$4,"&lt;="&amp;AW$7))</f>
        <v>0</v>
      </c>
      <c r="AX24" s="5">
        <f ca="1">IF(AX$4="",0,SUMIFS(Model!280:280,Model!$4:$4,"&gt;="&amp;AX$6,Model!$4:$4,"&lt;="&amp;AX$7))</f>
        <v>0</v>
      </c>
      <c r="AY24" s="5">
        <f ca="1">IF(AY$4="",0,SUMIFS(Model!280:280,Model!$4:$4,"&gt;="&amp;AY$6,Model!$4:$4,"&lt;="&amp;AY$7))</f>
        <v>0</v>
      </c>
      <c r="AZ24" s="5">
        <f ca="1">IF(AZ$4="",0,SUMIFS(Model!280:280,Model!$4:$4,"&gt;="&amp;AZ$6,Model!$4:$4,"&lt;="&amp;AZ$7))</f>
        <v>0</v>
      </c>
      <c r="BA24" s="5">
        <f ca="1">IF(BA$4="",0,SUMIFS(Model!280:280,Model!$4:$4,"&gt;="&amp;BA$6,Model!$4:$4,"&lt;="&amp;BA$7))</f>
        <v>0</v>
      </c>
      <c r="BB24" s="5">
        <f ca="1">IF(BB$4="",0,SUMIFS(Model!280:280,Model!$4:$4,"&gt;="&amp;BB$6,Model!$4:$4,"&lt;="&amp;BB$7))</f>
        <v>0</v>
      </c>
      <c r="BC24" s="5">
        <f ca="1">IF(BC$4="",0,SUMIFS(Model!280:280,Model!$4:$4,"&gt;="&amp;BC$6,Model!$4:$4,"&lt;="&amp;BC$7))</f>
        <v>0</v>
      </c>
      <c r="BD24" s="5">
        <f ca="1">IF(BD$4="",0,SUMIFS(Model!280:280,Model!$4:$4,"&gt;="&amp;BD$6,Model!$4:$4,"&lt;="&amp;BD$7))</f>
        <v>0</v>
      </c>
      <c r="BE24" s="5">
        <f ca="1">IF(BE$4="",0,SUMIFS(Model!280:280,Model!$4:$4,"&gt;="&amp;BE$6,Model!$4:$4,"&lt;="&amp;BE$7))</f>
        <v>0</v>
      </c>
      <c r="BF24" s="5">
        <f ca="1">IF(BF$4="",0,SUMIFS(Model!280:280,Model!$4:$4,"&gt;="&amp;BF$6,Model!$4:$4,"&lt;="&amp;BF$7))</f>
        <v>0</v>
      </c>
      <c r="BG24" s="5">
        <f ca="1">IF(BG$4="",0,SUMIFS(Model!280:280,Model!$4:$4,"&gt;="&amp;BG$6,Model!$4:$4,"&lt;="&amp;BG$7))</f>
        <v>0</v>
      </c>
      <c r="BH24" s="5">
        <f ca="1">IF(BH$4="",0,SUMIFS(Model!280:280,Model!$4:$4,"&gt;="&amp;BH$6,Model!$4:$4,"&lt;="&amp;BH$7))</f>
        <v>0</v>
      </c>
      <c r="BI24" s="5">
        <f ca="1">IF(BI$4="",0,SUMIFS(Model!280:280,Model!$4:$4,"&gt;="&amp;BI$6,Model!$4:$4,"&lt;="&amp;BI$7))</f>
        <v>0</v>
      </c>
      <c r="BJ24" s="5">
        <f ca="1">IF(BJ$4="",0,SUMIFS(Model!280:280,Model!$4:$4,"&gt;="&amp;BJ$6,Model!$4:$4,"&lt;="&amp;BJ$7))</f>
        <v>0</v>
      </c>
      <c r="BK24" s="5">
        <f ca="1">IF(BK$4="",0,SUMIFS(Model!280:280,Model!$4:$4,"&gt;="&amp;BK$6,Model!$4:$4,"&lt;="&amp;BK$7))</f>
        <v>0</v>
      </c>
      <c r="BL24" s="5">
        <f ca="1">IF(BL$4="",0,SUMIFS(Model!280:280,Model!$4:$4,"&gt;="&amp;BL$6,Model!$4:$4,"&lt;="&amp;BL$7))</f>
        <v>0</v>
      </c>
      <c r="BM24" s="5">
        <f ca="1">IF(BM$4="",0,SUMIFS(Model!280:280,Model!$4:$4,"&gt;="&amp;BM$6,Model!$4:$4,"&lt;="&amp;BM$7))</f>
        <v>0</v>
      </c>
      <c r="BN24" s="5">
        <f ca="1">IF(BN$4="",0,SUMIFS(Model!280:280,Model!$4:$4,"&gt;="&amp;BN$6,Model!$4:$4,"&lt;="&amp;BN$7))</f>
        <v>0</v>
      </c>
      <c r="BO24" s="5">
        <f ca="1">IF(BO$4="",0,SUMIFS(Model!280:280,Model!$4:$4,"&gt;="&amp;BO$6,Model!$4:$4,"&lt;="&amp;BO$7))</f>
        <v>0</v>
      </c>
      <c r="BP24" s="5">
        <f ca="1">IF(BP$4="",0,SUMIFS(Model!280:280,Model!$4:$4,"&gt;="&amp;BP$6,Model!$4:$4,"&lt;="&amp;BP$7))</f>
        <v>0</v>
      </c>
      <c r="BQ24" s="5">
        <f ca="1">IF(BQ$4="",0,SUMIFS(Model!280:280,Model!$4:$4,"&gt;="&amp;BQ$6,Model!$4:$4,"&lt;="&amp;BQ$7))</f>
        <v>0</v>
      </c>
      <c r="BR24" s="5">
        <f ca="1">IF(BR$4="",0,SUMIFS(Model!280:280,Model!$4:$4,"&gt;="&amp;BR$6,Model!$4:$4,"&lt;="&amp;BR$7))</f>
        <v>0</v>
      </c>
      <c r="BS24" s="5">
        <f ca="1">IF(BS$4="",0,SUMIFS(Model!280:280,Model!$4:$4,"&gt;="&amp;BS$6,Model!$4:$4,"&lt;="&amp;BS$7))</f>
        <v>0</v>
      </c>
      <c r="BT24" s="5">
        <f ca="1">IF(BT$4="",0,SUMIFS(Model!280:280,Model!$4:$4,"&gt;="&amp;BT$6,Model!$4:$4,"&lt;="&amp;BT$7))</f>
        <v>0</v>
      </c>
      <c r="BU24" s="5">
        <f ca="1">IF(BU$4="",0,SUMIFS(Model!280:280,Model!$4:$4,"&gt;="&amp;BU$6,Model!$4:$4,"&lt;="&amp;BU$7))</f>
        <v>0</v>
      </c>
      <c r="BV24" s="5">
        <f ca="1">IF(BV$4="",0,SUMIFS(Model!280:280,Model!$4:$4,"&gt;="&amp;BV$6,Model!$4:$4,"&lt;="&amp;BV$7))</f>
        <v>0</v>
      </c>
      <c r="BW24" s="5">
        <f ca="1">IF(BW$4="",0,SUMIFS(Model!280:280,Model!$4:$4,"&gt;="&amp;BW$6,Model!$4:$4,"&lt;="&amp;BW$7))</f>
        <v>0</v>
      </c>
      <c r="BX24" s="5">
        <f ca="1">IF(BX$4="",0,SUMIFS(Model!280:280,Model!$4:$4,"&gt;="&amp;BX$6,Model!$4:$4,"&lt;="&amp;BX$7))</f>
        <v>0</v>
      </c>
      <c r="BY24" s="5">
        <f ca="1">IF(BY$4="",0,SUMIFS(Model!280:280,Model!$4:$4,"&gt;="&amp;BY$6,Model!$4:$4,"&lt;="&amp;BY$7))</f>
        <v>0</v>
      </c>
      <c r="BZ24" s="5">
        <f ca="1">IF(BZ$4="",0,SUMIFS(Model!280:280,Model!$4:$4,"&gt;="&amp;BZ$6,Model!$4:$4,"&lt;="&amp;BZ$7))</f>
        <v>0</v>
      </c>
      <c r="CA24" s="5">
        <f ca="1">IF(CA$4="",0,SUMIFS(Model!280:280,Model!$4:$4,"&gt;="&amp;CA$6,Model!$4:$4,"&lt;="&amp;CA$7))</f>
        <v>0</v>
      </c>
      <c r="CB24" s="5">
        <f ca="1">IF(CB$4="",0,SUMIFS(Model!280:280,Model!$4:$4,"&gt;="&amp;CB$6,Model!$4:$4,"&lt;="&amp;CB$7))</f>
        <v>0</v>
      </c>
      <c r="CC24" s="5">
        <f ca="1">IF(CC$4="",0,SUMIFS(Model!280:280,Model!$4:$4,"&gt;="&amp;CC$6,Model!$4:$4,"&lt;="&amp;CC$7))</f>
        <v>0</v>
      </c>
      <c r="CD24" s="5">
        <f ca="1">IF(CD$4="",0,SUMIFS(Model!280:280,Model!$4:$4,"&gt;="&amp;CD$6,Model!$4:$4,"&lt;="&amp;CD$7))</f>
        <v>0</v>
      </c>
      <c r="CE24" s="5">
        <f ca="1">IF(CE$4="",0,SUMIFS(Model!280:280,Model!$4:$4,"&gt;="&amp;CE$6,Model!$4:$4,"&lt;="&amp;CE$7))</f>
        <v>0</v>
      </c>
      <c r="CF24" s="5">
        <f ca="1">IF(CF$4="",0,SUMIFS(Model!280:280,Model!$4:$4,"&gt;="&amp;CF$6,Model!$4:$4,"&lt;="&amp;CF$7))</f>
        <v>0</v>
      </c>
    </row>
    <row r="25" spans="2:84" x14ac:dyDescent="0.3">
      <c r="B25" s="13">
        <f>ROW()</f>
        <v>25</v>
      </c>
    </row>
    <row r="26" spans="2:84" x14ac:dyDescent="0.3">
      <c r="B26" s="13">
        <f>ROW()</f>
        <v>26</v>
      </c>
      <c r="H26" s="1" t="str">
        <f>Model!H288</f>
        <v>Оплата переменных расходов</v>
      </c>
      <c r="M26" s="53" t="s">
        <v>18</v>
      </c>
      <c r="P26" s="72" t="str">
        <f>Lists!$AI$10</f>
        <v>CF(-)</v>
      </c>
      <c r="U26" s="5">
        <f t="shared" ref="U26:U31" ca="1" si="3">SUM(INDIRECT(ADDRESS($B26,$X$2)&amp;":"&amp;ADDRESS($B26,$X$2-1+$P$8)))</f>
        <v>107924012.05677806</v>
      </c>
      <c r="X26" s="5">
        <f ca="1">IF(X$4="",0,SUMIFS(Model!288:288,Model!$4:$4,"&gt;="&amp;X$6,Model!$4:$4,"&lt;="&amp;X$7))</f>
        <v>3070477.5</v>
      </c>
      <c r="Y26" s="5">
        <f ca="1">IF(Y$4="",0,SUMIFS(Model!288:288,Model!$4:$4,"&gt;="&amp;Y$6,Model!$4:$4,"&lt;="&amp;Y$7))</f>
        <v>11289562.122749999</v>
      </c>
      <c r="Z26" s="5">
        <f ca="1">IF(Z$4="",0,SUMIFS(Model!288:288,Model!$4:$4,"&gt;="&amp;Z$6,Model!$4:$4,"&lt;="&amp;Z$7))</f>
        <v>20502375.597524174</v>
      </c>
      <c r="AA26" s="5">
        <f ca="1">IF(AA$4="",0,SUMIFS(Model!288:288,Model!$4:$4,"&gt;="&amp;AA$6,Model!$4:$4,"&lt;="&amp;AA$7))</f>
        <v>30795438.912629366</v>
      </c>
      <c r="AB26" s="5">
        <f ca="1">IF(AB$4="",0,SUMIFS(Model!288:288,Model!$4:$4,"&gt;="&amp;AB$6,Model!$4:$4,"&lt;="&amp;AB$7))</f>
        <v>42266157.92387452</v>
      </c>
      <c r="AC26" s="5">
        <f ca="1">IF(AC$4="",0,SUMIFS(Model!288:288,Model!$4:$4,"&gt;="&amp;AC$6,Model!$4:$4,"&lt;="&amp;AC$7))</f>
        <v>0</v>
      </c>
      <c r="AD26" s="5">
        <f ca="1">IF(AD$4="",0,SUMIFS(Model!288:288,Model!$4:$4,"&gt;="&amp;AD$6,Model!$4:$4,"&lt;="&amp;AD$7))</f>
        <v>0</v>
      </c>
      <c r="AE26" s="5">
        <f ca="1">IF(AE$4="",0,SUMIFS(Model!288:288,Model!$4:$4,"&gt;="&amp;AE$6,Model!$4:$4,"&lt;="&amp;AE$7))</f>
        <v>0</v>
      </c>
      <c r="AF26" s="5">
        <f ca="1">IF(AF$4="",0,SUMIFS(Model!288:288,Model!$4:$4,"&gt;="&amp;AF$6,Model!$4:$4,"&lt;="&amp;AF$7))</f>
        <v>0</v>
      </c>
      <c r="AG26" s="5">
        <f ca="1">IF(AG$4="",0,SUMIFS(Model!288:288,Model!$4:$4,"&gt;="&amp;AG$6,Model!$4:$4,"&lt;="&amp;AG$7))</f>
        <v>0</v>
      </c>
      <c r="AH26" s="5">
        <f ca="1">IF(AH$4="",0,SUMIFS(Model!288:288,Model!$4:$4,"&gt;="&amp;AH$6,Model!$4:$4,"&lt;="&amp;AH$7))</f>
        <v>0</v>
      </c>
      <c r="AI26" s="5">
        <f ca="1">IF(AI$4="",0,SUMIFS(Model!288:288,Model!$4:$4,"&gt;="&amp;AI$6,Model!$4:$4,"&lt;="&amp;AI$7))</f>
        <v>0</v>
      </c>
      <c r="AJ26" s="5">
        <f ca="1">IF(AJ$4="",0,SUMIFS(Model!288:288,Model!$4:$4,"&gt;="&amp;AJ$6,Model!$4:$4,"&lt;="&amp;AJ$7))</f>
        <v>0</v>
      </c>
      <c r="AK26" s="5">
        <f ca="1">IF(AK$4="",0,SUMIFS(Model!288:288,Model!$4:$4,"&gt;="&amp;AK$6,Model!$4:$4,"&lt;="&amp;AK$7))</f>
        <v>0</v>
      </c>
      <c r="AL26" s="5">
        <f ca="1">IF(AL$4="",0,SUMIFS(Model!288:288,Model!$4:$4,"&gt;="&amp;AL$6,Model!$4:$4,"&lt;="&amp;AL$7))</f>
        <v>0</v>
      </c>
      <c r="AM26" s="5">
        <f ca="1">IF(AM$4="",0,SUMIFS(Model!288:288,Model!$4:$4,"&gt;="&amp;AM$6,Model!$4:$4,"&lt;="&amp;AM$7))</f>
        <v>0</v>
      </c>
      <c r="AN26" s="5">
        <f ca="1">IF(AN$4="",0,SUMIFS(Model!288:288,Model!$4:$4,"&gt;="&amp;AN$6,Model!$4:$4,"&lt;="&amp;AN$7))</f>
        <v>0</v>
      </c>
      <c r="AO26" s="5">
        <f ca="1">IF(AO$4="",0,SUMIFS(Model!288:288,Model!$4:$4,"&gt;="&amp;AO$6,Model!$4:$4,"&lt;="&amp;AO$7))</f>
        <v>0</v>
      </c>
      <c r="AP26" s="5">
        <f ca="1">IF(AP$4="",0,SUMIFS(Model!288:288,Model!$4:$4,"&gt;="&amp;AP$6,Model!$4:$4,"&lt;="&amp;AP$7))</f>
        <v>0</v>
      </c>
      <c r="AQ26" s="5">
        <f ca="1">IF(AQ$4="",0,SUMIFS(Model!288:288,Model!$4:$4,"&gt;="&amp;AQ$6,Model!$4:$4,"&lt;="&amp;AQ$7))</f>
        <v>0</v>
      </c>
      <c r="AR26" s="5">
        <f ca="1">IF(AR$4="",0,SUMIFS(Model!288:288,Model!$4:$4,"&gt;="&amp;AR$6,Model!$4:$4,"&lt;="&amp;AR$7))</f>
        <v>0</v>
      </c>
      <c r="AS26" s="5">
        <f ca="1">IF(AS$4="",0,SUMIFS(Model!288:288,Model!$4:$4,"&gt;="&amp;AS$6,Model!$4:$4,"&lt;="&amp;AS$7))</f>
        <v>0</v>
      </c>
      <c r="AT26" s="5">
        <f ca="1">IF(AT$4="",0,SUMIFS(Model!288:288,Model!$4:$4,"&gt;="&amp;AT$6,Model!$4:$4,"&lt;="&amp;AT$7))</f>
        <v>0</v>
      </c>
      <c r="AU26" s="5">
        <f ca="1">IF(AU$4="",0,SUMIFS(Model!288:288,Model!$4:$4,"&gt;="&amp;AU$6,Model!$4:$4,"&lt;="&amp;AU$7))</f>
        <v>0</v>
      </c>
      <c r="AV26" s="5">
        <f ca="1">IF(AV$4="",0,SUMIFS(Model!288:288,Model!$4:$4,"&gt;="&amp;AV$6,Model!$4:$4,"&lt;="&amp;AV$7))</f>
        <v>0</v>
      </c>
      <c r="AW26" s="5">
        <f ca="1">IF(AW$4="",0,SUMIFS(Model!288:288,Model!$4:$4,"&gt;="&amp;AW$6,Model!$4:$4,"&lt;="&amp;AW$7))</f>
        <v>0</v>
      </c>
      <c r="AX26" s="5">
        <f ca="1">IF(AX$4="",0,SUMIFS(Model!288:288,Model!$4:$4,"&gt;="&amp;AX$6,Model!$4:$4,"&lt;="&amp;AX$7))</f>
        <v>0</v>
      </c>
      <c r="AY26" s="5">
        <f ca="1">IF(AY$4="",0,SUMIFS(Model!288:288,Model!$4:$4,"&gt;="&amp;AY$6,Model!$4:$4,"&lt;="&amp;AY$7))</f>
        <v>0</v>
      </c>
      <c r="AZ26" s="5">
        <f ca="1">IF(AZ$4="",0,SUMIFS(Model!288:288,Model!$4:$4,"&gt;="&amp;AZ$6,Model!$4:$4,"&lt;="&amp;AZ$7))</f>
        <v>0</v>
      </c>
      <c r="BA26" s="5">
        <f ca="1">IF(BA$4="",0,SUMIFS(Model!288:288,Model!$4:$4,"&gt;="&amp;BA$6,Model!$4:$4,"&lt;="&amp;BA$7))</f>
        <v>0</v>
      </c>
      <c r="BB26" s="5">
        <f ca="1">IF(BB$4="",0,SUMIFS(Model!288:288,Model!$4:$4,"&gt;="&amp;BB$6,Model!$4:$4,"&lt;="&amp;BB$7))</f>
        <v>0</v>
      </c>
      <c r="BC26" s="5">
        <f ca="1">IF(BC$4="",0,SUMIFS(Model!288:288,Model!$4:$4,"&gt;="&amp;BC$6,Model!$4:$4,"&lt;="&amp;BC$7))</f>
        <v>0</v>
      </c>
      <c r="BD26" s="5">
        <f ca="1">IF(BD$4="",0,SUMIFS(Model!288:288,Model!$4:$4,"&gt;="&amp;BD$6,Model!$4:$4,"&lt;="&amp;BD$7))</f>
        <v>0</v>
      </c>
      <c r="BE26" s="5">
        <f ca="1">IF(BE$4="",0,SUMIFS(Model!288:288,Model!$4:$4,"&gt;="&amp;BE$6,Model!$4:$4,"&lt;="&amp;BE$7))</f>
        <v>0</v>
      </c>
      <c r="BF26" s="5">
        <f ca="1">IF(BF$4="",0,SUMIFS(Model!288:288,Model!$4:$4,"&gt;="&amp;BF$6,Model!$4:$4,"&lt;="&amp;BF$7))</f>
        <v>0</v>
      </c>
      <c r="BG26" s="5">
        <f ca="1">IF(BG$4="",0,SUMIFS(Model!288:288,Model!$4:$4,"&gt;="&amp;BG$6,Model!$4:$4,"&lt;="&amp;BG$7))</f>
        <v>0</v>
      </c>
      <c r="BH26" s="5">
        <f ca="1">IF(BH$4="",0,SUMIFS(Model!288:288,Model!$4:$4,"&gt;="&amp;BH$6,Model!$4:$4,"&lt;="&amp;BH$7))</f>
        <v>0</v>
      </c>
      <c r="BI26" s="5">
        <f ca="1">IF(BI$4="",0,SUMIFS(Model!288:288,Model!$4:$4,"&gt;="&amp;BI$6,Model!$4:$4,"&lt;="&amp;BI$7))</f>
        <v>0</v>
      </c>
      <c r="BJ26" s="5">
        <f ca="1">IF(BJ$4="",0,SUMIFS(Model!288:288,Model!$4:$4,"&gt;="&amp;BJ$6,Model!$4:$4,"&lt;="&amp;BJ$7))</f>
        <v>0</v>
      </c>
      <c r="BK26" s="5">
        <f ca="1">IF(BK$4="",0,SUMIFS(Model!288:288,Model!$4:$4,"&gt;="&amp;BK$6,Model!$4:$4,"&lt;="&amp;BK$7))</f>
        <v>0</v>
      </c>
      <c r="BL26" s="5">
        <f ca="1">IF(BL$4="",0,SUMIFS(Model!288:288,Model!$4:$4,"&gt;="&amp;BL$6,Model!$4:$4,"&lt;="&amp;BL$7))</f>
        <v>0</v>
      </c>
      <c r="BM26" s="5">
        <f ca="1">IF(BM$4="",0,SUMIFS(Model!288:288,Model!$4:$4,"&gt;="&amp;BM$6,Model!$4:$4,"&lt;="&amp;BM$7))</f>
        <v>0</v>
      </c>
      <c r="BN26" s="5">
        <f ca="1">IF(BN$4="",0,SUMIFS(Model!288:288,Model!$4:$4,"&gt;="&amp;BN$6,Model!$4:$4,"&lt;="&amp;BN$7))</f>
        <v>0</v>
      </c>
      <c r="BO26" s="5">
        <f ca="1">IF(BO$4="",0,SUMIFS(Model!288:288,Model!$4:$4,"&gt;="&amp;BO$6,Model!$4:$4,"&lt;="&amp;BO$7))</f>
        <v>0</v>
      </c>
      <c r="BP26" s="5">
        <f ca="1">IF(BP$4="",0,SUMIFS(Model!288:288,Model!$4:$4,"&gt;="&amp;BP$6,Model!$4:$4,"&lt;="&amp;BP$7))</f>
        <v>0</v>
      </c>
      <c r="BQ26" s="5">
        <f ca="1">IF(BQ$4="",0,SUMIFS(Model!288:288,Model!$4:$4,"&gt;="&amp;BQ$6,Model!$4:$4,"&lt;="&amp;BQ$7))</f>
        <v>0</v>
      </c>
      <c r="BR26" s="5">
        <f ca="1">IF(BR$4="",0,SUMIFS(Model!288:288,Model!$4:$4,"&gt;="&amp;BR$6,Model!$4:$4,"&lt;="&amp;BR$7))</f>
        <v>0</v>
      </c>
      <c r="BS26" s="5">
        <f ca="1">IF(BS$4="",0,SUMIFS(Model!288:288,Model!$4:$4,"&gt;="&amp;BS$6,Model!$4:$4,"&lt;="&amp;BS$7))</f>
        <v>0</v>
      </c>
      <c r="BT26" s="5">
        <f ca="1">IF(BT$4="",0,SUMIFS(Model!288:288,Model!$4:$4,"&gt;="&amp;BT$6,Model!$4:$4,"&lt;="&amp;BT$7))</f>
        <v>0</v>
      </c>
      <c r="BU26" s="5">
        <f ca="1">IF(BU$4="",0,SUMIFS(Model!288:288,Model!$4:$4,"&gt;="&amp;BU$6,Model!$4:$4,"&lt;="&amp;BU$7))</f>
        <v>0</v>
      </c>
      <c r="BV26" s="5">
        <f ca="1">IF(BV$4="",0,SUMIFS(Model!288:288,Model!$4:$4,"&gt;="&amp;BV$6,Model!$4:$4,"&lt;="&amp;BV$7))</f>
        <v>0</v>
      </c>
      <c r="BW26" s="5">
        <f ca="1">IF(BW$4="",0,SUMIFS(Model!288:288,Model!$4:$4,"&gt;="&amp;BW$6,Model!$4:$4,"&lt;="&amp;BW$7))</f>
        <v>0</v>
      </c>
      <c r="BX26" s="5">
        <f ca="1">IF(BX$4="",0,SUMIFS(Model!288:288,Model!$4:$4,"&gt;="&amp;BX$6,Model!$4:$4,"&lt;="&amp;BX$7))</f>
        <v>0</v>
      </c>
      <c r="BY26" s="5">
        <f ca="1">IF(BY$4="",0,SUMIFS(Model!288:288,Model!$4:$4,"&gt;="&amp;BY$6,Model!$4:$4,"&lt;="&amp;BY$7))</f>
        <v>0</v>
      </c>
      <c r="BZ26" s="5">
        <f ca="1">IF(BZ$4="",0,SUMIFS(Model!288:288,Model!$4:$4,"&gt;="&amp;BZ$6,Model!$4:$4,"&lt;="&amp;BZ$7))</f>
        <v>0</v>
      </c>
      <c r="CA26" s="5">
        <f ca="1">IF(CA$4="",0,SUMIFS(Model!288:288,Model!$4:$4,"&gt;="&amp;CA$6,Model!$4:$4,"&lt;="&amp;CA$7))</f>
        <v>0</v>
      </c>
      <c r="CB26" s="5">
        <f ca="1">IF(CB$4="",0,SUMIFS(Model!288:288,Model!$4:$4,"&gt;="&amp;CB$6,Model!$4:$4,"&lt;="&amp;CB$7))</f>
        <v>0</v>
      </c>
      <c r="CC26" s="5">
        <f ca="1">IF(CC$4="",0,SUMIFS(Model!288:288,Model!$4:$4,"&gt;="&amp;CC$6,Model!$4:$4,"&lt;="&amp;CC$7))</f>
        <v>0</v>
      </c>
      <c r="CD26" s="5">
        <f ca="1">IF(CD$4="",0,SUMIFS(Model!288:288,Model!$4:$4,"&gt;="&amp;CD$6,Model!$4:$4,"&lt;="&amp;CD$7))</f>
        <v>0</v>
      </c>
      <c r="CE26" s="5">
        <f ca="1">IF(CE$4="",0,SUMIFS(Model!288:288,Model!$4:$4,"&gt;="&amp;CE$6,Model!$4:$4,"&lt;="&amp;CE$7))</f>
        <v>0</v>
      </c>
      <c r="CF26" s="5">
        <f ca="1">IF(CF$4="",0,SUMIFS(Model!288:288,Model!$4:$4,"&gt;="&amp;CF$6,Model!$4:$4,"&lt;="&amp;CF$7))</f>
        <v>0</v>
      </c>
    </row>
    <row r="27" spans="2:84" x14ac:dyDescent="0.3">
      <c r="B27" s="13">
        <f>ROW()</f>
        <v>27</v>
      </c>
      <c r="H27" s="1" t="str">
        <f>$H$26</f>
        <v>Оплата переменных расходов</v>
      </c>
      <c r="I27" s="1" t="str">
        <f>Prcsses!I55</f>
        <v>Расходы на рекламу</v>
      </c>
      <c r="M27" s="53" t="s">
        <v>18</v>
      </c>
      <c r="U27" s="5">
        <f t="shared" ca="1" si="3"/>
        <v>15675818.279255537</v>
      </c>
      <c r="X27" s="5">
        <f ca="1">IF(X$4="",0,SUMIFS(Model!289:289,Model!$4:$4,"&gt;="&amp;X$6,Model!$4:$4,"&lt;="&amp;X$7))</f>
        <v>456487.5</v>
      </c>
      <c r="Y27" s="5">
        <f ca="1">IF(Y$4="",0,SUMIFS(Model!289:289,Model!$4:$4,"&gt;="&amp;Y$6,Model!$4:$4,"&lt;="&amp;Y$7))</f>
        <v>1648517.7037500003</v>
      </c>
      <c r="Z27" s="5">
        <f ca="1">IF(Z$4="",0,SUMIFS(Model!289:289,Model!$4:$4,"&gt;="&amp;Z$6,Model!$4:$4,"&lt;="&amp;Z$7))</f>
        <v>2979700.5710868752</v>
      </c>
      <c r="AA27" s="5">
        <f ca="1">IF(AA$4="",0,SUMIFS(Model!289:289,Model!$4:$4,"&gt;="&amp;AA$6,Model!$4:$4,"&lt;="&amp;AA$7))</f>
        <v>4466907.4727205364</v>
      </c>
      <c r="AB27" s="5">
        <f ca="1">IF(AB$4="",0,SUMIFS(Model!289:289,Model!$4:$4,"&gt;="&amp;AB$6,Model!$4:$4,"&lt;="&amp;AB$7))</f>
        <v>6124205.0316981245</v>
      </c>
      <c r="AC27" s="5">
        <f ca="1">IF(AC$4="",0,SUMIFS(Model!289:289,Model!$4:$4,"&gt;="&amp;AC$6,Model!$4:$4,"&lt;="&amp;AC$7))</f>
        <v>0</v>
      </c>
      <c r="AD27" s="5">
        <f ca="1">IF(AD$4="",0,SUMIFS(Model!289:289,Model!$4:$4,"&gt;="&amp;AD$6,Model!$4:$4,"&lt;="&amp;AD$7))</f>
        <v>0</v>
      </c>
      <c r="AE27" s="5">
        <f ca="1">IF(AE$4="",0,SUMIFS(Model!289:289,Model!$4:$4,"&gt;="&amp;AE$6,Model!$4:$4,"&lt;="&amp;AE$7))</f>
        <v>0</v>
      </c>
      <c r="AF27" s="5">
        <f ca="1">IF(AF$4="",0,SUMIFS(Model!289:289,Model!$4:$4,"&gt;="&amp;AF$6,Model!$4:$4,"&lt;="&amp;AF$7))</f>
        <v>0</v>
      </c>
      <c r="AG27" s="5">
        <f ca="1">IF(AG$4="",0,SUMIFS(Model!289:289,Model!$4:$4,"&gt;="&amp;AG$6,Model!$4:$4,"&lt;="&amp;AG$7))</f>
        <v>0</v>
      </c>
      <c r="AH27" s="5">
        <f ca="1">IF(AH$4="",0,SUMIFS(Model!289:289,Model!$4:$4,"&gt;="&amp;AH$6,Model!$4:$4,"&lt;="&amp;AH$7))</f>
        <v>0</v>
      </c>
      <c r="AI27" s="5">
        <f ca="1">IF(AI$4="",0,SUMIFS(Model!289:289,Model!$4:$4,"&gt;="&amp;AI$6,Model!$4:$4,"&lt;="&amp;AI$7))</f>
        <v>0</v>
      </c>
      <c r="AJ27" s="5">
        <f ca="1">IF(AJ$4="",0,SUMIFS(Model!289:289,Model!$4:$4,"&gt;="&amp;AJ$6,Model!$4:$4,"&lt;="&amp;AJ$7))</f>
        <v>0</v>
      </c>
      <c r="AK27" s="5">
        <f ca="1">IF(AK$4="",0,SUMIFS(Model!289:289,Model!$4:$4,"&gt;="&amp;AK$6,Model!$4:$4,"&lt;="&amp;AK$7))</f>
        <v>0</v>
      </c>
      <c r="AL27" s="5">
        <f ca="1">IF(AL$4="",0,SUMIFS(Model!289:289,Model!$4:$4,"&gt;="&amp;AL$6,Model!$4:$4,"&lt;="&amp;AL$7))</f>
        <v>0</v>
      </c>
      <c r="AM27" s="5">
        <f ca="1">IF(AM$4="",0,SUMIFS(Model!289:289,Model!$4:$4,"&gt;="&amp;AM$6,Model!$4:$4,"&lt;="&amp;AM$7))</f>
        <v>0</v>
      </c>
      <c r="AN27" s="5">
        <f ca="1">IF(AN$4="",0,SUMIFS(Model!289:289,Model!$4:$4,"&gt;="&amp;AN$6,Model!$4:$4,"&lt;="&amp;AN$7))</f>
        <v>0</v>
      </c>
      <c r="AO27" s="5">
        <f ca="1">IF(AO$4="",0,SUMIFS(Model!289:289,Model!$4:$4,"&gt;="&amp;AO$6,Model!$4:$4,"&lt;="&amp;AO$7))</f>
        <v>0</v>
      </c>
      <c r="AP27" s="5">
        <f ca="1">IF(AP$4="",0,SUMIFS(Model!289:289,Model!$4:$4,"&gt;="&amp;AP$6,Model!$4:$4,"&lt;="&amp;AP$7))</f>
        <v>0</v>
      </c>
      <c r="AQ27" s="5">
        <f ca="1">IF(AQ$4="",0,SUMIFS(Model!289:289,Model!$4:$4,"&gt;="&amp;AQ$6,Model!$4:$4,"&lt;="&amp;AQ$7))</f>
        <v>0</v>
      </c>
      <c r="AR27" s="5">
        <f ca="1">IF(AR$4="",0,SUMIFS(Model!289:289,Model!$4:$4,"&gt;="&amp;AR$6,Model!$4:$4,"&lt;="&amp;AR$7))</f>
        <v>0</v>
      </c>
      <c r="AS27" s="5">
        <f ca="1">IF(AS$4="",0,SUMIFS(Model!289:289,Model!$4:$4,"&gt;="&amp;AS$6,Model!$4:$4,"&lt;="&amp;AS$7))</f>
        <v>0</v>
      </c>
      <c r="AT27" s="5">
        <f ca="1">IF(AT$4="",0,SUMIFS(Model!289:289,Model!$4:$4,"&gt;="&amp;AT$6,Model!$4:$4,"&lt;="&amp;AT$7))</f>
        <v>0</v>
      </c>
      <c r="AU27" s="5">
        <f ca="1">IF(AU$4="",0,SUMIFS(Model!289:289,Model!$4:$4,"&gt;="&amp;AU$6,Model!$4:$4,"&lt;="&amp;AU$7))</f>
        <v>0</v>
      </c>
      <c r="AV27" s="5">
        <f ca="1">IF(AV$4="",0,SUMIFS(Model!289:289,Model!$4:$4,"&gt;="&amp;AV$6,Model!$4:$4,"&lt;="&amp;AV$7))</f>
        <v>0</v>
      </c>
      <c r="AW27" s="5">
        <f ca="1">IF(AW$4="",0,SUMIFS(Model!289:289,Model!$4:$4,"&gt;="&amp;AW$6,Model!$4:$4,"&lt;="&amp;AW$7))</f>
        <v>0</v>
      </c>
      <c r="AX27" s="5">
        <f ca="1">IF(AX$4="",0,SUMIFS(Model!289:289,Model!$4:$4,"&gt;="&amp;AX$6,Model!$4:$4,"&lt;="&amp;AX$7))</f>
        <v>0</v>
      </c>
      <c r="AY27" s="5">
        <f ca="1">IF(AY$4="",0,SUMIFS(Model!289:289,Model!$4:$4,"&gt;="&amp;AY$6,Model!$4:$4,"&lt;="&amp;AY$7))</f>
        <v>0</v>
      </c>
      <c r="AZ27" s="5">
        <f ca="1">IF(AZ$4="",0,SUMIFS(Model!289:289,Model!$4:$4,"&gt;="&amp;AZ$6,Model!$4:$4,"&lt;="&amp;AZ$7))</f>
        <v>0</v>
      </c>
      <c r="BA27" s="5">
        <f ca="1">IF(BA$4="",0,SUMIFS(Model!289:289,Model!$4:$4,"&gt;="&amp;BA$6,Model!$4:$4,"&lt;="&amp;BA$7))</f>
        <v>0</v>
      </c>
      <c r="BB27" s="5">
        <f ca="1">IF(BB$4="",0,SUMIFS(Model!289:289,Model!$4:$4,"&gt;="&amp;BB$6,Model!$4:$4,"&lt;="&amp;BB$7))</f>
        <v>0</v>
      </c>
      <c r="BC27" s="5">
        <f ca="1">IF(BC$4="",0,SUMIFS(Model!289:289,Model!$4:$4,"&gt;="&amp;BC$6,Model!$4:$4,"&lt;="&amp;BC$7))</f>
        <v>0</v>
      </c>
      <c r="BD27" s="5">
        <f ca="1">IF(BD$4="",0,SUMIFS(Model!289:289,Model!$4:$4,"&gt;="&amp;BD$6,Model!$4:$4,"&lt;="&amp;BD$7))</f>
        <v>0</v>
      </c>
      <c r="BE27" s="5">
        <f ca="1">IF(BE$4="",0,SUMIFS(Model!289:289,Model!$4:$4,"&gt;="&amp;BE$6,Model!$4:$4,"&lt;="&amp;BE$7))</f>
        <v>0</v>
      </c>
      <c r="BF27" s="5">
        <f ca="1">IF(BF$4="",0,SUMIFS(Model!289:289,Model!$4:$4,"&gt;="&amp;BF$6,Model!$4:$4,"&lt;="&amp;BF$7))</f>
        <v>0</v>
      </c>
      <c r="BG27" s="5">
        <f ca="1">IF(BG$4="",0,SUMIFS(Model!289:289,Model!$4:$4,"&gt;="&amp;BG$6,Model!$4:$4,"&lt;="&amp;BG$7))</f>
        <v>0</v>
      </c>
      <c r="BH27" s="5">
        <f ca="1">IF(BH$4="",0,SUMIFS(Model!289:289,Model!$4:$4,"&gt;="&amp;BH$6,Model!$4:$4,"&lt;="&amp;BH$7))</f>
        <v>0</v>
      </c>
      <c r="BI27" s="5">
        <f ca="1">IF(BI$4="",0,SUMIFS(Model!289:289,Model!$4:$4,"&gt;="&amp;BI$6,Model!$4:$4,"&lt;="&amp;BI$7))</f>
        <v>0</v>
      </c>
      <c r="BJ27" s="5">
        <f ca="1">IF(BJ$4="",0,SUMIFS(Model!289:289,Model!$4:$4,"&gt;="&amp;BJ$6,Model!$4:$4,"&lt;="&amp;BJ$7))</f>
        <v>0</v>
      </c>
      <c r="BK27" s="5">
        <f ca="1">IF(BK$4="",0,SUMIFS(Model!289:289,Model!$4:$4,"&gt;="&amp;BK$6,Model!$4:$4,"&lt;="&amp;BK$7))</f>
        <v>0</v>
      </c>
      <c r="BL27" s="5">
        <f ca="1">IF(BL$4="",0,SUMIFS(Model!289:289,Model!$4:$4,"&gt;="&amp;BL$6,Model!$4:$4,"&lt;="&amp;BL$7))</f>
        <v>0</v>
      </c>
      <c r="BM27" s="5">
        <f ca="1">IF(BM$4="",0,SUMIFS(Model!289:289,Model!$4:$4,"&gt;="&amp;BM$6,Model!$4:$4,"&lt;="&amp;BM$7))</f>
        <v>0</v>
      </c>
      <c r="BN27" s="5">
        <f ca="1">IF(BN$4="",0,SUMIFS(Model!289:289,Model!$4:$4,"&gt;="&amp;BN$6,Model!$4:$4,"&lt;="&amp;BN$7))</f>
        <v>0</v>
      </c>
      <c r="BO27" s="5">
        <f ca="1">IF(BO$4="",0,SUMIFS(Model!289:289,Model!$4:$4,"&gt;="&amp;BO$6,Model!$4:$4,"&lt;="&amp;BO$7))</f>
        <v>0</v>
      </c>
      <c r="BP27" s="5">
        <f ca="1">IF(BP$4="",0,SUMIFS(Model!289:289,Model!$4:$4,"&gt;="&amp;BP$6,Model!$4:$4,"&lt;="&amp;BP$7))</f>
        <v>0</v>
      </c>
      <c r="BQ27" s="5">
        <f ca="1">IF(BQ$4="",0,SUMIFS(Model!289:289,Model!$4:$4,"&gt;="&amp;BQ$6,Model!$4:$4,"&lt;="&amp;BQ$7))</f>
        <v>0</v>
      </c>
      <c r="BR27" s="5">
        <f ca="1">IF(BR$4="",0,SUMIFS(Model!289:289,Model!$4:$4,"&gt;="&amp;BR$6,Model!$4:$4,"&lt;="&amp;BR$7))</f>
        <v>0</v>
      </c>
      <c r="BS27" s="5">
        <f ca="1">IF(BS$4="",0,SUMIFS(Model!289:289,Model!$4:$4,"&gt;="&amp;BS$6,Model!$4:$4,"&lt;="&amp;BS$7))</f>
        <v>0</v>
      </c>
      <c r="BT27" s="5">
        <f ca="1">IF(BT$4="",0,SUMIFS(Model!289:289,Model!$4:$4,"&gt;="&amp;BT$6,Model!$4:$4,"&lt;="&amp;BT$7))</f>
        <v>0</v>
      </c>
      <c r="BU27" s="5">
        <f ca="1">IF(BU$4="",0,SUMIFS(Model!289:289,Model!$4:$4,"&gt;="&amp;BU$6,Model!$4:$4,"&lt;="&amp;BU$7))</f>
        <v>0</v>
      </c>
      <c r="BV27" s="5">
        <f ca="1">IF(BV$4="",0,SUMIFS(Model!289:289,Model!$4:$4,"&gt;="&amp;BV$6,Model!$4:$4,"&lt;="&amp;BV$7))</f>
        <v>0</v>
      </c>
      <c r="BW27" s="5">
        <f ca="1">IF(BW$4="",0,SUMIFS(Model!289:289,Model!$4:$4,"&gt;="&amp;BW$6,Model!$4:$4,"&lt;="&amp;BW$7))</f>
        <v>0</v>
      </c>
      <c r="BX27" s="5">
        <f ca="1">IF(BX$4="",0,SUMIFS(Model!289:289,Model!$4:$4,"&gt;="&amp;BX$6,Model!$4:$4,"&lt;="&amp;BX$7))</f>
        <v>0</v>
      </c>
      <c r="BY27" s="5">
        <f ca="1">IF(BY$4="",0,SUMIFS(Model!289:289,Model!$4:$4,"&gt;="&amp;BY$6,Model!$4:$4,"&lt;="&amp;BY$7))</f>
        <v>0</v>
      </c>
      <c r="BZ27" s="5">
        <f ca="1">IF(BZ$4="",0,SUMIFS(Model!289:289,Model!$4:$4,"&gt;="&amp;BZ$6,Model!$4:$4,"&lt;="&amp;BZ$7))</f>
        <v>0</v>
      </c>
      <c r="CA27" s="5">
        <f ca="1">IF(CA$4="",0,SUMIFS(Model!289:289,Model!$4:$4,"&gt;="&amp;CA$6,Model!$4:$4,"&lt;="&amp;CA$7))</f>
        <v>0</v>
      </c>
      <c r="CB27" s="5">
        <f ca="1">IF(CB$4="",0,SUMIFS(Model!289:289,Model!$4:$4,"&gt;="&amp;CB$6,Model!$4:$4,"&lt;="&amp;CB$7))</f>
        <v>0</v>
      </c>
      <c r="CC27" s="5">
        <f ca="1">IF(CC$4="",0,SUMIFS(Model!289:289,Model!$4:$4,"&gt;="&amp;CC$6,Model!$4:$4,"&lt;="&amp;CC$7))</f>
        <v>0</v>
      </c>
      <c r="CD27" s="5">
        <f ca="1">IF(CD$4="",0,SUMIFS(Model!289:289,Model!$4:$4,"&gt;="&amp;CD$6,Model!$4:$4,"&lt;="&amp;CD$7))</f>
        <v>0</v>
      </c>
      <c r="CE27" s="5">
        <f ca="1">IF(CE$4="",0,SUMIFS(Model!289:289,Model!$4:$4,"&gt;="&amp;CE$6,Model!$4:$4,"&lt;="&amp;CE$7))</f>
        <v>0</v>
      </c>
      <c r="CF27" s="5">
        <f ca="1">IF(CF$4="",0,SUMIFS(Model!289:289,Model!$4:$4,"&gt;="&amp;CF$6,Model!$4:$4,"&lt;="&amp;CF$7))</f>
        <v>0</v>
      </c>
    </row>
    <row r="28" spans="2:84" x14ac:dyDescent="0.3">
      <c r="B28" s="13">
        <f>ROW()</f>
        <v>28</v>
      </c>
      <c r="H28" s="1" t="str">
        <f t="shared" ref="H28:H31" si="4">$H$26</f>
        <v>Оплата переменных расходов</v>
      </c>
      <c r="I28" s="1" t="str">
        <f>Prcsses!I56</f>
        <v>Расходы на удержание клиентов</v>
      </c>
      <c r="M28" s="53" t="s">
        <v>18</v>
      </c>
      <c r="U28" s="5">
        <f t="shared" ca="1" si="3"/>
        <v>14543927.542283669</v>
      </c>
      <c r="X28" s="5">
        <f ca="1">IF(X$4="",0,SUMIFS(Model!290:290,Model!$4:$4,"&gt;="&amp;X$6,Model!$4:$4,"&lt;="&amp;X$7))</f>
        <v>304562.5</v>
      </c>
      <c r="Y28" s="5">
        <f ca="1">IF(Y$4="",0,SUMIFS(Model!290:290,Model!$4:$4,"&gt;="&amp;Y$6,Model!$4:$4,"&lt;="&amp;Y$7))</f>
        <v>1442574.6112500001</v>
      </c>
      <c r="Z28" s="5">
        <f ca="1">IF(Z$4="",0,SUMIFS(Model!290:290,Model!$4:$4,"&gt;="&amp;Z$6,Model!$4:$4,"&lt;="&amp;Z$7))</f>
        <v>2749237.0708796252</v>
      </c>
      <c r="AA28" s="5">
        <f ca="1">IF(AA$4="",0,SUMIFS(Model!290:290,Model!$4:$4,"&gt;="&amp;AA$6,Model!$4:$4,"&lt;="&amp;AA$7))</f>
        <v>4209700.7829481885</v>
      </c>
      <c r="AB28" s="5">
        <f ca="1">IF(AB$4="",0,SUMIFS(Model!290:290,Model!$4:$4,"&gt;="&amp;AB$6,Model!$4:$4,"&lt;="&amp;AB$7))</f>
        <v>5837852.5772058545</v>
      </c>
      <c r="AC28" s="5">
        <f ca="1">IF(AC$4="",0,SUMIFS(Model!290:290,Model!$4:$4,"&gt;="&amp;AC$6,Model!$4:$4,"&lt;="&amp;AC$7))</f>
        <v>0</v>
      </c>
      <c r="AD28" s="5">
        <f ca="1">IF(AD$4="",0,SUMIFS(Model!290:290,Model!$4:$4,"&gt;="&amp;AD$6,Model!$4:$4,"&lt;="&amp;AD$7))</f>
        <v>0</v>
      </c>
      <c r="AE28" s="5">
        <f ca="1">IF(AE$4="",0,SUMIFS(Model!290:290,Model!$4:$4,"&gt;="&amp;AE$6,Model!$4:$4,"&lt;="&amp;AE$7))</f>
        <v>0</v>
      </c>
      <c r="AF28" s="5">
        <f ca="1">IF(AF$4="",0,SUMIFS(Model!290:290,Model!$4:$4,"&gt;="&amp;AF$6,Model!$4:$4,"&lt;="&amp;AF$7))</f>
        <v>0</v>
      </c>
      <c r="AG28" s="5">
        <f ca="1">IF(AG$4="",0,SUMIFS(Model!290:290,Model!$4:$4,"&gt;="&amp;AG$6,Model!$4:$4,"&lt;="&amp;AG$7))</f>
        <v>0</v>
      </c>
      <c r="AH28" s="5">
        <f ca="1">IF(AH$4="",0,SUMIFS(Model!290:290,Model!$4:$4,"&gt;="&amp;AH$6,Model!$4:$4,"&lt;="&amp;AH$7))</f>
        <v>0</v>
      </c>
      <c r="AI28" s="5">
        <f ca="1">IF(AI$4="",0,SUMIFS(Model!290:290,Model!$4:$4,"&gt;="&amp;AI$6,Model!$4:$4,"&lt;="&amp;AI$7))</f>
        <v>0</v>
      </c>
      <c r="AJ28" s="5">
        <f ca="1">IF(AJ$4="",0,SUMIFS(Model!290:290,Model!$4:$4,"&gt;="&amp;AJ$6,Model!$4:$4,"&lt;="&amp;AJ$7))</f>
        <v>0</v>
      </c>
      <c r="AK28" s="5">
        <f ca="1">IF(AK$4="",0,SUMIFS(Model!290:290,Model!$4:$4,"&gt;="&amp;AK$6,Model!$4:$4,"&lt;="&amp;AK$7))</f>
        <v>0</v>
      </c>
      <c r="AL28" s="5">
        <f ca="1">IF(AL$4="",0,SUMIFS(Model!290:290,Model!$4:$4,"&gt;="&amp;AL$6,Model!$4:$4,"&lt;="&amp;AL$7))</f>
        <v>0</v>
      </c>
      <c r="AM28" s="5">
        <f ca="1">IF(AM$4="",0,SUMIFS(Model!290:290,Model!$4:$4,"&gt;="&amp;AM$6,Model!$4:$4,"&lt;="&amp;AM$7))</f>
        <v>0</v>
      </c>
      <c r="AN28" s="5">
        <f ca="1">IF(AN$4="",0,SUMIFS(Model!290:290,Model!$4:$4,"&gt;="&amp;AN$6,Model!$4:$4,"&lt;="&amp;AN$7))</f>
        <v>0</v>
      </c>
      <c r="AO28" s="5">
        <f ca="1">IF(AO$4="",0,SUMIFS(Model!290:290,Model!$4:$4,"&gt;="&amp;AO$6,Model!$4:$4,"&lt;="&amp;AO$7))</f>
        <v>0</v>
      </c>
      <c r="AP28" s="5">
        <f ca="1">IF(AP$4="",0,SUMIFS(Model!290:290,Model!$4:$4,"&gt;="&amp;AP$6,Model!$4:$4,"&lt;="&amp;AP$7))</f>
        <v>0</v>
      </c>
      <c r="AQ28" s="5">
        <f ca="1">IF(AQ$4="",0,SUMIFS(Model!290:290,Model!$4:$4,"&gt;="&amp;AQ$6,Model!$4:$4,"&lt;="&amp;AQ$7))</f>
        <v>0</v>
      </c>
      <c r="AR28" s="5">
        <f ca="1">IF(AR$4="",0,SUMIFS(Model!290:290,Model!$4:$4,"&gt;="&amp;AR$6,Model!$4:$4,"&lt;="&amp;AR$7))</f>
        <v>0</v>
      </c>
      <c r="AS28" s="5">
        <f ca="1">IF(AS$4="",0,SUMIFS(Model!290:290,Model!$4:$4,"&gt;="&amp;AS$6,Model!$4:$4,"&lt;="&amp;AS$7))</f>
        <v>0</v>
      </c>
      <c r="AT28" s="5">
        <f ca="1">IF(AT$4="",0,SUMIFS(Model!290:290,Model!$4:$4,"&gt;="&amp;AT$6,Model!$4:$4,"&lt;="&amp;AT$7))</f>
        <v>0</v>
      </c>
      <c r="AU28" s="5">
        <f ca="1">IF(AU$4="",0,SUMIFS(Model!290:290,Model!$4:$4,"&gt;="&amp;AU$6,Model!$4:$4,"&lt;="&amp;AU$7))</f>
        <v>0</v>
      </c>
      <c r="AV28" s="5">
        <f ca="1">IF(AV$4="",0,SUMIFS(Model!290:290,Model!$4:$4,"&gt;="&amp;AV$6,Model!$4:$4,"&lt;="&amp;AV$7))</f>
        <v>0</v>
      </c>
      <c r="AW28" s="5">
        <f ca="1">IF(AW$4="",0,SUMIFS(Model!290:290,Model!$4:$4,"&gt;="&amp;AW$6,Model!$4:$4,"&lt;="&amp;AW$7))</f>
        <v>0</v>
      </c>
      <c r="AX28" s="5">
        <f ca="1">IF(AX$4="",0,SUMIFS(Model!290:290,Model!$4:$4,"&gt;="&amp;AX$6,Model!$4:$4,"&lt;="&amp;AX$7))</f>
        <v>0</v>
      </c>
      <c r="AY28" s="5">
        <f ca="1">IF(AY$4="",0,SUMIFS(Model!290:290,Model!$4:$4,"&gt;="&amp;AY$6,Model!$4:$4,"&lt;="&amp;AY$7))</f>
        <v>0</v>
      </c>
      <c r="AZ28" s="5">
        <f ca="1">IF(AZ$4="",0,SUMIFS(Model!290:290,Model!$4:$4,"&gt;="&amp;AZ$6,Model!$4:$4,"&lt;="&amp;AZ$7))</f>
        <v>0</v>
      </c>
      <c r="BA28" s="5">
        <f ca="1">IF(BA$4="",0,SUMIFS(Model!290:290,Model!$4:$4,"&gt;="&amp;BA$6,Model!$4:$4,"&lt;="&amp;BA$7))</f>
        <v>0</v>
      </c>
      <c r="BB28" s="5">
        <f ca="1">IF(BB$4="",0,SUMIFS(Model!290:290,Model!$4:$4,"&gt;="&amp;BB$6,Model!$4:$4,"&lt;="&amp;BB$7))</f>
        <v>0</v>
      </c>
      <c r="BC28" s="5">
        <f ca="1">IF(BC$4="",0,SUMIFS(Model!290:290,Model!$4:$4,"&gt;="&amp;BC$6,Model!$4:$4,"&lt;="&amp;BC$7))</f>
        <v>0</v>
      </c>
      <c r="BD28" s="5">
        <f ca="1">IF(BD$4="",0,SUMIFS(Model!290:290,Model!$4:$4,"&gt;="&amp;BD$6,Model!$4:$4,"&lt;="&amp;BD$7))</f>
        <v>0</v>
      </c>
      <c r="BE28" s="5">
        <f ca="1">IF(BE$4="",0,SUMIFS(Model!290:290,Model!$4:$4,"&gt;="&amp;BE$6,Model!$4:$4,"&lt;="&amp;BE$7))</f>
        <v>0</v>
      </c>
      <c r="BF28" s="5">
        <f ca="1">IF(BF$4="",0,SUMIFS(Model!290:290,Model!$4:$4,"&gt;="&amp;BF$6,Model!$4:$4,"&lt;="&amp;BF$7))</f>
        <v>0</v>
      </c>
      <c r="BG28" s="5">
        <f ca="1">IF(BG$4="",0,SUMIFS(Model!290:290,Model!$4:$4,"&gt;="&amp;BG$6,Model!$4:$4,"&lt;="&amp;BG$7))</f>
        <v>0</v>
      </c>
      <c r="BH28" s="5">
        <f ca="1">IF(BH$4="",0,SUMIFS(Model!290:290,Model!$4:$4,"&gt;="&amp;BH$6,Model!$4:$4,"&lt;="&amp;BH$7))</f>
        <v>0</v>
      </c>
      <c r="BI28" s="5">
        <f ca="1">IF(BI$4="",0,SUMIFS(Model!290:290,Model!$4:$4,"&gt;="&amp;BI$6,Model!$4:$4,"&lt;="&amp;BI$7))</f>
        <v>0</v>
      </c>
      <c r="BJ28" s="5">
        <f ca="1">IF(BJ$4="",0,SUMIFS(Model!290:290,Model!$4:$4,"&gt;="&amp;BJ$6,Model!$4:$4,"&lt;="&amp;BJ$7))</f>
        <v>0</v>
      </c>
      <c r="BK28" s="5">
        <f ca="1">IF(BK$4="",0,SUMIFS(Model!290:290,Model!$4:$4,"&gt;="&amp;BK$6,Model!$4:$4,"&lt;="&amp;BK$7))</f>
        <v>0</v>
      </c>
      <c r="BL28" s="5">
        <f ca="1">IF(BL$4="",0,SUMIFS(Model!290:290,Model!$4:$4,"&gt;="&amp;BL$6,Model!$4:$4,"&lt;="&amp;BL$7))</f>
        <v>0</v>
      </c>
      <c r="BM28" s="5">
        <f ca="1">IF(BM$4="",0,SUMIFS(Model!290:290,Model!$4:$4,"&gt;="&amp;BM$6,Model!$4:$4,"&lt;="&amp;BM$7))</f>
        <v>0</v>
      </c>
      <c r="BN28" s="5">
        <f ca="1">IF(BN$4="",0,SUMIFS(Model!290:290,Model!$4:$4,"&gt;="&amp;BN$6,Model!$4:$4,"&lt;="&amp;BN$7))</f>
        <v>0</v>
      </c>
      <c r="BO28" s="5">
        <f ca="1">IF(BO$4="",0,SUMIFS(Model!290:290,Model!$4:$4,"&gt;="&amp;BO$6,Model!$4:$4,"&lt;="&amp;BO$7))</f>
        <v>0</v>
      </c>
      <c r="BP28" s="5">
        <f ca="1">IF(BP$4="",0,SUMIFS(Model!290:290,Model!$4:$4,"&gt;="&amp;BP$6,Model!$4:$4,"&lt;="&amp;BP$7))</f>
        <v>0</v>
      </c>
      <c r="BQ28" s="5">
        <f ca="1">IF(BQ$4="",0,SUMIFS(Model!290:290,Model!$4:$4,"&gt;="&amp;BQ$6,Model!$4:$4,"&lt;="&amp;BQ$7))</f>
        <v>0</v>
      </c>
      <c r="BR28" s="5">
        <f ca="1">IF(BR$4="",0,SUMIFS(Model!290:290,Model!$4:$4,"&gt;="&amp;BR$6,Model!$4:$4,"&lt;="&amp;BR$7))</f>
        <v>0</v>
      </c>
      <c r="BS28" s="5">
        <f ca="1">IF(BS$4="",0,SUMIFS(Model!290:290,Model!$4:$4,"&gt;="&amp;BS$6,Model!$4:$4,"&lt;="&amp;BS$7))</f>
        <v>0</v>
      </c>
      <c r="BT28" s="5">
        <f ca="1">IF(BT$4="",0,SUMIFS(Model!290:290,Model!$4:$4,"&gt;="&amp;BT$6,Model!$4:$4,"&lt;="&amp;BT$7))</f>
        <v>0</v>
      </c>
      <c r="BU28" s="5">
        <f ca="1">IF(BU$4="",0,SUMIFS(Model!290:290,Model!$4:$4,"&gt;="&amp;BU$6,Model!$4:$4,"&lt;="&amp;BU$7))</f>
        <v>0</v>
      </c>
      <c r="BV28" s="5">
        <f ca="1">IF(BV$4="",0,SUMIFS(Model!290:290,Model!$4:$4,"&gt;="&amp;BV$6,Model!$4:$4,"&lt;="&amp;BV$7))</f>
        <v>0</v>
      </c>
      <c r="BW28" s="5">
        <f ca="1">IF(BW$4="",0,SUMIFS(Model!290:290,Model!$4:$4,"&gt;="&amp;BW$6,Model!$4:$4,"&lt;="&amp;BW$7))</f>
        <v>0</v>
      </c>
      <c r="BX28" s="5">
        <f ca="1">IF(BX$4="",0,SUMIFS(Model!290:290,Model!$4:$4,"&gt;="&amp;BX$6,Model!$4:$4,"&lt;="&amp;BX$7))</f>
        <v>0</v>
      </c>
      <c r="BY28" s="5">
        <f ca="1">IF(BY$4="",0,SUMIFS(Model!290:290,Model!$4:$4,"&gt;="&amp;BY$6,Model!$4:$4,"&lt;="&amp;BY$7))</f>
        <v>0</v>
      </c>
      <c r="BZ28" s="5">
        <f ca="1">IF(BZ$4="",0,SUMIFS(Model!290:290,Model!$4:$4,"&gt;="&amp;BZ$6,Model!$4:$4,"&lt;="&amp;BZ$7))</f>
        <v>0</v>
      </c>
      <c r="CA28" s="5">
        <f ca="1">IF(CA$4="",0,SUMIFS(Model!290:290,Model!$4:$4,"&gt;="&amp;CA$6,Model!$4:$4,"&lt;="&amp;CA$7))</f>
        <v>0</v>
      </c>
      <c r="CB28" s="5">
        <f ca="1">IF(CB$4="",0,SUMIFS(Model!290:290,Model!$4:$4,"&gt;="&amp;CB$6,Model!$4:$4,"&lt;="&amp;CB$7))</f>
        <v>0</v>
      </c>
      <c r="CC28" s="5">
        <f ca="1">IF(CC$4="",0,SUMIFS(Model!290:290,Model!$4:$4,"&gt;="&amp;CC$6,Model!$4:$4,"&lt;="&amp;CC$7))</f>
        <v>0</v>
      </c>
      <c r="CD28" s="5">
        <f ca="1">IF(CD$4="",0,SUMIFS(Model!290:290,Model!$4:$4,"&gt;="&amp;CD$6,Model!$4:$4,"&lt;="&amp;CD$7))</f>
        <v>0</v>
      </c>
      <c r="CE28" s="5">
        <f ca="1">IF(CE$4="",0,SUMIFS(Model!290:290,Model!$4:$4,"&gt;="&amp;CE$6,Model!$4:$4,"&lt;="&amp;CE$7))</f>
        <v>0</v>
      </c>
      <c r="CF28" s="5">
        <f ca="1">IF(CF$4="",0,SUMIFS(Model!290:290,Model!$4:$4,"&gt;="&amp;CF$6,Model!$4:$4,"&lt;="&amp;CF$7))</f>
        <v>0</v>
      </c>
    </row>
    <row r="29" spans="2:84" x14ac:dyDescent="0.3">
      <c r="B29" s="13">
        <f>ROW()</f>
        <v>29</v>
      </c>
      <c r="H29" s="1" t="str">
        <f t="shared" si="4"/>
        <v>Оплата переменных расходов</v>
      </c>
      <c r="I29" s="1" t="str">
        <f>Prcsses!I57</f>
        <v>Представительские расходы</v>
      </c>
      <c r="M29" s="53" t="s">
        <v>18</v>
      </c>
      <c r="U29" s="5">
        <f t="shared" ca="1" si="3"/>
        <v>68412942.921270594</v>
      </c>
      <c r="X29" s="5">
        <f ca="1">IF(X$4="",0,SUMIFS(Model!291:291,Model!$4:$4,"&gt;="&amp;X$6,Model!$4:$4,"&lt;="&amp;X$7))</f>
        <v>2051500</v>
      </c>
      <c r="Y29" s="5">
        <f ca="1">IF(Y$4="",0,SUMIFS(Model!291:291,Model!$4:$4,"&gt;="&amp;Y$6,Model!$4:$4,"&lt;="&amp;Y$7))</f>
        <v>7230000.540000001</v>
      </c>
      <c r="Z29" s="5">
        <f ca="1">IF(Z$4="",0,SUMIFS(Model!291:291,Model!$4:$4,"&gt;="&amp;Z$6,Model!$4:$4,"&lt;="&amp;Z$7))</f>
        <v>13008713.873232</v>
      </c>
      <c r="AA29" s="5">
        <f ca="1">IF(AA$4="",0,SUMIFS(Model!291:291,Model!$4:$4,"&gt;="&amp;AA$6,Model!$4:$4,"&lt;="&amp;AA$7))</f>
        <v>19464459.792148903</v>
      </c>
      <c r="AB29" s="5">
        <f ca="1">IF(AB$4="",0,SUMIFS(Model!291:291,Model!$4:$4,"&gt;="&amp;AB$6,Model!$4:$4,"&lt;="&amp;AB$7))</f>
        <v>26658268.715889692</v>
      </c>
      <c r="AC29" s="5">
        <f ca="1">IF(AC$4="",0,SUMIFS(Model!291:291,Model!$4:$4,"&gt;="&amp;AC$6,Model!$4:$4,"&lt;="&amp;AC$7))</f>
        <v>0</v>
      </c>
      <c r="AD29" s="5">
        <f ca="1">IF(AD$4="",0,SUMIFS(Model!291:291,Model!$4:$4,"&gt;="&amp;AD$6,Model!$4:$4,"&lt;="&amp;AD$7))</f>
        <v>0</v>
      </c>
      <c r="AE29" s="5">
        <f ca="1">IF(AE$4="",0,SUMIFS(Model!291:291,Model!$4:$4,"&gt;="&amp;AE$6,Model!$4:$4,"&lt;="&amp;AE$7))</f>
        <v>0</v>
      </c>
      <c r="AF29" s="5">
        <f ca="1">IF(AF$4="",0,SUMIFS(Model!291:291,Model!$4:$4,"&gt;="&amp;AF$6,Model!$4:$4,"&lt;="&amp;AF$7))</f>
        <v>0</v>
      </c>
      <c r="AG29" s="5">
        <f ca="1">IF(AG$4="",0,SUMIFS(Model!291:291,Model!$4:$4,"&gt;="&amp;AG$6,Model!$4:$4,"&lt;="&amp;AG$7))</f>
        <v>0</v>
      </c>
      <c r="AH29" s="5">
        <f ca="1">IF(AH$4="",0,SUMIFS(Model!291:291,Model!$4:$4,"&gt;="&amp;AH$6,Model!$4:$4,"&lt;="&amp;AH$7))</f>
        <v>0</v>
      </c>
      <c r="AI29" s="5">
        <f ca="1">IF(AI$4="",0,SUMIFS(Model!291:291,Model!$4:$4,"&gt;="&amp;AI$6,Model!$4:$4,"&lt;="&amp;AI$7))</f>
        <v>0</v>
      </c>
      <c r="AJ29" s="5">
        <f ca="1">IF(AJ$4="",0,SUMIFS(Model!291:291,Model!$4:$4,"&gt;="&amp;AJ$6,Model!$4:$4,"&lt;="&amp;AJ$7))</f>
        <v>0</v>
      </c>
      <c r="AK29" s="5">
        <f ca="1">IF(AK$4="",0,SUMIFS(Model!291:291,Model!$4:$4,"&gt;="&amp;AK$6,Model!$4:$4,"&lt;="&amp;AK$7))</f>
        <v>0</v>
      </c>
      <c r="AL29" s="5">
        <f ca="1">IF(AL$4="",0,SUMIFS(Model!291:291,Model!$4:$4,"&gt;="&amp;AL$6,Model!$4:$4,"&lt;="&amp;AL$7))</f>
        <v>0</v>
      </c>
      <c r="AM29" s="5">
        <f ca="1">IF(AM$4="",0,SUMIFS(Model!291:291,Model!$4:$4,"&gt;="&amp;AM$6,Model!$4:$4,"&lt;="&amp;AM$7))</f>
        <v>0</v>
      </c>
      <c r="AN29" s="5">
        <f ca="1">IF(AN$4="",0,SUMIFS(Model!291:291,Model!$4:$4,"&gt;="&amp;AN$6,Model!$4:$4,"&lt;="&amp;AN$7))</f>
        <v>0</v>
      </c>
      <c r="AO29" s="5">
        <f ca="1">IF(AO$4="",0,SUMIFS(Model!291:291,Model!$4:$4,"&gt;="&amp;AO$6,Model!$4:$4,"&lt;="&amp;AO$7))</f>
        <v>0</v>
      </c>
      <c r="AP29" s="5">
        <f ca="1">IF(AP$4="",0,SUMIFS(Model!291:291,Model!$4:$4,"&gt;="&amp;AP$6,Model!$4:$4,"&lt;="&amp;AP$7))</f>
        <v>0</v>
      </c>
      <c r="AQ29" s="5">
        <f ca="1">IF(AQ$4="",0,SUMIFS(Model!291:291,Model!$4:$4,"&gt;="&amp;AQ$6,Model!$4:$4,"&lt;="&amp;AQ$7))</f>
        <v>0</v>
      </c>
      <c r="AR29" s="5">
        <f ca="1">IF(AR$4="",0,SUMIFS(Model!291:291,Model!$4:$4,"&gt;="&amp;AR$6,Model!$4:$4,"&lt;="&amp;AR$7))</f>
        <v>0</v>
      </c>
      <c r="AS29" s="5">
        <f ca="1">IF(AS$4="",0,SUMIFS(Model!291:291,Model!$4:$4,"&gt;="&amp;AS$6,Model!$4:$4,"&lt;="&amp;AS$7))</f>
        <v>0</v>
      </c>
      <c r="AT29" s="5">
        <f ca="1">IF(AT$4="",0,SUMIFS(Model!291:291,Model!$4:$4,"&gt;="&amp;AT$6,Model!$4:$4,"&lt;="&amp;AT$7))</f>
        <v>0</v>
      </c>
      <c r="AU29" s="5">
        <f ca="1">IF(AU$4="",0,SUMIFS(Model!291:291,Model!$4:$4,"&gt;="&amp;AU$6,Model!$4:$4,"&lt;="&amp;AU$7))</f>
        <v>0</v>
      </c>
      <c r="AV29" s="5">
        <f ca="1">IF(AV$4="",0,SUMIFS(Model!291:291,Model!$4:$4,"&gt;="&amp;AV$6,Model!$4:$4,"&lt;="&amp;AV$7))</f>
        <v>0</v>
      </c>
      <c r="AW29" s="5">
        <f ca="1">IF(AW$4="",0,SUMIFS(Model!291:291,Model!$4:$4,"&gt;="&amp;AW$6,Model!$4:$4,"&lt;="&amp;AW$7))</f>
        <v>0</v>
      </c>
      <c r="AX29" s="5">
        <f ca="1">IF(AX$4="",0,SUMIFS(Model!291:291,Model!$4:$4,"&gt;="&amp;AX$6,Model!$4:$4,"&lt;="&amp;AX$7))</f>
        <v>0</v>
      </c>
      <c r="AY29" s="5">
        <f ca="1">IF(AY$4="",0,SUMIFS(Model!291:291,Model!$4:$4,"&gt;="&amp;AY$6,Model!$4:$4,"&lt;="&amp;AY$7))</f>
        <v>0</v>
      </c>
      <c r="AZ29" s="5">
        <f ca="1">IF(AZ$4="",0,SUMIFS(Model!291:291,Model!$4:$4,"&gt;="&amp;AZ$6,Model!$4:$4,"&lt;="&amp;AZ$7))</f>
        <v>0</v>
      </c>
      <c r="BA29" s="5">
        <f ca="1">IF(BA$4="",0,SUMIFS(Model!291:291,Model!$4:$4,"&gt;="&amp;BA$6,Model!$4:$4,"&lt;="&amp;BA$7))</f>
        <v>0</v>
      </c>
      <c r="BB29" s="5">
        <f ca="1">IF(BB$4="",0,SUMIFS(Model!291:291,Model!$4:$4,"&gt;="&amp;BB$6,Model!$4:$4,"&lt;="&amp;BB$7))</f>
        <v>0</v>
      </c>
      <c r="BC29" s="5">
        <f ca="1">IF(BC$4="",0,SUMIFS(Model!291:291,Model!$4:$4,"&gt;="&amp;BC$6,Model!$4:$4,"&lt;="&amp;BC$7))</f>
        <v>0</v>
      </c>
      <c r="BD29" s="5">
        <f ca="1">IF(BD$4="",0,SUMIFS(Model!291:291,Model!$4:$4,"&gt;="&amp;BD$6,Model!$4:$4,"&lt;="&amp;BD$7))</f>
        <v>0</v>
      </c>
      <c r="BE29" s="5">
        <f ca="1">IF(BE$4="",0,SUMIFS(Model!291:291,Model!$4:$4,"&gt;="&amp;BE$6,Model!$4:$4,"&lt;="&amp;BE$7))</f>
        <v>0</v>
      </c>
      <c r="BF29" s="5">
        <f ca="1">IF(BF$4="",0,SUMIFS(Model!291:291,Model!$4:$4,"&gt;="&amp;BF$6,Model!$4:$4,"&lt;="&amp;BF$7))</f>
        <v>0</v>
      </c>
      <c r="BG29" s="5">
        <f ca="1">IF(BG$4="",0,SUMIFS(Model!291:291,Model!$4:$4,"&gt;="&amp;BG$6,Model!$4:$4,"&lt;="&amp;BG$7))</f>
        <v>0</v>
      </c>
      <c r="BH29" s="5">
        <f ca="1">IF(BH$4="",0,SUMIFS(Model!291:291,Model!$4:$4,"&gt;="&amp;BH$6,Model!$4:$4,"&lt;="&amp;BH$7))</f>
        <v>0</v>
      </c>
      <c r="BI29" s="5">
        <f ca="1">IF(BI$4="",0,SUMIFS(Model!291:291,Model!$4:$4,"&gt;="&amp;BI$6,Model!$4:$4,"&lt;="&amp;BI$7))</f>
        <v>0</v>
      </c>
      <c r="BJ29" s="5">
        <f ca="1">IF(BJ$4="",0,SUMIFS(Model!291:291,Model!$4:$4,"&gt;="&amp;BJ$6,Model!$4:$4,"&lt;="&amp;BJ$7))</f>
        <v>0</v>
      </c>
      <c r="BK29" s="5">
        <f ca="1">IF(BK$4="",0,SUMIFS(Model!291:291,Model!$4:$4,"&gt;="&amp;BK$6,Model!$4:$4,"&lt;="&amp;BK$7))</f>
        <v>0</v>
      </c>
      <c r="BL29" s="5">
        <f ca="1">IF(BL$4="",0,SUMIFS(Model!291:291,Model!$4:$4,"&gt;="&amp;BL$6,Model!$4:$4,"&lt;="&amp;BL$7))</f>
        <v>0</v>
      </c>
      <c r="BM29" s="5">
        <f ca="1">IF(BM$4="",0,SUMIFS(Model!291:291,Model!$4:$4,"&gt;="&amp;BM$6,Model!$4:$4,"&lt;="&amp;BM$7))</f>
        <v>0</v>
      </c>
      <c r="BN29" s="5">
        <f ca="1">IF(BN$4="",0,SUMIFS(Model!291:291,Model!$4:$4,"&gt;="&amp;BN$6,Model!$4:$4,"&lt;="&amp;BN$7))</f>
        <v>0</v>
      </c>
      <c r="BO29" s="5">
        <f ca="1">IF(BO$4="",0,SUMIFS(Model!291:291,Model!$4:$4,"&gt;="&amp;BO$6,Model!$4:$4,"&lt;="&amp;BO$7))</f>
        <v>0</v>
      </c>
      <c r="BP29" s="5">
        <f ca="1">IF(BP$4="",0,SUMIFS(Model!291:291,Model!$4:$4,"&gt;="&amp;BP$6,Model!$4:$4,"&lt;="&amp;BP$7))</f>
        <v>0</v>
      </c>
      <c r="BQ29" s="5">
        <f ca="1">IF(BQ$4="",0,SUMIFS(Model!291:291,Model!$4:$4,"&gt;="&amp;BQ$6,Model!$4:$4,"&lt;="&amp;BQ$7))</f>
        <v>0</v>
      </c>
      <c r="BR29" s="5">
        <f ca="1">IF(BR$4="",0,SUMIFS(Model!291:291,Model!$4:$4,"&gt;="&amp;BR$6,Model!$4:$4,"&lt;="&amp;BR$7))</f>
        <v>0</v>
      </c>
      <c r="BS29" s="5">
        <f ca="1">IF(BS$4="",0,SUMIFS(Model!291:291,Model!$4:$4,"&gt;="&amp;BS$6,Model!$4:$4,"&lt;="&amp;BS$7))</f>
        <v>0</v>
      </c>
      <c r="BT29" s="5">
        <f ca="1">IF(BT$4="",0,SUMIFS(Model!291:291,Model!$4:$4,"&gt;="&amp;BT$6,Model!$4:$4,"&lt;="&amp;BT$7))</f>
        <v>0</v>
      </c>
      <c r="BU29" s="5">
        <f ca="1">IF(BU$4="",0,SUMIFS(Model!291:291,Model!$4:$4,"&gt;="&amp;BU$6,Model!$4:$4,"&lt;="&amp;BU$7))</f>
        <v>0</v>
      </c>
      <c r="BV29" s="5">
        <f ca="1">IF(BV$4="",0,SUMIFS(Model!291:291,Model!$4:$4,"&gt;="&amp;BV$6,Model!$4:$4,"&lt;="&amp;BV$7))</f>
        <v>0</v>
      </c>
      <c r="BW29" s="5">
        <f ca="1">IF(BW$4="",0,SUMIFS(Model!291:291,Model!$4:$4,"&gt;="&amp;BW$6,Model!$4:$4,"&lt;="&amp;BW$7))</f>
        <v>0</v>
      </c>
      <c r="BX29" s="5">
        <f ca="1">IF(BX$4="",0,SUMIFS(Model!291:291,Model!$4:$4,"&gt;="&amp;BX$6,Model!$4:$4,"&lt;="&amp;BX$7))</f>
        <v>0</v>
      </c>
      <c r="BY29" s="5">
        <f ca="1">IF(BY$4="",0,SUMIFS(Model!291:291,Model!$4:$4,"&gt;="&amp;BY$6,Model!$4:$4,"&lt;="&amp;BY$7))</f>
        <v>0</v>
      </c>
      <c r="BZ29" s="5">
        <f ca="1">IF(BZ$4="",0,SUMIFS(Model!291:291,Model!$4:$4,"&gt;="&amp;BZ$6,Model!$4:$4,"&lt;="&amp;BZ$7))</f>
        <v>0</v>
      </c>
      <c r="CA29" s="5">
        <f ca="1">IF(CA$4="",0,SUMIFS(Model!291:291,Model!$4:$4,"&gt;="&amp;CA$6,Model!$4:$4,"&lt;="&amp;CA$7))</f>
        <v>0</v>
      </c>
      <c r="CB29" s="5">
        <f ca="1">IF(CB$4="",0,SUMIFS(Model!291:291,Model!$4:$4,"&gt;="&amp;CB$6,Model!$4:$4,"&lt;="&amp;CB$7))</f>
        <v>0</v>
      </c>
      <c r="CC29" s="5">
        <f ca="1">IF(CC$4="",0,SUMIFS(Model!291:291,Model!$4:$4,"&gt;="&amp;CC$6,Model!$4:$4,"&lt;="&amp;CC$7))</f>
        <v>0</v>
      </c>
      <c r="CD29" s="5">
        <f ca="1">IF(CD$4="",0,SUMIFS(Model!291:291,Model!$4:$4,"&gt;="&amp;CD$6,Model!$4:$4,"&lt;="&amp;CD$7))</f>
        <v>0</v>
      </c>
      <c r="CE29" s="5">
        <f ca="1">IF(CE$4="",0,SUMIFS(Model!291:291,Model!$4:$4,"&gt;="&amp;CE$6,Model!$4:$4,"&lt;="&amp;CE$7))</f>
        <v>0</v>
      </c>
      <c r="CF29" s="5">
        <f ca="1">IF(CF$4="",0,SUMIFS(Model!291:291,Model!$4:$4,"&gt;="&amp;CF$6,Model!$4:$4,"&lt;="&amp;CF$7))</f>
        <v>0</v>
      </c>
    </row>
    <row r="30" spans="2:84" x14ac:dyDescent="0.3">
      <c r="B30" s="13">
        <f>ROW()</f>
        <v>30</v>
      </c>
      <c r="H30" s="1" t="str">
        <f t="shared" si="4"/>
        <v>Оплата переменных расходов</v>
      </c>
      <c r="I30" s="1" t="str">
        <f>Prcsses!I58</f>
        <v>Прочие маркетинговые расходы</v>
      </c>
      <c r="M30" s="53" t="s">
        <v>18</v>
      </c>
      <c r="U30" s="5">
        <f t="shared" ca="1" si="3"/>
        <v>3135163.6558511071</v>
      </c>
      <c r="X30" s="5">
        <f ca="1">IF(X$4="",0,SUMIFS(Model!292:292,Model!$4:$4,"&gt;="&amp;X$6,Model!$4:$4,"&lt;="&amp;X$7))</f>
        <v>91297.5</v>
      </c>
      <c r="Y30" s="5">
        <f ca="1">IF(Y$4="",0,SUMIFS(Model!292:292,Model!$4:$4,"&gt;="&amp;Y$6,Model!$4:$4,"&lt;="&amp;Y$7))</f>
        <v>329703.54075000004</v>
      </c>
      <c r="Z30" s="5">
        <f ca="1">IF(Z$4="",0,SUMIFS(Model!292:292,Model!$4:$4,"&gt;="&amp;Z$6,Model!$4:$4,"&lt;="&amp;Z$7))</f>
        <v>595940.11421737494</v>
      </c>
      <c r="AA30" s="5">
        <f ca="1">IF(AA$4="",0,SUMIFS(Model!292:292,Model!$4:$4,"&gt;="&amp;AA$6,Model!$4:$4,"&lt;="&amp;AA$7))</f>
        <v>893381.49454410723</v>
      </c>
      <c r="AB30" s="5">
        <f ca="1">IF(AB$4="",0,SUMIFS(Model!292:292,Model!$4:$4,"&gt;="&amp;AB$6,Model!$4:$4,"&lt;="&amp;AB$7))</f>
        <v>1224841.0063396248</v>
      </c>
      <c r="AC30" s="5">
        <f ca="1">IF(AC$4="",0,SUMIFS(Model!292:292,Model!$4:$4,"&gt;="&amp;AC$6,Model!$4:$4,"&lt;="&amp;AC$7))</f>
        <v>0</v>
      </c>
      <c r="AD30" s="5">
        <f ca="1">IF(AD$4="",0,SUMIFS(Model!292:292,Model!$4:$4,"&gt;="&amp;AD$6,Model!$4:$4,"&lt;="&amp;AD$7))</f>
        <v>0</v>
      </c>
      <c r="AE30" s="5">
        <f ca="1">IF(AE$4="",0,SUMIFS(Model!292:292,Model!$4:$4,"&gt;="&amp;AE$6,Model!$4:$4,"&lt;="&amp;AE$7))</f>
        <v>0</v>
      </c>
      <c r="AF30" s="5">
        <f ca="1">IF(AF$4="",0,SUMIFS(Model!292:292,Model!$4:$4,"&gt;="&amp;AF$6,Model!$4:$4,"&lt;="&amp;AF$7))</f>
        <v>0</v>
      </c>
      <c r="AG30" s="5">
        <f ca="1">IF(AG$4="",0,SUMIFS(Model!292:292,Model!$4:$4,"&gt;="&amp;AG$6,Model!$4:$4,"&lt;="&amp;AG$7))</f>
        <v>0</v>
      </c>
      <c r="AH30" s="5">
        <f ca="1">IF(AH$4="",0,SUMIFS(Model!292:292,Model!$4:$4,"&gt;="&amp;AH$6,Model!$4:$4,"&lt;="&amp;AH$7))</f>
        <v>0</v>
      </c>
      <c r="AI30" s="5">
        <f ca="1">IF(AI$4="",0,SUMIFS(Model!292:292,Model!$4:$4,"&gt;="&amp;AI$6,Model!$4:$4,"&lt;="&amp;AI$7))</f>
        <v>0</v>
      </c>
      <c r="AJ30" s="5">
        <f ca="1">IF(AJ$4="",0,SUMIFS(Model!292:292,Model!$4:$4,"&gt;="&amp;AJ$6,Model!$4:$4,"&lt;="&amp;AJ$7))</f>
        <v>0</v>
      </c>
      <c r="AK30" s="5">
        <f ca="1">IF(AK$4="",0,SUMIFS(Model!292:292,Model!$4:$4,"&gt;="&amp;AK$6,Model!$4:$4,"&lt;="&amp;AK$7))</f>
        <v>0</v>
      </c>
      <c r="AL30" s="5">
        <f ca="1">IF(AL$4="",0,SUMIFS(Model!292:292,Model!$4:$4,"&gt;="&amp;AL$6,Model!$4:$4,"&lt;="&amp;AL$7))</f>
        <v>0</v>
      </c>
      <c r="AM30" s="5">
        <f ca="1">IF(AM$4="",0,SUMIFS(Model!292:292,Model!$4:$4,"&gt;="&amp;AM$6,Model!$4:$4,"&lt;="&amp;AM$7))</f>
        <v>0</v>
      </c>
      <c r="AN30" s="5">
        <f ca="1">IF(AN$4="",0,SUMIFS(Model!292:292,Model!$4:$4,"&gt;="&amp;AN$6,Model!$4:$4,"&lt;="&amp;AN$7))</f>
        <v>0</v>
      </c>
      <c r="AO30" s="5">
        <f ca="1">IF(AO$4="",0,SUMIFS(Model!292:292,Model!$4:$4,"&gt;="&amp;AO$6,Model!$4:$4,"&lt;="&amp;AO$7))</f>
        <v>0</v>
      </c>
      <c r="AP30" s="5">
        <f ca="1">IF(AP$4="",0,SUMIFS(Model!292:292,Model!$4:$4,"&gt;="&amp;AP$6,Model!$4:$4,"&lt;="&amp;AP$7))</f>
        <v>0</v>
      </c>
      <c r="AQ30" s="5">
        <f ca="1">IF(AQ$4="",0,SUMIFS(Model!292:292,Model!$4:$4,"&gt;="&amp;AQ$6,Model!$4:$4,"&lt;="&amp;AQ$7))</f>
        <v>0</v>
      </c>
      <c r="AR30" s="5">
        <f ca="1">IF(AR$4="",0,SUMIFS(Model!292:292,Model!$4:$4,"&gt;="&amp;AR$6,Model!$4:$4,"&lt;="&amp;AR$7))</f>
        <v>0</v>
      </c>
      <c r="AS30" s="5">
        <f ca="1">IF(AS$4="",0,SUMIFS(Model!292:292,Model!$4:$4,"&gt;="&amp;AS$6,Model!$4:$4,"&lt;="&amp;AS$7))</f>
        <v>0</v>
      </c>
      <c r="AT30" s="5">
        <f ca="1">IF(AT$4="",0,SUMIFS(Model!292:292,Model!$4:$4,"&gt;="&amp;AT$6,Model!$4:$4,"&lt;="&amp;AT$7))</f>
        <v>0</v>
      </c>
      <c r="AU30" s="5">
        <f ca="1">IF(AU$4="",0,SUMIFS(Model!292:292,Model!$4:$4,"&gt;="&amp;AU$6,Model!$4:$4,"&lt;="&amp;AU$7))</f>
        <v>0</v>
      </c>
      <c r="AV30" s="5">
        <f ca="1">IF(AV$4="",0,SUMIFS(Model!292:292,Model!$4:$4,"&gt;="&amp;AV$6,Model!$4:$4,"&lt;="&amp;AV$7))</f>
        <v>0</v>
      </c>
      <c r="AW30" s="5">
        <f ca="1">IF(AW$4="",0,SUMIFS(Model!292:292,Model!$4:$4,"&gt;="&amp;AW$6,Model!$4:$4,"&lt;="&amp;AW$7))</f>
        <v>0</v>
      </c>
      <c r="AX30" s="5">
        <f ca="1">IF(AX$4="",0,SUMIFS(Model!292:292,Model!$4:$4,"&gt;="&amp;AX$6,Model!$4:$4,"&lt;="&amp;AX$7))</f>
        <v>0</v>
      </c>
      <c r="AY30" s="5">
        <f ca="1">IF(AY$4="",0,SUMIFS(Model!292:292,Model!$4:$4,"&gt;="&amp;AY$6,Model!$4:$4,"&lt;="&amp;AY$7))</f>
        <v>0</v>
      </c>
      <c r="AZ30" s="5">
        <f ca="1">IF(AZ$4="",0,SUMIFS(Model!292:292,Model!$4:$4,"&gt;="&amp;AZ$6,Model!$4:$4,"&lt;="&amp;AZ$7))</f>
        <v>0</v>
      </c>
      <c r="BA30" s="5">
        <f ca="1">IF(BA$4="",0,SUMIFS(Model!292:292,Model!$4:$4,"&gt;="&amp;BA$6,Model!$4:$4,"&lt;="&amp;BA$7))</f>
        <v>0</v>
      </c>
      <c r="BB30" s="5">
        <f ca="1">IF(BB$4="",0,SUMIFS(Model!292:292,Model!$4:$4,"&gt;="&amp;BB$6,Model!$4:$4,"&lt;="&amp;BB$7))</f>
        <v>0</v>
      </c>
      <c r="BC30" s="5">
        <f ca="1">IF(BC$4="",0,SUMIFS(Model!292:292,Model!$4:$4,"&gt;="&amp;BC$6,Model!$4:$4,"&lt;="&amp;BC$7))</f>
        <v>0</v>
      </c>
      <c r="BD30" s="5">
        <f ca="1">IF(BD$4="",0,SUMIFS(Model!292:292,Model!$4:$4,"&gt;="&amp;BD$6,Model!$4:$4,"&lt;="&amp;BD$7))</f>
        <v>0</v>
      </c>
      <c r="BE30" s="5">
        <f ca="1">IF(BE$4="",0,SUMIFS(Model!292:292,Model!$4:$4,"&gt;="&amp;BE$6,Model!$4:$4,"&lt;="&amp;BE$7))</f>
        <v>0</v>
      </c>
      <c r="BF30" s="5">
        <f ca="1">IF(BF$4="",0,SUMIFS(Model!292:292,Model!$4:$4,"&gt;="&amp;BF$6,Model!$4:$4,"&lt;="&amp;BF$7))</f>
        <v>0</v>
      </c>
      <c r="BG30" s="5">
        <f ca="1">IF(BG$4="",0,SUMIFS(Model!292:292,Model!$4:$4,"&gt;="&amp;BG$6,Model!$4:$4,"&lt;="&amp;BG$7))</f>
        <v>0</v>
      </c>
      <c r="BH30" s="5">
        <f ca="1">IF(BH$4="",0,SUMIFS(Model!292:292,Model!$4:$4,"&gt;="&amp;BH$6,Model!$4:$4,"&lt;="&amp;BH$7))</f>
        <v>0</v>
      </c>
      <c r="BI30" s="5">
        <f ca="1">IF(BI$4="",0,SUMIFS(Model!292:292,Model!$4:$4,"&gt;="&amp;BI$6,Model!$4:$4,"&lt;="&amp;BI$7))</f>
        <v>0</v>
      </c>
      <c r="BJ30" s="5">
        <f ca="1">IF(BJ$4="",0,SUMIFS(Model!292:292,Model!$4:$4,"&gt;="&amp;BJ$6,Model!$4:$4,"&lt;="&amp;BJ$7))</f>
        <v>0</v>
      </c>
      <c r="BK30" s="5">
        <f ca="1">IF(BK$4="",0,SUMIFS(Model!292:292,Model!$4:$4,"&gt;="&amp;BK$6,Model!$4:$4,"&lt;="&amp;BK$7))</f>
        <v>0</v>
      </c>
      <c r="BL30" s="5">
        <f ca="1">IF(BL$4="",0,SUMIFS(Model!292:292,Model!$4:$4,"&gt;="&amp;BL$6,Model!$4:$4,"&lt;="&amp;BL$7))</f>
        <v>0</v>
      </c>
      <c r="BM30" s="5">
        <f ca="1">IF(BM$4="",0,SUMIFS(Model!292:292,Model!$4:$4,"&gt;="&amp;BM$6,Model!$4:$4,"&lt;="&amp;BM$7))</f>
        <v>0</v>
      </c>
      <c r="BN30" s="5">
        <f ca="1">IF(BN$4="",0,SUMIFS(Model!292:292,Model!$4:$4,"&gt;="&amp;BN$6,Model!$4:$4,"&lt;="&amp;BN$7))</f>
        <v>0</v>
      </c>
      <c r="BO30" s="5">
        <f ca="1">IF(BO$4="",0,SUMIFS(Model!292:292,Model!$4:$4,"&gt;="&amp;BO$6,Model!$4:$4,"&lt;="&amp;BO$7))</f>
        <v>0</v>
      </c>
      <c r="BP30" s="5">
        <f ca="1">IF(BP$4="",0,SUMIFS(Model!292:292,Model!$4:$4,"&gt;="&amp;BP$6,Model!$4:$4,"&lt;="&amp;BP$7))</f>
        <v>0</v>
      </c>
      <c r="BQ30" s="5">
        <f ca="1">IF(BQ$4="",0,SUMIFS(Model!292:292,Model!$4:$4,"&gt;="&amp;BQ$6,Model!$4:$4,"&lt;="&amp;BQ$7))</f>
        <v>0</v>
      </c>
      <c r="BR30" s="5">
        <f ca="1">IF(BR$4="",0,SUMIFS(Model!292:292,Model!$4:$4,"&gt;="&amp;BR$6,Model!$4:$4,"&lt;="&amp;BR$7))</f>
        <v>0</v>
      </c>
      <c r="BS30" s="5">
        <f ca="1">IF(BS$4="",0,SUMIFS(Model!292:292,Model!$4:$4,"&gt;="&amp;BS$6,Model!$4:$4,"&lt;="&amp;BS$7))</f>
        <v>0</v>
      </c>
      <c r="BT30" s="5">
        <f ca="1">IF(BT$4="",0,SUMIFS(Model!292:292,Model!$4:$4,"&gt;="&amp;BT$6,Model!$4:$4,"&lt;="&amp;BT$7))</f>
        <v>0</v>
      </c>
      <c r="BU30" s="5">
        <f ca="1">IF(BU$4="",0,SUMIFS(Model!292:292,Model!$4:$4,"&gt;="&amp;BU$6,Model!$4:$4,"&lt;="&amp;BU$7))</f>
        <v>0</v>
      </c>
      <c r="BV30" s="5">
        <f ca="1">IF(BV$4="",0,SUMIFS(Model!292:292,Model!$4:$4,"&gt;="&amp;BV$6,Model!$4:$4,"&lt;="&amp;BV$7))</f>
        <v>0</v>
      </c>
      <c r="BW30" s="5">
        <f ca="1">IF(BW$4="",0,SUMIFS(Model!292:292,Model!$4:$4,"&gt;="&amp;BW$6,Model!$4:$4,"&lt;="&amp;BW$7))</f>
        <v>0</v>
      </c>
      <c r="BX30" s="5">
        <f ca="1">IF(BX$4="",0,SUMIFS(Model!292:292,Model!$4:$4,"&gt;="&amp;BX$6,Model!$4:$4,"&lt;="&amp;BX$7))</f>
        <v>0</v>
      </c>
      <c r="BY30" s="5">
        <f ca="1">IF(BY$4="",0,SUMIFS(Model!292:292,Model!$4:$4,"&gt;="&amp;BY$6,Model!$4:$4,"&lt;="&amp;BY$7))</f>
        <v>0</v>
      </c>
      <c r="BZ30" s="5">
        <f ca="1">IF(BZ$4="",0,SUMIFS(Model!292:292,Model!$4:$4,"&gt;="&amp;BZ$6,Model!$4:$4,"&lt;="&amp;BZ$7))</f>
        <v>0</v>
      </c>
      <c r="CA30" s="5">
        <f ca="1">IF(CA$4="",0,SUMIFS(Model!292:292,Model!$4:$4,"&gt;="&amp;CA$6,Model!$4:$4,"&lt;="&amp;CA$7))</f>
        <v>0</v>
      </c>
      <c r="CB30" s="5">
        <f ca="1">IF(CB$4="",0,SUMIFS(Model!292:292,Model!$4:$4,"&gt;="&amp;CB$6,Model!$4:$4,"&lt;="&amp;CB$7))</f>
        <v>0</v>
      </c>
      <c r="CC30" s="5">
        <f ca="1">IF(CC$4="",0,SUMIFS(Model!292:292,Model!$4:$4,"&gt;="&amp;CC$6,Model!$4:$4,"&lt;="&amp;CC$7))</f>
        <v>0</v>
      </c>
      <c r="CD30" s="5">
        <f ca="1">IF(CD$4="",0,SUMIFS(Model!292:292,Model!$4:$4,"&gt;="&amp;CD$6,Model!$4:$4,"&lt;="&amp;CD$7))</f>
        <v>0</v>
      </c>
      <c r="CE30" s="5">
        <f ca="1">IF(CE$4="",0,SUMIFS(Model!292:292,Model!$4:$4,"&gt;="&amp;CE$6,Model!$4:$4,"&lt;="&amp;CE$7))</f>
        <v>0</v>
      </c>
      <c r="CF30" s="5">
        <f ca="1">IF(CF$4="",0,SUMIFS(Model!292:292,Model!$4:$4,"&gt;="&amp;CF$6,Model!$4:$4,"&lt;="&amp;CF$7))</f>
        <v>0</v>
      </c>
    </row>
    <row r="31" spans="2:84" x14ac:dyDescent="0.3">
      <c r="B31" s="13">
        <f>ROW()</f>
        <v>31</v>
      </c>
      <c r="H31" s="1" t="str">
        <f t="shared" si="4"/>
        <v>Оплата переменных расходов</v>
      </c>
      <c r="I31" s="1" t="str">
        <f>Prcsses!I59</f>
        <v>Прочие коммерческие расходы</v>
      </c>
      <c r="M31" s="53" t="s">
        <v>18</v>
      </c>
      <c r="U31" s="5">
        <f t="shared" ca="1" si="3"/>
        <v>6156159.6581171546</v>
      </c>
      <c r="X31" s="5">
        <f ca="1">IF(X$4="",0,SUMIFS(Model!293:293,Model!$4:$4,"&gt;="&amp;X$6,Model!$4:$4,"&lt;="&amp;X$7))</f>
        <v>166630</v>
      </c>
      <c r="Y31" s="5">
        <f ca="1">IF(Y$4="",0,SUMIFS(Model!293:293,Model!$4:$4,"&gt;="&amp;Y$6,Model!$4:$4,"&lt;="&amp;Y$7))</f>
        <v>638765.72699999996</v>
      </c>
      <c r="Z31" s="5">
        <f ca="1">IF(Z$4="",0,SUMIFS(Model!293:293,Model!$4:$4,"&gt;="&amp;Z$6,Model!$4:$4,"&lt;="&amp;Z$7))</f>
        <v>1168783.9681082999</v>
      </c>
      <c r="AA31" s="5">
        <f ca="1">IF(AA$4="",0,SUMIFS(Model!293:293,Model!$4:$4,"&gt;="&amp;AA$6,Model!$4:$4,"&lt;="&amp;AA$7))</f>
        <v>1760989.3702676359</v>
      </c>
      <c r="AB31" s="5">
        <f ca="1">IF(AB$4="",0,SUMIFS(Model!293:293,Model!$4:$4,"&gt;="&amp;AB$6,Model!$4:$4,"&lt;="&amp;AB$7))</f>
        <v>2420990.5927412189</v>
      </c>
      <c r="AC31" s="5">
        <f ca="1">IF(AC$4="",0,SUMIFS(Model!293:293,Model!$4:$4,"&gt;="&amp;AC$6,Model!$4:$4,"&lt;="&amp;AC$7))</f>
        <v>0</v>
      </c>
      <c r="AD31" s="5">
        <f ca="1">IF(AD$4="",0,SUMIFS(Model!293:293,Model!$4:$4,"&gt;="&amp;AD$6,Model!$4:$4,"&lt;="&amp;AD$7))</f>
        <v>0</v>
      </c>
      <c r="AE31" s="5">
        <f ca="1">IF(AE$4="",0,SUMIFS(Model!293:293,Model!$4:$4,"&gt;="&amp;AE$6,Model!$4:$4,"&lt;="&amp;AE$7))</f>
        <v>0</v>
      </c>
      <c r="AF31" s="5">
        <f ca="1">IF(AF$4="",0,SUMIFS(Model!293:293,Model!$4:$4,"&gt;="&amp;AF$6,Model!$4:$4,"&lt;="&amp;AF$7))</f>
        <v>0</v>
      </c>
      <c r="AG31" s="5">
        <f ca="1">IF(AG$4="",0,SUMIFS(Model!293:293,Model!$4:$4,"&gt;="&amp;AG$6,Model!$4:$4,"&lt;="&amp;AG$7))</f>
        <v>0</v>
      </c>
      <c r="AH31" s="5">
        <f ca="1">IF(AH$4="",0,SUMIFS(Model!293:293,Model!$4:$4,"&gt;="&amp;AH$6,Model!$4:$4,"&lt;="&amp;AH$7))</f>
        <v>0</v>
      </c>
      <c r="AI31" s="5">
        <f ca="1">IF(AI$4="",0,SUMIFS(Model!293:293,Model!$4:$4,"&gt;="&amp;AI$6,Model!$4:$4,"&lt;="&amp;AI$7))</f>
        <v>0</v>
      </c>
      <c r="AJ31" s="5">
        <f ca="1">IF(AJ$4="",0,SUMIFS(Model!293:293,Model!$4:$4,"&gt;="&amp;AJ$6,Model!$4:$4,"&lt;="&amp;AJ$7))</f>
        <v>0</v>
      </c>
      <c r="AK31" s="5">
        <f ca="1">IF(AK$4="",0,SUMIFS(Model!293:293,Model!$4:$4,"&gt;="&amp;AK$6,Model!$4:$4,"&lt;="&amp;AK$7))</f>
        <v>0</v>
      </c>
      <c r="AL31" s="5">
        <f ca="1">IF(AL$4="",0,SUMIFS(Model!293:293,Model!$4:$4,"&gt;="&amp;AL$6,Model!$4:$4,"&lt;="&amp;AL$7))</f>
        <v>0</v>
      </c>
      <c r="AM31" s="5">
        <f ca="1">IF(AM$4="",0,SUMIFS(Model!293:293,Model!$4:$4,"&gt;="&amp;AM$6,Model!$4:$4,"&lt;="&amp;AM$7))</f>
        <v>0</v>
      </c>
      <c r="AN31" s="5">
        <f ca="1">IF(AN$4="",0,SUMIFS(Model!293:293,Model!$4:$4,"&gt;="&amp;AN$6,Model!$4:$4,"&lt;="&amp;AN$7))</f>
        <v>0</v>
      </c>
      <c r="AO31" s="5">
        <f ca="1">IF(AO$4="",0,SUMIFS(Model!293:293,Model!$4:$4,"&gt;="&amp;AO$6,Model!$4:$4,"&lt;="&amp;AO$7))</f>
        <v>0</v>
      </c>
      <c r="AP31" s="5">
        <f ca="1">IF(AP$4="",0,SUMIFS(Model!293:293,Model!$4:$4,"&gt;="&amp;AP$6,Model!$4:$4,"&lt;="&amp;AP$7))</f>
        <v>0</v>
      </c>
      <c r="AQ31" s="5">
        <f ca="1">IF(AQ$4="",0,SUMIFS(Model!293:293,Model!$4:$4,"&gt;="&amp;AQ$6,Model!$4:$4,"&lt;="&amp;AQ$7))</f>
        <v>0</v>
      </c>
      <c r="AR31" s="5">
        <f ca="1">IF(AR$4="",0,SUMIFS(Model!293:293,Model!$4:$4,"&gt;="&amp;AR$6,Model!$4:$4,"&lt;="&amp;AR$7))</f>
        <v>0</v>
      </c>
      <c r="AS31" s="5">
        <f ca="1">IF(AS$4="",0,SUMIFS(Model!293:293,Model!$4:$4,"&gt;="&amp;AS$6,Model!$4:$4,"&lt;="&amp;AS$7))</f>
        <v>0</v>
      </c>
      <c r="AT31" s="5">
        <f ca="1">IF(AT$4="",0,SUMIFS(Model!293:293,Model!$4:$4,"&gt;="&amp;AT$6,Model!$4:$4,"&lt;="&amp;AT$7))</f>
        <v>0</v>
      </c>
      <c r="AU31" s="5">
        <f ca="1">IF(AU$4="",0,SUMIFS(Model!293:293,Model!$4:$4,"&gt;="&amp;AU$6,Model!$4:$4,"&lt;="&amp;AU$7))</f>
        <v>0</v>
      </c>
      <c r="AV31" s="5">
        <f ca="1">IF(AV$4="",0,SUMIFS(Model!293:293,Model!$4:$4,"&gt;="&amp;AV$6,Model!$4:$4,"&lt;="&amp;AV$7))</f>
        <v>0</v>
      </c>
      <c r="AW31" s="5">
        <f ca="1">IF(AW$4="",0,SUMIFS(Model!293:293,Model!$4:$4,"&gt;="&amp;AW$6,Model!$4:$4,"&lt;="&amp;AW$7))</f>
        <v>0</v>
      </c>
      <c r="AX31" s="5">
        <f ca="1">IF(AX$4="",0,SUMIFS(Model!293:293,Model!$4:$4,"&gt;="&amp;AX$6,Model!$4:$4,"&lt;="&amp;AX$7))</f>
        <v>0</v>
      </c>
      <c r="AY31" s="5">
        <f ca="1">IF(AY$4="",0,SUMIFS(Model!293:293,Model!$4:$4,"&gt;="&amp;AY$6,Model!$4:$4,"&lt;="&amp;AY$7))</f>
        <v>0</v>
      </c>
      <c r="AZ31" s="5">
        <f ca="1">IF(AZ$4="",0,SUMIFS(Model!293:293,Model!$4:$4,"&gt;="&amp;AZ$6,Model!$4:$4,"&lt;="&amp;AZ$7))</f>
        <v>0</v>
      </c>
      <c r="BA31" s="5">
        <f ca="1">IF(BA$4="",0,SUMIFS(Model!293:293,Model!$4:$4,"&gt;="&amp;BA$6,Model!$4:$4,"&lt;="&amp;BA$7))</f>
        <v>0</v>
      </c>
      <c r="BB31" s="5">
        <f ca="1">IF(BB$4="",0,SUMIFS(Model!293:293,Model!$4:$4,"&gt;="&amp;BB$6,Model!$4:$4,"&lt;="&amp;BB$7))</f>
        <v>0</v>
      </c>
      <c r="BC31" s="5">
        <f ca="1">IF(BC$4="",0,SUMIFS(Model!293:293,Model!$4:$4,"&gt;="&amp;BC$6,Model!$4:$4,"&lt;="&amp;BC$7))</f>
        <v>0</v>
      </c>
      <c r="BD31" s="5">
        <f ca="1">IF(BD$4="",0,SUMIFS(Model!293:293,Model!$4:$4,"&gt;="&amp;BD$6,Model!$4:$4,"&lt;="&amp;BD$7))</f>
        <v>0</v>
      </c>
      <c r="BE31" s="5">
        <f ca="1">IF(BE$4="",0,SUMIFS(Model!293:293,Model!$4:$4,"&gt;="&amp;BE$6,Model!$4:$4,"&lt;="&amp;BE$7))</f>
        <v>0</v>
      </c>
      <c r="BF31" s="5">
        <f ca="1">IF(BF$4="",0,SUMIFS(Model!293:293,Model!$4:$4,"&gt;="&amp;BF$6,Model!$4:$4,"&lt;="&amp;BF$7))</f>
        <v>0</v>
      </c>
      <c r="BG31" s="5">
        <f ca="1">IF(BG$4="",0,SUMIFS(Model!293:293,Model!$4:$4,"&gt;="&amp;BG$6,Model!$4:$4,"&lt;="&amp;BG$7))</f>
        <v>0</v>
      </c>
      <c r="BH31" s="5">
        <f ca="1">IF(BH$4="",0,SUMIFS(Model!293:293,Model!$4:$4,"&gt;="&amp;BH$6,Model!$4:$4,"&lt;="&amp;BH$7))</f>
        <v>0</v>
      </c>
      <c r="BI31" s="5">
        <f ca="1">IF(BI$4="",0,SUMIFS(Model!293:293,Model!$4:$4,"&gt;="&amp;BI$6,Model!$4:$4,"&lt;="&amp;BI$7))</f>
        <v>0</v>
      </c>
      <c r="BJ31" s="5">
        <f ca="1">IF(BJ$4="",0,SUMIFS(Model!293:293,Model!$4:$4,"&gt;="&amp;BJ$6,Model!$4:$4,"&lt;="&amp;BJ$7))</f>
        <v>0</v>
      </c>
      <c r="BK31" s="5">
        <f ca="1">IF(BK$4="",0,SUMIFS(Model!293:293,Model!$4:$4,"&gt;="&amp;BK$6,Model!$4:$4,"&lt;="&amp;BK$7))</f>
        <v>0</v>
      </c>
      <c r="BL31" s="5">
        <f ca="1">IF(BL$4="",0,SUMIFS(Model!293:293,Model!$4:$4,"&gt;="&amp;BL$6,Model!$4:$4,"&lt;="&amp;BL$7))</f>
        <v>0</v>
      </c>
      <c r="BM31" s="5">
        <f ca="1">IF(BM$4="",0,SUMIFS(Model!293:293,Model!$4:$4,"&gt;="&amp;BM$6,Model!$4:$4,"&lt;="&amp;BM$7))</f>
        <v>0</v>
      </c>
      <c r="BN31" s="5">
        <f ca="1">IF(BN$4="",0,SUMIFS(Model!293:293,Model!$4:$4,"&gt;="&amp;BN$6,Model!$4:$4,"&lt;="&amp;BN$7))</f>
        <v>0</v>
      </c>
      <c r="BO31" s="5">
        <f ca="1">IF(BO$4="",0,SUMIFS(Model!293:293,Model!$4:$4,"&gt;="&amp;BO$6,Model!$4:$4,"&lt;="&amp;BO$7))</f>
        <v>0</v>
      </c>
      <c r="BP31" s="5">
        <f ca="1">IF(BP$4="",0,SUMIFS(Model!293:293,Model!$4:$4,"&gt;="&amp;BP$6,Model!$4:$4,"&lt;="&amp;BP$7))</f>
        <v>0</v>
      </c>
      <c r="BQ31" s="5">
        <f ca="1">IF(BQ$4="",0,SUMIFS(Model!293:293,Model!$4:$4,"&gt;="&amp;BQ$6,Model!$4:$4,"&lt;="&amp;BQ$7))</f>
        <v>0</v>
      </c>
      <c r="BR31" s="5">
        <f ca="1">IF(BR$4="",0,SUMIFS(Model!293:293,Model!$4:$4,"&gt;="&amp;BR$6,Model!$4:$4,"&lt;="&amp;BR$7))</f>
        <v>0</v>
      </c>
      <c r="BS31" s="5">
        <f ca="1">IF(BS$4="",0,SUMIFS(Model!293:293,Model!$4:$4,"&gt;="&amp;BS$6,Model!$4:$4,"&lt;="&amp;BS$7))</f>
        <v>0</v>
      </c>
      <c r="BT31" s="5">
        <f ca="1">IF(BT$4="",0,SUMIFS(Model!293:293,Model!$4:$4,"&gt;="&amp;BT$6,Model!$4:$4,"&lt;="&amp;BT$7))</f>
        <v>0</v>
      </c>
      <c r="BU31" s="5">
        <f ca="1">IF(BU$4="",0,SUMIFS(Model!293:293,Model!$4:$4,"&gt;="&amp;BU$6,Model!$4:$4,"&lt;="&amp;BU$7))</f>
        <v>0</v>
      </c>
      <c r="BV31" s="5">
        <f ca="1">IF(BV$4="",0,SUMIFS(Model!293:293,Model!$4:$4,"&gt;="&amp;BV$6,Model!$4:$4,"&lt;="&amp;BV$7))</f>
        <v>0</v>
      </c>
      <c r="BW31" s="5">
        <f ca="1">IF(BW$4="",0,SUMIFS(Model!293:293,Model!$4:$4,"&gt;="&amp;BW$6,Model!$4:$4,"&lt;="&amp;BW$7))</f>
        <v>0</v>
      </c>
      <c r="BX31" s="5">
        <f ca="1">IF(BX$4="",0,SUMIFS(Model!293:293,Model!$4:$4,"&gt;="&amp;BX$6,Model!$4:$4,"&lt;="&amp;BX$7))</f>
        <v>0</v>
      </c>
      <c r="BY31" s="5">
        <f ca="1">IF(BY$4="",0,SUMIFS(Model!293:293,Model!$4:$4,"&gt;="&amp;BY$6,Model!$4:$4,"&lt;="&amp;BY$7))</f>
        <v>0</v>
      </c>
      <c r="BZ31" s="5">
        <f ca="1">IF(BZ$4="",0,SUMIFS(Model!293:293,Model!$4:$4,"&gt;="&amp;BZ$6,Model!$4:$4,"&lt;="&amp;BZ$7))</f>
        <v>0</v>
      </c>
      <c r="CA31" s="5">
        <f ca="1">IF(CA$4="",0,SUMIFS(Model!293:293,Model!$4:$4,"&gt;="&amp;CA$6,Model!$4:$4,"&lt;="&amp;CA$7))</f>
        <v>0</v>
      </c>
      <c r="CB31" s="5">
        <f ca="1">IF(CB$4="",0,SUMIFS(Model!293:293,Model!$4:$4,"&gt;="&amp;CB$6,Model!$4:$4,"&lt;="&amp;CB$7))</f>
        <v>0</v>
      </c>
      <c r="CC31" s="5">
        <f ca="1">IF(CC$4="",0,SUMIFS(Model!293:293,Model!$4:$4,"&gt;="&amp;CC$6,Model!$4:$4,"&lt;="&amp;CC$7))</f>
        <v>0</v>
      </c>
      <c r="CD31" s="5">
        <f ca="1">IF(CD$4="",0,SUMIFS(Model!293:293,Model!$4:$4,"&gt;="&amp;CD$6,Model!$4:$4,"&lt;="&amp;CD$7))</f>
        <v>0</v>
      </c>
      <c r="CE31" s="5">
        <f ca="1">IF(CE$4="",0,SUMIFS(Model!293:293,Model!$4:$4,"&gt;="&amp;CE$6,Model!$4:$4,"&lt;="&amp;CE$7))</f>
        <v>0</v>
      </c>
      <c r="CF31" s="5">
        <f ca="1">IF(CF$4="",0,SUMIFS(Model!293:293,Model!$4:$4,"&gt;="&amp;CF$6,Model!$4:$4,"&lt;="&amp;CF$7))</f>
        <v>0</v>
      </c>
    </row>
    <row r="32" spans="2:84" s="26" customFormat="1" ht="12" x14ac:dyDescent="0.25">
      <c r="B32" s="13"/>
      <c r="M32" s="55"/>
      <c r="N32" s="44" t="s">
        <v>21</v>
      </c>
      <c r="O32" s="45"/>
      <c r="P32" s="46"/>
      <c r="Q32" s="89"/>
      <c r="U32" s="41"/>
      <c r="V32" s="42"/>
      <c r="W32" s="43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</row>
    <row r="33" spans="2:84" x14ac:dyDescent="0.3">
      <c r="B33" s="13">
        <f>ROW()</f>
        <v>33</v>
      </c>
    </row>
    <row r="34" spans="2:84" x14ac:dyDescent="0.3">
      <c r="B34" s="13">
        <f>ROW()</f>
        <v>34</v>
      </c>
      <c r="H34" s="1" t="str">
        <f>Model!H296</f>
        <v>Выплата з/п управленческого персонала</v>
      </c>
      <c r="M34" s="53" t="s">
        <v>18</v>
      </c>
      <c r="P34" s="72" t="str">
        <f>Lists!$AI$10</f>
        <v>CF(-)</v>
      </c>
      <c r="U34" s="5">
        <f ca="1">SUM(INDIRECT(ADDRESS($B34,$X$2)&amp;":"&amp;ADDRESS($B34,$X$2-1+$P$8)))</f>
        <v>62728701.424407504</v>
      </c>
      <c r="X34" s="5">
        <f ca="1">IF(X$4="",0,SUMIFS(Model!296:296,Model!$4:$4,"&gt;="&amp;X$6,Model!$4:$4,"&lt;="&amp;X$7))</f>
        <v>6763625</v>
      </c>
      <c r="Y34" s="5">
        <f ca="1">IF(Y$4="",0,SUMIFS(Model!296:296,Model!$4:$4,"&gt;="&amp;Y$6,Model!$4:$4,"&lt;="&amp;Y$7))</f>
        <v>9398449.21875</v>
      </c>
      <c r="Z34" s="5">
        <f ca="1">IF(Z$4="",0,SUMIFS(Model!296:296,Model!$4:$4,"&gt;="&amp;Z$6,Model!$4:$4,"&lt;="&amp;Z$7))</f>
        <v>12151324.206445312</v>
      </c>
      <c r="AA34" s="5">
        <f ca="1">IF(AA$4="",0,SUMIFS(Model!296:296,Model!$4:$4,"&gt;="&amp;AA$6,Model!$4:$4,"&lt;="&amp;AA$7))</f>
        <v>15536317.261230128</v>
      </c>
      <c r="AB34" s="5">
        <f ca="1">IF(AB$4="",0,SUMIFS(Model!296:296,Model!$4:$4,"&gt;="&amp;AB$6,Model!$4:$4,"&lt;="&amp;AB$7))</f>
        <v>18878985.737982064</v>
      </c>
      <c r="AC34" s="5">
        <f ca="1">IF(AC$4="",0,SUMIFS(Model!296:296,Model!$4:$4,"&gt;="&amp;AC$6,Model!$4:$4,"&lt;="&amp;AC$7))</f>
        <v>0</v>
      </c>
      <c r="AD34" s="5">
        <f ca="1">IF(AD$4="",0,SUMIFS(Model!296:296,Model!$4:$4,"&gt;="&amp;AD$6,Model!$4:$4,"&lt;="&amp;AD$7))</f>
        <v>0</v>
      </c>
      <c r="AE34" s="5">
        <f ca="1">IF(AE$4="",0,SUMIFS(Model!296:296,Model!$4:$4,"&gt;="&amp;AE$6,Model!$4:$4,"&lt;="&amp;AE$7))</f>
        <v>0</v>
      </c>
      <c r="AF34" s="5">
        <f ca="1">IF(AF$4="",0,SUMIFS(Model!296:296,Model!$4:$4,"&gt;="&amp;AF$6,Model!$4:$4,"&lt;="&amp;AF$7))</f>
        <v>0</v>
      </c>
      <c r="AG34" s="5">
        <f ca="1">IF(AG$4="",0,SUMIFS(Model!296:296,Model!$4:$4,"&gt;="&amp;AG$6,Model!$4:$4,"&lt;="&amp;AG$7))</f>
        <v>0</v>
      </c>
      <c r="AH34" s="5">
        <f ca="1">IF(AH$4="",0,SUMIFS(Model!296:296,Model!$4:$4,"&gt;="&amp;AH$6,Model!$4:$4,"&lt;="&amp;AH$7))</f>
        <v>0</v>
      </c>
      <c r="AI34" s="5">
        <f ca="1">IF(AI$4="",0,SUMIFS(Model!296:296,Model!$4:$4,"&gt;="&amp;AI$6,Model!$4:$4,"&lt;="&amp;AI$7))</f>
        <v>0</v>
      </c>
      <c r="AJ34" s="5">
        <f ca="1">IF(AJ$4="",0,SUMIFS(Model!296:296,Model!$4:$4,"&gt;="&amp;AJ$6,Model!$4:$4,"&lt;="&amp;AJ$7))</f>
        <v>0</v>
      </c>
      <c r="AK34" s="5">
        <f ca="1">IF(AK$4="",0,SUMIFS(Model!296:296,Model!$4:$4,"&gt;="&amp;AK$6,Model!$4:$4,"&lt;="&amp;AK$7))</f>
        <v>0</v>
      </c>
      <c r="AL34" s="5">
        <f ca="1">IF(AL$4="",0,SUMIFS(Model!296:296,Model!$4:$4,"&gt;="&amp;AL$6,Model!$4:$4,"&lt;="&amp;AL$7))</f>
        <v>0</v>
      </c>
      <c r="AM34" s="5">
        <f ca="1">IF(AM$4="",0,SUMIFS(Model!296:296,Model!$4:$4,"&gt;="&amp;AM$6,Model!$4:$4,"&lt;="&amp;AM$7))</f>
        <v>0</v>
      </c>
      <c r="AN34" s="5">
        <f ca="1">IF(AN$4="",0,SUMIFS(Model!296:296,Model!$4:$4,"&gt;="&amp;AN$6,Model!$4:$4,"&lt;="&amp;AN$7))</f>
        <v>0</v>
      </c>
      <c r="AO34" s="5">
        <f ca="1">IF(AO$4="",0,SUMIFS(Model!296:296,Model!$4:$4,"&gt;="&amp;AO$6,Model!$4:$4,"&lt;="&amp;AO$7))</f>
        <v>0</v>
      </c>
      <c r="AP34" s="5">
        <f ca="1">IF(AP$4="",0,SUMIFS(Model!296:296,Model!$4:$4,"&gt;="&amp;AP$6,Model!$4:$4,"&lt;="&amp;AP$7))</f>
        <v>0</v>
      </c>
      <c r="AQ34" s="5">
        <f ca="1">IF(AQ$4="",0,SUMIFS(Model!296:296,Model!$4:$4,"&gt;="&amp;AQ$6,Model!$4:$4,"&lt;="&amp;AQ$7))</f>
        <v>0</v>
      </c>
      <c r="AR34" s="5">
        <f ca="1">IF(AR$4="",0,SUMIFS(Model!296:296,Model!$4:$4,"&gt;="&amp;AR$6,Model!$4:$4,"&lt;="&amp;AR$7))</f>
        <v>0</v>
      </c>
      <c r="AS34" s="5">
        <f ca="1">IF(AS$4="",0,SUMIFS(Model!296:296,Model!$4:$4,"&gt;="&amp;AS$6,Model!$4:$4,"&lt;="&amp;AS$7))</f>
        <v>0</v>
      </c>
      <c r="AT34" s="5">
        <f ca="1">IF(AT$4="",0,SUMIFS(Model!296:296,Model!$4:$4,"&gt;="&amp;AT$6,Model!$4:$4,"&lt;="&amp;AT$7))</f>
        <v>0</v>
      </c>
      <c r="AU34" s="5">
        <f ca="1">IF(AU$4="",0,SUMIFS(Model!296:296,Model!$4:$4,"&gt;="&amp;AU$6,Model!$4:$4,"&lt;="&amp;AU$7))</f>
        <v>0</v>
      </c>
      <c r="AV34" s="5">
        <f ca="1">IF(AV$4="",0,SUMIFS(Model!296:296,Model!$4:$4,"&gt;="&amp;AV$6,Model!$4:$4,"&lt;="&amp;AV$7))</f>
        <v>0</v>
      </c>
      <c r="AW34" s="5">
        <f ca="1">IF(AW$4="",0,SUMIFS(Model!296:296,Model!$4:$4,"&gt;="&amp;AW$6,Model!$4:$4,"&lt;="&amp;AW$7))</f>
        <v>0</v>
      </c>
      <c r="AX34" s="5">
        <f ca="1">IF(AX$4="",0,SUMIFS(Model!296:296,Model!$4:$4,"&gt;="&amp;AX$6,Model!$4:$4,"&lt;="&amp;AX$7))</f>
        <v>0</v>
      </c>
      <c r="AY34" s="5">
        <f ca="1">IF(AY$4="",0,SUMIFS(Model!296:296,Model!$4:$4,"&gt;="&amp;AY$6,Model!$4:$4,"&lt;="&amp;AY$7))</f>
        <v>0</v>
      </c>
      <c r="AZ34" s="5">
        <f ca="1">IF(AZ$4="",0,SUMIFS(Model!296:296,Model!$4:$4,"&gt;="&amp;AZ$6,Model!$4:$4,"&lt;="&amp;AZ$7))</f>
        <v>0</v>
      </c>
      <c r="BA34" s="5">
        <f ca="1">IF(BA$4="",0,SUMIFS(Model!296:296,Model!$4:$4,"&gt;="&amp;BA$6,Model!$4:$4,"&lt;="&amp;BA$7))</f>
        <v>0</v>
      </c>
      <c r="BB34" s="5">
        <f ca="1">IF(BB$4="",0,SUMIFS(Model!296:296,Model!$4:$4,"&gt;="&amp;BB$6,Model!$4:$4,"&lt;="&amp;BB$7))</f>
        <v>0</v>
      </c>
      <c r="BC34" s="5">
        <f ca="1">IF(BC$4="",0,SUMIFS(Model!296:296,Model!$4:$4,"&gt;="&amp;BC$6,Model!$4:$4,"&lt;="&amp;BC$7))</f>
        <v>0</v>
      </c>
      <c r="BD34" s="5">
        <f ca="1">IF(BD$4="",0,SUMIFS(Model!296:296,Model!$4:$4,"&gt;="&amp;BD$6,Model!$4:$4,"&lt;="&amp;BD$7))</f>
        <v>0</v>
      </c>
      <c r="BE34" s="5">
        <f ca="1">IF(BE$4="",0,SUMIFS(Model!296:296,Model!$4:$4,"&gt;="&amp;BE$6,Model!$4:$4,"&lt;="&amp;BE$7))</f>
        <v>0</v>
      </c>
      <c r="BF34" s="5">
        <f ca="1">IF(BF$4="",0,SUMIFS(Model!296:296,Model!$4:$4,"&gt;="&amp;BF$6,Model!$4:$4,"&lt;="&amp;BF$7))</f>
        <v>0</v>
      </c>
      <c r="BG34" s="5">
        <f ca="1">IF(BG$4="",0,SUMIFS(Model!296:296,Model!$4:$4,"&gt;="&amp;BG$6,Model!$4:$4,"&lt;="&amp;BG$7))</f>
        <v>0</v>
      </c>
      <c r="BH34" s="5">
        <f ca="1">IF(BH$4="",0,SUMIFS(Model!296:296,Model!$4:$4,"&gt;="&amp;BH$6,Model!$4:$4,"&lt;="&amp;BH$7))</f>
        <v>0</v>
      </c>
      <c r="BI34" s="5">
        <f ca="1">IF(BI$4="",0,SUMIFS(Model!296:296,Model!$4:$4,"&gt;="&amp;BI$6,Model!$4:$4,"&lt;="&amp;BI$7))</f>
        <v>0</v>
      </c>
      <c r="BJ34" s="5">
        <f ca="1">IF(BJ$4="",0,SUMIFS(Model!296:296,Model!$4:$4,"&gt;="&amp;BJ$6,Model!$4:$4,"&lt;="&amp;BJ$7))</f>
        <v>0</v>
      </c>
      <c r="BK34" s="5">
        <f ca="1">IF(BK$4="",0,SUMIFS(Model!296:296,Model!$4:$4,"&gt;="&amp;BK$6,Model!$4:$4,"&lt;="&amp;BK$7))</f>
        <v>0</v>
      </c>
      <c r="BL34" s="5">
        <f ca="1">IF(BL$4="",0,SUMIFS(Model!296:296,Model!$4:$4,"&gt;="&amp;BL$6,Model!$4:$4,"&lt;="&amp;BL$7))</f>
        <v>0</v>
      </c>
      <c r="BM34" s="5">
        <f ca="1">IF(BM$4="",0,SUMIFS(Model!296:296,Model!$4:$4,"&gt;="&amp;BM$6,Model!$4:$4,"&lt;="&amp;BM$7))</f>
        <v>0</v>
      </c>
      <c r="BN34" s="5">
        <f ca="1">IF(BN$4="",0,SUMIFS(Model!296:296,Model!$4:$4,"&gt;="&amp;BN$6,Model!$4:$4,"&lt;="&amp;BN$7))</f>
        <v>0</v>
      </c>
      <c r="BO34" s="5">
        <f ca="1">IF(BO$4="",0,SUMIFS(Model!296:296,Model!$4:$4,"&gt;="&amp;BO$6,Model!$4:$4,"&lt;="&amp;BO$7))</f>
        <v>0</v>
      </c>
      <c r="BP34" s="5">
        <f ca="1">IF(BP$4="",0,SUMIFS(Model!296:296,Model!$4:$4,"&gt;="&amp;BP$6,Model!$4:$4,"&lt;="&amp;BP$7))</f>
        <v>0</v>
      </c>
      <c r="BQ34" s="5">
        <f ca="1">IF(BQ$4="",0,SUMIFS(Model!296:296,Model!$4:$4,"&gt;="&amp;BQ$6,Model!$4:$4,"&lt;="&amp;BQ$7))</f>
        <v>0</v>
      </c>
      <c r="BR34" s="5">
        <f ca="1">IF(BR$4="",0,SUMIFS(Model!296:296,Model!$4:$4,"&gt;="&amp;BR$6,Model!$4:$4,"&lt;="&amp;BR$7))</f>
        <v>0</v>
      </c>
      <c r="BS34" s="5">
        <f ca="1">IF(BS$4="",0,SUMIFS(Model!296:296,Model!$4:$4,"&gt;="&amp;BS$6,Model!$4:$4,"&lt;="&amp;BS$7))</f>
        <v>0</v>
      </c>
      <c r="BT34" s="5">
        <f ca="1">IF(BT$4="",0,SUMIFS(Model!296:296,Model!$4:$4,"&gt;="&amp;BT$6,Model!$4:$4,"&lt;="&amp;BT$7))</f>
        <v>0</v>
      </c>
      <c r="BU34" s="5">
        <f ca="1">IF(BU$4="",0,SUMIFS(Model!296:296,Model!$4:$4,"&gt;="&amp;BU$6,Model!$4:$4,"&lt;="&amp;BU$7))</f>
        <v>0</v>
      </c>
      <c r="BV34" s="5">
        <f ca="1">IF(BV$4="",0,SUMIFS(Model!296:296,Model!$4:$4,"&gt;="&amp;BV$6,Model!$4:$4,"&lt;="&amp;BV$7))</f>
        <v>0</v>
      </c>
      <c r="BW34" s="5">
        <f ca="1">IF(BW$4="",0,SUMIFS(Model!296:296,Model!$4:$4,"&gt;="&amp;BW$6,Model!$4:$4,"&lt;="&amp;BW$7))</f>
        <v>0</v>
      </c>
      <c r="BX34" s="5">
        <f ca="1">IF(BX$4="",0,SUMIFS(Model!296:296,Model!$4:$4,"&gt;="&amp;BX$6,Model!$4:$4,"&lt;="&amp;BX$7))</f>
        <v>0</v>
      </c>
      <c r="BY34" s="5">
        <f ca="1">IF(BY$4="",0,SUMIFS(Model!296:296,Model!$4:$4,"&gt;="&amp;BY$6,Model!$4:$4,"&lt;="&amp;BY$7))</f>
        <v>0</v>
      </c>
      <c r="BZ34" s="5">
        <f ca="1">IF(BZ$4="",0,SUMIFS(Model!296:296,Model!$4:$4,"&gt;="&amp;BZ$6,Model!$4:$4,"&lt;="&amp;BZ$7))</f>
        <v>0</v>
      </c>
      <c r="CA34" s="5">
        <f ca="1">IF(CA$4="",0,SUMIFS(Model!296:296,Model!$4:$4,"&gt;="&amp;CA$6,Model!$4:$4,"&lt;="&amp;CA$7))</f>
        <v>0</v>
      </c>
      <c r="CB34" s="5">
        <f ca="1">IF(CB$4="",0,SUMIFS(Model!296:296,Model!$4:$4,"&gt;="&amp;CB$6,Model!$4:$4,"&lt;="&amp;CB$7))</f>
        <v>0</v>
      </c>
      <c r="CC34" s="5">
        <f ca="1">IF(CC$4="",0,SUMIFS(Model!296:296,Model!$4:$4,"&gt;="&amp;CC$6,Model!$4:$4,"&lt;="&amp;CC$7))</f>
        <v>0</v>
      </c>
      <c r="CD34" s="5">
        <f ca="1">IF(CD$4="",0,SUMIFS(Model!296:296,Model!$4:$4,"&gt;="&amp;CD$6,Model!$4:$4,"&lt;="&amp;CD$7))</f>
        <v>0</v>
      </c>
      <c r="CE34" s="5">
        <f ca="1">IF(CE$4="",0,SUMIFS(Model!296:296,Model!$4:$4,"&gt;="&amp;CE$6,Model!$4:$4,"&lt;="&amp;CE$7))</f>
        <v>0</v>
      </c>
      <c r="CF34" s="5">
        <f ca="1">IF(CF$4="",0,SUMIFS(Model!296:296,Model!$4:$4,"&gt;="&amp;CF$6,Model!$4:$4,"&lt;="&amp;CF$7))</f>
        <v>0</v>
      </c>
    </row>
    <row r="35" spans="2:84" x14ac:dyDescent="0.3">
      <c r="B35" s="13">
        <f>ROW()</f>
        <v>35</v>
      </c>
    </row>
    <row r="36" spans="2:84" x14ac:dyDescent="0.3">
      <c r="B36" s="13">
        <f>ROW()</f>
        <v>36</v>
      </c>
      <c r="H36" s="1" t="str">
        <f>Model!H304</f>
        <v>Оплата постоянных расходов</v>
      </c>
      <c r="M36" s="53" t="s">
        <v>18</v>
      </c>
      <c r="P36" s="72" t="str">
        <f>Lists!$AI$10</f>
        <v>CF(-)</v>
      </c>
      <c r="U36" s="5">
        <f t="shared" ref="U36:U41" ca="1" si="5">SUM(INDIRECT(ADDRESS($B36,$X$2)&amp;":"&amp;ADDRESS($B36,$X$2-1+$P$8)))</f>
        <v>8360845.7249999996</v>
      </c>
      <c r="X36" s="5">
        <f ca="1">IF(X$4="",0,SUMIFS(Model!304:304,Model!$4:$4,"&gt;="&amp;X$6,Model!$4:$4,"&lt;="&amp;X$7))</f>
        <v>1296000</v>
      </c>
      <c r="Y36" s="5">
        <f ca="1">IF(Y$4="",0,SUMIFS(Model!304:304,Model!$4:$4,"&gt;="&amp;Y$6,Model!$4:$4,"&lt;="&amp;Y$7))</f>
        <v>1381800</v>
      </c>
      <c r="Z36" s="5">
        <f ca="1">IF(Z$4="",0,SUMIFS(Model!304:304,Model!$4:$4,"&gt;="&amp;Z$6,Model!$4:$4,"&lt;="&amp;Z$7))</f>
        <v>1494990</v>
      </c>
      <c r="AA36" s="5">
        <f ca="1">IF(AA$4="",0,SUMIFS(Model!304:304,Model!$4:$4,"&gt;="&amp;AA$6,Model!$4:$4,"&lt;="&amp;AA$7))</f>
        <v>1616044.5000000002</v>
      </c>
      <c r="AB36" s="5">
        <f ca="1">IF(AB$4="",0,SUMIFS(Model!304:304,Model!$4:$4,"&gt;="&amp;AB$6,Model!$4:$4,"&lt;="&amp;AB$7))</f>
        <v>2572011.2250000001</v>
      </c>
      <c r="AC36" s="5">
        <f ca="1">IF(AC$4="",0,SUMIFS(Model!304:304,Model!$4:$4,"&gt;="&amp;AC$6,Model!$4:$4,"&lt;="&amp;AC$7))</f>
        <v>0</v>
      </c>
      <c r="AD36" s="5">
        <f ca="1">IF(AD$4="",0,SUMIFS(Model!304:304,Model!$4:$4,"&gt;="&amp;AD$6,Model!$4:$4,"&lt;="&amp;AD$7))</f>
        <v>0</v>
      </c>
      <c r="AE36" s="5">
        <f ca="1">IF(AE$4="",0,SUMIFS(Model!304:304,Model!$4:$4,"&gt;="&amp;AE$6,Model!$4:$4,"&lt;="&amp;AE$7))</f>
        <v>0</v>
      </c>
      <c r="AF36" s="5">
        <f ca="1">IF(AF$4="",0,SUMIFS(Model!304:304,Model!$4:$4,"&gt;="&amp;AF$6,Model!$4:$4,"&lt;="&amp;AF$7))</f>
        <v>0</v>
      </c>
      <c r="AG36" s="5">
        <f ca="1">IF(AG$4="",0,SUMIFS(Model!304:304,Model!$4:$4,"&gt;="&amp;AG$6,Model!$4:$4,"&lt;="&amp;AG$7))</f>
        <v>0</v>
      </c>
      <c r="AH36" s="5">
        <f ca="1">IF(AH$4="",0,SUMIFS(Model!304:304,Model!$4:$4,"&gt;="&amp;AH$6,Model!$4:$4,"&lt;="&amp;AH$7))</f>
        <v>0</v>
      </c>
      <c r="AI36" s="5">
        <f ca="1">IF(AI$4="",0,SUMIFS(Model!304:304,Model!$4:$4,"&gt;="&amp;AI$6,Model!$4:$4,"&lt;="&amp;AI$7))</f>
        <v>0</v>
      </c>
      <c r="AJ36" s="5">
        <f ca="1">IF(AJ$4="",0,SUMIFS(Model!304:304,Model!$4:$4,"&gt;="&amp;AJ$6,Model!$4:$4,"&lt;="&amp;AJ$7))</f>
        <v>0</v>
      </c>
      <c r="AK36" s="5">
        <f ca="1">IF(AK$4="",0,SUMIFS(Model!304:304,Model!$4:$4,"&gt;="&amp;AK$6,Model!$4:$4,"&lt;="&amp;AK$7))</f>
        <v>0</v>
      </c>
      <c r="AL36" s="5">
        <f ca="1">IF(AL$4="",0,SUMIFS(Model!304:304,Model!$4:$4,"&gt;="&amp;AL$6,Model!$4:$4,"&lt;="&amp;AL$7))</f>
        <v>0</v>
      </c>
      <c r="AM36" s="5">
        <f ca="1">IF(AM$4="",0,SUMIFS(Model!304:304,Model!$4:$4,"&gt;="&amp;AM$6,Model!$4:$4,"&lt;="&amp;AM$7))</f>
        <v>0</v>
      </c>
      <c r="AN36" s="5">
        <f ca="1">IF(AN$4="",0,SUMIFS(Model!304:304,Model!$4:$4,"&gt;="&amp;AN$6,Model!$4:$4,"&lt;="&amp;AN$7))</f>
        <v>0</v>
      </c>
      <c r="AO36" s="5">
        <f ca="1">IF(AO$4="",0,SUMIFS(Model!304:304,Model!$4:$4,"&gt;="&amp;AO$6,Model!$4:$4,"&lt;="&amp;AO$7))</f>
        <v>0</v>
      </c>
      <c r="AP36" s="5">
        <f ca="1">IF(AP$4="",0,SUMIFS(Model!304:304,Model!$4:$4,"&gt;="&amp;AP$6,Model!$4:$4,"&lt;="&amp;AP$7))</f>
        <v>0</v>
      </c>
      <c r="AQ36" s="5">
        <f ca="1">IF(AQ$4="",0,SUMIFS(Model!304:304,Model!$4:$4,"&gt;="&amp;AQ$6,Model!$4:$4,"&lt;="&amp;AQ$7))</f>
        <v>0</v>
      </c>
      <c r="AR36" s="5">
        <f ca="1">IF(AR$4="",0,SUMIFS(Model!304:304,Model!$4:$4,"&gt;="&amp;AR$6,Model!$4:$4,"&lt;="&amp;AR$7))</f>
        <v>0</v>
      </c>
      <c r="AS36" s="5">
        <f ca="1">IF(AS$4="",0,SUMIFS(Model!304:304,Model!$4:$4,"&gt;="&amp;AS$6,Model!$4:$4,"&lt;="&amp;AS$7))</f>
        <v>0</v>
      </c>
      <c r="AT36" s="5">
        <f ca="1">IF(AT$4="",0,SUMIFS(Model!304:304,Model!$4:$4,"&gt;="&amp;AT$6,Model!$4:$4,"&lt;="&amp;AT$7))</f>
        <v>0</v>
      </c>
      <c r="AU36" s="5">
        <f ca="1">IF(AU$4="",0,SUMIFS(Model!304:304,Model!$4:$4,"&gt;="&amp;AU$6,Model!$4:$4,"&lt;="&amp;AU$7))</f>
        <v>0</v>
      </c>
      <c r="AV36" s="5">
        <f ca="1">IF(AV$4="",0,SUMIFS(Model!304:304,Model!$4:$4,"&gt;="&amp;AV$6,Model!$4:$4,"&lt;="&amp;AV$7))</f>
        <v>0</v>
      </c>
      <c r="AW36" s="5">
        <f ca="1">IF(AW$4="",0,SUMIFS(Model!304:304,Model!$4:$4,"&gt;="&amp;AW$6,Model!$4:$4,"&lt;="&amp;AW$7))</f>
        <v>0</v>
      </c>
      <c r="AX36" s="5">
        <f ca="1">IF(AX$4="",0,SUMIFS(Model!304:304,Model!$4:$4,"&gt;="&amp;AX$6,Model!$4:$4,"&lt;="&amp;AX$7))</f>
        <v>0</v>
      </c>
      <c r="AY36" s="5">
        <f ca="1">IF(AY$4="",0,SUMIFS(Model!304:304,Model!$4:$4,"&gt;="&amp;AY$6,Model!$4:$4,"&lt;="&amp;AY$7))</f>
        <v>0</v>
      </c>
      <c r="AZ36" s="5">
        <f ca="1">IF(AZ$4="",0,SUMIFS(Model!304:304,Model!$4:$4,"&gt;="&amp;AZ$6,Model!$4:$4,"&lt;="&amp;AZ$7))</f>
        <v>0</v>
      </c>
      <c r="BA36" s="5">
        <f ca="1">IF(BA$4="",0,SUMIFS(Model!304:304,Model!$4:$4,"&gt;="&amp;BA$6,Model!$4:$4,"&lt;="&amp;BA$7))</f>
        <v>0</v>
      </c>
      <c r="BB36" s="5">
        <f ca="1">IF(BB$4="",0,SUMIFS(Model!304:304,Model!$4:$4,"&gt;="&amp;BB$6,Model!$4:$4,"&lt;="&amp;BB$7))</f>
        <v>0</v>
      </c>
      <c r="BC36" s="5">
        <f ca="1">IF(BC$4="",0,SUMIFS(Model!304:304,Model!$4:$4,"&gt;="&amp;BC$6,Model!$4:$4,"&lt;="&amp;BC$7))</f>
        <v>0</v>
      </c>
      <c r="BD36" s="5">
        <f ca="1">IF(BD$4="",0,SUMIFS(Model!304:304,Model!$4:$4,"&gt;="&amp;BD$6,Model!$4:$4,"&lt;="&amp;BD$7))</f>
        <v>0</v>
      </c>
      <c r="BE36" s="5">
        <f ca="1">IF(BE$4="",0,SUMIFS(Model!304:304,Model!$4:$4,"&gt;="&amp;BE$6,Model!$4:$4,"&lt;="&amp;BE$7))</f>
        <v>0</v>
      </c>
      <c r="BF36" s="5">
        <f ca="1">IF(BF$4="",0,SUMIFS(Model!304:304,Model!$4:$4,"&gt;="&amp;BF$6,Model!$4:$4,"&lt;="&amp;BF$7))</f>
        <v>0</v>
      </c>
      <c r="BG36" s="5">
        <f ca="1">IF(BG$4="",0,SUMIFS(Model!304:304,Model!$4:$4,"&gt;="&amp;BG$6,Model!$4:$4,"&lt;="&amp;BG$7))</f>
        <v>0</v>
      </c>
      <c r="BH36" s="5">
        <f ca="1">IF(BH$4="",0,SUMIFS(Model!304:304,Model!$4:$4,"&gt;="&amp;BH$6,Model!$4:$4,"&lt;="&amp;BH$7))</f>
        <v>0</v>
      </c>
      <c r="BI36" s="5">
        <f ca="1">IF(BI$4="",0,SUMIFS(Model!304:304,Model!$4:$4,"&gt;="&amp;BI$6,Model!$4:$4,"&lt;="&amp;BI$7))</f>
        <v>0</v>
      </c>
      <c r="BJ36" s="5">
        <f ca="1">IF(BJ$4="",0,SUMIFS(Model!304:304,Model!$4:$4,"&gt;="&amp;BJ$6,Model!$4:$4,"&lt;="&amp;BJ$7))</f>
        <v>0</v>
      </c>
      <c r="BK36" s="5">
        <f ca="1">IF(BK$4="",0,SUMIFS(Model!304:304,Model!$4:$4,"&gt;="&amp;BK$6,Model!$4:$4,"&lt;="&amp;BK$7))</f>
        <v>0</v>
      </c>
      <c r="BL36" s="5">
        <f ca="1">IF(BL$4="",0,SUMIFS(Model!304:304,Model!$4:$4,"&gt;="&amp;BL$6,Model!$4:$4,"&lt;="&amp;BL$7))</f>
        <v>0</v>
      </c>
      <c r="BM36" s="5">
        <f ca="1">IF(BM$4="",0,SUMIFS(Model!304:304,Model!$4:$4,"&gt;="&amp;BM$6,Model!$4:$4,"&lt;="&amp;BM$7))</f>
        <v>0</v>
      </c>
      <c r="BN36" s="5">
        <f ca="1">IF(BN$4="",0,SUMIFS(Model!304:304,Model!$4:$4,"&gt;="&amp;BN$6,Model!$4:$4,"&lt;="&amp;BN$7))</f>
        <v>0</v>
      </c>
      <c r="BO36" s="5">
        <f ca="1">IF(BO$4="",0,SUMIFS(Model!304:304,Model!$4:$4,"&gt;="&amp;BO$6,Model!$4:$4,"&lt;="&amp;BO$7))</f>
        <v>0</v>
      </c>
      <c r="BP36" s="5">
        <f ca="1">IF(BP$4="",0,SUMIFS(Model!304:304,Model!$4:$4,"&gt;="&amp;BP$6,Model!$4:$4,"&lt;="&amp;BP$7))</f>
        <v>0</v>
      </c>
      <c r="BQ36" s="5">
        <f ca="1">IF(BQ$4="",0,SUMIFS(Model!304:304,Model!$4:$4,"&gt;="&amp;BQ$6,Model!$4:$4,"&lt;="&amp;BQ$7))</f>
        <v>0</v>
      </c>
      <c r="BR36" s="5">
        <f ca="1">IF(BR$4="",0,SUMIFS(Model!304:304,Model!$4:$4,"&gt;="&amp;BR$6,Model!$4:$4,"&lt;="&amp;BR$7))</f>
        <v>0</v>
      </c>
      <c r="BS36" s="5">
        <f ca="1">IF(BS$4="",0,SUMIFS(Model!304:304,Model!$4:$4,"&gt;="&amp;BS$6,Model!$4:$4,"&lt;="&amp;BS$7))</f>
        <v>0</v>
      </c>
      <c r="BT36" s="5">
        <f ca="1">IF(BT$4="",0,SUMIFS(Model!304:304,Model!$4:$4,"&gt;="&amp;BT$6,Model!$4:$4,"&lt;="&amp;BT$7))</f>
        <v>0</v>
      </c>
      <c r="BU36" s="5">
        <f ca="1">IF(BU$4="",0,SUMIFS(Model!304:304,Model!$4:$4,"&gt;="&amp;BU$6,Model!$4:$4,"&lt;="&amp;BU$7))</f>
        <v>0</v>
      </c>
      <c r="BV36" s="5">
        <f ca="1">IF(BV$4="",0,SUMIFS(Model!304:304,Model!$4:$4,"&gt;="&amp;BV$6,Model!$4:$4,"&lt;="&amp;BV$7))</f>
        <v>0</v>
      </c>
      <c r="BW36" s="5">
        <f ca="1">IF(BW$4="",0,SUMIFS(Model!304:304,Model!$4:$4,"&gt;="&amp;BW$6,Model!$4:$4,"&lt;="&amp;BW$7))</f>
        <v>0</v>
      </c>
      <c r="BX36" s="5">
        <f ca="1">IF(BX$4="",0,SUMIFS(Model!304:304,Model!$4:$4,"&gt;="&amp;BX$6,Model!$4:$4,"&lt;="&amp;BX$7))</f>
        <v>0</v>
      </c>
      <c r="BY36" s="5">
        <f ca="1">IF(BY$4="",0,SUMIFS(Model!304:304,Model!$4:$4,"&gt;="&amp;BY$6,Model!$4:$4,"&lt;="&amp;BY$7))</f>
        <v>0</v>
      </c>
      <c r="BZ36" s="5">
        <f ca="1">IF(BZ$4="",0,SUMIFS(Model!304:304,Model!$4:$4,"&gt;="&amp;BZ$6,Model!$4:$4,"&lt;="&amp;BZ$7))</f>
        <v>0</v>
      </c>
      <c r="CA36" s="5">
        <f ca="1">IF(CA$4="",0,SUMIFS(Model!304:304,Model!$4:$4,"&gt;="&amp;CA$6,Model!$4:$4,"&lt;="&amp;CA$7))</f>
        <v>0</v>
      </c>
      <c r="CB36" s="5">
        <f ca="1">IF(CB$4="",0,SUMIFS(Model!304:304,Model!$4:$4,"&gt;="&amp;CB$6,Model!$4:$4,"&lt;="&amp;CB$7))</f>
        <v>0</v>
      </c>
      <c r="CC36" s="5">
        <f ca="1">IF(CC$4="",0,SUMIFS(Model!304:304,Model!$4:$4,"&gt;="&amp;CC$6,Model!$4:$4,"&lt;="&amp;CC$7))</f>
        <v>0</v>
      </c>
      <c r="CD36" s="5">
        <f ca="1">IF(CD$4="",0,SUMIFS(Model!304:304,Model!$4:$4,"&gt;="&amp;CD$6,Model!$4:$4,"&lt;="&amp;CD$7))</f>
        <v>0</v>
      </c>
      <c r="CE36" s="5">
        <f ca="1">IF(CE$4="",0,SUMIFS(Model!304:304,Model!$4:$4,"&gt;="&amp;CE$6,Model!$4:$4,"&lt;="&amp;CE$7))</f>
        <v>0</v>
      </c>
      <c r="CF36" s="5">
        <f ca="1">IF(CF$4="",0,SUMIFS(Model!304:304,Model!$4:$4,"&gt;="&amp;CF$6,Model!$4:$4,"&lt;="&amp;CF$7))</f>
        <v>0</v>
      </c>
    </row>
    <row r="37" spans="2:84" x14ac:dyDescent="0.3">
      <c r="B37" s="13">
        <f>ROW()</f>
        <v>37</v>
      </c>
      <c r="H37" s="1" t="str">
        <f>$H$36</f>
        <v>Оплата постоянных расходов</v>
      </c>
      <c r="I37" s="1" t="str">
        <f>Model!I197</f>
        <v>Аренда офиса</v>
      </c>
      <c r="M37" s="53" t="s">
        <v>18</v>
      </c>
      <c r="U37" s="5">
        <f t="shared" ca="1" si="5"/>
        <v>5492384.625</v>
      </c>
      <c r="X37" s="5">
        <f ca="1">IF(X$4="",0,SUMIFS(Model!305:305,Model!$4:$4,"&gt;="&amp;X$6,Model!$4:$4,"&lt;="&amp;X$7))</f>
        <v>840000</v>
      </c>
      <c r="Y37" s="5">
        <f ca="1">IF(Y$4="",0,SUMIFS(Model!305:305,Model!$4:$4,"&gt;="&amp;Y$6,Model!$4:$4,"&lt;="&amp;Y$7))</f>
        <v>882000</v>
      </c>
      <c r="Z37" s="5">
        <f ca="1">IF(Z$4="",0,SUMIFS(Model!305:305,Model!$4:$4,"&gt;="&amp;Z$6,Model!$4:$4,"&lt;="&amp;Z$7))</f>
        <v>926100</v>
      </c>
      <c r="AA37" s="5">
        <f ca="1">IF(AA$4="",0,SUMIFS(Model!305:305,Model!$4:$4,"&gt;="&amp;AA$6,Model!$4:$4,"&lt;="&amp;AA$7))</f>
        <v>972405.00000000012</v>
      </c>
      <c r="AB37" s="5">
        <f ca="1">IF(AB$4="",0,SUMIFS(Model!305:305,Model!$4:$4,"&gt;="&amp;AB$6,Model!$4:$4,"&lt;="&amp;AB$7))</f>
        <v>1871879.625</v>
      </c>
      <c r="AC37" s="5">
        <f ca="1">IF(AC$4="",0,SUMIFS(Model!305:305,Model!$4:$4,"&gt;="&amp;AC$6,Model!$4:$4,"&lt;="&amp;AC$7))</f>
        <v>0</v>
      </c>
      <c r="AD37" s="5">
        <f ca="1">IF(AD$4="",0,SUMIFS(Model!305:305,Model!$4:$4,"&gt;="&amp;AD$6,Model!$4:$4,"&lt;="&amp;AD$7))</f>
        <v>0</v>
      </c>
      <c r="AE37" s="5">
        <f ca="1">IF(AE$4="",0,SUMIFS(Model!305:305,Model!$4:$4,"&gt;="&amp;AE$6,Model!$4:$4,"&lt;="&amp;AE$7))</f>
        <v>0</v>
      </c>
      <c r="AF37" s="5">
        <f ca="1">IF(AF$4="",0,SUMIFS(Model!305:305,Model!$4:$4,"&gt;="&amp;AF$6,Model!$4:$4,"&lt;="&amp;AF$7))</f>
        <v>0</v>
      </c>
      <c r="AG37" s="5">
        <f ca="1">IF(AG$4="",0,SUMIFS(Model!305:305,Model!$4:$4,"&gt;="&amp;AG$6,Model!$4:$4,"&lt;="&amp;AG$7))</f>
        <v>0</v>
      </c>
      <c r="AH37" s="5">
        <f ca="1">IF(AH$4="",0,SUMIFS(Model!305:305,Model!$4:$4,"&gt;="&amp;AH$6,Model!$4:$4,"&lt;="&amp;AH$7))</f>
        <v>0</v>
      </c>
      <c r="AI37" s="5">
        <f ca="1">IF(AI$4="",0,SUMIFS(Model!305:305,Model!$4:$4,"&gt;="&amp;AI$6,Model!$4:$4,"&lt;="&amp;AI$7))</f>
        <v>0</v>
      </c>
      <c r="AJ37" s="5">
        <f ca="1">IF(AJ$4="",0,SUMIFS(Model!305:305,Model!$4:$4,"&gt;="&amp;AJ$6,Model!$4:$4,"&lt;="&amp;AJ$7))</f>
        <v>0</v>
      </c>
      <c r="AK37" s="5">
        <f ca="1">IF(AK$4="",0,SUMIFS(Model!305:305,Model!$4:$4,"&gt;="&amp;AK$6,Model!$4:$4,"&lt;="&amp;AK$7))</f>
        <v>0</v>
      </c>
      <c r="AL37" s="5">
        <f ca="1">IF(AL$4="",0,SUMIFS(Model!305:305,Model!$4:$4,"&gt;="&amp;AL$6,Model!$4:$4,"&lt;="&amp;AL$7))</f>
        <v>0</v>
      </c>
      <c r="AM37" s="5">
        <f ca="1">IF(AM$4="",0,SUMIFS(Model!305:305,Model!$4:$4,"&gt;="&amp;AM$6,Model!$4:$4,"&lt;="&amp;AM$7))</f>
        <v>0</v>
      </c>
      <c r="AN37" s="5">
        <f ca="1">IF(AN$4="",0,SUMIFS(Model!305:305,Model!$4:$4,"&gt;="&amp;AN$6,Model!$4:$4,"&lt;="&amp;AN$7))</f>
        <v>0</v>
      </c>
      <c r="AO37" s="5">
        <f ca="1">IF(AO$4="",0,SUMIFS(Model!305:305,Model!$4:$4,"&gt;="&amp;AO$6,Model!$4:$4,"&lt;="&amp;AO$7))</f>
        <v>0</v>
      </c>
      <c r="AP37" s="5">
        <f ca="1">IF(AP$4="",0,SUMIFS(Model!305:305,Model!$4:$4,"&gt;="&amp;AP$6,Model!$4:$4,"&lt;="&amp;AP$7))</f>
        <v>0</v>
      </c>
      <c r="AQ37" s="5">
        <f ca="1">IF(AQ$4="",0,SUMIFS(Model!305:305,Model!$4:$4,"&gt;="&amp;AQ$6,Model!$4:$4,"&lt;="&amp;AQ$7))</f>
        <v>0</v>
      </c>
      <c r="AR37" s="5">
        <f ca="1">IF(AR$4="",0,SUMIFS(Model!305:305,Model!$4:$4,"&gt;="&amp;AR$6,Model!$4:$4,"&lt;="&amp;AR$7))</f>
        <v>0</v>
      </c>
      <c r="AS37" s="5">
        <f ca="1">IF(AS$4="",0,SUMIFS(Model!305:305,Model!$4:$4,"&gt;="&amp;AS$6,Model!$4:$4,"&lt;="&amp;AS$7))</f>
        <v>0</v>
      </c>
      <c r="AT37" s="5">
        <f ca="1">IF(AT$4="",0,SUMIFS(Model!305:305,Model!$4:$4,"&gt;="&amp;AT$6,Model!$4:$4,"&lt;="&amp;AT$7))</f>
        <v>0</v>
      </c>
      <c r="AU37" s="5">
        <f ca="1">IF(AU$4="",0,SUMIFS(Model!305:305,Model!$4:$4,"&gt;="&amp;AU$6,Model!$4:$4,"&lt;="&amp;AU$7))</f>
        <v>0</v>
      </c>
      <c r="AV37" s="5">
        <f ca="1">IF(AV$4="",0,SUMIFS(Model!305:305,Model!$4:$4,"&gt;="&amp;AV$6,Model!$4:$4,"&lt;="&amp;AV$7))</f>
        <v>0</v>
      </c>
      <c r="AW37" s="5">
        <f ca="1">IF(AW$4="",0,SUMIFS(Model!305:305,Model!$4:$4,"&gt;="&amp;AW$6,Model!$4:$4,"&lt;="&amp;AW$7))</f>
        <v>0</v>
      </c>
      <c r="AX37" s="5">
        <f ca="1">IF(AX$4="",0,SUMIFS(Model!305:305,Model!$4:$4,"&gt;="&amp;AX$6,Model!$4:$4,"&lt;="&amp;AX$7))</f>
        <v>0</v>
      </c>
      <c r="AY37" s="5">
        <f ca="1">IF(AY$4="",0,SUMIFS(Model!305:305,Model!$4:$4,"&gt;="&amp;AY$6,Model!$4:$4,"&lt;="&amp;AY$7))</f>
        <v>0</v>
      </c>
      <c r="AZ37" s="5">
        <f ca="1">IF(AZ$4="",0,SUMIFS(Model!305:305,Model!$4:$4,"&gt;="&amp;AZ$6,Model!$4:$4,"&lt;="&amp;AZ$7))</f>
        <v>0</v>
      </c>
      <c r="BA37" s="5">
        <f ca="1">IF(BA$4="",0,SUMIFS(Model!305:305,Model!$4:$4,"&gt;="&amp;BA$6,Model!$4:$4,"&lt;="&amp;BA$7))</f>
        <v>0</v>
      </c>
      <c r="BB37" s="5">
        <f ca="1">IF(BB$4="",0,SUMIFS(Model!305:305,Model!$4:$4,"&gt;="&amp;BB$6,Model!$4:$4,"&lt;="&amp;BB$7))</f>
        <v>0</v>
      </c>
      <c r="BC37" s="5">
        <f ca="1">IF(BC$4="",0,SUMIFS(Model!305:305,Model!$4:$4,"&gt;="&amp;BC$6,Model!$4:$4,"&lt;="&amp;BC$7))</f>
        <v>0</v>
      </c>
      <c r="BD37" s="5">
        <f ca="1">IF(BD$4="",0,SUMIFS(Model!305:305,Model!$4:$4,"&gt;="&amp;BD$6,Model!$4:$4,"&lt;="&amp;BD$7))</f>
        <v>0</v>
      </c>
      <c r="BE37" s="5">
        <f ca="1">IF(BE$4="",0,SUMIFS(Model!305:305,Model!$4:$4,"&gt;="&amp;BE$6,Model!$4:$4,"&lt;="&amp;BE$7))</f>
        <v>0</v>
      </c>
      <c r="BF37" s="5">
        <f ca="1">IF(BF$4="",0,SUMIFS(Model!305:305,Model!$4:$4,"&gt;="&amp;BF$6,Model!$4:$4,"&lt;="&amp;BF$7))</f>
        <v>0</v>
      </c>
      <c r="BG37" s="5">
        <f ca="1">IF(BG$4="",0,SUMIFS(Model!305:305,Model!$4:$4,"&gt;="&amp;BG$6,Model!$4:$4,"&lt;="&amp;BG$7))</f>
        <v>0</v>
      </c>
      <c r="BH37" s="5">
        <f ca="1">IF(BH$4="",0,SUMIFS(Model!305:305,Model!$4:$4,"&gt;="&amp;BH$6,Model!$4:$4,"&lt;="&amp;BH$7))</f>
        <v>0</v>
      </c>
      <c r="BI37" s="5">
        <f ca="1">IF(BI$4="",0,SUMIFS(Model!305:305,Model!$4:$4,"&gt;="&amp;BI$6,Model!$4:$4,"&lt;="&amp;BI$7))</f>
        <v>0</v>
      </c>
      <c r="BJ37" s="5">
        <f ca="1">IF(BJ$4="",0,SUMIFS(Model!305:305,Model!$4:$4,"&gt;="&amp;BJ$6,Model!$4:$4,"&lt;="&amp;BJ$7))</f>
        <v>0</v>
      </c>
      <c r="BK37" s="5">
        <f ca="1">IF(BK$4="",0,SUMIFS(Model!305:305,Model!$4:$4,"&gt;="&amp;BK$6,Model!$4:$4,"&lt;="&amp;BK$7))</f>
        <v>0</v>
      </c>
      <c r="BL37" s="5">
        <f ca="1">IF(BL$4="",0,SUMIFS(Model!305:305,Model!$4:$4,"&gt;="&amp;BL$6,Model!$4:$4,"&lt;="&amp;BL$7))</f>
        <v>0</v>
      </c>
      <c r="BM37" s="5">
        <f ca="1">IF(BM$4="",0,SUMIFS(Model!305:305,Model!$4:$4,"&gt;="&amp;BM$6,Model!$4:$4,"&lt;="&amp;BM$7))</f>
        <v>0</v>
      </c>
      <c r="BN37" s="5">
        <f ca="1">IF(BN$4="",0,SUMIFS(Model!305:305,Model!$4:$4,"&gt;="&amp;BN$6,Model!$4:$4,"&lt;="&amp;BN$7))</f>
        <v>0</v>
      </c>
      <c r="BO37" s="5">
        <f ca="1">IF(BO$4="",0,SUMIFS(Model!305:305,Model!$4:$4,"&gt;="&amp;BO$6,Model!$4:$4,"&lt;="&amp;BO$7))</f>
        <v>0</v>
      </c>
      <c r="BP37" s="5">
        <f ca="1">IF(BP$4="",0,SUMIFS(Model!305:305,Model!$4:$4,"&gt;="&amp;BP$6,Model!$4:$4,"&lt;="&amp;BP$7))</f>
        <v>0</v>
      </c>
      <c r="BQ37" s="5">
        <f ca="1">IF(BQ$4="",0,SUMIFS(Model!305:305,Model!$4:$4,"&gt;="&amp;BQ$6,Model!$4:$4,"&lt;="&amp;BQ$7))</f>
        <v>0</v>
      </c>
      <c r="BR37" s="5">
        <f ca="1">IF(BR$4="",0,SUMIFS(Model!305:305,Model!$4:$4,"&gt;="&amp;BR$6,Model!$4:$4,"&lt;="&amp;BR$7))</f>
        <v>0</v>
      </c>
      <c r="BS37" s="5">
        <f ca="1">IF(BS$4="",0,SUMIFS(Model!305:305,Model!$4:$4,"&gt;="&amp;BS$6,Model!$4:$4,"&lt;="&amp;BS$7))</f>
        <v>0</v>
      </c>
      <c r="BT37" s="5">
        <f ca="1">IF(BT$4="",0,SUMIFS(Model!305:305,Model!$4:$4,"&gt;="&amp;BT$6,Model!$4:$4,"&lt;="&amp;BT$7))</f>
        <v>0</v>
      </c>
      <c r="BU37" s="5">
        <f ca="1">IF(BU$4="",0,SUMIFS(Model!305:305,Model!$4:$4,"&gt;="&amp;BU$6,Model!$4:$4,"&lt;="&amp;BU$7))</f>
        <v>0</v>
      </c>
      <c r="BV37" s="5">
        <f ca="1">IF(BV$4="",0,SUMIFS(Model!305:305,Model!$4:$4,"&gt;="&amp;BV$6,Model!$4:$4,"&lt;="&amp;BV$7))</f>
        <v>0</v>
      </c>
      <c r="BW37" s="5">
        <f ca="1">IF(BW$4="",0,SUMIFS(Model!305:305,Model!$4:$4,"&gt;="&amp;BW$6,Model!$4:$4,"&lt;="&amp;BW$7))</f>
        <v>0</v>
      </c>
      <c r="BX37" s="5">
        <f ca="1">IF(BX$4="",0,SUMIFS(Model!305:305,Model!$4:$4,"&gt;="&amp;BX$6,Model!$4:$4,"&lt;="&amp;BX$7))</f>
        <v>0</v>
      </c>
      <c r="BY37" s="5">
        <f ca="1">IF(BY$4="",0,SUMIFS(Model!305:305,Model!$4:$4,"&gt;="&amp;BY$6,Model!$4:$4,"&lt;="&amp;BY$7))</f>
        <v>0</v>
      </c>
      <c r="BZ37" s="5">
        <f ca="1">IF(BZ$4="",0,SUMIFS(Model!305:305,Model!$4:$4,"&gt;="&amp;BZ$6,Model!$4:$4,"&lt;="&amp;BZ$7))</f>
        <v>0</v>
      </c>
      <c r="CA37" s="5">
        <f ca="1">IF(CA$4="",0,SUMIFS(Model!305:305,Model!$4:$4,"&gt;="&amp;CA$6,Model!$4:$4,"&lt;="&amp;CA$7))</f>
        <v>0</v>
      </c>
      <c r="CB37" s="5">
        <f ca="1">IF(CB$4="",0,SUMIFS(Model!305:305,Model!$4:$4,"&gt;="&amp;CB$6,Model!$4:$4,"&lt;="&amp;CB$7))</f>
        <v>0</v>
      </c>
      <c r="CC37" s="5">
        <f ca="1">IF(CC$4="",0,SUMIFS(Model!305:305,Model!$4:$4,"&gt;="&amp;CC$6,Model!$4:$4,"&lt;="&amp;CC$7))</f>
        <v>0</v>
      </c>
      <c r="CD37" s="5">
        <f ca="1">IF(CD$4="",0,SUMIFS(Model!305:305,Model!$4:$4,"&gt;="&amp;CD$6,Model!$4:$4,"&lt;="&amp;CD$7))</f>
        <v>0</v>
      </c>
      <c r="CE37" s="5">
        <f ca="1">IF(CE$4="",0,SUMIFS(Model!305:305,Model!$4:$4,"&gt;="&amp;CE$6,Model!$4:$4,"&lt;="&amp;CE$7))</f>
        <v>0</v>
      </c>
      <c r="CF37" s="5">
        <f ca="1">IF(CF$4="",0,SUMIFS(Model!305:305,Model!$4:$4,"&gt;="&amp;CF$6,Model!$4:$4,"&lt;="&amp;CF$7))</f>
        <v>0</v>
      </c>
    </row>
    <row r="38" spans="2:84" x14ac:dyDescent="0.3">
      <c r="B38" s="13">
        <f>ROW()</f>
        <v>38</v>
      </c>
      <c r="H38" s="1" t="str">
        <f>$H$36</f>
        <v>Оплата постоянных расходов</v>
      </c>
      <c r="I38" s="1" t="str">
        <f>Model!I200</f>
        <v>Связь и Интернет</v>
      </c>
      <c r="M38" s="53" t="s">
        <v>18</v>
      </c>
      <c r="U38" s="5">
        <f t="shared" ca="1" si="5"/>
        <v>663075.75</v>
      </c>
      <c r="X38" s="5">
        <f ca="1">IF(X$4="",0,SUMIFS(Model!308:308,Model!$4:$4,"&gt;="&amp;X$6,Model!$4:$4,"&lt;="&amp;X$7))</f>
        <v>120000</v>
      </c>
      <c r="Y38" s="5">
        <f ca="1">IF(Y$4="",0,SUMIFS(Model!308:308,Model!$4:$4,"&gt;="&amp;Y$6,Model!$4:$4,"&lt;="&amp;Y$7))</f>
        <v>126000</v>
      </c>
      <c r="Z38" s="5">
        <f ca="1">IF(Z$4="",0,SUMIFS(Model!308:308,Model!$4:$4,"&gt;="&amp;Z$6,Model!$4:$4,"&lt;="&amp;Z$7))</f>
        <v>132300</v>
      </c>
      <c r="AA38" s="5">
        <f ca="1">IF(AA$4="",0,SUMIFS(Model!308:308,Model!$4:$4,"&gt;="&amp;AA$6,Model!$4:$4,"&lt;="&amp;AA$7))</f>
        <v>138915.00000000003</v>
      </c>
      <c r="AB38" s="5">
        <f ca="1">IF(AB$4="",0,SUMIFS(Model!308:308,Model!$4:$4,"&gt;="&amp;AB$6,Model!$4:$4,"&lt;="&amp;AB$7))</f>
        <v>145860.75</v>
      </c>
      <c r="AC38" s="5">
        <f ca="1">IF(AC$4="",0,SUMIFS(Model!308:308,Model!$4:$4,"&gt;="&amp;AC$6,Model!$4:$4,"&lt;="&amp;AC$7))</f>
        <v>0</v>
      </c>
      <c r="AD38" s="5">
        <f ca="1">IF(AD$4="",0,SUMIFS(Model!308:308,Model!$4:$4,"&gt;="&amp;AD$6,Model!$4:$4,"&lt;="&amp;AD$7))</f>
        <v>0</v>
      </c>
      <c r="AE38" s="5">
        <f ca="1">IF(AE$4="",0,SUMIFS(Model!308:308,Model!$4:$4,"&gt;="&amp;AE$6,Model!$4:$4,"&lt;="&amp;AE$7))</f>
        <v>0</v>
      </c>
      <c r="AF38" s="5">
        <f ca="1">IF(AF$4="",0,SUMIFS(Model!308:308,Model!$4:$4,"&gt;="&amp;AF$6,Model!$4:$4,"&lt;="&amp;AF$7))</f>
        <v>0</v>
      </c>
      <c r="AG38" s="5">
        <f ca="1">IF(AG$4="",0,SUMIFS(Model!308:308,Model!$4:$4,"&gt;="&amp;AG$6,Model!$4:$4,"&lt;="&amp;AG$7))</f>
        <v>0</v>
      </c>
      <c r="AH38" s="5">
        <f ca="1">IF(AH$4="",0,SUMIFS(Model!308:308,Model!$4:$4,"&gt;="&amp;AH$6,Model!$4:$4,"&lt;="&amp;AH$7))</f>
        <v>0</v>
      </c>
      <c r="AI38" s="5">
        <f ca="1">IF(AI$4="",0,SUMIFS(Model!308:308,Model!$4:$4,"&gt;="&amp;AI$6,Model!$4:$4,"&lt;="&amp;AI$7))</f>
        <v>0</v>
      </c>
      <c r="AJ38" s="5">
        <f ca="1">IF(AJ$4="",0,SUMIFS(Model!308:308,Model!$4:$4,"&gt;="&amp;AJ$6,Model!$4:$4,"&lt;="&amp;AJ$7))</f>
        <v>0</v>
      </c>
      <c r="AK38" s="5">
        <f ca="1">IF(AK$4="",0,SUMIFS(Model!308:308,Model!$4:$4,"&gt;="&amp;AK$6,Model!$4:$4,"&lt;="&amp;AK$7))</f>
        <v>0</v>
      </c>
      <c r="AL38" s="5">
        <f ca="1">IF(AL$4="",0,SUMIFS(Model!308:308,Model!$4:$4,"&gt;="&amp;AL$6,Model!$4:$4,"&lt;="&amp;AL$7))</f>
        <v>0</v>
      </c>
      <c r="AM38" s="5">
        <f ca="1">IF(AM$4="",0,SUMIFS(Model!308:308,Model!$4:$4,"&gt;="&amp;AM$6,Model!$4:$4,"&lt;="&amp;AM$7))</f>
        <v>0</v>
      </c>
      <c r="AN38" s="5">
        <f ca="1">IF(AN$4="",0,SUMIFS(Model!308:308,Model!$4:$4,"&gt;="&amp;AN$6,Model!$4:$4,"&lt;="&amp;AN$7))</f>
        <v>0</v>
      </c>
      <c r="AO38" s="5">
        <f ca="1">IF(AO$4="",0,SUMIFS(Model!308:308,Model!$4:$4,"&gt;="&amp;AO$6,Model!$4:$4,"&lt;="&amp;AO$7))</f>
        <v>0</v>
      </c>
      <c r="AP38" s="5">
        <f ca="1">IF(AP$4="",0,SUMIFS(Model!308:308,Model!$4:$4,"&gt;="&amp;AP$6,Model!$4:$4,"&lt;="&amp;AP$7))</f>
        <v>0</v>
      </c>
      <c r="AQ38" s="5">
        <f ca="1">IF(AQ$4="",0,SUMIFS(Model!308:308,Model!$4:$4,"&gt;="&amp;AQ$6,Model!$4:$4,"&lt;="&amp;AQ$7))</f>
        <v>0</v>
      </c>
      <c r="AR38" s="5">
        <f ca="1">IF(AR$4="",0,SUMIFS(Model!308:308,Model!$4:$4,"&gt;="&amp;AR$6,Model!$4:$4,"&lt;="&amp;AR$7))</f>
        <v>0</v>
      </c>
      <c r="AS38" s="5">
        <f ca="1">IF(AS$4="",0,SUMIFS(Model!308:308,Model!$4:$4,"&gt;="&amp;AS$6,Model!$4:$4,"&lt;="&amp;AS$7))</f>
        <v>0</v>
      </c>
      <c r="AT38" s="5">
        <f ca="1">IF(AT$4="",0,SUMIFS(Model!308:308,Model!$4:$4,"&gt;="&amp;AT$6,Model!$4:$4,"&lt;="&amp;AT$7))</f>
        <v>0</v>
      </c>
      <c r="AU38" s="5">
        <f ca="1">IF(AU$4="",0,SUMIFS(Model!308:308,Model!$4:$4,"&gt;="&amp;AU$6,Model!$4:$4,"&lt;="&amp;AU$7))</f>
        <v>0</v>
      </c>
      <c r="AV38" s="5">
        <f ca="1">IF(AV$4="",0,SUMIFS(Model!308:308,Model!$4:$4,"&gt;="&amp;AV$6,Model!$4:$4,"&lt;="&amp;AV$7))</f>
        <v>0</v>
      </c>
      <c r="AW38" s="5">
        <f ca="1">IF(AW$4="",0,SUMIFS(Model!308:308,Model!$4:$4,"&gt;="&amp;AW$6,Model!$4:$4,"&lt;="&amp;AW$7))</f>
        <v>0</v>
      </c>
      <c r="AX38" s="5">
        <f ca="1">IF(AX$4="",0,SUMIFS(Model!308:308,Model!$4:$4,"&gt;="&amp;AX$6,Model!$4:$4,"&lt;="&amp;AX$7))</f>
        <v>0</v>
      </c>
      <c r="AY38" s="5">
        <f ca="1">IF(AY$4="",0,SUMIFS(Model!308:308,Model!$4:$4,"&gt;="&amp;AY$6,Model!$4:$4,"&lt;="&amp;AY$7))</f>
        <v>0</v>
      </c>
      <c r="AZ38" s="5">
        <f ca="1">IF(AZ$4="",0,SUMIFS(Model!308:308,Model!$4:$4,"&gt;="&amp;AZ$6,Model!$4:$4,"&lt;="&amp;AZ$7))</f>
        <v>0</v>
      </c>
      <c r="BA38" s="5">
        <f ca="1">IF(BA$4="",0,SUMIFS(Model!308:308,Model!$4:$4,"&gt;="&amp;BA$6,Model!$4:$4,"&lt;="&amp;BA$7))</f>
        <v>0</v>
      </c>
      <c r="BB38" s="5">
        <f ca="1">IF(BB$4="",0,SUMIFS(Model!308:308,Model!$4:$4,"&gt;="&amp;BB$6,Model!$4:$4,"&lt;="&amp;BB$7))</f>
        <v>0</v>
      </c>
      <c r="BC38" s="5">
        <f ca="1">IF(BC$4="",0,SUMIFS(Model!308:308,Model!$4:$4,"&gt;="&amp;BC$6,Model!$4:$4,"&lt;="&amp;BC$7))</f>
        <v>0</v>
      </c>
      <c r="BD38" s="5">
        <f ca="1">IF(BD$4="",0,SUMIFS(Model!308:308,Model!$4:$4,"&gt;="&amp;BD$6,Model!$4:$4,"&lt;="&amp;BD$7))</f>
        <v>0</v>
      </c>
      <c r="BE38" s="5">
        <f ca="1">IF(BE$4="",0,SUMIFS(Model!308:308,Model!$4:$4,"&gt;="&amp;BE$6,Model!$4:$4,"&lt;="&amp;BE$7))</f>
        <v>0</v>
      </c>
      <c r="BF38" s="5">
        <f ca="1">IF(BF$4="",0,SUMIFS(Model!308:308,Model!$4:$4,"&gt;="&amp;BF$6,Model!$4:$4,"&lt;="&amp;BF$7))</f>
        <v>0</v>
      </c>
      <c r="BG38" s="5">
        <f ca="1">IF(BG$4="",0,SUMIFS(Model!308:308,Model!$4:$4,"&gt;="&amp;BG$6,Model!$4:$4,"&lt;="&amp;BG$7))</f>
        <v>0</v>
      </c>
      <c r="BH38" s="5">
        <f ca="1">IF(BH$4="",0,SUMIFS(Model!308:308,Model!$4:$4,"&gt;="&amp;BH$6,Model!$4:$4,"&lt;="&amp;BH$7))</f>
        <v>0</v>
      </c>
      <c r="BI38" s="5">
        <f ca="1">IF(BI$4="",0,SUMIFS(Model!308:308,Model!$4:$4,"&gt;="&amp;BI$6,Model!$4:$4,"&lt;="&amp;BI$7))</f>
        <v>0</v>
      </c>
      <c r="BJ38" s="5">
        <f ca="1">IF(BJ$4="",0,SUMIFS(Model!308:308,Model!$4:$4,"&gt;="&amp;BJ$6,Model!$4:$4,"&lt;="&amp;BJ$7))</f>
        <v>0</v>
      </c>
      <c r="BK38" s="5">
        <f ca="1">IF(BK$4="",0,SUMIFS(Model!308:308,Model!$4:$4,"&gt;="&amp;BK$6,Model!$4:$4,"&lt;="&amp;BK$7))</f>
        <v>0</v>
      </c>
      <c r="BL38" s="5">
        <f ca="1">IF(BL$4="",0,SUMIFS(Model!308:308,Model!$4:$4,"&gt;="&amp;BL$6,Model!$4:$4,"&lt;="&amp;BL$7))</f>
        <v>0</v>
      </c>
      <c r="BM38" s="5">
        <f ca="1">IF(BM$4="",0,SUMIFS(Model!308:308,Model!$4:$4,"&gt;="&amp;BM$6,Model!$4:$4,"&lt;="&amp;BM$7))</f>
        <v>0</v>
      </c>
      <c r="BN38" s="5">
        <f ca="1">IF(BN$4="",0,SUMIFS(Model!308:308,Model!$4:$4,"&gt;="&amp;BN$6,Model!$4:$4,"&lt;="&amp;BN$7))</f>
        <v>0</v>
      </c>
      <c r="BO38" s="5">
        <f ca="1">IF(BO$4="",0,SUMIFS(Model!308:308,Model!$4:$4,"&gt;="&amp;BO$6,Model!$4:$4,"&lt;="&amp;BO$7))</f>
        <v>0</v>
      </c>
      <c r="BP38" s="5">
        <f ca="1">IF(BP$4="",0,SUMIFS(Model!308:308,Model!$4:$4,"&gt;="&amp;BP$6,Model!$4:$4,"&lt;="&amp;BP$7))</f>
        <v>0</v>
      </c>
      <c r="BQ38" s="5">
        <f ca="1">IF(BQ$4="",0,SUMIFS(Model!308:308,Model!$4:$4,"&gt;="&amp;BQ$6,Model!$4:$4,"&lt;="&amp;BQ$7))</f>
        <v>0</v>
      </c>
      <c r="BR38" s="5">
        <f ca="1">IF(BR$4="",0,SUMIFS(Model!308:308,Model!$4:$4,"&gt;="&amp;BR$6,Model!$4:$4,"&lt;="&amp;BR$7))</f>
        <v>0</v>
      </c>
      <c r="BS38" s="5">
        <f ca="1">IF(BS$4="",0,SUMIFS(Model!308:308,Model!$4:$4,"&gt;="&amp;BS$6,Model!$4:$4,"&lt;="&amp;BS$7))</f>
        <v>0</v>
      </c>
      <c r="BT38" s="5">
        <f ca="1">IF(BT$4="",0,SUMIFS(Model!308:308,Model!$4:$4,"&gt;="&amp;BT$6,Model!$4:$4,"&lt;="&amp;BT$7))</f>
        <v>0</v>
      </c>
      <c r="BU38" s="5">
        <f ca="1">IF(BU$4="",0,SUMIFS(Model!308:308,Model!$4:$4,"&gt;="&amp;BU$6,Model!$4:$4,"&lt;="&amp;BU$7))</f>
        <v>0</v>
      </c>
      <c r="BV38" s="5">
        <f ca="1">IF(BV$4="",0,SUMIFS(Model!308:308,Model!$4:$4,"&gt;="&amp;BV$6,Model!$4:$4,"&lt;="&amp;BV$7))</f>
        <v>0</v>
      </c>
      <c r="BW38" s="5">
        <f ca="1">IF(BW$4="",0,SUMIFS(Model!308:308,Model!$4:$4,"&gt;="&amp;BW$6,Model!$4:$4,"&lt;="&amp;BW$7))</f>
        <v>0</v>
      </c>
      <c r="BX38" s="5">
        <f ca="1">IF(BX$4="",0,SUMIFS(Model!308:308,Model!$4:$4,"&gt;="&amp;BX$6,Model!$4:$4,"&lt;="&amp;BX$7))</f>
        <v>0</v>
      </c>
      <c r="BY38" s="5">
        <f ca="1">IF(BY$4="",0,SUMIFS(Model!308:308,Model!$4:$4,"&gt;="&amp;BY$6,Model!$4:$4,"&lt;="&amp;BY$7))</f>
        <v>0</v>
      </c>
      <c r="BZ38" s="5">
        <f ca="1">IF(BZ$4="",0,SUMIFS(Model!308:308,Model!$4:$4,"&gt;="&amp;BZ$6,Model!$4:$4,"&lt;="&amp;BZ$7))</f>
        <v>0</v>
      </c>
      <c r="CA38" s="5">
        <f ca="1">IF(CA$4="",0,SUMIFS(Model!308:308,Model!$4:$4,"&gt;="&amp;CA$6,Model!$4:$4,"&lt;="&amp;CA$7))</f>
        <v>0</v>
      </c>
      <c r="CB38" s="5">
        <f ca="1">IF(CB$4="",0,SUMIFS(Model!308:308,Model!$4:$4,"&gt;="&amp;CB$6,Model!$4:$4,"&lt;="&amp;CB$7))</f>
        <v>0</v>
      </c>
      <c r="CC38" s="5">
        <f ca="1">IF(CC$4="",0,SUMIFS(Model!308:308,Model!$4:$4,"&gt;="&amp;CC$6,Model!$4:$4,"&lt;="&amp;CC$7))</f>
        <v>0</v>
      </c>
      <c r="CD38" s="5">
        <f ca="1">IF(CD$4="",0,SUMIFS(Model!308:308,Model!$4:$4,"&gt;="&amp;CD$6,Model!$4:$4,"&lt;="&amp;CD$7))</f>
        <v>0</v>
      </c>
      <c r="CE38" s="5">
        <f ca="1">IF(CE$4="",0,SUMIFS(Model!308:308,Model!$4:$4,"&gt;="&amp;CE$6,Model!$4:$4,"&lt;="&amp;CE$7))</f>
        <v>0</v>
      </c>
      <c r="CF38" s="5">
        <f ca="1">IF(CF$4="",0,SUMIFS(Model!308:308,Model!$4:$4,"&gt;="&amp;CF$6,Model!$4:$4,"&lt;="&amp;CF$7))</f>
        <v>0</v>
      </c>
    </row>
    <row r="39" spans="2:84" x14ac:dyDescent="0.3">
      <c r="B39" s="13">
        <f>ROW()</f>
        <v>39</v>
      </c>
      <c r="H39" s="1" t="str">
        <f>$H$36</f>
        <v>Оплата постоянных расходов</v>
      </c>
      <c r="I39" s="1" t="str">
        <f>Model!I203</f>
        <v>Банковские расходы</v>
      </c>
      <c r="M39" s="53" t="s">
        <v>18</v>
      </c>
      <c r="U39" s="5">
        <f t="shared" ca="1" si="5"/>
        <v>680311.125</v>
      </c>
      <c r="X39" s="5">
        <f ca="1">IF(X$4="",0,SUMIFS(Model!311:311,Model!$4:$4,"&gt;="&amp;X$6,Model!$4:$4,"&lt;="&amp;X$7))</f>
        <v>60000</v>
      </c>
      <c r="Y39" s="5">
        <f ca="1">IF(Y$4="",0,SUMIFS(Model!311:311,Model!$4:$4,"&gt;="&amp;Y$6,Model!$4:$4,"&lt;="&amp;Y$7))</f>
        <v>84000</v>
      </c>
      <c r="Z39" s="5">
        <f ca="1">IF(Z$4="",0,SUMIFS(Model!311:311,Model!$4:$4,"&gt;="&amp;Z$6,Model!$4:$4,"&lt;="&amp;Z$7))</f>
        <v>132300</v>
      </c>
      <c r="AA39" s="5">
        <f ca="1">IF(AA$4="",0,SUMIFS(Model!311:311,Model!$4:$4,"&gt;="&amp;AA$6,Model!$4:$4,"&lt;="&amp;AA$7))</f>
        <v>185220.00000000003</v>
      </c>
      <c r="AB39" s="5">
        <f ca="1">IF(AB$4="",0,SUMIFS(Model!311:311,Model!$4:$4,"&gt;="&amp;AB$6,Model!$4:$4,"&lt;="&amp;AB$7))</f>
        <v>218791.125</v>
      </c>
      <c r="AC39" s="5">
        <f ca="1">IF(AC$4="",0,SUMIFS(Model!311:311,Model!$4:$4,"&gt;="&amp;AC$6,Model!$4:$4,"&lt;="&amp;AC$7))</f>
        <v>0</v>
      </c>
      <c r="AD39" s="5">
        <f ca="1">IF(AD$4="",0,SUMIFS(Model!311:311,Model!$4:$4,"&gt;="&amp;AD$6,Model!$4:$4,"&lt;="&amp;AD$7))</f>
        <v>0</v>
      </c>
      <c r="AE39" s="5">
        <f ca="1">IF(AE$4="",0,SUMIFS(Model!311:311,Model!$4:$4,"&gt;="&amp;AE$6,Model!$4:$4,"&lt;="&amp;AE$7))</f>
        <v>0</v>
      </c>
      <c r="AF39" s="5">
        <f ca="1">IF(AF$4="",0,SUMIFS(Model!311:311,Model!$4:$4,"&gt;="&amp;AF$6,Model!$4:$4,"&lt;="&amp;AF$7))</f>
        <v>0</v>
      </c>
      <c r="AG39" s="5">
        <f ca="1">IF(AG$4="",0,SUMIFS(Model!311:311,Model!$4:$4,"&gt;="&amp;AG$6,Model!$4:$4,"&lt;="&amp;AG$7))</f>
        <v>0</v>
      </c>
      <c r="AH39" s="5">
        <f ca="1">IF(AH$4="",0,SUMIFS(Model!311:311,Model!$4:$4,"&gt;="&amp;AH$6,Model!$4:$4,"&lt;="&amp;AH$7))</f>
        <v>0</v>
      </c>
      <c r="AI39" s="5">
        <f ca="1">IF(AI$4="",0,SUMIFS(Model!311:311,Model!$4:$4,"&gt;="&amp;AI$6,Model!$4:$4,"&lt;="&amp;AI$7))</f>
        <v>0</v>
      </c>
      <c r="AJ39" s="5">
        <f ca="1">IF(AJ$4="",0,SUMIFS(Model!311:311,Model!$4:$4,"&gt;="&amp;AJ$6,Model!$4:$4,"&lt;="&amp;AJ$7))</f>
        <v>0</v>
      </c>
      <c r="AK39" s="5">
        <f ca="1">IF(AK$4="",0,SUMIFS(Model!311:311,Model!$4:$4,"&gt;="&amp;AK$6,Model!$4:$4,"&lt;="&amp;AK$7))</f>
        <v>0</v>
      </c>
      <c r="AL39" s="5">
        <f ca="1">IF(AL$4="",0,SUMIFS(Model!311:311,Model!$4:$4,"&gt;="&amp;AL$6,Model!$4:$4,"&lt;="&amp;AL$7))</f>
        <v>0</v>
      </c>
      <c r="AM39" s="5">
        <f ca="1">IF(AM$4="",0,SUMIFS(Model!311:311,Model!$4:$4,"&gt;="&amp;AM$6,Model!$4:$4,"&lt;="&amp;AM$7))</f>
        <v>0</v>
      </c>
      <c r="AN39" s="5">
        <f ca="1">IF(AN$4="",0,SUMIFS(Model!311:311,Model!$4:$4,"&gt;="&amp;AN$6,Model!$4:$4,"&lt;="&amp;AN$7))</f>
        <v>0</v>
      </c>
      <c r="AO39" s="5">
        <f ca="1">IF(AO$4="",0,SUMIFS(Model!311:311,Model!$4:$4,"&gt;="&amp;AO$6,Model!$4:$4,"&lt;="&amp;AO$7))</f>
        <v>0</v>
      </c>
      <c r="AP39" s="5">
        <f ca="1">IF(AP$4="",0,SUMIFS(Model!311:311,Model!$4:$4,"&gt;="&amp;AP$6,Model!$4:$4,"&lt;="&amp;AP$7))</f>
        <v>0</v>
      </c>
      <c r="AQ39" s="5">
        <f ca="1">IF(AQ$4="",0,SUMIFS(Model!311:311,Model!$4:$4,"&gt;="&amp;AQ$6,Model!$4:$4,"&lt;="&amp;AQ$7))</f>
        <v>0</v>
      </c>
      <c r="AR39" s="5">
        <f ca="1">IF(AR$4="",0,SUMIFS(Model!311:311,Model!$4:$4,"&gt;="&amp;AR$6,Model!$4:$4,"&lt;="&amp;AR$7))</f>
        <v>0</v>
      </c>
      <c r="AS39" s="5">
        <f ca="1">IF(AS$4="",0,SUMIFS(Model!311:311,Model!$4:$4,"&gt;="&amp;AS$6,Model!$4:$4,"&lt;="&amp;AS$7))</f>
        <v>0</v>
      </c>
      <c r="AT39" s="5">
        <f ca="1">IF(AT$4="",0,SUMIFS(Model!311:311,Model!$4:$4,"&gt;="&amp;AT$6,Model!$4:$4,"&lt;="&amp;AT$7))</f>
        <v>0</v>
      </c>
      <c r="AU39" s="5">
        <f ca="1">IF(AU$4="",0,SUMIFS(Model!311:311,Model!$4:$4,"&gt;="&amp;AU$6,Model!$4:$4,"&lt;="&amp;AU$7))</f>
        <v>0</v>
      </c>
      <c r="AV39" s="5">
        <f ca="1">IF(AV$4="",0,SUMIFS(Model!311:311,Model!$4:$4,"&gt;="&amp;AV$6,Model!$4:$4,"&lt;="&amp;AV$7))</f>
        <v>0</v>
      </c>
      <c r="AW39" s="5">
        <f ca="1">IF(AW$4="",0,SUMIFS(Model!311:311,Model!$4:$4,"&gt;="&amp;AW$6,Model!$4:$4,"&lt;="&amp;AW$7))</f>
        <v>0</v>
      </c>
      <c r="AX39" s="5">
        <f ca="1">IF(AX$4="",0,SUMIFS(Model!311:311,Model!$4:$4,"&gt;="&amp;AX$6,Model!$4:$4,"&lt;="&amp;AX$7))</f>
        <v>0</v>
      </c>
      <c r="AY39" s="5">
        <f ca="1">IF(AY$4="",0,SUMIFS(Model!311:311,Model!$4:$4,"&gt;="&amp;AY$6,Model!$4:$4,"&lt;="&amp;AY$7))</f>
        <v>0</v>
      </c>
      <c r="AZ39" s="5">
        <f ca="1">IF(AZ$4="",0,SUMIFS(Model!311:311,Model!$4:$4,"&gt;="&amp;AZ$6,Model!$4:$4,"&lt;="&amp;AZ$7))</f>
        <v>0</v>
      </c>
      <c r="BA39" s="5">
        <f ca="1">IF(BA$4="",0,SUMIFS(Model!311:311,Model!$4:$4,"&gt;="&amp;BA$6,Model!$4:$4,"&lt;="&amp;BA$7))</f>
        <v>0</v>
      </c>
      <c r="BB39" s="5">
        <f ca="1">IF(BB$4="",0,SUMIFS(Model!311:311,Model!$4:$4,"&gt;="&amp;BB$6,Model!$4:$4,"&lt;="&amp;BB$7))</f>
        <v>0</v>
      </c>
      <c r="BC39" s="5">
        <f ca="1">IF(BC$4="",0,SUMIFS(Model!311:311,Model!$4:$4,"&gt;="&amp;BC$6,Model!$4:$4,"&lt;="&amp;BC$7))</f>
        <v>0</v>
      </c>
      <c r="BD39" s="5">
        <f ca="1">IF(BD$4="",0,SUMIFS(Model!311:311,Model!$4:$4,"&gt;="&amp;BD$6,Model!$4:$4,"&lt;="&amp;BD$7))</f>
        <v>0</v>
      </c>
      <c r="BE39" s="5">
        <f ca="1">IF(BE$4="",0,SUMIFS(Model!311:311,Model!$4:$4,"&gt;="&amp;BE$6,Model!$4:$4,"&lt;="&amp;BE$7))</f>
        <v>0</v>
      </c>
      <c r="BF39" s="5">
        <f ca="1">IF(BF$4="",0,SUMIFS(Model!311:311,Model!$4:$4,"&gt;="&amp;BF$6,Model!$4:$4,"&lt;="&amp;BF$7))</f>
        <v>0</v>
      </c>
      <c r="BG39" s="5">
        <f ca="1">IF(BG$4="",0,SUMIFS(Model!311:311,Model!$4:$4,"&gt;="&amp;BG$6,Model!$4:$4,"&lt;="&amp;BG$7))</f>
        <v>0</v>
      </c>
      <c r="BH39" s="5">
        <f ca="1">IF(BH$4="",0,SUMIFS(Model!311:311,Model!$4:$4,"&gt;="&amp;BH$6,Model!$4:$4,"&lt;="&amp;BH$7))</f>
        <v>0</v>
      </c>
      <c r="BI39" s="5">
        <f ca="1">IF(BI$4="",0,SUMIFS(Model!311:311,Model!$4:$4,"&gt;="&amp;BI$6,Model!$4:$4,"&lt;="&amp;BI$7))</f>
        <v>0</v>
      </c>
      <c r="BJ39" s="5">
        <f ca="1">IF(BJ$4="",0,SUMIFS(Model!311:311,Model!$4:$4,"&gt;="&amp;BJ$6,Model!$4:$4,"&lt;="&amp;BJ$7))</f>
        <v>0</v>
      </c>
      <c r="BK39" s="5">
        <f ca="1">IF(BK$4="",0,SUMIFS(Model!311:311,Model!$4:$4,"&gt;="&amp;BK$6,Model!$4:$4,"&lt;="&amp;BK$7))</f>
        <v>0</v>
      </c>
      <c r="BL39" s="5">
        <f ca="1">IF(BL$4="",0,SUMIFS(Model!311:311,Model!$4:$4,"&gt;="&amp;BL$6,Model!$4:$4,"&lt;="&amp;BL$7))</f>
        <v>0</v>
      </c>
      <c r="BM39" s="5">
        <f ca="1">IF(BM$4="",0,SUMIFS(Model!311:311,Model!$4:$4,"&gt;="&amp;BM$6,Model!$4:$4,"&lt;="&amp;BM$7))</f>
        <v>0</v>
      </c>
      <c r="BN39" s="5">
        <f ca="1">IF(BN$4="",0,SUMIFS(Model!311:311,Model!$4:$4,"&gt;="&amp;BN$6,Model!$4:$4,"&lt;="&amp;BN$7))</f>
        <v>0</v>
      </c>
      <c r="BO39" s="5">
        <f ca="1">IF(BO$4="",0,SUMIFS(Model!311:311,Model!$4:$4,"&gt;="&amp;BO$6,Model!$4:$4,"&lt;="&amp;BO$7))</f>
        <v>0</v>
      </c>
      <c r="BP39" s="5">
        <f ca="1">IF(BP$4="",0,SUMIFS(Model!311:311,Model!$4:$4,"&gt;="&amp;BP$6,Model!$4:$4,"&lt;="&amp;BP$7))</f>
        <v>0</v>
      </c>
      <c r="BQ39" s="5">
        <f ca="1">IF(BQ$4="",0,SUMIFS(Model!311:311,Model!$4:$4,"&gt;="&amp;BQ$6,Model!$4:$4,"&lt;="&amp;BQ$7))</f>
        <v>0</v>
      </c>
      <c r="BR39" s="5">
        <f ca="1">IF(BR$4="",0,SUMIFS(Model!311:311,Model!$4:$4,"&gt;="&amp;BR$6,Model!$4:$4,"&lt;="&amp;BR$7))</f>
        <v>0</v>
      </c>
      <c r="BS39" s="5">
        <f ca="1">IF(BS$4="",0,SUMIFS(Model!311:311,Model!$4:$4,"&gt;="&amp;BS$6,Model!$4:$4,"&lt;="&amp;BS$7))</f>
        <v>0</v>
      </c>
      <c r="BT39" s="5">
        <f ca="1">IF(BT$4="",0,SUMIFS(Model!311:311,Model!$4:$4,"&gt;="&amp;BT$6,Model!$4:$4,"&lt;="&amp;BT$7))</f>
        <v>0</v>
      </c>
      <c r="BU39" s="5">
        <f ca="1">IF(BU$4="",0,SUMIFS(Model!311:311,Model!$4:$4,"&gt;="&amp;BU$6,Model!$4:$4,"&lt;="&amp;BU$7))</f>
        <v>0</v>
      </c>
      <c r="BV39" s="5">
        <f ca="1">IF(BV$4="",0,SUMIFS(Model!311:311,Model!$4:$4,"&gt;="&amp;BV$6,Model!$4:$4,"&lt;="&amp;BV$7))</f>
        <v>0</v>
      </c>
      <c r="BW39" s="5">
        <f ca="1">IF(BW$4="",0,SUMIFS(Model!311:311,Model!$4:$4,"&gt;="&amp;BW$6,Model!$4:$4,"&lt;="&amp;BW$7))</f>
        <v>0</v>
      </c>
      <c r="BX39" s="5">
        <f ca="1">IF(BX$4="",0,SUMIFS(Model!311:311,Model!$4:$4,"&gt;="&amp;BX$6,Model!$4:$4,"&lt;="&amp;BX$7))</f>
        <v>0</v>
      </c>
      <c r="BY39" s="5">
        <f ca="1">IF(BY$4="",0,SUMIFS(Model!311:311,Model!$4:$4,"&gt;="&amp;BY$6,Model!$4:$4,"&lt;="&amp;BY$7))</f>
        <v>0</v>
      </c>
      <c r="BZ39" s="5">
        <f ca="1">IF(BZ$4="",0,SUMIFS(Model!311:311,Model!$4:$4,"&gt;="&amp;BZ$6,Model!$4:$4,"&lt;="&amp;BZ$7))</f>
        <v>0</v>
      </c>
      <c r="CA39" s="5">
        <f ca="1">IF(CA$4="",0,SUMIFS(Model!311:311,Model!$4:$4,"&gt;="&amp;CA$6,Model!$4:$4,"&lt;="&amp;CA$7))</f>
        <v>0</v>
      </c>
      <c r="CB39" s="5">
        <f ca="1">IF(CB$4="",0,SUMIFS(Model!311:311,Model!$4:$4,"&gt;="&amp;CB$6,Model!$4:$4,"&lt;="&amp;CB$7))</f>
        <v>0</v>
      </c>
      <c r="CC39" s="5">
        <f ca="1">IF(CC$4="",0,SUMIFS(Model!311:311,Model!$4:$4,"&gt;="&amp;CC$6,Model!$4:$4,"&lt;="&amp;CC$7))</f>
        <v>0</v>
      </c>
      <c r="CD39" s="5">
        <f ca="1">IF(CD$4="",0,SUMIFS(Model!311:311,Model!$4:$4,"&gt;="&amp;CD$6,Model!$4:$4,"&lt;="&amp;CD$7))</f>
        <v>0</v>
      </c>
      <c r="CE39" s="5">
        <f ca="1">IF(CE$4="",0,SUMIFS(Model!311:311,Model!$4:$4,"&gt;="&amp;CE$6,Model!$4:$4,"&lt;="&amp;CE$7))</f>
        <v>0</v>
      </c>
      <c r="CF39" s="5">
        <f ca="1">IF(CF$4="",0,SUMIFS(Model!311:311,Model!$4:$4,"&gt;="&amp;CF$6,Model!$4:$4,"&lt;="&amp;CF$7))</f>
        <v>0</v>
      </c>
    </row>
    <row r="40" spans="2:84" x14ac:dyDescent="0.3">
      <c r="B40" s="13">
        <f>ROW()</f>
        <v>40</v>
      </c>
      <c r="H40" s="1" t="str">
        <f>$H$36</f>
        <v>Оплата постоянных расходов</v>
      </c>
      <c r="I40" s="1" t="str">
        <f>Model!I206</f>
        <v>Аутсорсинг</v>
      </c>
      <c r="M40" s="53" t="s">
        <v>18</v>
      </c>
      <c r="U40" s="5">
        <f t="shared" ca="1" si="5"/>
        <v>1326151.5</v>
      </c>
      <c r="X40" s="5">
        <f ca="1">IF(X$4="",0,SUMIFS(Model!314:314,Model!$4:$4,"&gt;="&amp;X$6,Model!$4:$4,"&lt;="&amp;X$7))</f>
        <v>240000</v>
      </c>
      <c r="Y40" s="5">
        <f ca="1">IF(Y$4="",0,SUMIFS(Model!314:314,Model!$4:$4,"&gt;="&amp;Y$6,Model!$4:$4,"&lt;="&amp;Y$7))</f>
        <v>252000</v>
      </c>
      <c r="Z40" s="5">
        <f ca="1">IF(Z$4="",0,SUMIFS(Model!314:314,Model!$4:$4,"&gt;="&amp;Z$6,Model!$4:$4,"&lt;="&amp;Z$7))</f>
        <v>264600</v>
      </c>
      <c r="AA40" s="5">
        <f ca="1">IF(AA$4="",0,SUMIFS(Model!314:314,Model!$4:$4,"&gt;="&amp;AA$6,Model!$4:$4,"&lt;="&amp;AA$7))</f>
        <v>277830.00000000006</v>
      </c>
      <c r="AB40" s="5">
        <f ca="1">IF(AB$4="",0,SUMIFS(Model!314:314,Model!$4:$4,"&gt;="&amp;AB$6,Model!$4:$4,"&lt;="&amp;AB$7))</f>
        <v>291721.5</v>
      </c>
      <c r="AC40" s="5">
        <f ca="1">IF(AC$4="",0,SUMIFS(Model!314:314,Model!$4:$4,"&gt;="&amp;AC$6,Model!$4:$4,"&lt;="&amp;AC$7))</f>
        <v>0</v>
      </c>
      <c r="AD40" s="5">
        <f ca="1">IF(AD$4="",0,SUMIFS(Model!314:314,Model!$4:$4,"&gt;="&amp;AD$6,Model!$4:$4,"&lt;="&amp;AD$7))</f>
        <v>0</v>
      </c>
      <c r="AE40" s="5">
        <f ca="1">IF(AE$4="",0,SUMIFS(Model!314:314,Model!$4:$4,"&gt;="&amp;AE$6,Model!$4:$4,"&lt;="&amp;AE$7))</f>
        <v>0</v>
      </c>
      <c r="AF40" s="5">
        <f ca="1">IF(AF$4="",0,SUMIFS(Model!314:314,Model!$4:$4,"&gt;="&amp;AF$6,Model!$4:$4,"&lt;="&amp;AF$7))</f>
        <v>0</v>
      </c>
      <c r="AG40" s="5">
        <f ca="1">IF(AG$4="",0,SUMIFS(Model!314:314,Model!$4:$4,"&gt;="&amp;AG$6,Model!$4:$4,"&lt;="&amp;AG$7))</f>
        <v>0</v>
      </c>
      <c r="AH40" s="5">
        <f ca="1">IF(AH$4="",0,SUMIFS(Model!314:314,Model!$4:$4,"&gt;="&amp;AH$6,Model!$4:$4,"&lt;="&amp;AH$7))</f>
        <v>0</v>
      </c>
      <c r="AI40" s="5">
        <f ca="1">IF(AI$4="",0,SUMIFS(Model!314:314,Model!$4:$4,"&gt;="&amp;AI$6,Model!$4:$4,"&lt;="&amp;AI$7))</f>
        <v>0</v>
      </c>
      <c r="AJ40" s="5">
        <f ca="1">IF(AJ$4="",0,SUMIFS(Model!314:314,Model!$4:$4,"&gt;="&amp;AJ$6,Model!$4:$4,"&lt;="&amp;AJ$7))</f>
        <v>0</v>
      </c>
      <c r="AK40" s="5">
        <f ca="1">IF(AK$4="",0,SUMIFS(Model!314:314,Model!$4:$4,"&gt;="&amp;AK$6,Model!$4:$4,"&lt;="&amp;AK$7))</f>
        <v>0</v>
      </c>
      <c r="AL40" s="5">
        <f ca="1">IF(AL$4="",0,SUMIFS(Model!314:314,Model!$4:$4,"&gt;="&amp;AL$6,Model!$4:$4,"&lt;="&amp;AL$7))</f>
        <v>0</v>
      </c>
      <c r="AM40" s="5">
        <f ca="1">IF(AM$4="",0,SUMIFS(Model!314:314,Model!$4:$4,"&gt;="&amp;AM$6,Model!$4:$4,"&lt;="&amp;AM$7))</f>
        <v>0</v>
      </c>
      <c r="AN40" s="5">
        <f ca="1">IF(AN$4="",0,SUMIFS(Model!314:314,Model!$4:$4,"&gt;="&amp;AN$6,Model!$4:$4,"&lt;="&amp;AN$7))</f>
        <v>0</v>
      </c>
      <c r="AO40" s="5">
        <f ca="1">IF(AO$4="",0,SUMIFS(Model!314:314,Model!$4:$4,"&gt;="&amp;AO$6,Model!$4:$4,"&lt;="&amp;AO$7))</f>
        <v>0</v>
      </c>
      <c r="AP40" s="5">
        <f ca="1">IF(AP$4="",0,SUMIFS(Model!314:314,Model!$4:$4,"&gt;="&amp;AP$6,Model!$4:$4,"&lt;="&amp;AP$7))</f>
        <v>0</v>
      </c>
      <c r="AQ40" s="5">
        <f ca="1">IF(AQ$4="",0,SUMIFS(Model!314:314,Model!$4:$4,"&gt;="&amp;AQ$6,Model!$4:$4,"&lt;="&amp;AQ$7))</f>
        <v>0</v>
      </c>
      <c r="AR40" s="5">
        <f ca="1">IF(AR$4="",0,SUMIFS(Model!314:314,Model!$4:$4,"&gt;="&amp;AR$6,Model!$4:$4,"&lt;="&amp;AR$7))</f>
        <v>0</v>
      </c>
      <c r="AS40" s="5">
        <f ca="1">IF(AS$4="",0,SUMIFS(Model!314:314,Model!$4:$4,"&gt;="&amp;AS$6,Model!$4:$4,"&lt;="&amp;AS$7))</f>
        <v>0</v>
      </c>
      <c r="AT40" s="5">
        <f ca="1">IF(AT$4="",0,SUMIFS(Model!314:314,Model!$4:$4,"&gt;="&amp;AT$6,Model!$4:$4,"&lt;="&amp;AT$7))</f>
        <v>0</v>
      </c>
      <c r="AU40" s="5">
        <f ca="1">IF(AU$4="",0,SUMIFS(Model!314:314,Model!$4:$4,"&gt;="&amp;AU$6,Model!$4:$4,"&lt;="&amp;AU$7))</f>
        <v>0</v>
      </c>
      <c r="AV40" s="5">
        <f ca="1">IF(AV$4="",0,SUMIFS(Model!314:314,Model!$4:$4,"&gt;="&amp;AV$6,Model!$4:$4,"&lt;="&amp;AV$7))</f>
        <v>0</v>
      </c>
      <c r="AW40" s="5">
        <f ca="1">IF(AW$4="",0,SUMIFS(Model!314:314,Model!$4:$4,"&gt;="&amp;AW$6,Model!$4:$4,"&lt;="&amp;AW$7))</f>
        <v>0</v>
      </c>
      <c r="AX40" s="5">
        <f ca="1">IF(AX$4="",0,SUMIFS(Model!314:314,Model!$4:$4,"&gt;="&amp;AX$6,Model!$4:$4,"&lt;="&amp;AX$7))</f>
        <v>0</v>
      </c>
      <c r="AY40" s="5">
        <f ca="1">IF(AY$4="",0,SUMIFS(Model!314:314,Model!$4:$4,"&gt;="&amp;AY$6,Model!$4:$4,"&lt;="&amp;AY$7))</f>
        <v>0</v>
      </c>
      <c r="AZ40" s="5">
        <f ca="1">IF(AZ$4="",0,SUMIFS(Model!314:314,Model!$4:$4,"&gt;="&amp;AZ$6,Model!$4:$4,"&lt;="&amp;AZ$7))</f>
        <v>0</v>
      </c>
      <c r="BA40" s="5">
        <f ca="1">IF(BA$4="",0,SUMIFS(Model!314:314,Model!$4:$4,"&gt;="&amp;BA$6,Model!$4:$4,"&lt;="&amp;BA$7))</f>
        <v>0</v>
      </c>
      <c r="BB40" s="5">
        <f ca="1">IF(BB$4="",0,SUMIFS(Model!314:314,Model!$4:$4,"&gt;="&amp;BB$6,Model!$4:$4,"&lt;="&amp;BB$7))</f>
        <v>0</v>
      </c>
      <c r="BC40" s="5">
        <f ca="1">IF(BC$4="",0,SUMIFS(Model!314:314,Model!$4:$4,"&gt;="&amp;BC$6,Model!$4:$4,"&lt;="&amp;BC$7))</f>
        <v>0</v>
      </c>
      <c r="BD40" s="5">
        <f ca="1">IF(BD$4="",0,SUMIFS(Model!314:314,Model!$4:$4,"&gt;="&amp;BD$6,Model!$4:$4,"&lt;="&amp;BD$7))</f>
        <v>0</v>
      </c>
      <c r="BE40" s="5">
        <f ca="1">IF(BE$4="",0,SUMIFS(Model!314:314,Model!$4:$4,"&gt;="&amp;BE$6,Model!$4:$4,"&lt;="&amp;BE$7))</f>
        <v>0</v>
      </c>
      <c r="BF40" s="5">
        <f ca="1">IF(BF$4="",0,SUMIFS(Model!314:314,Model!$4:$4,"&gt;="&amp;BF$6,Model!$4:$4,"&lt;="&amp;BF$7))</f>
        <v>0</v>
      </c>
      <c r="BG40" s="5">
        <f ca="1">IF(BG$4="",0,SUMIFS(Model!314:314,Model!$4:$4,"&gt;="&amp;BG$6,Model!$4:$4,"&lt;="&amp;BG$7))</f>
        <v>0</v>
      </c>
      <c r="BH40" s="5">
        <f ca="1">IF(BH$4="",0,SUMIFS(Model!314:314,Model!$4:$4,"&gt;="&amp;BH$6,Model!$4:$4,"&lt;="&amp;BH$7))</f>
        <v>0</v>
      </c>
      <c r="BI40" s="5">
        <f ca="1">IF(BI$4="",0,SUMIFS(Model!314:314,Model!$4:$4,"&gt;="&amp;BI$6,Model!$4:$4,"&lt;="&amp;BI$7))</f>
        <v>0</v>
      </c>
      <c r="BJ40" s="5">
        <f ca="1">IF(BJ$4="",0,SUMIFS(Model!314:314,Model!$4:$4,"&gt;="&amp;BJ$6,Model!$4:$4,"&lt;="&amp;BJ$7))</f>
        <v>0</v>
      </c>
      <c r="BK40" s="5">
        <f ca="1">IF(BK$4="",0,SUMIFS(Model!314:314,Model!$4:$4,"&gt;="&amp;BK$6,Model!$4:$4,"&lt;="&amp;BK$7))</f>
        <v>0</v>
      </c>
      <c r="BL40" s="5">
        <f ca="1">IF(BL$4="",0,SUMIFS(Model!314:314,Model!$4:$4,"&gt;="&amp;BL$6,Model!$4:$4,"&lt;="&amp;BL$7))</f>
        <v>0</v>
      </c>
      <c r="BM40" s="5">
        <f ca="1">IF(BM$4="",0,SUMIFS(Model!314:314,Model!$4:$4,"&gt;="&amp;BM$6,Model!$4:$4,"&lt;="&amp;BM$7))</f>
        <v>0</v>
      </c>
      <c r="BN40" s="5">
        <f ca="1">IF(BN$4="",0,SUMIFS(Model!314:314,Model!$4:$4,"&gt;="&amp;BN$6,Model!$4:$4,"&lt;="&amp;BN$7))</f>
        <v>0</v>
      </c>
      <c r="BO40" s="5">
        <f ca="1">IF(BO$4="",0,SUMIFS(Model!314:314,Model!$4:$4,"&gt;="&amp;BO$6,Model!$4:$4,"&lt;="&amp;BO$7))</f>
        <v>0</v>
      </c>
      <c r="BP40" s="5">
        <f ca="1">IF(BP$4="",0,SUMIFS(Model!314:314,Model!$4:$4,"&gt;="&amp;BP$6,Model!$4:$4,"&lt;="&amp;BP$7))</f>
        <v>0</v>
      </c>
      <c r="BQ40" s="5">
        <f ca="1">IF(BQ$4="",0,SUMIFS(Model!314:314,Model!$4:$4,"&gt;="&amp;BQ$6,Model!$4:$4,"&lt;="&amp;BQ$7))</f>
        <v>0</v>
      </c>
      <c r="BR40" s="5">
        <f ca="1">IF(BR$4="",0,SUMIFS(Model!314:314,Model!$4:$4,"&gt;="&amp;BR$6,Model!$4:$4,"&lt;="&amp;BR$7))</f>
        <v>0</v>
      </c>
      <c r="BS40" s="5">
        <f ca="1">IF(BS$4="",0,SUMIFS(Model!314:314,Model!$4:$4,"&gt;="&amp;BS$6,Model!$4:$4,"&lt;="&amp;BS$7))</f>
        <v>0</v>
      </c>
      <c r="BT40" s="5">
        <f ca="1">IF(BT$4="",0,SUMIFS(Model!314:314,Model!$4:$4,"&gt;="&amp;BT$6,Model!$4:$4,"&lt;="&amp;BT$7))</f>
        <v>0</v>
      </c>
      <c r="BU40" s="5">
        <f ca="1">IF(BU$4="",0,SUMIFS(Model!314:314,Model!$4:$4,"&gt;="&amp;BU$6,Model!$4:$4,"&lt;="&amp;BU$7))</f>
        <v>0</v>
      </c>
      <c r="BV40" s="5">
        <f ca="1">IF(BV$4="",0,SUMIFS(Model!314:314,Model!$4:$4,"&gt;="&amp;BV$6,Model!$4:$4,"&lt;="&amp;BV$7))</f>
        <v>0</v>
      </c>
      <c r="BW40" s="5">
        <f ca="1">IF(BW$4="",0,SUMIFS(Model!314:314,Model!$4:$4,"&gt;="&amp;BW$6,Model!$4:$4,"&lt;="&amp;BW$7))</f>
        <v>0</v>
      </c>
      <c r="BX40" s="5">
        <f ca="1">IF(BX$4="",0,SUMIFS(Model!314:314,Model!$4:$4,"&gt;="&amp;BX$6,Model!$4:$4,"&lt;="&amp;BX$7))</f>
        <v>0</v>
      </c>
      <c r="BY40" s="5">
        <f ca="1">IF(BY$4="",0,SUMIFS(Model!314:314,Model!$4:$4,"&gt;="&amp;BY$6,Model!$4:$4,"&lt;="&amp;BY$7))</f>
        <v>0</v>
      </c>
      <c r="BZ40" s="5">
        <f ca="1">IF(BZ$4="",0,SUMIFS(Model!314:314,Model!$4:$4,"&gt;="&amp;BZ$6,Model!$4:$4,"&lt;="&amp;BZ$7))</f>
        <v>0</v>
      </c>
      <c r="CA40" s="5">
        <f ca="1">IF(CA$4="",0,SUMIFS(Model!314:314,Model!$4:$4,"&gt;="&amp;CA$6,Model!$4:$4,"&lt;="&amp;CA$7))</f>
        <v>0</v>
      </c>
      <c r="CB40" s="5">
        <f ca="1">IF(CB$4="",0,SUMIFS(Model!314:314,Model!$4:$4,"&gt;="&amp;CB$6,Model!$4:$4,"&lt;="&amp;CB$7))</f>
        <v>0</v>
      </c>
      <c r="CC40" s="5">
        <f ca="1">IF(CC$4="",0,SUMIFS(Model!314:314,Model!$4:$4,"&gt;="&amp;CC$6,Model!$4:$4,"&lt;="&amp;CC$7))</f>
        <v>0</v>
      </c>
      <c r="CD40" s="5">
        <f ca="1">IF(CD$4="",0,SUMIFS(Model!314:314,Model!$4:$4,"&gt;="&amp;CD$6,Model!$4:$4,"&lt;="&amp;CD$7))</f>
        <v>0</v>
      </c>
      <c r="CE40" s="5">
        <f ca="1">IF(CE$4="",0,SUMIFS(Model!314:314,Model!$4:$4,"&gt;="&amp;CE$6,Model!$4:$4,"&lt;="&amp;CE$7))</f>
        <v>0</v>
      </c>
      <c r="CF40" s="5">
        <f ca="1">IF(CF$4="",0,SUMIFS(Model!314:314,Model!$4:$4,"&gt;="&amp;CF$6,Model!$4:$4,"&lt;="&amp;CF$7))</f>
        <v>0</v>
      </c>
    </row>
    <row r="41" spans="2:84" x14ac:dyDescent="0.3">
      <c r="B41" s="13">
        <f>ROW()</f>
        <v>41</v>
      </c>
      <c r="H41" s="1" t="str">
        <f>$H$36</f>
        <v>Оплата постоянных расходов</v>
      </c>
      <c r="I41" s="1" t="str">
        <f>Model!I209</f>
        <v>Прочие расходы</v>
      </c>
      <c r="M41" s="53" t="s">
        <v>18</v>
      </c>
      <c r="U41" s="5">
        <f t="shared" ca="1" si="5"/>
        <v>198922.72500000001</v>
      </c>
      <c r="X41" s="5">
        <f ca="1">IF(X$4="",0,SUMIFS(Model!317:317,Model!$4:$4,"&gt;="&amp;X$6,Model!$4:$4,"&lt;="&amp;X$7))</f>
        <v>36000</v>
      </c>
      <c r="Y41" s="5">
        <f ca="1">IF(Y$4="",0,SUMIFS(Model!317:317,Model!$4:$4,"&gt;="&amp;Y$6,Model!$4:$4,"&lt;="&amp;Y$7))</f>
        <v>37800</v>
      </c>
      <c r="Z41" s="5">
        <f ca="1">IF(Z$4="",0,SUMIFS(Model!317:317,Model!$4:$4,"&gt;="&amp;Z$6,Model!$4:$4,"&lt;="&amp;Z$7))</f>
        <v>39690</v>
      </c>
      <c r="AA41" s="5">
        <f ca="1">IF(AA$4="",0,SUMIFS(Model!317:317,Model!$4:$4,"&gt;="&amp;AA$6,Model!$4:$4,"&lt;="&amp;AA$7))</f>
        <v>41674.500000000007</v>
      </c>
      <c r="AB41" s="5">
        <f ca="1">IF(AB$4="",0,SUMIFS(Model!317:317,Model!$4:$4,"&gt;="&amp;AB$6,Model!$4:$4,"&lt;="&amp;AB$7))</f>
        <v>43758.225000000006</v>
      </c>
      <c r="AC41" s="5">
        <f ca="1">IF(AC$4="",0,SUMIFS(Model!317:317,Model!$4:$4,"&gt;="&amp;AC$6,Model!$4:$4,"&lt;="&amp;AC$7))</f>
        <v>0</v>
      </c>
      <c r="AD41" s="5">
        <f ca="1">IF(AD$4="",0,SUMIFS(Model!317:317,Model!$4:$4,"&gt;="&amp;AD$6,Model!$4:$4,"&lt;="&amp;AD$7))</f>
        <v>0</v>
      </c>
      <c r="AE41" s="5">
        <f ca="1">IF(AE$4="",0,SUMIFS(Model!317:317,Model!$4:$4,"&gt;="&amp;AE$6,Model!$4:$4,"&lt;="&amp;AE$7))</f>
        <v>0</v>
      </c>
      <c r="AF41" s="5">
        <f ca="1">IF(AF$4="",0,SUMIFS(Model!317:317,Model!$4:$4,"&gt;="&amp;AF$6,Model!$4:$4,"&lt;="&amp;AF$7))</f>
        <v>0</v>
      </c>
      <c r="AG41" s="5">
        <f ca="1">IF(AG$4="",0,SUMIFS(Model!317:317,Model!$4:$4,"&gt;="&amp;AG$6,Model!$4:$4,"&lt;="&amp;AG$7))</f>
        <v>0</v>
      </c>
      <c r="AH41" s="5">
        <f ca="1">IF(AH$4="",0,SUMIFS(Model!317:317,Model!$4:$4,"&gt;="&amp;AH$6,Model!$4:$4,"&lt;="&amp;AH$7))</f>
        <v>0</v>
      </c>
      <c r="AI41" s="5">
        <f ca="1">IF(AI$4="",0,SUMIFS(Model!317:317,Model!$4:$4,"&gt;="&amp;AI$6,Model!$4:$4,"&lt;="&amp;AI$7))</f>
        <v>0</v>
      </c>
      <c r="AJ41" s="5">
        <f ca="1">IF(AJ$4="",0,SUMIFS(Model!317:317,Model!$4:$4,"&gt;="&amp;AJ$6,Model!$4:$4,"&lt;="&amp;AJ$7))</f>
        <v>0</v>
      </c>
      <c r="AK41" s="5">
        <f ca="1">IF(AK$4="",0,SUMIFS(Model!317:317,Model!$4:$4,"&gt;="&amp;AK$6,Model!$4:$4,"&lt;="&amp;AK$7))</f>
        <v>0</v>
      </c>
      <c r="AL41" s="5">
        <f ca="1">IF(AL$4="",0,SUMIFS(Model!317:317,Model!$4:$4,"&gt;="&amp;AL$6,Model!$4:$4,"&lt;="&amp;AL$7))</f>
        <v>0</v>
      </c>
      <c r="AM41" s="5">
        <f ca="1">IF(AM$4="",0,SUMIFS(Model!317:317,Model!$4:$4,"&gt;="&amp;AM$6,Model!$4:$4,"&lt;="&amp;AM$7))</f>
        <v>0</v>
      </c>
      <c r="AN41" s="5">
        <f ca="1">IF(AN$4="",0,SUMIFS(Model!317:317,Model!$4:$4,"&gt;="&amp;AN$6,Model!$4:$4,"&lt;="&amp;AN$7))</f>
        <v>0</v>
      </c>
      <c r="AO41" s="5">
        <f ca="1">IF(AO$4="",0,SUMIFS(Model!317:317,Model!$4:$4,"&gt;="&amp;AO$6,Model!$4:$4,"&lt;="&amp;AO$7))</f>
        <v>0</v>
      </c>
      <c r="AP41" s="5">
        <f ca="1">IF(AP$4="",0,SUMIFS(Model!317:317,Model!$4:$4,"&gt;="&amp;AP$6,Model!$4:$4,"&lt;="&amp;AP$7))</f>
        <v>0</v>
      </c>
      <c r="AQ41" s="5">
        <f ca="1">IF(AQ$4="",0,SUMIFS(Model!317:317,Model!$4:$4,"&gt;="&amp;AQ$6,Model!$4:$4,"&lt;="&amp;AQ$7))</f>
        <v>0</v>
      </c>
      <c r="AR41" s="5">
        <f ca="1">IF(AR$4="",0,SUMIFS(Model!317:317,Model!$4:$4,"&gt;="&amp;AR$6,Model!$4:$4,"&lt;="&amp;AR$7))</f>
        <v>0</v>
      </c>
      <c r="AS41" s="5">
        <f ca="1">IF(AS$4="",0,SUMIFS(Model!317:317,Model!$4:$4,"&gt;="&amp;AS$6,Model!$4:$4,"&lt;="&amp;AS$7))</f>
        <v>0</v>
      </c>
      <c r="AT41" s="5">
        <f ca="1">IF(AT$4="",0,SUMIFS(Model!317:317,Model!$4:$4,"&gt;="&amp;AT$6,Model!$4:$4,"&lt;="&amp;AT$7))</f>
        <v>0</v>
      </c>
      <c r="AU41" s="5">
        <f ca="1">IF(AU$4="",0,SUMIFS(Model!317:317,Model!$4:$4,"&gt;="&amp;AU$6,Model!$4:$4,"&lt;="&amp;AU$7))</f>
        <v>0</v>
      </c>
      <c r="AV41" s="5">
        <f ca="1">IF(AV$4="",0,SUMIFS(Model!317:317,Model!$4:$4,"&gt;="&amp;AV$6,Model!$4:$4,"&lt;="&amp;AV$7))</f>
        <v>0</v>
      </c>
      <c r="AW41" s="5">
        <f ca="1">IF(AW$4="",0,SUMIFS(Model!317:317,Model!$4:$4,"&gt;="&amp;AW$6,Model!$4:$4,"&lt;="&amp;AW$7))</f>
        <v>0</v>
      </c>
      <c r="AX41" s="5">
        <f ca="1">IF(AX$4="",0,SUMIFS(Model!317:317,Model!$4:$4,"&gt;="&amp;AX$6,Model!$4:$4,"&lt;="&amp;AX$7))</f>
        <v>0</v>
      </c>
      <c r="AY41" s="5">
        <f ca="1">IF(AY$4="",0,SUMIFS(Model!317:317,Model!$4:$4,"&gt;="&amp;AY$6,Model!$4:$4,"&lt;="&amp;AY$7))</f>
        <v>0</v>
      </c>
      <c r="AZ41" s="5">
        <f ca="1">IF(AZ$4="",0,SUMIFS(Model!317:317,Model!$4:$4,"&gt;="&amp;AZ$6,Model!$4:$4,"&lt;="&amp;AZ$7))</f>
        <v>0</v>
      </c>
      <c r="BA41" s="5">
        <f ca="1">IF(BA$4="",0,SUMIFS(Model!317:317,Model!$4:$4,"&gt;="&amp;BA$6,Model!$4:$4,"&lt;="&amp;BA$7))</f>
        <v>0</v>
      </c>
      <c r="BB41" s="5">
        <f ca="1">IF(BB$4="",0,SUMIFS(Model!317:317,Model!$4:$4,"&gt;="&amp;BB$6,Model!$4:$4,"&lt;="&amp;BB$7))</f>
        <v>0</v>
      </c>
      <c r="BC41" s="5">
        <f ca="1">IF(BC$4="",0,SUMIFS(Model!317:317,Model!$4:$4,"&gt;="&amp;BC$6,Model!$4:$4,"&lt;="&amp;BC$7))</f>
        <v>0</v>
      </c>
      <c r="BD41" s="5">
        <f ca="1">IF(BD$4="",0,SUMIFS(Model!317:317,Model!$4:$4,"&gt;="&amp;BD$6,Model!$4:$4,"&lt;="&amp;BD$7))</f>
        <v>0</v>
      </c>
      <c r="BE41" s="5">
        <f ca="1">IF(BE$4="",0,SUMIFS(Model!317:317,Model!$4:$4,"&gt;="&amp;BE$6,Model!$4:$4,"&lt;="&amp;BE$7))</f>
        <v>0</v>
      </c>
      <c r="BF41" s="5">
        <f ca="1">IF(BF$4="",0,SUMIFS(Model!317:317,Model!$4:$4,"&gt;="&amp;BF$6,Model!$4:$4,"&lt;="&amp;BF$7))</f>
        <v>0</v>
      </c>
      <c r="BG41" s="5">
        <f ca="1">IF(BG$4="",0,SUMIFS(Model!317:317,Model!$4:$4,"&gt;="&amp;BG$6,Model!$4:$4,"&lt;="&amp;BG$7))</f>
        <v>0</v>
      </c>
      <c r="BH41" s="5">
        <f ca="1">IF(BH$4="",0,SUMIFS(Model!317:317,Model!$4:$4,"&gt;="&amp;BH$6,Model!$4:$4,"&lt;="&amp;BH$7))</f>
        <v>0</v>
      </c>
      <c r="BI41" s="5">
        <f ca="1">IF(BI$4="",0,SUMIFS(Model!317:317,Model!$4:$4,"&gt;="&amp;BI$6,Model!$4:$4,"&lt;="&amp;BI$7))</f>
        <v>0</v>
      </c>
      <c r="BJ41" s="5">
        <f ca="1">IF(BJ$4="",0,SUMIFS(Model!317:317,Model!$4:$4,"&gt;="&amp;BJ$6,Model!$4:$4,"&lt;="&amp;BJ$7))</f>
        <v>0</v>
      </c>
      <c r="BK41" s="5">
        <f ca="1">IF(BK$4="",0,SUMIFS(Model!317:317,Model!$4:$4,"&gt;="&amp;BK$6,Model!$4:$4,"&lt;="&amp;BK$7))</f>
        <v>0</v>
      </c>
      <c r="BL41" s="5">
        <f ca="1">IF(BL$4="",0,SUMIFS(Model!317:317,Model!$4:$4,"&gt;="&amp;BL$6,Model!$4:$4,"&lt;="&amp;BL$7))</f>
        <v>0</v>
      </c>
      <c r="BM41" s="5">
        <f ca="1">IF(BM$4="",0,SUMIFS(Model!317:317,Model!$4:$4,"&gt;="&amp;BM$6,Model!$4:$4,"&lt;="&amp;BM$7))</f>
        <v>0</v>
      </c>
      <c r="BN41" s="5">
        <f ca="1">IF(BN$4="",0,SUMIFS(Model!317:317,Model!$4:$4,"&gt;="&amp;BN$6,Model!$4:$4,"&lt;="&amp;BN$7))</f>
        <v>0</v>
      </c>
      <c r="BO41" s="5">
        <f ca="1">IF(BO$4="",0,SUMIFS(Model!317:317,Model!$4:$4,"&gt;="&amp;BO$6,Model!$4:$4,"&lt;="&amp;BO$7))</f>
        <v>0</v>
      </c>
      <c r="BP41" s="5">
        <f ca="1">IF(BP$4="",0,SUMIFS(Model!317:317,Model!$4:$4,"&gt;="&amp;BP$6,Model!$4:$4,"&lt;="&amp;BP$7))</f>
        <v>0</v>
      </c>
      <c r="BQ41" s="5">
        <f ca="1">IF(BQ$4="",0,SUMIFS(Model!317:317,Model!$4:$4,"&gt;="&amp;BQ$6,Model!$4:$4,"&lt;="&amp;BQ$7))</f>
        <v>0</v>
      </c>
      <c r="BR41" s="5">
        <f ca="1">IF(BR$4="",0,SUMIFS(Model!317:317,Model!$4:$4,"&gt;="&amp;BR$6,Model!$4:$4,"&lt;="&amp;BR$7))</f>
        <v>0</v>
      </c>
      <c r="BS41" s="5">
        <f ca="1">IF(BS$4="",0,SUMIFS(Model!317:317,Model!$4:$4,"&gt;="&amp;BS$6,Model!$4:$4,"&lt;="&amp;BS$7))</f>
        <v>0</v>
      </c>
      <c r="BT41" s="5">
        <f ca="1">IF(BT$4="",0,SUMIFS(Model!317:317,Model!$4:$4,"&gt;="&amp;BT$6,Model!$4:$4,"&lt;="&amp;BT$7))</f>
        <v>0</v>
      </c>
      <c r="BU41" s="5">
        <f ca="1">IF(BU$4="",0,SUMIFS(Model!317:317,Model!$4:$4,"&gt;="&amp;BU$6,Model!$4:$4,"&lt;="&amp;BU$7))</f>
        <v>0</v>
      </c>
      <c r="BV41" s="5">
        <f ca="1">IF(BV$4="",0,SUMIFS(Model!317:317,Model!$4:$4,"&gt;="&amp;BV$6,Model!$4:$4,"&lt;="&amp;BV$7))</f>
        <v>0</v>
      </c>
      <c r="BW41" s="5">
        <f ca="1">IF(BW$4="",0,SUMIFS(Model!317:317,Model!$4:$4,"&gt;="&amp;BW$6,Model!$4:$4,"&lt;="&amp;BW$7))</f>
        <v>0</v>
      </c>
      <c r="BX41" s="5">
        <f ca="1">IF(BX$4="",0,SUMIFS(Model!317:317,Model!$4:$4,"&gt;="&amp;BX$6,Model!$4:$4,"&lt;="&amp;BX$7))</f>
        <v>0</v>
      </c>
      <c r="BY41" s="5">
        <f ca="1">IF(BY$4="",0,SUMIFS(Model!317:317,Model!$4:$4,"&gt;="&amp;BY$6,Model!$4:$4,"&lt;="&amp;BY$7))</f>
        <v>0</v>
      </c>
      <c r="BZ41" s="5">
        <f ca="1">IF(BZ$4="",0,SUMIFS(Model!317:317,Model!$4:$4,"&gt;="&amp;BZ$6,Model!$4:$4,"&lt;="&amp;BZ$7))</f>
        <v>0</v>
      </c>
      <c r="CA41" s="5">
        <f ca="1">IF(CA$4="",0,SUMIFS(Model!317:317,Model!$4:$4,"&gt;="&amp;CA$6,Model!$4:$4,"&lt;="&amp;CA$7))</f>
        <v>0</v>
      </c>
      <c r="CB41" s="5">
        <f ca="1">IF(CB$4="",0,SUMIFS(Model!317:317,Model!$4:$4,"&gt;="&amp;CB$6,Model!$4:$4,"&lt;="&amp;CB$7))</f>
        <v>0</v>
      </c>
      <c r="CC41" s="5">
        <f ca="1">IF(CC$4="",0,SUMIFS(Model!317:317,Model!$4:$4,"&gt;="&amp;CC$6,Model!$4:$4,"&lt;="&amp;CC$7))</f>
        <v>0</v>
      </c>
      <c r="CD41" s="5">
        <f ca="1">IF(CD$4="",0,SUMIFS(Model!317:317,Model!$4:$4,"&gt;="&amp;CD$6,Model!$4:$4,"&lt;="&amp;CD$7))</f>
        <v>0</v>
      </c>
      <c r="CE41" s="5">
        <f ca="1">IF(CE$4="",0,SUMIFS(Model!317:317,Model!$4:$4,"&gt;="&amp;CE$6,Model!$4:$4,"&lt;="&amp;CE$7))</f>
        <v>0</v>
      </c>
      <c r="CF41" s="5">
        <f ca="1">IF(CF$4="",0,SUMIFS(Model!317:317,Model!$4:$4,"&gt;="&amp;CF$6,Model!$4:$4,"&lt;="&amp;CF$7))</f>
        <v>0</v>
      </c>
    </row>
    <row r="42" spans="2:84" s="26" customFormat="1" ht="12" x14ac:dyDescent="0.25">
      <c r="B42" s="13"/>
      <c r="M42" s="55"/>
      <c r="N42" s="44" t="s">
        <v>21</v>
      </c>
      <c r="O42" s="45"/>
      <c r="P42" s="46"/>
      <c r="Q42" s="89"/>
      <c r="U42" s="41"/>
      <c r="V42" s="42"/>
      <c r="W42" s="43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</row>
    <row r="43" spans="2:84" x14ac:dyDescent="0.3">
      <c r="B43" s="13">
        <f>ROW()</f>
        <v>43</v>
      </c>
    </row>
    <row r="44" spans="2:84" x14ac:dyDescent="0.3">
      <c r="B44" s="13">
        <f>ROW()</f>
        <v>44</v>
      </c>
      <c r="H44" s="1" t="str">
        <f>Model!H322</f>
        <v>Оплата соцсборов</v>
      </c>
      <c r="M44" s="53" t="s">
        <v>18</v>
      </c>
      <c r="P44" s="72" t="str">
        <f>Lists!$AI$10</f>
        <v>CF(-)</v>
      </c>
      <c r="U44" s="5">
        <f ca="1">SUM(INDIRECT(ADDRESS($B44,$X$2)&amp;":"&amp;ADDRESS($B44,$X$2-1+$P$8)))</f>
        <v>35689051.372497693</v>
      </c>
      <c r="X44" s="5">
        <f ca="1">IF(X$4="",0,SUMIFS(Model!322:322,Model!$4:$4,"&gt;="&amp;X$6,Model!$4:$4,"&lt;="&amp;X$7))</f>
        <v>2454075</v>
      </c>
      <c r="Y44" s="5">
        <f ca="1">IF(Y$4="",0,SUMIFS(Model!322:322,Model!$4:$4,"&gt;="&amp;Y$6,Model!$4:$4,"&lt;="&amp;Y$7))</f>
        <v>4690649.71875</v>
      </c>
      <c r="Z44" s="5">
        <f ca="1">IF(Z$4="",0,SUMIFS(Model!322:322,Model!$4:$4,"&gt;="&amp;Z$6,Model!$4:$4,"&lt;="&amp;Z$7))</f>
        <v>6969188.8261523433</v>
      </c>
      <c r="AA44" s="5">
        <f ca="1">IF(AA$4="",0,SUMIFS(Model!322:322,Model!$4:$4,"&gt;="&amp;AA$6,Model!$4:$4,"&lt;="&amp;AA$7))</f>
        <v>9479640.857995512</v>
      </c>
      <c r="AB44" s="5">
        <f ca="1">IF(AB$4="",0,SUMIFS(Model!322:322,Model!$4:$4,"&gt;="&amp;AB$6,Model!$4:$4,"&lt;="&amp;AB$7))</f>
        <v>12095496.969599836</v>
      </c>
      <c r="AC44" s="5">
        <f ca="1">IF(AC$4="",0,SUMIFS(Model!322:322,Model!$4:$4,"&gt;="&amp;AC$6,Model!$4:$4,"&lt;="&amp;AC$7))</f>
        <v>0</v>
      </c>
      <c r="AD44" s="5">
        <f ca="1">IF(AD$4="",0,SUMIFS(Model!322:322,Model!$4:$4,"&gt;="&amp;AD$6,Model!$4:$4,"&lt;="&amp;AD$7))</f>
        <v>0</v>
      </c>
      <c r="AE44" s="5">
        <f ca="1">IF(AE$4="",0,SUMIFS(Model!322:322,Model!$4:$4,"&gt;="&amp;AE$6,Model!$4:$4,"&lt;="&amp;AE$7))</f>
        <v>0</v>
      </c>
      <c r="AF44" s="5">
        <f ca="1">IF(AF$4="",0,SUMIFS(Model!322:322,Model!$4:$4,"&gt;="&amp;AF$6,Model!$4:$4,"&lt;="&amp;AF$7))</f>
        <v>0</v>
      </c>
      <c r="AG44" s="5">
        <f ca="1">IF(AG$4="",0,SUMIFS(Model!322:322,Model!$4:$4,"&gt;="&amp;AG$6,Model!$4:$4,"&lt;="&amp;AG$7))</f>
        <v>0</v>
      </c>
      <c r="AH44" s="5">
        <f ca="1">IF(AH$4="",0,SUMIFS(Model!322:322,Model!$4:$4,"&gt;="&amp;AH$6,Model!$4:$4,"&lt;="&amp;AH$7))</f>
        <v>0</v>
      </c>
      <c r="AI44" s="5">
        <f ca="1">IF(AI$4="",0,SUMIFS(Model!322:322,Model!$4:$4,"&gt;="&amp;AI$6,Model!$4:$4,"&lt;="&amp;AI$7))</f>
        <v>0</v>
      </c>
      <c r="AJ44" s="5">
        <f ca="1">IF(AJ$4="",0,SUMIFS(Model!322:322,Model!$4:$4,"&gt;="&amp;AJ$6,Model!$4:$4,"&lt;="&amp;AJ$7))</f>
        <v>0</v>
      </c>
      <c r="AK44" s="5">
        <f ca="1">IF(AK$4="",0,SUMIFS(Model!322:322,Model!$4:$4,"&gt;="&amp;AK$6,Model!$4:$4,"&lt;="&amp;AK$7))</f>
        <v>0</v>
      </c>
      <c r="AL44" s="5">
        <f ca="1">IF(AL$4="",0,SUMIFS(Model!322:322,Model!$4:$4,"&gt;="&amp;AL$6,Model!$4:$4,"&lt;="&amp;AL$7))</f>
        <v>0</v>
      </c>
      <c r="AM44" s="5">
        <f ca="1">IF(AM$4="",0,SUMIFS(Model!322:322,Model!$4:$4,"&gt;="&amp;AM$6,Model!$4:$4,"&lt;="&amp;AM$7))</f>
        <v>0</v>
      </c>
      <c r="AN44" s="5">
        <f ca="1">IF(AN$4="",0,SUMIFS(Model!322:322,Model!$4:$4,"&gt;="&amp;AN$6,Model!$4:$4,"&lt;="&amp;AN$7))</f>
        <v>0</v>
      </c>
      <c r="AO44" s="5">
        <f ca="1">IF(AO$4="",0,SUMIFS(Model!322:322,Model!$4:$4,"&gt;="&amp;AO$6,Model!$4:$4,"&lt;="&amp;AO$7))</f>
        <v>0</v>
      </c>
      <c r="AP44" s="5">
        <f ca="1">IF(AP$4="",0,SUMIFS(Model!322:322,Model!$4:$4,"&gt;="&amp;AP$6,Model!$4:$4,"&lt;="&amp;AP$7))</f>
        <v>0</v>
      </c>
      <c r="AQ44" s="5">
        <f ca="1">IF(AQ$4="",0,SUMIFS(Model!322:322,Model!$4:$4,"&gt;="&amp;AQ$6,Model!$4:$4,"&lt;="&amp;AQ$7))</f>
        <v>0</v>
      </c>
      <c r="AR44" s="5">
        <f ca="1">IF(AR$4="",0,SUMIFS(Model!322:322,Model!$4:$4,"&gt;="&amp;AR$6,Model!$4:$4,"&lt;="&amp;AR$7))</f>
        <v>0</v>
      </c>
      <c r="AS44" s="5">
        <f ca="1">IF(AS$4="",0,SUMIFS(Model!322:322,Model!$4:$4,"&gt;="&amp;AS$6,Model!$4:$4,"&lt;="&amp;AS$7))</f>
        <v>0</v>
      </c>
      <c r="AT44" s="5">
        <f ca="1">IF(AT$4="",0,SUMIFS(Model!322:322,Model!$4:$4,"&gt;="&amp;AT$6,Model!$4:$4,"&lt;="&amp;AT$7))</f>
        <v>0</v>
      </c>
      <c r="AU44" s="5">
        <f ca="1">IF(AU$4="",0,SUMIFS(Model!322:322,Model!$4:$4,"&gt;="&amp;AU$6,Model!$4:$4,"&lt;="&amp;AU$7))</f>
        <v>0</v>
      </c>
      <c r="AV44" s="5">
        <f ca="1">IF(AV$4="",0,SUMIFS(Model!322:322,Model!$4:$4,"&gt;="&amp;AV$6,Model!$4:$4,"&lt;="&amp;AV$7))</f>
        <v>0</v>
      </c>
      <c r="AW44" s="5">
        <f ca="1">IF(AW$4="",0,SUMIFS(Model!322:322,Model!$4:$4,"&gt;="&amp;AW$6,Model!$4:$4,"&lt;="&amp;AW$7))</f>
        <v>0</v>
      </c>
      <c r="AX44" s="5">
        <f ca="1">IF(AX$4="",0,SUMIFS(Model!322:322,Model!$4:$4,"&gt;="&amp;AX$6,Model!$4:$4,"&lt;="&amp;AX$7))</f>
        <v>0</v>
      </c>
      <c r="AY44" s="5">
        <f ca="1">IF(AY$4="",0,SUMIFS(Model!322:322,Model!$4:$4,"&gt;="&amp;AY$6,Model!$4:$4,"&lt;="&amp;AY$7))</f>
        <v>0</v>
      </c>
      <c r="AZ44" s="5">
        <f ca="1">IF(AZ$4="",0,SUMIFS(Model!322:322,Model!$4:$4,"&gt;="&amp;AZ$6,Model!$4:$4,"&lt;="&amp;AZ$7))</f>
        <v>0</v>
      </c>
      <c r="BA44" s="5">
        <f ca="1">IF(BA$4="",0,SUMIFS(Model!322:322,Model!$4:$4,"&gt;="&amp;BA$6,Model!$4:$4,"&lt;="&amp;BA$7))</f>
        <v>0</v>
      </c>
      <c r="BB44" s="5">
        <f ca="1">IF(BB$4="",0,SUMIFS(Model!322:322,Model!$4:$4,"&gt;="&amp;BB$6,Model!$4:$4,"&lt;="&amp;BB$7))</f>
        <v>0</v>
      </c>
      <c r="BC44" s="5">
        <f ca="1">IF(BC$4="",0,SUMIFS(Model!322:322,Model!$4:$4,"&gt;="&amp;BC$6,Model!$4:$4,"&lt;="&amp;BC$7))</f>
        <v>0</v>
      </c>
      <c r="BD44" s="5">
        <f ca="1">IF(BD$4="",0,SUMIFS(Model!322:322,Model!$4:$4,"&gt;="&amp;BD$6,Model!$4:$4,"&lt;="&amp;BD$7))</f>
        <v>0</v>
      </c>
      <c r="BE44" s="5">
        <f ca="1">IF(BE$4="",0,SUMIFS(Model!322:322,Model!$4:$4,"&gt;="&amp;BE$6,Model!$4:$4,"&lt;="&amp;BE$7))</f>
        <v>0</v>
      </c>
      <c r="BF44" s="5">
        <f ca="1">IF(BF$4="",0,SUMIFS(Model!322:322,Model!$4:$4,"&gt;="&amp;BF$6,Model!$4:$4,"&lt;="&amp;BF$7))</f>
        <v>0</v>
      </c>
      <c r="BG44" s="5">
        <f ca="1">IF(BG$4="",0,SUMIFS(Model!322:322,Model!$4:$4,"&gt;="&amp;BG$6,Model!$4:$4,"&lt;="&amp;BG$7))</f>
        <v>0</v>
      </c>
      <c r="BH44" s="5">
        <f ca="1">IF(BH$4="",0,SUMIFS(Model!322:322,Model!$4:$4,"&gt;="&amp;BH$6,Model!$4:$4,"&lt;="&amp;BH$7))</f>
        <v>0</v>
      </c>
      <c r="BI44" s="5">
        <f ca="1">IF(BI$4="",0,SUMIFS(Model!322:322,Model!$4:$4,"&gt;="&amp;BI$6,Model!$4:$4,"&lt;="&amp;BI$7))</f>
        <v>0</v>
      </c>
      <c r="BJ44" s="5">
        <f ca="1">IF(BJ$4="",0,SUMIFS(Model!322:322,Model!$4:$4,"&gt;="&amp;BJ$6,Model!$4:$4,"&lt;="&amp;BJ$7))</f>
        <v>0</v>
      </c>
      <c r="BK44" s="5">
        <f ca="1">IF(BK$4="",0,SUMIFS(Model!322:322,Model!$4:$4,"&gt;="&amp;BK$6,Model!$4:$4,"&lt;="&amp;BK$7))</f>
        <v>0</v>
      </c>
      <c r="BL44" s="5">
        <f ca="1">IF(BL$4="",0,SUMIFS(Model!322:322,Model!$4:$4,"&gt;="&amp;BL$6,Model!$4:$4,"&lt;="&amp;BL$7))</f>
        <v>0</v>
      </c>
      <c r="BM44" s="5">
        <f ca="1">IF(BM$4="",0,SUMIFS(Model!322:322,Model!$4:$4,"&gt;="&amp;BM$6,Model!$4:$4,"&lt;="&amp;BM$7))</f>
        <v>0</v>
      </c>
      <c r="BN44" s="5">
        <f ca="1">IF(BN$4="",0,SUMIFS(Model!322:322,Model!$4:$4,"&gt;="&amp;BN$6,Model!$4:$4,"&lt;="&amp;BN$7))</f>
        <v>0</v>
      </c>
      <c r="BO44" s="5">
        <f ca="1">IF(BO$4="",0,SUMIFS(Model!322:322,Model!$4:$4,"&gt;="&amp;BO$6,Model!$4:$4,"&lt;="&amp;BO$7))</f>
        <v>0</v>
      </c>
      <c r="BP44" s="5">
        <f ca="1">IF(BP$4="",0,SUMIFS(Model!322:322,Model!$4:$4,"&gt;="&amp;BP$6,Model!$4:$4,"&lt;="&amp;BP$7))</f>
        <v>0</v>
      </c>
      <c r="BQ44" s="5">
        <f ca="1">IF(BQ$4="",0,SUMIFS(Model!322:322,Model!$4:$4,"&gt;="&amp;BQ$6,Model!$4:$4,"&lt;="&amp;BQ$7))</f>
        <v>0</v>
      </c>
      <c r="BR44" s="5">
        <f ca="1">IF(BR$4="",0,SUMIFS(Model!322:322,Model!$4:$4,"&gt;="&amp;BR$6,Model!$4:$4,"&lt;="&amp;BR$7))</f>
        <v>0</v>
      </c>
      <c r="BS44" s="5">
        <f ca="1">IF(BS$4="",0,SUMIFS(Model!322:322,Model!$4:$4,"&gt;="&amp;BS$6,Model!$4:$4,"&lt;="&amp;BS$7))</f>
        <v>0</v>
      </c>
      <c r="BT44" s="5">
        <f ca="1">IF(BT$4="",0,SUMIFS(Model!322:322,Model!$4:$4,"&gt;="&amp;BT$6,Model!$4:$4,"&lt;="&amp;BT$7))</f>
        <v>0</v>
      </c>
      <c r="BU44" s="5">
        <f ca="1">IF(BU$4="",0,SUMIFS(Model!322:322,Model!$4:$4,"&gt;="&amp;BU$6,Model!$4:$4,"&lt;="&amp;BU$7))</f>
        <v>0</v>
      </c>
      <c r="BV44" s="5">
        <f ca="1">IF(BV$4="",0,SUMIFS(Model!322:322,Model!$4:$4,"&gt;="&amp;BV$6,Model!$4:$4,"&lt;="&amp;BV$7))</f>
        <v>0</v>
      </c>
      <c r="BW44" s="5">
        <f ca="1">IF(BW$4="",0,SUMIFS(Model!322:322,Model!$4:$4,"&gt;="&amp;BW$6,Model!$4:$4,"&lt;="&amp;BW$7))</f>
        <v>0</v>
      </c>
      <c r="BX44" s="5">
        <f ca="1">IF(BX$4="",0,SUMIFS(Model!322:322,Model!$4:$4,"&gt;="&amp;BX$6,Model!$4:$4,"&lt;="&amp;BX$7))</f>
        <v>0</v>
      </c>
      <c r="BY44" s="5">
        <f ca="1">IF(BY$4="",0,SUMIFS(Model!322:322,Model!$4:$4,"&gt;="&amp;BY$6,Model!$4:$4,"&lt;="&amp;BY$7))</f>
        <v>0</v>
      </c>
      <c r="BZ44" s="5">
        <f ca="1">IF(BZ$4="",0,SUMIFS(Model!322:322,Model!$4:$4,"&gt;="&amp;BZ$6,Model!$4:$4,"&lt;="&amp;BZ$7))</f>
        <v>0</v>
      </c>
      <c r="CA44" s="5">
        <f ca="1">IF(CA$4="",0,SUMIFS(Model!322:322,Model!$4:$4,"&gt;="&amp;CA$6,Model!$4:$4,"&lt;="&amp;CA$7))</f>
        <v>0</v>
      </c>
      <c r="CB44" s="5">
        <f ca="1">IF(CB$4="",0,SUMIFS(Model!322:322,Model!$4:$4,"&gt;="&amp;CB$6,Model!$4:$4,"&lt;="&amp;CB$7))</f>
        <v>0</v>
      </c>
      <c r="CC44" s="5">
        <f ca="1">IF(CC$4="",0,SUMIFS(Model!322:322,Model!$4:$4,"&gt;="&amp;CC$6,Model!$4:$4,"&lt;="&amp;CC$7))</f>
        <v>0</v>
      </c>
      <c r="CD44" s="5">
        <f ca="1">IF(CD$4="",0,SUMIFS(Model!322:322,Model!$4:$4,"&gt;="&amp;CD$6,Model!$4:$4,"&lt;="&amp;CD$7))</f>
        <v>0</v>
      </c>
      <c r="CE44" s="5">
        <f ca="1">IF(CE$4="",0,SUMIFS(Model!322:322,Model!$4:$4,"&gt;="&amp;CE$6,Model!$4:$4,"&lt;="&amp;CE$7))</f>
        <v>0</v>
      </c>
      <c r="CF44" s="5">
        <f ca="1">IF(CF$4="",0,SUMIFS(Model!322:322,Model!$4:$4,"&gt;="&amp;CF$6,Model!$4:$4,"&lt;="&amp;CF$7))</f>
        <v>0</v>
      </c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tr">
        <f>Model!H324</f>
        <v>Оплата операционного НДС</v>
      </c>
      <c r="M46" s="53" t="s">
        <v>18</v>
      </c>
      <c r="P46" s="72" t="str">
        <f>Lists!$AI$10</f>
        <v>CF(-)</v>
      </c>
      <c r="U46" s="5">
        <f ca="1">SUM(INDIRECT(ADDRESS($B46,$X$2)&amp;":"&amp;ADDRESS($B46,$X$2-1+$P$8)))</f>
        <v>215775253.59769583</v>
      </c>
      <c r="X46" s="5">
        <f ca="1">IF(X$4="",0,SUMIFS(Model!324:324,Model!$4:$4,"&gt;="&amp;X$6,Model!$4:$4,"&lt;="&amp;X$7))</f>
        <v>1928957.638888889</v>
      </c>
      <c r="Y46" s="5">
        <f ca="1">IF(Y$4="",0,SUMIFS(Model!324:324,Model!$4:$4,"&gt;="&amp;Y$6,Model!$4:$4,"&lt;="&amp;Y$7))</f>
        <v>23547161.982664336</v>
      </c>
      <c r="Z46" s="5">
        <f ca="1">IF(Z$4="",0,SUMIFS(Model!324:324,Model!$4:$4,"&gt;="&amp;Z$6,Model!$4:$4,"&lt;="&amp;Z$7))</f>
        <v>40718872.115446046</v>
      </c>
      <c r="AA46" s="5">
        <f ca="1">IF(AA$4="",0,SUMIFS(Model!324:324,Model!$4:$4,"&gt;="&amp;AA$6,Model!$4:$4,"&lt;="&amp;AA$7))</f>
        <v>61583174.900951952</v>
      </c>
      <c r="AB46" s="5">
        <f ca="1">IF(AB$4="",0,SUMIFS(Model!324:324,Model!$4:$4,"&gt;="&amp;AB$6,Model!$4:$4,"&lt;="&amp;AB$7))</f>
        <v>87997086.959744602</v>
      </c>
      <c r="AC46" s="5">
        <f ca="1">IF(AC$4="",0,SUMIFS(Model!324:324,Model!$4:$4,"&gt;="&amp;AC$6,Model!$4:$4,"&lt;="&amp;AC$7))</f>
        <v>0</v>
      </c>
      <c r="AD46" s="5">
        <f ca="1">IF(AD$4="",0,SUMIFS(Model!324:324,Model!$4:$4,"&gt;="&amp;AD$6,Model!$4:$4,"&lt;="&amp;AD$7))</f>
        <v>0</v>
      </c>
      <c r="AE46" s="5">
        <f ca="1">IF(AE$4="",0,SUMIFS(Model!324:324,Model!$4:$4,"&gt;="&amp;AE$6,Model!$4:$4,"&lt;="&amp;AE$7))</f>
        <v>0</v>
      </c>
      <c r="AF46" s="5">
        <f ca="1">IF(AF$4="",0,SUMIFS(Model!324:324,Model!$4:$4,"&gt;="&amp;AF$6,Model!$4:$4,"&lt;="&amp;AF$7))</f>
        <v>0</v>
      </c>
      <c r="AG46" s="5">
        <f ca="1">IF(AG$4="",0,SUMIFS(Model!324:324,Model!$4:$4,"&gt;="&amp;AG$6,Model!$4:$4,"&lt;="&amp;AG$7))</f>
        <v>0</v>
      </c>
      <c r="AH46" s="5">
        <f ca="1">IF(AH$4="",0,SUMIFS(Model!324:324,Model!$4:$4,"&gt;="&amp;AH$6,Model!$4:$4,"&lt;="&amp;AH$7))</f>
        <v>0</v>
      </c>
      <c r="AI46" s="5">
        <f ca="1">IF(AI$4="",0,SUMIFS(Model!324:324,Model!$4:$4,"&gt;="&amp;AI$6,Model!$4:$4,"&lt;="&amp;AI$7))</f>
        <v>0</v>
      </c>
      <c r="AJ46" s="5">
        <f ca="1">IF(AJ$4="",0,SUMIFS(Model!324:324,Model!$4:$4,"&gt;="&amp;AJ$6,Model!$4:$4,"&lt;="&amp;AJ$7))</f>
        <v>0</v>
      </c>
      <c r="AK46" s="5">
        <f ca="1">IF(AK$4="",0,SUMIFS(Model!324:324,Model!$4:$4,"&gt;="&amp;AK$6,Model!$4:$4,"&lt;="&amp;AK$7))</f>
        <v>0</v>
      </c>
      <c r="AL46" s="5">
        <f ca="1">IF(AL$4="",0,SUMIFS(Model!324:324,Model!$4:$4,"&gt;="&amp;AL$6,Model!$4:$4,"&lt;="&amp;AL$7))</f>
        <v>0</v>
      </c>
      <c r="AM46" s="5">
        <f ca="1">IF(AM$4="",0,SUMIFS(Model!324:324,Model!$4:$4,"&gt;="&amp;AM$6,Model!$4:$4,"&lt;="&amp;AM$7))</f>
        <v>0</v>
      </c>
      <c r="AN46" s="5">
        <f ca="1">IF(AN$4="",0,SUMIFS(Model!324:324,Model!$4:$4,"&gt;="&amp;AN$6,Model!$4:$4,"&lt;="&amp;AN$7))</f>
        <v>0</v>
      </c>
      <c r="AO46" s="5">
        <f ca="1">IF(AO$4="",0,SUMIFS(Model!324:324,Model!$4:$4,"&gt;="&amp;AO$6,Model!$4:$4,"&lt;="&amp;AO$7))</f>
        <v>0</v>
      </c>
      <c r="AP46" s="5">
        <f ca="1">IF(AP$4="",0,SUMIFS(Model!324:324,Model!$4:$4,"&gt;="&amp;AP$6,Model!$4:$4,"&lt;="&amp;AP$7))</f>
        <v>0</v>
      </c>
      <c r="AQ46" s="5">
        <f ca="1">IF(AQ$4="",0,SUMIFS(Model!324:324,Model!$4:$4,"&gt;="&amp;AQ$6,Model!$4:$4,"&lt;="&amp;AQ$7))</f>
        <v>0</v>
      </c>
      <c r="AR46" s="5">
        <f ca="1">IF(AR$4="",0,SUMIFS(Model!324:324,Model!$4:$4,"&gt;="&amp;AR$6,Model!$4:$4,"&lt;="&amp;AR$7))</f>
        <v>0</v>
      </c>
      <c r="AS46" s="5">
        <f ca="1">IF(AS$4="",0,SUMIFS(Model!324:324,Model!$4:$4,"&gt;="&amp;AS$6,Model!$4:$4,"&lt;="&amp;AS$7))</f>
        <v>0</v>
      </c>
      <c r="AT46" s="5">
        <f ca="1">IF(AT$4="",0,SUMIFS(Model!324:324,Model!$4:$4,"&gt;="&amp;AT$6,Model!$4:$4,"&lt;="&amp;AT$7))</f>
        <v>0</v>
      </c>
      <c r="AU46" s="5">
        <f ca="1">IF(AU$4="",0,SUMIFS(Model!324:324,Model!$4:$4,"&gt;="&amp;AU$6,Model!$4:$4,"&lt;="&amp;AU$7))</f>
        <v>0</v>
      </c>
      <c r="AV46" s="5">
        <f ca="1">IF(AV$4="",0,SUMIFS(Model!324:324,Model!$4:$4,"&gt;="&amp;AV$6,Model!$4:$4,"&lt;="&amp;AV$7))</f>
        <v>0</v>
      </c>
      <c r="AW46" s="5">
        <f ca="1">IF(AW$4="",0,SUMIFS(Model!324:324,Model!$4:$4,"&gt;="&amp;AW$6,Model!$4:$4,"&lt;="&amp;AW$7))</f>
        <v>0</v>
      </c>
      <c r="AX46" s="5">
        <f ca="1">IF(AX$4="",0,SUMIFS(Model!324:324,Model!$4:$4,"&gt;="&amp;AX$6,Model!$4:$4,"&lt;="&amp;AX$7))</f>
        <v>0</v>
      </c>
      <c r="AY46" s="5">
        <f ca="1">IF(AY$4="",0,SUMIFS(Model!324:324,Model!$4:$4,"&gt;="&amp;AY$6,Model!$4:$4,"&lt;="&amp;AY$7))</f>
        <v>0</v>
      </c>
      <c r="AZ46" s="5">
        <f ca="1">IF(AZ$4="",0,SUMIFS(Model!324:324,Model!$4:$4,"&gt;="&amp;AZ$6,Model!$4:$4,"&lt;="&amp;AZ$7))</f>
        <v>0</v>
      </c>
      <c r="BA46" s="5">
        <f ca="1">IF(BA$4="",0,SUMIFS(Model!324:324,Model!$4:$4,"&gt;="&amp;BA$6,Model!$4:$4,"&lt;="&amp;BA$7))</f>
        <v>0</v>
      </c>
      <c r="BB46" s="5">
        <f ca="1">IF(BB$4="",0,SUMIFS(Model!324:324,Model!$4:$4,"&gt;="&amp;BB$6,Model!$4:$4,"&lt;="&amp;BB$7))</f>
        <v>0</v>
      </c>
      <c r="BC46" s="5">
        <f ca="1">IF(BC$4="",0,SUMIFS(Model!324:324,Model!$4:$4,"&gt;="&amp;BC$6,Model!$4:$4,"&lt;="&amp;BC$7))</f>
        <v>0</v>
      </c>
      <c r="BD46" s="5">
        <f ca="1">IF(BD$4="",0,SUMIFS(Model!324:324,Model!$4:$4,"&gt;="&amp;BD$6,Model!$4:$4,"&lt;="&amp;BD$7))</f>
        <v>0</v>
      </c>
      <c r="BE46" s="5">
        <f ca="1">IF(BE$4="",0,SUMIFS(Model!324:324,Model!$4:$4,"&gt;="&amp;BE$6,Model!$4:$4,"&lt;="&amp;BE$7))</f>
        <v>0</v>
      </c>
      <c r="BF46" s="5">
        <f ca="1">IF(BF$4="",0,SUMIFS(Model!324:324,Model!$4:$4,"&gt;="&amp;BF$6,Model!$4:$4,"&lt;="&amp;BF$7))</f>
        <v>0</v>
      </c>
      <c r="BG46" s="5">
        <f ca="1">IF(BG$4="",0,SUMIFS(Model!324:324,Model!$4:$4,"&gt;="&amp;BG$6,Model!$4:$4,"&lt;="&amp;BG$7))</f>
        <v>0</v>
      </c>
      <c r="BH46" s="5">
        <f ca="1">IF(BH$4="",0,SUMIFS(Model!324:324,Model!$4:$4,"&gt;="&amp;BH$6,Model!$4:$4,"&lt;="&amp;BH$7))</f>
        <v>0</v>
      </c>
      <c r="BI46" s="5">
        <f ca="1">IF(BI$4="",0,SUMIFS(Model!324:324,Model!$4:$4,"&gt;="&amp;BI$6,Model!$4:$4,"&lt;="&amp;BI$7))</f>
        <v>0</v>
      </c>
      <c r="BJ46" s="5">
        <f ca="1">IF(BJ$4="",0,SUMIFS(Model!324:324,Model!$4:$4,"&gt;="&amp;BJ$6,Model!$4:$4,"&lt;="&amp;BJ$7))</f>
        <v>0</v>
      </c>
      <c r="BK46" s="5">
        <f ca="1">IF(BK$4="",0,SUMIFS(Model!324:324,Model!$4:$4,"&gt;="&amp;BK$6,Model!$4:$4,"&lt;="&amp;BK$7))</f>
        <v>0</v>
      </c>
      <c r="BL46" s="5">
        <f ca="1">IF(BL$4="",0,SUMIFS(Model!324:324,Model!$4:$4,"&gt;="&amp;BL$6,Model!$4:$4,"&lt;="&amp;BL$7))</f>
        <v>0</v>
      </c>
      <c r="BM46" s="5">
        <f ca="1">IF(BM$4="",0,SUMIFS(Model!324:324,Model!$4:$4,"&gt;="&amp;BM$6,Model!$4:$4,"&lt;="&amp;BM$7))</f>
        <v>0</v>
      </c>
      <c r="BN46" s="5">
        <f ca="1">IF(BN$4="",0,SUMIFS(Model!324:324,Model!$4:$4,"&gt;="&amp;BN$6,Model!$4:$4,"&lt;="&amp;BN$7))</f>
        <v>0</v>
      </c>
      <c r="BO46" s="5">
        <f ca="1">IF(BO$4="",0,SUMIFS(Model!324:324,Model!$4:$4,"&gt;="&amp;BO$6,Model!$4:$4,"&lt;="&amp;BO$7))</f>
        <v>0</v>
      </c>
      <c r="BP46" s="5">
        <f ca="1">IF(BP$4="",0,SUMIFS(Model!324:324,Model!$4:$4,"&gt;="&amp;BP$6,Model!$4:$4,"&lt;="&amp;BP$7))</f>
        <v>0</v>
      </c>
      <c r="BQ46" s="5">
        <f ca="1">IF(BQ$4="",0,SUMIFS(Model!324:324,Model!$4:$4,"&gt;="&amp;BQ$6,Model!$4:$4,"&lt;="&amp;BQ$7))</f>
        <v>0</v>
      </c>
      <c r="BR46" s="5">
        <f ca="1">IF(BR$4="",0,SUMIFS(Model!324:324,Model!$4:$4,"&gt;="&amp;BR$6,Model!$4:$4,"&lt;="&amp;BR$7))</f>
        <v>0</v>
      </c>
      <c r="BS46" s="5">
        <f ca="1">IF(BS$4="",0,SUMIFS(Model!324:324,Model!$4:$4,"&gt;="&amp;BS$6,Model!$4:$4,"&lt;="&amp;BS$7))</f>
        <v>0</v>
      </c>
      <c r="BT46" s="5">
        <f ca="1">IF(BT$4="",0,SUMIFS(Model!324:324,Model!$4:$4,"&gt;="&amp;BT$6,Model!$4:$4,"&lt;="&amp;BT$7))</f>
        <v>0</v>
      </c>
      <c r="BU46" s="5">
        <f ca="1">IF(BU$4="",0,SUMIFS(Model!324:324,Model!$4:$4,"&gt;="&amp;BU$6,Model!$4:$4,"&lt;="&amp;BU$7))</f>
        <v>0</v>
      </c>
      <c r="BV46" s="5">
        <f ca="1">IF(BV$4="",0,SUMIFS(Model!324:324,Model!$4:$4,"&gt;="&amp;BV$6,Model!$4:$4,"&lt;="&amp;BV$7))</f>
        <v>0</v>
      </c>
      <c r="BW46" s="5">
        <f ca="1">IF(BW$4="",0,SUMIFS(Model!324:324,Model!$4:$4,"&gt;="&amp;BW$6,Model!$4:$4,"&lt;="&amp;BW$7))</f>
        <v>0</v>
      </c>
      <c r="BX46" s="5">
        <f ca="1">IF(BX$4="",0,SUMIFS(Model!324:324,Model!$4:$4,"&gt;="&amp;BX$6,Model!$4:$4,"&lt;="&amp;BX$7))</f>
        <v>0</v>
      </c>
      <c r="BY46" s="5">
        <f ca="1">IF(BY$4="",0,SUMIFS(Model!324:324,Model!$4:$4,"&gt;="&amp;BY$6,Model!$4:$4,"&lt;="&amp;BY$7))</f>
        <v>0</v>
      </c>
      <c r="BZ46" s="5">
        <f ca="1">IF(BZ$4="",0,SUMIFS(Model!324:324,Model!$4:$4,"&gt;="&amp;BZ$6,Model!$4:$4,"&lt;="&amp;BZ$7))</f>
        <v>0</v>
      </c>
      <c r="CA46" s="5">
        <f ca="1">IF(CA$4="",0,SUMIFS(Model!324:324,Model!$4:$4,"&gt;="&amp;CA$6,Model!$4:$4,"&lt;="&amp;CA$7))</f>
        <v>0</v>
      </c>
      <c r="CB46" s="5">
        <f ca="1">IF(CB$4="",0,SUMIFS(Model!324:324,Model!$4:$4,"&gt;="&amp;CB$6,Model!$4:$4,"&lt;="&amp;CB$7))</f>
        <v>0</v>
      </c>
      <c r="CC46" s="5">
        <f ca="1">IF(CC$4="",0,SUMIFS(Model!324:324,Model!$4:$4,"&gt;="&amp;CC$6,Model!$4:$4,"&lt;="&amp;CC$7))</f>
        <v>0</v>
      </c>
      <c r="CD46" s="5">
        <f ca="1">IF(CD$4="",0,SUMIFS(Model!324:324,Model!$4:$4,"&gt;="&amp;CD$6,Model!$4:$4,"&lt;="&amp;CD$7))</f>
        <v>0</v>
      </c>
      <c r="CE46" s="5">
        <f ca="1">IF(CE$4="",0,SUMIFS(Model!324:324,Model!$4:$4,"&gt;="&amp;CE$6,Model!$4:$4,"&lt;="&amp;CE$7))</f>
        <v>0</v>
      </c>
      <c r="CF46" s="5">
        <f ca="1">IF(CF$4="",0,SUMIFS(Model!324:324,Model!$4:$4,"&gt;="&amp;CF$6,Model!$4:$4,"&lt;="&amp;CF$7))</f>
        <v>0</v>
      </c>
    </row>
    <row r="47" spans="2:84" x14ac:dyDescent="0.3">
      <c r="B47" s="13">
        <f>ROW()</f>
        <v>47</v>
      </c>
    </row>
    <row r="48" spans="2:84" x14ac:dyDescent="0.3">
      <c r="B48" s="13">
        <f>ROW()</f>
        <v>48</v>
      </c>
      <c r="G48" s="116"/>
      <c r="H48" s="1" t="str">
        <f>Model!H326</f>
        <v>Финпоток по операционной деятельности</v>
      </c>
      <c r="M48" s="53" t="s">
        <v>18</v>
      </c>
      <c r="P48" s="72" t="str">
        <f>Lists!$AI$11</f>
        <v>CF</v>
      </c>
      <c r="U48" s="5">
        <f ca="1">SUM(INDIRECT(ADDRESS($B48,$X$2)&amp;":"&amp;ADDRESS($B48,$X$2-1+$P$8)))</f>
        <v>483183944.08064711</v>
      </c>
      <c r="X48" s="5">
        <f ca="1">SUMIFS(X$10:X47,$P$10:$P47,Lists!$AI$9)-SUMIFS(X$10:X47,$P$10:$P47,Lists!$AI$10)</f>
        <v>5499480.3111111075</v>
      </c>
      <c r="Y48" s="5">
        <f ca="1">SUMIFS(Y$10:Y47,$P$10:$P47,Lists!$AI$9)-SUMIFS(Y$10:Y47,$P$10:$P47,Lists!$AI$10)</f>
        <v>43129381.124346673</v>
      </c>
      <c r="Z48" s="5">
        <f ca="1">SUMIFS(Z$10:Z47,$P$10:$P47,Lists!$AI$9)-SUMIFS(Z$10:Z47,$P$10:$P47,Lists!$AI$10)</f>
        <v>92805772.221328914</v>
      </c>
      <c r="AA48" s="5">
        <f ca="1">SUMIFS(AA$10:AA47,$P$10:$P47,Lists!$AI$9)-SUMIFS(AA$10:AA47,$P$10:$P47,Lists!$AI$10)</f>
        <v>144610116.92194188</v>
      </c>
      <c r="AB48" s="5">
        <f ca="1">SUMIFS(AB$10:AB47,$P$10:$P47,Lists!$AI$9)-SUMIFS(AB$10:AB47,$P$10:$P47,Lists!$AI$10)</f>
        <v>197139193.50191855</v>
      </c>
      <c r="AC48" s="5">
        <f ca="1">SUMIFS(AC$10:AC47,$P$10:$P47,Lists!$AI$9)-SUMIFS(AC$10:AC47,$P$10:$P47,Lists!$AI$10)</f>
        <v>0</v>
      </c>
      <c r="AD48" s="5">
        <f ca="1">SUMIFS(AD$10:AD47,$P$10:$P47,Lists!$AI$9)-SUMIFS(AD$10:AD47,$P$10:$P47,Lists!$AI$10)</f>
        <v>0</v>
      </c>
      <c r="AE48" s="5">
        <f ca="1">SUMIFS(AE$10:AE47,$P$10:$P47,Lists!$AI$9)-SUMIFS(AE$10:AE47,$P$10:$P47,Lists!$AI$10)</f>
        <v>0</v>
      </c>
      <c r="AF48" s="5">
        <f ca="1">SUMIFS(AF$10:AF47,$P$10:$P47,Lists!$AI$9)-SUMIFS(AF$10:AF47,$P$10:$P47,Lists!$AI$10)</f>
        <v>0</v>
      </c>
      <c r="AG48" s="5">
        <f ca="1">SUMIFS(AG$10:AG47,$P$10:$P47,Lists!$AI$9)-SUMIFS(AG$10:AG47,$P$10:$P47,Lists!$AI$10)</f>
        <v>0</v>
      </c>
      <c r="AH48" s="5">
        <f ca="1">SUMIFS(AH$10:AH47,$P$10:$P47,Lists!$AI$9)-SUMIFS(AH$10:AH47,$P$10:$P47,Lists!$AI$10)</f>
        <v>0</v>
      </c>
      <c r="AI48" s="5">
        <f ca="1">SUMIFS(AI$10:AI47,$P$10:$P47,Lists!$AI$9)-SUMIFS(AI$10:AI47,$P$10:$P47,Lists!$AI$10)</f>
        <v>0</v>
      </c>
      <c r="AJ48" s="5">
        <f ca="1">SUMIFS(AJ$10:AJ47,$P$10:$P47,Lists!$AI$9)-SUMIFS(AJ$10:AJ47,$P$10:$P47,Lists!$AI$10)</f>
        <v>0</v>
      </c>
      <c r="AK48" s="5">
        <f ca="1">SUMIFS(AK$10:AK47,$P$10:$P47,Lists!$AI$9)-SUMIFS(AK$10:AK47,$P$10:$P47,Lists!$AI$10)</f>
        <v>0</v>
      </c>
      <c r="AL48" s="5">
        <f ca="1">SUMIFS(AL$10:AL47,$P$10:$P47,Lists!$AI$9)-SUMIFS(AL$10:AL47,$P$10:$P47,Lists!$AI$10)</f>
        <v>0</v>
      </c>
      <c r="AM48" s="5">
        <f ca="1">SUMIFS(AM$10:AM47,$P$10:$P47,Lists!$AI$9)-SUMIFS(AM$10:AM47,$P$10:$P47,Lists!$AI$10)</f>
        <v>0</v>
      </c>
      <c r="AN48" s="5">
        <f ca="1">SUMIFS(AN$10:AN47,$P$10:$P47,Lists!$AI$9)-SUMIFS(AN$10:AN47,$P$10:$P47,Lists!$AI$10)</f>
        <v>0</v>
      </c>
      <c r="AO48" s="5">
        <f ca="1">SUMIFS(AO$10:AO47,$P$10:$P47,Lists!$AI$9)-SUMIFS(AO$10:AO47,$P$10:$P47,Lists!$AI$10)</f>
        <v>0</v>
      </c>
      <c r="AP48" s="5">
        <f ca="1">SUMIFS(AP$10:AP47,$P$10:$P47,Lists!$AI$9)-SUMIFS(AP$10:AP47,$P$10:$P47,Lists!$AI$10)</f>
        <v>0</v>
      </c>
      <c r="AQ48" s="5">
        <f ca="1">SUMIFS(AQ$10:AQ47,$P$10:$P47,Lists!$AI$9)-SUMIFS(AQ$10:AQ47,$P$10:$P47,Lists!$AI$10)</f>
        <v>0</v>
      </c>
      <c r="AR48" s="5">
        <f ca="1">SUMIFS(AR$10:AR47,$P$10:$P47,Lists!$AI$9)-SUMIFS(AR$10:AR47,$P$10:$P47,Lists!$AI$10)</f>
        <v>0</v>
      </c>
      <c r="AS48" s="5">
        <f ca="1">SUMIFS(AS$10:AS47,$P$10:$P47,Lists!$AI$9)-SUMIFS(AS$10:AS47,$P$10:$P47,Lists!$AI$10)</f>
        <v>0</v>
      </c>
      <c r="AT48" s="5">
        <f ca="1">SUMIFS(AT$10:AT47,$P$10:$P47,Lists!$AI$9)-SUMIFS(AT$10:AT47,$P$10:$P47,Lists!$AI$10)</f>
        <v>0</v>
      </c>
      <c r="AU48" s="5">
        <f ca="1">SUMIFS(AU$10:AU47,$P$10:$P47,Lists!$AI$9)-SUMIFS(AU$10:AU47,$P$10:$P47,Lists!$AI$10)</f>
        <v>0</v>
      </c>
      <c r="AV48" s="5">
        <f ca="1">SUMIFS(AV$10:AV47,$P$10:$P47,Lists!$AI$9)-SUMIFS(AV$10:AV47,$P$10:$P47,Lists!$AI$10)</f>
        <v>0</v>
      </c>
      <c r="AW48" s="5">
        <f ca="1">SUMIFS(AW$10:AW47,$P$10:$P47,Lists!$AI$9)-SUMIFS(AW$10:AW47,$P$10:$P47,Lists!$AI$10)</f>
        <v>0</v>
      </c>
      <c r="AX48" s="5">
        <f ca="1">SUMIFS(AX$10:AX47,$P$10:$P47,Lists!$AI$9)-SUMIFS(AX$10:AX47,$P$10:$P47,Lists!$AI$10)</f>
        <v>0</v>
      </c>
      <c r="AY48" s="5">
        <f ca="1">SUMIFS(AY$10:AY47,$P$10:$P47,Lists!$AI$9)-SUMIFS(AY$10:AY47,$P$10:$P47,Lists!$AI$10)</f>
        <v>0</v>
      </c>
      <c r="AZ48" s="5">
        <f ca="1">SUMIFS(AZ$10:AZ47,$P$10:$P47,Lists!$AI$9)-SUMIFS(AZ$10:AZ47,$P$10:$P47,Lists!$AI$10)</f>
        <v>0</v>
      </c>
      <c r="BA48" s="5">
        <f ca="1">SUMIFS(BA$10:BA47,$P$10:$P47,Lists!$AI$9)-SUMIFS(BA$10:BA47,$P$10:$P47,Lists!$AI$10)</f>
        <v>0</v>
      </c>
      <c r="BB48" s="5">
        <f ca="1">SUMIFS(BB$10:BB47,$P$10:$P47,Lists!$AI$9)-SUMIFS(BB$10:BB47,$P$10:$P47,Lists!$AI$10)</f>
        <v>0</v>
      </c>
      <c r="BC48" s="5">
        <f ca="1">SUMIFS(BC$10:BC47,$P$10:$P47,Lists!$AI$9)-SUMIFS(BC$10:BC47,$P$10:$P47,Lists!$AI$10)</f>
        <v>0</v>
      </c>
      <c r="BD48" s="5">
        <f ca="1">SUMIFS(BD$10:BD47,$P$10:$P47,Lists!$AI$9)-SUMIFS(BD$10:BD47,$P$10:$P47,Lists!$AI$10)</f>
        <v>0</v>
      </c>
      <c r="BE48" s="5">
        <f ca="1">SUMIFS(BE$10:BE47,$P$10:$P47,Lists!$AI$9)-SUMIFS(BE$10:BE47,$P$10:$P47,Lists!$AI$10)</f>
        <v>0</v>
      </c>
      <c r="BF48" s="5">
        <f ca="1">SUMIFS(BF$10:BF47,$P$10:$P47,Lists!$AI$9)-SUMIFS(BF$10:BF47,$P$10:$P47,Lists!$AI$10)</f>
        <v>0</v>
      </c>
      <c r="BG48" s="5">
        <f ca="1">SUMIFS(BG$10:BG47,$P$10:$P47,Lists!$AI$9)-SUMIFS(BG$10:BG47,$P$10:$P47,Lists!$AI$10)</f>
        <v>0</v>
      </c>
      <c r="BH48" s="5">
        <f ca="1">SUMIFS(BH$10:BH47,$P$10:$P47,Lists!$AI$9)-SUMIFS(BH$10:BH47,$P$10:$P47,Lists!$AI$10)</f>
        <v>0</v>
      </c>
      <c r="BI48" s="5">
        <f ca="1">SUMIFS(BI$10:BI47,$P$10:$P47,Lists!$AI$9)-SUMIFS(BI$10:BI47,$P$10:$P47,Lists!$AI$10)</f>
        <v>0</v>
      </c>
      <c r="BJ48" s="5">
        <f ca="1">SUMIFS(BJ$10:BJ47,$P$10:$P47,Lists!$AI$9)-SUMIFS(BJ$10:BJ47,$P$10:$P47,Lists!$AI$10)</f>
        <v>0</v>
      </c>
      <c r="BK48" s="5">
        <f ca="1">SUMIFS(BK$10:BK47,$P$10:$P47,Lists!$AI$9)-SUMIFS(BK$10:BK47,$P$10:$P47,Lists!$AI$10)</f>
        <v>0</v>
      </c>
      <c r="BL48" s="5">
        <f ca="1">SUMIFS(BL$10:BL47,$P$10:$P47,Lists!$AI$9)-SUMIFS(BL$10:BL47,$P$10:$P47,Lists!$AI$10)</f>
        <v>0</v>
      </c>
      <c r="BM48" s="5">
        <f ca="1">SUMIFS(BM$10:BM47,$P$10:$P47,Lists!$AI$9)-SUMIFS(BM$10:BM47,$P$10:$P47,Lists!$AI$10)</f>
        <v>0</v>
      </c>
      <c r="BN48" s="5">
        <f ca="1">SUMIFS(BN$10:BN47,$P$10:$P47,Lists!$AI$9)-SUMIFS(BN$10:BN47,$P$10:$P47,Lists!$AI$10)</f>
        <v>0</v>
      </c>
      <c r="BO48" s="5">
        <f ca="1">SUMIFS(BO$10:BO47,$P$10:$P47,Lists!$AI$9)-SUMIFS(BO$10:BO47,$P$10:$P47,Lists!$AI$10)</f>
        <v>0</v>
      </c>
      <c r="BP48" s="5">
        <f ca="1">SUMIFS(BP$10:BP47,$P$10:$P47,Lists!$AI$9)-SUMIFS(BP$10:BP47,$P$10:$P47,Lists!$AI$10)</f>
        <v>0</v>
      </c>
      <c r="BQ48" s="5">
        <f ca="1">SUMIFS(BQ$10:BQ47,$P$10:$P47,Lists!$AI$9)-SUMIFS(BQ$10:BQ47,$P$10:$P47,Lists!$AI$10)</f>
        <v>0</v>
      </c>
      <c r="BR48" s="5">
        <f ca="1">SUMIFS(BR$10:BR47,$P$10:$P47,Lists!$AI$9)-SUMIFS(BR$10:BR47,$P$10:$P47,Lists!$AI$10)</f>
        <v>0</v>
      </c>
      <c r="BS48" s="5">
        <f ca="1">SUMIFS(BS$10:BS47,$P$10:$P47,Lists!$AI$9)-SUMIFS(BS$10:BS47,$P$10:$P47,Lists!$AI$10)</f>
        <v>0</v>
      </c>
      <c r="BT48" s="5">
        <f ca="1">SUMIFS(BT$10:BT47,$P$10:$P47,Lists!$AI$9)-SUMIFS(BT$10:BT47,$P$10:$P47,Lists!$AI$10)</f>
        <v>0</v>
      </c>
      <c r="BU48" s="5">
        <f ca="1">SUMIFS(BU$10:BU47,$P$10:$P47,Lists!$AI$9)-SUMIFS(BU$10:BU47,$P$10:$P47,Lists!$AI$10)</f>
        <v>0</v>
      </c>
      <c r="BV48" s="5">
        <f ca="1">SUMIFS(BV$10:BV47,$P$10:$P47,Lists!$AI$9)-SUMIFS(BV$10:BV47,$P$10:$P47,Lists!$AI$10)</f>
        <v>0</v>
      </c>
      <c r="BW48" s="5">
        <f ca="1">SUMIFS(BW$10:BW47,$P$10:$P47,Lists!$AI$9)-SUMIFS(BW$10:BW47,$P$10:$P47,Lists!$AI$10)</f>
        <v>0</v>
      </c>
      <c r="BX48" s="5">
        <f ca="1">SUMIFS(BX$10:BX47,$P$10:$P47,Lists!$AI$9)-SUMIFS(BX$10:BX47,$P$10:$P47,Lists!$AI$10)</f>
        <v>0</v>
      </c>
      <c r="BY48" s="5">
        <f ca="1">SUMIFS(BY$10:BY47,$P$10:$P47,Lists!$AI$9)-SUMIFS(BY$10:BY47,$P$10:$P47,Lists!$AI$10)</f>
        <v>0</v>
      </c>
      <c r="BZ48" s="5">
        <f ca="1">SUMIFS(BZ$10:BZ47,$P$10:$P47,Lists!$AI$9)-SUMIFS(BZ$10:BZ47,$P$10:$P47,Lists!$AI$10)</f>
        <v>0</v>
      </c>
      <c r="CA48" s="5">
        <f ca="1">SUMIFS(CA$10:CA47,$P$10:$P47,Lists!$AI$9)-SUMIFS(CA$10:CA47,$P$10:$P47,Lists!$AI$10)</f>
        <v>0</v>
      </c>
      <c r="CB48" s="5">
        <f ca="1">SUMIFS(CB$10:CB47,$P$10:$P47,Lists!$AI$9)-SUMIFS(CB$10:CB47,$P$10:$P47,Lists!$AI$10)</f>
        <v>0</v>
      </c>
      <c r="CC48" s="5">
        <f ca="1">SUMIFS(CC$10:CC47,$P$10:$P47,Lists!$AI$9)-SUMIFS(CC$10:CC47,$P$10:$P47,Lists!$AI$10)</f>
        <v>0</v>
      </c>
      <c r="CD48" s="5">
        <f ca="1">SUMIFS(CD$10:CD47,$P$10:$P47,Lists!$AI$9)-SUMIFS(CD$10:CD47,$P$10:$P47,Lists!$AI$10)</f>
        <v>0</v>
      </c>
      <c r="CE48" s="5">
        <f ca="1">SUMIFS(CE$10:CE47,$P$10:$P47,Lists!$AI$9)-SUMIFS(CE$10:CE47,$P$10:$P47,Lists!$AI$10)</f>
        <v>0</v>
      </c>
      <c r="CF48" s="5">
        <f ca="1">SUMIFS(CF$10:CF47,$P$10:$P47,Lists!$AI$9)-SUMIFS(CF$10:CF47,$P$10:$P47,Lists!$AI$10)</f>
        <v>0</v>
      </c>
    </row>
    <row r="49" spans="2:84" x14ac:dyDescent="0.3">
      <c r="B49" s="13">
        <f>ROW()</f>
        <v>49</v>
      </c>
    </row>
    <row r="50" spans="2:84" x14ac:dyDescent="0.3">
      <c r="B50" s="13">
        <f>ROW()</f>
        <v>50</v>
      </c>
      <c r="H50" s="1" t="s">
        <v>436</v>
      </c>
    </row>
    <row r="52" spans="2:84" x14ac:dyDescent="0.3">
      <c r="B52" s="13">
        <f>ROW()</f>
        <v>52</v>
      </c>
      <c r="H52" s="1" t="str">
        <f>CapEx!H71</f>
        <v>Оплата капитальных затрат</v>
      </c>
      <c r="M52" s="53" t="s">
        <v>18</v>
      </c>
      <c r="P52" s="72" t="str">
        <f>Lists!$AI$10</f>
        <v>CF(-)</v>
      </c>
      <c r="U52" s="5">
        <f t="shared" ref="U52:U56" ca="1" si="6">SUM(INDIRECT(ADDRESS($B52,$X$2)&amp;":"&amp;ADDRESS($B52,$X$2-1+$P$8)))</f>
        <v>219577758.80485535</v>
      </c>
      <c r="X52" s="5">
        <f ca="1">IF(X$4="",0,SUM(X53:X57))</f>
        <v>51668865.204294093</v>
      </c>
      <c r="Y52" s="5">
        <f t="shared" ref="Y52:CF52" ca="1" si="7">IF(Y$4="",0,SUM(Y53:Y57))</f>
        <v>40126689.820303187</v>
      </c>
      <c r="Z52" s="5">
        <f t="shared" ca="1" si="7"/>
        <v>41636962.932562776</v>
      </c>
      <c r="AA52" s="5">
        <f t="shared" ca="1" si="7"/>
        <v>42671133.309625</v>
      </c>
      <c r="AB52" s="5">
        <f t="shared" ca="1" si="7"/>
        <v>43474107.538070276</v>
      </c>
      <c r="AC52" s="5">
        <f t="shared" ca="1" si="7"/>
        <v>0</v>
      </c>
      <c r="AD52" s="5">
        <f t="shared" ca="1" si="7"/>
        <v>0</v>
      </c>
      <c r="AE52" s="5">
        <f t="shared" ca="1" si="7"/>
        <v>0</v>
      </c>
      <c r="AF52" s="5">
        <f t="shared" ca="1" si="7"/>
        <v>0</v>
      </c>
      <c r="AG52" s="5">
        <f t="shared" ca="1" si="7"/>
        <v>0</v>
      </c>
      <c r="AH52" s="5">
        <f t="shared" ca="1" si="7"/>
        <v>0</v>
      </c>
      <c r="AI52" s="5">
        <f t="shared" ca="1" si="7"/>
        <v>0</v>
      </c>
      <c r="AJ52" s="5">
        <f t="shared" ca="1" si="7"/>
        <v>0</v>
      </c>
      <c r="AK52" s="5">
        <f t="shared" ca="1" si="7"/>
        <v>0</v>
      </c>
      <c r="AL52" s="5">
        <f t="shared" ca="1" si="7"/>
        <v>0</v>
      </c>
      <c r="AM52" s="5">
        <f t="shared" ca="1" si="7"/>
        <v>0</v>
      </c>
      <c r="AN52" s="5">
        <f t="shared" ca="1" si="7"/>
        <v>0</v>
      </c>
      <c r="AO52" s="5">
        <f t="shared" ca="1" si="7"/>
        <v>0</v>
      </c>
      <c r="AP52" s="5">
        <f t="shared" ca="1" si="7"/>
        <v>0</v>
      </c>
      <c r="AQ52" s="5">
        <f t="shared" ca="1" si="7"/>
        <v>0</v>
      </c>
      <c r="AR52" s="5">
        <f t="shared" ca="1" si="7"/>
        <v>0</v>
      </c>
      <c r="AS52" s="5">
        <f t="shared" ca="1" si="7"/>
        <v>0</v>
      </c>
      <c r="AT52" s="5">
        <f t="shared" ca="1" si="7"/>
        <v>0</v>
      </c>
      <c r="AU52" s="5">
        <f t="shared" ca="1" si="7"/>
        <v>0</v>
      </c>
      <c r="AV52" s="5">
        <f t="shared" ca="1" si="7"/>
        <v>0</v>
      </c>
      <c r="AW52" s="5">
        <f t="shared" ca="1" si="7"/>
        <v>0</v>
      </c>
      <c r="AX52" s="5">
        <f t="shared" ca="1" si="7"/>
        <v>0</v>
      </c>
      <c r="AY52" s="5">
        <f t="shared" ca="1" si="7"/>
        <v>0</v>
      </c>
      <c r="AZ52" s="5">
        <f t="shared" ca="1" si="7"/>
        <v>0</v>
      </c>
      <c r="BA52" s="5">
        <f t="shared" ca="1" si="7"/>
        <v>0</v>
      </c>
      <c r="BB52" s="5">
        <f t="shared" ca="1" si="7"/>
        <v>0</v>
      </c>
      <c r="BC52" s="5">
        <f t="shared" ca="1" si="7"/>
        <v>0</v>
      </c>
      <c r="BD52" s="5">
        <f t="shared" ca="1" si="7"/>
        <v>0</v>
      </c>
      <c r="BE52" s="5">
        <f t="shared" ca="1" si="7"/>
        <v>0</v>
      </c>
      <c r="BF52" s="5">
        <f t="shared" ca="1" si="7"/>
        <v>0</v>
      </c>
      <c r="BG52" s="5">
        <f t="shared" ca="1" si="7"/>
        <v>0</v>
      </c>
      <c r="BH52" s="5">
        <f t="shared" ca="1" si="7"/>
        <v>0</v>
      </c>
      <c r="BI52" s="5">
        <f t="shared" ca="1" si="7"/>
        <v>0</v>
      </c>
      <c r="BJ52" s="5">
        <f t="shared" ca="1" si="7"/>
        <v>0</v>
      </c>
      <c r="BK52" s="5">
        <f t="shared" ca="1" si="7"/>
        <v>0</v>
      </c>
      <c r="BL52" s="5">
        <f t="shared" ca="1" si="7"/>
        <v>0</v>
      </c>
      <c r="BM52" s="5">
        <f t="shared" ca="1" si="7"/>
        <v>0</v>
      </c>
      <c r="BN52" s="5">
        <f t="shared" ca="1" si="7"/>
        <v>0</v>
      </c>
      <c r="BO52" s="5">
        <f t="shared" ca="1" si="7"/>
        <v>0</v>
      </c>
      <c r="BP52" s="5">
        <f t="shared" ca="1" si="7"/>
        <v>0</v>
      </c>
      <c r="BQ52" s="5">
        <f t="shared" ca="1" si="7"/>
        <v>0</v>
      </c>
      <c r="BR52" s="5">
        <f t="shared" ca="1" si="7"/>
        <v>0</v>
      </c>
      <c r="BS52" s="5">
        <f t="shared" ca="1" si="7"/>
        <v>0</v>
      </c>
      <c r="BT52" s="5">
        <f t="shared" ca="1" si="7"/>
        <v>0</v>
      </c>
      <c r="BU52" s="5">
        <f t="shared" ca="1" si="7"/>
        <v>0</v>
      </c>
      <c r="BV52" s="5">
        <f t="shared" ca="1" si="7"/>
        <v>0</v>
      </c>
      <c r="BW52" s="5">
        <f t="shared" ca="1" si="7"/>
        <v>0</v>
      </c>
      <c r="BX52" s="5">
        <f t="shared" ca="1" si="7"/>
        <v>0</v>
      </c>
      <c r="BY52" s="5">
        <f t="shared" ca="1" si="7"/>
        <v>0</v>
      </c>
      <c r="BZ52" s="5">
        <f t="shared" ca="1" si="7"/>
        <v>0</v>
      </c>
      <c r="CA52" s="5">
        <f t="shared" ca="1" si="7"/>
        <v>0</v>
      </c>
      <c r="CB52" s="5">
        <f t="shared" ca="1" si="7"/>
        <v>0</v>
      </c>
      <c r="CC52" s="5">
        <f t="shared" ca="1" si="7"/>
        <v>0</v>
      </c>
      <c r="CD52" s="5">
        <f t="shared" ca="1" si="7"/>
        <v>0</v>
      </c>
      <c r="CE52" s="5">
        <f t="shared" ca="1" si="7"/>
        <v>0</v>
      </c>
      <c r="CF52" s="5">
        <f t="shared" ca="1" si="7"/>
        <v>0</v>
      </c>
    </row>
    <row r="53" spans="2:84" x14ac:dyDescent="0.3">
      <c r="B53" s="13">
        <f>ROW()</f>
        <v>53</v>
      </c>
      <c r="H53" s="1" t="str">
        <f>$H$52</f>
        <v>Оплата капитальных затрат</v>
      </c>
      <c r="I53" s="1" t="str">
        <f>CapEx!I72</f>
        <v>Стартовые капитальные затраты</v>
      </c>
      <c r="M53" s="53" t="s">
        <v>18</v>
      </c>
      <c r="U53" s="5">
        <f t="shared" ca="1" si="6"/>
        <v>15620000</v>
      </c>
      <c r="X53" s="5">
        <f ca="1">IF(X$4="",0,SUMIFS(CapEx!72:72,CapEx!$4:$4,"&gt;="&amp;X$6,CapEx!$4:$4,"&lt;="&amp;X$7))</f>
        <v>15620000</v>
      </c>
      <c r="Y53" s="5">
        <f ca="1">IF(Y$4="",0,SUMIFS(CapEx!72:72,CapEx!$4:$4,"&gt;="&amp;Y$6,CapEx!$4:$4,"&lt;="&amp;Y$7))</f>
        <v>0</v>
      </c>
      <c r="Z53" s="5">
        <f ca="1">IF(Z$4="",0,SUMIFS(CapEx!72:72,CapEx!$4:$4,"&gt;="&amp;Z$6,CapEx!$4:$4,"&lt;="&amp;Z$7))</f>
        <v>0</v>
      </c>
      <c r="AA53" s="5">
        <f ca="1">IF(AA$4="",0,SUMIFS(CapEx!72:72,CapEx!$4:$4,"&gt;="&amp;AA$6,CapEx!$4:$4,"&lt;="&amp;AA$7))</f>
        <v>0</v>
      </c>
      <c r="AB53" s="5">
        <f ca="1">IF(AB$4="",0,SUMIFS(CapEx!72:72,CapEx!$4:$4,"&gt;="&amp;AB$6,CapEx!$4:$4,"&lt;="&amp;AB$7))</f>
        <v>0</v>
      </c>
      <c r="AC53" s="5">
        <f ca="1">IF(AC$4="",0,SUMIFS(CapEx!72:72,CapEx!$4:$4,"&gt;="&amp;AC$6,CapEx!$4:$4,"&lt;="&amp;AC$7))</f>
        <v>0</v>
      </c>
      <c r="AD53" s="5">
        <f ca="1">IF(AD$4="",0,SUMIFS(CapEx!72:72,CapEx!$4:$4,"&gt;="&amp;AD$6,CapEx!$4:$4,"&lt;="&amp;AD$7))</f>
        <v>0</v>
      </c>
      <c r="AE53" s="5">
        <f ca="1">IF(AE$4="",0,SUMIFS(CapEx!72:72,CapEx!$4:$4,"&gt;="&amp;AE$6,CapEx!$4:$4,"&lt;="&amp;AE$7))</f>
        <v>0</v>
      </c>
      <c r="AF53" s="5">
        <f ca="1">IF(AF$4="",0,SUMIFS(CapEx!72:72,CapEx!$4:$4,"&gt;="&amp;AF$6,CapEx!$4:$4,"&lt;="&amp;AF$7))</f>
        <v>0</v>
      </c>
      <c r="AG53" s="5">
        <f ca="1">IF(AG$4="",0,SUMIFS(CapEx!72:72,CapEx!$4:$4,"&gt;="&amp;AG$6,CapEx!$4:$4,"&lt;="&amp;AG$7))</f>
        <v>0</v>
      </c>
      <c r="AH53" s="5">
        <f ca="1">IF(AH$4="",0,SUMIFS(CapEx!72:72,CapEx!$4:$4,"&gt;="&amp;AH$6,CapEx!$4:$4,"&lt;="&amp;AH$7))</f>
        <v>0</v>
      </c>
      <c r="AI53" s="5">
        <f ca="1">IF(AI$4="",0,SUMIFS(CapEx!72:72,CapEx!$4:$4,"&gt;="&amp;AI$6,CapEx!$4:$4,"&lt;="&amp;AI$7))</f>
        <v>0</v>
      </c>
      <c r="AJ53" s="5">
        <f ca="1">IF(AJ$4="",0,SUMIFS(CapEx!72:72,CapEx!$4:$4,"&gt;="&amp;AJ$6,CapEx!$4:$4,"&lt;="&amp;AJ$7))</f>
        <v>0</v>
      </c>
      <c r="AK53" s="5">
        <f ca="1">IF(AK$4="",0,SUMIFS(CapEx!72:72,CapEx!$4:$4,"&gt;="&amp;AK$6,CapEx!$4:$4,"&lt;="&amp;AK$7))</f>
        <v>0</v>
      </c>
      <c r="AL53" s="5">
        <f ca="1">IF(AL$4="",0,SUMIFS(CapEx!72:72,CapEx!$4:$4,"&gt;="&amp;AL$6,CapEx!$4:$4,"&lt;="&amp;AL$7))</f>
        <v>0</v>
      </c>
      <c r="AM53" s="5">
        <f ca="1">IF(AM$4="",0,SUMIFS(CapEx!72:72,CapEx!$4:$4,"&gt;="&amp;AM$6,CapEx!$4:$4,"&lt;="&amp;AM$7))</f>
        <v>0</v>
      </c>
      <c r="AN53" s="5">
        <f ca="1">IF(AN$4="",0,SUMIFS(CapEx!72:72,CapEx!$4:$4,"&gt;="&amp;AN$6,CapEx!$4:$4,"&lt;="&amp;AN$7))</f>
        <v>0</v>
      </c>
      <c r="AO53" s="5">
        <f ca="1">IF(AO$4="",0,SUMIFS(CapEx!72:72,CapEx!$4:$4,"&gt;="&amp;AO$6,CapEx!$4:$4,"&lt;="&amp;AO$7))</f>
        <v>0</v>
      </c>
      <c r="AP53" s="5">
        <f ca="1">IF(AP$4="",0,SUMIFS(CapEx!72:72,CapEx!$4:$4,"&gt;="&amp;AP$6,CapEx!$4:$4,"&lt;="&amp;AP$7))</f>
        <v>0</v>
      </c>
      <c r="AQ53" s="5">
        <f ca="1">IF(AQ$4="",0,SUMIFS(CapEx!72:72,CapEx!$4:$4,"&gt;="&amp;AQ$6,CapEx!$4:$4,"&lt;="&amp;AQ$7))</f>
        <v>0</v>
      </c>
      <c r="AR53" s="5">
        <f ca="1">IF(AR$4="",0,SUMIFS(CapEx!72:72,CapEx!$4:$4,"&gt;="&amp;AR$6,CapEx!$4:$4,"&lt;="&amp;AR$7))</f>
        <v>0</v>
      </c>
      <c r="AS53" s="5">
        <f ca="1">IF(AS$4="",0,SUMIFS(CapEx!72:72,CapEx!$4:$4,"&gt;="&amp;AS$6,CapEx!$4:$4,"&lt;="&amp;AS$7))</f>
        <v>0</v>
      </c>
      <c r="AT53" s="5">
        <f ca="1">IF(AT$4="",0,SUMIFS(CapEx!72:72,CapEx!$4:$4,"&gt;="&amp;AT$6,CapEx!$4:$4,"&lt;="&amp;AT$7))</f>
        <v>0</v>
      </c>
      <c r="AU53" s="5">
        <f ca="1">IF(AU$4="",0,SUMIFS(CapEx!72:72,CapEx!$4:$4,"&gt;="&amp;AU$6,CapEx!$4:$4,"&lt;="&amp;AU$7))</f>
        <v>0</v>
      </c>
      <c r="AV53" s="5">
        <f ca="1">IF(AV$4="",0,SUMIFS(CapEx!72:72,CapEx!$4:$4,"&gt;="&amp;AV$6,CapEx!$4:$4,"&lt;="&amp;AV$7))</f>
        <v>0</v>
      </c>
      <c r="AW53" s="5">
        <f ca="1">IF(AW$4="",0,SUMIFS(CapEx!72:72,CapEx!$4:$4,"&gt;="&amp;AW$6,CapEx!$4:$4,"&lt;="&amp;AW$7))</f>
        <v>0</v>
      </c>
      <c r="AX53" s="5">
        <f ca="1">IF(AX$4="",0,SUMIFS(CapEx!72:72,CapEx!$4:$4,"&gt;="&amp;AX$6,CapEx!$4:$4,"&lt;="&amp;AX$7))</f>
        <v>0</v>
      </c>
      <c r="AY53" s="5">
        <f ca="1">IF(AY$4="",0,SUMIFS(CapEx!72:72,CapEx!$4:$4,"&gt;="&amp;AY$6,CapEx!$4:$4,"&lt;="&amp;AY$7))</f>
        <v>0</v>
      </c>
      <c r="AZ53" s="5">
        <f ca="1">IF(AZ$4="",0,SUMIFS(CapEx!72:72,CapEx!$4:$4,"&gt;="&amp;AZ$6,CapEx!$4:$4,"&lt;="&amp;AZ$7))</f>
        <v>0</v>
      </c>
      <c r="BA53" s="5">
        <f ca="1">IF(BA$4="",0,SUMIFS(CapEx!72:72,CapEx!$4:$4,"&gt;="&amp;BA$6,CapEx!$4:$4,"&lt;="&amp;BA$7))</f>
        <v>0</v>
      </c>
      <c r="BB53" s="5">
        <f ca="1">IF(BB$4="",0,SUMIFS(CapEx!72:72,CapEx!$4:$4,"&gt;="&amp;BB$6,CapEx!$4:$4,"&lt;="&amp;BB$7))</f>
        <v>0</v>
      </c>
      <c r="BC53" s="5">
        <f ca="1">IF(BC$4="",0,SUMIFS(CapEx!72:72,CapEx!$4:$4,"&gt;="&amp;BC$6,CapEx!$4:$4,"&lt;="&amp;BC$7))</f>
        <v>0</v>
      </c>
      <c r="BD53" s="5">
        <f ca="1">IF(BD$4="",0,SUMIFS(CapEx!72:72,CapEx!$4:$4,"&gt;="&amp;BD$6,CapEx!$4:$4,"&lt;="&amp;BD$7))</f>
        <v>0</v>
      </c>
      <c r="BE53" s="5">
        <f ca="1">IF(BE$4="",0,SUMIFS(CapEx!72:72,CapEx!$4:$4,"&gt;="&amp;BE$6,CapEx!$4:$4,"&lt;="&amp;BE$7))</f>
        <v>0</v>
      </c>
      <c r="BF53" s="5">
        <f ca="1">IF(BF$4="",0,SUMIFS(CapEx!72:72,CapEx!$4:$4,"&gt;="&amp;BF$6,CapEx!$4:$4,"&lt;="&amp;BF$7))</f>
        <v>0</v>
      </c>
      <c r="BG53" s="5">
        <f ca="1">IF(BG$4="",0,SUMIFS(CapEx!72:72,CapEx!$4:$4,"&gt;="&amp;BG$6,CapEx!$4:$4,"&lt;="&amp;BG$7))</f>
        <v>0</v>
      </c>
      <c r="BH53" s="5">
        <f ca="1">IF(BH$4="",0,SUMIFS(CapEx!72:72,CapEx!$4:$4,"&gt;="&amp;BH$6,CapEx!$4:$4,"&lt;="&amp;BH$7))</f>
        <v>0</v>
      </c>
      <c r="BI53" s="5">
        <f ca="1">IF(BI$4="",0,SUMIFS(CapEx!72:72,CapEx!$4:$4,"&gt;="&amp;BI$6,CapEx!$4:$4,"&lt;="&amp;BI$7))</f>
        <v>0</v>
      </c>
      <c r="BJ53" s="5">
        <f ca="1">IF(BJ$4="",0,SUMIFS(CapEx!72:72,CapEx!$4:$4,"&gt;="&amp;BJ$6,CapEx!$4:$4,"&lt;="&amp;BJ$7))</f>
        <v>0</v>
      </c>
      <c r="BK53" s="5">
        <f ca="1">IF(BK$4="",0,SUMIFS(CapEx!72:72,CapEx!$4:$4,"&gt;="&amp;BK$6,CapEx!$4:$4,"&lt;="&amp;BK$7))</f>
        <v>0</v>
      </c>
      <c r="BL53" s="5">
        <f ca="1">IF(BL$4="",0,SUMIFS(CapEx!72:72,CapEx!$4:$4,"&gt;="&amp;BL$6,CapEx!$4:$4,"&lt;="&amp;BL$7))</f>
        <v>0</v>
      </c>
      <c r="BM53" s="5">
        <f ca="1">IF(BM$4="",0,SUMIFS(CapEx!72:72,CapEx!$4:$4,"&gt;="&amp;BM$6,CapEx!$4:$4,"&lt;="&amp;BM$7))</f>
        <v>0</v>
      </c>
      <c r="BN53" s="5">
        <f ca="1">IF(BN$4="",0,SUMIFS(CapEx!72:72,CapEx!$4:$4,"&gt;="&amp;BN$6,CapEx!$4:$4,"&lt;="&amp;BN$7))</f>
        <v>0</v>
      </c>
      <c r="BO53" s="5">
        <f ca="1">IF(BO$4="",0,SUMIFS(CapEx!72:72,CapEx!$4:$4,"&gt;="&amp;BO$6,CapEx!$4:$4,"&lt;="&amp;BO$7))</f>
        <v>0</v>
      </c>
      <c r="BP53" s="5">
        <f ca="1">IF(BP$4="",0,SUMIFS(CapEx!72:72,CapEx!$4:$4,"&gt;="&amp;BP$6,CapEx!$4:$4,"&lt;="&amp;BP$7))</f>
        <v>0</v>
      </c>
      <c r="BQ53" s="5">
        <f ca="1">IF(BQ$4="",0,SUMIFS(CapEx!72:72,CapEx!$4:$4,"&gt;="&amp;BQ$6,CapEx!$4:$4,"&lt;="&amp;BQ$7))</f>
        <v>0</v>
      </c>
      <c r="BR53" s="5">
        <f ca="1">IF(BR$4="",0,SUMIFS(CapEx!72:72,CapEx!$4:$4,"&gt;="&amp;BR$6,CapEx!$4:$4,"&lt;="&amp;BR$7))</f>
        <v>0</v>
      </c>
      <c r="BS53" s="5">
        <f ca="1">IF(BS$4="",0,SUMIFS(CapEx!72:72,CapEx!$4:$4,"&gt;="&amp;BS$6,CapEx!$4:$4,"&lt;="&amp;BS$7))</f>
        <v>0</v>
      </c>
      <c r="BT53" s="5">
        <f ca="1">IF(BT$4="",0,SUMIFS(CapEx!72:72,CapEx!$4:$4,"&gt;="&amp;BT$6,CapEx!$4:$4,"&lt;="&amp;BT$7))</f>
        <v>0</v>
      </c>
      <c r="BU53" s="5">
        <f ca="1">IF(BU$4="",0,SUMIFS(CapEx!72:72,CapEx!$4:$4,"&gt;="&amp;BU$6,CapEx!$4:$4,"&lt;="&amp;BU$7))</f>
        <v>0</v>
      </c>
      <c r="BV53" s="5">
        <f ca="1">IF(BV$4="",0,SUMIFS(CapEx!72:72,CapEx!$4:$4,"&gt;="&amp;BV$6,CapEx!$4:$4,"&lt;="&amp;BV$7))</f>
        <v>0</v>
      </c>
      <c r="BW53" s="5">
        <f ca="1">IF(BW$4="",0,SUMIFS(CapEx!72:72,CapEx!$4:$4,"&gt;="&amp;BW$6,CapEx!$4:$4,"&lt;="&amp;BW$7))</f>
        <v>0</v>
      </c>
      <c r="BX53" s="5">
        <f ca="1">IF(BX$4="",0,SUMIFS(CapEx!72:72,CapEx!$4:$4,"&gt;="&amp;BX$6,CapEx!$4:$4,"&lt;="&amp;BX$7))</f>
        <v>0</v>
      </c>
      <c r="BY53" s="5">
        <f ca="1">IF(BY$4="",0,SUMIFS(CapEx!72:72,CapEx!$4:$4,"&gt;="&amp;BY$6,CapEx!$4:$4,"&lt;="&amp;BY$7))</f>
        <v>0</v>
      </c>
      <c r="BZ53" s="5">
        <f ca="1">IF(BZ$4="",0,SUMIFS(CapEx!72:72,CapEx!$4:$4,"&gt;="&amp;BZ$6,CapEx!$4:$4,"&lt;="&amp;BZ$7))</f>
        <v>0</v>
      </c>
      <c r="CA53" s="5">
        <f ca="1">IF(CA$4="",0,SUMIFS(CapEx!72:72,CapEx!$4:$4,"&gt;="&amp;CA$6,CapEx!$4:$4,"&lt;="&amp;CA$7))</f>
        <v>0</v>
      </c>
      <c r="CB53" s="5">
        <f ca="1">IF(CB$4="",0,SUMIFS(CapEx!72:72,CapEx!$4:$4,"&gt;="&amp;CB$6,CapEx!$4:$4,"&lt;="&amp;CB$7))</f>
        <v>0</v>
      </c>
      <c r="CC53" s="5">
        <f ca="1">IF(CC$4="",0,SUMIFS(CapEx!72:72,CapEx!$4:$4,"&gt;="&amp;CC$6,CapEx!$4:$4,"&lt;="&amp;CC$7))</f>
        <v>0</v>
      </c>
      <c r="CD53" s="5">
        <f ca="1">IF(CD$4="",0,SUMIFS(CapEx!72:72,CapEx!$4:$4,"&gt;="&amp;CD$6,CapEx!$4:$4,"&lt;="&amp;CD$7))</f>
        <v>0</v>
      </c>
      <c r="CE53" s="5">
        <f ca="1">IF(CE$4="",0,SUMIFS(CapEx!72:72,CapEx!$4:$4,"&gt;="&amp;CE$6,CapEx!$4:$4,"&lt;="&amp;CE$7))</f>
        <v>0</v>
      </c>
      <c r="CF53" s="5">
        <f ca="1">IF(CF$4="",0,SUMIFS(CapEx!72:72,CapEx!$4:$4,"&gt;="&amp;CF$6,CapEx!$4:$4,"&lt;="&amp;CF$7))</f>
        <v>0</v>
      </c>
    </row>
    <row r="54" spans="2:84" x14ac:dyDescent="0.3">
      <c r="B54" s="13">
        <f>ROW()</f>
        <v>54</v>
      </c>
      <c r="H54" s="1" t="str">
        <f t="shared" ref="H54:H56" si="8">$H$52</f>
        <v>Оплата капитальных затрат</v>
      </c>
      <c r="I54" s="1" t="str">
        <f>CapEx!I79</f>
        <v>Капзатраты на производственные мощности</v>
      </c>
      <c r="M54" s="53" t="s">
        <v>18</v>
      </c>
      <c r="U54" s="5">
        <f t="shared" ca="1" si="6"/>
        <v>154317837.12841034</v>
      </c>
      <c r="X54" s="5">
        <f ca="1">IF(X$4="",0,SUMIFS(CapEx!79:79,CapEx!$4:$4,"&gt;="&amp;X$6,CapEx!$4:$4,"&lt;="&amp;X$7))</f>
        <v>28500000</v>
      </c>
      <c r="Y54" s="5">
        <f ca="1">IF(Y$4="",0,SUMIFS(CapEx!79:79,CapEx!$4:$4,"&gt;="&amp;Y$6,CapEx!$4:$4,"&lt;="&amp;Y$7))</f>
        <v>30066868.212000005</v>
      </c>
      <c r="Z54" s="5">
        <f ca="1">IF(Z$4="",0,SUMIFS(CapEx!79:79,CapEx!$4:$4,"&gt;="&amp;Z$6,CapEx!$4:$4,"&lt;="&amp;Z$7))</f>
        <v>31159017.132932689</v>
      </c>
      <c r="AA54" s="5">
        <f ca="1">IF(AA$4="",0,SUMIFS(CapEx!79:79,CapEx!$4:$4,"&gt;="&amp;AA$6,CapEx!$4:$4,"&lt;="&amp;AA$7))</f>
        <v>31719879.441325478</v>
      </c>
      <c r="AB54" s="5">
        <f ca="1">IF(AB$4="",0,SUMIFS(CapEx!79:79,CapEx!$4:$4,"&gt;="&amp;AB$6,CapEx!$4:$4,"&lt;="&amp;AB$7))</f>
        <v>32872072.342152189</v>
      </c>
      <c r="AC54" s="5">
        <f ca="1">IF(AC$4="",0,SUMIFS(CapEx!79:79,CapEx!$4:$4,"&gt;="&amp;AC$6,CapEx!$4:$4,"&lt;="&amp;AC$7))</f>
        <v>0</v>
      </c>
      <c r="AD54" s="5">
        <f ca="1">IF(AD$4="",0,SUMIFS(CapEx!79:79,CapEx!$4:$4,"&gt;="&amp;AD$6,CapEx!$4:$4,"&lt;="&amp;AD$7))</f>
        <v>0</v>
      </c>
      <c r="AE54" s="5">
        <f ca="1">IF(AE$4="",0,SUMIFS(CapEx!79:79,CapEx!$4:$4,"&gt;="&amp;AE$6,CapEx!$4:$4,"&lt;="&amp;AE$7))</f>
        <v>0</v>
      </c>
      <c r="AF54" s="5">
        <f ca="1">IF(AF$4="",0,SUMIFS(CapEx!79:79,CapEx!$4:$4,"&gt;="&amp;AF$6,CapEx!$4:$4,"&lt;="&amp;AF$7))</f>
        <v>0</v>
      </c>
      <c r="AG54" s="5">
        <f ca="1">IF(AG$4="",0,SUMIFS(CapEx!79:79,CapEx!$4:$4,"&gt;="&amp;AG$6,CapEx!$4:$4,"&lt;="&amp;AG$7))</f>
        <v>0</v>
      </c>
      <c r="AH54" s="5">
        <f ca="1">IF(AH$4="",0,SUMIFS(CapEx!79:79,CapEx!$4:$4,"&gt;="&amp;AH$6,CapEx!$4:$4,"&lt;="&amp;AH$7))</f>
        <v>0</v>
      </c>
      <c r="AI54" s="5">
        <f ca="1">IF(AI$4="",0,SUMIFS(CapEx!79:79,CapEx!$4:$4,"&gt;="&amp;AI$6,CapEx!$4:$4,"&lt;="&amp;AI$7))</f>
        <v>0</v>
      </c>
      <c r="AJ54" s="5">
        <f ca="1">IF(AJ$4="",0,SUMIFS(CapEx!79:79,CapEx!$4:$4,"&gt;="&amp;AJ$6,CapEx!$4:$4,"&lt;="&amp;AJ$7))</f>
        <v>0</v>
      </c>
      <c r="AK54" s="5">
        <f ca="1">IF(AK$4="",0,SUMIFS(CapEx!79:79,CapEx!$4:$4,"&gt;="&amp;AK$6,CapEx!$4:$4,"&lt;="&amp;AK$7))</f>
        <v>0</v>
      </c>
      <c r="AL54" s="5">
        <f ca="1">IF(AL$4="",0,SUMIFS(CapEx!79:79,CapEx!$4:$4,"&gt;="&amp;AL$6,CapEx!$4:$4,"&lt;="&amp;AL$7))</f>
        <v>0</v>
      </c>
      <c r="AM54" s="5">
        <f ca="1">IF(AM$4="",0,SUMIFS(CapEx!79:79,CapEx!$4:$4,"&gt;="&amp;AM$6,CapEx!$4:$4,"&lt;="&amp;AM$7))</f>
        <v>0</v>
      </c>
      <c r="AN54" s="5">
        <f ca="1">IF(AN$4="",0,SUMIFS(CapEx!79:79,CapEx!$4:$4,"&gt;="&amp;AN$6,CapEx!$4:$4,"&lt;="&amp;AN$7))</f>
        <v>0</v>
      </c>
      <c r="AO54" s="5">
        <f ca="1">IF(AO$4="",0,SUMIFS(CapEx!79:79,CapEx!$4:$4,"&gt;="&amp;AO$6,CapEx!$4:$4,"&lt;="&amp;AO$7))</f>
        <v>0</v>
      </c>
      <c r="AP54" s="5">
        <f ca="1">IF(AP$4="",0,SUMIFS(CapEx!79:79,CapEx!$4:$4,"&gt;="&amp;AP$6,CapEx!$4:$4,"&lt;="&amp;AP$7))</f>
        <v>0</v>
      </c>
      <c r="AQ54" s="5">
        <f ca="1">IF(AQ$4="",0,SUMIFS(CapEx!79:79,CapEx!$4:$4,"&gt;="&amp;AQ$6,CapEx!$4:$4,"&lt;="&amp;AQ$7))</f>
        <v>0</v>
      </c>
      <c r="AR54" s="5">
        <f ca="1">IF(AR$4="",0,SUMIFS(CapEx!79:79,CapEx!$4:$4,"&gt;="&amp;AR$6,CapEx!$4:$4,"&lt;="&amp;AR$7))</f>
        <v>0</v>
      </c>
      <c r="AS54" s="5">
        <f ca="1">IF(AS$4="",0,SUMIFS(CapEx!79:79,CapEx!$4:$4,"&gt;="&amp;AS$6,CapEx!$4:$4,"&lt;="&amp;AS$7))</f>
        <v>0</v>
      </c>
      <c r="AT54" s="5">
        <f ca="1">IF(AT$4="",0,SUMIFS(CapEx!79:79,CapEx!$4:$4,"&gt;="&amp;AT$6,CapEx!$4:$4,"&lt;="&amp;AT$7))</f>
        <v>0</v>
      </c>
      <c r="AU54" s="5">
        <f ca="1">IF(AU$4="",0,SUMIFS(CapEx!79:79,CapEx!$4:$4,"&gt;="&amp;AU$6,CapEx!$4:$4,"&lt;="&amp;AU$7))</f>
        <v>0</v>
      </c>
      <c r="AV54" s="5">
        <f ca="1">IF(AV$4="",0,SUMIFS(CapEx!79:79,CapEx!$4:$4,"&gt;="&amp;AV$6,CapEx!$4:$4,"&lt;="&amp;AV$7))</f>
        <v>0</v>
      </c>
      <c r="AW54" s="5">
        <f ca="1">IF(AW$4="",0,SUMIFS(CapEx!79:79,CapEx!$4:$4,"&gt;="&amp;AW$6,CapEx!$4:$4,"&lt;="&amp;AW$7))</f>
        <v>0</v>
      </c>
      <c r="AX54" s="5">
        <f ca="1">IF(AX$4="",0,SUMIFS(CapEx!79:79,CapEx!$4:$4,"&gt;="&amp;AX$6,CapEx!$4:$4,"&lt;="&amp;AX$7))</f>
        <v>0</v>
      </c>
      <c r="AY54" s="5">
        <f ca="1">IF(AY$4="",0,SUMIFS(CapEx!79:79,CapEx!$4:$4,"&gt;="&amp;AY$6,CapEx!$4:$4,"&lt;="&amp;AY$7))</f>
        <v>0</v>
      </c>
      <c r="AZ54" s="5">
        <f ca="1">IF(AZ$4="",0,SUMIFS(CapEx!79:79,CapEx!$4:$4,"&gt;="&amp;AZ$6,CapEx!$4:$4,"&lt;="&amp;AZ$7))</f>
        <v>0</v>
      </c>
      <c r="BA54" s="5">
        <f ca="1">IF(BA$4="",0,SUMIFS(CapEx!79:79,CapEx!$4:$4,"&gt;="&amp;BA$6,CapEx!$4:$4,"&lt;="&amp;BA$7))</f>
        <v>0</v>
      </c>
      <c r="BB54" s="5">
        <f ca="1">IF(BB$4="",0,SUMIFS(CapEx!79:79,CapEx!$4:$4,"&gt;="&amp;BB$6,CapEx!$4:$4,"&lt;="&amp;BB$7))</f>
        <v>0</v>
      </c>
      <c r="BC54" s="5">
        <f ca="1">IF(BC$4="",0,SUMIFS(CapEx!79:79,CapEx!$4:$4,"&gt;="&amp;BC$6,CapEx!$4:$4,"&lt;="&amp;BC$7))</f>
        <v>0</v>
      </c>
      <c r="BD54" s="5">
        <f ca="1">IF(BD$4="",0,SUMIFS(CapEx!79:79,CapEx!$4:$4,"&gt;="&amp;BD$6,CapEx!$4:$4,"&lt;="&amp;BD$7))</f>
        <v>0</v>
      </c>
      <c r="BE54" s="5">
        <f ca="1">IF(BE$4="",0,SUMIFS(CapEx!79:79,CapEx!$4:$4,"&gt;="&amp;BE$6,CapEx!$4:$4,"&lt;="&amp;BE$7))</f>
        <v>0</v>
      </c>
      <c r="BF54" s="5">
        <f ca="1">IF(BF$4="",0,SUMIFS(CapEx!79:79,CapEx!$4:$4,"&gt;="&amp;BF$6,CapEx!$4:$4,"&lt;="&amp;BF$7))</f>
        <v>0</v>
      </c>
      <c r="BG54" s="5">
        <f ca="1">IF(BG$4="",0,SUMIFS(CapEx!79:79,CapEx!$4:$4,"&gt;="&amp;BG$6,CapEx!$4:$4,"&lt;="&amp;BG$7))</f>
        <v>0</v>
      </c>
      <c r="BH54" s="5">
        <f ca="1">IF(BH$4="",0,SUMIFS(CapEx!79:79,CapEx!$4:$4,"&gt;="&amp;BH$6,CapEx!$4:$4,"&lt;="&amp;BH$7))</f>
        <v>0</v>
      </c>
      <c r="BI54" s="5">
        <f ca="1">IF(BI$4="",0,SUMIFS(CapEx!79:79,CapEx!$4:$4,"&gt;="&amp;BI$6,CapEx!$4:$4,"&lt;="&amp;BI$7))</f>
        <v>0</v>
      </c>
      <c r="BJ54" s="5">
        <f ca="1">IF(BJ$4="",0,SUMIFS(CapEx!79:79,CapEx!$4:$4,"&gt;="&amp;BJ$6,CapEx!$4:$4,"&lt;="&amp;BJ$7))</f>
        <v>0</v>
      </c>
      <c r="BK54" s="5">
        <f ca="1">IF(BK$4="",0,SUMIFS(CapEx!79:79,CapEx!$4:$4,"&gt;="&amp;BK$6,CapEx!$4:$4,"&lt;="&amp;BK$7))</f>
        <v>0</v>
      </c>
      <c r="BL54" s="5">
        <f ca="1">IF(BL$4="",0,SUMIFS(CapEx!79:79,CapEx!$4:$4,"&gt;="&amp;BL$6,CapEx!$4:$4,"&lt;="&amp;BL$7))</f>
        <v>0</v>
      </c>
      <c r="BM54" s="5">
        <f ca="1">IF(BM$4="",0,SUMIFS(CapEx!79:79,CapEx!$4:$4,"&gt;="&amp;BM$6,CapEx!$4:$4,"&lt;="&amp;BM$7))</f>
        <v>0</v>
      </c>
      <c r="BN54" s="5">
        <f ca="1">IF(BN$4="",0,SUMIFS(CapEx!79:79,CapEx!$4:$4,"&gt;="&amp;BN$6,CapEx!$4:$4,"&lt;="&amp;BN$7))</f>
        <v>0</v>
      </c>
      <c r="BO54" s="5">
        <f ca="1">IF(BO$4="",0,SUMIFS(CapEx!79:79,CapEx!$4:$4,"&gt;="&amp;BO$6,CapEx!$4:$4,"&lt;="&amp;BO$7))</f>
        <v>0</v>
      </c>
      <c r="BP54" s="5">
        <f ca="1">IF(BP$4="",0,SUMIFS(CapEx!79:79,CapEx!$4:$4,"&gt;="&amp;BP$6,CapEx!$4:$4,"&lt;="&amp;BP$7))</f>
        <v>0</v>
      </c>
      <c r="BQ54" s="5">
        <f ca="1">IF(BQ$4="",0,SUMIFS(CapEx!79:79,CapEx!$4:$4,"&gt;="&amp;BQ$6,CapEx!$4:$4,"&lt;="&amp;BQ$7))</f>
        <v>0</v>
      </c>
      <c r="BR54" s="5">
        <f ca="1">IF(BR$4="",0,SUMIFS(CapEx!79:79,CapEx!$4:$4,"&gt;="&amp;BR$6,CapEx!$4:$4,"&lt;="&amp;BR$7))</f>
        <v>0</v>
      </c>
      <c r="BS54" s="5">
        <f ca="1">IF(BS$4="",0,SUMIFS(CapEx!79:79,CapEx!$4:$4,"&gt;="&amp;BS$6,CapEx!$4:$4,"&lt;="&amp;BS$7))</f>
        <v>0</v>
      </c>
      <c r="BT54" s="5">
        <f ca="1">IF(BT$4="",0,SUMIFS(CapEx!79:79,CapEx!$4:$4,"&gt;="&amp;BT$6,CapEx!$4:$4,"&lt;="&amp;BT$7))</f>
        <v>0</v>
      </c>
      <c r="BU54" s="5">
        <f ca="1">IF(BU$4="",0,SUMIFS(CapEx!79:79,CapEx!$4:$4,"&gt;="&amp;BU$6,CapEx!$4:$4,"&lt;="&amp;BU$7))</f>
        <v>0</v>
      </c>
      <c r="BV54" s="5">
        <f ca="1">IF(BV$4="",0,SUMIFS(CapEx!79:79,CapEx!$4:$4,"&gt;="&amp;BV$6,CapEx!$4:$4,"&lt;="&amp;BV$7))</f>
        <v>0</v>
      </c>
      <c r="BW54" s="5">
        <f ca="1">IF(BW$4="",0,SUMIFS(CapEx!79:79,CapEx!$4:$4,"&gt;="&amp;BW$6,CapEx!$4:$4,"&lt;="&amp;BW$7))</f>
        <v>0</v>
      </c>
      <c r="BX54" s="5">
        <f ca="1">IF(BX$4="",0,SUMIFS(CapEx!79:79,CapEx!$4:$4,"&gt;="&amp;BX$6,CapEx!$4:$4,"&lt;="&amp;BX$7))</f>
        <v>0</v>
      </c>
      <c r="BY54" s="5">
        <f ca="1">IF(BY$4="",0,SUMIFS(CapEx!79:79,CapEx!$4:$4,"&gt;="&amp;BY$6,CapEx!$4:$4,"&lt;="&amp;BY$7))</f>
        <v>0</v>
      </c>
      <c r="BZ54" s="5">
        <f ca="1">IF(BZ$4="",0,SUMIFS(CapEx!79:79,CapEx!$4:$4,"&gt;="&amp;BZ$6,CapEx!$4:$4,"&lt;="&amp;BZ$7))</f>
        <v>0</v>
      </c>
      <c r="CA54" s="5">
        <f ca="1">IF(CA$4="",0,SUMIFS(CapEx!79:79,CapEx!$4:$4,"&gt;="&amp;CA$6,CapEx!$4:$4,"&lt;="&amp;CA$7))</f>
        <v>0</v>
      </c>
      <c r="CB54" s="5">
        <f ca="1">IF(CB$4="",0,SUMIFS(CapEx!79:79,CapEx!$4:$4,"&gt;="&amp;CB$6,CapEx!$4:$4,"&lt;="&amp;CB$7))</f>
        <v>0</v>
      </c>
      <c r="CC54" s="5">
        <f ca="1">IF(CC$4="",0,SUMIFS(CapEx!79:79,CapEx!$4:$4,"&gt;="&amp;CC$6,CapEx!$4:$4,"&lt;="&amp;CC$7))</f>
        <v>0</v>
      </c>
      <c r="CD54" s="5">
        <f ca="1">IF(CD$4="",0,SUMIFS(CapEx!79:79,CapEx!$4:$4,"&gt;="&amp;CD$6,CapEx!$4:$4,"&lt;="&amp;CD$7))</f>
        <v>0</v>
      </c>
      <c r="CE54" s="5">
        <f ca="1">IF(CE$4="",0,SUMIFS(CapEx!79:79,CapEx!$4:$4,"&gt;="&amp;CE$6,CapEx!$4:$4,"&lt;="&amp;CE$7))</f>
        <v>0</v>
      </c>
      <c r="CF54" s="5">
        <f ca="1">IF(CF$4="",0,SUMIFS(CapEx!79:79,CapEx!$4:$4,"&gt;="&amp;CF$6,CapEx!$4:$4,"&lt;="&amp;CF$7))</f>
        <v>0</v>
      </c>
    </row>
    <row r="55" spans="2:84" x14ac:dyDescent="0.3">
      <c r="B55" s="13">
        <f>ROW()</f>
        <v>55</v>
      </c>
      <c r="H55" s="1" t="str">
        <f t="shared" si="8"/>
        <v>Оплата капитальных затрат</v>
      </c>
      <c r="I55" s="1" t="str">
        <f>CapEx!I86</f>
        <v>Капзатраты на торговые мощности</v>
      </c>
      <c r="M55" s="53" t="s">
        <v>18</v>
      </c>
      <c r="U55" s="5">
        <f t="shared" ca="1" si="6"/>
        <v>44060564.727765933</v>
      </c>
      <c r="X55" s="5">
        <f ca="1">IF(X$4="",0,SUMIFS(CapEx!86:86,CapEx!$4:$4,"&gt;="&amp;X$6,CapEx!$4:$4,"&lt;="&amp;X$7))</f>
        <v>5670000</v>
      </c>
      <c r="Y55" s="5">
        <f ca="1">IF(Y$4="",0,SUMIFS(CapEx!86:86,CapEx!$4:$4,"&gt;="&amp;Y$6,CapEx!$4:$4,"&lt;="&amp;Y$7))</f>
        <v>8898793.75</v>
      </c>
      <c r="Z55" s="5">
        <f ca="1">IF(Z$4="",0,SUMIFS(CapEx!86:86,CapEx!$4:$4,"&gt;="&amp;Z$6,CapEx!$4:$4,"&lt;="&amp;Z$7))</f>
        <v>9349295.1835937481</v>
      </c>
      <c r="AA55" s="5">
        <f ca="1">IF(AA$4="",0,SUMIFS(CapEx!86:86,CapEx!$4:$4,"&gt;="&amp;AA$6,CapEx!$4:$4,"&lt;="&amp;AA$7))</f>
        <v>9822603.2522631809</v>
      </c>
      <c r="AB55" s="5">
        <f ca="1">IF(AB$4="",0,SUMIFS(CapEx!86:86,CapEx!$4:$4,"&gt;="&amp;AB$6,CapEx!$4:$4,"&lt;="&amp;AB$7))</f>
        <v>10319872.541909002</v>
      </c>
      <c r="AC55" s="5">
        <f ca="1">IF(AC$4="",0,SUMIFS(CapEx!86:86,CapEx!$4:$4,"&gt;="&amp;AC$6,CapEx!$4:$4,"&lt;="&amp;AC$7))</f>
        <v>0</v>
      </c>
      <c r="AD55" s="5">
        <f ca="1">IF(AD$4="",0,SUMIFS(CapEx!86:86,CapEx!$4:$4,"&gt;="&amp;AD$6,CapEx!$4:$4,"&lt;="&amp;AD$7))</f>
        <v>0</v>
      </c>
      <c r="AE55" s="5">
        <f ca="1">IF(AE$4="",0,SUMIFS(CapEx!86:86,CapEx!$4:$4,"&gt;="&amp;AE$6,CapEx!$4:$4,"&lt;="&amp;AE$7))</f>
        <v>0</v>
      </c>
      <c r="AF55" s="5">
        <f ca="1">IF(AF$4="",0,SUMIFS(CapEx!86:86,CapEx!$4:$4,"&gt;="&amp;AF$6,CapEx!$4:$4,"&lt;="&amp;AF$7))</f>
        <v>0</v>
      </c>
      <c r="AG55" s="5">
        <f ca="1">IF(AG$4="",0,SUMIFS(CapEx!86:86,CapEx!$4:$4,"&gt;="&amp;AG$6,CapEx!$4:$4,"&lt;="&amp;AG$7))</f>
        <v>0</v>
      </c>
      <c r="AH55" s="5">
        <f ca="1">IF(AH$4="",0,SUMIFS(CapEx!86:86,CapEx!$4:$4,"&gt;="&amp;AH$6,CapEx!$4:$4,"&lt;="&amp;AH$7))</f>
        <v>0</v>
      </c>
      <c r="AI55" s="5">
        <f ca="1">IF(AI$4="",0,SUMIFS(CapEx!86:86,CapEx!$4:$4,"&gt;="&amp;AI$6,CapEx!$4:$4,"&lt;="&amp;AI$7))</f>
        <v>0</v>
      </c>
      <c r="AJ55" s="5">
        <f ca="1">IF(AJ$4="",0,SUMIFS(CapEx!86:86,CapEx!$4:$4,"&gt;="&amp;AJ$6,CapEx!$4:$4,"&lt;="&amp;AJ$7))</f>
        <v>0</v>
      </c>
      <c r="AK55" s="5">
        <f ca="1">IF(AK$4="",0,SUMIFS(CapEx!86:86,CapEx!$4:$4,"&gt;="&amp;AK$6,CapEx!$4:$4,"&lt;="&amp;AK$7))</f>
        <v>0</v>
      </c>
      <c r="AL55" s="5">
        <f ca="1">IF(AL$4="",0,SUMIFS(CapEx!86:86,CapEx!$4:$4,"&gt;="&amp;AL$6,CapEx!$4:$4,"&lt;="&amp;AL$7))</f>
        <v>0</v>
      </c>
      <c r="AM55" s="5">
        <f ca="1">IF(AM$4="",0,SUMIFS(CapEx!86:86,CapEx!$4:$4,"&gt;="&amp;AM$6,CapEx!$4:$4,"&lt;="&amp;AM$7))</f>
        <v>0</v>
      </c>
      <c r="AN55" s="5">
        <f ca="1">IF(AN$4="",0,SUMIFS(CapEx!86:86,CapEx!$4:$4,"&gt;="&amp;AN$6,CapEx!$4:$4,"&lt;="&amp;AN$7))</f>
        <v>0</v>
      </c>
      <c r="AO55" s="5">
        <f ca="1">IF(AO$4="",0,SUMIFS(CapEx!86:86,CapEx!$4:$4,"&gt;="&amp;AO$6,CapEx!$4:$4,"&lt;="&amp;AO$7))</f>
        <v>0</v>
      </c>
      <c r="AP55" s="5">
        <f ca="1">IF(AP$4="",0,SUMIFS(CapEx!86:86,CapEx!$4:$4,"&gt;="&amp;AP$6,CapEx!$4:$4,"&lt;="&amp;AP$7))</f>
        <v>0</v>
      </c>
      <c r="AQ55" s="5">
        <f ca="1">IF(AQ$4="",0,SUMIFS(CapEx!86:86,CapEx!$4:$4,"&gt;="&amp;AQ$6,CapEx!$4:$4,"&lt;="&amp;AQ$7))</f>
        <v>0</v>
      </c>
      <c r="AR55" s="5">
        <f ca="1">IF(AR$4="",0,SUMIFS(CapEx!86:86,CapEx!$4:$4,"&gt;="&amp;AR$6,CapEx!$4:$4,"&lt;="&amp;AR$7))</f>
        <v>0</v>
      </c>
      <c r="AS55" s="5">
        <f ca="1">IF(AS$4="",0,SUMIFS(CapEx!86:86,CapEx!$4:$4,"&gt;="&amp;AS$6,CapEx!$4:$4,"&lt;="&amp;AS$7))</f>
        <v>0</v>
      </c>
      <c r="AT55" s="5">
        <f ca="1">IF(AT$4="",0,SUMIFS(CapEx!86:86,CapEx!$4:$4,"&gt;="&amp;AT$6,CapEx!$4:$4,"&lt;="&amp;AT$7))</f>
        <v>0</v>
      </c>
      <c r="AU55" s="5">
        <f ca="1">IF(AU$4="",0,SUMIFS(CapEx!86:86,CapEx!$4:$4,"&gt;="&amp;AU$6,CapEx!$4:$4,"&lt;="&amp;AU$7))</f>
        <v>0</v>
      </c>
      <c r="AV55" s="5">
        <f ca="1">IF(AV$4="",0,SUMIFS(CapEx!86:86,CapEx!$4:$4,"&gt;="&amp;AV$6,CapEx!$4:$4,"&lt;="&amp;AV$7))</f>
        <v>0</v>
      </c>
      <c r="AW55" s="5">
        <f ca="1">IF(AW$4="",0,SUMIFS(CapEx!86:86,CapEx!$4:$4,"&gt;="&amp;AW$6,CapEx!$4:$4,"&lt;="&amp;AW$7))</f>
        <v>0</v>
      </c>
      <c r="AX55" s="5">
        <f ca="1">IF(AX$4="",0,SUMIFS(CapEx!86:86,CapEx!$4:$4,"&gt;="&amp;AX$6,CapEx!$4:$4,"&lt;="&amp;AX$7))</f>
        <v>0</v>
      </c>
      <c r="AY55" s="5">
        <f ca="1">IF(AY$4="",0,SUMIFS(CapEx!86:86,CapEx!$4:$4,"&gt;="&amp;AY$6,CapEx!$4:$4,"&lt;="&amp;AY$7))</f>
        <v>0</v>
      </c>
      <c r="AZ55" s="5">
        <f ca="1">IF(AZ$4="",0,SUMIFS(CapEx!86:86,CapEx!$4:$4,"&gt;="&amp;AZ$6,CapEx!$4:$4,"&lt;="&amp;AZ$7))</f>
        <v>0</v>
      </c>
      <c r="BA55" s="5">
        <f ca="1">IF(BA$4="",0,SUMIFS(CapEx!86:86,CapEx!$4:$4,"&gt;="&amp;BA$6,CapEx!$4:$4,"&lt;="&amp;BA$7))</f>
        <v>0</v>
      </c>
      <c r="BB55" s="5">
        <f ca="1">IF(BB$4="",0,SUMIFS(CapEx!86:86,CapEx!$4:$4,"&gt;="&amp;BB$6,CapEx!$4:$4,"&lt;="&amp;BB$7))</f>
        <v>0</v>
      </c>
      <c r="BC55" s="5">
        <f ca="1">IF(BC$4="",0,SUMIFS(CapEx!86:86,CapEx!$4:$4,"&gt;="&amp;BC$6,CapEx!$4:$4,"&lt;="&amp;BC$7))</f>
        <v>0</v>
      </c>
      <c r="BD55" s="5">
        <f ca="1">IF(BD$4="",0,SUMIFS(CapEx!86:86,CapEx!$4:$4,"&gt;="&amp;BD$6,CapEx!$4:$4,"&lt;="&amp;BD$7))</f>
        <v>0</v>
      </c>
      <c r="BE55" s="5">
        <f ca="1">IF(BE$4="",0,SUMIFS(CapEx!86:86,CapEx!$4:$4,"&gt;="&amp;BE$6,CapEx!$4:$4,"&lt;="&amp;BE$7))</f>
        <v>0</v>
      </c>
      <c r="BF55" s="5">
        <f ca="1">IF(BF$4="",0,SUMIFS(CapEx!86:86,CapEx!$4:$4,"&gt;="&amp;BF$6,CapEx!$4:$4,"&lt;="&amp;BF$7))</f>
        <v>0</v>
      </c>
      <c r="BG55" s="5">
        <f ca="1">IF(BG$4="",0,SUMIFS(CapEx!86:86,CapEx!$4:$4,"&gt;="&amp;BG$6,CapEx!$4:$4,"&lt;="&amp;BG$7))</f>
        <v>0</v>
      </c>
      <c r="BH55" s="5">
        <f ca="1">IF(BH$4="",0,SUMIFS(CapEx!86:86,CapEx!$4:$4,"&gt;="&amp;BH$6,CapEx!$4:$4,"&lt;="&amp;BH$7))</f>
        <v>0</v>
      </c>
      <c r="BI55" s="5">
        <f ca="1">IF(BI$4="",0,SUMIFS(CapEx!86:86,CapEx!$4:$4,"&gt;="&amp;BI$6,CapEx!$4:$4,"&lt;="&amp;BI$7))</f>
        <v>0</v>
      </c>
      <c r="BJ55" s="5">
        <f ca="1">IF(BJ$4="",0,SUMIFS(CapEx!86:86,CapEx!$4:$4,"&gt;="&amp;BJ$6,CapEx!$4:$4,"&lt;="&amp;BJ$7))</f>
        <v>0</v>
      </c>
      <c r="BK55" s="5">
        <f ca="1">IF(BK$4="",0,SUMIFS(CapEx!86:86,CapEx!$4:$4,"&gt;="&amp;BK$6,CapEx!$4:$4,"&lt;="&amp;BK$7))</f>
        <v>0</v>
      </c>
      <c r="BL55" s="5">
        <f ca="1">IF(BL$4="",0,SUMIFS(CapEx!86:86,CapEx!$4:$4,"&gt;="&amp;BL$6,CapEx!$4:$4,"&lt;="&amp;BL$7))</f>
        <v>0</v>
      </c>
      <c r="BM55" s="5">
        <f ca="1">IF(BM$4="",0,SUMIFS(CapEx!86:86,CapEx!$4:$4,"&gt;="&amp;BM$6,CapEx!$4:$4,"&lt;="&amp;BM$7))</f>
        <v>0</v>
      </c>
      <c r="BN55" s="5">
        <f ca="1">IF(BN$4="",0,SUMIFS(CapEx!86:86,CapEx!$4:$4,"&gt;="&amp;BN$6,CapEx!$4:$4,"&lt;="&amp;BN$7))</f>
        <v>0</v>
      </c>
      <c r="BO55" s="5">
        <f ca="1">IF(BO$4="",0,SUMIFS(CapEx!86:86,CapEx!$4:$4,"&gt;="&amp;BO$6,CapEx!$4:$4,"&lt;="&amp;BO$7))</f>
        <v>0</v>
      </c>
      <c r="BP55" s="5">
        <f ca="1">IF(BP$4="",0,SUMIFS(CapEx!86:86,CapEx!$4:$4,"&gt;="&amp;BP$6,CapEx!$4:$4,"&lt;="&amp;BP$7))</f>
        <v>0</v>
      </c>
      <c r="BQ55" s="5">
        <f ca="1">IF(BQ$4="",0,SUMIFS(CapEx!86:86,CapEx!$4:$4,"&gt;="&amp;BQ$6,CapEx!$4:$4,"&lt;="&amp;BQ$7))</f>
        <v>0</v>
      </c>
      <c r="BR55" s="5">
        <f ca="1">IF(BR$4="",0,SUMIFS(CapEx!86:86,CapEx!$4:$4,"&gt;="&amp;BR$6,CapEx!$4:$4,"&lt;="&amp;BR$7))</f>
        <v>0</v>
      </c>
      <c r="BS55" s="5">
        <f ca="1">IF(BS$4="",0,SUMIFS(CapEx!86:86,CapEx!$4:$4,"&gt;="&amp;BS$6,CapEx!$4:$4,"&lt;="&amp;BS$7))</f>
        <v>0</v>
      </c>
      <c r="BT55" s="5">
        <f ca="1">IF(BT$4="",0,SUMIFS(CapEx!86:86,CapEx!$4:$4,"&gt;="&amp;BT$6,CapEx!$4:$4,"&lt;="&amp;BT$7))</f>
        <v>0</v>
      </c>
      <c r="BU55" s="5">
        <f ca="1">IF(BU$4="",0,SUMIFS(CapEx!86:86,CapEx!$4:$4,"&gt;="&amp;BU$6,CapEx!$4:$4,"&lt;="&amp;BU$7))</f>
        <v>0</v>
      </c>
      <c r="BV55" s="5">
        <f ca="1">IF(BV$4="",0,SUMIFS(CapEx!86:86,CapEx!$4:$4,"&gt;="&amp;BV$6,CapEx!$4:$4,"&lt;="&amp;BV$7))</f>
        <v>0</v>
      </c>
      <c r="BW55" s="5">
        <f ca="1">IF(BW$4="",0,SUMIFS(CapEx!86:86,CapEx!$4:$4,"&gt;="&amp;BW$6,CapEx!$4:$4,"&lt;="&amp;BW$7))</f>
        <v>0</v>
      </c>
      <c r="BX55" s="5">
        <f ca="1">IF(BX$4="",0,SUMIFS(CapEx!86:86,CapEx!$4:$4,"&gt;="&amp;BX$6,CapEx!$4:$4,"&lt;="&amp;BX$7))</f>
        <v>0</v>
      </c>
      <c r="BY55" s="5">
        <f ca="1">IF(BY$4="",0,SUMIFS(CapEx!86:86,CapEx!$4:$4,"&gt;="&amp;BY$6,CapEx!$4:$4,"&lt;="&amp;BY$7))</f>
        <v>0</v>
      </c>
      <c r="BZ55" s="5">
        <f ca="1">IF(BZ$4="",0,SUMIFS(CapEx!86:86,CapEx!$4:$4,"&gt;="&amp;BZ$6,CapEx!$4:$4,"&lt;="&amp;BZ$7))</f>
        <v>0</v>
      </c>
      <c r="CA55" s="5">
        <f ca="1">IF(CA$4="",0,SUMIFS(CapEx!86:86,CapEx!$4:$4,"&gt;="&amp;CA$6,CapEx!$4:$4,"&lt;="&amp;CA$7))</f>
        <v>0</v>
      </c>
      <c r="CB55" s="5">
        <f ca="1">IF(CB$4="",0,SUMIFS(CapEx!86:86,CapEx!$4:$4,"&gt;="&amp;CB$6,CapEx!$4:$4,"&lt;="&amp;CB$7))</f>
        <v>0</v>
      </c>
      <c r="CC55" s="5">
        <f ca="1">IF(CC$4="",0,SUMIFS(CapEx!86:86,CapEx!$4:$4,"&gt;="&amp;CC$6,CapEx!$4:$4,"&lt;="&amp;CC$7))</f>
        <v>0</v>
      </c>
      <c r="CD55" s="5">
        <f ca="1">IF(CD$4="",0,SUMIFS(CapEx!86:86,CapEx!$4:$4,"&gt;="&amp;CD$6,CapEx!$4:$4,"&lt;="&amp;CD$7))</f>
        <v>0</v>
      </c>
      <c r="CE55" s="5">
        <f ca="1">IF(CE$4="",0,SUMIFS(CapEx!86:86,CapEx!$4:$4,"&gt;="&amp;CE$6,CapEx!$4:$4,"&lt;="&amp;CE$7))</f>
        <v>0</v>
      </c>
      <c r="CF55" s="5">
        <f ca="1">IF(CF$4="",0,SUMIFS(CapEx!86:86,CapEx!$4:$4,"&gt;="&amp;CF$6,CapEx!$4:$4,"&lt;="&amp;CF$7))</f>
        <v>0</v>
      </c>
    </row>
    <row r="56" spans="2:84" x14ac:dyDescent="0.3">
      <c r="B56" s="13">
        <f>ROW()</f>
        <v>56</v>
      </c>
      <c r="H56" s="1" t="str">
        <f t="shared" si="8"/>
        <v>Оплата капитальных затрат</v>
      </c>
      <c r="I56" s="1" t="str">
        <f>Finance!H39</f>
        <v>Приобретение оборудования в лизинг</v>
      </c>
      <c r="M56" s="53" t="s">
        <v>18</v>
      </c>
      <c r="U56" s="5">
        <f t="shared" ca="1" si="6"/>
        <v>5579356.9486790448</v>
      </c>
      <c r="X56" s="5">
        <f ca="1">IF(X$4="",0,SUMIFS(Finance!39:39,Finance!$4:$4,"&gt;="&amp;X$6,Finance!$4:$4,"&lt;="&amp;X$7))</f>
        <v>1878865.2042940964</v>
      </c>
      <c r="Y56" s="5">
        <f ca="1">IF(Y$4="",0,SUMIFS(Finance!39:39,Finance!$4:$4,"&gt;="&amp;Y$6,Finance!$4:$4,"&lt;="&amp;Y$7))</f>
        <v>1161027.8583031809</v>
      </c>
      <c r="Z56" s="5">
        <f ca="1">IF(Z$4="",0,SUMIFS(Finance!39:39,Finance!$4:$4,"&gt;="&amp;Z$6,Finance!$4:$4,"&lt;="&amp;Z$7))</f>
        <v>1128650.6160363411</v>
      </c>
      <c r="AA56" s="5">
        <f ca="1">IF(AA$4="",0,SUMIFS(Finance!39:39,Finance!$4:$4,"&gt;="&amp;AA$6,Finance!$4:$4,"&lt;="&amp;AA$7))</f>
        <v>1128650.6160363411</v>
      </c>
      <c r="AB56" s="5">
        <f ca="1">IF(AB$4="",0,SUMIFS(Finance!39:39,Finance!$4:$4,"&gt;="&amp;AB$6,Finance!$4:$4,"&lt;="&amp;AB$7))</f>
        <v>282162.65400908526</v>
      </c>
      <c r="AC56" s="5">
        <f ca="1">IF(AC$4="",0,SUMIFS(Finance!39:39,Finance!$4:$4,"&gt;="&amp;AC$6,Finance!$4:$4,"&lt;="&amp;AC$7))</f>
        <v>0</v>
      </c>
      <c r="AD56" s="5">
        <f ca="1">IF(AD$4="",0,SUMIFS(Finance!39:39,Finance!$4:$4,"&gt;="&amp;AD$6,Finance!$4:$4,"&lt;="&amp;AD$7))</f>
        <v>0</v>
      </c>
      <c r="AE56" s="5">
        <f ca="1">IF(AE$4="",0,SUMIFS(Finance!39:39,Finance!$4:$4,"&gt;="&amp;AE$6,Finance!$4:$4,"&lt;="&amp;AE$7))</f>
        <v>0</v>
      </c>
      <c r="AF56" s="5">
        <f ca="1">IF(AF$4="",0,SUMIFS(Finance!39:39,Finance!$4:$4,"&gt;="&amp;AF$6,Finance!$4:$4,"&lt;="&amp;AF$7))</f>
        <v>0</v>
      </c>
      <c r="AG56" s="5">
        <f ca="1">IF(AG$4="",0,SUMIFS(Finance!39:39,Finance!$4:$4,"&gt;="&amp;AG$6,Finance!$4:$4,"&lt;="&amp;AG$7))</f>
        <v>0</v>
      </c>
      <c r="AH56" s="5">
        <f ca="1">IF(AH$4="",0,SUMIFS(Finance!39:39,Finance!$4:$4,"&gt;="&amp;AH$6,Finance!$4:$4,"&lt;="&amp;AH$7))</f>
        <v>0</v>
      </c>
      <c r="AI56" s="5">
        <f ca="1">IF(AI$4="",0,SUMIFS(Finance!39:39,Finance!$4:$4,"&gt;="&amp;AI$6,Finance!$4:$4,"&lt;="&amp;AI$7))</f>
        <v>0</v>
      </c>
      <c r="AJ56" s="5">
        <f ca="1">IF(AJ$4="",0,SUMIFS(Finance!39:39,Finance!$4:$4,"&gt;="&amp;AJ$6,Finance!$4:$4,"&lt;="&amp;AJ$7))</f>
        <v>0</v>
      </c>
      <c r="AK56" s="5">
        <f ca="1">IF(AK$4="",0,SUMIFS(Finance!39:39,Finance!$4:$4,"&gt;="&amp;AK$6,Finance!$4:$4,"&lt;="&amp;AK$7))</f>
        <v>0</v>
      </c>
      <c r="AL56" s="5">
        <f ca="1">IF(AL$4="",0,SUMIFS(Finance!39:39,Finance!$4:$4,"&gt;="&amp;AL$6,Finance!$4:$4,"&lt;="&amp;AL$7))</f>
        <v>0</v>
      </c>
      <c r="AM56" s="5">
        <f ca="1">IF(AM$4="",0,SUMIFS(Finance!39:39,Finance!$4:$4,"&gt;="&amp;AM$6,Finance!$4:$4,"&lt;="&amp;AM$7))</f>
        <v>0</v>
      </c>
      <c r="AN56" s="5">
        <f ca="1">IF(AN$4="",0,SUMIFS(Finance!39:39,Finance!$4:$4,"&gt;="&amp;AN$6,Finance!$4:$4,"&lt;="&amp;AN$7))</f>
        <v>0</v>
      </c>
      <c r="AO56" s="5">
        <f ca="1">IF(AO$4="",0,SUMIFS(Finance!39:39,Finance!$4:$4,"&gt;="&amp;AO$6,Finance!$4:$4,"&lt;="&amp;AO$7))</f>
        <v>0</v>
      </c>
      <c r="AP56" s="5">
        <f ca="1">IF(AP$4="",0,SUMIFS(Finance!39:39,Finance!$4:$4,"&gt;="&amp;AP$6,Finance!$4:$4,"&lt;="&amp;AP$7))</f>
        <v>0</v>
      </c>
      <c r="AQ56" s="5">
        <f ca="1">IF(AQ$4="",0,SUMIFS(Finance!39:39,Finance!$4:$4,"&gt;="&amp;AQ$6,Finance!$4:$4,"&lt;="&amp;AQ$7))</f>
        <v>0</v>
      </c>
      <c r="AR56" s="5">
        <f ca="1">IF(AR$4="",0,SUMIFS(Finance!39:39,Finance!$4:$4,"&gt;="&amp;AR$6,Finance!$4:$4,"&lt;="&amp;AR$7))</f>
        <v>0</v>
      </c>
      <c r="AS56" s="5">
        <f ca="1">IF(AS$4="",0,SUMIFS(Finance!39:39,Finance!$4:$4,"&gt;="&amp;AS$6,Finance!$4:$4,"&lt;="&amp;AS$7))</f>
        <v>0</v>
      </c>
      <c r="AT56" s="5">
        <f ca="1">IF(AT$4="",0,SUMIFS(Finance!39:39,Finance!$4:$4,"&gt;="&amp;AT$6,Finance!$4:$4,"&lt;="&amp;AT$7))</f>
        <v>0</v>
      </c>
      <c r="AU56" s="5">
        <f ca="1">IF(AU$4="",0,SUMIFS(Finance!39:39,Finance!$4:$4,"&gt;="&amp;AU$6,Finance!$4:$4,"&lt;="&amp;AU$7))</f>
        <v>0</v>
      </c>
      <c r="AV56" s="5">
        <f ca="1">IF(AV$4="",0,SUMIFS(Finance!39:39,Finance!$4:$4,"&gt;="&amp;AV$6,Finance!$4:$4,"&lt;="&amp;AV$7))</f>
        <v>0</v>
      </c>
      <c r="AW56" s="5">
        <f ca="1">IF(AW$4="",0,SUMIFS(Finance!39:39,Finance!$4:$4,"&gt;="&amp;AW$6,Finance!$4:$4,"&lt;="&amp;AW$7))</f>
        <v>0</v>
      </c>
      <c r="AX56" s="5">
        <f ca="1">IF(AX$4="",0,SUMIFS(Finance!39:39,Finance!$4:$4,"&gt;="&amp;AX$6,Finance!$4:$4,"&lt;="&amp;AX$7))</f>
        <v>0</v>
      </c>
      <c r="AY56" s="5">
        <f ca="1">IF(AY$4="",0,SUMIFS(Finance!39:39,Finance!$4:$4,"&gt;="&amp;AY$6,Finance!$4:$4,"&lt;="&amp;AY$7))</f>
        <v>0</v>
      </c>
      <c r="AZ56" s="5">
        <f ca="1">IF(AZ$4="",0,SUMIFS(Finance!39:39,Finance!$4:$4,"&gt;="&amp;AZ$6,Finance!$4:$4,"&lt;="&amp;AZ$7))</f>
        <v>0</v>
      </c>
      <c r="BA56" s="5">
        <f ca="1">IF(BA$4="",0,SUMIFS(Finance!39:39,Finance!$4:$4,"&gt;="&amp;BA$6,Finance!$4:$4,"&lt;="&amp;BA$7))</f>
        <v>0</v>
      </c>
      <c r="BB56" s="5">
        <f ca="1">IF(BB$4="",0,SUMIFS(Finance!39:39,Finance!$4:$4,"&gt;="&amp;BB$6,Finance!$4:$4,"&lt;="&amp;BB$7))</f>
        <v>0</v>
      </c>
      <c r="BC56" s="5">
        <f ca="1">IF(BC$4="",0,SUMIFS(Finance!39:39,Finance!$4:$4,"&gt;="&amp;BC$6,Finance!$4:$4,"&lt;="&amp;BC$7))</f>
        <v>0</v>
      </c>
      <c r="BD56" s="5">
        <f ca="1">IF(BD$4="",0,SUMIFS(Finance!39:39,Finance!$4:$4,"&gt;="&amp;BD$6,Finance!$4:$4,"&lt;="&amp;BD$7))</f>
        <v>0</v>
      </c>
      <c r="BE56" s="5">
        <f ca="1">IF(BE$4="",0,SUMIFS(Finance!39:39,Finance!$4:$4,"&gt;="&amp;BE$6,Finance!$4:$4,"&lt;="&amp;BE$7))</f>
        <v>0</v>
      </c>
      <c r="BF56" s="5">
        <f ca="1">IF(BF$4="",0,SUMIFS(Finance!39:39,Finance!$4:$4,"&gt;="&amp;BF$6,Finance!$4:$4,"&lt;="&amp;BF$7))</f>
        <v>0</v>
      </c>
      <c r="BG56" s="5">
        <f ca="1">IF(BG$4="",0,SUMIFS(Finance!39:39,Finance!$4:$4,"&gt;="&amp;BG$6,Finance!$4:$4,"&lt;="&amp;BG$7))</f>
        <v>0</v>
      </c>
      <c r="BH56" s="5">
        <f ca="1">IF(BH$4="",0,SUMIFS(Finance!39:39,Finance!$4:$4,"&gt;="&amp;BH$6,Finance!$4:$4,"&lt;="&amp;BH$7))</f>
        <v>0</v>
      </c>
      <c r="BI56" s="5">
        <f ca="1">IF(BI$4="",0,SUMIFS(Finance!39:39,Finance!$4:$4,"&gt;="&amp;BI$6,Finance!$4:$4,"&lt;="&amp;BI$7))</f>
        <v>0</v>
      </c>
      <c r="BJ56" s="5">
        <f ca="1">IF(BJ$4="",0,SUMIFS(Finance!39:39,Finance!$4:$4,"&gt;="&amp;BJ$6,Finance!$4:$4,"&lt;="&amp;BJ$7))</f>
        <v>0</v>
      </c>
      <c r="BK56" s="5">
        <f ca="1">IF(BK$4="",0,SUMIFS(Finance!39:39,Finance!$4:$4,"&gt;="&amp;BK$6,Finance!$4:$4,"&lt;="&amp;BK$7))</f>
        <v>0</v>
      </c>
      <c r="BL56" s="5">
        <f ca="1">IF(BL$4="",0,SUMIFS(Finance!39:39,Finance!$4:$4,"&gt;="&amp;BL$6,Finance!$4:$4,"&lt;="&amp;BL$7))</f>
        <v>0</v>
      </c>
      <c r="BM56" s="5">
        <f ca="1">IF(BM$4="",0,SUMIFS(Finance!39:39,Finance!$4:$4,"&gt;="&amp;BM$6,Finance!$4:$4,"&lt;="&amp;BM$7))</f>
        <v>0</v>
      </c>
      <c r="BN56" s="5">
        <f ca="1">IF(BN$4="",0,SUMIFS(Finance!39:39,Finance!$4:$4,"&gt;="&amp;BN$6,Finance!$4:$4,"&lt;="&amp;BN$7))</f>
        <v>0</v>
      </c>
      <c r="BO56" s="5">
        <f ca="1">IF(BO$4="",0,SUMIFS(Finance!39:39,Finance!$4:$4,"&gt;="&amp;BO$6,Finance!$4:$4,"&lt;="&amp;BO$7))</f>
        <v>0</v>
      </c>
      <c r="BP56" s="5">
        <f ca="1">IF(BP$4="",0,SUMIFS(Finance!39:39,Finance!$4:$4,"&gt;="&amp;BP$6,Finance!$4:$4,"&lt;="&amp;BP$7))</f>
        <v>0</v>
      </c>
      <c r="BQ56" s="5">
        <f ca="1">IF(BQ$4="",0,SUMIFS(Finance!39:39,Finance!$4:$4,"&gt;="&amp;BQ$6,Finance!$4:$4,"&lt;="&amp;BQ$7))</f>
        <v>0</v>
      </c>
      <c r="BR56" s="5">
        <f ca="1">IF(BR$4="",0,SUMIFS(Finance!39:39,Finance!$4:$4,"&gt;="&amp;BR$6,Finance!$4:$4,"&lt;="&amp;BR$7))</f>
        <v>0</v>
      </c>
      <c r="BS56" s="5">
        <f ca="1">IF(BS$4="",0,SUMIFS(Finance!39:39,Finance!$4:$4,"&gt;="&amp;BS$6,Finance!$4:$4,"&lt;="&amp;BS$7))</f>
        <v>0</v>
      </c>
      <c r="BT56" s="5">
        <f ca="1">IF(BT$4="",0,SUMIFS(Finance!39:39,Finance!$4:$4,"&gt;="&amp;BT$6,Finance!$4:$4,"&lt;="&amp;BT$7))</f>
        <v>0</v>
      </c>
      <c r="BU56" s="5">
        <f ca="1">IF(BU$4="",0,SUMIFS(Finance!39:39,Finance!$4:$4,"&gt;="&amp;BU$6,Finance!$4:$4,"&lt;="&amp;BU$7))</f>
        <v>0</v>
      </c>
      <c r="BV56" s="5">
        <f ca="1">IF(BV$4="",0,SUMIFS(Finance!39:39,Finance!$4:$4,"&gt;="&amp;BV$6,Finance!$4:$4,"&lt;="&amp;BV$7))</f>
        <v>0</v>
      </c>
      <c r="BW56" s="5">
        <f ca="1">IF(BW$4="",0,SUMIFS(Finance!39:39,Finance!$4:$4,"&gt;="&amp;BW$6,Finance!$4:$4,"&lt;="&amp;BW$7))</f>
        <v>0</v>
      </c>
      <c r="BX56" s="5">
        <f ca="1">IF(BX$4="",0,SUMIFS(Finance!39:39,Finance!$4:$4,"&gt;="&amp;BX$6,Finance!$4:$4,"&lt;="&amp;BX$7))</f>
        <v>0</v>
      </c>
      <c r="BY56" s="5">
        <f ca="1">IF(BY$4="",0,SUMIFS(Finance!39:39,Finance!$4:$4,"&gt;="&amp;BY$6,Finance!$4:$4,"&lt;="&amp;BY$7))</f>
        <v>0</v>
      </c>
      <c r="BZ56" s="5">
        <f ca="1">IF(BZ$4="",0,SUMIFS(Finance!39:39,Finance!$4:$4,"&gt;="&amp;BZ$6,Finance!$4:$4,"&lt;="&amp;BZ$7))</f>
        <v>0</v>
      </c>
      <c r="CA56" s="5">
        <f ca="1">IF(CA$4="",0,SUMIFS(Finance!39:39,Finance!$4:$4,"&gt;="&amp;CA$6,Finance!$4:$4,"&lt;="&amp;CA$7))</f>
        <v>0</v>
      </c>
      <c r="CB56" s="5">
        <f ca="1">IF(CB$4="",0,SUMIFS(Finance!39:39,Finance!$4:$4,"&gt;="&amp;CB$6,Finance!$4:$4,"&lt;="&amp;CB$7))</f>
        <v>0</v>
      </c>
      <c r="CC56" s="5">
        <f ca="1">IF(CC$4="",0,SUMIFS(Finance!39:39,Finance!$4:$4,"&gt;="&amp;CC$6,Finance!$4:$4,"&lt;="&amp;CC$7))</f>
        <v>0</v>
      </c>
      <c r="CD56" s="5">
        <f ca="1">IF(CD$4="",0,SUMIFS(Finance!39:39,Finance!$4:$4,"&gt;="&amp;CD$6,Finance!$4:$4,"&lt;="&amp;CD$7))</f>
        <v>0</v>
      </c>
      <c r="CE56" s="5">
        <f ca="1">IF(CE$4="",0,SUMIFS(Finance!39:39,Finance!$4:$4,"&gt;="&amp;CE$6,Finance!$4:$4,"&lt;="&amp;CE$7))</f>
        <v>0</v>
      </c>
      <c r="CF56" s="5">
        <f ca="1">IF(CF$4="",0,SUMIFS(Finance!39:39,Finance!$4:$4,"&gt;="&amp;CF$6,Finance!$4:$4,"&lt;="&amp;CF$7))</f>
        <v>0</v>
      </c>
    </row>
    <row r="57" spans="2:84" s="26" customFormat="1" ht="12" x14ac:dyDescent="0.25">
      <c r="B57" s="13"/>
      <c r="M57" s="55"/>
      <c r="N57" s="44" t="s">
        <v>21</v>
      </c>
      <c r="O57" s="45"/>
      <c r="P57" s="46"/>
      <c r="Q57" s="89"/>
      <c r="U57" s="41"/>
      <c r="V57" s="42"/>
      <c r="W57" s="43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</row>
    <row r="59" spans="2:84" x14ac:dyDescent="0.3">
      <c r="B59" s="13">
        <f>ROW()</f>
        <v>59</v>
      </c>
      <c r="H59" s="1" t="str">
        <f>CapEx!H255</f>
        <v>Налоги на внеоборотные активы</v>
      </c>
      <c r="M59" s="53" t="s">
        <v>18</v>
      </c>
      <c r="P59" s="72" t="str">
        <f>Lists!$AI$10</f>
        <v>CF(-)</v>
      </c>
      <c r="U59" s="5">
        <f t="shared" ref="U59:U63" ca="1" si="9">SUM(INDIRECT(ADDRESS($B59,$X$2)&amp;":"&amp;ADDRESS($B59,$X$2-1+$P$8)))</f>
        <v>6488377.6189354584</v>
      </c>
      <c r="X59" s="5">
        <f ca="1">IF(X$4="",0,SUM(X60:X64))</f>
        <v>398599.43650116434</v>
      </c>
      <c r="Y59" s="5">
        <f t="shared" ref="Y59:CF59" ca="1" si="10">IF(Y$4="",0,SUM(Y60:Y64))</f>
        <v>755367.38451270969</v>
      </c>
      <c r="Z59" s="5">
        <f t="shared" ca="1" si="10"/>
        <v>1180813.01592468</v>
      </c>
      <c r="AA59" s="5">
        <f t="shared" ca="1" si="10"/>
        <v>1827425.4592160261</v>
      </c>
      <c r="AB59" s="5">
        <f t="shared" ca="1" si="10"/>
        <v>2326172.3227808783</v>
      </c>
      <c r="AC59" s="5">
        <f t="shared" ca="1" si="10"/>
        <v>0</v>
      </c>
      <c r="AD59" s="5">
        <f t="shared" ca="1" si="10"/>
        <v>0</v>
      </c>
      <c r="AE59" s="5">
        <f t="shared" ca="1" si="10"/>
        <v>0</v>
      </c>
      <c r="AF59" s="5">
        <f t="shared" ca="1" si="10"/>
        <v>0</v>
      </c>
      <c r="AG59" s="5">
        <f t="shared" ca="1" si="10"/>
        <v>0</v>
      </c>
      <c r="AH59" s="5">
        <f t="shared" ca="1" si="10"/>
        <v>0</v>
      </c>
      <c r="AI59" s="5">
        <f t="shared" ca="1" si="10"/>
        <v>0</v>
      </c>
      <c r="AJ59" s="5">
        <f t="shared" ca="1" si="10"/>
        <v>0</v>
      </c>
      <c r="AK59" s="5">
        <f t="shared" ca="1" si="10"/>
        <v>0</v>
      </c>
      <c r="AL59" s="5">
        <f t="shared" ca="1" si="10"/>
        <v>0</v>
      </c>
      <c r="AM59" s="5">
        <f t="shared" ca="1" si="10"/>
        <v>0</v>
      </c>
      <c r="AN59" s="5">
        <f t="shared" ca="1" si="10"/>
        <v>0</v>
      </c>
      <c r="AO59" s="5">
        <f t="shared" ca="1" si="10"/>
        <v>0</v>
      </c>
      <c r="AP59" s="5">
        <f t="shared" ca="1" si="10"/>
        <v>0</v>
      </c>
      <c r="AQ59" s="5">
        <f t="shared" ca="1" si="10"/>
        <v>0</v>
      </c>
      <c r="AR59" s="5">
        <f t="shared" ca="1" si="10"/>
        <v>0</v>
      </c>
      <c r="AS59" s="5">
        <f t="shared" ca="1" si="10"/>
        <v>0</v>
      </c>
      <c r="AT59" s="5">
        <f t="shared" ca="1" si="10"/>
        <v>0</v>
      </c>
      <c r="AU59" s="5">
        <f t="shared" ca="1" si="10"/>
        <v>0</v>
      </c>
      <c r="AV59" s="5">
        <f t="shared" ca="1" si="10"/>
        <v>0</v>
      </c>
      <c r="AW59" s="5">
        <f t="shared" ca="1" si="10"/>
        <v>0</v>
      </c>
      <c r="AX59" s="5">
        <f t="shared" ca="1" si="10"/>
        <v>0</v>
      </c>
      <c r="AY59" s="5">
        <f t="shared" ca="1" si="10"/>
        <v>0</v>
      </c>
      <c r="AZ59" s="5">
        <f t="shared" ca="1" si="10"/>
        <v>0</v>
      </c>
      <c r="BA59" s="5">
        <f t="shared" ca="1" si="10"/>
        <v>0</v>
      </c>
      <c r="BB59" s="5">
        <f t="shared" ca="1" si="10"/>
        <v>0</v>
      </c>
      <c r="BC59" s="5">
        <f t="shared" ca="1" si="10"/>
        <v>0</v>
      </c>
      <c r="BD59" s="5">
        <f t="shared" ca="1" si="10"/>
        <v>0</v>
      </c>
      <c r="BE59" s="5">
        <f t="shared" ca="1" si="10"/>
        <v>0</v>
      </c>
      <c r="BF59" s="5">
        <f t="shared" ca="1" si="10"/>
        <v>0</v>
      </c>
      <c r="BG59" s="5">
        <f t="shared" ca="1" si="10"/>
        <v>0</v>
      </c>
      <c r="BH59" s="5">
        <f t="shared" ca="1" si="10"/>
        <v>0</v>
      </c>
      <c r="BI59" s="5">
        <f t="shared" ca="1" si="10"/>
        <v>0</v>
      </c>
      <c r="BJ59" s="5">
        <f t="shared" ca="1" si="10"/>
        <v>0</v>
      </c>
      <c r="BK59" s="5">
        <f t="shared" ca="1" si="10"/>
        <v>0</v>
      </c>
      <c r="BL59" s="5">
        <f t="shared" ca="1" si="10"/>
        <v>0</v>
      </c>
      <c r="BM59" s="5">
        <f t="shared" ca="1" si="10"/>
        <v>0</v>
      </c>
      <c r="BN59" s="5">
        <f t="shared" ca="1" si="10"/>
        <v>0</v>
      </c>
      <c r="BO59" s="5">
        <f t="shared" ca="1" si="10"/>
        <v>0</v>
      </c>
      <c r="BP59" s="5">
        <f t="shared" ca="1" si="10"/>
        <v>0</v>
      </c>
      <c r="BQ59" s="5">
        <f t="shared" ca="1" si="10"/>
        <v>0</v>
      </c>
      <c r="BR59" s="5">
        <f t="shared" ca="1" si="10"/>
        <v>0</v>
      </c>
      <c r="BS59" s="5">
        <f t="shared" ca="1" si="10"/>
        <v>0</v>
      </c>
      <c r="BT59" s="5">
        <f t="shared" ca="1" si="10"/>
        <v>0</v>
      </c>
      <c r="BU59" s="5">
        <f t="shared" ca="1" si="10"/>
        <v>0</v>
      </c>
      <c r="BV59" s="5">
        <f t="shared" ca="1" si="10"/>
        <v>0</v>
      </c>
      <c r="BW59" s="5">
        <f t="shared" ca="1" si="10"/>
        <v>0</v>
      </c>
      <c r="BX59" s="5">
        <f t="shared" ca="1" si="10"/>
        <v>0</v>
      </c>
      <c r="BY59" s="5">
        <f t="shared" ca="1" si="10"/>
        <v>0</v>
      </c>
      <c r="BZ59" s="5">
        <f t="shared" ca="1" si="10"/>
        <v>0</v>
      </c>
      <c r="CA59" s="5">
        <f t="shared" ca="1" si="10"/>
        <v>0</v>
      </c>
      <c r="CB59" s="5">
        <f t="shared" ca="1" si="10"/>
        <v>0</v>
      </c>
      <c r="CC59" s="5">
        <f t="shared" ca="1" si="10"/>
        <v>0</v>
      </c>
      <c r="CD59" s="5">
        <f t="shared" ca="1" si="10"/>
        <v>0</v>
      </c>
      <c r="CE59" s="5">
        <f t="shared" ca="1" si="10"/>
        <v>0</v>
      </c>
      <c r="CF59" s="5">
        <f t="shared" ca="1" si="10"/>
        <v>0</v>
      </c>
    </row>
    <row r="60" spans="2:84" x14ac:dyDescent="0.3">
      <c r="B60" s="13">
        <f>ROW()</f>
        <v>60</v>
      </c>
      <c r="H60" s="1" t="str">
        <f>$H$59</f>
        <v>Налоги на внеоборотные активы</v>
      </c>
      <c r="I60" s="1" t="str">
        <f>CapEx!I256</f>
        <v>Стартовые капитальные затраты</v>
      </c>
      <c r="M60" s="53" t="s">
        <v>18</v>
      </c>
      <c r="U60" s="5">
        <f t="shared" ca="1" si="9"/>
        <v>627057.29166666663</v>
      </c>
      <c r="X60" s="5">
        <f ca="1">IF(X$4="",0,SUMIFS(CapEx!256:256,CapEx!$4:$4,"&gt;="&amp;X$6,CapEx!$4:$4,"&lt;="&amp;X$7))</f>
        <v>89237.847222222219</v>
      </c>
      <c r="Y60" s="5">
        <f ca="1">IF(Y$4="",0,SUMIFS(CapEx!256:256,CapEx!$4:$4,"&gt;="&amp;Y$6,CapEx!$4:$4,"&lt;="&amp;Y$7))</f>
        <v>146579.86111111112</v>
      </c>
      <c r="Z60" s="5">
        <f ca="1">IF(Z$4="",0,SUMIFS(CapEx!256:256,CapEx!$4:$4,"&gt;="&amp;Z$6,CapEx!$4:$4,"&lt;="&amp;Z$7))</f>
        <v>138496.52777777778</v>
      </c>
      <c r="AA60" s="5">
        <f ca="1">IF(AA$4="",0,SUMIFS(CapEx!256:256,CapEx!$4:$4,"&gt;="&amp;AA$6,CapEx!$4:$4,"&lt;="&amp;AA$7))</f>
        <v>130413.19444444444</v>
      </c>
      <c r="AB60" s="5">
        <f ca="1">IF(AB$4="",0,SUMIFS(CapEx!256:256,CapEx!$4:$4,"&gt;="&amp;AB$6,CapEx!$4:$4,"&lt;="&amp;AB$7))</f>
        <v>122329.86111111108</v>
      </c>
      <c r="AC60" s="5">
        <f ca="1">IF(AC$4="",0,SUMIFS(CapEx!256:256,CapEx!$4:$4,"&gt;="&amp;AC$6,CapEx!$4:$4,"&lt;="&amp;AC$7))</f>
        <v>0</v>
      </c>
      <c r="AD60" s="5">
        <f ca="1">IF(AD$4="",0,SUMIFS(CapEx!256:256,CapEx!$4:$4,"&gt;="&amp;AD$6,CapEx!$4:$4,"&lt;="&amp;AD$7))</f>
        <v>0</v>
      </c>
      <c r="AE60" s="5">
        <f ca="1">IF(AE$4="",0,SUMIFS(CapEx!256:256,CapEx!$4:$4,"&gt;="&amp;AE$6,CapEx!$4:$4,"&lt;="&amp;AE$7))</f>
        <v>0</v>
      </c>
      <c r="AF60" s="5">
        <f ca="1">IF(AF$4="",0,SUMIFS(CapEx!256:256,CapEx!$4:$4,"&gt;="&amp;AF$6,CapEx!$4:$4,"&lt;="&amp;AF$7))</f>
        <v>0</v>
      </c>
      <c r="AG60" s="5">
        <f ca="1">IF(AG$4="",0,SUMIFS(CapEx!256:256,CapEx!$4:$4,"&gt;="&amp;AG$6,CapEx!$4:$4,"&lt;="&amp;AG$7))</f>
        <v>0</v>
      </c>
      <c r="AH60" s="5">
        <f ca="1">IF(AH$4="",0,SUMIFS(CapEx!256:256,CapEx!$4:$4,"&gt;="&amp;AH$6,CapEx!$4:$4,"&lt;="&amp;AH$7))</f>
        <v>0</v>
      </c>
      <c r="AI60" s="5">
        <f ca="1">IF(AI$4="",0,SUMIFS(CapEx!256:256,CapEx!$4:$4,"&gt;="&amp;AI$6,CapEx!$4:$4,"&lt;="&amp;AI$7))</f>
        <v>0</v>
      </c>
      <c r="AJ60" s="5">
        <f ca="1">IF(AJ$4="",0,SUMIFS(CapEx!256:256,CapEx!$4:$4,"&gt;="&amp;AJ$6,CapEx!$4:$4,"&lt;="&amp;AJ$7))</f>
        <v>0</v>
      </c>
      <c r="AK60" s="5">
        <f ca="1">IF(AK$4="",0,SUMIFS(CapEx!256:256,CapEx!$4:$4,"&gt;="&amp;AK$6,CapEx!$4:$4,"&lt;="&amp;AK$7))</f>
        <v>0</v>
      </c>
      <c r="AL60" s="5">
        <f ca="1">IF(AL$4="",0,SUMIFS(CapEx!256:256,CapEx!$4:$4,"&gt;="&amp;AL$6,CapEx!$4:$4,"&lt;="&amp;AL$7))</f>
        <v>0</v>
      </c>
      <c r="AM60" s="5">
        <f ca="1">IF(AM$4="",0,SUMIFS(CapEx!256:256,CapEx!$4:$4,"&gt;="&amp;AM$6,CapEx!$4:$4,"&lt;="&amp;AM$7))</f>
        <v>0</v>
      </c>
      <c r="AN60" s="5">
        <f ca="1">IF(AN$4="",0,SUMIFS(CapEx!256:256,CapEx!$4:$4,"&gt;="&amp;AN$6,CapEx!$4:$4,"&lt;="&amp;AN$7))</f>
        <v>0</v>
      </c>
      <c r="AO60" s="5">
        <f ca="1">IF(AO$4="",0,SUMIFS(CapEx!256:256,CapEx!$4:$4,"&gt;="&amp;AO$6,CapEx!$4:$4,"&lt;="&amp;AO$7))</f>
        <v>0</v>
      </c>
      <c r="AP60" s="5">
        <f ca="1">IF(AP$4="",0,SUMIFS(CapEx!256:256,CapEx!$4:$4,"&gt;="&amp;AP$6,CapEx!$4:$4,"&lt;="&amp;AP$7))</f>
        <v>0</v>
      </c>
      <c r="AQ60" s="5">
        <f ca="1">IF(AQ$4="",0,SUMIFS(CapEx!256:256,CapEx!$4:$4,"&gt;="&amp;AQ$6,CapEx!$4:$4,"&lt;="&amp;AQ$7))</f>
        <v>0</v>
      </c>
      <c r="AR60" s="5">
        <f ca="1">IF(AR$4="",0,SUMIFS(CapEx!256:256,CapEx!$4:$4,"&gt;="&amp;AR$6,CapEx!$4:$4,"&lt;="&amp;AR$7))</f>
        <v>0</v>
      </c>
      <c r="AS60" s="5">
        <f ca="1">IF(AS$4="",0,SUMIFS(CapEx!256:256,CapEx!$4:$4,"&gt;="&amp;AS$6,CapEx!$4:$4,"&lt;="&amp;AS$7))</f>
        <v>0</v>
      </c>
      <c r="AT60" s="5">
        <f ca="1">IF(AT$4="",0,SUMIFS(CapEx!256:256,CapEx!$4:$4,"&gt;="&amp;AT$6,CapEx!$4:$4,"&lt;="&amp;AT$7))</f>
        <v>0</v>
      </c>
      <c r="AU60" s="5">
        <f ca="1">IF(AU$4="",0,SUMIFS(CapEx!256:256,CapEx!$4:$4,"&gt;="&amp;AU$6,CapEx!$4:$4,"&lt;="&amp;AU$7))</f>
        <v>0</v>
      </c>
      <c r="AV60" s="5">
        <f ca="1">IF(AV$4="",0,SUMIFS(CapEx!256:256,CapEx!$4:$4,"&gt;="&amp;AV$6,CapEx!$4:$4,"&lt;="&amp;AV$7))</f>
        <v>0</v>
      </c>
      <c r="AW60" s="5">
        <f ca="1">IF(AW$4="",0,SUMIFS(CapEx!256:256,CapEx!$4:$4,"&gt;="&amp;AW$6,CapEx!$4:$4,"&lt;="&amp;AW$7))</f>
        <v>0</v>
      </c>
      <c r="AX60" s="5">
        <f ca="1">IF(AX$4="",0,SUMIFS(CapEx!256:256,CapEx!$4:$4,"&gt;="&amp;AX$6,CapEx!$4:$4,"&lt;="&amp;AX$7))</f>
        <v>0</v>
      </c>
      <c r="AY60" s="5">
        <f ca="1">IF(AY$4="",0,SUMIFS(CapEx!256:256,CapEx!$4:$4,"&gt;="&amp;AY$6,CapEx!$4:$4,"&lt;="&amp;AY$7))</f>
        <v>0</v>
      </c>
      <c r="AZ60" s="5">
        <f ca="1">IF(AZ$4="",0,SUMIFS(CapEx!256:256,CapEx!$4:$4,"&gt;="&amp;AZ$6,CapEx!$4:$4,"&lt;="&amp;AZ$7))</f>
        <v>0</v>
      </c>
      <c r="BA60" s="5">
        <f ca="1">IF(BA$4="",0,SUMIFS(CapEx!256:256,CapEx!$4:$4,"&gt;="&amp;BA$6,CapEx!$4:$4,"&lt;="&amp;BA$7))</f>
        <v>0</v>
      </c>
      <c r="BB60" s="5">
        <f ca="1">IF(BB$4="",0,SUMIFS(CapEx!256:256,CapEx!$4:$4,"&gt;="&amp;BB$6,CapEx!$4:$4,"&lt;="&amp;BB$7))</f>
        <v>0</v>
      </c>
      <c r="BC60" s="5">
        <f ca="1">IF(BC$4="",0,SUMIFS(CapEx!256:256,CapEx!$4:$4,"&gt;="&amp;BC$6,CapEx!$4:$4,"&lt;="&amp;BC$7))</f>
        <v>0</v>
      </c>
      <c r="BD60" s="5">
        <f ca="1">IF(BD$4="",0,SUMIFS(CapEx!256:256,CapEx!$4:$4,"&gt;="&amp;BD$6,CapEx!$4:$4,"&lt;="&amp;BD$7))</f>
        <v>0</v>
      </c>
      <c r="BE60" s="5">
        <f ca="1">IF(BE$4="",0,SUMIFS(CapEx!256:256,CapEx!$4:$4,"&gt;="&amp;BE$6,CapEx!$4:$4,"&lt;="&amp;BE$7))</f>
        <v>0</v>
      </c>
      <c r="BF60" s="5">
        <f ca="1">IF(BF$4="",0,SUMIFS(CapEx!256:256,CapEx!$4:$4,"&gt;="&amp;BF$6,CapEx!$4:$4,"&lt;="&amp;BF$7))</f>
        <v>0</v>
      </c>
      <c r="BG60" s="5">
        <f ca="1">IF(BG$4="",0,SUMIFS(CapEx!256:256,CapEx!$4:$4,"&gt;="&amp;BG$6,CapEx!$4:$4,"&lt;="&amp;BG$7))</f>
        <v>0</v>
      </c>
      <c r="BH60" s="5">
        <f ca="1">IF(BH$4="",0,SUMIFS(CapEx!256:256,CapEx!$4:$4,"&gt;="&amp;BH$6,CapEx!$4:$4,"&lt;="&amp;BH$7))</f>
        <v>0</v>
      </c>
      <c r="BI60" s="5">
        <f ca="1">IF(BI$4="",0,SUMIFS(CapEx!256:256,CapEx!$4:$4,"&gt;="&amp;BI$6,CapEx!$4:$4,"&lt;="&amp;BI$7))</f>
        <v>0</v>
      </c>
      <c r="BJ60" s="5">
        <f ca="1">IF(BJ$4="",0,SUMIFS(CapEx!256:256,CapEx!$4:$4,"&gt;="&amp;BJ$6,CapEx!$4:$4,"&lt;="&amp;BJ$7))</f>
        <v>0</v>
      </c>
      <c r="BK60" s="5">
        <f ca="1">IF(BK$4="",0,SUMIFS(CapEx!256:256,CapEx!$4:$4,"&gt;="&amp;BK$6,CapEx!$4:$4,"&lt;="&amp;BK$7))</f>
        <v>0</v>
      </c>
      <c r="BL60" s="5">
        <f ca="1">IF(BL$4="",0,SUMIFS(CapEx!256:256,CapEx!$4:$4,"&gt;="&amp;BL$6,CapEx!$4:$4,"&lt;="&amp;BL$7))</f>
        <v>0</v>
      </c>
      <c r="BM60" s="5">
        <f ca="1">IF(BM$4="",0,SUMIFS(CapEx!256:256,CapEx!$4:$4,"&gt;="&amp;BM$6,CapEx!$4:$4,"&lt;="&amp;BM$7))</f>
        <v>0</v>
      </c>
      <c r="BN60" s="5">
        <f ca="1">IF(BN$4="",0,SUMIFS(CapEx!256:256,CapEx!$4:$4,"&gt;="&amp;BN$6,CapEx!$4:$4,"&lt;="&amp;BN$7))</f>
        <v>0</v>
      </c>
      <c r="BO60" s="5">
        <f ca="1">IF(BO$4="",0,SUMIFS(CapEx!256:256,CapEx!$4:$4,"&gt;="&amp;BO$6,CapEx!$4:$4,"&lt;="&amp;BO$7))</f>
        <v>0</v>
      </c>
      <c r="BP60" s="5">
        <f ca="1">IF(BP$4="",0,SUMIFS(CapEx!256:256,CapEx!$4:$4,"&gt;="&amp;BP$6,CapEx!$4:$4,"&lt;="&amp;BP$7))</f>
        <v>0</v>
      </c>
      <c r="BQ60" s="5">
        <f ca="1">IF(BQ$4="",0,SUMIFS(CapEx!256:256,CapEx!$4:$4,"&gt;="&amp;BQ$6,CapEx!$4:$4,"&lt;="&amp;BQ$7))</f>
        <v>0</v>
      </c>
      <c r="BR60" s="5">
        <f ca="1">IF(BR$4="",0,SUMIFS(CapEx!256:256,CapEx!$4:$4,"&gt;="&amp;BR$6,CapEx!$4:$4,"&lt;="&amp;BR$7))</f>
        <v>0</v>
      </c>
      <c r="BS60" s="5">
        <f ca="1">IF(BS$4="",0,SUMIFS(CapEx!256:256,CapEx!$4:$4,"&gt;="&amp;BS$6,CapEx!$4:$4,"&lt;="&amp;BS$7))</f>
        <v>0</v>
      </c>
      <c r="BT60" s="5">
        <f ca="1">IF(BT$4="",0,SUMIFS(CapEx!256:256,CapEx!$4:$4,"&gt;="&amp;BT$6,CapEx!$4:$4,"&lt;="&amp;BT$7))</f>
        <v>0</v>
      </c>
      <c r="BU60" s="5">
        <f ca="1">IF(BU$4="",0,SUMIFS(CapEx!256:256,CapEx!$4:$4,"&gt;="&amp;BU$6,CapEx!$4:$4,"&lt;="&amp;BU$7))</f>
        <v>0</v>
      </c>
      <c r="BV60" s="5">
        <f ca="1">IF(BV$4="",0,SUMIFS(CapEx!256:256,CapEx!$4:$4,"&gt;="&amp;BV$6,CapEx!$4:$4,"&lt;="&amp;BV$7))</f>
        <v>0</v>
      </c>
      <c r="BW60" s="5">
        <f ca="1">IF(BW$4="",0,SUMIFS(CapEx!256:256,CapEx!$4:$4,"&gt;="&amp;BW$6,CapEx!$4:$4,"&lt;="&amp;BW$7))</f>
        <v>0</v>
      </c>
      <c r="BX60" s="5">
        <f ca="1">IF(BX$4="",0,SUMIFS(CapEx!256:256,CapEx!$4:$4,"&gt;="&amp;BX$6,CapEx!$4:$4,"&lt;="&amp;BX$7))</f>
        <v>0</v>
      </c>
      <c r="BY60" s="5">
        <f ca="1">IF(BY$4="",0,SUMIFS(CapEx!256:256,CapEx!$4:$4,"&gt;="&amp;BY$6,CapEx!$4:$4,"&lt;="&amp;BY$7))</f>
        <v>0</v>
      </c>
      <c r="BZ60" s="5">
        <f ca="1">IF(BZ$4="",0,SUMIFS(CapEx!256:256,CapEx!$4:$4,"&gt;="&amp;BZ$6,CapEx!$4:$4,"&lt;="&amp;BZ$7))</f>
        <v>0</v>
      </c>
      <c r="CA60" s="5">
        <f ca="1">IF(CA$4="",0,SUMIFS(CapEx!256:256,CapEx!$4:$4,"&gt;="&amp;CA$6,CapEx!$4:$4,"&lt;="&amp;CA$7))</f>
        <v>0</v>
      </c>
      <c r="CB60" s="5">
        <f ca="1">IF(CB$4="",0,SUMIFS(CapEx!256:256,CapEx!$4:$4,"&gt;="&amp;CB$6,CapEx!$4:$4,"&lt;="&amp;CB$7))</f>
        <v>0</v>
      </c>
      <c r="CC60" s="5">
        <f ca="1">IF(CC$4="",0,SUMIFS(CapEx!256:256,CapEx!$4:$4,"&gt;="&amp;CC$6,CapEx!$4:$4,"&lt;="&amp;CC$7))</f>
        <v>0</v>
      </c>
      <c r="CD60" s="5">
        <f ca="1">IF(CD$4="",0,SUMIFS(CapEx!256:256,CapEx!$4:$4,"&gt;="&amp;CD$6,CapEx!$4:$4,"&lt;="&amp;CD$7))</f>
        <v>0</v>
      </c>
      <c r="CE60" s="5">
        <f ca="1">IF(CE$4="",0,SUMIFS(CapEx!256:256,CapEx!$4:$4,"&gt;="&amp;CE$6,CapEx!$4:$4,"&lt;="&amp;CE$7))</f>
        <v>0</v>
      </c>
      <c r="CF60" s="5">
        <f ca="1">IF(CF$4="",0,SUMIFS(CapEx!256:256,CapEx!$4:$4,"&gt;="&amp;CF$6,CapEx!$4:$4,"&lt;="&amp;CF$7))</f>
        <v>0</v>
      </c>
    </row>
    <row r="61" spans="2:84" x14ac:dyDescent="0.3">
      <c r="B61" s="13">
        <f>ROW()</f>
        <v>61</v>
      </c>
      <c r="H61" s="1" t="str">
        <f t="shared" ref="H61:H63" si="11">$H$59</f>
        <v>Налоги на внеоборотные активы</v>
      </c>
      <c r="I61" s="1" t="str">
        <f>CapEx!I263</f>
        <v>Капзатраты на производственные мощности</v>
      </c>
      <c r="M61" s="53" t="s">
        <v>18</v>
      </c>
      <c r="U61" s="5">
        <f t="shared" ca="1" si="9"/>
        <v>4874890.4533717465</v>
      </c>
      <c r="X61" s="5">
        <f ca="1">IF(X$4="",0,SUMIFS(CapEx!263:263,CapEx!$4:$4,"&gt;="&amp;X$6,CapEx!$4:$4,"&lt;="&amp;X$7))</f>
        <v>246831.59722222225</v>
      </c>
      <c r="Y61" s="5">
        <f ca="1">IF(Y$4="",0,SUMIFS(CapEx!263:263,CapEx!$4:$4,"&gt;="&amp;Y$6,CapEx!$4:$4,"&lt;="&amp;Y$7))</f>
        <v>455850.69444444438</v>
      </c>
      <c r="Z61" s="5">
        <f ca="1">IF(Z$4="",0,SUMIFS(CapEx!263:263,CapEx!$4:$4,"&gt;="&amp;Z$6,CapEx!$4:$4,"&lt;="&amp;Z$7))</f>
        <v>832049.84638645814</v>
      </c>
      <c r="AA61" s="5">
        <f ca="1">IF(AA$4="",0,SUMIFS(CapEx!263:263,CapEx!$4:$4,"&gt;="&amp;AA$6,CapEx!$4:$4,"&lt;="&amp;AA$7))</f>
        <v>1437272.9460345488</v>
      </c>
      <c r="AB61" s="5">
        <f ca="1">IF(AB$4="",0,SUMIFS(CapEx!263:263,CapEx!$4:$4,"&gt;="&amp;AB$6,CapEx!$4:$4,"&lt;="&amp;AB$7))</f>
        <v>1902885.3692840731</v>
      </c>
      <c r="AC61" s="5">
        <f ca="1">IF(AC$4="",0,SUMIFS(CapEx!263:263,CapEx!$4:$4,"&gt;="&amp;AC$6,CapEx!$4:$4,"&lt;="&amp;AC$7))</f>
        <v>0</v>
      </c>
      <c r="AD61" s="5">
        <f ca="1">IF(AD$4="",0,SUMIFS(CapEx!263:263,CapEx!$4:$4,"&gt;="&amp;AD$6,CapEx!$4:$4,"&lt;="&amp;AD$7))</f>
        <v>0</v>
      </c>
      <c r="AE61" s="5">
        <f ca="1">IF(AE$4="",0,SUMIFS(CapEx!263:263,CapEx!$4:$4,"&gt;="&amp;AE$6,CapEx!$4:$4,"&lt;="&amp;AE$7))</f>
        <v>0</v>
      </c>
      <c r="AF61" s="5">
        <f ca="1">IF(AF$4="",0,SUMIFS(CapEx!263:263,CapEx!$4:$4,"&gt;="&amp;AF$6,CapEx!$4:$4,"&lt;="&amp;AF$7))</f>
        <v>0</v>
      </c>
      <c r="AG61" s="5">
        <f ca="1">IF(AG$4="",0,SUMIFS(CapEx!263:263,CapEx!$4:$4,"&gt;="&amp;AG$6,CapEx!$4:$4,"&lt;="&amp;AG$7))</f>
        <v>0</v>
      </c>
      <c r="AH61" s="5">
        <f ca="1">IF(AH$4="",0,SUMIFS(CapEx!263:263,CapEx!$4:$4,"&gt;="&amp;AH$6,CapEx!$4:$4,"&lt;="&amp;AH$7))</f>
        <v>0</v>
      </c>
      <c r="AI61" s="5">
        <f ca="1">IF(AI$4="",0,SUMIFS(CapEx!263:263,CapEx!$4:$4,"&gt;="&amp;AI$6,CapEx!$4:$4,"&lt;="&amp;AI$7))</f>
        <v>0</v>
      </c>
      <c r="AJ61" s="5">
        <f ca="1">IF(AJ$4="",0,SUMIFS(CapEx!263:263,CapEx!$4:$4,"&gt;="&amp;AJ$6,CapEx!$4:$4,"&lt;="&amp;AJ$7))</f>
        <v>0</v>
      </c>
      <c r="AK61" s="5">
        <f ca="1">IF(AK$4="",0,SUMIFS(CapEx!263:263,CapEx!$4:$4,"&gt;="&amp;AK$6,CapEx!$4:$4,"&lt;="&amp;AK$7))</f>
        <v>0</v>
      </c>
      <c r="AL61" s="5">
        <f ca="1">IF(AL$4="",0,SUMIFS(CapEx!263:263,CapEx!$4:$4,"&gt;="&amp;AL$6,CapEx!$4:$4,"&lt;="&amp;AL$7))</f>
        <v>0</v>
      </c>
      <c r="AM61" s="5">
        <f ca="1">IF(AM$4="",0,SUMIFS(CapEx!263:263,CapEx!$4:$4,"&gt;="&amp;AM$6,CapEx!$4:$4,"&lt;="&amp;AM$7))</f>
        <v>0</v>
      </c>
      <c r="AN61" s="5">
        <f ca="1">IF(AN$4="",0,SUMIFS(CapEx!263:263,CapEx!$4:$4,"&gt;="&amp;AN$6,CapEx!$4:$4,"&lt;="&amp;AN$7))</f>
        <v>0</v>
      </c>
      <c r="AO61" s="5">
        <f ca="1">IF(AO$4="",0,SUMIFS(CapEx!263:263,CapEx!$4:$4,"&gt;="&amp;AO$6,CapEx!$4:$4,"&lt;="&amp;AO$7))</f>
        <v>0</v>
      </c>
      <c r="AP61" s="5">
        <f ca="1">IF(AP$4="",0,SUMIFS(CapEx!263:263,CapEx!$4:$4,"&gt;="&amp;AP$6,CapEx!$4:$4,"&lt;="&amp;AP$7))</f>
        <v>0</v>
      </c>
      <c r="AQ61" s="5">
        <f ca="1">IF(AQ$4="",0,SUMIFS(CapEx!263:263,CapEx!$4:$4,"&gt;="&amp;AQ$6,CapEx!$4:$4,"&lt;="&amp;AQ$7))</f>
        <v>0</v>
      </c>
      <c r="AR61" s="5">
        <f ca="1">IF(AR$4="",0,SUMIFS(CapEx!263:263,CapEx!$4:$4,"&gt;="&amp;AR$6,CapEx!$4:$4,"&lt;="&amp;AR$7))</f>
        <v>0</v>
      </c>
      <c r="AS61" s="5">
        <f ca="1">IF(AS$4="",0,SUMIFS(CapEx!263:263,CapEx!$4:$4,"&gt;="&amp;AS$6,CapEx!$4:$4,"&lt;="&amp;AS$7))</f>
        <v>0</v>
      </c>
      <c r="AT61" s="5">
        <f ca="1">IF(AT$4="",0,SUMIFS(CapEx!263:263,CapEx!$4:$4,"&gt;="&amp;AT$6,CapEx!$4:$4,"&lt;="&amp;AT$7))</f>
        <v>0</v>
      </c>
      <c r="AU61" s="5">
        <f ca="1">IF(AU$4="",0,SUMIFS(CapEx!263:263,CapEx!$4:$4,"&gt;="&amp;AU$6,CapEx!$4:$4,"&lt;="&amp;AU$7))</f>
        <v>0</v>
      </c>
      <c r="AV61" s="5">
        <f ca="1">IF(AV$4="",0,SUMIFS(CapEx!263:263,CapEx!$4:$4,"&gt;="&amp;AV$6,CapEx!$4:$4,"&lt;="&amp;AV$7))</f>
        <v>0</v>
      </c>
      <c r="AW61" s="5">
        <f ca="1">IF(AW$4="",0,SUMIFS(CapEx!263:263,CapEx!$4:$4,"&gt;="&amp;AW$6,CapEx!$4:$4,"&lt;="&amp;AW$7))</f>
        <v>0</v>
      </c>
      <c r="AX61" s="5">
        <f ca="1">IF(AX$4="",0,SUMIFS(CapEx!263:263,CapEx!$4:$4,"&gt;="&amp;AX$6,CapEx!$4:$4,"&lt;="&amp;AX$7))</f>
        <v>0</v>
      </c>
      <c r="AY61" s="5">
        <f ca="1">IF(AY$4="",0,SUMIFS(CapEx!263:263,CapEx!$4:$4,"&gt;="&amp;AY$6,CapEx!$4:$4,"&lt;="&amp;AY$7))</f>
        <v>0</v>
      </c>
      <c r="AZ61" s="5">
        <f ca="1">IF(AZ$4="",0,SUMIFS(CapEx!263:263,CapEx!$4:$4,"&gt;="&amp;AZ$6,CapEx!$4:$4,"&lt;="&amp;AZ$7))</f>
        <v>0</v>
      </c>
      <c r="BA61" s="5">
        <f ca="1">IF(BA$4="",0,SUMIFS(CapEx!263:263,CapEx!$4:$4,"&gt;="&amp;BA$6,CapEx!$4:$4,"&lt;="&amp;BA$7))</f>
        <v>0</v>
      </c>
      <c r="BB61" s="5">
        <f ca="1">IF(BB$4="",0,SUMIFS(CapEx!263:263,CapEx!$4:$4,"&gt;="&amp;BB$6,CapEx!$4:$4,"&lt;="&amp;BB$7))</f>
        <v>0</v>
      </c>
      <c r="BC61" s="5">
        <f ca="1">IF(BC$4="",0,SUMIFS(CapEx!263:263,CapEx!$4:$4,"&gt;="&amp;BC$6,CapEx!$4:$4,"&lt;="&amp;BC$7))</f>
        <v>0</v>
      </c>
      <c r="BD61" s="5">
        <f ca="1">IF(BD$4="",0,SUMIFS(CapEx!263:263,CapEx!$4:$4,"&gt;="&amp;BD$6,CapEx!$4:$4,"&lt;="&amp;BD$7))</f>
        <v>0</v>
      </c>
      <c r="BE61" s="5">
        <f ca="1">IF(BE$4="",0,SUMIFS(CapEx!263:263,CapEx!$4:$4,"&gt;="&amp;BE$6,CapEx!$4:$4,"&lt;="&amp;BE$7))</f>
        <v>0</v>
      </c>
      <c r="BF61" s="5">
        <f ca="1">IF(BF$4="",0,SUMIFS(CapEx!263:263,CapEx!$4:$4,"&gt;="&amp;BF$6,CapEx!$4:$4,"&lt;="&amp;BF$7))</f>
        <v>0</v>
      </c>
      <c r="BG61" s="5">
        <f ca="1">IF(BG$4="",0,SUMIFS(CapEx!263:263,CapEx!$4:$4,"&gt;="&amp;BG$6,CapEx!$4:$4,"&lt;="&amp;BG$7))</f>
        <v>0</v>
      </c>
      <c r="BH61" s="5">
        <f ca="1">IF(BH$4="",0,SUMIFS(CapEx!263:263,CapEx!$4:$4,"&gt;="&amp;BH$6,CapEx!$4:$4,"&lt;="&amp;BH$7))</f>
        <v>0</v>
      </c>
      <c r="BI61" s="5">
        <f ca="1">IF(BI$4="",0,SUMIFS(CapEx!263:263,CapEx!$4:$4,"&gt;="&amp;BI$6,CapEx!$4:$4,"&lt;="&amp;BI$7))</f>
        <v>0</v>
      </c>
      <c r="BJ61" s="5">
        <f ca="1">IF(BJ$4="",0,SUMIFS(CapEx!263:263,CapEx!$4:$4,"&gt;="&amp;BJ$6,CapEx!$4:$4,"&lt;="&amp;BJ$7))</f>
        <v>0</v>
      </c>
      <c r="BK61" s="5">
        <f ca="1">IF(BK$4="",0,SUMIFS(CapEx!263:263,CapEx!$4:$4,"&gt;="&amp;BK$6,CapEx!$4:$4,"&lt;="&amp;BK$7))</f>
        <v>0</v>
      </c>
      <c r="BL61" s="5">
        <f ca="1">IF(BL$4="",0,SUMIFS(CapEx!263:263,CapEx!$4:$4,"&gt;="&amp;BL$6,CapEx!$4:$4,"&lt;="&amp;BL$7))</f>
        <v>0</v>
      </c>
      <c r="BM61" s="5">
        <f ca="1">IF(BM$4="",0,SUMIFS(CapEx!263:263,CapEx!$4:$4,"&gt;="&amp;BM$6,CapEx!$4:$4,"&lt;="&amp;BM$7))</f>
        <v>0</v>
      </c>
      <c r="BN61" s="5">
        <f ca="1">IF(BN$4="",0,SUMIFS(CapEx!263:263,CapEx!$4:$4,"&gt;="&amp;BN$6,CapEx!$4:$4,"&lt;="&amp;BN$7))</f>
        <v>0</v>
      </c>
      <c r="BO61" s="5">
        <f ca="1">IF(BO$4="",0,SUMIFS(CapEx!263:263,CapEx!$4:$4,"&gt;="&amp;BO$6,CapEx!$4:$4,"&lt;="&amp;BO$7))</f>
        <v>0</v>
      </c>
      <c r="BP61" s="5">
        <f ca="1">IF(BP$4="",0,SUMIFS(CapEx!263:263,CapEx!$4:$4,"&gt;="&amp;BP$6,CapEx!$4:$4,"&lt;="&amp;BP$7))</f>
        <v>0</v>
      </c>
      <c r="BQ61" s="5">
        <f ca="1">IF(BQ$4="",0,SUMIFS(CapEx!263:263,CapEx!$4:$4,"&gt;="&amp;BQ$6,CapEx!$4:$4,"&lt;="&amp;BQ$7))</f>
        <v>0</v>
      </c>
      <c r="BR61" s="5">
        <f ca="1">IF(BR$4="",0,SUMIFS(CapEx!263:263,CapEx!$4:$4,"&gt;="&amp;BR$6,CapEx!$4:$4,"&lt;="&amp;BR$7))</f>
        <v>0</v>
      </c>
      <c r="BS61" s="5">
        <f ca="1">IF(BS$4="",0,SUMIFS(CapEx!263:263,CapEx!$4:$4,"&gt;="&amp;BS$6,CapEx!$4:$4,"&lt;="&amp;BS$7))</f>
        <v>0</v>
      </c>
      <c r="BT61" s="5">
        <f ca="1">IF(BT$4="",0,SUMIFS(CapEx!263:263,CapEx!$4:$4,"&gt;="&amp;BT$6,CapEx!$4:$4,"&lt;="&amp;BT$7))</f>
        <v>0</v>
      </c>
      <c r="BU61" s="5">
        <f ca="1">IF(BU$4="",0,SUMIFS(CapEx!263:263,CapEx!$4:$4,"&gt;="&amp;BU$6,CapEx!$4:$4,"&lt;="&amp;BU$7))</f>
        <v>0</v>
      </c>
      <c r="BV61" s="5">
        <f ca="1">IF(BV$4="",0,SUMIFS(CapEx!263:263,CapEx!$4:$4,"&gt;="&amp;BV$6,CapEx!$4:$4,"&lt;="&amp;BV$7))</f>
        <v>0</v>
      </c>
      <c r="BW61" s="5">
        <f ca="1">IF(BW$4="",0,SUMIFS(CapEx!263:263,CapEx!$4:$4,"&gt;="&amp;BW$6,CapEx!$4:$4,"&lt;="&amp;BW$7))</f>
        <v>0</v>
      </c>
      <c r="BX61" s="5">
        <f ca="1">IF(BX$4="",0,SUMIFS(CapEx!263:263,CapEx!$4:$4,"&gt;="&amp;BX$6,CapEx!$4:$4,"&lt;="&amp;BX$7))</f>
        <v>0</v>
      </c>
      <c r="BY61" s="5">
        <f ca="1">IF(BY$4="",0,SUMIFS(CapEx!263:263,CapEx!$4:$4,"&gt;="&amp;BY$6,CapEx!$4:$4,"&lt;="&amp;BY$7))</f>
        <v>0</v>
      </c>
      <c r="BZ61" s="5">
        <f ca="1">IF(BZ$4="",0,SUMIFS(CapEx!263:263,CapEx!$4:$4,"&gt;="&amp;BZ$6,CapEx!$4:$4,"&lt;="&amp;BZ$7))</f>
        <v>0</v>
      </c>
      <c r="CA61" s="5">
        <f ca="1">IF(CA$4="",0,SUMIFS(CapEx!263:263,CapEx!$4:$4,"&gt;="&amp;CA$6,CapEx!$4:$4,"&lt;="&amp;CA$7))</f>
        <v>0</v>
      </c>
      <c r="CB61" s="5">
        <f ca="1">IF(CB$4="",0,SUMIFS(CapEx!263:263,CapEx!$4:$4,"&gt;="&amp;CB$6,CapEx!$4:$4,"&lt;="&amp;CB$7))</f>
        <v>0</v>
      </c>
      <c r="CC61" s="5">
        <f ca="1">IF(CC$4="",0,SUMIFS(CapEx!263:263,CapEx!$4:$4,"&gt;="&amp;CC$6,CapEx!$4:$4,"&lt;="&amp;CC$7))</f>
        <v>0</v>
      </c>
      <c r="CD61" s="5">
        <f ca="1">IF(CD$4="",0,SUMIFS(CapEx!263:263,CapEx!$4:$4,"&gt;="&amp;CD$6,CapEx!$4:$4,"&lt;="&amp;CD$7))</f>
        <v>0</v>
      </c>
      <c r="CE61" s="5">
        <f ca="1">IF(CE$4="",0,SUMIFS(CapEx!263:263,CapEx!$4:$4,"&gt;="&amp;CE$6,CapEx!$4:$4,"&lt;="&amp;CE$7))</f>
        <v>0</v>
      </c>
      <c r="CF61" s="5">
        <f ca="1">IF(CF$4="",0,SUMIFS(CapEx!263:263,CapEx!$4:$4,"&gt;="&amp;CF$6,CapEx!$4:$4,"&lt;="&amp;CF$7))</f>
        <v>0</v>
      </c>
    </row>
    <row r="62" spans="2:84" x14ac:dyDescent="0.3">
      <c r="B62" s="13">
        <f>ROW()</f>
        <v>62</v>
      </c>
      <c r="H62" s="1" t="str">
        <f t="shared" si="11"/>
        <v>Налоги на внеоборотные активы</v>
      </c>
      <c r="I62" s="1" t="str">
        <f>CapEx!I270</f>
        <v>Капзатраты на торговые мощности</v>
      </c>
      <c r="M62" s="53" t="s">
        <v>18</v>
      </c>
      <c r="U62" s="5">
        <f t="shared" ca="1" si="9"/>
        <v>627781.8350397707</v>
      </c>
      <c r="X62" s="5">
        <f ca="1">IF(X$4="",0,SUMIFS(CapEx!270:270,CapEx!$4:$4,"&gt;="&amp;X$6,CapEx!$4:$4,"&lt;="&amp;X$7))</f>
        <v>12451.388888888887</v>
      </c>
      <c r="Y62" s="5">
        <f ca="1">IF(Y$4="",0,SUMIFS(CapEx!270:270,CapEx!$4:$4,"&gt;="&amp;Y$6,CapEx!$4:$4,"&lt;="&amp;Y$7))</f>
        <v>60451.23842592592</v>
      </c>
      <c r="Z62" s="5">
        <f ca="1">IF(Z$4="",0,SUMIFS(CapEx!270:270,CapEx!$4:$4,"&gt;="&amp;Z$6,CapEx!$4:$4,"&lt;="&amp;Z$7))</f>
        <v>128009.87230179395</v>
      </c>
      <c r="AA62" s="5">
        <f ca="1">IF(AA$4="",0,SUMIFS(CapEx!270:270,CapEx!$4:$4,"&gt;="&amp;AA$6,CapEx!$4:$4,"&lt;="&amp;AA$7))</f>
        <v>187711.37035096117</v>
      </c>
      <c r="AB62" s="5">
        <f ca="1">IF(AB$4="",0,SUMIFS(CapEx!270:270,CapEx!$4:$4,"&gt;="&amp;AB$6,CapEx!$4:$4,"&lt;="&amp;AB$7))</f>
        <v>239157.96507220081</v>
      </c>
      <c r="AC62" s="5">
        <f ca="1">IF(AC$4="",0,SUMIFS(CapEx!270:270,CapEx!$4:$4,"&gt;="&amp;AC$6,CapEx!$4:$4,"&lt;="&amp;AC$7))</f>
        <v>0</v>
      </c>
      <c r="AD62" s="5">
        <f ca="1">IF(AD$4="",0,SUMIFS(CapEx!270:270,CapEx!$4:$4,"&gt;="&amp;AD$6,CapEx!$4:$4,"&lt;="&amp;AD$7))</f>
        <v>0</v>
      </c>
      <c r="AE62" s="5">
        <f ca="1">IF(AE$4="",0,SUMIFS(CapEx!270:270,CapEx!$4:$4,"&gt;="&amp;AE$6,CapEx!$4:$4,"&lt;="&amp;AE$7))</f>
        <v>0</v>
      </c>
      <c r="AF62" s="5">
        <f ca="1">IF(AF$4="",0,SUMIFS(CapEx!270:270,CapEx!$4:$4,"&gt;="&amp;AF$6,CapEx!$4:$4,"&lt;="&amp;AF$7))</f>
        <v>0</v>
      </c>
      <c r="AG62" s="5">
        <f ca="1">IF(AG$4="",0,SUMIFS(CapEx!270:270,CapEx!$4:$4,"&gt;="&amp;AG$6,CapEx!$4:$4,"&lt;="&amp;AG$7))</f>
        <v>0</v>
      </c>
      <c r="AH62" s="5">
        <f ca="1">IF(AH$4="",0,SUMIFS(CapEx!270:270,CapEx!$4:$4,"&gt;="&amp;AH$6,CapEx!$4:$4,"&lt;="&amp;AH$7))</f>
        <v>0</v>
      </c>
      <c r="AI62" s="5">
        <f ca="1">IF(AI$4="",0,SUMIFS(CapEx!270:270,CapEx!$4:$4,"&gt;="&amp;AI$6,CapEx!$4:$4,"&lt;="&amp;AI$7))</f>
        <v>0</v>
      </c>
      <c r="AJ62" s="5">
        <f ca="1">IF(AJ$4="",0,SUMIFS(CapEx!270:270,CapEx!$4:$4,"&gt;="&amp;AJ$6,CapEx!$4:$4,"&lt;="&amp;AJ$7))</f>
        <v>0</v>
      </c>
      <c r="AK62" s="5">
        <f ca="1">IF(AK$4="",0,SUMIFS(CapEx!270:270,CapEx!$4:$4,"&gt;="&amp;AK$6,CapEx!$4:$4,"&lt;="&amp;AK$7))</f>
        <v>0</v>
      </c>
      <c r="AL62" s="5">
        <f ca="1">IF(AL$4="",0,SUMIFS(CapEx!270:270,CapEx!$4:$4,"&gt;="&amp;AL$6,CapEx!$4:$4,"&lt;="&amp;AL$7))</f>
        <v>0</v>
      </c>
      <c r="AM62" s="5">
        <f ca="1">IF(AM$4="",0,SUMIFS(CapEx!270:270,CapEx!$4:$4,"&gt;="&amp;AM$6,CapEx!$4:$4,"&lt;="&amp;AM$7))</f>
        <v>0</v>
      </c>
      <c r="AN62" s="5">
        <f ca="1">IF(AN$4="",0,SUMIFS(CapEx!270:270,CapEx!$4:$4,"&gt;="&amp;AN$6,CapEx!$4:$4,"&lt;="&amp;AN$7))</f>
        <v>0</v>
      </c>
      <c r="AO62" s="5">
        <f ca="1">IF(AO$4="",0,SUMIFS(CapEx!270:270,CapEx!$4:$4,"&gt;="&amp;AO$6,CapEx!$4:$4,"&lt;="&amp;AO$7))</f>
        <v>0</v>
      </c>
      <c r="AP62" s="5">
        <f ca="1">IF(AP$4="",0,SUMIFS(CapEx!270:270,CapEx!$4:$4,"&gt;="&amp;AP$6,CapEx!$4:$4,"&lt;="&amp;AP$7))</f>
        <v>0</v>
      </c>
      <c r="AQ62" s="5">
        <f ca="1">IF(AQ$4="",0,SUMIFS(CapEx!270:270,CapEx!$4:$4,"&gt;="&amp;AQ$6,CapEx!$4:$4,"&lt;="&amp;AQ$7))</f>
        <v>0</v>
      </c>
      <c r="AR62" s="5">
        <f ca="1">IF(AR$4="",0,SUMIFS(CapEx!270:270,CapEx!$4:$4,"&gt;="&amp;AR$6,CapEx!$4:$4,"&lt;="&amp;AR$7))</f>
        <v>0</v>
      </c>
      <c r="AS62" s="5">
        <f ca="1">IF(AS$4="",0,SUMIFS(CapEx!270:270,CapEx!$4:$4,"&gt;="&amp;AS$6,CapEx!$4:$4,"&lt;="&amp;AS$7))</f>
        <v>0</v>
      </c>
      <c r="AT62" s="5">
        <f ca="1">IF(AT$4="",0,SUMIFS(CapEx!270:270,CapEx!$4:$4,"&gt;="&amp;AT$6,CapEx!$4:$4,"&lt;="&amp;AT$7))</f>
        <v>0</v>
      </c>
      <c r="AU62" s="5">
        <f ca="1">IF(AU$4="",0,SUMIFS(CapEx!270:270,CapEx!$4:$4,"&gt;="&amp;AU$6,CapEx!$4:$4,"&lt;="&amp;AU$7))</f>
        <v>0</v>
      </c>
      <c r="AV62" s="5">
        <f ca="1">IF(AV$4="",0,SUMIFS(CapEx!270:270,CapEx!$4:$4,"&gt;="&amp;AV$6,CapEx!$4:$4,"&lt;="&amp;AV$7))</f>
        <v>0</v>
      </c>
      <c r="AW62" s="5">
        <f ca="1">IF(AW$4="",0,SUMIFS(CapEx!270:270,CapEx!$4:$4,"&gt;="&amp;AW$6,CapEx!$4:$4,"&lt;="&amp;AW$7))</f>
        <v>0</v>
      </c>
      <c r="AX62" s="5">
        <f ca="1">IF(AX$4="",0,SUMIFS(CapEx!270:270,CapEx!$4:$4,"&gt;="&amp;AX$6,CapEx!$4:$4,"&lt;="&amp;AX$7))</f>
        <v>0</v>
      </c>
      <c r="AY62" s="5">
        <f ca="1">IF(AY$4="",0,SUMIFS(CapEx!270:270,CapEx!$4:$4,"&gt;="&amp;AY$6,CapEx!$4:$4,"&lt;="&amp;AY$7))</f>
        <v>0</v>
      </c>
      <c r="AZ62" s="5">
        <f ca="1">IF(AZ$4="",0,SUMIFS(CapEx!270:270,CapEx!$4:$4,"&gt;="&amp;AZ$6,CapEx!$4:$4,"&lt;="&amp;AZ$7))</f>
        <v>0</v>
      </c>
      <c r="BA62" s="5">
        <f ca="1">IF(BA$4="",0,SUMIFS(CapEx!270:270,CapEx!$4:$4,"&gt;="&amp;BA$6,CapEx!$4:$4,"&lt;="&amp;BA$7))</f>
        <v>0</v>
      </c>
      <c r="BB62" s="5">
        <f ca="1">IF(BB$4="",0,SUMIFS(CapEx!270:270,CapEx!$4:$4,"&gt;="&amp;BB$6,CapEx!$4:$4,"&lt;="&amp;BB$7))</f>
        <v>0</v>
      </c>
      <c r="BC62" s="5">
        <f ca="1">IF(BC$4="",0,SUMIFS(CapEx!270:270,CapEx!$4:$4,"&gt;="&amp;BC$6,CapEx!$4:$4,"&lt;="&amp;BC$7))</f>
        <v>0</v>
      </c>
      <c r="BD62" s="5">
        <f ca="1">IF(BD$4="",0,SUMIFS(CapEx!270:270,CapEx!$4:$4,"&gt;="&amp;BD$6,CapEx!$4:$4,"&lt;="&amp;BD$7))</f>
        <v>0</v>
      </c>
      <c r="BE62" s="5">
        <f ca="1">IF(BE$4="",0,SUMIFS(CapEx!270:270,CapEx!$4:$4,"&gt;="&amp;BE$6,CapEx!$4:$4,"&lt;="&amp;BE$7))</f>
        <v>0</v>
      </c>
      <c r="BF62" s="5">
        <f ca="1">IF(BF$4="",0,SUMIFS(CapEx!270:270,CapEx!$4:$4,"&gt;="&amp;BF$6,CapEx!$4:$4,"&lt;="&amp;BF$7))</f>
        <v>0</v>
      </c>
      <c r="BG62" s="5">
        <f ca="1">IF(BG$4="",0,SUMIFS(CapEx!270:270,CapEx!$4:$4,"&gt;="&amp;BG$6,CapEx!$4:$4,"&lt;="&amp;BG$7))</f>
        <v>0</v>
      </c>
      <c r="BH62" s="5">
        <f ca="1">IF(BH$4="",0,SUMIFS(CapEx!270:270,CapEx!$4:$4,"&gt;="&amp;BH$6,CapEx!$4:$4,"&lt;="&amp;BH$7))</f>
        <v>0</v>
      </c>
      <c r="BI62" s="5">
        <f ca="1">IF(BI$4="",0,SUMIFS(CapEx!270:270,CapEx!$4:$4,"&gt;="&amp;BI$6,CapEx!$4:$4,"&lt;="&amp;BI$7))</f>
        <v>0</v>
      </c>
      <c r="BJ62" s="5">
        <f ca="1">IF(BJ$4="",0,SUMIFS(CapEx!270:270,CapEx!$4:$4,"&gt;="&amp;BJ$6,CapEx!$4:$4,"&lt;="&amp;BJ$7))</f>
        <v>0</v>
      </c>
      <c r="BK62" s="5">
        <f ca="1">IF(BK$4="",0,SUMIFS(CapEx!270:270,CapEx!$4:$4,"&gt;="&amp;BK$6,CapEx!$4:$4,"&lt;="&amp;BK$7))</f>
        <v>0</v>
      </c>
      <c r="BL62" s="5">
        <f ca="1">IF(BL$4="",0,SUMIFS(CapEx!270:270,CapEx!$4:$4,"&gt;="&amp;BL$6,CapEx!$4:$4,"&lt;="&amp;BL$7))</f>
        <v>0</v>
      </c>
      <c r="BM62" s="5">
        <f ca="1">IF(BM$4="",0,SUMIFS(CapEx!270:270,CapEx!$4:$4,"&gt;="&amp;BM$6,CapEx!$4:$4,"&lt;="&amp;BM$7))</f>
        <v>0</v>
      </c>
      <c r="BN62" s="5">
        <f ca="1">IF(BN$4="",0,SUMIFS(CapEx!270:270,CapEx!$4:$4,"&gt;="&amp;BN$6,CapEx!$4:$4,"&lt;="&amp;BN$7))</f>
        <v>0</v>
      </c>
      <c r="BO62" s="5">
        <f ca="1">IF(BO$4="",0,SUMIFS(CapEx!270:270,CapEx!$4:$4,"&gt;="&amp;BO$6,CapEx!$4:$4,"&lt;="&amp;BO$7))</f>
        <v>0</v>
      </c>
      <c r="BP62" s="5">
        <f ca="1">IF(BP$4="",0,SUMIFS(CapEx!270:270,CapEx!$4:$4,"&gt;="&amp;BP$6,CapEx!$4:$4,"&lt;="&amp;BP$7))</f>
        <v>0</v>
      </c>
      <c r="BQ62" s="5">
        <f ca="1">IF(BQ$4="",0,SUMIFS(CapEx!270:270,CapEx!$4:$4,"&gt;="&amp;BQ$6,CapEx!$4:$4,"&lt;="&amp;BQ$7))</f>
        <v>0</v>
      </c>
      <c r="BR62" s="5">
        <f ca="1">IF(BR$4="",0,SUMIFS(CapEx!270:270,CapEx!$4:$4,"&gt;="&amp;BR$6,CapEx!$4:$4,"&lt;="&amp;BR$7))</f>
        <v>0</v>
      </c>
      <c r="BS62" s="5">
        <f ca="1">IF(BS$4="",0,SUMIFS(CapEx!270:270,CapEx!$4:$4,"&gt;="&amp;BS$6,CapEx!$4:$4,"&lt;="&amp;BS$7))</f>
        <v>0</v>
      </c>
      <c r="BT62" s="5">
        <f ca="1">IF(BT$4="",0,SUMIFS(CapEx!270:270,CapEx!$4:$4,"&gt;="&amp;BT$6,CapEx!$4:$4,"&lt;="&amp;BT$7))</f>
        <v>0</v>
      </c>
      <c r="BU62" s="5">
        <f ca="1">IF(BU$4="",0,SUMIFS(CapEx!270:270,CapEx!$4:$4,"&gt;="&amp;BU$6,CapEx!$4:$4,"&lt;="&amp;BU$7))</f>
        <v>0</v>
      </c>
      <c r="BV62" s="5">
        <f ca="1">IF(BV$4="",0,SUMIFS(CapEx!270:270,CapEx!$4:$4,"&gt;="&amp;BV$6,CapEx!$4:$4,"&lt;="&amp;BV$7))</f>
        <v>0</v>
      </c>
      <c r="BW62" s="5">
        <f ca="1">IF(BW$4="",0,SUMIFS(CapEx!270:270,CapEx!$4:$4,"&gt;="&amp;BW$6,CapEx!$4:$4,"&lt;="&amp;BW$7))</f>
        <v>0</v>
      </c>
      <c r="BX62" s="5">
        <f ca="1">IF(BX$4="",0,SUMIFS(CapEx!270:270,CapEx!$4:$4,"&gt;="&amp;BX$6,CapEx!$4:$4,"&lt;="&amp;BX$7))</f>
        <v>0</v>
      </c>
      <c r="BY62" s="5">
        <f ca="1">IF(BY$4="",0,SUMIFS(CapEx!270:270,CapEx!$4:$4,"&gt;="&amp;BY$6,CapEx!$4:$4,"&lt;="&amp;BY$7))</f>
        <v>0</v>
      </c>
      <c r="BZ62" s="5">
        <f ca="1">IF(BZ$4="",0,SUMIFS(CapEx!270:270,CapEx!$4:$4,"&gt;="&amp;BZ$6,CapEx!$4:$4,"&lt;="&amp;BZ$7))</f>
        <v>0</v>
      </c>
      <c r="CA62" s="5">
        <f ca="1">IF(CA$4="",0,SUMIFS(CapEx!270:270,CapEx!$4:$4,"&gt;="&amp;CA$6,CapEx!$4:$4,"&lt;="&amp;CA$7))</f>
        <v>0</v>
      </c>
      <c r="CB62" s="5">
        <f ca="1">IF(CB$4="",0,SUMIFS(CapEx!270:270,CapEx!$4:$4,"&gt;="&amp;CB$6,CapEx!$4:$4,"&lt;="&amp;CB$7))</f>
        <v>0</v>
      </c>
      <c r="CC62" s="5">
        <f ca="1">IF(CC$4="",0,SUMIFS(CapEx!270:270,CapEx!$4:$4,"&gt;="&amp;CC$6,CapEx!$4:$4,"&lt;="&amp;CC$7))</f>
        <v>0</v>
      </c>
      <c r="CD62" s="5">
        <f ca="1">IF(CD$4="",0,SUMIFS(CapEx!270:270,CapEx!$4:$4,"&gt;="&amp;CD$6,CapEx!$4:$4,"&lt;="&amp;CD$7))</f>
        <v>0</v>
      </c>
      <c r="CE62" s="5">
        <f ca="1">IF(CE$4="",0,SUMIFS(CapEx!270:270,CapEx!$4:$4,"&gt;="&amp;CE$6,CapEx!$4:$4,"&lt;="&amp;CE$7))</f>
        <v>0</v>
      </c>
      <c r="CF62" s="5">
        <f ca="1">IF(CF$4="",0,SUMIFS(CapEx!270:270,CapEx!$4:$4,"&gt;="&amp;CF$6,CapEx!$4:$4,"&lt;="&amp;CF$7))</f>
        <v>0</v>
      </c>
    </row>
    <row r="63" spans="2:84" x14ac:dyDescent="0.3">
      <c r="B63" s="13">
        <f>ROW()</f>
        <v>63</v>
      </c>
      <c r="H63" s="1" t="str">
        <f t="shared" si="11"/>
        <v>Налоги на внеоборотные активы</v>
      </c>
      <c r="I63" s="1" t="str">
        <f>Finance!H59</f>
        <v>Оборудование приобретенное в лизинг</v>
      </c>
      <c r="M63" s="53" t="s">
        <v>18</v>
      </c>
      <c r="U63" s="5">
        <f t="shared" ca="1" si="9"/>
        <v>358648.03885727457</v>
      </c>
      <c r="X63" s="5">
        <f ca="1">IF(X$4="",0,SUMIFS(Finance!64:64,Finance!$4:$4,"&gt;="&amp;X$6,Finance!$4:$4,"&lt;="&amp;X$7))</f>
        <v>50078.603167830974</v>
      </c>
      <c r="Y63" s="5">
        <f ca="1">IF(Y$4="",0,SUMIFS(Finance!64:64,Finance!$4:$4,"&gt;="&amp;Y$6,Finance!$4:$4,"&lt;="&amp;Y$7))</f>
        <v>92485.59053122827</v>
      </c>
      <c r="Z63" s="5">
        <f ca="1">IF(Z$4="",0,SUMIFS(Finance!64:64,Finance!$4:$4,"&gt;="&amp;Z$6,Finance!$4:$4,"&lt;="&amp;Z$7))</f>
        <v>82256.769458650029</v>
      </c>
      <c r="AA63" s="5">
        <f ca="1">IF(AA$4="",0,SUMIFS(Finance!64:64,Finance!$4:$4,"&gt;="&amp;AA$6,Finance!$4:$4,"&lt;="&amp;AA$7))</f>
        <v>72027.948386071774</v>
      </c>
      <c r="AB63" s="5">
        <f ca="1">IF(AB$4="",0,SUMIFS(Finance!64:64,Finance!$4:$4,"&gt;="&amp;AB$6,Finance!$4:$4,"&lt;="&amp;AB$7))</f>
        <v>61799.127313493518</v>
      </c>
      <c r="AC63" s="5">
        <f ca="1">IF(AC$4="",0,SUMIFS(Finance!64:64,Finance!$4:$4,"&gt;="&amp;AC$6,Finance!$4:$4,"&lt;="&amp;AC$7))</f>
        <v>0</v>
      </c>
      <c r="AD63" s="5">
        <f ca="1">IF(AD$4="",0,SUMIFS(Finance!64:64,Finance!$4:$4,"&gt;="&amp;AD$6,Finance!$4:$4,"&lt;="&amp;AD$7))</f>
        <v>0</v>
      </c>
      <c r="AE63" s="5">
        <f ca="1">IF(AE$4="",0,SUMIFS(Finance!64:64,Finance!$4:$4,"&gt;="&amp;AE$6,Finance!$4:$4,"&lt;="&amp;AE$7))</f>
        <v>0</v>
      </c>
      <c r="AF63" s="5">
        <f ca="1">IF(AF$4="",0,SUMIFS(Finance!64:64,Finance!$4:$4,"&gt;="&amp;AF$6,Finance!$4:$4,"&lt;="&amp;AF$7))</f>
        <v>0</v>
      </c>
      <c r="AG63" s="5">
        <f ca="1">IF(AG$4="",0,SUMIFS(Finance!64:64,Finance!$4:$4,"&gt;="&amp;AG$6,Finance!$4:$4,"&lt;="&amp;AG$7))</f>
        <v>0</v>
      </c>
      <c r="AH63" s="5">
        <f ca="1">IF(AH$4="",0,SUMIFS(Finance!64:64,Finance!$4:$4,"&gt;="&amp;AH$6,Finance!$4:$4,"&lt;="&amp;AH$7))</f>
        <v>0</v>
      </c>
      <c r="AI63" s="5">
        <f ca="1">IF(AI$4="",0,SUMIFS(Finance!64:64,Finance!$4:$4,"&gt;="&amp;AI$6,Finance!$4:$4,"&lt;="&amp;AI$7))</f>
        <v>0</v>
      </c>
      <c r="AJ63" s="5">
        <f ca="1">IF(AJ$4="",0,SUMIFS(Finance!64:64,Finance!$4:$4,"&gt;="&amp;AJ$6,Finance!$4:$4,"&lt;="&amp;AJ$7))</f>
        <v>0</v>
      </c>
      <c r="AK63" s="5">
        <f ca="1">IF(AK$4="",0,SUMIFS(Finance!64:64,Finance!$4:$4,"&gt;="&amp;AK$6,Finance!$4:$4,"&lt;="&amp;AK$7))</f>
        <v>0</v>
      </c>
      <c r="AL63" s="5">
        <f ca="1">IF(AL$4="",0,SUMIFS(Finance!64:64,Finance!$4:$4,"&gt;="&amp;AL$6,Finance!$4:$4,"&lt;="&amp;AL$7))</f>
        <v>0</v>
      </c>
      <c r="AM63" s="5">
        <f ca="1">IF(AM$4="",0,SUMIFS(Finance!64:64,Finance!$4:$4,"&gt;="&amp;AM$6,Finance!$4:$4,"&lt;="&amp;AM$7))</f>
        <v>0</v>
      </c>
      <c r="AN63" s="5">
        <f ca="1">IF(AN$4="",0,SUMIFS(Finance!64:64,Finance!$4:$4,"&gt;="&amp;AN$6,Finance!$4:$4,"&lt;="&amp;AN$7))</f>
        <v>0</v>
      </c>
      <c r="AO63" s="5">
        <f ca="1">IF(AO$4="",0,SUMIFS(Finance!64:64,Finance!$4:$4,"&gt;="&amp;AO$6,Finance!$4:$4,"&lt;="&amp;AO$7))</f>
        <v>0</v>
      </c>
      <c r="AP63" s="5">
        <f ca="1">IF(AP$4="",0,SUMIFS(Finance!64:64,Finance!$4:$4,"&gt;="&amp;AP$6,Finance!$4:$4,"&lt;="&amp;AP$7))</f>
        <v>0</v>
      </c>
      <c r="AQ63" s="5">
        <f ca="1">IF(AQ$4="",0,SUMIFS(Finance!64:64,Finance!$4:$4,"&gt;="&amp;AQ$6,Finance!$4:$4,"&lt;="&amp;AQ$7))</f>
        <v>0</v>
      </c>
      <c r="AR63" s="5">
        <f ca="1">IF(AR$4="",0,SUMIFS(Finance!64:64,Finance!$4:$4,"&gt;="&amp;AR$6,Finance!$4:$4,"&lt;="&amp;AR$7))</f>
        <v>0</v>
      </c>
      <c r="AS63" s="5">
        <f ca="1">IF(AS$4="",0,SUMIFS(Finance!64:64,Finance!$4:$4,"&gt;="&amp;AS$6,Finance!$4:$4,"&lt;="&amp;AS$7))</f>
        <v>0</v>
      </c>
      <c r="AT63" s="5">
        <f ca="1">IF(AT$4="",0,SUMIFS(Finance!64:64,Finance!$4:$4,"&gt;="&amp;AT$6,Finance!$4:$4,"&lt;="&amp;AT$7))</f>
        <v>0</v>
      </c>
      <c r="AU63" s="5">
        <f ca="1">IF(AU$4="",0,SUMIFS(Finance!64:64,Finance!$4:$4,"&gt;="&amp;AU$6,Finance!$4:$4,"&lt;="&amp;AU$7))</f>
        <v>0</v>
      </c>
      <c r="AV63" s="5">
        <f ca="1">IF(AV$4="",0,SUMIFS(Finance!64:64,Finance!$4:$4,"&gt;="&amp;AV$6,Finance!$4:$4,"&lt;="&amp;AV$7))</f>
        <v>0</v>
      </c>
      <c r="AW63" s="5">
        <f ca="1">IF(AW$4="",0,SUMIFS(Finance!64:64,Finance!$4:$4,"&gt;="&amp;AW$6,Finance!$4:$4,"&lt;="&amp;AW$7))</f>
        <v>0</v>
      </c>
      <c r="AX63" s="5">
        <f ca="1">IF(AX$4="",0,SUMIFS(Finance!64:64,Finance!$4:$4,"&gt;="&amp;AX$6,Finance!$4:$4,"&lt;="&amp;AX$7))</f>
        <v>0</v>
      </c>
      <c r="AY63" s="5">
        <f ca="1">IF(AY$4="",0,SUMIFS(Finance!64:64,Finance!$4:$4,"&gt;="&amp;AY$6,Finance!$4:$4,"&lt;="&amp;AY$7))</f>
        <v>0</v>
      </c>
      <c r="AZ63" s="5">
        <f ca="1">IF(AZ$4="",0,SUMIFS(Finance!64:64,Finance!$4:$4,"&gt;="&amp;AZ$6,Finance!$4:$4,"&lt;="&amp;AZ$7))</f>
        <v>0</v>
      </c>
      <c r="BA63" s="5">
        <f ca="1">IF(BA$4="",0,SUMIFS(Finance!64:64,Finance!$4:$4,"&gt;="&amp;BA$6,Finance!$4:$4,"&lt;="&amp;BA$7))</f>
        <v>0</v>
      </c>
      <c r="BB63" s="5">
        <f ca="1">IF(BB$4="",0,SUMIFS(Finance!64:64,Finance!$4:$4,"&gt;="&amp;BB$6,Finance!$4:$4,"&lt;="&amp;BB$7))</f>
        <v>0</v>
      </c>
      <c r="BC63" s="5">
        <f ca="1">IF(BC$4="",0,SUMIFS(Finance!64:64,Finance!$4:$4,"&gt;="&amp;BC$6,Finance!$4:$4,"&lt;="&amp;BC$7))</f>
        <v>0</v>
      </c>
      <c r="BD63" s="5">
        <f ca="1">IF(BD$4="",0,SUMIFS(Finance!64:64,Finance!$4:$4,"&gt;="&amp;BD$6,Finance!$4:$4,"&lt;="&amp;BD$7))</f>
        <v>0</v>
      </c>
      <c r="BE63" s="5">
        <f ca="1">IF(BE$4="",0,SUMIFS(Finance!64:64,Finance!$4:$4,"&gt;="&amp;BE$6,Finance!$4:$4,"&lt;="&amp;BE$7))</f>
        <v>0</v>
      </c>
      <c r="BF63" s="5">
        <f ca="1">IF(BF$4="",0,SUMIFS(Finance!64:64,Finance!$4:$4,"&gt;="&amp;BF$6,Finance!$4:$4,"&lt;="&amp;BF$7))</f>
        <v>0</v>
      </c>
      <c r="BG63" s="5">
        <f ca="1">IF(BG$4="",0,SUMIFS(Finance!64:64,Finance!$4:$4,"&gt;="&amp;BG$6,Finance!$4:$4,"&lt;="&amp;BG$7))</f>
        <v>0</v>
      </c>
      <c r="BH63" s="5">
        <f ca="1">IF(BH$4="",0,SUMIFS(Finance!64:64,Finance!$4:$4,"&gt;="&amp;BH$6,Finance!$4:$4,"&lt;="&amp;BH$7))</f>
        <v>0</v>
      </c>
      <c r="BI63" s="5">
        <f ca="1">IF(BI$4="",0,SUMIFS(Finance!64:64,Finance!$4:$4,"&gt;="&amp;BI$6,Finance!$4:$4,"&lt;="&amp;BI$7))</f>
        <v>0</v>
      </c>
      <c r="BJ63" s="5">
        <f ca="1">IF(BJ$4="",0,SUMIFS(Finance!64:64,Finance!$4:$4,"&gt;="&amp;BJ$6,Finance!$4:$4,"&lt;="&amp;BJ$7))</f>
        <v>0</v>
      </c>
      <c r="BK63" s="5">
        <f ca="1">IF(BK$4="",0,SUMIFS(Finance!64:64,Finance!$4:$4,"&gt;="&amp;BK$6,Finance!$4:$4,"&lt;="&amp;BK$7))</f>
        <v>0</v>
      </c>
      <c r="BL63" s="5">
        <f ca="1">IF(BL$4="",0,SUMIFS(Finance!64:64,Finance!$4:$4,"&gt;="&amp;BL$6,Finance!$4:$4,"&lt;="&amp;BL$7))</f>
        <v>0</v>
      </c>
      <c r="BM63" s="5">
        <f ca="1">IF(BM$4="",0,SUMIFS(Finance!64:64,Finance!$4:$4,"&gt;="&amp;BM$6,Finance!$4:$4,"&lt;="&amp;BM$7))</f>
        <v>0</v>
      </c>
      <c r="BN63" s="5">
        <f ca="1">IF(BN$4="",0,SUMIFS(Finance!64:64,Finance!$4:$4,"&gt;="&amp;BN$6,Finance!$4:$4,"&lt;="&amp;BN$7))</f>
        <v>0</v>
      </c>
      <c r="BO63" s="5">
        <f ca="1">IF(BO$4="",0,SUMIFS(Finance!64:64,Finance!$4:$4,"&gt;="&amp;BO$6,Finance!$4:$4,"&lt;="&amp;BO$7))</f>
        <v>0</v>
      </c>
      <c r="BP63" s="5">
        <f ca="1">IF(BP$4="",0,SUMIFS(Finance!64:64,Finance!$4:$4,"&gt;="&amp;BP$6,Finance!$4:$4,"&lt;="&amp;BP$7))</f>
        <v>0</v>
      </c>
      <c r="BQ63" s="5">
        <f ca="1">IF(BQ$4="",0,SUMIFS(Finance!64:64,Finance!$4:$4,"&gt;="&amp;BQ$6,Finance!$4:$4,"&lt;="&amp;BQ$7))</f>
        <v>0</v>
      </c>
      <c r="BR63" s="5">
        <f ca="1">IF(BR$4="",0,SUMIFS(Finance!64:64,Finance!$4:$4,"&gt;="&amp;BR$6,Finance!$4:$4,"&lt;="&amp;BR$7))</f>
        <v>0</v>
      </c>
      <c r="BS63" s="5">
        <f ca="1">IF(BS$4="",0,SUMIFS(Finance!64:64,Finance!$4:$4,"&gt;="&amp;BS$6,Finance!$4:$4,"&lt;="&amp;BS$7))</f>
        <v>0</v>
      </c>
      <c r="BT63" s="5">
        <f ca="1">IF(BT$4="",0,SUMIFS(Finance!64:64,Finance!$4:$4,"&gt;="&amp;BT$6,Finance!$4:$4,"&lt;="&amp;BT$7))</f>
        <v>0</v>
      </c>
      <c r="BU63" s="5">
        <f ca="1">IF(BU$4="",0,SUMIFS(Finance!64:64,Finance!$4:$4,"&gt;="&amp;BU$6,Finance!$4:$4,"&lt;="&amp;BU$7))</f>
        <v>0</v>
      </c>
      <c r="BV63" s="5">
        <f ca="1">IF(BV$4="",0,SUMIFS(Finance!64:64,Finance!$4:$4,"&gt;="&amp;BV$6,Finance!$4:$4,"&lt;="&amp;BV$7))</f>
        <v>0</v>
      </c>
      <c r="BW63" s="5">
        <f ca="1">IF(BW$4="",0,SUMIFS(Finance!64:64,Finance!$4:$4,"&gt;="&amp;BW$6,Finance!$4:$4,"&lt;="&amp;BW$7))</f>
        <v>0</v>
      </c>
      <c r="BX63" s="5">
        <f ca="1">IF(BX$4="",0,SUMIFS(Finance!64:64,Finance!$4:$4,"&gt;="&amp;BX$6,Finance!$4:$4,"&lt;="&amp;BX$7))</f>
        <v>0</v>
      </c>
      <c r="BY63" s="5">
        <f ca="1">IF(BY$4="",0,SUMIFS(Finance!64:64,Finance!$4:$4,"&gt;="&amp;BY$6,Finance!$4:$4,"&lt;="&amp;BY$7))</f>
        <v>0</v>
      </c>
      <c r="BZ63" s="5">
        <f ca="1">IF(BZ$4="",0,SUMIFS(Finance!64:64,Finance!$4:$4,"&gt;="&amp;BZ$6,Finance!$4:$4,"&lt;="&amp;BZ$7))</f>
        <v>0</v>
      </c>
      <c r="CA63" s="5">
        <f ca="1">IF(CA$4="",0,SUMIFS(Finance!64:64,Finance!$4:$4,"&gt;="&amp;CA$6,Finance!$4:$4,"&lt;="&amp;CA$7))</f>
        <v>0</v>
      </c>
      <c r="CB63" s="5">
        <f ca="1">IF(CB$4="",0,SUMIFS(Finance!64:64,Finance!$4:$4,"&gt;="&amp;CB$6,Finance!$4:$4,"&lt;="&amp;CB$7))</f>
        <v>0</v>
      </c>
      <c r="CC63" s="5">
        <f ca="1">IF(CC$4="",0,SUMIFS(Finance!64:64,Finance!$4:$4,"&gt;="&amp;CC$6,Finance!$4:$4,"&lt;="&amp;CC$7))</f>
        <v>0</v>
      </c>
      <c r="CD63" s="5">
        <f ca="1">IF(CD$4="",0,SUMIFS(Finance!64:64,Finance!$4:$4,"&gt;="&amp;CD$6,Finance!$4:$4,"&lt;="&amp;CD$7))</f>
        <v>0</v>
      </c>
      <c r="CE63" s="5">
        <f ca="1">IF(CE$4="",0,SUMIFS(Finance!64:64,Finance!$4:$4,"&gt;="&amp;CE$6,Finance!$4:$4,"&lt;="&amp;CE$7))</f>
        <v>0</v>
      </c>
      <c r="CF63" s="5">
        <f ca="1">IF(CF$4="",0,SUMIFS(Finance!64:64,Finance!$4:$4,"&gt;="&amp;CF$6,Finance!$4:$4,"&lt;="&amp;CF$7))</f>
        <v>0</v>
      </c>
    </row>
    <row r="64" spans="2:84" s="26" customFormat="1" ht="12" x14ac:dyDescent="0.25">
      <c r="B64" s="13"/>
      <c r="M64" s="55"/>
      <c r="N64" s="44" t="s">
        <v>21</v>
      </c>
      <c r="O64" s="45"/>
      <c r="P64" s="46"/>
      <c r="Q64" s="89"/>
      <c r="U64" s="41"/>
      <c r="V64" s="42"/>
      <c r="W64" s="43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</row>
    <row r="66" spans="2:84" x14ac:dyDescent="0.3">
      <c r="B66" s="13">
        <f>ROW()</f>
        <v>66</v>
      </c>
      <c r="H66" s="1" t="str">
        <f>CapEx!H303</f>
        <v>Возмещение НДС по капзатратам</v>
      </c>
      <c r="M66" s="53" t="s">
        <v>18</v>
      </c>
      <c r="P66" s="72" t="str">
        <f>Lists!$AI$9</f>
        <v>CF(+)</v>
      </c>
      <c r="U66" s="5">
        <f t="shared" ref="U66:U68" ca="1" si="12">SUM(INDIRECT(ADDRESS($B66,$X$2)&amp;":"&amp;ADDRESS($B66,$X$2-1+$P$8)))</f>
        <v>35993490.41483365</v>
      </c>
      <c r="X66" s="5">
        <f t="shared" ref="X66:BC66" ca="1" si="13">IF(X$4="",0,SUM(X67:X69))</f>
        <v>8048043.0744716777</v>
      </c>
      <c r="Y66" s="5">
        <f t="shared" ca="1" si="13"/>
        <v>1654220.0453986879</v>
      </c>
      <c r="Z66" s="5">
        <f t="shared" ca="1" si="13"/>
        <v>9283657.6819455475</v>
      </c>
      <c r="AA66" s="5">
        <f t="shared" ca="1" si="13"/>
        <v>9727264.9122677501</v>
      </c>
      <c r="AB66" s="5">
        <f t="shared" ca="1" si="13"/>
        <v>7280304.7007499877</v>
      </c>
      <c r="AC66" s="5">
        <f t="shared" ca="1" si="13"/>
        <v>0</v>
      </c>
      <c r="AD66" s="5">
        <f t="shared" ca="1" si="13"/>
        <v>0</v>
      </c>
      <c r="AE66" s="5">
        <f t="shared" ca="1" si="13"/>
        <v>0</v>
      </c>
      <c r="AF66" s="5">
        <f t="shared" ca="1" si="13"/>
        <v>0</v>
      </c>
      <c r="AG66" s="5">
        <f t="shared" ca="1" si="13"/>
        <v>0</v>
      </c>
      <c r="AH66" s="5">
        <f t="shared" ca="1" si="13"/>
        <v>0</v>
      </c>
      <c r="AI66" s="5">
        <f t="shared" ca="1" si="13"/>
        <v>0</v>
      </c>
      <c r="AJ66" s="5">
        <f t="shared" ca="1" si="13"/>
        <v>0</v>
      </c>
      <c r="AK66" s="5">
        <f t="shared" ca="1" si="13"/>
        <v>0</v>
      </c>
      <c r="AL66" s="5">
        <f t="shared" ca="1" si="13"/>
        <v>0</v>
      </c>
      <c r="AM66" s="5">
        <f t="shared" ca="1" si="13"/>
        <v>0</v>
      </c>
      <c r="AN66" s="5">
        <f t="shared" ca="1" si="13"/>
        <v>0</v>
      </c>
      <c r="AO66" s="5">
        <f t="shared" ca="1" si="13"/>
        <v>0</v>
      </c>
      <c r="AP66" s="5">
        <f t="shared" ca="1" si="13"/>
        <v>0</v>
      </c>
      <c r="AQ66" s="5">
        <f t="shared" ca="1" si="13"/>
        <v>0</v>
      </c>
      <c r="AR66" s="5">
        <f t="shared" ca="1" si="13"/>
        <v>0</v>
      </c>
      <c r="AS66" s="5">
        <f t="shared" ca="1" si="13"/>
        <v>0</v>
      </c>
      <c r="AT66" s="5">
        <f t="shared" ca="1" si="13"/>
        <v>0</v>
      </c>
      <c r="AU66" s="5">
        <f t="shared" ca="1" si="13"/>
        <v>0</v>
      </c>
      <c r="AV66" s="5">
        <f t="shared" ca="1" si="13"/>
        <v>0</v>
      </c>
      <c r="AW66" s="5">
        <f t="shared" ca="1" si="13"/>
        <v>0</v>
      </c>
      <c r="AX66" s="5">
        <f t="shared" ca="1" si="13"/>
        <v>0</v>
      </c>
      <c r="AY66" s="5">
        <f t="shared" ca="1" si="13"/>
        <v>0</v>
      </c>
      <c r="AZ66" s="5">
        <f t="shared" ca="1" si="13"/>
        <v>0</v>
      </c>
      <c r="BA66" s="5">
        <f t="shared" ca="1" si="13"/>
        <v>0</v>
      </c>
      <c r="BB66" s="5">
        <f t="shared" ca="1" si="13"/>
        <v>0</v>
      </c>
      <c r="BC66" s="5">
        <f t="shared" ca="1" si="13"/>
        <v>0</v>
      </c>
      <c r="BD66" s="5">
        <f t="shared" ref="BD66:CF66" ca="1" si="14">IF(BD$4="",0,SUM(BD67:BD69))</f>
        <v>0</v>
      </c>
      <c r="BE66" s="5">
        <f t="shared" ca="1" si="14"/>
        <v>0</v>
      </c>
      <c r="BF66" s="5">
        <f t="shared" ca="1" si="14"/>
        <v>0</v>
      </c>
      <c r="BG66" s="5">
        <f t="shared" ca="1" si="14"/>
        <v>0</v>
      </c>
      <c r="BH66" s="5">
        <f t="shared" ca="1" si="14"/>
        <v>0</v>
      </c>
      <c r="BI66" s="5">
        <f t="shared" ca="1" si="14"/>
        <v>0</v>
      </c>
      <c r="BJ66" s="5">
        <f t="shared" ca="1" si="14"/>
        <v>0</v>
      </c>
      <c r="BK66" s="5">
        <f t="shared" ca="1" si="14"/>
        <v>0</v>
      </c>
      <c r="BL66" s="5">
        <f t="shared" ca="1" si="14"/>
        <v>0</v>
      </c>
      <c r="BM66" s="5">
        <f t="shared" ca="1" si="14"/>
        <v>0</v>
      </c>
      <c r="BN66" s="5">
        <f t="shared" ca="1" si="14"/>
        <v>0</v>
      </c>
      <c r="BO66" s="5">
        <f t="shared" ca="1" si="14"/>
        <v>0</v>
      </c>
      <c r="BP66" s="5">
        <f t="shared" ca="1" si="14"/>
        <v>0</v>
      </c>
      <c r="BQ66" s="5">
        <f t="shared" ca="1" si="14"/>
        <v>0</v>
      </c>
      <c r="BR66" s="5">
        <f t="shared" ca="1" si="14"/>
        <v>0</v>
      </c>
      <c r="BS66" s="5">
        <f t="shared" ca="1" si="14"/>
        <v>0</v>
      </c>
      <c r="BT66" s="5">
        <f t="shared" ca="1" si="14"/>
        <v>0</v>
      </c>
      <c r="BU66" s="5">
        <f t="shared" ca="1" si="14"/>
        <v>0</v>
      </c>
      <c r="BV66" s="5">
        <f t="shared" ca="1" si="14"/>
        <v>0</v>
      </c>
      <c r="BW66" s="5">
        <f t="shared" ca="1" si="14"/>
        <v>0</v>
      </c>
      <c r="BX66" s="5">
        <f t="shared" ca="1" si="14"/>
        <v>0</v>
      </c>
      <c r="BY66" s="5">
        <f t="shared" ca="1" si="14"/>
        <v>0</v>
      </c>
      <c r="BZ66" s="5">
        <f t="shared" ca="1" si="14"/>
        <v>0</v>
      </c>
      <c r="CA66" s="5">
        <f t="shared" ca="1" si="14"/>
        <v>0</v>
      </c>
      <c r="CB66" s="5">
        <f t="shared" ca="1" si="14"/>
        <v>0</v>
      </c>
      <c r="CC66" s="5">
        <f t="shared" ca="1" si="14"/>
        <v>0</v>
      </c>
      <c r="CD66" s="5">
        <f t="shared" ca="1" si="14"/>
        <v>0</v>
      </c>
      <c r="CE66" s="5">
        <f t="shared" ca="1" si="14"/>
        <v>0</v>
      </c>
      <c r="CF66" s="5">
        <f t="shared" ca="1" si="14"/>
        <v>0</v>
      </c>
    </row>
    <row r="67" spans="2:84" x14ac:dyDescent="0.3">
      <c r="B67" s="13">
        <f>ROW()</f>
        <v>67</v>
      </c>
      <c r="H67" s="1" t="str">
        <f>$H$66</f>
        <v>Возмещение НДС по капзатратам</v>
      </c>
      <c r="I67" s="1" t="str">
        <f>CapEx!H24</f>
        <v>Капитальные затраты</v>
      </c>
      <c r="M67" s="53" t="s">
        <v>18</v>
      </c>
      <c r="U67" s="5">
        <f t="shared" ca="1" si="12"/>
        <v>35063597.590053812</v>
      </c>
      <c r="X67" s="5">
        <f ca="1">IF(X$4="",0,SUMIFS(CapEx!303:303,CapEx!$4:$4,"&gt;="&amp;X$6,CapEx!$4:$4,"&lt;="&amp;X$7))</f>
        <v>7800000.0000000019</v>
      </c>
      <c r="Y67" s="5">
        <f ca="1">IF(Y$4="",0,SUMIFS(CapEx!303:303,CapEx!$4:$4,"&gt;="&amp;Y$6,CapEx!$4:$4,"&lt;="&amp;Y$7))</f>
        <v>1458916.6666666667</v>
      </c>
      <c r="Z67" s="5">
        <f ca="1">IF(Z$4="",0,SUMIFS(CapEx!303:303,CapEx!$4:$4,"&gt;="&amp;Z$6,CapEx!$4:$4,"&lt;="&amp;Z$7))</f>
        <v>9094949.6673789937</v>
      </c>
      <c r="AA67" s="5">
        <f ca="1">IF(AA$4="",0,SUMIFS(CapEx!303:303,CapEx!$4:$4,"&gt;="&amp;AA$6,CapEx!$4:$4,"&lt;="&amp;AA$7))</f>
        <v>9539156.476261694</v>
      </c>
      <c r="AB67" s="5">
        <f ca="1">IF(AB$4="",0,SUMIFS(CapEx!303:303,CapEx!$4:$4,"&gt;="&amp;AB$6,CapEx!$4:$4,"&lt;="&amp;AB$7))</f>
        <v>7170574.7797464542</v>
      </c>
      <c r="AC67" s="5">
        <f ca="1">IF(AC$4="",0,SUMIFS(CapEx!303:303,CapEx!$4:$4,"&gt;="&amp;AC$6,CapEx!$4:$4,"&lt;="&amp;AC$7))</f>
        <v>0</v>
      </c>
      <c r="AD67" s="5">
        <f ca="1">IF(AD$4="",0,SUMIFS(CapEx!303:303,CapEx!$4:$4,"&gt;="&amp;AD$6,CapEx!$4:$4,"&lt;="&amp;AD$7))</f>
        <v>0</v>
      </c>
      <c r="AE67" s="5">
        <f ca="1">IF(AE$4="",0,SUMIFS(CapEx!303:303,CapEx!$4:$4,"&gt;="&amp;AE$6,CapEx!$4:$4,"&lt;="&amp;AE$7))</f>
        <v>0</v>
      </c>
      <c r="AF67" s="5">
        <f ca="1">IF(AF$4="",0,SUMIFS(CapEx!303:303,CapEx!$4:$4,"&gt;="&amp;AF$6,CapEx!$4:$4,"&lt;="&amp;AF$7))</f>
        <v>0</v>
      </c>
      <c r="AG67" s="5">
        <f ca="1">IF(AG$4="",0,SUMIFS(CapEx!303:303,CapEx!$4:$4,"&gt;="&amp;AG$6,CapEx!$4:$4,"&lt;="&amp;AG$7))</f>
        <v>0</v>
      </c>
      <c r="AH67" s="5">
        <f ca="1">IF(AH$4="",0,SUMIFS(CapEx!303:303,CapEx!$4:$4,"&gt;="&amp;AH$6,CapEx!$4:$4,"&lt;="&amp;AH$7))</f>
        <v>0</v>
      </c>
      <c r="AI67" s="5">
        <f ca="1">IF(AI$4="",0,SUMIFS(CapEx!303:303,CapEx!$4:$4,"&gt;="&amp;AI$6,CapEx!$4:$4,"&lt;="&amp;AI$7))</f>
        <v>0</v>
      </c>
      <c r="AJ67" s="5">
        <f ca="1">IF(AJ$4="",0,SUMIFS(CapEx!303:303,CapEx!$4:$4,"&gt;="&amp;AJ$6,CapEx!$4:$4,"&lt;="&amp;AJ$7))</f>
        <v>0</v>
      </c>
      <c r="AK67" s="5">
        <f ca="1">IF(AK$4="",0,SUMIFS(CapEx!303:303,CapEx!$4:$4,"&gt;="&amp;AK$6,CapEx!$4:$4,"&lt;="&amp;AK$7))</f>
        <v>0</v>
      </c>
      <c r="AL67" s="5">
        <f ca="1">IF(AL$4="",0,SUMIFS(CapEx!303:303,CapEx!$4:$4,"&gt;="&amp;AL$6,CapEx!$4:$4,"&lt;="&amp;AL$7))</f>
        <v>0</v>
      </c>
      <c r="AM67" s="5">
        <f ca="1">IF(AM$4="",0,SUMIFS(CapEx!303:303,CapEx!$4:$4,"&gt;="&amp;AM$6,CapEx!$4:$4,"&lt;="&amp;AM$7))</f>
        <v>0</v>
      </c>
      <c r="AN67" s="5">
        <f ca="1">IF(AN$4="",0,SUMIFS(CapEx!303:303,CapEx!$4:$4,"&gt;="&amp;AN$6,CapEx!$4:$4,"&lt;="&amp;AN$7))</f>
        <v>0</v>
      </c>
      <c r="AO67" s="5">
        <f ca="1">IF(AO$4="",0,SUMIFS(CapEx!303:303,CapEx!$4:$4,"&gt;="&amp;AO$6,CapEx!$4:$4,"&lt;="&amp;AO$7))</f>
        <v>0</v>
      </c>
      <c r="AP67" s="5">
        <f ca="1">IF(AP$4="",0,SUMIFS(CapEx!303:303,CapEx!$4:$4,"&gt;="&amp;AP$6,CapEx!$4:$4,"&lt;="&amp;AP$7))</f>
        <v>0</v>
      </c>
      <c r="AQ67" s="5">
        <f ca="1">IF(AQ$4="",0,SUMIFS(CapEx!303:303,CapEx!$4:$4,"&gt;="&amp;AQ$6,CapEx!$4:$4,"&lt;="&amp;AQ$7))</f>
        <v>0</v>
      </c>
      <c r="AR67" s="5">
        <f ca="1">IF(AR$4="",0,SUMIFS(CapEx!303:303,CapEx!$4:$4,"&gt;="&amp;AR$6,CapEx!$4:$4,"&lt;="&amp;AR$7))</f>
        <v>0</v>
      </c>
      <c r="AS67" s="5">
        <f ca="1">IF(AS$4="",0,SUMIFS(CapEx!303:303,CapEx!$4:$4,"&gt;="&amp;AS$6,CapEx!$4:$4,"&lt;="&amp;AS$7))</f>
        <v>0</v>
      </c>
      <c r="AT67" s="5">
        <f ca="1">IF(AT$4="",0,SUMIFS(CapEx!303:303,CapEx!$4:$4,"&gt;="&amp;AT$6,CapEx!$4:$4,"&lt;="&amp;AT$7))</f>
        <v>0</v>
      </c>
      <c r="AU67" s="5">
        <f ca="1">IF(AU$4="",0,SUMIFS(CapEx!303:303,CapEx!$4:$4,"&gt;="&amp;AU$6,CapEx!$4:$4,"&lt;="&amp;AU$7))</f>
        <v>0</v>
      </c>
      <c r="AV67" s="5">
        <f ca="1">IF(AV$4="",0,SUMIFS(CapEx!303:303,CapEx!$4:$4,"&gt;="&amp;AV$6,CapEx!$4:$4,"&lt;="&amp;AV$7))</f>
        <v>0</v>
      </c>
      <c r="AW67" s="5">
        <f ca="1">IF(AW$4="",0,SUMIFS(CapEx!303:303,CapEx!$4:$4,"&gt;="&amp;AW$6,CapEx!$4:$4,"&lt;="&amp;AW$7))</f>
        <v>0</v>
      </c>
      <c r="AX67" s="5">
        <f ca="1">IF(AX$4="",0,SUMIFS(CapEx!303:303,CapEx!$4:$4,"&gt;="&amp;AX$6,CapEx!$4:$4,"&lt;="&amp;AX$7))</f>
        <v>0</v>
      </c>
      <c r="AY67" s="5">
        <f ca="1">IF(AY$4="",0,SUMIFS(CapEx!303:303,CapEx!$4:$4,"&gt;="&amp;AY$6,CapEx!$4:$4,"&lt;="&amp;AY$7))</f>
        <v>0</v>
      </c>
      <c r="AZ67" s="5">
        <f ca="1">IF(AZ$4="",0,SUMIFS(CapEx!303:303,CapEx!$4:$4,"&gt;="&amp;AZ$6,CapEx!$4:$4,"&lt;="&amp;AZ$7))</f>
        <v>0</v>
      </c>
      <c r="BA67" s="5">
        <f ca="1">IF(BA$4="",0,SUMIFS(CapEx!303:303,CapEx!$4:$4,"&gt;="&amp;BA$6,CapEx!$4:$4,"&lt;="&amp;BA$7))</f>
        <v>0</v>
      </c>
      <c r="BB67" s="5">
        <f ca="1">IF(BB$4="",0,SUMIFS(CapEx!303:303,CapEx!$4:$4,"&gt;="&amp;BB$6,CapEx!$4:$4,"&lt;="&amp;BB$7))</f>
        <v>0</v>
      </c>
      <c r="BC67" s="5">
        <f ca="1">IF(BC$4="",0,SUMIFS(CapEx!303:303,CapEx!$4:$4,"&gt;="&amp;BC$6,CapEx!$4:$4,"&lt;="&amp;BC$7))</f>
        <v>0</v>
      </c>
      <c r="BD67" s="5">
        <f ca="1">IF(BD$4="",0,SUMIFS(CapEx!303:303,CapEx!$4:$4,"&gt;="&amp;BD$6,CapEx!$4:$4,"&lt;="&amp;BD$7))</f>
        <v>0</v>
      </c>
      <c r="BE67" s="5">
        <f ca="1">IF(BE$4="",0,SUMIFS(CapEx!303:303,CapEx!$4:$4,"&gt;="&amp;BE$6,CapEx!$4:$4,"&lt;="&amp;BE$7))</f>
        <v>0</v>
      </c>
      <c r="BF67" s="5">
        <f ca="1">IF(BF$4="",0,SUMIFS(CapEx!303:303,CapEx!$4:$4,"&gt;="&amp;BF$6,CapEx!$4:$4,"&lt;="&amp;BF$7))</f>
        <v>0</v>
      </c>
      <c r="BG67" s="5">
        <f ca="1">IF(BG$4="",0,SUMIFS(CapEx!303:303,CapEx!$4:$4,"&gt;="&amp;BG$6,CapEx!$4:$4,"&lt;="&amp;BG$7))</f>
        <v>0</v>
      </c>
      <c r="BH67" s="5">
        <f ca="1">IF(BH$4="",0,SUMIFS(CapEx!303:303,CapEx!$4:$4,"&gt;="&amp;BH$6,CapEx!$4:$4,"&lt;="&amp;BH$7))</f>
        <v>0</v>
      </c>
      <c r="BI67" s="5">
        <f ca="1">IF(BI$4="",0,SUMIFS(CapEx!303:303,CapEx!$4:$4,"&gt;="&amp;BI$6,CapEx!$4:$4,"&lt;="&amp;BI$7))</f>
        <v>0</v>
      </c>
      <c r="BJ67" s="5">
        <f ca="1">IF(BJ$4="",0,SUMIFS(CapEx!303:303,CapEx!$4:$4,"&gt;="&amp;BJ$6,CapEx!$4:$4,"&lt;="&amp;BJ$7))</f>
        <v>0</v>
      </c>
      <c r="BK67" s="5">
        <f ca="1">IF(BK$4="",0,SUMIFS(CapEx!303:303,CapEx!$4:$4,"&gt;="&amp;BK$6,CapEx!$4:$4,"&lt;="&amp;BK$7))</f>
        <v>0</v>
      </c>
      <c r="BL67" s="5">
        <f ca="1">IF(BL$4="",0,SUMIFS(CapEx!303:303,CapEx!$4:$4,"&gt;="&amp;BL$6,CapEx!$4:$4,"&lt;="&amp;BL$7))</f>
        <v>0</v>
      </c>
      <c r="BM67" s="5">
        <f ca="1">IF(BM$4="",0,SUMIFS(CapEx!303:303,CapEx!$4:$4,"&gt;="&amp;BM$6,CapEx!$4:$4,"&lt;="&amp;BM$7))</f>
        <v>0</v>
      </c>
      <c r="BN67" s="5">
        <f ca="1">IF(BN$4="",0,SUMIFS(CapEx!303:303,CapEx!$4:$4,"&gt;="&amp;BN$6,CapEx!$4:$4,"&lt;="&amp;BN$7))</f>
        <v>0</v>
      </c>
      <c r="BO67" s="5">
        <f ca="1">IF(BO$4="",0,SUMIFS(CapEx!303:303,CapEx!$4:$4,"&gt;="&amp;BO$6,CapEx!$4:$4,"&lt;="&amp;BO$7))</f>
        <v>0</v>
      </c>
      <c r="BP67" s="5">
        <f ca="1">IF(BP$4="",0,SUMIFS(CapEx!303:303,CapEx!$4:$4,"&gt;="&amp;BP$6,CapEx!$4:$4,"&lt;="&amp;BP$7))</f>
        <v>0</v>
      </c>
      <c r="BQ67" s="5">
        <f ca="1">IF(BQ$4="",0,SUMIFS(CapEx!303:303,CapEx!$4:$4,"&gt;="&amp;BQ$6,CapEx!$4:$4,"&lt;="&amp;BQ$7))</f>
        <v>0</v>
      </c>
      <c r="BR67" s="5">
        <f ca="1">IF(BR$4="",0,SUMIFS(CapEx!303:303,CapEx!$4:$4,"&gt;="&amp;BR$6,CapEx!$4:$4,"&lt;="&amp;BR$7))</f>
        <v>0</v>
      </c>
      <c r="BS67" s="5">
        <f ca="1">IF(BS$4="",0,SUMIFS(CapEx!303:303,CapEx!$4:$4,"&gt;="&amp;BS$6,CapEx!$4:$4,"&lt;="&amp;BS$7))</f>
        <v>0</v>
      </c>
      <c r="BT67" s="5">
        <f ca="1">IF(BT$4="",0,SUMIFS(CapEx!303:303,CapEx!$4:$4,"&gt;="&amp;BT$6,CapEx!$4:$4,"&lt;="&amp;BT$7))</f>
        <v>0</v>
      </c>
      <c r="BU67" s="5">
        <f ca="1">IF(BU$4="",0,SUMIFS(CapEx!303:303,CapEx!$4:$4,"&gt;="&amp;BU$6,CapEx!$4:$4,"&lt;="&amp;BU$7))</f>
        <v>0</v>
      </c>
      <c r="BV67" s="5">
        <f ca="1">IF(BV$4="",0,SUMIFS(CapEx!303:303,CapEx!$4:$4,"&gt;="&amp;BV$6,CapEx!$4:$4,"&lt;="&amp;BV$7))</f>
        <v>0</v>
      </c>
      <c r="BW67" s="5">
        <f ca="1">IF(BW$4="",0,SUMIFS(CapEx!303:303,CapEx!$4:$4,"&gt;="&amp;BW$6,CapEx!$4:$4,"&lt;="&amp;BW$7))</f>
        <v>0</v>
      </c>
      <c r="BX67" s="5">
        <f ca="1">IF(BX$4="",0,SUMIFS(CapEx!303:303,CapEx!$4:$4,"&gt;="&amp;BX$6,CapEx!$4:$4,"&lt;="&amp;BX$7))</f>
        <v>0</v>
      </c>
      <c r="BY67" s="5">
        <f ca="1">IF(BY$4="",0,SUMIFS(CapEx!303:303,CapEx!$4:$4,"&gt;="&amp;BY$6,CapEx!$4:$4,"&lt;="&amp;BY$7))</f>
        <v>0</v>
      </c>
      <c r="BZ67" s="5">
        <f ca="1">IF(BZ$4="",0,SUMIFS(CapEx!303:303,CapEx!$4:$4,"&gt;="&amp;BZ$6,CapEx!$4:$4,"&lt;="&amp;BZ$7))</f>
        <v>0</v>
      </c>
      <c r="CA67" s="5">
        <f ca="1">IF(CA$4="",0,SUMIFS(CapEx!303:303,CapEx!$4:$4,"&gt;="&amp;CA$6,CapEx!$4:$4,"&lt;="&amp;CA$7))</f>
        <v>0</v>
      </c>
      <c r="CB67" s="5">
        <f ca="1">IF(CB$4="",0,SUMIFS(CapEx!303:303,CapEx!$4:$4,"&gt;="&amp;CB$6,CapEx!$4:$4,"&lt;="&amp;CB$7))</f>
        <v>0</v>
      </c>
      <c r="CC67" s="5">
        <f ca="1">IF(CC$4="",0,SUMIFS(CapEx!303:303,CapEx!$4:$4,"&gt;="&amp;CC$6,CapEx!$4:$4,"&lt;="&amp;CC$7))</f>
        <v>0</v>
      </c>
      <c r="CD67" s="5">
        <f ca="1">IF(CD$4="",0,SUMIFS(CapEx!303:303,CapEx!$4:$4,"&gt;="&amp;CD$6,CapEx!$4:$4,"&lt;="&amp;CD$7))</f>
        <v>0</v>
      </c>
      <c r="CE67" s="5">
        <f ca="1">IF(CE$4="",0,SUMIFS(CapEx!303:303,CapEx!$4:$4,"&gt;="&amp;CE$6,CapEx!$4:$4,"&lt;="&amp;CE$7))</f>
        <v>0</v>
      </c>
      <c r="CF67" s="5">
        <f ca="1">IF(CF$4="",0,SUMIFS(CapEx!303:303,CapEx!$4:$4,"&gt;="&amp;CF$6,CapEx!$4:$4,"&lt;="&amp;CF$7))</f>
        <v>0</v>
      </c>
    </row>
    <row r="68" spans="2:84" x14ac:dyDescent="0.3">
      <c r="B68" s="13">
        <f>ROW()</f>
        <v>68</v>
      </c>
      <c r="H68" s="1" t="str">
        <f>$H$66</f>
        <v>Возмещение НДС по капзатратам</v>
      </c>
      <c r="I68" s="1" t="str">
        <f>Finance!H59</f>
        <v>Оборудование приобретенное в лизинг</v>
      </c>
      <c r="M68" s="53" t="s">
        <v>18</v>
      </c>
      <c r="U68" s="5">
        <f t="shared" ca="1" si="12"/>
        <v>929892.82477984065</v>
      </c>
      <c r="X68" s="5">
        <f ca="1">IF(X$4="",0,SUMIFS(Finance!69:69,Finance!$4:$4,"&gt;="&amp;X$6,Finance!$4:$4,"&lt;="&amp;X$7))</f>
        <v>248043.0744716755</v>
      </c>
      <c r="Y68" s="5">
        <f ca="1">IF(Y$4="",0,SUMIFS(Finance!69:69,Finance!$4:$4,"&gt;="&amp;Y$6,Finance!$4:$4,"&lt;="&amp;Y$7))</f>
        <v>195303.37873202123</v>
      </c>
      <c r="Z68" s="5">
        <f ca="1">IF(Z$4="",0,SUMIFS(Finance!69:69,Finance!$4:$4,"&gt;="&amp;Z$6,Finance!$4:$4,"&lt;="&amp;Z$7))</f>
        <v>188708.0145665539</v>
      </c>
      <c r="AA68" s="5">
        <f ca="1">IF(AA$4="",0,SUMIFS(Finance!69:69,Finance!$4:$4,"&gt;="&amp;AA$6,Finance!$4:$4,"&lt;="&amp;AA$7))</f>
        <v>188108.43600605687</v>
      </c>
      <c r="AB68" s="5">
        <f ca="1">IF(AB$4="",0,SUMIFS(Finance!69:69,Finance!$4:$4,"&gt;="&amp;AB$6,Finance!$4:$4,"&lt;="&amp;AB$7))</f>
        <v>109729.92100353318</v>
      </c>
      <c r="AC68" s="5">
        <f ca="1">IF(AC$4="",0,SUMIFS(Finance!69:69,Finance!$4:$4,"&gt;="&amp;AC$6,Finance!$4:$4,"&lt;="&amp;AC$7))</f>
        <v>0</v>
      </c>
      <c r="AD68" s="5">
        <f ca="1">IF(AD$4="",0,SUMIFS(Finance!69:69,Finance!$4:$4,"&gt;="&amp;AD$6,Finance!$4:$4,"&lt;="&amp;AD$7))</f>
        <v>0</v>
      </c>
      <c r="AE68" s="5">
        <f ca="1">IF(AE$4="",0,SUMIFS(Finance!69:69,Finance!$4:$4,"&gt;="&amp;AE$6,Finance!$4:$4,"&lt;="&amp;AE$7))</f>
        <v>0</v>
      </c>
      <c r="AF68" s="5">
        <f ca="1">IF(AF$4="",0,SUMIFS(Finance!69:69,Finance!$4:$4,"&gt;="&amp;AF$6,Finance!$4:$4,"&lt;="&amp;AF$7))</f>
        <v>0</v>
      </c>
      <c r="AG68" s="5">
        <f ca="1">IF(AG$4="",0,SUMIFS(Finance!69:69,Finance!$4:$4,"&gt;="&amp;AG$6,Finance!$4:$4,"&lt;="&amp;AG$7))</f>
        <v>0</v>
      </c>
      <c r="AH68" s="5">
        <f ca="1">IF(AH$4="",0,SUMIFS(Finance!69:69,Finance!$4:$4,"&gt;="&amp;AH$6,Finance!$4:$4,"&lt;="&amp;AH$7))</f>
        <v>0</v>
      </c>
      <c r="AI68" s="5">
        <f ca="1">IF(AI$4="",0,SUMIFS(Finance!69:69,Finance!$4:$4,"&gt;="&amp;AI$6,Finance!$4:$4,"&lt;="&amp;AI$7))</f>
        <v>0</v>
      </c>
      <c r="AJ68" s="5">
        <f ca="1">IF(AJ$4="",0,SUMIFS(Finance!69:69,Finance!$4:$4,"&gt;="&amp;AJ$6,Finance!$4:$4,"&lt;="&amp;AJ$7))</f>
        <v>0</v>
      </c>
      <c r="AK68" s="5">
        <f ca="1">IF(AK$4="",0,SUMIFS(Finance!69:69,Finance!$4:$4,"&gt;="&amp;AK$6,Finance!$4:$4,"&lt;="&amp;AK$7))</f>
        <v>0</v>
      </c>
      <c r="AL68" s="5">
        <f ca="1">IF(AL$4="",0,SUMIFS(Finance!69:69,Finance!$4:$4,"&gt;="&amp;AL$6,Finance!$4:$4,"&lt;="&amp;AL$7))</f>
        <v>0</v>
      </c>
      <c r="AM68" s="5">
        <f ca="1">IF(AM$4="",0,SUMIFS(Finance!69:69,Finance!$4:$4,"&gt;="&amp;AM$6,Finance!$4:$4,"&lt;="&amp;AM$7))</f>
        <v>0</v>
      </c>
      <c r="AN68" s="5">
        <f ca="1">IF(AN$4="",0,SUMIFS(Finance!69:69,Finance!$4:$4,"&gt;="&amp;AN$6,Finance!$4:$4,"&lt;="&amp;AN$7))</f>
        <v>0</v>
      </c>
      <c r="AO68" s="5">
        <f ca="1">IF(AO$4="",0,SUMIFS(Finance!69:69,Finance!$4:$4,"&gt;="&amp;AO$6,Finance!$4:$4,"&lt;="&amp;AO$7))</f>
        <v>0</v>
      </c>
      <c r="AP68" s="5">
        <f ca="1">IF(AP$4="",0,SUMIFS(Finance!69:69,Finance!$4:$4,"&gt;="&amp;AP$6,Finance!$4:$4,"&lt;="&amp;AP$7))</f>
        <v>0</v>
      </c>
      <c r="AQ68" s="5">
        <f ca="1">IF(AQ$4="",0,SUMIFS(Finance!69:69,Finance!$4:$4,"&gt;="&amp;AQ$6,Finance!$4:$4,"&lt;="&amp;AQ$7))</f>
        <v>0</v>
      </c>
      <c r="AR68" s="5">
        <f ca="1">IF(AR$4="",0,SUMIFS(Finance!69:69,Finance!$4:$4,"&gt;="&amp;AR$6,Finance!$4:$4,"&lt;="&amp;AR$7))</f>
        <v>0</v>
      </c>
      <c r="AS68" s="5">
        <f ca="1">IF(AS$4="",0,SUMIFS(Finance!69:69,Finance!$4:$4,"&gt;="&amp;AS$6,Finance!$4:$4,"&lt;="&amp;AS$7))</f>
        <v>0</v>
      </c>
      <c r="AT68" s="5">
        <f ca="1">IF(AT$4="",0,SUMIFS(Finance!69:69,Finance!$4:$4,"&gt;="&amp;AT$6,Finance!$4:$4,"&lt;="&amp;AT$7))</f>
        <v>0</v>
      </c>
      <c r="AU68" s="5">
        <f ca="1">IF(AU$4="",0,SUMIFS(Finance!69:69,Finance!$4:$4,"&gt;="&amp;AU$6,Finance!$4:$4,"&lt;="&amp;AU$7))</f>
        <v>0</v>
      </c>
      <c r="AV68" s="5">
        <f ca="1">IF(AV$4="",0,SUMIFS(Finance!69:69,Finance!$4:$4,"&gt;="&amp;AV$6,Finance!$4:$4,"&lt;="&amp;AV$7))</f>
        <v>0</v>
      </c>
      <c r="AW68" s="5">
        <f ca="1">IF(AW$4="",0,SUMIFS(Finance!69:69,Finance!$4:$4,"&gt;="&amp;AW$6,Finance!$4:$4,"&lt;="&amp;AW$7))</f>
        <v>0</v>
      </c>
      <c r="AX68" s="5">
        <f ca="1">IF(AX$4="",0,SUMIFS(Finance!69:69,Finance!$4:$4,"&gt;="&amp;AX$6,Finance!$4:$4,"&lt;="&amp;AX$7))</f>
        <v>0</v>
      </c>
      <c r="AY68" s="5">
        <f ca="1">IF(AY$4="",0,SUMIFS(Finance!69:69,Finance!$4:$4,"&gt;="&amp;AY$6,Finance!$4:$4,"&lt;="&amp;AY$7))</f>
        <v>0</v>
      </c>
      <c r="AZ68" s="5">
        <f ca="1">IF(AZ$4="",0,SUMIFS(Finance!69:69,Finance!$4:$4,"&gt;="&amp;AZ$6,Finance!$4:$4,"&lt;="&amp;AZ$7))</f>
        <v>0</v>
      </c>
      <c r="BA68" s="5">
        <f ca="1">IF(BA$4="",0,SUMIFS(Finance!69:69,Finance!$4:$4,"&gt;="&amp;BA$6,Finance!$4:$4,"&lt;="&amp;BA$7))</f>
        <v>0</v>
      </c>
      <c r="BB68" s="5">
        <f ca="1">IF(BB$4="",0,SUMIFS(Finance!69:69,Finance!$4:$4,"&gt;="&amp;BB$6,Finance!$4:$4,"&lt;="&amp;BB$7))</f>
        <v>0</v>
      </c>
      <c r="BC68" s="5">
        <f ca="1">IF(BC$4="",0,SUMIFS(Finance!69:69,Finance!$4:$4,"&gt;="&amp;BC$6,Finance!$4:$4,"&lt;="&amp;BC$7))</f>
        <v>0</v>
      </c>
      <c r="BD68" s="5">
        <f ca="1">IF(BD$4="",0,SUMIFS(Finance!69:69,Finance!$4:$4,"&gt;="&amp;BD$6,Finance!$4:$4,"&lt;="&amp;BD$7))</f>
        <v>0</v>
      </c>
      <c r="BE68" s="5">
        <f ca="1">IF(BE$4="",0,SUMIFS(Finance!69:69,Finance!$4:$4,"&gt;="&amp;BE$6,Finance!$4:$4,"&lt;="&amp;BE$7))</f>
        <v>0</v>
      </c>
      <c r="BF68" s="5">
        <f ca="1">IF(BF$4="",0,SUMIFS(Finance!69:69,Finance!$4:$4,"&gt;="&amp;BF$6,Finance!$4:$4,"&lt;="&amp;BF$7))</f>
        <v>0</v>
      </c>
      <c r="BG68" s="5">
        <f ca="1">IF(BG$4="",0,SUMIFS(Finance!69:69,Finance!$4:$4,"&gt;="&amp;BG$6,Finance!$4:$4,"&lt;="&amp;BG$7))</f>
        <v>0</v>
      </c>
      <c r="BH68" s="5">
        <f ca="1">IF(BH$4="",0,SUMIFS(Finance!69:69,Finance!$4:$4,"&gt;="&amp;BH$6,Finance!$4:$4,"&lt;="&amp;BH$7))</f>
        <v>0</v>
      </c>
      <c r="BI68" s="5">
        <f ca="1">IF(BI$4="",0,SUMIFS(Finance!69:69,Finance!$4:$4,"&gt;="&amp;BI$6,Finance!$4:$4,"&lt;="&amp;BI$7))</f>
        <v>0</v>
      </c>
      <c r="BJ68" s="5">
        <f ca="1">IF(BJ$4="",0,SUMIFS(Finance!69:69,Finance!$4:$4,"&gt;="&amp;BJ$6,Finance!$4:$4,"&lt;="&amp;BJ$7))</f>
        <v>0</v>
      </c>
      <c r="BK68" s="5">
        <f ca="1">IF(BK$4="",0,SUMIFS(Finance!69:69,Finance!$4:$4,"&gt;="&amp;BK$6,Finance!$4:$4,"&lt;="&amp;BK$7))</f>
        <v>0</v>
      </c>
      <c r="BL68" s="5">
        <f ca="1">IF(BL$4="",0,SUMIFS(Finance!69:69,Finance!$4:$4,"&gt;="&amp;BL$6,Finance!$4:$4,"&lt;="&amp;BL$7))</f>
        <v>0</v>
      </c>
      <c r="BM68" s="5">
        <f ca="1">IF(BM$4="",0,SUMIFS(Finance!69:69,Finance!$4:$4,"&gt;="&amp;BM$6,Finance!$4:$4,"&lt;="&amp;BM$7))</f>
        <v>0</v>
      </c>
      <c r="BN68" s="5">
        <f ca="1">IF(BN$4="",0,SUMIFS(Finance!69:69,Finance!$4:$4,"&gt;="&amp;BN$6,Finance!$4:$4,"&lt;="&amp;BN$7))</f>
        <v>0</v>
      </c>
      <c r="BO68" s="5">
        <f ca="1">IF(BO$4="",0,SUMIFS(Finance!69:69,Finance!$4:$4,"&gt;="&amp;BO$6,Finance!$4:$4,"&lt;="&amp;BO$7))</f>
        <v>0</v>
      </c>
      <c r="BP68" s="5">
        <f ca="1">IF(BP$4="",0,SUMIFS(Finance!69:69,Finance!$4:$4,"&gt;="&amp;BP$6,Finance!$4:$4,"&lt;="&amp;BP$7))</f>
        <v>0</v>
      </c>
      <c r="BQ68" s="5">
        <f ca="1">IF(BQ$4="",0,SUMIFS(Finance!69:69,Finance!$4:$4,"&gt;="&amp;BQ$6,Finance!$4:$4,"&lt;="&amp;BQ$7))</f>
        <v>0</v>
      </c>
      <c r="BR68" s="5">
        <f ca="1">IF(BR$4="",0,SUMIFS(Finance!69:69,Finance!$4:$4,"&gt;="&amp;BR$6,Finance!$4:$4,"&lt;="&amp;BR$7))</f>
        <v>0</v>
      </c>
      <c r="BS68" s="5">
        <f ca="1">IF(BS$4="",0,SUMIFS(Finance!69:69,Finance!$4:$4,"&gt;="&amp;BS$6,Finance!$4:$4,"&lt;="&amp;BS$7))</f>
        <v>0</v>
      </c>
      <c r="BT68" s="5">
        <f ca="1">IF(BT$4="",0,SUMIFS(Finance!69:69,Finance!$4:$4,"&gt;="&amp;BT$6,Finance!$4:$4,"&lt;="&amp;BT$7))</f>
        <v>0</v>
      </c>
      <c r="BU68" s="5">
        <f ca="1">IF(BU$4="",0,SUMIFS(Finance!69:69,Finance!$4:$4,"&gt;="&amp;BU$6,Finance!$4:$4,"&lt;="&amp;BU$7))</f>
        <v>0</v>
      </c>
      <c r="BV68" s="5">
        <f ca="1">IF(BV$4="",0,SUMIFS(Finance!69:69,Finance!$4:$4,"&gt;="&amp;BV$6,Finance!$4:$4,"&lt;="&amp;BV$7))</f>
        <v>0</v>
      </c>
      <c r="BW68" s="5">
        <f ca="1">IF(BW$4="",0,SUMIFS(Finance!69:69,Finance!$4:$4,"&gt;="&amp;BW$6,Finance!$4:$4,"&lt;="&amp;BW$7))</f>
        <v>0</v>
      </c>
      <c r="BX68" s="5">
        <f ca="1">IF(BX$4="",0,SUMIFS(Finance!69:69,Finance!$4:$4,"&gt;="&amp;BX$6,Finance!$4:$4,"&lt;="&amp;BX$7))</f>
        <v>0</v>
      </c>
      <c r="BY68" s="5">
        <f ca="1">IF(BY$4="",0,SUMIFS(Finance!69:69,Finance!$4:$4,"&gt;="&amp;BY$6,Finance!$4:$4,"&lt;="&amp;BY$7))</f>
        <v>0</v>
      </c>
      <c r="BZ68" s="5">
        <f ca="1">IF(BZ$4="",0,SUMIFS(Finance!69:69,Finance!$4:$4,"&gt;="&amp;BZ$6,Finance!$4:$4,"&lt;="&amp;BZ$7))</f>
        <v>0</v>
      </c>
      <c r="CA68" s="5">
        <f ca="1">IF(CA$4="",0,SUMIFS(Finance!69:69,Finance!$4:$4,"&gt;="&amp;CA$6,Finance!$4:$4,"&lt;="&amp;CA$7))</f>
        <v>0</v>
      </c>
      <c r="CB68" s="5">
        <f ca="1">IF(CB$4="",0,SUMIFS(Finance!69:69,Finance!$4:$4,"&gt;="&amp;CB$6,Finance!$4:$4,"&lt;="&amp;CB$7))</f>
        <v>0</v>
      </c>
      <c r="CC68" s="5">
        <f ca="1">IF(CC$4="",0,SUMIFS(Finance!69:69,Finance!$4:$4,"&gt;="&amp;CC$6,Finance!$4:$4,"&lt;="&amp;CC$7))</f>
        <v>0</v>
      </c>
      <c r="CD68" s="5">
        <f ca="1">IF(CD$4="",0,SUMIFS(Finance!69:69,Finance!$4:$4,"&gt;="&amp;CD$6,Finance!$4:$4,"&lt;="&amp;CD$7))</f>
        <v>0</v>
      </c>
      <c r="CE68" s="5">
        <f ca="1">IF(CE$4="",0,SUMIFS(Finance!69:69,Finance!$4:$4,"&gt;="&amp;CE$6,Finance!$4:$4,"&lt;="&amp;CE$7))</f>
        <v>0</v>
      </c>
      <c r="CF68" s="5">
        <f ca="1">IF(CF$4="",0,SUMIFS(Finance!69:69,Finance!$4:$4,"&gt;="&amp;CF$6,Finance!$4:$4,"&lt;="&amp;CF$7))</f>
        <v>0</v>
      </c>
    </row>
    <row r="69" spans="2:84" s="26" customFormat="1" ht="12" x14ac:dyDescent="0.25">
      <c r="B69" s="13"/>
      <c r="M69" s="55"/>
      <c r="N69" s="44" t="s">
        <v>21</v>
      </c>
      <c r="O69" s="45"/>
      <c r="P69" s="46"/>
      <c r="Q69" s="89"/>
      <c r="U69" s="41"/>
      <c r="V69" s="42"/>
      <c r="W69" s="43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</row>
    <row r="71" spans="2:84" x14ac:dyDescent="0.3">
      <c r="B71" s="13">
        <f>ROW()</f>
        <v>71</v>
      </c>
      <c r="G71" s="116"/>
      <c r="H71" s="1" t="str">
        <f>Finance!H271</f>
        <v>Финпоток по инвестиционной деятельности</v>
      </c>
      <c r="M71" s="53" t="s">
        <v>18</v>
      </c>
      <c r="P71" s="72" t="str">
        <f>Lists!$AI$11</f>
        <v>CF</v>
      </c>
      <c r="U71" s="5">
        <f ca="1">SUM(INDIRECT(ADDRESS($B71,$X$2)&amp;":"&amp;ADDRESS($B71,$X$2-1+$P$8)))</f>
        <v>-190072646.00895715</v>
      </c>
      <c r="X71" s="5">
        <f ca="1">SUMIFS(X$51:X70,$P$51:$P70,Lists!$AI$9)-SUMIFS(X$51:X70,$P$51:$P70,Lists!$AI$10)</f>
        <v>-44019421.566323586</v>
      </c>
      <c r="Y71" s="5">
        <f ca="1">SUMIFS(Y$51:Y70,$P$51:$P70,Lists!$AI$9)-SUMIFS(Y$51:Y70,$P$51:$P70,Lists!$AI$10)</f>
        <v>-39227837.159417205</v>
      </c>
      <c r="Z71" s="5">
        <f ca="1">SUMIFS(Z$51:Z70,$P$51:$P70,Lists!$AI$9)-SUMIFS(Z$51:Z70,$P$51:$P70,Lists!$AI$10)</f>
        <v>-33534118.266541906</v>
      </c>
      <c r="AA71" s="5">
        <f ca="1">SUMIFS(AA$51:AA70,$P$51:$P70,Lists!$AI$9)-SUMIFS(AA$51:AA70,$P$51:$P70,Lists!$AI$10)</f>
        <v>-34771293.856573276</v>
      </c>
      <c r="AB71" s="5">
        <f ca="1">SUMIFS(AB$51:AB70,$P$51:$P70,Lists!$AI$9)-SUMIFS(AB$51:AB70,$P$51:$P70,Lists!$AI$10)</f>
        <v>-38519975.160101168</v>
      </c>
      <c r="AC71" s="5">
        <f ca="1">SUMIFS(AC$51:AC70,$P$51:$P70,Lists!$AI$9)-SUMIFS(AC$51:AC70,$P$51:$P70,Lists!$AI$10)</f>
        <v>0</v>
      </c>
      <c r="AD71" s="5">
        <f ca="1">SUMIFS(AD$51:AD70,$P$51:$P70,Lists!$AI$9)-SUMIFS(AD$51:AD70,$P$51:$P70,Lists!$AI$10)</f>
        <v>0</v>
      </c>
      <c r="AE71" s="5">
        <f ca="1">SUMIFS(AE$51:AE70,$P$51:$P70,Lists!$AI$9)-SUMIFS(AE$51:AE70,$P$51:$P70,Lists!$AI$10)</f>
        <v>0</v>
      </c>
      <c r="AF71" s="5">
        <f ca="1">SUMIFS(AF$51:AF70,$P$51:$P70,Lists!$AI$9)-SUMIFS(AF$51:AF70,$P$51:$P70,Lists!$AI$10)</f>
        <v>0</v>
      </c>
      <c r="AG71" s="5">
        <f ca="1">SUMIFS(AG$51:AG70,$P$51:$P70,Lists!$AI$9)-SUMIFS(AG$51:AG70,$P$51:$P70,Lists!$AI$10)</f>
        <v>0</v>
      </c>
      <c r="AH71" s="5">
        <f ca="1">SUMIFS(AH$51:AH70,$P$51:$P70,Lists!$AI$9)-SUMIFS(AH$51:AH70,$P$51:$P70,Lists!$AI$10)</f>
        <v>0</v>
      </c>
      <c r="AI71" s="5">
        <f ca="1">SUMIFS(AI$51:AI70,$P$51:$P70,Lists!$AI$9)-SUMIFS(AI$51:AI70,$P$51:$P70,Lists!$AI$10)</f>
        <v>0</v>
      </c>
      <c r="AJ71" s="5">
        <f ca="1">SUMIFS(AJ$51:AJ70,$P$51:$P70,Lists!$AI$9)-SUMIFS(AJ$51:AJ70,$P$51:$P70,Lists!$AI$10)</f>
        <v>0</v>
      </c>
      <c r="AK71" s="5">
        <f ca="1">SUMIFS(AK$51:AK70,$P$51:$P70,Lists!$AI$9)-SUMIFS(AK$51:AK70,$P$51:$P70,Lists!$AI$10)</f>
        <v>0</v>
      </c>
      <c r="AL71" s="5">
        <f ca="1">SUMIFS(AL$51:AL70,$P$51:$P70,Lists!$AI$9)-SUMIFS(AL$51:AL70,$P$51:$P70,Lists!$AI$10)</f>
        <v>0</v>
      </c>
      <c r="AM71" s="5">
        <f ca="1">SUMIFS(AM$51:AM70,$P$51:$P70,Lists!$AI$9)-SUMIFS(AM$51:AM70,$P$51:$P70,Lists!$AI$10)</f>
        <v>0</v>
      </c>
      <c r="AN71" s="5">
        <f ca="1">SUMIFS(AN$51:AN70,$P$51:$P70,Lists!$AI$9)-SUMIFS(AN$51:AN70,$P$51:$P70,Lists!$AI$10)</f>
        <v>0</v>
      </c>
      <c r="AO71" s="5">
        <f ca="1">SUMIFS(AO$51:AO70,$P$51:$P70,Lists!$AI$9)-SUMIFS(AO$51:AO70,$P$51:$P70,Lists!$AI$10)</f>
        <v>0</v>
      </c>
      <c r="AP71" s="5">
        <f ca="1">SUMIFS(AP$51:AP70,$P$51:$P70,Lists!$AI$9)-SUMIFS(AP$51:AP70,$P$51:$P70,Lists!$AI$10)</f>
        <v>0</v>
      </c>
      <c r="AQ71" s="5">
        <f ca="1">SUMIFS(AQ$51:AQ70,$P$51:$P70,Lists!$AI$9)-SUMIFS(AQ$51:AQ70,$P$51:$P70,Lists!$AI$10)</f>
        <v>0</v>
      </c>
      <c r="AR71" s="5">
        <f ca="1">SUMIFS(AR$51:AR70,$P$51:$P70,Lists!$AI$9)-SUMIFS(AR$51:AR70,$P$51:$P70,Lists!$AI$10)</f>
        <v>0</v>
      </c>
      <c r="AS71" s="5">
        <f ca="1">SUMIFS(AS$51:AS70,$P$51:$P70,Lists!$AI$9)-SUMIFS(AS$51:AS70,$P$51:$P70,Lists!$AI$10)</f>
        <v>0</v>
      </c>
      <c r="AT71" s="5">
        <f ca="1">SUMIFS(AT$51:AT70,$P$51:$P70,Lists!$AI$9)-SUMIFS(AT$51:AT70,$P$51:$P70,Lists!$AI$10)</f>
        <v>0</v>
      </c>
      <c r="AU71" s="5">
        <f ca="1">SUMIFS(AU$51:AU70,$P$51:$P70,Lists!$AI$9)-SUMIFS(AU$51:AU70,$P$51:$P70,Lists!$AI$10)</f>
        <v>0</v>
      </c>
      <c r="AV71" s="5">
        <f ca="1">SUMIFS(AV$51:AV70,$P$51:$P70,Lists!$AI$9)-SUMIFS(AV$51:AV70,$P$51:$P70,Lists!$AI$10)</f>
        <v>0</v>
      </c>
      <c r="AW71" s="5">
        <f ca="1">SUMIFS(AW$51:AW70,$P$51:$P70,Lists!$AI$9)-SUMIFS(AW$51:AW70,$P$51:$P70,Lists!$AI$10)</f>
        <v>0</v>
      </c>
      <c r="AX71" s="5">
        <f ca="1">SUMIFS(AX$51:AX70,$P$51:$P70,Lists!$AI$9)-SUMIFS(AX$51:AX70,$P$51:$P70,Lists!$AI$10)</f>
        <v>0</v>
      </c>
      <c r="AY71" s="5">
        <f ca="1">SUMIFS(AY$51:AY70,$P$51:$P70,Lists!$AI$9)-SUMIFS(AY$51:AY70,$P$51:$P70,Lists!$AI$10)</f>
        <v>0</v>
      </c>
      <c r="AZ71" s="5">
        <f ca="1">SUMIFS(AZ$51:AZ70,$P$51:$P70,Lists!$AI$9)-SUMIFS(AZ$51:AZ70,$P$51:$P70,Lists!$AI$10)</f>
        <v>0</v>
      </c>
      <c r="BA71" s="5">
        <f ca="1">SUMIFS(BA$51:BA70,$P$51:$P70,Lists!$AI$9)-SUMIFS(BA$51:BA70,$P$51:$P70,Lists!$AI$10)</f>
        <v>0</v>
      </c>
      <c r="BB71" s="5">
        <f ca="1">SUMIFS(BB$51:BB70,$P$51:$P70,Lists!$AI$9)-SUMIFS(BB$51:BB70,$P$51:$P70,Lists!$AI$10)</f>
        <v>0</v>
      </c>
      <c r="BC71" s="5">
        <f ca="1">SUMIFS(BC$51:BC70,$P$51:$P70,Lists!$AI$9)-SUMIFS(BC$51:BC70,$P$51:$P70,Lists!$AI$10)</f>
        <v>0</v>
      </c>
      <c r="BD71" s="5">
        <f ca="1">SUMIFS(BD$51:BD70,$P$51:$P70,Lists!$AI$9)-SUMIFS(BD$51:BD70,$P$51:$P70,Lists!$AI$10)</f>
        <v>0</v>
      </c>
      <c r="BE71" s="5">
        <f ca="1">SUMIFS(BE$51:BE70,$P$51:$P70,Lists!$AI$9)-SUMIFS(BE$51:BE70,$P$51:$P70,Lists!$AI$10)</f>
        <v>0</v>
      </c>
      <c r="BF71" s="5">
        <f ca="1">SUMIFS(BF$51:BF70,$P$51:$P70,Lists!$AI$9)-SUMIFS(BF$51:BF70,$P$51:$P70,Lists!$AI$10)</f>
        <v>0</v>
      </c>
      <c r="BG71" s="5">
        <f ca="1">SUMIFS(BG$51:BG70,$P$51:$P70,Lists!$AI$9)-SUMIFS(BG$51:BG70,$P$51:$P70,Lists!$AI$10)</f>
        <v>0</v>
      </c>
      <c r="BH71" s="5">
        <f ca="1">SUMIFS(BH$51:BH70,$P$51:$P70,Lists!$AI$9)-SUMIFS(BH$51:BH70,$P$51:$P70,Lists!$AI$10)</f>
        <v>0</v>
      </c>
      <c r="BI71" s="5">
        <f ca="1">SUMIFS(BI$51:BI70,$P$51:$P70,Lists!$AI$9)-SUMIFS(BI$51:BI70,$P$51:$P70,Lists!$AI$10)</f>
        <v>0</v>
      </c>
      <c r="BJ71" s="5">
        <f ca="1">SUMIFS(BJ$51:BJ70,$P$51:$P70,Lists!$AI$9)-SUMIFS(BJ$51:BJ70,$P$51:$P70,Lists!$AI$10)</f>
        <v>0</v>
      </c>
      <c r="BK71" s="5">
        <f ca="1">SUMIFS(BK$51:BK70,$P$51:$P70,Lists!$AI$9)-SUMIFS(BK$51:BK70,$P$51:$P70,Lists!$AI$10)</f>
        <v>0</v>
      </c>
      <c r="BL71" s="5">
        <f ca="1">SUMIFS(BL$51:BL70,$P$51:$P70,Lists!$AI$9)-SUMIFS(BL$51:BL70,$P$51:$P70,Lists!$AI$10)</f>
        <v>0</v>
      </c>
      <c r="BM71" s="5">
        <f ca="1">SUMIFS(BM$51:BM70,$P$51:$P70,Lists!$AI$9)-SUMIFS(BM$51:BM70,$P$51:$P70,Lists!$AI$10)</f>
        <v>0</v>
      </c>
      <c r="BN71" s="5">
        <f ca="1">SUMIFS(BN$51:BN70,$P$51:$P70,Lists!$AI$9)-SUMIFS(BN$51:BN70,$P$51:$P70,Lists!$AI$10)</f>
        <v>0</v>
      </c>
      <c r="BO71" s="5">
        <f ca="1">SUMIFS(BO$51:BO70,$P$51:$P70,Lists!$AI$9)-SUMIFS(BO$51:BO70,$P$51:$P70,Lists!$AI$10)</f>
        <v>0</v>
      </c>
      <c r="BP71" s="5">
        <f ca="1">SUMIFS(BP$51:BP70,$P$51:$P70,Lists!$AI$9)-SUMIFS(BP$51:BP70,$P$51:$P70,Lists!$AI$10)</f>
        <v>0</v>
      </c>
      <c r="BQ71" s="5">
        <f ca="1">SUMIFS(BQ$51:BQ70,$P$51:$P70,Lists!$AI$9)-SUMIFS(BQ$51:BQ70,$P$51:$P70,Lists!$AI$10)</f>
        <v>0</v>
      </c>
      <c r="BR71" s="5">
        <f ca="1">SUMIFS(BR$51:BR70,$P$51:$P70,Lists!$AI$9)-SUMIFS(BR$51:BR70,$P$51:$P70,Lists!$AI$10)</f>
        <v>0</v>
      </c>
      <c r="BS71" s="5">
        <f ca="1">SUMIFS(BS$51:BS70,$P$51:$P70,Lists!$AI$9)-SUMIFS(BS$51:BS70,$P$51:$P70,Lists!$AI$10)</f>
        <v>0</v>
      </c>
      <c r="BT71" s="5">
        <f ca="1">SUMIFS(BT$51:BT70,$P$51:$P70,Lists!$AI$9)-SUMIFS(BT$51:BT70,$P$51:$P70,Lists!$AI$10)</f>
        <v>0</v>
      </c>
      <c r="BU71" s="5">
        <f ca="1">SUMIFS(BU$51:BU70,$P$51:$P70,Lists!$AI$9)-SUMIFS(BU$51:BU70,$P$51:$P70,Lists!$AI$10)</f>
        <v>0</v>
      </c>
      <c r="BV71" s="5">
        <f ca="1">SUMIFS(BV$51:BV70,$P$51:$P70,Lists!$AI$9)-SUMIFS(BV$51:BV70,$P$51:$P70,Lists!$AI$10)</f>
        <v>0</v>
      </c>
      <c r="BW71" s="5">
        <f ca="1">SUMIFS(BW$51:BW70,$P$51:$P70,Lists!$AI$9)-SUMIFS(BW$51:BW70,$P$51:$P70,Lists!$AI$10)</f>
        <v>0</v>
      </c>
      <c r="BX71" s="5">
        <f ca="1">SUMIFS(BX$51:BX70,$P$51:$P70,Lists!$AI$9)-SUMIFS(BX$51:BX70,$P$51:$P70,Lists!$AI$10)</f>
        <v>0</v>
      </c>
      <c r="BY71" s="5">
        <f ca="1">SUMIFS(BY$51:BY70,$P$51:$P70,Lists!$AI$9)-SUMIFS(BY$51:BY70,$P$51:$P70,Lists!$AI$10)</f>
        <v>0</v>
      </c>
      <c r="BZ71" s="5">
        <f ca="1">SUMIFS(BZ$51:BZ70,$P$51:$P70,Lists!$AI$9)-SUMIFS(BZ$51:BZ70,$P$51:$P70,Lists!$AI$10)</f>
        <v>0</v>
      </c>
      <c r="CA71" s="5">
        <f ca="1">SUMIFS(CA$51:CA70,$P$51:$P70,Lists!$AI$9)-SUMIFS(CA$51:CA70,$P$51:$P70,Lists!$AI$10)</f>
        <v>0</v>
      </c>
      <c r="CB71" s="5">
        <f ca="1">SUMIFS(CB$51:CB70,$P$51:$P70,Lists!$AI$9)-SUMIFS(CB$51:CB70,$P$51:$P70,Lists!$AI$10)</f>
        <v>0</v>
      </c>
      <c r="CC71" s="5">
        <f ca="1">SUMIFS(CC$51:CC70,$P$51:$P70,Lists!$AI$9)-SUMIFS(CC$51:CC70,$P$51:$P70,Lists!$AI$10)</f>
        <v>0</v>
      </c>
      <c r="CD71" s="5">
        <f ca="1">SUMIFS(CD$51:CD70,$P$51:$P70,Lists!$AI$9)-SUMIFS(CD$51:CD70,$P$51:$P70,Lists!$AI$10)</f>
        <v>0</v>
      </c>
      <c r="CE71" s="5">
        <f ca="1">SUMIFS(CE$51:CE70,$P$51:$P70,Lists!$AI$9)-SUMIFS(CE$51:CE70,$P$51:$P70,Lists!$AI$10)</f>
        <v>0</v>
      </c>
      <c r="CF71" s="5">
        <f ca="1">SUMIFS(CF$51:CF70,$P$51:$P70,Lists!$AI$9)-SUMIFS(CF$51:CF70,$P$51:$P70,Lists!$AI$10)</f>
        <v>0</v>
      </c>
    </row>
    <row r="73" spans="2:84" x14ac:dyDescent="0.3">
      <c r="B73" s="13">
        <f>ROW()</f>
        <v>73</v>
      </c>
      <c r="H73" s="1" t="s">
        <v>437</v>
      </c>
    </row>
    <row r="75" spans="2:84" x14ac:dyDescent="0.3">
      <c r="B75" s="13">
        <f>ROW()</f>
        <v>75</v>
      </c>
      <c r="H75" s="1" t="s">
        <v>438</v>
      </c>
      <c r="M75" s="53" t="s">
        <v>18</v>
      </c>
      <c r="P75" s="72" t="str">
        <f>Lists!$AI$9</f>
        <v>CF(+)</v>
      </c>
      <c r="U75" s="5">
        <f t="shared" ref="U75:U81" ca="1" si="15">SUM(INDIRECT(ADDRESS($B75,$X$2)&amp;":"&amp;ADDRESS($B75,$X$2-1+$P$8)))</f>
        <v>236909191.98088703</v>
      </c>
      <c r="X75" s="5">
        <f ca="1">IF(X$4="",0,SUM(X76:X82))</f>
        <v>65720043.085520051</v>
      </c>
      <c r="Y75" s="5">
        <f t="shared" ref="Y75:CF75" ca="1" si="16">IF(Y$4="",0,SUM(Y76:Y82))</f>
        <v>115553385.13594718</v>
      </c>
      <c r="Z75" s="5">
        <f t="shared" ca="1" si="16"/>
        <v>27697767.668791212</v>
      </c>
      <c r="AA75" s="5">
        <f t="shared" ca="1" si="16"/>
        <v>15786812.855019726</v>
      </c>
      <c r="AB75" s="5">
        <f t="shared" ca="1" si="16"/>
        <v>12151183.235608876</v>
      </c>
      <c r="AC75" s="5">
        <f t="shared" ca="1" si="16"/>
        <v>0</v>
      </c>
      <c r="AD75" s="5">
        <f t="shared" ca="1" si="16"/>
        <v>0</v>
      </c>
      <c r="AE75" s="5">
        <f t="shared" ca="1" si="16"/>
        <v>0</v>
      </c>
      <c r="AF75" s="5">
        <f t="shared" ca="1" si="16"/>
        <v>0</v>
      </c>
      <c r="AG75" s="5">
        <f t="shared" ca="1" si="16"/>
        <v>0</v>
      </c>
      <c r="AH75" s="5">
        <f t="shared" ca="1" si="16"/>
        <v>0</v>
      </c>
      <c r="AI75" s="5">
        <f t="shared" ca="1" si="16"/>
        <v>0</v>
      </c>
      <c r="AJ75" s="5">
        <f t="shared" ca="1" si="16"/>
        <v>0</v>
      </c>
      <c r="AK75" s="5">
        <f t="shared" ca="1" si="16"/>
        <v>0</v>
      </c>
      <c r="AL75" s="5">
        <f t="shared" ca="1" si="16"/>
        <v>0</v>
      </c>
      <c r="AM75" s="5">
        <f t="shared" ca="1" si="16"/>
        <v>0</v>
      </c>
      <c r="AN75" s="5">
        <f t="shared" ca="1" si="16"/>
        <v>0</v>
      </c>
      <c r="AO75" s="5">
        <f t="shared" ca="1" si="16"/>
        <v>0</v>
      </c>
      <c r="AP75" s="5">
        <f t="shared" ca="1" si="16"/>
        <v>0</v>
      </c>
      <c r="AQ75" s="5">
        <f t="shared" ca="1" si="16"/>
        <v>0</v>
      </c>
      <c r="AR75" s="5">
        <f t="shared" ca="1" si="16"/>
        <v>0</v>
      </c>
      <c r="AS75" s="5">
        <f t="shared" ca="1" si="16"/>
        <v>0</v>
      </c>
      <c r="AT75" s="5">
        <f t="shared" ca="1" si="16"/>
        <v>0</v>
      </c>
      <c r="AU75" s="5">
        <f t="shared" ca="1" si="16"/>
        <v>0</v>
      </c>
      <c r="AV75" s="5">
        <f t="shared" ca="1" si="16"/>
        <v>0</v>
      </c>
      <c r="AW75" s="5">
        <f t="shared" ca="1" si="16"/>
        <v>0</v>
      </c>
      <c r="AX75" s="5">
        <f t="shared" ca="1" si="16"/>
        <v>0</v>
      </c>
      <c r="AY75" s="5">
        <f t="shared" ca="1" si="16"/>
        <v>0</v>
      </c>
      <c r="AZ75" s="5">
        <f t="shared" ca="1" si="16"/>
        <v>0</v>
      </c>
      <c r="BA75" s="5">
        <f t="shared" ca="1" si="16"/>
        <v>0</v>
      </c>
      <c r="BB75" s="5">
        <f t="shared" ca="1" si="16"/>
        <v>0</v>
      </c>
      <c r="BC75" s="5">
        <f t="shared" ca="1" si="16"/>
        <v>0</v>
      </c>
      <c r="BD75" s="5">
        <f t="shared" ca="1" si="16"/>
        <v>0</v>
      </c>
      <c r="BE75" s="5">
        <f t="shared" ca="1" si="16"/>
        <v>0</v>
      </c>
      <c r="BF75" s="5">
        <f t="shared" ca="1" si="16"/>
        <v>0</v>
      </c>
      <c r="BG75" s="5">
        <f t="shared" ca="1" si="16"/>
        <v>0</v>
      </c>
      <c r="BH75" s="5">
        <f t="shared" ca="1" si="16"/>
        <v>0</v>
      </c>
      <c r="BI75" s="5">
        <f t="shared" ca="1" si="16"/>
        <v>0</v>
      </c>
      <c r="BJ75" s="5">
        <f t="shared" ca="1" si="16"/>
        <v>0</v>
      </c>
      <c r="BK75" s="5">
        <f t="shared" ca="1" si="16"/>
        <v>0</v>
      </c>
      <c r="BL75" s="5">
        <f t="shared" ca="1" si="16"/>
        <v>0</v>
      </c>
      <c r="BM75" s="5">
        <f t="shared" ca="1" si="16"/>
        <v>0</v>
      </c>
      <c r="BN75" s="5">
        <f t="shared" ca="1" si="16"/>
        <v>0</v>
      </c>
      <c r="BO75" s="5">
        <f t="shared" ca="1" si="16"/>
        <v>0</v>
      </c>
      <c r="BP75" s="5">
        <f t="shared" ca="1" si="16"/>
        <v>0</v>
      </c>
      <c r="BQ75" s="5">
        <f t="shared" ca="1" si="16"/>
        <v>0</v>
      </c>
      <c r="BR75" s="5">
        <f t="shared" ca="1" si="16"/>
        <v>0</v>
      </c>
      <c r="BS75" s="5">
        <f t="shared" ca="1" si="16"/>
        <v>0</v>
      </c>
      <c r="BT75" s="5">
        <f t="shared" ca="1" si="16"/>
        <v>0</v>
      </c>
      <c r="BU75" s="5">
        <f t="shared" ca="1" si="16"/>
        <v>0</v>
      </c>
      <c r="BV75" s="5">
        <f t="shared" ca="1" si="16"/>
        <v>0</v>
      </c>
      <c r="BW75" s="5">
        <f t="shared" ca="1" si="16"/>
        <v>0</v>
      </c>
      <c r="BX75" s="5">
        <f t="shared" ca="1" si="16"/>
        <v>0</v>
      </c>
      <c r="BY75" s="5">
        <f t="shared" ca="1" si="16"/>
        <v>0</v>
      </c>
      <c r="BZ75" s="5">
        <f t="shared" ca="1" si="16"/>
        <v>0</v>
      </c>
      <c r="CA75" s="5">
        <f t="shared" ca="1" si="16"/>
        <v>0</v>
      </c>
      <c r="CB75" s="5">
        <f t="shared" ca="1" si="16"/>
        <v>0</v>
      </c>
      <c r="CC75" s="5">
        <f t="shared" ca="1" si="16"/>
        <v>0</v>
      </c>
      <c r="CD75" s="5">
        <f t="shared" ca="1" si="16"/>
        <v>0</v>
      </c>
      <c r="CE75" s="5">
        <f t="shared" ca="1" si="16"/>
        <v>0</v>
      </c>
      <c r="CF75" s="5">
        <f t="shared" ca="1" si="16"/>
        <v>0</v>
      </c>
    </row>
    <row r="76" spans="2:84" x14ac:dyDescent="0.3">
      <c r="B76" s="13">
        <f>ROW()</f>
        <v>76</v>
      </c>
      <c r="H76" s="1" t="str">
        <f t="shared" ref="H76:H81" si="17">$H$75</f>
        <v>Поступления по финансовой деятельности</v>
      </c>
      <c r="I76" s="1" t="str">
        <f>Finance!I291</f>
        <v>Вложения в капитал от Учредителей</v>
      </c>
      <c r="M76" s="53" t="s">
        <v>18</v>
      </c>
      <c r="U76" s="5">
        <f t="shared" ca="1" si="15"/>
        <v>10000000</v>
      </c>
      <c r="X76" s="5">
        <f ca="1">IF(X$4="",0,SUMIFS(Finance!291:291,Finance!$4:$4,"&gt;="&amp;X$6,Finance!$4:$4,"&lt;="&amp;X$7))</f>
        <v>10000000</v>
      </c>
      <c r="Y76" s="5">
        <f ca="1">IF(Y$4="",0,SUMIFS(Finance!291:291,Finance!$4:$4,"&gt;="&amp;Y$6,Finance!$4:$4,"&lt;="&amp;Y$7))</f>
        <v>0</v>
      </c>
      <c r="Z76" s="5">
        <f ca="1">IF(Z$4="",0,SUMIFS(Finance!291:291,Finance!$4:$4,"&gt;="&amp;Z$6,Finance!$4:$4,"&lt;="&amp;Z$7))</f>
        <v>0</v>
      </c>
      <c r="AA76" s="5">
        <f ca="1">IF(AA$4="",0,SUMIFS(Finance!291:291,Finance!$4:$4,"&gt;="&amp;AA$6,Finance!$4:$4,"&lt;="&amp;AA$7))</f>
        <v>0</v>
      </c>
      <c r="AB76" s="5">
        <f ca="1">IF(AB$4="",0,SUMIFS(Finance!291:291,Finance!$4:$4,"&gt;="&amp;AB$6,Finance!$4:$4,"&lt;="&amp;AB$7))</f>
        <v>0</v>
      </c>
      <c r="AC76" s="5">
        <f ca="1">IF(AC$4="",0,SUMIFS(Finance!291:291,Finance!$4:$4,"&gt;="&amp;AC$6,Finance!$4:$4,"&lt;="&amp;AC$7))</f>
        <v>0</v>
      </c>
      <c r="AD76" s="5">
        <f ca="1">IF(AD$4="",0,SUMIFS(Finance!291:291,Finance!$4:$4,"&gt;="&amp;AD$6,Finance!$4:$4,"&lt;="&amp;AD$7))</f>
        <v>0</v>
      </c>
      <c r="AE76" s="5">
        <f ca="1">IF(AE$4="",0,SUMIFS(Finance!291:291,Finance!$4:$4,"&gt;="&amp;AE$6,Finance!$4:$4,"&lt;="&amp;AE$7))</f>
        <v>0</v>
      </c>
      <c r="AF76" s="5">
        <f ca="1">IF(AF$4="",0,SUMIFS(Finance!291:291,Finance!$4:$4,"&gt;="&amp;AF$6,Finance!$4:$4,"&lt;="&amp;AF$7))</f>
        <v>0</v>
      </c>
      <c r="AG76" s="5">
        <f ca="1">IF(AG$4="",0,SUMIFS(Finance!291:291,Finance!$4:$4,"&gt;="&amp;AG$6,Finance!$4:$4,"&lt;="&amp;AG$7))</f>
        <v>0</v>
      </c>
      <c r="AH76" s="5">
        <f ca="1">IF(AH$4="",0,SUMIFS(Finance!291:291,Finance!$4:$4,"&gt;="&amp;AH$6,Finance!$4:$4,"&lt;="&amp;AH$7))</f>
        <v>0</v>
      </c>
      <c r="AI76" s="5">
        <f ca="1">IF(AI$4="",0,SUMIFS(Finance!291:291,Finance!$4:$4,"&gt;="&amp;AI$6,Finance!$4:$4,"&lt;="&amp;AI$7))</f>
        <v>0</v>
      </c>
      <c r="AJ76" s="5">
        <f ca="1">IF(AJ$4="",0,SUMIFS(Finance!291:291,Finance!$4:$4,"&gt;="&amp;AJ$6,Finance!$4:$4,"&lt;="&amp;AJ$7))</f>
        <v>0</v>
      </c>
      <c r="AK76" s="5">
        <f ca="1">IF(AK$4="",0,SUMIFS(Finance!291:291,Finance!$4:$4,"&gt;="&amp;AK$6,Finance!$4:$4,"&lt;="&amp;AK$7))</f>
        <v>0</v>
      </c>
      <c r="AL76" s="5">
        <f ca="1">IF(AL$4="",0,SUMIFS(Finance!291:291,Finance!$4:$4,"&gt;="&amp;AL$6,Finance!$4:$4,"&lt;="&amp;AL$7))</f>
        <v>0</v>
      </c>
      <c r="AM76" s="5">
        <f ca="1">IF(AM$4="",0,SUMIFS(Finance!291:291,Finance!$4:$4,"&gt;="&amp;AM$6,Finance!$4:$4,"&lt;="&amp;AM$7))</f>
        <v>0</v>
      </c>
      <c r="AN76" s="5">
        <f ca="1">IF(AN$4="",0,SUMIFS(Finance!291:291,Finance!$4:$4,"&gt;="&amp;AN$6,Finance!$4:$4,"&lt;="&amp;AN$7))</f>
        <v>0</v>
      </c>
      <c r="AO76" s="5">
        <f ca="1">IF(AO$4="",0,SUMIFS(Finance!291:291,Finance!$4:$4,"&gt;="&amp;AO$6,Finance!$4:$4,"&lt;="&amp;AO$7))</f>
        <v>0</v>
      </c>
      <c r="AP76" s="5">
        <f ca="1">IF(AP$4="",0,SUMIFS(Finance!291:291,Finance!$4:$4,"&gt;="&amp;AP$6,Finance!$4:$4,"&lt;="&amp;AP$7))</f>
        <v>0</v>
      </c>
      <c r="AQ76" s="5">
        <f ca="1">IF(AQ$4="",0,SUMIFS(Finance!291:291,Finance!$4:$4,"&gt;="&amp;AQ$6,Finance!$4:$4,"&lt;="&amp;AQ$7))</f>
        <v>0</v>
      </c>
      <c r="AR76" s="5">
        <f ca="1">IF(AR$4="",0,SUMIFS(Finance!291:291,Finance!$4:$4,"&gt;="&amp;AR$6,Finance!$4:$4,"&lt;="&amp;AR$7))</f>
        <v>0</v>
      </c>
      <c r="AS76" s="5">
        <f ca="1">IF(AS$4="",0,SUMIFS(Finance!291:291,Finance!$4:$4,"&gt;="&amp;AS$6,Finance!$4:$4,"&lt;="&amp;AS$7))</f>
        <v>0</v>
      </c>
      <c r="AT76" s="5">
        <f ca="1">IF(AT$4="",0,SUMIFS(Finance!291:291,Finance!$4:$4,"&gt;="&amp;AT$6,Finance!$4:$4,"&lt;="&amp;AT$7))</f>
        <v>0</v>
      </c>
      <c r="AU76" s="5">
        <f ca="1">IF(AU$4="",0,SUMIFS(Finance!291:291,Finance!$4:$4,"&gt;="&amp;AU$6,Finance!$4:$4,"&lt;="&amp;AU$7))</f>
        <v>0</v>
      </c>
      <c r="AV76" s="5">
        <f ca="1">IF(AV$4="",0,SUMIFS(Finance!291:291,Finance!$4:$4,"&gt;="&amp;AV$6,Finance!$4:$4,"&lt;="&amp;AV$7))</f>
        <v>0</v>
      </c>
      <c r="AW76" s="5">
        <f ca="1">IF(AW$4="",0,SUMIFS(Finance!291:291,Finance!$4:$4,"&gt;="&amp;AW$6,Finance!$4:$4,"&lt;="&amp;AW$7))</f>
        <v>0</v>
      </c>
      <c r="AX76" s="5">
        <f ca="1">IF(AX$4="",0,SUMIFS(Finance!291:291,Finance!$4:$4,"&gt;="&amp;AX$6,Finance!$4:$4,"&lt;="&amp;AX$7))</f>
        <v>0</v>
      </c>
      <c r="AY76" s="5">
        <f ca="1">IF(AY$4="",0,SUMIFS(Finance!291:291,Finance!$4:$4,"&gt;="&amp;AY$6,Finance!$4:$4,"&lt;="&amp;AY$7))</f>
        <v>0</v>
      </c>
      <c r="AZ76" s="5">
        <f ca="1">IF(AZ$4="",0,SUMIFS(Finance!291:291,Finance!$4:$4,"&gt;="&amp;AZ$6,Finance!$4:$4,"&lt;="&amp;AZ$7))</f>
        <v>0</v>
      </c>
      <c r="BA76" s="5">
        <f ca="1">IF(BA$4="",0,SUMIFS(Finance!291:291,Finance!$4:$4,"&gt;="&amp;BA$6,Finance!$4:$4,"&lt;="&amp;BA$7))</f>
        <v>0</v>
      </c>
      <c r="BB76" s="5">
        <f ca="1">IF(BB$4="",0,SUMIFS(Finance!291:291,Finance!$4:$4,"&gt;="&amp;BB$6,Finance!$4:$4,"&lt;="&amp;BB$7))</f>
        <v>0</v>
      </c>
      <c r="BC76" s="5">
        <f ca="1">IF(BC$4="",0,SUMIFS(Finance!291:291,Finance!$4:$4,"&gt;="&amp;BC$6,Finance!$4:$4,"&lt;="&amp;BC$7))</f>
        <v>0</v>
      </c>
      <c r="BD76" s="5">
        <f ca="1">IF(BD$4="",0,SUMIFS(Finance!291:291,Finance!$4:$4,"&gt;="&amp;BD$6,Finance!$4:$4,"&lt;="&amp;BD$7))</f>
        <v>0</v>
      </c>
      <c r="BE76" s="5">
        <f ca="1">IF(BE$4="",0,SUMIFS(Finance!291:291,Finance!$4:$4,"&gt;="&amp;BE$6,Finance!$4:$4,"&lt;="&amp;BE$7))</f>
        <v>0</v>
      </c>
      <c r="BF76" s="5">
        <f ca="1">IF(BF$4="",0,SUMIFS(Finance!291:291,Finance!$4:$4,"&gt;="&amp;BF$6,Finance!$4:$4,"&lt;="&amp;BF$7))</f>
        <v>0</v>
      </c>
      <c r="BG76" s="5">
        <f ca="1">IF(BG$4="",0,SUMIFS(Finance!291:291,Finance!$4:$4,"&gt;="&amp;BG$6,Finance!$4:$4,"&lt;="&amp;BG$7))</f>
        <v>0</v>
      </c>
      <c r="BH76" s="5">
        <f ca="1">IF(BH$4="",0,SUMIFS(Finance!291:291,Finance!$4:$4,"&gt;="&amp;BH$6,Finance!$4:$4,"&lt;="&amp;BH$7))</f>
        <v>0</v>
      </c>
      <c r="BI76" s="5">
        <f ca="1">IF(BI$4="",0,SUMIFS(Finance!291:291,Finance!$4:$4,"&gt;="&amp;BI$6,Finance!$4:$4,"&lt;="&amp;BI$7))</f>
        <v>0</v>
      </c>
      <c r="BJ76" s="5">
        <f ca="1">IF(BJ$4="",0,SUMIFS(Finance!291:291,Finance!$4:$4,"&gt;="&amp;BJ$6,Finance!$4:$4,"&lt;="&amp;BJ$7))</f>
        <v>0</v>
      </c>
      <c r="BK76" s="5">
        <f ca="1">IF(BK$4="",0,SUMIFS(Finance!291:291,Finance!$4:$4,"&gt;="&amp;BK$6,Finance!$4:$4,"&lt;="&amp;BK$7))</f>
        <v>0</v>
      </c>
      <c r="BL76" s="5">
        <f ca="1">IF(BL$4="",0,SUMIFS(Finance!291:291,Finance!$4:$4,"&gt;="&amp;BL$6,Finance!$4:$4,"&lt;="&amp;BL$7))</f>
        <v>0</v>
      </c>
      <c r="BM76" s="5">
        <f ca="1">IF(BM$4="",0,SUMIFS(Finance!291:291,Finance!$4:$4,"&gt;="&amp;BM$6,Finance!$4:$4,"&lt;="&amp;BM$7))</f>
        <v>0</v>
      </c>
      <c r="BN76" s="5">
        <f ca="1">IF(BN$4="",0,SUMIFS(Finance!291:291,Finance!$4:$4,"&gt;="&amp;BN$6,Finance!$4:$4,"&lt;="&amp;BN$7))</f>
        <v>0</v>
      </c>
      <c r="BO76" s="5">
        <f ca="1">IF(BO$4="",0,SUMIFS(Finance!291:291,Finance!$4:$4,"&gt;="&amp;BO$6,Finance!$4:$4,"&lt;="&amp;BO$7))</f>
        <v>0</v>
      </c>
      <c r="BP76" s="5">
        <f ca="1">IF(BP$4="",0,SUMIFS(Finance!291:291,Finance!$4:$4,"&gt;="&amp;BP$6,Finance!$4:$4,"&lt;="&amp;BP$7))</f>
        <v>0</v>
      </c>
      <c r="BQ76" s="5">
        <f ca="1">IF(BQ$4="",0,SUMIFS(Finance!291:291,Finance!$4:$4,"&gt;="&amp;BQ$6,Finance!$4:$4,"&lt;="&amp;BQ$7))</f>
        <v>0</v>
      </c>
      <c r="BR76" s="5">
        <f ca="1">IF(BR$4="",0,SUMIFS(Finance!291:291,Finance!$4:$4,"&gt;="&amp;BR$6,Finance!$4:$4,"&lt;="&amp;BR$7))</f>
        <v>0</v>
      </c>
      <c r="BS76" s="5">
        <f ca="1">IF(BS$4="",0,SUMIFS(Finance!291:291,Finance!$4:$4,"&gt;="&amp;BS$6,Finance!$4:$4,"&lt;="&amp;BS$7))</f>
        <v>0</v>
      </c>
      <c r="BT76" s="5">
        <f ca="1">IF(BT$4="",0,SUMIFS(Finance!291:291,Finance!$4:$4,"&gt;="&amp;BT$6,Finance!$4:$4,"&lt;="&amp;BT$7))</f>
        <v>0</v>
      </c>
      <c r="BU76" s="5">
        <f ca="1">IF(BU$4="",0,SUMIFS(Finance!291:291,Finance!$4:$4,"&gt;="&amp;BU$6,Finance!$4:$4,"&lt;="&amp;BU$7))</f>
        <v>0</v>
      </c>
      <c r="BV76" s="5">
        <f ca="1">IF(BV$4="",0,SUMIFS(Finance!291:291,Finance!$4:$4,"&gt;="&amp;BV$6,Finance!$4:$4,"&lt;="&amp;BV$7))</f>
        <v>0</v>
      </c>
      <c r="BW76" s="5">
        <f ca="1">IF(BW$4="",0,SUMIFS(Finance!291:291,Finance!$4:$4,"&gt;="&amp;BW$6,Finance!$4:$4,"&lt;="&amp;BW$7))</f>
        <v>0</v>
      </c>
      <c r="BX76" s="5">
        <f ca="1">IF(BX$4="",0,SUMIFS(Finance!291:291,Finance!$4:$4,"&gt;="&amp;BX$6,Finance!$4:$4,"&lt;="&amp;BX$7))</f>
        <v>0</v>
      </c>
      <c r="BY76" s="5">
        <f ca="1">IF(BY$4="",0,SUMIFS(Finance!291:291,Finance!$4:$4,"&gt;="&amp;BY$6,Finance!$4:$4,"&lt;="&amp;BY$7))</f>
        <v>0</v>
      </c>
      <c r="BZ76" s="5">
        <f ca="1">IF(BZ$4="",0,SUMIFS(Finance!291:291,Finance!$4:$4,"&gt;="&amp;BZ$6,Finance!$4:$4,"&lt;="&amp;BZ$7))</f>
        <v>0</v>
      </c>
      <c r="CA76" s="5">
        <f ca="1">IF(CA$4="",0,SUMIFS(Finance!291:291,Finance!$4:$4,"&gt;="&amp;CA$6,Finance!$4:$4,"&lt;="&amp;CA$7))</f>
        <v>0</v>
      </c>
      <c r="CB76" s="5">
        <f ca="1">IF(CB$4="",0,SUMIFS(Finance!291:291,Finance!$4:$4,"&gt;="&amp;CB$6,Finance!$4:$4,"&lt;="&amp;CB$7))</f>
        <v>0</v>
      </c>
      <c r="CC76" s="5">
        <f ca="1">IF(CC$4="",0,SUMIFS(Finance!291:291,Finance!$4:$4,"&gt;="&amp;CC$6,Finance!$4:$4,"&lt;="&amp;CC$7))</f>
        <v>0</v>
      </c>
      <c r="CD76" s="5">
        <f ca="1">IF(CD$4="",0,SUMIFS(Finance!291:291,Finance!$4:$4,"&gt;="&amp;CD$6,Finance!$4:$4,"&lt;="&amp;CD$7))</f>
        <v>0</v>
      </c>
      <c r="CE76" s="5">
        <f ca="1">IF(CE$4="",0,SUMIFS(Finance!291:291,Finance!$4:$4,"&gt;="&amp;CE$6,Finance!$4:$4,"&lt;="&amp;CE$7))</f>
        <v>0</v>
      </c>
      <c r="CF76" s="5">
        <f ca="1">IF(CF$4="",0,SUMIFS(Finance!291:291,Finance!$4:$4,"&gt;="&amp;CF$6,Finance!$4:$4,"&lt;="&amp;CF$7))</f>
        <v>0</v>
      </c>
    </row>
    <row r="77" spans="2:84" x14ac:dyDescent="0.3">
      <c r="B77" s="13">
        <f>ROW()</f>
        <v>77</v>
      </c>
      <c r="H77" s="1" t="str">
        <f t="shared" si="17"/>
        <v>Поступления по финансовой деятельности</v>
      </c>
      <c r="I77" s="1" t="str">
        <f>Finance!I292</f>
        <v>Гранты, субсидии и т.п.</v>
      </c>
      <c r="M77" s="53" t="s">
        <v>18</v>
      </c>
      <c r="U77" s="5">
        <f t="shared" ca="1" si="15"/>
        <v>5000000</v>
      </c>
      <c r="X77" s="5">
        <f ca="1">IF(X$4="",0,SUMIFS(Finance!292:292,Finance!$4:$4,"&gt;="&amp;X$6,Finance!$4:$4,"&lt;="&amp;X$7))</f>
        <v>5000000</v>
      </c>
      <c r="Y77" s="5">
        <f ca="1">IF(Y$4="",0,SUMIFS(Finance!292:292,Finance!$4:$4,"&gt;="&amp;Y$6,Finance!$4:$4,"&lt;="&amp;Y$7))</f>
        <v>0</v>
      </c>
      <c r="Z77" s="5">
        <f ca="1">IF(Z$4="",0,SUMIFS(Finance!292:292,Finance!$4:$4,"&gt;="&amp;Z$6,Finance!$4:$4,"&lt;="&amp;Z$7))</f>
        <v>0</v>
      </c>
      <c r="AA77" s="5">
        <f ca="1">IF(AA$4="",0,SUMIFS(Finance!292:292,Finance!$4:$4,"&gt;="&amp;AA$6,Finance!$4:$4,"&lt;="&amp;AA$7))</f>
        <v>0</v>
      </c>
      <c r="AB77" s="5">
        <f ca="1">IF(AB$4="",0,SUMIFS(Finance!292:292,Finance!$4:$4,"&gt;="&amp;AB$6,Finance!$4:$4,"&lt;="&amp;AB$7))</f>
        <v>0</v>
      </c>
      <c r="AC77" s="5">
        <f ca="1">IF(AC$4="",0,SUMIFS(Finance!292:292,Finance!$4:$4,"&gt;="&amp;AC$6,Finance!$4:$4,"&lt;="&amp;AC$7))</f>
        <v>0</v>
      </c>
      <c r="AD77" s="5">
        <f ca="1">IF(AD$4="",0,SUMIFS(Finance!292:292,Finance!$4:$4,"&gt;="&amp;AD$6,Finance!$4:$4,"&lt;="&amp;AD$7))</f>
        <v>0</v>
      </c>
      <c r="AE77" s="5">
        <f ca="1">IF(AE$4="",0,SUMIFS(Finance!292:292,Finance!$4:$4,"&gt;="&amp;AE$6,Finance!$4:$4,"&lt;="&amp;AE$7))</f>
        <v>0</v>
      </c>
      <c r="AF77" s="5">
        <f ca="1">IF(AF$4="",0,SUMIFS(Finance!292:292,Finance!$4:$4,"&gt;="&amp;AF$6,Finance!$4:$4,"&lt;="&amp;AF$7))</f>
        <v>0</v>
      </c>
      <c r="AG77" s="5">
        <f ca="1">IF(AG$4="",0,SUMIFS(Finance!292:292,Finance!$4:$4,"&gt;="&amp;AG$6,Finance!$4:$4,"&lt;="&amp;AG$7))</f>
        <v>0</v>
      </c>
      <c r="AH77" s="5">
        <f ca="1">IF(AH$4="",0,SUMIFS(Finance!292:292,Finance!$4:$4,"&gt;="&amp;AH$6,Finance!$4:$4,"&lt;="&amp;AH$7))</f>
        <v>0</v>
      </c>
      <c r="AI77" s="5">
        <f ca="1">IF(AI$4="",0,SUMIFS(Finance!292:292,Finance!$4:$4,"&gt;="&amp;AI$6,Finance!$4:$4,"&lt;="&amp;AI$7))</f>
        <v>0</v>
      </c>
      <c r="AJ77" s="5">
        <f ca="1">IF(AJ$4="",0,SUMIFS(Finance!292:292,Finance!$4:$4,"&gt;="&amp;AJ$6,Finance!$4:$4,"&lt;="&amp;AJ$7))</f>
        <v>0</v>
      </c>
      <c r="AK77" s="5">
        <f ca="1">IF(AK$4="",0,SUMIFS(Finance!292:292,Finance!$4:$4,"&gt;="&amp;AK$6,Finance!$4:$4,"&lt;="&amp;AK$7))</f>
        <v>0</v>
      </c>
      <c r="AL77" s="5">
        <f ca="1">IF(AL$4="",0,SUMIFS(Finance!292:292,Finance!$4:$4,"&gt;="&amp;AL$6,Finance!$4:$4,"&lt;="&amp;AL$7))</f>
        <v>0</v>
      </c>
      <c r="AM77" s="5">
        <f ca="1">IF(AM$4="",0,SUMIFS(Finance!292:292,Finance!$4:$4,"&gt;="&amp;AM$6,Finance!$4:$4,"&lt;="&amp;AM$7))</f>
        <v>0</v>
      </c>
      <c r="AN77" s="5">
        <f ca="1">IF(AN$4="",0,SUMIFS(Finance!292:292,Finance!$4:$4,"&gt;="&amp;AN$6,Finance!$4:$4,"&lt;="&amp;AN$7))</f>
        <v>0</v>
      </c>
      <c r="AO77" s="5">
        <f ca="1">IF(AO$4="",0,SUMIFS(Finance!292:292,Finance!$4:$4,"&gt;="&amp;AO$6,Finance!$4:$4,"&lt;="&amp;AO$7))</f>
        <v>0</v>
      </c>
      <c r="AP77" s="5">
        <f ca="1">IF(AP$4="",0,SUMIFS(Finance!292:292,Finance!$4:$4,"&gt;="&amp;AP$6,Finance!$4:$4,"&lt;="&amp;AP$7))</f>
        <v>0</v>
      </c>
      <c r="AQ77" s="5">
        <f ca="1">IF(AQ$4="",0,SUMIFS(Finance!292:292,Finance!$4:$4,"&gt;="&amp;AQ$6,Finance!$4:$4,"&lt;="&amp;AQ$7))</f>
        <v>0</v>
      </c>
      <c r="AR77" s="5">
        <f ca="1">IF(AR$4="",0,SUMIFS(Finance!292:292,Finance!$4:$4,"&gt;="&amp;AR$6,Finance!$4:$4,"&lt;="&amp;AR$7))</f>
        <v>0</v>
      </c>
      <c r="AS77" s="5">
        <f ca="1">IF(AS$4="",0,SUMIFS(Finance!292:292,Finance!$4:$4,"&gt;="&amp;AS$6,Finance!$4:$4,"&lt;="&amp;AS$7))</f>
        <v>0</v>
      </c>
      <c r="AT77" s="5">
        <f ca="1">IF(AT$4="",0,SUMIFS(Finance!292:292,Finance!$4:$4,"&gt;="&amp;AT$6,Finance!$4:$4,"&lt;="&amp;AT$7))</f>
        <v>0</v>
      </c>
      <c r="AU77" s="5">
        <f ca="1">IF(AU$4="",0,SUMIFS(Finance!292:292,Finance!$4:$4,"&gt;="&amp;AU$6,Finance!$4:$4,"&lt;="&amp;AU$7))</f>
        <v>0</v>
      </c>
      <c r="AV77" s="5">
        <f ca="1">IF(AV$4="",0,SUMIFS(Finance!292:292,Finance!$4:$4,"&gt;="&amp;AV$6,Finance!$4:$4,"&lt;="&amp;AV$7))</f>
        <v>0</v>
      </c>
      <c r="AW77" s="5">
        <f ca="1">IF(AW$4="",0,SUMIFS(Finance!292:292,Finance!$4:$4,"&gt;="&amp;AW$6,Finance!$4:$4,"&lt;="&amp;AW$7))</f>
        <v>0</v>
      </c>
      <c r="AX77" s="5">
        <f ca="1">IF(AX$4="",0,SUMIFS(Finance!292:292,Finance!$4:$4,"&gt;="&amp;AX$6,Finance!$4:$4,"&lt;="&amp;AX$7))</f>
        <v>0</v>
      </c>
      <c r="AY77" s="5">
        <f ca="1">IF(AY$4="",0,SUMIFS(Finance!292:292,Finance!$4:$4,"&gt;="&amp;AY$6,Finance!$4:$4,"&lt;="&amp;AY$7))</f>
        <v>0</v>
      </c>
      <c r="AZ77" s="5">
        <f ca="1">IF(AZ$4="",0,SUMIFS(Finance!292:292,Finance!$4:$4,"&gt;="&amp;AZ$6,Finance!$4:$4,"&lt;="&amp;AZ$7))</f>
        <v>0</v>
      </c>
      <c r="BA77" s="5">
        <f ca="1">IF(BA$4="",0,SUMIFS(Finance!292:292,Finance!$4:$4,"&gt;="&amp;BA$6,Finance!$4:$4,"&lt;="&amp;BA$7))</f>
        <v>0</v>
      </c>
      <c r="BB77" s="5">
        <f ca="1">IF(BB$4="",0,SUMIFS(Finance!292:292,Finance!$4:$4,"&gt;="&amp;BB$6,Finance!$4:$4,"&lt;="&amp;BB$7))</f>
        <v>0</v>
      </c>
      <c r="BC77" s="5">
        <f ca="1">IF(BC$4="",0,SUMIFS(Finance!292:292,Finance!$4:$4,"&gt;="&amp;BC$6,Finance!$4:$4,"&lt;="&amp;BC$7))</f>
        <v>0</v>
      </c>
      <c r="BD77" s="5">
        <f ca="1">IF(BD$4="",0,SUMIFS(Finance!292:292,Finance!$4:$4,"&gt;="&amp;BD$6,Finance!$4:$4,"&lt;="&amp;BD$7))</f>
        <v>0</v>
      </c>
      <c r="BE77" s="5">
        <f ca="1">IF(BE$4="",0,SUMIFS(Finance!292:292,Finance!$4:$4,"&gt;="&amp;BE$6,Finance!$4:$4,"&lt;="&amp;BE$7))</f>
        <v>0</v>
      </c>
      <c r="BF77" s="5">
        <f ca="1">IF(BF$4="",0,SUMIFS(Finance!292:292,Finance!$4:$4,"&gt;="&amp;BF$6,Finance!$4:$4,"&lt;="&amp;BF$7))</f>
        <v>0</v>
      </c>
      <c r="BG77" s="5">
        <f ca="1">IF(BG$4="",0,SUMIFS(Finance!292:292,Finance!$4:$4,"&gt;="&amp;BG$6,Finance!$4:$4,"&lt;="&amp;BG$7))</f>
        <v>0</v>
      </c>
      <c r="BH77" s="5">
        <f ca="1">IF(BH$4="",0,SUMIFS(Finance!292:292,Finance!$4:$4,"&gt;="&amp;BH$6,Finance!$4:$4,"&lt;="&amp;BH$7))</f>
        <v>0</v>
      </c>
      <c r="BI77" s="5">
        <f ca="1">IF(BI$4="",0,SUMIFS(Finance!292:292,Finance!$4:$4,"&gt;="&amp;BI$6,Finance!$4:$4,"&lt;="&amp;BI$7))</f>
        <v>0</v>
      </c>
      <c r="BJ77" s="5">
        <f ca="1">IF(BJ$4="",0,SUMIFS(Finance!292:292,Finance!$4:$4,"&gt;="&amp;BJ$6,Finance!$4:$4,"&lt;="&amp;BJ$7))</f>
        <v>0</v>
      </c>
      <c r="BK77" s="5">
        <f ca="1">IF(BK$4="",0,SUMIFS(Finance!292:292,Finance!$4:$4,"&gt;="&amp;BK$6,Finance!$4:$4,"&lt;="&amp;BK$7))</f>
        <v>0</v>
      </c>
      <c r="BL77" s="5">
        <f ca="1">IF(BL$4="",0,SUMIFS(Finance!292:292,Finance!$4:$4,"&gt;="&amp;BL$6,Finance!$4:$4,"&lt;="&amp;BL$7))</f>
        <v>0</v>
      </c>
      <c r="BM77" s="5">
        <f ca="1">IF(BM$4="",0,SUMIFS(Finance!292:292,Finance!$4:$4,"&gt;="&amp;BM$6,Finance!$4:$4,"&lt;="&amp;BM$7))</f>
        <v>0</v>
      </c>
      <c r="BN77" s="5">
        <f ca="1">IF(BN$4="",0,SUMIFS(Finance!292:292,Finance!$4:$4,"&gt;="&amp;BN$6,Finance!$4:$4,"&lt;="&amp;BN$7))</f>
        <v>0</v>
      </c>
      <c r="BO77" s="5">
        <f ca="1">IF(BO$4="",0,SUMIFS(Finance!292:292,Finance!$4:$4,"&gt;="&amp;BO$6,Finance!$4:$4,"&lt;="&amp;BO$7))</f>
        <v>0</v>
      </c>
      <c r="BP77" s="5">
        <f ca="1">IF(BP$4="",0,SUMIFS(Finance!292:292,Finance!$4:$4,"&gt;="&amp;BP$6,Finance!$4:$4,"&lt;="&amp;BP$7))</f>
        <v>0</v>
      </c>
      <c r="BQ77" s="5">
        <f ca="1">IF(BQ$4="",0,SUMIFS(Finance!292:292,Finance!$4:$4,"&gt;="&amp;BQ$6,Finance!$4:$4,"&lt;="&amp;BQ$7))</f>
        <v>0</v>
      </c>
      <c r="BR77" s="5">
        <f ca="1">IF(BR$4="",0,SUMIFS(Finance!292:292,Finance!$4:$4,"&gt;="&amp;BR$6,Finance!$4:$4,"&lt;="&amp;BR$7))</f>
        <v>0</v>
      </c>
      <c r="BS77" s="5">
        <f ca="1">IF(BS$4="",0,SUMIFS(Finance!292:292,Finance!$4:$4,"&gt;="&amp;BS$6,Finance!$4:$4,"&lt;="&amp;BS$7))</f>
        <v>0</v>
      </c>
      <c r="BT77" s="5">
        <f ca="1">IF(BT$4="",0,SUMIFS(Finance!292:292,Finance!$4:$4,"&gt;="&amp;BT$6,Finance!$4:$4,"&lt;="&amp;BT$7))</f>
        <v>0</v>
      </c>
      <c r="BU77" s="5">
        <f ca="1">IF(BU$4="",0,SUMIFS(Finance!292:292,Finance!$4:$4,"&gt;="&amp;BU$6,Finance!$4:$4,"&lt;="&amp;BU$7))</f>
        <v>0</v>
      </c>
      <c r="BV77" s="5">
        <f ca="1">IF(BV$4="",0,SUMIFS(Finance!292:292,Finance!$4:$4,"&gt;="&amp;BV$6,Finance!$4:$4,"&lt;="&amp;BV$7))</f>
        <v>0</v>
      </c>
      <c r="BW77" s="5">
        <f ca="1">IF(BW$4="",0,SUMIFS(Finance!292:292,Finance!$4:$4,"&gt;="&amp;BW$6,Finance!$4:$4,"&lt;="&amp;BW$7))</f>
        <v>0</v>
      </c>
      <c r="BX77" s="5">
        <f ca="1">IF(BX$4="",0,SUMIFS(Finance!292:292,Finance!$4:$4,"&gt;="&amp;BX$6,Finance!$4:$4,"&lt;="&amp;BX$7))</f>
        <v>0</v>
      </c>
      <c r="BY77" s="5">
        <f ca="1">IF(BY$4="",0,SUMIFS(Finance!292:292,Finance!$4:$4,"&gt;="&amp;BY$6,Finance!$4:$4,"&lt;="&amp;BY$7))</f>
        <v>0</v>
      </c>
      <c r="BZ77" s="5">
        <f ca="1">IF(BZ$4="",0,SUMIFS(Finance!292:292,Finance!$4:$4,"&gt;="&amp;BZ$6,Finance!$4:$4,"&lt;="&amp;BZ$7))</f>
        <v>0</v>
      </c>
      <c r="CA77" s="5">
        <f ca="1">IF(CA$4="",0,SUMIFS(Finance!292:292,Finance!$4:$4,"&gt;="&amp;CA$6,Finance!$4:$4,"&lt;="&amp;CA$7))</f>
        <v>0</v>
      </c>
      <c r="CB77" s="5">
        <f ca="1">IF(CB$4="",0,SUMIFS(Finance!292:292,Finance!$4:$4,"&gt;="&amp;CB$6,Finance!$4:$4,"&lt;="&amp;CB$7))</f>
        <v>0</v>
      </c>
      <c r="CC77" s="5">
        <f ca="1">IF(CC$4="",0,SUMIFS(Finance!292:292,Finance!$4:$4,"&gt;="&amp;CC$6,Finance!$4:$4,"&lt;="&amp;CC$7))</f>
        <v>0</v>
      </c>
      <c r="CD77" s="5">
        <f ca="1">IF(CD$4="",0,SUMIFS(Finance!292:292,Finance!$4:$4,"&gt;="&amp;CD$6,Finance!$4:$4,"&lt;="&amp;CD$7))</f>
        <v>0</v>
      </c>
      <c r="CE77" s="5">
        <f ca="1">IF(CE$4="",0,SUMIFS(Finance!292:292,Finance!$4:$4,"&gt;="&amp;CE$6,Finance!$4:$4,"&lt;="&amp;CE$7))</f>
        <v>0</v>
      </c>
      <c r="CF77" s="5">
        <f ca="1">IF(CF$4="",0,SUMIFS(Finance!292:292,Finance!$4:$4,"&gt;="&amp;CF$6,Finance!$4:$4,"&lt;="&amp;CF$7))</f>
        <v>0</v>
      </c>
    </row>
    <row r="78" spans="2:84" x14ac:dyDescent="0.3">
      <c r="B78" s="13">
        <f>ROW()</f>
        <v>78</v>
      </c>
      <c r="H78" s="1" t="str">
        <f t="shared" si="17"/>
        <v>Поступления по финансовой деятельности</v>
      </c>
      <c r="I78" s="1" t="str">
        <f>Finance!I293</f>
        <v>CashIn-продажа доли Инвестору</v>
      </c>
      <c r="M78" s="53" t="s">
        <v>18</v>
      </c>
      <c r="U78" s="5">
        <f t="shared" ca="1" si="15"/>
        <v>18411701.64163398</v>
      </c>
      <c r="X78" s="5">
        <f ca="1">IF(X$4="",0,SUMIFS(Finance!293:293,Finance!$4:$4,"&gt;="&amp;X$6,Finance!$4:$4,"&lt;="&amp;X$7))</f>
        <v>18411701.64163398</v>
      </c>
      <c r="Y78" s="5">
        <f ca="1">IF(Y$4="",0,SUMIFS(Finance!293:293,Finance!$4:$4,"&gt;="&amp;Y$6,Finance!$4:$4,"&lt;="&amp;Y$7))</f>
        <v>0</v>
      </c>
      <c r="Z78" s="5">
        <f ca="1">IF(Z$4="",0,SUMIFS(Finance!293:293,Finance!$4:$4,"&gt;="&amp;Z$6,Finance!$4:$4,"&lt;="&amp;Z$7))</f>
        <v>0</v>
      </c>
      <c r="AA78" s="5">
        <f ca="1">IF(AA$4="",0,SUMIFS(Finance!293:293,Finance!$4:$4,"&gt;="&amp;AA$6,Finance!$4:$4,"&lt;="&amp;AA$7))</f>
        <v>0</v>
      </c>
      <c r="AB78" s="5">
        <f ca="1">IF(AB$4="",0,SUMIFS(Finance!293:293,Finance!$4:$4,"&gt;="&amp;AB$6,Finance!$4:$4,"&lt;="&amp;AB$7))</f>
        <v>0</v>
      </c>
      <c r="AC78" s="5">
        <f ca="1">IF(AC$4="",0,SUMIFS(Finance!293:293,Finance!$4:$4,"&gt;="&amp;AC$6,Finance!$4:$4,"&lt;="&amp;AC$7))</f>
        <v>0</v>
      </c>
      <c r="AD78" s="5">
        <f ca="1">IF(AD$4="",0,SUMIFS(Finance!293:293,Finance!$4:$4,"&gt;="&amp;AD$6,Finance!$4:$4,"&lt;="&amp;AD$7))</f>
        <v>0</v>
      </c>
      <c r="AE78" s="5">
        <f ca="1">IF(AE$4="",0,SUMIFS(Finance!293:293,Finance!$4:$4,"&gt;="&amp;AE$6,Finance!$4:$4,"&lt;="&amp;AE$7))</f>
        <v>0</v>
      </c>
      <c r="AF78" s="5">
        <f ca="1">IF(AF$4="",0,SUMIFS(Finance!293:293,Finance!$4:$4,"&gt;="&amp;AF$6,Finance!$4:$4,"&lt;="&amp;AF$7))</f>
        <v>0</v>
      </c>
      <c r="AG78" s="5">
        <f ca="1">IF(AG$4="",0,SUMIFS(Finance!293:293,Finance!$4:$4,"&gt;="&amp;AG$6,Finance!$4:$4,"&lt;="&amp;AG$7))</f>
        <v>0</v>
      </c>
      <c r="AH78" s="5">
        <f ca="1">IF(AH$4="",0,SUMIFS(Finance!293:293,Finance!$4:$4,"&gt;="&amp;AH$6,Finance!$4:$4,"&lt;="&amp;AH$7))</f>
        <v>0</v>
      </c>
      <c r="AI78" s="5">
        <f ca="1">IF(AI$4="",0,SUMIFS(Finance!293:293,Finance!$4:$4,"&gt;="&amp;AI$6,Finance!$4:$4,"&lt;="&amp;AI$7))</f>
        <v>0</v>
      </c>
      <c r="AJ78" s="5">
        <f ca="1">IF(AJ$4="",0,SUMIFS(Finance!293:293,Finance!$4:$4,"&gt;="&amp;AJ$6,Finance!$4:$4,"&lt;="&amp;AJ$7))</f>
        <v>0</v>
      </c>
      <c r="AK78" s="5">
        <f ca="1">IF(AK$4="",0,SUMIFS(Finance!293:293,Finance!$4:$4,"&gt;="&amp;AK$6,Finance!$4:$4,"&lt;="&amp;AK$7))</f>
        <v>0</v>
      </c>
      <c r="AL78" s="5">
        <f ca="1">IF(AL$4="",0,SUMIFS(Finance!293:293,Finance!$4:$4,"&gt;="&amp;AL$6,Finance!$4:$4,"&lt;="&amp;AL$7))</f>
        <v>0</v>
      </c>
      <c r="AM78" s="5">
        <f ca="1">IF(AM$4="",0,SUMIFS(Finance!293:293,Finance!$4:$4,"&gt;="&amp;AM$6,Finance!$4:$4,"&lt;="&amp;AM$7))</f>
        <v>0</v>
      </c>
      <c r="AN78" s="5">
        <f ca="1">IF(AN$4="",0,SUMIFS(Finance!293:293,Finance!$4:$4,"&gt;="&amp;AN$6,Finance!$4:$4,"&lt;="&amp;AN$7))</f>
        <v>0</v>
      </c>
      <c r="AO78" s="5">
        <f ca="1">IF(AO$4="",0,SUMIFS(Finance!293:293,Finance!$4:$4,"&gt;="&amp;AO$6,Finance!$4:$4,"&lt;="&amp;AO$7))</f>
        <v>0</v>
      </c>
      <c r="AP78" s="5">
        <f ca="1">IF(AP$4="",0,SUMIFS(Finance!293:293,Finance!$4:$4,"&gt;="&amp;AP$6,Finance!$4:$4,"&lt;="&amp;AP$7))</f>
        <v>0</v>
      </c>
      <c r="AQ78" s="5">
        <f ca="1">IF(AQ$4="",0,SUMIFS(Finance!293:293,Finance!$4:$4,"&gt;="&amp;AQ$6,Finance!$4:$4,"&lt;="&amp;AQ$7))</f>
        <v>0</v>
      </c>
      <c r="AR78" s="5">
        <f ca="1">IF(AR$4="",0,SUMIFS(Finance!293:293,Finance!$4:$4,"&gt;="&amp;AR$6,Finance!$4:$4,"&lt;="&amp;AR$7))</f>
        <v>0</v>
      </c>
      <c r="AS78" s="5">
        <f ca="1">IF(AS$4="",0,SUMIFS(Finance!293:293,Finance!$4:$4,"&gt;="&amp;AS$6,Finance!$4:$4,"&lt;="&amp;AS$7))</f>
        <v>0</v>
      </c>
      <c r="AT78" s="5">
        <f ca="1">IF(AT$4="",0,SUMIFS(Finance!293:293,Finance!$4:$4,"&gt;="&amp;AT$6,Finance!$4:$4,"&lt;="&amp;AT$7))</f>
        <v>0</v>
      </c>
      <c r="AU78" s="5">
        <f ca="1">IF(AU$4="",0,SUMIFS(Finance!293:293,Finance!$4:$4,"&gt;="&amp;AU$6,Finance!$4:$4,"&lt;="&amp;AU$7))</f>
        <v>0</v>
      </c>
      <c r="AV78" s="5">
        <f ca="1">IF(AV$4="",0,SUMIFS(Finance!293:293,Finance!$4:$4,"&gt;="&amp;AV$6,Finance!$4:$4,"&lt;="&amp;AV$7))</f>
        <v>0</v>
      </c>
      <c r="AW78" s="5">
        <f ca="1">IF(AW$4="",0,SUMIFS(Finance!293:293,Finance!$4:$4,"&gt;="&amp;AW$6,Finance!$4:$4,"&lt;="&amp;AW$7))</f>
        <v>0</v>
      </c>
      <c r="AX78" s="5">
        <f ca="1">IF(AX$4="",0,SUMIFS(Finance!293:293,Finance!$4:$4,"&gt;="&amp;AX$6,Finance!$4:$4,"&lt;="&amp;AX$7))</f>
        <v>0</v>
      </c>
      <c r="AY78" s="5">
        <f ca="1">IF(AY$4="",0,SUMIFS(Finance!293:293,Finance!$4:$4,"&gt;="&amp;AY$6,Finance!$4:$4,"&lt;="&amp;AY$7))</f>
        <v>0</v>
      </c>
      <c r="AZ78" s="5">
        <f ca="1">IF(AZ$4="",0,SUMIFS(Finance!293:293,Finance!$4:$4,"&gt;="&amp;AZ$6,Finance!$4:$4,"&lt;="&amp;AZ$7))</f>
        <v>0</v>
      </c>
      <c r="BA78" s="5">
        <f ca="1">IF(BA$4="",0,SUMIFS(Finance!293:293,Finance!$4:$4,"&gt;="&amp;BA$6,Finance!$4:$4,"&lt;="&amp;BA$7))</f>
        <v>0</v>
      </c>
      <c r="BB78" s="5">
        <f ca="1">IF(BB$4="",0,SUMIFS(Finance!293:293,Finance!$4:$4,"&gt;="&amp;BB$6,Finance!$4:$4,"&lt;="&amp;BB$7))</f>
        <v>0</v>
      </c>
      <c r="BC78" s="5">
        <f ca="1">IF(BC$4="",0,SUMIFS(Finance!293:293,Finance!$4:$4,"&gt;="&amp;BC$6,Finance!$4:$4,"&lt;="&amp;BC$7))</f>
        <v>0</v>
      </c>
      <c r="BD78" s="5">
        <f ca="1">IF(BD$4="",0,SUMIFS(Finance!293:293,Finance!$4:$4,"&gt;="&amp;BD$6,Finance!$4:$4,"&lt;="&amp;BD$7))</f>
        <v>0</v>
      </c>
      <c r="BE78" s="5">
        <f ca="1">IF(BE$4="",0,SUMIFS(Finance!293:293,Finance!$4:$4,"&gt;="&amp;BE$6,Finance!$4:$4,"&lt;="&amp;BE$7))</f>
        <v>0</v>
      </c>
      <c r="BF78" s="5">
        <f ca="1">IF(BF$4="",0,SUMIFS(Finance!293:293,Finance!$4:$4,"&gt;="&amp;BF$6,Finance!$4:$4,"&lt;="&amp;BF$7))</f>
        <v>0</v>
      </c>
      <c r="BG78" s="5">
        <f ca="1">IF(BG$4="",0,SUMIFS(Finance!293:293,Finance!$4:$4,"&gt;="&amp;BG$6,Finance!$4:$4,"&lt;="&amp;BG$7))</f>
        <v>0</v>
      </c>
      <c r="BH78" s="5">
        <f ca="1">IF(BH$4="",0,SUMIFS(Finance!293:293,Finance!$4:$4,"&gt;="&amp;BH$6,Finance!$4:$4,"&lt;="&amp;BH$7))</f>
        <v>0</v>
      </c>
      <c r="BI78" s="5">
        <f ca="1">IF(BI$4="",0,SUMIFS(Finance!293:293,Finance!$4:$4,"&gt;="&amp;BI$6,Finance!$4:$4,"&lt;="&amp;BI$7))</f>
        <v>0</v>
      </c>
      <c r="BJ78" s="5">
        <f ca="1">IF(BJ$4="",0,SUMIFS(Finance!293:293,Finance!$4:$4,"&gt;="&amp;BJ$6,Finance!$4:$4,"&lt;="&amp;BJ$7))</f>
        <v>0</v>
      </c>
      <c r="BK78" s="5">
        <f ca="1">IF(BK$4="",0,SUMIFS(Finance!293:293,Finance!$4:$4,"&gt;="&amp;BK$6,Finance!$4:$4,"&lt;="&amp;BK$7))</f>
        <v>0</v>
      </c>
      <c r="BL78" s="5">
        <f ca="1">IF(BL$4="",0,SUMIFS(Finance!293:293,Finance!$4:$4,"&gt;="&amp;BL$6,Finance!$4:$4,"&lt;="&amp;BL$7))</f>
        <v>0</v>
      </c>
      <c r="BM78" s="5">
        <f ca="1">IF(BM$4="",0,SUMIFS(Finance!293:293,Finance!$4:$4,"&gt;="&amp;BM$6,Finance!$4:$4,"&lt;="&amp;BM$7))</f>
        <v>0</v>
      </c>
      <c r="BN78" s="5">
        <f ca="1">IF(BN$4="",0,SUMIFS(Finance!293:293,Finance!$4:$4,"&gt;="&amp;BN$6,Finance!$4:$4,"&lt;="&amp;BN$7))</f>
        <v>0</v>
      </c>
      <c r="BO78" s="5">
        <f ca="1">IF(BO$4="",0,SUMIFS(Finance!293:293,Finance!$4:$4,"&gt;="&amp;BO$6,Finance!$4:$4,"&lt;="&amp;BO$7))</f>
        <v>0</v>
      </c>
      <c r="BP78" s="5">
        <f ca="1">IF(BP$4="",0,SUMIFS(Finance!293:293,Finance!$4:$4,"&gt;="&amp;BP$6,Finance!$4:$4,"&lt;="&amp;BP$7))</f>
        <v>0</v>
      </c>
      <c r="BQ78" s="5">
        <f ca="1">IF(BQ$4="",0,SUMIFS(Finance!293:293,Finance!$4:$4,"&gt;="&amp;BQ$6,Finance!$4:$4,"&lt;="&amp;BQ$7))</f>
        <v>0</v>
      </c>
      <c r="BR78" s="5">
        <f ca="1">IF(BR$4="",0,SUMIFS(Finance!293:293,Finance!$4:$4,"&gt;="&amp;BR$6,Finance!$4:$4,"&lt;="&amp;BR$7))</f>
        <v>0</v>
      </c>
      <c r="BS78" s="5">
        <f ca="1">IF(BS$4="",0,SUMIFS(Finance!293:293,Finance!$4:$4,"&gt;="&amp;BS$6,Finance!$4:$4,"&lt;="&amp;BS$7))</f>
        <v>0</v>
      </c>
      <c r="BT78" s="5">
        <f ca="1">IF(BT$4="",0,SUMIFS(Finance!293:293,Finance!$4:$4,"&gt;="&amp;BT$6,Finance!$4:$4,"&lt;="&amp;BT$7))</f>
        <v>0</v>
      </c>
      <c r="BU78" s="5">
        <f ca="1">IF(BU$4="",0,SUMIFS(Finance!293:293,Finance!$4:$4,"&gt;="&amp;BU$6,Finance!$4:$4,"&lt;="&amp;BU$7))</f>
        <v>0</v>
      </c>
      <c r="BV78" s="5">
        <f ca="1">IF(BV$4="",0,SUMIFS(Finance!293:293,Finance!$4:$4,"&gt;="&amp;BV$6,Finance!$4:$4,"&lt;="&amp;BV$7))</f>
        <v>0</v>
      </c>
      <c r="BW78" s="5">
        <f ca="1">IF(BW$4="",0,SUMIFS(Finance!293:293,Finance!$4:$4,"&gt;="&amp;BW$6,Finance!$4:$4,"&lt;="&amp;BW$7))</f>
        <v>0</v>
      </c>
      <c r="BX78" s="5">
        <f ca="1">IF(BX$4="",0,SUMIFS(Finance!293:293,Finance!$4:$4,"&gt;="&amp;BX$6,Finance!$4:$4,"&lt;="&amp;BX$7))</f>
        <v>0</v>
      </c>
      <c r="BY78" s="5">
        <f ca="1">IF(BY$4="",0,SUMIFS(Finance!293:293,Finance!$4:$4,"&gt;="&amp;BY$6,Finance!$4:$4,"&lt;="&amp;BY$7))</f>
        <v>0</v>
      </c>
      <c r="BZ78" s="5">
        <f ca="1">IF(BZ$4="",0,SUMIFS(Finance!293:293,Finance!$4:$4,"&gt;="&amp;BZ$6,Finance!$4:$4,"&lt;="&amp;BZ$7))</f>
        <v>0</v>
      </c>
      <c r="CA78" s="5">
        <f ca="1">IF(CA$4="",0,SUMIFS(Finance!293:293,Finance!$4:$4,"&gt;="&amp;CA$6,Finance!$4:$4,"&lt;="&amp;CA$7))</f>
        <v>0</v>
      </c>
      <c r="CB78" s="5">
        <f ca="1">IF(CB$4="",0,SUMIFS(Finance!293:293,Finance!$4:$4,"&gt;="&amp;CB$6,Finance!$4:$4,"&lt;="&amp;CB$7))</f>
        <v>0</v>
      </c>
      <c r="CC78" s="5">
        <f ca="1">IF(CC$4="",0,SUMIFS(Finance!293:293,Finance!$4:$4,"&gt;="&amp;CC$6,Finance!$4:$4,"&lt;="&amp;CC$7))</f>
        <v>0</v>
      </c>
      <c r="CD78" s="5">
        <f ca="1">IF(CD$4="",0,SUMIFS(Finance!293:293,Finance!$4:$4,"&gt;="&amp;CD$6,Finance!$4:$4,"&lt;="&amp;CD$7))</f>
        <v>0</v>
      </c>
      <c r="CE78" s="5">
        <f ca="1">IF(CE$4="",0,SUMIFS(Finance!293:293,Finance!$4:$4,"&gt;="&amp;CE$6,Finance!$4:$4,"&lt;="&amp;CE$7))</f>
        <v>0</v>
      </c>
      <c r="CF78" s="5">
        <f ca="1">IF(CF$4="",0,SUMIFS(Finance!293:293,Finance!$4:$4,"&gt;="&amp;CF$6,Finance!$4:$4,"&lt;="&amp;CF$7))</f>
        <v>0</v>
      </c>
    </row>
    <row r="79" spans="2:84" x14ac:dyDescent="0.3">
      <c r="B79" s="13">
        <f>ROW()</f>
        <v>79</v>
      </c>
      <c r="H79" s="1" t="str">
        <f t="shared" si="17"/>
        <v>Поступления по финансовой деятельности</v>
      </c>
      <c r="I79" s="1" t="str">
        <f>Finance!I294</f>
        <v>Поступление кредитов</v>
      </c>
      <c r="M79" s="53" t="s">
        <v>18</v>
      </c>
      <c r="U79" s="5">
        <f t="shared" ca="1" si="15"/>
        <v>14000000</v>
      </c>
      <c r="X79" s="5">
        <f ca="1">IF(X$4="",0,SUMIFS(Finance!294:294,Finance!$4:$4,"&gt;="&amp;X$6,Finance!$4:$4,"&lt;="&amp;X$7))</f>
        <v>12000000</v>
      </c>
      <c r="Y79" s="5">
        <f ca="1">IF(Y$4="",0,SUMIFS(Finance!294:294,Finance!$4:$4,"&gt;="&amp;Y$6,Finance!$4:$4,"&lt;="&amp;Y$7))</f>
        <v>2000000</v>
      </c>
      <c r="Z79" s="5">
        <f ca="1">IF(Z$4="",0,SUMIFS(Finance!294:294,Finance!$4:$4,"&gt;="&amp;Z$6,Finance!$4:$4,"&lt;="&amp;Z$7))</f>
        <v>0</v>
      </c>
      <c r="AA79" s="5">
        <f ca="1">IF(AA$4="",0,SUMIFS(Finance!294:294,Finance!$4:$4,"&gt;="&amp;AA$6,Finance!$4:$4,"&lt;="&amp;AA$7))</f>
        <v>0</v>
      </c>
      <c r="AB79" s="5">
        <f ca="1">IF(AB$4="",0,SUMIFS(Finance!294:294,Finance!$4:$4,"&gt;="&amp;AB$6,Finance!$4:$4,"&lt;="&amp;AB$7))</f>
        <v>0</v>
      </c>
      <c r="AC79" s="5">
        <f ca="1">IF(AC$4="",0,SUMIFS(Finance!294:294,Finance!$4:$4,"&gt;="&amp;AC$6,Finance!$4:$4,"&lt;="&amp;AC$7))</f>
        <v>0</v>
      </c>
      <c r="AD79" s="5">
        <f ca="1">IF(AD$4="",0,SUMIFS(Finance!294:294,Finance!$4:$4,"&gt;="&amp;AD$6,Finance!$4:$4,"&lt;="&amp;AD$7))</f>
        <v>0</v>
      </c>
      <c r="AE79" s="5">
        <f ca="1">IF(AE$4="",0,SUMIFS(Finance!294:294,Finance!$4:$4,"&gt;="&amp;AE$6,Finance!$4:$4,"&lt;="&amp;AE$7))</f>
        <v>0</v>
      </c>
      <c r="AF79" s="5">
        <f ca="1">IF(AF$4="",0,SUMIFS(Finance!294:294,Finance!$4:$4,"&gt;="&amp;AF$6,Finance!$4:$4,"&lt;="&amp;AF$7))</f>
        <v>0</v>
      </c>
      <c r="AG79" s="5">
        <f ca="1">IF(AG$4="",0,SUMIFS(Finance!294:294,Finance!$4:$4,"&gt;="&amp;AG$6,Finance!$4:$4,"&lt;="&amp;AG$7))</f>
        <v>0</v>
      </c>
      <c r="AH79" s="5">
        <f ca="1">IF(AH$4="",0,SUMIFS(Finance!294:294,Finance!$4:$4,"&gt;="&amp;AH$6,Finance!$4:$4,"&lt;="&amp;AH$7))</f>
        <v>0</v>
      </c>
      <c r="AI79" s="5">
        <f ca="1">IF(AI$4="",0,SUMIFS(Finance!294:294,Finance!$4:$4,"&gt;="&amp;AI$6,Finance!$4:$4,"&lt;="&amp;AI$7))</f>
        <v>0</v>
      </c>
      <c r="AJ79" s="5">
        <f ca="1">IF(AJ$4="",0,SUMIFS(Finance!294:294,Finance!$4:$4,"&gt;="&amp;AJ$6,Finance!$4:$4,"&lt;="&amp;AJ$7))</f>
        <v>0</v>
      </c>
      <c r="AK79" s="5">
        <f ca="1">IF(AK$4="",0,SUMIFS(Finance!294:294,Finance!$4:$4,"&gt;="&amp;AK$6,Finance!$4:$4,"&lt;="&amp;AK$7))</f>
        <v>0</v>
      </c>
      <c r="AL79" s="5">
        <f ca="1">IF(AL$4="",0,SUMIFS(Finance!294:294,Finance!$4:$4,"&gt;="&amp;AL$6,Finance!$4:$4,"&lt;="&amp;AL$7))</f>
        <v>0</v>
      </c>
      <c r="AM79" s="5">
        <f ca="1">IF(AM$4="",0,SUMIFS(Finance!294:294,Finance!$4:$4,"&gt;="&amp;AM$6,Finance!$4:$4,"&lt;="&amp;AM$7))</f>
        <v>0</v>
      </c>
      <c r="AN79" s="5">
        <f ca="1">IF(AN$4="",0,SUMIFS(Finance!294:294,Finance!$4:$4,"&gt;="&amp;AN$6,Finance!$4:$4,"&lt;="&amp;AN$7))</f>
        <v>0</v>
      </c>
      <c r="AO79" s="5">
        <f ca="1">IF(AO$4="",0,SUMIFS(Finance!294:294,Finance!$4:$4,"&gt;="&amp;AO$6,Finance!$4:$4,"&lt;="&amp;AO$7))</f>
        <v>0</v>
      </c>
      <c r="AP79" s="5">
        <f ca="1">IF(AP$4="",0,SUMIFS(Finance!294:294,Finance!$4:$4,"&gt;="&amp;AP$6,Finance!$4:$4,"&lt;="&amp;AP$7))</f>
        <v>0</v>
      </c>
      <c r="AQ79" s="5">
        <f ca="1">IF(AQ$4="",0,SUMIFS(Finance!294:294,Finance!$4:$4,"&gt;="&amp;AQ$6,Finance!$4:$4,"&lt;="&amp;AQ$7))</f>
        <v>0</v>
      </c>
      <c r="AR79" s="5">
        <f ca="1">IF(AR$4="",0,SUMIFS(Finance!294:294,Finance!$4:$4,"&gt;="&amp;AR$6,Finance!$4:$4,"&lt;="&amp;AR$7))</f>
        <v>0</v>
      </c>
      <c r="AS79" s="5">
        <f ca="1">IF(AS$4="",0,SUMIFS(Finance!294:294,Finance!$4:$4,"&gt;="&amp;AS$6,Finance!$4:$4,"&lt;="&amp;AS$7))</f>
        <v>0</v>
      </c>
      <c r="AT79" s="5">
        <f ca="1">IF(AT$4="",0,SUMIFS(Finance!294:294,Finance!$4:$4,"&gt;="&amp;AT$6,Finance!$4:$4,"&lt;="&amp;AT$7))</f>
        <v>0</v>
      </c>
      <c r="AU79" s="5">
        <f ca="1">IF(AU$4="",0,SUMIFS(Finance!294:294,Finance!$4:$4,"&gt;="&amp;AU$6,Finance!$4:$4,"&lt;="&amp;AU$7))</f>
        <v>0</v>
      </c>
      <c r="AV79" s="5">
        <f ca="1">IF(AV$4="",0,SUMIFS(Finance!294:294,Finance!$4:$4,"&gt;="&amp;AV$6,Finance!$4:$4,"&lt;="&amp;AV$7))</f>
        <v>0</v>
      </c>
      <c r="AW79" s="5">
        <f ca="1">IF(AW$4="",0,SUMIFS(Finance!294:294,Finance!$4:$4,"&gt;="&amp;AW$6,Finance!$4:$4,"&lt;="&amp;AW$7))</f>
        <v>0</v>
      </c>
      <c r="AX79" s="5">
        <f ca="1">IF(AX$4="",0,SUMIFS(Finance!294:294,Finance!$4:$4,"&gt;="&amp;AX$6,Finance!$4:$4,"&lt;="&amp;AX$7))</f>
        <v>0</v>
      </c>
      <c r="AY79" s="5">
        <f ca="1">IF(AY$4="",0,SUMIFS(Finance!294:294,Finance!$4:$4,"&gt;="&amp;AY$6,Finance!$4:$4,"&lt;="&amp;AY$7))</f>
        <v>0</v>
      </c>
      <c r="AZ79" s="5">
        <f ca="1">IF(AZ$4="",0,SUMIFS(Finance!294:294,Finance!$4:$4,"&gt;="&amp;AZ$6,Finance!$4:$4,"&lt;="&amp;AZ$7))</f>
        <v>0</v>
      </c>
      <c r="BA79" s="5">
        <f ca="1">IF(BA$4="",0,SUMIFS(Finance!294:294,Finance!$4:$4,"&gt;="&amp;BA$6,Finance!$4:$4,"&lt;="&amp;BA$7))</f>
        <v>0</v>
      </c>
      <c r="BB79" s="5">
        <f ca="1">IF(BB$4="",0,SUMIFS(Finance!294:294,Finance!$4:$4,"&gt;="&amp;BB$6,Finance!$4:$4,"&lt;="&amp;BB$7))</f>
        <v>0</v>
      </c>
      <c r="BC79" s="5">
        <f ca="1">IF(BC$4="",0,SUMIFS(Finance!294:294,Finance!$4:$4,"&gt;="&amp;BC$6,Finance!$4:$4,"&lt;="&amp;BC$7))</f>
        <v>0</v>
      </c>
      <c r="BD79" s="5">
        <f ca="1">IF(BD$4="",0,SUMIFS(Finance!294:294,Finance!$4:$4,"&gt;="&amp;BD$6,Finance!$4:$4,"&lt;="&amp;BD$7))</f>
        <v>0</v>
      </c>
      <c r="BE79" s="5">
        <f ca="1">IF(BE$4="",0,SUMIFS(Finance!294:294,Finance!$4:$4,"&gt;="&amp;BE$6,Finance!$4:$4,"&lt;="&amp;BE$7))</f>
        <v>0</v>
      </c>
      <c r="BF79" s="5">
        <f ca="1">IF(BF$4="",0,SUMIFS(Finance!294:294,Finance!$4:$4,"&gt;="&amp;BF$6,Finance!$4:$4,"&lt;="&amp;BF$7))</f>
        <v>0</v>
      </c>
      <c r="BG79" s="5">
        <f ca="1">IF(BG$4="",0,SUMIFS(Finance!294:294,Finance!$4:$4,"&gt;="&amp;BG$6,Finance!$4:$4,"&lt;="&amp;BG$7))</f>
        <v>0</v>
      </c>
      <c r="BH79" s="5">
        <f ca="1">IF(BH$4="",0,SUMIFS(Finance!294:294,Finance!$4:$4,"&gt;="&amp;BH$6,Finance!$4:$4,"&lt;="&amp;BH$7))</f>
        <v>0</v>
      </c>
      <c r="BI79" s="5">
        <f ca="1">IF(BI$4="",0,SUMIFS(Finance!294:294,Finance!$4:$4,"&gt;="&amp;BI$6,Finance!$4:$4,"&lt;="&amp;BI$7))</f>
        <v>0</v>
      </c>
      <c r="BJ79" s="5">
        <f ca="1">IF(BJ$4="",0,SUMIFS(Finance!294:294,Finance!$4:$4,"&gt;="&amp;BJ$6,Finance!$4:$4,"&lt;="&amp;BJ$7))</f>
        <v>0</v>
      </c>
      <c r="BK79" s="5">
        <f ca="1">IF(BK$4="",0,SUMIFS(Finance!294:294,Finance!$4:$4,"&gt;="&amp;BK$6,Finance!$4:$4,"&lt;="&amp;BK$7))</f>
        <v>0</v>
      </c>
      <c r="BL79" s="5">
        <f ca="1">IF(BL$4="",0,SUMIFS(Finance!294:294,Finance!$4:$4,"&gt;="&amp;BL$6,Finance!$4:$4,"&lt;="&amp;BL$7))</f>
        <v>0</v>
      </c>
      <c r="BM79" s="5">
        <f ca="1">IF(BM$4="",0,SUMIFS(Finance!294:294,Finance!$4:$4,"&gt;="&amp;BM$6,Finance!$4:$4,"&lt;="&amp;BM$7))</f>
        <v>0</v>
      </c>
      <c r="BN79" s="5">
        <f ca="1">IF(BN$4="",0,SUMIFS(Finance!294:294,Finance!$4:$4,"&gt;="&amp;BN$6,Finance!$4:$4,"&lt;="&amp;BN$7))</f>
        <v>0</v>
      </c>
      <c r="BO79" s="5">
        <f ca="1">IF(BO$4="",0,SUMIFS(Finance!294:294,Finance!$4:$4,"&gt;="&amp;BO$6,Finance!$4:$4,"&lt;="&amp;BO$7))</f>
        <v>0</v>
      </c>
      <c r="BP79" s="5">
        <f ca="1">IF(BP$4="",0,SUMIFS(Finance!294:294,Finance!$4:$4,"&gt;="&amp;BP$6,Finance!$4:$4,"&lt;="&amp;BP$7))</f>
        <v>0</v>
      </c>
      <c r="BQ79" s="5">
        <f ca="1">IF(BQ$4="",0,SUMIFS(Finance!294:294,Finance!$4:$4,"&gt;="&amp;BQ$6,Finance!$4:$4,"&lt;="&amp;BQ$7))</f>
        <v>0</v>
      </c>
      <c r="BR79" s="5">
        <f ca="1">IF(BR$4="",0,SUMIFS(Finance!294:294,Finance!$4:$4,"&gt;="&amp;BR$6,Finance!$4:$4,"&lt;="&amp;BR$7))</f>
        <v>0</v>
      </c>
      <c r="BS79" s="5">
        <f ca="1">IF(BS$4="",0,SUMIFS(Finance!294:294,Finance!$4:$4,"&gt;="&amp;BS$6,Finance!$4:$4,"&lt;="&amp;BS$7))</f>
        <v>0</v>
      </c>
      <c r="BT79" s="5">
        <f ca="1">IF(BT$4="",0,SUMIFS(Finance!294:294,Finance!$4:$4,"&gt;="&amp;BT$6,Finance!$4:$4,"&lt;="&amp;BT$7))</f>
        <v>0</v>
      </c>
      <c r="BU79" s="5">
        <f ca="1">IF(BU$4="",0,SUMIFS(Finance!294:294,Finance!$4:$4,"&gt;="&amp;BU$6,Finance!$4:$4,"&lt;="&amp;BU$7))</f>
        <v>0</v>
      </c>
      <c r="BV79" s="5">
        <f ca="1">IF(BV$4="",0,SUMIFS(Finance!294:294,Finance!$4:$4,"&gt;="&amp;BV$6,Finance!$4:$4,"&lt;="&amp;BV$7))</f>
        <v>0</v>
      </c>
      <c r="BW79" s="5">
        <f ca="1">IF(BW$4="",0,SUMIFS(Finance!294:294,Finance!$4:$4,"&gt;="&amp;BW$6,Finance!$4:$4,"&lt;="&amp;BW$7))</f>
        <v>0</v>
      </c>
      <c r="BX79" s="5">
        <f ca="1">IF(BX$4="",0,SUMIFS(Finance!294:294,Finance!$4:$4,"&gt;="&amp;BX$6,Finance!$4:$4,"&lt;="&amp;BX$7))</f>
        <v>0</v>
      </c>
      <c r="BY79" s="5">
        <f ca="1">IF(BY$4="",0,SUMIFS(Finance!294:294,Finance!$4:$4,"&gt;="&amp;BY$6,Finance!$4:$4,"&lt;="&amp;BY$7))</f>
        <v>0</v>
      </c>
      <c r="BZ79" s="5">
        <f ca="1">IF(BZ$4="",0,SUMIFS(Finance!294:294,Finance!$4:$4,"&gt;="&amp;BZ$6,Finance!$4:$4,"&lt;="&amp;BZ$7))</f>
        <v>0</v>
      </c>
      <c r="CA79" s="5">
        <f ca="1">IF(CA$4="",0,SUMIFS(Finance!294:294,Finance!$4:$4,"&gt;="&amp;CA$6,Finance!$4:$4,"&lt;="&amp;CA$7))</f>
        <v>0</v>
      </c>
      <c r="CB79" s="5">
        <f ca="1">IF(CB$4="",0,SUMIFS(Finance!294:294,Finance!$4:$4,"&gt;="&amp;CB$6,Finance!$4:$4,"&lt;="&amp;CB$7))</f>
        <v>0</v>
      </c>
      <c r="CC79" s="5">
        <f ca="1">IF(CC$4="",0,SUMIFS(Finance!294:294,Finance!$4:$4,"&gt;="&amp;CC$6,Finance!$4:$4,"&lt;="&amp;CC$7))</f>
        <v>0</v>
      </c>
      <c r="CD79" s="5">
        <f ca="1">IF(CD$4="",0,SUMIFS(Finance!294:294,Finance!$4:$4,"&gt;="&amp;CD$6,Finance!$4:$4,"&lt;="&amp;CD$7))</f>
        <v>0</v>
      </c>
      <c r="CE79" s="5">
        <f ca="1">IF(CE$4="",0,SUMIFS(Finance!294:294,Finance!$4:$4,"&gt;="&amp;CE$6,Finance!$4:$4,"&lt;="&amp;CE$7))</f>
        <v>0</v>
      </c>
      <c r="CF79" s="5">
        <f ca="1">IF(CF$4="",0,SUMIFS(Finance!294:294,Finance!$4:$4,"&gt;="&amp;CF$6,Finance!$4:$4,"&lt;="&amp;CF$7))</f>
        <v>0</v>
      </c>
    </row>
    <row r="80" spans="2:84" x14ac:dyDescent="0.3">
      <c r="B80" s="13">
        <f>ROW()</f>
        <v>80</v>
      </c>
      <c r="H80" s="1" t="str">
        <f t="shared" si="17"/>
        <v>Поступления по финансовой деятельности</v>
      </c>
      <c r="I80" s="1" t="str">
        <f>Finance!I295</f>
        <v>Поступления овердрафта</v>
      </c>
      <c r="M80" s="53" t="s">
        <v>18</v>
      </c>
      <c r="U80" s="5">
        <f t="shared" ca="1" si="15"/>
        <v>12822624.675645757</v>
      </c>
      <c r="X80" s="5">
        <f ca="1">IF(X$4="",0,SUMIFS(Finance!295:295,Finance!$4:$4,"&gt;="&amp;X$6,Finance!$4:$4,"&lt;="&amp;X$7))</f>
        <v>11381674.160267735</v>
      </c>
      <c r="Y80" s="5">
        <f ca="1">IF(Y$4="",0,SUMIFS(Finance!295:295,Finance!$4:$4,"&gt;="&amp;Y$6,Finance!$4:$4,"&lt;="&amp;Y$7))</f>
        <v>1440950.5153780221</v>
      </c>
      <c r="Z80" s="5">
        <f ca="1">IF(Z$4="",0,SUMIFS(Finance!295:295,Finance!$4:$4,"&gt;="&amp;Z$6,Finance!$4:$4,"&lt;="&amp;Z$7))</f>
        <v>0</v>
      </c>
      <c r="AA80" s="5">
        <f ca="1">IF(AA$4="",0,SUMIFS(Finance!295:295,Finance!$4:$4,"&gt;="&amp;AA$6,Finance!$4:$4,"&lt;="&amp;AA$7))</f>
        <v>0</v>
      </c>
      <c r="AB80" s="5">
        <f ca="1">IF(AB$4="",0,SUMIFS(Finance!295:295,Finance!$4:$4,"&gt;="&amp;AB$6,Finance!$4:$4,"&lt;="&amp;AB$7))</f>
        <v>0</v>
      </c>
      <c r="AC80" s="5">
        <f ca="1">IF(AC$4="",0,SUMIFS(Finance!295:295,Finance!$4:$4,"&gt;="&amp;AC$6,Finance!$4:$4,"&lt;="&amp;AC$7))</f>
        <v>0</v>
      </c>
      <c r="AD80" s="5">
        <f ca="1">IF(AD$4="",0,SUMIFS(Finance!295:295,Finance!$4:$4,"&gt;="&amp;AD$6,Finance!$4:$4,"&lt;="&amp;AD$7))</f>
        <v>0</v>
      </c>
      <c r="AE80" s="5">
        <f ca="1">IF(AE$4="",0,SUMIFS(Finance!295:295,Finance!$4:$4,"&gt;="&amp;AE$6,Finance!$4:$4,"&lt;="&amp;AE$7))</f>
        <v>0</v>
      </c>
      <c r="AF80" s="5">
        <f ca="1">IF(AF$4="",0,SUMIFS(Finance!295:295,Finance!$4:$4,"&gt;="&amp;AF$6,Finance!$4:$4,"&lt;="&amp;AF$7))</f>
        <v>0</v>
      </c>
      <c r="AG80" s="5">
        <f ca="1">IF(AG$4="",0,SUMIFS(Finance!295:295,Finance!$4:$4,"&gt;="&amp;AG$6,Finance!$4:$4,"&lt;="&amp;AG$7))</f>
        <v>0</v>
      </c>
      <c r="AH80" s="5">
        <f ca="1">IF(AH$4="",0,SUMIFS(Finance!295:295,Finance!$4:$4,"&gt;="&amp;AH$6,Finance!$4:$4,"&lt;="&amp;AH$7))</f>
        <v>0</v>
      </c>
      <c r="AI80" s="5">
        <f ca="1">IF(AI$4="",0,SUMIFS(Finance!295:295,Finance!$4:$4,"&gt;="&amp;AI$6,Finance!$4:$4,"&lt;="&amp;AI$7))</f>
        <v>0</v>
      </c>
      <c r="AJ80" s="5">
        <f ca="1">IF(AJ$4="",0,SUMIFS(Finance!295:295,Finance!$4:$4,"&gt;="&amp;AJ$6,Finance!$4:$4,"&lt;="&amp;AJ$7))</f>
        <v>0</v>
      </c>
      <c r="AK80" s="5">
        <f ca="1">IF(AK$4="",0,SUMIFS(Finance!295:295,Finance!$4:$4,"&gt;="&amp;AK$6,Finance!$4:$4,"&lt;="&amp;AK$7))</f>
        <v>0</v>
      </c>
      <c r="AL80" s="5">
        <f ca="1">IF(AL$4="",0,SUMIFS(Finance!295:295,Finance!$4:$4,"&gt;="&amp;AL$6,Finance!$4:$4,"&lt;="&amp;AL$7))</f>
        <v>0</v>
      </c>
      <c r="AM80" s="5">
        <f ca="1">IF(AM$4="",0,SUMIFS(Finance!295:295,Finance!$4:$4,"&gt;="&amp;AM$6,Finance!$4:$4,"&lt;="&amp;AM$7))</f>
        <v>0</v>
      </c>
      <c r="AN80" s="5">
        <f ca="1">IF(AN$4="",0,SUMIFS(Finance!295:295,Finance!$4:$4,"&gt;="&amp;AN$6,Finance!$4:$4,"&lt;="&amp;AN$7))</f>
        <v>0</v>
      </c>
      <c r="AO80" s="5">
        <f ca="1">IF(AO$4="",0,SUMIFS(Finance!295:295,Finance!$4:$4,"&gt;="&amp;AO$6,Finance!$4:$4,"&lt;="&amp;AO$7))</f>
        <v>0</v>
      </c>
      <c r="AP80" s="5">
        <f ca="1">IF(AP$4="",0,SUMIFS(Finance!295:295,Finance!$4:$4,"&gt;="&amp;AP$6,Finance!$4:$4,"&lt;="&amp;AP$7))</f>
        <v>0</v>
      </c>
      <c r="AQ80" s="5">
        <f ca="1">IF(AQ$4="",0,SUMIFS(Finance!295:295,Finance!$4:$4,"&gt;="&amp;AQ$6,Finance!$4:$4,"&lt;="&amp;AQ$7))</f>
        <v>0</v>
      </c>
      <c r="AR80" s="5">
        <f ca="1">IF(AR$4="",0,SUMIFS(Finance!295:295,Finance!$4:$4,"&gt;="&amp;AR$6,Finance!$4:$4,"&lt;="&amp;AR$7))</f>
        <v>0</v>
      </c>
      <c r="AS80" s="5">
        <f ca="1">IF(AS$4="",0,SUMIFS(Finance!295:295,Finance!$4:$4,"&gt;="&amp;AS$6,Finance!$4:$4,"&lt;="&amp;AS$7))</f>
        <v>0</v>
      </c>
      <c r="AT80" s="5">
        <f ca="1">IF(AT$4="",0,SUMIFS(Finance!295:295,Finance!$4:$4,"&gt;="&amp;AT$6,Finance!$4:$4,"&lt;="&amp;AT$7))</f>
        <v>0</v>
      </c>
      <c r="AU80" s="5">
        <f ca="1">IF(AU$4="",0,SUMIFS(Finance!295:295,Finance!$4:$4,"&gt;="&amp;AU$6,Finance!$4:$4,"&lt;="&amp;AU$7))</f>
        <v>0</v>
      </c>
      <c r="AV80" s="5">
        <f ca="1">IF(AV$4="",0,SUMIFS(Finance!295:295,Finance!$4:$4,"&gt;="&amp;AV$6,Finance!$4:$4,"&lt;="&amp;AV$7))</f>
        <v>0</v>
      </c>
      <c r="AW80" s="5">
        <f ca="1">IF(AW$4="",0,SUMIFS(Finance!295:295,Finance!$4:$4,"&gt;="&amp;AW$6,Finance!$4:$4,"&lt;="&amp;AW$7))</f>
        <v>0</v>
      </c>
      <c r="AX80" s="5">
        <f ca="1">IF(AX$4="",0,SUMIFS(Finance!295:295,Finance!$4:$4,"&gt;="&amp;AX$6,Finance!$4:$4,"&lt;="&amp;AX$7))</f>
        <v>0</v>
      </c>
      <c r="AY80" s="5">
        <f ca="1">IF(AY$4="",0,SUMIFS(Finance!295:295,Finance!$4:$4,"&gt;="&amp;AY$6,Finance!$4:$4,"&lt;="&amp;AY$7))</f>
        <v>0</v>
      </c>
      <c r="AZ80" s="5">
        <f ca="1">IF(AZ$4="",0,SUMIFS(Finance!295:295,Finance!$4:$4,"&gt;="&amp;AZ$6,Finance!$4:$4,"&lt;="&amp;AZ$7))</f>
        <v>0</v>
      </c>
      <c r="BA80" s="5">
        <f ca="1">IF(BA$4="",0,SUMIFS(Finance!295:295,Finance!$4:$4,"&gt;="&amp;BA$6,Finance!$4:$4,"&lt;="&amp;BA$7))</f>
        <v>0</v>
      </c>
      <c r="BB80" s="5">
        <f ca="1">IF(BB$4="",0,SUMIFS(Finance!295:295,Finance!$4:$4,"&gt;="&amp;BB$6,Finance!$4:$4,"&lt;="&amp;BB$7))</f>
        <v>0</v>
      </c>
      <c r="BC80" s="5">
        <f ca="1">IF(BC$4="",0,SUMIFS(Finance!295:295,Finance!$4:$4,"&gt;="&amp;BC$6,Finance!$4:$4,"&lt;="&amp;BC$7))</f>
        <v>0</v>
      </c>
      <c r="BD80" s="5">
        <f ca="1">IF(BD$4="",0,SUMIFS(Finance!295:295,Finance!$4:$4,"&gt;="&amp;BD$6,Finance!$4:$4,"&lt;="&amp;BD$7))</f>
        <v>0</v>
      </c>
      <c r="BE80" s="5">
        <f ca="1">IF(BE$4="",0,SUMIFS(Finance!295:295,Finance!$4:$4,"&gt;="&amp;BE$6,Finance!$4:$4,"&lt;="&amp;BE$7))</f>
        <v>0</v>
      </c>
      <c r="BF80" s="5">
        <f ca="1">IF(BF$4="",0,SUMIFS(Finance!295:295,Finance!$4:$4,"&gt;="&amp;BF$6,Finance!$4:$4,"&lt;="&amp;BF$7))</f>
        <v>0</v>
      </c>
      <c r="BG80" s="5">
        <f ca="1">IF(BG$4="",0,SUMIFS(Finance!295:295,Finance!$4:$4,"&gt;="&amp;BG$6,Finance!$4:$4,"&lt;="&amp;BG$7))</f>
        <v>0</v>
      </c>
      <c r="BH80" s="5">
        <f ca="1">IF(BH$4="",0,SUMIFS(Finance!295:295,Finance!$4:$4,"&gt;="&amp;BH$6,Finance!$4:$4,"&lt;="&amp;BH$7))</f>
        <v>0</v>
      </c>
      <c r="BI80" s="5">
        <f ca="1">IF(BI$4="",0,SUMIFS(Finance!295:295,Finance!$4:$4,"&gt;="&amp;BI$6,Finance!$4:$4,"&lt;="&amp;BI$7))</f>
        <v>0</v>
      </c>
      <c r="BJ80" s="5">
        <f ca="1">IF(BJ$4="",0,SUMIFS(Finance!295:295,Finance!$4:$4,"&gt;="&amp;BJ$6,Finance!$4:$4,"&lt;="&amp;BJ$7))</f>
        <v>0</v>
      </c>
      <c r="BK80" s="5">
        <f ca="1">IF(BK$4="",0,SUMIFS(Finance!295:295,Finance!$4:$4,"&gt;="&amp;BK$6,Finance!$4:$4,"&lt;="&amp;BK$7))</f>
        <v>0</v>
      </c>
      <c r="BL80" s="5">
        <f ca="1">IF(BL$4="",0,SUMIFS(Finance!295:295,Finance!$4:$4,"&gt;="&amp;BL$6,Finance!$4:$4,"&lt;="&amp;BL$7))</f>
        <v>0</v>
      </c>
      <c r="BM80" s="5">
        <f ca="1">IF(BM$4="",0,SUMIFS(Finance!295:295,Finance!$4:$4,"&gt;="&amp;BM$6,Finance!$4:$4,"&lt;="&amp;BM$7))</f>
        <v>0</v>
      </c>
      <c r="BN80" s="5">
        <f ca="1">IF(BN$4="",0,SUMIFS(Finance!295:295,Finance!$4:$4,"&gt;="&amp;BN$6,Finance!$4:$4,"&lt;="&amp;BN$7))</f>
        <v>0</v>
      </c>
      <c r="BO80" s="5">
        <f ca="1">IF(BO$4="",0,SUMIFS(Finance!295:295,Finance!$4:$4,"&gt;="&amp;BO$6,Finance!$4:$4,"&lt;="&amp;BO$7))</f>
        <v>0</v>
      </c>
      <c r="BP80" s="5">
        <f ca="1">IF(BP$4="",0,SUMIFS(Finance!295:295,Finance!$4:$4,"&gt;="&amp;BP$6,Finance!$4:$4,"&lt;="&amp;BP$7))</f>
        <v>0</v>
      </c>
      <c r="BQ80" s="5">
        <f ca="1">IF(BQ$4="",0,SUMIFS(Finance!295:295,Finance!$4:$4,"&gt;="&amp;BQ$6,Finance!$4:$4,"&lt;="&amp;BQ$7))</f>
        <v>0</v>
      </c>
      <c r="BR80" s="5">
        <f ca="1">IF(BR$4="",0,SUMIFS(Finance!295:295,Finance!$4:$4,"&gt;="&amp;BR$6,Finance!$4:$4,"&lt;="&amp;BR$7))</f>
        <v>0</v>
      </c>
      <c r="BS80" s="5">
        <f ca="1">IF(BS$4="",0,SUMIFS(Finance!295:295,Finance!$4:$4,"&gt;="&amp;BS$6,Finance!$4:$4,"&lt;="&amp;BS$7))</f>
        <v>0</v>
      </c>
      <c r="BT80" s="5">
        <f ca="1">IF(BT$4="",0,SUMIFS(Finance!295:295,Finance!$4:$4,"&gt;="&amp;BT$6,Finance!$4:$4,"&lt;="&amp;BT$7))</f>
        <v>0</v>
      </c>
      <c r="BU80" s="5">
        <f ca="1">IF(BU$4="",0,SUMIFS(Finance!295:295,Finance!$4:$4,"&gt;="&amp;BU$6,Finance!$4:$4,"&lt;="&amp;BU$7))</f>
        <v>0</v>
      </c>
      <c r="BV80" s="5">
        <f ca="1">IF(BV$4="",0,SUMIFS(Finance!295:295,Finance!$4:$4,"&gt;="&amp;BV$6,Finance!$4:$4,"&lt;="&amp;BV$7))</f>
        <v>0</v>
      </c>
      <c r="BW80" s="5">
        <f ca="1">IF(BW$4="",0,SUMIFS(Finance!295:295,Finance!$4:$4,"&gt;="&amp;BW$6,Finance!$4:$4,"&lt;="&amp;BW$7))</f>
        <v>0</v>
      </c>
      <c r="BX80" s="5">
        <f ca="1">IF(BX$4="",0,SUMIFS(Finance!295:295,Finance!$4:$4,"&gt;="&amp;BX$6,Finance!$4:$4,"&lt;="&amp;BX$7))</f>
        <v>0</v>
      </c>
      <c r="BY80" s="5">
        <f ca="1">IF(BY$4="",0,SUMIFS(Finance!295:295,Finance!$4:$4,"&gt;="&amp;BY$6,Finance!$4:$4,"&lt;="&amp;BY$7))</f>
        <v>0</v>
      </c>
      <c r="BZ80" s="5">
        <f ca="1">IF(BZ$4="",0,SUMIFS(Finance!295:295,Finance!$4:$4,"&gt;="&amp;BZ$6,Finance!$4:$4,"&lt;="&amp;BZ$7))</f>
        <v>0</v>
      </c>
      <c r="CA80" s="5">
        <f ca="1">IF(CA$4="",0,SUMIFS(Finance!295:295,Finance!$4:$4,"&gt;="&amp;CA$6,Finance!$4:$4,"&lt;="&amp;CA$7))</f>
        <v>0</v>
      </c>
      <c r="CB80" s="5">
        <f ca="1">IF(CB$4="",0,SUMIFS(Finance!295:295,Finance!$4:$4,"&gt;="&amp;CB$6,Finance!$4:$4,"&lt;="&amp;CB$7))</f>
        <v>0</v>
      </c>
      <c r="CC80" s="5">
        <f ca="1">IF(CC$4="",0,SUMIFS(Finance!295:295,Finance!$4:$4,"&gt;="&amp;CC$6,Finance!$4:$4,"&lt;="&amp;CC$7))</f>
        <v>0</v>
      </c>
      <c r="CD80" s="5">
        <f ca="1">IF(CD$4="",0,SUMIFS(Finance!295:295,Finance!$4:$4,"&gt;="&amp;CD$6,Finance!$4:$4,"&lt;="&amp;CD$7))</f>
        <v>0</v>
      </c>
      <c r="CE80" s="5">
        <f ca="1">IF(CE$4="",0,SUMIFS(Finance!295:295,Finance!$4:$4,"&gt;="&amp;CE$6,Finance!$4:$4,"&lt;="&amp;CE$7))</f>
        <v>0</v>
      </c>
      <c r="CF80" s="5">
        <f ca="1">IF(CF$4="",0,SUMIFS(Finance!295:295,Finance!$4:$4,"&gt;="&amp;CF$6,Finance!$4:$4,"&lt;="&amp;CF$7))</f>
        <v>0</v>
      </c>
    </row>
    <row r="81" spans="2:84" x14ac:dyDescent="0.3">
      <c r="B81" s="13">
        <f>ROW()</f>
        <v>81</v>
      </c>
      <c r="H81" s="1" t="str">
        <f t="shared" si="17"/>
        <v>Поступления по финансовой деятельности</v>
      </c>
      <c r="I81" s="1" t="str">
        <f>Finance!I299</f>
        <v>Возвраты депозитов овернайт</v>
      </c>
      <c r="M81" s="53" t="s">
        <v>18</v>
      </c>
      <c r="U81" s="5">
        <f t="shared" ca="1" si="15"/>
        <v>176674865.6636073</v>
      </c>
      <c r="X81" s="5">
        <f ca="1">IF(X$4="",0,SUMIFS(Finance!299:299,Finance!$4:$4,"&gt;="&amp;X$6,Finance!$4:$4,"&lt;="&amp;X$7))</f>
        <v>8926667.2836183403</v>
      </c>
      <c r="Y81" s="5">
        <f ca="1">IF(Y$4="",0,SUMIFS(Finance!299:299,Finance!$4:$4,"&gt;="&amp;Y$6,Finance!$4:$4,"&lt;="&amp;Y$7))</f>
        <v>112112434.62056915</v>
      </c>
      <c r="Z81" s="5">
        <f ca="1">IF(Z$4="",0,SUMIFS(Finance!299:299,Finance!$4:$4,"&gt;="&amp;Z$6,Finance!$4:$4,"&lt;="&amp;Z$7))</f>
        <v>27697767.668791212</v>
      </c>
      <c r="AA81" s="5">
        <f ca="1">IF(AA$4="",0,SUMIFS(Finance!299:299,Finance!$4:$4,"&gt;="&amp;AA$6,Finance!$4:$4,"&lt;="&amp;AA$7))</f>
        <v>15786812.855019726</v>
      </c>
      <c r="AB81" s="5">
        <f ca="1">IF(AB$4="",0,SUMIFS(Finance!299:299,Finance!$4:$4,"&gt;="&amp;AB$6,Finance!$4:$4,"&lt;="&amp;AB$7))</f>
        <v>12151183.235608876</v>
      </c>
      <c r="AC81" s="5">
        <f ca="1">IF(AC$4="",0,SUMIFS(Finance!299:299,Finance!$4:$4,"&gt;="&amp;AC$6,Finance!$4:$4,"&lt;="&amp;AC$7))</f>
        <v>0</v>
      </c>
      <c r="AD81" s="5">
        <f ca="1">IF(AD$4="",0,SUMIFS(Finance!299:299,Finance!$4:$4,"&gt;="&amp;AD$6,Finance!$4:$4,"&lt;="&amp;AD$7))</f>
        <v>0</v>
      </c>
      <c r="AE81" s="5">
        <f ca="1">IF(AE$4="",0,SUMIFS(Finance!299:299,Finance!$4:$4,"&gt;="&amp;AE$6,Finance!$4:$4,"&lt;="&amp;AE$7))</f>
        <v>0</v>
      </c>
      <c r="AF81" s="5">
        <f ca="1">IF(AF$4="",0,SUMIFS(Finance!299:299,Finance!$4:$4,"&gt;="&amp;AF$6,Finance!$4:$4,"&lt;="&amp;AF$7))</f>
        <v>0</v>
      </c>
      <c r="AG81" s="5">
        <f ca="1">IF(AG$4="",0,SUMIFS(Finance!299:299,Finance!$4:$4,"&gt;="&amp;AG$6,Finance!$4:$4,"&lt;="&amp;AG$7))</f>
        <v>0</v>
      </c>
      <c r="AH81" s="5">
        <f ca="1">IF(AH$4="",0,SUMIFS(Finance!299:299,Finance!$4:$4,"&gt;="&amp;AH$6,Finance!$4:$4,"&lt;="&amp;AH$7))</f>
        <v>0</v>
      </c>
      <c r="AI81" s="5">
        <f ca="1">IF(AI$4="",0,SUMIFS(Finance!299:299,Finance!$4:$4,"&gt;="&amp;AI$6,Finance!$4:$4,"&lt;="&amp;AI$7))</f>
        <v>0</v>
      </c>
      <c r="AJ81" s="5">
        <f ca="1">IF(AJ$4="",0,SUMIFS(Finance!299:299,Finance!$4:$4,"&gt;="&amp;AJ$6,Finance!$4:$4,"&lt;="&amp;AJ$7))</f>
        <v>0</v>
      </c>
      <c r="AK81" s="5">
        <f ca="1">IF(AK$4="",0,SUMIFS(Finance!299:299,Finance!$4:$4,"&gt;="&amp;AK$6,Finance!$4:$4,"&lt;="&amp;AK$7))</f>
        <v>0</v>
      </c>
      <c r="AL81" s="5">
        <f ca="1">IF(AL$4="",0,SUMIFS(Finance!299:299,Finance!$4:$4,"&gt;="&amp;AL$6,Finance!$4:$4,"&lt;="&amp;AL$7))</f>
        <v>0</v>
      </c>
      <c r="AM81" s="5">
        <f ca="1">IF(AM$4="",0,SUMIFS(Finance!299:299,Finance!$4:$4,"&gt;="&amp;AM$6,Finance!$4:$4,"&lt;="&amp;AM$7))</f>
        <v>0</v>
      </c>
      <c r="AN81" s="5">
        <f ca="1">IF(AN$4="",0,SUMIFS(Finance!299:299,Finance!$4:$4,"&gt;="&amp;AN$6,Finance!$4:$4,"&lt;="&amp;AN$7))</f>
        <v>0</v>
      </c>
      <c r="AO81" s="5">
        <f ca="1">IF(AO$4="",0,SUMIFS(Finance!299:299,Finance!$4:$4,"&gt;="&amp;AO$6,Finance!$4:$4,"&lt;="&amp;AO$7))</f>
        <v>0</v>
      </c>
      <c r="AP81" s="5">
        <f ca="1">IF(AP$4="",0,SUMIFS(Finance!299:299,Finance!$4:$4,"&gt;="&amp;AP$6,Finance!$4:$4,"&lt;="&amp;AP$7))</f>
        <v>0</v>
      </c>
      <c r="AQ81" s="5">
        <f ca="1">IF(AQ$4="",0,SUMIFS(Finance!299:299,Finance!$4:$4,"&gt;="&amp;AQ$6,Finance!$4:$4,"&lt;="&amp;AQ$7))</f>
        <v>0</v>
      </c>
      <c r="AR81" s="5">
        <f ca="1">IF(AR$4="",0,SUMIFS(Finance!299:299,Finance!$4:$4,"&gt;="&amp;AR$6,Finance!$4:$4,"&lt;="&amp;AR$7))</f>
        <v>0</v>
      </c>
      <c r="AS81" s="5">
        <f ca="1">IF(AS$4="",0,SUMIFS(Finance!299:299,Finance!$4:$4,"&gt;="&amp;AS$6,Finance!$4:$4,"&lt;="&amp;AS$7))</f>
        <v>0</v>
      </c>
      <c r="AT81" s="5">
        <f ca="1">IF(AT$4="",0,SUMIFS(Finance!299:299,Finance!$4:$4,"&gt;="&amp;AT$6,Finance!$4:$4,"&lt;="&amp;AT$7))</f>
        <v>0</v>
      </c>
      <c r="AU81" s="5">
        <f ca="1">IF(AU$4="",0,SUMIFS(Finance!299:299,Finance!$4:$4,"&gt;="&amp;AU$6,Finance!$4:$4,"&lt;="&amp;AU$7))</f>
        <v>0</v>
      </c>
      <c r="AV81" s="5">
        <f ca="1">IF(AV$4="",0,SUMIFS(Finance!299:299,Finance!$4:$4,"&gt;="&amp;AV$6,Finance!$4:$4,"&lt;="&amp;AV$7))</f>
        <v>0</v>
      </c>
      <c r="AW81" s="5">
        <f ca="1">IF(AW$4="",0,SUMIFS(Finance!299:299,Finance!$4:$4,"&gt;="&amp;AW$6,Finance!$4:$4,"&lt;="&amp;AW$7))</f>
        <v>0</v>
      </c>
      <c r="AX81" s="5">
        <f ca="1">IF(AX$4="",0,SUMIFS(Finance!299:299,Finance!$4:$4,"&gt;="&amp;AX$6,Finance!$4:$4,"&lt;="&amp;AX$7))</f>
        <v>0</v>
      </c>
      <c r="AY81" s="5">
        <f ca="1">IF(AY$4="",0,SUMIFS(Finance!299:299,Finance!$4:$4,"&gt;="&amp;AY$6,Finance!$4:$4,"&lt;="&amp;AY$7))</f>
        <v>0</v>
      </c>
      <c r="AZ81" s="5">
        <f ca="1">IF(AZ$4="",0,SUMIFS(Finance!299:299,Finance!$4:$4,"&gt;="&amp;AZ$6,Finance!$4:$4,"&lt;="&amp;AZ$7))</f>
        <v>0</v>
      </c>
      <c r="BA81" s="5">
        <f ca="1">IF(BA$4="",0,SUMIFS(Finance!299:299,Finance!$4:$4,"&gt;="&amp;BA$6,Finance!$4:$4,"&lt;="&amp;BA$7))</f>
        <v>0</v>
      </c>
      <c r="BB81" s="5">
        <f ca="1">IF(BB$4="",0,SUMIFS(Finance!299:299,Finance!$4:$4,"&gt;="&amp;BB$6,Finance!$4:$4,"&lt;="&amp;BB$7))</f>
        <v>0</v>
      </c>
      <c r="BC81" s="5">
        <f ca="1">IF(BC$4="",0,SUMIFS(Finance!299:299,Finance!$4:$4,"&gt;="&amp;BC$6,Finance!$4:$4,"&lt;="&amp;BC$7))</f>
        <v>0</v>
      </c>
      <c r="BD81" s="5">
        <f ca="1">IF(BD$4="",0,SUMIFS(Finance!299:299,Finance!$4:$4,"&gt;="&amp;BD$6,Finance!$4:$4,"&lt;="&amp;BD$7))</f>
        <v>0</v>
      </c>
      <c r="BE81" s="5">
        <f ca="1">IF(BE$4="",0,SUMIFS(Finance!299:299,Finance!$4:$4,"&gt;="&amp;BE$6,Finance!$4:$4,"&lt;="&amp;BE$7))</f>
        <v>0</v>
      </c>
      <c r="BF81" s="5">
        <f ca="1">IF(BF$4="",0,SUMIFS(Finance!299:299,Finance!$4:$4,"&gt;="&amp;BF$6,Finance!$4:$4,"&lt;="&amp;BF$7))</f>
        <v>0</v>
      </c>
      <c r="BG81" s="5">
        <f ca="1">IF(BG$4="",0,SUMIFS(Finance!299:299,Finance!$4:$4,"&gt;="&amp;BG$6,Finance!$4:$4,"&lt;="&amp;BG$7))</f>
        <v>0</v>
      </c>
      <c r="BH81" s="5">
        <f ca="1">IF(BH$4="",0,SUMIFS(Finance!299:299,Finance!$4:$4,"&gt;="&amp;BH$6,Finance!$4:$4,"&lt;="&amp;BH$7))</f>
        <v>0</v>
      </c>
      <c r="BI81" s="5">
        <f ca="1">IF(BI$4="",0,SUMIFS(Finance!299:299,Finance!$4:$4,"&gt;="&amp;BI$6,Finance!$4:$4,"&lt;="&amp;BI$7))</f>
        <v>0</v>
      </c>
      <c r="BJ81" s="5">
        <f ca="1">IF(BJ$4="",0,SUMIFS(Finance!299:299,Finance!$4:$4,"&gt;="&amp;BJ$6,Finance!$4:$4,"&lt;="&amp;BJ$7))</f>
        <v>0</v>
      </c>
      <c r="BK81" s="5">
        <f ca="1">IF(BK$4="",0,SUMIFS(Finance!299:299,Finance!$4:$4,"&gt;="&amp;BK$6,Finance!$4:$4,"&lt;="&amp;BK$7))</f>
        <v>0</v>
      </c>
      <c r="BL81" s="5">
        <f ca="1">IF(BL$4="",0,SUMIFS(Finance!299:299,Finance!$4:$4,"&gt;="&amp;BL$6,Finance!$4:$4,"&lt;="&amp;BL$7))</f>
        <v>0</v>
      </c>
      <c r="BM81" s="5">
        <f ca="1">IF(BM$4="",0,SUMIFS(Finance!299:299,Finance!$4:$4,"&gt;="&amp;BM$6,Finance!$4:$4,"&lt;="&amp;BM$7))</f>
        <v>0</v>
      </c>
      <c r="BN81" s="5">
        <f ca="1">IF(BN$4="",0,SUMIFS(Finance!299:299,Finance!$4:$4,"&gt;="&amp;BN$6,Finance!$4:$4,"&lt;="&amp;BN$7))</f>
        <v>0</v>
      </c>
      <c r="BO81" s="5">
        <f ca="1">IF(BO$4="",0,SUMIFS(Finance!299:299,Finance!$4:$4,"&gt;="&amp;BO$6,Finance!$4:$4,"&lt;="&amp;BO$7))</f>
        <v>0</v>
      </c>
      <c r="BP81" s="5">
        <f ca="1">IF(BP$4="",0,SUMIFS(Finance!299:299,Finance!$4:$4,"&gt;="&amp;BP$6,Finance!$4:$4,"&lt;="&amp;BP$7))</f>
        <v>0</v>
      </c>
      <c r="BQ81" s="5">
        <f ca="1">IF(BQ$4="",0,SUMIFS(Finance!299:299,Finance!$4:$4,"&gt;="&amp;BQ$6,Finance!$4:$4,"&lt;="&amp;BQ$7))</f>
        <v>0</v>
      </c>
      <c r="BR81" s="5">
        <f ca="1">IF(BR$4="",0,SUMIFS(Finance!299:299,Finance!$4:$4,"&gt;="&amp;BR$6,Finance!$4:$4,"&lt;="&amp;BR$7))</f>
        <v>0</v>
      </c>
      <c r="BS81" s="5">
        <f ca="1">IF(BS$4="",0,SUMIFS(Finance!299:299,Finance!$4:$4,"&gt;="&amp;BS$6,Finance!$4:$4,"&lt;="&amp;BS$7))</f>
        <v>0</v>
      </c>
      <c r="BT81" s="5">
        <f ca="1">IF(BT$4="",0,SUMIFS(Finance!299:299,Finance!$4:$4,"&gt;="&amp;BT$6,Finance!$4:$4,"&lt;="&amp;BT$7))</f>
        <v>0</v>
      </c>
      <c r="BU81" s="5">
        <f ca="1">IF(BU$4="",0,SUMIFS(Finance!299:299,Finance!$4:$4,"&gt;="&amp;BU$6,Finance!$4:$4,"&lt;="&amp;BU$7))</f>
        <v>0</v>
      </c>
      <c r="BV81" s="5">
        <f ca="1">IF(BV$4="",0,SUMIFS(Finance!299:299,Finance!$4:$4,"&gt;="&amp;BV$6,Finance!$4:$4,"&lt;="&amp;BV$7))</f>
        <v>0</v>
      </c>
      <c r="BW81" s="5">
        <f ca="1">IF(BW$4="",0,SUMIFS(Finance!299:299,Finance!$4:$4,"&gt;="&amp;BW$6,Finance!$4:$4,"&lt;="&amp;BW$7))</f>
        <v>0</v>
      </c>
      <c r="BX81" s="5">
        <f ca="1">IF(BX$4="",0,SUMIFS(Finance!299:299,Finance!$4:$4,"&gt;="&amp;BX$6,Finance!$4:$4,"&lt;="&amp;BX$7))</f>
        <v>0</v>
      </c>
      <c r="BY81" s="5">
        <f ca="1">IF(BY$4="",0,SUMIFS(Finance!299:299,Finance!$4:$4,"&gt;="&amp;BY$6,Finance!$4:$4,"&lt;="&amp;BY$7))</f>
        <v>0</v>
      </c>
      <c r="BZ81" s="5">
        <f ca="1">IF(BZ$4="",0,SUMIFS(Finance!299:299,Finance!$4:$4,"&gt;="&amp;BZ$6,Finance!$4:$4,"&lt;="&amp;BZ$7))</f>
        <v>0</v>
      </c>
      <c r="CA81" s="5">
        <f ca="1">IF(CA$4="",0,SUMIFS(Finance!299:299,Finance!$4:$4,"&gt;="&amp;CA$6,Finance!$4:$4,"&lt;="&amp;CA$7))</f>
        <v>0</v>
      </c>
      <c r="CB81" s="5">
        <f ca="1">IF(CB$4="",0,SUMIFS(Finance!299:299,Finance!$4:$4,"&gt;="&amp;CB$6,Finance!$4:$4,"&lt;="&amp;CB$7))</f>
        <v>0</v>
      </c>
      <c r="CC81" s="5">
        <f ca="1">IF(CC$4="",0,SUMIFS(Finance!299:299,Finance!$4:$4,"&gt;="&amp;CC$6,Finance!$4:$4,"&lt;="&amp;CC$7))</f>
        <v>0</v>
      </c>
      <c r="CD81" s="5">
        <f ca="1">IF(CD$4="",0,SUMIFS(Finance!299:299,Finance!$4:$4,"&gt;="&amp;CD$6,Finance!$4:$4,"&lt;="&amp;CD$7))</f>
        <v>0</v>
      </c>
      <c r="CE81" s="5">
        <f ca="1">IF(CE$4="",0,SUMIFS(Finance!299:299,Finance!$4:$4,"&gt;="&amp;CE$6,Finance!$4:$4,"&lt;="&amp;CE$7))</f>
        <v>0</v>
      </c>
      <c r="CF81" s="5">
        <f ca="1">IF(CF$4="",0,SUMIFS(Finance!299:299,Finance!$4:$4,"&gt;="&amp;CF$6,Finance!$4:$4,"&lt;="&amp;CF$7))</f>
        <v>0</v>
      </c>
    </row>
    <row r="82" spans="2:84" s="26" customFormat="1" ht="12" x14ac:dyDescent="0.25">
      <c r="B82" s="13"/>
      <c r="M82" s="55"/>
      <c r="N82" s="44" t="s">
        <v>21</v>
      </c>
      <c r="O82" s="45"/>
      <c r="P82" s="46"/>
      <c r="Q82" s="89"/>
      <c r="U82" s="41"/>
      <c r="V82" s="42"/>
      <c r="W82" s="43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</row>
    <row r="84" spans="2:84" x14ac:dyDescent="0.3">
      <c r="B84" s="13">
        <f>ROW()</f>
        <v>84</v>
      </c>
      <c r="H84" s="1" t="s">
        <v>439</v>
      </c>
      <c r="M84" s="53" t="s">
        <v>18</v>
      </c>
      <c r="P84" s="72" t="str">
        <f>Lists!$AI$10</f>
        <v>CF(-)</v>
      </c>
      <c r="U84" s="5">
        <f t="shared" ref="U84:U91" ca="1" si="18">SUM(INDIRECT(ADDRESS($B84,$X$2)&amp;":"&amp;ADDRESS($B84,$X$2-1+$P$8)))</f>
        <v>449362403.82512856</v>
      </c>
      <c r="X84" s="5">
        <f ca="1">IF(X$4="",0,SUM(X85:X92))</f>
        <v>20765484.301028933</v>
      </c>
      <c r="Y84" s="5">
        <f t="shared" ref="Y84:CF84" ca="1" si="19">IF(Y$4="",0,SUM(Y85:Y92))</f>
        <v>118902954.84438992</v>
      </c>
      <c r="Z84" s="5">
        <f t="shared" ca="1" si="19"/>
        <v>71293463.466630101</v>
      </c>
      <c r="AA84" s="5">
        <f t="shared" ca="1" si="19"/>
        <v>99328440.461819559</v>
      </c>
      <c r="AB84" s="5">
        <f t="shared" ca="1" si="19"/>
        <v>139072060.75126001</v>
      </c>
      <c r="AC84" s="5">
        <f t="shared" ca="1" si="19"/>
        <v>0</v>
      </c>
      <c r="AD84" s="5">
        <f t="shared" ca="1" si="19"/>
        <v>0</v>
      </c>
      <c r="AE84" s="5">
        <f t="shared" ca="1" si="19"/>
        <v>0</v>
      </c>
      <c r="AF84" s="5">
        <f t="shared" ca="1" si="19"/>
        <v>0</v>
      </c>
      <c r="AG84" s="5">
        <f t="shared" ca="1" si="19"/>
        <v>0</v>
      </c>
      <c r="AH84" s="5">
        <f t="shared" ca="1" si="19"/>
        <v>0</v>
      </c>
      <c r="AI84" s="5">
        <f t="shared" ca="1" si="19"/>
        <v>0</v>
      </c>
      <c r="AJ84" s="5">
        <f t="shared" ca="1" si="19"/>
        <v>0</v>
      </c>
      <c r="AK84" s="5">
        <f t="shared" ca="1" si="19"/>
        <v>0</v>
      </c>
      <c r="AL84" s="5">
        <f t="shared" ca="1" si="19"/>
        <v>0</v>
      </c>
      <c r="AM84" s="5">
        <f t="shared" ca="1" si="19"/>
        <v>0</v>
      </c>
      <c r="AN84" s="5">
        <f t="shared" ca="1" si="19"/>
        <v>0</v>
      </c>
      <c r="AO84" s="5">
        <f t="shared" ca="1" si="19"/>
        <v>0</v>
      </c>
      <c r="AP84" s="5">
        <f t="shared" ca="1" si="19"/>
        <v>0</v>
      </c>
      <c r="AQ84" s="5">
        <f t="shared" ca="1" si="19"/>
        <v>0</v>
      </c>
      <c r="AR84" s="5">
        <f t="shared" ca="1" si="19"/>
        <v>0</v>
      </c>
      <c r="AS84" s="5">
        <f t="shared" ca="1" si="19"/>
        <v>0</v>
      </c>
      <c r="AT84" s="5">
        <f t="shared" ca="1" si="19"/>
        <v>0</v>
      </c>
      <c r="AU84" s="5">
        <f t="shared" ca="1" si="19"/>
        <v>0</v>
      </c>
      <c r="AV84" s="5">
        <f t="shared" ca="1" si="19"/>
        <v>0</v>
      </c>
      <c r="AW84" s="5">
        <f t="shared" ca="1" si="19"/>
        <v>0</v>
      </c>
      <c r="AX84" s="5">
        <f t="shared" ca="1" si="19"/>
        <v>0</v>
      </c>
      <c r="AY84" s="5">
        <f t="shared" ca="1" si="19"/>
        <v>0</v>
      </c>
      <c r="AZ84" s="5">
        <f t="shared" ca="1" si="19"/>
        <v>0</v>
      </c>
      <c r="BA84" s="5">
        <f t="shared" ca="1" si="19"/>
        <v>0</v>
      </c>
      <c r="BB84" s="5">
        <f t="shared" ca="1" si="19"/>
        <v>0</v>
      </c>
      <c r="BC84" s="5">
        <f t="shared" ca="1" si="19"/>
        <v>0</v>
      </c>
      <c r="BD84" s="5">
        <f t="shared" ca="1" si="19"/>
        <v>0</v>
      </c>
      <c r="BE84" s="5">
        <f t="shared" ca="1" si="19"/>
        <v>0</v>
      </c>
      <c r="BF84" s="5">
        <f t="shared" ca="1" si="19"/>
        <v>0</v>
      </c>
      <c r="BG84" s="5">
        <f t="shared" ca="1" si="19"/>
        <v>0</v>
      </c>
      <c r="BH84" s="5">
        <f t="shared" ca="1" si="19"/>
        <v>0</v>
      </c>
      <c r="BI84" s="5">
        <f t="shared" ca="1" si="19"/>
        <v>0</v>
      </c>
      <c r="BJ84" s="5">
        <f t="shared" ca="1" si="19"/>
        <v>0</v>
      </c>
      <c r="BK84" s="5">
        <f t="shared" ca="1" si="19"/>
        <v>0</v>
      </c>
      <c r="BL84" s="5">
        <f t="shared" ca="1" si="19"/>
        <v>0</v>
      </c>
      <c r="BM84" s="5">
        <f t="shared" ca="1" si="19"/>
        <v>0</v>
      </c>
      <c r="BN84" s="5">
        <f t="shared" ca="1" si="19"/>
        <v>0</v>
      </c>
      <c r="BO84" s="5">
        <f t="shared" ca="1" si="19"/>
        <v>0</v>
      </c>
      <c r="BP84" s="5">
        <f t="shared" ca="1" si="19"/>
        <v>0</v>
      </c>
      <c r="BQ84" s="5">
        <f t="shared" ca="1" si="19"/>
        <v>0</v>
      </c>
      <c r="BR84" s="5">
        <f t="shared" ca="1" si="19"/>
        <v>0</v>
      </c>
      <c r="BS84" s="5">
        <f t="shared" ca="1" si="19"/>
        <v>0</v>
      </c>
      <c r="BT84" s="5">
        <f t="shared" ca="1" si="19"/>
        <v>0</v>
      </c>
      <c r="BU84" s="5">
        <f t="shared" ca="1" si="19"/>
        <v>0</v>
      </c>
      <c r="BV84" s="5">
        <f t="shared" ca="1" si="19"/>
        <v>0</v>
      </c>
      <c r="BW84" s="5">
        <f t="shared" ca="1" si="19"/>
        <v>0</v>
      </c>
      <c r="BX84" s="5">
        <f t="shared" ca="1" si="19"/>
        <v>0</v>
      </c>
      <c r="BY84" s="5">
        <f t="shared" ca="1" si="19"/>
        <v>0</v>
      </c>
      <c r="BZ84" s="5">
        <f t="shared" ca="1" si="19"/>
        <v>0</v>
      </c>
      <c r="CA84" s="5">
        <f t="shared" ca="1" si="19"/>
        <v>0</v>
      </c>
      <c r="CB84" s="5">
        <f t="shared" ca="1" si="19"/>
        <v>0</v>
      </c>
      <c r="CC84" s="5">
        <f t="shared" ca="1" si="19"/>
        <v>0</v>
      </c>
      <c r="CD84" s="5">
        <f t="shared" ca="1" si="19"/>
        <v>0</v>
      </c>
      <c r="CE84" s="5">
        <f t="shared" ca="1" si="19"/>
        <v>0</v>
      </c>
      <c r="CF84" s="5">
        <f t="shared" ca="1" si="19"/>
        <v>0</v>
      </c>
    </row>
    <row r="85" spans="2:84" x14ac:dyDescent="0.3">
      <c r="B85" s="13">
        <f>ROW()</f>
        <v>85</v>
      </c>
      <c r="H85" s="1" t="str">
        <f t="shared" ref="H85:H91" si="20">$H$84</f>
        <v>Списания по финансовой деятельности</v>
      </c>
      <c r="I85" s="1" t="str">
        <f>Finance!I296</f>
        <v>Размещения депозитов овернайт</v>
      </c>
      <c r="M85" s="53" t="s">
        <v>18</v>
      </c>
      <c r="U85" s="5">
        <f t="shared" ca="1" si="18"/>
        <v>176674865.6636073</v>
      </c>
      <c r="X85" s="5">
        <f ca="1">IF(X$4="",0,SUMIFS(Finance!296:296,Finance!$4:$4,"&gt;="&amp;X$6,Finance!$4:$4,"&lt;="&amp;X$7))</f>
        <v>8926667.2836183403</v>
      </c>
      <c r="Y85" s="5">
        <f ca="1">IF(Y$4="",0,SUMIFS(Finance!296:296,Finance!$4:$4,"&gt;="&amp;Y$6,Finance!$4:$4,"&lt;="&amp;Y$7))</f>
        <v>112112434.62056915</v>
      </c>
      <c r="Z85" s="5">
        <f ca="1">IF(Z$4="",0,SUMIFS(Finance!296:296,Finance!$4:$4,"&gt;="&amp;Z$6,Finance!$4:$4,"&lt;="&amp;Z$7))</f>
        <v>27697767.668791212</v>
      </c>
      <c r="AA85" s="5">
        <f ca="1">IF(AA$4="",0,SUMIFS(Finance!296:296,Finance!$4:$4,"&gt;="&amp;AA$6,Finance!$4:$4,"&lt;="&amp;AA$7))</f>
        <v>15786812.855019726</v>
      </c>
      <c r="AB85" s="5">
        <f ca="1">IF(AB$4="",0,SUMIFS(Finance!296:296,Finance!$4:$4,"&gt;="&amp;AB$6,Finance!$4:$4,"&lt;="&amp;AB$7))</f>
        <v>12151183.235608876</v>
      </c>
      <c r="AC85" s="5">
        <f ca="1">IF(AC$4="",0,SUMIFS(Finance!296:296,Finance!$4:$4,"&gt;="&amp;AC$6,Finance!$4:$4,"&lt;="&amp;AC$7))</f>
        <v>0</v>
      </c>
      <c r="AD85" s="5">
        <f ca="1">IF(AD$4="",0,SUMIFS(Finance!296:296,Finance!$4:$4,"&gt;="&amp;AD$6,Finance!$4:$4,"&lt;="&amp;AD$7))</f>
        <v>0</v>
      </c>
      <c r="AE85" s="5">
        <f ca="1">IF(AE$4="",0,SUMIFS(Finance!296:296,Finance!$4:$4,"&gt;="&amp;AE$6,Finance!$4:$4,"&lt;="&amp;AE$7))</f>
        <v>0</v>
      </c>
      <c r="AF85" s="5">
        <f ca="1">IF(AF$4="",0,SUMIFS(Finance!296:296,Finance!$4:$4,"&gt;="&amp;AF$6,Finance!$4:$4,"&lt;="&amp;AF$7))</f>
        <v>0</v>
      </c>
      <c r="AG85" s="5">
        <f ca="1">IF(AG$4="",0,SUMIFS(Finance!296:296,Finance!$4:$4,"&gt;="&amp;AG$6,Finance!$4:$4,"&lt;="&amp;AG$7))</f>
        <v>0</v>
      </c>
      <c r="AH85" s="5">
        <f ca="1">IF(AH$4="",0,SUMIFS(Finance!296:296,Finance!$4:$4,"&gt;="&amp;AH$6,Finance!$4:$4,"&lt;="&amp;AH$7))</f>
        <v>0</v>
      </c>
      <c r="AI85" s="5">
        <f ca="1">IF(AI$4="",0,SUMIFS(Finance!296:296,Finance!$4:$4,"&gt;="&amp;AI$6,Finance!$4:$4,"&lt;="&amp;AI$7))</f>
        <v>0</v>
      </c>
      <c r="AJ85" s="5">
        <f ca="1">IF(AJ$4="",0,SUMIFS(Finance!296:296,Finance!$4:$4,"&gt;="&amp;AJ$6,Finance!$4:$4,"&lt;="&amp;AJ$7))</f>
        <v>0</v>
      </c>
      <c r="AK85" s="5">
        <f ca="1">IF(AK$4="",0,SUMIFS(Finance!296:296,Finance!$4:$4,"&gt;="&amp;AK$6,Finance!$4:$4,"&lt;="&amp;AK$7))</f>
        <v>0</v>
      </c>
      <c r="AL85" s="5">
        <f ca="1">IF(AL$4="",0,SUMIFS(Finance!296:296,Finance!$4:$4,"&gt;="&amp;AL$6,Finance!$4:$4,"&lt;="&amp;AL$7))</f>
        <v>0</v>
      </c>
      <c r="AM85" s="5">
        <f ca="1">IF(AM$4="",0,SUMIFS(Finance!296:296,Finance!$4:$4,"&gt;="&amp;AM$6,Finance!$4:$4,"&lt;="&amp;AM$7))</f>
        <v>0</v>
      </c>
      <c r="AN85" s="5">
        <f ca="1">IF(AN$4="",0,SUMIFS(Finance!296:296,Finance!$4:$4,"&gt;="&amp;AN$6,Finance!$4:$4,"&lt;="&amp;AN$7))</f>
        <v>0</v>
      </c>
      <c r="AO85" s="5">
        <f ca="1">IF(AO$4="",0,SUMIFS(Finance!296:296,Finance!$4:$4,"&gt;="&amp;AO$6,Finance!$4:$4,"&lt;="&amp;AO$7))</f>
        <v>0</v>
      </c>
      <c r="AP85" s="5">
        <f ca="1">IF(AP$4="",0,SUMIFS(Finance!296:296,Finance!$4:$4,"&gt;="&amp;AP$6,Finance!$4:$4,"&lt;="&amp;AP$7))</f>
        <v>0</v>
      </c>
      <c r="AQ85" s="5">
        <f ca="1">IF(AQ$4="",0,SUMIFS(Finance!296:296,Finance!$4:$4,"&gt;="&amp;AQ$6,Finance!$4:$4,"&lt;="&amp;AQ$7))</f>
        <v>0</v>
      </c>
      <c r="AR85" s="5">
        <f ca="1">IF(AR$4="",0,SUMIFS(Finance!296:296,Finance!$4:$4,"&gt;="&amp;AR$6,Finance!$4:$4,"&lt;="&amp;AR$7))</f>
        <v>0</v>
      </c>
      <c r="AS85" s="5">
        <f ca="1">IF(AS$4="",0,SUMIFS(Finance!296:296,Finance!$4:$4,"&gt;="&amp;AS$6,Finance!$4:$4,"&lt;="&amp;AS$7))</f>
        <v>0</v>
      </c>
      <c r="AT85" s="5">
        <f ca="1">IF(AT$4="",0,SUMIFS(Finance!296:296,Finance!$4:$4,"&gt;="&amp;AT$6,Finance!$4:$4,"&lt;="&amp;AT$7))</f>
        <v>0</v>
      </c>
      <c r="AU85" s="5">
        <f ca="1">IF(AU$4="",0,SUMIFS(Finance!296:296,Finance!$4:$4,"&gt;="&amp;AU$6,Finance!$4:$4,"&lt;="&amp;AU$7))</f>
        <v>0</v>
      </c>
      <c r="AV85" s="5">
        <f ca="1">IF(AV$4="",0,SUMIFS(Finance!296:296,Finance!$4:$4,"&gt;="&amp;AV$6,Finance!$4:$4,"&lt;="&amp;AV$7))</f>
        <v>0</v>
      </c>
      <c r="AW85" s="5">
        <f ca="1">IF(AW$4="",0,SUMIFS(Finance!296:296,Finance!$4:$4,"&gt;="&amp;AW$6,Finance!$4:$4,"&lt;="&amp;AW$7))</f>
        <v>0</v>
      </c>
      <c r="AX85" s="5">
        <f ca="1">IF(AX$4="",0,SUMIFS(Finance!296:296,Finance!$4:$4,"&gt;="&amp;AX$6,Finance!$4:$4,"&lt;="&amp;AX$7))</f>
        <v>0</v>
      </c>
      <c r="AY85" s="5">
        <f ca="1">IF(AY$4="",0,SUMIFS(Finance!296:296,Finance!$4:$4,"&gt;="&amp;AY$6,Finance!$4:$4,"&lt;="&amp;AY$7))</f>
        <v>0</v>
      </c>
      <c r="AZ85" s="5">
        <f ca="1">IF(AZ$4="",0,SUMIFS(Finance!296:296,Finance!$4:$4,"&gt;="&amp;AZ$6,Finance!$4:$4,"&lt;="&amp;AZ$7))</f>
        <v>0</v>
      </c>
      <c r="BA85" s="5">
        <f ca="1">IF(BA$4="",0,SUMIFS(Finance!296:296,Finance!$4:$4,"&gt;="&amp;BA$6,Finance!$4:$4,"&lt;="&amp;BA$7))</f>
        <v>0</v>
      </c>
      <c r="BB85" s="5">
        <f ca="1">IF(BB$4="",0,SUMIFS(Finance!296:296,Finance!$4:$4,"&gt;="&amp;BB$6,Finance!$4:$4,"&lt;="&amp;BB$7))</f>
        <v>0</v>
      </c>
      <c r="BC85" s="5">
        <f ca="1">IF(BC$4="",0,SUMIFS(Finance!296:296,Finance!$4:$4,"&gt;="&amp;BC$6,Finance!$4:$4,"&lt;="&amp;BC$7))</f>
        <v>0</v>
      </c>
      <c r="BD85" s="5">
        <f ca="1">IF(BD$4="",0,SUMIFS(Finance!296:296,Finance!$4:$4,"&gt;="&amp;BD$6,Finance!$4:$4,"&lt;="&amp;BD$7))</f>
        <v>0</v>
      </c>
      <c r="BE85" s="5">
        <f ca="1">IF(BE$4="",0,SUMIFS(Finance!296:296,Finance!$4:$4,"&gt;="&amp;BE$6,Finance!$4:$4,"&lt;="&amp;BE$7))</f>
        <v>0</v>
      </c>
      <c r="BF85" s="5">
        <f ca="1">IF(BF$4="",0,SUMIFS(Finance!296:296,Finance!$4:$4,"&gt;="&amp;BF$6,Finance!$4:$4,"&lt;="&amp;BF$7))</f>
        <v>0</v>
      </c>
      <c r="BG85" s="5">
        <f ca="1">IF(BG$4="",0,SUMIFS(Finance!296:296,Finance!$4:$4,"&gt;="&amp;BG$6,Finance!$4:$4,"&lt;="&amp;BG$7))</f>
        <v>0</v>
      </c>
      <c r="BH85" s="5">
        <f ca="1">IF(BH$4="",0,SUMIFS(Finance!296:296,Finance!$4:$4,"&gt;="&amp;BH$6,Finance!$4:$4,"&lt;="&amp;BH$7))</f>
        <v>0</v>
      </c>
      <c r="BI85" s="5">
        <f ca="1">IF(BI$4="",0,SUMIFS(Finance!296:296,Finance!$4:$4,"&gt;="&amp;BI$6,Finance!$4:$4,"&lt;="&amp;BI$7))</f>
        <v>0</v>
      </c>
      <c r="BJ85" s="5">
        <f ca="1">IF(BJ$4="",0,SUMIFS(Finance!296:296,Finance!$4:$4,"&gt;="&amp;BJ$6,Finance!$4:$4,"&lt;="&amp;BJ$7))</f>
        <v>0</v>
      </c>
      <c r="BK85" s="5">
        <f ca="1">IF(BK$4="",0,SUMIFS(Finance!296:296,Finance!$4:$4,"&gt;="&amp;BK$6,Finance!$4:$4,"&lt;="&amp;BK$7))</f>
        <v>0</v>
      </c>
      <c r="BL85" s="5">
        <f ca="1">IF(BL$4="",0,SUMIFS(Finance!296:296,Finance!$4:$4,"&gt;="&amp;BL$6,Finance!$4:$4,"&lt;="&amp;BL$7))</f>
        <v>0</v>
      </c>
      <c r="BM85" s="5">
        <f ca="1">IF(BM$4="",0,SUMIFS(Finance!296:296,Finance!$4:$4,"&gt;="&amp;BM$6,Finance!$4:$4,"&lt;="&amp;BM$7))</f>
        <v>0</v>
      </c>
      <c r="BN85" s="5">
        <f ca="1">IF(BN$4="",0,SUMIFS(Finance!296:296,Finance!$4:$4,"&gt;="&amp;BN$6,Finance!$4:$4,"&lt;="&amp;BN$7))</f>
        <v>0</v>
      </c>
      <c r="BO85" s="5">
        <f ca="1">IF(BO$4="",0,SUMIFS(Finance!296:296,Finance!$4:$4,"&gt;="&amp;BO$6,Finance!$4:$4,"&lt;="&amp;BO$7))</f>
        <v>0</v>
      </c>
      <c r="BP85" s="5">
        <f ca="1">IF(BP$4="",0,SUMIFS(Finance!296:296,Finance!$4:$4,"&gt;="&amp;BP$6,Finance!$4:$4,"&lt;="&amp;BP$7))</f>
        <v>0</v>
      </c>
      <c r="BQ85" s="5">
        <f ca="1">IF(BQ$4="",0,SUMIFS(Finance!296:296,Finance!$4:$4,"&gt;="&amp;BQ$6,Finance!$4:$4,"&lt;="&amp;BQ$7))</f>
        <v>0</v>
      </c>
      <c r="BR85" s="5">
        <f ca="1">IF(BR$4="",0,SUMIFS(Finance!296:296,Finance!$4:$4,"&gt;="&amp;BR$6,Finance!$4:$4,"&lt;="&amp;BR$7))</f>
        <v>0</v>
      </c>
      <c r="BS85" s="5">
        <f ca="1">IF(BS$4="",0,SUMIFS(Finance!296:296,Finance!$4:$4,"&gt;="&amp;BS$6,Finance!$4:$4,"&lt;="&amp;BS$7))</f>
        <v>0</v>
      </c>
      <c r="BT85" s="5">
        <f ca="1">IF(BT$4="",0,SUMIFS(Finance!296:296,Finance!$4:$4,"&gt;="&amp;BT$6,Finance!$4:$4,"&lt;="&amp;BT$7))</f>
        <v>0</v>
      </c>
      <c r="BU85" s="5">
        <f ca="1">IF(BU$4="",0,SUMIFS(Finance!296:296,Finance!$4:$4,"&gt;="&amp;BU$6,Finance!$4:$4,"&lt;="&amp;BU$7))</f>
        <v>0</v>
      </c>
      <c r="BV85" s="5">
        <f ca="1">IF(BV$4="",0,SUMIFS(Finance!296:296,Finance!$4:$4,"&gt;="&amp;BV$6,Finance!$4:$4,"&lt;="&amp;BV$7))</f>
        <v>0</v>
      </c>
      <c r="BW85" s="5">
        <f ca="1">IF(BW$4="",0,SUMIFS(Finance!296:296,Finance!$4:$4,"&gt;="&amp;BW$6,Finance!$4:$4,"&lt;="&amp;BW$7))</f>
        <v>0</v>
      </c>
      <c r="BX85" s="5">
        <f ca="1">IF(BX$4="",0,SUMIFS(Finance!296:296,Finance!$4:$4,"&gt;="&amp;BX$6,Finance!$4:$4,"&lt;="&amp;BX$7))</f>
        <v>0</v>
      </c>
      <c r="BY85" s="5">
        <f ca="1">IF(BY$4="",0,SUMIFS(Finance!296:296,Finance!$4:$4,"&gt;="&amp;BY$6,Finance!$4:$4,"&lt;="&amp;BY$7))</f>
        <v>0</v>
      </c>
      <c r="BZ85" s="5">
        <f ca="1">IF(BZ$4="",0,SUMIFS(Finance!296:296,Finance!$4:$4,"&gt;="&amp;BZ$6,Finance!$4:$4,"&lt;="&amp;BZ$7))</f>
        <v>0</v>
      </c>
      <c r="CA85" s="5">
        <f ca="1">IF(CA$4="",0,SUMIFS(Finance!296:296,Finance!$4:$4,"&gt;="&amp;CA$6,Finance!$4:$4,"&lt;="&amp;CA$7))</f>
        <v>0</v>
      </c>
      <c r="CB85" s="5">
        <f ca="1">IF(CB$4="",0,SUMIFS(Finance!296:296,Finance!$4:$4,"&gt;="&amp;CB$6,Finance!$4:$4,"&lt;="&amp;CB$7))</f>
        <v>0</v>
      </c>
      <c r="CC85" s="5">
        <f ca="1">IF(CC$4="",0,SUMIFS(Finance!296:296,Finance!$4:$4,"&gt;="&amp;CC$6,Finance!$4:$4,"&lt;="&amp;CC$7))</f>
        <v>0</v>
      </c>
      <c r="CD85" s="5">
        <f ca="1">IF(CD$4="",0,SUMIFS(Finance!296:296,Finance!$4:$4,"&gt;="&amp;CD$6,Finance!$4:$4,"&lt;="&amp;CD$7))</f>
        <v>0</v>
      </c>
      <c r="CE85" s="5">
        <f ca="1">IF(CE$4="",0,SUMIFS(Finance!296:296,Finance!$4:$4,"&gt;="&amp;CE$6,Finance!$4:$4,"&lt;="&amp;CE$7))</f>
        <v>0</v>
      </c>
      <c r="CF85" s="5">
        <f ca="1">IF(CF$4="",0,SUMIFS(Finance!296:296,Finance!$4:$4,"&gt;="&amp;CF$6,Finance!$4:$4,"&lt;="&amp;CF$7))</f>
        <v>0</v>
      </c>
    </row>
    <row r="86" spans="2:84" x14ac:dyDescent="0.3">
      <c r="B86" s="13">
        <f>ROW()</f>
        <v>86</v>
      </c>
      <c r="H86" s="1" t="str">
        <f t="shared" si="20"/>
        <v>Списания по финансовой деятельности</v>
      </c>
      <c r="I86" s="1" t="str">
        <f>Finance!I297</f>
        <v>Возврат тела кредитов</v>
      </c>
      <c r="M86" s="53" t="s">
        <v>18</v>
      </c>
      <c r="U86" s="5">
        <f t="shared" ca="1" si="18"/>
        <v>14000000.000000004</v>
      </c>
      <c r="X86" s="5">
        <f ca="1">IF(X$4="",0,SUMIFS(Finance!297:297,Finance!$4:$4,"&gt;="&amp;X$6,Finance!$4:$4,"&lt;="&amp;X$7))</f>
        <v>457142.8571428571</v>
      </c>
      <c r="Y86" s="5">
        <f ca="1">IF(Y$4="",0,SUMIFS(Finance!297:297,Finance!$4:$4,"&gt;="&amp;Y$6,Finance!$4:$4,"&lt;="&amp;Y$7))</f>
        <v>2737394.9579831939</v>
      </c>
      <c r="Z86" s="5">
        <f ca="1">IF(Z$4="",0,SUMIFS(Finance!297:297,Finance!$4:$4,"&gt;="&amp;Z$6,Finance!$4:$4,"&lt;="&amp;Z$7))</f>
        <v>3557983.193277312</v>
      </c>
      <c r="AA86" s="5">
        <f ca="1">IF(AA$4="",0,SUMIFS(Finance!297:297,Finance!$4:$4,"&gt;="&amp;AA$6,Finance!$4:$4,"&lt;="&amp;AA$7))</f>
        <v>3557983.193277312</v>
      </c>
      <c r="AB86" s="5">
        <f ca="1">IF(AB$4="",0,SUMIFS(Finance!297:297,Finance!$4:$4,"&gt;="&amp;AB$6,Finance!$4:$4,"&lt;="&amp;AB$7))</f>
        <v>3689495.7983193276</v>
      </c>
      <c r="AC86" s="5">
        <f ca="1">IF(AC$4="",0,SUMIFS(Finance!297:297,Finance!$4:$4,"&gt;="&amp;AC$6,Finance!$4:$4,"&lt;="&amp;AC$7))</f>
        <v>0</v>
      </c>
      <c r="AD86" s="5">
        <f ca="1">IF(AD$4="",0,SUMIFS(Finance!297:297,Finance!$4:$4,"&gt;="&amp;AD$6,Finance!$4:$4,"&lt;="&amp;AD$7))</f>
        <v>0</v>
      </c>
      <c r="AE86" s="5">
        <f ca="1">IF(AE$4="",0,SUMIFS(Finance!297:297,Finance!$4:$4,"&gt;="&amp;AE$6,Finance!$4:$4,"&lt;="&amp;AE$7))</f>
        <v>0</v>
      </c>
      <c r="AF86" s="5">
        <f ca="1">IF(AF$4="",0,SUMIFS(Finance!297:297,Finance!$4:$4,"&gt;="&amp;AF$6,Finance!$4:$4,"&lt;="&amp;AF$7))</f>
        <v>0</v>
      </c>
      <c r="AG86" s="5">
        <f ca="1">IF(AG$4="",0,SUMIFS(Finance!297:297,Finance!$4:$4,"&gt;="&amp;AG$6,Finance!$4:$4,"&lt;="&amp;AG$7))</f>
        <v>0</v>
      </c>
      <c r="AH86" s="5">
        <f ca="1">IF(AH$4="",0,SUMIFS(Finance!297:297,Finance!$4:$4,"&gt;="&amp;AH$6,Finance!$4:$4,"&lt;="&amp;AH$7))</f>
        <v>0</v>
      </c>
      <c r="AI86" s="5">
        <f ca="1">IF(AI$4="",0,SUMIFS(Finance!297:297,Finance!$4:$4,"&gt;="&amp;AI$6,Finance!$4:$4,"&lt;="&amp;AI$7))</f>
        <v>0</v>
      </c>
      <c r="AJ86" s="5">
        <f ca="1">IF(AJ$4="",0,SUMIFS(Finance!297:297,Finance!$4:$4,"&gt;="&amp;AJ$6,Finance!$4:$4,"&lt;="&amp;AJ$7))</f>
        <v>0</v>
      </c>
      <c r="AK86" s="5">
        <f ca="1">IF(AK$4="",0,SUMIFS(Finance!297:297,Finance!$4:$4,"&gt;="&amp;AK$6,Finance!$4:$4,"&lt;="&amp;AK$7))</f>
        <v>0</v>
      </c>
      <c r="AL86" s="5">
        <f ca="1">IF(AL$4="",0,SUMIFS(Finance!297:297,Finance!$4:$4,"&gt;="&amp;AL$6,Finance!$4:$4,"&lt;="&amp;AL$7))</f>
        <v>0</v>
      </c>
      <c r="AM86" s="5">
        <f ca="1">IF(AM$4="",0,SUMIFS(Finance!297:297,Finance!$4:$4,"&gt;="&amp;AM$6,Finance!$4:$4,"&lt;="&amp;AM$7))</f>
        <v>0</v>
      </c>
      <c r="AN86" s="5">
        <f ca="1">IF(AN$4="",0,SUMIFS(Finance!297:297,Finance!$4:$4,"&gt;="&amp;AN$6,Finance!$4:$4,"&lt;="&amp;AN$7))</f>
        <v>0</v>
      </c>
      <c r="AO86" s="5">
        <f ca="1">IF(AO$4="",0,SUMIFS(Finance!297:297,Finance!$4:$4,"&gt;="&amp;AO$6,Finance!$4:$4,"&lt;="&amp;AO$7))</f>
        <v>0</v>
      </c>
      <c r="AP86" s="5">
        <f ca="1">IF(AP$4="",0,SUMIFS(Finance!297:297,Finance!$4:$4,"&gt;="&amp;AP$6,Finance!$4:$4,"&lt;="&amp;AP$7))</f>
        <v>0</v>
      </c>
      <c r="AQ86" s="5">
        <f ca="1">IF(AQ$4="",0,SUMIFS(Finance!297:297,Finance!$4:$4,"&gt;="&amp;AQ$6,Finance!$4:$4,"&lt;="&amp;AQ$7))</f>
        <v>0</v>
      </c>
      <c r="AR86" s="5">
        <f ca="1">IF(AR$4="",0,SUMIFS(Finance!297:297,Finance!$4:$4,"&gt;="&amp;AR$6,Finance!$4:$4,"&lt;="&amp;AR$7))</f>
        <v>0</v>
      </c>
      <c r="AS86" s="5">
        <f ca="1">IF(AS$4="",0,SUMIFS(Finance!297:297,Finance!$4:$4,"&gt;="&amp;AS$6,Finance!$4:$4,"&lt;="&amp;AS$7))</f>
        <v>0</v>
      </c>
      <c r="AT86" s="5">
        <f ca="1">IF(AT$4="",0,SUMIFS(Finance!297:297,Finance!$4:$4,"&gt;="&amp;AT$6,Finance!$4:$4,"&lt;="&amp;AT$7))</f>
        <v>0</v>
      </c>
      <c r="AU86" s="5">
        <f ca="1">IF(AU$4="",0,SUMIFS(Finance!297:297,Finance!$4:$4,"&gt;="&amp;AU$6,Finance!$4:$4,"&lt;="&amp;AU$7))</f>
        <v>0</v>
      </c>
      <c r="AV86" s="5">
        <f ca="1">IF(AV$4="",0,SUMIFS(Finance!297:297,Finance!$4:$4,"&gt;="&amp;AV$6,Finance!$4:$4,"&lt;="&amp;AV$7))</f>
        <v>0</v>
      </c>
      <c r="AW86" s="5">
        <f ca="1">IF(AW$4="",0,SUMIFS(Finance!297:297,Finance!$4:$4,"&gt;="&amp;AW$6,Finance!$4:$4,"&lt;="&amp;AW$7))</f>
        <v>0</v>
      </c>
      <c r="AX86" s="5">
        <f ca="1">IF(AX$4="",0,SUMIFS(Finance!297:297,Finance!$4:$4,"&gt;="&amp;AX$6,Finance!$4:$4,"&lt;="&amp;AX$7))</f>
        <v>0</v>
      </c>
      <c r="AY86" s="5">
        <f ca="1">IF(AY$4="",0,SUMIFS(Finance!297:297,Finance!$4:$4,"&gt;="&amp;AY$6,Finance!$4:$4,"&lt;="&amp;AY$7))</f>
        <v>0</v>
      </c>
      <c r="AZ86" s="5">
        <f ca="1">IF(AZ$4="",0,SUMIFS(Finance!297:297,Finance!$4:$4,"&gt;="&amp;AZ$6,Finance!$4:$4,"&lt;="&amp;AZ$7))</f>
        <v>0</v>
      </c>
      <c r="BA86" s="5">
        <f ca="1">IF(BA$4="",0,SUMIFS(Finance!297:297,Finance!$4:$4,"&gt;="&amp;BA$6,Finance!$4:$4,"&lt;="&amp;BA$7))</f>
        <v>0</v>
      </c>
      <c r="BB86" s="5">
        <f ca="1">IF(BB$4="",0,SUMIFS(Finance!297:297,Finance!$4:$4,"&gt;="&amp;BB$6,Finance!$4:$4,"&lt;="&amp;BB$7))</f>
        <v>0</v>
      </c>
      <c r="BC86" s="5">
        <f ca="1">IF(BC$4="",0,SUMIFS(Finance!297:297,Finance!$4:$4,"&gt;="&amp;BC$6,Finance!$4:$4,"&lt;="&amp;BC$7))</f>
        <v>0</v>
      </c>
      <c r="BD86" s="5">
        <f ca="1">IF(BD$4="",0,SUMIFS(Finance!297:297,Finance!$4:$4,"&gt;="&amp;BD$6,Finance!$4:$4,"&lt;="&amp;BD$7))</f>
        <v>0</v>
      </c>
      <c r="BE86" s="5">
        <f ca="1">IF(BE$4="",0,SUMIFS(Finance!297:297,Finance!$4:$4,"&gt;="&amp;BE$6,Finance!$4:$4,"&lt;="&amp;BE$7))</f>
        <v>0</v>
      </c>
      <c r="BF86" s="5">
        <f ca="1">IF(BF$4="",0,SUMIFS(Finance!297:297,Finance!$4:$4,"&gt;="&amp;BF$6,Finance!$4:$4,"&lt;="&amp;BF$7))</f>
        <v>0</v>
      </c>
      <c r="BG86" s="5">
        <f ca="1">IF(BG$4="",0,SUMIFS(Finance!297:297,Finance!$4:$4,"&gt;="&amp;BG$6,Finance!$4:$4,"&lt;="&amp;BG$7))</f>
        <v>0</v>
      </c>
      <c r="BH86" s="5">
        <f ca="1">IF(BH$4="",0,SUMIFS(Finance!297:297,Finance!$4:$4,"&gt;="&amp;BH$6,Finance!$4:$4,"&lt;="&amp;BH$7))</f>
        <v>0</v>
      </c>
      <c r="BI86" s="5">
        <f ca="1">IF(BI$4="",0,SUMIFS(Finance!297:297,Finance!$4:$4,"&gt;="&amp;BI$6,Finance!$4:$4,"&lt;="&amp;BI$7))</f>
        <v>0</v>
      </c>
      <c r="BJ86" s="5">
        <f ca="1">IF(BJ$4="",0,SUMIFS(Finance!297:297,Finance!$4:$4,"&gt;="&amp;BJ$6,Finance!$4:$4,"&lt;="&amp;BJ$7))</f>
        <v>0</v>
      </c>
      <c r="BK86" s="5">
        <f ca="1">IF(BK$4="",0,SUMIFS(Finance!297:297,Finance!$4:$4,"&gt;="&amp;BK$6,Finance!$4:$4,"&lt;="&amp;BK$7))</f>
        <v>0</v>
      </c>
      <c r="BL86" s="5">
        <f ca="1">IF(BL$4="",0,SUMIFS(Finance!297:297,Finance!$4:$4,"&gt;="&amp;BL$6,Finance!$4:$4,"&lt;="&amp;BL$7))</f>
        <v>0</v>
      </c>
      <c r="BM86" s="5">
        <f ca="1">IF(BM$4="",0,SUMIFS(Finance!297:297,Finance!$4:$4,"&gt;="&amp;BM$6,Finance!$4:$4,"&lt;="&amp;BM$7))</f>
        <v>0</v>
      </c>
      <c r="BN86" s="5">
        <f ca="1">IF(BN$4="",0,SUMIFS(Finance!297:297,Finance!$4:$4,"&gt;="&amp;BN$6,Finance!$4:$4,"&lt;="&amp;BN$7))</f>
        <v>0</v>
      </c>
      <c r="BO86" s="5">
        <f ca="1">IF(BO$4="",0,SUMIFS(Finance!297:297,Finance!$4:$4,"&gt;="&amp;BO$6,Finance!$4:$4,"&lt;="&amp;BO$7))</f>
        <v>0</v>
      </c>
      <c r="BP86" s="5">
        <f ca="1">IF(BP$4="",0,SUMIFS(Finance!297:297,Finance!$4:$4,"&gt;="&amp;BP$6,Finance!$4:$4,"&lt;="&amp;BP$7))</f>
        <v>0</v>
      </c>
      <c r="BQ86" s="5">
        <f ca="1">IF(BQ$4="",0,SUMIFS(Finance!297:297,Finance!$4:$4,"&gt;="&amp;BQ$6,Finance!$4:$4,"&lt;="&amp;BQ$7))</f>
        <v>0</v>
      </c>
      <c r="BR86" s="5">
        <f ca="1">IF(BR$4="",0,SUMIFS(Finance!297:297,Finance!$4:$4,"&gt;="&amp;BR$6,Finance!$4:$4,"&lt;="&amp;BR$7))</f>
        <v>0</v>
      </c>
      <c r="BS86" s="5">
        <f ca="1">IF(BS$4="",0,SUMIFS(Finance!297:297,Finance!$4:$4,"&gt;="&amp;BS$6,Finance!$4:$4,"&lt;="&amp;BS$7))</f>
        <v>0</v>
      </c>
      <c r="BT86" s="5">
        <f ca="1">IF(BT$4="",0,SUMIFS(Finance!297:297,Finance!$4:$4,"&gt;="&amp;BT$6,Finance!$4:$4,"&lt;="&amp;BT$7))</f>
        <v>0</v>
      </c>
      <c r="BU86" s="5">
        <f ca="1">IF(BU$4="",0,SUMIFS(Finance!297:297,Finance!$4:$4,"&gt;="&amp;BU$6,Finance!$4:$4,"&lt;="&amp;BU$7))</f>
        <v>0</v>
      </c>
      <c r="BV86" s="5">
        <f ca="1">IF(BV$4="",0,SUMIFS(Finance!297:297,Finance!$4:$4,"&gt;="&amp;BV$6,Finance!$4:$4,"&lt;="&amp;BV$7))</f>
        <v>0</v>
      </c>
      <c r="BW86" s="5">
        <f ca="1">IF(BW$4="",0,SUMIFS(Finance!297:297,Finance!$4:$4,"&gt;="&amp;BW$6,Finance!$4:$4,"&lt;="&amp;BW$7))</f>
        <v>0</v>
      </c>
      <c r="BX86" s="5">
        <f ca="1">IF(BX$4="",0,SUMIFS(Finance!297:297,Finance!$4:$4,"&gt;="&amp;BX$6,Finance!$4:$4,"&lt;="&amp;BX$7))</f>
        <v>0</v>
      </c>
      <c r="BY86" s="5">
        <f ca="1">IF(BY$4="",0,SUMIFS(Finance!297:297,Finance!$4:$4,"&gt;="&amp;BY$6,Finance!$4:$4,"&lt;="&amp;BY$7))</f>
        <v>0</v>
      </c>
      <c r="BZ86" s="5">
        <f ca="1">IF(BZ$4="",0,SUMIFS(Finance!297:297,Finance!$4:$4,"&gt;="&amp;BZ$6,Finance!$4:$4,"&lt;="&amp;BZ$7))</f>
        <v>0</v>
      </c>
      <c r="CA86" s="5">
        <f ca="1">IF(CA$4="",0,SUMIFS(Finance!297:297,Finance!$4:$4,"&gt;="&amp;CA$6,Finance!$4:$4,"&lt;="&amp;CA$7))</f>
        <v>0</v>
      </c>
      <c r="CB86" s="5">
        <f ca="1">IF(CB$4="",0,SUMIFS(Finance!297:297,Finance!$4:$4,"&gt;="&amp;CB$6,Finance!$4:$4,"&lt;="&amp;CB$7))</f>
        <v>0</v>
      </c>
      <c r="CC86" s="5">
        <f ca="1">IF(CC$4="",0,SUMIFS(Finance!297:297,Finance!$4:$4,"&gt;="&amp;CC$6,Finance!$4:$4,"&lt;="&amp;CC$7))</f>
        <v>0</v>
      </c>
      <c r="CD86" s="5">
        <f ca="1">IF(CD$4="",0,SUMIFS(Finance!297:297,Finance!$4:$4,"&gt;="&amp;CD$6,Finance!$4:$4,"&lt;="&amp;CD$7))</f>
        <v>0</v>
      </c>
      <c r="CE86" s="5">
        <f ca="1">IF(CE$4="",0,SUMIFS(Finance!297:297,Finance!$4:$4,"&gt;="&amp;CE$6,Finance!$4:$4,"&lt;="&amp;CE$7))</f>
        <v>0</v>
      </c>
      <c r="CF86" s="5">
        <f ca="1">IF(CF$4="",0,SUMIFS(Finance!297:297,Finance!$4:$4,"&gt;="&amp;CF$6,Finance!$4:$4,"&lt;="&amp;CF$7))</f>
        <v>0</v>
      </c>
    </row>
    <row r="87" spans="2:84" x14ac:dyDescent="0.3">
      <c r="B87" s="13">
        <f>ROW()</f>
        <v>87</v>
      </c>
      <c r="H87" s="1" t="str">
        <f t="shared" si="20"/>
        <v>Списания по финансовой деятельности</v>
      </c>
      <c r="I87" s="1" t="str">
        <f>Finance!I298</f>
        <v>Возвраты овердрафта</v>
      </c>
      <c r="M87" s="53" t="s">
        <v>18</v>
      </c>
      <c r="U87" s="5">
        <f t="shared" ca="1" si="18"/>
        <v>12822624.675645759</v>
      </c>
      <c r="X87" s="5">
        <f ca="1">IF(X$4="",0,SUMIFS(Finance!298:298,Finance!$4:$4,"&gt;="&amp;X$6,Finance!$4:$4,"&lt;="&amp;X$7))</f>
        <v>11381674.160267737</v>
      </c>
      <c r="Y87" s="5">
        <f ca="1">IF(Y$4="",0,SUMIFS(Finance!298:298,Finance!$4:$4,"&gt;="&amp;Y$6,Finance!$4:$4,"&lt;="&amp;Y$7))</f>
        <v>1440950.5153780221</v>
      </c>
      <c r="Z87" s="5">
        <f ca="1">IF(Z$4="",0,SUMIFS(Finance!298:298,Finance!$4:$4,"&gt;="&amp;Z$6,Finance!$4:$4,"&lt;="&amp;Z$7))</f>
        <v>0</v>
      </c>
      <c r="AA87" s="5">
        <f ca="1">IF(AA$4="",0,SUMIFS(Finance!298:298,Finance!$4:$4,"&gt;="&amp;AA$6,Finance!$4:$4,"&lt;="&amp;AA$7))</f>
        <v>0</v>
      </c>
      <c r="AB87" s="5">
        <f ca="1">IF(AB$4="",0,SUMIFS(Finance!298:298,Finance!$4:$4,"&gt;="&amp;AB$6,Finance!$4:$4,"&lt;="&amp;AB$7))</f>
        <v>0</v>
      </c>
      <c r="AC87" s="5">
        <f ca="1">IF(AC$4="",0,SUMIFS(Finance!298:298,Finance!$4:$4,"&gt;="&amp;AC$6,Finance!$4:$4,"&lt;="&amp;AC$7))</f>
        <v>0</v>
      </c>
      <c r="AD87" s="5">
        <f ca="1">IF(AD$4="",0,SUMIFS(Finance!298:298,Finance!$4:$4,"&gt;="&amp;AD$6,Finance!$4:$4,"&lt;="&amp;AD$7))</f>
        <v>0</v>
      </c>
      <c r="AE87" s="5">
        <f ca="1">IF(AE$4="",0,SUMIFS(Finance!298:298,Finance!$4:$4,"&gt;="&amp;AE$6,Finance!$4:$4,"&lt;="&amp;AE$7))</f>
        <v>0</v>
      </c>
      <c r="AF87" s="5">
        <f ca="1">IF(AF$4="",0,SUMIFS(Finance!298:298,Finance!$4:$4,"&gt;="&amp;AF$6,Finance!$4:$4,"&lt;="&amp;AF$7))</f>
        <v>0</v>
      </c>
      <c r="AG87" s="5">
        <f ca="1">IF(AG$4="",0,SUMIFS(Finance!298:298,Finance!$4:$4,"&gt;="&amp;AG$6,Finance!$4:$4,"&lt;="&amp;AG$7))</f>
        <v>0</v>
      </c>
      <c r="AH87" s="5">
        <f ca="1">IF(AH$4="",0,SUMIFS(Finance!298:298,Finance!$4:$4,"&gt;="&amp;AH$6,Finance!$4:$4,"&lt;="&amp;AH$7))</f>
        <v>0</v>
      </c>
      <c r="AI87" s="5">
        <f ca="1">IF(AI$4="",0,SUMIFS(Finance!298:298,Finance!$4:$4,"&gt;="&amp;AI$6,Finance!$4:$4,"&lt;="&amp;AI$7))</f>
        <v>0</v>
      </c>
      <c r="AJ87" s="5">
        <f ca="1">IF(AJ$4="",0,SUMIFS(Finance!298:298,Finance!$4:$4,"&gt;="&amp;AJ$6,Finance!$4:$4,"&lt;="&amp;AJ$7))</f>
        <v>0</v>
      </c>
      <c r="AK87" s="5">
        <f ca="1">IF(AK$4="",0,SUMIFS(Finance!298:298,Finance!$4:$4,"&gt;="&amp;AK$6,Finance!$4:$4,"&lt;="&amp;AK$7))</f>
        <v>0</v>
      </c>
      <c r="AL87" s="5">
        <f ca="1">IF(AL$4="",0,SUMIFS(Finance!298:298,Finance!$4:$4,"&gt;="&amp;AL$6,Finance!$4:$4,"&lt;="&amp;AL$7))</f>
        <v>0</v>
      </c>
      <c r="AM87" s="5">
        <f ca="1">IF(AM$4="",0,SUMIFS(Finance!298:298,Finance!$4:$4,"&gt;="&amp;AM$6,Finance!$4:$4,"&lt;="&amp;AM$7))</f>
        <v>0</v>
      </c>
      <c r="AN87" s="5">
        <f ca="1">IF(AN$4="",0,SUMIFS(Finance!298:298,Finance!$4:$4,"&gt;="&amp;AN$6,Finance!$4:$4,"&lt;="&amp;AN$7))</f>
        <v>0</v>
      </c>
      <c r="AO87" s="5">
        <f ca="1">IF(AO$4="",0,SUMIFS(Finance!298:298,Finance!$4:$4,"&gt;="&amp;AO$6,Finance!$4:$4,"&lt;="&amp;AO$7))</f>
        <v>0</v>
      </c>
      <c r="AP87" s="5">
        <f ca="1">IF(AP$4="",0,SUMIFS(Finance!298:298,Finance!$4:$4,"&gt;="&amp;AP$6,Finance!$4:$4,"&lt;="&amp;AP$7))</f>
        <v>0</v>
      </c>
      <c r="AQ87" s="5">
        <f ca="1">IF(AQ$4="",0,SUMIFS(Finance!298:298,Finance!$4:$4,"&gt;="&amp;AQ$6,Finance!$4:$4,"&lt;="&amp;AQ$7))</f>
        <v>0</v>
      </c>
      <c r="AR87" s="5">
        <f ca="1">IF(AR$4="",0,SUMIFS(Finance!298:298,Finance!$4:$4,"&gt;="&amp;AR$6,Finance!$4:$4,"&lt;="&amp;AR$7))</f>
        <v>0</v>
      </c>
      <c r="AS87" s="5">
        <f ca="1">IF(AS$4="",0,SUMIFS(Finance!298:298,Finance!$4:$4,"&gt;="&amp;AS$6,Finance!$4:$4,"&lt;="&amp;AS$7))</f>
        <v>0</v>
      </c>
      <c r="AT87" s="5">
        <f ca="1">IF(AT$4="",0,SUMIFS(Finance!298:298,Finance!$4:$4,"&gt;="&amp;AT$6,Finance!$4:$4,"&lt;="&amp;AT$7))</f>
        <v>0</v>
      </c>
      <c r="AU87" s="5">
        <f ca="1">IF(AU$4="",0,SUMIFS(Finance!298:298,Finance!$4:$4,"&gt;="&amp;AU$6,Finance!$4:$4,"&lt;="&amp;AU$7))</f>
        <v>0</v>
      </c>
      <c r="AV87" s="5">
        <f ca="1">IF(AV$4="",0,SUMIFS(Finance!298:298,Finance!$4:$4,"&gt;="&amp;AV$6,Finance!$4:$4,"&lt;="&amp;AV$7))</f>
        <v>0</v>
      </c>
      <c r="AW87" s="5">
        <f ca="1">IF(AW$4="",0,SUMIFS(Finance!298:298,Finance!$4:$4,"&gt;="&amp;AW$6,Finance!$4:$4,"&lt;="&amp;AW$7))</f>
        <v>0</v>
      </c>
      <c r="AX87" s="5">
        <f ca="1">IF(AX$4="",0,SUMIFS(Finance!298:298,Finance!$4:$4,"&gt;="&amp;AX$6,Finance!$4:$4,"&lt;="&amp;AX$7))</f>
        <v>0</v>
      </c>
      <c r="AY87" s="5">
        <f ca="1">IF(AY$4="",0,SUMIFS(Finance!298:298,Finance!$4:$4,"&gt;="&amp;AY$6,Finance!$4:$4,"&lt;="&amp;AY$7))</f>
        <v>0</v>
      </c>
      <c r="AZ87" s="5">
        <f ca="1">IF(AZ$4="",0,SUMIFS(Finance!298:298,Finance!$4:$4,"&gt;="&amp;AZ$6,Finance!$4:$4,"&lt;="&amp;AZ$7))</f>
        <v>0</v>
      </c>
      <c r="BA87" s="5">
        <f ca="1">IF(BA$4="",0,SUMIFS(Finance!298:298,Finance!$4:$4,"&gt;="&amp;BA$6,Finance!$4:$4,"&lt;="&amp;BA$7))</f>
        <v>0</v>
      </c>
      <c r="BB87" s="5">
        <f ca="1">IF(BB$4="",0,SUMIFS(Finance!298:298,Finance!$4:$4,"&gt;="&amp;BB$6,Finance!$4:$4,"&lt;="&amp;BB$7))</f>
        <v>0</v>
      </c>
      <c r="BC87" s="5">
        <f ca="1">IF(BC$4="",0,SUMIFS(Finance!298:298,Finance!$4:$4,"&gt;="&amp;BC$6,Finance!$4:$4,"&lt;="&amp;BC$7))</f>
        <v>0</v>
      </c>
      <c r="BD87" s="5">
        <f ca="1">IF(BD$4="",0,SUMIFS(Finance!298:298,Finance!$4:$4,"&gt;="&amp;BD$6,Finance!$4:$4,"&lt;="&amp;BD$7))</f>
        <v>0</v>
      </c>
      <c r="BE87" s="5">
        <f ca="1">IF(BE$4="",0,SUMIFS(Finance!298:298,Finance!$4:$4,"&gt;="&amp;BE$6,Finance!$4:$4,"&lt;="&amp;BE$7))</f>
        <v>0</v>
      </c>
      <c r="BF87" s="5">
        <f ca="1">IF(BF$4="",0,SUMIFS(Finance!298:298,Finance!$4:$4,"&gt;="&amp;BF$6,Finance!$4:$4,"&lt;="&amp;BF$7))</f>
        <v>0</v>
      </c>
      <c r="BG87" s="5">
        <f ca="1">IF(BG$4="",0,SUMIFS(Finance!298:298,Finance!$4:$4,"&gt;="&amp;BG$6,Finance!$4:$4,"&lt;="&amp;BG$7))</f>
        <v>0</v>
      </c>
      <c r="BH87" s="5">
        <f ca="1">IF(BH$4="",0,SUMIFS(Finance!298:298,Finance!$4:$4,"&gt;="&amp;BH$6,Finance!$4:$4,"&lt;="&amp;BH$7))</f>
        <v>0</v>
      </c>
      <c r="BI87" s="5">
        <f ca="1">IF(BI$4="",0,SUMIFS(Finance!298:298,Finance!$4:$4,"&gt;="&amp;BI$6,Finance!$4:$4,"&lt;="&amp;BI$7))</f>
        <v>0</v>
      </c>
      <c r="BJ87" s="5">
        <f ca="1">IF(BJ$4="",0,SUMIFS(Finance!298:298,Finance!$4:$4,"&gt;="&amp;BJ$6,Finance!$4:$4,"&lt;="&amp;BJ$7))</f>
        <v>0</v>
      </c>
      <c r="BK87" s="5">
        <f ca="1">IF(BK$4="",0,SUMIFS(Finance!298:298,Finance!$4:$4,"&gt;="&amp;BK$6,Finance!$4:$4,"&lt;="&amp;BK$7))</f>
        <v>0</v>
      </c>
      <c r="BL87" s="5">
        <f ca="1">IF(BL$4="",0,SUMIFS(Finance!298:298,Finance!$4:$4,"&gt;="&amp;BL$6,Finance!$4:$4,"&lt;="&amp;BL$7))</f>
        <v>0</v>
      </c>
      <c r="BM87" s="5">
        <f ca="1">IF(BM$4="",0,SUMIFS(Finance!298:298,Finance!$4:$4,"&gt;="&amp;BM$6,Finance!$4:$4,"&lt;="&amp;BM$7))</f>
        <v>0</v>
      </c>
      <c r="BN87" s="5">
        <f ca="1">IF(BN$4="",0,SUMIFS(Finance!298:298,Finance!$4:$4,"&gt;="&amp;BN$6,Finance!$4:$4,"&lt;="&amp;BN$7))</f>
        <v>0</v>
      </c>
      <c r="BO87" s="5">
        <f ca="1">IF(BO$4="",0,SUMIFS(Finance!298:298,Finance!$4:$4,"&gt;="&amp;BO$6,Finance!$4:$4,"&lt;="&amp;BO$7))</f>
        <v>0</v>
      </c>
      <c r="BP87" s="5">
        <f ca="1">IF(BP$4="",0,SUMIFS(Finance!298:298,Finance!$4:$4,"&gt;="&amp;BP$6,Finance!$4:$4,"&lt;="&amp;BP$7))</f>
        <v>0</v>
      </c>
      <c r="BQ87" s="5">
        <f ca="1">IF(BQ$4="",0,SUMIFS(Finance!298:298,Finance!$4:$4,"&gt;="&amp;BQ$6,Finance!$4:$4,"&lt;="&amp;BQ$7))</f>
        <v>0</v>
      </c>
      <c r="BR87" s="5">
        <f ca="1">IF(BR$4="",0,SUMIFS(Finance!298:298,Finance!$4:$4,"&gt;="&amp;BR$6,Finance!$4:$4,"&lt;="&amp;BR$7))</f>
        <v>0</v>
      </c>
      <c r="BS87" s="5">
        <f ca="1">IF(BS$4="",0,SUMIFS(Finance!298:298,Finance!$4:$4,"&gt;="&amp;BS$6,Finance!$4:$4,"&lt;="&amp;BS$7))</f>
        <v>0</v>
      </c>
      <c r="BT87" s="5">
        <f ca="1">IF(BT$4="",0,SUMIFS(Finance!298:298,Finance!$4:$4,"&gt;="&amp;BT$6,Finance!$4:$4,"&lt;="&amp;BT$7))</f>
        <v>0</v>
      </c>
      <c r="BU87" s="5">
        <f ca="1">IF(BU$4="",0,SUMIFS(Finance!298:298,Finance!$4:$4,"&gt;="&amp;BU$6,Finance!$4:$4,"&lt;="&amp;BU$7))</f>
        <v>0</v>
      </c>
      <c r="BV87" s="5">
        <f ca="1">IF(BV$4="",0,SUMIFS(Finance!298:298,Finance!$4:$4,"&gt;="&amp;BV$6,Finance!$4:$4,"&lt;="&amp;BV$7))</f>
        <v>0</v>
      </c>
      <c r="BW87" s="5">
        <f ca="1">IF(BW$4="",0,SUMIFS(Finance!298:298,Finance!$4:$4,"&gt;="&amp;BW$6,Finance!$4:$4,"&lt;="&amp;BW$7))</f>
        <v>0</v>
      </c>
      <c r="BX87" s="5">
        <f ca="1">IF(BX$4="",0,SUMIFS(Finance!298:298,Finance!$4:$4,"&gt;="&amp;BX$6,Finance!$4:$4,"&lt;="&amp;BX$7))</f>
        <v>0</v>
      </c>
      <c r="BY87" s="5">
        <f ca="1">IF(BY$4="",0,SUMIFS(Finance!298:298,Finance!$4:$4,"&gt;="&amp;BY$6,Finance!$4:$4,"&lt;="&amp;BY$7))</f>
        <v>0</v>
      </c>
      <c r="BZ87" s="5">
        <f ca="1">IF(BZ$4="",0,SUMIFS(Finance!298:298,Finance!$4:$4,"&gt;="&amp;BZ$6,Finance!$4:$4,"&lt;="&amp;BZ$7))</f>
        <v>0</v>
      </c>
      <c r="CA87" s="5">
        <f ca="1">IF(CA$4="",0,SUMIFS(Finance!298:298,Finance!$4:$4,"&gt;="&amp;CA$6,Finance!$4:$4,"&lt;="&amp;CA$7))</f>
        <v>0</v>
      </c>
      <c r="CB87" s="5">
        <f ca="1">IF(CB$4="",0,SUMIFS(Finance!298:298,Finance!$4:$4,"&gt;="&amp;CB$6,Finance!$4:$4,"&lt;="&amp;CB$7))</f>
        <v>0</v>
      </c>
      <c r="CC87" s="5">
        <f ca="1">IF(CC$4="",0,SUMIFS(Finance!298:298,Finance!$4:$4,"&gt;="&amp;CC$6,Finance!$4:$4,"&lt;="&amp;CC$7))</f>
        <v>0</v>
      </c>
      <c r="CD87" s="5">
        <f ca="1">IF(CD$4="",0,SUMIFS(Finance!298:298,Finance!$4:$4,"&gt;="&amp;CD$6,Finance!$4:$4,"&lt;="&amp;CD$7))</f>
        <v>0</v>
      </c>
      <c r="CE87" s="5">
        <f ca="1">IF(CE$4="",0,SUMIFS(Finance!298:298,Finance!$4:$4,"&gt;="&amp;CE$6,Finance!$4:$4,"&lt;="&amp;CE$7))</f>
        <v>0</v>
      </c>
      <c r="CF87" s="5">
        <f ca="1">IF(CF$4="",0,SUMIFS(Finance!298:298,Finance!$4:$4,"&gt;="&amp;CF$6,Finance!$4:$4,"&lt;="&amp;CF$7))</f>
        <v>0</v>
      </c>
    </row>
    <row r="88" spans="2:84" x14ac:dyDescent="0.3">
      <c r="B88" s="13">
        <f>ROW()</f>
        <v>88</v>
      </c>
      <c r="H88" s="1" t="str">
        <f t="shared" si="20"/>
        <v>Списания по финансовой деятельности</v>
      </c>
      <c r="I88" s="1" t="str">
        <f>Finance!I300</f>
        <v>Размещение резервов на депозитах</v>
      </c>
      <c r="M88" s="53" t="s">
        <v>18</v>
      </c>
      <c r="U88" s="5">
        <f t="shared" ca="1" si="18"/>
        <v>24323875.510015551</v>
      </c>
      <c r="X88" s="5">
        <f ca="1">IF(X$4="",0,SUMIFS(Finance!300:300,Finance!$4:$4,"&gt;="&amp;X$6,Finance!$4:$4,"&lt;="&amp;X$7))</f>
        <v>0</v>
      </c>
      <c r="Y88" s="5">
        <f ca="1">IF(Y$4="",0,SUMIFS(Finance!300:300,Finance!$4:$4,"&gt;="&amp;Y$6,Finance!$4:$4,"&lt;="&amp;Y$7))</f>
        <v>234083.64263663028</v>
      </c>
      <c r="Z88" s="5">
        <f ca="1">IF(Z$4="",0,SUMIFS(Finance!300:300,Finance!$4:$4,"&gt;="&amp;Z$6,Finance!$4:$4,"&lt;="&amp;Z$7))</f>
        <v>3970404.7166382298</v>
      </c>
      <c r="AA88" s="5">
        <f ca="1">IF(AA$4="",0,SUMIFS(Finance!300:300,Finance!$4:$4,"&gt;="&amp;AA$6,Finance!$4:$4,"&lt;="&amp;AA$7))</f>
        <v>7938377.1309216395</v>
      </c>
      <c r="AB88" s="5">
        <f ca="1">IF(AB$4="",0,SUMIFS(Finance!300:300,Finance!$4:$4,"&gt;="&amp;AB$6,Finance!$4:$4,"&lt;="&amp;AB$7))</f>
        <v>12181010.019819051</v>
      </c>
      <c r="AC88" s="5">
        <f ca="1">IF(AC$4="",0,SUMIFS(Finance!300:300,Finance!$4:$4,"&gt;="&amp;AC$6,Finance!$4:$4,"&lt;="&amp;AC$7))</f>
        <v>0</v>
      </c>
      <c r="AD88" s="5">
        <f ca="1">IF(AD$4="",0,SUMIFS(Finance!300:300,Finance!$4:$4,"&gt;="&amp;AD$6,Finance!$4:$4,"&lt;="&amp;AD$7))</f>
        <v>0</v>
      </c>
      <c r="AE88" s="5">
        <f ca="1">IF(AE$4="",0,SUMIFS(Finance!300:300,Finance!$4:$4,"&gt;="&amp;AE$6,Finance!$4:$4,"&lt;="&amp;AE$7))</f>
        <v>0</v>
      </c>
      <c r="AF88" s="5">
        <f ca="1">IF(AF$4="",0,SUMIFS(Finance!300:300,Finance!$4:$4,"&gt;="&amp;AF$6,Finance!$4:$4,"&lt;="&amp;AF$7))</f>
        <v>0</v>
      </c>
      <c r="AG88" s="5">
        <f ca="1">IF(AG$4="",0,SUMIFS(Finance!300:300,Finance!$4:$4,"&gt;="&amp;AG$6,Finance!$4:$4,"&lt;="&amp;AG$7))</f>
        <v>0</v>
      </c>
      <c r="AH88" s="5">
        <f ca="1">IF(AH$4="",0,SUMIFS(Finance!300:300,Finance!$4:$4,"&gt;="&amp;AH$6,Finance!$4:$4,"&lt;="&amp;AH$7))</f>
        <v>0</v>
      </c>
      <c r="AI88" s="5">
        <f ca="1">IF(AI$4="",0,SUMIFS(Finance!300:300,Finance!$4:$4,"&gt;="&amp;AI$6,Finance!$4:$4,"&lt;="&amp;AI$7))</f>
        <v>0</v>
      </c>
      <c r="AJ88" s="5">
        <f ca="1">IF(AJ$4="",0,SUMIFS(Finance!300:300,Finance!$4:$4,"&gt;="&amp;AJ$6,Finance!$4:$4,"&lt;="&amp;AJ$7))</f>
        <v>0</v>
      </c>
      <c r="AK88" s="5">
        <f ca="1">IF(AK$4="",0,SUMIFS(Finance!300:300,Finance!$4:$4,"&gt;="&amp;AK$6,Finance!$4:$4,"&lt;="&amp;AK$7))</f>
        <v>0</v>
      </c>
      <c r="AL88" s="5">
        <f ca="1">IF(AL$4="",0,SUMIFS(Finance!300:300,Finance!$4:$4,"&gt;="&amp;AL$6,Finance!$4:$4,"&lt;="&amp;AL$7))</f>
        <v>0</v>
      </c>
      <c r="AM88" s="5">
        <f ca="1">IF(AM$4="",0,SUMIFS(Finance!300:300,Finance!$4:$4,"&gt;="&amp;AM$6,Finance!$4:$4,"&lt;="&amp;AM$7))</f>
        <v>0</v>
      </c>
      <c r="AN88" s="5">
        <f ca="1">IF(AN$4="",0,SUMIFS(Finance!300:300,Finance!$4:$4,"&gt;="&amp;AN$6,Finance!$4:$4,"&lt;="&amp;AN$7))</f>
        <v>0</v>
      </c>
      <c r="AO88" s="5">
        <f ca="1">IF(AO$4="",0,SUMIFS(Finance!300:300,Finance!$4:$4,"&gt;="&amp;AO$6,Finance!$4:$4,"&lt;="&amp;AO$7))</f>
        <v>0</v>
      </c>
      <c r="AP88" s="5">
        <f ca="1">IF(AP$4="",0,SUMIFS(Finance!300:300,Finance!$4:$4,"&gt;="&amp;AP$6,Finance!$4:$4,"&lt;="&amp;AP$7))</f>
        <v>0</v>
      </c>
      <c r="AQ88" s="5">
        <f ca="1">IF(AQ$4="",0,SUMIFS(Finance!300:300,Finance!$4:$4,"&gt;="&amp;AQ$6,Finance!$4:$4,"&lt;="&amp;AQ$7))</f>
        <v>0</v>
      </c>
      <c r="AR88" s="5">
        <f ca="1">IF(AR$4="",0,SUMIFS(Finance!300:300,Finance!$4:$4,"&gt;="&amp;AR$6,Finance!$4:$4,"&lt;="&amp;AR$7))</f>
        <v>0</v>
      </c>
      <c r="AS88" s="5">
        <f ca="1">IF(AS$4="",0,SUMIFS(Finance!300:300,Finance!$4:$4,"&gt;="&amp;AS$6,Finance!$4:$4,"&lt;="&amp;AS$7))</f>
        <v>0</v>
      </c>
      <c r="AT88" s="5">
        <f ca="1">IF(AT$4="",0,SUMIFS(Finance!300:300,Finance!$4:$4,"&gt;="&amp;AT$6,Finance!$4:$4,"&lt;="&amp;AT$7))</f>
        <v>0</v>
      </c>
      <c r="AU88" s="5">
        <f ca="1">IF(AU$4="",0,SUMIFS(Finance!300:300,Finance!$4:$4,"&gt;="&amp;AU$6,Finance!$4:$4,"&lt;="&amp;AU$7))</f>
        <v>0</v>
      </c>
      <c r="AV88" s="5">
        <f ca="1">IF(AV$4="",0,SUMIFS(Finance!300:300,Finance!$4:$4,"&gt;="&amp;AV$6,Finance!$4:$4,"&lt;="&amp;AV$7))</f>
        <v>0</v>
      </c>
      <c r="AW88" s="5">
        <f ca="1">IF(AW$4="",0,SUMIFS(Finance!300:300,Finance!$4:$4,"&gt;="&amp;AW$6,Finance!$4:$4,"&lt;="&amp;AW$7))</f>
        <v>0</v>
      </c>
      <c r="AX88" s="5">
        <f ca="1">IF(AX$4="",0,SUMIFS(Finance!300:300,Finance!$4:$4,"&gt;="&amp;AX$6,Finance!$4:$4,"&lt;="&amp;AX$7))</f>
        <v>0</v>
      </c>
      <c r="AY88" s="5">
        <f ca="1">IF(AY$4="",0,SUMIFS(Finance!300:300,Finance!$4:$4,"&gt;="&amp;AY$6,Finance!$4:$4,"&lt;="&amp;AY$7))</f>
        <v>0</v>
      </c>
      <c r="AZ88" s="5">
        <f ca="1">IF(AZ$4="",0,SUMIFS(Finance!300:300,Finance!$4:$4,"&gt;="&amp;AZ$6,Finance!$4:$4,"&lt;="&amp;AZ$7))</f>
        <v>0</v>
      </c>
      <c r="BA88" s="5">
        <f ca="1">IF(BA$4="",0,SUMIFS(Finance!300:300,Finance!$4:$4,"&gt;="&amp;BA$6,Finance!$4:$4,"&lt;="&amp;BA$7))</f>
        <v>0</v>
      </c>
      <c r="BB88" s="5">
        <f ca="1">IF(BB$4="",0,SUMIFS(Finance!300:300,Finance!$4:$4,"&gt;="&amp;BB$6,Finance!$4:$4,"&lt;="&amp;BB$7))</f>
        <v>0</v>
      </c>
      <c r="BC88" s="5">
        <f ca="1">IF(BC$4="",0,SUMIFS(Finance!300:300,Finance!$4:$4,"&gt;="&amp;BC$6,Finance!$4:$4,"&lt;="&amp;BC$7))</f>
        <v>0</v>
      </c>
      <c r="BD88" s="5">
        <f ca="1">IF(BD$4="",0,SUMIFS(Finance!300:300,Finance!$4:$4,"&gt;="&amp;BD$6,Finance!$4:$4,"&lt;="&amp;BD$7))</f>
        <v>0</v>
      </c>
      <c r="BE88" s="5">
        <f ca="1">IF(BE$4="",0,SUMIFS(Finance!300:300,Finance!$4:$4,"&gt;="&amp;BE$6,Finance!$4:$4,"&lt;="&amp;BE$7))</f>
        <v>0</v>
      </c>
      <c r="BF88" s="5">
        <f ca="1">IF(BF$4="",0,SUMIFS(Finance!300:300,Finance!$4:$4,"&gt;="&amp;BF$6,Finance!$4:$4,"&lt;="&amp;BF$7))</f>
        <v>0</v>
      </c>
      <c r="BG88" s="5">
        <f ca="1">IF(BG$4="",0,SUMIFS(Finance!300:300,Finance!$4:$4,"&gt;="&amp;BG$6,Finance!$4:$4,"&lt;="&amp;BG$7))</f>
        <v>0</v>
      </c>
      <c r="BH88" s="5">
        <f ca="1">IF(BH$4="",0,SUMIFS(Finance!300:300,Finance!$4:$4,"&gt;="&amp;BH$6,Finance!$4:$4,"&lt;="&amp;BH$7))</f>
        <v>0</v>
      </c>
      <c r="BI88" s="5">
        <f ca="1">IF(BI$4="",0,SUMIFS(Finance!300:300,Finance!$4:$4,"&gt;="&amp;BI$6,Finance!$4:$4,"&lt;="&amp;BI$7))</f>
        <v>0</v>
      </c>
      <c r="BJ88" s="5">
        <f ca="1">IF(BJ$4="",0,SUMIFS(Finance!300:300,Finance!$4:$4,"&gt;="&amp;BJ$6,Finance!$4:$4,"&lt;="&amp;BJ$7))</f>
        <v>0</v>
      </c>
      <c r="BK88" s="5">
        <f ca="1">IF(BK$4="",0,SUMIFS(Finance!300:300,Finance!$4:$4,"&gt;="&amp;BK$6,Finance!$4:$4,"&lt;="&amp;BK$7))</f>
        <v>0</v>
      </c>
      <c r="BL88" s="5">
        <f ca="1">IF(BL$4="",0,SUMIFS(Finance!300:300,Finance!$4:$4,"&gt;="&amp;BL$6,Finance!$4:$4,"&lt;="&amp;BL$7))</f>
        <v>0</v>
      </c>
      <c r="BM88" s="5">
        <f ca="1">IF(BM$4="",0,SUMIFS(Finance!300:300,Finance!$4:$4,"&gt;="&amp;BM$6,Finance!$4:$4,"&lt;="&amp;BM$7))</f>
        <v>0</v>
      </c>
      <c r="BN88" s="5">
        <f ca="1">IF(BN$4="",0,SUMIFS(Finance!300:300,Finance!$4:$4,"&gt;="&amp;BN$6,Finance!$4:$4,"&lt;="&amp;BN$7))</f>
        <v>0</v>
      </c>
      <c r="BO88" s="5">
        <f ca="1">IF(BO$4="",0,SUMIFS(Finance!300:300,Finance!$4:$4,"&gt;="&amp;BO$6,Finance!$4:$4,"&lt;="&amp;BO$7))</f>
        <v>0</v>
      </c>
      <c r="BP88" s="5">
        <f ca="1">IF(BP$4="",0,SUMIFS(Finance!300:300,Finance!$4:$4,"&gt;="&amp;BP$6,Finance!$4:$4,"&lt;="&amp;BP$7))</f>
        <v>0</v>
      </c>
      <c r="BQ88" s="5">
        <f ca="1">IF(BQ$4="",0,SUMIFS(Finance!300:300,Finance!$4:$4,"&gt;="&amp;BQ$6,Finance!$4:$4,"&lt;="&amp;BQ$7))</f>
        <v>0</v>
      </c>
      <c r="BR88" s="5">
        <f ca="1">IF(BR$4="",0,SUMIFS(Finance!300:300,Finance!$4:$4,"&gt;="&amp;BR$6,Finance!$4:$4,"&lt;="&amp;BR$7))</f>
        <v>0</v>
      </c>
      <c r="BS88" s="5">
        <f ca="1">IF(BS$4="",0,SUMIFS(Finance!300:300,Finance!$4:$4,"&gt;="&amp;BS$6,Finance!$4:$4,"&lt;="&amp;BS$7))</f>
        <v>0</v>
      </c>
      <c r="BT88" s="5">
        <f ca="1">IF(BT$4="",0,SUMIFS(Finance!300:300,Finance!$4:$4,"&gt;="&amp;BT$6,Finance!$4:$4,"&lt;="&amp;BT$7))</f>
        <v>0</v>
      </c>
      <c r="BU88" s="5">
        <f ca="1">IF(BU$4="",0,SUMIFS(Finance!300:300,Finance!$4:$4,"&gt;="&amp;BU$6,Finance!$4:$4,"&lt;="&amp;BU$7))</f>
        <v>0</v>
      </c>
      <c r="BV88" s="5">
        <f ca="1">IF(BV$4="",0,SUMIFS(Finance!300:300,Finance!$4:$4,"&gt;="&amp;BV$6,Finance!$4:$4,"&lt;="&amp;BV$7))</f>
        <v>0</v>
      </c>
      <c r="BW88" s="5">
        <f ca="1">IF(BW$4="",0,SUMIFS(Finance!300:300,Finance!$4:$4,"&gt;="&amp;BW$6,Finance!$4:$4,"&lt;="&amp;BW$7))</f>
        <v>0</v>
      </c>
      <c r="BX88" s="5">
        <f ca="1">IF(BX$4="",0,SUMIFS(Finance!300:300,Finance!$4:$4,"&gt;="&amp;BX$6,Finance!$4:$4,"&lt;="&amp;BX$7))</f>
        <v>0</v>
      </c>
      <c r="BY88" s="5">
        <f ca="1">IF(BY$4="",0,SUMIFS(Finance!300:300,Finance!$4:$4,"&gt;="&amp;BY$6,Finance!$4:$4,"&lt;="&amp;BY$7))</f>
        <v>0</v>
      </c>
      <c r="BZ88" s="5">
        <f ca="1">IF(BZ$4="",0,SUMIFS(Finance!300:300,Finance!$4:$4,"&gt;="&amp;BZ$6,Finance!$4:$4,"&lt;="&amp;BZ$7))</f>
        <v>0</v>
      </c>
      <c r="CA88" s="5">
        <f ca="1">IF(CA$4="",0,SUMIFS(Finance!300:300,Finance!$4:$4,"&gt;="&amp;CA$6,Finance!$4:$4,"&lt;="&amp;CA$7))</f>
        <v>0</v>
      </c>
      <c r="CB88" s="5">
        <f ca="1">IF(CB$4="",0,SUMIFS(Finance!300:300,Finance!$4:$4,"&gt;="&amp;CB$6,Finance!$4:$4,"&lt;="&amp;CB$7))</f>
        <v>0</v>
      </c>
      <c r="CC88" s="5">
        <f ca="1">IF(CC$4="",0,SUMIFS(Finance!300:300,Finance!$4:$4,"&gt;="&amp;CC$6,Finance!$4:$4,"&lt;="&amp;CC$7))</f>
        <v>0</v>
      </c>
      <c r="CD88" s="5">
        <f ca="1">IF(CD$4="",0,SUMIFS(Finance!300:300,Finance!$4:$4,"&gt;="&amp;CD$6,Finance!$4:$4,"&lt;="&amp;CD$7))</f>
        <v>0</v>
      </c>
      <c r="CE88" s="5">
        <f ca="1">IF(CE$4="",0,SUMIFS(Finance!300:300,Finance!$4:$4,"&gt;="&amp;CE$6,Finance!$4:$4,"&lt;="&amp;CE$7))</f>
        <v>0</v>
      </c>
      <c r="CF88" s="5">
        <f ca="1">IF(CF$4="",0,SUMIFS(Finance!300:300,Finance!$4:$4,"&gt;="&amp;CF$6,Finance!$4:$4,"&lt;="&amp;CF$7))</f>
        <v>0</v>
      </c>
    </row>
    <row r="89" spans="2:84" x14ac:dyDescent="0.3">
      <c r="B89" s="13">
        <f>ROW()</f>
        <v>89</v>
      </c>
      <c r="H89" s="1" t="str">
        <f t="shared" si="20"/>
        <v>Списания по финансовой деятельности</v>
      </c>
      <c r="I89" s="1" t="str">
        <f>Finance!I301</f>
        <v>Резервы под займы третьим лицам</v>
      </c>
      <c r="M89" s="53" t="s">
        <v>18</v>
      </c>
      <c r="U89" s="5">
        <f t="shared" ca="1" si="18"/>
        <v>12161937.755007776</v>
      </c>
      <c r="X89" s="5">
        <f ca="1">IF(X$4="",0,SUMIFS(Finance!301:301,Finance!$4:$4,"&gt;="&amp;X$6,Finance!$4:$4,"&lt;="&amp;X$7))</f>
        <v>0</v>
      </c>
      <c r="Y89" s="5">
        <f ca="1">IF(Y$4="",0,SUMIFS(Finance!301:301,Finance!$4:$4,"&gt;="&amp;Y$6,Finance!$4:$4,"&lt;="&amp;Y$7))</f>
        <v>117041.82131831514</v>
      </c>
      <c r="Z89" s="5">
        <f ca="1">IF(Z$4="",0,SUMIFS(Finance!301:301,Finance!$4:$4,"&gt;="&amp;Z$6,Finance!$4:$4,"&lt;="&amp;Z$7))</f>
        <v>1985202.3583191149</v>
      </c>
      <c r="AA89" s="5">
        <f ca="1">IF(AA$4="",0,SUMIFS(Finance!301:301,Finance!$4:$4,"&gt;="&amp;AA$6,Finance!$4:$4,"&lt;="&amp;AA$7))</f>
        <v>3969188.5654608198</v>
      </c>
      <c r="AB89" s="5">
        <f ca="1">IF(AB$4="",0,SUMIFS(Finance!301:301,Finance!$4:$4,"&gt;="&amp;AB$6,Finance!$4:$4,"&lt;="&amp;AB$7))</f>
        <v>6090505.0099095255</v>
      </c>
      <c r="AC89" s="5">
        <f ca="1">IF(AC$4="",0,SUMIFS(Finance!301:301,Finance!$4:$4,"&gt;="&amp;AC$6,Finance!$4:$4,"&lt;="&amp;AC$7))</f>
        <v>0</v>
      </c>
      <c r="AD89" s="5">
        <f ca="1">IF(AD$4="",0,SUMIFS(Finance!301:301,Finance!$4:$4,"&gt;="&amp;AD$6,Finance!$4:$4,"&lt;="&amp;AD$7))</f>
        <v>0</v>
      </c>
      <c r="AE89" s="5">
        <f ca="1">IF(AE$4="",0,SUMIFS(Finance!301:301,Finance!$4:$4,"&gt;="&amp;AE$6,Finance!$4:$4,"&lt;="&amp;AE$7))</f>
        <v>0</v>
      </c>
      <c r="AF89" s="5">
        <f ca="1">IF(AF$4="",0,SUMIFS(Finance!301:301,Finance!$4:$4,"&gt;="&amp;AF$6,Finance!$4:$4,"&lt;="&amp;AF$7))</f>
        <v>0</v>
      </c>
      <c r="AG89" s="5">
        <f ca="1">IF(AG$4="",0,SUMIFS(Finance!301:301,Finance!$4:$4,"&gt;="&amp;AG$6,Finance!$4:$4,"&lt;="&amp;AG$7))</f>
        <v>0</v>
      </c>
      <c r="AH89" s="5">
        <f ca="1">IF(AH$4="",0,SUMIFS(Finance!301:301,Finance!$4:$4,"&gt;="&amp;AH$6,Finance!$4:$4,"&lt;="&amp;AH$7))</f>
        <v>0</v>
      </c>
      <c r="AI89" s="5">
        <f ca="1">IF(AI$4="",0,SUMIFS(Finance!301:301,Finance!$4:$4,"&gt;="&amp;AI$6,Finance!$4:$4,"&lt;="&amp;AI$7))</f>
        <v>0</v>
      </c>
      <c r="AJ89" s="5">
        <f ca="1">IF(AJ$4="",0,SUMIFS(Finance!301:301,Finance!$4:$4,"&gt;="&amp;AJ$6,Finance!$4:$4,"&lt;="&amp;AJ$7))</f>
        <v>0</v>
      </c>
      <c r="AK89" s="5">
        <f ca="1">IF(AK$4="",0,SUMIFS(Finance!301:301,Finance!$4:$4,"&gt;="&amp;AK$6,Finance!$4:$4,"&lt;="&amp;AK$7))</f>
        <v>0</v>
      </c>
      <c r="AL89" s="5">
        <f ca="1">IF(AL$4="",0,SUMIFS(Finance!301:301,Finance!$4:$4,"&gt;="&amp;AL$6,Finance!$4:$4,"&lt;="&amp;AL$7))</f>
        <v>0</v>
      </c>
      <c r="AM89" s="5">
        <f ca="1">IF(AM$4="",0,SUMIFS(Finance!301:301,Finance!$4:$4,"&gt;="&amp;AM$6,Finance!$4:$4,"&lt;="&amp;AM$7))</f>
        <v>0</v>
      </c>
      <c r="AN89" s="5">
        <f ca="1">IF(AN$4="",0,SUMIFS(Finance!301:301,Finance!$4:$4,"&gt;="&amp;AN$6,Finance!$4:$4,"&lt;="&amp;AN$7))</f>
        <v>0</v>
      </c>
      <c r="AO89" s="5">
        <f ca="1">IF(AO$4="",0,SUMIFS(Finance!301:301,Finance!$4:$4,"&gt;="&amp;AO$6,Finance!$4:$4,"&lt;="&amp;AO$7))</f>
        <v>0</v>
      </c>
      <c r="AP89" s="5">
        <f ca="1">IF(AP$4="",0,SUMIFS(Finance!301:301,Finance!$4:$4,"&gt;="&amp;AP$6,Finance!$4:$4,"&lt;="&amp;AP$7))</f>
        <v>0</v>
      </c>
      <c r="AQ89" s="5">
        <f ca="1">IF(AQ$4="",0,SUMIFS(Finance!301:301,Finance!$4:$4,"&gt;="&amp;AQ$6,Finance!$4:$4,"&lt;="&amp;AQ$7))</f>
        <v>0</v>
      </c>
      <c r="AR89" s="5">
        <f ca="1">IF(AR$4="",0,SUMIFS(Finance!301:301,Finance!$4:$4,"&gt;="&amp;AR$6,Finance!$4:$4,"&lt;="&amp;AR$7))</f>
        <v>0</v>
      </c>
      <c r="AS89" s="5">
        <f ca="1">IF(AS$4="",0,SUMIFS(Finance!301:301,Finance!$4:$4,"&gt;="&amp;AS$6,Finance!$4:$4,"&lt;="&amp;AS$7))</f>
        <v>0</v>
      </c>
      <c r="AT89" s="5">
        <f ca="1">IF(AT$4="",0,SUMIFS(Finance!301:301,Finance!$4:$4,"&gt;="&amp;AT$6,Finance!$4:$4,"&lt;="&amp;AT$7))</f>
        <v>0</v>
      </c>
      <c r="AU89" s="5">
        <f ca="1">IF(AU$4="",0,SUMIFS(Finance!301:301,Finance!$4:$4,"&gt;="&amp;AU$6,Finance!$4:$4,"&lt;="&amp;AU$7))</f>
        <v>0</v>
      </c>
      <c r="AV89" s="5">
        <f ca="1">IF(AV$4="",0,SUMIFS(Finance!301:301,Finance!$4:$4,"&gt;="&amp;AV$6,Finance!$4:$4,"&lt;="&amp;AV$7))</f>
        <v>0</v>
      </c>
      <c r="AW89" s="5">
        <f ca="1">IF(AW$4="",0,SUMIFS(Finance!301:301,Finance!$4:$4,"&gt;="&amp;AW$6,Finance!$4:$4,"&lt;="&amp;AW$7))</f>
        <v>0</v>
      </c>
      <c r="AX89" s="5">
        <f ca="1">IF(AX$4="",0,SUMIFS(Finance!301:301,Finance!$4:$4,"&gt;="&amp;AX$6,Finance!$4:$4,"&lt;="&amp;AX$7))</f>
        <v>0</v>
      </c>
      <c r="AY89" s="5">
        <f ca="1">IF(AY$4="",0,SUMIFS(Finance!301:301,Finance!$4:$4,"&gt;="&amp;AY$6,Finance!$4:$4,"&lt;="&amp;AY$7))</f>
        <v>0</v>
      </c>
      <c r="AZ89" s="5">
        <f ca="1">IF(AZ$4="",0,SUMIFS(Finance!301:301,Finance!$4:$4,"&gt;="&amp;AZ$6,Finance!$4:$4,"&lt;="&amp;AZ$7))</f>
        <v>0</v>
      </c>
      <c r="BA89" s="5">
        <f ca="1">IF(BA$4="",0,SUMIFS(Finance!301:301,Finance!$4:$4,"&gt;="&amp;BA$6,Finance!$4:$4,"&lt;="&amp;BA$7))</f>
        <v>0</v>
      </c>
      <c r="BB89" s="5">
        <f ca="1">IF(BB$4="",0,SUMIFS(Finance!301:301,Finance!$4:$4,"&gt;="&amp;BB$6,Finance!$4:$4,"&lt;="&amp;BB$7))</f>
        <v>0</v>
      </c>
      <c r="BC89" s="5">
        <f ca="1">IF(BC$4="",0,SUMIFS(Finance!301:301,Finance!$4:$4,"&gt;="&amp;BC$6,Finance!$4:$4,"&lt;="&amp;BC$7))</f>
        <v>0</v>
      </c>
      <c r="BD89" s="5">
        <f ca="1">IF(BD$4="",0,SUMIFS(Finance!301:301,Finance!$4:$4,"&gt;="&amp;BD$6,Finance!$4:$4,"&lt;="&amp;BD$7))</f>
        <v>0</v>
      </c>
      <c r="BE89" s="5">
        <f ca="1">IF(BE$4="",0,SUMIFS(Finance!301:301,Finance!$4:$4,"&gt;="&amp;BE$6,Finance!$4:$4,"&lt;="&amp;BE$7))</f>
        <v>0</v>
      </c>
      <c r="BF89" s="5">
        <f ca="1">IF(BF$4="",0,SUMIFS(Finance!301:301,Finance!$4:$4,"&gt;="&amp;BF$6,Finance!$4:$4,"&lt;="&amp;BF$7))</f>
        <v>0</v>
      </c>
      <c r="BG89" s="5">
        <f ca="1">IF(BG$4="",0,SUMIFS(Finance!301:301,Finance!$4:$4,"&gt;="&amp;BG$6,Finance!$4:$4,"&lt;="&amp;BG$7))</f>
        <v>0</v>
      </c>
      <c r="BH89" s="5">
        <f ca="1">IF(BH$4="",0,SUMIFS(Finance!301:301,Finance!$4:$4,"&gt;="&amp;BH$6,Finance!$4:$4,"&lt;="&amp;BH$7))</f>
        <v>0</v>
      </c>
      <c r="BI89" s="5">
        <f ca="1">IF(BI$4="",0,SUMIFS(Finance!301:301,Finance!$4:$4,"&gt;="&amp;BI$6,Finance!$4:$4,"&lt;="&amp;BI$7))</f>
        <v>0</v>
      </c>
      <c r="BJ89" s="5">
        <f ca="1">IF(BJ$4="",0,SUMIFS(Finance!301:301,Finance!$4:$4,"&gt;="&amp;BJ$6,Finance!$4:$4,"&lt;="&amp;BJ$7))</f>
        <v>0</v>
      </c>
      <c r="BK89" s="5">
        <f ca="1">IF(BK$4="",0,SUMIFS(Finance!301:301,Finance!$4:$4,"&gt;="&amp;BK$6,Finance!$4:$4,"&lt;="&amp;BK$7))</f>
        <v>0</v>
      </c>
      <c r="BL89" s="5">
        <f ca="1">IF(BL$4="",0,SUMIFS(Finance!301:301,Finance!$4:$4,"&gt;="&amp;BL$6,Finance!$4:$4,"&lt;="&amp;BL$7))</f>
        <v>0</v>
      </c>
      <c r="BM89" s="5">
        <f ca="1">IF(BM$4="",0,SUMIFS(Finance!301:301,Finance!$4:$4,"&gt;="&amp;BM$6,Finance!$4:$4,"&lt;="&amp;BM$7))</f>
        <v>0</v>
      </c>
      <c r="BN89" s="5">
        <f ca="1">IF(BN$4="",0,SUMIFS(Finance!301:301,Finance!$4:$4,"&gt;="&amp;BN$6,Finance!$4:$4,"&lt;="&amp;BN$7))</f>
        <v>0</v>
      </c>
      <c r="BO89" s="5">
        <f ca="1">IF(BO$4="",0,SUMIFS(Finance!301:301,Finance!$4:$4,"&gt;="&amp;BO$6,Finance!$4:$4,"&lt;="&amp;BO$7))</f>
        <v>0</v>
      </c>
      <c r="BP89" s="5">
        <f ca="1">IF(BP$4="",0,SUMIFS(Finance!301:301,Finance!$4:$4,"&gt;="&amp;BP$6,Finance!$4:$4,"&lt;="&amp;BP$7))</f>
        <v>0</v>
      </c>
      <c r="BQ89" s="5">
        <f ca="1">IF(BQ$4="",0,SUMIFS(Finance!301:301,Finance!$4:$4,"&gt;="&amp;BQ$6,Finance!$4:$4,"&lt;="&amp;BQ$7))</f>
        <v>0</v>
      </c>
      <c r="BR89" s="5">
        <f ca="1">IF(BR$4="",0,SUMIFS(Finance!301:301,Finance!$4:$4,"&gt;="&amp;BR$6,Finance!$4:$4,"&lt;="&amp;BR$7))</f>
        <v>0</v>
      </c>
      <c r="BS89" s="5">
        <f ca="1">IF(BS$4="",0,SUMIFS(Finance!301:301,Finance!$4:$4,"&gt;="&amp;BS$6,Finance!$4:$4,"&lt;="&amp;BS$7))</f>
        <v>0</v>
      </c>
      <c r="BT89" s="5">
        <f ca="1">IF(BT$4="",0,SUMIFS(Finance!301:301,Finance!$4:$4,"&gt;="&amp;BT$6,Finance!$4:$4,"&lt;="&amp;BT$7))</f>
        <v>0</v>
      </c>
      <c r="BU89" s="5">
        <f ca="1">IF(BU$4="",0,SUMIFS(Finance!301:301,Finance!$4:$4,"&gt;="&amp;BU$6,Finance!$4:$4,"&lt;="&amp;BU$7))</f>
        <v>0</v>
      </c>
      <c r="BV89" s="5">
        <f ca="1">IF(BV$4="",0,SUMIFS(Finance!301:301,Finance!$4:$4,"&gt;="&amp;BV$6,Finance!$4:$4,"&lt;="&amp;BV$7))</f>
        <v>0</v>
      </c>
      <c r="BW89" s="5">
        <f ca="1">IF(BW$4="",0,SUMIFS(Finance!301:301,Finance!$4:$4,"&gt;="&amp;BW$6,Finance!$4:$4,"&lt;="&amp;BW$7))</f>
        <v>0</v>
      </c>
      <c r="BX89" s="5">
        <f ca="1">IF(BX$4="",0,SUMIFS(Finance!301:301,Finance!$4:$4,"&gt;="&amp;BX$6,Finance!$4:$4,"&lt;="&amp;BX$7))</f>
        <v>0</v>
      </c>
      <c r="BY89" s="5">
        <f ca="1">IF(BY$4="",0,SUMIFS(Finance!301:301,Finance!$4:$4,"&gt;="&amp;BY$6,Finance!$4:$4,"&lt;="&amp;BY$7))</f>
        <v>0</v>
      </c>
      <c r="BZ89" s="5">
        <f ca="1">IF(BZ$4="",0,SUMIFS(Finance!301:301,Finance!$4:$4,"&gt;="&amp;BZ$6,Finance!$4:$4,"&lt;="&amp;BZ$7))</f>
        <v>0</v>
      </c>
      <c r="CA89" s="5">
        <f ca="1">IF(CA$4="",0,SUMIFS(Finance!301:301,Finance!$4:$4,"&gt;="&amp;CA$6,Finance!$4:$4,"&lt;="&amp;CA$7))</f>
        <v>0</v>
      </c>
      <c r="CB89" s="5">
        <f ca="1">IF(CB$4="",0,SUMIFS(Finance!301:301,Finance!$4:$4,"&gt;="&amp;CB$6,Finance!$4:$4,"&lt;="&amp;CB$7))</f>
        <v>0</v>
      </c>
      <c r="CC89" s="5">
        <f ca="1">IF(CC$4="",0,SUMIFS(Finance!301:301,Finance!$4:$4,"&gt;="&amp;CC$6,Finance!$4:$4,"&lt;="&amp;CC$7))</f>
        <v>0</v>
      </c>
      <c r="CD89" s="5">
        <f ca="1">IF(CD$4="",0,SUMIFS(Finance!301:301,Finance!$4:$4,"&gt;="&amp;CD$6,Finance!$4:$4,"&lt;="&amp;CD$7))</f>
        <v>0</v>
      </c>
      <c r="CE89" s="5">
        <f ca="1">IF(CE$4="",0,SUMIFS(Finance!301:301,Finance!$4:$4,"&gt;="&amp;CE$6,Finance!$4:$4,"&lt;="&amp;CE$7))</f>
        <v>0</v>
      </c>
      <c r="CF89" s="5">
        <f ca="1">IF(CF$4="",0,SUMIFS(Finance!301:301,Finance!$4:$4,"&gt;="&amp;CF$6,Finance!$4:$4,"&lt;="&amp;CF$7))</f>
        <v>0</v>
      </c>
    </row>
    <row r="90" spans="2:84" x14ac:dyDescent="0.3">
      <c r="B90" s="13">
        <f>ROW()</f>
        <v>90</v>
      </c>
      <c r="H90" s="1" t="str">
        <f t="shared" si="20"/>
        <v>Списания по финансовой деятельности</v>
      </c>
      <c r="I90" s="1" t="s">
        <v>440</v>
      </c>
      <c r="M90" s="53" t="s">
        <v>18</v>
      </c>
      <c r="U90" s="5">
        <f t="shared" ca="1" si="18"/>
        <v>188441190.19876689</v>
      </c>
      <c r="X90" s="5">
        <f ca="1">IF(X$4="",0,SUMIFS(Finance!303:303,Finance!$4:$4,"&gt;="&amp;X$6,Finance!$4:$4,"&lt;="&amp;X$7))</f>
        <v>0</v>
      </c>
      <c r="Y90" s="5">
        <f ca="1">IF(Y$4="",0,SUMIFS(Finance!303:303,Finance!$4:$4,"&gt;="&amp;Y$6,Finance!$4:$4,"&lt;="&amp;Y$7))</f>
        <v>2034944.3578541426</v>
      </c>
      <c r="Z90" s="5">
        <f ca="1">IF(Z$4="",0,SUMIFS(Finance!303:303,Finance!$4:$4,"&gt;="&amp;Z$6,Finance!$4:$4,"&lt;="&amp;Z$7))</f>
        <v>30673894.976643801</v>
      </c>
      <c r="AA90" s="5">
        <f ca="1">IF(AA$4="",0,SUMIFS(Finance!303:303,Finance!$4:$4,"&gt;="&amp;AA$6,Finance!$4:$4,"&lt;="&amp;AA$7))</f>
        <v>61268470.845426053</v>
      </c>
      <c r="AB90" s="5">
        <f ca="1">IF(AB$4="",0,SUMIFS(Finance!303:303,Finance!$4:$4,"&gt;="&amp;AB$6,Finance!$4:$4,"&lt;="&amp;AB$7))</f>
        <v>94463880.018842906</v>
      </c>
      <c r="AC90" s="5">
        <f ca="1">IF(AC$4="",0,SUMIFS(Finance!303:303,Finance!$4:$4,"&gt;="&amp;AC$6,Finance!$4:$4,"&lt;="&amp;AC$7))</f>
        <v>0</v>
      </c>
      <c r="AD90" s="5">
        <f ca="1">IF(AD$4="",0,SUMIFS(Finance!303:303,Finance!$4:$4,"&gt;="&amp;AD$6,Finance!$4:$4,"&lt;="&amp;AD$7))</f>
        <v>0</v>
      </c>
      <c r="AE90" s="5">
        <f ca="1">IF(AE$4="",0,SUMIFS(Finance!303:303,Finance!$4:$4,"&gt;="&amp;AE$6,Finance!$4:$4,"&lt;="&amp;AE$7))</f>
        <v>0</v>
      </c>
      <c r="AF90" s="5">
        <f ca="1">IF(AF$4="",0,SUMIFS(Finance!303:303,Finance!$4:$4,"&gt;="&amp;AF$6,Finance!$4:$4,"&lt;="&amp;AF$7))</f>
        <v>0</v>
      </c>
      <c r="AG90" s="5">
        <f ca="1">IF(AG$4="",0,SUMIFS(Finance!303:303,Finance!$4:$4,"&gt;="&amp;AG$6,Finance!$4:$4,"&lt;="&amp;AG$7))</f>
        <v>0</v>
      </c>
      <c r="AH90" s="5">
        <f ca="1">IF(AH$4="",0,SUMIFS(Finance!303:303,Finance!$4:$4,"&gt;="&amp;AH$6,Finance!$4:$4,"&lt;="&amp;AH$7))</f>
        <v>0</v>
      </c>
      <c r="AI90" s="5">
        <f ca="1">IF(AI$4="",0,SUMIFS(Finance!303:303,Finance!$4:$4,"&gt;="&amp;AI$6,Finance!$4:$4,"&lt;="&amp;AI$7))</f>
        <v>0</v>
      </c>
      <c r="AJ90" s="5">
        <f ca="1">IF(AJ$4="",0,SUMIFS(Finance!303:303,Finance!$4:$4,"&gt;="&amp;AJ$6,Finance!$4:$4,"&lt;="&amp;AJ$7))</f>
        <v>0</v>
      </c>
      <c r="AK90" s="5">
        <f ca="1">IF(AK$4="",0,SUMIFS(Finance!303:303,Finance!$4:$4,"&gt;="&amp;AK$6,Finance!$4:$4,"&lt;="&amp;AK$7))</f>
        <v>0</v>
      </c>
      <c r="AL90" s="5">
        <f ca="1">IF(AL$4="",0,SUMIFS(Finance!303:303,Finance!$4:$4,"&gt;="&amp;AL$6,Finance!$4:$4,"&lt;="&amp;AL$7))</f>
        <v>0</v>
      </c>
      <c r="AM90" s="5">
        <f ca="1">IF(AM$4="",0,SUMIFS(Finance!303:303,Finance!$4:$4,"&gt;="&amp;AM$6,Finance!$4:$4,"&lt;="&amp;AM$7))</f>
        <v>0</v>
      </c>
      <c r="AN90" s="5">
        <f ca="1">IF(AN$4="",0,SUMIFS(Finance!303:303,Finance!$4:$4,"&gt;="&amp;AN$6,Finance!$4:$4,"&lt;="&amp;AN$7))</f>
        <v>0</v>
      </c>
      <c r="AO90" s="5">
        <f ca="1">IF(AO$4="",0,SUMIFS(Finance!303:303,Finance!$4:$4,"&gt;="&amp;AO$6,Finance!$4:$4,"&lt;="&amp;AO$7))</f>
        <v>0</v>
      </c>
      <c r="AP90" s="5">
        <f ca="1">IF(AP$4="",0,SUMIFS(Finance!303:303,Finance!$4:$4,"&gt;="&amp;AP$6,Finance!$4:$4,"&lt;="&amp;AP$7))</f>
        <v>0</v>
      </c>
      <c r="AQ90" s="5">
        <f ca="1">IF(AQ$4="",0,SUMIFS(Finance!303:303,Finance!$4:$4,"&gt;="&amp;AQ$6,Finance!$4:$4,"&lt;="&amp;AQ$7))</f>
        <v>0</v>
      </c>
      <c r="AR90" s="5">
        <f ca="1">IF(AR$4="",0,SUMIFS(Finance!303:303,Finance!$4:$4,"&gt;="&amp;AR$6,Finance!$4:$4,"&lt;="&amp;AR$7))</f>
        <v>0</v>
      </c>
      <c r="AS90" s="5">
        <f ca="1">IF(AS$4="",0,SUMIFS(Finance!303:303,Finance!$4:$4,"&gt;="&amp;AS$6,Finance!$4:$4,"&lt;="&amp;AS$7))</f>
        <v>0</v>
      </c>
      <c r="AT90" s="5">
        <f ca="1">IF(AT$4="",0,SUMIFS(Finance!303:303,Finance!$4:$4,"&gt;="&amp;AT$6,Finance!$4:$4,"&lt;="&amp;AT$7))</f>
        <v>0</v>
      </c>
      <c r="AU90" s="5">
        <f ca="1">IF(AU$4="",0,SUMIFS(Finance!303:303,Finance!$4:$4,"&gt;="&amp;AU$6,Finance!$4:$4,"&lt;="&amp;AU$7))</f>
        <v>0</v>
      </c>
      <c r="AV90" s="5">
        <f ca="1">IF(AV$4="",0,SUMIFS(Finance!303:303,Finance!$4:$4,"&gt;="&amp;AV$6,Finance!$4:$4,"&lt;="&amp;AV$7))</f>
        <v>0</v>
      </c>
      <c r="AW90" s="5">
        <f ca="1">IF(AW$4="",0,SUMIFS(Finance!303:303,Finance!$4:$4,"&gt;="&amp;AW$6,Finance!$4:$4,"&lt;="&amp;AW$7))</f>
        <v>0</v>
      </c>
      <c r="AX90" s="5">
        <f ca="1">IF(AX$4="",0,SUMIFS(Finance!303:303,Finance!$4:$4,"&gt;="&amp;AX$6,Finance!$4:$4,"&lt;="&amp;AX$7))</f>
        <v>0</v>
      </c>
      <c r="AY90" s="5">
        <f ca="1">IF(AY$4="",0,SUMIFS(Finance!303:303,Finance!$4:$4,"&gt;="&amp;AY$6,Finance!$4:$4,"&lt;="&amp;AY$7))</f>
        <v>0</v>
      </c>
      <c r="AZ90" s="5">
        <f ca="1">IF(AZ$4="",0,SUMIFS(Finance!303:303,Finance!$4:$4,"&gt;="&amp;AZ$6,Finance!$4:$4,"&lt;="&amp;AZ$7))</f>
        <v>0</v>
      </c>
      <c r="BA90" s="5">
        <f ca="1">IF(BA$4="",0,SUMIFS(Finance!303:303,Finance!$4:$4,"&gt;="&amp;BA$6,Finance!$4:$4,"&lt;="&amp;BA$7))</f>
        <v>0</v>
      </c>
      <c r="BB90" s="5">
        <f ca="1">IF(BB$4="",0,SUMIFS(Finance!303:303,Finance!$4:$4,"&gt;="&amp;BB$6,Finance!$4:$4,"&lt;="&amp;BB$7))</f>
        <v>0</v>
      </c>
      <c r="BC90" s="5">
        <f ca="1">IF(BC$4="",0,SUMIFS(Finance!303:303,Finance!$4:$4,"&gt;="&amp;BC$6,Finance!$4:$4,"&lt;="&amp;BC$7))</f>
        <v>0</v>
      </c>
      <c r="BD90" s="5">
        <f ca="1">IF(BD$4="",0,SUMIFS(Finance!303:303,Finance!$4:$4,"&gt;="&amp;BD$6,Finance!$4:$4,"&lt;="&amp;BD$7))</f>
        <v>0</v>
      </c>
      <c r="BE90" s="5">
        <f ca="1">IF(BE$4="",0,SUMIFS(Finance!303:303,Finance!$4:$4,"&gt;="&amp;BE$6,Finance!$4:$4,"&lt;="&amp;BE$7))</f>
        <v>0</v>
      </c>
      <c r="BF90" s="5">
        <f ca="1">IF(BF$4="",0,SUMIFS(Finance!303:303,Finance!$4:$4,"&gt;="&amp;BF$6,Finance!$4:$4,"&lt;="&amp;BF$7))</f>
        <v>0</v>
      </c>
      <c r="BG90" s="5">
        <f ca="1">IF(BG$4="",0,SUMIFS(Finance!303:303,Finance!$4:$4,"&gt;="&amp;BG$6,Finance!$4:$4,"&lt;="&amp;BG$7))</f>
        <v>0</v>
      </c>
      <c r="BH90" s="5">
        <f ca="1">IF(BH$4="",0,SUMIFS(Finance!303:303,Finance!$4:$4,"&gt;="&amp;BH$6,Finance!$4:$4,"&lt;="&amp;BH$7))</f>
        <v>0</v>
      </c>
      <c r="BI90" s="5">
        <f ca="1">IF(BI$4="",0,SUMIFS(Finance!303:303,Finance!$4:$4,"&gt;="&amp;BI$6,Finance!$4:$4,"&lt;="&amp;BI$7))</f>
        <v>0</v>
      </c>
      <c r="BJ90" s="5">
        <f ca="1">IF(BJ$4="",0,SUMIFS(Finance!303:303,Finance!$4:$4,"&gt;="&amp;BJ$6,Finance!$4:$4,"&lt;="&amp;BJ$7))</f>
        <v>0</v>
      </c>
      <c r="BK90" s="5">
        <f ca="1">IF(BK$4="",0,SUMIFS(Finance!303:303,Finance!$4:$4,"&gt;="&amp;BK$6,Finance!$4:$4,"&lt;="&amp;BK$7))</f>
        <v>0</v>
      </c>
      <c r="BL90" s="5">
        <f ca="1">IF(BL$4="",0,SUMIFS(Finance!303:303,Finance!$4:$4,"&gt;="&amp;BL$6,Finance!$4:$4,"&lt;="&amp;BL$7))</f>
        <v>0</v>
      </c>
      <c r="BM90" s="5">
        <f ca="1">IF(BM$4="",0,SUMIFS(Finance!303:303,Finance!$4:$4,"&gt;="&amp;BM$6,Finance!$4:$4,"&lt;="&amp;BM$7))</f>
        <v>0</v>
      </c>
      <c r="BN90" s="5">
        <f ca="1">IF(BN$4="",0,SUMIFS(Finance!303:303,Finance!$4:$4,"&gt;="&amp;BN$6,Finance!$4:$4,"&lt;="&amp;BN$7))</f>
        <v>0</v>
      </c>
      <c r="BO90" s="5">
        <f ca="1">IF(BO$4="",0,SUMIFS(Finance!303:303,Finance!$4:$4,"&gt;="&amp;BO$6,Finance!$4:$4,"&lt;="&amp;BO$7))</f>
        <v>0</v>
      </c>
      <c r="BP90" s="5">
        <f ca="1">IF(BP$4="",0,SUMIFS(Finance!303:303,Finance!$4:$4,"&gt;="&amp;BP$6,Finance!$4:$4,"&lt;="&amp;BP$7))</f>
        <v>0</v>
      </c>
      <c r="BQ90" s="5">
        <f ca="1">IF(BQ$4="",0,SUMIFS(Finance!303:303,Finance!$4:$4,"&gt;="&amp;BQ$6,Finance!$4:$4,"&lt;="&amp;BQ$7))</f>
        <v>0</v>
      </c>
      <c r="BR90" s="5">
        <f ca="1">IF(BR$4="",0,SUMIFS(Finance!303:303,Finance!$4:$4,"&gt;="&amp;BR$6,Finance!$4:$4,"&lt;="&amp;BR$7))</f>
        <v>0</v>
      </c>
      <c r="BS90" s="5">
        <f ca="1">IF(BS$4="",0,SUMIFS(Finance!303:303,Finance!$4:$4,"&gt;="&amp;BS$6,Finance!$4:$4,"&lt;="&amp;BS$7))</f>
        <v>0</v>
      </c>
      <c r="BT90" s="5">
        <f ca="1">IF(BT$4="",0,SUMIFS(Finance!303:303,Finance!$4:$4,"&gt;="&amp;BT$6,Finance!$4:$4,"&lt;="&amp;BT$7))</f>
        <v>0</v>
      </c>
      <c r="BU90" s="5">
        <f ca="1">IF(BU$4="",0,SUMIFS(Finance!303:303,Finance!$4:$4,"&gt;="&amp;BU$6,Finance!$4:$4,"&lt;="&amp;BU$7))</f>
        <v>0</v>
      </c>
      <c r="BV90" s="5">
        <f ca="1">IF(BV$4="",0,SUMIFS(Finance!303:303,Finance!$4:$4,"&gt;="&amp;BV$6,Finance!$4:$4,"&lt;="&amp;BV$7))</f>
        <v>0</v>
      </c>
      <c r="BW90" s="5">
        <f ca="1">IF(BW$4="",0,SUMIFS(Finance!303:303,Finance!$4:$4,"&gt;="&amp;BW$6,Finance!$4:$4,"&lt;="&amp;BW$7))</f>
        <v>0</v>
      </c>
      <c r="BX90" s="5">
        <f ca="1">IF(BX$4="",0,SUMIFS(Finance!303:303,Finance!$4:$4,"&gt;="&amp;BX$6,Finance!$4:$4,"&lt;="&amp;BX$7))</f>
        <v>0</v>
      </c>
      <c r="BY90" s="5">
        <f ca="1">IF(BY$4="",0,SUMIFS(Finance!303:303,Finance!$4:$4,"&gt;="&amp;BY$6,Finance!$4:$4,"&lt;="&amp;BY$7))</f>
        <v>0</v>
      </c>
      <c r="BZ90" s="5">
        <f ca="1">IF(BZ$4="",0,SUMIFS(Finance!303:303,Finance!$4:$4,"&gt;="&amp;BZ$6,Finance!$4:$4,"&lt;="&amp;BZ$7))</f>
        <v>0</v>
      </c>
      <c r="CA90" s="5">
        <f ca="1">IF(CA$4="",0,SUMIFS(Finance!303:303,Finance!$4:$4,"&gt;="&amp;CA$6,Finance!$4:$4,"&lt;="&amp;CA$7))</f>
        <v>0</v>
      </c>
      <c r="CB90" s="5">
        <f ca="1">IF(CB$4="",0,SUMIFS(Finance!303:303,Finance!$4:$4,"&gt;="&amp;CB$6,Finance!$4:$4,"&lt;="&amp;CB$7))</f>
        <v>0</v>
      </c>
      <c r="CC90" s="5">
        <f ca="1">IF(CC$4="",0,SUMIFS(Finance!303:303,Finance!$4:$4,"&gt;="&amp;CC$6,Finance!$4:$4,"&lt;="&amp;CC$7))</f>
        <v>0</v>
      </c>
      <c r="CD90" s="5">
        <f ca="1">IF(CD$4="",0,SUMIFS(Finance!303:303,Finance!$4:$4,"&gt;="&amp;CD$6,Finance!$4:$4,"&lt;="&amp;CD$7))</f>
        <v>0</v>
      </c>
      <c r="CE90" s="5">
        <f ca="1">IF(CE$4="",0,SUMIFS(Finance!303:303,Finance!$4:$4,"&gt;="&amp;CE$6,Finance!$4:$4,"&lt;="&amp;CE$7))</f>
        <v>0</v>
      </c>
      <c r="CF90" s="5">
        <f ca="1">IF(CF$4="",0,SUMIFS(Finance!303:303,Finance!$4:$4,"&gt;="&amp;CF$6,Finance!$4:$4,"&lt;="&amp;CF$7))</f>
        <v>0</v>
      </c>
    </row>
    <row r="91" spans="2:84" x14ac:dyDescent="0.3">
      <c r="B91" s="13">
        <f>ROW()</f>
        <v>91</v>
      </c>
      <c r="H91" s="1" t="str">
        <f t="shared" si="20"/>
        <v>Списания по финансовой деятельности</v>
      </c>
      <c r="I91" s="1" t="s">
        <v>467</v>
      </c>
      <c r="M91" s="53" t="s">
        <v>18</v>
      </c>
      <c r="U91" s="5">
        <f t="shared" ca="1" si="18"/>
        <v>20937910.022085212</v>
      </c>
      <c r="X91" s="5">
        <f ca="1">IF(X$4="",0,SUMIFS(Finance!304:304,Finance!$4:$4,"&gt;="&amp;X$6,Finance!$4:$4,"&lt;="&amp;X$7))</f>
        <v>0</v>
      </c>
      <c r="Y91" s="5">
        <f ca="1">IF(Y$4="",0,SUMIFS(Finance!304:304,Finance!$4:$4,"&gt;="&amp;Y$6,Finance!$4:$4,"&lt;="&amp;Y$7))</f>
        <v>226104.92865046032</v>
      </c>
      <c r="Z91" s="5">
        <f ca="1">IF(Z$4="",0,SUMIFS(Finance!304:304,Finance!$4:$4,"&gt;="&amp;Z$6,Finance!$4:$4,"&lt;="&amp;Z$7))</f>
        <v>3408210.5529604224</v>
      </c>
      <c r="AA91" s="5">
        <f ca="1">IF(AA$4="",0,SUMIFS(Finance!304:304,Finance!$4:$4,"&gt;="&amp;AA$6,Finance!$4:$4,"&lt;="&amp;AA$7))</f>
        <v>6807607.8717140062</v>
      </c>
      <c r="AB91" s="5">
        <f ca="1">IF(AB$4="",0,SUMIFS(Finance!304:304,Finance!$4:$4,"&gt;="&amp;AB$6,Finance!$4:$4,"&lt;="&amp;AB$7))</f>
        <v>10495986.668760322</v>
      </c>
      <c r="AC91" s="5">
        <f ca="1">IF(AC$4="",0,SUMIFS(Finance!304:304,Finance!$4:$4,"&gt;="&amp;AC$6,Finance!$4:$4,"&lt;="&amp;AC$7))</f>
        <v>0</v>
      </c>
      <c r="AD91" s="5">
        <f ca="1">IF(AD$4="",0,SUMIFS(Finance!304:304,Finance!$4:$4,"&gt;="&amp;AD$6,Finance!$4:$4,"&lt;="&amp;AD$7))</f>
        <v>0</v>
      </c>
      <c r="AE91" s="5">
        <f ca="1">IF(AE$4="",0,SUMIFS(Finance!304:304,Finance!$4:$4,"&gt;="&amp;AE$6,Finance!$4:$4,"&lt;="&amp;AE$7))</f>
        <v>0</v>
      </c>
      <c r="AF91" s="5">
        <f ca="1">IF(AF$4="",0,SUMIFS(Finance!304:304,Finance!$4:$4,"&gt;="&amp;AF$6,Finance!$4:$4,"&lt;="&amp;AF$7))</f>
        <v>0</v>
      </c>
      <c r="AG91" s="5">
        <f ca="1">IF(AG$4="",0,SUMIFS(Finance!304:304,Finance!$4:$4,"&gt;="&amp;AG$6,Finance!$4:$4,"&lt;="&amp;AG$7))</f>
        <v>0</v>
      </c>
      <c r="AH91" s="5">
        <f ca="1">IF(AH$4="",0,SUMIFS(Finance!304:304,Finance!$4:$4,"&gt;="&amp;AH$6,Finance!$4:$4,"&lt;="&amp;AH$7))</f>
        <v>0</v>
      </c>
      <c r="AI91" s="5">
        <f ca="1">IF(AI$4="",0,SUMIFS(Finance!304:304,Finance!$4:$4,"&gt;="&amp;AI$6,Finance!$4:$4,"&lt;="&amp;AI$7))</f>
        <v>0</v>
      </c>
      <c r="AJ91" s="5">
        <f ca="1">IF(AJ$4="",0,SUMIFS(Finance!304:304,Finance!$4:$4,"&gt;="&amp;AJ$6,Finance!$4:$4,"&lt;="&amp;AJ$7))</f>
        <v>0</v>
      </c>
      <c r="AK91" s="5">
        <f ca="1">IF(AK$4="",0,SUMIFS(Finance!304:304,Finance!$4:$4,"&gt;="&amp;AK$6,Finance!$4:$4,"&lt;="&amp;AK$7))</f>
        <v>0</v>
      </c>
      <c r="AL91" s="5">
        <f ca="1">IF(AL$4="",0,SUMIFS(Finance!304:304,Finance!$4:$4,"&gt;="&amp;AL$6,Finance!$4:$4,"&lt;="&amp;AL$7))</f>
        <v>0</v>
      </c>
      <c r="AM91" s="5">
        <f ca="1">IF(AM$4="",0,SUMIFS(Finance!304:304,Finance!$4:$4,"&gt;="&amp;AM$6,Finance!$4:$4,"&lt;="&amp;AM$7))</f>
        <v>0</v>
      </c>
      <c r="AN91" s="5">
        <f ca="1">IF(AN$4="",0,SUMIFS(Finance!304:304,Finance!$4:$4,"&gt;="&amp;AN$6,Finance!$4:$4,"&lt;="&amp;AN$7))</f>
        <v>0</v>
      </c>
      <c r="AO91" s="5">
        <f ca="1">IF(AO$4="",0,SUMIFS(Finance!304:304,Finance!$4:$4,"&gt;="&amp;AO$6,Finance!$4:$4,"&lt;="&amp;AO$7))</f>
        <v>0</v>
      </c>
      <c r="AP91" s="5">
        <f ca="1">IF(AP$4="",0,SUMIFS(Finance!304:304,Finance!$4:$4,"&gt;="&amp;AP$6,Finance!$4:$4,"&lt;="&amp;AP$7))</f>
        <v>0</v>
      </c>
      <c r="AQ91" s="5">
        <f ca="1">IF(AQ$4="",0,SUMIFS(Finance!304:304,Finance!$4:$4,"&gt;="&amp;AQ$6,Finance!$4:$4,"&lt;="&amp;AQ$7))</f>
        <v>0</v>
      </c>
      <c r="AR91" s="5">
        <f ca="1">IF(AR$4="",0,SUMIFS(Finance!304:304,Finance!$4:$4,"&gt;="&amp;AR$6,Finance!$4:$4,"&lt;="&amp;AR$7))</f>
        <v>0</v>
      </c>
      <c r="AS91" s="5">
        <f ca="1">IF(AS$4="",0,SUMIFS(Finance!304:304,Finance!$4:$4,"&gt;="&amp;AS$6,Finance!$4:$4,"&lt;="&amp;AS$7))</f>
        <v>0</v>
      </c>
      <c r="AT91" s="5">
        <f ca="1">IF(AT$4="",0,SUMIFS(Finance!304:304,Finance!$4:$4,"&gt;="&amp;AT$6,Finance!$4:$4,"&lt;="&amp;AT$7))</f>
        <v>0</v>
      </c>
      <c r="AU91" s="5">
        <f ca="1">IF(AU$4="",0,SUMIFS(Finance!304:304,Finance!$4:$4,"&gt;="&amp;AU$6,Finance!$4:$4,"&lt;="&amp;AU$7))</f>
        <v>0</v>
      </c>
      <c r="AV91" s="5">
        <f ca="1">IF(AV$4="",0,SUMIFS(Finance!304:304,Finance!$4:$4,"&gt;="&amp;AV$6,Finance!$4:$4,"&lt;="&amp;AV$7))</f>
        <v>0</v>
      </c>
      <c r="AW91" s="5">
        <f ca="1">IF(AW$4="",0,SUMIFS(Finance!304:304,Finance!$4:$4,"&gt;="&amp;AW$6,Finance!$4:$4,"&lt;="&amp;AW$7))</f>
        <v>0</v>
      </c>
      <c r="AX91" s="5">
        <f ca="1">IF(AX$4="",0,SUMIFS(Finance!304:304,Finance!$4:$4,"&gt;="&amp;AX$6,Finance!$4:$4,"&lt;="&amp;AX$7))</f>
        <v>0</v>
      </c>
      <c r="AY91" s="5">
        <f ca="1">IF(AY$4="",0,SUMIFS(Finance!304:304,Finance!$4:$4,"&gt;="&amp;AY$6,Finance!$4:$4,"&lt;="&amp;AY$7))</f>
        <v>0</v>
      </c>
      <c r="AZ91" s="5">
        <f ca="1">IF(AZ$4="",0,SUMIFS(Finance!304:304,Finance!$4:$4,"&gt;="&amp;AZ$6,Finance!$4:$4,"&lt;="&amp;AZ$7))</f>
        <v>0</v>
      </c>
      <c r="BA91" s="5">
        <f ca="1">IF(BA$4="",0,SUMIFS(Finance!304:304,Finance!$4:$4,"&gt;="&amp;BA$6,Finance!$4:$4,"&lt;="&amp;BA$7))</f>
        <v>0</v>
      </c>
      <c r="BB91" s="5">
        <f ca="1">IF(BB$4="",0,SUMIFS(Finance!304:304,Finance!$4:$4,"&gt;="&amp;BB$6,Finance!$4:$4,"&lt;="&amp;BB$7))</f>
        <v>0</v>
      </c>
      <c r="BC91" s="5">
        <f ca="1">IF(BC$4="",0,SUMIFS(Finance!304:304,Finance!$4:$4,"&gt;="&amp;BC$6,Finance!$4:$4,"&lt;="&amp;BC$7))</f>
        <v>0</v>
      </c>
      <c r="BD91" s="5">
        <f ca="1">IF(BD$4="",0,SUMIFS(Finance!304:304,Finance!$4:$4,"&gt;="&amp;BD$6,Finance!$4:$4,"&lt;="&amp;BD$7))</f>
        <v>0</v>
      </c>
      <c r="BE91" s="5">
        <f ca="1">IF(BE$4="",0,SUMIFS(Finance!304:304,Finance!$4:$4,"&gt;="&amp;BE$6,Finance!$4:$4,"&lt;="&amp;BE$7))</f>
        <v>0</v>
      </c>
      <c r="BF91" s="5">
        <f ca="1">IF(BF$4="",0,SUMIFS(Finance!304:304,Finance!$4:$4,"&gt;="&amp;BF$6,Finance!$4:$4,"&lt;="&amp;BF$7))</f>
        <v>0</v>
      </c>
      <c r="BG91" s="5">
        <f ca="1">IF(BG$4="",0,SUMIFS(Finance!304:304,Finance!$4:$4,"&gt;="&amp;BG$6,Finance!$4:$4,"&lt;="&amp;BG$7))</f>
        <v>0</v>
      </c>
      <c r="BH91" s="5">
        <f ca="1">IF(BH$4="",0,SUMIFS(Finance!304:304,Finance!$4:$4,"&gt;="&amp;BH$6,Finance!$4:$4,"&lt;="&amp;BH$7))</f>
        <v>0</v>
      </c>
      <c r="BI91" s="5">
        <f ca="1">IF(BI$4="",0,SUMIFS(Finance!304:304,Finance!$4:$4,"&gt;="&amp;BI$6,Finance!$4:$4,"&lt;="&amp;BI$7))</f>
        <v>0</v>
      </c>
      <c r="BJ91" s="5">
        <f ca="1">IF(BJ$4="",0,SUMIFS(Finance!304:304,Finance!$4:$4,"&gt;="&amp;BJ$6,Finance!$4:$4,"&lt;="&amp;BJ$7))</f>
        <v>0</v>
      </c>
      <c r="BK91" s="5">
        <f ca="1">IF(BK$4="",0,SUMIFS(Finance!304:304,Finance!$4:$4,"&gt;="&amp;BK$6,Finance!$4:$4,"&lt;="&amp;BK$7))</f>
        <v>0</v>
      </c>
      <c r="BL91" s="5">
        <f ca="1">IF(BL$4="",0,SUMIFS(Finance!304:304,Finance!$4:$4,"&gt;="&amp;BL$6,Finance!$4:$4,"&lt;="&amp;BL$7))</f>
        <v>0</v>
      </c>
      <c r="BM91" s="5">
        <f ca="1">IF(BM$4="",0,SUMIFS(Finance!304:304,Finance!$4:$4,"&gt;="&amp;BM$6,Finance!$4:$4,"&lt;="&amp;BM$7))</f>
        <v>0</v>
      </c>
      <c r="BN91" s="5">
        <f ca="1">IF(BN$4="",0,SUMIFS(Finance!304:304,Finance!$4:$4,"&gt;="&amp;BN$6,Finance!$4:$4,"&lt;="&amp;BN$7))</f>
        <v>0</v>
      </c>
      <c r="BO91" s="5">
        <f ca="1">IF(BO$4="",0,SUMIFS(Finance!304:304,Finance!$4:$4,"&gt;="&amp;BO$6,Finance!$4:$4,"&lt;="&amp;BO$7))</f>
        <v>0</v>
      </c>
      <c r="BP91" s="5">
        <f ca="1">IF(BP$4="",0,SUMIFS(Finance!304:304,Finance!$4:$4,"&gt;="&amp;BP$6,Finance!$4:$4,"&lt;="&amp;BP$7))</f>
        <v>0</v>
      </c>
      <c r="BQ91" s="5">
        <f ca="1">IF(BQ$4="",0,SUMIFS(Finance!304:304,Finance!$4:$4,"&gt;="&amp;BQ$6,Finance!$4:$4,"&lt;="&amp;BQ$7))</f>
        <v>0</v>
      </c>
      <c r="BR91" s="5">
        <f ca="1">IF(BR$4="",0,SUMIFS(Finance!304:304,Finance!$4:$4,"&gt;="&amp;BR$6,Finance!$4:$4,"&lt;="&amp;BR$7))</f>
        <v>0</v>
      </c>
      <c r="BS91" s="5">
        <f ca="1">IF(BS$4="",0,SUMIFS(Finance!304:304,Finance!$4:$4,"&gt;="&amp;BS$6,Finance!$4:$4,"&lt;="&amp;BS$7))</f>
        <v>0</v>
      </c>
      <c r="BT91" s="5">
        <f ca="1">IF(BT$4="",0,SUMIFS(Finance!304:304,Finance!$4:$4,"&gt;="&amp;BT$6,Finance!$4:$4,"&lt;="&amp;BT$7))</f>
        <v>0</v>
      </c>
      <c r="BU91" s="5">
        <f ca="1">IF(BU$4="",0,SUMIFS(Finance!304:304,Finance!$4:$4,"&gt;="&amp;BU$6,Finance!$4:$4,"&lt;="&amp;BU$7))</f>
        <v>0</v>
      </c>
      <c r="BV91" s="5">
        <f ca="1">IF(BV$4="",0,SUMIFS(Finance!304:304,Finance!$4:$4,"&gt;="&amp;BV$6,Finance!$4:$4,"&lt;="&amp;BV$7))</f>
        <v>0</v>
      </c>
      <c r="BW91" s="5">
        <f ca="1">IF(BW$4="",0,SUMIFS(Finance!304:304,Finance!$4:$4,"&gt;="&amp;BW$6,Finance!$4:$4,"&lt;="&amp;BW$7))</f>
        <v>0</v>
      </c>
      <c r="BX91" s="5">
        <f ca="1">IF(BX$4="",0,SUMIFS(Finance!304:304,Finance!$4:$4,"&gt;="&amp;BX$6,Finance!$4:$4,"&lt;="&amp;BX$7))</f>
        <v>0</v>
      </c>
      <c r="BY91" s="5">
        <f ca="1">IF(BY$4="",0,SUMIFS(Finance!304:304,Finance!$4:$4,"&gt;="&amp;BY$6,Finance!$4:$4,"&lt;="&amp;BY$7))</f>
        <v>0</v>
      </c>
      <c r="BZ91" s="5">
        <f ca="1">IF(BZ$4="",0,SUMIFS(Finance!304:304,Finance!$4:$4,"&gt;="&amp;BZ$6,Finance!$4:$4,"&lt;="&amp;BZ$7))</f>
        <v>0</v>
      </c>
      <c r="CA91" s="5">
        <f ca="1">IF(CA$4="",0,SUMIFS(Finance!304:304,Finance!$4:$4,"&gt;="&amp;CA$6,Finance!$4:$4,"&lt;="&amp;CA$7))</f>
        <v>0</v>
      </c>
      <c r="CB91" s="5">
        <f ca="1">IF(CB$4="",0,SUMIFS(Finance!304:304,Finance!$4:$4,"&gt;="&amp;CB$6,Finance!$4:$4,"&lt;="&amp;CB$7))</f>
        <v>0</v>
      </c>
      <c r="CC91" s="5">
        <f ca="1">IF(CC$4="",0,SUMIFS(Finance!304:304,Finance!$4:$4,"&gt;="&amp;CC$6,Finance!$4:$4,"&lt;="&amp;CC$7))</f>
        <v>0</v>
      </c>
      <c r="CD91" s="5">
        <f ca="1">IF(CD$4="",0,SUMIFS(Finance!304:304,Finance!$4:$4,"&gt;="&amp;CD$6,Finance!$4:$4,"&lt;="&amp;CD$7))</f>
        <v>0</v>
      </c>
      <c r="CE91" s="5">
        <f ca="1">IF(CE$4="",0,SUMIFS(Finance!304:304,Finance!$4:$4,"&gt;="&amp;CE$6,Finance!$4:$4,"&lt;="&amp;CE$7))</f>
        <v>0</v>
      </c>
      <c r="CF91" s="5">
        <f ca="1">IF(CF$4="",0,SUMIFS(Finance!304:304,Finance!$4:$4,"&gt;="&amp;CF$6,Finance!$4:$4,"&lt;="&amp;CF$7))</f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4" spans="2:84" x14ac:dyDescent="0.3">
      <c r="B94" s="13">
        <f>ROW()</f>
        <v>94</v>
      </c>
      <c r="G94" s="116"/>
      <c r="H94" s="1" t="str">
        <f>Finance!H290</f>
        <v>Финпоток по финансовой деятельности</v>
      </c>
      <c r="M94" s="53" t="s">
        <v>18</v>
      </c>
      <c r="P94" s="72" t="str">
        <f>Lists!$AI$11</f>
        <v>CF</v>
      </c>
      <c r="U94" s="5">
        <f ca="1">SUM(INDIRECT(ADDRESS($B94,$X$2)&amp;":"&amp;ADDRESS($B94,$X$2-1+$P$8)))</f>
        <v>-212453211.84424147</v>
      </c>
      <c r="X94" s="5">
        <f ca="1">SUMIFS(X$74:X93,$P$74:$P93,Lists!$AI$9)-SUMIFS(X$74:X93,$P$74:$P93,Lists!$AI$10)</f>
        <v>44954558.784491122</v>
      </c>
      <c r="Y94" s="5">
        <f ca="1">SUMIFS(Y$74:Y93,$P$74:$P93,Lists!$AI$9)-SUMIFS(Y$74:Y93,$P$74:$P93,Lists!$AI$10)</f>
        <v>-3349569.7084427327</v>
      </c>
      <c r="Z94" s="5">
        <f ca="1">SUMIFS(Z$74:Z93,$P$74:$P93,Lists!$AI$9)-SUMIFS(Z$74:Z93,$P$74:$P93,Lists!$AI$10)</f>
        <v>-43595695.797838889</v>
      </c>
      <c r="AA94" s="5">
        <f ca="1">SUMIFS(AA$74:AA93,$P$74:$P93,Lists!$AI$9)-SUMIFS(AA$74:AA93,$P$74:$P93,Lists!$AI$10)</f>
        <v>-83541627.606799841</v>
      </c>
      <c r="AB94" s="5">
        <f ca="1">SUMIFS(AB$74:AB93,$P$74:$P93,Lists!$AI$9)-SUMIFS(AB$74:AB93,$P$74:$P93,Lists!$AI$10)</f>
        <v>-126920877.51565114</v>
      </c>
      <c r="AC94" s="5">
        <f ca="1">SUMIFS(AC$74:AC93,$P$74:$P93,Lists!$AI$9)-SUMIFS(AC$74:AC93,$P$74:$P93,Lists!$AI$10)</f>
        <v>0</v>
      </c>
      <c r="AD94" s="5">
        <f ca="1">SUMIFS(AD$74:AD93,$P$74:$P93,Lists!$AI$9)-SUMIFS(AD$74:AD93,$P$74:$P93,Lists!$AI$10)</f>
        <v>0</v>
      </c>
      <c r="AE94" s="5">
        <f ca="1">SUMIFS(AE$74:AE93,$P$74:$P93,Lists!$AI$9)-SUMIFS(AE$74:AE93,$P$74:$P93,Lists!$AI$10)</f>
        <v>0</v>
      </c>
      <c r="AF94" s="5">
        <f ca="1">SUMIFS(AF$74:AF93,$P$74:$P93,Lists!$AI$9)-SUMIFS(AF$74:AF93,$P$74:$P93,Lists!$AI$10)</f>
        <v>0</v>
      </c>
      <c r="AG94" s="5">
        <f ca="1">SUMIFS(AG$74:AG93,$P$74:$P93,Lists!$AI$9)-SUMIFS(AG$74:AG93,$P$74:$P93,Lists!$AI$10)</f>
        <v>0</v>
      </c>
      <c r="AH94" s="5">
        <f ca="1">SUMIFS(AH$74:AH93,$P$74:$P93,Lists!$AI$9)-SUMIFS(AH$74:AH93,$P$74:$P93,Lists!$AI$10)</f>
        <v>0</v>
      </c>
      <c r="AI94" s="5">
        <f ca="1">SUMIFS(AI$74:AI93,$P$74:$P93,Lists!$AI$9)-SUMIFS(AI$74:AI93,$P$74:$P93,Lists!$AI$10)</f>
        <v>0</v>
      </c>
      <c r="AJ94" s="5">
        <f ca="1">SUMIFS(AJ$74:AJ93,$P$74:$P93,Lists!$AI$9)-SUMIFS(AJ$74:AJ93,$P$74:$P93,Lists!$AI$10)</f>
        <v>0</v>
      </c>
      <c r="AK94" s="5">
        <f ca="1">SUMIFS(AK$74:AK93,$P$74:$P93,Lists!$AI$9)-SUMIFS(AK$74:AK93,$P$74:$P93,Lists!$AI$10)</f>
        <v>0</v>
      </c>
      <c r="AL94" s="5">
        <f ca="1">SUMIFS(AL$74:AL93,$P$74:$P93,Lists!$AI$9)-SUMIFS(AL$74:AL93,$P$74:$P93,Lists!$AI$10)</f>
        <v>0</v>
      </c>
      <c r="AM94" s="5">
        <f ca="1">SUMIFS(AM$74:AM93,$P$74:$P93,Lists!$AI$9)-SUMIFS(AM$74:AM93,$P$74:$P93,Lists!$AI$10)</f>
        <v>0</v>
      </c>
      <c r="AN94" s="5">
        <f ca="1">SUMIFS(AN$74:AN93,$P$74:$P93,Lists!$AI$9)-SUMIFS(AN$74:AN93,$P$74:$P93,Lists!$AI$10)</f>
        <v>0</v>
      </c>
      <c r="AO94" s="5">
        <f ca="1">SUMIFS(AO$74:AO93,$P$74:$P93,Lists!$AI$9)-SUMIFS(AO$74:AO93,$P$74:$P93,Lists!$AI$10)</f>
        <v>0</v>
      </c>
      <c r="AP94" s="5">
        <f ca="1">SUMIFS(AP$74:AP93,$P$74:$P93,Lists!$AI$9)-SUMIFS(AP$74:AP93,$P$74:$P93,Lists!$AI$10)</f>
        <v>0</v>
      </c>
      <c r="AQ94" s="5">
        <f ca="1">SUMIFS(AQ$74:AQ93,$P$74:$P93,Lists!$AI$9)-SUMIFS(AQ$74:AQ93,$P$74:$P93,Lists!$AI$10)</f>
        <v>0</v>
      </c>
      <c r="AR94" s="5">
        <f ca="1">SUMIFS(AR$74:AR93,$P$74:$P93,Lists!$AI$9)-SUMIFS(AR$74:AR93,$P$74:$P93,Lists!$AI$10)</f>
        <v>0</v>
      </c>
      <c r="AS94" s="5">
        <f ca="1">SUMIFS(AS$74:AS93,$P$74:$P93,Lists!$AI$9)-SUMIFS(AS$74:AS93,$P$74:$P93,Lists!$AI$10)</f>
        <v>0</v>
      </c>
      <c r="AT94" s="5">
        <f ca="1">SUMIFS(AT$74:AT93,$P$74:$P93,Lists!$AI$9)-SUMIFS(AT$74:AT93,$P$74:$P93,Lists!$AI$10)</f>
        <v>0</v>
      </c>
      <c r="AU94" s="5">
        <f ca="1">SUMIFS(AU$74:AU93,$P$74:$P93,Lists!$AI$9)-SUMIFS(AU$74:AU93,$P$74:$P93,Lists!$AI$10)</f>
        <v>0</v>
      </c>
      <c r="AV94" s="5">
        <f ca="1">SUMIFS(AV$74:AV93,$P$74:$P93,Lists!$AI$9)-SUMIFS(AV$74:AV93,$P$74:$P93,Lists!$AI$10)</f>
        <v>0</v>
      </c>
      <c r="AW94" s="5">
        <f ca="1">SUMIFS(AW$74:AW93,$P$74:$P93,Lists!$AI$9)-SUMIFS(AW$74:AW93,$P$74:$P93,Lists!$AI$10)</f>
        <v>0</v>
      </c>
      <c r="AX94" s="5">
        <f ca="1">SUMIFS(AX$74:AX93,$P$74:$P93,Lists!$AI$9)-SUMIFS(AX$74:AX93,$P$74:$P93,Lists!$AI$10)</f>
        <v>0</v>
      </c>
      <c r="AY94" s="5">
        <f ca="1">SUMIFS(AY$74:AY93,$P$74:$P93,Lists!$AI$9)-SUMIFS(AY$74:AY93,$P$74:$P93,Lists!$AI$10)</f>
        <v>0</v>
      </c>
      <c r="AZ94" s="5">
        <f ca="1">SUMIFS(AZ$74:AZ93,$P$74:$P93,Lists!$AI$9)-SUMIFS(AZ$74:AZ93,$P$74:$P93,Lists!$AI$10)</f>
        <v>0</v>
      </c>
      <c r="BA94" s="5">
        <f ca="1">SUMIFS(BA$74:BA93,$P$74:$P93,Lists!$AI$9)-SUMIFS(BA$74:BA93,$P$74:$P93,Lists!$AI$10)</f>
        <v>0</v>
      </c>
      <c r="BB94" s="5">
        <f ca="1">SUMIFS(BB$74:BB93,$P$74:$P93,Lists!$AI$9)-SUMIFS(BB$74:BB93,$P$74:$P93,Lists!$AI$10)</f>
        <v>0</v>
      </c>
      <c r="BC94" s="5">
        <f ca="1">SUMIFS(BC$74:BC93,$P$74:$P93,Lists!$AI$9)-SUMIFS(BC$74:BC93,$P$74:$P93,Lists!$AI$10)</f>
        <v>0</v>
      </c>
      <c r="BD94" s="5">
        <f ca="1">SUMIFS(BD$74:BD93,$P$74:$P93,Lists!$AI$9)-SUMIFS(BD$74:BD93,$P$74:$P93,Lists!$AI$10)</f>
        <v>0</v>
      </c>
      <c r="BE94" s="5">
        <f ca="1">SUMIFS(BE$74:BE93,$P$74:$P93,Lists!$AI$9)-SUMIFS(BE$74:BE93,$P$74:$P93,Lists!$AI$10)</f>
        <v>0</v>
      </c>
      <c r="BF94" s="5">
        <f ca="1">SUMIFS(BF$74:BF93,$P$74:$P93,Lists!$AI$9)-SUMIFS(BF$74:BF93,$P$74:$P93,Lists!$AI$10)</f>
        <v>0</v>
      </c>
      <c r="BG94" s="5">
        <f ca="1">SUMIFS(BG$74:BG93,$P$74:$P93,Lists!$AI$9)-SUMIFS(BG$74:BG93,$P$74:$P93,Lists!$AI$10)</f>
        <v>0</v>
      </c>
      <c r="BH94" s="5">
        <f ca="1">SUMIFS(BH$74:BH93,$P$74:$P93,Lists!$AI$9)-SUMIFS(BH$74:BH93,$P$74:$P93,Lists!$AI$10)</f>
        <v>0</v>
      </c>
      <c r="BI94" s="5">
        <f ca="1">SUMIFS(BI$74:BI93,$P$74:$P93,Lists!$AI$9)-SUMIFS(BI$74:BI93,$P$74:$P93,Lists!$AI$10)</f>
        <v>0</v>
      </c>
      <c r="BJ94" s="5">
        <f ca="1">SUMIFS(BJ$74:BJ93,$P$74:$P93,Lists!$AI$9)-SUMIFS(BJ$74:BJ93,$P$74:$P93,Lists!$AI$10)</f>
        <v>0</v>
      </c>
      <c r="BK94" s="5">
        <f ca="1">SUMIFS(BK$74:BK93,$P$74:$P93,Lists!$AI$9)-SUMIFS(BK$74:BK93,$P$74:$P93,Lists!$AI$10)</f>
        <v>0</v>
      </c>
      <c r="BL94" s="5">
        <f ca="1">SUMIFS(BL$74:BL93,$P$74:$P93,Lists!$AI$9)-SUMIFS(BL$74:BL93,$P$74:$P93,Lists!$AI$10)</f>
        <v>0</v>
      </c>
      <c r="BM94" s="5">
        <f ca="1">SUMIFS(BM$74:BM93,$P$74:$P93,Lists!$AI$9)-SUMIFS(BM$74:BM93,$P$74:$P93,Lists!$AI$10)</f>
        <v>0</v>
      </c>
      <c r="BN94" s="5">
        <f ca="1">SUMIFS(BN$74:BN93,$P$74:$P93,Lists!$AI$9)-SUMIFS(BN$74:BN93,$P$74:$P93,Lists!$AI$10)</f>
        <v>0</v>
      </c>
      <c r="BO94" s="5">
        <f ca="1">SUMIFS(BO$74:BO93,$P$74:$P93,Lists!$AI$9)-SUMIFS(BO$74:BO93,$P$74:$P93,Lists!$AI$10)</f>
        <v>0</v>
      </c>
      <c r="BP94" s="5">
        <f ca="1">SUMIFS(BP$74:BP93,$P$74:$P93,Lists!$AI$9)-SUMIFS(BP$74:BP93,$P$74:$P93,Lists!$AI$10)</f>
        <v>0</v>
      </c>
      <c r="BQ94" s="5">
        <f ca="1">SUMIFS(BQ$74:BQ93,$P$74:$P93,Lists!$AI$9)-SUMIFS(BQ$74:BQ93,$P$74:$P93,Lists!$AI$10)</f>
        <v>0</v>
      </c>
      <c r="BR94" s="5">
        <f ca="1">SUMIFS(BR$74:BR93,$P$74:$P93,Lists!$AI$9)-SUMIFS(BR$74:BR93,$P$74:$P93,Lists!$AI$10)</f>
        <v>0</v>
      </c>
      <c r="BS94" s="5">
        <f ca="1">SUMIFS(BS$74:BS93,$P$74:$P93,Lists!$AI$9)-SUMIFS(BS$74:BS93,$P$74:$P93,Lists!$AI$10)</f>
        <v>0</v>
      </c>
      <c r="BT94" s="5">
        <f ca="1">SUMIFS(BT$74:BT93,$P$74:$P93,Lists!$AI$9)-SUMIFS(BT$74:BT93,$P$74:$P93,Lists!$AI$10)</f>
        <v>0</v>
      </c>
      <c r="BU94" s="5">
        <f ca="1">SUMIFS(BU$74:BU93,$P$74:$P93,Lists!$AI$9)-SUMIFS(BU$74:BU93,$P$74:$P93,Lists!$AI$10)</f>
        <v>0</v>
      </c>
      <c r="BV94" s="5">
        <f ca="1">SUMIFS(BV$74:BV93,$P$74:$P93,Lists!$AI$9)-SUMIFS(BV$74:BV93,$P$74:$P93,Lists!$AI$10)</f>
        <v>0</v>
      </c>
      <c r="BW94" s="5">
        <f ca="1">SUMIFS(BW$74:BW93,$P$74:$P93,Lists!$AI$9)-SUMIFS(BW$74:BW93,$P$74:$P93,Lists!$AI$10)</f>
        <v>0</v>
      </c>
      <c r="BX94" s="5">
        <f ca="1">SUMIFS(BX$74:BX93,$P$74:$P93,Lists!$AI$9)-SUMIFS(BX$74:BX93,$P$74:$P93,Lists!$AI$10)</f>
        <v>0</v>
      </c>
      <c r="BY94" s="5">
        <f ca="1">SUMIFS(BY$74:BY93,$P$74:$P93,Lists!$AI$9)-SUMIFS(BY$74:BY93,$P$74:$P93,Lists!$AI$10)</f>
        <v>0</v>
      </c>
      <c r="BZ94" s="5">
        <f ca="1">SUMIFS(BZ$74:BZ93,$P$74:$P93,Lists!$AI$9)-SUMIFS(BZ$74:BZ93,$P$74:$P93,Lists!$AI$10)</f>
        <v>0</v>
      </c>
      <c r="CA94" s="5">
        <f ca="1">SUMIFS(CA$74:CA93,$P$74:$P93,Lists!$AI$9)-SUMIFS(CA$74:CA93,$P$74:$P93,Lists!$AI$10)</f>
        <v>0</v>
      </c>
      <c r="CB94" s="5">
        <f ca="1">SUMIFS(CB$74:CB93,$P$74:$P93,Lists!$AI$9)-SUMIFS(CB$74:CB93,$P$74:$P93,Lists!$AI$10)</f>
        <v>0</v>
      </c>
      <c r="CC94" s="5">
        <f ca="1">SUMIFS(CC$74:CC93,$P$74:$P93,Lists!$AI$9)-SUMIFS(CC$74:CC93,$P$74:$P93,Lists!$AI$10)</f>
        <v>0</v>
      </c>
      <c r="CD94" s="5">
        <f ca="1">SUMIFS(CD$74:CD93,$P$74:$P93,Lists!$AI$9)-SUMIFS(CD$74:CD93,$P$74:$P93,Lists!$AI$10)</f>
        <v>0</v>
      </c>
      <c r="CE94" s="5">
        <f ca="1">SUMIFS(CE$74:CE93,$P$74:$P93,Lists!$AI$9)-SUMIFS(CE$74:CE93,$P$74:$P93,Lists!$AI$10)</f>
        <v>0</v>
      </c>
      <c r="CF94" s="5">
        <f ca="1">SUMIFS(CF$74:CF93,$P$74:$P93,Lists!$AI$9)-SUMIFS(CF$74:CF93,$P$74:$P93,Lists!$AI$10)</f>
        <v>0</v>
      </c>
    </row>
    <row r="96" spans="2:84" x14ac:dyDescent="0.3">
      <c r="B96" s="13">
        <f>ROW()</f>
        <v>96</v>
      </c>
      <c r="H96" s="1" t="s">
        <v>441</v>
      </c>
    </row>
    <row r="98" spans="2:84" x14ac:dyDescent="0.3">
      <c r="B98" s="13">
        <f>ROW()</f>
        <v>98</v>
      </c>
      <c r="H98" s="1" t="str">
        <f>Finance!H277</f>
        <v>Финпоток до %% и налога на прибыль</v>
      </c>
      <c r="M98" s="53" t="s">
        <v>18</v>
      </c>
      <c r="P98" s="72" t="str">
        <f>Lists!$AI$11</f>
        <v>CF</v>
      </c>
      <c r="U98" s="5">
        <f ca="1">SUM(INDIRECT(ADDRESS($B98,$X$2)&amp;":"&amp;ADDRESS($B98,$X$2-1+$P$8)))</f>
        <v>293111298.07168996</v>
      </c>
      <c r="X98" s="5">
        <f ca="1">X99+X100</f>
        <v>-38519941.255212478</v>
      </c>
      <c r="Y98" s="5">
        <f t="shared" ref="Y98:CF98" ca="1" si="21">Y99+Y100</f>
        <v>3901543.9649294689</v>
      </c>
      <c r="Z98" s="5">
        <f t="shared" ca="1" si="21"/>
        <v>59271653.954787008</v>
      </c>
      <c r="AA98" s="5">
        <f t="shared" ca="1" si="21"/>
        <v>109838823.06536859</v>
      </c>
      <c r="AB98" s="5">
        <f t="shared" ca="1" si="21"/>
        <v>158619218.34181738</v>
      </c>
      <c r="AC98" s="5">
        <f t="shared" ca="1" si="21"/>
        <v>0</v>
      </c>
      <c r="AD98" s="5">
        <f t="shared" ca="1" si="21"/>
        <v>0</v>
      </c>
      <c r="AE98" s="5">
        <f t="shared" ca="1" si="21"/>
        <v>0</v>
      </c>
      <c r="AF98" s="5">
        <f t="shared" ca="1" si="21"/>
        <v>0</v>
      </c>
      <c r="AG98" s="5">
        <f t="shared" ca="1" si="21"/>
        <v>0</v>
      </c>
      <c r="AH98" s="5">
        <f t="shared" ca="1" si="21"/>
        <v>0</v>
      </c>
      <c r="AI98" s="5">
        <f t="shared" ca="1" si="21"/>
        <v>0</v>
      </c>
      <c r="AJ98" s="5">
        <f t="shared" ca="1" si="21"/>
        <v>0</v>
      </c>
      <c r="AK98" s="5">
        <f t="shared" ca="1" si="21"/>
        <v>0</v>
      </c>
      <c r="AL98" s="5">
        <f t="shared" ca="1" si="21"/>
        <v>0</v>
      </c>
      <c r="AM98" s="5">
        <f t="shared" ca="1" si="21"/>
        <v>0</v>
      </c>
      <c r="AN98" s="5">
        <f t="shared" ca="1" si="21"/>
        <v>0</v>
      </c>
      <c r="AO98" s="5">
        <f t="shared" ca="1" si="21"/>
        <v>0</v>
      </c>
      <c r="AP98" s="5">
        <f t="shared" ca="1" si="21"/>
        <v>0</v>
      </c>
      <c r="AQ98" s="5">
        <f t="shared" ca="1" si="21"/>
        <v>0</v>
      </c>
      <c r="AR98" s="5">
        <f t="shared" ca="1" si="21"/>
        <v>0</v>
      </c>
      <c r="AS98" s="5">
        <f t="shared" ca="1" si="21"/>
        <v>0</v>
      </c>
      <c r="AT98" s="5">
        <f t="shared" ca="1" si="21"/>
        <v>0</v>
      </c>
      <c r="AU98" s="5">
        <f t="shared" ca="1" si="21"/>
        <v>0</v>
      </c>
      <c r="AV98" s="5">
        <f t="shared" ca="1" si="21"/>
        <v>0</v>
      </c>
      <c r="AW98" s="5">
        <f t="shared" ca="1" si="21"/>
        <v>0</v>
      </c>
      <c r="AX98" s="5">
        <f t="shared" ca="1" si="21"/>
        <v>0</v>
      </c>
      <c r="AY98" s="5">
        <f t="shared" ca="1" si="21"/>
        <v>0</v>
      </c>
      <c r="AZ98" s="5">
        <f t="shared" ca="1" si="21"/>
        <v>0</v>
      </c>
      <c r="BA98" s="5">
        <f t="shared" ca="1" si="21"/>
        <v>0</v>
      </c>
      <c r="BB98" s="5">
        <f t="shared" ca="1" si="21"/>
        <v>0</v>
      </c>
      <c r="BC98" s="5">
        <f t="shared" ca="1" si="21"/>
        <v>0</v>
      </c>
      <c r="BD98" s="5">
        <f t="shared" ca="1" si="21"/>
        <v>0</v>
      </c>
      <c r="BE98" s="5">
        <f t="shared" ca="1" si="21"/>
        <v>0</v>
      </c>
      <c r="BF98" s="5">
        <f t="shared" ca="1" si="21"/>
        <v>0</v>
      </c>
      <c r="BG98" s="5">
        <f t="shared" ca="1" si="21"/>
        <v>0</v>
      </c>
      <c r="BH98" s="5">
        <f t="shared" ca="1" si="21"/>
        <v>0</v>
      </c>
      <c r="BI98" s="5">
        <f t="shared" ca="1" si="21"/>
        <v>0</v>
      </c>
      <c r="BJ98" s="5">
        <f t="shared" ca="1" si="21"/>
        <v>0</v>
      </c>
      <c r="BK98" s="5">
        <f t="shared" ca="1" si="21"/>
        <v>0</v>
      </c>
      <c r="BL98" s="5">
        <f t="shared" ca="1" si="21"/>
        <v>0</v>
      </c>
      <c r="BM98" s="5">
        <f t="shared" ca="1" si="21"/>
        <v>0</v>
      </c>
      <c r="BN98" s="5">
        <f t="shared" ca="1" si="21"/>
        <v>0</v>
      </c>
      <c r="BO98" s="5">
        <f t="shared" ca="1" si="21"/>
        <v>0</v>
      </c>
      <c r="BP98" s="5">
        <f t="shared" ca="1" si="21"/>
        <v>0</v>
      </c>
      <c r="BQ98" s="5">
        <f t="shared" ca="1" si="21"/>
        <v>0</v>
      </c>
      <c r="BR98" s="5">
        <f t="shared" ca="1" si="21"/>
        <v>0</v>
      </c>
      <c r="BS98" s="5">
        <f t="shared" ca="1" si="21"/>
        <v>0</v>
      </c>
      <c r="BT98" s="5">
        <f t="shared" ca="1" si="21"/>
        <v>0</v>
      </c>
      <c r="BU98" s="5">
        <f t="shared" ca="1" si="21"/>
        <v>0</v>
      </c>
      <c r="BV98" s="5">
        <f t="shared" ca="1" si="21"/>
        <v>0</v>
      </c>
      <c r="BW98" s="5">
        <f t="shared" ca="1" si="21"/>
        <v>0</v>
      </c>
      <c r="BX98" s="5">
        <f t="shared" ca="1" si="21"/>
        <v>0</v>
      </c>
      <c r="BY98" s="5">
        <f t="shared" ca="1" si="21"/>
        <v>0</v>
      </c>
      <c r="BZ98" s="5">
        <f t="shared" ca="1" si="21"/>
        <v>0</v>
      </c>
      <c r="CA98" s="5">
        <f t="shared" ca="1" si="21"/>
        <v>0</v>
      </c>
      <c r="CB98" s="5">
        <f t="shared" ca="1" si="21"/>
        <v>0</v>
      </c>
      <c r="CC98" s="5">
        <f t="shared" ca="1" si="21"/>
        <v>0</v>
      </c>
      <c r="CD98" s="5">
        <f t="shared" ca="1" si="21"/>
        <v>0</v>
      </c>
      <c r="CE98" s="5">
        <f t="shared" ca="1" si="21"/>
        <v>0</v>
      </c>
      <c r="CF98" s="5">
        <f t="shared" ca="1" si="21"/>
        <v>0</v>
      </c>
    </row>
    <row r="99" spans="2:84" x14ac:dyDescent="0.3">
      <c r="B99" s="13">
        <f>ROW()</f>
        <v>99</v>
      </c>
      <c r="H99" s="1" t="str">
        <f>$H$98</f>
        <v>Финпоток до %% и налога на прибыль</v>
      </c>
      <c r="I99" s="1" t="str">
        <f>H71</f>
        <v>Финпоток по инвестиционной деятельности</v>
      </c>
      <c r="M99" s="53" t="s">
        <v>18</v>
      </c>
      <c r="P99" s="72"/>
      <c r="U99" s="5">
        <f ca="1">SUM(INDIRECT(ADDRESS($B99,$X$2)&amp;":"&amp;ADDRESS($B99,$X$2-1+$P$8)))</f>
        <v>-190072646.00895715</v>
      </c>
      <c r="X99" s="5">
        <f ca="1">IF(X$4="",0,X71)</f>
        <v>-44019421.566323586</v>
      </c>
      <c r="Y99" s="5">
        <f t="shared" ref="Y99:CF99" ca="1" si="22">IF(Y$4="",0,Y71)</f>
        <v>-39227837.159417205</v>
      </c>
      <c r="Z99" s="5">
        <f t="shared" ca="1" si="22"/>
        <v>-33534118.266541906</v>
      </c>
      <c r="AA99" s="5">
        <f t="shared" ca="1" si="22"/>
        <v>-34771293.856573276</v>
      </c>
      <c r="AB99" s="5">
        <f t="shared" ca="1" si="22"/>
        <v>-38519975.160101168</v>
      </c>
      <c r="AC99" s="5">
        <f t="shared" ca="1" si="22"/>
        <v>0</v>
      </c>
      <c r="AD99" s="5">
        <f t="shared" ca="1" si="22"/>
        <v>0</v>
      </c>
      <c r="AE99" s="5">
        <f t="shared" ca="1" si="22"/>
        <v>0</v>
      </c>
      <c r="AF99" s="5">
        <f t="shared" ca="1" si="22"/>
        <v>0</v>
      </c>
      <c r="AG99" s="5">
        <f t="shared" ca="1" si="22"/>
        <v>0</v>
      </c>
      <c r="AH99" s="5">
        <f t="shared" ca="1" si="22"/>
        <v>0</v>
      </c>
      <c r="AI99" s="5">
        <f t="shared" ca="1" si="22"/>
        <v>0</v>
      </c>
      <c r="AJ99" s="5">
        <f t="shared" ca="1" si="22"/>
        <v>0</v>
      </c>
      <c r="AK99" s="5">
        <f t="shared" ca="1" si="22"/>
        <v>0</v>
      </c>
      <c r="AL99" s="5">
        <f t="shared" ca="1" si="22"/>
        <v>0</v>
      </c>
      <c r="AM99" s="5">
        <f t="shared" ca="1" si="22"/>
        <v>0</v>
      </c>
      <c r="AN99" s="5">
        <f t="shared" ca="1" si="22"/>
        <v>0</v>
      </c>
      <c r="AO99" s="5">
        <f t="shared" ca="1" si="22"/>
        <v>0</v>
      </c>
      <c r="AP99" s="5">
        <f t="shared" ca="1" si="22"/>
        <v>0</v>
      </c>
      <c r="AQ99" s="5">
        <f t="shared" ca="1" si="22"/>
        <v>0</v>
      </c>
      <c r="AR99" s="5">
        <f t="shared" ca="1" si="22"/>
        <v>0</v>
      </c>
      <c r="AS99" s="5">
        <f t="shared" ca="1" si="22"/>
        <v>0</v>
      </c>
      <c r="AT99" s="5">
        <f t="shared" ca="1" si="22"/>
        <v>0</v>
      </c>
      <c r="AU99" s="5">
        <f t="shared" ca="1" si="22"/>
        <v>0</v>
      </c>
      <c r="AV99" s="5">
        <f t="shared" ca="1" si="22"/>
        <v>0</v>
      </c>
      <c r="AW99" s="5">
        <f t="shared" ca="1" si="22"/>
        <v>0</v>
      </c>
      <c r="AX99" s="5">
        <f t="shared" ca="1" si="22"/>
        <v>0</v>
      </c>
      <c r="AY99" s="5">
        <f t="shared" ca="1" si="22"/>
        <v>0</v>
      </c>
      <c r="AZ99" s="5">
        <f t="shared" ca="1" si="22"/>
        <v>0</v>
      </c>
      <c r="BA99" s="5">
        <f t="shared" ca="1" si="22"/>
        <v>0</v>
      </c>
      <c r="BB99" s="5">
        <f t="shared" ca="1" si="22"/>
        <v>0</v>
      </c>
      <c r="BC99" s="5">
        <f t="shared" ca="1" si="22"/>
        <v>0</v>
      </c>
      <c r="BD99" s="5">
        <f t="shared" ca="1" si="22"/>
        <v>0</v>
      </c>
      <c r="BE99" s="5">
        <f t="shared" ca="1" si="22"/>
        <v>0</v>
      </c>
      <c r="BF99" s="5">
        <f t="shared" ca="1" si="22"/>
        <v>0</v>
      </c>
      <c r="BG99" s="5">
        <f t="shared" ca="1" si="22"/>
        <v>0</v>
      </c>
      <c r="BH99" s="5">
        <f t="shared" ca="1" si="22"/>
        <v>0</v>
      </c>
      <c r="BI99" s="5">
        <f t="shared" ca="1" si="22"/>
        <v>0</v>
      </c>
      <c r="BJ99" s="5">
        <f t="shared" ca="1" si="22"/>
        <v>0</v>
      </c>
      <c r="BK99" s="5">
        <f t="shared" ca="1" si="22"/>
        <v>0</v>
      </c>
      <c r="BL99" s="5">
        <f t="shared" ca="1" si="22"/>
        <v>0</v>
      </c>
      <c r="BM99" s="5">
        <f t="shared" ca="1" si="22"/>
        <v>0</v>
      </c>
      <c r="BN99" s="5">
        <f t="shared" ca="1" si="22"/>
        <v>0</v>
      </c>
      <c r="BO99" s="5">
        <f t="shared" ca="1" si="22"/>
        <v>0</v>
      </c>
      <c r="BP99" s="5">
        <f t="shared" ca="1" si="22"/>
        <v>0</v>
      </c>
      <c r="BQ99" s="5">
        <f t="shared" ca="1" si="22"/>
        <v>0</v>
      </c>
      <c r="BR99" s="5">
        <f t="shared" ca="1" si="22"/>
        <v>0</v>
      </c>
      <c r="BS99" s="5">
        <f t="shared" ca="1" si="22"/>
        <v>0</v>
      </c>
      <c r="BT99" s="5">
        <f t="shared" ca="1" si="22"/>
        <v>0</v>
      </c>
      <c r="BU99" s="5">
        <f t="shared" ca="1" si="22"/>
        <v>0</v>
      </c>
      <c r="BV99" s="5">
        <f t="shared" ca="1" si="22"/>
        <v>0</v>
      </c>
      <c r="BW99" s="5">
        <f t="shared" ca="1" si="22"/>
        <v>0</v>
      </c>
      <c r="BX99" s="5">
        <f t="shared" ca="1" si="22"/>
        <v>0</v>
      </c>
      <c r="BY99" s="5">
        <f t="shared" ca="1" si="22"/>
        <v>0</v>
      </c>
      <c r="BZ99" s="5">
        <f t="shared" ca="1" si="22"/>
        <v>0</v>
      </c>
      <c r="CA99" s="5">
        <f t="shared" ca="1" si="22"/>
        <v>0</v>
      </c>
      <c r="CB99" s="5">
        <f t="shared" ca="1" si="22"/>
        <v>0</v>
      </c>
      <c r="CC99" s="5">
        <f t="shared" ca="1" si="22"/>
        <v>0</v>
      </c>
      <c r="CD99" s="5">
        <f t="shared" ca="1" si="22"/>
        <v>0</v>
      </c>
      <c r="CE99" s="5">
        <f t="shared" ca="1" si="22"/>
        <v>0</v>
      </c>
      <c r="CF99" s="5">
        <f t="shared" ca="1" si="22"/>
        <v>0</v>
      </c>
    </row>
    <row r="100" spans="2:84" x14ac:dyDescent="0.3">
      <c r="B100" s="13">
        <f>ROW()</f>
        <v>100</v>
      </c>
      <c r="H100" s="1" t="str">
        <f>$H$98</f>
        <v>Финпоток до %% и налога на прибыль</v>
      </c>
      <c r="I100" s="1" t="str">
        <f>H48</f>
        <v>Финпоток по операционной деятельности</v>
      </c>
      <c r="M100" s="53" t="s">
        <v>18</v>
      </c>
      <c r="P100" s="72"/>
      <c r="U100" s="5">
        <f ca="1">SUM(INDIRECT(ADDRESS($B100,$X$2)&amp;":"&amp;ADDRESS($B100,$X$2-1+$P$8)))</f>
        <v>483183944.08064711</v>
      </c>
      <c r="X100" s="5">
        <f ca="1">IF(X$4="",0,X48)</f>
        <v>5499480.3111111075</v>
      </c>
      <c r="Y100" s="5">
        <f t="shared" ref="Y100:CF100" ca="1" si="23">IF(Y$4="",0,Y48)</f>
        <v>43129381.124346673</v>
      </c>
      <c r="Z100" s="5">
        <f t="shared" ca="1" si="23"/>
        <v>92805772.221328914</v>
      </c>
      <c r="AA100" s="5">
        <f t="shared" ca="1" si="23"/>
        <v>144610116.92194188</v>
      </c>
      <c r="AB100" s="5">
        <f t="shared" ca="1" si="23"/>
        <v>197139193.50191855</v>
      </c>
      <c r="AC100" s="5">
        <f t="shared" ca="1" si="23"/>
        <v>0</v>
      </c>
      <c r="AD100" s="5">
        <f t="shared" ca="1" si="23"/>
        <v>0</v>
      </c>
      <c r="AE100" s="5">
        <f t="shared" ca="1" si="23"/>
        <v>0</v>
      </c>
      <c r="AF100" s="5">
        <f t="shared" ca="1" si="23"/>
        <v>0</v>
      </c>
      <c r="AG100" s="5">
        <f t="shared" ca="1" si="23"/>
        <v>0</v>
      </c>
      <c r="AH100" s="5">
        <f t="shared" ca="1" si="23"/>
        <v>0</v>
      </c>
      <c r="AI100" s="5">
        <f t="shared" ca="1" si="23"/>
        <v>0</v>
      </c>
      <c r="AJ100" s="5">
        <f t="shared" ca="1" si="23"/>
        <v>0</v>
      </c>
      <c r="AK100" s="5">
        <f t="shared" ca="1" si="23"/>
        <v>0</v>
      </c>
      <c r="AL100" s="5">
        <f t="shared" ca="1" si="23"/>
        <v>0</v>
      </c>
      <c r="AM100" s="5">
        <f t="shared" ca="1" si="23"/>
        <v>0</v>
      </c>
      <c r="AN100" s="5">
        <f t="shared" ca="1" si="23"/>
        <v>0</v>
      </c>
      <c r="AO100" s="5">
        <f t="shared" ca="1" si="23"/>
        <v>0</v>
      </c>
      <c r="AP100" s="5">
        <f t="shared" ca="1" si="23"/>
        <v>0</v>
      </c>
      <c r="AQ100" s="5">
        <f t="shared" ca="1" si="23"/>
        <v>0</v>
      </c>
      <c r="AR100" s="5">
        <f t="shared" ca="1" si="23"/>
        <v>0</v>
      </c>
      <c r="AS100" s="5">
        <f t="shared" ca="1" si="23"/>
        <v>0</v>
      </c>
      <c r="AT100" s="5">
        <f t="shared" ca="1" si="23"/>
        <v>0</v>
      </c>
      <c r="AU100" s="5">
        <f t="shared" ca="1" si="23"/>
        <v>0</v>
      </c>
      <c r="AV100" s="5">
        <f t="shared" ca="1" si="23"/>
        <v>0</v>
      </c>
      <c r="AW100" s="5">
        <f t="shared" ca="1" si="23"/>
        <v>0</v>
      </c>
      <c r="AX100" s="5">
        <f t="shared" ca="1" si="23"/>
        <v>0</v>
      </c>
      <c r="AY100" s="5">
        <f t="shared" ca="1" si="23"/>
        <v>0</v>
      </c>
      <c r="AZ100" s="5">
        <f t="shared" ca="1" si="23"/>
        <v>0</v>
      </c>
      <c r="BA100" s="5">
        <f t="shared" ca="1" si="23"/>
        <v>0</v>
      </c>
      <c r="BB100" s="5">
        <f t="shared" ca="1" si="23"/>
        <v>0</v>
      </c>
      <c r="BC100" s="5">
        <f t="shared" ca="1" si="23"/>
        <v>0</v>
      </c>
      <c r="BD100" s="5">
        <f t="shared" ca="1" si="23"/>
        <v>0</v>
      </c>
      <c r="BE100" s="5">
        <f t="shared" ca="1" si="23"/>
        <v>0</v>
      </c>
      <c r="BF100" s="5">
        <f t="shared" ca="1" si="23"/>
        <v>0</v>
      </c>
      <c r="BG100" s="5">
        <f t="shared" ca="1" si="23"/>
        <v>0</v>
      </c>
      <c r="BH100" s="5">
        <f t="shared" ca="1" si="23"/>
        <v>0</v>
      </c>
      <c r="BI100" s="5">
        <f t="shared" ca="1" si="23"/>
        <v>0</v>
      </c>
      <c r="BJ100" s="5">
        <f t="shared" ca="1" si="23"/>
        <v>0</v>
      </c>
      <c r="BK100" s="5">
        <f t="shared" ca="1" si="23"/>
        <v>0</v>
      </c>
      <c r="BL100" s="5">
        <f t="shared" ca="1" si="23"/>
        <v>0</v>
      </c>
      <c r="BM100" s="5">
        <f t="shared" ca="1" si="23"/>
        <v>0</v>
      </c>
      <c r="BN100" s="5">
        <f t="shared" ca="1" si="23"/>
        <v>0</v>
      </c>
      <c r="BO100" s="5">
        <f t="shared" ca="1" si="23"/>
        <v>0</v>
      </c>
      <c r="BP100" s="5">
        <f t="shared" ca="1" si="23"/>
        <v>0</v>
      </c>
      <c r="BQ100" s="5">
        <f t="shared" ca="1" si="23"/>
        <v>0</v>
      </c>
      <c r="BR100" s="5">
        <f t="shared" ca="1" si="23"/>
        <v>0</v>
      </c>
      <c r="BS100" s="5">
        <f t="shared" ca="1" si="23"/>
        <v>0</v>
      </c>
      <c r="BT100" s="5">
        <f t="shared" ca="1" si="23"/>
        <v>0</v>
      </c>
      <c r="BU100" s="5">
        <f t="shared" ca="1" si="23"/>
        <v>0</v>
      </c>
      <c r="BV100" s="5">
        <f t="shared" ca="1" si="23"/>
        <v>0</v>
      </c>
      <c r="BW100" s="5">
        <f t="shared" ca="1" si="23"/>
        <v>0</v>
      </c>
      <c r="BX100" s="5">
        <f t="shared" ca="1" si="23"/>
        <v>0</v>
      </c>
      <c r="BY100" s="5">
        <f t="shared" ca="1" si="23"/>
        <v>0</v>
      </c>
      <c r="BZ100" s="5">
        <f t="shared" ca="1" si="23"/>
        <v>0</v>
      </c>
      <c r="CA100" s="5">
        <f t="shared" ca="1" si="23"/>
        <v>0</v>
      </c>
      <c r="CB100" s="5">
        <f t="shared" ca="1" si="23"/>
        <v>0</v>
      </c>
      <c r="CC100" s="5">
        <f t="shared" ca="1" si="23"/>
        <v>0</v>
      </c>
      <c r="CD100" s="5">
        <f t="shared" ca="1" si="23"/>
        <v>0</v>
      </c>
      <c r="CE100" s="5">
        <f t="shared" ca="1" si="23"/>
        <v>0</v>
      </c>
      <c r="CF100" s="5">
        <f t="shared" ca="1" si="23"/>
        <v>0</v>
      </c>
    </row>
    <row r="102" spans="2:84" x14ac:dyDescent="0.3">
      <c r="B102" s="13">
        <f>ROW()</f>
        <v>102</v>
      </c>
      <c r="H102" s="1" t="s">
        <v>442</v>
      </c>
      <c r="M102" s="53" t="s">
        <v>18</v>
      </c>
      <c r="P102" s="72" t="str">
        <f>Lists!$AI$9</f>
        <v>CF(+)</v>
      </c>
      <c r="U102" s="5">
        <f t="shared" ref="U102:U105" ca="1" si="24">SUM(INDIRECT(ADDRESS($B102,$X$2)&amp;":"&amp;ADDRESS($B102,$X$2-1+$P$8)))</f>
        <v>3322985.8610544195</v>
      </c>
      <c r="X102" s="5">
        <f t="shared" ref="X102" ca="1" si="25">IF(X$4="",0,SUM(X103:X106))</f>
        <v>29755.557612061133</v>
      </c>
      <c r="Y102" s="5">
        <f t="shared" ref="Y102" ca="1" si="26">IF(Y$4="",0,SUM(Y103:Y106))</f>
        <v>373708.11540189717</v>
      </c>
      <c r="Z102" s="5">
        <f t="shared" ref="Z102" ca="1" si="27">IF(Z$4="",0,SUM(Z103:Z106))</f>
        <v>286856.36829399294</v>
      </c>
      <c r="AA102" s="5">
        <f t="shared" ref="AA102" ca="1" si="28">IF(AA$4="",0,SUM(AA103:AA106))</f>
        <v>812375.01356115844</v>
      </c>
      <c r="AB102" s="5">
        <f t="shared" ref="AB102" ca="1" si="29">IF(AB$4="",0,SUM(AB103:AB106))</f>
        <v>1820290.80618531</v>
      </c>
      <c r="AC102" s="5">
        <f t="shared" ref="AC102" ca="1" si="30">IF(AC$4="",0,SUM(AC103:AC106))</f>
        <v>0</v>
      </c>
      <c r="AD102" s="5">
        <f t="shared" ref="AD102" ca="1" si="31">IF(AD$4="",0,SUM(AD103:AD106))</f>
        <v>0</v>
      </c>
      <c r="AE102" s="5">
        <f t="shared" ref="AE102" ca="1" si="32">IF(AE$4="",0,SUM(AE103:AE106))</f>
        <v>0</v>
      </c>
      <c r="AF102" s="5">
        <f t="shared" ref="AF102" ca="1" si="33">IF(AF$4="",0,SUM(AF103:AF106))</f>
        <v>0</v>
      </c>
      <c r="AG102" s="5">
        <f t="shared" ref="AG102" ca="1" si="34">IF(AG$4="",0,SUM(AG103:AG106))</f>
        <v>0</v>
      </c>
      <c r="AH102" s="5">
        <f t="shared" ref="AH102" ca="1" si="35">IF(AH$4="",0,SUM(AH103:AH106))</f>
        <v>0</v>
      </c>
      <c r="AI102" s="5">
        <f t="shared" ref="AI102" ca="1" si="36">IF(AI$4="",0,SUM(AI103:AI106))</f>
        <v>0</v>
      </c>
      <c r="AJ102" s="5">
        <f t="shared" ref="AJ102" ca="1" si="37">IF(AJ$4="",0,SUM(AJ103:AJ106))</f>
        <v>0</v>
      </c>
      <c r="AK102" s="5">
        <f t="shared" ref="AK102" ca="1" si="38">IF(AK$4="",0,SUM(AK103:AK106))</f>
        <v>0</v>
      </c>
      <c r="AL102" s="5">
        <f t="shared" ref="AL102" ca="1" si="39">IF(AL$4="",0,SUM(AL103:AL106))</f>
        <v>0</v>
      </c>
      <c r="AM102" s="5">
        <f t="shared" ref="AM102" ca="1" si="40">IF(AM$4="",0,SUM(AM103:AM106))</f>
        <v>0</v>
      </c>
      <c r="AN102" s="5">
        <f t="shared" ref="AN102" ca="1" si="41">IF(AN$4="",0,SUM(AN103:AN106))</f>
        <v>0</v>
      </c>
      <c r="AO102" s="5">
        <f t="shared" ref="AO102" ca="1" si="42">IF(AO$4="",0,SUM(AO103:AO106))</f>
        <v>0</v>
      </c>
      <c r="AP102" s="5">
        <f t="shared" ref="AP102" ca="1" si="43">IF(AP$4="",0,SUM(AP103:AP106))</f>
        <v>0</v>
      </c>
      <c r="AQ102" s="5">
        <f t="shared" ref="AQ102" ca="1" si="44">IF(AQ$4="",0,SUM(AQ103:AQ106))</f>
        <v>0</v>
      </c>
      <c r="AR102" s="5">
        <f t="shared" ref="AR102" ca="1" si="45">IF(AR$4="",0,SUM(AR103:AR106))</f>
        <v>0</v>
      </c>
      <c r="AS102" s="5">
        <f t="shared" ref="AS102" ca="1" si="46">IF(AS$4="",0,SUM(AS103:AS106))</f>
        <v>0</v>
      </c>
      <c r="AT102" s="5">
        <f t="shared" ref="AT102" ca="1" si="47">IF(AT$4="",0,SUM(AT103:AT106))</f>
        <v>0</v>
      </c>
      <c r="AU102" s="5">
        <f t="shared" ref="AU102" ca="1" si="48">IF(AU$4="",0,SUM(AU103:AU106))</f>
        <v>0</v>
      </c>
      <c r="AV102" s="5">
        <f t="shared" ref="AV102" ca="1" si="49">IF(AV$4="",0,SUM(AV103:AV106))</f>
        <v>0</v>
      </c>
      <c r="AW102" s="5">
        <f t="shared" ref="AW102" ca="1" si="50">IF(AW$4="",0,SUM(AW103:AW106))</f>
        <v>0</v>
      </c>
      <c r="AX102" s="5">
        <f t="shared" ref="AX102" ca="1" si="51">IF(AX$4="",0,SUM(AX103:AX106))</f>
        <v>0</v>
      </c>
      <c r="AY102" s="5">
        <f t="shared" ref="AY102" ca="1" si="52">IF(AY$4="",0,SUM(AY103:AY106))</f>
        <v>0</v>
      </c>
      <c r="AZ102" s="5">
        <f t="shared" ref="AZ102" ca="1" si="53">IF(AZ$4="",0,SUM(AZ103:AZ106))</f>
        <v>0</v>
      </c>
      <c r="BA102" s="5">
        <f t="shared" ref="BA102" ca="1" si="54">IF(BA$4="",0,SUM(BA103:BA106))</f>
        <v>0</v>
      </c>
      <c r="BB102" s="5">
        <f t="shared" ref="BB102" ca="1" si="55">IF(BB$4="",0,SUM(BB103:BB106))</f>
        <v>0</v>
      </c>
      <c r="BC102" s="5">
        <f t="shared" ref="BC102" ca="1" si="56">IF(BC$4="",0,SUM(BC103:BC106))</f>
        <v>0</v>
      </c>
      <c r="BD102" s="5">
        <f t="shared" ref="BD102" ca="1" si="57">IF(BD$4="",0,SUM(BD103:BD106))</f>
        <v>0</v>
      </c>
      <c r="BE102" s="5">
        <f t="shared" ref="BE102" ca="1" si="58">IF(BE$4="",0,SUM(BE103:BE106))</f>
        <v>0</v>
      </c>
      <c r="BF102" s="5">
        <f t="shared" ref="BF102" ca="1" si="59">IF(BF$4="",0,SUM(BF103:BF106))</f>
        <v>0</v>
      </c>
      <c r="BG102" s="5">
        <f t="shared" ref="BG102" ca="1" si="60">IF(BG$4="",0,SUM(BG103:BG106))</f>
        <v>0</v>
      </c>
      <c r="BH102" s="5">
        <f t="shared" ref="BH102" ca="1" si="61">IF(BH$4="",0,SUM(BH103:BH106))</f>
        <v>0</v>
      </c>
      <c r="BI102" s="5">
        <f t="shared" ref="BI102" ca="1" si="62">IF(BI$4="",0,SUM(BI103:BI106))</f>
        <v>0</v>
      </c>
      <c r="BJ102" s="5">
        <f t="shared" ref="BJ102" ca="1" si="63">IF(BJ$4="",0,SUM(BJ103:BJ106))</f>
        <v>0</v>
      </c>
      <c r="BK102" s="5">
        <f t="shared" ref="BK102" ca="1" si="64">IF(BK$4="",0,SUM(BK103:BK106))</f>
        <v>0</v>
      </c>
      <c r="BL102" s="5">
        <f t="shared" ref="BL102" ca="1" si="65">IF(BL$4="",0,SUM(BL103:BL106))</f>
        <v>0</v>
      </c>
      <c r="BM102" s="5">
        <f t="shared" ref="BM102" ca="1" si="66">IF(BM$4="",0,SUM(BM103:BM106))</f>
        <v>0</v>
      </c>
      <c r="BN102" s="5">
        <f t="shared" ref="BN102" ca="1" si="67">IF(BN$4="",0,SUM(BN103:BN106))</f>
        <v>0</v>
      </c>
      <c r="BO102" s="5">
        <f t="shared" ref="BO102" ca="1" si="68">IF(BO$4="",0,SUM(BO103:BO106))</f>
        <v>0</v>
      </c>
      <c r="BP102" s="5">
        <f t="shared" ref="BP102" ca="1" si="69">IF(BP$4="",0,SUM(BP103:BP106))</f>
        <v>0</v>
      </c>
      <c r="BQ102" s="5">
        <f t="shared" ref="BQ102" ca="1" si="70">IF(BQ$4="",0,SUM(BQ103:BQ106))</f>
        <v>0</v>
      </c>
      <c r="BR102" s="5">
        <f t="shared" ref="BR102" ca="1" si="71">IF(BR$4="",0,SUM(BR103:BR106))</f>
        <v>0</v>
      </c>
      <c r="BS102" s="5">
        <f t="shared" ref="BS102" ca="1" si="72">IF(BS$4="",0,SUM(BS103:BS106))</f>
        <v>0</v>
      </c>
      <c r="BT102" s="5">
        <f t="shared" ref="BT102" ca="1" si="73">IF(BT$4="",0,SUM(BT103:BT106))</f>
        <v>0</v>
      </c>
      <c r="BU102" s="5">
        <f t="shared" ref="BU102" ca="1" si="74">IF(BU$4="",0,SUM(BU103:BU106))</f>
        <v>0</v>
      </c>
      <c r="BV102" s="5">
        <f t="shared" ref="BV102" ca="1" si="75">IF(BV$4="",0,SUM(BV103:BV106))</f>
        <v>0</v>
      </c>
      <c r="BW102" s="5">
        <f t="shared" ref="BW102" ca="1" si="76">IF(BW$4="",0,SUM(BW103:BW106))</f>
        <v>0</v>
      </c>
      <c r="BX102" s="5">
        <f t="shared" ref="BX102" ca="1" si="77">IF(BX$4="",0,SUM(BX103:BX106))</f>
        <v>0</v>
      </c>
      <c r="BY102" s="5">
        <f t="shared" ref="BY102" ca="1" si="78">IF(BY$4="",0,SUM(BY103:BY106))</f>
        <v>0</v>
      </c>
      <c r="BZ102" s="5">
        <f t="shared" ref="BZ102" ca="1" si="79">IF(BZ$4="",0,SUM(BZ103:BZ106))</f>
        <v>0</v>
      </c>
      <c r="CA102" s="5">
        <f t="shared" ref="CA102" ca="1" si="80">IF(CA$4="",0,SUM(CA103:CA106))</f>
        <v>0</v>
      </c>
      <c r="CB102" s="5">
        <f t="shared" ref="CB102" ca="1" si="81">IF(CB$4="",0,SUM(CB103:CB106))</f>
        <v>0</v>
      </c>
      <c r="CC102" s="5">
        <f t="shared" ref="CC102" ca="1" si="82">IF(CC$4="",0,SUM(CC103:CC106))</f>
        <v>0</v>
      </c>
      <c r="CD102" s="5">
        <f t="shared" ref="CD102" ca="1" si="83">IF(CD$4="",0,SUM(CD103:CD106))</f>
        <v>0</v>
      </c>
      <c r="CE102" s="5">
        <f t="shared" ref="CE102" ca="1" si="84">IF(CE$4="",0,SUM(CE103:CE106))</f>
        <v>0</v>
      </c>
      <c r="CF102" s="5">
        <f t="shared" ref="CF102" ca="1" si="85">IF(CF$4="",0,SUM(CF103:CF106))</f>
        <v>0</v>
      </c>
    </row>
    <row r="103" spans="2:84" x14ac:dyDescent="0.3">
      <c r="B103" s="13">
        <f>ROW()</f>
        <v>103</v>
      </c>
      <c r="H103" s="1" t="str">
        <f>$H$102</f>
        <v>Поступление процентов от вложений</v>
      </c>
      <c r="I103" s="1" t="str">
        <f>Finance!I282</f>
        <v>Поступление %% по депозитам овернайт</v>
      </c>
      <c r="M103" s="53" t="s">
        <v>18</v>
      </c>
      <c r="U103" s="5">
        <f t="shared" ca="1" si="24"/>
        <v>588916.21887869108</v>
      </c>
      <c r="X103" s="5">
        <f ca="1">IF(X$4="",0,SUMIFS(Finance!282:282,Finance!$4:$4,"&gt;="&amp;X$6,Finance!$4:$4,"&lt;="&amp;X$7))</f>
        <v>29755.557612061133</v>
      </c>
      <c r="Y103" s="5">
        <f ca="1">IF(Y$4="",0,SUMIFS(Finance!282:282,Finance!$4:$4,"&gt;="&amp;Y$6,Finance!$4:$4,"&lt;="&amp;Y$7))</f>
        <v>373708.11540189717</v>
      </c>
      <c r="Z103" s="5">
        <f ca="1">IF(Z$4="",0,SUMIFS(Finance!282:282,Finance!$4:$4,"&gt;="&amp;Z$6,Finance!$4:$4,"&lt;="&amp;Z$7))</f>
        <v>92325.892229304052</v>
      </c>
      <c r="AA103" s="5">
        <f ca="1">IF(AA$4="",0,SUMIFS(Finance!282:282,Finance!$4:$4,"&gt;="&amp;AA$6,Finance!$4:$4,"&lt;="&amp;AA$7))</f>
        <v>52622.709516732415</v>
      </c>
      <c r="AB103" s="5">
        <f ca="1">IF(AB$4="",0,SUMIFS(Finance!282:282,Finance!$4:$4,"&gt;="&amp;AB$6,Finance!$4:$4,"&lt;="&amp;AB$7))</f>
        <v>40503.94411869625</v>
      </c>
      <c r="AC103" s="5">
        <f ca="1">IF(AC$4="",0,SUMIFS(Finance!282:282,Finance!$4:$4,"&gt;="&amp;AC$6,Finance!$4:$4,"&lt;="&amp;AC$7))</f>
        <v>0</v>
      </c>
      <c r="AD103" s="5">
        <f ca="1">IF(AD$4="",0,SUMIFS(Finance!282:282,Finance!$4:$4,"&gt;="&amp;AD$6,Finance!$4:$4,"&lt;="&amp;AD$7))</f>
        <v>0</v>
      </c>
      <c r="AE103" s="5">
        <f ca="1">IF(AE$4="",0,SUMIFS(Finance!282:282,Finance!$4:$4,"&gt;="&amp;AE$6,Finance!$4:$4,"&lt;="&amp;AE$7))</f>
        <v>0</v>
      </c>
      <c r="AF103" s="5">
        <f ca="1">IF(AF$4="",0,SUMIFS(Finance!282:282,Finance!$4:$4,"&gt;="&amp;AF$6,Finance!$4:$4,"&lt;="&amp;AF$7))</f>
        <v>0</v>
      </c>
      <c r="AG103" s="5">
        <f ca="1">IF(AG$4="",0,SUMIFS(Finance!282:282,Finance!$4:$4,"&gt;="&amp;AG$6,Finance!$4:$4,"&lt;="&amp;AG$7))</f>
        <v>0</v>
      </c>
      <c r="AH103" s="5">
        <f ca="1">IF(AH$4="",0,SUMIFS(Finance!282:282,Finance!$4:$4,"&gt;="&amp;AH$6,Finance!$4:$4,"&lt;="&amp;AH$7))</f>
        <v>0</v>
      </c>
      <c r="AI103" s="5">
        <f ca="1">IF(AI$4="",0,SUMIFS(Finance!282:282,Finance!$4:$4,"&gt;="&amp;AI$6,Finance!$4:$4,"&lt;="&amp;AI$7))</f>
        <v>0</v>
      </c>
      <c r="AJ103" s="5">
        <f ca="1">IF(AJ$4="",0,SUMIFS(Finance!282:282,Finance!$4:$4,"&gt;="&amp;AJ$6,Finance!$4:$4,"&lt;="&amp;AJ$7))</f>
        <v>0</v>
      </c>
      <c r="AK103" s="5">
        <f ca="1">IF(AK$4="",0,SUMIFS(Finance!282:282,Finance!$4:$4,"&gt;="&amp;AK$6,Finance!$4:$4,"&lt;="&amp;AK$7))</f>
        <v>0</v>
      </c>
      <c r="AL103" s="5">
        <f ca="1">IF(AL$4="",0,SUMIFS(Finance!282:282,Finance!$4:$4,"&gt;="&amp;AL$6,Finance!$4:$4,"&lt;="&amp;AL$7))</f>
        <v>0</v>
      </c>
      <c r="AM103" s="5">
        <f ca="1">IF(AM$4="",0,SUMIFS(Finance!282:282,Finance!$4:$4,"&gt;="&amp;AM$6,Finance!$4:$4,"&lt;="&amp;AM$7))</f>
        <v>0</v>
      </c>
      <c r="AN103" s="5">
        <f ca="1">IF(AN$4="",0,SUMIFS(Finance!282:282,Finance!$4:$4,"&gt;="&amp;AN$6,Finance!$4:$4,"&lt;="&amp;AN$7))</f>
        <v>0</v>
      </c>
      <c r="AO103" s="5">
        <f ca="1">IF(AO$4="",0,SUMIFS(Finance!282:282,Finance!$4:$4,"&gt;="&amp;AO$6,Finance!$4:$4,"&lt;="&amp;AO$7))</f>
        <v>0</v>
      </c>
      <c r="AP103" s="5">
        <f ca="1">IF(AP$4="",0,SUMIFS(Finance!282:282,Finance!$4:$4,"&gt;="&amp;AP$6,Finance!$4:$4,"&lt;="&amp;AP$7))</f>
        <v>0</v>
      </c>
      <c r="AQ103" s="5">
        <f ca="1">IF(AQ$4="",0,SUMIFS(Finance!282:282,Finance!$4:$4,"&gt;="&amp;AQ$6,Finance!$4:$4,"&lt;="&amp;AQ$7))</f>
        <v>0</v>
      </c>
      <c r="AR103" s="5">
        <f ca="1">IF(AR$4="",0,SUMIFS(Finance!282:282,Finance!$4:$4,"&gt;="&amp;AR$6,Finance!$4:$4,"&lt;="&amp;AR$7))</f>
        <v>0</v>
      </c>
      <c r="AS103" s="5">
        <f ca="1">IF(AS$4="",0,SUMIFS(Finance!282:282,Finance!$4:$4,"&gt;="&amp;AS$6,Finance!$4:$4,"&lt;="&amp;AS$7))</f>
        <v>0</v>
      </c>
      <c r="AT103" s="5">
        <f ca="1">IF(AT$4="",0,SUMIFS(Finance!282:282,Finance!$4:$4,"&gt;="&amp;AT$6,Finance!$4:$4,"&lt;="&amp;AT$7))</f>
        <v>0</v>
      </c>
      <c r="AU103" s="5">
        <f ca="1">IF(AU$4="",0,SUMIFS(Finance!282:282,Finance!$4:$4,"&gt;="&amp;AU$6,Finance!$4:$4,"&lt;="&amp;AU$7))</f>
        <v>0</v>
      </c>
      <c r="AV103" s="5">
        <f ca="1">IF(AV$4="",0,SUMIFS(Finance!282:282,Finance!$4:$4,"&gt;="&amp;AV$6,Finance!$4:$4,"&lt;="&amp;AV$7))</f>
        <v>0</v>
      </c>
      <c r="AW103" s="5">
        <f ca="1">IF(AW$4="",0,SUMIFS(Finance!282:282,Finance!$4:$4,"&gt;="&amp;AW$6,Finance!$4:$4,"&lt;="&amp;AW$7))</f>
        <v>0</v>
      </c>
      <c r="AX103" s="5">
        <f ca="1">IF(AX$4="",0,SUMIFS(Finance!282:282,Finance!$4:$4,"&gt;="&amp;AX$6,Finance!$4:$4,"&lt;="&amp;AX$7))</f>
        <v>0</v>
      </c>
      <c r="AY103" s="5">
        <f ca="1">IF(AY$4="",0,SUMIFS(Finance!282:282,Finance!$4:$4,"&gt;="&amp;AY$6,Finance!$4:$4,"&lt;="&amp;AY$7))</f>
        <v>0</v>
      </c>
      <c r="AZ103" s="5">
        <f ca="1">IF(AZ$4="",0,SUMIFS(Finance!282:282,Finance!$4:$4,"&gt;="&amp;AZ$6,Finance!$4:$4,"&lt;="&amp;AZ$7))</f>
        <v>0</v>
      </c>
      <c r="BA103" s="5">
        <f ca="1">IF(BA$4="",0,SUMIFS(Finance!282:282,Finance!$4:$4,"&gt;="&amp;BA$6,Finance!$4:$4,"&lt;="&amp;BA$7))</f>
        <v>0</v>
      </c>
      <c r="BB103" s="5">
        <f ca="1">IF(BB$4="",0,SUMIFS(Finance!282:282,Finance!$4:$4,"&gt;="&amp;BB$6,Finance!$4:$4,"&lt;="&amp;BB$7))</f>
        <v>0</v>
      </c>
      <c r="BC103" s="5">
        <f ca="1">IF(BC$4="",0,SUMIFS(Finance!282:282,Finance!$4:$4,"&gt;="&amp;BC$6,Finance!$4:$4,"&lt;="&amp;BC$7))</f>
        <v>0</v>
      </c>
      <c r="BD103" s="5">
        <f ca="1">IF(BD$4="",0,SUMIFS(Finance!282:282,Finance!$4:$4,"&gt;="&amp;BD$6,Finance!$4:$4,"&lt;="&amp;BD$7))</f>
        <v>0</v>
      </c>
      <c r="BE103" s="5">
        <f ca="1">IF(BE$4="",0,SUMIFS(Finance!282:282,Finance!$4:$4,"&gt;="&amp;BE$6,Finance!$4:$4,"&lt;="&amp;BE$7))</f>
        <v>0</v>
      </c>
      <c r="BF103" s="5">
        <f ca="1">IF(BF$4="",0,SUMIFS(Finance!282:282,Finance!$4:$4,"&gt;="&amp;BF$6,Finance!$4:$4,"&lt;="&amp;BF$7))</f>
        <v>0</v>
      </c>
      <c r="BG103" s="5">
        <f ca="1">IF(BG$4="",0,SUMIFS(Finance!282:282,Finance!$4:$4,"&gt;="&amp;BG$6,Finance!$4:$4,"&lt;="&amp;BG$7))</f>
        <v>0</v>
      </c>
      <c r="BH103" s="5">
        <f ca="1">IF(BH$4="",0,SUMIFS(Finance!282:282,Finance!$4:$4,"&gt;="&amp;BH$6,Finance!$4:$4,"&lt;="&amp;BH$7))</f>
        <v>0</v>
      </c>
      <c r="BI103" s="5">
        <f ca="1">IF(BI$4="",0,SUMIFS(Finance!282:282,Finance!$4:$4,"&gt;="&amp;BI$6,Finance!$4:$4,"&lt;="&amp;BI$7))</f>
        <v>0</v>
      </c>
      <c r="BJ103" s="5">
        <f ca="1">IF(BJ$4="",0,SUMIFS(Finance!282:282,Finance!$4:$4,"&gt;="&amp;BJ$6,Finance!$4:$4,"&lt;="&amp;BJ$7))</f>
        <v>0</v>
      </c>
      <c r="BK103" s="5">
        <f ca="1">IF(BK$4="",0,SUMIFS(Finance!282:282,Finance!$4:$4,"&gt;="&amp;BK$6,Finance!$4:$4,"&lt;="&amp;BK$7))</f>
        <v>0</v>
      </c>
      <c r="BL103" s="5">
        <f ca="1">IF(BL$4="",0,SUMIFS(Finance!282:282,Finance!$4:$4,"&gt;="&amp;BL$6,Finance!$4:$4,"&lt;="&amp;BL$7))</f>
        <v>0</v>
      </c>
      <c r="BM103" s="5">
        <f ca="1">IF(BM$4="",0,SUMIFS(Finance!282:282,Finance!$4:$4,"&gt;="&amp;BM$6,Finance!$4:$4,"&lt;="&amp;BM$7))</f>
        <v>0</v>
      </c>
      <c r="BN103" s="5">
        <f ca="1">IF(BN$4="",0,SUMIFS(Finance!282:282,Finance!$4:$4,"&gt;="&amp;BN$6,Finance!$4:$4,"&lt;="&amp;BN$7))</f>
        <v>0</v>
      </c>
      <c r="BO103" s="5">
        <f ca="1">IF(BO$4="",0,SUMIFS(Finance!282:282,Finance!$4:$4,"&gt;="&amp;BO$6,Finance!$4:$4,"&lt;="&amp;BO$7))</f>
        <v>0</v>
      </c>
      <c r="BP103" s="5">
        <f ca="1">IF(BP$4="",0,SUMIFS(Finance!282:282,Finance!$4:$4,"&gt;="&amp;BP$6,Finance!$4:$4,"&lt;="&amp;BP$7))</f>
        <v>0</v>
      </c>
      <c r="BQ103" s="5">
        <f ca="1">IF(BQ$4="",0,SUMIFS(Finance!282:282,Finance!$4:$4,"&gt;="&amp;BQ$6,Finance!$4:$4,"&lt;="&amp;BQ$7))</f>
        <v>0</v>
      </c>
      <c r="BR103" s="5">
        <f ca="1">IF(BR$4="",0,SUMIFS(Finance!282:282,Finance!$4:$4,"&gt;="&amp;BR$6,Finance!$4:$4,"&lt;="&amp;BR$7))</f>
        <v>0</v>
      </c>
      <c r="BS103" s="5">
        <f ca="1">IF(BS$4="",0,SUMIFS(Finance!282:282,Finance!$4:$4,"&gt;="&amp;BS$6,Finance!$4:$4,"&lt;="&amp;BS$7))</f>
        <v>0</v>
      </c>
      <c r="BT103" s="5">
        <f ca="1">IF(BT$4="",0,SUMIFS(Finance!282:282,Finance!$4:$4,"&gt;="&amp;BT$6,Finance!$4:$4,"&lt;="&amp;BT$7))</f>
        <v>0</v>
      </c>
      <c r="BU103" s="5">
        <f ca="1">IF(BU$4="",0,SUMIFS(Finance!282:282,Finance!$4:$4,"&gt;="&amp;BU$6,Finance!$4:$4,"&lt;="&amp;BU$7))</f>
        <v>0</v>
      </c>
      <c r="BV103" s="5">
        <f ca="1">IF(BV$4="",0,SUMIFS(Finance!282:282,Finance!$4:$4,"&gt;="&amp;BV$6,Finance!$4:$4,"&lt;="&amp;BV$7))</f>
        <v>0</v>
      </c>
      <c r="BW103" s="5">
        <f ca="1">IF(BW$4="",0,SUMIFS(Finance!282:282,Finance!$4:$4,"&gt;="&amp;BW$6,Finance!$4:$4,"&lt;="&amp;BW$7))</f>
        <v>0</v>
      </c>
      <c r="BX103" s="5">
        <f ca="1">IF(BX$4="",0,SUMIFS(Finance!282:282,Finance!$4:$4,"&gt;="&amp;BX$6,Finance!$4:$4,"&lt;="&amp;BX$7))</f>
        <v>0</v>
      </c>
      <c r="BY103" s="5">
        <f ca="1">IF(BY$4="",0,SUMIFS(Finance!282:282,Finance!$4:$4,"&gt;="&amp;BY$6,Finance!$4:$4,"&lt;="&amp;BY$7))</f>
        <v>0</v>
      </c>
      <c r="BZ103" s="5">
        <f ca="1">IF(BZ$4="",0,SUMIFS(Finance!282:282,Finance!$4:$4,"&gt;="&amp;BZ$6,Finance!$4:$4,"&lt;="&amp;BZ$7))</f>
        <v>0</v>
      </c>
      <c r="CA103" s="5">
        <f ca="1">IF(CA$4="",0,SUMIFS(Finance!282:282,Finance!$4:$4,"&gt;="&amp;CA$6,Finance!$4:$4,"&lt;="&amp;CA$7))</f>
        <v>0</v>
      </c>
      <c r="CB103" s="5">
        <f ca="1">IF(CB$4="",0,SUMIFS(Finance!282:282,Finance!$4:$4,"&gt;="&amp;CB$6,Finance!$4:$4,"&lt;="&amp;CB$7))</f>
        <v>0</v>
      </c>
      <c r="CC103" s="5">
        <f ca="1">IF(CC$4="",0,SUMIFS(Finance!282:282,Finance!$4:$4,"&gt;="&amp;CC$6,Finance!$4:$4,"&lt;="&amp;CC$7))</f>
        <v>0</v>
      </c>
      <c r="CD103" s="5">
        <f ca="1">IF(CD$4="",0,SUMIFS(Finance!282:282,Finance!$4:$4,"&gt;="&amp;CD$6,Finance!$4:$4,"&lt;="&amp;CD$7))</f>
        <v>0</v>
      </c>
      <c r="CE103" s="5">
        <f ca="1">IF(CE$4="",0,SUMIFS(Finance!282:282,Finance!$4:$4,"&gt;="&amp;CE$6,Finance!$4:$4,"&lt;="&amp;CE$7))</f>
        <v>0</v>
      </c>
      <c r="CF103" s="5">
        <f ca="1">IF(CF$4="",0,SUMIFS(Finance!282:282,Finance!$4:$4,"&gt;="&amp;CF$6,Finance!$4:$4,"&lt;="&amp;CF$7))</f>
        <v>0</v>
      </c>
    </row>
    <row r="104" spans="2:84" x14ac:dyDescent="0.3">
      <c r="B104" s="13">
        <f>ROW()</f>
        <v>104</v>
      </c>
      <c r="H104" s="1" t="str">
        <f>$H$102</f>
        <v>Поступление процентов от вложений</v>
      </c>
      <c r="I104" s="1" t="str">
        <f>Finance!I283</f>
        <v>Поступление %% по депозитам (резервы)</v>
      </c>
      <c r="M104" s="53" t="s">
        <v>18</v>
      </c>
      <c r="U104" s="5">
        <f t="shared" ca="1" si="24"/>
        <v>1242758.928261695</v>
      </c>
      <c r="X104" s="5">
        <f ca="1">IF(X$4="",0,SUMIFS(Finance!283:283,Finance!$4:$4,"&gt;="&amp;X$6,Finance!$4:$4,"&lt;="&amp;X$7))</f>
        <v>0</v>
      </c>
      <c r="Y104" s="5">
        <f ca="1">IF(Y$4="",0,SUMIFS(Finance!283:283,Finance!$4:$4,"&gt;="&amp;Y$6,Finance!$4:$4,"&lt;="&amp;Y$7))</f>
        <v>0</v>
      </c>
      <c r="Z104" s="5">
        <f ca="1">IF(Z$4="",0,SUMIFS(Finance!283:283,Finance!$4:$4,"&gt;="&amp;Z$6,Finance!$4:$4,"&lt;="&amp;Z$7))</f>
        <v>88422.943665767685</v>
      </c>
      <c r="AA104" s="5">
        <f ca="1">IF(AA$4="",0,SUMIFS(Finance!283:283,Finance!$4:$4,"&gt;="&amp;AA$6,Finance!$4:$4,"&lt;="&amp;AA$7))</f>
        <v>345341.95638382999</v>
      </c>
      <c r="AB104" s="5">
        <f ca="1">IF(AB$4="",0,SUMIFS(Finance!283:283,Finance!$4:$4,"&gt;="&amp;AB$6,Finance!$4:$4,"&lt;="&amp;AB$7))</f>
        <v>808994.02821209724</v>
      </c>
      <c r="AC104" s="5">
        <f ca="1">IF(AC$4="",0,SUMIFS(Finance!283:283,Finance!$4:$4,"&gt;="&amp;AC$6,Finance!$4:$4,"&lt;="&amp;AC$7))</f>
        <v>0</v>
      </c>
      <c r="AD104" s="5">
        <f ca="1">IF(AD$4="",0,SUMIFS(Finance!283:283,Finance!$4:$4,"&gt;="&amp;AD$6,Finance!$4:$4,"&lt;="&amp;AD$7))</f>
        <v>0</v>
      </c>
      <c r="AE104" s="5">
        <f ca="1">IF(AE$4="",0,SUMIFS(Finance!283:283,Finance!$4:$4,"&gt;="&amp;AE$6,Finance!$4:$4,"&lt;="&amp;AE$7))</f>
        <v>0</v>
      </c>
      <c r="AF104" s="5">
        <f ca="1">IF(AF$4="",0,SUMIFS(Finance!283:283,Finance!$4:$4,"&gt;="&amp;AF$6,Finance!$4:$4,"&lt;="&amp;AF$7))</f>
        <v>0</v>
      </c>
      <c r="AG104" s="5">
        <f ca="1">IF(AG$4="",0,SUMIFS(Finance!283:283,Finance!$4:$4,"&gt;="&amp;AG$6,Finance!$4:$4,"&lt;="&amp;AG$7))</f>
        <v>0</v>
      </c>
      <c r="AH104" s="5">
        <f ca="1">IF(AH$4="",0,SUMIFS(Finance!283:283,Finance!$4:$4,"&gt;="&amp;AH$6,Finance!$4:$4,"&lt;="&amp;AH$7))</f>
        <v>0</v>
      </c>
      <c r="AI104" s="5">
        <f ca="1">IF(AI$4="",0,SUMIFS(Finance!283:283,Finance!$4:$4,"&gt;="&amp;AI$6,Finance!$4:$4,"&lt;="&amp;AI$7))</f>
        <v>0</v>
      </c>
      <c r="AJ104" s="5">
        <f ca="1">IF(AJ$4="",0,SUMIFS(Finance!283:283,Finance!$4:$4,"&gt;="&amp;AJ$6,Finance!$4:$4,"&lt;="&amp;AJ$7))</f>
        <v>0</v>
      </c>
      <c r="AK104" s="5">
        <f ca="1">IF(AK$4="",0,SUMIFS(Finance!283:283,Finance!$4:$4,"&gt;="&amp;AK$6,Finance!$4:$4,"&lt;="&amp;AK$7))</f>
        <v>0</v>
      </c>
      <c r="AL104" s="5">
        <f ca="1">IF(AL$4="",0,SUMIFS(Finance!283:283,Finance!$4:$4,"&gt;="&amp;AL$6,Finance!$4:$4,"&lt;="&amp;AL$7))</f>
        <v>0</v>
      </c>
      <c r="AM104" s="5">
        <f ca="1">IF(AM$4="",0,SUMIFS(Finance!283:283,Finance!$4:$4,"&gt;="&amp;AM$6,Finance!$4:$4,"&lt;="&amp;AM$7))</f>
        <v>0</v>
      </c>
      <c r="AN104" s="5">
        <f ca="1">IF(AN$4="",0,SUMIFS(Finance!283:283,Finance!$4:$4,"&gt;="&amp;AN$6,Finance!$4:$4,"&lt;="&amp;AN$7))</f>
        <v>0</v>
      </c>
      <c r="AO104" s="5">
        <f ca="1">IF(AO$4="",0,SUMIFS(Finance!283:283,Finance!$4:$4,"&gt;="&amp;AO$6,Finance!$4:$4,"&lt;="&amp;AO$7))</f>
        <v>0</v>
      </c>
      <c r="AP104" s="5">
        <f ca="1">IF(AP$4="",0,SUMIFS(Finance!283:283,Finance!$4:$4,"&gt;="&amp;AP$6,Finance!$4:$4,"&lt;="&amp;AP$7))</f>
        <v>0</v>
      </c>
      <c r="AQ104" s="5">
        <f ca="1">IF(AQ$4="",0,SUMIFS(Finance!283:283,Finance!$4:$4,"&gt;="&amp;AQ$6,Finance!$4:$4,"&lt;="&amp;AQ$7))</f>
        <v>0</v>
      </c>
      <c r="AR104" s="5">
        <f ca="1">IF(AR$4="",0,SUMIFS(Finance!283:283,Finance!$4:$4,"&gt;="&amp;AR$6,Finance!$4:$4,"&lt;="&amp;AR$7))</f>
        <v>0</v>
      </c>
      <c r="AS104" s="5">
        <f ca="1">IF(AS$4="",0,SUMIFS(Finance!283:283,Finance!$4:$4,"&gt;="&amp;AS$6,Finance!$4:$4,"&lt;="&amp;AS$7))</f>
        <v>0</v>
      </c>
      <c r="AT104" s="5">
        <f ca="1">IF(AT$4="",0,SUMIFS(Finance!283:283,Finance!$4:$4,"&gt;="&amp;AT$6,Finance!$4:$4,"&lt;="&amp;AT$7))</f>
        <v>0</v>
      </c>
      <c r="AU104" s="5">
        <f ca="1">IF(AU$4="",0,SUMIFS(Finance!283:283,Finance!$4:$4,"&gt;="&amp;AU$6,Finance!$4:$4,"&lt;="&amp;AU$7))</f>
        <v>0</v>
      </c>
      <c r="AV104" s="5">
        <f ca="1">IF(AV$4="",0,SUMIFS(Finance!283:283,Finance!$4:$4,"&gt;="&amp;AV$6,Finance!$4:$4,"&lt;="&amp;AV$7))</f>
        <v>0</v>
      </c>
      <c r="AW104" s="5">
        <f ca="1">IF(AW$4="",0,SUMIFS(Finance!283:283,Finance!$4:$4,"&gt;="&amp;AW$6,Finance!$4:$4,"&lt;="&amp;AW$7))</f>
        <v>0</v>
      </c>
      <c r="AX104" s="5">
        <f ca="1">IF(AX$4="",0,SUMIFS(Finance!283:283,Finance!$4:$4,"&gt;="&amp;AX$6,Finance!$4:$4,"&lt;="&amp;AX$7))</f>
        <v>0</v>
      </c>
      <c r="AY104" s="5">
        <f ca="1">IF(AY$4="",0,SUMIFS(Finance!283:283,Finance!$4:$4,"&gt;="&amp;AY$6,Finance!$4:$4,"&lt;="&amp;AY$7))</f>
        <v>0</v>
      </c>
      <c r="AZ104" s="5">
        <f ca="1">IF(AZ$4="",0,SUMIFS(Finance!283:283,Finance!$4:$4,"&gt;="&amp;AZ$6,Finance!$4:$4,"&lt;="&amp;AZ$7))</f>
        <v>0</v>
      </c>
      <c r="BA104" s="5">
        <f ca="1">IF(BA$4="",0,SUMIFS(Finance!283:283,Finance!$4:$4,"&gt;="&amp;BA$6,Finance!$4:$4,"&lt;="&amp;BA$7))</f>
        <v>0</v>
      </c>
      <c r="BB104" s="5">
        <f ca="1">IF(BB$4="",0,SUMIFS(Finance!283:283,Finance!$4:$4,"&gt;="&amp;BB$6,Finance!$4:$4,"&lt;="&amp;BB$7))</f>
        <v>0</v>
      </c>
      <c r="BC104" s="5">
        <f ca="1">IF(BC$4="",0,SUMIFS(Finance!283:283,Finance!$4:$4,"&gt;="&amp;BC$6,Finance!$4:$4,"&lt;="&amp;BC$7))</f>
        <v>0</v>
      </c>
      <c r="BD104" s="5">
        <f ca="1">IF(BD$4="",0,SUMIFS(Finance!283:283,Finance!$4:$4,"&gt;="&amp;BD$6,Finance!$4:$4,"&lt;="&amp;BD$7))</f>
        <v>0</v>
      </c>
      <c r="BE104" s="5">
        <f ca="1">IF(BE$4="",0,SUMIFS(Finance!283:283,Finance!$4:$4,"&gt;="&amp;BE$6,Finance!$4:$4,"&lt;="&amp;BE$7))</f>
        <v>0</v>
      </c>
      <c r="BF104" s="5">
        <f ca="1">IF(BF$4="",0,SUMIFS(Finance!283:283,Finance!$4:$4,"&gt;="&amp;BF$6,Finance!$4:$4,"&lt;="&amp;BF$7))</f>
        <v>0</v>
      </c>
      <c r="BG104" s="5">
        <f ca="1">IF(BG$4="",0,SUMIFS(Finance!283:283,Finance!$4:$4,"&gt;="&amp;BG$6,Finance!$4:$4,"&lt;="&amp;BG$7))</f>
        <v>0</v>
      </c>
      <c r="BH104" s="5">
        <f ca="1">IF(BH$4="",0,SUMIFS(Finance!283:283,Finance!$4:$4,"&gt;="&amp;BH$6,Finance!$4:$4,"&lt;="&amp;BH$7))</f>
        <v>0</v>
      </c>
      <c r="BI104" s="5">
        <f ca="1">IF(BI$4="",0,SUMIFS(Finance!283:283,Finance!$4:$4,"&gt;="&amp;BI$6,Finance!$4:$4,"&lt;="&amp;BI$7))</f>
        <v>0</v>
      </c>
      <c r="BJ104" s="5">
        <f ca="1">IF(BJ$4="",0,SUMIFS(Finance!283:283,Finance!$4:$4,"&gt;="&amp;BJ$6,Finance!$4:$4,"&lt;="&amp;BJ$7))</f>
        <v>0</v>
      </c>
      <c r="BK104" s="5">
        <f ca="1">IF(BK$4="",0,SUMIFS(Finance!283:283,Finance!$4:$4,"&gt;="&amp;BK$6,Finance!$4:$4,"&lt;="&amp;BK$7))</f>
        <v>0</v>
      </c>
      <c r="BL104" s="5">
        <f ca="1">IF(BL$4="",0,SUMIFS(Finance!283:283,Finance!$4:$4,"&gt;="&amp;BL$6,Finance!$4:$4,"&lt;="&amp;BL$7))</f>
        <v>0</v>
      </c>
      <c r="BM104" s="5">
        <f ca="1">IF(BM$4="",0,SUMIFS(Finance!283:283,Finance!$4:$4,"&gt;="&amp;BM$6,Finance!$4:$4,"&lt;="&amp;BM$7))</f>
        <v>0</v>
      </c>
      <c r="BN104" s="5">
        <f ca="1">IF(BN$4="",0,SUMIFS(Finance!283:283,Finance!$4:$4,"&gt;="&amp;BN$6,Finance!$4:$4,"&lt;="&amp;BN$7))</f>
        <v>0</v>
      </c>
      <c r="BO104" s="5">
        <f ca="1">IF(BO$4="",0,SUMIFS(Finance!283:283,Finance!$4:$4,"&gt;="&amp;BO$6,Finance!$4:$4,"&lt;="&amp;BO$7))</f>
        <v>0</v>
      </c>
      <c r="BP104" s="5">
        <f ca="1">IF(BP$4="",0,SUMIFS(Finance!283:283,Finance!$4:$4,"&gt;="&amp;BP$6,Finance!$4:$4,"&lt;="&amp;BP$7))</f>
        <v>0</v>
      </c>
      <c r="BQ104" s="5">
        <f ca="1">IF(BQ$4="",0,SUMIFS(Finance!283:283,Finance!$4:$4,"&gt;="&amp;BQ$6,Finance!$4:$4,"&lt;="&amp;BQ$7))</f>
        <v>0</v>
      </c>
      <c r="BR104" s="5">
        <f ca="1">IF(BR$4="",0,SUMIFS(Finance!283:283,Finance!$4:$4,"&gt;="&amp;BR$6,Finance!$4:$4,"&lt;="&amp;BR$7))</f>
        <v>0</v>
      </c>
      <c r="BS104" s="5">
        <f ca="1">IF(BS$4="",0,SUMIFS(Finance!283:283,Finance!$4:$4,"&gt;="&amp;BS$6,Finance!$4:$4,"&lt;="&amp;BS$7))</f>
        <v>0</v>
      </c>
      <c r="BT104" s="5">
        <f ca="1">IF(BT$4="",0,SUMIFS(Finance!283:283,Finance!$4:$4,"&gt;="&amp;BT$6,Finance!$4:$4,"&lt;="&amp;BT$7))</f>
        <v>0</v>
      </c>
      <c r="BU104" s="5">
        <f ca="1">IF(BU$4="",0,SUMIFS(Finance!283:283,Finance!$4:$4,"&gt;="&amp;BU$6,Finance!$4:$4,"&lt;="&amp;BU$7))</f>
        <v>0</v>
      </c>
      <c r="BV104" s="5">
        <f ca="1">IF(BV$4="",0,SUMIFS(Finance!283:283,Finance!$4:$4,"&gt;="&amp;BV$6,Finance!$4:$4,"&lt;="&amp;BV$7))</f>
        <v>0</v>
      </c>
      <c r="BW104" s="5">
        <f ca="1">IF(BW$4="",0,SUMIFS(Finance!283:283,Finance!$4:$4,"&gt;="&amp;BW$6,Finance!$4:$4,"&lt;="&amp;BW$7))</f>
        <v>0</v>
      </c>
      <c r="BX104" s="5">
        <f ca="1">IF(BX$4="",0,SUMIFS(Finance!283:283,Finance!$4:$4,"&gt;="&amp;BX$6,Finance!$4:$4,"&lt;="&amp;BX$7))</f>
        <v>0</v>
      </c>
      <c r="BY104" s="5">
        <f ca="1">IF(BY$4="",0,SUMIFS(Finance!283:283,Finance!$4:$4,"&gt;="&amp;BY$6,Finance!$4:$4,"&lt;="&amp;BY$7))</f>
        <v>0</v>
      </c>
      <c r="BZ104" s="5">
        <f ca="1">IF(BZ$4="",0,SUMIFS(Finance!283:283,Finance!$4:$4,"&gt;="&amp;BZ$6,Finance!$4:$4,"&lt;="&amp;BZ$7))</f>
        <v>0</v>
      </c>
      <c r="CA104" s="5">
        <f ca="1">IF(CA$4="",0,SUMIFS(Finance!283:283,Finance!$4:$4,"&gt;="&amp;CA$6,Finance!$4:$4,"&lt;="&amp;CA$7))</f>
        <v>0</v>
      </c>
      <c r="CB104" s="5">
        <f ca="1">IF(CB$4="",0,SUMIFS(Finance!283:283,Finance!$4:$4,"&gt;="&amp;CB$6,Finance!$4:$4,"&lt;="&amp;CB$7))</f>
        <v>0</v>
      </c>
      <c r="CC104" s="5">
        <f ca="1">IF(CC$4="",0,SUMIFS(Finance!283:283,Finance!$4:$4,"&gt;="&amp;CC$6,Finance!$4:$4,"&lt;="&amp;CC$7))</f>
        <v>0</v>
      </c>
      <c r="CD104" s="5">
        <f ca="1">IF(CD$4="",0,SUMIFS(Finance!283:283,Finance!$4:$4,"&gt;="&amp;CD$6,Finance!$4:$4,"&lt;="&amp;CD$7))</f>
        <v>0</v>
      </c>
      <c r="CE104" s="5">
        <f ca="1">IF(CE$4="",0,SUMIFS(Finance!283:283,Finance!$4:$4,"&gt;="&amp;CE$6,Finance!$4:$4,"&lt;="&amp;CE$7))</f>
        <v>0</v>
      </c>
      <c r="CF104" s="5">
        <f ca="1">IF(CF$4="",0,SUMIFS(Finance!283:283,Finance!$4:$4,"&gt;="&amp;CF$6,Finance!$4:$4,"&lt;="&amp;CF$7))</f>
        <v>0</v>
      </c>
    </row>
    <row r="105" spans="2:84" x14ac:dyDescent="0.3">
      <c r="B105" s="13">
        <f>ROW()</f>
        <v>105</v>
      </c>
      <c r="H105" s="1" t="str">
        <f>$H$102</f>
        <v>Поступление процентов от вложений</v>
      </c>
      <c r="I105" s="1" t="str">
        <f>Finance!I284</f>
        <v>Поступление %% от займов третьим лицам</v>
      </c>
      <c r="M105" s="53" t="s">
        <v>18</v>
      </c>
      <c r="U105" s="5">
        <f t="shared" ca="1" si="24"/>
        <v>1491310.7139140337</v>
      </c>
      <c r="X105" s="5">
        <f ca="1">IF(X$4="",0,SUMIFS(Finance!284:284,Finance!$4:$4,"&gt;="&amp;X$6,Finance!$4:$4,"&lt;="&amp;X$7))</f>
        <v>0</v>
      </c>
      <c r="Y105" s="5">
        <f ca="1">IF(Y$4="",0,SUMIFS(Finance!284:284,Finance!$4:$4,"&gt;="&amp;Y$6,Finance!$4:$4,"&lt;="&amp;Y$7))</f>
        <v>0</v>
      </c>
      <c r="Z105" s="5">
        <f ca="1">IF(Z$4="",0,SUMIFS(Finance!284:284,Finance!$4:$4,"&gt;="&amp;Z$6,Finance!$4:$4,"&lt;="&amp;Z$7))</f>
        <v>106107.5323989212</v>
      </c>
      <c r="AA105" s="5">
        <f ca="1">IF(AA$4="",0,SUMIFS(Finance!284:284,Finance!$4:$4,"&gt;="&amp;AA$6,Finance!$4:$4,"&lt;="&amp;AA$7))</f>
        <v>414410.34766059602</v>
      </c>
      <c r="AB105" s="5">
        <f ca="1">IF(AB$4="",0,SUMIFS(Finance!284:284,Finance!$4:$4,"&gt;="&amp;AB$6,Finance!$4:$4,"&lt;="&amp;AB$7))</f>
        <v>970792.8338545165</v>
      </c>
      <c r="AC105" s="5">
        <f ca="1">IF(AC$4="",0,SUMIFS(Finance!284:284,Finance!$4:$4,"&gt;="&amp;AC$6,Finance!$4:$4,"&lt;="&amp;AC$7))</f>
        <v>0</v>
      </c>
      <c r="AD105" s="5">
        <f ca="1">IF(AD$4="",0,SUMIFS(Finance!284:284,Finance!$4:$4,"&gt;="&amp;AD$6,Finance!$4:$4,"&lt;="&amp;AD$7))</f>
        <v>0</v>
      </c>
      <c r="AE105" s="5">
        <f ca="1">IF(AE$4="",0,SUMIFS(Finance!284:284,Finance!$4:$4,"&gt;="&amp;AE$6,Finance!$4:$4,"&lt;="&amp;AE$7))</f>
        <v>0</v>
      </c>
      <c r="AF105" s="5">
        <f ca="1">IF(AF$4="",0,SUMIFS(Finance!284:284,Finance!$4:$4,"&gt;="&amp;AF$6,Finance!$4:$4,"&lt;="&amp;AF$7))</f>
        <v>0</v>
      </c>
      <c r="AG105" s="5">
        <f ca="1">IF(AG$4="",0,SUMIFS(Finance!284:284,Finance!$4:$4,"&gt;="&amp;AG$6,Finance!$4:$4,"&lt;="&amp;AG$7))</f>
        <v>0</v>
      </c>
      <c r="AH105" s="5">
        <f ca="1">IF(AH$4="",0,SUMIFS(Finance!284:284,Finance!$4:$4,"&gt;="&amp;AH$6,Finance!$4:$4,"&lt;="&amp;AH$7))</f>
        <v>0</v>
      </c>
      <c r="AI105" s="5">
        <f ca="1">IF(AI$4="",0,SUMIFS(Finance!284:284,Finance!$4:$4,"&gt;="&amp;AI$6,Finance!$4:$4,"&lt;="&amp;AI$7))</f>
        <v>0</v>
      </c>
      <c r="AJ105" s="5">
        <f ca="1">IF(AJ$4="",0,SUMIFS(Finance!284:284,Finance!$4:$4,"&gt;="&amp;AJ$6,Finance!$4:$4,"&lt;="&amp;AJ$7))</f>
        <v>0</v>
      </c>
      <c r="AK105" s="5">
        <f ca="1">IF(AK$4="",0,SUMIFS(Finance!284:284,Finance!$4:$4,"&gt;="&amp;AK$6,Finance!$4:$4,"&lt;="&amp;AK$7))</f>
        <v>0</v>
      </c>
      <c r="AL105" s="5">
        <f ca="1">IF(AL$4="",0,SUMIFS(Finance!284:284,Finance!$4:$4,"&gt;="&amp;AL$6,Finance!$4:$4,"&lt;="&amp;AL$7))</f>
        <v>0</v>
      </c>
      <c r="AM105" s="5">
        <f ca="1">IF(AM$4="",0,SUMIFS(Finance!284:284,Finance!$4:$4,"&gt;="&amp;AM$6,Finance!$4:$4,"&lt;="&amp;AM$7))</f>
        <v>0</v>
      </c>
      <c r="AN105" s="5">
        <f ca="1">IF(AN$4="",0,SUMIFS(Finance!284:284,Finance!$4:$4,"&gt;="&amp;AN$6,Finance!$4:$4,"&lt;="&amp;AN$7))</f>
        <v>0</v>
      </c>
      <c r="AO105" s="5">
        <f ca="1">IF(AO$4="",0,SUMIFS(Finance!284:284,Finance!$4:$4,"&gt;="&amp;AO$6,Finance!$4:$4,"&lt;="&amp;AO$7))</f>
        <v>0</v>
      </c>
      <c r="AP105" s="5">
        <f ca="1">IF(AP$4="",0,SUMIFS(Finance!284:284,Finance!$4:$4,"&gt;="&amp;AP$6,Finance!$4:$4,"&lt;="&amp;AP$7))</f>
        <v>0</v>
      </c>
      <c r="AQ105" s="5">
        <f ca="1">IF(AQ$4="",0,SUMIFS(Finance!284:284,Finance!$4:$4,"&gt;="&amp;AQ$6,Finance!$4:$4,"&lt;="&amp;AQ$7))</f>
        <v>0</v>
      </c>
      <c r="AR105" s="5">
        <f ca="1">IF(AR$4="",0,SUMIFS(Finance!284:284,Finance!$4:$4,"&gt;="&amp;AR$6,Finance!$4:$4,"&lt;="&amp;AR$7))</f>
        <v>0</v>
      </c>
      <c r="AS105" s="5">
        <f ca="1">IF(AS$4="",0,SUMIFS(Finance!284:284,Finance!$4:$4,"&gt;="&amp;AS$6,Finance!$4:$4,"&lt;="&amp;AS$7))</f>
        <v>0</v>
      </c>
      <c r="AT105" s="5">
        <f ca="1">IF(AT$4="",0,SUMIFS(Finance!284:284,Finance!$4:$4,"&gt;="&amp;AT$6,Finance!$4:$4,"&lt;="&amp;AT$7))</f>
        <v>0</v>
      </c>
      <c r="AU105" s="5">
        <f ca="1">IF(AU$4="",0,SUMIFS(Finance!284:284,Finance!$4:$4,"&gt;="&amp;AU$6,Finance!$4:$4,"&lt;="&amp;AU$7))</f>
        <v>0</v>
      </c>
      <c r="AV105" s="5">
        <f ca="1">IF(AV$4="",0,SUMIFS(Finance!284:284,Finance!$4:$4,"&gt;="&amp;AV$6,Finance!$4:$4,"&lt;="&amp;AV$7))</f>
        <v>0</v>
      </c>
      <c r="AW105" s="5">
        <f ca="1">IF(AW$4="",0,SUMIFS(Finance!284:284,Finance!$4:$4,"&gt;="&amp;AW$6,Finance!$4:$4,"&lt;="&amp;AW$7))</f>
        <v>0</v>
      </c>
      <c r="AX105" s="5">
        <f ca="1">IF(AX$4="",0,SUMIFS(Finance!284:284,Finance!$4:$4,"&gt;="&amp;AX$6,Finance!$4:$4,"&lt;="&amp;AX$7))</f>
        <v>0</v>
      </c>
      <c r="AY105" s="5">
        <f ca="1">IF(AY$4="",0,SUMIFS(Finance!284:284,Finance!$4:$4,"&gt;="&amp;AY$6,Finance!$4:$4,"&lt;="&amp;AY$7))</f>
        <v>0</v>
      </c>
      <c r="AZ105" s="5">
        <f ca="1">IF(AZ$4="",0,SUMIFS(Finance!284:284,Finance!$4:$4,"&gt;="&amp;AZ$6,Finance!$4:$4,"&lt;="&amp;AZ$7))</f>
        <v>0</v>
      </c>
      <c r="BA105" s="5">
        <f ca="1">IF(BA$4="",0,SUMIFS(Finance!284:284,Finance!$4:$4,"&gt;="&amp;BA$6,Finance!$4:$4,"&lt;="&amp;BA$7))</f>
        <v>0</v>
      </c>
      <c r="BB105" s="5">
        <f ca="1">IF(BB$4="",0,SUMIFS(Finance!284:284,Finance!$4:$4,"&gt;="&amp;BB$6,Finance!$4:$4,"&lt;="&amp;BB$7))</f>
        <v>0</v>
      </c>
      <c r="BC105" s="5">
        <f ca="1">IF(BC$4="",0,SUMIFS(Finance!284:284,Finance!$4:$4,"&gt;="&amp;BC$6,Finance!$4:$4,"&lt;="&amp;BC$7))</f>
        <v>0</v>
      </c>
      <c r="BD105" s="5">
        <f ca="1">IF(BD$4="",0,SUMIFS(Finance!284:284,Finance!$4:$4,"&gt;="&amp;BD$6,Finance!$4:$4,"&lt;="&amp;BD$7))</f>
        <v>0</v>
      </c>
      <c r="BE105" s="5">
        <f ca="1">IF(BE$4="",0,SUMIFS(Finance!284:284,Finance!$4:$4,"&gt;="&amp;BE$6,Finance!$4:$4,"&lt;="&amp;BE$7))</f>
        <v>0</v>
      </c>
      <c r="BF105" s="5">
        <f ca="1">IF(BF$4="",0,SUMIFS(Finance!284:284,Finance!$4:$4,"&gt;="&amp;BF$6,Finance!$4:$4,"&lt;="&amp;BF$7))</f>
        <v>0</v>
      </c>
      <c r="BG105" s="5">
        <f ca="1">IF(BG$4="",0,SUMIFS(Finance!284:284,Finance!$4:$4,"&gt;="&amp;BG$6,Finance!$4:$4,"&lt;="&amp;BG$7))</f>
        <v>0</v>
      </c>
      <c r="BH105" s="5">
        <f ca="1">IF(BH$4="",0,SUMIFS(Finance!284:284,Finance!$4:$4,"&gt;="&amp;BH$6,Finance!$4:$4,"&lt;="&amp;BH$7))</f>
        <v>0</v>
      </c>
      <c r="BI105" s="5">
        <f ca="1">IF(BI$4="",0,SUMIFS(Finance!284:284,Finance!$4:$4,"&gt;="&amp;BI$6,Finance!$4:$4,"&lt;="&amp;BI$7))</f>
        <v>0</v>
      </c>
      <c r="BJ105" s="5">
        <f ca="1">IF(BJ$4="",0,SUMIFS(Finance!284:284,Finance!$4:$4,"&gt;="&amp;BJ$6,Finance!$4:$4,"&lt;="&amp;BJ$7))</f>
        <v>0</v>
      </c>
      <c r="BK105" s="5">
        <f ca="1">IF(BK$4="",0,SUMIFS(Finance!284:284,Finance!$4:$4,"&gt;="&amp;BK$6,Finance!$4:$4,"&lt;="&amp;BK$7))</f>
        <v>0</v>
      </c>
      <c r="BL105" s="5">
        <f ca="1">IF(BL$4="",0,SUMIFS(Finance!284:284,Finance!$4:$4,"&gt;="&amp;BL$6,Finance!$4:$4,"&lt;="&amp;BL$7))</f>
        <v>0</v>
      </c>
      <c r="BM105" s="5">
        <f ca="1">IF(BM$4="",0,SUMIFS(Finance!284:284,Finance!$4:$4,"&gt;="&amp;BM$6,Finance!$4:$4,"&lt;="&amp;BM$7))</f>
        <v>0</v>
      </c>
      <c r="BN105" s="5">
        <f ca="1">IF(BN$4="",0,SUMIFS(Finance!284:284,Finance!$4:$4,"&gt;="&amp;BN$6,Finance!$4:$4,"&lt;="&amp;BN$7))</f>
        <v>0</v>
      </c>
      <c r="BO105" s="5">
        <f ca="1">IF(BO$4="",0,SUMIFS(Finance!284:284,Finance!$4:$4,"&gt;="&amp;BO$6,Finance!$4:$4,"&lt;="&amp;BO$7))</f>
        <v>0</v>
      </c>
      <c r="BP105" s="5">
        <f ca="1">IF(BP$4="",0,SUMIFS(Finance!284:284,Finance!$4:$4,"&gt;="&amp;BP$6,Finance!$4:$4,"&lt;="&amp;BP$7))</f>
        <v>0</v>
      </c>
      <c r="BQ105" s="5">
        <f ca="1">IF(BQ$4="",0,SUMIFS(Finance!284:284,Finance!$4:$4,"&gt;="&amp;BQ$6,Finance!$4:$4,"&lt;="&amp;BQ$7))</f>
        <v>0</v>
      </c>
      <c r="BR105" s="5">
        <f ca="1">IF(BR$4="",0,SUMIFS(Finance!284:284,Finance!$4:$4,"&gt;="&amp;BR$6,Finance!$4:$4,"&lt;="&amp;BR$7))</f>
        <v>0</v>
      </c>
      <c r="BS105" s="5">
        <f ca="1">IF(BS$4="",0,SUMIFS(Finance!284:284,Finance!$4:$4,"&gt;="&amp;BS$6,Finance!$4:$4,"&lt;="&amp;BS$7))</f>
        <v>0</v>
      </c>
      <c r="BT105" s="5">
        <f ca="1">IF(BT$4="",0,SUMIFS(Finance!284:284,Finance!$4:$4,"&gt;="&amp;BT$6,Finance!$4:$4,"&lt;="&amp;BT$7))</f>
        <v>0</v>
      </c>
      <c r="BU105" s="5">
        <f ca="1">IF(BU$4="",0,SUMIFS(Finance!284:284,Finance!$4:$4,"&gt;="&amp;BU$6,Finance!$4:$4,"&lt;="&amp;BU$7))</f>
        <v>0</v>
      </c>
      <c r="BV105" s="5">
        <f ca="1">IF(BV$4="",0,SUMIFS(Finance!284:284,Finance!$4:$4,"&gt;="&amp;BV$6,Finance!$4:$4,"&lt;="&amp;BV$7))</f>
        <v>0</v>
      </c>
      <c r="BW105" s="5">
        <f ca="1">IF(BW$4="",0,SUMIFS(Finance!284:284,Finance!$4:$4,"&gt;="&amp;BW$6,Finance!$4:$4,"&lt;="&amp;BW$7))</f>
        <v>0</v>
      </c>
      <c r="BX105" s="5">
        <f ca="1">IF(BX$4="",0,SUMIFS(Finance!284:284,Finance!$4:$4,"&gt;="&amp;BX$6,Finance!$4:$4,"&lt;="&amp;BX$7))</f>
        <v>0</v>
      </c>
      <c r="BY105" s="5">
        <f ca="1">IF(BY$4="",0,SUMIFS(Finance!284:284,Finance!$4:$4,"&gt;="&amp;BY$6,Finance!$4:$4,"&lt;="&amp;BY$7))</f>
        <v>0</v>
      </c>
      <c r="BZ105" s="5">
        <f ca="1">IF(BZ$4="",0,SUMIFS(Finance!284:284,Finance!$4:$4,"&gt;="&amp;BZ$6,Finance!$4:$4,"&lt;="&amp;BZ$7))</f>
        <v>0</v>
      </c>
      <c r="CA105" s="5">
        <f ca="1">IF(CA$4="",0,SUMIFS(Finance!284:284,Finance!$4:$4,"&gt;="&amp;CA$6,Finance!$4:$4,"&lt;="&amp;CA$7))</f>
        <v>0</v>
      </c>
      <c r="CB105" s="5">
        <f ca="1">IF(CB$4="",0,SUMIFS(Finance!284:284,Finance!$4:$4,"&gt;="&amp;CB$6,Finance!$4:$4,"&lt;="&amp;CB$7))</f>
        <v>0</v>
      </c>
      <c r="CC105" s="5">
        <f ca="1">IF(CC$4="",0,SUMIFS(Finance!284:284,Finance!$4:$4,"&gt;="&amp;CC$6,Finance!$4:$4,"&lt;="&amp;CC$7))</f>
        <v>0</v>
      </c>
      <c r="CD105" s="5">
        <f ca="1">IF(CD$4="",0,SUMIFS(Finance!284:284,Finance!$4:$4,"&gt;="&amp;CD$6,Finance!$4:$4,"&lt;="&amp;CD$7))</f>
        <v>0</v>
      </c>
      <c r="CE105" s="5">
        <f ca="1">IF(CE$4="",0,SUMIFS(Finance!284:284,Finance!$4:$4,"&gt;="&amp;CE$6,Finance!$4:$4,"&lt;="&amp;CE$7))</f>
        <v>0</v>
      </c>
      <c r="CF105" s="5">
        <f ca="1">IF(CF$4="",0,SUMIFS(Finance!284:284,Finance!$4:$4,"&gt;="&amp;CF$6,Finance!$4:$4,"&lt;="&amp;CF$7))</f>
        <v>0</v>
      </c>
    </row>
    <row r="106" spans="2:84" s="26" customFormat="1" ht="12" x14ac:dyDescent="0.25">
      <c r="B106" s="13"/>
      <c r="M106" s="55"/>
      <c r="N106" s="44" t="s">
        <v>21</v>
      </c>
      <c r="O106" s="45"/>
      <c r="P106" s="46"/>
      <c r="Q106" s="89"/>
      <c r="U106" s="41"/>
      <c r="V106" s="42"/>
      <c r="W106" s="43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</row>
    <row r="108" spans="2:84" x14ac:dyDescent="0.3">
      <c r="B108" s="13">
        <f>ROW()</f>
        <v>108</v>
      </c>
      <c r="H108" s="1" t="s">
        <v>443</v>
      </c>
      <c r="M108" s="53" t="s">
        <v>18</v>
      </c>
      <c r="P108" s="72" t="str">
        <f>Lists!$AI$10</f>
        <v>CF(-)</v>
      </c>
      <c r="U108" s="5">
        <f t="shared" ref="U108:U110" ca="1" si="86">SUM(INDIRECT(ADDRESS($B108,$X$2)&amp;":"&amp;ADDRESS($B108,$X$2-1+$P$8)))</f>
        <v>4028806.1041145013</v>
      </c>
      <c r="X108" s="5">
        <f t="shared" ref="X108:BC108" ca="1" si="87">IF(X$4="",0,SUM(X109:X111))</f>
        <v>1194490.4448508956</v>
      </c>
      <c r="Y108" s="5">
        <f t="shared" ca="1" si="87"/>
        <v>1270345.0710283101</v>
      </c>
      <c r="Z108" s="5">
        <f t="shared" ca="1" si="87"/>
        <v>917471.98879551841</v>
      </c>
      <c r="AA108" s="5">
        <f t="shared" ca="1" si="87"/>
        <v>561673.66946778761</v>
      </c>
      <c r="AB108" s="5">
        <f t="shared" ca="1" si="87"/>
        <v>84824.929971989492</v>
      </c>
      <c r="AC108" s="5">
        <f t="shared" ca="1" si="87"/>
        <v>0</v>
      </c>
      <c r="AD108" s="5">
        <f t="shared" ca="1" si="87"/>
        <v>0</v>
      </c>
      <c r="AE108" s="5">
        <f t="shared" ca="1" si="87"/>
        <v>0</v>
      </c>
      <c r="AF108" s="5">
        <f t="shared" ca="1" si="87"/>
        <v>0</v>
      </c>
      <c r="AG108" s="5">
        <f t="shared" ca="1" si="87"/>
        <v>0</v>
      </c>
      <c r="AH108" s="5">
        <f t="shared" ca="1" si="87"/>
        <v>0</v>
      </c>
      <c r="AI108" s="5">
        <f t="shared" ca="1" si="87"/>
        <v>0</v>
      </c>
      <c r="AJ108" s="5">
        <f t="shared" ca="1" si="87"/>
        <v>0</v>
      </c>
      <c r="AK108" s="5">
        <f t="shared" ca="1" si="87"/>
        <v>0</v>
      </c>
      <c r="AL108" s="5">
        <f t="shared" ca="1" si="87"/>
        <v>0</v>
      </c>
      <c r="AM108" s="5">
        <f t="shared" ca="1" si="87"/>
        <v>0</v>
      </c>
      <c r="AN108" s="5">
        <f t="shared" ca="1" si="87"/>
        <v>0</v>
      </c>
      <c r="AO108" s="5">
        <f t="shared" ca="1" si="87"/>
        <v>0</v>
      </c>
      <c r="AP108" s="5">
        <f t="shared" ca="1" si="87"/>
        <v>0</v>
      </c>
      <c r="AQ108" s="5">
        <f t="shared" ca="1" si="87"/>
        <v>0</v>
      </c>
      <c r="AR108" s="5">
        <f t="shared" ca="1" si="87"/>
        <v>0</v>
      </c>
      <c r="AS108" s="5">
        <f t="shared" ca="1" si="87"/>
        <v>0</v>
      </c>
      <c r="AT108" s="5">
        <f t="shared" ca="1" si="87"/>
        <v>0</v>
      </c>
      <c r="AU108" s="5">
        <f t="shared" ca="1" si="87"/>
        <v>0</v>
      </c>
      <c r="AV108" s="5">
        <f t="shared" ca="1" si="87"/>
        <v>0</v>
      </c>
      <c r="AW108" s="5">
        <f t="shared" ca="1" si="87"/>
        <v>0</v>
      </c>
      <c r="AX108" s="5">
        <f t="shared" ca="1" si="87"/>
        <v>0</v>
      </c>
      <c r="AY108" s="5">
        <f t="shared" ca="1" si="87"/>
        <v>0</v>
      </c>
      <c r="AZ108" s="5">
        <f t="shared" ca="1" si="87"/>
        <v>0</v>
      </c>
      <c r="BA108" s="5">
        <f t="shared" ca="1" si="87"/>
        <v>0</v>
      </c>
      <c r="BB108" s="5">
        <f t="shared" ca="1" si="87"/>
        <v>0</v>
      </c>
      <c r="BC108" s="5">
        <f t="shared" ca="1" si="87"/>
        <v>0</v>
      </c>
      <c r="BD108" s="5">
        <f t="shared" ref="BD108:CF108" ca="1" si="88">IF(BD$4="",0,SUM(BD109:BD111))</f>
        <v>0</v>
      </c>
      <c r="BE108" s="5">
        <f t="shared" ca="1" si="88"/>
        <v>0</v>
      </c>
      <c r="BF108" s="5">
        <f t="shared" ca="1" si="88"/>
        <v>0</v>
      </c>
      <c r="BG108" s="5">
        <f t="shared" ca="1" si="88"/>
        <v>0</v>
      </c>
      <c r="BH108" s="5">
        <f t="shared" ca="1" si="88"/>
        <v>0</v>
      </c>
      <c r="BI108" s="5">
        <f t="shared" ca="1" si="88"/>
        <v>0</v>
      </c>
      <c r="BJ108" s="5">
        <f t="shared" ca="1" si="88"/>
        <v>0</v>
      </c>
      <c r="BK108" s="5">
        <f t="shared" ca="1" si="88"/>
        <v>0</v>
      </c>
      <c r="BL108" s="5">
        <f t="shared" ca="1" si="88"/>
        <v>0</v>
      </c>
      <c r="BM108" s="5">
        <f t="shared" ca="1" si="88"/>
        <v>0</v>
      </c>
      <c r="BN108" s="5">
        <f t="shared" ca="1" si="88"/>
        <v>0</v>
      </c>
      <c r="BO108" s="5">
        <f t="shared" ca="1" si="88"/>
        <v>0</v>
      </c>
      <c r="BP108" s="5">
        <f t="shared" ca="1" si="88"/>
        <v>0</v>
      </c>
      <c r="BQ108" s="5">
        <f t="shared" ca="1" si="88"/>
        <v>0</v>
      </c>
      <c r="BR108" s="5">
        <f t="shared" ca="1" si="88"/>
        <v>0</v>
      </c>
      <c r="BS108" s="5">
        <f t="shared" ca="1" si="88"/>
        <v>0</v>
      </c>
      <c r="BT108" s="5">
        <f t="shared" ca="1" si="88"/>
        <v>0</v>
      </c>
      <c r="BU108" s="5">
        <f t="shared" ca="1" si="88"/>
        <v>0</v>
      </c>
      <c r="BV108" s="5">
        <f t="shared" ca="1" si="88"/>
        <v>0</v>
      </c>
      <c r="BW108" s="5">
        <f t="shared" ca="1" si="88"/>
        <v>0</v>
      </c>
      <c r="BX108" s="5">
        <f t="shared" ca="1" si="88"/>
        <v>0</v>
      </c>
      <c r="BY108" s="5">
        <f t="shared" ca="1" si="88"/>
        <v>0</v>
      </c>
      <c r="BZ108" s="5">
        <f t="shared" ca="1" si="88"/>
        <v>0</v>
      </c>
      <c r="CA108" s="5">
        <f t="shared" ca="1" si="88"/>
        <v>0</v>
      </c>
      <c r="CB108" s="5">
        <f t="shared" ca="1" si="88"/>
        <v>0</v>
      </c>
      <c r="CC108" s="5">
        <f t="shared" ca="1" si="88"/>
        <v>0</v>
      </c>
      <c r="CD108" s="5">
        <f t="shared" ca="1" si="88"/>
        <v>0</v>
      </c>
      <c r="CE108" s="5">
        <f t="shared" ca="1" si="88"/>
        <v>0</v>
      </c>
      <c r="CF108" s="5">
        <f t="shared" ca="1" si="88"/>
        <v>0</v>
      </c>
    </row>
    <row r="109" spans="2:84" x14ac:dyDescent="0.3">
      <c r="B109" s="13">
        <f>ROW()</f>
        <v>109</v>
      </c>
      <c r="H109" s="1" t="str">
        <f>$H$108</f>
        <v>Оплата %%</v>
      </c>
      <c r="I109" s="1" t="str">
        <f>Finance!I280</f>
        <v>Оплата процентов по кредитам</v>
      </c>
      <c r="M109" s="53" t="s">
        <v>18</v>
      </c>
      <c r="U109" s="5">
        <f t="shared" ca="1" si="86"/>
        <v>3426666.6666666688</v>
      </c>
      <c r="X109" s="5">
        <f ca="1">IF(X$4="",0,SUMIFS(Finance!280:280,Finance!$4:$4,"&gt;="&amp;X$6,Finance!$4:$4,"&lt;="&amp;X$7))</f>
        <v>629523.8095238097</v>
      </c>
      <c r="Y109" s="5">
        <f ca="1">IF(Y$4="",0,SUMIFS(Finance!280:280,Finance!$4:$4,"&gt;="&amp;Y$6,Finance!$4:$4,"&lt;="&amp;Y$7))</f>
        <v>1233172.2689075631</v>
      </c>
      <c r="Z109" s="5">
        <f ca="1">IF(Z$4="",0,SUMIFS(Finance!280:280,Finance!$4:$4,"&gt;="&amp;Z$6,Finance!$4:$4,"&lt;="&amp;Z$7))</f>
        <v>917471.98879551841</v>
      </c>
      <c r="AA109" s="5">
        <f ca="1">IF(AA$4="",0,SUMIFS(Finance!280:280,Finance!$4:$4,"&gt;="&amp;AA$6,Finance!$4:$4,"&lt;="&amp;AA$7))</f>
        <v>561673.66946778761</v>
      </c>
      <c r="AB109" s="5">
        <f ca="1">IF(AB$4="",0,SUMIFS(Finance!280:280,Finance!$4:$4,"&gt;="&amp;AB$6,Finance!$4:$4,"&lt;="&amp;AB$7))</f>
        <v>84824.929971989492</v>
      </c>
      <c r="AC109" s="5">
        <f ca="1">IF(AC$4="",0,SUMIFS(Finance!280:280,Finance!$4:$4,"&gt;="&amp;AC$6,Finance!$4:$4,"&lt;="&amp;AC$7))</f>
        <v>0</v>
      </c>
      <c r="AD109" s="5">
        <f ca="1">IF(AD$4="",0,SUMIFS(Finance!280:280,Finance!$4:$4,"&gt;="&amp;AD$6,Finance!$4:$4,"&lt;="&amp;AD$7))</f>
        <v>0</v>
      </c>
      <c r="AE109" s="5">
        <f ca="1">IF(AE$4="",0,SUMIFS(Finance!280:280,Finance!$4:$4,"&gt;="&amp;AE$6,Finance!$4:$4,"&lt;="&amp;AE$7))</f>
        <v>0</v>
      </c>
      <c r="AF109" s="5">
        <f ca="1">IF(AF$4="",0,SUMIFS(Finance!280:280,Finance!$4:$4,"&gt;="&amp;AF$6,Finance!$4:$4,"&lt;="&amp;AF$7))</f>
        <v>0</v>
      </c>
      <c r="AG109" s="5">
        <f ca="1">IF(AG$4="",0,SUMIFS(Finance!280:280,Finance!$4:$4,"&gt;="&amp;AG$6,Finance!$4:$4,"&lt;="&amp;AG$7))</f>
        <v>0</v>
      </c>
      <c r="AH109" s="5">
        <f ca="1">IF(AH$4="",0,SUMIFS(Finance!280:280,Finance!$4:$4,"&gt;="&amp;AH$6,Finance!$4:$4,"&lt;="&amp;AH$7))</f>
        <v>0</v>
      </c>
      <c r="AI109" s="5">
        <f ca="1">IF(AI$4="",0,SUMIFS(Finance!280:280,Finance!$4:$4,"&gt;="&amp;AI$6,Finance!$4:$4,"&lt;="&amp;AI$7))</f>
        <v>0</v>
      </c>
      <c r="AJ109" s="5">
        <f ca="1">IF(AJ$4="",0,SUMIFS(Finance!280:280,Finance!$4:$4,"&gt;="&amp;AJ$6,Finance!$4:$4,"&lt;="&amp;AJ$7))</f>
        <v>0</v>
      </c>
      <c r="AK109" s="5">
        <f ca="1">IF(AK$4="",0,SUMIFS(Finance!280:280,Finance!$4:$4,"&gt;="&amp;AK$6,Finance!$4:$4,"&lt;="&amp;AK$7))</f>
        <v>0</v>
      </c>
      <c r="AL109" s="5">
        <f ca="1">IF(AL$4="",0,SUMIFS(Finance!280:280,Finance!$4:$4,"&gt;="&amp;AL$6,Finance!$4:$4,"&lt;="&amp;AL$7))</f>
        <v>0</v>
      </c>
      <c r="AM109" s="5">
        <f ca="1">IF(AM$4="",0,SUMIFS(Finance!280:280,Finance!$4:$4,"&gt;="&amp;AM$6,Finance!$4:$4,"&lt;="&amp;AM$7))</f>
        <v>0</v>
      </c>
      <c r="AN109" s="5">
        <f ca="1">IF(AN$4="",0,SUMIFS(Finance!280:280,Finance!$4:$4,"&gt;="&amp;AN$6,Finance!$4:$4,"&lt;="&amp;AN$7))</f>
        <v>0</v>
      </c>
      <c r="AO109" s="5">
        <f ca="1">IF(AO$4="",0,SUMIFS(Finance!280:280,Finance!$4:$4,"&gt;="&amp;AO$6,Finance!$4:$4,"&lt;="&amp;AO$7))</f>
        <v>0</v>
      </c>
      <c r="AP109" s="5">
        <f ca="1">IF(AP$4="",0,SUMIFS(Finance!280:280,Finance!$4:$4,"&gt;="&amp;AP$6,Finance!$4:$4,"&lt;="&amp;AP$7))</f>
        <v>0</v>
      </c>
      <c r="AQ109" s="5">
        <f ca="1">IF(AQ$4="",0,SUMIFS(Finance!280:280,Finance!$4:$4,"&gt;="&amp;AQ$6,Finance!$4:$4,"&lt;="&amp;AQ$7))</f>
        <v>0</v>
      </c>
      <c r="AR109" s="5">
        <f ca="1">IF(AR$4="",0,SUMIFS(Finance!280:280,Finance!$4:$4,"&gt;="&amp;AR$6,Finance!$4:$4,"&lt;="&amp;AR$7))</f>
        <v>0</v>
      </c>
      <c r="AS109" s="5">
        <f ca="1">IF(AS$4="",0,SUMIFS(Finance!280:280,Finance!$4:$4,"&gt;="&amp;AS$6,Finance!$4:$4,"&lt;="&amp;AS$7))</f>
        <v>0</v>
      </c>
      <c r="AT109" s="5">
        <f ca="1">IF(AT$4="",0,SUMIFS(Finance!280:280,Finance!$4:$4,"&gt;="&amp;AT$6,Finance!$4:$4,"&lt;="&amp;AT$7))</f>
        <v>0</v>
      </c>
      <c r="AU109" s="5">
        <f ca="1">IF(AU$4="",0,SUMIFS(Finance!280:280,Finance!$4:$4,"&gt;="&amp;AU$6,Finance!$4:$4,"&lt;="&amp;AU$7))</f>
        <v>0</v>
      </c>
      <c r="AV109" s="5">
        <f ca="1">IF(AV$4="",0,SUMIFS(Finance!280:280,Finance!$4:$4,"&gt;="&amp;AV$6,Finance!$4:$4,"&lt;="&amp;AV$7))</f>
        <v>0</v>
      </c>
      <c r="AW109" s="5">
        <f ca="1">IF(AW$4="",0,SUMIFS(Finance!280:280,Finance!$4:$4,"&gt;="&amp;AW$6,Finance!$4:$4,"&lt;="&amp;AW$7))</f>
        <v>0</v>
      </c>
      <c r="AX109" s="5">
        <f ca="1">IF(AX$4="",0,SUMIFS(Finance!280:280,Finance!$4:$4,"&gt;="&amp;AX$6,Finance!$4:$4,"&lt;="&amp;AX$7))</f>
        <v>0</v>
      </c>
      <c r="AY109" s="5">
        <f ca="1">IF(AY$4="",0,SUMIFS(Finance!280:280,Finance!$4:$4,"&gt;="&amp;AY$6,Finance!$4:$4,"&lt;="&amp;AY$7))</f>
        <v>0</v>
      </c>
      <c r="AZ109" s="5">
        <f ca="1">IF(AZ$4="",0,SUMIFS(Finance!280:280,Finance!$4:$4,"&gt;="&amp;AZ$6,Finance!$4:$4,"&lt;="&amp;AZ$7))</f>
        <v>0</v>
      </c>
      <c r="BA109" s="5">
        <f ca="1">IF(BA$4="",0,SUMIFS(Finance!280:280,Finance!$4:$4,"&gt;="&amp;BA$6,Finance!$4:$4,"&lt;="&amp;BA$7))</f>
        <v>0</v>
      </c>
      <c r="BB109" s="5">
        <f ca="1">IF(BB$4="",0,SUMIFS(Finance!280:280,Finance!$4:$4,"&gt;="&amp;BB$6,Finance!$4:$4,"&lt;="&amp;BB$7))</f>
        <v>0</v>
      </c>
      <c r="BC109" s="5">
        <f ca="1">IF(BC$4="",0,SUMIFS(Finance!280:280,Finance!$4:$4,"&gt;="&amp;BC$6,Finance!$4:$4,"&lt;="&amp;BC$7))</f>
        <v>0</v>
      </c>
      <c r="BD109" s="5">
        <f ca="1">IF(BD$4="",0,SUMIFS(Finance!280:280,Finance!$4:$4,"&gt;="&amp;BD$6,Finance!$4:$4,"&lt;="&amp;BD$7))</f>
        <v>0</v>
      </c>
      <c r="BE109" s="5">
        <f ca="1">IF(BE$4="",0,SUMIFS(Finance!280:280,Finance!$4:$4,"&gt;="&amp;BE$6,Finance!$4:$4,"&lt;="&amp;BE$7))</f>
        <v>0</v>
      </c>
      <c r="BF109" s="5">
        <f ca="1">IF(BF$4="",0,SUMIFS(Finance!280:280,Finance!$4:$4,"&gt;="&amp;BF$6,Finance!$4:$4,"&lt;="&amp;BF$7))</f>
        <v>0</v>
      </c>
      <c r="BG109" s="5">
        <f ca="1">IF(BG$4="",0,SUMIFS(Finance!280:280,Finance!$4:$4,"&gt;="&amp;BG$6,Finance!$4:$4,"&lt;="&amp;BG$7))</f>
        <v>0</v>
      </c>
      <c r="BH109" s="5">
        <f ca="1">IF(BH$4="",0,SUMIFS(Finance!280:280,Finance!$4:$4,"&gt;="&amp;BH$6,Finance!$4:$4,"&lt;="&amp;BH$7))</f>
        <v>0</v>
      </c>
      <c r="BI109" s="5">
        <f ca="1">IF(BI$4="",0,SUMIFS(Finance!280:280,Finance!$4:$4,"&gt;="&amp;BI$6,Finance!$4:$4,"&lt;="&amp;BI$7))</f>
        <v>0</v>
      </c>
      <c r="BJ109" s="5">
        <f ca="1">IF(BJ$4="",0,SUMIFS(Finance!280:280,Finance!$4:$4,"&gt;="&amp;BJ$6,Finance!$4:$4,"&lt;="&amp;BJ$7))</f>
        <v>0</v>
      </c>
      <c r="BK109" s="5">
        <f ca="1">IF(BK$4="",0,SUMIFS(Finance!280:280,Finance!$4:$4,"&gt;="&amp;BK$6,Finance!$4:$4,"&lt;="&amp;BK$7))</f>
        <v>0</v>
      </c>
      <c r="BL109" s="5">
        <f ca="1">IF(BL$4="",0,SUMIFS(Finance!280:280,Finance!$4:$4,"&gt;="&amp;BL$6,Finance!$4:$4,"&lt;="&amp;BL$7))</f>
        <v>0</v>
      </c>
      <c r="BM109" s="5">
        <f ca="1">IF(BM$4="",0,SUMIFS(Finance!280:280,Finance!$4:$4,"&gt;="&amp;BM$6,Finance!$4:$4,"&lt;="&amp;BM$7))</f>
        <v>0</v>
      </c>
      <c r="BN109" s="5">
        <f ca="1">IF(BN$4="",0,SUMIFS(Finance!280:280,Finance!$4:$4,"&gt;="&amp;BN$6,Finance!$4:$4,"&lt;="&amp;BN$7))</f>
        <v>0</v>
      </c>
      <c r="BO109" s="5">
        <f ca="1">IF(BO$4="",0,SUMIFS(Finance!280:280,Finance!$4:$4,"&gt;="&amp;BO$6,Finance!$4:$4,"&lt;="&amp;BO$7))</f>
        <v>0</v>
      </c>
      <c r="BP109" s="5">
        <f ca="1">IF(BP$4="",0,SUMIFS(Finance!280:280,Finance!$4:$4,"&gt;="&amp;BP$6,Finance!$4:$4,"&lt;="&amp;BP$7))</f>
        <v>0</v>
      </c>
      <c r="BQ109" s="5">
        <f ca="1">IF(BQ$4="",0,SUMIFS(Finance!280:280,Finance!$4:$4,"&gt;="&amp;BQ$6,Finance!$4:$4,"&lt;="&amp;BQ$7))</f>
        <v>0</v>
      </c>
      <c r="BR109" s="5">
        <f ca="1">IF(BR$4="",0,SUMIFS(Finance!280:280,Finance!$4:$4,"&gt;="&amp;BR$6,Finance!$4:$4,"&lt;="&amp;BR$7))</f>
        <v>0</v>
      </c>
      <c r="BS109" s="5">
        <f ca="1">IF(BS$4="",0,SUMIFS(Finance!280:280,Finance!$4:$4,"&gt;="&amp;BS$6,Finance!$4:$4,"&lt;="&amp;BS$7))</f>
        <v>0</v>
      </c>
      <c r="BT109" s="5">
        <f ca="1">IF(BT$4="",0,SUMIFS(Finance!280:280,Finance!$4:$4,"&gt;="&amp;BT$6,Finance!$4:$4,"&lt;="&amp;BT$7))</f>
        <v>0</v>
      </c>
      <c r="BU109" s="5">
        <f ca="1">IF(BU$4="",0,SUMIFS(Finance!280:280,Finance!$4:$4,"&gt;="&amp;BU$6,Finance!$4:$4,"&lt;="&amp;BU$7))</f>
        <v>0</v>
      </c>
      <c r="BV109" s="5">
        <f ca="1">IF(BV$4="",0,SUMIFS(Finance!280:280,Finance!$4:$4,"&gt;="&amp;BV$6,Finance!$4:$4,"&lt;="&amp;BV$7))</f>
        <v>0</v>
      </c>
      <c r="BW109" s="5">
        <f ca="1">IF(BW$4="",0,SUMIFS(Finance!280:280,Finance!$4:$4,"&gt;="&amp;BW$6,Finance!$4:$4,"&lt;="&amp;BW$7))</f>
        <v>0</v>
      </c>
      <c r="BX109" s="5">
        <f ca="1">IF(BX$4="",0,SUMIFS(Finance!280:280,Finance!$4:$4,"&gt;="&amp;BX$6,Finance!$4:$4,"&lt;="&amp;BX$7))</f>
        <v>0</v>
      </c>
      <c r="BY109" s="5">
        <f ca="1">IF(BY$4="",0,SUMIFS(Finance!280:280,Finance!$4:$4,"&gt;="&amp;BY$6,Finance!$4:$4,"&lt;="&amp;BY$7))</f>
        <v>0</v>
      </c>
      <c r="BZ109" s="5">
        <f ca="1">IF(BZ$4="",0,SUMIFS(Finance!280:280,Finance!$4:$4,"&gt;="&amp;BZ$6,Finance!$4:$4,"&lt;="&amp;BZ$7))</f>
        <v>0</v>
      </c>
      <c r="CA109" s="5">
        <f ca="1">IF(CA$4="",0,SUMIFS(Finance!280:280,Finance!$4:$4,"&gt;="&amp;CA$6,Finance!$4:$4,"&lt;="&amp;CA$7))</f>
        <v>0</v>
      </c>
      <c r="CB109" s="5">
        <f ca="1">IF(CB$4="",0,SUMIFS(Finance!280:280,Finance!$4:$4,"&gt;="&amp;CB$6,Finance!$4:$4,"&lt;="&amp;CB$7))</f>
        <v>0</v>
      </c>
      <c r="CC109" s="5">
        <f ca="1">IF(CC$4="",0,SUMIFS(Finance!280:280,Finance!$4:$4,"&gt;="&amp;CC$6,Finance!$4:$4,"&lt;="&amp;CC$7))</f>
        <v>0</v>
      </c>
      <c r="CD109" s="5">
        <f ca="1">IF(CD$4="",0,SUMIFS(Finance!280:280,Finance!$4:$4,"&gt;="&amp;CD$6,Finance!$4:$4,"&lt;="&amp;CD$7))</f>
        <v>0</v>
      </c>
      <c r="CE109" s="5">
        <f ca="1">IF(CE$4="",0,SUMIFS(Finance!280:280,Finance!$4:$4,"&gt;="&amp;CE$6,Finance!$4:$4,"&lt;="&amp;CE$7))</f>
        <v>0</v>
      </c>
      <c r="CF109" s="5">
        <f ca="1">IF(CF$4="",0,SUMIFS(Finance!280:280,Finance!$4:$4,"&gt;="&amp;CF$6,Finance!$4:$4,"&lt;="&amp;CF$7))</f>
        <v>0</v>
      </c>
    </row>
    <row r="110" spans="2:84" x14ac:dyDescent="0.3">
      <c r="B110" s="13">
        <f>ROW()</f>
        <v>110</v>
      </c>
      <c r="H110" s="1" t="str">
        <f>$H$108</f>
        <v>Оплата %%</v>
      </c>
      <c r="I110" s="1" t="str">
        <f>Finance!I281</f>
        <v>Оплата процентов по овердрафту</v>
      </c>
      <c r="M110" s="53" t="s">
        <v>18</v>
      </c>
      <c r="U110" s="5">
        <f t="shared" ca="1" si="86"/>
        <v>602139.43744783278</v>
      </c>
      <c r="X110" s="5">
        <f ca="1">IF(X$4="",0,SUMIFS(Finance!281:281,Finance!$4:$4,"&gt;="&amp;X$6,Finance!$4:$4,"&lt;="&amp;X$7))</f>
        <v>564966.63532708574</v>
      </c>
      <c r="Y110" s="5">
        <f ca="1">IF(Y$4="",0,SUMIFS(Finance!281:281,Finance!$4:$4,"&gt;="&amp;Y$6,Finance!$4:$4,"&lt;="&amp;Y$7))</f>
        <v>37172.802120747045</v>
      </c>
      <c r="Z110" s="5">
        <f ca="1">IF(Z$4="",0,SUMIFS(Finance!281:281,Finance!$4:$4,"&gt;="&amp;Z$6,Finance!$4:$4,"&lt;="&amp;Z$7))</f>
        <v>0</v>
      </c>
      <c r="AA110" s="5">
        <f ca="1">IF(AA$4="",0,SUMIFS(Finance!281:281,Finance!$4:$4,"&gt;="&amp;AA$6,Finance!$4:$4,"&lt;="&amp;AA$7))</f>
        <v>0</v>
      </c>
      <c r="AB110" s="5">
        <f ca="1">IF(AB$4="",0,SUMIFS(Finance!281:281,Finance!$4:$4,"&gt;="&amp;AB$6,Finance!$4:$4,"&lt;="&amp;AB$7))</f>
        <v>0</v>
      </c>
      <c r="AC110" s="5">
        <f ca="1">IF(AC$4="",0,SUMIFS(Finance!281:281,Finance!$4:$4,"&gt;="&amp;AC$6,Finance!$4:$4,"&lt;="&amp;AC$7))</f>
        <v>0</v>
      </c>
      <c r="AD110" s="5">
        <f ca="1">IF(AD$4="",0,SUMIFS(Finance!281:281,Finance!$4:$4,"&gt;="&amp;AD$6,Finance!$4:$4,"&lt;="&amp;AD$7))</f>
        <v>0</v>
      </c>
      <c r="AE110" s="5">
        <f ca="1">IF(AE$4="",0,SUMIFS(Finance!281:281,Finance!$4:$4,"&gt;="&amp;AE$6,Finance!$4:$4,"&lt;="&amp;AE$7))</f>
        <v>0</v>
      </c>
      <c r="AF110" s="5">
        <f ca="1">IF(AF$4="",0,SUMIFS(Finance!281:281,Finance!$4:$4,"&gt;="&amp;AF$6,Finance!$4:$4,"&lt;="&amp;AF$7))</f>
        <v>0</v>
      </c>
      <c r="AG110" s="5">
        <f ca="1">IF(AG$4="",0,SUMIFS(Finance!281:281,Finance!$4:$4,"&gt;="&amp;AG$6,Finance!$4:$4,"&lt;="&amp;AG$7))</f>
        <v>0</v>
      </c>
      <c r="AH110" s="5">
        <f ca="1">IF(AH$4="",0,SUMIFS(Finance!281:281,Finance!$4:$4,"&gt;="&amp;AH$6,Finance!$4:$4,"&lt;="&amp;AH$7))</f>
        <v>0</v>
      </c>
      <c r="AI110" s="5">
        <f ca="1">IF(AI$4="",0,SUMIFS(Finance!281:281,Finance!$4:$4,"&gt;="&amp;AI$6,Finance!$4:$4,"&lt;="&amp;AI$7))</f>
        <v>0</v>
      </c>
      <c r="AJ110" s="5">
        <f ca="1">IF(AJ$4="",0,SUMIFS(Finance!281:281,Finance!$4:$4,"&gt;="&amp;AJ$6,Finance!$4:$4,"&lt;="&amp;AJ$7))</f>
        <v>0</v>
      </c>
      <c r="AK110" s="5">
        <f ca="1">IF(AK$4="",0,SUMIFS(Finance!281:281,Finance!$4:$4,"&gt;="&amp;AK$6,Finance!$4:$4,"&lt;="&amp;AK$7))</f>
        <v>0</v>
      </c>
      <c r="AL110" s="5">
        <f ca="1">IF(AL$4="",0,SUMIFS(Finance!281:281,Finance!$4:$4,"&gt;="&amp;AL$6,Finance!$4:$4,"&lt;="&amp;AL$7))</f>
        <v>0</v>
      </c>
      <c r="AM110" s="5">
        <f ca="1">IF(AM$4="",0,SUMIFS(Finance!281:281,Finance!$4:$4,"&gt;="&amp;AM$6,Finance!$4:$4,"&lt;="&amp;AM$7))</f>
        <v>0</v>
      </c>
      <c r="AN110" s="5">
        <f ca="1">IF(AN$4="",0,SUMIFS(Finance!281:281,Finance!$4:$4,"&gt;="&amp;AN$6,Finance!$4:$4,"&lt;="&amp;AN$7))</f>
        <v>0</v>
      </c>
      <c r="AO110" s="5">
        <f ca="1">IF(AO$4="",0,SUMIFS(Finance!281:281,Finance!$4:$4,"&gt;="&amp;AO$6,Finance!$4:$4,"&lt;="&amp;AO$7))</f>
        <v>0</v>
      </c>
      <c r="AP110" s="5">
        <f ca="1">IF(AP$4="",0,SUMIFS(Finance!281:281,Finance!$4:$4,"&gt;="&amp;AP$6,Finance!$4:$4,"&lt;="&amp;AP$7))</f>
        <v>0</v>
      </c>
      <c r="AQ110" s="5">
        <f ca="1">IF(AQ$4="",0,SUMIFS(Finance!281:281,Finance!$4:$4,"&gt;="&amp;AQ$6,Finance!$4:$4,"&lt;="&amp;AQ$7))</f>
        <v>0</v>
      </c>
      <c r="AR110" s="5">
        <f ca="1">IF(AR$4="",0,SUMIFS(Finance!281:281,Finance!$4:$4,"&gt;="&amp;AR$6,Finance!$4:$4,"&lt;="&amp;AR$7))</f>
        <v>0</v>
      </c>
      <c r="AS110" s="5">
        <f ca="1">IF(AS$4="",0,SUMIFS(Finance!281:281,Finance!$4:$4,"&gt;="&amp;AS$6,Finance!$4:$4,"&lt;="&amp;AS$7))</f>
        <v>0</v>
      </c>
      <c r="AT110" s="5">
        <f ca="1">IF(AT$4="",0,SUMIFS(Finance!281:281,Finance!$4:$4,"&gt;="&amp;AT$6,Finance!$4:$4,"&lt;="&amp;AT$7))</f>
        <v>0</v>
      </c>
      <c r="AU110" s="5">
        <f ca="1">IF(AU$4="",0,SUMIFS(Finance!281:281,Finance!$4:$4,"&gt;="&amp;AU$6,Finance!$4:$4,"&lt;="&amp;AU$7))</f>
        <v>0</v>
      </c>
      <c r="AV110" s="5">
        <f ca="1">IF(AV$4="",0,SUMIFS(Finance!281:281,Finance!$4:$4,"&gt;="&amp;AV$6,Finance!$4:$4,"&lt;="&amp;AV$7))</f>
        <v>0</v>
      </c>
      <c r="AW110" s="5">
        <f ca="1">IF(AW$4="",0,SUMIFS(Finance!281:281,Finance!$4:$4,"&gt;="&amp;AW$6,Finance!$4:$4,"&lt;="&amp;AW$7))</f>
        <v>0</v>
      </c>
      <c r="AX110" s="5">
        <f ca="1">IF(AX$4="",0,SUMIFS(Finance!281:281,Finance!$4:$4,"&gt;="&amp;AX$6,Finance!$4:$4,"&lt;="&amp;AX$7))</f>
        <v>0</v>
      </c>
      <c r="AY110" s="5">
        <f ca="1">IF(AY$4="",0,SUMIFS(Finance!281:281,Finance!$4:$4,"&gt;="&amp;AY$6,Finance!$4:$4,"&lt;="&amp;AY$7))</f>
        <v>0</v>
      </c>
      <c r="AZ110" s="5">
        <f ca="1">IF(AZ$4="",0,SUMIFS(Finance!281:281,Finance!$4:$4,"&gt;="&amp;AZ$6,Finance!$4:$4,"&lt;="&amp;AZ$7))</f>
        <v>0</v>
      </c>
      <c r="BA110" s="5">
        <f ca="1">IF(BA$4="",0,SUMIFS(Finance!281:281,Finance!$4:$4,"&gt;="&amp;BA$6,Finance!$4:$4,"&lt;="&amp;BA$7))</f>
        <v>0</v>
      </c>
      <c r="BB110" s="5">
        <f ca="1">IF(BB$4="",0,SUMIFS(Finance!281:281,Finance!$4:$4,"&gt;="&amp;BB$6,Finance!$4:$4,"&lt;="&amp;BB$7))</f>
        <v>0</v>
      </c>
      <c r="BC110" s="5">
        <f ca="1">IF(BC$4="",0,SUMIFS(Finance!281:281,Finance!$4:$4,"&gt;="&amp;BC$6,Finance!$4:$4,"&lt;="&amp;BC$7))</f>
        <v>0</v>
      </c>
      <c r="BD110" s="5">
        <f ca="1">IF(BD$4="",0,SUMIFS(Finance!281:281,Finance!$4:$4,"&gt;="&amp;BD$6,Finance!$4:$4,"&lt;="&amp;BD$7))</f>
        <v>0</v>
      </c>
      <c r="BE110" s="5">
        <f ca="1">IF(BE$4="",0,SUMIFS(Finance!281:281,Finance!$4:$4,"&gt;="&amp;BE$6,Finance!$4:$4,"&lt;="&amp;BE$7))</f>
        <v>0</v>
      </c>
      <c r="BF110" s="5">
        <f ca="1">IF(BF$4="",0,SUMIFS(Finance!281:281,Finance!$4:$4,"&gt;="&amp;BF$6,Finance!$4:$4,"&lt;="&amp;BF$7))</f>
        <v>0</v>
      </c>
      <c r="BG110" s="5">
        <f ca="1">IF(BG$4="",0,SUMIFS(Finance!281:281,Finance!$4:$4,"&gt;="&amp;BG$6,Finance!$4:$4,"&lt;="&amp;BG$7))</f>
        <v>0</v>
      </c>
      <c r="BH110" s="5">
        <f ca="1">IF(BH$4="",0,SUMIFS(Finance!281:281,Finance!$4:$4,"&gt;="&amp;BH$6,Finance!$4:$4,"&lt;="&amp;BH$7))</f>
        <v>0</v>
      </c>
      <c r="BI110" s="5">
        <f ca="1">IF(BI$4="",0,SUMIFS(Finance!281:281,Finance!$4:$4,"&gt;="&amp;BI$6,Finance!$4:$4,"&lt;="&amp;BI$7))</f>
        <v>0</v>
      </c>
      <c r="BJ110" s="5">
        <f ca="1">IF(BJ$4="",0,SUMIFS(Finance!281:281,Finance!$4:$4,"&gt;="&amp;BJ$6,Finance!$4:$4,"&lt;="&amp;BJ$7))</f>
        <v>0</v>
      </c>
      <c r="BK110" s="5">
        <f ca="1">IF(BK$4="",0,SUMIFS(Finance!281:281,Finance!$4:$4,"&gt;="&amp;BK$6,Finance!$4:$4,"&lt;="&amp;BK$7))</f>
        <v>0</v>
      </c>
      <c r="BL110" s="5">
        <f ca="1">IF(BL$4="",0,SUMIFS(Finance!281:281,Finance!$4:$4,"&gt;="&amp;BL$6,Finance!$4:$4,"&lt;="&amp;BL$7))</f>
        <v>0</v>
      </c>
      <c r="BM110" s="5">
        <f ca="1">IF(BM$4="",0,SUMIFS(Finance!281:281,Finance!$4:$4,"&gt;="&amp;BM$6,Finance!$4:$4,"&lt;="&amp;BM$7))</f>
        <v>0</v>
      </c>
      <c r="BN110" s="5">
        <f ca="1">IF(BN$4="",0,SUMIFS(Finance!281:281,Finance!$4:$4,"&gt;="&amp;BN$6,Finance!$4:$4,"&lt;="&amp;BN$7))</f>
        <v>0</v>
      </c>
      <c r="BO110" s="5">
        <f ca="1">IF(BO$4="",0,SUMIFS(Finance!281:281,Finance!$4:$4,"&gt;="&amp;BO$6,Finance!$4:$4,"&lt;="&amp;BO$7))</f>
        <v>0</v>
      </c>
      <c r="BP110" s="5">
        <f ca="1">IF(BP$4="",0,SUMIFS(Finance!281:281,Finance!$4:$4,"&gt;="&amp;BP$6,Finance!$4:$4,"&lt;="&amp;BP$7))</f>
        <v>0</v>
      </c>
      <c r="BQ110" s="5">
        <f ca="1">IF(BQ$4="",0,SUMIFS(Finance!281:281,Finance!$4:$4,"&gt;="&amp;BQ$6,Finance!$4:$4,"&lt;="&amp;BQ$7))</f>
        <v>0</v>
      </c>
      <c r="BR110" s="5">
        <f ca="1">IF(BR$4="",0,SUMIFS(Finance!281:281,Finance!$4:$4,"&gt;="&amp;BR$6,Finance!$4:$4,"&lt;="&amp;BR$7))</f>
        <v>0</v>
      </c>
      <c r="BS110" s="5">
        <f ca="1">IF(BS$4="",0,SUMIFS(Finance!281:281,Finance!$4:$4,"&gt;="&amp;BS$6,Finance!$4:$4,"&lt;="&amp;BS$7))</f>
        <v>0</v>
      </c>
      <c r="BT110" s="5">
        <f ca="1">IF(BT$4="",0,SUMIFS(Finance!281:281,Finance!$4:$4,"&gt;="&amp;BT$6,Finance!$4:$4,"&lt;="&amp;BT$7))</f>
        <v>0</v>
      </c>
      <c r="BU110" s="5">
        <f ca="1">IF(BU$4="",0,SUMIFS(Finance!281:281,Finance!$4:$4,"&gt;="&amp;BU$6,Finance!$4:$4,"&lt;="&amp;BU$7))</f>
        <v>0</v>
      </c>
      <c r="BV110" s="5">
        <f ca="1">IF(BV$4="",0,SUMIFS(Finance!281:281,Finance!$4:$4,"&gt;="&amp;BV$6,Finance!$4:$4,"&lt;="&amp;BV$7))</f>
        <v>0</v>
      </c>
      <c r="BW110" s="5">
        <f ca="1">IF(BW$4="",0,SUMIFS(Finance!281:281,Finance!$4:$4,"&gt;="&amp;BW$6,Finance!$4:$4,"&lt;="&amp;BW$7))</f>
        <v>0</v>
      </c>
      <c r="BX110" s="5">
        <f ca="1">IF(BX$4="",0,SUMIFS(Finance!281:281,Finance!$4:$4,"&gt;="&amp;BX$6,Finance!$4:$4,"&lt;="&amp;BX$7))</f>
        <v>0</v>
      </c>
      <c r="BY110" s="5">
        <f ca="1">IF(BY$4="",0,SUMIFS(Finance!281:281,Finance!$4:$4,"&gt;="&amp;BY$6,Finance!$4:$4,"&lt;="&amp;BY$7))</f>
        <v>0</v>
      </c>
      <c r="BZ110" s="5">
        <f ca="1">IF(BZ$4="",0,SUMIFS(Finance!281:281,Finance!$4:$4,"&gt;="&amp;BZ$6,Finance!$4:$4,"&lt;="&amp;BZ$7))</f>
        <v>0</v>
      </c>
      <c r="CA110" s="5">
        <f ca="1">IF(CA$4="",0,SUMIFS(Finance!281:281,Finance!$4:$4,"&gt;="&amp;CA$6,Finance!$4:$4,"&lt;="&amp;CA$7))</f>
        <v>0</v>
      </c>
      <c r="CB110" s="5">
        <f ca="1">IF(CB$4="",0,SUMIFS(Finance!281:281,Finance!$4:$4,"&gt;="&amp;CB$6,Finance!$4:$4,"&lt;="&amp;CB$7))</f>
        <v>0</v>
      </c>
      <c r="CC110" s="5">
        <f ca="1">IF(CC$4="",0,SUMIFS(Finance!281:281,Finance!$4:$4,"&gt;="&amp;CC$6,Finance!$4:$4,"&lt;="&amp;CC$7))</f>
        <v>0</v>
      </c>
      <c r="CD110" s="5">
        <f ca="1">IF(CD$4="",0,SUMIFS(Finance!281:281,Finance!$4:$4,"&gt;="&amp;CD$6,Finance!$4:$4,"&lt;="&amp;CD$7))</f>
        <v>0</v>
      </c>
      <c r="CE110" s="5">
        <f ca="1">IF(CE$4="",0,SUMIFS(Finance!281:281,Finance!$4:$4,"&gt;="&amp;CE$6,Finance!$4:$4,"&lt;="&amp;CE$7))</f>
        <v>0</v>
      </c>
      <c r="CF110" s="5">
        <f ca="1">IF(CF$4="",0,SUMIFS(Finance!281:281,Finance!$4:$4,"&gt;="&amp;CF$6,Finance!$4:$4,"&lt;="&amp;CF$7))</f>
        <v>0</v>
      </c>
    </row>
    <row r="111" spans="2:84" s="26" customFormat="1" ht="12" x14ac:dyDescent="0.25">
      <c r="B111" s="13"/>
      <c r="M111" s="55"/>
      <c r="N111" s="44" t="s">
        <v>21</v>
      </c>
      <c r="O111" s="45"/>
      <c r="P111" s="46"/>
      <c r="Q111" s="89"/>
      <c r="U111" s="41"/>
      <c r="V111" s="42"/>
      <c r="W111" s="43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</row>
    <row r="113" spans="2:84" x14ac:dyDescent="0.3">
      <c r="B113" s="13">
        <f>ROW()</f>
        <v>113</v>
      </c>
      <c r="H113" s="1" t="s">
        <v>444</v>
      </c>
      <c r="M113" s="53" t="s">
        <v>18</v>
      </c>
      <c r="P113" s="72" t="str">
        <f>Lists!$AI$11</f>
        <v>CF</v>
      </c>
      <c r="U113" s="5">
        <f ca="1">SUM(INDIRECT(ADDRESS($B113,$X$2)&amp;":"&amp;ADDRESS($B113,$X$2-1+$P$8)))</f>
        <v>292405477.82862985</v>
      </c>
      <c r="X113" s="5">
        <f ca="1">IF(X$4="",0,X98+SUMIFS(X$102:X112,$P$102:$P112,Lists!$AI$9)-SUMIFS(X$102:X112,$P$102:$P112,Lists!$AI$10))</f>
        <v>-39684676.142451316</v>
      </c>
      <c r="Y113" s="5">
        <f ca="1">IF(Y$4="",0,Y98+SUMIFS(Y$102:Y112,$P$102:$P112,Lists!$AI$9)-SUMIFS(Y$102:Y112,$P$102:$P112,Lists!$AI$10))</f>
        <v>3004907.0093030566</v>
      </c>
      <c r="Z113" s="5">
        <f ca="1">IF(Z$4="",0,Z98+SUMIFS(Z$102:Z112,$P$102:$P112,Lists!$AI$9)-SUMIFS(Z$102:Z112,$P$102:$P112,Lists!$AI$10))</f>
        <v>58641038.334285483</v>
      </c>
      <c r="AA113" s="5">
        <f ca="1">IF(AA$4="",0,AA98+SUMIFS(AA$102:AA112,$P$102:$P112,Lists!$AI$9)-SUMIFS(AA$102:AA112,$P$102:$P112,Lists!$AI$10))</f>
        <v>110089524.40946196</v>
      </c>
      <c r="AB113" s="5">
        <f ca="1">IF(AB$4="",0,AB98+SUMIFS(AB$102:AB112,$P$102:$P112,Lists!$AI$9)-SUMIFS(AB$102:AB112,$P$102:$P112,Lists!$AI$10))</f>
        <v>160354684.21803069</v>
      </c>
      <c r="AC113" s="5">
        <f ca="1">IF(AC$4="",0,AC98+SUMIFS(AC$102:AC112,$P$102:$P112,Lists!$AI$9)-SUMIFS(AC$102:AC112,$P$102:$P112,Lists!$AI$10))</f>
        <v>0</v>
      </c>
      <c r="AD113" s="5">
        <f ca="1">IF(AD$4="",0,AD98+SUMIFS(AD$102:AD112,$P$102:$P112,Lists!$AI$9)-SUMIFS(AD$102:AD112,$P$102:$P112,Lists!$AI$10))</f>
        <v>0</v>
      </c>
      <c r="AE113" s="5">
        <f ca="1">IF(AE$4="",0,AE98+SUMIFS(AE$102:AE112,$P$102:$P112,Lists!$AI$9)-SUMIFS(AE$102:AE112,$P$102:$P112,Lists!$AI$10))</f>
        <v>0</v>
      </c>
      <c r="AF113" s="5">
        <f ca="1">IF(AF$4="",0,AF98+SUMIFS(AF$102:AF112,$P$102:$P112,Lists!$AI$9)-SUMIFS(AF$102:AF112,$P$102:$P112,Lists!$AI$10))</f>
        <v>0</v>
      </c>
      <c r="AG113" s="5">
        <f ca="1">IF(AG$4="",0,AG98+SUMIFS(AG$102:AG112,$P$102:$P112,Lists!$AI$9)-SUMIFS(AG$102:AG112,$P$102:$P112,Lists!$AI$10))</f>
        <v>0</v>
      </c>
      <c r="AH113" s="5">
        <f ca="1">IF(AH$4="",0,AH98+SUMIFS(AH$102:AH112,$P$102:$P112,Lists!$AI$9)-SUMIFS(AH$102:AH112,$P$102:$P112,Lists!$AI$10))</f>
        <v>0</v>
      </c>
      <c r="AI113" s="5">
        <f ca="1">IF(AI$4="",0,AI98+SUMIFS(AI$102:AI112,$P$102:$P112,Lists!$AI$9)-SUMIFS(AI$102:AI112,$P$102:$P112,Lists!$AI$10))</f>
        <v>0</v>
      </c>
      <c r="AJ113" s="5">
        <f ca="1">IF(AJ$4="",0,AJ98+SUMIFS(AJ$102:AJ112,$P$102:$P112,Lists!$AI$9)-SUMIFS(AJ$102:AJ112,$P$102:$P112,Lists!$AI$10))</f>
        <v>0</v>
      </c>
      <c r="AK113" s="5">
        <f ca="1">IF(AK$4="",0,AK98+SUMIFS(AK$102:AK112,$P$102:$P112,Lists!$AI$9)-SUMIFS(AK$102:AK112,$P$102:$P112,Lists!$AI$10))</f>
        <v>0</v>
      </c>
      <c r="AL113" s="5">
        <f ca="1">IF(AL$4="",0,AL98+SUMIFS(AL$102:AL112,$P$102:$P112,Lists!$AI$9)-SUMIFS(AL$102:AL112,$P$102:$P112,Lists!$AI$10))</f>
        <v>0</v>
      </c>
      <c r="AM113" s="5">
        <f ca="1">IF(AM$4="",0,AM98+SUMIFS(AM$102:AM112,$P$102:$P112,Lists!$AI$9)-SUMIFS(AM$102:AM112,$P$102:$P112,Lists!$AI$10))</f>
        <v>0</v>
      </c>
      <c r="AN113" s="5">
        <f ca="1">IF(AN$4="",0,AN98+SUMIFS(AN$102:AN112,$P$102:$P112,Lists!$AI$9)-SUMIFS(AN$102:AN112,$P$102:$P112,Lists!$AI$10))</f>
        <v>0</v>
      </c>
      <c r="AO113" s="5">
        <f ca="1">IF(AO$4="",0,AO98+SUMIFS(AO$102:AO112,$P$102:$P112,Lists!$AI$9)-SUMIFS(AO$102:AO112,$P$102:$P112,Lists!$AI$10))</f>
        <v>0</v>
      </c>
      <c r="AP113" s="5">
        <f ca="1">IF(AP$4="",0,AP98+SUMIFS(AP$102:AP112,$P$102:$P112,Lists!$AI$9)-SUMIFS(AP$102:AP112,$P$102:$P112,Lists!$AI$10))</f>
        <v>0</v>
      </c>
      <c r="AQ113" s="5">
        <f ca="1">IF(AQ$4="",0,AQ98+SUMIFS(AQ$102:AQ112,$P$102:$P112,Lists!$AI$9)-SUMIFS(AQ$102:AQ112,$P$102:$P112,Lists!$AI$10))</f>
        <v>0</v>
      </c>
      <c r="AR113" s="5">
        <f ca="1">IF(AR$4="",0,AR98+SUMIFS(AR$102:AR112,$P$102:$P112,Lists!$AI$9)-SUMIFS(AR$102:AR112,$P$102:$P112,Lists!$AI$10))</f>
        <v>0</v>
      </c>
      <c r="AS113" s="5">
        <f ca="1">IF(AS$4="",0,AS98+SUMIFS(AS$102:AS112,$P$102:$P112,Lists!$AI$9)-SUMIFS(AS$102:AS112,$P$102:$P112,Lists!$AI$10))</f>
        <v>0</v>
      </c>
      <c r="AT113" s="5">
        <f ca="1">IF(AT$4="",0,AT98+SUMIFS(AT$102:AT112,$P$102:$P112,Lists!$AI$9)-SUMIFS(AT$102:AT112,$P$102:$P112,Lists!$AI$10))</f>
        <v>0</v>
      </c>
      <c r="AU113" s="5">
        <f ca="1">IF(AU$4="",0,AU98+SUMIFS(AU$102:AU112,$P$102:$P112,Lists!$AI$9)-SUMIFS(AU$102:AU112,$P$102:$P112,Lists!$AI$10))</f>
        <v>0</v>
      </c>
      <c r="AV113" s="5">
        <f ca="1">IF(AV$4="",0,AV98+SUMIFS(AV$102:AV112,$P$102:$P112,Lists!$AI$9)-SUMIFS(AV$102:AV112,$P$102:$P112,Lists!$AI$10))</f>
        <v>0</v>
      </c>
      <c r="AW113" s="5">
        <f ca="1">IF(AW$4="",0,AW98+SUMIFS(AW$102:AW112,$P$102:$P112,Lists!$AI$9)-SUMIFS(AW$102:AW112,$P$102:$P112,Lists!$AI$10))</f>
        <v>0</v>
      </c>
      <c r="AX113" s="5">
        <f ca="1">IF(AX$4="",0,AX98+SUMIFS(AX$102:AX112,$P$102:$P112,Lists!$AI$9)-SUMIFS(AX$102:AX112,$P$102:$P112,Lists!$AI$10))</f>
        <v>0</v>
      </c>
      <c r="AY113" s="5">
        <f ca="1">IF(AY$4="",0,AY98+SUMIFS(AY$102:AY112,$P$102:$P112,Lists!$AI$9)-SUMIFS(AY$102:AY112,$P$102:$P112,Lists!$AI$10))</f>
        <v>0</v>
      </c>
      <c r="AZ113" s="5">
        <f ca="1">IF(AZ$4="",0,AZ98+SUMIFS(AZ$102:AZ112,$P$102:$P112,Lists!$AI$9)-SUMIFS(AZ$102:AZ112,$P$102:$P112,Lists!$AI$10))</f>
        <v>0</v>
      </c>
      <c r="BA113" s="5">
        <f ca="1">IF(BA$4="",0,BA98+SUMIFS(BA$102:BA112,$P$102:$P112,Lists!$AI$9)-SUMIFS(BA$102:BA112,$P$102:$P112,Lists!$AI$10))</f>
        <v>0</v>
      </c>
      <c r="BB113" s="5">
        <f ca="1">IF(BB$4="",0,BB98+SUMIFS(BB$102:BB112,$P$102:$P112,Lists!$AI$9)-SUMIFS(BB$102:BB112,$P$102:$P112,Lists!$AI$10))</f>
        <v>0</v>
      </c>
      <c r="BC113" s="5">
        <f ca="1">IF(BC$4="",0,BC98+SUMIFS(BC$102:BC112,$P$102:$P112,Lists!$AI$9)-SUMIFS(BC$102:BC112,$P$102:$P112,Lists!$AI$10))</f>
        <v>0</v>
      </c>
      <c r="BD113" s="5">
        <f ca="1">IF(BD$4="",0,BD98+SUMIFS(BD$102:BD112,$P$102:$P112,Lists!$AI$9)-SUMIFS(BD$102:BD112,$P$102:$P112,Lists!$AI$10))</f>
        <v>0</v>
      </c>
      <c r="BE113" s="5">
        <f ca="1">IF(BE$4="",0,BE98+SUMIFS(BE$102:BE112,$P$102:$P112,Lists!$AI$9)-SUMIFS(BE$102:BE112,$P$102:$P112,Lists!$AI$10))</f>
        <v>0</v>
      </c>
      <c r="BF113" s="5">
        <f ca="1">IF(BF$4="",0,BF98+SUMIFS(BF$102:BF112,$P$102:$P112,Lists!$AI$9)-SUMIFS(BF$102:BF112,$P$102:$P112,Lists!$AI$10))</f>
        <v>0</v>
      </c>
      <c r="BG113" s="5">
        <f ca="1">IF(BG$4="",0,BG98+SUMIFS(BG$102:BG112,$P$102:$P112,Lists!$AI$9)-SUMIFS(BG$102:BG112,$P$102:$P112,Lists!$AI$10))</f>
        <v>0</v>
      </c>
      <c r="BH113" s="5">
        <f ca="1">IF(BH$4="",0,BH98+SUMIFS(BH$102:BH112,$P$102:$P112,Lists!$AI$9)-SUMIFS(BH$102:BH112,$P$102:$P112,Lists!$AI$10))</f>
        <v>0</v>
      </c>
      <c r="BI113" s="5">
        <f ca="1">IF(BI$4="",0,BI98+SUMIFS(BI$102:BI112,$P$102:$P112,Lists!$AI$9)-SUMIFS(BI$102:BI112,$P$102:$P112,Lists!$AI$10))</f>
        <v>0</v>
      </c>
      <c r="BJ113" s="5">
        <f ca="1">IF(BJ$4="",0,BJ98+SUMIFS(BJ$102:BJ112,$P$102:$P112,Lists!$AI$9)-SUMIFS(BJ$102:BJ112,$P$102:$P112,Lists!$AI$10))</f>
        <v>0</v>
      </c>
      <c r="BK113" s="5">
        <f ca="1">IF(BK$4="",0,BK98+SUMIFS(BK$102:BK112,$P$102:$P112,Lists!$AI$9)-SUMIFS(BK$102:BK112,$P$102:$P112,Lists!$AI$10))</f>
        <v>0</v>
      </c>
      <c r="BL113" s="5">
        <f ca="1">IF(BL$4="",0,BL98+SUMIFS(BL$102:BL112,$P$102:$P112,Lists!$AI$9)-SUMIFS(BL$102:BL112,$P$102:$P112,Lists!$AI$10))</f>
        <v>0</v>
      </c>
      <c r="BM113" s="5">
        <f ca="1">IF(BM$4="",0,BM98+SUMIFS(BM$102:BM112,$P$102:$P112,Lists!$AI$9)-SUMIFS(BM$102:BM112,$P$102:$P112,Lists!$AI$10))</f>
        <v>0</v>
      </c>
      <c r="BN113" s="5">
        <f ca="1">IF(BN$4="",0,BN98+SUMIFS(BN$102:BN112,$P$102:$P112,Lists!$AI$9)-SUMIFS(BN$102:BN112,$P$102:$P112,Lists!$AI$10))</f>
        <v>0</v>
      </c>
      <c r="BO113" s="5">
        <f ca="1">IF(BO$4="",0,BO98+SUMIFS(BO$102:BO112,$P$102:$P112,Lists!$AI$9)-SUMIFS(BO$102:BO112,$P$102:$P112,Lists!$AI$10))</f>
        <v>0</v>
      </c>
      <c r="BP113" s="5">
        <f ca="1">IF(BP$4="",0,BP98+SUMIFS(BP$102:BP112,$P$102:$P112,Lists!$AI$9)-SUMIFS(BP$102:BP112,$P$102:$P112,Lists!$AI$10))</f>
        <v>0</v>
      </c>
      <c r="BQ113" s="5">
        <f ca="1">IF(BQ$4="",0,BQ98+SUMIFS(BQ$102:BQ112,$P$102:$P112,Lists!$AI$9)-SUMIFS(BQ$102:BQ112,$P$102:$P112,Lists!$AI$10))</f>
        <v>0</v>
      </c>
      <c r="BR113" s="5">
        <f ca="1">IF(BR$4="",0,BR98+SUMIFS(BR$102:BR112,$P$102:$P112,Lists!$AI$9)-SUMIFS(BR$102:BR112,$P$102:$P112,Lists!$AI$10))</f>
        <v>0</v>
      </c>
      <c r="BS113" s="5">
        <f ca="1">IF(BS$4="",0,BS98+SUMIFS(BS$102:BS112,$P$102:$P112,Lists!$AI$9)-SUMIFS(BS$102:BS112,$P$102:$P112,Lists!$AI$10))</f>
        <v>0</v>
      </c>
      <c r="BT113" s="5">
        <f ca="1">IF(BT$4="",0,BT98+SUMIFS(BT$102:BT112,$P$102:$P112,Lists!$AI$9)-SUMIFS(BT$102:BT112,$P$102:$P112,Lists!$AI$10))</f>
        <v>0</v>
      </c>
      <c r="BU113" s="5">
        <f ca="1">IF(BU$4="",0,BU98+SUMIFS(BU$102:BU112,$P$102:$P112,Lists!$AI$9)-SUMIFS(BU$102:BU112,$P$102:$P112,Lists!$AI$10))</f>
        <v>0</v>
      </c>
      <c r="BV113" s="5">
        <f ca="1">IF(BV$4="",0,BV98+SUMIFS(BV$102:BV112,$P$102:$P112,Lists!$AI$9)-SUMIFS(BV$102:BV112,$P$102:$P112,Lists!$AI$10))</f>
        <v>0</v>
      </c>
      <c r="BW113" s="5">
        <f ca="1">IF(BW$4="",0,BW98+SUMIFS(BW$102:BW112,$P$102:$P112,Lists!$AI$9)-SUMIFS(BW$102:BW112,$P$102:$P112,Lists!$AI$10))</f>
        <v>0</v>
      </c>
      <c r="BX113" s="5">
        <f ca="1">IF(BX$4="",0,BX98+SUMIFS(BX$102:BX112,$P$102:$P112,Lists!$AI$9)-SUMIFS(BX$102:BX112,$P$102:$P112,Lists!$AI$10))</f>
        <v>0</v>
      </c>
      <c r="BY113" s="5">
        <f ca="1">IF(BY$4="",0,BY98+SUMIFS(BY$102:BY112,$P$102:$P112,Lists!$AI$9)-SUMIFS(BY$102:BY112,$P$102:$P112,Lists!$AI$10))</f>
        <v>0</v>
      </c>
      <c r="BZ113" s="5">
        <f ca="1">IF(BZ$4="",0,BZ98+SUMIFS(BZ$102:BZ112,$P$102:$P112,Lists!$AI$9)-SUMIFS(BZ$102:BZ112,$P$102:$P112,Lists!$AI$10))</f>
        <v>0</v>
      </c>
      <c r="CA113" s="5">
        <f ca="1">IF(CA$4="",0,CA98+SUMIFS(CA$102:CA112,$P$102:$P112,Lists!$AI$9)-SUMIFS(CA$102:CA112,$P$102:$P112,Lists!$AI$10))</f>
        <v>0</v>
      </c>
      <c r="CB113" s="5">
        <f ca="1">IF(CB$4="",0,CB98+SUMIFS(CB$102:CB112,$P$102:$P112,Lists!$AI$9)-SUMIFS(CB$102:CB112,$P$102:$P112,Lists!$AI$10))</f>
        <v>0</v>
      </c>
      <c r="CC113" s="5">
        <f ca="1">IF(CC$4="",0,CC98+SUMIFS(CC$102:CC112,$P$102:$P112,Lists!$AI$9)-SUMIFS(CC$102:CC112,$P$102:$P112,Lists!$AI$10))</f>
        <v>0</v>
      </c>
      <c r="CD113" s="5">
        <f ca="1">IF(CD$4="",0,CD98+SUMIFS(CD$102:CD112,$P$102:$P112,Lists!$AI$9)-SUMIFS(CD$102:CD112,$P$102:$P112,Lists!$AI$10))</f>
        <v>0</v>
      </c>
      <c r="CE113" s="5">
        <f ca="1">IF(CE$4="",0,CE98+SUMIFS(CE$102:CE112,$P$102:$P112,Lists!$AI$9)-SUMIFS(CE$102:CE112,$P$102:$P112,Lists!$AI$10))</f>
        <v>0</v>
      </c>
      <c r="CF113" s="5">
        <f ca="1">IF(CF$4="",0,CF98+SUMIFS(CF$102:CF112,$P$102:$P112,Lists!$AI$9)-SUMIFS(CF$102:CF112,$P$102:$P112,Lists!$AI$10))</f>
        <v>0</v>
      </c>
    </row>
    <row r="115" spans="2:84" x14ac:dyDescent="0.3">
      <c r="B115" s="13">
        <f>ROW()</f>
        <v>115</v>
      </c>
      <c r="H115" s="1" t="str">
        <f>Finance!H286</f>
        <v>Оплата налога на прибыль</v>
      </c>
      <c r="M115" s="53" t="s">
        <v>18</v>
      </c>
      <c r="P115" s="72" t="str">
        <f>Lists!$AI$10</f>
        <v>CF(-)</v>
      </c>
      <c r="U115" s="5">
        <f t="shared" ref="U115" ca="1" si="89">SUM(INDIRECT(ADDRESS($B115,$X$2)&amp;":"&amp;ADDRESS($B115,$X$2-1+$P$8)))</f>
        <v>79820736.127745733</v>
      </c>
      <c r="X115" s="5">
        <f ca="1">IF(X$4="",0,SUMIFS(Finance!286:286,Finance!$4:$4,"&gt;="&amp;X$6,Finance!$4:$4,"&lt;="&amp;X$7))</f>
        <v>0</v>
      </c>
      <c r="Y115" s="5">
        <f ca="1">IF(Y$4="",0,SUMIFS(Finance!286:286,Finance!$4:$4,"&gt;="&amp;Y$6,Finance!$4:$4,"&lt;="&amp;Y$7))</f>
        <v>4825219.9429001091</v>
      </c>
      <c r="Z115" s="5">
        <f ca="1">IF(Z$4="",0,SUMIFS(Finance!286:286,Finance!$4:$4,"&gt;="&amp;Z$6,Finance!$4:$4,"&lt;="&amp;Z$7))</f>
        <v>15045342.536446655</v>
      </c>
      <c r="AA115" s="5">
        <f ca="1">IF(AA$4="",0,SUMIFS(Finance!286:286,Finance!$4:$4,"&gt;="&amp;AA$6,Finance!$4:$4,"&lt;="&amp;AA$7))</f>
        <v>26547896.802662108</v>
      </c>
      <c r="AB115" s="5">
        <f ca="1">IF(AB$4="",0,SUMIFS(Finance!286:286,Finance!$4:$4,"&gt;="&amp;AB$6,Finance!$4:$4,"&lt;="&amp;AB$7))</f>
        <v>33402276.845736858</v>
      </c>
      <c r="AC115" s="5">
        <f ca="1">IF(AC$4="",0,SUMIFS(Finance!286:286,Finance!$4:$4,"&gt;="&amp;AC$6,Finance!$4:$4,"&lt;="&amp;AC$7))</f>
        <v>0</v>
      </c>
      <c r="AD115" s="5">
        <f ca="1">IF(AD$4="",0,SUMIFS(Finance!286:286,Finance!$4:$4,"&gt;="&amp;AD$6,Finance!$4:$4,"&lt;="&amp;AD$7))</f>
        <v>0</v>
      </c>
      <c r="AE115" s="5">
        <f ca="1">IF(AE$4="",0,SUMIFS(Finance!286:286,Finance!$4:$4,"&gt;="&amp;AE$6,Finance!$4:$4,"&lt;="&amp;AE$7))</f>
        <v>0</v>
      </c>
      <c r="AF115" s="5">
        <f ca="1">IF(AF$4="",0,SUMIFS(Finance!286:286,Finance!$4:$4,"&gt;="&amp;AF$6,Finance!$4:$4,"&lt;="&amp;AF$7))</f>
        <v>0</v>
      </c>
      <c r="AG115" s="5">
        <f ca="1">IF(AG$4="",0,SUMIFS(Finance!286:286,Finance!$4:$4,"&gt;="&amp;AG$6,Finance!$4:$4,"&lt;="&amp;AG$7))</f>
        <v>0</v>
      </c>
      <c r="AH115" s="5">
        <f ca="1">IF(AH$4="",0,SUMIFS(Finance!286:286,Finance!$4:$4,"&gt;="&amp;AH$6,Finance!$4:$4,"&lt;="&amp;AH$7))</f>
        <v>0</v>
      </c>
      <c r="AI115" s="5">
        <f ca="1">IF(AI$4="",0,SUMIFS(Finance!286:286,Finance!$4:$4,"&gt;="&amp;AI$6,Finance!$4:$4,"&lt;="&amp;AI$7))</f>
        <v>0</v>
      </c>
      <c r="AJ115" s="5">
        <f ca="1">IF(AJ$4="",0,SUMIFS(Finance!286:286,Finance!$4:$4,"&gt;="&amp;AJ$6,Finance!$4:$4,"&lt;="&amp;AJ$7))</f>
        <v>0</v>
      </c>
      <c r="AK115" s="5">
        <f ca="1">IF(AK$4="",0,SUMIFS(Finance!286:286,Finance!$4:$4,"&gt;="&amp;AK$6,Finance!$4:$4,"&lt;="&amp;AK$7))</f>
        <v>0</v>
      </c>
      <c r="AL115" s="5">
        <f ca="1">IF(AL$4="",0,SUMIFS(Finance!286:286,Finance!$4:$4,"&gt;="&amp;AL$6,Finance!$4:$4,"&lt;="&amp;AL$7))</f>
        <v>0</v>
      </c>
      <c r="AM115" s="5">
        <f ca="1">IF(AM$4="",0,SUMIFS(Finance!286:286,Finance!$4:$4,"&gt;="&amp;AM$6,Finance!$4:$4,"&lt;="&amp;AM$7))</f>
        <v>0</v>
      </c>
      <c r="AN115" s="5">
        <f ca="1">IF(AN$4="",0,SUMIFS(Finance!286:286,Finance!$4:$4,"&gt;="&amp;AN$6,Finance!$4:$4,"&lt;="&amp;AN$7))</f>
        <v>0</v>
      </c>
      <c r="AO115" s="5">
        <f ca="1">IF(AO$4="",0,SUMIFS(Finance!286:286,Finance!$4:$4,"&gt;="&amp;AO$6,Finance!$4:$4,"&lt;="&amp;AO$7))</f>
        <v>0</v>
      </c>
      <c r="AP115" s="5">
        <f ca="1">IF(AP$4="",0,SUMIFS(Finance!286:286,Finance!$4:$4,"&gt;="&amp;AP$6,Finance!$4:$4,"&lt;="&amp;AP$7))</f>
        <v>0</v>
      </c>
      <c r="AQ115" s="5">
        <f ca="1">IF(AQ$4="",0,SUMIFS(Finance!286:286,Finance!$4:$4,"&gt;="&amp;AQ$6,Finance!$4:$4,"&lt;="&amp;AQ$7))</f>
        <v>0</v>
      </c>
      <c r="AR115" s="5">
        <f ca="1">IF(AR$4="",0,SUMIFS(Finance!286:286,Finance!$4:$4,"&gt;="&amp;AR$6,Finance!$4:$4,"&lt;="&amp;AR$7))</f>
        <v>0</v>
      </c>
      <c r="AS115" s="5">
        <f ca="1">IF(AS$4="",0,SUMIFS(Finance!286:286,Finance!$4:$4,"&gt;="&amp;AS$6,Finance!$4:$4,"&lt;="&amp;AS$7))</f>
        <v>0</v>
      </c>
      <c r="AT115" s="5">
        <f ca="1">IF(AT$4="",0,SUMIFS(Finance!286:286,Finance!$4:$4,"&gt;="&amp;AT$6,Finance!$4:$4,"&lt;="&amp;AT$7))</f>
        <v>0</v>
      </c>
      <c r="AU115" s="5">
        <f ca="1">IF(AU$4="",0,SUMIFS(Finance!286:286,Finance!$4:$4,"&gt;="&amp;AU$6,Finance!$4:$4,"&lt;="&amp;AU$7))</f>
        <v>0</v>
      </c>
      <c r="AV115" s="5">
        <f ca="1">IF(AV$4="",0,SUMIFS(Finance!286:286,Finance!$4:$4,"&gt;="&amp;AV$6,Finance!$4:$4,"&lt;="&amp;AV$7))</f>
        <v>0</v>
      </c>
      <c r="AW115" s="5">
        <f ca="1">IF(AW$4="",0,SUMIFS(Finance!286:286,Finance!$4:$4,"&gt;="&amp;AW$6,Finance!$4:$4,"&lt;="&amp;AW$7))</f>
        <v>0</v>
      </c>
      <c r="AX115" s="5">
        <f ca="1">IF(AX$4="",0,SUMIFS(Finance!286:286,Finance!$4:$4,"&gt;="&amp;AX$6,Finance!$4:$4,"&lt;="&amp;AX$7))</f>
        <v>0</v>
      </c>
      <c r="AY115" s="5">
        <f ca="1">IF(AY$4="",0,SUMIFS(Finance!286:286,Finance!$4:$4,"&gt;="&amp;AY$6,Finance!$4:$4,"&lt;="&amp;AY$7))</f>
        <v>0</v>
      </c>
      <c r="AZ115" s="5">
        <f ca="1">IF(AZ$4="",0,SUMIFS(Finance!286:286,Finance!$4:$4,"&gt;="&amp;AZ$6,Finance!$4:$4,"&lt;="&amp;AZ$7))</f>
        <v>0</v>
      </c>
      <c r="BA115" s="5">
        <f ca="1">IF(BA$4="",0,SUMIFS(Finance!286:286,Finance!$4:$4,"&gt;="&amp;BA$6,Finance!$4:$4,"&lt;="&amp;BA$7))</f>
        <v>0</v>
      </c>
      <c r="BB115" s="5">
        <f ca="1">IF(BB$4="",0,SUMIFS(Finance!286:286,Finance!$4:$4,"&gt;="&amp;BB$6,Finance!$4:$4,"&lt;="&amp;BB$7))</f>
        <v>0</v>
      </c>
      <c r="BC115" s="5">
        <f ca="1">IF(BC$4="",0,SUMIFS(Finance!286:286,Finance!$4:$4,"&gt;="&amp;BC$6,Finance!$4:$4,"&lt;="&amp;BC$7))</f>
        <v>0</v>
      </c>
      <c r="BD115" s="5">
        <f ca="1">IF(BD$4="",0,SUMIFS(Finance!286:286,Finance!$4:$4,"&gt;="&amp;BD$6,Finance!$4:$4,"&lt;="&amp;BD$7))</f>
        <v>0</v>
      </c>
      <c r="BE115" s="5">
        <f ca="1">IF(BE$4="",0,SUMIFS(Finance!286:286,Finance!$4:$4,"&gt;="&amp;BE$6,Finance!$4:$4,"&lt;="&amp;BE$7))</f>
        <v>0</v>
      </c>
      <c r="BF115" s="5">
        <f ca="1">IF(BF$4="",0,SUMIFS(Finance!286:286,Finance!$4:$4,"&gt;="&amp;BF$6,Finance!$4:$4,"&lt;="&amp;BF$7))</f>
        <v>0</v>
      </c>
      <c r="BG115" s="5">
        <f ca="1">IF(BG$4="",0,SUMIFS(Finance!286:286,Finance!$4:$4,"&gt;="&amp;BG$6,Finance!$4:$4,"&lt;="&amp;BG$7))</f>
        <v>0</v>
      </c>
      <c r="BH115" s="5">
        <f ca="1">IF(BH$4="",0,SUMIFS(Finance!286:286,Finance!$4:$4,"&gt;="&amp;BH$6,Finance!$4:$4,"&lt;="&amp;BH$7))</f>
        <v>0</v>
      </c>
      <c r="BI115" s="5">
        <f ca="1">IF(BI$4="",0,SUMIFS(Finance!286:286,Finance!$4:$4,"&gt;="&amp;BI$6,Finance!$4:$4,"&lt;="&amp;BI$7))</f>
        <v>0</v>
      </c>
      <c r="BJ115" s="5">
        <f ca="1">IF(BJ$4="",0,SUMIFS(Finance!286:286,Finance!$4:$4,"&gt;="&amp;BJ$6,Finance!$4:$4,"&lt;="&amp;BJ$7))</f>
        <v>0</v>
      </c>
      <c r="BK115" s="5">
        <f ca="1">IF(BK$4="",0,SUMIFS(Finance!286:286,Finance!$4:$4,"&gt;="&amp;BK$6,Finance!$4:$4,"&lt;="&amp;BK$7))</f>
        <v>0</v>
      </c>
      <c r="BL115" s="5">
        <f ca="1">IF(BL$4="",0,SUMIFS(Finance!286:286,Finance!$4:$4,"&gt;="&amp;BL$6,Finance!$4:$4,"&lt;="&amp;BL$7))</f>
        <v>0</v>
      </c>
      <c r="BM115" s="5">
        <f ca="1">IF(BM$4="",0,SUMIFS(Finance!286:286,Finance!$4:$4,"&gt;="&amp;BM$6,Finance!$4:$4,"&lt;="&amp;BM$7))</f>
        <v>0</v>
      </c>
      <c r="BN115" s="5">
        <f ca="1">IF(BN$4="",0,SUMIFS(Finance!286:286,Finance!$4:$4,"&gt;="&amp;BN$6,Finance!$4:$4,"&lt;="&amp;BN$7))</f>
        <v>0</v>
      </c>
      <c r="BO115" s="5">
        <f ca="1">IF(BO$4="",0,SUMIFS(Finance!286:286,Finance!$4:$4,"&gt;="&amp;BO$6,Finance!$4:$4,"&lt;="&amp;BO$7))</f>
        <v>0</v>
      </c>
      <c r="BP115" s="5">
        <f ca="1">IF(BP$4="",0,SUMIFS(Finance!286:286,Finance!$4:$4,"&gt;="&amp;BP$6,Finance!$4:$4,"&lt;="&amp;BP$7))</f>
        <v>0</v>
      </c>
      <c r="BQ115" s="5">
        <f ca="1">IF(BQ$4="",0,SUMIFS(Finance!286:286,Finance!$4:$4,"&gt;="&amp;BQ$6,Finance!$4:$4,"&lt;="&amp;BQ$7))</f>
        <v>0</v>
      </c>
      <c r="BR115" s="5">
        <f ca="1">IF(BR$4="",0,SUMIFS(Finance!286:286,Finance!$4:$4,"&gt;="&amp;BR$6,Finance!$4:$4,"&lt;="&amp;BR$7))</f>
        <v>0</v>
      </c>
      <c r="BS115" s="5">
        <f ca="1">IF(BS$4="",0,SUMIFS(Finance!286:286,Finance!$4:$4,"&gt;="&amp;BS$6,Finance!$4:$4,"&lt;="&amp;BS$7))</f>
        <v>0</v>
      </c>
      <c r="BT115" s="5">
        <f ca="1">IF(BT$4="",0,SUMIFS(Finance!286:286,Finance!$4:$4,"&gt;="&amp;BT$6,Finance!$4:$4,"&lt;="&amp;BT$7))</f>
        <v>0</v>
      </c>
      <c r="BU115" s="5">
        <f ca="1">IF(BU$4="",0,SUMIFS(Finance!286:286,Finance!$4:$4,"&gt;="&amp;BU$6,Finance!$4:$4,"&lt;="&amp;BU$7))</f>
        <v>0</v>
      </c>
      <c r="BV115" s="5">
        <f ca="1">IF(BV$4="",0,SUMIFS(Finance!286:286,Finance!$4:$4,"&gt;="&amp;BV$6,Finance!$4:$4,"&lt;="&amp;BV$7))</f>
        <v>0</v>
      </c>
      <c r="BW115" s="5">
        <f ca="1">IF(BW$4="",0,SUMIFS(Finance!286:286,Finance!$4:$4,"&gt;="&amp;BW$6,Finance!$4:$4,"&lt;="&amp;BW$7))</f>
        <v>0</v>
      </c>
      <c r="BX115" s="5">
        <f ca="1">IF(BX$4="",0,SUMIFS(Finance!286:286,Finance!$4:$4,"&gt;="&amp;BX$6,Finance!$4:$4,"&lt;="&amp;BX$7))</f>
        <v>0</v>
      </c>
      <c r="BY115" s="5">
        <f ca="1">IF(BY$4="",0,SUMIFS(Finance!286:286,Finance!$4:$4,"&gt;="&amp;BY$6,Finance!$4:$4,"&lt;="&amp;BY$7))</f>
        <v>0</v>
      </c>
      <c r="BZ115" s="5">
        <f ca="1">IF(BZ$4="",0,SUMIFS(Finance!286:286,Finance!$4:$4,"&gt;="&amp;BZ$6,Finance!$4:$4,"&lt;="&amp;BZ$7))</f>
        <v>0</v>
      </c>
      <c r="CA115" s="5">
        <f ca="1">IF(CA$4="",0,SUMIFS(Finance!286:286,Finance!$4:$4,"&gt;="&amp;CA$6,Finance!$4:$4,"&lt;="&amp;CA$7))</f>
        <v>0</v>
      </c>
      <c r="CB115" s="5">
        <f ca="1">IF(CB$4="",0,SUMIFS(Finance!286:286,Finance!$4:$4,"&gt;="&amp;CB$6,Finance!$4:$4,"&lt;="&amp;CB$7))</f>
        <v>0</v>
      </c>
      <c r="CC115" s="5">
        <f ca="1">IF(CC$4="",0,SUMIFS(Finance!286:286,Finance!$4:$4,"&gt;="&amp;CC$6,Finance!$4:$4,"&lt;="&amp;CC$7))</f>
        <v>0</v>
      </c>
      <c r="CD115" s="5">
        <f ca="1">IF(CD$4="",0,SUMIFS(Finance!286:286,Finance!$4:$4,"&gt;="&amp;CD$6,Finance!$4:$4,"&lt;="&amp;CD$7))</f>
        <v>0</v>
      </c>
      <c r="CE115" s="5">
        <f ca="1">IF(CE$4="",0,SUMIFS(Finance!286:286,Finance!$4:$4,"&gt;="&amp;CE$6,Finance!$4:$4,"&lt;="&amp;CE$7))</f>
        <v>0</v>
      </c>
      <c r="CF115" s="5">
        <f ca="1">IF(CF$4="",0,SUMIFS(Finance!286:286,Finance!$4:$4,"&gt;="&amp;CF$6,Finance!$4:$4,"&lt;="&amp;CF$7))</f>
        <v>0</v>
      </c>
    </row>
    <row r="117" spans="2:84" x14ac:dyDescent="0.3">
      <c r="B117" s="13">
        <f>ROW()</f>
        <v>117</v>
      </c>
      <c r="G117" s="116"/>
      <c r="H117" s="1" t="str">
        <f>Finance!H288</f>
        <v>Итоговый финпоток по основной деятельности</v>
      </c>
      <c r="M117" s="53" t="s">
        <v>18</v>
      </c>
      <c r="P117" s="72" t="str">
        <f>Lists!$AI$11</f>
        <v>CF</v>
      </c>
      <c r="U117" s="5">
        <f ca="1">SUM(INDIRECT(ADDRESS($B117,$X$2)&amp;":"&amp;ADDRESS($B117,$X$2-1+$P$8)))</f>
        <v>212584741.70088416</v>
      </c>
      <c r="X117" s="5">
        <f ca="1">IF(X$4="",0,X113-X115)</f>
        <v>-39684676.142451316</v>
      </c>
      <c r="Y117" s="5">
        <f t="shared" ref="Y117:CF117" ca="1" si="90">IF(Y$4="",0,Y113-Y115)</f>
        <v>-1820312.9335970525</v>
      </c>
      <c r="Z117" s="5">
        <f t="shared" ca="1" si="90"/>
        <v>43595695.797838829</v>
      </c>
      <c r="AA117" s="5">
        <f t="shared" ca="1" si="90"/>
        <v>83541627.606799856</v>
      </c>
      <c r="AB117" s="5">
        <f t="shared" ca="1" si="90"/>
        <v>126952407.37229383</v>
      </c>
      <c r="AC117" s="5">
        <f t="shared" ca="1" si="90"/>
        <v>0</v>
      </c>
      <c r="AD117" s="5">
        <f t="shared" ca="1" si="90"/>
        <v>0</v>
      </c>
      <c r="AE117" s="5">
        <f t="shared" ca="1" si="90"/>
        <v>0</v>
      </c>
      <c r="AF117" s="5">
        <f t="shared" ca="1" si="90"/>
        <v>0</v>
      </c>
      <c r="AG117" s="5">
        <f t="shared" ca="1" si="90"/>
        <v>0</v>
      </c>
      <c r="AH117" s="5">
        <f t="shared" ca="1" si="90"/>
        <v>0</v>
      </c>
      <c r="AI117" s="5">
        <f t="shared" ca="1" si="90"/>
        <v>0</v>
      </c>
      <c r="AJ117" s="5">
        <f t="shared" ca="1" si="90"/>
        <v>0</v>
      </c>
      <c r="AK117" s="5">
        <f t="shared" ca="1" si="90"/>
        <v>0</v>
      </c>
      <c r="AL117" s="5">
        <f t="shared" ca="1" si="90"/>
        <v>0</v>
      </c>
      <c r="AM117" s="5">
        <f t="shared" ca="1" si="90"/>
        <v>0</v>
      </c>
      <c r="AN117" s="5">
        <f t="shared" ca="1" si="90"/>
        <v>0</v>
      </c>
      <c r="AO117" s="5">
        <f t="shared" ca="1" si="90"/>
        <v>0</v>
      </c>
      <c r="AP117" s="5">
        <f t="shared" ca="1" si="90"/>
        <v>0</v>
      </c>
      <c r="AQ117" s="5">
        <f t="shared" ca="1" si="90"/>
        <v>0</v>
      </c>
      <c r="AR117" s="5">
        <f t="shared" ca="1" si="90"/>
        <v>0</v>
      </c>
      <c r="AS117" s="5">
        <f t="shared" ca="1" si="90"/>
        <v>0</v>
      </c>
      <c r="AT117" s="5">
        <f t="shared" ca="1" si="90"/>
        <v>0</v>
      </c>
      <c r="AU117" s="5">
        <f t="shared" ca="1" si="90"/>
        <v>0</v>
      </c>
      <c r="AV117" s="5">
        <f t="shared" ca="1" si="90"/>
        <v>0</v>
      </c>
      <c r="AW117" s="5">
        <f t="shared" ca="1" si="90"/>
        <v>0</v>
      </c>
      <c r="AX117" s="5">
        <f t="shared" ca="1" si="90"/>
        <v>0</v>
      </c>
      <c r="AY117" s="5">
        <f t="shared" ca="1" si="90"/>
        <v>0</v>
      </c>
      <c r="AZ117" s="5">
        <f t="shared" ca="1" si="90"/>
        <v>0</v>
      </c>
      <c r="BA117" s="5">
        <f t="shared" ca="1" si="90"/>
        <v>0</v>
      </c>
      <c r="BB117" s="5">
        <f t="shared" ca="1" si="90"/>
        <v>0</v>
      </c>
      <c r="BC117" s="5">
        <f t="shared" ca="1" si="90"/>
        <v>0</v>
      </c>
      <c r="BD117" s="5">
        <f t="shared" ca="1" si="90"/>
        <v>0</v>
      </c>
      <c r="BE117" s="5">
        <f t="shared" ca="1" si="90"/>
        <v>0</v>
      </c>
      <c r="BF117" s="5">
        <f t="shared" ca="1" si="90"/>
        <v>0</v>
      </c>
      <c r="BG117" s="5">
        <f t="shared" ca="1" si="90"/>
        <v>0</v>
      </c>
      <c r="BH117" s="5">
        <f t="shared" ca="1" si="90"/>
        <v>0</v>
      </c>
      <c r="BI117" s="5">
        <f t="shared" ca="1" si="90"/>
        <v>0</v>
      </c>
      <c r="BJ117" s="5">
        <f t="shared" ca="1" si="90"/>
        <v>0</v>
      </c>
      <c r="BK117" s="5">
        <f t="shared" ca="1" si="90"/>
        <v>0</v>
      </c>
      <c r="BL117" s="5">
        <f t="shared" ca="1" si="90"/>
        <v>0</v>
      </c>
      <c r="BM117" s="5">
        <f t="shared" ca="1" si="90"/>
        <v>0</v>
      </c>
      <c r="BN117" s="5">
        <f t="shared" ca="1" si="90"/>
        <v>0</v>
      </c>
      <c r="BO117" s="5">
        <f t="shared" ca="1" si="90"/>
        <v>0</v>
      </c>
      <c r="BP117" s="5">
        <f t="shared" ca="1" si="90"/>
        <v>0</v>
      </c>
      <c r="BQ117" s="5">
        <f t="shared" ca="1" si="90"/>
        <v>0</v>
      </c>
      <c r="BR117" s="5">
        <f t="shared" ca="1" si="90"/>
        <v>0</v>
      </c>
      <c r="BS117" s="5">
        <f t="shared" ca="1" si="90"/>
        <v>0</v>
      </c>
      <c r="BT117" s="5">
        <f t="shared" ca="1" si="90"/>
        <v>0</v>
      </c>
      <c r="BU117" s="5">
        <f t="shared" ca="1" si="90"/>
        <v>0</v>
      </c>
      <c r="BV117" s="5">
        <f t="shared" ca="1" si="90"/>
        <v>0</v>
      </c>
      <c r="BW117" s="5">
        <f t="shared" ca="1" si="90"/>
        <v>0</v>
      </c>
      <c r="BX117" s="5">
        <f t="shared" ca="1" si="90"/>
        <v>0</v>
      </c>
      <c r="BY117" s="5">
        <f t="shared" ca="1" si="90"/>
        <v>0</v>
      </c>
      <c r="BZ117" s="5">
        <f t="shared" ca="1" si="90"/>
        <v>0</v>
      </c>
      <c r="CA117" s="5">
        <f t="shared" ca="1" si="90"/>
        <v>0</v>
      </c>
      <c r="CB117" s="5">
        <f t="shared" ca="1" si="90"/>
        <v>0</v>
      </c>
      <c r="CC117" s="5">
        <f t="shared" ca="1" si="90"/>
        <v>0</v>
      </c>
      <c r="CD117" s="5">
        <f t="shared" ca="1" si="90"/>
        <v>0</v>
      </c>
      <c r="CE117" s="5">
        <f t="shared" ca="1" si="90"/>
        <v>0</v>
      </c>
      <c r="CF117" s="5">
        <f t="shared" ca="1" si="90"/>
        <v>0</v>
      </c>
    </row>
    <row r="118" spans="2:84" x14ac:dyDescent="0.3">
      <c r="G118" s="116"/>
    </row>
    <row r="119" spans="2:84" x14ac:dyDescent="0.3">
      <c r="B119" s="13">
        <f>ROW()</f>
        <v>119</v>
      </c>
      <c r="G119" s="116"/>
      <c r="H119" s="1" t="str">
        <f>Finance!H318</f>
        <v>Итоговый свободный положительный поток</v>
      </c>
      <c r="M119" s="53" t="s">
        <v>18</v>
      </c>
      <c r="P119" s="72" t="str">
        <f>Lists!$AI$9</f>
        <v>CF(+)</v>
      </c>
      <c r="U119" s="5">
        <f ca="1">SUM(INDIRECT(ADDRESS($B119,$X$2)&amp;":"&amp;ADDRESS($B119,$X$2-1+$P$8)))</f>
        <v>263130650.67433438</v>
      </c>
      <c r="X119" s="5">
        <f ca="1">IF(X$4="",0,SUMIFS(Finance!318:318,Finance!$4:$4,"&gt;="&amp;X$6,Finance!$4:$4,"&lt;="&amp;X$7))</f>
        <v>4975663.9148006747</v>
      </c>
      <c r="Y119" s="5">
        <f ca="1">IF(Y$4="",0,SUMIFS(Finance!318:318,Finance!$4:$4,"&gt;="&amp;Y$6,Finance!$4:$4,"&lt;="&amp;Y$7))</f>
        <v>4065255.982601271</v>
      </c>
      <c r="Z119" s="5">
        <f ca="1">IF(Z$4="",0,SUMIFS(Finance!318:318,Finance!$4:$4,"&gt;="&amp;Z$6,Finance!$4:$4,"&lt;="&amp;Z$7))</f>
        <v>43595695.797838882</v>
      </c>
      <c r="AA119" s="5">
        <f ca="1">IF(AA$4="",0,SUMIFS(Finance!318:318,Finance!$4:$4,"&gt;="&amp;AA$6,Finance!$4:$4,"&lt;="&amp;AA$7))</f>
        <v>83541627.606799826</v>
      </c>
      <c r="AB119" s="5">
        <f ca="1">IF(AB$4="",0,SUMIFS(Finance!318:318,Finance!$4:$4,"&gt;="&amp;AB$6,Finance!$4:$4,"&lt;="&amp;AB$7))</f>
        <v>126952407.37229374</v>
      </c>
      <c r="AC119" s="5">
        <f ca="1">IF(AC$4="",0,SUMIFS(Finance!318:318,Finance!$4:$4,"&gt;="&amp;AC$6,Finance!$4:$4,"&lt;="&amp;AC$7))</f>
        <v>0</v>
      </c>
      <c r="AD119" s="5">
        <f ca="1">IF(AD$4="",0,SUMIFS(Finance!318:318,Finance!$4:$4,"&gt;="&amp;AD$6,Finance!$4:$4,"&lt;="&amp;AD$7))</f>
        <v>0</v>
      </c>
      <c r="AE119" s="5">
        <f ca="1">IF(AE$4="",0,SUMIFS(Finance!318:318,Finance!$4:$4,"&gt;="&amp;AE$6,Finance!$4:$4,"&lt;="&amp;AE$7))</f>
        <v>0</v>
      </c>
      <c r="AF119" s="5">
        <f ca="1">IF(AF$4="",0,SUMIFS(Finance!318:318,Finance!$4:$4,"&gt;="&amp;AF$6,Finance!$4:$4,"&lt;="&amp;AF$7))</f>
        <v>0</v>
      </c>
      <c r="AG119" s="5">
        <f ca="1">IF(AG$4="",0,SUMIFS(Finance!318:318,Finance!$4:$4,"&gt;="&amp;AG$6,Finance!$4:$4,"&lt;="&amp;AG$7))</f>
        <v>0</v>
      </c>
      <c r="AH119" s="5">
        <f ca="1">IF(AH$4="",0,SUMIFS(Finance!318:318,Finance!$4:$4,"&gt;="&amp;AH$6,Finance!$4:$4,"&lt;="&amp;AH$7))</f>
        <v>0</v>
      </c>
      <c r="AI119" s="5">
        <f ca="1">IF(AI$4="",0,SUMIFS(Finance!318:318,Finance!$4:$4,"&gt;="&amp;AI$6,Finance!$4:$4,"&lt;="&amp;AI$7))</f>
        <v>0</v>
      </c>
      <c r="AJ119" s="5">
        <f ca="1">IF(AJ$4="",0,SUMIFS(Finance!318:318,Finance!$4:$4,"&gt;="&amp;AJ$6,Finance!$4:$4,"&lt;="&amp;AJ$7))</f>
        <v>0</v>
      </c>
      <c r="AK119" s="5">
        <f ca="1">IF(AK$4="",0,SUMIFS(Finance!318:318,Finance!$4:$4,"&gt;="&amp;AK$6,Finance!$4:$4,"&lt;="&amp;AK$7))</f>
        <v>0</v>
      </c>
      <c r="AL119" s="5">
        <f ca="1">IF(AL$4="",0,SUMIFS(Finance!318:318,Finance!$4:$4,"&gt;="&amp;AL$6,Finance!$4:$4,"&lt;="&amp;AL$7))</f>
        <v>0</v>
      </c>
      <c r="AM119" s="5">
        <f ca="1">IF(AM$4="",0,SUMIFS(Finance!318:318,Finance!$4:$4,"&gt;="&amp;AM$6,Finance!$4:$4,"&lt;="&amp;AM$7))</f>
        <v>0</v>
      </c>
      <c r="AN119" s="5">
        <f ca="1">IF(AN$4="",0,SUMIFS(Finance!318:318,Finance!$4:$4,"&gt;="&amp;AN$6,Finance!$4:$4,"&lt;="&amp;AN$7))</f>
        <v>0</v>
      </c>
      <c r="AO119" s="5">
        <f ca="1">IF(AO$4="",0,SUMIFS(Finance!318:318,Finance!$4:$4,"&gt;="&amp;AO$6,Finance!$4:$4,"&lt;="&amp;AO$7))</f>
        <v>0</v>
      </c>
      <c r="AP119" s="5">
        <f ca="1">IF(AP$4="",0,SUMIFS(Finance!318:318,Finance!$4:$4,"&gt;="&amp;AP$6,Finance!$4:$4,"&lt;="&amp;AP$7))</f>
        <v>0</v>
      </c>
      <c r="AQ119" s="5">
        <f ca="1">IF(AQ$4="",0,SUMIFS(Finance!318:318,Finance!$4:$4,"&gt;="&amp;AQ$6,Finance!$4:$4,"&lt;="&amp;AQ$7))</f>
        <v>0</v>
      </c>
      <c r="AR119" s="5">
        <f ca="1">IF(AR$4="",0,SUMIFS(Finance!318:318,Finance!$4:$4,"&gt;="&amp;AR$6,Finance!$4:$4,"&lt;="&amp;AR$7))</f>
        <v>0</v>
      </c>
      <c r="AS119" s="5">
        <f ca="1">IF(AS$4="",0,SUMIFS(Finance!318:318,Finance!$4:$4,"&gt;="&amp;AS$6,Finance!$4:$4,"&lt;="&amp;AS$7))</f>
        <v>0</v>
      </c>
      <c r="AT119" s="5">
        <f ca="1">IF(AT$4="",0,SUMIFS(Finance!318:318,Finance!$4:$4,"&gt;="&amp;AT$6,Finance!$4:$4,"&lt;="&amp;AT$7))</f>
        <v>0</v>
      </c>
      <c r="AU119" s="5">
        <f ca="1">IF(AU$4="",0,SUMIFS(Finance!318:318,Finance!$4:$4,"&gt;="&amp;AU$6,Finance!$4:$4,"&lt;="&amp;AU$7))</f>
        <v>0</v>
      </c>
      <c r="AV119" s="5">
        <f ca="1">IF(AV$4="",0,SUMIFS(Finance!318:318,Finance!$4:$4,"&gt;="&amp;AV$6,Finance!$4:$4,"&lt;="&amp;AV$7))</f>
        <v>0</v>
      </c>
      <c r="AW119" s="5">
        <f ca="1">IF(AW$4="",0,SUMIFS(Finance!318:318,Finance!$4:$4,"&gt;="&amp;AW$6,Finance!$4:$4,"&lt;="&amp;AW$7))</f>
        <v>0</v>
      </c>
      <c r="AX119" s="5">
        <f ca="1">IF(AX$4="",0,SUMIFS(Finance!318:318,Finance!$4:$4,"&gt;="&amp;AX$6,Finance!$4:$4,"&lt;="&amp;AX$7))</f>
        <v>0</v>
      </c>
      <c r="AY119" s="5">
        <f ca="1">IF(AY$4="",0,SUMIFS(Finance!318:318,Finance!$4:$4,"&gt;="&amp;AY$6,Finance!$4:$4,"&lt;="&amp;AY$7))</f>
        <v>0</v>
      </c>
      <c r="AZ119" s="5">
        <f ca="1">IF(AZ$4="",0,SUMIFS(Finance!318:318,Finance!$4:$4,"&gt;="&amp;AZ$6,Finance!$4:$4,"&lt;="&amp;AZ$7))</f>
        <v>0</v>
      </c>
      <c r="BA119" s="5">
        <f ca="1">IF(BA$4="",0,SUMIFS(Finance!318:318,Finance!$4:$4,"&gt;="&amp;BA$6,Finance!$4:$4,"&lt;="&amp;BA$7))</f>
        <v>0</v>
      </c>
      <c r="BB119" s="5">
        <f ca="1">IF(BB$4="",0,SUMIFS(Finance!318:318,Finance!$4:$4,"&gt;="&amp;BB$6,Finance!$4:$4,"&lt;="&amp;BB$7))</f>
        <v>0</v>
      </c>
      <c r="BC119" s="5">
        <f ca="1">IF(BC$4="",0,SUMIFS(Finance!318:318,Finance!$4:$4,"&gt;="&amp;BC$6,Finance!$4:$4,"&lt;="&amp;BC$7))</f>
        <v>0</v>
      </c>
      <c r="BD119" s="5">
        <f ca="1">IF(BD$4="",0,SUMIFS(Finance!318:318,Finance!$4:$4,"&gt;="&amp;BD$6,Finance!$4:$4,"&lt;="&amp;BD$7))</f>
        <v>0</v>
      </c>
      <c r="BE119" s="5">
        <f ca="1">IF(BE$4="",0,SUMIFS(Finance!318:318,Finance!$4:$4,"&gt;="&amp;BE$6,Finance!$4:$4,"&lt;="&amp;BE$7))</f>
        <v>0</v>
      </c>
      <c r="BF119" s="5">
        <f ca="1">IF(BF$4="",0,SUMIFS(Finance!318:318,Finance!$4:$4,"&gt;="&amp;BF$6,Finance!$4:$4,"&lt;="&amp;BF$7))</f>
        <v>0</v>
      </c>
      <c r="BG119" s="5">
        <f ca="1">IF(BG$4="",0,SUMIFS(Finance!318:318,Finance!$4:$4,"&gt;="&amp;BG$6,Finance!$4:$4,"&lt;="&amp;BG$7))</f>
        <v>0</v>
      </c>
      <c r="BH119" s="5">
        <f ca="1">IF(BH$4="",0,SUMIFS(Finance!318:318,Finance!$4:$4,"&gt;="&amp;BH$6,Finance!$4:$4,"&lt;="&amp;BH$7))</f>
        <v>0</v>
      </c>
      <c r="BI119" s="5">
        <f ca="1">IF(BI$4="",0,SUMIFS(Finance!318:318,Finance!$4:$4,"&gt;="&amp;BI$6,Finance!$4:$4,"&lt;="&amp;BI$7))</f>
        <v>0</v>
      </c>
      <c r="BJ119" s="5">
        <f ca="1">IF(BJ$4="",0,SUMIFS(Finance!318:318,Finance!$4:$4,"&gt;="&amp;BJ$6,Finance!$4:$4,"&lt;="&amp;BJ$7))</f>
        <v>0</v>
      </c>
      <c r="BK119" s="5">
        <f ca="1">IF(BK$4="",0,SUMIFS(Finance!318:318,Finance!$4:$4,"&gt;="&amp;BK$6,Finance!$4:$4,"&lt;="&amp;BK$7))</f>
        <v>0</v>
      </c>
      <c r="BL119" s="5">
        <f ca="1">IF(BL$4="",0,SUMIFS(Finance!318:318,Finance!$4:$4,"&gt;="&amp;BL$6,Finance!$4:$4,"&lt;="&amp;BL$7))</f>
        <v>0</v>
      </c>
      <c r="BM119" s="5">
        <f ca="1">IF(BM$4="",0,SUMIFS(Finance!318:318,Finance!$4:$4,"&gt;="&amp;BM$6,Finance!$4:$4,"&lt;="&amp;BM$7))</f>
        <v>0</v>
      </c>
      <c r="BN119" s="5">
        <f ca="1">IF(BN$4="",0,SUMIFS(Finance!318:318,Finance!$4:$4,"&gt;="&amp;BN$6,Finance!$4:$4,"&lt;="&amp;BN$7))</f>
        <v>0</v>
      </c>
      <c r="BO119" s="5">
        <f ca="1">IF(BO$4="",0,SUMIFS(Finance!318:318,Finance!$4:$4,"&gt;="&amp;BO$6,Finance!$4:$4,"&lt;="&amp;BO$7))</f>
        <v>0</v>
      </c>
      <c r="BP119" s="5">
        <f ca="1">IF(BP$4="",0,SUMIFS(Finance!318:318,Finance!$4:$4,"&gt;="&amp;BP$6,Finance!$4:$4,"&lt;="&amp;BP$7))</f>
        <v>0</v>
      </c>
      <c r="BQ119" s="5">
        <f ca="1">IF(BQ$4="",0,SUMIFS(Finance!318:318,Finance!$4:$4,"&gt;="&amp;BQ$6,Finance!$4:$4,"&lt;="&amp;BQ$7))</f>
        <v>0</v>
      </c>
      <c r="BR119" s="5">
        <f ca="1">IF(BR$4="",0,SUMIFS(Finance!318:318,Finance!$4:$4,"&gt;="&amp;BR$6,Finance!$4:$4,"&lt;="&amp;BR$7))</f>
        <v>0</v>
      </c>
      <c r="BS119" s="5">
        <f ca="1">IF(BS$4="",0,SUMIFS(Finance!318:318,Finance!$4:$4,"&gt;="&amp;BS$6,Finance!$4:$4,"&lt;="&amp;BS$7))</f>
        <v>0</v>
      </c>
      <c r="BT119" s="5">
        <f ca="1">IF(BT$4="",0,SUMIFS(Finance!318:318,Finance!$4:$4,"&gt;="&amp;BT$6,Finance!$4:$4,"&lt;="&amp;BT$7))</f>
        <v>0</v>
      </c>
      <c r="BU119" s="5">
        <f ca="1">IF(BU$4="",0,SUMIFS(Finance!318:318,Finance!$4:$4,"&gt;="&amp;BU$6,Finance!$4:$4,"&lt;="&amp;BU$7))</f>
        <v>0</v>
      </c>
      <c r="BV119" s="5">
        <f ca="1">IF(BV$4="",0,SUMIFS(Finance!318:318,Finance!$4:$4,"&gt;="&amp;BV$6,Finance!$4:$4,"&lt;="&amp;BV$7))</f>
        <v>0</v>
      </c>
      <c r="BW119" s="5">
        <f ca="1">IF(BW$4="",0,SUMIFS(Finance!318:318,Finance!$4:$4,"&gt;="&amp;BW$6,Finance!$4:$4,"&lt;="&amp;BW$7))</f>
        <v>0</v>
      </c>
      <c r="BX119" s="5">
        <f ca="1">IF(BX$4="",0,SUMIFS(Finance!318:318,Finance!$4:$4,"&gt;="&amp;BX$6,Finance!$4:$4,"&lt;="&amp;BX$7))</f>
        <v>0</v>
      </c>
      <c r="BY119" s="5">
        <f ca="1">IF(BY$4="",0,SUMIFS(Finance!318:318,Finance!$4:$4,"&gt;="&amp;BY$6,Finance!$4:$4,"&lt;="&amp;BY$7))</f>
        <v>0</v>
      </c>
      <c r="BZ119" s="5">
        <f ca="1">IF(BZ$4="",0,SUMIFS(Finance!318:318,Finance!$4:$4,"&gt;="&amp;BZ$6,Finance!$4:$4,"&lt;="&amp;BZ$7))</f>
        <v>0</v>
      </c>
      <c r="CA119" s="5">
        <f ca="1">IF(CA$4="",0,SUMIFS(Finance!318:318,Finance!$4:$4,"&gt;="&amp;CA$6,Finance!$4:$4,"&lt;="&amp;CA$7))</f>
        <v>0</v>
      </c>
      <c r="CB119" s="5">
        <f ca="1">IF(CB$4="",0,SUMIFS(Finance!318:318,Finance!$4:$4,"&gt;="&amp;CB$6,Finance!$4:$4,"&lt;="&amp;CB$7))</f>
        <v>0</v>
      </c>
      <c r="CC119" s="5">
        <f ca="1">IF(CC$4="",0,SUMIFS(Finance!318:318,Finance!$4:$4,"&gt;="&amp;CC$6,Finance!$4:$4,"&lt;="&amp;CC$7))</f>
        <v>0</v>
      </c>
      <c r="CD119" s="5">
        <f ca="1">IF(CD$4="",0,SUMIFS(Finance!318:318,Finance!$4:$4,"&gt;="&amp;CD$6,Finance!$4:$4,"&lt;="&amp;CD$7))</f>
        <v>0</v>
      </c>
      <c r="CE119" s="5">
        <f ca="1">IF(CE$4="",0,SUMIFS(Finance!318:318,Finance!$4:$4,"&gt;="&amp;CE$6,Finance!$4:$4,"&lt;="&amp;CE$7))</f>
        <v>0</v>
      </c>
      <c r="CF119" s="5">
        <f ca="1">IF(CF$4="",0,SUMIFS(Finance!318:318,Finance!$4:$4,"&gt;="&amp;CF$6,Finance!$4:$4,"&lt;="&amp;CF$7))</f>
        <v>0</v>
      </c>
    </row>
    <row r="120" spans="2:84" x14ac:dyDescent="0.3">
      <c r="G120" s="116"/>
    </row>
    <row r="121" spans="2:84" x14ac:dyDescent="0.3">
      <c r="B121" s="13">
        <f>ROW()</f>
        <v>121</v>
      </c>
      <c r="G121" s="116"/>
      <c r="H121" s="1" t="s">
        <v>445</v>
      </c>
      <c r="M121" s="53" t="s">
        <v>18</v>
      </c>
      <c r="P121" s="72" t="str">
        <f>Lists!$AI$10</f>
        <v>CF(-)</v>
      </c>
      <c r="U121" s="5">
        <f ca="1">SUM(INDIRECT(ADDRESS($B121,$X$2)&amp;":"&amp;ADDRESS($B121,$X$2-1+$P$8)))</f>
        <v>-50545908.973450325</v>
      </c>
      <c r="X121" s="5">
        <f ca="1">IF(X$4="",0,SUMIFS(Finance!320:320,Finance!$4:$4,"&gt;="&amp;X$6,Finance!$4:$4,"&lt;="&amp;X$7))</f>
        <v>-50545908.973450325</v>
      </c>
      <c r="Y121" s="5">
        <f ca="1">IF(Y$4="",0,SUMIFS(Finance!320:320,Finance!$4:$4,"&gt;="&amp;Y$6,Finance!$4:$4,"&lt;="&amp;Y$7))</f>
        <v>0</v>
      </c>
      <c r="Z121" s="5">
        <f ca="1">IF(Z$4="",0,SUMIFS(Finance!320:320,Finance!$4:$4,"&gt;="&amp;Z$6,Finance!$4:$4,"&lt;="&amp;Z$7))</f>
        <v>0</v>
      </c>
      <c r="AA121" s="5">
        <f ca="1">IF(AA$4="",0,SUMIFS(Finance!320:320,Finance!$4:$4,"&gt;="&amp;AA$6,Finance!$4:$4,"&lt;="&amp;AA$7))</f>
        <v>0</v>
      </c>
      <c r="AB121" s="5">
        <f ca="1">IF(AB$4="",0,SUMIFS(Finance!320:320,Finance!$4:$4,"&gt;="&amp;AB$6,Finance!$4:$4,"&lt;="&amp;AB$7))</f>
        <v>0</v>
      </c>
      <c r="AC121" s="5">
        <f ca="1">IF(AC$4="",0,SUMIFS(Finance!320:320,Finance!$4:$4,"&gt;="&amp;AC$6,Finance!$4:$4,"&lt;="&amp;AC$7))</f>
        <v>0</v>
      </c>
      <c r="AD121" s="5">
        <f ca="1">IF(AD$4="",0,SUMIFS(Finance!320:320,Finance!$4:$4,"&gt;="&amp;AD$6,Finance!$4:$4,"&lt;="&amp;AD$7))</f>
        <v>0</v>
      </c>
      <c r="AE121" s="5">
        <f ca="1">IF(AE$4="",0,SUMIFS(Finance!320:320,Finance!$4:$4,"&gt;="&amp;AE$6,Finance!$4:$4,"&lt;="&amp;AE$7))</f>
        <v>0</v>
      </c>
      <c r="AF121" s="5">
        <f ca="1">IF(AF$4="",0,SUMIFS(Finance!320:320,Finance!$4:$4,"&gt;="&amp;AF$6,Finance!$4:$4,"&lt;="&amp;AF$7))</f>
        <v>0</v>
      </c>
      <c r="AG121" s="5">
        <f ca="1">IF(AG$4="",0,SUMIFS(Finance!320:320,Finance!$4:$4,"&gt;="&amp;AG$6,Finance!$4:$4,"&lt;="&amp;AG$7))</f>
        <v>0</v>
      </c>
      <c r="AH121" s="5">
        <f ca="1">IF(AH$4="",0,SUMIFS(Finance!320:320,Finance!$4:$4,"&gt;="&amp;AH$6,Finance!$4:$4,"&lt;="&amp;AH$7))</f>
        <v>0</v>
      </c>
      <c r="AI121" s="5">
        <f ca="1">IF(AI$4="",0,SUMIFS(Finance!320:320,Finance!$4:$4,"&gt;="&amp;AI$6,Finance!$4:$4,"&lt;="&amp;AI$7))</f>
        <v>0</v>
      </c>
      <c r="AJ121" s="5">
        <f ca="1">IF(AJ$4="",0,SUMIFS(Finance!320:320,Finance!$4:$4,"&gt;="&amp;AJ$6,Finance!$4:$4,"&lt;="&amp;AJ$7))</f>
        <v>0</v>
      </c>
      <c r="AK121" s="5">
        <f ca="1">IF(AK$4="",0,SUMIFS(Finance!320:320,Finance!$4:$4,"&gt;="&amp;AK$6,Finance!$4:$4,"&lt;="&amp;AK$7))</f>
        <v>0</v>
      </c>
      <c r="AL121" s="5">
        <f ca="1">IF(AL$4="",0,SUMIFS(Finance!320:320,Finance!$4:$4,"&gt;="&amp;AL$6,Finance!$4:$4,"&lt;="&amp;AL$7))</f>
        <v>0</v>
      </c>
      <c r="AM121" s="5">
        <f ca="1">IF(AM$4="",0,SUMIFS(Finance!320:320,Finance!$4:$4,"&gt;="&amp;AM$6,Finance!$4:$4,"&lt;="&amp;AM$7))</f>
        <v>0</v>
      </c>
      <c r="AN121" s="5">
        <f ca="1">IF(AN$4="",0,SUMIFS(Finance!320:320,Finance!$4:$4,"&gt;="&amp;AN$6,Finance!$4:$4,"&lt;="&amp;AN$7))</f>
        <v>0</v>
      </c>
      <c r="AO121" s="5">
        <f ca="1">IF(AO$4="",0,SUMIFS(Finance!320:320,Finance!$4:$4,"&gt;="&amp;AO$6,Finance!$4:$4,"&lt;="&amp;AO$7))</f>
        <v>0</v>
      </c>
      <c r="AP121" s="5">
        <f ca="1">IF(AP$4="",0,SUMIFS(Finance!320:320,Finance!$4:$4,"&gt;="&amp;AP$6,Finance!$4:$4,"&lt;="&amp;AP$7))</f>
        <v>0</v>
      </c>
      <c r="AQ121" s="5">
        <f ca="1">IF(AQ$4="",0,SUMIFS(Finance!320:320,Finance!$4:$4,"&gt;="&amp;AQ$6,Finance!$4:$4,"&lt;="&amp;AQ$7))</f>
        <v>0</v>
      </c>
      <c r="AR121" s="5">
        <f ca="1">IF(AR$4="",0,SUMIFS(Finance!320:320,Finance!$4:$4,"&gt;="&amp;AR$6,Finance!$4:$4,"&lt;="&amp;AR$7))</f>
        <v>0</v>
      </c>
      <c r="AS121" s="5">
        <f ca="1">IF(AS$4="",0,SUMIFS(Finance!320:320,Finance!$4:$4,"&gt;="&amp;AS$6,Finance!$4:$4,"&lt;="&amp;AS$7))</f>
        <v>0</v>
      </c>
      <c r="AT121" s="5">
        <f ca="1">IF(AT$4="",0,SUMIFS(Finance!320:320,Finance!$4:$4,"&gt;="&amp;AT$6,Finance!$4:$4,"&lt;="&amp;AT$7))</f>
        <v>0</v>
      </c>
      <c r="AU121" s="5">
        <f ca="1">IF(AU$4="",0,SUMIFS(Finance!320:320,Finance!$4:$4,"&gt;="&amp;AU$6,Finance!$4:$4,"&lt;="&amp;AU$7))</f>
        <v>0</v>
      </c>
      <c r="AV121" s="5">
        <f ca="1">IF(AV$4="",0,SUMIFS(Finance!320:320,Finance!$4:$4,"&gt;="&amp;AV$6,Finance!$4:$4,"&lt;="&amp;AV$7))</f>
        <v>0</v>
      </c>
      <c r="AW121" s="5">
        <f ca="1">IF(AW$4="",0,SUMIFS(Finance!320:320,Finance!$4:$4,"&gt;="&amp;AW$6,Finance!$4:$4,"&lt;="&amp;AW$7))</f>
        <v>0</v>
      </c>
      <c r="AX121" s="5">
        <f ca="1">IF(AX$4="",0,SUMIFS(Finance!320:320,Finance!$4:$4,"&gt;="&amp;AX$6,Finance!$4:$4,"&lt;="&amp;AX$7))</f>
        <v>0</v>
      </c>
      <c r="AY121" s="5">
        <f ca="1">IF(AY$4="",0,SUMIFS(Finance!320:320,Finance!$4:$4,"&gt;="&amp;AY$6,Finance!$4:$4,"&lt;="&amp;AY$7))</f>
        <v>0</v>
      </c>
      <c r="AZ121" s="5">
        <f ca="1">IF(AZ$4="",0,SUMIFS(Finance!320:320,Finance!$4:$4,"&gt;="&amp;AZ$6,Finance!$4:$4,"&lt;="&amp;AZ$7))</f>
        <v>0</v>
      </c>
      <c r="BA121" s="5">
        <f ca="1">IF(BA$4="",0,SUMIFS(Finance!320:320,Finance!$4:$4,"&gt;="&amp;BA$6,Finance!$4:$4,"&lt;="&amp;BA$7))</f>
        <v>0</v>
      </c>
      <c r="BB121" s="5">
        <f ca="1">IF(BB$4="",0,SUMIFS(Finance!320:320,Finance!$4:$4,"&gt;="&amp;BB$6,Finance!$4:$4,"&lt;="&amp;BB$7))</f>
        <v>0</v>
      </c>
      <c r="BC121" s="5">
        <f ca="1">IF(BC$4="",0,SUMIFS(Finance!320:320,Finance!$4:$4,"&gt;="&amp;BC$6,Finance!$4:$4,"&lt;="&amp;BC$7))</f>
        <v>0</v>
      </c>
      <c r="BD121" s="5">
        <f ca="1">IF(BD$4="",0,SUMIFS(Finance!320:320,Finance!$4:$4,"&gt;="&amp;BD$6,Finance!$4:$4,"&lt;="&amp;BD$7))</f>
        <v>0</v>
      </c>
      <c r="BE121" s="5">
        <f ca="1">IF(BE$4="",0,SUMIFS(Finance!320:320,Finance!$4:$4,"&gt;="&amp;BE$6,Finance!$4:$4,"&lt;="&amp;BE$7))</f>
        <v>0</v>
      </c>
      <c r="BF121" s="5">
        <f ca="1">IF(BF$4="",0,SUMIFS(Finance!320:320,Finance!$4:$4,"&gt;="&amp;BF$6,Finance!$4:$4,"&lt;="&amp;BF$7))</f>
        <v>0</v>
      </c>
      <c r="BG121" s="5">
        <f ca="1">IF(BG$4="",0,SUMIFS(Finance!320:320,Finance!$4:$4,"&gt;="&amp;BG$6,Finance!$4:$4,"&lt;="&amp;BG$7))</f>
        <v>0</v>
      </c>
      <c r="BH121" s="5">
        <f ca="1">IF(BH$4="",0,SUMIFS(Finance!320:320,Finance!$4:$4,"&gt;="&amp;BH$6,Finance!$4:$4,"&lt;="&amp;BH$7))</f>
        <v>0</v>
      </c>
      <c r="BI121" s="5">
        <f ca="1">IF(BI$4="",0,SUMIFS(Finance!320:320,Finance!$4:$4,"&gt;="&amp;BI$6,Finance!$4:$4,"&lt;="&amp;BI$7))</f>
        <v>0</v>
      </c>
      <c r="BJ121" s="5">
        <f ca="1">IF(BJ$4="",0,SUMIFS(Finance!320:320,Finance!$4:$4,"&gt;="&amp;BJ$6,Finance!$4:$4,"&lt;="&amp;BJ$7))</f>
        <v>0</v>
      </c>
      <c r="BK121" s="5">
        <f ca="1">IF(BK$4="",0,SUMIFS(Finance!320:320,Finance!$4:$4,"&gt;="&amp;BK$6,Finance!$4:$4,"&lt;="&amp;BK$7))</f>
        <v>0</v>
      </c>
      <c r="BL121" s="5">
        <f ca="1">IF(BL$4="",0,SUMIFS(Finance!320:320,Finance!$4:$4,"&gt;="&amp;BL$6,Finance!$4:$4,"&lt;="&amp;BL$7))</f>
        <v>0</v>
      </c>
      <c r="BM121" s="5">
        <f ca="1">IF(BM$4="",0,SUMIFS(Finance!320:320,Finance!$4:$4,"&gt;="&amp;BM$6,Finance!$4:$4,"&lt;="&amp;BM$7))</f>
        <v>0</v>
      </c>
      <c r="BN121" s="5">
        <f ca="1">IF(BN$4="",0,SUMIFS(Finance!320:320,Finance!$4:$4,"&gt;="&amp;BN$6,Finance!$4:$4,"&lt;="&amp;BN$7))</f>
        <v>0</v>
      </c>
      <c r="BO121" s="5">
        <f ca="1">IF(BO$4="",0,SUMIFS(Finance!320:320,Finance!$4:$4,"&gt;="&amp;BO$6,Finance!$4:$4,"&lt;="&amp;BO$7))</f>
        <v>0</v>
      </c>
      <c r="BP121" s="5">
        <f ca="1">IF(BP$4="",0,SUMIFS(Finance!320:320,Finance!$4:$4,"&gt;="&amp;BP$6,Finance!$4:$4,"&lt;="&amp;BP$7))</f>
        <v>0</v>
      </c>
      <c r="BQ121" s="5">
        <f ca="1">IF(BQ$4="",0,SUMIFS(Finance!320:320,Finance!$4:$4,"&gt;="&amp;BQ$6,Finance!$4:$4,"&lt;="&amp;BQ$7))</f>
        <v>0</v>
      </c>
      <c r="BR121" s="5">
        <f ca="1">IF(BR$4="",0,SUMIFS(Finance!320:320,Finance!$4:$4,"&gt;="&amp;BR$6,Finance!$4:$4,"&lt;="&amp;BR$7))</f>
        <v>0</v>
      </c>
      <c r="BS121" s="5">
        <f ca="1">IF(BS$4="",0,SUMIFS(Finance!320:320,Finance!$4:$4,"&gt;="&amp;BS$6,Finance!$4:$4,"&lt;="&amp;BS$7))</f>
        <v>0</v>
      </c>
      <c r="BT121" s="5">
        <f ca="1">IF(BT$4="",0,SUMIFS(Finance!320:320,Finance!$4:$4,"&gt;="&amp;BT$6,Finance!$4:$4,"&lt;="&amp;BT$7))</f>
        <v>0</v>
      </c>
      <c r="BU121" s="5">
        <f ca="1">IF(BU$4="",0,SUMIFS(Finance!320:320,Finance!$4:$4,"&gt;="&amp;BU$6,Finance!$4:$4,"&lt;="&amp;BU$7))</f>
        <v>0</v>
      </c>
      <c r="BV121" s="5">
        <f ca="1">IF(BV$4="",0,SUMIFS(Finance!320:320,Finance!$4:$4,"&gt;="&amp;BV$6,Finance!$4:$4,"&lt;="&amp;BV$7))</f>
        <v>0</v>
      </c>
      <c r="BW121" s="5">
        <f ca="1">IF(BW$4="",0,SUMIFS(Finance!320:320,Finance!$4:$4,"&gt;="&amp;BW$6,Finance!$4:$4,"&lt;="&amp;BW$7))</f>
        <v>0</v>
      </c>
      <c r="BX121" s="5">
        <f ca="1">IF(BX$4="",0,SUMIFS(Finance!320:320,Finance!$4:$4,"&gt;="&amp;BX$6,Finance!$4:$4,"&lt;="&amp;BX$7))</f>
        <v>0</v>
      </c>
      <c r="BY121" s="5">
        <f ca="1">IF(BY$4="",0,SUMIFS(Finance!320:320,Finance!$4:$4,"&gt;="&amp;BY$6,Finance!$4:$4,"&lt;="&amp;BY$7))</f>
        <v>0</v>
      </c>
      <c r="BZ121" s="5">
        <f ca="1">IF(BZ$4="",0,SUMIFS(Finance!320:320,Finance!$4:$4,"&gt;="&amp;BZ$6,Finance!$4:$4,"&lt;="&amp;BZ$7))</f>
        <v>0</v>
      </c>
      <c r="CA121" s="5">
        <f ca="1">IF(CA$4="",0,SUMIFS(Finance!320:320,Finance!$4:$4,"&gt;="&amp;CA$6,Finance!$4:$4,"&lt;="&amp;CA$7))</f>
        <v>0</v>
      </c>
      <c r="CB121" s="5">
        <f ca="1">IF(CB$4="",0,SUMIFS(Finance!320:320,Finance!$4:$4,"&gt;="&amp;CB$6,Finance!$4:$4,"&lt;="&amp;CB$7))</f>
        <v>0</v>
      </c>
      <c r="CC121" s="5">
        <f ca="1">IF(CC$4="",0,SUMIFS(Finance!320:320,Finance!$4:$4,"&gt;="&amp;CC$6,Finance!$4:$4,"&lt;="&amp;CC$7))</f>
        <v>0</v>
      </c>
      <c r="CD121" s="5">
        <f ca="1">IF(CD$4="",0,SUMIFS(Finance!320:320,Finance!$4:$4,"&gt;="&amp;CD$6,Finance!$4:$4,"&lt;="&amp;CD$7))</f>
        <v>0</v>
      </c>
      <c r="CE121" s="5">
        <f ca="1">IF(CE$4="",0,SUMIFS(Finance!320:320,Finance!$4:$4,"&gt;="&amp;CE$6,Finance!$4:$4,"&lt;="&amp;CE$7))</f>
        <v>0</v>
      </c>
      <c r="CF121" s="5">
        <f ca="1">IF(CF$4="",0,SUMIFS(Finance!320:320,Finance!$4:$4,"&gt;="&amp;CF$6,Finance!$4:$4,"&lt;="&amp;CF$7))</f>
        <v>0</v>
      </c>
    </row>
    <row r="122" spans="2:84" x14ac:dyDescent="0.3">
      <c r="G122" s="116"/>
    </row>
    <row r="123" spans="2:84" x14ac:dyDescent="0.3">
      <c r="B123" s="13">
        <f>ROW()</f>
        <v>123</v>
      </c>
      <c r="G123" s="116"/>
      <c r="H123" s="1" t="str">
        <f>Finance!H322</f>
        <v>Итоговый свободный финансовый поток (FCF)</v>
      </c>
      <c r="M123" s="53" t="s">
        <v>18</v>
      </c>
      <c r="P123" s="72" t="str">
        <f>Lists!$AI$11</f>
        <v>CF</v>
      </c>
      <c r="U123" s="5">
        <f ca="1">SUM(INDIRECT(ADDRESS($B123,$X$2)&amp;":"&amp;ADDRESS($B123,$X$2-1+$P$8)))</f>
        <v>212584741.70088407</v>
      </c>
      <c r="X123" s="5">
        <f ca="1">IF(X$4="",0,SUMIFS(Finance!322:322,Finance!$4:$4,"&gt;="&amp;X$6,Finance!$4:$4,"&lt;="&amp;X$7))</f>
        <v>-45570245.058649652</v>
      </c>
      <c r="Y123" s="5">
        <f ca="1">IF(Y$4="",0,SUMIFS(Finance!322:322,Finance!$4:$4,"&gt;="&amp;Y$6,Finance!$4:$4,"&lt;="&amp;Y$7))</f>
        <v>4065255.982601271</v>
      </c>
      <c r="Z123" s="5">
        <f ca="1">IF(Z$4="",0,SUMIFS(Finance!322:322,Finance!$4:$4,"&gt;="&amp;Z$6,Finance!$4:$4,"&lt;="&amp;Z$7))</f>
        <v>43595695.797838882</v>
      </c>
      <c r="AA123" s="5">
        <f ca="1">IF(AA$4="",0,SUMIFS(Finance!322:322,Finance!$4:$4,"&gt;="&amp;AA$6,Finance!$4:$4,"&lt;="&amp;AA$7))</f>
        <v>83541627.606799826</v>
      </c>
      <c r="AB123" s="5">
        <f ca="1">IF(AB$4="",0,SUMIFS(Finance!322:322,Finance!$4:$4,"&gt;="&amp;AB$6,Finance!$4:$4,"&lt;="&amp;AB$7))</f>
        <v>126952407.37229374</v>
      </c>
      <c r="AC123" s="5">
        <f ca="1">IF(AC$4="",0,SUMIFS(Finance!322:322,Finance!$4:$4,"&gt;="&amp;AC$6,Finance!$4:$4,"&lt;="&amp;AC$7))</f>
        <v>0</v>
      </c>
      <c r="AD123" s="5">
        <f ca="1">IF(AD$4="",0,SUMIFS(Finance!322:322,Finance!$4:$4,"&gt;="&amp;AD$6,Finance!$4:$4,"&lt;="&amp;AD$7))</f>
        <v>0</v>
      </c>
      <c r="AE123" s="5">
        <f ca="1">IF(AE$4="",0,SUMIFS(Finance!322:322,Finance!$4:$4,"&gt;="&amp;AE$6,Finance!$4:$4,"&lt;="&amp;AE$7))</f>
        <v>0</v>
      </c>
      <c r="AF123" s="5">
        <f ca="1">IF(AF$4="",0,SUMIFS(Finance!322:322,Finance!$4:$4,"&gt;="&amp;AF$6,Finance!$4:$4,"&lt;="&amp;AF$7))</f>
        <v>0</v>
      </c>
      <c r="AG123" s="5">
        <f ca="1">IF(AG$4="",0,SUMIFS(Finance!322:322,Finance!$4:$4,"&gt;="&amp;AG$6,Finance!$4:$4,"&lt;="&amp;AG$7))</f>
        <v>0</v>
      </c>
      <c r="AH123" s="5">
        <f ca="1">IF(AH$4="",0,SUMIFS(Finance!322:322,Finance!$4:$4,"&gt;="&amp;AH$6,Finance!$4:$4,"&lt;="&amp;AH$7))</f>
        <v>0</v>
      </c>
      <c r="AI123" s="5">
        <f ca="1">IF(AI$4="",0,SUMIFS(Finance!322:322,Finance!$4:$4,"&gt;="&amp;AI$6,Finance!$4:$4,"&lt;="&amp;AI$7))</f>
        <v>0</v>
      </c>
      <c r="AJ123" s="5">
        <f ca="1">IF(AJ$4="",0,SUMIFS(Finance!322:322,Finance!$4:$4,"&gt;="&amp;AJ$6,Finance!$4:$4,"&lt;="&amp;AJ$7))</f>
        <v>0</v>
      </c>
      <c r="AK123" s="5">
        <f ca="1">IF(AK$4="",0,SUMIFS(Finance!322:322,Finance!$4:$4,"&gt;="&amp;AK$6,Finance!$4:$4,"&lt;="&amp;AK$7))</f>
        <v>0</v>
      </c>
      <c r="AL123" s="5">
        <f ca="1">IF(AL$4="",0,SUMIFS(Finance!322:322,Finance!$4:$4,"&gt;="&amp;AL$6,Finance!$4:$4,"&lt;="&amp;AL$7))</f>
        <v>0</v>
      </c>
      <c r="AM123" s="5">
        <f ca="1">IF(AM$4="",0,SUMIFS(Finance!322:322,Finance!$4:$4,"&gt;="&amp;AM$6,Finance!$4:$4,"&lt;="&amp;AM$7))</f>
        <v>0</v>
      </c>
      <c r="AN123" s="5">
        <f ca="1">IF(AN$4="",0,SUMIFS(Finance!322:322,Finance!$4:$4,"&gt;="&amp;AN$6,Finance!$4:$4,"&lt;="&amp;AN$7))</f>
        <v>0</v>
      </c>
      <c r="AO123" s="5">
        <f ca="1">IF(AO$4="",0,SUMIFS(Finance!322:322,Finance!$4:$4,"&gt;="&amp;AO$6,Finance!$4:$4,"&lt;="&amp;AO$7))</f>
        <v>0</v>
      </c>
      <c r="AP123" s="5">
        <f ca="1">IF(AP$4="",0,SUMIFS(Finance!322:322,Finance!$4:$4,"&gt;="&amp;AP$6,Finance!$4:$4,"&lt;="&amp;AP$7))</f>
        <v>0</v>
      </c>
      <c r="AQ123" s="5">
        <f ca="1">IF(AQ$4="",0,SUMIFS(Finance!322:322,Finance!$4:$4,"&gt;="&amp;AQ$6,Finance!$4:$4,"&lt;="&amp;AQ$7))</f>
        <v>0</v>
      </c>
      <c r="AR123" s="5">
        <f ca="1">IF(AR$4="",0,SUMIFS(Finance!322:322,Finance!$4:$4,"&gt;="&amp;AR$6,Finance!$4:$4,"&lt;="&amp;AR$7))</f>
        <v>0</v>
      </c>
      <c r="AS123" s="5">
        <f ca="1">IF(AS$4="",0,SUMIFS(Finance!322:322,Finance!$4:$4,"&gt;="&amp;AS$6,Finance!$4:$4,"&lt;="&amp;AS$7))</f>
        <v>0</v>
      </c>
      <c r="AT123" s="5">
        <f ca="1">IF(AT$4="",0,SUMIFS(Finance!322:322,Finance!$4:$4,"&gt;="&amp;AT$6,Finance!$4:$4,"&lt;="&amp;AT$7))</f>
        <v>0</v>
      </c>
      <c r="AU123" s="5">
        <f ca="1">IF(AU$4="",0,SUMIFS(Finance!322:322,Finance!$4:$4,"&gt;="&amp;AU$6,Finance!$4:$4,"&lt;="&amp;AU$7))</f>
        <v>0</v>
      </c>
      <c r="AV123" s="5">
        <f ca="1">IF(AV$4="",0,SUMIFS(Finance!322:322,Finance!$4:$4,"&gt;="&amp;AV$6,Finance!$4:$4,"&lt;="&amp;AV$7))</f>
        <v>0</v>
      </c>
      <c r="AW123" s="5">
        <f ca="1">IF(AW$4="",0,SUMIFS(Finance!322:322,Finance!$4:$4,"&gt;="&amp;AW$6,Finance!$4:$4,"&lt;="&amp;AW$7))</f>
        <v>0</v>
      </c>
      <c r="AX123" s="5">
        <f ca="1">IF(AX$4="",0,SUMIFS(Finance!322:322,Finance!$4:$4,"&gt;="&amp;AX$6,Finance!$4:$4,"&lt;="&amp;AX$7))</f>
        <v>0</v>
      </c>
      <c r="AY123" s="5">
        <f ca="1">IF(AY$4="",0,SUMIFS(Finance!322:322,Finance!$4:$4,"&gt;="&amp;AY$6,Finance!$4:$4,"&lt;="&amp;AY$7))</f>
        <v>0</v>
      </c>
      <c r="AZ123" s="5">
        <f ca="1">IF(AZ$4="",0,SUMIFS(Finance!322:322,Finance!$4:$4,"&gt;="&amp;AZ$6,Finance!$4:$4,"&lt;="&amp;AZ$7))</f>
        <v>0</v>
      </c>
      <c r="BA123" s="5">
        <f ca="1">IF(BA$4="",0,SUMIFS(Finance!322:322,Finance!$4:$4,"&gt;="&amp;BA$6,Finance!$4:$4,"&lt;="&amp;BA$7))</f>
        <v>0</v>
      </c>
      <c r="BB123" s="5">
        <f ca="1">IF(BB$4="",0,SUMIFS(Finance!322:322,Finance!$4:$4,"&gt;="&amp;BB$6,Finance!$4:$4,"&lt;="&amp;BB$7))</f>
        <v>0</v>
      </c>
      <c r="BC123" s="5">
        <f ca="1">IF(BC$4="",0,SUMIFS(Finance!322:322,Finance!$4:$4,"&gt;="&amp;BC$6,Finance!$4:$4,"&lt;="&amp;BC$7))</f>
        <v>0</v>
      </c>
      <c r="BD123" s="5">
        <f ca="1">IF(BD$4="",0,SUMIFS(Finance!322:322,Finance!$4:$4,"&gt;="&amp;BD$6,Finance!$4:$4,"&lt;="&amp;BD$7))</f>
        <v>0</v>
      </c>
      <c r="BE123" s="5">
        <f ca="1">IF(BE$4="",0,SUMIFS(Finance!322:322,Finance!$4:$4,"&gt;="&amp;BE$6,Finance!$4:$4,"&lt;="&amp;BE$7))</f>
        <v>0</v>
      </c>
      <c r="BF123" s="5">
        <f ca="1">IF(BF$4="",0,SUMIFS(Finance!322:322,Finance!$4:$4,"&gt;="&amp;BF$6,Finance!$4:$4,"&lt;="&amp;BF$7))</f>
        <v>0</v>
      </c>
      <c r="BG123" s="5">
        <f ca="1">IF(BG$4="",0,SUMIFS(Finance!322:322,Finance!$4:$4,"&gt;="&amp;BG$6,Finance!$4:$4,"&lt;="&amp;BG$7))</f>
        <v>0</v>
      </c>
      <c r="BH123" s="5">
        <f ca="1">IF(BH$4="",0,SUMIFS(Finance!322:322,Finance!$4:$4,"&gt;="&amp;BH$6,Finance!$4:$4,"&lt;="&amp;BH$7))</f>
        <v>0</v>
      </c>
      <c r="BI123" s="5">
        <f ca="1">IF(BI$4="",0,SUMIFS(Finance!322:322,Finance!$4:$4,"&gt;="&amp;BI$6,Finance!$4:$4,"&lt;="&amp;BI$7))</f>
        <v>0</v>
      </c>
      <c r="BJ123" s="5">
        <f ca="1">IF(BJ$4="",0,SUMIFS(Finance!322:322,Finance!$4:$4,"&gt;="&amp;BJ$6,Finance!$4:$4,"&lt;="&amp;BJ$7))</f>
        <v>0</v>
      </c>
      <c r="BK123" s="5">
        <f ca="1">IF(BK$4="",0,SUMIFS(Finance!322:322,Finance!$4:$4,"&gt;="&amp;BK$6,Finance!$4:$4,"&lt;="&amp;BK$7))</f>
        <v>0</v>
      </c>
      <c r="BL123" s="5">
        <f ca="1">IF(BL$4="",0,SUMIFS(Finance!322:322,Finance!$4:$4,"&gt;="&amp;BL$6,Finance!$4:$4,"&lt;="&amp;BL$7))</f>
        <v>0</v>
      </c>
      <c r="BM123" s="5">
        <f ca="1">IF(BM$4="",0,SUMIFS(Finance!322:322,Finance!$4:$4,"&gt;="&amp;BM$6,Finance!$4:$4,"&lt;="&amp;BM$7))</f>
        <v>0</v>
      </c>
      <c r="BN123" s="5">
        <f ca="1">IF(BN$4="",0,SUMIFS(Finance!322:322,Finance!$4:$4,"&gt;="&amp;BN$6,Finance!$4:$4,"&lt;="&amp;BN$7))</f>
        <v>0</v>
      </c>
      <c r="BO123" s="5">
        <f ca="1">IF(BO$4="",0,SUMIFS(Finance!322:322,Finance!$4:$4,"&gt;="&amp;BO$6,Finance!$4:$4,"&lt;="&amp;BO$7))</f>
        <v>0</v>
      </c>
      <c r="BP123" s="5">
        <f ca="1">IF(BP$4="",0,SUMIFS(Finance!322:322,Finance!$4:$4,"&gt;="&amp;BP$6,Finance!$4:$4,"&lt;="&amp;BP$7))</f>
        <v>0</v>
      </c>
      <c r="BQ123" s="5">
        <f ca="1">IF(BQ$4="",0,SUMIFS(Finance!322:322,Finance!$4:$4,"&gt;="&amp;BQ$6,Finance!$4:$4,"&lt;="&amp;BQ$7))</f>
        <v>0</v>
      </c>
      <c r="BR123" s="5">
        <f ca="1">IF(BR$4="",0,SUMIFS(Finance!322:322,Finance!$4:$4,"&gt;="&amp;BR$6,Finance!$4:$4,"&lt;="&amp;BR$7))</f>
        <v>0</v>
      </c>
      <c r="BS123" s="5">
        <f ca="1">IF(BS$4="",0,SUMIFS(Finance!322:322,Finance!$4:$4,"&gt;="&amp;BS$6,Finance!$4:$4,"&lt;="&amp;BS$7))</f>
        <v>0</v>
      </c>
      <c r="BT123" s="5">
        <f ca="1">IF(BT$4="",0,SUMIFS(Finance!322:322,Finance!$4:$4,"&gt;="&amp;BT$6,Finance!$4:$4,"&lt;="&amp;BT$7))</f>
        <v>0</v>
      </c>
      <c r="BU123" s="5">
        <f ca="1">IF(BU$4="",0,SUMIFS(Finance!322:322,Finance!$4:$4,"&gt;="&amp;BU$6,Finance!$4:$4,"&lt;="&amp;BU$7))</f>
        <v>0</v>
      </c>
      <c r="BV123" s="5">
        <f ca="1">IF(BV$4="",0,SUMIFS(Finance!322:322,Finance!$4:$4,"&gt;="&amp;BV$6,Finance!$4:$4,"&lt;="&amp;BV$7))</f>
        <v>0</v>
      </c>
      <c r="BW123" s="5">
        <f ca="1">IF(BW$4="",0,SUMIFS(Finance!322:322,Finance!$4:$4,"&gt;="&amp;BW$6,Finance!$4:$4,"&lt;="&amp;BW$7))</f>
        <v>0</v>
      </c>
      <c r="BX123" s="5">
        <f ca="1">IF(BX$4="",0,SUMIFS(Finance!322:322,Finance!$4:$4,"&gt;="&amp;BX$6,Finance!$4:$4,"&lt;="&amp;BX$7))</f>
        <v>0</v>
      </c>
      <c r="BY123" s="5">
        <f ca="1">IF(BY$4="",0,SUMIFS(Finance!322:322,Finance!$4:$4,"&gt;="&amp;BY$6,Finance!$4:$4,"&lt;="&amp;BY$7))</f>
        <v>0</v>
      </c>
      <c r="BZ123" s="5">
        <f ca="1">IF(BZ$4="",0,SUMIFS(Finance!322:322,Finance!$4:$4,"&gt;="&amp;BZ$6,Finance!$4:$4,"&lt;="&amp;BZ$7))</f>
        <v>0</v>
      </c>
      <c r="CA123" s="5">
        <f ca="1">IF(CA$4="",0,SUMIFS(Finance!322:322,Finance!$4:$4,"&gt;="&amp;CA$6,Finance!$4:$4,"&lt;="&amp;CA$7))</f>
        <v>0</v>
      </c>
      <c r="CB123" s="5">
        <f ca="1">IF(CB$4="",0,SUMIFS(Finance!322:322,Finance!$4:$4,"&gt;="&amp;CB$6,Finance!$4:$4,"&lt;="&amp;CB$7))</f>
        <v>0</v>
      </c>
      <c r="CC123" s="5">
        <f ca="1">IF(CC$4="",0,SUMIFS(Finance!322:322,Finance!$4:$4,"&gt;="&amp;CC$6,Finance!$4:$4,"&lt;="&amp;CC$7))</f>
        <v>0</v>
      </c>
      <c r="CD123" s="5">
        <f ca="1">IF(CD$4="",0,SUMIFS(Finance!322:322,Finance!$4:$4,"&gt;="&amp;CD$6,Finance!$4:$4,"&lt;="&amp;CD$7))</f>
        <v>0</v>
      </c>
      <c r="CE123" s="5">
        <f ca="1">IF(CE$4="",0,SUMIFS(Finance!322:322,Finance!$4:$4,"&gt;="&amp;CE$6,Finance!$4:$4,"&lt;="&amp;CE$7))</f>
        <v>0</v>
      </c>
      <c r="CF123" s="5">
        <f ca="1">IF(CF$4="",0,SUMIFS(Finance!322:322,Finance!$4:$4,"&gt;="&amp;CF$6,Finance!$4:$4,"&lt;="&amp;CF$7))</f>
        <v>0</v>
      </c>
    </row>
    <row r="125" spans="2:84" x14ac:dyDescent="0.3">
      <c r="B125" s="13">
        <f>ROW()</f>
        <v>125</v>
      </c>
      <c r="H125" s="1" t="s">
        <v>447</v>
      </c>
    </row>
    <row r="127" spans="2:84" x14ac:dyDescent="0.3">
      <c r="B127" s="13">
        <f>ROW()</f>
        <v>127</v>
      </c>
      <c r="G127" s="112"/>
      <c r="H127" s="1" t="str">
        <f>Finance!H306</f>
        <v>Итоговый финпоток</v>
      </c>
      <c r="M127" s="53" t="s">
        <v>18</v>
      </c>
      <c r="P127" s="72" t="str">
        <f>Lists!$AI$11</f>
        <v>CF</v>
      </c>
      <c r="U127" s="5">
        <f ca="1">SUM(INDIRECT(ADDRESS($B127,$X$2)&amp;":"&amp;ADDRESS($B127,$X$2-1+$P$8)))</f>
        <v>131529.85664265417</v>
      </c>
      <c r="X127" s="5">
        <f ca="1">X128+X129</f>
        <v>5269882.6420398057</v>
      </c>
      <c r="Y127" s="5">
        <f t="shared" ref="Y127" ca="1" si="91">Y128+Y129</f>
        <v>-5169882.6420397852</v>
      </c>
      <c r="Z127" s="5">
        <f t="shared" ref="Z127" ca="1" si="92">Z128+Z129</f>
        <v>-5.9604644775390625E-8</v>
      </c>
      <c r="AA127" s="5">
        <f t="shared" ref="AA127" ca="1" si="93">AA128+AA129</f>
        <v>0</v>
      </c>
      <c r="AB127" s="5">
        <f t="shared" ref="AB127" ca="1" si="94">AB128+AB129</f>
        <v>31529.856642693281</v>
      </c>
      <c r="AC127" s="5">
        <f t="shared" ref="AC127" ca="1" si="95">AC128+AC129</f>
        <v>0</v>
      </c>
      <c r="AD127" s="5">
        <f t="shared" ref="AD127" ca="1" si="96">AD128+AD129</f>
        <v>0</v>
      </c>
      <c r="AE127" s="5">
        <f t="shared" ref="AE127" ca="1" si="97">AE128+AE129</f>
        <v>0</v>
      </c>
      <c r="AF127" s="5">
        <f t="shared" ref="AF127" ca="1" si="98">AF128+AF129</f>
        <v>0</v>
      </c>
      <c r="AG127" s="5">
        <f t="shared" ref="AG127" ca="1" si="99">AG128+AG129</f>
        <v>0</v>
      </c>
      <c r="AH127" s="5">
        <f t="shared" ref="AH127" ca="1" si="100">AH128+AH129</f>
        <v>0</v>
      </c>
      <c r="AI127" s="5">
        <f t="shared" ref="AI127" ca="1" si="101">AI128+AI129</f>
        <v>0</v>
      </c>
      <c r="AJ127" s="5">
        <f t="shared" ref="AJ127" ca="1" si="102">AJ128+AJ129</f>
        <v>0</v>
      </c>
      <c r="AK127" s="5">
        <f t="shared" ref="AK127" ca="1" si="103">AK128+AK129</f>
        <v>0</v>
      </c>
      <c r="AL127" s="5">
        <f t="shared" ref="AL127" ca="1" si="104">AL128+AL129</f>
        <v>0</v>
      </c>
      <c r="AM127" s="5">
        <f t="shared" ref="AM127" ca="1" si="105">AM128+AM129</f>
        <v>0</v>
      </c>
      <c r="AN127" s="5">
        <f t="shared" ref="AN127" ca="1" si="106">AN128+AN129</f>
        <v>0</v>
      </c>
      <c r="AO127" s="5">
        <f t="shared" ref="AO127" ca="1" si="107">AO128+AO129</f>
        <v>0</v>
      </c>
      <c r="AP127" s="5">
        <f t="shared" ref="AP127" ca="1" si="108">AP128+AP129</f>
        <v>0</v>
      </c>
      <c r="AQ127" s="5">
        <f t="shared" ref="AQ127" ca="1" si="109">AQ128+AQ129</f>
        <v>0</v>
      </c>
      <c r="AR127" s="5">
        <f t="shared" ref="AR127" ca="1" si="110">AR128+AR129</f>
        <v>0</v>
      </c>
      <c r="AS127" s="5">
        <f t="shared" ref="AS127" ca="1" si="111">AS128+AS129</f>
        <v>0</v>
      </c>
      <c r="AT127" s="5">
        <f t="shared" ref="AT127" ca="1" si="112">AT128+AT129</f>
        <v>0</v>
      </c>
      <c r="AU127" s="5">
        <f t="shared" ref="AU127" ca="1" si="113">AU128+AU129</f>
        <v>0</v>
      </c>
      <c r="AV127" s="5">
        <f t="shared" ref="AV127" ca="1" si="114">AV128+AV129</f>
        <v>0</v>
      </c>
      <c r="AW127" s="5">
        <f t="shared" ref="AW127" ca="1" si="115">AW128+AW129</f>
        <v>0</v>
      </c>
      <c r="AX127" s="5">
        <f t="shared" ref="AX127" ca="1" si="116">AX128+AX129</f>
        <v>0</v>
      </c>
      <c r="AY127" s="5">
        <f t="shared" ref="AY127" ca="1" si="117">AY128+AY129</f>
        <v>0</v>
      </c>
      <c r="AZ127" s="5">
        <f t="shared" ref="AZ127" ca="1" si="118">AZ128+AZ129</f>
        <v>0</v>
      </c>
      <c r="BA127" s="5">
        <f t="shared" ref="BA127" ca="1" si="119">BA128+BA129</f>
        <v>0</v>
      </c>
      <c r="BB127" s="5">
        <f t="shared" ref="BB127" ca="1" si="120">BB128+BB129</f>
        <v>0</v>
      </c>
      <c r="BC127" s="5">
        <f t="shared" ref="BC127" ca="1" si="121">BC128+BC129</f>
        <v>0</v>
      </c>
      <c r="BD127" s="5">
        <f t="shared" ref="BD127" ca="1" si="122">BD128+BD129</f>
        <v>0</v>
      </c>
      <c r="BE127" s="5">
        <f t="shared" ref="BE127" ca="1" si="123">BE128+BE129</f>
        <v>0</v>
      </c>
      <c r="BF127" s="5">
        <f t="shared" ref="BF127" ca="1" si="124">BF128+BF129</f>
        <v>0</v>
      </c>
      <c r="BG127" s="5">
        <f t="shared" ref="BG127" ca="1" si="125">BG128+BG129</f>
        <v>0</v>
      </c>
      <c r="BH127" s="5">
        <f t="shared" ref="BH127" ca="1" si="126">BH128+BH129</f>
        <v>0</v>
      </c>
      <c r="BI127" s="5">
        <f t="shared" ref="BI127" ca="1" si="127">BI128+BI129</f>
        <v>0</v>
      </c>
      <c r="BJ127" s="5">
        <f t="shared" ref="BJ127" ca="1" si="128">BJ128+BJ129</f>
        <v>0</v>
      </c>
      <c r="BK127" s="5">
        <f t="shared" ref="BK127" ca="1" si="129">BK128+BK129</f>
        <v>0</v>
      </c>
      <c r="BL127" s="5">
        <f t="shared" ref="BL127" ca="1" si="130">BL128+BL129</f>
        <v>0</v>
      </c>
      <c r="BM127" s="5">
        <f t="shared" ref="BM127" ca="1" si="131">BM128+BM129</f>
        <v>0</v>
      </c>
      <c r="BN127" s="5">
        <f t="shared" ref="BN127" ca="1" si="132">BN128+BN129</f>
        <v>0</v>
      </c>
      <c r="BO127" s="5">
        <f t="shared" ref="BO127" ca="1" si="133">BO128+BO129</f>
        <v>0</v>
      </c>
      <c r="BP127" s="5">
        <f t="shared" ref="BP127" ca="1" si="134">BP128+BP129</f>
        <v>0</v>
      </c>
      <c r="BQ127" s="5">
        <f t="shared" ref="BQ127" ca="1" si="135">BQ128+BQ129</f>
        <v>0</v>
      </c>
      <c r="BR127" s="5">
        <f t="shared" ref="BR127" ca="1" si="136">BR128+BR129</f>
        <v>0</v>
      </c>
      <c r="BS127" s="5">
        <f t="shared" ref="BS127" ca="1" si="137">BS128+BS129</f>
        <v>0</v>
      </c>
      <c r="BT127" s="5">
        <f t="shared" ref="BT127" ca="1" si="138">BT128+BT129</f>
        <v>0</v>
      </c>
      <c r="BU127" s="5">
        <f t="shared" ref="BU127" ca="1" si="139">BU128+BU129</f>
        <v>0</v>
      </c>
      <c r="BV127" s="5">
        <f t="shared" ref="BV127" ca="1" si="140">BV128+BV129</f>
        <v>0</v>
      </c>
      <c r="BW127" s="5">
        <f t="shared" ref="BW127" ca="1" si="141">BW128+BW129</f>
        <v>0</v>
      </c>
      <c r="BX127" s="5">
        <f t="shared" ref="BX127" ca="1" si="142">BX128+BX129</f>
        <v>0</v>
      </c>
      <c r="BY127" s="5">
        <f t="shared" ref="BY127" ca="1" si="143">BY128+BY129</f>
        <v>0</v>
      </c>
      <c r="BZ127" s="5">
        <f t="shared" ref="BZ127" ca="1" si="144">BZ128+BZ129</f>
        <v>0</v>
      </c>
      <c r="CA127" s="5">
        <f t="shared" ref="CA127" ca="1" si="145">CA128+CA129</f>
        <v>0</v>
      </c>
      <c r="CB127" s="5">
        <f t="shared" ref="CB127" ca="1" si="146">CB128+CB129</f>
        <v>0</v>
      </c>
      <c r="CC127" s="5">
        <f t="shared" ref="CC127" ca="1" si="147">CC128+CC129</f>
        <v>0</v>
      </c>
      <c r="CD127" s="5">
        <f t="shared" ref="CD127" ca="1" si="148">CD128+CD129</f>
        <v>0</v>
      </c>
      <c r="CE127" s="5">
        <f t="shared" ref="CE127" ca="1" si="149">CE128+CE129</f>
        <v>0</v>
      </c>
      <c r="CF127" s="5">
        <f t="shared" ref="CF127" ca="1" si="150">CF128+CF129</f>
        <v>0</v>
      </c>
    </row>
    <row r="128" spans="2:84" x14ac:dyDescent="0.3">
      <c r="B128" s="13">
        <f>ROW()</f>
        <v>128</v>
      </c>
      <c r="G128" s="112"/>
      <c r="H128" s="1" t="str">
        <f>$H$127</f>
        <v>Итоговый финпоток</v>
      </c>
      <c r="I128" s="1" t="str">
        <f>H117</f>
        <v>Итоговый финпоток по основной деятельности</v>
      </c>
      <c r="M128" s="53" t="s">
        <v>18</v>
      </c>
      <c r="P128" s="72"/>
      <c r="U128" s="5">
        <f ca="1">SUM(INDIRECT(ADDRESS($B128,$X$2)&amp;":"&amp;ADDRESS($B128,$X$2-1+$P$8)))</f>
        <v>212584741.70088416</v>
      </c>
      <c r="X128" s="5">
        <f ca="1">IF(X$4="",0,X117)</f>
        <v>-39684676.142451316</v>
      </c>
      <c r="Y128" s="5">
        <f t="shared" ref="Y128:CF128" ca="1" si="151">IF(Y$4="",0,Y117)</f>
        <v>-1820312.9335970525</v>
      </c>
      <c r="Z128" s="5">
        <f t="shared" ca="1" si="151"/>
        <v>43595695.797838829</v>
      </c>
      <c r="AA128" s="5">
        <f t="shared" ca="1" si="151"/>
        <v>83541627.606799856</v>
      </c>
      <c r="AB128" s="5">
        <f t="shared" ca="1" si="151"/>
        <v>126952407.37229383</v>
      </c>
      <c r="AC128" s="5">
        <f t="shared" ca="1" si="151"/>
        <v>0</v>
      </c>
      <c r="AD128" s="5">
        <f t="shared" ca="1" si="151"/>
        <v>0</v>
      </c>
      <c r="AE128" s="5">
        <f t="shared" ca="1" si="151"/>
        <v>0</v>
      </c>
      <c r="AF128" s="5">
        <f t="shared" ca="1" si="151"/>
        <v>0</v>
      </c>
      <c r="AG128" s="5">
        <f t="shared" ca="1" si="151"/>
        <v>0</v>
      </c>
      <c r="AH128" s="5">
        <f t="shared" ca="1" si="151"/>
        <v>0</v>
      </c>
      <c r="AI128" s="5">
        <f t="shared" ca="1" si="151"/>
        <v>0</v>
      </c>
      <c r="AJ128" s="5">
        <f t="shared" ca="1" si="151"/>
        <v>0</v>
      </c>
      <c r="AK128" s="5">
        <f t="shared" ca="1" si="151"/>
        <v>0</v>
      </c>
      <c r="AL128" s="5">
        <f t="shared" ca="1" si="151"/>
        <v>0</v>
      </c>
      <c r="AM128" s="5">
        <f t="shared" ca="1" si="151"/>
        <v>0</v>
      </c>
      <c r="AN128" s="5">
        <f t="shared" ca="1" si="151"/>
        <v>0</v>
      </c>
      <c r="AO128" s="5">
        <f t="shared" ca="1" si="151"/>
        <v>0</v>
      </c>
      <c r="AP128" s="5">
        <f t="shared" ca="1" si="151"/>
        <v>0</v>
      </c>
      <c r="AQ128" s="5">
        <f t="shared" ca="1" si="151"/>
        <v>0</v>
      </c>
      <c r="AR128" s="5">
        <f t="shared" ca="1" si="151"/>
        <v>0</v>
      </c>
      <c r="AS128" s="5">
        <f t="shared" ca="1" si="151"/>
        <v>0</v>
      </c>
      <c r="AT128" s="5">
        <f t="shared" ca="1" si="151"/>
        <v>0</v>
      </c>
      <c r="AU128" s="5">
        <f t="shared" ca="1" si="151"/>
        <v>0</v>
      </c>
      <c r="AV128" s="5">
        <f t="shared" ca="1" si="151"/>
        <v>0</v>
      </c>
      <c r="AW128" s="5">
        <f t="shared" ca="1" si="151"/>
        <v>0</v>
      </c>
      <c r="AX128" s="5">
        <f t="shared" ca="1" si="151"/>
        <v>0</v>
      </c>
      <c r="AY128" s="5">
        <f t="shared" ca="1" si="151"/>
        <v>0</v>
      </c>
      <c r="AZ128" s="5">
        <f t="shared" ca="1" si="151"/>
        <v>0</v>
      </c>
      <c r="BA128" s="5">
        <f t="shared" ca="1" si="151"/>
        <v>0</v>
      </c>
      <c r="BB128" s="5">
        <f t="shared" ca="1" si="151"/>
        <v>0</v>
      </c>
      <c r="BC128" s="5">
        <f t="shared" ca="1" si="151"/>
        <v>0</v>
      </c>
      <c r="BD128" s="5">
        <f t="shared" ca="1" si="151"/>
        <v>0</v>
      </c>
      <c r="BE128" s="5">
        <f t="shared" ca="1" si="151"/>
        <v>0</v>
      </c>
      <c r="BF128" s="5">
        <f t="shared" ca="1" si="151"/>
        <v>0</v>
      </c>
      <c r="BG128" s="5">
        <f t="shared" ca="1" si="151"/>
        <v>0</v>
      </c>
      <c r="BH128" s="5">
        <f t="shared" ca="1" si="151"/>
        <v>0</v>
      </c>
      <c r="BI128" s="5">
        <f t="shared" ca="1" si="151"/>
        <v>0</v>
      </c>
      <c r="BJ128" s="5">
        <f t="shared" ca="1" si="151"/>
        <v>0</v>
      </c>
      <c r="BK128" s="5">
        <f t="shared" ca="1" si="151"/>
        <v>0</v>
      </c>
      <c r="BL128" s="5">
        <f t="shared" ca="1" si="151"/>
        <v>0</v>
      </c>
      <c r="BM128" s="5">
        <f t="shared" ca="1" si="151"/>
        <v>0</v>
      </c>
      <c r="BN128" s="5">
        <f t="shared" ca="1" si="151"/>
        <v>0</v>
      </c>
      <c r="BO128" s="5">
        <f t="shared" ca="1" si="151"/>
        <v>0</v>
      </c>
      <c r="BP128" s="5">
        <f t="shared" ca="1" si="151"/>
        <v>0</v>
      </c>
      <c r="BQ128" s="5">
        <f t="shared" ca="1" si="151"/>
        <v>0</v>
      </c>
      <c r="BR128" s="5">
        <f t="shared" ca="1" si="151"/>
        <v>0</v>
      </c>
      <c r="BS128" s="5">
        <f t="shared" ca="1" si="151"/>
        <v>0</v>
      </c>
      <c r="BT128" s="5">
        <f t="shared" ca="1" si="151"/>
        <v>0</v>
      </c>
      <c r="BU128" s="5">
        <f t="shared" ca="1" si="151"/>
        <v>0</v>
      </c>
      <c r="BV128" s="5">
        <f t="shared" ca="1" si="151"/>
        <v>0</v>
      </c>
      <c r="BW128" s="5">
        <f t="shared" ca="1" si="151"/>
        <v>0</v>
      </c>
      <c r="BX128" s="5">
        <f t="shared" ca="1" si="151"/>
        <v>0</v>
      </c>
      <c r="BY128" s="5">
        <f t="shared" ca="1" si="151"/>
        <v>0</v>
      </c>
      <c r="BZ128" s="5">
        <f t="shared" ca="1" si="151"/>
        <v>0</v>
      </c>
      <c r="CA128" s="5">
        <f t="shared" ca="1" si="151"/>
        <v>0</v>
      </c>
      <c r="CB128" s="5">
        <f t="shared" ca="1" si="151"/>
        <v>0</v>
      </c>
      <c r="CC128" s="5">
        <f t="shared" ca="1" si="151"/>
        <v>0</v>
      </c>
      <c r="CD128" s="5">
        <f t="shared" ca="1" si="151"/>
        <v>0</v>
      </c>
      <c r="CE128" s="5">
        <f t="shared" ca="1" si="151"/>
        <v>0</v>
      </c>
      <c r="CF128" s="5">
        <f t="shared" ca="1" si="151"/>
        <v>0</v>
      </c>
    </row>
    <row r="129" spans="2:84" x14ac:dyDescent="0.3">
      <c r="B129" s="13">
        <f>ROW()</f>
        <v>129</v>
      </c>
      <c r="G129" s="112"/>
      <c r="H129" s="1" t="str">
        <f>$H$127</f>
        <v>Итоговый финпоток</v>
      </c>
      <c r="I129" s="1" t="str">
        <f>H94</f>
        <v>Финпоток по финансовой деятельности</v>
      </c>
      <c r="M129" s="53" t="s">
        <v>18</v>
      </c>
      <c r="P129" s="72"/>
      <c r="U129" s="5">
        <f ca="1">SUM(INDIRECT(ADDRESS($B129,$X$2)&amp;":"&amp;ADDRESS($B129,$X$2-1+$P$8)))</f>
        <v>-212453211.84424147</v>
      </c>
      <c r="X129" s="5">
        <f ca="1">IF(X$4="",0,X94)</f>
        <v>44954558.784491122</v>
      </c>
      <c r="Y129" s="5">
        <f t="shared" ref="Y129:CF129" ca="1" si="152">IF(Y$4="",0,Y94)</f>
        <v>-3349569.7084427327</v>
      </c>
      <c r="Z129" s="5">
        <f t="shared" ca="1" si="152"/>
        <v>-43595695.797838889</v>
      </c>
      <c r="AA129" s="5">
        <f t="shared" ca="1" si="152"/>
        <v>-83541627.606799841</v>
      </c>
      <c r="AB129" s="5">
        <f t="shared" ca="1" si="152"/>
        <v>-126920877.51565114</v>
      </c>
      <c r="AC129" s="5">
        <f t="shared" ca="1" si="152"/>
        <v>0</v>
      </c>
      <c r="AD129" s="5">
        <f t="shared" ca="1" si="152"/>
        <v>0</v>
      </c>
      <c r="AE129" s="5">
        <f t="shared" ca="1" si="152"/>
        <v>0</v>
      </c>
      <c r="AF129" s="5">
        <f t="shared" ca="1" si="152"/>
        <v>0</v>
      </c>
      <c r="AG129" s="5">
        <f t="shared" ca="1" si="152"/>
        <v>0</v>
      </c>
      <c r="AH129" s="5">
        <f t="shared" ca="1" si="152"/>
        <v>0</v>
      </c>
      <c r="AI129" s="5">
        <f t="shared" ca="1" si="152"/>
        <v>0</v>
      </c>
      <c r="AJ129" s="5">
        <f t="shared" ca="1" si="152"/>
        <v>0</v>
      </c>
      <c r="AK129" s="5">
        <f t="shared" ca="1" si="152"/>
        <v>0</v>
      </c>
      <c r="AL129" s="5">
        <f t="shared" ca="1" si="152"/>
        <v>0</v>
      </c>
      <c r="AM129" s="5">
        <f t="shared" ca="1" si="152"/>
        <v>0</v>
      </c>
      <c r="AN129" s="5">
        <f t="shared" ca="1" si="152"/>
        <v>0</v>
      </c>
      <c r="AO129" s="5">
        <f t="shared" ca="1" si="152"/>
        <v>0</v>
      </c>
      <c r="AP129" s="5">
        <f t="shared" ca="1" si="152"/>
        <v>0</v>
      </c>
      <c r="AQ129" s="5">
        <f t="shared" ca="1" si="152"/>
        <v>0</v>
      </c>
      <c r="AR129" s="5">
        <f t="shared" ca="1" si="152"/>
        <v>0</v>
      </c>
      <c r="AS129" s="5">
        <f t="shared" ca="1" si="152"/>
        <v>0</v>
      </c>
      <c r="AT129" s="5">
        <f t="shared" ca="1" si="152"/>
        <v>0</v>
      </c>
      <c r="AU129" s="5">
        <f t="shared" ca="1" si="152"/>
        <v>0</v>
      </c>
      <c r="AV129" s="5">
        <f t="shared" ca="1" si="152"/>
        <v>0</v>
      </c>
      <c r="AW129" s="5">
        <f t="shared" ca="1" si="152"/>
        <v>0</v>
      </c>
      <c r="AX129" s="5">
        <f t="shared" ca="1" si="152"/>
        <v>0</v>
      </c>
      <c r="AY129" s="5">
        <f t="shared" ca="1" si="152"/>
        <v>0</v>
      </c>
      <c r="AZ129" s="5">
        <f t="shared" ca="1" si="152"/>
        <v>0</v>
      </c>
      <c r="BA129" s="5">
        <f t="shared" ca="1" si="152"/>
        <v>0</v>
      </c>
      <c r="BB129" s="5">
        <f t="shared" ca="1" si="152"/>
        <v>0</v>
      </c>
      <c r="BC129" s="5">
        <f t="shared" ca="1" si="152"/>
        <v>0</v>
      </c>
      <c r="BD129" s="5">
        <f t="shared" ca="1" si="152"/>
        <v>0</v>
      </c>
      <c r="BE129" s="5">
        <f t="shared" ca="1" si="152"/>
        <v>0</v>
      </c>
      <c r="BF129" s="5">
        <f t="shared" ca="1" si="152"/>
        <v>0</v>
      </c>
      <c r="BG129" s="5">
        <f t="shared" ca="1" si="152"/>
        <v>0</v>
      </c>
      <c r="BH129" s="5">
        <f t="shared" ca="1" si="152"/>
        <v>0</v>
      </c>
      <c r="BI129" s="5">
        <f t="shared" ca="1" si="152"/>
        <v>0</v>
      </c>
      <c r="BJ129" s="5">
        <f t="shared" ca="1" si="152"/>
        <v>0</v>
      </c>
      <c r="BK129" s="5">
        <f t="shared" ca="1" si="152"/>
        <v>0</v>
      </c>
      <c r="BL129" s="5">
        <f t="shared" ca="1" si="152"/>
        <v>0</v>
      </c>
      <c r="BM129" s="5">
        <f t="shared" ca="1" si="152"/>
        <v>0</v>
      </c>
      <c r="BN129" s="5">
        <f t="shared" ca="1" si="152"/>
        <v>0</v>
      </c>
      <c r="BO129" s="5">
        <f t="shared" ca="1" si="152"/>
        <v>0</v>
      </c>
      <c r="BP129" s="5">
        <f t="shared" ca="1" si="152"/>
        <v>0</v>
      </c>
      <c r="BQ129" s="5">
        <f t="shared" ca="1" si="152"/>
        <v>0</v>
      </c>
      <c r="BR129" s="5">
        <f t="shared" ca="1" si="152"/>
        <v>0</v>
      </c>
      <c r="BS129" s="5">
        <f t="shared" ca="1" si="152"/>
        <v>0</v>
      </c>
      <c r="BT129" s="5">
        <f t="shared" ca="1" si="152"/>
        <v>0</v>
      </c>
      <c r="BU129" s="5">
        <f t="shared" ca="1" si="152"/>
        <v>0</v>
      </c>
      <c r="BV129" s="5">
        <f t="shared" ca="1" si="152"/>
        <v>0</v>
      </c>
      <c r="BW129" s="5">
        <f t="shared" ca="1" si="152"/>
        <v>0</v>
      </c>
      <c r="BX129" s="5">
        <f t="shared" ca="1" si="152"/>
        <v>0</v>
      </c>
      <c r="BY129" s="5">
        <f t="shared" ca="1" si="152"/>
        <v>0</v>
      </c>
      <c r="BZ129" s="5">
        <f t="shared" ca="1" si="152"/>
        <v>0</v>
      </c>
      <c r="CA129" s="5">
        <f t="shared" ca="1" si="152"/>
        <v>0</v>
      </c>
      <c r="CB129" s="5">
        <f t="shared" ca="1" si="152"/>
        <v>0</v>
      </c>
      <c r="CC129" s="5">
        <f t="shared" ca="1" si="152"/>
        <v>0</v>
      </c>
      <c r="CD129" s="5">
        <f t="shared" ca="1" si="152"/>
        <v>0</v>
      </c>
      <c r="CE129" s="5">
        <f t="shared" ca="1" si="152"/>
        <v>0</v>
      </c>
      <c r="CF129" s="5">
        <f t="shared" ca="1" si="152"/>
        <v>0</v>
      </c>
    </row>
    <row r="130" spans="2:84" x14ac:dyDescent="0.3">
      <c r="G130" s="112"/>
    </row>
    <row r="131" spans="2:84" x14ac:dyDescent="0.3">
      <c r="B131" s="13">
        <f>ROW()</f>
        <v>131</v>
      </c>
      <c r="G131" s="112"/>
      <c r="H131" s="1" t="str">
        <f>Finance!H308</f>
        <v>Итоговый финпоток нарастающим итогом</v>
      </c>
      <c r="M131" s="53" t="s">
        <v>18</v>
      </c>
      <c r="P131" s="72" t="str">
        <f>Lists!$AI$11</f>
        <v>CF</v>
      </c>
      <c r="U131" s="5">
        <f ca="1">INDIRECT(ADDRESS($B131,$X$2-1+$P$8))</f>
        <v>131529.85664265417</v>
      </c>
      <c r="X131" s="5">
        <f ca="1">IF(X$4="",0,SUM($W127:X127))</f>
        <v>5269882.6420398057</v>
      </c>
      <c r="Y131" s="5">
        <f ca="1">IF(Y$4="",0,SUM($W127:Y127))</f>
        <v>100000.00000002049</v>
      </c>
      <c r="Z131" s="5">
        <f ca="1">IF(Z$4="",0,SUM($W127:Z127))</f>
        <v>99999.999999960884</v>
      </c>
      <c r="AA131" s="5">
        <f ca="1">IF(AA$4="",0,SUM($W127:AA127))</f>
        <v>99999.999999960884</v>
      </c>
      <c r="AB131" s="5">
        <f ca="1">IF(AB$4="",0,SUM($W127:AB127))</f>
        <v>131529.85664265417</v>
      </c>
      <c r="AC131" s="5">
        <f ca="1">IF(AC$4="",0,SUM($W127:AC127))</f>
        <v>0</v>
      </c>
      <c r="AD131" s="5">
        <f ca="1">IF(AD$4="",0,SUM($W127:AD127))</f>
        <v>0</v>
      </c>
      <c r="AE131" s="5">
        <f ca="1">IF(AE$4="",0,SUM($W127:AE127))</f>
        <v>0</v>
      </c>
      <c r="AF131" s="5">
        <f ca="1">IF(AF$4="",0,SUM($W127:AF127))</f>
        <v>0</v>
      </c>
      <c r="AG131" s="5">
        <f ca="1">IF(AG$4="",0,SUM($W127:AG127))</f>
        <v>0</v>
      </c>
      <c r="AH131" s="5">
        <f ca="1">IF(AH$4="",0,SUM($W127:AH127))</f>
        <v>0</v>
      </c>
      <c r="AI131" s="5">
        <f ca="1">IF(AI$4="",0,SUM($W127:AI127))</f>
        <v>0</v>
      </c>
      <c r="AJ131" s="5">
        <f ca="1">IF(AJ$4="",0,SUM($W127:AJ127))</f>
        <v>0</v>
      </c>
      <c r="AK131" s="5">
        <f ca="1">IF(AK$4="",0,SUM($W127:AK127))</f>
        <v>0</v>
      </c>
      <c r="AL131" s="5">
        <f ca="1">IF(AL$4="",0,SUM($W127:AL127))</f>
        <v>0</v>
      </c>
      <c r="AM131" s="5">
        <f ca="1">IF(AM$4="",0,SUM($W127:AM127))</f>
        <v>0</v>
      </c>
      <c r="AN131" s="5">
        <f ca="1">IF(AN$4="",0,SUM($W127:AN127))</f>
        <v>0</v>
      </c>
      <c r="AO131" s="5">
        <f ca="1">IF(AO$4="",0,SUM($W127:AO127))</f>
        <v>0</v>
      </c>
      <c r="AP131" s="5">
        <f ca="1">IF(AP$4="",0,SUM($W127:AP127))</f>
        <v>0</v>
      </c>
      <c r="AQ131" s="5">
        <f ca="1">IF(AQ$4="",0,SUM($W127:AQ127))</f>
        <v>0</v>
      </c>
      <c r="AR131" s="5">
        <f ca="1">IF(AR$4="",0,SUM($W127:AR127))</f>
        <v>0</v>
      </c>
      <c r="AS131" s="5">
        <f ca="1">IF(AS$4="",0,SUM($W127:AS127))</f>
        <v>0</v>
      </c>
      <c r="AT131" s="5">
        <f ca="1">IF(AT$4="",0,SUM($W127:AT127))</f>
        <v>0</v>
      </c>
      <c r="AU131" s="5">
        <f ca="1">IF(AU$4="",0,SUM($W127:AU127))</f>
        <v>0</v>
      </c>
      <c r="AV131" s="5">
        <f ca="1">IF(AV$4="",0,SUM($W127:AV127))</f>
        <v>0</v>
      </c>
      <c r="AW131" s="5">
        <f ca="1">IF(AW$4="",0,SUM($W127:AW127))</f>
        <v>0</v>
      </c>
      <c r="AX131" s="5">
        <f ca="1">IF(AX$4="",0,SUM($W127:AX127))</f>
        <v>0</v>
      </c>
      <c r="AY131" s="5">
        <f ca="1">IF(AY$4="",0,SUM($W127:AY127))</f>
        <v>0</v>
      </c>
      <c r="AZ131" s="5">
        <f ca="1">IF(AZ$4="",0,SUM($W127:AZ127))</f>
        <v>0</v>
      </c>
      <c r="BA131" s="5">
        <f ca="1">IF(BA$4="",0,SUM($W127:BA127))</f>
        <v>0</v>
      </c>
      <c r="BB131" s="5">
        <f ca="1">IF(BB$4="",0,SUM($W127:BB127))</f>
        <v>0</v>
      </c>
      <c r="BC131" s="5">
        <f ca="1">IF(BC$4="",0,SUM($W127:BC127))</f>
        <v>0</v>
      </c>
      <c r="BD131" s="5">
        <f ca="1">IF(BD$4="",0,SUM($W127:BD127))</f>
        <v>0</v>
      </c>
      <c r="BE131" s="5">
        <f ca="1">IF(BE$4="",0,SUM($W127:BE127))</f>
        <v>0</v>
      </c>
      <c r="BF131" s="5">
        <f ca="1">IF(BF$4="",0,SUM($W127:BF127))</f>
        <v>0</v>
      </c>
      <c r="BG131" s="5">
        <f ca="1">IF(BG$4="",0,SUM($W127:BG127))</f>
        <v>0</v>
      </c>
      <c r="BH131" s="5">
        <f ca="1">IF(BH$4="",0,SUM($W127:BH127))</f>
        <v>0</v>
      </c>
      <c r="BI131" s="5">
        <f ca="1">IF(BI$4="",0,SUM($W127:BI127))</f>
        <v>0</v>
      </c>
      <c r="BJ131" s="5">
        <f ca="1">IF(BJ$4="",0,SUM($W127:BJ127))</f>
        <v>0</v>
      </c>
      <c r="BK131" s="5">
        <f ca="1">IF(BK$4="",0,SUM($W127:BK127))</f>
        <v>0</v>
      </c>
      <c r="BL131" s="5">
        <f ca="1">IF(BL$4="",0,SUM($W127:BL127))</f>
        <v>0</v>
      </c>
      <c r="BM131" s="5">
        <f ca="1">IF(BM$4="",0,SUM($W127:BM127))</f>
        <v>0</v>
      </c>
      <c r="BN131" s="5">
        <f ca="1">IF(BN$4="",0,SUM($W127:BN127))</f>
        <v>0</v>
      </c>
      <c r="BO131" s="5">
        <f ca="1">IF(BO$4="",0,SUM($W127:BO127))</f>
        <v>0</v>
      </c>
      <c r="BP131" s="5">
        <f ca="1">IF(BP$4="",0,SUM($W127:BP127))</f>
        <v>0</v>
      </c>
      <c r="BQ131" s="5">
        <f ca="1">IF(BQ$4="",0,SUM($W127:BQ127))</f>
        <v>0</v>
      </c>
      <c r="BR131" s="5">
        <f ca="1">IF(BR$4="",0,SUM($W127:BR127))</f>
        <v>0</v>
      </c>
      <c r="BS131" s="5">
        <f ca="1">IF(BS$4="",0,SUM($W127:BS127))</f>
        <v>0</v>
      </c>
      <c r="BT131" s="5">
        <f ca="1">IF(BT$4="",0,SUM($W127:BT127))</f>
        <v>0</v>
      </c>
      <c r="BU131" s="5">
        <f ca="1">IF(BU$4="",0,SUM($W127:BU127))</f>
        <v>0</v>
      </c>
      <c r="BV131" s="5">
        <f ca="1">IF(BV$4="",0,SUM($W127:BV127))</f>
        <v>0</v>
      </c>
      <c r="BW131" s="5">
        <f ca="1">IF(BW$4="",0,SUM($W127:BW127))</f>
        <v>0</v>
      </c>
      <c r="BX131" s="5">
        <f ca="1">IF(BX$4="",0,SUM($W127:BX127))</f>
        <v>0</v>
      </c>
      <c r="BY131" s="5">
        <f ca="1">IF(BY$4="",0,SUM($W127:BY127))</f>
        <v>0</v>
      </c>
      <c r="BZ131" s="5">
        <f ca="1">IF(BZ$4="",0,SUM($W127:BZ127))</f>
        <v>0</v>
      </c>
      <c r="CA131" s="5">
        <f ca="1">IF(CA$4="",0,SUM($W127:CA127))</f>
        <v>0</v>
      </c>
      <c r="CB131" s="5">
        <f ca="1">IF(CB$4="",0,SUM($W127:CB127))</f>
        <v>0</v>
      </c>
      <c r="CC131" s="5">
        <f ca="1">IF(CC$4="",0,SUM($W127:CC127))</f>
        <v>0</v>
      </c>
      <c r="CD131" s="5">
        <f ca="1">IF(CD$4="",0,SUM($W127:CD127))</f>
        <v>0</v>
      </c>
      <c r="CE131" s="5">
        <f ca="1">IF(CE$4="",0,SUM($W127:CE127))</f>
        <v>0</v>
      </c>
      <c r="CF131" s="5">
        <f ca="1">IF(CF$4="",0,SUM($W127:CF127))</f>
        <v>0</v>
      </c>
    </row>
    <row r="132" spans="2:84" x14ac:dyDescent="0.3">
      <c r="B132" s="13">
        <f>ROW()</f>
        <v>132</v>
      </c>
      <c r="G132" s="112"/>
      <c r="H132" s="1" t="str">
        <f>$H$131</f>
        <v>Итоговый финпоток нарастающим итогом</v>
      </c>
      <c r="I132" s="1" t="str">
        <f>Finance!H192</f>
        <v>Неснижаемый остаток</v>
      </c>
      <c r="M132" s="53" t="s">
        <v>18</v>
      </c>
      <c r="P132" s="72"/>
      <c r="U132" s="5">
        <f ca="1">MIN(INDIRECT(ADDRESS($B131,$X$2)&amp;":"&amp;ADDRESS($B131,$X$2-1+$P$8)))</f>
        <v>99999.999999960884</v>
      </c>
    </row>
  </sheetData>
  <conditionalFormatting sqref="X4:Z4">
    <cfRule type="containsBlanks" dxfId="12909" priority="1320">
      <formula>LEN(TRIM(X4))=0</formula>
    </cfRule>
  </conditionalFormatting>
  <conditionalFormatting sqref="X1:Z1">
    <cfRule type="containsBlanks" dxfId="12908" priority="1319">
      <formula>LEN(TRIM(X1))=0</formula>
    </cfRule>
  </conditionalFormatting>
  <conditionalFormatting sqref="H6:J9 U7:U10 X7:CF10 U24 H24:J24 X24:CF24 H34:J35 U34:U35 X34:CF35 X43:CF44 H43:J44 U43:U44 H10:I10">
    <cfRule type="expression" dxfId="12907" priority="1316">
      <formula>AND($H6&lt;&gt;"",$I6&lt;&gt;"",$J6&lt;&gt;"")</formula>
    </cfRule>
    <cfRule type="expression" dxfId="12906" priority="1317">
      <formula>AND($H6&lt;&gt;"",$I6&lt;&gt;"",$J6="")</formula>
    </cfRule>
    <cfRule type="expression" dxfId="12905" priority="1318">
      <formula>AND($H6&lt;&gt;"",$I6="",$J6="")</formula>
    </cfRule>
  </conditionalFormatting>
  <conditionalFormatting sqref="X6:Z6 U6">
    <cfRule type="expression" dxfId="12904" priority="1313">
      <formula>AND($H6&lt;&gt;"",$I6&lt;&gt;"",$J6&lt;&gt;"")</formula>
    </cfRule>
    <cfRule type="expression" dxfId="12903" priority="1314">
      <formula>AND($H6&lt;&gt;"",$I6&lt;&gt;"",$J6="")</formula>
    </cfRule>
    <cfRule type="expression" dxfId="12902" priority="1315">
      <formula>AND($H6&lt;&gt;"",$I6="",$J6="")</formula>
    </cfRule>
  </conditionalFormatting>
  <conditionalFormatting sqref="H6:H10 H24 H34:H35 H43:H44">
    <cfRule type="expression" dxfId="12901" priority="1312">
      <formula>AND($H6&lt;&gt;"",$I6&lt;&gt;"")</formula>
    </cfRule>
  </conditionalFormatting>
  <conditionalFormatting sqref="I6:I10 I24 I34:I35 I43:I44">
    <cfRule type="expression" dxfId="12900" priority="1311">
      <formula>AND($I6&lt;&gt;"",$J6&lt;&gt;"")</formula>
    </cfRule>
  </conditionalFormatting>
  <conditionalFormatting sqref="A6:A10">
    <cfRule type="containsBlanks" dxfId="12899" priority="1310">
      <formula>LEN(TRIM(A6))=0</formula>
    </cfRule>
  </conditionalFormatting>
  <conditionalFormatting sqref="AA4:AB4">
    <cfRule type="containsBlanks" dxfId="12898" priority="1309">
      <formula>LEN(TRIM(AA4))=0</formula>
    </cfRule>
  </conditionalFormatting>
  <conditionalFormatting sqref="AA1:AB1">
    <cfRule type="containsBlanks" dxfId="12897" priority="1308">
      <formula>LEN(TRIM(AA1))=0</formula>
    </cfRule>
  </conditionalFormatting>
  <conditionalFormatting sqref="AA6:AB6">
    <cfRule type="expression" dxfId="12896" priority="1305">
      <formula>AND($H6&lt;&gt;"",$I6&lt;&gt;"",$J6&lt;&gt;"")</formula>
    </cfRule>
    <cfRule type="expression" dxfId="12895" priority="1306">
      <formula>AND($H6&lt;&gt;"",$I6&lt;&gt;"",$J6="")</formula>
    </cfRule>
    <cfRule type="expression" dxfId="12894" priority="1307">
      <formula>AND($H6&lt;&gt;"",$I6="",$J6="")</formula>
    </cfRule>
  </conditionalFormatting>
  <conditionalFormatting sqref="AC4:AD4">
    <cfRule type="containsBlanks" dxfId="12893" priority="1304">
      <formula>LEN(TRIM(AC4))=0</formula>
    </cfRule>
  </conditionalFormatting>
  <conditionalFormatting sqref="AC1:AD1">
    <cfRule type="containsBlanks" dxfId="12892" priority="1303">
      <formula>LEN(TRIM(AC1))=0</formula>
    </cfRule>
  </conditionalFormatting>
  <conditionalFormatting sqref="AC6:AD6">
    <cfRule type="expression" dxfId="12891" priority="1300">
      <formula>AND($H6&lt;&gt;"",$I6&lt;&gt;"",$J6&lt;&gt;"")</formula>
    </cfRule>
    <cfRule type="expression" dxfId="12890" priority="1301">
      <formula>AND($H6&lt;&gt;"",$I6&lt;&gt;"",$J6="")</formula>
    </cfRule>
    <cfRule type="expression" dxfId="12889" priority="1302">
      <formula>AND($H6&lt;&gt;"",$I6="",$J6="")</formula>
    </cfRule>
  </conditionalFormatting>
  <conditionalFormatting sqref="AE4:AH4">
    <cfRule type="containsBlanks" dxfId="12888" priority="1299">
      <formula>LEN(TRIM(AE4))=0</formula>
    </cfRule>
  </conditionalFormatting>
  <conditionalFormatting sqref="AE1:AH1">
    <cfRule type="containsBlanks" dxfId="12887" priority="1298">
      <formula>LEN(TRIM(AE1))=0</formula>
    </cfRule>
  </conditionalFormatting>
  <conditionalFormatting sqref="AE6:AH6">
    <cfRule type="expression" dxfId="12886" priority="1295">
      <formula>AND($H6&lt;&gt;"",$I6&lt;&gt;"",$J6&lt;&gt;"")</formula>
    </cfRule>
    <cfRule type="expression" dxfId="12885" priority="1296">
      <formula>AND($H6&lt;&gt;"",$I6&lt;&gt;"",$J6="")</formula>
    </cfRule>
    <cfRule type="expression" dxfId="12884" priority="1297">
      <formula>AND($H6&lt;&gt;"",$I6="",$J6="")</formula>
    </cfRule>
  </conditionalFormatting>
  <conditionalFormatting sqref="AI4">
    <cfRule type="containsBlanks" dxfId="12883" priority="1294">
      <formula>LEN(TRIM(AI4))=0</formula>
    </cfRule>
  </conditionalFormatting>
  <conditionalFormatting sqref="AI1">
    <cfRule type="containsBlanks" dxfId="12882" priority="1293">
      <formula>LEN(TRIM(AI1))=0</formula>
    </cfRule>
  </conditionalFormatting>
  <conditionalFormatting sqref="AI6">
    <cfRule type="expression" dxfId="12881" priority="1290">
      <formula>AND($H6&lt;&gt;"",$I6&lt;&gt;"",$J6&lt;&gt;"")</formula>
    </cfRule>
    <cfRule type="expression" dxfId="12880" priority="1291">
      <formula>AND($H6&lt;&gt;"",$I6&lt;&gt;"",$J6="")</formula>
    </cfRule>
    <cfRule type="expression" dxfId="12879" priority="1292">
      <formula>AND($H6&lt;&gt;"",$I6="",$J6="")</formula>
    </cfRule>
  </conditionalFormatting>
  <conditionalFormatting sqref="H22:J22">
    <cfRule type="expression" dxfId="12878" priority="1287">
      <formula>AND($H22&lt;&gt;"",$I22&lt;&gt;"",$J22&lt;&gt;"")</formula>
    </cfRule>
    <cfRule type="expression" dxfId="12877" priority="1288">
      <formula>AND($H22&lt;&gt;"",$I22&lt;&gt;"",$J22="")</formula>
    </cfRule>
    <cfRule type="expression" dxfId="12876" priority="1289">
      <formula>AND($H22&lt;&gt;"",$I22="",$J22="")</formula>
    </cfRule>
  </conditionalFormatting>
  <conditionalFormatting sqref="X22:Z22 U22">
    <cfRule type="expression" dxfId="12875" priority="1284">
      <formula>AND($H22&lt;&gt;"",$I22&lt;&gt;"",$J22&lt;&gt;"")</formula>
    </cfRule>
    <cfRule type="expression" dxfId="12874" priority="1285">
      <formula>AND($H22&lt;&gt;"",$I22&lt;&gt;"",$J22="")</formula>
    </cfRule>
    <cfRule type="expression" dxfId="12873" priority="1286">
      <formula>AND($H22&lt;&gt;"",$I22="",$J22="")</formula>
    </cfRule>
  </conditionalFormatting>
  <conditionalFormatting sqref="H22">
    <cfRule type="expression" dxfId="12872" priority="1283">
      <formula>AND($H22&lt;&gt;"",$I22&lt;&gt;"")</formula>
    </cfRule>
  </conditionalFormatting>
  <conditionalFormatting sqref="I22">
    <cfRule type="expression" dxfId="12871" priority="1282">
      <formula>AND($I22&lt;&gt;"",$J22&lt;&gt;"")</formula>
    </cfRule>
  </conditionalFormatting>
  <conditionalFormatting sqref="A22">
    <cfRule type="containsBlanks" dxfId="12870" priority="1281">
      <formula>LEN(TRIM(A22))=0</formula>
    </cfRule>
  </conditionalFormatting>
  <conditionalFormatting sqref="AA22:AB22">
    <cfRule type="expression" dxfId="12869" priority="1278">
      <formula>AND($H22&lt;&gt;"",$I22&lt;&gt;"",$J22&lt;&gt;"")</formula>
    </cfRule>
    <cfRule type="expression" dxfId="12868" priority="1279">
      <formula>AND($H22&lt;&gt;"",$I22&lt;&gt;"",$J22="")</formula>
    </cfRule>
    <cfRule type="expression" dxfId="12867" priority="1280">
      <formula>AND($H22&lt;&gt;"",$I22="",$J22="")</formula>
    </cfRule>
  </conditionalFormatting>
  <conditionalFormatting sqref="AC22:AD22">
    <cfRule type="expression" dxfId="12866" priority="1275">
      <formula>AND($H22&lt;&gt;"",$I22&lt;&gt;"",$J22&lt;&gt;"")</formula>
    </cfRule>
    <cfRule type="expression" dxfId="12865" priority="1276">
      <formula>AND($H22&lt;&gt;"",$I22&lt;&gt;"",$J22="")</formula>
    </cfRule>
    <cfRule type="expression" dxfId="12864" priority="1277">
      <formula>AND($H22&lt;&gt;"",$I22="",$J22="")</formula>
    </cfRule>
  </conditionalFormatting>
  <conditionalFormatting sqref="AE22:AH22">
    <cfRule type="expression" dxfId="12863" priority="1272">
      <formula>AND($H22&lt;&gt;"",$I22&lt;&gt;"",$J22&lt;&gt;"")</formula>
    </cfRule>
    <cfRule type="expression" dxfId="12862" priority="1273">
      <formula>AND($H22&lt;&gt;"",$I22&lt;&gt;"",$J22="")</formula>
    </cfRule>
    <cfRule type="expression" dxfId="12861" priority="1274">
      <formula>AND($H22&lt;&gt;"",$I22="",$J22="")</formula>
    </cfRule>
  </conditionalFormatting>
  <conditionalFormatting sqref="AI22">
    <cfRule type="expression" dxfId="12860" priority="1269">
      <formula>AND($H22&lt;&gt;"",$I22&lt;&gt;"",$J22&lt;&gt;"")</formula>
    </cfRule>
    <cfRule type="expression" dxfId="12859" priority="1270">
      <formula>AND($H22&lt;&gt;"",$I22&lt;&gt;"",$J22="")</formula>
    </cfRule>
    <cfRule type="expression" dxfId="12858" priority="1271">
      <formula>AND($H22&lt;&gt;"",$I22="",$J22="")</formula>
    </cfRule>
  </conditionalFormatting>
  <conditionalFormatting sqref="H23:J23">
    <cfRule type="expression" dxfId="12857" priority="1266">
      <formula>AND($H23&lt;&gt;"",$I23&lt;&gt;"",$J23&lt;&gt;"")</formula>
    </cfRule>
    <cfRule type="expression" dxfId="12856" priority="1267">
      <formula>AND($H23&lt;&gt;"",$I23&lt;&gt;"",$J23="")</formula>
    </cfRule>
    <cfRule type="expression" dxfId="12855" priority="1268">
      <formula>AND($H23&lt;&gt;"",$I23="",$J23="")</formula>
    </cfRule>
  </conditionalFormatting>
  <conditionalFormatting sqref="U23 X23:Z23">
    <cfRule type="expression" dxfId="12854" priority="1263">
      <formula>AND($H23&lt;&gt;"",$I23&lt;&gt;"",$J23&lt;&gt;"")</formula>
    </cfRule>
    <cfRule type="expression" dxfId="12853" priority="1264">
      <formula>AND($H23&lt;&gt;"",$I23&lt;&gt;"",$J23="")</formula>
    </cfRule>
    <cfRule type="expression" dxfId="12852" priority="1265">
      <formula>AND($H23&lt;&gt;"",$I23="",$J23="")</formula>
    </cfRule>
  </conditionalFormatting>
  <conditionalFormatting sqref="H23">
    <cfRule type="expression" dxfId="12851" priority="1262">
      <formula>AND($H23&lt;&gt;"",$I23&lt;&gt;"")</formula>
    </cfRule>
  </conditionalFormatting>
  <conditionalFormatting sqref="I23">
    <cfRule type="expression" dxfId="12850" priority="1261">
      <formula>AND($I23&lt;&gt;"",$J23&lt;&gt;"")</formula>
    </cfRule>
  </conditionalFormatting>
  <conditionalFormatting sqref="A23">
    <cfRule type="containsBlanks" dxfId="12849" priority="1260">
      <formula>LEN(TRIM(A23))=0</formula>
    </cfRule>
  </conditionalFormatting>
  <conditionalFormatting sqref="AA23:AB23">
    <cfRule type="expression" dxfId="12848" priority="1257">
      <formula>AND($H23&lt;&gt;"",$I23&lt;&gt;"",$J23&lt;&gt;"")</formula>
    </cfRule>
    <cfRule type="expression" dxfId="12847" priority="1258">
      <formula>AND($H23&lt;&gt;"",$I23&lt;&gt;"",$J23="")</formula>
    </cfRule>
    <cfRule type="expression" dxfId="12846" priority="1259">
      <formula>AND($H23&lt;&gt;"",$I23="",$J23="")</formula>
    </cfRule>
  </conditionalFormatting>
  <conditionalFormatting sqref="AC23:AD23">
    <cfRule type="expression" dxfId="12845" priority="1254">
      <formula>AND($H23&lt;&gt;"",$I23&lt;&gt;"",$J23&lt;&gt;"")</formula>
    </cfRule>
    <cfRule type="expression" dxfId="12844" priority="1255">
      <formula>AND($H23&lt;&gt;"",$I23&lt;&gt;"",$J23="")</formula>
    </cfRule>
    <cfRule type="expression" dxfId="12843" priority="1256">
      <formula>AND($H23&lt;&gt;"",$I23="",$J23="")</formula>
    </cfRule>
  </conditionalFormatting>
  <conditionalFormatting sqref="AE23:AH23">
    <cfRule type="expression" dxfId="12842" priority="1251">
      <formula>AND($H23&lt;&gt;"",$I23&lt;&gt;"",$J23&lt;&gt;"")</formula>
    </cfRule>
    <cfRule type="expression" dxfId="12841" priority="1252">
      <formula>AND($H23&lt;&gt;"",$I23&lt;&gt;"",$J23="")</formula>
    </cfRule>
    <cfRule type="expression" dxfId="12840" priority="1253">
      <formula>AND($H23&lt;&gt;"",$I23="",$J23="")</formula>
    </cfRule>
  </conditionalFormatting>
  <conditionalFormatting sqref="AI23">
    <cfRule type="expression" dxfId="12839" priority="1248">
      <formula>AND($H23&lt;&gt;"",$I23&lt;&gt;"",$J23&lt;&gt;"")</formula>
    </cfRule>
    <cfRule type="expression" dxfId="12838" priority="1249">
      <formula>AND($H23&lt;&gt;"",$I23&lt;&gt;"",$J23="")</formula>
    </cfRule>
    <cfRule type="expression" dxfId="12837" priority="1250">
      <formula>AND($H23&lt;&gt;"",$I23="",$J23="")</formula>
    </cfRule>
  </conditionalFormatting>
  <conditionalFormatting sqref="A24">
    <cfRule type="containsBlanks" dxfId="12836" priority="1246">
      <formula>LEN(TRIM(A24))=0</formula>
    </cfRule>
  </conditionalFormatting>
  <conditionalFormatting sqref="A35">
    <cfRule type="containsBlanks" dxfId="12835" priority="1241">
      <formula>LEN(TRIM(A35))=0</formula>
    </cfRule>
  </conditionalFormatting>
  <conditionalFormatting sqref="A34">
    <cfRule type="containsBlanks" dxfId="12834" priority="1240">
      <formula>LEN(TRIM(A34))=0</formula>
    </cfRule>
  </conditionalFormatting>
  <conditionalFormatting sqref="A44">
    <cfRule type="containsBlanks" dxfId="12833" priority="1239">
      <formula>LEN(TRIM(A44))=0</formula>
    </cfRule>
  </conditionalFormatting>
  <conditionalFormatting sqref="H47:J47">
    <cfRule type="expression" dxfId="12832" priority="1236">
      <formula>AND($H47&lt;&gt;"",$I47&lt;&gt;"",$J47&lt;&gt;"")</formula>
    </cfRule>
    <cfRule type="expression" dxfId="12831" priority="1237">
      <formula>AND($H47&lt;&gt;"",$I47&lt;&gt;"",$J47="")</formula>
    </cfRule>
    <cfRule type="expression" dxfId="12830" priority="1238">
      <formula>AND($H47&lt;&gt;"",$I47="",$J47="")</formula>
    </cfRule>
  </conditionalFormatting>
  <conditionalFormatting sqref="X47:Z47 U47">
    <cfRule type="expression" dxfId="12829" priority="1233">
      <formula>AND($H47&lt;&gt;"",$I47&lt;&gt;"",$J47&lt;&gt;"")</formula>
    </cfRule>
    <cfRule type="expression" dxfId="12828" priority="1234">
      <formula>AND($H47&lt;&gt;"",$I47&lt;&gt;"",$J47="")</formula>
    </cfRule>
    <cfRule type="expression" dxfId="12827" priority="1235">
      <formula>AND($H47&lt;&gt;"",$I47="",$J47="")</formula>
    </cfRule>
  </conditionalFormatting>
  <conditionalFormatting sqref="H47">
    <cfRule type="expression" dxfId="12826" priority="1232">
      <formula>AND($H47&lt;&gt;"",$I47&lt;&gt;"")</formula>
    </cfRule>
  </conditionalFormatting>
  <conditionalFormatting sqref="I47">
    <cfRule type="expression" dxfId="12825" priority="1231">
      <formula>AND($I47&lt;&gt;"",$J47&lt;&gt;"")</formula>
    </cfRule>
  </conditionalFormatting>
  <conditionalFormatting sqref="A47">
    <cfRule type="containsBlanks" dxfId="12824" priority="1230">
      <formula>LEN(TRIM(A47))=0</formula>
    </cfRule>
  </conditionalFormatting>
  <conditionalFormatting sqref="AA47:AB47">
    <cfRule type="expression" dxfId="12823" priority="1227">
      <formula>AND($H47&lt;&gt;"",$I47&lt;&gt;"",$J47&lt;&gt;"")</formula>
    </cfRule>
    <cfRule type="expression" dxfId="12822" priority="1228">
      <formula>AND($H47&lt;&gt;"",$I47&lt;&gt;"",$J47="")</formula>
    </cfRule>
    <cfRule type="expression" dxfId="12821" priority="1229">
      <formula>AND($H47&lt;&gt;"",$I47="",$J47="")</formula>
    </cfRule>
  </conditionalFormatting>
  <conditionalFormatting sqref="AC47:AD47">
    <cfRule type="expression" dxfId="12820" priority="1224">
      <formula>AND($H47&lt;&gt;"",$I47&lt;&gt;"",$J47&lt;&gt;"")</formula>
    </cfRule>
    <cfRule type="expression" dxfId="12819" priority="1225">
      <formula>AND($H47&lt;&gt;"",$I47&lt;&gt;"",$J47="")</formula>
    </cfRule>
    <cfRule type="expression" dxfId="12818" priority="1226">
      <formula>AND($H47&lt;&gt;"",$I47="",$J47="")</formula>
    </cfRule>
  </conditionalFormatting>
  <conditionalFormatting sqref="AE47:AH47">
    <cfRule type="expression" dxfId="12817" priority="1221">
      <formula>AND($H47&lt;&gt;"",$I47&lt;&gt;"",$J47&lt;&gt;"")</formula>
    </cfRule>
    <cfRule type="expression" dxfId="12816" priority="1222">
      <formula>AND($H47&lt;&gt;"",$I47&lt;&gt;"",$J47="")</formula>
    </cfRule>
    <cfRule type="expression" dxfId="12815" priority="1223">
      <formula>AND($H47&lt;&gt;"",$I47="",$J47="")</formula>
    </cfRule>
  </conditionalFormatting>
  <conditionalFormatting sqref="AI47">
    <cfRule type="expression" dxfId="12814" priority="1218">
      <formula>AND($H47&lt;&gt;"",$I47&lt;&gt;"",$J47&lt;&gt;"")</formula>
    </cfRule>
    <cfRule type="expression" dxfId="12813" priority="1219">
      <formula>AND($H47&lt;&gt;"",$I47&lt;&gt;"",$J47="")</formula>
    </cfRule>
    <cfRule type="expression" dxfId="12812" priority="1220">
      <formula>AND($H47&lt;&gt;"",$I47="",$J47="")</formula>
    </cfRule>
  </conditionalFormatting>
  <conditionalFormatting sqref="H33:J33">
    <cfRule type="expression" dxfId="12811" priority="1105">
      <formula>AND($H33&lt;&gt;"",$I33&lt;&gt;"",$J33&lt;&gt;"")</formula>
    </cfRule>
    <cfRule type="expression" dxfId="12810" priority="1106">
      <formula>AND($H33&lt;&gt;"",$I33&lt;&gt;"",$J33="")</formula>
    </cfRule>
    <cfRule type="expression" dxfId="12809" priority="1107">
      <formula>AND($H33&lt;&gt;"",$I33="",$J33="")</formula>
    </cfRule>
  </conditionalFormatting>
  <conditionalFormatting sqref="X33:Z33 U33">
    <cfRule type="expression" dxfId="12808" priority="1102">
      <formula>AND($H33&lt;&gt;"",$I33&lt;&gt;"",$J33&lt;&gt;"")</formula>
    </cfRule>
    <cfRule type="expression" dxfId="12807" priority="1103">
      <formula>AND($H33&lt;&gt;"",$I33&lt;&gt;"",$J33="")</formula>
    </cfRule>
    <cfRule type="expression" dxfId="12806" priority="1104">
      <formula>AND($H33&lt;&gt;"",$I33="",$J33="")</formula>
    </cfRule>
  </conditionalFormatting>
  <conditionalFormatting sqref="H33">
    <cfRule type="expression" dxfId="12805" priority="1101">
      <formula>AND($H33&lt;&gt;"",$I33&lt;&gt;"")</formula>
    </cfRule>
  </conditionalFormatting>
  <conditionalFormatting sqref="I33">
    <cfRule type="expression" dxfId="12804" priority="1100">
      <formula>AND($I33&lt;&gt;"",$J33&lt;&gt;"")</formula>
    </cfRule>
  </conditionalFormatting>
  <conditionalFormatting sqref="A33">
    <cfRule type="containsBlanks" dxfId="12803" priority="1099">
      <formula>LEN(TRIM(A33))=0</formula>
    </cfRule>
  </conditionalFormatting>
  <conditionalFormatting sqref="AA33:AB33">
    <cfRule type="expression" dxfId="12802" priority="1096">
      <formula>AND($H33&lt;&gt;"",$I33&lt;&gt;"",$J33&lt;&gt;"")</formula>
    </cfRule>
    <cfRule type="expression" dxfId="12801" priority="1097">
      <formula>AND($H33&lt;&gt;"",$I33&lt;&gt;"",$J33="")</formula>
    </cfRule>
    <cfRule type="expression" dxfId="12800" priority="1098">
      <formula>AND($H33&lt;&gt;"",$I33="",$J33="")</formula>
    </cfRule>
  </conditionalFormatting>
  <conditionalFormatting sqref="AC33:AD33">
    <cfRule type="expression" dxfId="12799" priority="1093">
      <formula>AND($H33&lt;&gt;"",$I33&lt;&gt;"",$J33&lt;&gt;"")</formula>
    </cfRule>
    <cfRule type="expression" dxfId="12798" priority="1094">
      <formula>AND($H33&lt;&gt;"",$I33&lt;&gt;"",$J33="")</formula>
    </cfRule>
    <cfRule type="expression" dxfId="12797" priority="1095">
      <formula>AND($H33&lt;&gt;"",$I33="",$J33="")</formula>
    </cfRule>
  </conditionalFormatting>
  <conditionalFormatting sqref="AE33:AH33">
    <cfRule type="expression" dxfId="12796" priority="1090">
      <formula>AND($H33&lt;&gt;"",$I33&lt;&gt;"",$J33&lt;&gt;"")</formula>
    </cfRule>
    <cfRule type="expression" dxfId="12795" priority="1091">
      <formula>AND($H33&lt;&gt;"",$I33&lt;&gt;"",$J33="")</formula>
    </cfRule>
    <cfRule type="expression" dxfId="12794" priority="1092">
      <formula>AND($H33&lt;&gt;"",$I33="",$J33="")</formula>
    </cfRule>
  </conditionalFormatting>
  <conditionalFormatting sqref="AI33">
    <cfRule type="expression" dxfId="12793" priority="1087">
      <formula>AND($H33&lt;&gt;"",$I33&lt;&gt;"",$J33&lt;&gt;"")</formula>
    </cfRule>
    <cfRule type="expression" dxfId="12792" priority="1088">
      <formula>AND($H33&lt;&gt;"",$I33&lt;&gt;"",$J33="")</formula>
    </cfRule>
    <cfRule type="expression" dxfId="12791" priority="1089">
      <formula>AND($H33&lt;&gt;"",$I33="",$J33="")</formula>
    </cfRule>
  </conditionalFormatting>
  <conditionalFormatting sqref="H48:J48">
    <cfRule type="expression" dxfId="12790" priority="1215">
      <formula>AND($H48&lt;&gt;"",$I48&lt;&gt;"",$J48&lt;&gt;"")</formula>
    </cfRule>
    <cfRule type="expression" dxfId="12789" priority="1216">
      <formula>AND($H48&lt;&gt;"",$I48&lt;&gt;"",$J48="")</formula>
    </cfRule>
    <cfRule type="expression" dxfId="12788" priority="1217">
      <formula>AND($H48&lt;&gt;"",$I48="",$J48="")</formula>
    </cfRule>
  </conditionalFormatting>
  <conditionalFormatting sqref="X48:Z48 U48">
    <cfRule type="expression" dxfId="12787" priority="1212">
      <formula>AND($H48&lt;&gt;"",$I48&lt;&gt;"",$J48&lt;&gt;"")</formula>
    </cfRule>
    <cfRule type="expression" dxfId="12786" priority="1213">
      <formula>AND($H48&lt;&gt;"",$I48&lt;&gt;"",$J48="")</formula>
    </cfRule>
    <cfRule type="expression" dxfId="12785" priority="1214">
      <formula>AND($H48&lt;&gt;"",$I48="",$J48="")</formula>
    </cfRule>
  </conditionalFormatting>
  <conditionalFormatting sqref="H48">
    <cfRule type="expression" dxfId="12784" priority="1211">
      <formula>AND($H48&lt;&gt;"",$I48&lt;&gt;"")</formula>
    </cfRule>
  </conditionalFormatting>
  <conditionalFormatting sqref="I48">
    <cfRule type="expression" dxfId="12783" priority="1210">
      <formula>AND($I48&lt;&gt;"",$J48&lt;&gt;"")</formula>
    </cfRule>
  </conditionalFormatting>
  <conditionalFormatting sqref="A48">
    <cfRule type="containsBlanks" dxfId="12782" priority="1209">
      <formula>LEN(TRIM(A48))=0</formula>
    </cfRule>
  </conditionalFormatting>
  <conditionalFormatting sqref="AA48:AB48">
    <cfRule type="expression" dxfId="12781" priority="1206">
      <formula>AND($H48&lt;&gt;"",$I48&lt;&gt;"",$J48&lt;&gt;"")</formula>
    </cfRule>
    <cfRule type="expression" dxfId="12780" priority="1207">
      <formula>AND($H48&lt;&gt;"",$I48&lt;&gt;"",$J48="")</formula>
    </cfRule>
    <cfRule type="expression" dxfId="12779" priority="1208">
      <formula>AND($H48&lt;&gt;"",$I48="",$J48="")</formula>
    </cfRule>
  </conditionalFormatting>
  <conditionalFormatting sqref="AC48:AD48">
    <cfRule type="expression" dxfId="12778" priority="1203">
      <formula>AND($H48&lt;&gt;"",$I48&lt;&gt;"",$J48&lt;&gt;"")</formula>
    </cfRule>
    <cfRule type="expression" dxfId="12777" priority="1204">
      <formula>AND($H48&lt;&gt;"",$I48&lt;&gt;"",$J48="")</formula>
    </cfRule>
    <cfRule type="expression" dxfId="12776" priority="1205">
      <formula>AND($H48&lt;&gt;"",$I48="",$J48="")</formula>
    </cfRule>
  </conditionalFormatting>
  <conditionalFormatting sqref="AE48:AH48">
    <cfRule type="expression" dxfId="12775" priority="1200">
      <formula>AND($H48&lt;&gt;"",$I48&lt;&gt;"",$J48&lt;&gt;"")</formula>
    </cfRule>
    <cfRule type="expression" dxfId="12774" priority="1201">
      <formula>AND($H48&lt;&gt;"",$I48&lt;&gt;"",$J48="")</formula>
    </cfRule>
    <cfRule type="expression" dxfId="12773" priority="1202">
      <formula>AND($H48&lt;&gt;"",$I48="",$J48="")</formula>
    </cfRule>
  </conditionalFormatting>
  <conditionalFormatting sqref="AI48">
    <cfRule type="expression" dxfId="12772" priority="1197">
      <formula>AND($H48&lt;&gt;"",$I48&lt;&gt;"",$J48&lt;&gt;"")</formula>
    </cfRule>
    <cfRule type="expression" dxfId="12771" priority="1198">
      <formula>AND($H48&lt;&gt;"",$I48&lt;&gt;"",$J48="")</formula>
    </cfRule>
    <cfRule type="expression" dxfId="12770" priority="1199">
      <formula>AND($H48&lt;&gt;"",$I48="",$J48="")</formula>
    </cfRule>
  </conditionalFormatting>
  <conditionalFormatting sqref="H13:J15 H21:J21">
    <cfRule type="expression" dxfId="12769" priority="1173">
      <formula>AND($H13&lt;&gt;"",$I13&lt;&gt;"",$J13&lt;&gt;"")</formula>
    </cfRule>
    <cfRule type="expression" dxfId="12768" priority="1174">
      <formula>AND($H13&lt;&gt;"",$I13&lt;&gt;"",$J13="")</formula>
    </cfRule>
    <cfRule type="expression" dxfId="12767" priority="1175">
      <formula>AND($H13&lt;&gt;"",$I13="",$J13="")</formula>
    </cfRule>
  </conditionalFormatting>
  <conditionalFormatting sqref="X13:Z13 X15:Z15 X14:AG14 U13:U15 U21 X21:Z21">
    <cfRule type="expression" dxfId="12766" priority="1170">
      <formula>AND($H13&lt;&gt;"",$I13&lt;&gt;"",$J13&lt;&gt;"")</formula>
    </cfRule>
    <cfRule type="expression" dxfId="12765" priority="1171">
      <formula>AND($H13&lt;&gt;"",$I13&lt;&gt;"",$J13="")</formula>
    </cfRule>
    <cfRule type="expression" dxfId="12764" priority="1172">
      <formula>AND($H13&lt;&gt;"",$I13="",$J13="")</formula>
    </cfRule>
  </conditionalFormatting>
  <conditionalFormatting sqref="H13:H15 H21">
    <cfRule type="expression" dxfId="12763" priority="1169">
      <formula>AND($H13&lt;&gt;"",$I13&lt;&gt;"")</formula>
    </cfRule>
  </conditionalFormatting>
  <conditionalFormatting sqref="I13:I15 I21">
    <cfRule type="expression" dxfId="12762" priority="1168">
      <formula>AND($I13&lt;&gt;"",$J13&lt;&gt;"")</formula>
    </cfRule>
  </conditionalFormatting>
  <conditionalFormatting sqref="A13:A15 A21">
    <cfRule type="containsBlanks" dxfId="12761" priority="1167">
      <formula>LEN(TRIM(A13))=0</formula>
    </cfRule>
  </conditionalFormatting>
  <conditionalFormatting sqref="AA13:AB13 AA15:AB15 AA21:AB21">
    <cfRule type="expression" dxfId="12760" priority="1164">
      <formula>AND($H13&lt;&gt;"",$I13&lt;&gt;"",$J13&lt;&gt;"")</formula>
    </cfRule>
    <cfRule type="expression" dxfId="12759" priority="1165">
      <formula>AND($H13&lt;&gt;"",$I13&lt;&gt;"",$J13="")</formula>
    </cfRule>
    <cfRule type="expression" dxfId="12758" priority="1166">
      <formula>AND($H13&lt;&gt;"",$I13="",$J13="")</formula>
    </cfRule>
  </conditionalFormatting>
  <conditionalFormatting sqref="AC13:AD13 AC15:AD15 AC21:AD21">
    <cfRule type="expression" dxfId="12757" priority="1161">
      <formula>AND($H13&lt;&gt;"",$I13&lt;&gt;"",$J13&lt;&gt;"")</formula>
    </cfRule>
    <cfRule type="expression" dxfId="12756" priority="1162">
      <formula>AND($H13&lt;&gt;"",$I13&lt;&gt;"",$J13="")</formula>
    </cfRule>
    <cfRule type="expression" dxfId="12755" priority="1163">
      <formula>AND($H13&lt;&gt;"",$I13="",$J13="")</formula>
    </cfRule>
  </conditionalFormatting>
  <conditionalFormatting sqref="AE13:AH13 AE15:AH15 AH14 AE21:AH21">
    <cfRule type="expression" dxfId="12754" priority="1158">
      <formula>AND($H13&lt;&gt;"",$I13&lt;&gt;"",$J13&lt;&gt;"")</formula>
    </cfRule>
    <cfRule type="expression" dxfId="12753" priority="1159">
      <formula>AND($H13&lt;&gt;"",$I13&lt;&gt;"",$J13="")</formula>
    </cfRule>
    <cfRule type="expression" dxfId="12752" priority="1160">
      <formula>AND($H13&lt;&gt;"",$I13="",$J13="")</formula>
    </cfRule>
  </conditionalFormatting>
  <conditionalFormatting sqref="AI13:AI15 AI21">
    <cfRule type="expression" dxfId="12751" priority="1155">
      <formula>AND($H13&lt;&gt;"",$I13&lt;&gt;"",$J13&lt;&gt;"")</formula>
    </cfRule>
    <cfRule type="expression" dxfId="12750" priority="1156">
      <formula>AND($H13&lt;&gt;"",$I13&lt;&gt;"",$J13="")</formula>
    </cfRule>
    <cfRule type="expression" dxfId="12749" priority="1157">
      <formula>AND($H13&lt;&gt;"",$I13="",$J13="")</formula>
    </cfRule>
  </conditionalFormatting>
  <conditionalFormatting sqref="H26:J28">
    <cfRule type="expression" dxfId="12748" priority="1084">
      <formula>AND($H26&lt;&gt;"",$I26&lt;&gt;"",$J26&lt;&gt;"")</formula>
    </cfRule>
    <cfRule type="expression" dxfId="12747" priority="1085">
      <formula>AND($H26&lt;&gt;"",$I26&lt;&gt;"",$J26="")</formula>
    </cfRule>
    <cfRule type="expression" dxfId="12746" priority="1086">
      <formula>AND($H26&lt;&gt;"",$I26="",$J26="")</formula>
    </cfRule>
  </conditionalFormatting>
  <conditionalFormatting sqref="X26:Z26 X28:Z28 X27:AG27 U26:U28">
    <cfRule type="expression" dxfId="12745" priority="1081">
      <formula>AND($H26&lt;&gt;"",$I26&lt;&gt;"",$J26&lt;&gt;"")</formula>
    </cfRule>
    <cfRule type="expression" dxfId="12744" priority="1082">
      <formula>AND($H26&lt;&gt;"",$I26&lt;&gt;"",$J26="")</formula>
    </cfRule>
    <cfRule type="expression" dxfId="12743" priority="1083">
      <formula>AND($H26&lt;&gt;"",$I26="",$J26="")</formula>
    </cfRule>
  </conditionalFormatting>
  <conditionalFormatting sqref="H26:H28">
    <cfRule type="expression" dxfId="12742" priority="1080">
      <formula>AND($H26&lt;&gt;"",$I26&lt;&gt;"")</formula>
    </cfRule>
  </conditionalFormatting>
  <conditionalFormatting sqref="I26:I28">
    <cfRule type="expression" dxfId="12741" priority="1079">
      <formula>AND($I26&lt;&gt;"",$J26&lt;&gt;"")</formula>
    </cfRule>
  </conditionalFormatting>
  <conditionalFormatting sqref="A26:A28">
    <cfRule type="containsBlanks" dxfId="12740" priority="1078">
      <formula>LEN(TRIM(A26))=0</formula>
    </cfRule>
  </conditionalFormatting>
  <conditionalFormatting sqref="AA26:AB26 AA28:AB28">
    <cfRule type="expression" dxfId="12739" priority="1075">
      <formula>AND($H26&lt;&gt;"",$I26&lt;&gt;"",$J26&lt;&gt;"")</formula>
    </cfRule>
    <cfRule type="expression" dxfId="12738" priority="1076">
      <formula>AND($H26&lt;&gt;"",$I26&lt;&gt;"",$J26="")</formula>
    </cfRule>
    <cfRule type="expression" dxfId="12737" priority="1077">
      <formula>AND($H26&lt;&gt;"",$I26="",$J26="")</formula>
    </cfRule>
  </conditionalFormatting>
  <conditionalFormatting sqref="AI26:AI28">
    <cfRule type="expression" dxfId="12736" priority="1066">
      <formula>AND($H26&lt;&gt;"",$I26&lt;&gt;"",$J26&lt;&gt;"")</formula>
    </cfRule>
    <cfRule type="expression" dxfId="12735" priority="1067">
      <formula>AND($H26&lt;&gt;"",$I26&lt;&gt;"",$J26="")</formula>
    </cfRule>
    <cfRule type="expression" dxfId="12734" priority="1068">
      <formula>AND($H26&lt;&gt;"",$I26="",$J26="")</formula>
    </cfRule>
  </conditionalFormatting>
  <conditionalFormatting sqref="H12:J12">
    <cfRule type="expression" dxfId="12733" priority="1194">
      <formula>AND($H12&lt;&gt;"",$I12&lt;&gt;"",$J12&lt;&gt;"")</formula>
    </cfRule>
    <cfRule type="expression" dxfId="12732" priority="1195">
      <formula>AND($H12&lt;&gt;"",$I12&lt;&gt;"",$J12="")</formula>
    </cfRule>
    <cfRule type="expression" dxfId="12731" priority="1196">
      <formula>AND($H12&lt;&gt;"",$I12="",$J12="")</formula>
    </cfRule>
  </conditionalFormatting>
  <conditionalFormatting sqref="U12 X12:Z12">
    <cfRule type="expression" dxfId="12730" priority="1191">
      <formula>AND($H12&lt;&gt;"",$I12&lt;&gt;"",$J12&lt;&gt;"")</formula>
    </cfRule>
    <cfRule type="expression" dxfId="12729" priority="1192">
      <formula>AND($H12&lt;&gt;"",$I12&lt;&gt;"",$J12="")</formula>
    </cfRule>
    <cfRule type="expression" dxfId="12728" priority="1193">
      <formula>AND($H12&lt;&gt;"",$I12="",$J12="")</formula>
    </cfRule>
  </conditionalFormatting>
  <conditionalFormatting sqref="H12">
    <cfRule type="expression" dxfId="12727" priority="1190">
      <formula>AND($H12&lt;&gt;"",$I12&lt;&gt;"")</formula>
    </cfRule>
  </conditionalFormatting>
  <conditionalFormatting sqref="I12">
    <cfRule type="expression" dxfId="12726" priority="1189">
      <formula>AND($I12&lt;&gt;"",$J12&lt;&gt;"")</formula>
    </cfRule>
  </conditionalFormatting>
  <conditionalFormatting sqref="A12">
    <cfRule type="containsBlanks" dxfId="12725" priority="1188">
      <formula>LEN(TRIM(A12))=0</formula>
    </cfRule>
  </conditionalFormatting>
  <conditionalFormatting sqref="AA12:AB12">
    <cfRule type="expression" dxfId="12724" priority="1185">
      <formula>AND($H12&lt;&gt;"",$I12&lt;&gt;"",$J12&lt;&gt;"")</formula>
    </cfRule>
    <cfRule type="expression" dxfId="12723" priority="1186">
      <formula>AND($H12&lt;&gt;"",$I12&lt;&gt;"",$J12="")</formula>
    </cfRule>
    <cfRule type="expression" dxfId="12722" priority="1187">
      <formula>AND($H12&lt;&gt;"",$I12="",$J12="")</formula>
    </cfRule>
  </conditionalFormatting>
  <conditionalFormatting sqref="AC12:AD12">
    <cfRule type="expression" dxfId="12721" priority="1182">
      <formula>AND($H12&lt;&gt;"",$I12&lt;&gt;"",$J12&lt;&gt;"")</formula>
    </cfRule>
    <cfRule type="expression" dxfId="12720" priority="1183">
      <formula>AND($H12&lt;&gt;"",$I12&lt;&gt;"",$J12="")</formula>
    </cfRule>
    <cfRule type="expression" dxfId="12719" priority="1184">
      <formula>AND($H12&lt;&gt;"",$I12="",$J12="")</formula>
    </cfRule>
  </conditionalFormatting>
  <conditionalFormatting sqref="AE12:AH12">
    <cfRule type="expression" dxfId="12718" priority="1179">
      <formula>AND($H12&lt;&gt;"",$I12&lt;&gt;"",$J12&lt;&gt;"")</formula>
    </cfRule>
    <cfRule type="expression" dxfId="12717" priority="1180">
      <formula>AND($H12&lt;&gt;"",$I12&lt;&gt;"",$J12="")</formula>
    </cfRule>
    <cfRule type="expression" dxfId="12716" priority="1181">
      <formula>AND($H12&lt;&gt;"",$I12="",$J12="")</formula>
    </cfRule>
  </conditionalFormatting>
  <conditionalFormatting sqref="AI12">
    <cfRule type="expression" dxfId="12715" priority="1176">
      <formula>AND($H12&lt;&gt;"",$I12&lt;&gt;"",$J12&lt;&gt;"")</formula>
    </cfRule>
    <cfRule type="expression" dxfId="12714" priority="1177">
      <formula>AND($H12&lt;&gt;"",$I12&lt;&gt;"",$J12="")</formula>
    </cfRule>
    <cfRule type="expression" dxfId="12713" priority="1178">
      <formula>AND($H12&lt;&gt;"",$I12="",$J12="")</formula>
    </cfRule>
  </conditionalFormatting>
  <conditionalFormatting sqref="H11:J11">
    <cfRule type="expression" dxfId="12712" priority="1131">
      <formula>AND($H11&lt;&gt;"",$I11&lt;&gt;"",$J11&lt;&gt;"")</formula>
    </cfRule>
    <cfRule type="expression" dxfId="12711" priority="1132">
      <formula>AND($H11&lt;&gt;"",$I11&lt;&gt;"",$J11="")</formula>
    </cfRule>
    <cfRule type="expression" dxfId="12710" priority="1133">
      <formula>AND($H11&lt;&gt;"",$I11="",$J11="")</formula>
    </cfRule>
  </conditionalFormatting>
  <conditionalFormatting sqref="X11:Z11 U11">
    <cfRule type="expression" dxfId="12709" priority="1128">
      <formula>AND($H11&lt;&gt;"",$I11&lt;&gt;"",$J11&lt;&gt;"")</formula>
    </cfRule>
    <cfRule type="expression" dxfId="12708" priority="1129">
      <formula>AND($H11&lt;&gt;"",$I11&lt;&gt;"",$J11="")</formula>
    </cfRule>
    <cfRule type="expression" dxfId="12707" priority="1130">
      <formula>AND($H11&lt;&gt;"",$I11="",$J11="")</formula>
    </cfRule>
  </conditionalFormatting>
  <conditionalFormatting sqref="H11">
    <cfRule type="expression" dxfId="12706" priority="1127">
      <formula>AND($H11&lt;&gt;"",$I11&lt;&gt;"")</formula>
    </cfRule>
  </conditionalFormatting>
  <conditionalFormatting sqref="I11">
    <cfRule type="expression" dxfId="12705" priority="1126">
      <formula>AND($I11&lt;&gt;"",$J11&lt;&gt;"")</formula>
    </cfRule>
  </conditionalFormatting>
  <conditionalFormatting sqref="A11">
    <cfRule type="containsBlanks" dxfId="12704" priority="1125">
      <formula>LEN(TRIM(A11))=0</formula>
    </cfRule>
  </conditionalFormatting>
  <conditionalFormatting sqref="AA11:AB11">
    <cfRule type="expression" dxfId="12703" priority="1122">
      <formula>AND($H11&lt;&gt;"",$I11&lt;&gt;"",$J11&lt;&gt;"")</formula>
    </cfRule>
    <cfRule type="expression" dxfId="12702" priority="1123">
      <formula>AND($H11&lt;&gt;"",$I11&lt;&gt;"",$J11="")</formula>
    </cfRule>
    <cfRule type="expression" dxfId="12701" priority="1124">
      <formula>AND($H11&lt;&gt;"",$I11="",$J11="")</formula>
    </cfRule>
  </conditionalFormatting>
  <conditionalFormatting sqref="AC11:AD11">
    <cfRule type="expression" dxfId="12700" priority="1119">
      <formula>AND($H11&lt;&gt;"",$I11&lt;&gt;"",$J11&lt;&gt;"")</formula>
    </cfRule>
    <cfRule type="expression" dxfId="12699" priority="1120">
      <formula>AND($H11&lt;&gt;"",$I11&lt;&gt;"",$J11="")</formula>
    </cfRule>
    <cfRule type="expression" dxfId="12698" priority="1121">
      <formula>AND($H11&lt;&gt;"",$I11="",$J11="")</formula>
    </cfRule>
  </conditionalFormatting>
  <conditionalFormatting sqref="AE11:AH11">
    <cfRule type="expression" dxfId="12697" priority="1116">
      <formula>AND($H11&lt;&gt;"",$I11&lt;&gt;"",$J11&lt;&gt;"")</formula>
    </cfRule>
    <cfRule type="expression" dxfId="12696" priority="1117">
      <formula>AND($H11&lt;&gt;"",$I11&lt;&gt;"",$J11="")</formula>
    </cfRule>
    <cfRule type="expression" dxfId="12695" priority="1118">
      <formula>AND($H11&lt;&gt;"",$I11="",$J11="")</formula>
    </cfRule>
  </conditionalFormatting>
  <conditionalFormatting sqref="AI11">
    <cfRule type="expression" dxfId="12694" priority="1113">
      <formula>AND($H11&lt;&gt;"",$I11&lt;&gt;"",$J11&lt;&gt;"")</formula>
    </cfRule>
    <cfRule type="expression" dxfId="12693" priority="1114">
      <formula>AND($H11&lt;&gt;"",$I11&lt;&gt;"",$J11="")</formula>
    </cfRule>
    <cfRule type="expression" dxfId="12692" priority="1115">
      <formula>AND($H11&lt;&gt;"",$I11="",$J11="")</formula>
    </cfRule>
  </conditionalFormatting>
  <conditionalFormatting sqref="H16:J19">
    <cfRule type="expression" dxfId="12691" priority="1152">
      <formula>AND($H16&lt;&gt;"",$I16&lt;&gt;"",$J16&lt;&gt;"")</formula>
    </cfRule>
    <cfRule type="expression" dxfId="12690" priority="1153">
      <formula>AND($H16&lt;&gt;"",$I16&lt;&gt;"",$J16="")</formula>
    </cfRule>
    <cfRule type="expression" dxfId="12689" priority="1154">
      <formula>AND($H16&lt;&gt;"",$I16="",$J16="")</formula>
    </cfRule>
  </conditionalFormatting>
  <conditionalFormatting sqref="X16:Z19 U16:U19">
    <cfRule type="expression" dxfId="12688" priority="1149">
      <formula>AND($H16&lt;&gt;"",$I16&lt;&gt;"",$J16&lt;&gt;"")</formula>
    </cfRule>
    <cfRule type="expression" dxfId="12687" priority="1150">
      <formula>AND($H16&lt;&gt;"",$I16&lt;&gt;"",$J16="")</formula>
    </cfRule>
    <cfRule type="expression" dxfId="12686" priority="1151">
      <formula>AND($H16&lt;&gt;"",$I16="",$J16="")</formula>
    </cfRule>
  </conditionalFormatting>
  <conditionalFormatting sqref="H16:H19">
    <cfRule type="expression" dxfId="12685" priority="1148">
      <formula>AND($H16&lt;&gt;"",$I16&lt;&gt;"")</formula>
    </cfRule>
  </conditionalFormatting>
  <conditionalFormatting sqref="I16:I19">
    <cfRule type="expression" dxfId="12684" priority="1147">
      <formula>AND($I16&lt;&gt;"",$J16&lt;&gt;"")</formula>
    </cfRule>
  </conditionalFormatting>
  <conditionalFormatting sqref="A16:A19">
    <cfRule type="containsBlanks" dxfId="12683" priority="1146">
      <formula>LEN(TRIM(A16))=0</formula>
    </cfRule>
  </conditionalFormatting>
  <conditionalFormatting sqref="AA16:AB19">
    <cfRule type="expression" dxfId="12682" priority="1143">
      <formula>AND($H16&lt;&gt;"",$I16&lt;&gt;"",$J16&lt;&gt;"")</formula>
    </cfRule>
    <cfRule type="expression" dxfId="12681" priority="1144">
      <formula>AND($H16&lt;&gt;"",$I16&lt;&gt;"",$J16="")</formula>
    </cfRule>
    <cfRule type="expression" dxfId="12680" priority="1145">
      <formula>AND($H16&lt;&gt;"",$I16="",$J16="")</formula>
    </cfRule>
  </conditionalFormatting>
  <conditionalFormatting sqref="AC16:AD19">
    <cfRule type="expression" dxfId="12679" priority="1140">
      <formula>AND($H16&lt;&gt;"",$I16&lt;&gt;"",$J16&lt;&gt;"")</formula>
    </cfRule>
    <cfRule type="expression" dxfId="12678" priority="1141">
      <formula>AND($H16&lt;&gt;"",$I16&lt;&gt;"",$J16="")</formula>
    </cfRule>
    <cfRule type="expression" dxfId="12677" priority="1142">
      <formula>AND($H16&lt;&gt;"",$I16="",$J16="")</formula>
    </cfRule>
  </conditionalFormatting>
  <conditionalFormatting sqref="AE16:AH19">
    <cfRule type="expression" dxfId="12676" priority="1137">
      <formula>AND($H16&lt;&gt;"",$I16&lt;&gt;"",$J16&lt;&gt;"")</formula>
    </cfRule>
    <cfRule type="expression" dxfId="12675" priority="1138">
      <formula>AND($H16&lt;&gt;"",$I16&lt;&gt;"",$J16="")</formula>
    </cfRule>
    <cfRule type="expression" dxfId="12674" priority="1139">
      <formula>AND($H16&lt;&gt;"",$I16="",$J16="")</formula>
    </cfRule>
  </conditionalFormatting>
  <conditionalFormatting sqref="AI16:AI19">
    <cfRule type="expression" dxfId="12673" priority="1134">
      <formula>AND($H16&lt;&gt;"",$I16&lt;&gt;"",$J16&lt;&gt;"")</formula>
    </cfRule>
    <cfRule type="expression" dxfId="12672" priority="1135">
      <formula>AND($H16&lt;&gt;"",$I16&lt;&gt;"",$J16="")</formula>
    </cfRule>
    <cfRule type="expression" dxfId="12671" priority="1136">
      <formula>AND($H16&lt;&gt;"",$I16="",$J16="")</formula>
    </cfRule>
  </conditionalFormatting>
  <conditionalFormatting sqref="X36:Z36 X38:Z38 X37:AG37 U36:U38">
    <cfRule type="expression" dxfId="12670" priority="1054">
      <formula>AND($H36&lt;&gt;"",$I36&lt;&gt;"",$J36&lt;&gt;"")</formula>
    </cfRule>
    <cfRule type="expression" dxfId="12669" priority="1055">
      <formula>AND($H36&lt;&gt;"",$I36&lt;&gt;"",$J36="")</formula>
    </cfRule>
    <cfRule type="expression" dxfId="12668" priority="1056">
      <formula>AND($H36&lt;&gt;"",$I36="",$J36="")</formula>
    </cfRule>
  </conditionalFormatting>
  <conditionalFormatting sqref="AC36:AD36 AC38:AD38">
    <cfRule type="expression" dxfId="12667" priority="1045">
      <formula>AND($H36&lt;&gt;"",$I36&lt;&gt;"",$J36&lt;&gt;"")</formula>
    </cfRule>
    <cfRule type="expression" dxfId="12666" priority="1046">
      <formula>AND($H36&lt;&gt;"",$I36&lt;&gt;"",$J36="")</formula>
    </cfRule>
    <cfRule type="expression" dxfId="12665" priority="1047">
      <formula>AND($H36&lt;&gt;"",$I36="",$J36="")</formula>
    </cfRule>
  </conditionalFormatting>
  <conditionalFormatting sqref="AE36:AH36 AE38:AH38 AH37">
    <cfRule type="expression" dxfId="12664" priority="1042">
      <formula>AND($H36&lt;&gt;"",$I36&lt;&gt;"",$J36&lt;&gt;"")</formula>
    </cfRule>
    <cfRule type="expression" dxfId="12663" priority="1043">
      <formula>AND($H36&lt;&gt;"",$I36&lt;&gt;"",$J36="")</formula>
    </cfRule>
    <cfRule type="expression" dxfId="12662" priority="1044">
      <formula>AND($H36&lt;&gt;"",$I36="",$J36="")</formula>
    </cfRule>
  </conditionalFormatting>
  <conditionalFormatting sqref="AI36:AI38">
    <cfRule type="expression" dxfId="12661" priority="1039">
      <formula>AND($H36&lt;&gt;"",$I36&lt;&gt;"",$J36&lt;&gt;"")</formula>
    </cfRule>
    <cfRule type="expression" dxfId="12660" priority="1040">
      <formula>AND($H36&lt;&gt;"",$I36&lt;&gt;"",$J36="")</formula>
    </cfRule>
    <cfRule type="expression" dxfId="12659" priority="1041">
      <formula>AND($H36&lt;&gt;"",$I36="",$J36="")</formula>
    </cfRule>
  </conditionalFormatting>
  <conditionalFormatting sqref="H29:J31 U29:U31 X29:AI31">
    <cfRule type="expression" dxfId="12658" priority="1110">
      <formula>AND($H29&lt;&gt;"",$I29&lt;&gt;"",$J29&lt;&gt;"")</formula>
    </cfRule>
    <cfRule type="expression" dxfId="12657" priority="1111">
      <formula>AND($H29&lt;&gt;"",$I29&lt;&gt;"",$J29="")</formula>
    </cfRule>
    <cfRule type="expression" dxfId="12656" priority="1112">
      <formula>AND($H29&lt;&gt;"",$I29="",$J29="")</formula>
    </cfRule>
  </conditionalFormatting>
  <conditionalFormatting sqref="H29:H31">
    <cfRule type="expression" dxfId="12655" priority="1109">
      <formula>AND($H29&lt;&gt;"",$I29&lt;&gt;"")</formula>
    </cfRule>
  </conditionalFormatting>
  <conditionalFormatting sqref="I29:I31">
    <cfRule type="expression" dxfId="12654" priority="1108">
      <formula>AND($I29&lt;&gt;"",$J29&lt;&gt;"")</formula>
    </cfRule>
  </conditionalFormatting>
  <conditionalFormatting sqref="AC26:AD26 AC28:AD28">
    <cfRule type="expression" dxfId="12653" priority="1072">
      <formula>AND($H26&lt;&gt;"",$I26&lt;&gt;"",$J26&lt;&gt;"")</formula>
    </cfRule>
    <cfRule type="expression" dxfId="12652" priority="1073">
      <formula>AND($H26&lt;&gt;"",$I26&lt;&gt;"",$J26="")</formula>
    </cfRule>
    <cfRule type="expression" dxfId="12651" priority="1074">
      <formula>AND($H26&lt;&gt;"",$I26="",$J26="")</formula>
    </cfRule>
  </conditionalFormatting>
  <conditionalFormatting sqref="AE26:AH26 AE28:AH28 AH27">
    <cfRule type="expression" dxfId="12650" priority="1069">
      <formula>AND($H26&lt;&gt;"",$I26&lt;&gt;"",$J26&lt;&gt;"")</formula>
    </cfRule>
    <cfRule type="expression" dxfId="12649" priority="1070">
      <formula>AND($H26&lt;&gt;"",$I26&lt;&gt;"",$J26="")</formula>
    </cfRule>
    <cfRule type="expression" dxfId="12648" priority="1071">
      <formula>AND($H26&lt;&gt;"",$I26="",$J26="")</formula>
    </cfRule>
  </conditionalFormatting>
  <conditionalFormatting sqref="A29:A31">
    <cfRule type="containsBlanks" dxfId="12647" priority="1065">
      <formula>LEN(TRIM(A29))=0</formula>
    </cfRule>
  </conditionalFormatting>
  <conditionalFormatting sqref="H39:J41 U39:U41 X39:AI41">
    <cfRule type="expression" dxfId="12646" priority="1062">
      <formula>AND($H39&lt;&gt;"",$I39&lt;&gt;"",$J39&lt;&gt;"")</formula>
    </cfRule>
    <cfRule type="expression" dxfId="12645" priority="1063">
      <formula>AND($H39&lt;&gt;"",$I39&lt;&gt;"",$J39="")</formula>
    </cfRule>
    <cfRule type="expression" dxfId="12644" priority="1064">
      <formula>AND($H39&lt;&gt;"",$I39="",$J39="")</formula>
    </cfRule>
  </conditionalFormatting>
  <conditionalFormatting sqref="H39:H41">
    <cfRule type="expression" dxfId="12643" priority="1061">
      <formula>AND($H39&lt;&gt;"",$I39&lt;&gt;"")</formula>
    </cfRule>
  </conditionalFormatting>
  <conditionalFormatting sqref="I39:I41">
    <cfRule type="expression" dxfId="12642" priority="1060">
      <formula>AND($I39&lt;&gt;"",$J39&lt;&gt;"")</formula>
    </cfRule>
  </conditionalFormatting>
  <conditionalFormatting sqref="H36:J38">
    <cfRule type="expression" dxfId="12641" priority="1057">
      <formula>AND($H36&lt;&gt;"",$I36&lt;&gt;"",$J36&lt;&gt;"")</formula>
    </cfRule>
    <cfRule type="expression" dxfId="12640" priority="1058">
      <formula>AND($H36&lt;&gt;"",$I36&lt;&gt;"",$J36="")</formula>
    </cfRule>
    <cfRule type="expression" dxfId="12639" priority="1059">
      <formula>AND($H36&lt;&gt;"",$I36="",$J36="")</formula>
    </cfRule>
  </conditionalFormatting>
  <conditionalFormatting sqref="H36:H38">
    <cfRule type="expression" dxfId="12638" priority="1053">
      <formula>AND($H36&lt;&gt;"",$I36&lt;&gt;"")</formula>
    </cfRule>
  </conditionalFormatting>
  <conditionalFormatting sqref="I36:I38">
    <cfRule type="expression" dxfId="12637" priority="1052">
      <formula>AND($I36&lt;&gt;"",$J36&lt;&gt;"")</formula>
    </cfRule>
  </conditionalFormatting>
  <conditionalFormatting sqref="A36:A38">
    <cfRule type="containsBlanks" dxfId="12636" priority="1051">
      <formula>LEN(TRIM(A36))=0</formula>
    </cfRule>
  </conditionalFormatting>
  <conditionalFormatting sqref="AA36:AB36 AA38:AB38">
    <cfRule type="expression" dxfId="12635" priority="1048">
      <formula>AND($H36&lt;&gt;"",$I36&lt;&gt;"",$J36&lt;&gt;"")</formula>
    </cfRule>
    <cfRule type="expression" dxfId="12634" priority="1049">
      <formula>AND($H36&lt;&gt;"",$I36&lt;&gt;"",$J36="")</formula>
    </cfRule>
    <cfRule type="expression" dxfId="12633" priority="1050">
      <formula>AND($H36&lt;&gt;"",$I36="",$J36="")</formula>
    </cfRule>
  </conditionalFormatting>
  <conditionalFormatting sqref="A39:A41">
    <cfRule type="containsBlanks" dxfId="12632" priority="1038">
      <formula>LEN(TRIM(A39))=0</formula>
    </cfRule>
  </conditionalFormatting>
  <conditionalFormatting sqref="X48:AI48 U48">
    <cfRule type="cellIs" dxfId="12631" priority="1036" operator="greaterThan">
      <formula>0</formula>
    </cfRule>
    <cfRule type="cellIs" dxfId="12630" priority="1037" operator="lessThan">
      <formula>0</formula>
    </cfRule>
  </conditionalFormatting>
  <conditionalFormatting sqref="AJ48:CF48">
    <cfRule type="expression" dxfId="12629" priority="1013">
      <formula>AND($H48&lt;&gt;"",$I48&lt;&gt;"",$J48&lt;&gt;"")</formula>
    </cfRule>
    <cfRule type="expression" dxfId="12628" priority="1014">
      <formula>AND($H48&lt;&gt;"",$I48&lt;&gt;"",$J48="")</formula>
    </cfRule>
    <cfRule type="expression" dxfId="12627" priority="1015">
      <formula>AND($H48&lt;&gt;"",$I48="",$J48="")</formula>
    </cfRule>
  </conditionalFormatting>
  <conditionalFormatting sqref="AJ13:CF15 AJ21:CF21">
    <cfRule type="expression" dxfId="12626" priority="1007">
      <formula>AND($H13&lt;&gt;"",$I13&lt;&gt;"",$J13&lt;&gt;"")</formula>
    </cfRule>
    <cfRule type="expression" dxfId="12625" priority="1008">
      <formula>AND($H13&lt;&gt;"",$I13&lt;&gt;"",$J13="")</formula>
    </cfRule>
    <cfRule type="expression" dxfId="12624" priority="1009">
      <formula>AND($H13&lt;&gt;"",$I13="",$J13="")</formula>
    </cfRule>
  </conditionalFormatting>
  <conditionalFormatting sqref="AJ16:CF19">
    <cfRule type="expression" dxfId="12623" priority="1004">
      <formula>AND($H16&lt;&gt;"",$I16&lt;&gt;"",$J16&lt;&gt;"")</formula>
    </cfRule>
    <cfRule type="expression" dxfId="12622" priority="1005">
      <formula>AND($H16&lt;&gt;"",$I16&lt;&gt;"",$J16="")</formula>
    </cfRule>
    <cfRule type="expression" dxfId="12621" priority="1006">
      <formula>AND($H16&lt;&gt;"",$I16="",$J16="")</formula>
    </cfRule>
  </conditionalFormatting>
  <conditionalFormatting sqref="AJ26:CF28">
    <cfRule type="expression" dxfId="12620" priority="992">
      <formula>AND($H26&lt;&gt;"",$I26&lt;&gt;"",$J26&lt;&gt;"")</formula>
    </cfRule>
    <cfRule type="expression" dxfId="12619" priority="993">
      <formula>AND($H26&lt;&gt;"",$I26&lt;&gt;"",$J26="")</formula>
    </cfRule>
    <cfRule type="expression" dxfId="12618" priority="994">
      <formula>AND($H26&lt;&gt;"",$I26="",$J26="")</formula>
    </cfRule>
  </conditionalFormatting>
  <conditionalFormatting sqref="AJ29:CF31">
    <cfRule type="expression" dxfId="12617" priority="998">
      <formula>AND($H29&lt;&gt;"",$I29&lt;&gt;"",$J29&lt;&gt;"")</formula>
    </cfRule>
    <cfRule type="expression" dxfId="12616" priority="999">
      <formula>AND($H29&lt;&gt;"",$I29&lt;&gt;"",$J29="")</formula>
    </cfRule>
    <cfRule type="expression" dxfId="12615" priority="1000">
      <formula>AND($H29&lt;&gt;"",$I29="",$J29="")</formula>
    </cfRule>
  </conditionalFormatting>
  <conditionalFormatting sqref="AJ39:CF41">
    <cfRule type="expression" dxfId="12614" priority="989">
      <formula>AND($H39&lt;&gt;"",$I39&lt;&gt;"",$J39&lt;&gt;"")</formula>
    </cfRule>
    <cfRule type="expression" dxfId="12613" priority="990">
      <formula>AND($H39&lt;&gt;"",$I39&lt;&gt;"",$J39="")</formula>
    </cfRule>
    <cfRule type="expression" dxfId="12612" priority="991">
      <formula>AND($H39&lt;&gt;"",$I39="",$J39="")</formula>
    </cfRule>
  </conditionalFormatting>
  <conditionalFormatting sqref="AJ11:CF11">
    <cfRule type="expression" dxfId="12611" priority="1001">
      <formula>AND($H11&lt;&gt;"",$I11&lt;&gt;"",$J11&lt;&gt;"")</formula>
    </cfRule>
    <cfRule type="expression" dxfId="12610" priority="1002">
      <formula>AND($H11&lt;&gt;"",$I11&lt;&gt;"",$J11="")</formula>
    </cfRule>
    <cfRule type="expression" dxfId="12609" priority="1003">
      <formula>AND($H11&lt;&gt;"",$I11="",$J11="")</formula>
    </cfRule>
  </conditionalFormatting>
  <conditionalFormatting sqref="AJ12:CF12">
    <cfRule type="expression" dxfId="12608" priority="1010">
      <formula>AND($H12&lt;&gt;"",$I12&lt;&gt;"",$J12&lt;&gt;"")</formula>
    </cfRule>
    <cfRule type="expression" dxfId="12607" priority="1011">
      <formula>AND($H12&lt;&gt;"",$I12&lt;&gt;"",$J12="")</formula>
    </cfRule>
    <cfRule type="expression" dxfId="12606" priority="1012">
      <formula>AND($H12&lt;&gt;"",$I12="",$J12="")</formula>
    </cfRule>
  </conditionalFormatting>
  <conditionalFormatting sqref="AJ4:CF4">
    <cfRule type="containsBlanks" dxfId="12605" priority="1032">
      <formula>LEN(TRIM(AJ4))=0</formula>
    </cfRule>
  </conditionalFormatting>
  <conditionalFormatting sqref="AJ1:CF1">
    <cfRule type="containsBlanks" dxfId="12604" priority="1031">
      <formula>LEN(TRIM(AJ1))=0</formula>
    </cfRule>
  </conditionalFormatting>
  <conditionalFormatting sqref="AJ6:CF6">
    <cfRule type="expression" dxfId="12603" priority="1028">
      <formula>AND($H6&lt;&gt;"",$I6&lt;&gt;"",$J6&lt;&gt;"")</formula>
    </cfRule>
    <cfRule type="expression" dxfId="12602" priority="1029">
      <formula>AND($H6&lt;&gt;"",$I6&lt;&gt;"",$J6="")</formula>
    </cfRule>
    <cfRule type="expression" dxfId="12601" priority="1030">
      <formula>AND($H6&lt;&gt;"",$I6="",$J6="")</formula>
    </cfRule>
  </conditionalFormatting>
  <conditionalFormatting sqref="AJ22:CF22">
    <cfRule type="expression" dxfId="12600" priority="1025">
      <formula>AND($H22&lt;&gt;"",$I22&lt;&gt;"",$J22&lt;&gt;"")</formula>
    </cfRule>
    <cfRule type="expression" dxfId="12599" priority="1026">
      <formula>AND($H22&lt;&gt;"",$I22&lt;&gt;"",$J22="")</formula>
    </cfRule>
    <cfRule type="expression" dxfId="12598" priority="1027">
      <formula>AND($H22&lt;&gt;"",$I22="",$J22="")</formula>
    </cfRule>
  </conditionalFormatting>
  <conditionalFormatting sqref="AJ23:CF23">
    <cfRule type="expression" dxfId="12597" priority="1022">
      <formula>AND($H23&lt;&gt;"",$I23&lt;&gt;"",$J23&lt;&gt;"")</formula>
    </cfRule>
    <cfRule type="expression" dxfId="12596" priority="1023">
      <formula>AND($H23&lt;&gt;"",$I23&lt;&gt;"",$J23="")</formula>
    </cfRule>
    <cfRule type="expression" dxfId="12595" priority="1024">
      <formula>AND($H23&lt;&gt;"",$I23="",$J23="")</formula>
    </cfRule>
  </conditionalFormatting>
  <conditionalFormatting sqref="AJ47:CF47">
    <cfRule type="expression" dxfId="12594" priority="1016">
      <formula>AND($H47&lt;&gt;"",$I47&lt;&gt;"",$J47&lt;&gt;"")</formula>
    </cfRule>
    <cfRule type="expression" dxfId="12593" priority="1017">
      <formula>AND($H47&lt;&gt;"",$I47&lt;&gt;"",$J47="")</formula>
    </cfRule>
    <cfRule type="expression" dxfId="12592" priority="1018">
      <formula>AND($H47&lt;&gt;"",$I47="",$J47="")</formula>
    </cfRule>
  </conditionalFormatting>
  <conditionalFormatting sqref="AJ36:CF38">
    <cfRule type="expression" dxfId="12591" priority="986">
      <formula>AND($H36&lt;&gt;"",$I36&lt;&gt;"",$J36&lt;&gt;"")</formula>
    </cfRule>
    <cfRule type="expression" dxfId="12590" priority="987">
      <formula>AND($H36&lt;&gt;"",$I36&lt;&gt;"",$J36="")</formula>
    </cfRule>
    <cfRule type="expression" dxfId="12589" priority="988">
      <formula>AND($H36&lt;&gt;"",$I36="",$J36="")</formula>
    </cfRule>
  </conditionalFormatting>
  <conditionalFormatting sqref="AJ33:CF33">
    <cfRule type="expression" dxfId="12588" priority="995">
      <formula>AND($H33&lt;&gt;"",$I33&lt;&gt;"",$J33&lt;&gt;"")</formula>
    </cfRule>
    <cfRule type="expression" dxfId="12587" priority="996">
      <formula>AND($H33&lt;&gt;"",$I33&lt;&gt;"",$J33="")</formula>
    </cfRule>
    <cfRule type="expression" dxfId="12586" priority="997">
      <formula>AND($H33&lt;&gt;"",$I33="",$J33="")</formula>
    </cfRule>
  </conditionalFormatting>
  <conditionalFormatting sqref="AJ48:CF48">
    <cfRule type="cellIs" dxfId="12585" priority="984" operator="greaterThan">
      <formula>0</formula>
    </cfRule>
    <cfRule type="cellIs" dxfId="12584" priority="985" operator="lessThan">
      <formula>0</formula>
    </cfRule>
  </conditionalFormatting>
  <conditionalFormatting sqref="X71:Z71 U71">
    <cfRule type="expression" dxfId="12583" priority="818">
      <formula>AND($H71&lt;&gt;"",$I71&lt;&gt;"",$J71&lt;&gt;"")</formula>
    </cfRule>
    <cfRule type="expression" dxfId="12582" priority="819">
      <formula>AND($H71&lt;&gt;"",$I71&lt;&gt;"",$J71="")</formula>
    </cfRule>
    <cfRule type="expression" dxfId="12581" priority="820">
      <formula>AND($H71&lt;&gt;"",$I71="",$J71="")</formula>
    </cfRule>
  </conditionalFormatting>
  <conditionalFormatting sqref="AE71:AH71">
    <cfRule type="expression" dxfId="12580" priority="806">
      <formula>AND($H71&lt;&gt;"",$I71&lt;&gt;"",$J71&lt;&gt;"")</formula>
    </cfRule>
    <cfRule type="expression" dxfId="12579" priority="807">
      <formula>AND($H71&lt;&gt;"",$I71&lt;&gt;"",$J71="")</formula>
    </cfRule>
    <cfRule type="expression" dxfId="12578" priority="808">
      <formula>AND($H71&lt;&gt;"",$I71="",$J71="")</formula>
    </cfRule>
  </conditionalFormatting>
  <conditionalFormatting sqref="AA71:AB71">
    <cfRule type="expression" dxfId="12577" priority="812">
      <formula>AND($H71&lt;&gt;"",$I71&lt;&gt;"",$J71&lt;&gt;"")</formula>
    </cfRule>
    <cfRule type="expression" dxfId="12576" priority="813">
      <formula>AND($H71&lt;&gt;"",$I71&lt;&gt;"",$J71="")</formula>
    </cfRule>
    <cfRule type="expression" dxfId="12575" priority="814">
      <formula>AND($H71&lt;&gt;"",$I71="",$J71="")</formula>
    </cfRule>
  </conditionalFormatting>
  <conditionalFormatting sqref="AC71:AD71">
    <cfRule type="expression" dxfId="12574" priority="809">
      <formula>AND($H71&lt;&gt;"",$I71&lt;&gt;"",$J71&lt;&gt;"")</formula>
    </cfRule>
    <cfRule type="expression" dxfId="12573" priority="810">
      <formula>AND($H71&lt;&gt;"",$I71&lt;&gt;"",$J71="")</formula>
    </cfRule>
    <cfRule type="expression" dxfId="12572" priority="811">
      <formula>AND($H71&lt;&gt;"",$I71="",$J71="")</formula>
    </cfRule>
  </conditionalFormatting>
  <conditionalFormatting sqref="AJ62:CF62">
    <cfRule type="expression" dxfId="12571" priority="836">
      <formula>AND($H62&lt;&gt;"",$I62&lt;&gt;"",$J62&lt;&gt;"")</formula>
    </cfRule>
    <cfRule type="expression" dxfId="12570" priority="837">
      <formula>AND($H62&lt;&gt;"",$I62&lt;&gt;"",$J62="")</formula>
    </cfRule>
    <cfRule type="expression" dxfId="12569" priority="838">
      <formula>AND($H62&lt;&gt;"",$I62="",$J62="")</formula>
    </cfRule>
  </conditionalFormatting>
  <conditionalFormatting sqref="H63:J63 U63 X63:AI63">
    <cfRule type="expression" dxfId="12568" priority="830">
      <formula>AND($H63&lt;&gt;"",$I63&lt;&gt;"",$J63&lt;&gt;"")</formula>
    </cfRule>
    <cfRule type="expression" dxfId="12567" priority="831">
      <formula>AND($H63&lt;&gt;"",$I63&lt;&gt;"",$J63="")</formula>
    </cfRule>
    <cfRule type="expression" dxfId="12566" priority="832">
      <formula>AND($H63&lt;&gt;"",$I63="",$J63="")</formula>
    </cfRule>
  </conditionalFormatting>
  <conditionalFormatting sqref="AJ59:CF61">
    <cfRule type="expression" dxfId="12565" priority="833">
      <formula>AND($H59&lt;&gt;"",$I59&lt;&gt;"",$J59&lt;&gt;"")</formula>
    </cfRule>
    <cfRule type="expression" dxfId="12564" priority="834">
      <formula>AND($H59&lt;&gt;"",$I59&lt;&gt;"",$J59="")</formula>
    </cfRule>
    <cfRule type="expression" dxfId="12563" priority="835">
      <formula>AND($H59&lt;&gt;"",$I59="",$J59="")</formula>
    </cfRule>
  </conditionalFormatting>
  <conditionalFormatting sqref="H71:J71">
    <cfRule type="expression" dxfId="12562" priority="821">
      <formula>AND($H71&lt;&gt;"",$I71&lt;&gt;"",$J71&lt;&gt;"")</formula>
    </cfRule>
    <cfRule type="expression" dxfId="12561" priority="822">
      <formula>AND($H71&lt;&gt;"",$I71&lt;&gt;"",$J71="")</formula>
    </cfRule>
    <cfRule type="expression" dxfId="12560" priority="823">
      <formula>AND($H71&lt;&gt;"",$I71="",$J71="")</formula>
    </cfRule>
  </conditionalFormatting>
  <conditionalFormatting sqref="AJ63:CF63">
    <cfRule type="expression" dxfId="12559" priority="824">
      <formula>AND($H63&lt;&gt;"",$I63&lt;&gt;"",$J63&lt;&gt;"")</formula>
    </cfRule>
    <cfRule type="expression" dxfId="12558" priority="825">
      <formula>AND($H63&lt;&gt;"",$I63&lt;&gt;"",$J63="")</formula>
    </cfRule>
    <cfRule type="expression" dxfId="12557" priority="826">
      <formula>AND($H63&lt;&gt;"",$I63="",$J63="")</formula>
    </cfRule>
  </conditionalFormatting>
  <conditionalFormatting sqref="H25:J25">
    <cfRule type="expression" dxfId="12556" priority="981">
      <formula>AND($H25&lt;&gt;"",$I25&lt;&gt;"",$J25&lt;&gt;"")</formula>
    </cfRule>
    <cfRule type="expression" dxfId="12555" priority="982">
      <formula>AND($H25&lt;&gt;"",$I25&lt;&gt;"",$J25="")</formula>
    </cfRule>
    <cfRule type="expression" dxfId="12554" priority="983">
      <formula>AND($H25&lt;&gt;"",$I25="",$J25="")</formula>
    </cfRule>
  </conditionalFormatting>
  <conditionalFormatting sqref="U25 X25:Z25">
    <cfRule type="expression" dxfId="12553" priority="978">
      <formula>AND($H25&lt;&gt;"",$I25&lt;&gt;"",$J25&lt;&gt;"")</formula>
    </cfRule>
    <cfRule type="expression" dxfId="12552" priority="979">
      <formula>AND($H25&lt;&gt;"",$I25&lt;&gt;"",$J25="")</formula>
    </cfRule>
    <cfRule type="expression" dxfId="12551" priority="980">
      <formula>AND($H25&lt;&gt;"",$I25="",$J25="")</formula>
    </cfRule>
  </conditionalFormatting>
  <conditionalFormatting sqref="H25">
    <cfRule type="expression" dxfId="12550" priority="977">
      <formula>AND($H25&lt;&gt;"",$I25&lt;&gt;"")</formula>
    </cfRule>
  </conditionalFormatting>
  <conditionalFormatting sqref="I25">
    <cfRule type="expression" dxfId="12549" priority="976">
      <formula>AND($I25&lt;&gt;"",$J25&lt;&gt;"")</formula>
    </cfRule>
  </conditionalFormatting>
  <conditionalFormatting sqref="A25">
    <cfRule type="containsBlanks" dxfId="12548" priority="975">
      <formula>LEN(TRIM(A25))=0</formula>
    </cfRule>
  </conditionalFormatting>
  <conditionalFormatting sqref="AA25:AB25">
    <cfRule type="expression" dxfId="12547" priority="972">
      <formula>AND($H25&lt;&gt;"",$I25&lt;&gt;"",$J25&lt;&gt;"")</formula>
    </cfRule>
    <cfRule type="expression" dxfId="12546" priority="973">
      <formula>AND($H25&lt;&gt;"",$I25&lt;&gt;"",$J25="")</formula>
    </cfRule>
    <cfRule type="expression" dxfId="12545" priority="974">
      <formula>AND($H25&lt;&gt;"",$I25="",$J25="")</formula>
    </cfRule>
  </conditionalFormatting>
  <conditionalFormatting sqref="AC25:AD25">
    <cfRule type="expression" dxfId="12544" priority="969">
      <formula>AND($H25&lt;&gt;"",$I25&lt;&gt;"",$J25&lt;&gt;"")</formula>
    </cfRule>
    <cfRule type="expression" dxfId="12543" priority="970">
      <formula>AND($H25&lt;&gt;"",$I25&lt;&gt;"",$J25="")</formula>
    </cfRule>
    <cfRule type="expression" dxfId="12542" priority="971">
      <formula>AND($H25&lt;&gt;"",$I25="",$J25="")</formula>
    </cfRule>
  </conditionalFormatting>
  <conditionalFormatting sqref="AE25:AH25">
    <cfRule type="expression" dxfId="12541" priority="966">
      <formula>AND($H25&lt;&gt;"",$I25&lt;&gt;"",$J25&lt;&gt;"")</formula>
    </cfRule>
    <cfRule type="expression" dxfId="12540" priority="967">
      <formula>AND($H25&lt;&gt;"",$I25&lt;&gt;"",$J25="")</formula>
    </cfRule>
    <cfRule type="expression" dxfId="12539" priority="968">
      <formula>AND($H25&lt;&gt;"",$I25="",$J25="")</formula>
    </cfRule>
  </conditionalFormatting>
  <conditionalFormatting sqref="AI25">
    <cfRule type="expression" dxfId="12538" priority="963">
      <formula>AND($H25&lt;&gt;"",$I25&lt;&gt;"",$J25&lt;&gt;"")</formula>
    </cfRule>
    <cfRule type="expression" dxfId="12537" priority="964">
      <formula>AND($H25&lt;&gt;"",$I25&lt;&gt;"",$J25="")</formula>
    </cfRule>
    <cfRule type="expression" dxfId="12536" priority="965">
      <formula>AND($H25&lt;&gt;"",$I25="",$J25="")</formula>
    </cfRule>
  </conditionalFormatting>
  <conditionalFormatting sqref="AJ25:CF25">
    <cfRule type="expression" dxfId="12535" priority="960">
      <formula>AND($H25&lt;&gt;"",$I25&lt;&gt;"",$J25&lt;&gt;"")</formula>
    </cfRule>
    <cfRule type="expression" dxfId="12534" priority="961">
      <formula>AND($H25&lt;&gt;"",$I25&lt;&gt;"",$J25="")</formula>
    </cfRule>
    <cfRule type="expression" dxfId="12533" priority="962">
      <formula>AND($H25&lt;&gt;"",$I25="",$J25="")</formula>
    </cfRule>
  </conditionalFormatting>
  <conditionalFormatting sqref="A43">
    <cfRule type="containsBlanks" dxfId="12532" priority="951">
      <formula>LEN(TRIM(A43))=0</formula>
    </cfRule>
  </conditionalFormatting>
  <conditionalFormatting sqref="X52:Z52 X54:Z54 X53:AG53 U52:U54">
    <cfRule type="expression" dxfId="12531" priority="925">
      <formula>AND($H52&lt;&gt;"",$I52&lt;&gt;"",$J52&lt;&gt;"")</formula>
    </cfRule>
    <cfRule type="expression" dxfId="12530" priority="926">
      <formula>AND($H52&lt;&gt;"",$I52&lt;&gt;"",$J52="")</formula>
    </cfRule>
    <cfRule type="expression" dxfId="12529" priority="927">
      <formula>AND($H52&lt;&gt;"",$I52="",$J52="")</formula>
    </cfRule>
  </conditionalFormatting>
  <conditionalFormatting sqref="AC52:AD52 AC54:AD54">
    <cfRule type="expression" dxfId="12528" priority="916">
      <formula>AND($H52&lt;&gt;"",$I52&lt;&gt;"",$J52&lt;&gt;"")</formula>
    </cfRule>
    <cfRule type="expression" dxfId="12527" priority="917">
      <formula>AND($H52&lt;&gt;"",$I52&lt;&gt;"",$J52="")</formula>
    </cfRule>
    <cfRule type="expression" dxfId="12526" priority="918">
      <formula>AND($H52&lt;&gt;"",$I52="",$J52="")</formula>
    </cfRule>
  </conditionalFormatting>
  <conditionalFormatting sqref="AE52:AH52 AE54:AH54 AH53">
    <cfRule type="expression" dxfId="12525" priority="913">
      <formula>AND($H52&lt;&gt;"",$I52&lt;&gt;"",$J52&lt;&gt;"")</formula>
    </cfRule>
    <cfRule type="expression" dxfId="12524" priority="914">
      <formula>AND($H52&lt;&gt;"",$I52&lt;&gt;"",$J52="")</formula>
    </cfRule>
    <cfRule type="expression" dxfId="12523" priority="915">
      <formula>AND($H52&lt;&gt;"",$I52="",$J52="")</formula>
    </cfRule>
  </conditionalFormatting>
  <conditionalFormatting sqref="AI52:AI54">
    <cfRule type="expression" dxfId="12522" priority="910">
      <formula>AND($H52&lt;&gt;"",$I52&lt;&gt;"",$J52&lt;&gt;"")</formula>
    </cfRule>
    <cfRule type="expression" dxfId="12521" priority="911">
      <formula>AND($H52&lt;&gt;"",$I52&lt;&gt;"",$J52="")</formula>
    </cfRule>
    <cfRule type="expression" dxfId="12520" priority="912">
      <formula>AND($H52&lt;&gt;"",$I52="",$J52="")</formula>
    </cfRule>
  </conditionalFormatting>
  <conditionalFormatting sqref="H55:J55 U55 X55:AI55">
    <cfRule type="expression" dxfId="12519" priority="933">
      <formula>AND($H55&lt;&gt;"",$I55&lt;&gt;"",$J55&lt;&gt;"")</formula>
    </cfRule>
    <cfRule type="expression" dxfId="12518" priority="934">
      <formula>AND($H55&lt;&gt;"",$I55&lt;&gt;"",$J55="")</formula>
    </cfRule>
    <cfRule type="expression" dxfId="12517" priority="935">
      <formula>AND($H55&lt;&gt;"",$I55="",$J55="")</formula>
    </cfRule>
  </conditionalFormatting>
  <conditionalFormatting sqref="H55">
    <cfRule type="expression" dxfId="12516" priority="932">
      <formula>AND($H55&lt;&gt;"",$I55&lt;&gt;"")</formula>
    </cfRule>
  </conditionalFormatting>
  <conditionalFormatting sqref="I55">
    <cfRule type="expression" dxfId="12515" priority="931">
      <formula>AND($I55&lt;&gt;"",$J55&lt;&gt;"")</formula>
    </cfRule>
  </conditionalFormatting>
  <conditionalFormatting sqref="H52:J54">
    <cfRule type="expression" dxfId="12514" priority="928">
      <formula>AND($H52&lt;&gt;"",$I52&lt;&gt;"",$J52&lt;&gt;"")</formula>
    </cfRule>
    <cfRule type="expression" dxfId="12513" priority="929">
      <formula>AND($H52&lt;&gt;"",$I52&lt;&gt;"",$J52="")</formula>
    </cfRule>
    <cfRule type="expression" dxfId="12512" priority="930">
      <formula>AND($H52&lt;&gt;"",$I52="",$J52="")</formula>
    </cfRule>
  </conditionalFormatting>
  <conditionalFormatting sqref="H52:H54">
    <cfRule type="expression" dxfId="12511" priority="924">
      <formula>AND($H52&lt;&gt;"",$I52&lt;&gt;"")</formula>
    </cfRule>
  </conditionalFormatting>
  <conditionalFormatting sqref="I52:I54">
    <cfRule type="expression" dxfId="12510" priority="923">
      <formula>AND($I52&lt;&gt;"",$J52&lt;&gt;"")</formula>
    </cfRule>
  </conditionalFormatting>
  <conditionalFormatting sqref="A52:A54">
    <cfRule type="containsBlanks" dxfId="12509" priority="922">
      <formula>LEN(TRIM(A52))=0</formula>
    </cfRule>
  </conditionalFormatting>
  <conditionalFormatting sqref="AA52:AB52 AA54:AB54">
    <cfRule type="expression" dxfId="12508" priority="919">
      <formula>AND($H52&lt;&gt;"",$I52&lt;&gt;"",$J52&lt;&gt;"")</formula>
    </cfRule>
    <cfRule type="expression" dxfId="12507" priority="920">
      <formula>AND($H52&lt;&gt;"",$I52&lt;&gt;"",$J52="")</formula>
    </cfRule>
    <cfRule type="expression" dxfId="12506" priority="921">
      <formula>AND($H52&lt;&gt;"",$I52="",$J52="")</formula>
    </cfRule>
  </conditionalFormatting>
  <conditionalFormatting sqref="A55">
    <cfRule type="containsBlanks" dxfId="12505" priority="909">
      <formula>LEN(TRIM(A55))=0</formula>
    </cfRule>
  </conditionalFormatting>
  <conditionalFormatting sqref="AJ52:CF54">
    <cfRule type="expression" dxfId="12504" priority="903">
      <formula>AND($H52&lt;&gt;"",$I52&lt;&gt;"",$J52&lt;&gt;"")</formula>
    </cfRule>
    <cfRule type="expression" dxfId="12503" priority="904">
      <formula>AND($H52&lt;&gt;"",$I52&lt;&gt;"",$J52="")</formula>
    </cfRule>
    <cfRule type="expression" dxfId="12502" priority="905">
      <formula>AND($H52&lt;&gt;"",$I52="",$J52="")</formula>
    </cfRule>
  </conditionalFormatting>
  <conditionalFormatting sqref="AJ55:CF55">
    <cfRule type="expression" dxfId="12501" priority="906">
      <formula>AND($H55&lt;&gt;"",$I55&lt;&gt;"",$J55&lt;&gt;"")</formula>
    </cfRule>
    <cfRule type="expression" dxfId="12500" priority="907">
      <formula>AND($H55&lt;&gt;"",$I55&lt;&gt;"",$J55="")</formula>
    </cfRule>
    <cfRule type="expression" dxfId="12499" priority="908">
      <formula>AND($H55&lt;&gt;"",$I55="",$J55="")</formula>
    </cfRule>
  </conditionalFormatting>
  <conditionalFormatting sqref="H56:J56 U56 X56:AI56">
    <cfRule type="expression" dxfId="12498" priority="900">
      <formula>AND($H56&lt;&gt;"",$I56&lt;&gt;"",$J56&lt;&gt;"")</formula>
    </cfRule>
    <cfRule type="expression" dxfId="12497" priority="901">
      <formula>AND($H56&lt;&gt;"",$I56&lt;&gt;"",$J56="")</formula>
    </cfRule>
    <cfRule type="expression" dxfId="12496" priority="902">
      <formula>AND($H56&lt;&gt;"",$I56="",$J56="")</formula>
    </cfRule>
  </conditionalFormatting>
  <conditionalFormatting sqref="H56">
    <cfRule type="expression" dxfId="12495" priority="899">
      <formula>AND($H56&lt;&gt;"",$I56&lt;&gt;"")</formula>
    </cfRule>
  </conditionalFormatting>
  <conditionalFormatting sqref="I56">
    <cfRule type="expression" dxfId="12494" priority="898">
      <formula>AND($I56&lt;&gt;"",$J56&lt;&gt;"")</formula>
    </cfRule>
  </conditionalFormatting>
  <conditionalFormatting sqref="A56">
    <cfRule type="containsBlanks" dxfId="12493" priority="897">
      <formula>LEN(TRIM(A56))=0</formula>
    </cfRule>
  </conditionalFormatting>
  <conditionalFormatting sqref="AJ56:CF56">
    <cfRule type="expression" dxfId="12492" priority="894">
      <formula>AND($H56&lt;&gt;"",$I56&lt;&gt;"",$J56&lt;&gt;"")</formula>
    </cfRule>
    <cfRule type="expression" dxfId="12491" priority="895">
      <formula>AND($H56&lt;&gt;"",$I56&lt;&gt;"",$J56="")</formula>
    </cfRule>
    <cfRule type="expression" dxfId="12490" priority="896">
      <formula>AND($H56&lt;&gt;"",$I56="",$J56="")</formula>
    </cfRule>
  </conditionalFormatting>
  <conditionalFormatting sqref="X59:Z59 X61:Z61 X60:AG60 U59:U61">
    <cfRule type="expression" dxfId="12489" priority="855">
      <formula>AND($H59&lt;&gt;"",$I59&lt;&gt;"",$J59&lt;&gt;"")</formula>
    </cfRule>
    <cfRule type="expression" dxfId="12488" priority="856">
      <formula>AND($H59&lt;&gt;"",$I59&lt;&gt;"",$J59="")</formula>
    </cfRule>
    <cfRule type="expression" dxfId="12487" priority="857">
      <formula>AND($H59&lt;&gt;"",$I59="",$J59="")</formula>
    </cfRule>
  </conditionalFormatting>
  <conditionalFormatting sqref="AC59:AD59 AC61:AD61">
    <cfRule type="expression" dxfId="12486" priority="846">
      <formula>AND($H59&lt;&gt;"",$I59&lt;&gt;"",$J59&lt;&gt;"")</formula>
    </cfRule>
    <cfRule type="expression" dxfId="12485" priority="847">
      <formula>AND($H59&lt;&gt;"",$I59&lt;&gt;"",$J59="")</formula>
    </cfRule>
    <cfRule type="expression" dxfId="12484" priority="848">
      <formula>AND($H59&lt;&gt;"",$I59="",$J59="")</formula>
    </cfRule>
  </conditionalFormatting>
  <conditionalFormatting sqref="AE59:AH59 AE61:AH61 AH60">
    <cfRule type="expression" dxfId="12483" priority="843">
      <formula>AND($H59&lt;&gt;"",$I59&lt;&gt;"",$J59&lt;&gt;"")</formula>
    </cfRule>
    <cfRule type="expression" dxfId="12482" priority="844">
      <formula>AND($H59&lt;&gt;"",$I59&lt;&gt;"",$J59="")</formula>
    </cfRule>
    <cfRule type="expression" dxfId="12481" priority="845">
      <formula>AND($H59&lt;&gt;"",$I59="",$J59="")</formula>
    </cfRule>
  </conditionalFormatting>
  <conditionalFormatting sqref="AI59:AI61">
    <cfRule type="expression" dxfId="12480" priority="840">
      <formula>AND($H59&lt;&gt;"",$I59&lt;&gt;"",$J59&lt;&gt;"")</formula>
    </cfRule>
    <cfRule type="expression" dxfId="12479" priority="841">
      <formula>AND($H59&lt;&gt;"",$I59&lt;&gt;"",$J59="")</formula>
    </cfRule>
    <cfRule type="expression" dxfId="12478" priority="842">
      <formula>AND($H59&lt;&gt;"",$I59="",$J59="")</formula>
    </cfRule>
  </conditionalFormatting>
  <conditionalFormatting sqref="H62:J62 U62 X62:AI62">
    <cfRule type="expression" dxfId="12477" priority="863">
      <formula>AND($H62&lt;&gt;"",$I62&lt;&gt;"",$J62&lt;&gt;"")</formula>
    </cfRule>
    <cfRule type="expression" dxfId="12476" priority="864">
      <formula>AND($H62&lt;&gt;"",$I62&lt;&gt;"",$J62="")</formula>
    </cfRule>
    <cfRule type="expression" dxfId="12475" priority="865">
      <formula>AND($H62&lt;&gt;"",$I62="",$J62="")</formula>
    </cfRule>
  </conditionalFormatting>
  <conditionalFormatting sqref="H62">
    <cfRule type="expression" dxfId="12474" priority="862">
      <formula>AND($H62&lt;&gt;"",$I62&lt;&gt;"")</formula>
    </cfRule>
  </conditionalFormatting>
  <conditionalFormatting sqref="I62">
    <cfRule type="expression" dxfId="12473" priority="861">
      <formula>AND($I62&lt;&gt;"",$J62&lt;&gt;"")</formula>
    </cfRule>
  </conditionalFormatting>
  <conditionalFormatting sqref="H59:J61">
    <cfRule type="expression" dxfId="12472" priority="858">
      <formula>AND($H59&lt;&gt;"",$I59&lt;&gt;"",$J59&lt;&gt;"")</formula>
    </cfRule>
    <cfRule type="expression" dxfId="12471" priority="859">
      <formula>AND($H59&lt;&gt;"",$I59&lt;&gt;"",$J59="")</formula>
    </cfRule>
    <cfRule type="expression" dxfId="12470" priority="860">
      <formula>AND($H59&lt;&gt;"",$I59="",$J59="")</formula>
    </cfRule>
  </conditionalFormatting>
  <conditionalFormatting sqref="H59:H61">
    <cfRule type="expression" dxfId="12469" priority="854">
      <formula>AND($H59&lt;&gt;"",$I59&lt;&gt;"")</formula>
    </cfRule>
  </conditionalFormatting>
  <conditionalFormatting sqref="I59:I61">
    <cfRule type="expression" dxfId="12468" priority="853">
      <formula>AND($I59&lt;&gt;"",$J59&lt;&gt;"")</formula>
    </cfRule>
  </conditionalFormatting>
  <conditionalFormatting sqref="A59:A61">
    <cfRule type="containsBlanks" dxfId="12467" priority="852">
      <formula>LEN(TRIM(A59))=0</formula>
    </cfRule>
  </conditionalFormatting>
  <conditionalFormatting sqref="AA59:AB59 AA61:AB61">
    <cfRule type="expression" dxfId="12466" priority="849">
      <formula>AND($H59&lt;&gt;"",$I59&lt;&gt;"",$J59&lt;&gt;"")</formula>
    </cfRule>
    <cfRule type="expression" dxfId="12465" priority="850">
      <formula>AND($H59&lt;&gt;"",$I59&lt;&gt;"",$J59="")</formula>
    </cfRule>
    <cfRule type="expression" dxfId="12464" priority="851">
      <formula>AND($H59&lt;&gt;"",$I59="",$J59="")</formula>
    </cfRule>
  </conditionalFormatting>
  <conditionalFormatting sqref="A62">
    <cfRule type="containsBlanks" dxfId="12463" priority="839">
      <formula>LEN(TRIM(A62))=0</formula>
    </cfRule>
  </conditionalFormatting>
  <conditionalFormatting sqref="AI71">
    <cfRule type="expression" dxfId="12462" priority="803">
      <formula>AND($H71&lt;&gt;"",$I71&lt;&gt;"",$J71&lt;&gt;"")</formula>
    </cfRule>
    <cfRule type="expression" dxfId="12461" priority="804">
      <formula>AND($H71&lt;&gt;"",$I71&lt;&gt;"",$J71="")</formula>
    </cfRule>
    <cfRule type="expression" dxfId="12460" priority="805">
      <formula>AND($H71&lt;&gt;"",$I71="",$J71="")</formula>
    </cfRule>
  </conditionalFormatting>
  <conditionalFormatting sqref="H63">
    <cfRule type="expression" dxfId="12459" priority="829">
      <formula>AND($H63&lt;&gt;"",$I63&lt;&gt;"")</formula>
    </cfRule>
  </conditionalFormatting>
  <conditionalFormatting sqref="I63">
    <cfRule type="expression" dxfId="12458" priority="828">
      <formula>AND($I63&lt;&gt;"",$J63&lt;&gt;"")</formula>
    </cfRule>
  </conditionalFormatting>
  <conditionalFormatting sqref="A63">
    <cfRule type="containsBlanks" dxfId="12457" priority="827">
      <formula>LEN(TRIM(A63))=0</formula>
    </cfRule>
  </conditionalFormatting>
  <conditionalFormatting sqref="H71">
    <cfRule type="expression" dxfId="12456" priority="817">
      <formula>AND($H71&lt;&gt;"",$I71&lt;&gt;"")</formula>
    </cfRule>
  </conditionalFormatting>
  <conditionalFormatting sqref="I71">
    <cfRule type="expression" dxfId="12455" priority="816">
      <formula>AND($I71&lt;&gt;"",$J71&lt;&gt;"")</formula>
    </cfRule>
  </conditionalFormatting>
  <conditionalFormatting sqref="A71">
    <cfRule type="containsBlanks" dxfId="12454" priority="815">
      <formula>LEN(TRIM(A71))=0</formula>
    </cfRule>
  </conditionalFormatting>
  <conditionalFormatting sqref="X71:AI71 U71">
    <cfRule type="cellIs" dxfId="12453" priority="801" operator="greaterThan">
      <formula>0</formula>
    </cfRule>
    <cfRule type="cellIs" dxfId="12452" priority="802" operator="lessThan">
      <formula>0</formula>
    </cfRule>
  </conditionalFormatting>
  <conditionalFormatting sqref="AJ71:CF71">
    <cfRule type="expression" dxfId="12451" priority="798">
      <formula>AND($H71&lt;&gt;"",$I71&lt;&gt;"",$J71&lt;&gt;"")</formula>
    </cfRule>
    <cfRule type="expression" dxfId="12450" priority="799">
      <formula>AND($H71&lt;&gt;"",$I71&lt;&gt;"",$J71="")</formula>
    </cfRule>
    <cfRule type="expression" dxfId="12449" priority="800">
      <formula>AND($H71&lt;&gt;"",$I71="",$J71="")</formula>
    </cfRule>
  </conditionalFormatting>
  <conditionalFormatting sqref="AJ71:CF71">
    <cfRule type="cellIs" dxfId="12448" priority="796" operator="greaterThan">
      <formula>0</formula>
    </cfRule>
    <cfRule type="cellIs" dxfId="12447" priority="797" operator="lessThan">
      <formula>0</formula>
    </cfRule>
  </conditionalFormatting>
  <conditionalFormatting sqref="H94:J94">
    <cfRule type="expression" dxfId="12446" priority="736">
      <formula>AND($H94&lt;&gt;"",$I94&lt;&gt;"",$J94&lt;&gt;"")</formula>
    </cfRule>
    <cfRule type="expression" dxfId="12445" priority="737">
      <formula>AND($H94&lt;&gt;"",$I94&lt;&gt;"",$J94="")</formula>
    </cfRule>
    <cfRule type="expression" dxfId="12444" priority="738">
      <formula>AND($H94&lt;&gt;"",$I94="",$J94="")</formula>
    </cfRule>
  </conditionalFormatting>
  <conditionalFormatting sqref="A66:A68">
    <cfRule type="containsBlanks" dxfId="12443" priority="555">
      <formula>LEN(TRIM(A66))=0</formula>
    </cfRule>
  </conditionalFormatting>
  <conditionalFormatting sqref="AC66:AD66 AC68:AD68">
    <cfRule type="expression" dxfId="12442" priority="549">
      <formula>AND($H66&lt;&gt;"",$I66&lt;&gt;"",$J66&lt;&gt;"")</formula>
    </cfRule>
    <cfRule type="expression" dxfId="12441" priority="550">
      <formula>AND($H66&lt;&gt;"",$I66&lt;&gt;"",$J66="")</formula>
    </cfRule>
    <cfRule type="expression" dxfId="12440" priority="551">
      <formula>AND($H66&lt;&gt;"",$I66="",$J66="")</formula>
    </cfRule>
  </conditionalFormatting>
  <conditionalFormatting sqref="X45:CF46 H45:J46 U45:U46">
    <cfRule type="expression" dxfId="12439" priority="580">
      <formula>AND($H45&lt;&gt;"",$I45&lt;&gt;"",$J45&lt;&gt;"")</formula>
    </cfRule>
    <cfRule type="expression" dxfId="12438" priority="581">
      <formula>AND($H45&lt;&gt;"",$I45&lt;&gt;"",$J45="")</formula>
    </cfRule>
    <cfRule type="expression" dxfId="12437" priority="582">
      <formula>AND($H45&lt;&gt;"",$I45="",$J45="")</formula>
    </cfRule>
  </conditionalFormatting>
  <conditionalFormatting sqref="X94:Z94 U94">
    <cfRule type="expression" dxfId="12436" priority="733">
      <formula>AND($H94&lt;&gt;"",$I94&lt;&gt;"",$J94&lt;&gt;"")</formula>
    </cfRule>
    <cfRule type="expression" dxfId="12435" priority="734">
      <formula>AND($H94&lt;&gt;"",$I94&lt;&gt;"",$J94="")</formula>
    </cfRule>
    <cfRule type="expression" dxfId="12434" priority="735">
      <formula>AND($H94&lt;&gt;"",$I94="",$J94="")</formula>
    </cfRule>
  </conditionalFormatting>
  <conditionalFormatting sqref="AI66:AI68">
    <cfRule type="expression" dxfId="12433" priority="543">
      <formula>AND($H66&lt;&gt;"",$I66&lt;&gt;"",$J66&lt;&gt;"")</formula>
    </cfRule>
    <cfRule type="expression" dxfId="12432" priority="544">
      <formula>AND($H66&lt;&gt;"",$I66&lt;&gt;"",$J66="")</formula>
    </cfRule>
    <cfRule type="expression" dxfId="12431" priority="545">
      <formula>AND($H66&lt;&gt;"",$I66="",$J66="")</formula>
    </cfRule>
  </conditionalFormatting>
  <conditionalFormatting sqref="H115:J115">
    <cfRule type="expression" dxfId="12430" priority="708">
      <formula>AND($H115&lt;&gt;"",$I115&lt;&gt;"",$J115&lt;&gt;"")</formula>
    </cfRule>
    <cfRule type="expression" dxfId="12429" priority="709">
      <formula>AND($H115&lt;&gt;"",$I115&lt;&gt;"",$J115="")</formula>
    </cfRule>
    <cfRule type="expression" dxfId="12428" priority="710">
      <formula>AND($H115&lt;&gt;"",$I115="",$J115="")</formula>
    </cfRule>
  </conditionalFormatting>
  <conditionalFormatting sqref="AE66:AH66 AE68:AH68 AH67">
    <cfRule type="expression" dxfId="12427" priority="546">
      <formula>AND($H66&lt;&gt;"",$I66&lt;&gt;"",$J66&lt;&gt;"")</formula>
    </cfRule>
    <cfRule type="expression" dxfId="12426" priority="547">
      <formula>AND($H66&lt;&gt;"",$I66&lt;&gt;"",$J66="")</formula>
    </cfRule>
    <cfRule type="expression" dxfId="12425" priority="548">
      <formula>AND($H66&lt;&gt;"",$I66="",$J66="")</formula>
    </cfRule>
  </conditionalFormatting>
  <conditionalFormatting sqref="AJ117:CF117">
    <cfRule type="expression" dxfId="12424" priority="661">
      <formula>AND($H117&lt;&gt;"",$I117&lt;&gt;"",$J117&lt;&gt;"")</formula>
    </cfRule>
    <cfRule type="expression" dxfId="12423" priority="662">
      <formula>AND($H117&lt;&gt;"",$I117&lt;&gt;"",$J117="")</formula>
    </cfRule>
    <cfRule type="expression" dxfId="12422" priority="663">
      <formula>AND($H117&lt;&gt;"",$I117="",$J117="")</formula>
    </cfRule>
  </conditionalFormatting>
  <conditionalFormatting sqref="X115:Z115 U115">
    <cfRule type="expression" dxfId="12421" priority="705">
      <formula>AND($H115&lt;&gt;"",$I115&lt;&gt;"",$J115&lt;&gt;"")</formula>
    </cfRule>
    <cfRule type="expression" dxfId="12420" priority="706">
      <formula>AND($H115&lt;&gt;"",$I115&lt;&gt;"",$J115="")</formula>
    </cfRule>
    <cfRule type="expression" dxfId="12419" priority="707">
      <formula>AND($H115&lt;&gt;"",$I115="",$J115="")</formula>
    </cfRule>
  </conditionalFormatting>
  <conditionalFormatting sqref="AE94:AH94">
    <cfRule type="expression" dxfId="12418" priority="721">
      <formula>AND($H94&lt;&gt;"",$I94&lt;&gt;"",$J94&lt;&gt;"")</formula>
    </cfRule>
    <cfRule type="expression" dxfId="12417" priority="722">
      <formula>AND($H94&lt;&gt;"",$I94&lt;&gt;"",$J94="")</formula>
    </cfRule>
    <cfRule type="expression" dxfId="12416" priority="723">
      <formula>AND($H94&lt;&gt;"",$I94="",$J94="")</formula>
    </cfRule>
  </conditionalFormatting>
  <conditionalFormatting sqref="AA94:AB94">
    <cfRule type="expression" dxfId="12415" priority="727">
      <formula>AND($H94&lt;&gt;"",$I94&lt;&gt;"",$J94&lt;&gt;"")</formula>
    </cfRule>
    <cfRule type="expression" dxfId="12414" priority="728">
      <formula>AND($H94&lt;&gt;"",$I94&lt;&gt;"",$J94="")</formula>
    </cfRule>
    <cfRule type="expression" dxfId="12413" priority="729">
      <formula>AND($H94&lt;&gt;"",$I94="",$J94="")</formula>
    </cfRule>
  </conditionalFormatting>
  <conditionalFormatting sqref="AC94:AD94">
    <cfRule type="expression" dxfId="12412" priority="724">
      <formula>AND($H94&lt;&gt;"",$I94&lt;&gt;"",$J94&lt;&gt;"")</formula>
    </cfRule>
    <cfRule type="expression" dxfId="12411" priority="725">
      <formula>AND($H94&lt;&gt;"",$I94&lt;&gt;"",$J94="")</formula>
    </cfRule>
    <cfRule type="expression" dxfId="12410" priority="726">
      <formula>AND($H94&lt;&gt;"",$I94="",$J94="")</formula>
    </cfRule>
  </conditionalFormatting>
  <conditionalFormatting sqref="AI94">
    <cfRule type="expression" dxfId="12409" priority="718">
      <formula>AND($H94&lt;&gt;"",$I94&lt;&gt;"",$J94&lt;&gt;"")</formula>
    </cfRule>
    <cfRule type="expression" dxfId="12408" priority="719">
      <formula>AND($H94&lt;&gt;"",$I94&lt;&gt;"",$J94="")</formula>
    </cfRule>
    <cfRule type="expression" dxfId="12407" priority="720">
      <formula>AND($H94&lt;&gt;"",$I94="",$J94="")</formula>
    </cfRule>
  </conditionalFormatting>
  <conditionalFormatting sqref="H94">
    <cfRule type="expression" dxfId="12406" priority="732">
      <formula>AND($H94&lt;&gt;"",$I94&lt;&gt;"")</formula>
    </cfRule>
  </conditionalFormatting>
  <conditionalFormatting sqref="I94">
    <cfRule type="expression" dxfId="12405" priority="731">
      <formula>AND($I94&lt;&gt;"",$J94&lt;&gt;"")</formula>
    </cfRule>
  </conditionalFormatting>
  <conditionalFormatting sqref="A94">
    <cfRule type="containsBlanks" dxfId="12404" priority="730">
      <formula>LEN(TRIM(A94))=0</formula>
    </cfRule>
  </conditionalFormatting>
  <conditionalFormatting sqref="X94:AI94 U94">
    <cfRule type="cellIs" dxfId="12403" priority="716" operator="greaterThan">
      <formula>0</formula>
    </cfRule>
    <cfRule type="cellIs" dxfId="12402" priority="717" operator="lessThan">
      <formula>0</formula>
    </cfRule>
  </conditionalFormatting>
  <conditionalFormatting sqref="AJ94:CF94">
    <cfRule type="expression" dxfId="12401" priority="713">
      <formula>AND($H94&lt;&gt;"",$I94&lt;&gt;"",$J94&lt;&gt;"")</formula>
    </cfRule>
    <cfRule type="expression" dxfId="12400" priority="714">
      <formula>AND($H94&lt;&gt;"",$I94&lt;&gt;"",$J94="")</formula>
    </cfRule>
    <cfRule type="expression" dxfId="12399" priority="715">
      <formula>AND($H94&lt;&gt;"",$I94="",$J94="")</formula>
    </cfRule>
  </conditionalFormatting>
  <conditionalFormatting sqref="AJ94:CF94">
    <cfRule type="cellIs" dxfId="12398" priority="711" operator="greaterThan">
      <formula>0</formula>
    </cfRule>
    <cfRule type="cellIs" dxfId="12397" priority="712" operator="lessThan">
      <formula>0</formula>
    </cfRule>
  </conditionalFormatting>
  <conditionalFormatting sqref="AJ115:CF115">
    <cfRule type="expression" dxfId="12396" priority="687">
      <formula>AND($H115&lt;&gt;"",$I115&lt;&gt;"",$J115&lt;&gt;"")</formula>
    </cfRule>
    <cfRule type="expression" dxfId="12395" priority="688">
      <formula>AND($H115&lt;&gt;"",$I115&lt;&gt;"",$J115="")</formula>
    </cfRule>
    <cfRule type="expression" dxfId="12394" priority="689">
      <formula>AND($H115&lt;&gt;"",$I115="",$J115="")</formula>
    </cfRule>
  </conditionalFormatting>
  <conditionalFormatting sqref="AC115:AD115">
    <cfRule type="expression" dxfId="12393" priority="696">
      <formula>AND($H115&lt;&gt;"",$I115&lt;&gt;"",$J115&lt;&gt;"")</formula>
    </cfRule>
    <cfRule type="expression" dxfId="12392" priority="697">
      <formula>AND($H115&lt;&gt;"",$I115&lt;&gt;"",$J115="")</formula>
    </cfRule>
    <cfRule type="expression" dxfId="12391" priority="698">
      <formula>AND($H115&lt;&gt;"",$I115="",$J115="")</formula>
    </cfRule>
  </conditionalFormatting>
  <conditionalFormatting sqref="AE115:AH115">
    <cfRule type="expression" dxfId="12390" priority="693">
      <formula>AND($H115&lt;&gt;"",$I115&lt;&gt;"",$J115&lt;&gt;"")</formula>
    </cfRule>
    <cfRule type="expression" dxfId="12389" priority="694">
      <formula>AND($H115&lt;&gt;"",$I115&lt;&gt;"",$J115="")</formula>
    </cfRule>
    <cfRule type="expression" dxfId="12388" priority="695">
      <formula>AND($H115&lt;&gt;"",$I115="",$J115="")</formula>
    </cfRule>
  </conditionalFormatting>
  <conditionalFormatting sqref="AI115">
    <cfRule type="expression" dxfId="12387" priority="690">
      <formula>AND($H115&lt;&gt;"",$I115&lt;&gt;"",$J115&lt;&gt;"")</formula>
    </cfRule>
    <cfRule type="expression" dxfId="12386" priority="691">
      <formula>AND($H115&lt;&gt;"",$I115&lt;&gt;"",$J115="")</formula>
    </cfRule>
    <cfRule type="expression" dxfId="12385" priority="692">
      <formula>AND($H115&lt;&gt;"",$I115="",$J115="")</formula>
    </cfRule>
  </conditionalFormatting>
  <conditionalFormatting sqref="H115">
    <cfRule type="expression" dxfId="12384" priority="704">
      <formula>AND($H115&lt;&gt;"",$I115&lt;&gt;"")</formula>
    </cfRule>
  </conditionalFormatting>
  <conditionalFormatting sqref="I115">
    <cfRule type="expression" dxfId="12383" priority="703">
      <formula>AND($I115&lt;&gt;"",$J115&lt;&gt;"")</formula>
    </cfRule>
  </conditionalFormatting>
  <conditionalFormatting sqref="A115">
    <cfRule type="containsBlanks" dxfId="12382" priority="702">
      <formula>LEN(TRIM(A115))=0</formula>
    </cfRule>
  </conditionalFormatting>
  <conditionalFormatting sqref="AA115:AB115">
    <cfRule type="expression" dxfId="12381" priority="699">
      <formula>AND($H115&lt;&gt;"",$I115&lt;&gt;"",$J115&lt;&gt;"")</formula>
    </cfRule>
    <cfRule type="expression" dxfId="12380" priority="700">
      <formula>AND($H115&lt;&gt;"",$I115&lt;&gt;"",$J115="")</formula>
    </cfRule>
    <cfRule type="expression" dxfId="12379" priority="701">
      <formula>AND($H115&lt;&gt;"",$I115="",$J115="")</formula>
    </cfRule>
  </conditionalFormatting>
  <conditionalFormatting sqref="X117:Z117 U117">
    <cfRule type="expression" dxfId="12378" priority="681">
      <formula>AND($H117&lt;&gt;"",$I117&lt;&gt;"",$J117&lt;&gt;"")</formula>
    </cfRule>
    <cfRule type="expression" dxfId="12377" priority="682">
      <formula>AND($H117&lt;&gt;"",$I117&lt;&gt;"",$J117="")</formula>
    </cfRule>
    <cfRule type="expression" dxfId="12376" priority="683">
      <formula>AND($H117&lt;&gt;"",$I117="",$J117="")</formula>
    </cfRule>
  </conditionalFormatting>
  <conditionalFormatting sqref="AE117:AH117">
    <cfRule type="expression" dxfId="12375" priority="669">
      <formula>AND($H117&lt;&gt;"",$I117&lt;&gt;"",$J117&lt;&gt;"")</formula>
    </cfRule>
    <cfRule type="expression" dxfId="12374" priority="670">
      <formula>AND($H117&lt;&gt;"",$I117&lt;&gt;"",$J117="")</formula>
    </cfRule>
    <cfRule type="expression" dxfId="12373" priority="671">
      <formula>AND($H117&lt;&gt;"",$I117="",$J117="")</formula>
    </cfRule>
  </conditionalFormatting>
  <conditionalFormatting sqref="AA117:AB117">
    <cfRule type="expression" dxfId="12372" priority="675">
      <formula>AND($H117&lt;&gt;"",$I117&lt;&gt;"",$J117&lt;&gt;"")</formula>
    </cfRule>
    <cfRule type="expression" dxfId="12371" priority="676">
      <formula>AND($H117&lt;&gt;"",$I117&lt;&gt;"",$J117="")</formula>
    </cfRule>
    <cfRule type="expression" dxfId="12370" priority="677">
      <formula>AND($H117&lt;&gt;"",$I117="",$J117="")</formula>
    </cfRule>
  </conditionalFormatting>
  <conditionalFormatting sqref="AC117:AD117">
    <cfRule type="expression" dxfId="12369" priority="672">
      <formula>AND($H117&lt;&gt;"",$I117&lt;&gt;"",$J117&lt;&gt;"")</formula>
    </cfRule>
    <cfRule type="expression" dxfId="12368" priority="673">
      <formula>AND($H117&lt;&gt;"",$I117&lt;&gt;"",$J117="")</formula>
    </cfRule>
    <cfRule type="expression" dxfId="12367" priority="674">
      <formula>AND($H117&lt;&gt;"",$I117="",$J117="")</formula>
    </cfRule>
  </conditionalFormatting>
  <conditionalFormatting sqref="H117:J117">
    <cfRule type="expression" dxfId="12366" priority="684">
      <formula>AND($H117&lt;&gt;"",$I117&lt;&gt;"",$J117&lt;&gt;"")</formula>
    </cfRule>
    <cfRule type="expression" dxfId="12365" priority="685">
      <formula>AND($H117&lt;&gt;"",$I117&lt;&gt;"",$J117="")</formula>
    </cfRule>
    <cfRule type="expression" dxfId="12364" priority="686">
      <formula>AND($H117&lt;&gt;"",$I117="",$J117="")</formula>
    </cfRule>
  </conditionalFormatting>
  <conditionalFormatting sqref="AI117">
    <cfRule type="expression" dxfId="12363" priority="666">
      <formula>AND($H117&lt;&gt;"",$I117&lt;&gt;"",$J117&lt;&gt;"")</formula>
    </cfRule>
    <cfRule type="expression" dxfId="12362" priority="667">
      <formula>AND($H117&lt;&gt;"",$I117&lt;&gt;"",$J117="")</formula>
    </cfRule>
    <cfRule type="expression" dxfId="12361" priority="668">
      <formula>AND($H117&lt;&gt;"",$I117="",$J117="")</formula>
    </cfRule>
  </conditionalFormatting>
  <conditionalFormatting sqref="H117">
    <cfRule type="expression" dxfId="12360" priority="680">
      <formula>AND($H117&lt;&gt;"",$I117&lt;&gt;"")</formula>
    </cfRule>
  </conditionalFormatting>
  <conditionalFormatting sqref="I117">
    <cfRule type="expression" dxfId="12359" priority="679">
      <formula>AND($I117&lt;&gt;"",$J117&lt;&gt;"")</formula>
    </cfRule>
  </conditionalFormatting>
  <conditionalFormatting sqref="A117">
    <cfRule type="containsBlanks" dxfId="12358" priority="678">
      <formula>LEN(TRIM(A117))=0</formula>
    </cfRule>
  </conditionalFormatting>
  <conditionalFormatting sqref="X117:AI117 U117">
    <cfRule type="cellIs" dxfId="12357" priority="664" operator="greaterThan">
      <formula>0</formula>
    </cfRule>
    <cfRule type="cellIs" dxfId="12356" priority="665" operator="lessThan">
      <formula>0</formula>
    </cfRule>
  </conditionalFormatting>
  <conditionalFormatting sqref="AJ117:CF117">
    <cfRule type="cellIs" dxfId="12355" priority="659" operator="greaterThan">
      <formula>0</formula>
    </cfRule>
    <cfRule type="cellIs" dxfId="12354" priority="660" operator="lessThan">
      <formula>0</formula>
    </cfRule>
  </conditionalFormatting>
  <conditionalFormatting sqref="AA66:AB66 AA68:AB68">
    <cfRule type="expression" dxfId="12353" priority="552">
      <formula>AND($H66&lt;&gt;"",$I66&lt;&gt;"",$J66&lt;&gt;"")</formula>
    </cfRule>
    <cfRule type="expression" dxfId="12352" priority="553">
      <formula>AND($H66&lt;&gt;"",$I66&lt;&gt;"",$J66="")</formula>
    </cfRule>
    <cfRule type="expression" dxfId="12351" priority="554">
      <formula>AND($H66&lt;&gt;"",$I66="",$J66="")</formula>
    </cfRule>
  </conditionalFormatting>
  <conditionalFormatting sqref="H45:H46">
    <cfRule type="expression" dxfId="12350" priority="579">
      <formula>AND($H45&lt;&gt;"",$I45&lt;&gt;"")</formula>
    </cfRule>
  </conditionalFormatting>
  <conditionalFormatting sqref="I45:I46">
    <cfRule type="expression" dxfId="12349" priority="578">
      <formula>AND($I45&lt;&gt;"",$J45&lt;&gt;"")</formula>
    </cfRule>
  </conditionalFormatting>
  <conditionalFormatting sqref="A46">
    <cfRule type="containsBlanks" dxfId="12348" priority="577">
      <formula>LEN(TRIM(A46))=0</formula>
    </cfRule>
  </conditionalFormatting>
  <conditionalFormatting sqref="A45">
    <cfRule type="containsBlanks" dxfId="12347" priority="576">
      <formula>LEN(TRIM(A45))=0</formula>
    </cfRule>
  </conditionalFormatting>
  <conditionalFormatting sqref="H49:J50 X49:CF49 U49">
    <cfRule type="expression" dxfId="12346" priority="573">
      <formula>AND($H49&lt;&gt;"",$I49&lt;&gt;"",$J49&lt;&gt;"")</formula>
    </cfRule>
    <cfRule type="expression" dxfId="12345" priority="574">
      <formula>AND($H49&lt;&gt;"",$I49&lt;&gt;"",$J49="")</formula>
    </cfRule>
    <cfRule type="expression" dxfId="12344" priority="575">
      <formula>AND($H49&lt;&gt;"",$I49="",$J49="")</formula>
    </cfRule>
  </conditionalFormatting>
  <conditionalFormatting sqref="H49:H50">
    <cfRule type="expression" dxfId="12343" priority="572">
      <formula>AND($H49&lt;&gt;"",$I49&lt;&gt;"")</formula>
    </cfRule>
  </conditionalFormatting>
  <conditionalFormatting sqref="I49:I50">
    <cfRule type="expression" dxfId="12342" priority="571">
      <formula>AND($I49&lt;&gt;"",$J49&lt;&gt;"")</formula>
    </cfRule>
  </conditionalFormatting>
  <conditionalFormatting sqref="A50">
    <cfRule type="containsBlanks" dxfId="12341" priority="570">
      <formula>LEN(TRIM(A50))=0</formula>
    </cfRule>
  </conditionalFormatting>
  <conditionalFormatting sqref="A49">
    <cfRule type="containsBlanks" dxfId="12340" priority="569">
      <formula>LEN(TRIM(A49))=0</formula>
    </cfRule>
  </conditionalFormatting>
  <conditionalFormatting sqref="AJ78:CF78">
    <cfRule type="expression" dxfId="12339" priority="491">
      <formula>AND($H78&lt;&gt;"",$I78&lt;&gt;"",$J78&lt;&gt;"")</formula>
    </cfRule>
    <cfRule type="expression" dxfId="12338" priority="492">
      <formula>AND($H78&lt;&gt;"",$I78&lt;&gt;"",$J78="")</formula>
    </cfRule>
    <cfRule type="expression" dxfId="12337" priority="493">
      <formula>AND($H78&lt;&gt;"",$I78="",$J78="")</formula>
    </cfRule>
  </conditionalFormatting>
  <conditionalFormatting sqref="H79:J79 U79 X79:AI79">
    <cfRule type="expression" dxfId="12336" priority="485">
      <formula>AND($H79&lt;&gt;"",$I79&lt;&gt;"",$J79&lt;&gt;"")</formula>
    </cfRule>
    <cfRule type="expression" dxfId="12335" priority="486">
      <formula>AND($H79&lt;&gt;"",$I79&lt;&gt;"",$J79="")</formula>
    </cfRule>
    <cfRule type="expression" dxfId="12334" priority="487">
      <formula>AND($H79&lt;&gt;"",$I79="",$J79="")</formula>
    </cfRule>
  </conditionalFormatting>
  <conditionalFormatting sqref="AJ66:CF68">
    <cfRule type="expression" dxfId="12333" priority="536">
      <formula>AND($H66&lt;&gt;"",$I66&lt;&gt;"",$J66&lt;&gt;"")</formula>
    </cfRule>
    <cfRule type="expression" dxfId="12332" priority="537">
      <formula>AND($H66&lt;&gt;"",$I66&lt;&gt;"",$J66="")</formula>
    </cfRule>
    <cfRule type="expression" dxfId="12331" priority="538">
      <formula>AND($H66&lt;&gt;"",$I66="",$J66="")</formula>
    </cfRule>
  </conditionalFormatting>
  <conditionalFormatting sqref="AJ79:CF79">
    <cfRule type="expression" dxfId="12330" priority="479">
      <formula>AND($H79&lt;&gt;"",$I79&lt;&gt;"",$J79&lt;&gt;"")</formula>
    </cfRule>
    <cfRule type="expression" dxfId="12329" priority="480">
      <formula>AND($H79&lt;&gt;"",$I79&lt;&gt;"",$J79="")</formula>
    </cfRule>
    <cfRule type="expression" dxfId="12328" priority="481">
      <formula>AND($H79&lt;&gt;"",$I79="",$J79="")</formula>
    </cfRule>
  </conditionalFormatting>
  <conditionalFormatting sqref="X66:Z66 X68:Z68 X67:AG67 U66:U68">
    <cfRule type="expression" dxfId="12327" priority="558">
      <formula>AND($H66&lt;&gt;"",$I66&lt;&gt;"",$J66&lt;&gt;"")</formula>
    </cfRule>
    <cfRule type="expression" dxfId="12326" priority="559">
      <formula>AND($H66&lt;&gt;"",$I66&lt;&gt;"",$J66="")</formula>
    </cfRule>
    <cfRule type="expression" dxfId="12325" priority="560">
      <formula>AND($H66&lt;&gt;"",$I66="",$J66="")</formula>
    </cfRule>
  </conditionalFormatting>
  <conditionalFormatting sqref="H78:J78 U78 X78:AI78">
    <cfRule type="expression" dxfId="12324" priority="518">
      <formula>AND($H78&lt;&gt;"",$I78&lt;&gt;"",$J78&lt;&gt;"")</formula>
    </cfRule>
    <cfRule type="expression" dxfId="12323" priority="519">
      <formula>AND($H78&lt;&gt;"",$I78&lt;&gt;"",$J78="")</formula>
    </cfRule>
    <cfRule type="expression" dxfId="12322" priority="520">
      <formula>AND($H78&lt;&gt;"",$I78="",$J78="")</formula>
    </cfRule>
  </conditionalFormatting>
  <conditionalFormatting sqref="H78">
    <cfRule type="expression" dxfId="12321" priority="517">
      <formula>AND($H78&lt;&gt;"",$I78&lt;&gt;"")</formula>
    </cfRule>
  </conditionalFormatting>
  <conditionalFormatting sqref="I78">
    <cfRule type="expression" dxfId="12320" priority="516">
      <formula>AND($I78&lt;&gt;"",$J78&lt;&gt;"")</formula>
    </cfRule>
  </conditionalFormatting>
  <conditionalFormatting sqref="H66:J68">
    <cfRule type="expression" dxfId="12319" priority="561">
      <formula>AND($H66&lt;&gt;"",$I66&lt;&gt;"",$J66&lt;&gt;"")</formula>
    </cfRule>
    <cfRule type="expression" dxfId="12318" priority="562">
      <formula>AND($H66&lt;&gt;"",$I66&lt;&gt;"",$J66="")</formula>
    </cfRule>
    <cfRule type="expression" dxfId="12317" priority="563">
      <formula>AND($H66&lt;&gt;"",$I66="",$J66="")</formula>
    </cfRule>
  </conditionalFormatting>
  <conditionalFormatting sqref="H66:H68">
    <cfRule type="expression" dxfId="12316" priority="557">
      <formula>AND($H66&lt;&gt;"",$I66&lt;&gt;"")</formula>
    </cfRule>
  </conditionalFormatting>
  <conditionalFormatting sqref="I66:I68">
    <cfRule type="expression" dxfId="12315" priority="556">
      <formula>AND($I66&lt;&gt;"",$J66&lt;&gt;"")</formula>
    </cfRule>
  </conditionalFormatting>
  <conditionalFormatting sqref="A78">
    <cfRule type="containsBlanks" dxfId="12314" priority="494">
      <formula>LEN(TRIM(A78))=0</formula>
    </cfRule>
  </conditionalFormatting>
  <conditionalFormatting sqref="H79">
    <cfRule type="expression" dxfId="12313" priority="484">
      <formula>AND($H79&lt;&gt;"",$I79&lt;&gt;"")</formula>
    </cfRule>
  </conditionalFormatting>
  <conditionalFormatting sqref="I79">
    <cfRule type="expression" dxfId="12312" priority="483">
      <formula>AND($I79&lt;&gt;"",$J79&lt;&gt;"")</formula>
    </cfRule>
  </conditionalFormatting>
  <conditionalFormatting sqref="A79">
    <cfRule type="containsBlanks" dxfId="12311" priority="482">
      <formula>LEN(TRIM(A79))=0</formula>
    </cfRule>
  </conditionalFormatting>
  <conditionalFormatting sqref="H73:J73">
    <cfRule type="expression" dxfId="12310" priority="524">
      <formula>AND($H73&lt;&gt;"",$I73&lt;&gt;"",$J73&lt;&gt;"")</formula>
    </cfRule>
    <cfRule type="expression" dxfId="12309" priority="525">
      <formula>AND($H73&lt;&gt;"",$I73&lt;&gt;"",$J73="")</formula>
    </cfRule>
    <cfRule type="expression" dxfId="12308" priority="526">
      <formula>AND($H73&lt;&gt;"",$I73="",$J73="")</formula>
    </cfRule>
  </conditionalFormatting>
  <conditionalFormatting sqref="H73">
    <cfRule type="expression" dxfId="12307" priority="523">
      <formula>AND($H73&lt;&gt;"",$I73&lt;&gt;"")</formula>
    </cfRule>
  </conditionalFormatting>
  <conditionalFormatting sqref="I73">
    <cfRule type="expression" dxfId="12306" priority="522">
      <formula>AND($I73&lt;&gt;"",$J73&lt;&gt;"")</formula>
    </cfRule>
  </conditionalFormatting>
  <conditionalFormatting sqref="A73">
    <cfRule type="containsBlanks" dxfId="12305" priority="521">
      <formula>LEN(TRIM(A73))=0</formula>
    </cfRule>
  </conditionalFormatting>
  <conditionalFormatting sqref="H91:J91 U91 X91:AI91">
    <cfRule type="expression" dxfId="12304" priority="416">
      <formula>AND($H91&lt;&gt;"",$I91&lt;&gt;"",$J91&lt;&gt;"")</formula>
    </cfRule>
    <cfRule type="expression" dxfId="12303" priority="417">
      <formula>AND($H91&lt;&gt;"",$I91&lt;&gt;"",$J91="")</formula>
    </cfRule>
    <cfRule type="expression" dxfId="12302" priority="418">
      <formula>AND($H91&lt;&gt;"",$I91="",$J91="")</formula>
    </cfRule>
  </conditionalFormatting>
  <conditionalFormatting sqref="H80:J81 U80:U81 X80:AI81">
    <cfRule type="expression" dxfId="12301" priority="476">
      <formula>AND($H80&lt;&gt;"",$I80&lt;&gt;"",$J80&lt;&gt;"")</formula>
    </cfRule>
    <cfRule type="expression" dxfId="12300" priority="477">
      <formula>AND($H80&lt;&gt;"",$I80&lt;&gt;"",$J80="")</formula>
    </cfRule>
    <cfRule type="expression" dxfId="12299" priority="478">
      <formula>AND($H80&lt;&gt;"",$I80="",$J80="")</formula>
    </cfRule>
  </conditionalFormatting>
  <conditionalFormatting sqref="AJ75:CF77">
    <cfRule type="expression" dxfId="12298" priority="488">
      <formula>AND($H75&lt;&gt;"",$I75&lt;&gt;"",$J75&lt;&gt;"")</formula>
    </cfRule>
    <cfRule type="expression" dxfId="12297" priority="489">
      <formula>AND($H75&lt;&gt;"",$I75&lt;&gt;"",$J75="")</formula>
    </cfRule>
    <cfRule type="expression" dxfId="12296" priority="490">
      <formula>AND($H75&lt;&gt;"",$I75="",$J75="")</formula>
    </cfRule>
  </conditionalFormatting>
  <conditionalFormatting sqref="AJ80:CF81">
    <cfRule type="expression" dxfId="12295" priority="470">
      <formula>AND($H80&lt;&gt;"",$I80&lt;&gt;"",$J80&lt;&gt;"")</formula>
    </cfRule>
    <cfRule type="expression" dxfId="12294" priority="471">
      <formula>AND($H80&lt;&gt;"",$I80&lt;&gt;"",$J80="")</formula>
    </cfRule>
    <cfRule type="expression" dxfId="12293" priority="472">
      <formula>AND($H80&lt;&gt;"",$I80="",$J80="")</formula>
    </cfRule>
  </conditionalFormatting>
  <conditionalFormatting sqref="X75:Z75 X77:Z77 X76:AG76 U75:U77">
    <cfRule type="expression" dxfId="12292" priority="510">
      <formula>AND($H75&lt;&gt;"",$I75&lt;&gt;"",$J75&lt;&gt;"")</formula>
    </cfRule>
    <cfRule type="expression" dxfId="12291" priority="511">
      <formula>AND($H75&lt;&gt;"",$I75&lt;&gt;"",$J75="")</formula>
    </cfRule>
    <cfRule type="expression" dxfId="12290" priority="512">
      <formula>AND($H75&lt;&gt;"",$I75="",$J75="")</formula>
    </cfRule>
  </conditionalFormatting>
  <conditionalFormatting sqref="AC75:AD75 AC77:AD77">
    <cfRule type="expression" dxfId="12289" priority="501">
      <formula>AND($H75&lt;&gt;"",$I75&lt;&gt;"",$J75&lt;&gt;"")</formula>
    </cfRule>
    <cfRule type="expression" dxfId="12288" priority="502">
      <formula>AND($H75&lt;&gt;"",$I75&lt;&gt;"",$J75="")</formula>
    </cfRule>
    <cfRule type="expression" dxfId="12287" priority="503">
      <formula>AND($H75&lt;&gt;"",$I75="",$J75="")</formula>
    </cfRule>
  </conditionalFormatting>
  <conditionalFormatting sqref="AE75:AH75 AE77:AH77 AH76">
    <cfRule type="expression" dxfId="12286" priority="498">
      <formula>AND($H75&lt;&gt;"",$I75&lt;&gt;"",$J75&lt;&gt;"")</formula>
    </cfRule>
    <cfRule type="expression" dxfId="12285" priority="499">
      <formula>AND($H75&lt;&gt;"",$I75&lt;&gt;"",$J75="")</formula>
    </cfRule>
    <cfRule type="expression" dxfId="12284" priority="500">
      <formula>AND($H75&lt;&gt;"",$I75="",$J75="")</formula>
    </cfRule>
  </conditionalFormatting>
  <conditionalFormatting sqref="AI75:AI77">
    <cfRule type="expression" dxfId="12283" priority="495">
      <formula>AND($H75&lt;&gt;"",$I75&lt;&gt;"",$J75&lt;&gt;"")</formula>
    </cfRule>
    <cfRule type="expression" dxfId="12282" priority="496">
      <formula>AND($H75&lt;&gt;"",$I75&lt;&gt;"",$J75="")</formula>
    </cfRule>
    <cfRule type="expression" dxfId="12281" priority="497">
      <formula>AND($H75&lt;&gt;"",$I75="",$J75="")</formula>
    </cfRule>
  </conditionalFormatting>
  <conditionalFormatting sqref="H75:J77">
    <cfRule type="expression" dxfId="12280" priority="513">
      <formula>AND($H75&lt;&gt;"",$I75&lt;&gt;"",$J75&lt;&gt;"")</formula>
    </cfRule>
    <cfRule type="expression" dxfId="12279" priority="514">
      <formula>AND($H75&lt;&gt;"",$I75&lt;&gt;"",$J75="")</formula>
    </cfRule>
    <cfRule type="expression" dxfId="12278" priority="515">
      <formula>AND($H75&lt;&gt;"",$I75="",$J75="")</formula>
    </cfRule>
  </conditionalFormatting>
  <conditionalFormatting sqref="H75:H77">
    <cfRule type="expression" dxfId="12277" priority="509">
      <formula>AND($H75&lt;&gt;"",$I75&lt;&gt;"")</formula>
    </cfRule>
  </conditionalFormatting>
  <conditionalFormatting sqref="I75:I77">
    <cfRule type="expression" dxfId="12276" priority="508">
      <formula>AND($I75&lt;&gt;"",$J75&lt;&gt;"")</formula>
    </cfRule>
  </conditionalFormatting>
  <conditionalFormatting sqref="A75:A77">
    <cfRule type="containsBlanks" dxfId="12275" priority="507">
      <formula>LEN(TRIM(A75))=0</formula>
    </cfRule>
  </conditionalFormatting>
  <conditionalFormatting sqref="AA75:AB75 AA77:AB77">
    <cfRule type="expression" dxfId="12274" priority="504">
      <formula>AND($H75&lt;&gt;"",$I75&lt;&gt;"",$J75&lt;&gt;"")</formula>
    </cfRule>
    <cfRule type="expression" dxfId="12273" priority="505">
      <formula>AND($H75&lt;&gt;"",$I75&lt;&gt;"",$J75="")</formula>
    </cfRule>
    <cfRule type="expression" dxfId="12272" priority="506">
      <formula>AND($H75&lt;&gt;"",$I75="",$J75="")</formula>
    </cfRule>
  </conditionalFormatting>
  <conditionalFormatting sqref="A102:A104">
    <cfRule type="containsBlanks" dxfId="12271" priority="311">
      <formula>LEN(TRIM(A102))=0</formula>
    </cfRule>
  </conditionalFormatting>
  <conditionalFormatting sqref="H80:H81">
    <cfRule type="expression" dxfId="12270" priority="475">
      <formula>AND($H80&lt;&gt;"",$I80&lt;&gt;"")</formula>
    </cfRule>
  </conditionalFormatting>
  <conditionalFormatting sqref="I80:I81">
    <cfRule type="expression" dxfId="12269" priority="474">
      <formula>AND($I80&lt;&gt;"",$J80&lt;&gt;"")</formula>
    </cfRule>
  </conditionalFormatting>
  <conditionalFormatting sqref="A80:A81">
    <cfRule type="containsBlanks" dxfId="12268" priority="473">
      <formula>LEN(TRIM(A80))=0</formula>
    </cfRule>
  </conditionalFormatting>
  <conditionalFormatting sqref="H89:J90 U89:U90 X89:AI90">
    <cfRule type="expression" dxfId="12267" priority="425">
      <formula>AND($H89&lt;&gt;"",$I89&lt;&gt;"",$J89&lt;&gt;"")</formula>
    </cfRule>
    <cfRule type="expression" dxfId="12266" priority="426">
      <formula>AND($H89&lt;&gt;"",$I89&lt;&gt;"",$J89="")</formula>
    </cfRule>
    <cfRule type="expression" dxfId="12265" priority="427">
      <formula>AND($H89&lt;&gt;"",$I89="",$J89="")</formula>
    </cfRule>
  </conditionalFormatting>
  <conditionalFormatting sqref="AJ89:CF90">
    <cfRule type="expression" dxfId="12264" priority="419">
      <formula>AND($H89&lt;&gt;"",$I89&lt;&gt;"",$J89&lt;&gt;"")</formula>
    </cfRule>
    <cfRule type="expression" dxfId="12263" priority="420">
      <formula>AND($H89&lt;&gt;"",$I89&lt;&gt;"",$J89="")</formula>
    </cfRule>
    <cfRule type="expression" dxfId="12262" priority="421">
      <formula>AND($H89&lt;&gt;"",$I89="",$J89="")</formula>
    </cfRule>
  </conditionalFormatting>
  <conditionalFormatting sqref="H89:H90">
    <cfRule type="expression" dxfId="12261" priority="424">
      <formula>AND($H89&lt;&gt;"",$I89&lt;&gt;"")</formula>
    </cfRule>
  </conditionalFormatting>
  <conditionalFormatting sqref="I89:I90">
    <cfRule type="expression" dxfId="12260" priority="423">
      <formula>AND($I89&lt;&gt;"",$J89&lt;&gt;"")</formula>
    </cfRule>
  </conditionalFormatting>
  <conditionalFormatting sqref="A89:A90">
    <cfRule type="containsBlanks" dxfId="12259" priority="422">
      <formula>LEN(TRIM(A89))=0</formula>
    </cfRule>
  </conditionalFormatting>
  <conditionalFormatting sqref="AJ87:CF87">
    <cfRule type="expression" dxfId="12258" priority="440">
      <formula>AND($H87&lt;&gt;"",$I87&lt;&gt;"",$J87&lt;&gt;"")</formula>
    </cfRule>
    <cfRule type="expression" dxfId="12257" priority="441">
      <formula>AND($H87&lt;&gt;"",$I87&lt;&gt;"",$J87="")</formula>
    </cfRule>
    <cfRule type="expression" dxfId="12256" priority="442">
      <formula>AND($H87&lt;&gt;"",$I87="",$J87="")</formula>
    </cfRule>
  </conditionalFormatting>
  <conditionalFormatting sqref="H88:J88 U88 X88:AI88">
    <cfRule type="expression" dxfId="12255" priority="434">
      <formula>AND($H88&lt;&gt;"",$I88&lt;&gt;"",$J88&lt;&gt;"")</formula>
    </cfRule>
    <cfRule type="expression" dxfId="12254" priority="435">
      <formula>AND($H88&lt;&gt;"",$I88&lt;&gt;"",$J88="")</formula>
    </cfRule>
    <cfRule type="expression" dxfId="12253" priority="436">
      <formula>AND($H88&lt;&gt;"",$I88="",$J88="")</formula>
    </cfRule>
  </conditionalFormatting>
  <conditionalFormatting sqref="AJ88:CF88">
    <cfRule type="expression" dxfId="12252" priority="428">
      <formula>AND($H88&lt;&gt;"",$I88&lt;&gt;"",$J88&lt;&gt;"")</formula>
    </cfRule>
    <cfRule type="expression" dxfId="12251" priority="429">
      <formula>AND($H88&lt;&gt;"",$I88&lt;&gt;"",$J88="")</formula>
    </cfRule>
    <cfRule type="expression" dxfId="12250" priority="430">
      <formula>AND($H88&lt;&gt;"",$I88="",$J88="")</formula>
    </cfRule>
  </conditionalFormatting>
  <conditionalFormatting sqref="H87:J87 U87 X87:AI87">
    <cfRule type="expression" dxfId="12249" priority="467">
      <formula>AND($H87&lt;&gt;"",$I87&lt;&gt;"",$J87&lt;&gt;"")</formula>
    </cfRule>
    <cfRule type="expression" dxfId="12248" priority="468">
      <formula>AND($H87&lt;&gt;"",$I87&lt;&gt;"",$J87="")</formula>
    </cfRule>
    <cfRule type="expression" dxfId="12247" priority="469">
      <formula>AND($H87&lt;&gt;"",$I87="",$J87="")</formula>
    </cfRule>
  </conditionalFormatting>
  <conditionalFormatting sqref="H87">
    <cfRule type="expression" dxfId="12246" priority="466">
      <formula>AND($H87&lt;&gt;"",$I87&lt;&gt;"")</formula>
    </cfRule>
  </conditionalFormatting>
  <conditionalFormatting sqref="I87">
    <cfRule type="expression" dxfId="12245" priority="465">
      <formula>AND($I87&lt;&gt;"",$J87&lt;&gt;"")</formula>
    </cfRule>
  </conditionalFormatting>
  <conditionalFormatting sqref="A87">
    <cfRule type="containsBlanks" dxfId="12244" priority="443">
      <formula>LEN(TRIM(A87))=0</formula>
    </cfRule>
  </conditionalFormatting>
  <conditionalFormatting sqref="H88">
    <cfRule type="expression" dxfId="12243" priority="433">
      <formula>AND($H88&lt;&gt;"",$I88&lt;&gt;"")</formula>
    </cfRule>
  </conditionalFormatting>
  <conditionalFormatting sqref="I88">
    <cfRule type="expression" dxfId="12242" priority="432">
      <formula>AND($I88&lt;&gt;"",$J88&lt;&gt;"")</formula>
    </cfRule>
  </conditionalFormatting>
  <conditionalFormatting sqref="A88">
    <cfRule type="containsBlanks" dxfId="12241" priority="431">
      <formula>LEN(TRIM(A88))=0</formula>
    </cfRule>
  </conditionalFormatting>
  <conditionalFormatting sqref="AA102:AB102 AA104:AB104">
    <cfRule type="expression" dxfId="12240" priority="308">
      <formula>AND($H102&lt;&gt;"",$I102&lt;&gt;"",$J102&lt;&gt;"")</formula>
    </cfRule>
    <cfRule type="expression" dxfId="12239" priority="309">
      <formula>AND($H102&lt;&gt;"",$I102&lt;&gt;"",$J102="")</formula>
    </cfRule>
    <cfRule type="expression" dxfId="12238" priority="310">
      <formula>AND($H102&lt;&gt;"",$I102="",$J102="")</formula>
    </cfRule>
  </conditionalFormatting>
  <conditionalFormatting sqref="AJ84:CF86">
    <cfRule type="expression" dxfId="12237" priority="437">
      <formula>AND($H84&lt;&gt;"",$I84&lt;&gt;"",$J84&lt;&gt;"")</formula>
    </cfRule>
    <cfRule type="expression" dxfId="12236" priority="438">
      <formula>AND($H84&lt;&gt;"",$I84&lt;&gt;"",$J84="")</formula>
    </cfRule>
    <cfRule type="expression" dxfId="12235" priority="439">
      <formula>AND($H84&lt;&gt;"",$I84="",$J84="")</formula>
    </cfRule>
  </conditionalFormatting>
  <conditionalFormatting sqref="AJ91:CF91">
    <cfRule type="expression" dxfId="12234" priority="410">
      <formula>AND($H91&lt;&gt;"",$I91&lt;&gt;"",$J91&lt;&gt;"")</formula>
    </cfRule>
    <cfRule type="expression" dxfId="12233" priority="411">
      <formula>AND($H91&lt;&gt;"",$I91&lt;&gt;"",$J91="")</formula>
    </cfRule>
    <cfRule type="expression" dxfId="12232" priority="412">
      <formula>AND($H91&lt;&gt;"",$I91="",$J91="")</formula>
    </cfRule>
  </conditionalFormatting>
  <conditionalFormatting sqref="X84:Z84 X86:Z86 X85:AG85 U84:U86">
    <cfRule type="expression" dxfId="12231" priority="459">
      <formula>AND($H84&lt;&gt;"",$I84&lt;&gt;"",$J84&lt;&gt;"")</formula>
    </cfRule>
    <cfRule type="expression" dxfId="12230" priority="460">
      <formula>AND($H84&lt;&gt;"",$I84&lt;&gt;"",$J84="")</formula>
    </cfRule>
    <cfRule type="expression" dxfId="12229" priority="461">
      <formula>AND($H84&lt;&gt;"",$I84="",$J84="")</formula>
    </cfRule>
  </conditionalFormatting>
  <conditionalFormatting sqref="AC84:AD84 AC86:AD86">
    <cfRule type="expression" dxfId="12228" priority="450">
      <formula>AND($H84&lt;&gt;"",$I84&lt;&gt;"",$J84&lt;&gt;"")</formula>
    </cfRule>
    <cfRule type="expression" dxfId="12227" priority="451">
      <formula>AND($H84&lt;&gt;"",$I84&lt;&gt;"",$J84="")</formula>
    </cfRule>
    <cfRule type="expression" dxfId="12226" priority="452">
      <formula>AND($H84&lt;&gt;"",$I84="",$J84="")</formula>
    </cfRule>
  </conditionalFormatting>
  <conditionalFormatting sqref="AE84:AH84 AE86:AH86 AH85">
    <cfRule type="expression" dxfId="12225" priority="447">
      <formula>AND($H84&lt;&gt;"",$I84&lt;&gt;"",$J84&lt;&gt;"")</formula>
    </cfRule>
    <cfRule type="expression" dxfId="12224" priority="448">
      <formula>AND($H84&lt;&gt;"",$I84&lt;&gt;"",$J84="")</formula>
    </cfRule>
    <cfRule type="expression" dxfId="12223" priority="449">
      <formula>AND($H84&lt;&gt;"",$I84="",$J84="")</formula>
    </cfRule>
  </conditionalFormatting>
  <conditionalFormatting sqref="AI84:AI86">
    <cfRule type="expression" dxfId="12222" priority="444">
      <formula>AND($H84&lt;&gt;"",$I84&lt;&gt;"",$J84&lt;&gt;"")</formula>
    </cfRule>
    <cfRule type="expression" dxfId="12221" priority="445">
      <formula>AND($H84&lt;&gt;"",$I84&lt;&gt;"",$J84="")</formula>
    </cfRule>
    <cfRule type="expression" dxfId="12220" priority="446">
      <formula>AND($H84&lt;&gt;"",$I84="",$J84="")</formula>
    </cfRule>
  </conditionalFormatting>
  <conditionalFormatting sqref="H84:J86">
    <cfRule type="expression" dxfId="12219" priority="462">
      <formula>AND($H84&lt;&gt;"",$I84&lt;&gt;"",$J84&lt;&gt;"")</formula>
    </cfRule>
    <cfRule type="expression" dxfId="12218" priority="463">
      <formula>AND($H84&lt;&gt;"",$I84&lt;&gt;"",$J84="")</formula>
    </cfRule>
    <cfRule type="expression" dxfId="12217" priority="464">
      <formula>AND($H84&lt;&gt;"",$I84="",$J84="")</formula>
    </cfRule>
  </conditionalFormatting>
  <conditionalFormatting sqref="H84:H86">
    <cfRule type="expression" dxfId="12216" priority="458">
      <formula>AND($H84&lt;&gt;"",$I84&lt;&gt;"")</formula>
    </cfRule>
  </conditionalFormatting>
  <conditionalFormatting sqref="I84:I86">
    <cfRule type="expression" dxfId="12215" priority="457">
      <formula>AND($I84&lt;&gt;"",$J84&lt;&gt;"")</formula>
    </cfRule>
  </conditionalFormatting>
  <conditionalFormatting sqref="A84:A86">
    <cfRule type="containsBlanks" dxfId="12214" priority="456">
      <formula>LEN(TRIM(A84))=0</formula>
    </cfRule>
  </conditionalFormatting>
  <conditionalFormatting sqref="AA84:AB84 AA86:AB86">
    <cfRule type="expression" dxfId="12213" priority="453">
      <formula>AND($H84&lt;&gt;"",$I84&lt;&gt;"",$J84&lt;&gt;"")</formula>
    </cfRule>
    <cfRule type="expression" dxfId="12212" priority="454">
      <formula>AND($H84&lt;&gt;"",$I84&lt;&gt;"",$J84="")</formula>
    </cfRule>
    <cfRule type="expression" dxfId="12211" priority="455">
      <formula>AND($H84&lt;&gt;"",$I84="",$J84="")</formula>
    </cfRule>
  </conditionalFormatting>
  <conditionalFormatting sqref="H91">
    <cfRule type="expression" dxfId="12210" priority="415">
      <formula>AND($H91&lt;&gt;"",$I91&lt;&gt;"")</formula>
    </cfRule>
  </conditionalFormatting>
  <conditionalFormatting sqref="I91">
    <cfRule type="expression" dxfId="12209" priority="414">
      <formula>AND($I91&lt;&gt;"",$J91&lt;&gt;"")</formula>
    </cfRule>
  </conditionalFormatting>
  <conditionalFormatting sqref="A91">
    <cfRule type="containsBlanks" dxfId="12208" priority="413">
      <formula>LEN(TRIM(A91))=0</formula>
    </cfRule>
  </conditionalFormatting>
  <conditionalFormatting sqref="AE102:AH102 AE104:AH104 AH103">
    <cfRule type="expression" dxfId="12207" priority="302">
      <formula>AND($H102&lt;&gt;"",$I102&lt;&gt;"",$J102&lt;&gt;"")</formula>
    </cfRule>
    <cfRule type="expression" dxfId="12206" priority="303">
      <formula>AND($H102&lt;&gt;"",$I102&lt;&gt;"",$J102="")</formula>
    </cfRule>
    <cfRule type="expression" dxfId="12205" priority="304">
      <formula>AND($H102&lt;&gt;"",$I102="",$J102="")</formula>
    </cfRule>
  </conditionalFormatting>
  <conditionalFormatting sqref="AJ102:CF104">
    <cfRule type="expression" dxfId="12204" priority="296">
      <formula>AND($H102&lt;&gt;"",$I102&lt;&gt;"",$J102&lt;&gt;"")</formula>
    </cfRule>
    <cfRule type="expression" dxfId="12203" priority="297">
      <formula>AND($H102&lt;&gt;"",$I102&lt;&gt;"",$J102="")</formula>
    </cfRule>
    <cfRule type="expression" dxfId="12202" priority="298">
      <formula>AND($H102&lt;&gt;"",$I102="",$J102="")</formula>
    </cfRule>
  </conditionalFormatting>
  <conditionalFormatting sqref="H96:J96">
    <cfRule type="expression" dxfId="12201" priority="407">
      <formula>AND($H96&lt;&gt;"",$I96&lt;&gt;"",$J96&lt;&gt;"")</formula>
    </cfRule>
    <cfRule type="expression" dxfId="12200" priority="408">
      <formula>AND($H96&lt;&gt;"",$I96&lt;&gt;"",$J96="")</formula>
    </cfRule>
    <cfRule type="expression" dxfId="12199" priority="409">
      <formula>AND($H96&lt;&gt;"",$I96="",$J96="")</formula>
    </cfRule>
  </conditionalFormatting>
  <conditionalFormatting sqref="H96">
    <cfRule type="expression" dxfId="12198" priority="406">
      <formula>AND($H96&lt;&gt;"",$I96&lt;&gt;"")</formula>
    </cfRule>
  </conditionalFormatting>
  <conditionalFormatting sqref="I96">
    <cfRule type="expression" dxfId="12197" priority="405">
      <formula>AND($I96&lt;&gt;"",$J96&lt;&gt;"")</formula>
    </cfRule>
  </conditionalFormatting>
  <conditionalFormatting sqref="A96">
    <cfRule type="containsBlanks" dxfId="12196" priority="404">
      <formula>LEN(TRIM(A96))=0</formula>
    </cfRule>
  </conditionalFormatting>
  <conditionalFormatting sqref="X98:Z98 U98">
    <cfRule type="expression" dxfId="12195" priority="398">
      <formula>AND($H98&lt;&gt;"",$I98&lt;&gt;"",$J98&lt;&gt;"")</formula>
    </cfRule>
    <cfRule type="expression" dxfId="12194" priority="399">
      <formula>AND($H98&lt;&gt;"",$I98&lt;&gt;"",$J98="")</formula>
    </cfRule>
    <cfRule type="expression" dxfId="12193" priority="400">
      <formula>AND($H98&lt;&gt;"",$I98="",$J98="")</formula>
    </cfRule>
  </conditionalFormatting>
  <conditionalFormatting sqref="AE98:AH98">
    <cfRule type="expression" dxfId="12192" priority="386">
      <formula>AND($H98&lt;&gt;"",$I98&lt;&gt;"",$J98&lt;&gt;"")</formula>
    </cfRule>
    <cfRule type="expression" dxfId="12191" priority="387">
      <formula>AND($H98&lt;&gt;"",$I98&lt;&gt;"",$J98="")</formula>
    </cfRule>
    <cfRule type="expression" dxfId="12190" priority="388">
      <formula>AND($H98&lt;&gt;"",$I98="",$J98="")</formula>
    </cfRule>
  </conditionalFormatting>
  <conditionalFormatting sqref="AA98:AB98">
    <cfRule type="expression" dxfId="12189" priority="392">
      <formula>AND($H98&lt;&gt;"",$I98&lt;&gt;"",$J98&lt;&gt;"")</formula>
    </cfRule>
    <cfRule type="expression" dxfId="12188" priority="393">
      <formula>AND($H98&lt;&gt;"",$I98&lt;&gt;"",$J98="")</formula>
    </cfRule>
    <cfRule type="expression" dxfId="12187" priority="394">
      <formula>AND($H98&lt;&gt;"",$I98="",$J98="")</formula>
    </cfRule>
  </conditionalFormatting>
  <conditionalFormatting sqref="AC98:AD98">
    <cfRule type="expression" dxfId="12186" priority="389">
      <formula>AND($H98&lt;&gt;"",$I98&lt;&gt;"",$J98&lt;&gt;"")</formula>
    </cfRule>
    <cfRule type="expression" dxfId="12185" priority="390">
      <formula>AND($H98&lt;&gt;"",$I98&lt;&gt;"",$J98="")</formula>
    </cfRule>
    <cfRule type="expression" dxfId="12184" priority="391">
      <formula>AND($H98&lt;&gt;"",$I98="",$J98="")</formula>
    </cfRule>
  </conditionalFormatting>
  <conditionalFormatting sqref="H98:J98">
    <cfRule type="expression" dxfId="12183" priority="401">
      <formula>AND($H98&lt;&gt;"",$I98&lt;&gt;"",$J98&lt;&gt;"")</formula>
    </cfRule>
    <cfRule type="expression" dxfId="12182" priority="402">
      <formula>AND($H98&lt;&gt;"",$I98&lt;&gt;"",$J98="")</formula>
    </cfRule>
    <cfRule type="expression" dxfId="12181" priority="403">
      <formula>AND($H98&lt;&gt;"",$I98="",$J98="")</formula>
    </cfRule>
  </conditionalFormatting>
  <conditionalFormatting sqref="AI98">
    <cfRule type="expression" dxfId="12180" priority="383">
      <formula>AND($H98&lt;&gt;"",$I98&lt;&gt;"",$J98&lt;&gt;"")</formula>
    </cfRule>
    <cfRule type="expression" dxfId="12179" priority="384">
      <formula>AND($H98&lt;&gt;"",$I98&lt;&gt;"",$J98="")</formula>
    </cfRule>
    <cfRule type="expression" dxfId="12178" priority="385">
      <formula>AND($H98&lt;&gt;"",$I98="",$J98="")</formula>
    </cfRule>
  </conditionalFormatting>
  <conditionalFormatting sqref="H98">
    <cfRule type="expression" dxfId="12177" priority="397">
      <formula>AND($H98&lt;&gt;"",$I98&lt;&gt;"")</formula>
    </cfRule>
  </conditionalFormatting>
  <conditionalFormatting sqref="I98">
    <cfRule type="expression" dxfId="12176" priority="396">
      <formula>AND($I98&lt;&gt;"",$J98&lt;&gt;"")</formula>
    </cfRule>
  </conditionalFormatting>
  <conditionalFormatting sqref="A98">
    <cfRule type="containsBlanks" dxfId="12175" priority="395">
      <formula>LEN(TRIM(A98))=0</formula>
    </cfRule>
  </conditionalFormatting>
  <conditionalFormatting sqref="X98:AI98 U98">
    <cfRule type="cellIs" dxfId="12174" priority="381" operator="greaterThan">
      <formula>0</formula>
    </cfRule>
    <cfRule type="cellIs" dxfId="12173" priority="382" operator="lessThan">
      <formula>0</formula>
    </cfRule>
  </conditionalFormatting>
  <conditionalFormatting sqref="AJ98:CF98">
    <cfRule type="expression" dxfId="12172" priority="378">
      <formula>AND($H98&lt;&gt;"",$I98&lt;&gt;"",$J98&lt;&gt;"")</formula>
    </cfRule>
    <cfRule type="expression" dxfId="12171" priority="379">
      <formula>AND($H98&lt;&gt;"",$I98&lt;&gt;"",$J98="")</formula>
    </cfRule>
    <cfRule type="expression" dxfId="12170" priority="380">
      <formula>AND($H98&lt;&gt;"",$I98="",$J98="")</formula>
    </cfRule>
  </conditionalFormatting>
  <conditionalFormatting sqref="AJ98:CF98">
    <cfRule type="cellIs" dxfId="12169" priority="376" operator="greaterThan">
      <formula>0</formula>
    </cfRule>
    <cfRule type="cellIs" dxfId="12168" priority="377" operator="lessThan">
      <formula>0</formula>
    </cfRule>
  </conditionalFormatting>
  <conditionalFormatting sqref="X99:Z99 U99">
    <cfRule type="expression" dxfId="12167" priority="370">
      <formula>AND($H99&lt;&gt;"",$I99&lt;&gt;"",$J99&lt;&gt;"")</formula>
    </cfRule>
    <cfRule type="expression" dxfId="12166" priority="371">
      <formula>AND($H99&lt;&gt;"",$I99&lt;&gt;"",$J99="")</formula>
    </cfRule>
    <cfRule type="expression" dxfId="12165" priority="372">
      <formula>AND($H99&lt;&gt;"",$I99="",$J99="")</formula>
    </cfRule>
  </conditionalFormatting>
  <conditionalFormatting sqref="AE99:AH99">
    <cfRule type="expression" dxfId="12164" priority="358">
      <formula>AND($H99&lt;&gt;"",$I99&lt;&gt;"",$J99&lt;&gt;"")</formula>
    </cfRule>
    <cfRule type="expression" dxfId="12163" priority="359">
      <formula>AND($H99&lt;&gt;"",$I99&lt;&gt;"",$J99="")</formula>
    </cfRule>
    <cfRule type="expression" dxfId="12162" priority="360">
      <formula>AND($H99&lt;&gt;"",$I99="",$J99="")</formula>
    </cfRule>
  </conditionalFormatting>
  <conditionalFormatting sqref="AA99:AB99">
    <cfRule type="expression" dxfId="12161" priority="364">
      <formula>AND($H99&lt;&gt;"",$I99&lt;&gt;"",$J99&lt;&gt;"")</formula>
    </cfRule>
    <cfRule type="expression" dxfId="12160" priority="365">
      <formula>AND($H99&lt;&gt;"",$I99&lt;&gt;"",$J99="")</formula>
    </cfRule>
    <cfRule type="expression" dxfId="12159" priority="366">
      <formula>AND($H99&lt;&gt;"",$I99="",$J99="")</formula>
    </cfRule>
  </conditionalFormatting>
  <conditionalFormatting sqref="AC99:AD99">
    <cfRule type="expression" dxfId="12158" priority="361">
      <formula>AND($H99&lt;&gt;"",$I99&lt;&gt;"",$J99&lt;&gt;"")</formula>
    </cfRule>
    <cfRule type="expression" dxfId="12157" priority="362">
      <formula>AND($H99&lt;&gt;"",$I99&lt;&gt;"",$J99="")</formula>
    </cfRule>
    <cfRule type="expression" dxfId="12156" priority="363">
      <formula>AND($H99&lt;&gt;"",$I99="",$J99="")</formula>
    </cfRule>
  </conditionalFormatting>
  <conditionalFormatting sqref="H99:J99">
    <cfRule type="expression" dxfId="12155" priority="373">
      <formula>AND($H99&lt;&gt;"",$I99&lt;&gt;"",$J99&lt;&gt;"")</formula>
    </cfRule>
    <cfRule type="expression" dxfId="12154" priority="374">
      <formula>AND($H99&lt;&gt;"",$I99&lt;&gt;"",$J99="")</formula>
    </cfRule>
    <cfRule type="expression" dxfId="12153" priority="375">
      <formula>AND($H99&lt;&gt;"",$I99="",$J99="")</formula>
    </cfRule>
  </conditionalFormatting>
  <conditionalFormatting sqref="AI99">
    <cfRule type="expression" dxfId="12152" priority="355">
      <formula>AND($H99&lt;&gt;"",$I99&lt;&gt;"",$J99&lt;&gt;"")</formula>
    </cfRule>
    <cfRule type="expression" dxfId="12151" priority="356">
      <formula>AND($H99&lt;&gt;"",$I99&lt;&gt;"",$J99="")</formula>
    </cfRule>
    <cfRule type="expression" dxfId="12150" priority="357">
      <formula>AND($H99&lt;&gt;"",$I99="",$J99="")</formula>
    </cfRule>
  </conditionalFormatting>
  <conditionalFormatting sqref="H99">
    <cfRule type="expression" dxfId="12149" priority="369">
      <formula>AND($H99&lt;&gt;"",$I99&lt;&gt;"")</formula>
    </cfRule>
  </conditionalFormatting>
  <conditionalFormatting sqref="I99">
    <cfRule type="expression" dxfId="12148" priority="368">
      <formula>AND($I99&lt;&gt;"",$J99&lt;&gt;"")</formula>
    </cfRule>
  </conditionalFormatting>
  <conditionalFormatting sqref="A99">
    <cfRule type="containsBlanks" dxfId="12147" priority="367">
      <formula>LEN(TRIM(A99))=0</formula>
    </cfRule>
  </conditionalFormatting>
  <conditionalFormatting sqref="X99:AI99 U99">
    <cfRule type="cellIs" dxfId="12146" priority="353" operator="greaterThan">
      <formula>0</formula>
    </cfRule>
    <cfRule type="cellIs" dxfId="12145" priority="354" operator="lessThan">
      <formula>0</formula>
    </cfRule>
  </conditionalFormatting>
  <conditionalFormatting sqref="AJ99:CF99">
    <cfRule type="expression" dxfId="12144" priority="350">
      <formula>AND($H99&lt;&gt;"",$I99&lt;&gt;"",$J99&lt;&gt;"")</formula>
    </cfRule>
    <cfRule type="expression" dxfId="12143" priority="351">
      <formula>AND($H99&lt;&gt;"",$I99&lt;&gt;"",$J99="")</formula>
    </cfRule>
    <cfRule type="expression" dxfId="12142" priority="352">
      <formula>AND($H99&lt;&gt;"",$I99="",$J99="")</formula>
    </cfRule>
  </conditionalFormatting>
  <conditionalFormatting sqref="AJ99:CF99">
    <cfRule type="cellIs" dxfId="12141" priority="348" operator="greaterThan">
      <formula>0</formula>
    </cfRule>
    <cfRule type="cellIs" dxfId="12140" priority="349" operator="lessThan">
      <formula>0</formula>
    </cfRule>
  </conditionalFormatting>
  <conditionalFormatting sqref="X100:Z100 U100">
    <cfRule type="expression" dxfId="12139" priority="342">
      <formula>AND($H100&lt;&gt;"",$I100&lt;&gt;"",$J100&lt;&gt;"")</formula>
    </cfRule>
    <cfRule type="expression" dxfId="12138" priority="343">
      <formula>AND($H100&lt;&gt;"",$I100&lt;&gt;"",$J100="")</formula>
    </cfRule>
    <cfRule type="expression" dxfId="12137" priority="344">
      <formula>AND($H100&lt;&gt;"",$I100="",$J100="")</formula>
    </cfRule>
  </conditionalFormatting>
  <conditionalFormatting sqref="AE100:AH100">
    <cfRule type="expression" dxfId="12136" priority="330">
      <formula>AND($H100&lt;&gt;"",$I100&lt;&gt;"",$J100&lt;&gt;"")</formula>
    </cfRule>
    <cfRule type="expression" dxfId="12135" priority="331">
      <formula>AND($H100&lt;&gt;"",$I100&lt;&gt;"",$J100="")</formula>
    </cfRule>
    <cfRule type="expression" dxfId="12134" priority="332">
      <formula>AND($H100&lt;&gt;"",$I100="",$J100="")</formula>
    </cfRule>
  </conditionalFormatting>
  <conditionalFormatting sqref="AA100:AB100">
    <cfRule type="expression" dxfId="12133" priority="336">
      <formula>AND($H100&lt;&gt;"",$I100&lt;&gt;"",$J100&lt;&gt;"")</formula>
    </cfRule>
    <cfRule type="expression" dxfId="12132" priority="337">
      <formula>AND($H100&lt;&gt;"",$I100&lt;&gt;"",$J100="")</formula>
    </cfRule>
    <cfRule type="expression" dxfId="12131" priority="338">
      <formula>AND($H100&lt;&gt;"",$I100="",$J100="")</formula>
    </cfRule>
  </conditionalFormatting>
  <conditionalFormatting sqref="AC100:AD100">
    <cfRule type="expression" dxfId="12130" priority="333">
      <formula>AND($H100&lt;&gt;"",$I100&lt;&gt;"",$J100&lt;&gt;"")</formula>
    </cfRule>
    <cfRule type="expression" dxfId="12129" priority="334">
      <formula>AND($H100&lt;&gt;"",$I100&lt;&gt;"",$J100="")</formula>
    </cfRule>
    <cfRule type="expression" dxfId="12128" priority="335">
      <formula>AND($H100&lt;&gt;"",$I100="",$J100="")</formula>
    </cfRule>
  </conditionalFormatting>
  <conditionalFormatting sqref="H100:J100">
    <cfRule type="expression" dxfId="12127" priority="345">
      <formula>AND($H100&lt;&gt;"",$I100&lt;&gt;"",$J100&lt;&gt;"")</formula>
    </cfRule>
    <cfRule type="expression" dxfId="12126" priority="346">
      <formula>AND($H100&lt;&gt;"",$I100&lt;&gt;"",$J100="")</formula>
    </cfRule>
    <cfRule type="expression" dxfId="12125" priority="347">
      <formula>AND($H100&lt;&gt;"",$I100="",$J100="")</formula>
    </cfRule>
  </conditionalFormatting>
  <conditionalFormatting sqref="AI100">
    <cfRule type="expression" dxfId="12124" priority="327">
      <formula>AND($H100&lt;&gt;"",$I100&lt;&gt;"",$J100&lt;&gt;"")</formula>
    </cfRule>
    <cfRule type="expression" dxfId="12123" priority="328">
      <formula>AND($H100&lt;&gt;"",$I100&lt;&gt;"",$J100="")</formula>
    </cfRule>
    <cfRule type="expression" dxfId="12122" priority="329">
      <formula>AND($H100&lt;&gt;"",$I100="",$J100="")</formula>
    </cfRule>
  </conditionalFormatting>
  <conditionalFormatting sqref="H100">
    <cfRule type="expression" dxfId="12121" priority="341">
      <formula>AND($H100&lt;&gt;"",$I100&lt;&gt;"")</formula>
    </cfRule>
  </conditionalFormatting>
  <conditionalFormatting sqref="I100">
    <cfRule type="expression" dxfId="12120" priority="340">
      <formula>AND($I100&lt;&gt;"",$J100&lt;&gt;"")</formula>
    </cfRule>
  </conditionalFormatting>
  <conditionalFormatting sqref="A100">
    <cfRule type="containsBlanks" dxfId="12119" priority="339">
      <formula>LEN(TRIM(A100))=0</formula>
    </cfRule>
  </conditionalFormatting>
  <conditionalFormatting sqref="X100:AI100 U100">
    <cfRule type="cellIs" dxfId="12118" priority="325" operator="greaterThan">
      <formula>0</formula>
    </cfRule>
    <cfRule type="cellIs" dxfId="12117" priority="326" operator="lessThan">
      <formula>0</formula>
    </cfRule>
  </conditionalFormatting>
  <conditionalFormatting sqref="AJ100:CF100">
    <cfRule type="expression" dxfId="12116" priority="322">
      <formula>AND($H100&lt;&gt;"",$I100&lt;&gt;"",$J100&lt;&gt;"")</formula>
    </cfRule>
    <cfRule type="expression" dxfId="12115" priority="323">
      <formula>AND($H100&lt;&gt;"",$I100&lt;&gt;"",$J100="")</formula>
    </cfRule>
    <cfRule type="expression" dxfId="12114" priority="324">
      <formula>AND($H100&lt;&gt;"",$I100="",$J100="")</formula>
    </cfRule>
  </conditionalFormatting>
  <conditionalFormatting sqref="AJ100:CF100">
    <cfRule type="cellIs" dxfId="12113" priority="320" operator="greaterThan">
      <formula>0</formula>
    </cfRule>
    <cfRule type="cellIs" dxfId="12112" priority="321" operator="lessThan">
      <formula>0</formula>
    </cfRule>
  </conditionalFormatting>
  <conditionalFormatting sqref="AJ105:CF105">
    <cfRule type="expression" dxfId="12111" priority="272">
      <formula>AND($H105&lt;&gt;"",$I105&lt;&gt;"",$J105&lt;&gt;"")</formula>
    </cfRule>
    <cfRule type="expression" dxfId="12110" priority="273">
      <formula>AND($H105&lt;&gt;"",$I105&lt;&gt;"",$J105="")</formula>
    </cfRule>
    <cfRule type="expression" dxfId="12109" priority="274">
      <formula>AND($H105&lt;&gt;"",$I105="",$J105="")</formula>
    </cfRule>
  </conditionalFormatting>
  <conditionalFormatting sqref="X102:Z102 X104:Z104 X103:AG103 U102:U104">
    <cfRule type="expression" dxfId="12108" priority="314">
      <formula>AND($H102&lt;&gt;"",$I102&lt;&gt;"",$J102&lt;&gt;"")</formula>
    </cfRule>
    <cfRule type="expression" dxfId="12107" priority="315">
      <formula>AND($H102&lt;&gt;"",$I102&lt;&gt;"",$J102="")</formula>
    </cfRule>
    <cfRule type="expression" dxfId="12106" priority="316">
      <formula>AND($H102&lt;&gt;"",$I102="",$J102="")</formula>
    </cfRule>
  </conditionalFormatting>
  <conditionalFormatting sqref="AC102:AD102 AC104:AD104">
    <cfRule type="expression" dxfId="12105" priority="305">
      <formula>AND($H102&lt;&gt;"",$I102&lt;&gt;"",$J102&lt;&gt;"")</formula>
    </cfRule>
    <cfRule type="expression" dxfId="12104" priority="306">
      <formula>AND($H102&lt;&gt;"",$I102&lt;&gt;"",$J102="")</formula>
    </cfRule>
    <cfRule type="expression" dxfId="12103" priority="307">
      <formula>AND($H102&lt;&gt;"",$I102="",$J102="")</formula>
    </cfRule>
  </conditionalFormatting>
  <conditionalFormatting sqref="AE105:AH105">
    <cfRule type="expression" dxfId="12102" priority="278">
      <formula>AND($H105&lt;&gt;"",$I105&lt;&gt;"",$J105&lt;&gt;"")</formula>
    </cfRule>
    <cfRule type="expression" dxfId="12101" priority="279">
      <formula>AND($H105&lt;&gt;"",$I105&lt;&gt;"",$J105="")</formula>
    </cfRule>
    <cfRule type="expression" dxfId="12100" priority="280">
      <formula>AND($H105&lt;&gt;"",$I105="",$J105="")</formula>
    </cfRule>
  </conditionalFormatting>
  <conditionalFormatting sqref="AI102:AI104">
    <cfRule type="expression" dxfId="12099" priority="299">
      <formula>AND($H102&lt;&gt;"",$I102&lt;&gt;"",$J102&lt;&gt;"")</formula>
    </cfRule>
    <cfRule type="expression" dxfId="12098" priority="300">
      <formula>AND($H102&lt;&gt;"",$I102&lt;&gt;"",$J102="")</formula>
    </cfRule>
    <cfRule type="expression" dxfId="12097" priority="301">
      <formula>AND($H102&lt;&gt;"",$I102="",$J102="")</formula>
    </cfRule>
  </conditionalFormatting>
  <conditionalFormatting sqref="H102:J104">
    <cfRule type="expression" dxfId="12096" priority="317">
      <formula>AND($H102&lt;&gt;"",$I102&lt;&gt;"",$J102&lt;&gt;"")</formula>
    </cfRule>
    <cfRule type="expression" dxfId="12095" priority="318">
      <formula>AND($H102&lt;&gt;"",$I102&lt;&gt;"",$J102="")</formula>
    </cfRule>
    <cfRule type="expression" dxfId="12094" priority="319">
      <formula>AND($H102&lt;&gt;"",$I102="",$J102="")</formula>
    </cfRule>
  </conditionalFormatting>
  <conditionalFormatting sqref="H102:H104">
    <cfRule type="expression" dxfId="12093" priority="313">
      <formula>AND($H102&lt;&gt;"",$I102&lt;&gt;"")</formula>
    </cfRule>
  </conditionalFormatting>
  <conditionalFormatting sqref="I102:I104">
    <cfRule type="expression" dxfId="12092" priority="312">
      <formula>AND($I102&lt;&gt;"",$J102&lt;&gt;"")</formula>
    </cfRule>
  </conditionalFormatting>
  <conditionalFormatting sqref="A105">
    <cfRule type="containsBlanks" dxfId="12091" priority="287">
      <formula>LEN(TRIM(A105))=0</formula>
    </cfRule>
  </conditionalFormatting>
  <conditionalFormatting sqref="AA105:AB105">
    <cfRule type="expression" dxfId="12090" priority="284">
      <formula>AND($H105&lt;&gt;"",$I105&lt;&gt;"",$J105&lt;&gt;"")</formula>
    </cfRule>
    <cfRule type="expression" dxfId="12089" priority="285">
      <formula>AND($H105&lt;&gt;"",$I105&lt;&gt;"",$J105="")</formula>
    </cfRule>
    <cfRule type="expression" dxfId="12088" priority="286">
      <formula>AND($H105&lt;&gt;"",$I105="",$J105="")</formula>
    </cfRule>
  </conditionalFormatting>
  <conditionalFormatting sqref="X105:Z105 U105">
    <cfRule type="expression" dxfId="12087" priority="290">
      <formula>AND($H105&lt;&gt;"",$I105&lt;&gt;"",$J105&lt;&gt;"")</formula>
    </cfRule>
    <cfRule type="expression" dxfId="12086" priority="291">
      <formula>AND($H105&lt;&gt;"",$I105&lt;&gt;"",$J105="")</formula>
    </cfRule>
    <cfRule type="expression" dxfId="12085" priority="292">
      <formula>AND($H105&lt;&gt;"",$I105="",$J105="")</formula>
    </cfRule>
  </conditionalFormatting>
  <conditionalFormatting sqref="AC105:AD105">
    <cfRule type="expression" dxfId="12084" priority="281">
      <formula>AND($H105&lt;&gt;"",$I105&lt;&gt;"",$J105&lt;&gt;"")</formula>
    </cfRule>
    <cfRule type="expression" dxfId="12083" priority="282">
      <formula>AND($H105&lt;&gt;"",$I105&lt;&gt;"",$J105="")</formula>
    </cfRule>
    <cfRule type="expression" dxfId="12082" priority="283">
      <formula>AND($H105&lt;&gt;"",$I105="",$J105="")</formula>
    </cfRule>
  </conditionalFormatting>
  <conditionalFormatting sqref="AI105">
    <cfRule type="expression" dxfId="12081" priority="275">
      <formula>AND($H105&lt;&gt;"",$I105&lt;&gt;"",$J105&lt;&gt;"")</formula>
    </cfRule>
    <cfRule type="expression" dxfId="12080" priority="276">
      <formula>AND($H105&lt;&gt;"",$I105&lt;&gt;"",$J105="")</formula>
    </cfRule>
    <cfRule type="expression" dxfId="12079" priority="277">
      <formula>AND($H105&lt;&gt;"",$I105="",$J105="")</formula>
    </cfRule>
  </conditionalFormatting>
  <conditionalFormatting sqref="H105:J105">
    <cfRule type="expression" dxfId="12078" priority="293">
      <formula>AND($H105&lt;&gt;"",$I105&lt;&gt;"",$J105&lt;&gt;"")</formula>
    </cfRule>
    <cfRule type="expression" dxfId="12077" priority="294">
      <formula>AND($H105&lt;&gt;"",$I105&lt;&gt;"",$J105="")</formula>
    </cfRule>
    <cfRule type="expression" dxfId="12076" priority="295">
      <formula>AND($H105&lt;&gt;"",$I105="",$J105="")</formula>
    </cfRule>
  </conditionalFormatting>
  <conditionalFormatting sqref="H105">
    <cfRule type="expression" dxfId="12075" priority="289">
      <formula>AND($H105&lt;&gt;"",$I105&lt;&gt;"")</formula>
    </cfRule>
  </conditionalFormatting>
  <conditionalFormatting sqref="I105">
    <cfRule type="expression" dxfId="12074" priority="288">
      <formula>AND($I105&lt;&gt;"",$J105&lt;&gt;"")</formula>
    </cfRule>
  </conditionalFormatting>
  <conditionalFormatting sqref="A108:A110">
    <cfRule type="containsBlanks" dxfId="12073" priority="263">
      <formula>LEN(TRIM(A108))=0</formula>
    </cfRule>
  </conditionalFormatting>
  <conditionalFormatting sqref="AA108:AB108 AA110:AB110">
    <cfRule type="expression" dxfId="12072" priority="260">
      <formula>AND($H108&lt;&gt;"",$I108&lt;&gt;"",$J108&lt;&gt;"")</formula>
    </cfRule>
    <cfRule type="expression" dxfId="12071" priority="261">
      <formula>AND($H108&lt;&gt;"",$I108&lt;&gt;"",$J108="")</formula>
    </cfRule>
    <cfRule type="expression" dxfId="12070" priority="262">
      <formula>AND($H108&lt;&gt;"",$I108="",$J108="")</formula>
    </cfRule>
  </conditionalFormatting>
  <conditionalFormatting sqref="AE108:AH108 AE110:AH110 AH109">
    <cfRule type="expression" dxfId="12069" priority="254">
      <formula>AND($H108&lt;&gt;"",$I108&lt;&gt;"",$J108&lt;&gt;"")</formula>
    </cfRule>
    <cfRule type="expression" dxfId="12068" priority="255">
      <formula>AND($H108&lt;&gt;"",$I108&lt;&gt;"",$J108="")</formula>
    </cfRule>
    <cfRule type="expression" dxfId="12067" priority="256">
      <formula>AND($H108&lt;&gt;"",$I108="",$J108="")</formula>
    </cfRule>
  </conditionalFormatting>
  <conditionalFormatting sqref="AJ108:CF110">
    <cfRule type="expression" dxfId="12066" priority="248">
      <formula>AND($H108&lt;&gt;"",$I108&lt;&gt;"",$J108&lt;&gt;"")</formula>
    </cfRule>
    <cfRule type="expression" dxfId="12065" priority="249">
      <formula>AND($H108&lt;&gt;"",$I108&lt;&gt;"",$J108="")</formula>
    </cfRule>
    <cfRule type="expression" dxfId="12064" priority="250">
      <formula>AND($H108&lt;&gt;"",$I108="",$J108="")</formula>
    </cfRule>
  </conditionalFormatting>
  <conditionalFormatting sqref="X108:Z108 X110:Z110 X109:AG109 U108:U110">
    <cfRule type="expression" dxfId="12063" priority="266">
      <formula>AND($H108&lt;&gt;"",$I108&lt;&gt;"",$J108&lt;&gt;"")</formula>
    </cfRule>
    <cfRule type="expression" dxfId="12062" priority="267">
      <formula>AND($H108&lt;&gt;"",$I108&lt;&gt;"",$J108="")</formula>
    </cfRule>
    <cfRule type="expression" dxfId="12061" priority="268">
      <formula>AND($H108&lt;&gt;"",$I108="",$J108="")</formula>
    </cfRule>
  </conditionalFormatting>
  <conditionalFormatting sqref="AC108:AD108 AC110:AD110">
    <cfRule type="expression" dxfId="12060" priority="257">
      <formula>AND($H108&lt;&gt;"",$I108&lt;&gt;"",$J108&lt;&gt;"")</formula>
    </cfRule>
    <cfRule type="expression" dxfId="12059" priority="258">
      <formula>AND($H108&lt;&gt;"",$I108&lt;&gt;"",$J108="")</formula>
    </cfRule>
    <cfRule type="expression" dxfId="12058" priority="259">
      <formula>AND($H108&lt;&gt;"",$I108="",$J108="")</formula>
    </cfRule>
  </conditionalFormatting>
  <conditionalFormatting sqref="AI108:AI110">
    <cfRule type="expression" dxfId="12057" priority="251">
      <formula>AND($H108&lt;&gt;"",$I108&lt;&gt;"",$J108&lt;&gt;"")</formula>
    </cfRule>
    <cfRule type="expression" dxfId="12056" priority="252">
      <formula>AND($H108&lt;&gt;"",$I108&lt;&gt;"",$J108="")</formula>
    </cfRule>
    <cfRule type="expression" dxfId="12055" priority="253">
      <formula>AND($H108&lt;&gt;"",$I108="",$J108="")</formula>
    </cfRule>
  </conditionalFormatting>
  <conditionalFormatting sqref="H108:J110">
    <cfRule type="expression" dxfId="12054" priority="269">
      <formula>AND($H108&lt;&gt;"",$I108&lt;&gt;"",$J108&lt;&gt;"")</formula>
    </cfRule>
    <cfRule type="expression" dxfId="12053" priority="270">
      <formula>AND($H108&lt;&gt;"",$I108&lt;&gt;"",$J108="")</formula>
    </cfRule>
    <cfRule type="expression" dxfId="12052" priority="271">
      <formula>AND($H108&lt;&gt;"",$I108="",$J108="")</formula>
    </cfRule>
  </conditionalFormatting>
  <conditionalFormatting sqref="H108:H110">
    <cfRule type="expression" dxfId="12051" priority="265">
      <formula>AND($H108&lt;&gt;"",$I108&lt;&gt;"")</formula>
    </cfRule>
  </conditionalFormatting>
  <conditionalFormatting sqref="I108:I110">
    <cfRule type="expression" dxfId="12050" priority="264">
      <formula>AND($I108&lt;&gt;"",$J108&lt;&gt;"")</formula>
    </cfRule>
  </conditionalFormatting>
  <conditionalFormatting sqref="AJ113:CF113">
    <cfRule type="expression" dxfId="12049" priority="198">
      <formula>AND($H113&lt;&gt;"",$I113&lt;&gt;"",$J113&lt;&gt;"")</formula>
    </cfRule>
    <cfRule type="expression" dxfId="12048" priority="199">
      <formula>AND($H113&lt;&gt;"",$I113&lt;&gt;"",$J113="")</formula>
    </cfRule>
    <cfRule type="expression" dxfId="12047" priority="200">
      <formula>AND($H113&lt;&gt;"",$I113="",$J113="")</formula>
    </cfRule>
  </conditionalFormatting>
  <conditionalFormatting sqref="X113:Z113 U113">
    <cfRule type="expression" dxfId="12046" priority="218">
      <formula>AND($H113&lt;&gt;"",$I113&lt;&gt;"",$J113&lt;&gt;"")</formula>
    </cfRule>
    <cfRule type="expression" dxfId="12045" priority="219">
      <formula>AND($H113&lt;&gt;"",$I113&lt;&gt;"",$J113="")</formula>
    </cfRule>
    <cfRule type="expression" dxfId="12044" priority="220">
      <formula>AND($H113&lt;&gt;"",$I113="",$J113="")</formula>
    </cfRule>
  </conditionalFormatting>
  <conditionalFormatting sqref="AE113:AH113">
    <cfRule type="expression" dxfId="12043" priority="206">
      <formula>AND($H113&lt;&gt;"",$I113&lt;&gt;"",$J113&lt;&gt;"")</formula>
    </cfRule>
    <cfRule type="expression" dxfId="12042" priority="207">
      <formula>AND($H113&lt;&gt;"",$I113&lt;&gt;"",$J113="")</formula>
    </cfRule>
    <cfRule type="expression" dxfId="12041" priority="208">
      <formula>AND($H113&lt;&gt;"",$I113="",$J113="")</formula>
    </cfRule>
  </conditionalFormatting>
  <conditionalFormatting sqref="AA113:AB113">
    <cfRule type="expression" dxfId="12040" priority="212">
      <formula>AND($H113&lt;&gt;"",$I113&lt;&gt;"",$J113&lt;&gt;"")</formula>
    </cfRule>
    <cfRule type="expression" dxfId="12039" priority="213">
      <formula>AND($H113&lt;&gt;"",$I113&lt;&gt;"",$J113="")</formula>
    </cfRule>
    <cfRule type="expression" dxfId="12038" priority="214">
      <formula>AND($H113&lt;&gt;"",$I113="",$J113="")</formula>
    </cfRule>
  </conditionalFormatting>
  <conditionalFormatting sqref="AC113:AD113">
    <cfRule type="expression" dxfId="12037" priority="209">
      <formula>AND($H113&lt;&gt;"",$I113&lt;&gt;"",$J113&lt;&gt;"")</formula>
    </cfRule>
    <cfRule type="expression" dxfId="12036" priority="210">
      <formula>AND($H113&lt;&gt;"",$I113&lt;&gt;"",$J113="")</formula>
    </cfRule>
    <cfRule type="expression" dxfId="12035" priority="211">
      <formula>AND($H113&lt;&gt;"",$I113="",$J113="")</formula>
    </cfRule>
  </conditionalFormatting>
  <conditionalFormatting sqref="H113:J113">
    <cfRule type="expression" dxfId="12034" priority="221">
      <formula>AND($H113&lt;&gt;"",$I113&lt;&gt;"",$J113&lt;&gt;"")</formula>
    </cfRule>
    <cfRule type="expression" dxfId="12033" priority="222">
      <formula>AND($H113&lt;&gt;"",$I113&lt;&gt;"",$J113="")</formula>
    </cfRule>
    <cfRule type="expression" dxfId="12032" priority="223">
      <formula>AND($H113&lt;&gt;"",$I113="",$J113="")</formula>
    </cfRule>
  </conditionalFormatting>
  <conditionalFormatting sqref="AI113">
    <cfRule type="expression" dxfId="12031" priority="203">
      <formula>AND($H113&lt;&gt;"",$I113&lt;&gt;"",$J113&lt;&gt;"")</formula>
    </cfRule>
    <cfRule type="expression" dxfId="12030" priority="204">
      <formula>AND($H113&lt;&gt;"",$I113&lt;&gt;"",$J113="")</formula>
    </cfRule>
    <cfRule type="expression" dxfId="12029" priority="205">
      <formula>AND($H113&lt;&gt;"",$I113="",$J113="")</formula>
    </cfRule>
  </conditionalFormatting>
  <conditionalFormatting sqref="H113">
    <cfRule type="expression" dxfId="12028" priority="217">
      <formula>AND($H113&lt;&gt;"",$I113&lt;&gt;"")</formula>
    </cfRule>
  </conditionalFormatting>
  <conditionalFormatting sqref="I113">
    <cfRule type="expression" dxfId="12027" priority="216">
      <formula>AND($I113&lt;&gt;"",$J113&lt;&gt;"")</formula>
    </cfRule>
  </conditionalFormatting>
  <conditionalFormatting sqref="A113">
    <cfRule type="containsBlanks" dxfId="12026" priority="215">
      <formula>LEN(TRIM(A113))=0</formula>
    </cfRule>
  </conditionalFormatting>
  <conditionalFormatting sqref="X113:AI113 U113">
    <cfRule type="cellIs" dxfId="12025" priority="201" operator="greaterThan">
      <formula>0</formula>
    </cfRule>
    <cfRule type="cellIs" dxfId="12024" priority="202" operator="lessThan">
      <formula>0</formula>
    </cfRule>
  </conditionalFormatting>
  <conditionalFormatting sqref="AJ113:CF113">
    <cfRule type="cellIs" dxfId="12023" priority="196" operator="greaterThan">
      <formula>0</formula>
    </cfRule>
    <cfRule type="cellIs" dxfId="12022" priority="197" operator="lessThan">
      <formula>0</formula>
    </cfRule>
  </conditionalFormatting>
  <conditionalFormatting sqref="AJ123:CF123 AJ121:CF121 AJ119:CF119">
    <cfRule type="expression" dxfId="12021" priority="170">
      <formula>AND($H119&lt;&gt;"",$I119&lt;&gt;"",$J119&lt;&gt;"")</formula>
    </cfRule>
    <cfRule type="expression" dxfId="12020" priority="171">
      <formula>AND($H119&lt;&gt;"",$I119&lt;&gt;"",$J119="")</formula>
    </cfRule>
    <cfRule type="expression" dxfId="12019" priority="172">
      <formula>AND($H119&lt;&gt;"",$I119="",$J119="")</formula>
    </cfRule>
  </conditionalFormatting>
  <conditionalFormatting sqref="X123:Z123 U123 X121:Z121 U121 X119:Z119 U119">
    <cfRule type="expression" dxfId="12018" priority="190">
      <formula>AND($H119&lt;&gt;"",$I119&lt;&gt;"",$J119&lt;&gt;"")</formula>
    </cfRule>
    <cfRule type="expression" dxfId="12017" priority="191">
      <formula>AND($H119&lt;&gt;"",$I119&lt;&gt;"",$J119="")</formula>
    </cfRule>
    <cfRule type="expression" dxfId="12016" priority="192">
      <formula>AND($H119&lt;&gt;"",$I119="",$J119="")</formula>
    </cfRule>
  </conditionalFormatting>
  <conditionalFormatting sqref="AE123:AH123 AE121:AH121 AE119:AH119">
    <cfRule type="expression" dxfId="12015" priority="178">
      <formula>AND($H119&lt;&gt;"",$I119&lt;&gt;"",$J119&lt;&gt;"")</formula>
    </cfRule>
    <cfRule type="expression" dxfId="12014" priority="179">
      <formula>AND($H119&lt;&gt;"",$I119&lt;&gt;"",$J119="")</formula>
    </cfRule>
    <cfRule type="expression" dxfId="12013" priority="180">
      <formula>AND($H119&lt;&gt;"",$I119="",$J119="")</formula>
    </cfRule>
  </conditionalFormatting>
  <conditionalFormatting sqref="AA123:AB123 AA121:AB121 AA119:AB119">
    <cfRule type="expression" dxfId="12012" priority="184">
      <formula>AND($H119&lt;&gt;"",$I119&lt;&gt;"",$J119&lt;&gt;"")</formula>
    </cfRule>
    <cfRule type="expression" dxfId="12011" priority="185">
      <formula>AND($H119&lt;&gt;"",$I119&lt;&gt;"",$J119="")</formula>
    </cfRule>
    <cfRule type="expression" dxfId="12010" priority="186">
      <formula>AND($H119&lt;&gt;"",$I119="",$J119="")</formula>
    </cfRule>
  </conditionalFormatting>
  <conditionalFormatting sqref="AC123:AD123 AC121:AD121 AC119:AD119">
    <cfRule type="expression" dxfId="12009" priority="181">
      <formula>AND($H119&lt;&gt;"",$I119&lt;&gt;"",$J119&lt;&gt;"")</formula>
    </cfRule>
    <cfRule type="expression" dxfId="12008" priority="182">
      <formula>AND($H119&lt;&gt;"",$I119&lt;&gt;"",$J119="")</formula>
    </cfRule>
    <cfRule type="expression" dxfId="12007" priority="183">
      <formula>AND($H119&lt;&gt;"",$I119="",$J119="")</formula>
    </cfRule>
  </conditionalFormatting>
  <conditionalFormatting sqref="H123:J123 H121:J121 H119:J119">
    <cfRule type="expression" dxfId="12006" priority="193">
      <formula>AND($H119&lt;&gt;"",$I119&lt;&gt;"",$J119&lt;&gt;"")</formula>
    </cfRule>
    <cfRule type="expression" dxfId="12005" priority="194">
      <formula>AND($H119&lt;&gt;"",$I119&lt;&gt;"",$J119="")</formula>
    </cfRule>
    <cfRule type="expression" dxfId="12004" priority="195">
      <formula>AND($H119&lt;&gt;"",$I119="",$J119="")</formula>
    </cfRule>
  </conditionalFormatting>
  <conditionalFormatting sqref="AI123 AI121 AI119">
    <cfRule type="expression" dxfId="12003" priority="175">
      <formula>AND($H119&lt;&gt;"",$I119&lt;&gt;"",$J119&lt;&gt;"")</formula>
    </cfRule>
    <cfRule type="expression" dxfId="12002" priority="176">
      <formula>AND($H119&lt;&gt;"",$I119&lt;&gt;"",$J119="")</formula>
    </cfRule>
    <cfRule type="expression" dxfId="12001" priority="177">
      <formula>AND($H119&lt;&gt;"",$I119="",$J119="")</formula>
    </cfRule>
  </conditionalFormatting>
  <conditionalFormatting sqref="H123 H121 H119">
    <cfRule type="expression" dxfId="12000" priority="189">
      <formula>AND($H119&lt;&gt;"",$I119&lt;&gt;"")</formula>
    </cfRule>
  </conditionalFormatting>
  <conditionalFormatting sqref="I123 I121 I119">
    <cfRule type="expression" dxfId="11999" priority="188">
      <formula>AND($I119&lt;&gt;"",$J119&lt;&gt;"")</formula>
    </cfRule>
  </conditionalFormatting>
  <conditionalFormatting sqref="A123 A121 A119">
    <cfRule type="containsBlanks" dxfId="11998" priority="187">
      <formula>LEN(TRIM(A119))=0</formula>
    </cfRule>
  </conditionalFormatting>
  <conditionalFormatting sqref="X123:AI123 U123 X121:AI121 U121 X119:AI119 U119">
    <cfRule type="cellIs" dxfId="11997" priority="173" operator="greaterThan">
      <formula>0</formula>
    </cfRule>
    <cfRule type="cellIs" dxfId="11996" priority="174" operator="lessThan">
      <formula>0</formula>
    </cfRule>
  </conditionalFormatting>
  <conditionalFormatting sqref="AJ123:CF123 AJ121:CF121 AJ119:CF119">
    <cfRule type="cellIs" dxfId="11995" priority="168" operator="greaterThan">
      <formula>0</formula>
    </cfRule>
    <cfRule type="cellIs" dxfId="11994" priority="169" operator="lessThan">
      <formula>0</formula>
    </cfRule>
  </conditionalFormatting>
  <conditionalFormatting sqref="H125:J125">
    <cfRule type="expression" dxfId="11993" priority="165">
      <formula>AND($H125&lt;&gt;"",$I125&lt;&gt;"",$J125&lt;&gt;"")</formula>
    </cfRule>
    <cfRule type="expression" dxfId="11992" priority="166">
      <formula>AND($H125&lt;&gt;"",$I125&lt;&gt;"",$J125="")</formula>
    </cfRule>
    <cfRule type="expression" dxfId="11991" priority="167">
      <formula>AND($H125&lt;&gt;"",$I125="",$J125="")</formula>
    </cfRule>
  </conditionalFormatting>
  <conditionalFormatting sqref="H125">
    <cfRule type="expression" dxfId="11990" priority="164">
      <formula>AND($H125&lt;&gt;"",$I125&lt;&gt;"")</formula>
    </cfRule>
  </conditionalFormatting>
  <conditionalFormatting sqref="I125">
    <cfRule type="expression" dxfId="11989" priority="163">
      <formula>AND($I125&lt;&gt;"",$J125&lt;&gt;"")</formula>
    </cfRule>
  </conditionalFormatting>
  <conditionalFormatting sqref="A125">
    <cfRule type="containsBlanks" dxfId="11988" priority="162">
      <formula>LEN(TRIM(A125))=0</formula>
    </cfRule>
  </conditionalFormatting>
  <conditionalFormatting sqref="X127:Z127 U127">
    <cfRule type="expression" dxfId="11987" priority="156">
      <formula>AND($H127&lt;&gt;"",$I127&lt;&gt;"",$J127&lt;&gt;"")</formula>
    </cfRule>
    <cfRule type="expression" dxfId="11986" priority="157">
      <formula>AND($H127&lt;&gt;"",$I127&lt;&gt;"",$J127="")</formula>
    </cfRule>
    <cfRule type="expression" dxfId="11985" priority="158">
      <formula>AND($H127&lt;&gt;"",$I127="",$J127="")</formula>
    </cfRule>
  </conditionalFormatting>
  <conditionalFormatting sqref="AE127:AH127">
    <cfRule type="expression" dxfId="11984" priority="144">
      <formula>AND($H127&lt;&gt;"",$I127&lt;&gt;"",$J127&lt;&gt;"")</formula>
    </cfRule>
    <cfRule type="expression" dxfId="11983" priority="145">
      <formula>AND($H127&lt;&gt;"",$I127&lt;&gt;"",$J127="")</formula>
    </cfRule>
    <cfRule type="expression" dxfId="11982" priority="146">
      <formula>AND($H127&lt;&gt;"",$I127="",$J127="")</formula>
    </cfRule>
  </conditionalFormatting>
  <conditionalFormatting sqref="AA127:AB127">
    <cfRule type="expression" dxfId="11981" priority="150">
      <formula>AND($H127&lt;&gt;"",$I127&lt;&gt;"",$J127&lt;&gt;"")</formula>
    </cfRule>
    <cfRule type="expression" dxfId="11980" priority="151">
      <formula>AND($H127&lt;&gt;"",$I127&lt;&gt;"",$J127="")</formula>
    </cfRule>
    <cfRule type="expression" dxfId="11979" priority="152">
      <formula>AND($H127&lt;&gt;"",$I127="",$J127="")</formula>
    </cfRule>
  </conditionalFormatting>
  <conditionalFormatting sqref="AC127:AD127">
    <cfRule type="expression" dxfId="11978" priority="147">
      <formula>AND($H127&lt;&gt;"",$I127&lt;&gt;"",$J127&lt;&gt;"")</formula>
    </cfRule>
    <cfRule type="expression" dxfId="11977" priority="148">
      <formula>AND($H127&lt;&gt;"",$I127&lt;&gt;"",$J127="")</formula>
    </cfRule>
    <cfRule type="expression" dxfId="11976" priority="149">
      <formula>AND($H127&lt;&gt;"",$I127="",$J127="")</formula>
    </cfRule>
  </conditionalFormatting>
  <conditionalFormatting sqref="H127:J127">
    <cfRule type="expression" dxfId="11975" priority="159">
      <formula>AND($H127&lt;&gt;"",$I127&lt;&gt;"",$J127&lt;&gt;"")</formula>
    </cfRule>
    <cfRule type="expression" dxfId="11974" priority="160">
      <formula>AND($H127&lt;&gt;"",$I127&lt;&gt;"",$J127="")</formula>
    </cfRule>
    <cfRule type="expression" dxfId="11973" priority="161">
      <formula>AND($H127&lt;&gt;"",$I127="",$J127="")</formula>
    </cfRule>
  </conditionalFormatting>
  <conditionalFormatting sqref="AI127">
    <cfRule type="expression" dxfId="11972" priority="141">
      <formula>AND($H127&lt;&gt;"",$I127&lt;&gt;"",$J127&lt;&gt;"")</formula>
    </cfRule>
    <cfRule type="expression" dxfId="11971" priority="142">
      <formula>AND($H127&lt;&gt;"",$I127&lt;&gt;"",$J127="")</formula>
    </cfRule>
    <cfRule type="expression" dxfId="11970" priority="143">
      <formula>AND($H127&lt;&gt;"",$I127="",$J127="")</formula>
    </cfRule>
  </conditionalFormatting>
  <conditionalFormatting sqref="H127">
    <cfRule type="expression" dxfId="11969" priority="155">
      <formula>AND($H127&lt;&gt;"",$I127&lt;&gt;"")</formula>
    </cfRule>
  </conditionalFormatting>
  <conditionalFormatting sqref="I127">
    <cfRule type="expression" dxfId="11968" priority="154">
      <formula>AND($I127&lt;&gt;"",$J127&lt;&gt;"")</formula>
    </cfRule>
  </conditionalFormatting>
  <conditionalFormatting sqref="A127">
    <cfRule type="containsBlanks" dxfId="11967" priority="153">
      <formula>LEN(TRIM(A127))=0</formula>
    </cfRule>
  </conditionalFormatting>
  <conditionalFormatting sqref="X127:AI127 U127">
    <cfRule type="cellIs" dxfId="11966" priority="139" operator="greaterThan">
      <formula>0</formula>
    </cfRule>
    <cfRule type="cellIs" dxfId="11965" priority="140" operator="lessThan">
      <formula>0</formula>
    </cfRule>
  </conditionalFormatting>
  <conditionalFormatting sqref="AJ127:CF127">
    <cfRule type="expression" dxfId="11964" priority="136">
      <formula>AND($H127&lt;&gt;"",$I127&lt;&gt;"",$J127&lt;&gt;"")</formula>
    </cfRule>
    <cfRule type="expression" dxfId="11963" priority="137">
      <formula>AND($H127&lt;&gt;"",$I127&lt;&gt;"",$J127="")</formula>
    </cfRule>
    <cfRule type="expression" dxfId="11962" priority="138">
      <formula>AND($H127&lt;&gt;"",$I127="",$J127="")</formula>
    </cfRule>
  </conditionalFormatting>
  <conditionalFormatting sqref="AJ127:CF127">
    <cfRule type="cellIs" dxfId="11961" priority="134" operator="greaterThan">
      <formula>0</formula>
    </cfRule>
    <cfRule type="cellIs" dxfId="11960" priority="135" operator="lessThan">
      <formula>0</formula>
    </cfRule>
  </conditionalFormatting>
  <conditionalFormatting sqref="X128:Z128 U128">
    <cfRule type="expression" dxfId="11959" priority="128">
      <formula>AND($H128&lt;&gt;"",$I128&lt;&gt;"",$J128&lt;&gt;"")</formula>
    </cfRule>
    <cfRule type="expression" dxfId="11958" priority="129">
      <formula>AND($H128&lt;&gt;"",$I128&lt;&gt;"",$J128="")</formula>
    </cfRule>
    <cfRule type="expression" dxfId="11957" priority="130">
      <formula>AND($H128&lt;&gt;"",$I128="",$J128="")</formula>
    </cfRule>
  </conditionalFormatting>
  <conditionalFormatting sqref="AE128:AH128">
    <cfRule type="expression" dxfId="11956" priority="116">
      <formula>AND($H128&lt;&gt;"",$I128&lt;&gt;"",$J128&lt;&gt;"")</formula>
    </cfRule>
    <cfRule type="expression" dxfId="11955" priority="117">
      <formula>AND($H128&lt;&gt;"",$I128&lt;&gt;"",$J128="")</formula>
    </cfRule>
    <cfRule type="expression" dxfId="11954" priority="118">
      <formula>AND($H128&lt;&gt;"",$I128="",$J128="")</formula>
    </cfRule>
  </conditionalFormatting>
  <conditionalFormatting sqref="AA128:AB128">
    <cfRule type="expression" dxfId="11953" priority="122">
      <formula>AND($H128&lt;&gt;"",$I128&lt;&gt;"",$J128&lt;&gt;"")</formula>
    </cfRule>
    <cfRule type="expression" dxfId="11952" priority="123">
      <formula>AND($H128&lt;&gt;"",$I128&lt;&gt;"",$J128="")</formula>
    </cfRule>
    <cfRule type="expression" dxfId="11951" priority="124">
      <formula>AND($H128&lt;&gt;"",$I128="",$J128="")</formula>
    </cfRule>
  </conditionalFormatting>
  <conditionalFormatting sqref="AC128:AD128">
    <cfRule type="expression" dxfId="11950" priority="119">
      <formula>AND($H128&lt;&gt;"",$I128&lt;&gt;"",$J128&lt;&gt;"")</formula>
    </cfRule>
    <cfRule type="expression" dxfId="11949" priority="120">
      <formula>AND($H128&lt;&gt;"",$I128&lt;&gt;"",$J128="")</formula>
    </cfRule>
    <cfRule type="expression" dxfId="11948" priority="121">
      <formula>AND($H128&lt;&gt;"",$I128="",$J128="")</formula>
    </cfRule>
  </conditionalFormatting>
  <conditionalFormatting sqref="H128:J128">
    <cfRule type="expression" dxfId="11947" priority="131">
      <formula>AND($H128&lt;&gt;"",$I128&lt;&gt;"",$J128&lt;&gt;"")</formula>
    </cfRule>
    <cfRule type="expression" dxfId="11946" priority="132">
      <formula>AND($H128&lt;&gt;"",$I128&lt;&gt;"",$J128="")</formula>
    </cfRule>
    <cfRule type="expression" dxfId="11945" priority="133">
      <formula>AND($H128&lt;&gt;"",$I128="",$J128="")</formula>
    </cfRule>
  </conditionalFormatting>
  <conditionalFormatting sqref="AI128">
    <cfRule type="expression" dxfId="11944" priority="113">
      <formula>AND($H128&lt;&gt;"",$I128&lt;&gt;"",$J128&lt;&gt;"")</formula>
    </cfRule>
    <cfRule type="expression" dxfId="11943" priority="114">
      <formula>AND($H128&lt;&gt;"",$I128&lt;&gt;"",$J128="")</formula>
    </cfRule>
    <cfRule type="expression" dxfId="11942" priority="115">
      <formula>AND($H128&lt;&gt;"",$I128="",$J128="")</formula>
    </cfRule>
  </conditionalFormatting>
  <conditionalFormatting sqref="H128">
    <cfRule type="expression" dxfId="11941" priority="127">
      <formula>AND($H128&lt;&gt;"",$I128&lt;&gt;"")</formula>
    </cfRule>
  </conditionalFormatting>
  <conditionalFormatting sqref="I128">
    <cfRule type="expression" dxfId="11940" priority="126">
      <formula>AND($I128&lt;&gt;"",$J128&lt;&gt;"")</formula>
    </cfRule>
  </conditionalFormatting>
  <conditionalFormatting sqref="A128">
    <cfRule type="containsBlanks" dxfId="11939" priority="125">
      <formula>LEN(TRIM(A128))=0</formula>
    </cfRule>
  </conditionalFormatting>
  <conditionalFormatting sqref="X128:AI128 U128">
    <cfRule type="cellIs" dxfId="11938" priority="111" operator="greaterThan">
      <formula>0</formula>
    </cfRule>
    <cfRule type="cellIs" dxfId="11937" priority="112" operator="lessThan">
      <formula>0</formula>
    </cfRule>
  </conditionalFormatting>
  <conditionalFormatting sqref="AJ128:CF128">
    <cfRule type="expression" dxfId="11936" priority="108">
      <formula>AND($H128&lt;&gt;"",$I128&lt;&gt;"",$J128&lt;&gt;"")</formula>
    </cfRule>
    <cfRule type="expression" dxfId="11935" priority="109">
      <formula>AND($H128&lt;&gt;"",$I128&lt;&gt;"",$J128="")</formula>
    </cfRule>
    <cfRule type="expression" dxfId="11934" priority="110">
      <formula>AND($H128&lt;&gt;"",$I128="",$J128="")</formula>
    </cfRule>
  </conditionalFormatting>
  <conditionalFormatting sqref="AJ128:CF128">
    <cfRule type="cellIs" dxfId="11933" priority="106" operator="greaterThan">
      <formula>0</formula>
    </cfRule>
    <cfRule type="cellIs" dxfId="11932" priority="107" operator="lessThan">
      <formula>0</formula>
    </cfRule>
  </conditionalFormatting>
  <conditionalFormatting sqref="X129:Z129 U129">
    <cfRule type="expression" dxfId="11931" priority="100">
      <formula>AND($H129&lt;&gt;"",$I129&lt;&gt;"",$J129&lt;&gt;"")</formula>
    </cfRule>
    <cfRule type="expression" dxfId="11930" priority="101">
      <formula>AND($H129&lt;&gt;"",$I129&lt;&gt;"",$J129="")</formula>
    </cfRule>
    <cfRule type="expression" dxfId="11929" priority="102">
      <formula>AND($H129&lt;&gt;"",$I129="",$J129="")</formula>
    </cfRule>
  </conditionalFormatting>
  <conditionalFormatting sqref="AE129:AH129">
    <cfRule type="expression" dxfId="11928" priority="88">
      <formula>AND($H129&lt;&gt;"",$I129&lt;&gt;"",$J129&lt;&gt;"")</formula>
    </cfRule>
    <cfRule type="expression" dxfId="11927" priority="89">
      <formula>AND($H129&lt;&gt;"",$I129&lt;&gt;"",$J129="")</formula>
    </cfRule>
    <cfRule type="expression" dxfId="11926" priority="90">
      <formula>AND($H129&lt;&gt;"",$I129="",$J129="")</formula>
    </cfRule>
  </conditionalFormatting>
  <conditionalFormatting sqref="AA129:AB129">
    <cfRule type="expression" dxfId="11925" priority="94">
      <formula>AND($H129&lt;&gt;"",$I129&lt;&gt;"",$J129&lt;&gt;"")</formula>
    </cfRule>
    <cfRule type="expression" dxfId="11924" priority="95">
      <formula>AND($H129&lt;&gt;"",$I129&lt;&gt;"",$J129="")</formula>
    </cfRule>
    <cfRule type="expression" dxfId="11923" priority="96">
      <formula>AND($H129&lt;&gt;"",$I129="",$J129="")</formula>
    </cfRule>
  </conditionalFormatting>
  <conditionalFormatting sqref="AC129:AD129">
    <cfRule type="expression" dxfId="11922" priority="91">
      <formula>AND($H129&lt;&gt;"",$I129&lt;&gt;"",$J129&lt;&gt;"")</formula>
    </cfRule>
    <cfRule type="expression" dxfId="11921" priority="92">
      <formula>AND($H129&lt;&gt;"",$I129&lt;&gt;"",$J129="")</formula>
    </cfRule>
    <cfRule type="expression" dxfId="11920" priority="93">
      <formula>AND($H129&lt;&gt;"",$I129="",$J129="")</formula>
    </cfRule>
  </conditionalFormatting>
  <conditionalFormatting sqref="H129:J129">
    <cfRule type="expression" dxfId="11919" priority="103">
      <formula>AND($H129&lt;&gt;"",$I129&lt;&gt;"",$J129&lt;&gt;"")</formula>
    </cfRule>
    <cfRule type="expression" dxfId="11918" priority="104">
      <formula>AND($H129&lt;&gt;"",$I129&lt;&gt;"",$J129="")</formula>
    </cfRule>
    <cfRule type="expression" dxfId="11917" priority="105">
      <formula>AND($H129&lt;&gt;"",$I129="",$J129="")</formula>
    </cfRule>
  </conditionalFormatting>
  <conditionalFormatting sqref="AI129">
    <cfRule type="expression" dxfId="11916" priority="85">
      <formula>AND($H129&lt;&gt;"",$I129&lt;&gt;"",$J129&lt;&gt;"")</formula>
    </cfRule>
    <cfRule type="expression" dxfId="11915" priority="86">
      <formula>AND($H129&lt;&gt;"",$I129&lt;&gt;"",$J129="")</formula>
    </cfRule>
    <cfRule type="expression" dxfId="11914" priority="87">
      <formula>AND($H129&lt;&gt;"",$I129="",$J129="")</formula>
    </cfRule>
  </conditionalFormatting>
  <conditionalFormatting sqref="H129">
    <cfRule type="expression" dxfId="11913" priority="99">
      <formula>AND($H129&lt;&gt;"",$I129&lt;&gt;"")</formula>
    </cfRule>
  </conditionalFormatting>
  <conditionalFormatting sqref="I129">
    <cfRule type="expression" dxfId="11912" priority="98">
      <formula>AND($I129&lt;&gt;"",$J129&lt;&gt;"")</formula>
    </cfRule>
  </conditionalFormatting>
  <conditionalFormatting sqref="A129">
    <cfRule type="containsBlanks" dxfId="11911" priority="97">
      <formula>LEN(TRIM(A129))=0</formula>
    </cfRule>
  </conditionalFormatting>
  <conditionalFormatting sqref="X129:AI129 U129">
    <cfRule type="cellIs" dxfId="11910" priority="83" operator="greaterThan">
      <formula>0</formula>
    </cfRule>
    <cfRule type="cellIs" dxfId="11909" priority="84" operator="lessThan">
      <formula>0</formula>
    </cfRule>
  </conditionalFormatting>
  <conditionalFormatting sqref="AJ129:CF129">
    <cfRule type="expression" dxfId="11908" priority="80">
      <formula>AND($H129&lt;&gt;"",$I129&lt;&gt;"",$J129&lt;&gt;"")</formula>
    </cfRule>
    <cfRule type="expression" dxfId="11907" priority="81">
      <formula>AND($H129&lt;&gt;"",$I129&lt;&gt;"",$J129="")</formula>
    </cfRule>
    <cfRule type="expression" dxfId="11906" priority="82">
      <formula>AND($H129&lt;&gt;"",$I129="",$J129="")</formula>
    </cfRule>
  </conditionalFormatting>
  <conditionalFormatting sqref="AJ129:CF129">
    <cfRule type="cellIs" dxfId="11905" priority="78" operator="greaterThan">
      <formula>0</formula>
    </cfRule>
    <cfRule type="cellIs" dxfId="11904" priority="79" operator="lessThan">
      <formula>0</formula>
    </cfRule>
  </conditionalFormatting>
  <conditionalFormatting sqref="X131:Z131 U131">
    <cfRule type="expression" dxfId="11903" priority="72">
      <formula>AND($H131&lt;&gt;"",$I131&lt;&gt;"",$J131&lt;&gt;"")</formula>
    </cfRule>
    <cfRule type="expression" dxfId="11902" priority="73">
      <formula>AND($H131&lt;&gt;"",$I131&lt;&gt;"",$J131="")</formula>
    </cfRule>
    <cfRule type="expression" dxfId="11901" priority="74">
      <formula>AND($H131&lt;&gt;"",$I131="",$J131="")</formula>
    </cfRule>
  </conditionalFormatting>
  <conditionalFormatting sqref="AE131:AH131">
    <cfRule type="expression" dxfId="11900" priority="60">
      <formula>AND($H131&lt;&gt;"",$I131&lt;&gt;"",$J131&lt;&gt;"")</formula>
    </cfRule>
    <cfRule type="expression" dxfId="11899" priority="61">
      <formula>AND($H131&lt;&gt;"",$I131&lt;&gt;"",$J131="")</formula>
    </cfRule>
    <cfRule type="expression" dxfId="11898" priority="62">
      <formula>AND($H131&lt;&gt;"",$I131="",$J131="")</formula>
    </cfRule>
  </conditionalFormatting>
  <conditionalFormatting sqref="AA131:AB131">
    <cfRule type="expression" dxfId="11897" priority="66">
      <formula>AND($H131&lt;&gt;"",$I131&lt;&gt;"",$J131&lt;&gt;"")</formula>
    </cfRule>
    <cfRule type="expression" dxfId="11896" priority="67">
      <formula>AND($H131&lt;&gt;"",$I131&lt;&gt;"",$J131="")</formula>
    </cfRule>
    <cfRule type="expression" dxfId="11895" priority="68">
      <formula>AND($H131&lt;&gt;"",$I131="",$J131="")</formula>
    </cfRule>
  </conditionalFormatting>
  <conditionalFormatting sqref="AC131:AD131">
    <cfRule type="expression" dxfId="11894" priority="63">
      <formula>AND($H131&lt;&gt;"",$I131&lt;&gt;"",$J131&lt;&gt;"")</formula>
    </cfRule>
    <cfRule type="expression" dxfId="11893" priority="64">
      <formula>AND($H131&lt;&gt;"",$I131&lt;&gt;"",$J131="")</formula>
    </cfRule>
    <cfRule type="expression" dxfId="11892" priority="65">
      <formula>AND($H131&lt;&gt;"",$I131="",$J131="")</formula>
    </cfRule>
  </conditionalFormatting>
  <conditionalFormatting sqref="H131:J131">
    <cfRule type="expression" dxfId="11891" priority="75">
      <formula>AND($H131&lt;&gt;"",$I131&lt;&gt;"",$J131&lt;&gt;"")</formula>
    </cfRule>
    <cfRule type="expression" dxfId="11890" priority="76">
      <formula>AND($H131&lt;&gt;"",$I131&lt;&gt;"",$J131="")</formula>
    </cfRule>
    <cfRule type="expression" dxfId="11889" priority="77">
      <formula>AND($H131&lt;&gt;"",$I131="",$J131="")</formula>
    </cfRule>
  </conditionalFormatting>
  <conditionalFormatting sqref="AI131">
    <cfRule type="expression" dxfId="11888" priority="57">
      <formula>AND($H131&lt;&gt;"",$I131&lt;&gt;"",$J131&lt;&gt;"")</formula>
    </cfRule>
    <cfRule type="expression" dxfId="11887" priority="58">
      <formula>AND($H131&lt;&gt;"",$I131&lt;&gt;"",$J131="")</formula>
    </cfRule>
    <cfRule type="expression" dxfId="11886" priority="59">
      <formula>AND($H131&lt;&gt;"",$I131="",$J131="")</formula>
    </cfRule>
  </conditionalFormatting>
  <conditionalFormatting sqref="H131">
    <cfRule type="expression" dxfId="11885" priority="71">
      <formula>AND($H131&lt;&gt;"",$I131&lt;&gt;"")</formula>
    </cfRule>
  </conditionalFormatting>
  <conditionalFormatting sqref="I131">
    <cfRule type="expression" dxfId="11884" priority="70">
      <formula>AND($I131&lt;&gt;"",$J131&lt;&gt;"")</formula>
    </cfRule>
  </conditionalFormatting>
  <conditionalFormatting sqref="A131">
    <cfRule type="containsBlanks" dxfId="11883" priority="69">
      <formula>LEN(TRIM(A131))=0</formula>
    </cfRule>
  </conditionalFormatting>
  <conditionalFormatting sqref="X131:AI131 U131">
    <cfRule type="cellIs" dxfId="11882" priority="55" operator="greaterThan">
      <formula>0</formula>
    </cfRule>
    <cfRule type="cellIs" dxfId="11881" priority="56" operator="lessThan">
      <formula>0</formula>
    </cfRule>
  </conditionalFormatting>
  <conditionalFormatting sqref="AJ131:CF131">
    <cfRule type="expression" dxfId="11880" priority="52">
      <formula>AND($H131&lt;&gt;"",$I131&lt;&gt;"",$J131&lt;&gt;"")</formula>
    </cfRule>
    <cfRule type="expression" dxfId="11879" priority="53">
      <formula>AND($H131&lt;&gt;"",$I131&lt;&gt;"",$J131="")</formula>
    </cfRule>
    <cfRule type="expression" dxfId="11878" priority="54">
      <formula>AND($H131&lt;&gt;"",$I131="",$J131="")</formula>
    </cfRule>
  </conditionalFormatting>
  <conditionalFormatting sqref="AJ131:CF131">
    <cfRule type="cellIs" dxfId="11877" priority="50" operator="greaterThan">
      <formula>0</formula>
    </cfRule>
    <cfRule type="cellIs" dxfId="11876" priority="51" operator="lessThan">
      <formula>0</formula>
    </cfRule>
  </conditionalFormatting>
  <conditionalFormatting sqref="H132:J132">
    <cfRule type="expression" dxfId="11875" priority="47">
      <formula>AND($H132&lt;&gt;"",$I132&lt;&gt;"",$J132&lt;&gt;"")</formula>
    </cfRule>
    <cfRule type="expression" dxfId="11874" priority="48">
      <formula>AND($H132&lt;&gt;"",$I132&lt;&gt;"",$J132="")</formula>
    </cfRule>
    <cfRule type="expression" dxfId="11873" priority="49">
      <formula>AND($H132&lt;&gt;"",$I132="",$J132="")</formula>
    </cfRule>
  </conditionalFormatting>
  <conditionalFormatting sqref="H132">
    <cfRule type="expression" dxfId="11872" priority="43">
      <formula>AND($H132&lt;&gt;"",$I132&lt;&gt;"")</formula>
    </cfRule>
  </conditionalFormatting>
  <conditionalFormatting sqref="I132">
    <cfRule type="expression" dxfId="11871" priority="42">
      <formula>AND($I132&lt;&gt;"",$J132&lt;&gt;"")</formula>
    </cfRule>
  </conditionalFormatting>
  <conditionalFormatting sqref="A132">
    <cfRule type="containsBlanks" dxfId="11870" priority="41">
      <formula>LEN(TRIM(A132))=0</formula>
    </cfRule>
  </conditionalFormatting>
  <conditionalFormatting sqref="U132">
    <cfRule type="expression" dxfId="11869" priority="19">
      <formula>AND($H132&lt;&gt;"",$I132&lt;&gt;"",$J132&lt;&gt;"")</formula>
    </cfRule>
    <cfRule type="expression" dxfId="11868" priority="20">
      <formula>AND($H132&lt;&gt;"",$I132&lt;&gt;"",$J132="")</formula>
    </cfRule>
    <cfRule type="expression" dxfId="11867" priority="21">
      <formula>AND($H132&lt;&gt;"",$I132="",$J132="")</formula>
    </cfRule>
  </conditionalFormatting>
  <conditionalFormatting sqref="J10">
    <cfRule type="expression" dxfId="29" priority="1">
      <formula>AND($H10&lt;&gt;"",$I10&lt;&gt;"",$J10&lt;&gt;"")</formula>
    </cfRule>
    <cfRule type="expression" dxfId="28" priority="2">
      <formula>AND($H10&lt;&gt;"",$I10&lt;&gt;"",$J10="")</formula>
    </cfRule>
    <cfRule type="expression" dxfId="27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02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C8" sqref="C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425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44958</v>
      </c>
      <c r="X6" s="25">
        <f ca="1">IF(AND(X$1&gt;1,W7=""),"",IF(OR($P$6="",$P$6=0,$P$7="",$P$7=0,$P$7&lt;1,W7+1&gt;Model!$U$7),"",
IF(X$1=1,EOMONTH($P$7,-1)+1,W7+1)))</f>
        <v>44958</v>
      </c>
      <c r="Y6" s="25">
        <f ca="1">IF(AND(Y$1&gt;1,X7=""),"",IF(OR($P$6="",$P$6=0,$P$7="",$P$7=0,$P$7&lt;1,X7+1&gt;Model!$U$7),"",
IF(Y$1=1,EOMONTH($P$7,-1)+1,X7+1)))</f>
        <v>45323</v>
      </c>
      <c r="Z6" s="25">
        <f ca="1">IF(AND(Z$1&gt;1,Y7=""),"",IF(OR($P$6="",$P$6=0,$P$7="",$P$7=0,$P$7&lt;1,Y7+1&gt;Model!$U$7),"",
IF(Z$1=1,EOMONTH($P$7,-1)+1,Y7+1)))</f>
        <v>45689</v>
      </c>
      <c r="AA6" s="25">
        <f ca="1">IF(AND(AA$1&gt;1,Z7=""),"",IF(OR($P$6="",$P$6=0,$P$7="",$P$7=0,$P$7&lt;1,Z7+1&gt;Model!$U$7),"",
IF(AA$1=1,EOMONTH($P$7,-1)+1,Z7+1)))</f>
        <v>46054</v>
      </c>
      <c r="AB6" s="25">
        <f ca="1">IF(AND(AB$1&gt;1,AA7=""),"",IF(OR($P$6="",$P$6=0,$P$7="",$P$7=0,$P$7&lt;1,AA7+1&gt;Model!$U$7),"",
IF(AB$1=1,EOMONTH($P$7,-1)+1,AA7+1)))</f>
        <v>46419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20">
        <f ca="1">Model!$P$7</f>
        <v>44958</v>
      </c>
      <c r="U7" s="25">
        <f ca="1">MAX(INDIRECT(ADDRESS($B7,X$2)&amp;":"&amp;ADDRESS($B7,MAX($2:$2))))</f>
        <v>46783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45322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45688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46053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46418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46783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148</v>
      </c>
      <c r="M11" s="53" t="s">
        <v>18</v>
      </c>
      <c r="P11" s="72" t="str">
        <f>Lists!$AI$12</f>
        <v>PL(+)</v>
      </c>
      <c r="U11" s="5">
        <f ca="1">SUM(INDIRECT(ADDRESS($B11,$X$2)&amp;":"&amp;ADDRESS($B11,$X$2-1+$P$8)))</f>
        <v>1475075343.8439369</v>
      </c>
      <c r="X11" s="5">
        <f ca="1">IF(X$4="",0,SUMIFS(Model!66:66,Model!$4:$4,"&gt;="&amp;X$6,Model!$4:$4,"&lt;="&amp;X$7))</f>
        <v>32025574.583333336</v>
      </c>
      <c r="Y11" s="5">
        <f ca="1">IF(Y$4="",0,SUMIFS(Model!66:66,Model!$4:$4,"&gt;="&amp;Y$6,Model!$4:$4,"&lt;="&amp;Y$7))</f>
        <v>150798583.968445</v>
      </c>
      <c r="Z11" s="5">
        <f ca="1">IF(Z$4="",0,SUMIFS(Model!66:66,Model!$4:$4,"&gt;="&amp;Z$6,Model!$4:$4,"&lt;="&amp;Z$7))</f>
        <v>283005581.61821204</v>
      </c>
      <c r="AA11" s="5">
        <f ca="1">IF(AA$4="",0,SUMIFS(Model!66:66,Model!$4:$4,"&gt;="&amp;AA$6,Model!$4:$4,"&lt;="&amp;AA$7))</f>
        <v>426676367.23755896</v>
      </c>
      <c r="AB11" s="5">
        <f ca="1">IF(AB$4="",0,SUMIFS(Model!66:66,Model!$4:$4,"&gt;="&amp;AB$6,Model!$4:$4,"&lt;="&amp;AB$7))</f>
        <v>582569236.43638742</v>
      </c>
      <c r="AC11" s="5">
        <f ca="1">IF(AC$4="",0,SUMIFS(Model!66:66,Model!$4:$4,"&gt;="&amp;AC$6,Model!$4:$4,"&lt;="&amp;AC$7))</f>
        <v>0</v>
      </c>
      <c r="AD11" s="5">
        <f ca="1">IF(AD$4="",0,SUMIFS(Model!66:66,Model!$4:$4,"&gt;="&amp;AD$6,Model!$4:$4,"&lt;="&amp;AD$7))</f>
        <v>0</v>
      </c>
      <c r="AE11" s="5">
        <f ca="1">IF(AE$4="",0,SUMIFS(Model!66:66,Model!$4:$4,"&gt;="&amp;AE$6,Model!$4:$4,"&lt;="&amp;AE$7))</f>
        <v>0</v>
      </c>
      <c r="AF11" s="5">
        <f ca="1">IF(AF$4="",0,SUMIFS(Model!66:66,Model!$4:$4,"&gt;="&amp;AF$6,Model!$4:$4,"&lt;="&amp;AF$7))</f>
        <v>0</v>
      </c>
      <c r="AG11" s="5">
        <f ca="1">IF(AG$4="",0,SUMIFS(Model!66:66,Model!$4:$4,"&gt;="&amp;AG$6,Model!$4:$4,"&lt;="&amp;AG$7))</f>
        <v>0</v>
      </c>
      <c r="AH11" s="5">
        <f ca="1">IF(AH$4="",0,SUMIFS(Model!66:66,Model!$4:$4,"&gt;="&amp;AH$6,Model!$4:$4,"&lt;="&amp;AH$7))</f>
        <v>0</v>
      </c>
      <c r="AI11" s="5">
        <f ca="1">IF(AI$4="",0,SUMIFS(Model!66:66,Model!$4:$4,"&gt;="&amp;AI$6,Model!$4:$4,"&lt;="&amp;AI$7))</f>
        <v>0</v>
      </c>
      <c r="AJ11" s="5">
        <f ca="1">IF(AJ$4="",0,SUMIFS(Model!66:66,Model!$4:$4,"&gt;="&amp;AJ$6,Model!$4:$4,"&lt;="&amp;AJ$7))</f>
        <v>0</v>
      </c>
      <c r="AK11" s="5">
        <f ca="1">IF(AK$4="",0,SUMIFS(Model!66:66,Model!$4:$4,"&gt;="&amp;AK$6,Model!$4:$4,"&lt;="&amp;AK$7))</f>
        <v>0</v>
      </c>
      <c r="AL11" s="5">
        <f ca="1">IF(AL$4="",0,SUMIFS(Model!66:66,Model!$4:$4,"&gt;="&amp;AL$6,Model!$4:$4,"&lt;="&amp;AL$7))</f>
        <v>0</v>
      </c>
      <c r="AM11" s="5">
        <f ca="1">IF(AM$4="",0,SUMIFS(Model!66:66,Model!$4:$4,"&gt;="&amp;AM$6,Model!$4:$4,"&lt;="&amp;AM$7))</f>
        <v>0</v>
      </c>
      <c r="AN11" s="5">
        <f ca="1">IF(AN$4="",0,SUMIFS(Model!66:66,Model!$4:$4,"&gt;="&amp;AN$6,Model!$4:$4,"&lt;="&amp;AN$7))</f>
        <v>0</v>
      </c>
      <c r="AO11" s="5">
        <f ca="1">IF(AO$4="",0,SUMIFS(Model!66:66,Model!$4:$4,"&gt;="&amp;AO$6,Model!$4:$4,"&lt;="&amp;AO$7))</f>
        <v>0</v>
      </c>
      <c r="AP11" s="5">
        <f ca="1">IF(AP$4="",0,SUMIFS(Model!66:66,Model!$4:$4,"&gt;="&amp;AP$6,Model!$4:$4,"&lt;="&amp;AP$7))</f>
        <v>0</v>
      </c>
      <c r="AQ11" s="5">
        <f ca="1">IF(AQ$4="",0,SUMIFS(Model!66:66,Model!$4:$4,"&gt;="&amp;AQ$6,Model!$4:$4,"&lt;="&amp;AQ$7))</f>
        <v>0</v>
      </c>
      <c r="AR11" s="5">
        <f ca="1">IF(AR$4="",0,SUMIFS(Model!66:66,Model!$4:$4,"&gt;="&amp;AR$6,Model!$4:$4,"&lt;="&amp;AR$7))</f>
        <v>0</v>
      </c>
      <c r="AS11" s="5">
        <f ca="1">IF(AS$4="",0,SUMIFS(Model!66:66,Model!$4:$4,"&gt;="&amp;AS$6,Model!$4:$4,"&lt;="&amp;AS$7))</f>
        <v>0</v>
      </c>
      <c r="AT11" s="5">
        <f ca="1">IF(AT$4="",0,SUMIFS(Model!66:66,Model!$4:$4,"&gt;="&amp;AT$6,Model!$4:$4,"&lt;="&amp;AT$7))</f>
        <v>0</v>
      </c>
      <c r="AU11" s="5">
        <f ca="1">IF(AU$4="",0,SUMIFS(Model!66:66,Model!$4:$4,"&gt;="&amp;AU$6,Model!$4:$4,"&lt;="&amp;AU$7))</f>
        <v>0</v>
      </c>
      <c r="AV11" s="5">
        <f ca="1">IF(AV$4="",0,SUMIFS(Model!66:66,Model!$4:$4,"&gt;="&amp;AV$6,Model!$4:$4,"&lt;="&amp;AV$7))</f>
        <v>0</v>
      </c>
      <c r="AW11" s="5">
        <f ca="1">IF(AW$4="",0,SUMIFS(Model!66:66,Model!$4:$4,"&gt;="&amp;AW$6,Model!$4:$4,"&lt;="&amp;AW$7))</f>
        <v>0</v>
      </c>
      <c r="AX11" s="5">
        <f ca="1">IF(AX$4="",0,SUMIFS(Model!66:66,Model!$4:$4,"&gt;="&amp;AX$6,Model!$4:$4,"&lt;="&amp;AX$7))</f>
        <v>0</v>
      </c>
      <c r="AY11" s="5">
        <f ca="1">IF(AY$4="",0,SUMIFS(Model!66:66,Model!$4:$4,"&gt;="&amp;AY$6,Model!$4:$4,"&lt;="&amp;AY$7))</f>
        <v>0</v>
      </c>
      <c r="AZ11" s="5">
        <f ca="1">IF(AZ$4="",0,SUMIFS(Model!66:66,Model!$4:$4,"&gt;="&amp;AZ$6,Model!$4:$4,"&lt;="&amp;AZ$7))</f>
        <v>0</v>
      </c>
      <c r="BA11" s="5">
        <f ca="1">IF(BA$4="",0,SUMIFS(Model!66:66,Model!$4:$4,"&gt;="&amp;BA$6,Model!$4:$4,"&lt;="&amp;BA$7))</f>
        <v>0</v>
      </c>
      <c r="BB11" s="5">
        <f ca="1">IF(BB$4="",0,SUMIFS(Model!66:66,Model!$4:$4,"&gt;="&amp;BB$6,Model!$4:$4,"&lt;="&amp;BB$7))</f>
        <v>0</v>
      </c>
      <c r="BC11" s="5">
        <f ca="1">IF(BC$4="",0,SUMIFS(Model!66:66,Model!$4:$4,"&gt;="&amp;BC$6,Model!$4:$4,"&lt;="&amp;BC$7))</f>
        <v>0</v>
      </c>
      <c r="BD11" s="5">
        <f ca="1">IF(BD$4="",0,SUMIFS(Model!66:66,Model!$4:$4,"&gt;="&amp;BD$6,Model!$4:$4,"&lt;="&amp;BD$7))</f>
        <v>0</v>
      </c>
      <c r="BE11" s="5">
        <f ca="1">IF(BE$4="",0,SUMIFS(Model!66:66,Model!$4:$4,"&gt;="&amp;BE$6,Model!$4:$4,"&lt;="&amp;BE$7))</f>
        <v>0</v>
      </c>
      <c r="BF11" s="5">
        <f ca="1">IF(BF$4="",0,SUMIFS(Model!66:66,Model!$4:$4,"&gt;="&amp;BF$6,Model!$4:$4,"&lt;="&amp;BF$7))</f>
        <v>0</v>
      </c>
      <c r="BG11" s="5">
        <f ca="1">IF(BG$4="",0,SUMIFS(Model!66:66,Model!$4:$4,"&gt;="&amp;BG$6,Model!$4:$4,"&lt;="&amp;BG$7))</f>
        <v>0</v>
      </c>
      <c r="BH11" s="5">
        <f ca="1">IF(BH$4="",0,SUMIFS(Model!66:66,Model!$4:$4,"&gt;="&amp;BH$6,Model!$4:$4,"&lt;="&amp;BH$7))</f>
        <v>0</v>
      </c>
      <c r="BI11" s="5">
        <f ca="1">IF(BI$4="",0,SUMIFS(Model!66:66,Model!$4:$4,"&gt;="&amp;BI$6,Model!$4:$4,"&lt;="&amp;BI$7))</f>
        <v>0</v>
      </c>
      <c r="BJ11" s="5">
        <f ca="1">IF(BJ$4="",0,SUMIFS(Model!66:66,Model!$4:$4,"&gt;="&amp;BJ$6,Model!$4:$4,"&lt;="&amp;BJ$7))</f>
        <v>0</v>
      </c>
      <c r="BK11" s="5">
        <f ca="1">IF(BK$4="",0,SUMIFS(Model!66:66,Model!$4:$4,"&gt;="&amp;BK$6,Model!$4:$4,"&lt;="&amp;BK$7))</f>
        <v>0</v>
      </c>
      <c r="BL11" s="5">
        <f ca="1">IF(BL$4="",0,SUMIFS(Model!66:66,Model!$4:$4,"&gt;="&amp;BL$6,Model!$4:$4,"&lt;="&amp;BL$7))</f>
        <v>0</v>
      </c>
      <c r="BM11" s="5">
        <f ca="1">IF(BM$4="",0,SUMIFS(Model!66:66,Model!$4:$4,"&gt;="&amp;BM$6,Model!$4:$4,"&lt;="&amp;BM$7))</f>
        <v>0</v>
      </c>
      <c r="BN11" s="5">
        <f ca="1">IF(BN$4="",0,SUMIFS(Model!66:66,Model!$4:$4,"&gt;="&amp;BN$6,Model!$4:$4,"&lt;="&amp;BN$7))</f>
        <v>0</v>
      </c>
      <c r="BO11" s="5">
        <f ca="1">IF(BO$4="",0,SUMIFS(Model!66:66,Model!$4:$4,"&gt;="&amp;BO$6,Model!$4:$4,"&lt;="&amp;BO$7))</f>
        <v>0</v>
      </c>
      <c r="BP11" s="5">
        <f ca="1">IF(BP$4="",0,SUMIFS(Model!66:66,Model!$4:$4,"&gt;="&amp;BP$6,Model!$4:$4,"&lt;="&amp;BP$7))</f>
        <v>0</v>
      </c>
      <c r="BQ11" s="5">
        <f ca="1">IF(BQ$4="",0,SUMIFS(Model!66:66,Model!$4:$4,"&gt;="&amp;BQ$6,Model!$4:$4,"&lt;="&amp;BQ$7))</f>
        <v>0</v>
      </c>
      <c r="BR11" s="5">
        <f ca="1">IF(BR$4="",0,SUMIFS(Model!66:66,Model!$4:$4,"&gt;="&amp;BR$6,Model!$4:$4,"&lt;="&amp;BR$7))</f>
        <v>0</v>
      </c>
      <c r="BS11" s="5">
        <f ca="1">IF(BS$4="",0,SUMIFS(Model!66:66,Model!$4:$4,"&gt;="&amp;BS$6,Model!$4:$4,"&lt;="&amp;BS$7))</f>
        <v>0</v>
      </c>
      <c r="BT11" s="5">
        <f ca="1">IF(BT$4="",0,SUMIFS(Model!66:66,Model!$4:$4,"&gt;="&amp;BT$6,Model!$4:$4,"&lt;="&amp;BT$7))</f>
        <v>0</v>
      </c>
      <c r="BU11" s="5">
        <f ca="1">IF(BU$4="",0,SUMIFS(Model!66:66,Model!$4:$4,"&gt;="&amp;BU$6,Model!$4:$4,"&lt;="&amp;BU$7))</f>
        <v>0</v>
      </c>
      <c r="BV11" s="5">
        <f ca="1">IF(BV$4="",0,SUMIFS(Model!66:66,Model!$4:$4,"&gt;="&amp;BV$6,Model!$4:$4,"&lt;="&amp;BV$7))</f>
        <v>0</v>
      </c>
      <c r="BW11" s="5">
        <f ca="1">IF(BW$4="",0,SUMIFS(Model!66:66,Model!$4:$4,"&gt;="&amp;BW$6,Model!$4:$4,"&lt;="&amp;BW$7))</f>
        <v>0</v>
      </c>
      <c r="BX11" s="5">
        <f ca="1">IF(BX$4="",0,SUMIFS(Model!66:66,Model!$4:$4,"&gt;="&amp;BX$6,Model!$4:$4,"&lt;="&amp;BX$7))</f>
        <v>0</v>
      </c>
      <c r="BY11" s="5">
        <f ca="1">IF(BY$4="",0,SUMIFS(Model!66:66,Model!$4:$4,"&gt;="&amp;BY$6,Model!$4:$4,"&lt;="&amp;BY$7))</f>
        <v>0</v>
      </c>
      <c r="BZ11" s="5">
        <f ca="1">IF(BZ$4="",0,SUMIFS(Model!66:66,Model!$4:$4,"&gt;="&amp;BZ$6,Model!$4:$4,"&lt;="&amp;BZ$7))</f>
        <v>0</v>
      </c>
      <c r="CA11" s="5">
        <f ca="1">IF(CA$4="",0,SUMIFS(Model!66:66,Model!$4:$4,"&gt;="&amp;CA$6,Model!$4:$4,"&lt;="&amp;CA$7))</f>
        <v>0</v>
      </c>
      <c r="CB11" s="5">
        <f ca="1">IF(CB$4="",0,SUMIFS(Model!66:66,Model!$4:$4,"&gt;="&amp;CB$6,Model!$4:$4,"&lt;="&amp;CB$7))</f>
        <v>0</v>
      </c>
      <c r="CC11" s="5">
        <f ca="1">IF(CC$4="",0,SUMIFS(Model!66:66,Model!$4:$4,"&gt;="&amp;CC$6,Model!$4:$4,"&lt;="&amp;CC$7))</f>
        <v>0</v>
      </c>
      <c r="CD11" s="5">
        <f ca="1">IF(CD$4="",0,SUMIFS(Model!66:66,Model!$4:$4,"&gt;="&amp;CD$6,Model!$4:$4,"&lt;="&amp;CD$7))</f>
        <v>0</v>
      </c>
      <c r="CE11" s="5">
        <f ca="1">IF(CE$4="",0,SUMIFS(Model!66:66,Model!$4:$4,"&gt;="&amp;CE$6,Model!$4:$4,"&lt;="&amp;CE$7))</f>
        <v>0</v>
      </c>
      <c r="CF11" s="5">
        <f ca="1">IF(CF$4="",0,SUMIFS(Model!66:66,Model!$4:$4,"&gt;="&amp;CF$6,Model!$4:$4,"&lt;="&amp;CF$7))</f>
        <v>0</v>
      </c>
    </row>
    <row r="12" spans="2:84" x14ac:dyDescent="0.3">
      <c r="B12" s="13">
        <f>ROW()</f>
        <v>12</v>
      </c>
      <c r="H12" s="1" t="str">
        <f>$H$11</f>
        <v>Выручка</v>
      </c>
      <c r="I12" s="1" t="str">
        <f>Model!$H$46</f>
        <v>Количество проданной продукции</v>
      </c>
      <c r="M12" s="53" t="str">
        <f>Prcsses!$P$11</f>
        <v>ед.ГП</v>
      </c>
      <c r="U12" s="5">
        <f t="shared" ref="U12" ca="1" si="0">SUM(INDIRECT(ADDRESS($B12,$X$2)&amp;":"&amp;ADDRESS($B12,$X$2-1+$P$8)))</f>
        <v>81175</v>
      </c>
      <c r="X12" s="5">
        <f ca="1">IF(X$4="",0,SUMIFS(Model!46:46,Model!$4:$4,"&gt;="&amp;X$6,Model!$4:$4,"&lt;="&amp;X$7))</f>
        <v>1975</v>
      </c>
      <c r="Y12" s="5">
        <f ca="1">IF(Y$4="",0,SUMIFS(Model!46:46,Model!$4:$4,"&gt;="&amp;Y$6,Model!$4:$4,"&lt;="&amp;Y$7))</f>
        <v>9000</v>
      </c>
      <c r="Z12" s="5">
        <f ca="1">IF(Z$4="",0,SUMIFS(Model!46:46,Model!$4:$4,"&gt;="&amp;Z$6,Model!$4:$4,"&lt;="&amp;Z$7))</f>
        <v>16200</v>
      </c>
      <c r="AA12" s="5">
        <f ca="1">IF(AA$4="",0,SUMIFS(Model!46:46,Model!$4:$4,"&gt;="&amp;AA$6,Model!$4:$4,"&lt;="&amp;AA$7))</f>
        <v>23400</v>
      </c>
      <c r="AB12" s="5">
        <f ca="1">IF(AB$4="",0,SUMIFS(Model!46:46,Model!$4:$4,"&gt;="&amp;AB$6,Model!$4:$4,"&lt;="&amp;AB$7))</f>
        <v>30600</v>
      </c>
      <c r="AC12" s="5">
        <f ca="1">IF(AC$4="",0,SUMIFS(Model!46:46,Model!$4:$4,"&gt;="&amp;AC$6,Model!$4:$4,"&lt;="&amp;AC$7))</f>
        <v>0</v>
      </c>
      <c r="AD12" s="5">
        <f ca="1">IF(AD$4="",0,SUMIFS(Model!46:46,Model!$4:$4,"&gt;="&amp;AD$6,Model!$4:$4,"&lt;="&amp;AD$7))</f>
        <v>0</v>
      </c>
      <c r="AE12" s="5">
        <f ca="1">IF(AE$4="",0,SUMIFS(Model!46:46,Model!$4:$4,"&gt;="&amp;AE$6,Model!$4:$4,"&lt;="&amp;AE$7))</f>
        <v>0</v>
      </c>
      <c r="AF12" s="5">
        <f ca="1">IF(AF$4="",0,SUMIFS(Model!46:46,Model!$4:$4,"&gt;="&amp;AF$6,Model!$4:$4,"&lt;="&amp;AF$7))</f>
        <v>0</v>
      </c>
      <c r="AG12" s="5">
        <f ca="1">IF(AG$4="",0,SUMIFS(Model!46:46,Model!$4:$4,"&gt;="&amp;AG$6,Model!$4:$4,"&lt;="&amp;AG$7))</f>
        <v>0</v>
      </c>
      <c r="AH12" s="5">
        <f ca="1">IF(AH$4="",0,SUMIFS(Model!46:46,Model!$4:$4,"&gt;="&amp;AH$6,Model!$4:$4,"&lt;="&amp;AH$7))</f>
        <v>0</v>
      </c>
      <c r="AI12" s="5">
        <f ca="1">IF(AI$4="",0,SUMIFS(Model!46:46,Model!$4:$4,"&gt;="&amp;AI$6,Model!$4:$4,"&lt;="&amp;AI$7))</f>
        <v>0</v>
      </c>
      <c r="AJ12" s="5">
        <f ca="1">IF(AJ$4="",0,SUMIFS(Model!46:46,Model!$4:$4,"&gt;="&amp;AJ$6,Model!$4:$4,"&lt;="&amp;AJ$7))</f>
        <v>0</v>
      </c>
      <c r="AK12" s="5">
        <f ca="1">IF(AK$4="",0,SUMIFS(Model!46:46,Model!$4:$4,"&gt;="&amp;AK$6,Model!$4:$4,"&lt;="&amp;AK$7))</f>
        <v>0</v>
      </c>
      <c r="AL12" s="5">
        <f ca="1">IF(AL$4="",0,SUMIFS(Model!46:46,Model!$4:$4,"&gt;="&amp;AL$6,Model!$4:$4,"&lt;="&amp;AL$7))</f>
        <v>0</v>
      </c>
      <c r="AM12" s="5">
        <f ca="1">IF(AM$4="",0,SUMIFS(Model!46:46,Model!$4:$4,"&gt;="&amp;AM$6,Model!$4:$4,"&lt;="&amp;AM$7))</f>
        <v>0</v>
      </c>
      <c r="AN12" s="5">
        <f ca="1">IF(AN$4="",0,SUMIFS(Model!46:46,Model!$4:$4,"&gt;="&amp;AN$6,Model!$4:$4,"&lt;="&amp;AN$7))</f>
        <v>0</v>
      </c>
      <c r="AO12" s="5">
        <f ca="1">IF(AO$4="",0,SUMIFS(Model!46:46,Model!$4:$4,"&gt;="&amp;AO$6,Model!$4:$4,"&lt;="&amp;AO$7))</f>
        <v>0</v>
      </c>
      <c r="AP12" s="5">
        <f ca="1">IF(AP$4="",0,SUMIFS(Model!46:46,Model!$4:$4,"&gt;="&amp;AP$6,Model!$4:$4,"&lt;="&amp;AP$7))</f>
        <v>0</v>
      </c>
      <c r="AQ12" s="5">
        <f ca="1">IF(AQ$4="",0,SUMIFS(Model!46:46,Model!$4:$4,"&gt;="&amp;AQ$6,Model!$4:$4,"&lt;="&amp;AQ$7))</f>
        <v>0</v>
      </c>
      <c r="AR12" s="5">
        <f ca="1">IF(AR$4="",0,SUMIFS(Model!46:46,Model!$4:$4,"&gt;="&amp;AR$6,Model!$4:$4,"&lt;="&amp;AR$7))</f>
        <v>0</v>
      </c>
      <c r="AS12" s="5">
        <f ca="1">IF(AS$4="",0,SUMIFS(Model!46:46,Model!$4:$4,"&gt;="&amp;AS$6,Model!$4:$4,"&lt;="&amp;AS$7))</f>
        <v>0</v>
      </c>
      <c r="AT12" s="5">
        <f ca="1">IF(AT$4="",0,SUMIFS(Model!46:46,Model!$4:$4,"&gt;="&amp;AT$6,Model!$4:$4,"&lt;="&amp;AT$7))</f>
        <v>0</v>
      </c>
      <c r="AU12" s="5">
        <f ca="1">IF(AU$4="",0,SUMIFS(Model!46:46,Model!$4:$4,"&gt;="&amp;AU$6,Model!$4:$4,"&lt;="&amp;AU$7))</f>
        <v>0</v>
      </c>
      <c r="AV12" s="5">
        <f ca="1">IF(AV$4="",0,SUMIFS(Model!46:46,Model!$4:$4,"&gt;="&amp;AV$6,Model!$4:$4,"&lt;="&amp;AV$7))</f>
        <v>0</v>
      </c>
      <c r="AW12" s="5">
        <f ca="1">IF(AW$4="",0,SUMIFS(Model!46:46,Model!$4:$4,"&gt;="&amp;AW$6,Model!$4:$4,"&lt;="&amp;AW$7))</f>
        <v>0</v>
      </c>
      <c r="AX12" s="5">
        <f ca="1">IF(AX$4="",0,SUMIFS(Model!46:46,Model!$4:$4,"&gt;="&amp;AX$6,Model!$4:$4,"&lt;="&amp;AX$7))</f>
        <v>0</v>
      </c>
      <c r="AY12" s="5">
        <f ca="1">IF(AY$4="",0,SUMIFS(Model!46:46,Model!$4:$4,"&gt;="&amp;AY$6,Model!$4:$4,"&lt;="&amp;AY$7))</f>
        <v>0</v>
      </c>
      <c r="AZ12" s="5">
        <f ca="1">IF(AZ$4="",0,SUMIFS(Model!46:46,Model!$4:$4,"&gt;="&amp;AZ$6,Model!$4:$4,"&lt;="&amp;AZ$7))</f>
        <v>0</v>
      </c>
      <c r="BA12" s="5">
        <f ca="1">IF(BA$4="",0,SUMIFS(Model!46:46,Model!$4:$4,"&gt;="&amp;BA$6,Model!$4:$4,"&lt;="&amp;BA$7))</f>
        <v>0</v>
      </c>
      <c r="BB12" s="5">
        <f ca="1">IF(BB$4="",0,SUMIFS(Model!46:46,Model!$4:$4,"&gt;="&amp;BB$6,Model!$4:$4,"&lt;="&amp;BB$7))</f>
        <v>0</v>
      </c>
      <c r="BC12" s="5">
        <f ca="1">IF(BC$4="",0,SUMIFS(Model!46:46,Model!$4:$4,"&gt;="&amp;BC$6,Model!$4:$4,"&lt;="&amp;BC$7))</f>
        <v>0</v>
      </c>
      <c r="BD12" s="5">
        <f ca="1">IF(BD$4="",0,SUMIFS(Model!46:46,Model!$4:$4,"&gt;="&amp;BD$6,Model!$4:$4,"&lt;="&amp;BD$7))</f>
        <v>0</v>
      </c>
      <c r="BE12" s="5">
        <f ca="1">IF(BE$4="",0,SUMIFS(Model!46:46,Model!$4:$4,"&gt;="&amp;BE$6,Model!$4:$4,"&lt;="&amp;BE$7))</f>
        <v>0</v>
      </c>
      <c r="BF12" s="5">
        <f ca="1">IF(BF$4="",0,SUMIFS(Model!46:46,Model!$4:$4,"&gt;="&amp;BF$6,Model!$4:$4,"&lt;="&amp;BF$7))</f>
        <v>0</v>
      </c>
      <c r="BG12" s="5">
        <f ca="1">IF(BG$4="",0,SUMIFS(Model!46:46,Model!$4:$4,"&gt;="&amp;BG$6,Model!$4:$4,"&lt;="&amp;BG$7))</f>
        <v>0</v>
      </c>
      <c r="BH12" s="5">
        <f ca="1">IF(BH$4="",0,SUMIFS(Model!46:46,Model!$4:$4,"&gt;="&amp;BH$6,Model!$4:$4,"&lt;="&amp;BH$7))</f>
        <v>0</v>
      </c>
      <c r="BI12" s="5">
        <f ca="1">IF(BI$4="",0,SUMIFS(Model!46:46,Model!$4:$4,"&gt;="&amp;BI$6,Model!$4:$4,"&lt;="&amp;BI$7))</f>
        <v>0</v>
      </c>
      <c r="BJ12" s="5">
        <f ca="1">IF(BJ$4="",0,SUMIFS(Model!46:46,Model!$4:$4,"&gt;="&amp;BJ$6,Model!$4:$4,"&lt;="&amp;BJ$7))</f>
        <v>0</v>
      </c>
      <c r="BK12" s="5">
        <f ca="1">IF(BK$4="",0,SUMIFS(Model!46:46,Model!$4:$4,"&gt;="&amp;BK$6,Model!$4:$4,"&lt;="&amp;BK$7))</f>
        <v>0</v>
      </c>
      <c r="BL12" s="5">
        <f ca="1">IF(BL$4="",0,SUMIFS(Model!46:46,Model!$4:$4,"&gt;="&amp;BL$6,Model!$4:$4,"&lt;="&amp;BL$7))</f>
        <v>0</v>
      </c>
      <c r="BM12" s="5">
        <f ca="1">IF(BM$4="",0,SUMIFS(Model!46:46,Model!$4:$4,"&gt;="&amp;BM$6,Model!$4:$4,"&lt;="&amp;BM$7))</f>
        <v>0</v>
      </c>
      <c r="BN12" s="5">
        <f ca="1">IF(BN$4="",0,SUMIFS(Model!46:46,Model!$4:$4,"&gt;="&amp;BN$6,Model!$4:$4,"&lt;="&amp;BN$7))</f>
        <v>0</v>
      </c>
      <c r="BO12" s="5">
        <f ca="1">IF(BO$4="",0,SUMIFS(Model!46:46,Model!$4:$4,"&gt;="&amp;BO$6,Model!$4:$4,"&lt;="&amp;BO$7))</f>
        <v>0</v>
      </c>
      <c r="BP12" s="5">
        <f ca="1">IF(BP$4="",0,SUMIFS(Model!46:46,Model!$4:$4,"&gt;="&amp;BP$6,Model!$4:$4,"&lt;="&amp;BP$7))</f>
        <v>0</v>
      </c>
      <c r="BQ12" s="5">
        <f ca="1">IF(BQ$4="",0,SUMIFS(Model!46:46,Model!$4:$4,"&gt;="&amp;BQ$6,Model!$4:$4,"&lt;="&amp;BQ$7))</f>
        <v>0</v>
      </c>
      <c r="BR12" s="5">
        <f ca="1">IF(BR$4="",0,SUMIFS(Model!46:46,Model!$4:$4,"&gt;="&amp;BR$6,Model!$4:$4,"&lt;="&amp;BR$7))</f>
        <v>0</v>
      </c>
      <c r="BS12" s="5">
        <f ca="1">IF(BS$4="",0,SUMIFS(Model!46:46,Model!$4:$4,"&gt;="&amp;BS$6,Model!$4:$4,"&lt;="&amp;BS$7))</f>
        <v>0</v>
      </c>
      <c r="BT12" s="5">
        <f ca="1">IF(BT$4="",0,SUMIFS(Model!46:46,Model!$4:$4,"&gt;="&amp;BT$6,Model!$4:$4,"&lt;="&amp;BT$7))</f>
        <v>0</v>
      </c>
      <c r="BU12" s="5">
        <f ca="1">IF(BU$4="",0,SUMIFS(Model!46:46,Model!$4:$4,"&gt;="&amp;BU$6,Model!$4:$4,"&lt;="&amp;BU$7))</f>
        <v>0</v>
      </c>
      <c r="BV12" s="5">
        <f ca="1">IF(BV$4="",0,SUMIFS(Model!46:46,Model!$4:$4,"&gt;="&amp;BV$6,Model!$4:$4,"&lt;="&amp;BV$7))</f>
        <v>0</v>
      </c>
      <c r="BW12" s="5">
        <f ca="1">IF(BW$4="",0,SUMIFS(Model!46:46,Model!$4:$4,"&gt;="&amp;BW$6,Model!$4:$4,"&lt;="&amp;BW$7))</f>
        <v>0</v>
      </c>
      <c r="BX12" s="5">
        <f ca="1">IF(BX$4="",0,SUMIFS(Model!46:46,Model!$4:$4,"&gt;="&amp;BX$6,Model!$4:$4,"&lt;="&amp;BX$7))</f>
        <v>0</v>
      </c>
      <c r="BY12" s="5">
        <f ca="1">IF(BY$4="",0,SUMIFS(Model!46:46,Model!$4:$4,"&gt;="&amp;BY$6,Model!$4:$4,"&lt;="&amp;BY$7))</f>
        <v>0</v>
      </c>
      <c r="BZ12" s="5">
        <f ca="1">IF(BZ$4="",0,SUMIFS(Model!46:46,Model!$4:$4,"&gt;="&amp;BZ$6,Model!$4:$4,"&lt;="&amp;BZ$7))</f>
        <v>0</v>
      </c>
      <c r="CA12" s="5">
        <f ca="1">IF(CA$4="",0,SUMIFS(Model!46:46,Model!$4:$4,"&gt;="&amp;CA$6,Model!$4:$4,"&lt;="&amp;CA$7))</f>
        <v>0</v>
      </c>
      <c r="CB12" s="5">
        <f ca="1">IF(CB$4="",0,SUMIFS(Model!46:46,Model!$4:$4,"&gt;="&amp;CB$6,Model!$4:$4,"&lt;="&amp;CB$7))</f>
        <v>0</v>
      </c>
      <c r="CC12" s="5">
        <f ca="1">IF(CC$4="",0,SUMIFS(Model!46:46,Model!$4:$4,"&gt;="&amp;CC$6,Model!$4:$4,"&lt;="&amp;CC$7))</f>
        <v>0</v>
      </c>
      <c r="CD12" s="5">
        <f ca="1">IF(CD$4="",0,SUMIFS(Model!46:46,Model!$4:$4,"&gt;="&amp;CD$6,Model!$4:$4,"&lt;="&amp;CD$7))</f>
        <v>0</v>
      </c>
      <c r="CE12" s="5">
        <f ca="1">IF(CE$4="",0,SUMIFS(Model!46:46,Model!$4:$4,"&gt;="&amp;CE$6,Model!$4:$4,"&lt;="&amp;CE$7))</f>
        <v>0</v>
      </c>
      <c r="CF12" s="5">
        <f ca="1">IF(CF$4="",0,SUMIFS(Model!46:46,Model!$4:$4,"&gt;="&amp;CF$6,Model!$4:$4,"&lt;="&amp;CF$7))</f>
        <v>0</v>
      </c>
    </row>
    <row r="13" spans="2:84" x14ac:dyDescent="0.3">
      <c r="B13" s="13">
        <f>ROW()</f>
        <v>13</v>
      </c>
      <c r="H13" s="1" t="str">
        <f>$H$11</f>
        <v>Выручка</v>
      </c>
      <c r="I13" s="1" t="s">
        <v>449</v>
      </c>
      <c r="M13" s="53" t="str">
        <f>"руб./"&amp;M12</f>
        <v>руб./ед.ГП</v>
      </c>
      <c r="U13" s="5">
        <f ca="1">IF(U$4="",0,IF(U12=0,0,U11/U12))</f>
        <v>18171.54719857021</v>
      </c>
      <c r="X13" s="5">
        <f ca="1">IF(X$4="",0,IF(X12=0,0,X11/X12))</f>
        <v>16215.480801687765</v>
      </c>
      <c r="Y13" s="5">
        <f t="shared" ref="Y13:CF13" ca="1" si="1">IF(Y$4="",0,IF(Y12=0,0,Y11/Y12))</f>
        <v>16755.398218716113</v>
      </c>
      <c r="Z13" s="5">
        <f t="shared" ca="1" si="1"/>
        <v>17469.480346803211</v>
      </c>
      <c r="AA13" s="5">
        <f t="shared" ca="1" si="1"/>
        <v>18234.032787929871</v>
      </c>
      <c r="AB13" s="5">
        <f t="shared" ca="1" si="1"/>
        <v>19038.210341058413</v>
      </c>
      <c r="AC13" s="5">
        <f t="shared" ca="1" si="1"/>
        <v>0</v>
      </c>
      <c r="AD13" s="5">
        <f t="shared" ca="1" si="1"/>
        <v>0</v>
      </c>
      <c r="AE13" s="5">
        <f t="shared" ca="1" si="1"/>
        <v>0</v>
      </c>
      <c r="AF13" s="5">
        <f t="shared" ca="1" si="1"/>
        <v>0</v>
      </c>
      <c r="AG13" s="5">
        <f t="shared" ca="1" si="1"/>
        <v>0</v>
      </c>
      <c r="AH13" s="5">
        <f t="shared" ca="1" si="1"/>
        <v>0</v>
      </c>
      <c r="AI13" s="5">
        <f t="shared" ca="1" si="1"/>
        <v>0</v>
      </c>
      <c r="AJ13" s="5">
        <f t="shared" ca="1" si="1"/>
        <v>0</v>
      </c>
      <c r="AK13" s="5">
        <f t="shared" ca="1" si="1"/>
        <v>0</v>
      </c>
      <c r="AL13" s="5">
        <f t="shared" ca="1" si="1"/>
        <v>0</v>
      </c>
      <c r="AM13" s="5">
        <f t="shared" ca="1" si="1"/>
        <v>0</v>
      </c>
      <c r="AN13" s="5">
        <f t="shared" ca="1" si="1"/>
        <v>0</v>
      </c>
      <c r="AO13" s="5">
        <f t="shared" ca="1" si="1"/>
        <v>0</v>
      </c>
      <c r="AP13" s="5">
        <f t="shared" ca="1" si="1"/>
        <v>0</v>
      </c>
      <c r="AQ13" s="5">
        <f t="shared" ca="1" si="1"/>
        <v>0</v>
      </c>
      <c r="AR13" s="5">
        <f t="shared" ca="1" si="1"/>
        <v>0</v>
      </c>
      <c r="AS13" s="5">
        <f t="shared" ca="1" si="1"/>
        <v>0</v>
      </c>
      <c r="AT13" s="5">
        <f t="shared" ca="1" si="1"/>
        <v>0</v>
      </c>
      <c r="AU13" s="5">
        <f t="shared" ca="1" si="1"/>
        <v>0</v>
      </c>
      <c r="AV13" s="5">
        <f t="shared" ca="1" si="1"/>
        <v>0</v>
      </c>
      <c r="AW13" s="5">
        <f t="shared" ca="1" si="1"/>
        <v>0</v>
      </c>
      <c r="AX13" s="5">
        <f t="shared" ca="1" si="1"/>
        <v>0</v>
      </c>
      <c r="AY13" s="5">
        <f t="shared" ca="1" si="1"/>
        <v>0</v>
      </c>
      <c r="AZ13" s="5">
        <f t="shared" ca="1" si="1"/>
        <v>0</v>
      </c>
      <c r="BA13" s="5">
        <f t="shared" ca="1" si="1"/>
        <v>0</v>
      </c>
      <c r="BB13" s="5">
        <f t="shared" ca="1" si="1"/>
        <v>0</v>
      </c>
      <c r="BC13" s="5">
        <f t="shared" ca="1" si="1"/>
        <v>0</v>
      </c>
      <c r="BD13" s="5">
        <f t="shared" ca="1" si="1"/>
        <v>0</v>
      </c>
      <c r="BE13" s="5">
        <f t="shared" ca="1" si="1"/>
        <v>0</v>
      </c>
      <c r="BF13" s="5">
        <f t="shared" ca="1" si="1"/>
        <v>0</v>
      </c>
      <c r="BG13" s="5">
        <f t="shared" ca="1" si="1"/>
        <v>0</v>
      </c>
      <c r="BH13" s="5">
        <f t="shared" ca="1" si="1"/>
        <v>0</v>
      </c>
      <c r="BI13" s="5">
        <f t="shared" ca="1" si="1"/>
        <v>0</v>
      </c>
      <c r="BJ13" s="5">
        <f t="shared" ca="1" si="1"/>
        <v>0</v>
      </c>
      <c r="BK13" s="5">
        <f t="shared" ca="1" si="1"/>
        <v>0</v>
      </c>
      <c r="BL13" s="5">
        <f t="shared" ca="1" si="1"/>
        <v>0</v>
      </c>
      <c r="BM13" s="5">
        <f t="shared" ca="1" si="1"/>
        <v>0</v>
      </c>
      <c r="BN13" s="5">
        <f t="shared" ca="1" si="1"/>
        <v>0</v>
      </c>
      <c r="BO13" s="5">
        <f t="shared" ca="1" si="1"/>
        <v>0</v>
      </c>
      <c r="BP13" s="5">
        <f t="shared" ca="1" si="1"/>
        <v>0</v>
      </c>
      <c r="BQ13" s="5">
        <f t="shared" ca="1" si="1"/>
        <v>0</v>
      </c>
      <c r="BR13" s="5">
        <f t="shared" ca="1" si="1"/>
        <v>0</v>
      </c>
      <c r="BS13" s="5">
        <f t="shared" ca="1" si="1"/>
        <v>0</v>
      </c>
      <c r="BT13" s="5">
        <f t="shared" ca="1" si="1"/>
        <v>0</v>
      </c>
      <c r="BU13" s="5">
        <f t="shared" ca="1" si="1"/>
        <v>0</v>
      </c>
      <c r="BV13" s="5">
        <f t="shared" ca="1" si="1"/>
        <v>0</v>
      </c>
      <c r="BW13" s="5">
        <f t="shared" ca="1" si="1"/>
        <v>0</v>
      </c>
      <c r="BX13" s="5">
        <f t="shared" ca="1" si="1"/>
        <v>0</v>
      </c>
      <c r="BY13" s="5">
        <f t="shared" ca="1" si="1"/>
        <v>0</v>
      </c>
      <c r="BZ13" s="5">
        <f t="shared" ca="1" si="1"/>
        <v>0</v>
      </c>
      <c r="CA13" s="5">
        <f t="shared" ca="1" si="1"/>
        <v>0</v>
      </c>
      <c r="CB13" s="5">
        <f t="shared" ca="1" si="1"/>
        <v>0</v>
      </c>
      <c r="CC13" s="5">
        <f t="shared" ca="1" si="1"/>
        <v>0</v>
      </c>
      <c r="CD13" s="5">
        <f t="shared" ca="1" si="1"/>
        <v>0</v>
      </c>
      <c r="CE13" s="5">
        <f t="shared" ca="1" si="1"/>
        <v>0</v>
      </c>
      <c r="CF13" s="5">
        <f t="shared" ca="1" si="1"/>
        <v>0</v>
      </c>
    </row>
    <row r="14" spans="2:84" x14ac:dyDescent="0.3">
      <c r="B14" s="13">
        <f>ROW()</f>
        <v>14</v>
      </c>
    </row>
    <row r="15" spans="2:84" x14ac:dyDescent="0.3">
      <c r="B15" s="13">
        <f>ROW()</f>
        <v>15</v>
      </c>
      <c r="H15" s="1" t="s">
        <v>50</v>
      </c>
      <c r="M15" s="53" t="s">
        <v>18</v>
      </c>
      <c r="P15" s="72" t="str">
        <f>Lists!$AI$13</f>
        <v>PL(-)</v>
      </c>
      <c r="U15" s="5">
        <f ca="1">SUM(INDIRECT(ADDRESS($B15,$X$2)&amp;":"&amp;ADDRESS($B15,$X$2-1+$P$8)))</f>
        <v>756919258.64356446</v>
      </c>
      <c r="X15" s="5">
        <f ca="1">IF(X$4="",0,SUMIFS(Model!68:68,Model!$4:$4,"&gt;="&amp;X$6,Model!$4:$4,"&lt;="&amp;X$7))</f>
        <v>16570808.333333334</v>
      </c>
      <c r="Y15" s="5">
        <f ca="1">IF(Y$4="",0,SUMIFS(Model!68:68,Model!$4:$4,"&gt;="&amp;Y$6,Model!$4:$4,"&lt;="&amp;Y$7))</f>
        <v>77928084.150000006</v>
      </c>
      <c r="Z15" s="5">
        <f ca="1">IF(Z$4="",0,SUMIFS(Model!68:68,Model!$4:$4,"&gt;="&amp;Z$6,Model!$4:$4,"&lt;="&amp;Z$7))</f>
        <v>145745500.73252404</v>
      </c>
      <c r="AA15" s="5">
        <f ca="1">IF(AA$4="",0,SUMIFS(Model!68:68,Model!$4:$4,"&gt;="&amp;AA$6,Model!$4:$4,"&lt;="&amp;AA$7))</f>
        <v>218915373.47308969</v>
      </c>
      <c r="AB15" s="5">
        <f ca="1">IF(AB$4="",0,SUMIFS(Model!68:68,Model!$4:$4,"&gt;="&amp;AB$6,Model!$4:$4,"&lt;="&amp;AB$7))</f>
        <v>297759491.95461744</v>
      </c>
      <c r="AC15" s="5">
        <f ca="1">IF(AC$4="",0,SUMIFS(Model!68:68,Model!$4:$4,"&gt;="&amp;AC$6,Model!$4:$4,"&lt;="&amp;AC$7))</f>
        <v>0</v>
      </c>
      <c r="AD15" s="5">
        <f ca="1">IF(AD$4="",0,SUMIFS(Model!68:68,Model!$4:$4,"&gt;="&amp;AD$6,Model!$4:$4,"&lt;="&amp;AD$7))</f>
        <v>0</v>
      </c>
      <c r="AE15" s="5">
        <f ca="1">IF(AE$4="",0,SUMIFS(Model!68:68,Model!$4:$4,"&gt;="&amp;AE$6,Model!$4:$4,"&lt;="&amp;AE$7))</f>
        <v>0</v>
      </c>
      <c r="AF15" s="5">
        <f ca="1">IF(AF$4="",0,SUMIFS(Model!68:68,Model!$4:$4,"&gt;="&amp;AF$6,Model!$4:$4,"&lt;="&amp;AF$7))</f>
        <v>0</v>
      </c>
      <c r="AG15" s="5">
        <f ca="1">IF(AG$4="",0,SUMIFS(Model!68:68,Model!$4:$4,"&gt;="&amp;AG$6,Model!$4:$4,"&lt;="&amp;AG$7))</f>
        <v>0</v>
      </c>
      <c r="AH15" s="5">
        <f ca="1">IF(AH$4="",0,SUMIFS(Model!68:68,Model!$4:$4,"&gt;="&amp;AH$6,Model!$4:$4,"&lt;="&amp;AH$7))</f>
        <v>0</v>
      </c>
      <c r="AI15" s="5">
        <f ca="1">IF(AI$4="",0,SUMIFS(Model!68:68,Model!$4:$4,"&gt;="&amp;AI$6,Model!$4:$4,"&lt;="&amp;AI$7))</f>
        <v>0</v>
      </c>
      <c r="AJ15" s="5">
        <f ca="1">IF(AJ$4="",0,SUMIFS(Model!68:68,Model!$4:$4,"&gt;="&amp;AJ$6,Model!$4:$4,"&lt;="&amp;AJ$7))</f>
        <v>0</v>
      </c>
      <c r="AK15" s="5">
        <f ca="1">IF(AK$4="",0,SUMIFS(Model!68:68,Model!$4:$4,"&gt;="&amp;AK$6,Model!$4:$4,"&lt;="&amp;AK$7))</f>
        <v>0</v>
      </c>
      <c r="AL15" s="5">
        <f ca="1">IF(AL$4="",0,SUMIFS(Model!68:68,Model!$4:$4,"&gt;="&amp;AL$6,Model!$4:$4,"&lt;="&amp;AL$7))</f>
        <v>0</v>
      </c>
      <c r="AM15" s="5">
        <f ca="1">IF(AM$4="",0,SUMIFS(Model!68:68,Model!$4:$4,"&gt;="&amp;AM$6,Model!$4:$4,"&lt;="&amp;AM$7))</f>
        <v>0</v>
      </c>
      <c r="AN15" s="5">
        <f ca="1">IF(AN$4="",0,SUMIFS(Model!68:68,Model!$4:$4,"&gt;="&amp;AN$6,Model!$4:$4,"&lt;="&amp;AN$7))</f>
        <v>0</v>
      </c>
      <c r="AO15" s="5">
        <f ca="1">IF(AO$4="",0,SUMIFS(Model!68:68,Model!$4:$4,"&gt;="&amp;AO$6,Model!$4:$4,"&lt;="&amp;AO$7))</f>
        <v>0</v>
      </c>
      <c r="AP15" s="5">
        <f ca="1">IF(AP$4="",0,SUMIFS(Model!68:68,Model!$4:$4,"&gt;="&amp;AP$6,Model!$4:$4,"&lt;="&amp;AP$7))</f>
        <v>0</v>
      </c>
      <c r="AQ15" s="5">
        <f ca="1">IF(AQ$4="",0,SUMIFS(Model!68:68,Model!$4:$4,"&gt;="&amp;AQ$6,Model!$4:$4,"&lt;="&amp;AQ$7))</f>
        <v>0</v>
      </c>
      <c r="AR15" s="5">
        <f ca="1">IF(AR$4="",0,SUMIFS(Model!68:68,Model!$4:$4,"&gt;="&amp;AR$6,Model!$4:$4,"&lt;="&amp;AR$7))</f>
        <v>0</v>
      </c>
      <c r="AS15" s="5">
        <f ca="1">IF(AS$4="",0,SUMIFS(Model!68:68,Model!$4:$4,"&gt;="&amp;AS$6,Model!$4:$4,"&lt;="&amp;AS$7))</f>
        <v>0</v>
      </c>
      <c r="AT15" s="5">
        <f ca="1">IF(AT$4="",0,SUMIFS(Model!68:68,Model!$4:$4,"&gt;="&amp;AT$6,Model!$4:$4,"&lt;="&amp;AT$7))</f>
        <v>0</v>
      </c>
      <c r="AU15" s="5">
        <f ca="1">IF(AU$4="",0,SUMIFS(Model!68:68,Model!$4:$4,"&gt;="&amp;AU$6,Model!$4:$4,"&lt;="&amp;AU$7))</f>
        <v>0</v>
      </c>
      <c r="AV15" s="5">
        <f ca="1">IF(AV$4="",0,SUMIFS(Model!68:68,Model!$4:$4,"&gt;="&amp;AV$6,Model!$4:$4,"&lt;="&amp;AV$7))</f>
        <v>0</v>
      </c>
      <c r="AW15" s="5">
        <f ca="1">IF(AW$4="",0,SUMIFS(Model!68:68,Model!$4:$4,"&gt;="&amp;AW$6,Model!$4:$4,"&lt;="&amp;AW$7))</f>
        <v>0</v>
      </c>
      <c r="AX15" s="5">
        <f ca="1">IF(AX$4="",0,SUMIFS(Model!68:68,Model!$4:$4,"&gt;="&amp;AX$6,Model!$4:$4,"&lt;="&amp;AX$7))</f>
        <v>0</v>
      </c>
      <c r="AY15" s="5">
        <f ca="1">IF(AY$4="",0,SUMIFS(Model!68:68,Model!$4:$4,"&gt;="&amp;AY$6,Model!$4:$4,"&lt;="&amp;AY$7))</f>
        <v>0</v>
      </c>
      <c r="AZ15" s="5">
        <f ca="1">IF(AZ$4="",0,SUMIFS(Model!68:68,Model!$4:$4,"&gt;="&amp;AZ$6,Model!$4:$4,"&lt;="&amp;AZ$7))</f>
        <v>0</v>
      </c>
      <c r="BA15" s="5">
        <f ca="1">IF(BA$4="",0,SUMIFS(Model!68:68,Model!$4:$4,"&gt;="&amp;BA$6,Model!$4:$4,"&lt;="&amp;BA$7))</f>
        <v>0</v>
      </c>
      <c r="BB15" s="5">
        <f ca="1">IF(BB$4="",0,SUMIFS(Model!68:68,Model!$4:$4,"&gt;="&amp;BB$6,Model!$4:$4,"&lt;="&amp;BB$7))</f>
        <v>0</v>
      </c>
      <c r="BC15" s="5">
        <f ca="1">IF(BC$4="",0,SUMIFS(Model!68:68,Model!$4:$4,"&gt;="&amp;BC$6,Model!$4:$4,"&lt;="&amp;BC$7))</f>
        <v>0</v>
      </c>
      <c r="BD15" s="5">
        <f ca="1">IF(BD$4="",0,SUMIFS(Model!68:68,Model!$4:$4,"&gt;="&amp;BD$6,Model!$4:$4,"&lt;="&amp;BD$7))</f>
        <v>0</v>
      </c>
      <c r="BE15" s="5">
        <f ca="1">IF(BE$4="",0,SUMIFS(Model!68:68,Model!$4:$4,"&gt;="&amp;BE$6,Model!$4:$4,"&lt;="&amp;BE$7))</f>
        <v>0</v>
      </c>
      <c r="BF15" s="5">
        <f ca="1">IF(BF$4="",0,SUMIFS(Model!68:68,Model!$4:$4,"&gt;="&amp;BF$6,Model!$4:$4,"&lt;="&amp;BF$7))</f>
        <v>0</v>
      </c>
      <c r="BG15" s="5">
        <f ca="1">IF(BG$4="",0,SUMIFS(Model!68:68,Model!$4:$4,"&gt;="&amp;BG$6,Model!$4:$4,"&lt;="&amp;BG$7))</f>
        <v>0</v>
      </c>
      <c r="BH15" s="5">
        <f ca="1">IF(BH$4="",0,SUMIFS(Model!68:68,Model!$4:$4,"&gt;="&amp;BH$6,Model!$4:$4,"&lt;="&amp;BH$7))</f>
        <v>0</v>
      </c>
      <c r="BI15" s="5">
        <f ca="1">IF(BI$4="",0,SUMIFS(Model!68:68,Model!$4:$4,"&gt;="&amp;BI$6,Model!$4:$4,"&lt;="&amp;BI$7))</f>
        <v>0</v>
      </c>
      <c r="BJ15" s="5">
        <f ca="1">IF(BJ$4="",0,SUMIFS(Model!68:68,Model!$4:$4,"&gt;="&amp;BJ$6,Model!$4:$4,"&lt;="&amp;BJ$7))</f>
        <v>0</v>
      </c>
      <c r="BK15" s="5">
        <f ca="1">IF(BK$4="",0,SUMIFS(Model!68:68,Model!$4:$4,"&gt;="&amp;BK$6,Model!$4:$4,"&lt;="&amp;BK$7))</f>
        <v>0</v>
      </c>
      <c r="BL15" s="5">
        <f ca="1">IF(BL$4="",0,SUMIFS(Model!68:68,Model!$4:$4,"&gt;="&amp;BL$6,Model!$4:$4,"&lt;="&amp;BL$7))</f>
        <v>0</v>
      </c>
      <c r="BM15" s="5">
        <f ca="1">IF(BM$4="",0,SUMIFS(Model!68:68,Model!$4:$4,"&gt;="&amp;BM$6,Model!$4:$4,"&lt;="&amp;BM$7))</f>
        <v>0</v>
      </c>
      <c r="BN15" s="5">
        <f ca="1">IF(BN$4="",0,SUMIFS(Model!68:68,Model!$4:$4,"&gt;="&amp;BN$6,Model!$4:$4,"&lt;="&amp;BN$7))</f>
        <v>0</v>
      </c>
      <c r="BO15" s="5">
        <f ca="1">IF(BO$4="",0,SUMIFS(Model!68:68,Model!$4:$4,"&gt;="&amp;BO$6,Model!$4:$4,"&lt;="&amp;BO$7))</f>
        <v>0</v>
      </c>
      <c r="BP15" s="5">
        <f ca="1">IF(BP$4="",0,SUMIFS(Model!68:68,Model!$4:$4,"&gt;="&amp;BP$6,Model!$4:$4,"&lt;="&amp;BP$7))</f>
        <v>0</v>
      </c>
      <c r="BQ15" s="5">
        <f ca="1">IF(BQ$4="",0,SUMIFS(Model!68:68,Model!$4:$4,"&gt;="&amp;BQ$6,Model!$4:$4,"&lt;="&amp;BQ$7))</f>
        <v>0</v>
      </c>
      <c r="BR15" s="5">
        <f ca="1">IF(BR$4="",0,SUMIFS(Model!68:68,Model!$4:$4,"&gt;="&amp;BR$6,Model!$4:$4,"&lt;="&amp;BR$7))</f>
        <v>0</v>
      </c>
      <c r="BS15" s="5">
        <f ca="1">IF(BS$4="",0,SUMIFS(Model!68:68,Model!$4:$4,"&gt;="&amp;BS$6,Model!$4:$4,"&lt;="&amp;BS$7))</f>
        <v>0</v>
      </c>
      <c r="BT15" s="5">
        <f ca="1">IF(BT$4="",0,SUMIFS(Model!68:68,Model!$4:$4,"&gt;="&amp;BT$6,Model!$4:$4,"&lt;="&amp;BT$7))</f>
        <v>0</v>
      </c>
      <c r="BU15" s="5">
        <f ca="1">IF(BU$4="",0,SUMIFS(Model!68:68,Model!$4:$4,"&gt;="&amp;BU$6,Model!$4:$4,"&lt;="&amp;BU$7))</f>
        <v>0</v>
      </c>
      <c r="BV15" s="5">
        <f ca="1">IF(BV$4="",0,SUMIFS(Model!68:68,Model!$4:$4,"&gt;="&amp;BV$6,Model!$4:$4,"&lt;="&amp;BV$7))</f>
        <v>0</v>
      </c>
      <c r="BW15" s="5">
        <f ca="1">IF(BW$4="",0,SUMIFS(Model!68:68,Model!$4:$4,"&gt;="&amp;BW$6,Model!$4:$4,"&lt;="&amp;BW$7))</f>
        <v>0</v>
      </c>
      <c r="BX15" s="5">
        <f ca="1">IF(BX$4="",0,SUMIFS(Model!68:68,Model!$4:$4,"&gt;="&amp;BX$6,Model!$4:$4,"&lt;="&amp;BX$7))</f>
        <v>0</v>
      </c>
      <c r="BY15" s="5">
        <f ca="1">IF(BY$4="",0,SUMIFS(Model!68:68,Model!$4:$4,"&gt;="&amp;BY$6,Model!$4:$4,"&lt;="&amp;BY$7))</f>
        <v>0</v>
      </c>
      <c r="BZ15" s="5">
        <f ca="1">IF(BZ$4="",0,SUMIFS(Model!68:68,Model!$4:$4,"&gt;="&amp;BZ$6,Model!$4:$4,"&lt;="&amp;BZ$7))</f>
        <v>0</v>
      </c>
      <c r="CA15" s="5">
        <f ca="1">IF(CA$4="",0,SUMIFS(Model!68:68,Model!$4:$4,"&gt;="&amp;CA$6,Model!$4:$4,"&lt;="&amp;CA$7))</f>
        <v>0</v>
      </c>
      <c r="CB15" s="5">
        <f ca="1">IF(CB$4="",0,SUMIFS(Model!68:68,Model!$4:$4,"&gt;="&amp;CB$6,Model!$4:$4,"&lt;="&amp;CB$7))</f>
        <v>0</v>
      </c>
      <c r="CC15" s="5">
        <f ca="1">IF(CC$4="",0,SUMIFS(Model!68:68,Model!$4:$4,"&gt;="&amp;CC$6,Model!$4:$4,"&lt;="&amp;CC$7))</f>
        <v>0</v>
      </c>
      <c r="CD15" s="5">
        <f ca="1">IF(CD$4="",0,SUMIFS(Model!68:68,Model!$4:$4,"&gt;="&amp;CD$6,Model!$4:$4,"&lt;="&amp;CD$7))</f>
        <v>0</v>
      </c>
      <c r="CE15" s="5">
        <f ca="1">IF(CE$4="",0,SUMIFS(Model!68:68,Model!$4:$4,"&gt;="&amp;CE$6,Model!$4:$4,"&lt;="&amp;CE$7))</f>
        <v>0</v>
      </c>
      <c r="CF15" s="5">
        <f ca="1">IF(CF$4="",0,SUMIFS(Model!68:68,Model!$4:$4,"&gt;="&amp;CF$6,Model!$4:$4,"&lt;="&amp;CF$7))</f>
        <v>0</v>
      </c>
    </row>
    <row r="16" spans="2:84" x14ac:dyDescent="0.3">
      <c r="B16" s="13">
        <f>ROW()</f>
        <v>16</v>
      </c>
      <c r="H16" s="1" t="str">
        <f>$H$15</f>
        <v>Себестоимость</v>
      </c>
      <c r="I16" s="1" t="str">
        <f>Prcsses!I14</f>
        <v>Сырье и материалы</v>
      </c>
      <c r="M16" s="53" t="s">
        <v>18</v>
      </c>
      <c r="U16" s="5">
        <f t="shared" ref="U16:U21" ca="1" si="2">SUM(INDIRECT(ADDRESS($B16,$X$2)&amp;":"&amp;ADDRESS($B16,$X$2-1+$P$8)))</f>
        <v>76148818.777018547</v>
      </c>
      <c r="X16" s="5">
        <f ca="1">IF(X$4="",0,SUMIFS(Model!69:69,Model!$4:$4,"&gt;="&amp;X$6,Model!$4:$4,"&lt;="&amp;X$7))</f>
        <v>1667083.3333333335</v>
      </c>
      <c r="Y16" s="5">
        <f ca="1">IF(Y$4="",0,SUMIFS(Model!69:69,Model!$4:$4,"&gt;="&amp;Y$6,Model!$4:$4,"&lt;="&amp;Y$7))</f>
        <v>7839847.5</v>
      </c>
      <c r="Z16" s="5">
        <f ca="1">IF(Z$4="",0,SUMIFS(Model!69:69,Model!$4:$4,"&gt;="&amp;Z$6,Model!$4:$4,"&lt;="&amp;Z$7))</f>
        <v>14662525.224599998</v>
      </c>
      <c r="AA16" s="5">
        <f ca="1">IF(AA$4="",0,SUMIFS(Model!69:69,Model!$4:$4,"&gt;="&amp;AA$6,Model!$4:$4,"&lt;="&amp;AA$7))</f>
        <v>22023679.423852075</v>
      </c>
      <c r="AB16" s="5">
        <f ca="1">IF(AB$4="",0,SUMIFS(Model!69:69,Model!$4:$4,"&gt;="&amp;AB$6,Model!$4:$4,"&lt;="&amp;AB$7))</f>
        <v>29955683.295233142</v>
      </c>
      <c r="AC16" s="5">
        <f ca="1">IF(AC$4="",0,SUMIFS(Model!69:69,Model!$4:$4,"&gt;="&amp;AC$6,Model!$4:$4,"&lt;="&amp;AC$7))</f>
        <v>0</v>
      </c>
      <c r="AD16" s="5">
        <f ca="1">IF(AD$4="",0,SUMIFS(Model!69:69,Model!$4:$4,"&gt;="&amp;AD$6,Model!$4:$4,"&lt;="&amp;AD$7))</f>
        <v>0</v>
      </c>
      <c r="AE16" s="5">
        <f ca="1">IF(AE$4="",0,SUMIFS(Model!69:69,Model!$4:$4,"&gt;="&amp;AE$6,Model!$4:$4,"&lt;="&amp;AE$7))</f>
        <v>0</v>
      </c>
      <c r="AF16" s="5">
        <f ca="1">IF(AF$4="",0,SUMIFS(Model!69:69,Model!$4:$4,"&gt;="&amp;AF$6,Model!$4:$4,"&lt;="&amp;AF$7))</f>
        <v>0</v>
      </c>
      <c r="AG16" s="5">
        <f ca="1">IF(AG$4="",0,SUMIFS(Model!69:69,Model!$4:$4,"&gt;="&amp;AG$6,Model!$4:$4,"&lt;="&amp;AG$7))</f>
        <v>0</v>
      </c>
      <c r="AH16" s="5">
        <f ca="1">IF(AH$4="",0,SUMIFS(Model!69:69,Model!$4:$4,"&gt;="&amp;AH$6,Model!$4:$4,"&lt;="&amp;AH$7))</f>
        <v>0</v>
      </c>
      <c r="AI16" s="5">
        <f ca="1">IF(AI$4="",0,SUMIFS(Model!69:69,Model!$4:$4,"&gt;="&amp;AI$6,Model!$4:$4,"&lt;="&amp;AI$7))</f>
        <v>0</v>
      </c>
      <c r="AJ16" s="5">
        <f ca="1">IF(AJ$4="",0,SUMIFS(Model!69:69,Model!$4:$4,"&gt;="&amp;AJ$6,Model!$4:$4,"&lt;="&amp;AJ$7))</f>
        <v>0</v>
      </c>
      <c r="AK16" s="5">
        <f ca="1">IF(AK$4="",0,SUMIFS(Model!69:69,Model!$4:$4,"&gt;="&amp;AK$6,Model!$4:$4,"&lt;="&amp;AK$7))</f>
        <v>0</v>
      </c>
      <c r="AL16" s="5">
        <f ca="1">IF(AL$4="",0,SUMIFS(Model!69:69,Model!$4:$4,"&gt;="&amp;AL$6,Model!$4:$4,"&lt;="&amp;AL$7))</f>
        <v>0</v>
      </c>
      <c r="AM16" s="5">
        <f ca="1">IF(AM$4="",0,SUMIFS(Model!69:69,Model!$4:$4,"&gt;="&amp;AM$6,Model!$4:$4,"&lt;="&amp;AM$7))</f>
        <v>0</v>
      </c>
      <c r="AN16" s="5">
        <f ca="1">IF(AN$4="",0,SUMIFS(Model!69:69,Model!$4:$4,"&gt;="&amp;AN$6,Model!$4:$4,"&lt;="&amp;AN$7))</f>
        <v>0</v>
      </c>
      <c r="AO16" s="5">
        <f ca="1">IF(AO$4="",0,SUMIFS(Model!69:69,Model!$4:$4,"&gt;="&amp;AO$6,Model!$4:$4,"&lt;="&amp;AO$7))</f>
        <v>0</v>
      </c>
      <c r="AP16" s="5">
        <f ca="1">IF(AP$4="",0,SUMIFS(Model!69:69,Model!$4:$4,"&gt;="&amp;AP$6,Model!$4:$4,"&lt;="&amp;AP$7))</f>
        <v>0</v>
      </c>
      <c r="AQ16" s="5">
        <f ca="1">IF(AQ$4="",0,SUMIFS(Model!69:69,Model!$4:$4,"&gt;="&amp;AQ$6,Model!$4:$4,"&lt;="&amp;AQ$7))</f>
        <v>0</v>
      </c>
      <c r="AR16" s="5">
        <f ca="1">IF(AR$4="",0,SUMIFS(Model!69:69,Model!$4:$4,"&gt;="&amp;AR$6,Model!$4:$4,"&lt;="&amp;AR$7))</f>
        <v>0</v>
      </c>
      <c r="AS16" s="5">
        <f ca="1">IF(AS$4="",0,SUMIFS(Model!69:69,Model!$4:$4,"&gt;="&amp;AS$6,Model!$4:$4,"&lt;="&amp;AS$7))</f>
        <v>0</v>
      </c>
      <c r="AT16" s="5">
        <f ca="1">IF(AT$4="",0,SUMIFS(Model!69:69,Model!$4:$4,"&gt;="&amp;AT$6,Model!$4:$4,"&lt;="&amp;AT$7))</f>
        <v>0</v>
      </c>
      <c r="AU16" s="5">
        <f ca="1">IF(AU$4="",0,SUMIFS(Model!69:69,Model!$4:$4,"&gt;="&amp;AU$6,Model!$4:$4,"&lt;="&amp;AU$7))</f>
        <v>0</v>
      </c>
      <c r="AV16" s="5">
        <f ca="1">IF(AV$4="",0,SUMIFS(Model!69:69,Model!$4:$4,"&gt;="&amp;AV$6,Model!$4:$4,"&lt;="&amp;AV$7))</f>
        <v>0</v>
      </c>
      <c r="AW16" s="5">
        <f ca="1">IF(AW$4="",0,SUMIFS(Model!69:69,Model!$4:$4,"&gt;="&amp;AW$6,Model!$4:$4,"&lt;="&amp;AW$7))</f>
        <v>0</v>
      </c>
      <c r="AX16" s="5">
        <f ca="1">IF(AX$4="",0,SUMIFS(Model!69:69,Model!$4:$4,"&gt;="&amp;AX$6,Model!$4:$4,"&lt;="&amp;AX$7))</f>
        <v>0</v>
      </c>
      <c r="AY16" s="5">
        <f ca="1">IF(AY$4="",0,SUMIFS(Model!69:69,Model!$4:$4,"&gt;="&amp;AY$6,Model!$4:$4,"&lt;="&amp;AY$7))</f>
        <v>0</v>
      </c>
      <c r="AZ16" s="5">
        <f ca="1">IF(AZ$4="",0,SUMIFS(Model!69:69,Model!$4:$4,"&gt;="&amp;AZ$6,Model!$4:$4,"&lt;="&amp;AZ$7))</f>
        <v>0</v>
      </c>
      <c r="BA16" s="5">
        <f ca="1">IF(BA$4="",0,SUMIFS(Model!69:69,Model!$4:$4,"&gt;="&amp;BA$6,Model!$4:$4,"&lt;="&amp;BA$7))</f>
        <v>0</v>
      </c>
      <c r="BB16" s="5">
        <f ca="1">IF(BB$4="",0,SUMIFS(Model!69:69,Model!$4:$4,"&gt;="&amp;BB$6,Model!$4:$4,"&lt;="&amp;BB$7))</f>
        <v>0</v>
      </c>
      <c r="BC16" s="5">
        <f ca="1">IF(BC$4="",0,SUMIFS(Model!69:69,Model!$4:$4,"&gt;="&amp;BC$6,Model!$4:$4,"&lt;="&amp;BC$7))</f>
        <v>0</v>
      </c>
      <c r="BD16" s="5">
        <f ca="1">IF(BD$4="",0,SUMIFS(Model!69:69,Model!$4:$4,"&gt;="&amp;BD$6,Model!$4:$4,"&lt;="&amp;BD$7))</f>
        <v>0</v>
      </c>
      <c r="BE16" s="5">
        <f ca="1">IF(BE$4="",0,SUMIFS(Model!69:69,Model!$4:$4,"&gt;="&amp;BE$6,Model!$4:$4,"&lt;="&amp;BE$7))</f>
        <v>0</v>
      </c>
      <c r="BF16" s="5">
        <f ca="1">IF(BF$4="",0,SUMIFS(Model!69:69,Model!$4:$4,"&gt;="&amp;BF$6,Model!$4:$4,"&lt;="&amp;BF$7))</f>
        <v>0</v>
      </c>
      <c r="BG16" s="5">
        <f ca="1">IF(BG$4="",0,SUMIFS(Model!69:69,Model!$4:$4,"&gt;="&amp;BG$6,Model!$4:$4,"&lt;="&amp;BG$7))</f>
        <v>0</v>
      </c>
      <c r="BH16" s="5">
        <f ca="1">IF(BH$4="",0,SUMIFS(Model!69:69,Model!$4:$4,"&gt;="&amp;BH$6,Model!$4:$4,"&lt;="&amp;BH$7))</f>
        <v>0</v>
      </c>
      <c r="BI16" s="5">
        <f ca="1">IF(BI$4="",0,SUMIFS(Model!69:69,Model!$4:$4,"&gt;="&amp;BI$6,Model!$4:$4,"&lt;="&amp;BI$7))</f>
        <v>0</v>
      </c>
      <c r="BJ16" s="5">
        <f ca="1">IF(BJ$4="",0,SUMIFS(Model!69:69,Model!$4:$4,"&gt;="&amp;BJ$6,Model!$4:$4,"&lt;="&amp;BJ$7))</f>
        <v>0</v>
      </c>
      <c r="BK16" s="5">
        <f ca="1">IF(BK$4="",0,SUMIFS(Model!69:69,Model!$4:$4,"&gt;="&amp;BK$6,Model!$4:$4,"&lt;="&amp;BK$7))</f>
        <v>0</v>
      </c>
      <c r="BL16" s="5">
        <f ca="1">IF(BL$4="",0,SUMIFS(Model!69:69,Model!$4:$4,"&gt;="&amp;BL$6,Model!$4:$4,"&lt;="&amp;BL$7))</f>
        <v>0</v>
      </c>
      <c r="BM16" s="5">
        <f ca="1">IF(BM$4="",0,SUMIFS(Model!69:69,Model!$4:$4,"&gt;="&amp;BM$6,Model!$4:$4,"&lt;="&amp;BM$7))</f>
        <v>0</v>
      </c>
      <c r="BN16" s="5">
        <f ca="1">IF(BN$4="",0,SUMIFS(Model!69:69,Model!$4:$4,"&gt;="&amp;BN$6,Model!$4:$4,"&lt;="&amp;BN$7))</f>
        <v>0</v>
      </c>
      <c r="BO16" s="5">
        <f ca="1">IF(BO$4="",0,SUMIFS(Model!69:69,Model!$4:$4,"&gt;="&amp;BO$6,Model!$4:$4,"&lt;="&amp;BO$7))</f>
        <v>0</v>
      </c>
      <c r="BP16" s="5">
        <f ca="1">IF(BP$4="",0,SUMIFS(Model!69:69,Model!$4:$4,"&gt;="&amp;BP$6,Model!$4:$4,"&lt;="&amp;BP$7))</f>
        <v>0</v>
      </c>
      <c r="BQ16" s="5">
        <f ca="1">IF(BQ$4="",0,SUMIFS(Model!69:69,Model!$4:$4,"&gt;="&amp;BQ$6,Model!$4:$4,"&lt;="&amp;BQ$7))</f>
        <v>0</v>
      </c>
      <c r="BR16" s="5">
        <f ca="1">IF(BR$4="",0,SUMIFS(Model!69:69,Model!$4:$4,"&gt;="&amp;BR$6,Model!$4:$4,"&lt;="&amp;BR$7))</f>
        <v>0</v>
      </c>
      <c r="BS16" s="5">
        <f ca="1">IF(BS$4="",0,SUMIFS(Model!69:69,Model!$4:$4,"&gt;="&amp;BS$6,Model!$4:$4,"&lt;="&amp;BS$7))</f>
        <v>0</v>
      </c>
      <c r="BT16" s="5">
        <f ca="1">IF(BT$4="",0,SUMIFS(Model!69:69,Model!$4:$4,"&gt;="&amp;BT$6,Model!$4:$4,"&lt;="&amp;BT$7))</f>
        <v>0</v>
      </c>
      <c r="BU16" s="5">
        <f ca="1">IF(BU$4="",0,SUMIFS(Model!69:69,Model!$4:$4,"&gt;="&amp;BU$6,Model!$4:$4,"&lt;="&amp;BU$7))</f>
        <v>0</v>
      </c>
      <c r="BV16" s="5">
        <f ca="1">IF(BV$4="",0,SUMIFS(Model!69:69,Model!$4:$4,"&gt;="&amp;BV$6,Model!$4:$4,"&lt;="&amp;BV$7))</f>
        <v>0</v>
      </c>
      <c r="BW16" s="5">
        <f ca="1">IF(BW$4="",0,SUMIFS(Model!69:69,Model!$4:$4,"&gt;="&amp;BW$6,Model!$4:$4,"&lt;="&amp;BW$7))</f>
        <v>0</v>
      </c>
      <c r="BX16" s="5">
        <f ca="1">IF(BX$4="",0,SUMIFS(Model!69:69,Model!$4:$4,"&gt;="&amp;BX$6,Model!$4:$4,"&lt;="&amp;BX$7))</f>
        <v>0</v>
      </c>
      <c r="BY16" s="5">
        <f ca="1">IF(BY$4="",0,SUMIFS(Model!69:69,Model!$4:$4,"&gt;="&amp;BY$6,Model!$4:$4,"&lt;="&amp;BY$7))</f>
        <v>0</v>
      </c>
      <c r="BZ16" s="5">
        <f ca="1">IF(BZ$4="",0,SUMIFS(Model!69:69,Model!$4:$4,"&gt;="&amp;BZ$6,Model!$4:$4,"&lt;="&amp;BZ$7))</f>
        <v>0</v>
      </c>
      <c r="CA16" s="5">
        <f ca="1">IF(CA$4="",0,SUMIFS(Model!69:69,Model!$4:$4,"&gt;="&amp;CA$6,Model!$4:$4,"&lt;="&amp;CA$7))</f>
        <v>0</v>
      </c>
      <c r="CB16" s="5">
        <f ca="1">IF(CB$4="",0,SUMIFS(Model!69:69,Model!$4:$4,"&gt;="&amp;CB$6,Model!$4:$4,"&lt;="&amp;CB$7))</f>
        <v>0</v>
      </c>
      <c r="CC16" s="5">
        <f ca="1">IF(CC$4="",0,SUMIFS(Model!69:69,Model!$4:$4,"&gt;="&amp;CC$6,Model!$4:$4,"&lt;="&amp;CC$7))</f>
        <v>0</v>
      </c>
      <c r="CD16" s="5">
        <f ca="1">IF(CD$4="",0,SUMIFS(Model!69:69,Model!$4:$4,"&gt;="&amp;CD$6,Model!$4:$4,"&lt;="&amp;CD$7))</f>
        <v>0</v>
      </c>
      <c r="CE16" s="5">
        <f ca="1">IF(CE$4="",0,SUMIFS(Model!69:69,Model!$4:$4,"&gt;="&amp;CE$6,Model!$4:$4,"&lt;="&amp;CE$7))</f>
        <v>0</v>
      </c>
      <c r="CF16" s="5">
        <f ca="1">IF(CF$4="",0,SUMIFS(Model!69:69,Model!$4:$4,"&gt;="&amp;CF$6,Model!$4:$4,"&lt;="&amp;CF$7))</f>
        <v>0</v>
      </c>
    </row>
    <row r="17" spans="2:84" x14ac:dyDescent="0.3">
      <c r="B17" s="13">
        <f>ROW()</f>
        <v>17</v>
      </c>
      <c r="H17" s="1" t="str">
        <f t="shared" ref="H17:H21" si="3">$H$15</f>
        <v>Себестоимость</v>
      </c>
      <c r="I17" s="1" t="str">
        <f>Prcsses!I15</f>
        <v>Изготовление у подрядчиков</v>
      </c>
      <c r="M17" s="53" t="s">
        <v>18</v>
      </c>
      <c r="U17" s="5">
        <f t="shared" ca="1" si="2"/>
        <v>152297637.55403709</v>
      </c>
      <c r="X17" s="5">
        <f ca="1">IF(X$4="",0,SUMIFS(Model!70:70,Model!$4:$4,"&gt;="&amp;X$6,Model!$4:$4,"&lt;="&amp;X$7))</f>
        <v>3334166.666666667</v>
      </c>
      <c r="Y17" s="5">
        <f ca="1">IF(Y$4="",0,SUMIFS(Model!70:70,Model!$4:$4,"&gt;="&amp;Y$6,Model!$4:$4,"&lt;="&amp;Y$7))</f>
        <v>15679695</v>
      </c>
      <c r="Z17" s="5">
        <f ca="1">IF(Z$4="",0,SUMIFS(Model!70:70,Model!$4:$4,"&gt;="&amp;Z$6,Model!$4:$4,"&lt;="&amp;Z$7))</f>
        <v>29325050.449199997</v>
      </c>
      <c r="AA17" s="5">
        <f ca="1">IF(AA$4="",0,SUMIFS(Model!70:70,Model!$4:$4,"&gt;="&amp;AA$6,Model!$4:$4,"&lt;="&amp;AA$7))</f>
        <v>44047358.84770415</v>
      </c>
      <c r="AB17" s="5">
        <f ca="1">IF(AB$4="",0,SUMIFS(Model!70:70,Model!$4:$4,"&gt;="&amp;AB$6,Model!$4:$4,"&lt;="&amp;AB$7))</f>
        <v>59911366.590466283</v>
      </c>
      <c r="AC17" s="5">
        <f ca="1">IF(AC$4="",0,SUMIFS(Model!70:70,Model!$4:$4,"&gt;="&amp;AC$6,Model!$4:$4,"&lt;="&amp;AC$7))</f>
        <v>0</v>
      </c>
      <c r="AD17" s="5">
        <f ca="1">IF(AD$4="",0,SUMIFS(Model!70:70,Model!$4:$4,"&gt;="&amp;AD$6,Model!$4:$4,"&lt;="&amp;AD$7))</f>
        <v>0</v>
      </c>
      <c r="AE17" s="5">
        <f ca="1">IF(AE$4="",0,SUMIFS(Model!70:70,Model!$4:$4,"&gt;="&amp;AE$6,Model!$4:$4,"&lt;="&amp;AE$7))</f>
        <v>0</v>
      </c>
      <c r="AF17" s="5">
        <f ca="1">IF(AF$4="",0,SUMIFS(Model!70:70,Model!$4:$4,"&gt;="&amp;AF$6,Model!$4:$4,"&lt;="&amp;AF$7))</f>
        <v>0</v>
      </c>
      <c r="AG17" s="5">
        <f ca="1">IF(AG$4="",0,SUMIFS(Model!70:70,Model!$4:$4,"&gt;="&amp;AG$6,Model!$4:$4,"&lt;="&amp;AG$7))</f>
        <v>0</v>
      </c>
      <c r="AH17" s="5">
        <f ca="1">IF(AH$4="",0,SUMIFS(Model!70:70,Model!$4:$4,"&gt;="&amp;AH$6,Model!$4:$4,"&lt;="&amp;AH$7))</f>
        <v>0</v>
      </c>
      <c r="AI17" s="5">
        <f ca="1">IF(AI$4="",0,SUMIFS(Model!70:70,Model!$4:$4,"&gt;="&amp;AI$6,Model!$4:$4,"&lt;="&amp;AI$7))</f>
        <v>0</v>
      </c>
      <c r="AJ17" s="5">
        <f ca="1">IF(AJ$4="",0,SUMIFS(Model!70:70,Model!$4:$4,"&gt;="&amp;AJ$6,Model!$4:$4,"&lt;="&amp;AJ$7))</f>
        <v>0</v>
      </c>
      <c r="AK17" s="5">
        <f ca="1">IF(AK$4="",0,SUMIFS(Model!70:70,Model!$4:$4,"&gt;="&amp;AK$6,Model!$4:$4,"&lt;="&amp;AK$7))</f>
        <v>0</v>
      </c>
      <c r="AL17" s="5">
        <f ca="1">IF(AL$4="",0,SUMIFS(Model!70:70,Model!$4:$4,"&gt;="&amp;AL$6,Model!$4:$4,"&lt;="&amp;AL$7))</f>
        <v>0</v>
      </c>
      <c r="AM17" s="5">
        <f ca="1">IF(AM$4="",0,SUMIFS(Model!70:70,Model!$4:$4,"&gt;="&amp;AM$6,Model!$4:$4,"&lt;="&amp;AM$7))</f>
        <v>0</v>
      </c>
      <c r="AN17" s="5">
        <f ca="1">IF(AN$4="",0,SUMIFS(Model!70:70,Model!$4:$4,"&gt;="&amp;AN$6,Model!$4:$4,"&lt;="&amp;AN$7))</f>
        <v>0</v>
      </c>
      <c r="AO17" s="5">
        <f ca="1">IF(AO$4="",0,SUMIFS(Model!70:70,Model!$4:$4,"&gt;="&amp;AO$6,Model!$4:$4,"&lt;="&amp;AO$7))</f>
        <v>0</v>
      </c>
      <c r="AP17" s="5">
        <f ca="1">IF(AP$4="",0,SUMIFS(Model!70:70,Model!$4:$4,"&gt;="&amp;AP$6,Model!$4:$4,"&lt;="&amp;AP$7))</f>
        <v>0</v>
      </c>
      <c r="AQ17" s="5">
        <f ca="1">IF(AQ$4="",0,SUMIFS(Model!70:70,Model!$4:$4,"&gt;="&amp;AQ$6,Model!$4:$4,"&lt;="&amp;AQ$7))</f>
        <v>0</v>
      </c>
      <c r="AR17" s="5">
        <f ca="1">IF(AR$4="",0,SUMIFS(Model!70:70,Model!$4:$4,"&gt;="&amp;AR$6,Model!$4:$4,"&lt;="&amp;AR$7))</f>
        <v>0</v>
      </c>
      <c r="AS17" s="5">
        <f ca="1">IF(AS$4="",0,SUMIFS(Model!70:70,Model!$4:$4,"&gt;="&amp;AS$6,Model!$4:$4,"&lt;="&amp;AS$7))</f>
        <v>0</v>
      </c>
      <c r="AT17" s="5">
        <f ca="1">IF(AT$4="",0,SUMIFS(Model!70:70,Model!$4:$4,"&gt;="&amp;AT$6,Model!$4:$4,"&lt;="&amp;AT$7))</f>
        <v>0</v>
      </c>
      <c r="AU17" s="5">
        <f ca="1">IF(AU$4="",0,SUMIFS(Model!70:70,Model!$4:$4,"&gt;="&amp;AU$6,Model!$4:$4,"&lt;="&amp;AU$7))</f>
        <v>0</v>
      </c>
      <c r="AV17" s="5">
        <f ca="1">IF(AV$4="",0,SUMIFS(Model!70:70,Model!$4:$4,"&gt;="&amp;AV$6,Model!$4:$4,"&lt;="&amp;AV$7))</f>
        <v>0</v>
      </c>
      <c r="AW17" s="5">
        <f ca="1">IF(AW$4="",0,SUMIFS(Model!70:70,Model!$4:$4,"&gt;="&amp;AW$6,Model!$4:$4,"&lt;="&amp;AW$7))</f>
        <v>0</v>
      </c>
      <c r="AX17" s="5">
        <f ca="1">IF(AX$4="",0,SUMIFS(Model!70:70,Model!$4:$4,"&gt;="&amp;AX$6,Model!$4:$4,"&lt;="&amp;AX$7))</f>
        <v>0</v>
      </c>
      <c r="AY17" s="5">
        <f ca="1">IF(AY$4="",0,SUMIFS(Model!70:70,Model!$4:$4,"&gt;="&amp;AY$6,Model!$4:$4,"&lt;="&amp;AY$7))</f>
        <v>0</v>
      </c>
      <c r="AZ17" s="5">
        <f ca="1">IF(AZ$4="",0,SUMIFS(Model!70:70,Model!$4:$4,"&gt;="&amp;AZ$6,Model!$4:$4,"&lt;="&amp;AZ$7))</f>
        <v>0</v>
      </c>
      <c r="BA17" s="5">
        <f ca="1">IF(BA$4="",0,SUMIFS(Model!70:70,Model!$4:$4,"&gt;="&amp;BA$6,Model!$4:$4,"&lt;="&amp;BA$7))</f>
        <v>0</v>
      </c>
      <c r="BB17" s="5">
        <f ca="1">IF(BB$4="",0,SUMIFS(Model!70:70,Model!$4:$4,"&gt;="&amp;BB$6,Model!$4:$4,"&lt;="&amp;BB$7))</f>
        <v>0</v>
      </c>
      <c r="BC17" s="5">
        <f ca="1">IF(BC$4="",0,SUMIFS(Model!70:70,Model!$4:$4,"&gt;="&amp;BC$6,Model!$4:$4,"&lt;="&amp;BC$7))</f>
        <v>0</v>
      </c>
      <c r="BD17" s="5">
        <f ca="1">IF(BD$4="",0,SUMIFS(Model!70:70,Model!$4:$4,"&gt;="&amp;BD$6,Model!$4:$4,"&lt;="&amp;BD$7))</f>
        <v>0</v>
      </c>
      <c r="BE17" s="5">
        <f ca="1">IF(BE$4="",0,SUMIFS(Model!70:70,Model!$4:$4,"&gt;="&amp;BE$6,Model!$4:$4,"&lt;="&amp;BE$7))</f>
        <v>0</v>
      </c>
      <c r="BF17" s="5">
        <f ca="1">IF(BF$4="",0,SUMIFS(Model!70:70,Model!$4:$4,"&gt;="&amp;BF$6,Model!$4:$4,"&lt;="&amp;BF$7))</f>
        <v>0</v>
      </c>
      <c r="BG17" s="5">
        <f ca="1">IF(BG$4="",0,SUMIFS(Model!70:70,Model!$4:$4,"&gt;="&amp;BG$6,Model!$4:$4,"&lt;="&amp;BG$7))</f>
        <v>0</v>
      </c>
      <c r="BH17" s="5">
        <f ca="1">IF(BH$4="",0,SUMIFS(Model!70:70,Model!$4:$4,"&gt;="&amp;BH$6,Model!$4:$4,"&lt;="&amp;BH$7))</f>
        <v>0</v>
      </c>
      <c r="BI17" s="5">
        <f ca="1">IF(BI$4="",0,SUMIFS(Model!70:70,Model!$4:$4,"&gt;="&amp;BI$6,Model!$4:$4,"&lt;="&amp;BI$7))</f>
        <v>0</v>
      </c>
      <c r="BJ17" s="5">
        <f ca="1">IF(BJ$4="",0,SUMIFS(Model!70:70,Model!$4:$4,"&gt;="&amp;BJ$6,Model!$4:$4,"&lt;="&amp;BJ$7))</f>
        <v>0</v>
      </c>
      <c r="BK17" s="5">
        <f ca="1">IF(BK$4="",0,SUMIFS(Model!70:70,Model!$4:$4,"&gt;="&amp;BK$6,Model!$4:$4,"&lt;="&amp;BK$7))</f>
        <v>0</v>
      </c>
      <c r="BL17" s="5">
        <f ca="1">IF(BL$4="",0,SUMIFS(Model!70:70,Model!$4:$4,"&gt;="&amp;BL$6,Model!$4:$4,"&lt;="&amp;BL$7))</f>
        <v>0</v>
      </c>
      <c r="BM17" s="5">
        <f ca="1">IF(BM$4="",0,SUMIFS(Model!70:70,Model!$4:$4,"&gt;="&amp;BM$6,Model!$4:$4,"&lt;="&amp;BM$7))</f>
        <v>0</v>
      </c>
      <c r="BN17" s="5">
        <f ca="1">IF(BN$4="",0,SUMIFS(Model!70:70,Model!$4:$4,"&gt;="&amp;BN$6,Model!$4:$4,"&lt;="&amp;BN$7))</f>
        <v>0</v>
      </c>
      <c r="BO17" s="5">
        <f ca="1">IF(BO$4="",0,SUMIFS(Model!70:70,Model!$4:$4,"&gt;="&amp;BO$6,Model!$4:$4,"&lt;="&amp;BO$7))</f>
        <v>0</v>
      </c>
      <c r="BP17" s="5">
        <f ca="1">IF(BP$4="",0,SUMIFS(Model!70:70,Model!$4:$4,"&gt;="&amp;BP$6,Model!$4:$4,"&lt;="&amp;BP$7))</f>
        <v>0</v>
      </c>
      <c r="BQ17" s="5">
        <f ca="1">IF(BQ$4="",0,SUMIFS(Model!70:70,Model!$4:$4,"&gt;="&amp;BQ$6,Model!$4:$4,"&lt;="&amp;BQ$7))</f>
        <v>0</v>
      </c>
      <c r="BR17" s="5">
        <f ca="1">IF(BR$4="",0,SUMIFS(Model!70:70,Model!$4:$4,"&gt;="&amp;BR$6,Model!$4:$4,"&lt;="&amp;BR$7))</f>
        <v>0</v>
      </c>
      <c r="BS17" s="5">
        <f ca="1">IF(BS$4="",0,SUMIFS(Model!70:70,Model!$4:$4,"&gt;="&amp;BS$6,Model!$4:$4,"&lt;="&amp;BS$7))</f>
        <v>0</v>
      </c>
      <c r="BT17" s="5">
        <f ca="1">IF(BT$4="",0,SUMIFS(Model!70:70,Model!$4:$4,"&gt;="&amp;BT$6,Model!$4:$4,"&lt;="&amp;BT$7))</f>
        <v>0</v>
      </c>
      <c r="BU17" s="5">
        <f ca="1">IF(BU$4="",0,SUMIFS(Model!70:70,Model!$4:$4,"&gt;="&amp;BU$6,Model!$4:$4,"&lt;="&amp;BU$7))</f>
        <v>0</v>
      </c>
      <c r="BV17" s="5">
        <f ca="1">IF(BV$4="",0,SUMIFS(Model!70:70,Model!$4:$4,"&gt;="&amp;BV$6,Model!$4:$4,"&lt;="&amp;BV$7))</f>
        <v>0</v>
      </c>
      <c r="BW17" s="5">
        <f ca="1">IF(BW$4="",0,SUMIFS(Model!70:70,Model!$4:$4,"&gt;="&amp;BW$6,Model!$4:$4,"&lt;="&amp;BW$7))</f>
        <v>0</v>
      </c>
      <c r="BX17" s="5">
        <f ca="1">IF(BX$4="",0,SUMIFS(Model!70:70,Model!$4:$4,"&gt;="&amp;BX$6,Model!$4:$4,"&lt;="&amp;BX$7))</f>
        <v>0</v>
      </c>
      <c r="BY17" s="5">
        <f ca="1">IF(BY$4="",0,SUMIFS(Model!70:70,Model!$4:$4,"&gt;="&amp;BY$6,Model!$4:$4,"&lt;="&amp;BY$7))</f>
        <v>0</v>
      </c>
      <c r="BZ17" s="5">
        <f ca="1">IF(BZ$4="",0,SUMIFS(Model!70:70,Model!$4:$4,"&gt;="&amp;BZ$6,Model!$4:$4,"&lt;="&amp;BZ$7))</f>
        <v>0</v>
      </c>
      <c r="CA17" s="5">
        <f ca="1">IF(CA$4="",0,SUMIFS(Model!70:70,Model!$4:$4,"&gt;="&amp;CA$6,Model!$4:$4,"&lt;="&amp;CA$7))</f>
        <v>0</v>
      </c>
      <c r="CB17" s="5">
        <f ca="1">IF(CB$4="",0,SUMIFS(Model!70:70,Model!$4:$4,"&gt;="&amp;CB$6,Model!$4:$4,"&lt;="&amp;CB$7))</f>
        <v>0</v>
      </c>
      <c r="CC17" s="5">
        <f ca="1">IF(CC$4="",0,SUMIFS(Model!70:70,Model!$4:$4,"&gt;="&amp;CC$6,Model!$4:$4,"&lt;="&amp;CC$7))</f>
        <v>0</v>
      </c>
      <c r="CD17" s="5">
        <f ca="1">IF(CD$4="",0,SUMIFS(Model!70:70,Model!$4:$4,"&gt;="&amp;CD$6,Model!$4:$4,"&lt;="&amp;CD$7))</f>
        <v>0</v>
      </c>
      <c r="CE17" s="5">
        <f ca="1">IF(CE$4="",0,SUMIFS(Model!70:70,Model!$4:$4,"&gt;="&amp;CE$6,Model!$4:$4,"&lt;="&amp;CE$7))</f>
        <v>0</v>
      </c>
      <c r="CF17" s="5">
        <f ca="1">IF(CF$4="",0,SUMIFS(Model!70:70,Model!$4:$4,"&gt;="&amp;CF$6,Model!$4:$4,"&lt;="&amp;CF$7))</f>
        <v>0</v>
      </c>
    </row>
    <row r="18" spans="2:84" x14ac:dyDescent="0.3">
      <c r="B18" s="13">
        <f>ROW()</f>
        <v>18</v>
      </c>
      <c r="H18" s="1" t="str">
        <f t="shared" si="3"/>
        <v>Себестоимость</v>
      </c>
      <c r="I18" s="1" t="str">
        <f>Prcsses!I16</f>
        <v>Потребление ресурсов</v>
      </c>
      <c r="M18" s="53" t="s">
        <v>18</v>
      </c>
      <c r="U18" s="5">
        <f t="shared" ca="1" si="2"/>
        <v>30459527.510807425</v>
      </c>
      <c r="X18" s="5">
        <f ca="1">IF(X$4="",0,SUMIFS(Model!71:71,Model!$4:$4,"&gt;="&amp;X$6,Model!$4:$4,"&lt;="&amp;X$7))</f>
        <v>666833.33333333337</v>
      </c>
      <c r="Y18" s="5">
        <f ca="1">IF(Y$4="",0,SUMIFS(Model!71:71,Model!$4:$4,"&gt;="&amp;Y$6,Model!$4:$4,"&lt;="&amp;Y$7))</f>
        <v>3135939</v>
      </c>
      <c r="Z18" s="5">
        <f ca="1">IF(Z$4="",0,SUMIFS(Model!71:71,Model!$4:$4,"&gt;="&amp;Z$6,Model!$4:$4,"&lt;="&amp;Z$7))</f>
        <v>5865010.0898399996</v>
      </c>
      <c r="AA18" s="5">
        <f ca="1">IF(AA$4="",0,SUMIFS(Model!71:71,Model!$4:$4,"&gt;="&amp;AA$6,Model!$4:$4,"&lt;="&amp;AA$7))</f>
        <v>8809471.7695408333</v>
      </c>
      <c r="AB18" s="5">
        <f ca="1">IF(AB$4="",0,SUMIFS(Model!71:71,Model!$4:$4,"&gt;="&amp;AB$6,Model!$4:$4,"&lt;="&amp;AB$7))</f>
        <v>11982273.318093259</v>
      </c>
      <c r="AC18" s="5">
        <f ca="1">IF(AC$4="",0,SUMIFS(Model!71:71,Model!$4:$4,"&gt;="&amp;AC$6,Model!$4:$4,"&lt;="&amp;AC$7))</f>
        <v>0</v>
      </c>
      <c r="AD18" s="5">
        <f ca="1">IF(AD$4="",0,SUMIFS(Model!71:71,Model!$4:$4,"&gt;="&amp;AD$6,Model!$4:$4,"&lt;="&amp;AD$7))</f>
        <v>0</v>
      </c>
      <c r="AE18" s="5">
        <f ca="1">IF(AE$4="",0,SUMIFS(Model!71:71,Model!$4:$4,"&gt;="&amp;AE$6,Model!$4:$4,"&lt;="&amp;AE$7))</f>
        <v>0</v>
      </c>
      <c r="AF18" s="5">
        <f ca="1">IF(AF$4="",0,SUMIFS(Model!71:71,Model!$4:$4,"&gt;="&amp;AF$6,Model!$4:$4,"&lt;="&amp;AF$7))</f>
        <v>0</v>
      </c>
      <c r="AG18" s="5">
        <f ca="1">IF(AG$4="",0,SUMIFS(Model!71:71,Model!$4:$4,"&gt;="&amp;AG$6,Model!$4:$4,"&lt;="&amp;AG$7))</f>
        <v>0</v>
      </c>
      <c r="AH18" s="5">
        <f ca="1">IF(AH$4="",0,SUMIFS(Model!71:71,Model!$4:$4,"&gt;="&amp;AH$6,Model!$4:$4,"&lt;="&amp;AH$7))</f>
        <v>0</v>
      </c>
      <c r="AI18" s="5">
        <f ca="1">IF(AI$4="",0,SUMIFS(Model!71:71,Model!$4:$4,"&gt;="&amp;AI$6,Model!$4:$4,"&lt;="&amp;AI$7))</f>
        <v>0</v>
      </c>
      <c r="AJ18" s="5">
        <f ca="1">IF(AJ$4="",0,SUMIFS(Model!71:71,Model!$4:$4,"&gt;="&amp;AJ$6,Model!$4:$4,"&lt;="&amp;AJ$7))</f>
        <v>0</v>
      </c>
      <c r="AK18" s="5">
        <f ca="1">IF(AK$4="",0,SUMIFS(Model!71:71,Model!$4:$4,"&gt;="&amp;AK$6,Model!$4:$4,"&lt;="&amp;AK$7))</f>
        <v>0</v>
      </c>
      <c r="AL18" s="5">
        <f ca="1">IF(AL$4="",0,SUMIFS(Model!71:71,Model!$4:$4,"&gt;="&amp;AL$6,Model!$4:$4,"&lt;="&amp;AL$7))</f>
        <v>0</v>
      </c>
      <c r="AM18" s="5">
        <f ca="1">IF(AM$4="",0,SUMIFS(Model!71:71,Model!$4:$4,"&gt;="&amp;AM$6,Model!$4:$4,"&lt;="&amp;AM$7))</f>
        <v>0</v>
      </c>
      <c r="AN18" s="5">
        <f ca="1">IF(AN$4="",0,SUMIFS(Model!71:71,Model!$4:$4,"&gt;="&amp;AN$6,Model!$4:$4,"&lt;="&amp;AN$7))</f>
        <v>0</v>
      </c>
      <c r="AO18" s="5">
        <f ca="1">IF(AO$4="",0,SUMIFS(Model!71:71,Model!$4:$4,"&gt;="&amp;AO$6,Model!$4:$4,"&lt;="&amp;AO$7))</f>
        <v>0</v>
      </c>
      <c r="AP18" s="5">
        <f ca="1">IF(AP$4="",0,SUMIFS(Model!71:71,Model!$4:$4,"&gt;="&amp;AP$6,Model!$4:$4,"&lt;="&amp;AP$7))</f>
        <v>0</v>
      </c>
      <c r="AQ18" s="5">
        <f ca="1">IF(AQ$4="",0,SUMIFS(Model!71:71,Model!$4:$4,"&gt;="&amp;AQ$6,Model!$4:$4,"&lt;="&amp;AQ$7))</f>
        <v>0</v>
      </c>
      <c r="AR18" s="5">
        <f ca="1">IF(AR$4="",0,SUMIFS(Model!71:71,Model!$4:$4,"&gt;="&amp;AR$6,Model!$4:$4,"&lt;="&amp;AR$7))</f>
        <v>0</v>
      </c>
      <c r="AS18" s="5">
        <f ca="1">IF(AS$4="",0,SUMIFS(Model!71:71,Model!$4:$4,"&gt;="&amp;AS$6,Model!$4:$4,"&lt;="&amp;AS$7))</f>
        <v>0</v>
      </c>
      <c r="AT18" s="5">
        <f ca="1">IF(AT$4="",0,SUMIFS(Model!71:71,Model!$4:$4,"&gt;="&amp;AT$6,Model!$4:$4,"&lt;="&amp;AT$7))</f>
        <v>0</v>
      </c>
      <c r="AU18" s="5">
        <f ca="1">IF(AU$4="",0,SUMIFS(Model!71:71,Model!$4:$4,"&gt;="&amp;AU$6,Model!$4:$4,"&lt;="&amp;AU$7))</f>
        <v>0</v>
      </c>
      <c r="AV18" s="5">
        <f ca="1">IF(AV$4="",0,SUMIFS(Model!71:71,Model!$4:$4,"&gt;="&amp;AV$6,Model!$4:$4,"&lt;="&amp;AV$7))</f>
        <v>0</v>
      </c>
      <c r="AW18" s="5">
        <f ca="1">IF(AW$4="",0,SUMIFS(Model!71:71,Model!$4:$4,"&gt;="&amp;AW$6,Model!$4:$4,"&lt;="&amp;AW$7))</f>
        <v>0</v>
      </c>
      <c r="AX18" s="5">
        <f ca="1">IF(AX$4="",0,SUMIFS(Model!71:71,Model!$4:$4,"&gt;="&amp;AX$6,Model!$4:$4,"&lt;="&amp;AX$7))</f>
        <v>0</v>
      </c>
      <c r="AY18" s="5">
        <f ca="1">IF(AY$4="",0,SUMIFS(Model!71:71,Model!$4:$4,"&gt;="&amp;AY$6,Model!$4:$4,"&lt;="&amp;AY$7))</f>
        <v>0</v>
      </c>
      <c r="AZ18" s="5">
        <f ca="1">IF(AZ$4="",0,SUMIFS(Model!71:71,Model!$4:$4,"&gt;="&amp;AZ$6,Model!$4:$4,"&lt;="&amp;AZ$7))</f>
        <v>0</v>
      </c>
      <c r="BA18" s="5">
        <f ca="1">IF(BA$4="",0,SUMIFS(Model!71:71,Model!$4:$4,"&gt;="&amp;BA$6,Model!$4:$4,"&lt;="&amp;BA$7))</f>
        <v>0</v>
      </c>
      <c r="BB18" s="5">
        <f ca="1">IF(BB$4="",0,SUMIFS(Model!71:71,Model!$4:$4,"&gt;="&amp;BB$6,Model!$4:$4,"&lt;="&amp;BB$7))</f>
        <v>0</v>
      </c>
      <c r="BC18" s="5">
        <f ca="1">IF(BC$4="",0,SUMIFS(Model!71:71,Model!$4:$4,"&gt;="&amp;BC$6,Model!$4:$4,"&lt;="&amp;BC$7))</f>
        <v>0</v>
      </c>
      <c r="BD18" s="5">
        <f ca="1">IF(BD$4="",0,SUMIFS(Model!71:71,Model!$4:$4,"&gt;="&amp;BD$6,Model!$4:$4,"&lt;="&amp;BD$7))</f>
        <v>0</v>
      </c>
      <c r="BE18" s="5">
        <f ca="1">IF(BE$4="",0,SUMIFS(Model!71:71,Model!$4:$4,"&gt;="&amp;BE$6,Model!$4:$4,"&lt;="&amp;BE$7))</f>
        <v>0</v>
      </c>
      <c r="BF18" s="5">
        <f ca="1">IF(BF$4="",0,SUMIFS(Model!71:71,Model!$4:$4,"&gt;="&amp;BF$6,Model!$4:$4,"&lt;="&amp;BF$7))</f>
        <v>0</v>
      </c>
      <c r="BG18" s="5">
        <f ca="1">IF(BG$4="",0,SUMIFS(Model!71:71,Model!$4:$4,"&gt;="&amp;BG$6,Model!$4:$4,"&lt;="&amp;BG$7))</f>
        <v>0</v>
      </c>
      <c r="BH18" s="5">
        <f ca="1">IF(BH$4="",0,SUMIFS(Model!71:71,Model!$4:$4,"&gt;="&amp;BH$6,Model!$4:$4,"&lt;="&amp;BH$7))</f>
        <v>0</v>
      </c>
      <c r="BI18" s="5">
        <f ca="1">IF(BI$4="",0,SUMIFS(Model!71:71,Model!$4:$4,"&gt;="&amp;BI$6,Model!$4:$4,"&lt;="&amp;BI$7))</f>
        <v>0</v>
      </c>
      <c r="BJ18" s="5">
        <f ca="1">IF(BJ$4="",0,SUMIFS(Model!71:71,Model!$4:$4,"&gt;="&amp;BJ$6,Model!$4:$4,"&lt;="&amp;BJ$7))</f>
        <v>0</v>
      </c>
      <c r="BK18" s="5">
        <f ca="1">IF(BK$4="",0,SUMIFS(Model!71:71,Model!$4:$4,"&gt;="&amp;BK$6,Model!$4:$4,"&lt;="&amp;BK$7))</f>
        <v>0</v>
      </c>
      <c r="BL18" s="5">
        <f ca="1">IF(BL$4="",0,SUMIFS(Model!71:71,Model!$4:$4,"&gt;="&amp;BL$6,Model!$4:$4,"&lt;="&amp;BL$7))</f>
        <v>0</v>
      </c>
      <c r="BM18" s="5">
        <f ca="1">IF(BM$4="",0,SUMIFS(Model!71:71,Model!$4:$4,"&gt;="&amp;BM$6,Model!$4:$4,"&lt;="&amp;BM$7))</f>
        <v>0</v>
      </c>
      <c r="BN18" s="5">
        <f ca="1">IF(BN$4="",0,SUMIFS(Model!71:71,Model!$4:$4,"&gt;="&amp;BN$6,Model!$4:$4,"&lt;="&amp;BN$7))</f>
        <v>0</v>
      </c>
      <c r="BO18" s="5">
        <f ca="1">IF(BO$4="",0,SUMIFS(Model!71:71,Model!$4:$4,"&gt;="&amp;BO$6,Model!$4:$4,"&lt;="&amp;BO$7))</f>
        <v>0</v>
      </c>
      <c r="BP18" s="5">
        <f ca="1">IF(BP$4="",0,SUMIFS(Model!71:71,Model!$4:$4,"&gt;="&amp;BP$6,Model!$4:$4,"&lt;="&amp;BP$7))</f>
        <v>0</v>
      </c>
      <c r="BQ18" s="5">
        <f ca="1">IF(BQ$4="",0,SUMIFS(Model!71:71,Model!$4:$4,"&gt;="&amp;BQ$6,Model!$4:$4,"&lt;="&amp;BQ$7))</f>
        <v>0</v>
      </c>
      <c r="BR18" s="5">
        <f ca="1">IF(BR$4="",0,SUMIFS(Model!71:71,Model!$4:$4,"&gt;="&amp;BR$6,Model!$4:$4,"&lt;="&amp;BR$7))</f>
        <v>0</v>
      </c>
      <c r="BS18" s="5">
        <f ca="1">IF(BS$4="",0,SUMIFS(Model!71:71,Model!$4:$4,"&gt;="&amp;BS$6,Model!$4:$4,"&lt;="&amp;BS$7))</f>
        <v>0</v>
      </c>
      <c r="BT18" s="5">
        <f ca="1">IF(BT$4="",0,SUMIFS(Model!71:71,Model!$4:$4,"&gt;="&amp;BT$6,Model!$4:$4,"&lt;="&amp;BT$7))</f>
        <v>0</v>
      </c>
      <c r="BU18" s="5">
        <f ca="1">IF(BU$4="",0,SUMIFS(Model!71:71,Model!$4:$4,"&gt;="&amp;BU$6,Model!$4:$4,"&lt;="&amp;BU$7))</f>
        <v>0</v>
      </c>
      <c r="BV18" s="5">
        <f ca="1">IF(BV$4="",0,SUMIFS(Model!71:71,Model!$4:$4,"&gt;="&amp;BV$6,Model!$4:$4,"&lt;="&amp;BV$7))</f>
        <v>0</v>
      </c>
      <c r="BW18" s="5">
        <f ca="1">IF(BW$4="",0,SUMIFS(Model!71:71,Model!$4:$4,"&gt;="&amp;BW$6,Model!$4:$4,"&lt;="&amp;BW$7))</f>
        <v>0</v>
      </c>
      <c r="BX18" s="5">
        <f ca="1">IF(BX$4="",0,SUMIFS(Model!71:71,Model!$4:$4,"&gt;="&amp;BX$6,Model!$4:$4,"&lt;="&amp;BX$7))</f>
        <v>0</v>
      </c>
      <c r="BY18" s="5">
        <f ca="1">IF(BY$4="",0,SUMIFS(Model!71:71,Model!$4:$4,"&gt;="&amp;BY$6,Model!$4:$4,"&lt;="&amp;BY$7))</f>
        <v>0</v>
      </c>
      <c r="BZ18" s="5">
        <f ca="1">IF(BZ$4="",0,SUMIFS(Model!71:71,Model!$4:$4,"&gt;="&amp;BZ$6,Model!$4:$4,"&lt;="&amp;BZ$7))</f>
        <v>0</v>
      </c>
      <c r="CA18" s="5">
        <f ca="1">IF(CA$4="",0,SUMIFS(Model!71:71,Model!$4:$4,"&gt;="&amp;CA$6,Model!$4:$4,"&lt;="&amp;CA$7))</f>
        <v>0</v>
      </c>
      <c r="CB18" s="5">
        <f ca="1">IF(CB$4="",0,SUMIFS(Model!71:71,Model!$4:$4,"&gt;="&amp;CB$6,Model!$4:$4,"&lt;="&amp;CB$7))</f>
        <v>0</v>
      </c>
      <c r="CC18" s="5">
        <f ca="1">IF(CC$4="",0,SUMIFS(Model!71:71,Model!$4:$4,"&gt;="&amp;CC$6,Model!$4:$4,"&lt;="&amp;CC$7))</f>
        <v>0</v>
      </c>
      <c r="CD18" s="5">
        <f ca="1">IF(CD$4="",0,SUMIFS(Model!71:71,Model!$4:$4,"&gt;="&amp;CD$6,Model!$4:$4,"&lt;="&amp;CD$7))</f>
        <v>0</v>
      </c>
      <c r="CE18" s="5">
        <f ca="1">IF(CE$4="",0,SUMIFS(Model!71:71,Model!$4:$4,"&gt;="&amp;CE$6,Model!$4:$4,"&lt;="&amp;CE$7))</f>
        <v>0</v>
      </c>
      <c r="CF18" s="5">
        <f ca="1">IF(CF$4="",0,SUMIFS(Model!71:71,Model!$4:$4,"&gt;="&amp;CF$6,Model!$4:$4,"&lt;="&amp;CF$7))</f>
        <v>0</v>
      </c>
    </row>
    <row r="19" spans="2:84" x14ac:dyDescent="0.3">
      <c r="B19" s="13">
        <f>ROW()</f>
        <v>19</v>
      </c>
      <c r="H19" s="1" t="str">
        <f t="shared" si="3"/>
        <v>Себестоимость</v>
      </c>
      <c r="I19" s="1" t="str">
        <f>Prcsses!I17</f>
        <v>ФОТ производственного персонала</v>
      </c>
      <c r="M19" s="53" t="s">
        <v>18</v>
      </c>
      <c r="U19" s="5">
        <f t="shared" ca="1" si="2"/>
        <v>365514330.1296891</v>
      </c>
      <c r="X19" s="5">
        <f ca="1">IF(X$4="",0,SUMIFS(Model!72:72,Model!$4:$4,"&gt;="&amp;X$6,Model!$4:$4,"&lt;="&amp;X$7))</f>
        <v>8002000</v>
      </c>
      <c r="Y19" s="5">
        <f ca="1">IF(Y$4="",0,SUMIFS(Model!72:72,Model!$4:$4,"&gt;="&amp;Y$6,Model!$4:$4,"&lt;="&amp;Y$7))</f>
        <v>37631268</v>
      </c>
      <c r="Z19" s="5">
        <f ca="1">IF(Z$4="",0,SUMIFS(Model!72:72,Model!$4:$4,"&gt;="&amp;Z$6,Model!$4:$4,"&lt;="&amp;Z$7))</f>
        <v>70380121.078079998</v>
      </c>
      <c r="AA19" s="5">
        <f ca="1">IF(AA$4="",0,SUMIFS(Model!72:72,Model!$4:$4,"&gt;="&amp;AA$6,Model!$4:$4,"&lt;="&amp;AA$7))</f>
        <v>105713661.23448999</v>
      </c>
      <c r="AB19" s="5">
        <f ca="1">IF(AB$4="",0,SUMIFS(Model!72:72,Model!$4:$4,"&gt;="&amp;AB$6,Model!$4:$4,"&lt;="&amp;AB$7))</f>
        <v>143787279.81711912</v>
      </c>
      <c r="AC19" s="5">
        <f ca="1">IF(AC$4="",0,SUMIFS(Model!72:72,Model!$4:$4,"&gt;="&amp;AC$6,Model!$4:$4,"&lt;="&amp;AC$7))</f>
        <v>0</v>
      </c>
      <c r="AD19" s="5">
        <f ca="1">IF(AD$4="",0,SUMIFS(Model!72:72,Model!$4:$4,"&gt;="&amp;AD$6,Model!$4:$4,"&lt;="&amp;AD$7))</f>
        <v>0</v>
      </c>
      <c r="AE19" s="5">
        <f ca="1">IF(AE$4="",0,SUMIFS(Model!72:72,Model!$4:$4,"&gt;="&amp;AE$6,Model!$4:$4,"&lt;="&amp;AE$7))</f>
        <v>0</v>
      </c>
      <c r="AF19" s="5">
        <f ca="1">IF(AF$4="",0,SUMIFS(Model!72:72,Model!$4:$4,"&gt;="&amp;AF$6,Model!$4:$4,"&lt;="&amp;AF$7))</f>
        <v>0</v>
      </c>
      <c r="AG19" s="5">
        <f ca="1">IF(AG$4="",0,SUMIFS(Model!72:72,Model!$4:$4,"&gt;="&amp;AG$6,Model!$4:$4,"&lt;="&amp;AG$7))</f>
        <v>0</v>
      </c>
      <c r="AH19" s="5">
        <f ca="1">IF(AH$4="",0,SUMIFS(Model!72:72,Model!$4:$4,"&gt;="&amp;AH$6,Model!$4:$4,"&lt;="&amp;AH$7))</f>
        <v>0</v>
      </c>
      <c r="AI19" s="5">
        <f ca="1">IF(AI$4="",0,SUMIFS(Model!72:72,Model!$4:$4,"&gt;="&amp;AI$6,Model!$4:$4,"&lt;="&amp;AI$7))</f>
        <v>0</v>
      </c>
      <c r="AJ19" s="5">
        <f ca="1">IF(AJ$4="",0,SUMIFS(Model!72:72,Model!$4:$4,"&gt;="&amp;AJ$6,Model!$4:$4,"&lt;="&amp;AJ$7))</f>
        <v>0</v>
      </c>
      <c r="AK19" s="5">
        <f ca="1">IF(AK$4="",0,SUMIFS(Model!72:72,Model!$4:$4,"&gt;="&amp;AK$6,Model!$4:$4,"&lt;="&amp;AK$7))</f>
        <v>0</v>
      </c>
      <c r="AL19" s="5">
        <f ca="1">IF(AL$4="",0,SUMIFS(Model!72:72,Model!$4:$4,"&gt;="&amp;AL$6,Model!$4:$4,"&lt;="&amp;AL$7))</f>
        <v>0</v>
      </c>
      <c r="AM19" s="5">
        <f ca="1">IF(AM$4="",0,SUMIFS(Model!72:72,Model!$4:$4,"&gt;="&amp;AM$6,Model!$4:$4,"&lt;="&amp;AM$7))</f>
        <v>0</v>
      </c>
      <c r="AN19" s="5">
        <f ca="1">IF(AN$4="",0,SUMIFS(Model!72:72,Model!$4:$4,"&gt;="&amp;AN$6,Model!$4:$4,"&lt;="&amp;AN$7))</f>
        <v>0</v>
      </c>
      <c r="AO19" s="5">
        <f ca="1">IF(AO$4="",0,SUMIFS(Model!72:72,Model!$4:$4,"&gt;="&amp;AO$6,Model!$4:$4,"&lt;="&amp;AO$7))</f>
        <v>0</v>
      </c>
      <c r="AP19" s="5">
        <f ca="1">IF(AP$4="",0,SUMIFS(Model!72:72,Model!$4:$4,"&gt;="&amp;AP$6,Model!$4:$4,"&lt;="&amp;AP$7))</f>
        <v>0</v>
      </c>
      <c r="AQ19" s="5">
        <f ca="1">IF(AQ$4="",0,SUMIFS(Model!72:72,Model!$4:$4,"&gt;="&amp;AQ$6,Model!$4:$4,"&lt;="&amp;AQ$7))</f>
        <v>0</v>
      </c>
      <c r="AR19" s="5">
        <f ca="1">IF(AR$4="",0,SUMIFS(Model!72:72,Model!$4:$4,"&gt;="&amp;AR$6,Model!$4:$4,"&lt;="&amp;AR$7))</f>
        <v>0</v>
      </c>
      <c r="AS19" s="5">
        <f ca="1">IF(AS$4="",0,SUMIFS(Model!72:72,Model!$4:$4,"&gt;="&amp;AS$6,Model!$4:$4,"&lt;="&amp;AS$7))</f>
        <v>0</v>
      </c>
      <c r="AT19" s="5">
        <f ca="1">IF(AT$4="",0,SUMIFS(Model!72:72,Model!$4:$4,"&gt;="&amp;AT$6,Model!$4:$4,"&lt;="&amp;AT$7))</f>
        <v>0</v>
      </c>
      <c r="AU19" s="5">
        <f ca="1">IF(AU$4="",0,SUMIFS(Model!72:72,Model!$4:$4,"&gt;="&amp;AU$6,Model!$4:$4,"&lt;="&amp;AU$7))</f>
        <v>0</v>
      </c>
      <c r="AV19" s="5">
        <f ca="1">IF(AV$4="",0,SUMIFS(Model!72:72,Model!$4:$4,"&gt;="&amp;AV$6,Model!$4:$4,"&lt;="&amp;AV$7))</f>
        <v>0</v>
      </c>
      <c r="AW19" s="5">
        <f ca="1">IF(AW$4="",0,SUMIFS(Model!72:72,Model!$4:$4,"&gt;="&amp;AW$6,Model!$4:$4,"&lt;="&amp;AW$7))</f>
        <v>0</v>
      </c>
      <c r="AX19" s="5">
        <f ca="1">IF(AX$4="",0,SUMIFS(Model!72:72,Model!$4:$4,"&gt;="&amp;AX$6,Model!$4:$4,"&lt;="&amp;AX$7))</f>
        <v>0</v>
      </c>
      <c r="AY19" s="5">
        <f ca="1">IF(AY$4="",0,SUMIFS(Model!72:72,Model!$4:$4,"&gt;="&amp;AY$6,Model!$4:$4,"&lt;="&amp;AY$7))</f>
        <v>0</v>
      </c>
      <c r="AZ19" s="5">
        <f ca="1">IF(AZ$4="",0,SUMIFS(Model!72:72,Model!$4:$4,"&gt;="&amp;AZ$6,Model!$4:$4,"&lt;="&amp;AZ$7))</f>
        <v>0</v>
      </c>
      <c r="BA19" s="5">
        <f ca="1">IF(BA$4="",0,SUMIFS(Model!72:72,Model!$4:$4,"&gt;="&amp;BA$6,Model!$4:$4,"&lt;="&amp;BA$7))</f>
        <v>0</v>
      </c>
      <c r="BB19" s="5">
        <f ca="1">IF(BB$4="",0,SUMIFS(Model!72:72,Model!$4:$4,"&gt;="&amp;BB$6,Model!$4:$4,"&lt;="&amp;BB$7))</f>
        <v>0</v>
      </c>
      <c r="BC19" s="5">
        <f ca="1">IF(BC$4="",0,SUMIFS(Model!72:72,Model!$4:$4,"&gt;="&amp;BC$6,Model!$4:$4,"&lt;="&amp;BC$7))</f>
        <v>0</v>
      </c>
      <c r="BD19" s="5">
        <f ca="1">IF(BD$4="",0,SUMIFS(Model!72:72,Model!$4:$4,"&gt;="&amp;BD$6,Model!$4:$4,"&lt;="&amp;BD$7))</f>
        <v>0</v>
      </c>
      <c r="BE19" s="5">
        <f ca="1">IF(BE$4="",0,SUMIFS(Model!72:72,Model!$4:$4,"&gt;="&amp;BE$6,Model!$4:$4,"&lt;="&amp;BE$7))</f>
        <v>0</v>
      </c>
      <c r="BF19" s="5">
        <f ca="1">IF(BF$4="",0,SUMIFS(Model!72:72,Model!$4:$4,"&gt;="&amp;BF$6,Model!$4:$4,"&lt;="&amp;BF$7))</f>
        <v>0</v>
      </c>
      <c r="BG19" s="5">
        <f ca="1">IF(BG$4="",0,SUMIFS(Model!72:72,Model!$4:$4,"&gt;="&amp;BG$6,Model!$4:$4,"&lt;="&amp;BG$7))</f>
        <v>0</v>
      </c>
      <c r="BH19" s="5">
        <f ca="1">IF(BH$4="",0,SUMIFS(Model!72:72,Model!$4:$4,"&gt;="&amp;BH$6,Model!$4:$4,"&lt;="&amp;BH$7))</f>
        <v>0</v>
      </c>
      <c r="BI19" s="5">
        <f ca="1">IF(BI$4="",0,SUMIFS(Model!72:72,Model!$4:$4,"&gt;="&amp;BI$6,Model!$4:$4,"&lt;="&amp;BI$7))</f>
        <v>0</v>
      </c>
      <c r="BJ19" s="5">
        <f ca="1">IF(BJ$4="",0,SUMIFS(Model!72:72,Model!$4:$4,"&gt;="&amp;BJ$6,Model!$4:$4,"&lt;="&amp;BJ$7))</f>
        <v>0</v>
      </c>
      <c r="BK19" s="5">
        <f ca="1">IF(BK$4="",0,SUMIFS(Model!72:72,Model!$4:$4,"&gt;="&amp;BK$6,Model!$4:$4,"&lt;="&amp;BK$7))</f>
        <v>0</v>
      </c>
      <c r="BL19" s="5">
        <f ca="1">IF(BL$4="",0,SUMIFS(Model!72:72,Model!$4:$4,"&gt;="&amp;BL$6,Model!$4:$4,"&lt;="&amp;BL$7))</f>
        <v>0</v>
      </c>
      <c r="BM19" s="5">
        <f ca="1">IF(BM$4="",0,SUMIFS(Model!72:72,Model!$4:$4,"&gt;="&amp;BM$6,Model!$4:$4,"&lt;="&amp;BM$7))</f>
        <v>0</v>
      </c>
      <c r="BN19" s="5">
        <f ca="1">IF(BN$4="",0,SUMIFS(Model!72:72,Model!$4:$4,"&gt;="&amp;BN$6,Model!$4:$4,"&lt;="&amp;BN$7))</f>
        <v>0</v>
      </c>
      <c r="BO19" s="5">
        <f ca="1">IF(BO$4="",0,SUMIFS(Model!72:72,Model!$4:$4,"&gt;="&amp;BO$6,Model!$4:$4,"&lt;="&amp;BO$7))</f>
        <v>0</v>
      </c>
      <c r="BP19" s="5">
        <f ca="1">IF(BP$4="",0,SUMIFS(Model!72:72,Model!$4:$4,"&gt;="&amp;BP$6,Model!$4:$4,"&lt;="&amp;BP$7))</f>
        <v>0</v>
      </c>
      <c r="BQ19" s="5">
        <f ca="1">IF(BQ$4="",0,SUMIFS(Model!72:72,Model!$4:$4,"&gt;="&amp;BQ$6,Model!$4:$4,"&lt;="&amp;BQ$7))</f>
        <v>0</v>
      </c>
      <c r="BR19" s="5">
        <f ca="1">IF(BR$4="",0,SUMIFS(Model!72:72,Model!$4:$4,"&gt;="&amp;BR$6,Model!$4:$4,"&lt;="&amp;BR$7))</f>
        <v>0</v>
      </c>
      <c r="BS19" s="5">
        <f ca="1">IF(BS$4="",0,SUMIFS(Model!72:72,Model!$4:$4,"&gt;="&amp;BS$6,Model!$4:$4,"&lt;="&amp;BS$7))</f>
        <v>0</v>
      </c>
      <c r="BT19" s="5">
        <f ca="1">IF(BT$4="",0,SUMIFS(Model!72:72,Model!$4:$4,"&gt;="&amp;BT$6,Model!$4:$4,"&lt;="&amp;BT$7))</f>
        <v>0</v>
      </c>
      <c r="BU19" s="5">
        <f ca="1">IF(BU$4="",0,SUMIFS(Model!72:72,Model!$4:$4,"&gt;="&amp;BU$6,Model!$4:$4,"&lt;="&amp;BU$7))</f>
        <v>0</v>
      </c>
      <c r="BV19" s="5">
        <f ca="1">IF(BV$4="",0,SUMIFS(Model!72:72,Model!$4:$4,"&gt;="&amp;BV$6,Model!$4:$4,"&lt;="&amp;BV$7))</f>
        <v>0</v>
      </c>
      <c r="BW19" s="5">
        <f ca="1">IF(BW$4="",0,SUMIFS(Model!72:72,Model!$4:$4,"&gt;="&amp;BW$6,Model!$4:$4,"&lt;="&amp;BW$7))</f>
        <v>0</v>
      </c>
      <c r="BX19" s="5">
        <f ca="1">IF(BX$4="",0,SUMIFS(Model!72:72,Model!$4:$4,"&gt;="&amp;BX$6,Model!$4:$4,"&lt;="&amp;BX$7))</f>
        <v>0</v>
      </c>
      <c r="BY19" s="5">
        <f ca="1">IF(BY$4="",0,SUMIFS(Model!72:72,Model!$4:$4,"&gt;="&amp;BY$6,Model!$4:$4,"&lt;="&amp;BY$7))</f>
        <v>0</v>
      </c>
      <c r="BZ19" s="5">
        <f ca="1">IF(BZ$4="",0,SUMIFS(Model!72:72,Model!$4:$4,"&gt;="&amp;BZ$6,Model!$4:$4,"&lt;="&amp;BZ$7))</f>
        <v>0</v>
      </c>
      <c r="CA19" s="5">
        <f ca="1">IF(CA$4="",0,SUMIFS(Model!72:72,Model!$4:$4,"&gt;="&amp;CA$6,Model!$4:$4,"&lt;="&amp;CA$7))</f>
        <v>0</v>
      </c>
      <c r="CB19" s="5">
        <f ca="1">IF(CB$4="",0,SUMIFS(Model!72:72,Model!$4:$4,"&gt;="&amp;CB$6,Model!$4:$4,"&lt;="&amp;CB$7))</f>
        <v>0</v>
      </c>
      <c r="CC19" s="5">
        <f ca="1">IF(CC$4="",0,SUMIFS(Model!72:72,Model!$4:$4,"&gt;="&amp;CC$6,Model!$4:$4,"&lt;="&amp;CC$7))</f>
        <v>0</v>
      </c>
      <c r="CD19" s="5">
        <f ca="1">IF(CD$4="",0,SUMIFS(Model!72:72,Model!$4:$4,"&gt;="&amp;CD$6,Model!$4:$4,"&lt;="&amp;CD$7))</f>
        <v>0</v>
      </c>
      <c r="CE19" s="5">
        <f ca="1">IF(CE$4="",0,SUMIFS(Model!72:72,Model!$4:$4,"&gt;="&amp;CE$6,Model!$4:$4,"&lt;="&amp;CE$7))</f>
        <v>0</v>
      </c>
      <c r="CF19" s="5">
        <f ca="1">IF(CF$4="",0,SUMIFS(Model!72:72,Model!$4:$4,"&gt;="&amp;CF$6,Model!$4:$4,"&lt;="&amp;CF$7))</f>
        <v>0</v>
      </c>
    </row>
    <row r="20" spans="2:84" x14ac:dyDescent="0.3">
      <c r="B20" s="13">
        <f>ROW()</f>
        <v>20</v>
      </c>
      <c r="H20" s="1" t="str">
        <f t="shared" si="3"/>
        <v>Себестоимость</v>
      </c>
      <c r="I20" s="1" t="str">
        <f>Prcsses!I18</f>
        <v>Соцсборы</v>
      </c>
      <c r="M20" s="53" t="s">
        <v>18</v>
      </c>
      <c r="U20" s="5">
        <f t="shared" ca="1" si="2"/>
        <v>109654299.03890672</v>
      </c>
      <c r="X20" s="5">
        <f ca="1">IF(X$4="",0,SUMIFS(Model!73:73,Model!$4:$4,"&gt;="&amp;X$6,Model!$4:$4,"&lt;="&amp;X$7))</f>
        <v>2400600</v>
      </c>
      <c r="Y20" s="5">
        <f ca="1">IF(Y$4="",0,SUMIFS(Model!73:73,Model!$4:$4,"&gt;="&amp;Y$6,Model!$4:$4,"&lt;="&amp;Y$7))</f>
        <v>11289380.399999999</v>
      </c>
      <c r="Z20" s="5">
        <f ca="1">IF(Z$4="",0,SUMIFS(Model!73:73,Model!$4:$4,"&gt;="&amp;Z$6,Model!$4:$4,"&lt;="&amp;Z$7))</f>
        <v>21114036.323424</v>
      </c>
      <c r="AA20" s="5">
        <f ca="1">IF(AA$4="",0,SUMIFS(Model!73:73,Model!$4:$4,"&gt;="&amp;AA$6,Model!$4:$4,"&lt;="&amp;AA$7))</f>
        <v>31714098.370346993</v>
      </c>
      <c r="AB20" s="5">
        <f ca="1">IF(AB$4="",0,SUMIFS(Model!73:73,Model!$4:$4,"&gt;="&amp;AB$6,Model!$4:$4,"&lt;="&amp;AB$7))</f>
        <v>43136183.945135728</v>
      </c>
      <c r="AC20" s="5">
        <f ca="1">IF(AC$4="",0,SUMIFS(Model!73:73,Model!$4:$4,"&gt;="&amp;AC$6,Model!$4:$4,"&lt;="&amp;AC$7))</f>
        <v>0</v>
      </c>
      <c r="AD20" s="5">
        <f ca="1">IF(AD$4="",0,SUMIFS(Model!73:73,Model!$4:$4,"&gt;="&amp;AD$6,Model!$4:$4,"&lt;="&amp;AD$7))</f>
        <v>0</v>
      </c>
      <c r="AE20" s="5">
        <f ca="1">IF(AE$4="",0,SUMIFS(Model!73:73,Model!$4:$4,"&gt;="&amp;AE$6,Model!$4:$4,"&lt;="&amp;AE$7))</f>
        <v>0</v>
      </c>
      <c r="AF20" s="5">
        <f ca="1">IF(AF$4="",0,SUMIFS(Model!73:73,Model!$4:$4,"&gt;="&amp;AF$6,Model!$4:$4,"&lt;="&amp;AF$7))</f>
        <v>0</v>
      </c>
      <c r="AG20" s="5">
        <f ca="1">IF(AG$4="",0,SUMIFS(Model!73:73,Model!$4:$4,"&gt;="&amp;AG$6,Model!$4:$4,"&lt;="&amp;AG$7))</f>
        <v>0</v>
      </c>
      <c r="AH20" s="5">
        <f ca="1">IF(AH$4="",0,SUMIFS(Model!73:73,Model!$4:$4,"&gt;="&amp;AH$6,Model!$4:$4,"&lt;="&amp;AH$7))</f>
        <v>0</v>
      </c>
      <c r="AI20" s="5">
        <f ca="1">IF(AI$4="",0,SUMIFS(Model!73:73,Model!$4:$4,"&gt;="&amp;AI$6,Model!$4:$4,"&lt;="&amp;AI$7))</f>
        <v>0</v>
      </c>
      <c r="AJ20" s="5">
        <f ca="1">IF(AJ$4="",0,SUMIFS(Model!73:73,Model!$4:$4,"&gt;="&amp;AJ$6,Model!$4:$4,"&lt;="&amp;AJ$7))</f>
        <v>0</v>
      </c>
      <c r="AK20" s="5">
        <f ca="1">IF(AK$4="",0,SUMIFS(Model!73:73,Model!$4:$4,"&gt;="&amp;AK$6,Model!$4:$4,"&lt;="&amp;AK$7))</f>
        <v>0</v>
      </c>
      <c r="AL20" s="5">
        <f ca="1">IF(AL$4="",0,SUMIFS(Model!73:73,Model!$4:$4,"&gt;="&amp;AL$6,Model!$4:$4,"&lt;="&amp;AL$7))</f>
        <v>0</v>
      </c>
      <c r="AM20" s="5">
        <f ca="1">IF(AM$4="",0,SUMIFS(Model!73:73,Model!$4:$4,"&gt;="&amp;AM$6,Model!$4:$4,"&lt;="&amp;AM$7))</f>
        <v>0</v>
      </c>
      <c r="AN20" s="5">
        <f ca="1">IF(AN$4="",0,SUMIFS(Model!73:73,Model!$4:$4,"&gt;="&amp;AN$6,Model!$4:$4,"&lt;="&amp;AN$7))</f>
        <v>0</v>
      </c>
      <c r="AO20" s="5">
        <f ca="1">IF(AO$4="",0,SUMIFS(Model!73:73,Model!$4:$4,"&gt;="&amp;AO$6,Model!$4:$4,"&lt;="&amp;AO$7))</f>
        <v>0</v>
      </c>
      <c r="AP20" s="5">
        <f ca="1">IF(AP$4="",0,SUMIFS(Model!73:73,Model!$4:$4,"&gt;="&amp;AP$6,Model!$4:$4,"&lt;="&amp;AP$7))</f>
        <v>0</v>
      </c>
      <c r="AQ20" s="5">
        <f ca="1">IF(AQ$4="",0,SUMIFS(Model!73:73,Model!$4:$4,"&gt;="&amp;AQ$6,Model!$4:$4,"&lt;="&amp;AQ$7))</f>
        <v>0</v>
      </c>
      <c r="AR20" s="5">
        <f ca="1">IF(AR$4="",0,SUMIFS(Model!73:73,Model!$4:$4,"&gt;="&amp;AR$6,Model!$4:$4,"&lt;="&amp;AR$7))</f>
        <v>0</v>
      </c>
      <c r="AS20" s="5">
        <f ca="1">IF(AS$4="",0,SUMIFS(Model!73:73,Model!$4:$4,"&gt;="&amp;AS$6,Model!$4:$4,"&lt;="&amp;AS$7))</f>
        <v>0</v>
      </c>
      <c r="AT20" s="5">
        <f ca="1">IF(AT$4="",0,SUMIFS(Model!73:73,Model!$4:$4,"&gt;="&amp;AT$6,Model!$4:$4,"&lt;="&amp;AT$7))</f>
        <v>0</v>
      </c>
      <c r="AU20" s="5">
        <f ca="1">IF(AU$4="",0,SUMIFS(Model!73:73,Model!$4:$4,"&gt;="&amp;AU$6,Model!$4:$4,"&lt;="&amp;AU$7))</f>
        <v>0</v>
      </c>
      <c r="AV20" s="5">
        <f ca="1">IF(AV$4="",0,SUMIFS(Model!73:73,Model!$4:$4,"&gt;="&amp;AV$6,Model!$4:$4,"&lt;="&amp;AV$7))</f>
        <v>0</v>
      </c>
      <c r="AW20" s="5">
        <f ca="1">IF(AW$4="",0,SUMIFS(Model!73:73,Model!$4:$4,"&gt;="&amp;AW$6,Model!$4:$4,"&lt;="&amp;AW$7))</f>
        <v>0</v>
      </c>
      <c r="AX20" s="5">
        <f ca="1">IF(AX$4="",0,SUMIFS(Model!73:73,Model!$4:$4,"&gt;="&amp;AX$6,Model!$4:$4,"&lt;="&amp;AX$7))</f>
        <v>0</v>
      </c>
      <c r="AY20" s="5">
        <f ca="1">IF(AY$4="",0,SUMIFS(Model!73:73,Model!$4:$4,"&gt;="&amp;AY$6,Model!$4:$4,"&lt;="&amp;AY$7))</f>
        <v>0</v>
      </c>
      <c r="AZ20" s="5">
        <f ca="1">IF(AZ$4="",0,SUMIFS(Model!73:73,Model!$4:$4,"&gt;="&amp;AZ$6,Model!$4:$4,"&lt;="&amp;AZ$7))</f>
        <v>0</v>
      </c>
      <c r="BA20" s="5">
        <f ca="1">IF(BA$4="",0,SUMIFS(Model!73:73,Model!$4:$4,"&gt;="&amp;BA$6,Model!$4:$4,"&lt;="&amp;BA$7))</f>
        <v>0</v>
      </c>
      <c r="BB20" s="5">
        <f ca="1">IF(BB$4="",0,SUMIFS(Model!73:73,Model!$4:$4,"&gt;="&amp;BB$6,Model!$4:$4,"&lt;="&amp;BB$7))</f>
        <v>0</v>
      </c>
      <c r="BC20" s="5">
        <f ca="1">IF(BC$4="",0,SUMIFS(Model!73:73,Model!$4:$4,"&gt;="&amp;BC$6,Model!$4:$4,"&lt;="&amp;BC$7))</f>
        <v>0</v>
      </c>
      <c r="BD20" s="5">
        <f ca="1">IF(BD$4="",0,SUMIFS(Model!73:73,Model!$4:$4,"&gt;="&amp;BD$6,Model!$4:$4,"&lt;="&amp;BD$7))</f>
        <v>0</v>
      </c>
      <c r="BE20" s="5">
        <f ca="1">IF(BE$4="",0,SUMIFS(Model!73:73,Model!$4:$4,"&gt;="&amp;BE$6,Model!$4:$4,"&lt;="&amp;BE$7))</f>
        <v>0</v>
      </c>
      <c r="BF20" s="5">
        <f ca="1">IF(BF$4="",0,SUMIFS(Model!73:73,Model!$4:$4,"&gt;="&amp;BF$6,Model!$4:$4,"&lt;="&amp;BF$7))</f>
        <v>0</v>
      </c>
      <c r="BG20" s="5">
        <f ca="1">IF(BG$4="",0,SUMIFS(Model!73:73,Model!$4:$4,"&gt;="&amp;BG$6,Model!$4:$4,"&lt;="&amp;BG$7))</f>
        <v>0</v>
      </c>
      <c r="BH20" s="5">
        <f ca="1">IF(BH$4="",0,SUMIFS(Model!73:73,Model!$4:$4,"&gt;="&amp;BH$6,Model!$4:$4,"&lt;="&amp;BH$7))</f>
        <v>0</v>
      </c>
      <c r="BI20" s="5">
        <f ca="1">IF(BI$4="",0,SUMIFS(Model!73:73,Model!$4:$4,"&gt;="&amp;BI$6,Model!$4:$4,"&lt;="&amp;BI$7))</f>
        <v>0</v>
      </c>
      <c r="BJ20" s="5">
        <f ca="1">IF(BJ$4="",0,SUMIFS(Model!73:73,Model!$4:$4,"&gt;="&amp;BJ$6,Model!$4:$4,"&lt;="&amp;BJ$7))</f>
        <v>0</v>
      </c>
      <c r="BK20" s="5">
        <f ca="1">IF(BK$4="",0,SUMIFS(Model!73:73,Model!$4:$4,"&gt;="&amp;BK$6,Model!$4:$4,"&lt;="&amp;BK$7))</f>
        <v>0</v>
      </c>
      <c r="BL20" s="5">
        <f ca="1">IF(BL$4="",0,SUMIFS(Model!73:73,Model!$4:$4,"&gt;="&amp;BL$6,Model!$4:$4,"&lt;="&amp;BL$7))</f>
        <v>0</v>
      </c>
      <c r="BM20" s="5">
        <f ca="1">IF(BM$4="",0,SUMIFS(Model!73:73,Model!$4:$4,"&gt;="&amp;BM$6,Model!$4:$4,"&lt;="&amp;BM$7))</f>
        <v>0</v>
      </c>
      <c r="BN20" s="5">
        <f ca="1">IF(BN$4="",0,SUMIFS(Model!73:73,Model!$4:$4,"&gt;="&amp;BN$6,Model!$4:$4,"&lt;="&amp;BN$7))</f>
        <v>0</v>
      </c>
      <c r="BO20" s="5">
        <f ca="1">IF(BO$4="",0,SUMIFS(Model!73:73,Model!$4:$4,"&gt;="&amp;BO$6,Model!$4:$4,"&lt;="&amp;BO$7))</f>
        <v>0</v>
      </c>
      <c r="BP20" s="5">
        <f ca="1">IF(BP$4="",0,SUMIFS(Model!73:73,Model!$4:$4,"&gt;="&amp;BP$6,Model!$4:$4,"&lt;="&amp;BP$7))</f>
        <v>0</v>
      </c>
      <c r="BQ20" s="5">
        <f ca="1">IF(BQ$4="",0,SUMIFS(Model!73:73,Model!$4:$4,"&gt;="&amp;BQ$6,Model!$4:$4,"&lt;="&amp;BQ$7))</f>
        <v>0</v>
      </c>
      <c r="BR20" s="5">
        <f ca="1">IF(BR$4="",0,SUMIFS(Model!73:73,Model!$4:$4,"&gt;="&amp;BR$6,Model!$4:$4,"&lt;="&amp;BR$7))</f>
        <v>0</v>
      </c>
      <c r="BS20" s="5">
        <f ca="1">IF(BS$4="",0,SUMIFS(Model!73:73,Model!$4:$4,"&gt;="&amp;BS$6,Model!$4:$4,"&lt;="&amp;BS$7))</f>
        <v>0</v>
      </c>
      <c r="BT20" s="5">
        <f ca="1">IF(BT$4="",0,SUMIFS(Model!73:73,Model!$4:$4,"&gt;="&amp;BT$6,Model!$4:$4,"&lt;="&amp;BT$7))</f>
        <v>0</v>
      </c>
      <c r="BU20" s="5">
        <f ca="1">IF(BU$4="",0,SUMIFS(Model!73:73,Model!$4:$4,"&gt;="&amp;BU$6,Model!$4:$4,"&lt;="&amp;BU$7))</f>
        <v>0</v>
      </c>
      <c r="BV20" s="5">
        <f ca="1">IF(BV$4="",0,SUMIFS(Model!73:73,Model!$4:$4,"&gt;="&amp;BV$6,Model!$4:$4,"&lt;="&amp;BV$7))</f>
        <v>0</v>
      </c>
      <c r="BW20" s="5">
        <f ca="1">IF(BW$4="",0,SUMIFS(Model!73:73,Model!$4:$4,"&gt;="&amp;BW$6,Model!$4:$4,"&lt;="&amp;BW$7))</f>
        <v>0</v>
      </c>
      <c r="BX20" s="5">
        <f ca="1">IF(BX$4="",0,SUMIFS(Model!73:73,Model!$4:$4,"&gt;="&amp;BX$6,Model!$4:$4,"&lt;="&amp;BX$7))</f>
        <v>0</v>
      </c>
      <c r="BY20" s="5">
        <f ca="1">IF(BY$4="",0,SUMIFS(Model!73:73,Model!$4:$4,"&gt;="&amp;BY$6,Model!$4:$4,"&lt;="&amp;BY$7))</f>
        <v>0</v>
      </c>
      <c r="BZ20" s="5">
        <f ca="1">IF(BZ$4="",0,SUMIFS(Model!73:73,Model!$4:$4,"&gt;="&amp;BZ$6,Model!$4:$4,"&lt;="&amp;BZ$7))</f>
        <v>0</v>
      </c>
      <c r="CA20" s="5">
        <f ca="1">IF(CA$4="",0,SUMIFS(Model!73:73,Model!$4:$4,"&gt;="&amp;CA$6,Model!$4:$4,"&lt;="&amp;CA$7))</f>
        <v>0</v>
      </c>
      <c r="CB20" s="5">
        <f ca="1">IF(CB$4="",0,SUMIFS(Model!73:73,Model!$4:$4,"&gt;="&amp;CB$6,Model!$4:$4,"&lt;="&amp;CB$7))</f>
        <v>0</v>
      </c>
      <c r="CC20" s="5">
        <f ca="1">IF(CC$4="",0,SUMIFS(Model!73:73,Model!$4:$4,"&gt;="&amp;CC$6,Model!$4:$4,"&lt;="&amp;CC$7))</f>
        <v>0</v>
      </c>
      <c r="CD20" s="5">
        <f ca="1">IF(CD$4="",0,SUMIFS(Model!73:73,Model!$4:$4,"&gt;="&amp;CD$6,Model!$4:$4,"&lt;="&amp;CD$7))</f>
        <v>0</v>
      </c>
      <c r="CE20" s="5">
        <f ca="1">IF(CE$4="",0,SUMIFS(Model!73:73,Model!$4:$4,"&gt;="&amp;CE$6,Model!$4:$4,"&lt;="&amp;CE$7))</f>
        <v>0</v>
      </c>
      <c r="CF20" s="5">
        <f ca="1">IF(CF$4="",0,SUMIFS(Model!73:73,Model!$4:$4,"&gt;="&amp;CF$6,Model!$4:$4,"&lt;="&amp;CF$7))</f>
        <v>0</v>
      </c>
    </row>
    <row r="21" spans="2:84" x14ac:dyDescent="0.3">
      <c r="B21" s="13">
        <f>ROW()</f>
        <v>21</v>
      </c>
      <c r="H21" s="1" t="str">
        <f t="shared" si="3"/>
        <v>Себестоимость</v>
      </c>
      <c r="I21" s="1" t="str">
        <f>Prcsses!I19</f>
        <v>Прямые расходы включая логистику</v>
      </c>
      <c r="M21" s="53" t="s">
        <v>18</v>
      </c>
      <c r="U21" s="5">
        <f t="shared" ca="1" si="2"/>
        <v>22844645.633105569</v>
      </c>
      <c r="X21" s="5">
        <f ca="1">IF(X$4="",0,SUMIFS(Model!74:74,Model!$4:$4,"&gt;="&amp;X$6,Model!$4:$4,"&lt;="&amp;X$7))</f>
        <v>500125</v>
      </c>
      <c r="Y21" s="5">
        <f ca="1">IF(Y$4="",0,SUMIFS(Model!74:74,Model!$4:$4,"&gt;="&amp;Y$6,Model!$4:$4,"&lt;="&amp;Y$7))</f>
        <v>2351954.25</v>
      </c>
      <c r="Z21" s="5">
        <f ca="1">IF(Z$4="",0,SUMIFS(Model!74:74,Model!$4:$4,"&gt;="&amp;Z$6,Model!$4:$4,"&lt;="&amp;Z$7))</f>
        <v>4398757.5673799999</v>
      </c>
      <c r="AA21" s="5">
        <f ca="1">IF(AA$4="",0,SUMIFS(Model!74:74,Model!$4:$4,"&gt;="&amp;AA$6,Model!$4:$4,"&lt;="&amp;AA$7))</f>
        <v>6607103.8271556245</v>
      </c>
      <c r="AB21" s="5">
        <f ca="1">IF(AB$4="",0,SUMIFS(Model!74:74,Model!$4:$4,"&gt;="&amp;AB$6,Model!$4:$4,"&lt;="&amp;AB$7))</f>
        <v>8986704.9885699432</v>
      </c>
      <c r="AC21" s="5">
        <f ca="1">IF(AC$4="",0,SUMIFS(Model!74:74,Model!$4:$4,"&gt;="&amp;AC$6,Model!$4:$4,"&lt;="&amp;AC$7))</f>
        <v>0</v>
      </c>
      <c r="AD21" s="5">
        <f ca="1">IF(AD$4="",0,SUMIFS(Model!74:74,Model!$4:$4,"&gt;="&amp;AD$6,Model!$4:$4,"&lt;="&amp;AD$7))</f>
        <v>0</v>
      </c>
      <c r="AE21" s="5">
        <f ca="1">IF(AE$4="",0,SUMIFS(Model!74:74,Model!$4:$4,"&gt;="&amp;AE$6,Model!$4:$4,"&lt;="&amp;AE$7))</f>
        <v>0</v>
      </c>
      <c r="AF21" s="5">
        <f ca="1">IF(AF$4="",0,SUMIFS(Model!74:74,Model!$4:$4,"&gt;="&amp;AF$6,Model!$4:$4,"&lt;="&amp;AF$7))</f>
        <v>0</v>
      </c>
      <c r="AG21" s="5">
        <f ca="1">IF(AG$4="",0,SUMIFS(Model!74:74,Model!$4:$4,"&gt;="&amp;AG$6,Model!$4:$4,"&lt;="&amp;AG$7))</f>
        <v>0</v>
      </c>
      <c r="AH21" s="5">
        <f ca="1">IF(AH$4="",0,SUMIFS(Model!74:74,Model!$4:$4,"&gt;="&amp;AH$6,Model!$4:$4,"&lt;="&amp;AH$7))</f>
        <v>0</v>
      </c>
      <c r="AI21" s="5">
        <f ca="1">IF(AI$4="",0,SUMIFS(Model!74:74,Model!$4:$4,"&gt;="&amp;AI$6,Model!$4:$4,"&lt;="&amp;AI$7))</f>
        <v>0</v>
      </c>
      <c r="AJ21" s="5">
        <f ca="1">IF(AJ$4="",0,SUMIFS(Model!74:74,Model!$4:$4,"&gt;="&amp;AJ$6,Model!$4:$4,"&lt;="&amp;AJ$7))</f>
        <v>0</v>
      </c>
      <c r="AK21" s="5">
        <f ca="1">IF(AK$4="",0,SUMIFS(Model!74:74,Model!$4:$4,"&gt;="&amp;AK$6,Model!$4:$4,"&lt;="&amp;AK$7))</f>
        <v>0</v>
      </c>
      <c r="AL21" s="5">
        <f ca="1">IF(AL$4="",0,SUMIFS(Model!74:74,Model!$4:$4,"&gt;="&amp;AL$6,Model!$4:$4,"&lt;="&amp;AL$7))</f>
        <v>0</v>
      </c>
      <c r="AM21" s="5">
        <f ca="1">IF(AM$4="",0,SUMIFS(Model!74:74,Model!$4:$4,"&gt;="&amp;AM$6,Model!$4:$4,"&lt;="&amp;AM$7))</f>
        <v>0</v>
      </c>
      <c r="AN21" s="5">
        <f ca="1">IF(AN$4="",0,SUMIFS(Model!74:74,Model!$4:$4,"&gt;="&amp;AN$6,Model!$4:$4,"&lt;="&amp;AN$7))</f>
        <v>0</v>
      </c>
      <c r="AO21" s="5">
        <f ca="1">IF(AO$4="",0,SUMIFS(Model!74:74,Model!$4:$4,"&gt;="&amp;AO$6,Model!$4:$4,"&lt;="&amp;AO$7))</f>
        <v>0</v>
      </c>
      <c r="AP21" s="5">
        <f ca="1">IF(AP$4="",0,SUMIFS(Model!74:74,Model!$4:$4,"&gt;="&amp;AP$6,Model!$4:$4,"&lt;="&amp;AP$7))</f>
        <v>0</v>
      </c>
      <c r="AQ21" s="5">
        <f ca="1">IF(AQ$4="",0,SUMIFS(Model!74:74,Model!$4:$4,"&gt;="&amp;AQ$6,Model!$4:$4,"&lt;="&amp;AQ$7))</f>
        <v>0</v>
      </c>
      <c r="AR21" s="5">
        <f ca="1">IF(AR$4="",0,SUMIFS(Model!74:74,Model!$4:$4,"&gt;="&amp;AR$6,Model!$4:$4,"&lt;="&amp;AR$7))</f>
        <v>0</v>
      </c>
      <c r="AS21" s="5">
        <f ca="1">IF(AS$4="",0,SUMIFS(Model!74:74,Model!$4:$4,"&gt;="&amp;AS$6,Model!$4:$4,"&lt;="&amp;AS$7))</f>
        <v>0</v>
      </c>
      <c r="AT21" s="5">
        <f ca="1">IF(AT$4="",0,SUMIFS(Model!74:74,Model!$4:$4,"&gt;="&amp;AT$6,Model!$4:$4,"&lt;="&amp;AT$7))</f>
        <v>0</v>
      </c>
      <c r="AU21" s="5">
        <f ca="1">IF(AU$4="",0,SUMIFS(Model!74:74,Model!$4:$4,"&gt;="&amp;AU$6,Model!$4:$4,"&lt;="&amp;AU$7))</f>
        <v>0</v>
      </c>
      <c r="AV21" s="5">
        <f ca="1">IF(AV$4="",0,SUMIFS(Model!74:74,Model!$4:$4,"&gt;="&amp;AV$6,Model!$4:$4,"&lt;="&amp;AV$7))</f>
        <v>0</v>
      </c>
      <c r="AW21" s="5">
        <f ca="1">IF(AW$4="",0,SUMIFS(Model!74:74,Model!$4:$4,"&gt;="&amp;AW$6,Model!$4:$4,"&lt;="&amp;AW$7))</f>
        <v>0</v>
      </c>
      <c r="AX21" s="5">
        <f ca="1">IF(AX$4="",0,SUMIFS(Model!74:74,Model!$4:$4,"&gt;="&amp;AX$6,Model!$4:$4,"&lt;="&amp;AX$7))</f>
        <v>0</v>
      </c>
      <c r="AY21" s="5">
        <f ca="1">IF(AY$4="",0,SUMIFS(Model!74:74,Model!$4:$4,"&gt;="&amp;AY$6,Model!$4:$4,"&lt;="&amp;AY$7))</f>
        <v>0</v>
      </c>
      <c r="AZ21" s="5">
        <f ca="1">IF(AZ$4="",0,SUMIFS(Model!74:74,Model!$4:$4,"&gt;="&amp;AZ$6,Model!$4:$4,"&lt;="&amp;AZ$7))</f>
        <v>0</v>
      </c>
      <c r="BA21" s="5">
        <f ca="1">IF(BA$4="",0,SUMIFS(Model!74:74,Model!$4:$4,"&gt;="&amp;BA$6,Model!$4:$4,"&lt;="&amp;BA$7))</f>
        <v>0</v>
      </c>
      <c r="BB21" s="5">
        <f ca="1">IF(BB$4="",0,SUMIFS(Model!74:74,Model!$4:$4,"&gt;="&amp;BB$6,Model!$4:$4,"&lt;="&amp;BB$7))</f>
        <v>0</v>
      </c>
      <c r="BC21" s="5">
        <f ca="1">IF(BC$4="",0,SUMIFS(Model!74:74,Model!$4:$4,"&gt;="&amp;BC$6,Model!$4:$4,"&lt;="&amp;BC$7))</f>
        <v>0</v>
      </c>
      <c r="BD21" s="5">
        <f ca="1">IF(BD$4="",0,SUMIFS(Model!74:74,Model!$4:$4,"&gt;="&amp;BD$6,Model!$4:$4,"&lt;="&amp;BD$7))</f>
        <v>0</v>
      </c>
      <c r="BE21" s="5">
        <f ca="1">IF(BE$4="",0,SUMIFS(Model!74:74,Model!$4:$4,"&gt;="&amp;BE$6,Model!$4:$4,"&lt;="&amp;BE$7))</f>
        <v>0</v>
      </c>
      <c r="BF21" s="5">
        <f ca="1">IF(BF$4="",0,SUMIFS(Model!74:74,Model!$4:$4,"&gt;="&amp;BF$6,Model!$4:$4,"&lt;="&amp;BF$7))</f>
        <v>0</v>
      </c>
      <c r="BG21" s="5">
        <f ca="1">IF(BG$4="",0,SUMIFS(Model!74:74,Model!$4:$4,"&gt;="&amp;BG$6,Model!$4:$4,"&lt;="&amp;BG$7))</f>
        <v>0</v>
      </c>
      <c r="BH21" s="5">
        <f ca="1">IF(BH$4="",0,SUMIFS(Model!74:74,Model!$4:$4,"&gt;="&amp;BH$6,Model!$4:$4,"&lt;="&amp;BH$7))</f>
        <v>0</v>
      </c>
      <c r="BI21" s="5">
        <f ca="1">IF(BI$4="",0,SUMIFS(Model!74:74,Model!$4:$4,"&gt;="&amp;BI$6,Model!$4:$4,"&lt;="&amp;BI$7))</f>
        <v>0</v>
      </c>
      <c r="BJ21" s="5">
        <f ca="1">IF(BJ$4="",0,SUMIFS(Model!74:74,Model!$4:$4,"&gt;="&amp;BJ$6,Model!$4:$4,"&lt;="&amp;BJ$7))</f>
        <v>0</v>
      </c>
      <c r="BK21" s="5">
        <f ca="1">IF(BK$4="",0,SUMIFS(Model!74:74,Model!$4:$4,"&gt;="&amp;BK$6,Model!$4:$4,"&lt;="&amp;BK$7))</f>
        <v>0</v>
      </c>
      <c r="BL21" s="5">
        <f ca="1">IF(BL$4="",0,SUMIFS(Model!74:74,Model!$4:$4,"&gt;="&amp;BL$6,Model!$4:$4,"&lt;="&amp;BL$7))</f>
        <v>0</v>
      </c>
      <c r="BM21" s="5">
        <f ca="1">IF(BM$4="",0,SUMIFS(Model!74:74,Model!$4:$4,"&gt;="&amp;BM$6,Model!$4:$4,"&lt;="&amp;BM$7))</f>
        <v>0</v>
      </c>
      <c r="BN21" s="5">
        <f ca="1">IF(BN$4="",0,SUMIFS(Model!74:74,Model!$4:$4,"&gt;="&amp;BN$6,Model!$4:$4,"&lt;="&amp;BN$7))</f>
        <v>0</v>
      </c>
      <c r="BO21" s="5">
        <f ca="1">IF(BO$4="",0,SUMIFS(Model!74:74,Model!$4:$4,"&gt;="&amp;BO$6,Model!$4:$4,"&lt;="&amp;BO$7))</f>
        <v>0</v>
      </c>
      <c r="BP21" s="5">
        <f ca="1">IF(BP$4="",0,SUMIFS(Model!74:74,Model!$4:$4,"&gt;="&amp;BP$6,Model!$4:$4,"&lt;="&amp;BP$7))</f>
        <v>0</v>
      </c>
      <c r="BQ21" s="5">
        <f ca="1">IF(BQ$4="",0,SUMIFS(Model!74:74,Model!$4:$4,"&gt;="&amp;BQ$6,Model!$4:$4,"&lt;="&amp;BQ$7))</f>
        <v>0</v>
      </c>
      <c r="BR21" s="5">
        <f ca="1">IF(BR$4="",0,SUMIFS(Model!74:74,Model!$4:$4,"&gt;="&amp;BR$6,Model!$4:$4,"&lt;="&amp;BR$7))</f>
        <v>0</v>
      </c>
      <c r="BS21" s="5">
        <f ca="1">IF(BS$4="",0,SUMIFS(Model!74:74,Model!$4:$4,"&gt;="&amp;BS$6,Model!$4:$4,"&lt;="&amp;BS$7))</f>
        <v>0</v>
      </c>
      <c r="BT21" s="5">
        <f ca="1">IF(BT$4="",0,SUMIFS(Model!74:74,Model!$4:$4,"&gt;="&amp;BT$6,Model!$4:$4,"&lt;="&amp;BT$7))</f>
        <v>0</v>
      </c>
      <c r="BU21" s="5">
        <f ca="1">IF(BU$4="",0,SUMIFS(Model!74:74,Model!$4:$4,"&gt;="&amp;BU$6,Model!$4:$4,"&lt;="&amp;BU$7))</f>
        <v>0</v>
      </c>
      <c r="BV21" s="5">
        <f ca="1">IF(BV$4="",0,SUMIFS(Model!74:74,Model!$4:$4,"&gt;="&amp;BV$6,Model!$4:$4,"&lt;="&amp;BV$7))</f>
        <v>0</v>
      </c>
      <c r="BW21" s="5">
        <f ca="1">IF(BW$4="",0,SUMIFS(Model!74:74,Model!$4:$4,"&gt;="&amp;BW$6,Model!$4:$4,"&lt;="&amp;BW$7))</f>
        <v>0</v>
      </c>
      <c r="BX21" s="5">
        <f ca="1">IF(BX$4="",0,SUMIFS(Model!74:74,Model!$4:$4,"&gt;="&amp;BX$6,Model!$4:$4,"&lt;="&amp;BX$7))</f>
        <v>0</v>
      </c>
      <c r="BY21" s="5">
        <f ca="1">IF(BY$4="",0,SUMIFS(Model!74:74,Model!$4:$4,"&gt;="&amp;BY$6,Model!$4:$4,"&lt;="&amp;BY$7))</f>
        <v>0</v>
      </c>
      <c r="BZ21" s="5">
        <f ca="1">IF(BZ$4="",0,SUMIFS(Model!74:74,Model!$4:$4,"&gt;="&amp;BZ$6,Model!$4:$4,"&lt;="&amp;BZ$7))</f>
        <v>0</v>
      </c>
      <c r="CA21" s="5">
        <f ca="1">IF(CA$4="",0,SUMIFS(Model!74:74,Model!$4:$4,"&gt;="&amp;CA$6,Model!$4:$4,"&lt;="&amp;CA$7))</f>
        <v>0</v>
      </c>
      <c r="CB21" s="5">
        <f ca="1">IF(CB$4="",0,SUMIFS(Model!74:74,Model!$4:$4,"&gt;="&amp;CB$6,Model!$4:$4,"&lt;="&amp;CB$7))</f>
        <v>0</v>
      </c>
      <c r="CC21" s="5">
        <f ca="1">IF(CC$4="",0,SUMIFS(Model!74:74,Model!$4:$4,"&gt;="&amp;CC$6,Model!$4:$4,"&lt;="&amp;CC$7))</f>
        <v>0</v>
      </c>
      <c r="CD21" s="5">
        <f ca="1">IF(CD$4="",0,SUMIFS(Model!74:74,Model!$4:$4,"&gt;="&amp;CD$6,Model!$4:$4,"&lt;="&amp;CD$7))</f>
        <v>0</v>
      </c>
      <c r="CE21" s="5">
        <f ca="1">IF(CE$4="",0,SUMIFS(Model!74:74,Model!$4:$4,"&gt;="&amp;CE$6,Model!$4:$4,"&lt;="&amp;CE$7))</f>
        <v>0</v>
      </c>
      <c r="CF21" s="5">
        <f ca="1">IF(CF$4="",0,SUMIFS(Model!74:74,Model!$4:$4,"&gt;="&amp;CF$6,Model!$4:$4,"&lt;="&amp;CF$7))</f>
        <v>0</v>
      </c>
    </row>
    <row r="22" spans="2:84" s="26" customFormat="1" ht="12" x14ac:dyDescent="0.25">
      <c r="B22" s="13"/>
      <c r="M22" s="55"/>
      <c r="N22" s="44" t="s">
        <v>21</v>
      </c>
      <c r="O22" s="45"/>
      <c r="P22" s="46"/>
      <c r="Q22" s="89"/>
      <c r="U22" s="41"/>
      <c r="V22" s="42"/>
      <c r="W22" s="43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">
        <v>422</v>
      </c>
      <c r="M24" s="53" t="s">
        <v>18</v>
      </c>
      <c r="P24" s="72" t="str">
        <f>Lists!$AI$14</f>
        <v>PL</v>
      </c>
      <c r="U24" s="5">
        <f t="shared" ref="U24" ca="1" si="4">SUM(INDIRECT(ADDRESS($B24,$X$2)&amp;":"&amp;ADDRESS($B24,$X$2-1+$P$8)))</f>
        <v>718156085.20037222</v>
      </c>
      <c r="X24" s="5">
        <f ca="1">SUMIFS(X$10:X23,$P$10:$P23,Lists!$AI$12)-SUMIFS(X$10:X23,$P$10:$P23,Lists!$AI$13)</f>
        <v>15454766.250000002</v>
      </c>
      <c r="Y24" s="5">
        <f ca="1">SUMIFS(Y$10:Y23,$P$10:$P23,Lists!$AI$12)-SUMIFS(Y$10:Y23,$P$10:$P23,Lists!$AI$13)</f>
        <v>72870499.818444997</v>
      </c>
      <c r="Z24" s="5">
        <f ca="1">SUMIFS(Z$10:Z23,$P$10:$P23,Lists!$AI$12)-SUMIFS(Z$10:Z23,$P$10:$P23,Lists!$AI$13)</f>
        <v>137260080.88568801</v>
      </c>
      <c r="AA24" s="5">
        <f ca="1">SUMIFS(AA$10:AA23,$P$10:$P23,Lists!$AI$12)-SUMIFS(AA$10:AA23,$P$10:$P23,Lists!$AI$13)</f>
        <v>207760993.76446927</v>
      </c>
      <c r="AB24" s="5">
        <f ca="1">SUMIFS(AB$10:AB23,$P$10:$P23,Lists!$AI$12)-SUMIFS(AB$10:AB23,$P$10:$P23,Lists!$AI$13)</f>
        <v>284809744.48176998</v>
      </c>
      <c r="AC24" s="5">
        <f ca="1">SUMIFS(AC$10:AC23,$P$10:$P23,Lists!$AI$12)-SUMIFS(AC$10:AC23,$P$10:$P23,Lists!$AI$13)</f>
        <v>0</v>
      </c>
      <c r="AD24" s="5">
        <f ca="1">SUMIFS(AD$10:AD23,$P$10:$P23,Lists!$AI$12)-SUMIFS(AD$10:AD23,$P$10:$P23,Lists!$AI$13)</f>
        <v>0</v>
      </c>
      <c r="AE24" s="5">
        <f ca="1">SUMIFS(AE$10:AE23,$P$10:$P23,Lists!$AI$12)-SUMIFS(AE$10:AE23,$P$10:$P23,Lists!$AI$13)</f>
        <v>0</v>
      </c>
      <c r="AF24" s="5">
        <f ca="1">SUMIFS(AF$10:AF23,$P$10:$P23,Lists!$AI$12)-SUMIFS(AF$10:AF23,$P$10:$P23,Lists!$AI$13)</f>
        <v>0</v>
      </c>
      <c r="AG24" s="5">
        <f ca="1">SUMIFS(AG$10:AG23,$P$10:$P23,Lists!$AI$12)-SUMIFS(AG$10:AG23,$P$10:$P23,Lists!$AI$13)</f>
        <v>0</v>
      </c>
      <c r="AH24" s="5">
        <f ca="1">SUMIFS(AH$10:AH23,$P$10:$P23,Lists!$AI$12)-SUMIFS(AH$10:AH23,$P$10:$P23,Lists!$AI$13)</f>
        <v>0</v>
      </c>
      <c r="AI24" s="5">
        <f ca="1">SUMIFS(AI$10:AI23,$P$10:$P23,Lists!$AI$12)-SUMIFS(AI$10:AI23,$P$10:$P23,Lists!$AI$13)</f>
        <v>0</v>
      </c>
      <c r="AJ24" s="5">
        <f ca="1">SUMIFS(AJ$10:AJ23,$P$10:$P23,Lists!$AI$12)-SUMIFS(AJ$10:AJ23,$P$10:$P23,Lists!$AI$13)</f>
        <v>0</v>
      </c>
      <c r="AK24" s="5">
        <f ca="1">SUMIFS(AK$10:AK23,$P$10:$P23,Lists!$AI$12)-SUMIFS(AK$10:AK23,$P$10:$P23,Lists!$AI$13)</f>
        <v>0</v>
      </c>
      <c r="AL24" s="5">
        <f ca="1">SUMIFS(AL$10:AL23,$P$10:$P23,Lists!$AI$12)-SUMIFS(AL$10:AL23,$P$10:$P23,Lists!$AI$13)</f>
        <v>0</v>
      </c>
      <c r="AM24" s="5">
        <f ca="1">SUMIFS(AM$10:AM23,$P$10:$P23,Lists!$AI$12)-SUMIFS(AM$10:AM23,$P$10:$P23,Lists!$AI$13)</f>
        <v>0</v>
      </c>
      <c r="AN24" s="5">
        <f ca="1">SUMIFS(AN$10:AN23,$P$10:$P23,Lists!$AI$12)-SUMIFS(AN$10:AN23,$P$10:$P23,Lists!$AI$13)</f>
        <v>0</v>
      </c>
      <c r="AO24" s="5">
        <f ca="1">SUMIFS(AO$10:AO23,$P$10:$P23,Lists!$AI$12)-SUMIFS(AO$10:AO23,$P$10:$P23,Lists!$AI$13)</f>
        <v>0</v>
      </c>
      <c r="AP24" s="5">
        <f ca="1">SUMIFS(AP$10:AP23,$P$10:$P23,Lists!$AI$12)-SUMIFS(AP$10:AP23,$P$10:$P23,Lists!$AI$13)</f>
        <v>0</v>
      </c>
      <c r="AQ24" s="5">
        <f ca="1">SUMIFS(AQ$10:AQ23,$P$10:$P23,Lists!$AI$12)-SUMIFS(AQ$10:AQ23,$P$10:$P23,Lists!$AI$13)</f>
        <v>0</v>
      </c>
      <c r="AR24" s="5">
        <f ca="1">SUMIFS(AR$10:AR23,$P$10:$P23,Lists!$AI$12)-SUMIFS(AR$10:AR23,$P$10:$P23,Lists!$AI$13)</f>
        <v>0</v>
      </c>
      <c r="AS24" s="5">
        <f ca="1">SUMIFS(AS$10:AS23,$P$10:$P23,Lists!$AI$12)-SUMIFS(AS$10:AS23,$P$10:$P23,Lists!$AI$13)</f>
        <v>0</v>
      </c>
      <c r="AT24" s="5">
        <f ca="1">SUMIFS(AT$10:AT23,$P$10:$P23,Lists!$AI$12)-SUMIFS(AT$10:AT23,$P$10:$P23,Lists!$AI$13)</f>
        <v>0</v>
      </c>
      <c r="AU24" s="5">
        <f ca="1">SUMIFS(AU$10:AU23,$P$10:$P23,Lists!$AI$12)-SUMIFS(AU$10:AU23,$P$10:$P23,Lists!$AI$13)</f>
        <v>0</v>
      </c>
      <c r="AV24" s="5">
        <f ca="1">SUMIFS(AV$10:AV23,$P$10:$P23,Lists!$AI$12)-SUMIFS(AV$10:AV23,$P$10:$P23,Lists!$AI$13)</f>
        <v>0</v>
      </c>
      <c r="AW24" s="5">
        <f ca="1">SUMIFS(AW$10:AW23,$P$10:$P23,Lists!$AI$12)-SUMIFS(AW$10:AW23,$P$10:$P23,Lists!$AI$13)</f>
        <v>0</v>
      </c>
      <c r="AX24" s="5">
        <f ca="1">SUMIFS(AX$10:AX23,$P$10:$P23,Lists!$AI$12)-SUMIFS(AX$10:AX23,$P$10:$P23,Lists!$AI$13)</f>
        <v>0</v>
      </c>
      <c r="AY24" s="5">
        <f ca="1">SUMIFS(AY$10:AY23,$P$10:$P23,Lists!$AI$12)-SUMIFS(AY$10:AY23,$P$10:$P23,Lists!$AI$13)</f>
        <v>0</v>
      </c>
      <c r="AZ24" s="5">
        <f ca="1">SUMIFS(AZ$10:AZ23,$P$10:$P23,Lists!$AI$12)-SUMIFS(AZ$10:AZ23,$P$10:$P23,Lists!$AI$13)</f>
        <v>0</v>
      </c>
      <c r="BA24" s="5">
        <f ca="1">SUMIFS(BA$10:BA23,$P$10:$P23,Lists!$AI$12)-SUMIFS(BA$10:BA23,$P$10:$P23,Lists!$AI$13)</f>
        <v>0</v>
      </c>
      <c r="BB24" s="5">
        <f ca="1">SUMIFS(BB$10:BB23,$P$10:$P23,Lists!$AI$12)-SUMIFS(BB$10:BB23,$P$10:$P23,Lists!$AI$13)</f>
        <v>0</v>
      </c>
      <c r="BC24" s="5">
        <f ca="1">SUMIFS(BC$10:BC23,$P$10:$P23,Lists!$AI$12)-SUMIFS(BC$10:BC23,$P$10:$P23,Lists!$AI$13)</f>
        <v>0</v>
      </c>
      <c r="BD24" s="5">
        <f ca="1">SUMIFS(BD$10:BD23,$P$10:$P23,Lists!$AI$12)-SUMIFS(BD$10:BD23,$P$10:$P23,Lists!$AI$13)</f>
        <v>0</v>
      </c>
      <c r="BE24" s="5">
        <f ca="1">SUMIFS(BE$10:BE23,$P$10:$P23,Lists!$AI$12)-SUMIFS(BE$10:BE23,$P$10:$P23,Lists!$AI$13)</f>
        <v>0</v>
      </c>
      <c r="BF24" s="5">
        <f ca="1">SUMIFS(BF$10:BF23,$P$10:$P23,Lists!$AI$12)-SUMIFS(BF$10:BF23,$P$10:$P23,Lists!$AI$13)</f>
        <v>0</v>
      </c>
      <c r="BG24" s="5">
        <f ca="1">SUMIFS(BG$10:BG23,$P$10:$P23,Lists!$AI$12)-SUMIFS(BG$10:BG23,$P$10:$P23,Lists!$AI$13)</f>
        <v>0</v>
      </c>
      <c r="BH24" s="5">
        <f ca="1">SUMIFS(BH$10:BH23,$P$10:$P23,Lists!$AI$12)-SUMIFS(BH$10:BH23,$P$10:$P23,Lists!$AI$13)</f>
        <v>0</v>
      </c>
      <c r="BI24" s="5">
        <f ca="1">SUMIFS(BI$10:BI23,$P$10:$P23,Lists!$AI$12)-SUMIFS(BI$10:BI23,$P$10:$P23,Lists!$AI$13)</f>
        <v>0</v>
      </c>
      <c r="BJ24" s="5">
        <f ca="1">SUMIFS(BJ$10:BJ23,$P$10:$P23,Lists!$AI$12)-SUMIFS(BJ$10:BJ23,$P$10:$P23,Lists!$AI$13)</f>
        <v>0</v>
      </c>
      <c r="BK24" s="5">
        <f ca="1">SUMIFS(BK$10:BK23,$P$10:$P23,Lists!$AI$12)-SUMIFS(BK$10:BK23,$P$10:$P23,Lists!$AI$13)</f>
        <v>0</v>
      </c>
      <c r="BL24" s="5">
        <f ca="1">SUMIFS(BL$10:BL23,$P$10:$P23,Lists!$AI$12)-SUMIFS(BL$10:BL23,$P$10:$P23,Lists!$AI$13)</f>
        <v>0</v>
      </c>
      <c r="BM24" s="5">
        <f ca="1">SUMIFS(BM$10:BM23,$P$10:$P23,Lists!$AI$12)-SUMIFS(BM$10:BM23,$P$10:$P23,Lists!$AI$13)</f>
        <v>0</v>
      </c>
      <c r="BN24" s="5">
        <f ca="1">SUMIFS(BN$10:BN23,$P$10:$P23,Lists!$AI$12)-SUMIFS(BN$10:BN23,$P$10:$P23,Lists!$AI$13)</f>
        <v>0</v>
      </c>
      <c r="BO24" s="5">
        <f ca="1">SUMIFS(BO$10:BO23,$P$10:$P23,Lists!$AI$12)-SUMIFS(BO$10:BO23,$P$10:$P23,Lists!$AI$13)</f>
        <v>0</v>
      </c>
      <c r="BP24" s="5">
        <f ca="1">SUMIFS(BP$10:BP23,$P$10:$P23,Lists!$AI$12)-SUMIFS(BP$10:BP23,$P$10:$P23,Lists!$AI$13)</f>
        <v>0</v>
      </c>
      <c r="BQ24" s="5">
        <f ca="1">SUMIFS(BQ$10:BQ23,$P$10:$P23,Lists!$AI$12)-SUMIFS(BQ$10:BQ23,$P$10:$P23,Lists!$AI$13)</f>
        <v>0</v>
      </c>
      <c r="BR24" s="5">
        <f ca="1">SUMIFS(BR$10:BR23,$P$10:$P23,Lists!$AI$12)-SUMIFS(BR$10:BR23,$P$10:$P23,Lists!$AI$13)</f>
        <v>0</v>
      </c>
      <c r="BS24" s="5">
        <f ca="1">SUMIFS(BS$10:BS23,$P$10:$P23,Lists!$AI$12)-SUMIFS(BS$10:BS23,$P$10:$P23,Lists!$AI$13)</f>
        <v>0</v>
      </c>
      <c r="BT24" s="5">
        <f ca="1">SUMIFS(BT$10:BT23,$P$10:$P23,Lists!$AI$12)-SUMIFS(BT$10:BT23,$P$10:$P23,Lists!$AI$13)</f>
        <v>0</v>
      </c>
      <c r="BU24" s="5">
        <f ca="1">SUMIFS(BU$10:BU23,$P$10:$P23,Lists!$AI$12)-SUMIFS(BU$10:BU23,$P$10:$P23,Lists!$AI$13)</f>
        <v>0</v>
      </c>
      <c r="BV24" s="5">
        <f ca="1">SUMIFS(BV$10:BV23,$P$10:$P23,Lists!$AI$12)-SUMIFS(BV$10:BV23,$P$10:$P23,Lists!$AI$13)</f>
        <v>0</v>
      </c>
      <c r="BW24" s="5">
        <f ca="1">SUMIFS(BW$10:BW23,$P$10:$P23,Lists!$AI$12)-SUMIFS(BW$10:BW23,$P$10:$P23,Lists!$AI$13)</f>
        <v>0</v>
      </c>
      <c r="BX24" s="5">
        <f ca="1">SUMIFS(BX$10:BX23,$P$10:$P23,Lists!$AI$12)-SUMIFS(BX$10:BX23,$P$10:$P23,Lists!$AI$13)</f>
        <v>0</v>
      </c>
      <c r="BY24" s="5">
        <f ca="1">SUMIFS(BY$10:BY23,$P$10:$P23,Lists!$AI$12)-SUMIFS(BY$10:BY23,$P$10:$P23,Lists!$AI$13)</f>
        <v>0</v>
      </c>
      <c r="BZ24" s="5">
        <f ca="1">SUMIFS(BZ$10:BZ23,$P$10:$P23,Lists!$AI$12)-SUMIFS(BZ$10:BZ23,$P$10:$P23,Lists!$AI$13)</f>
        <v>0</v>
      </c>
      <c r="CA24" s="5">
        <f ca="1">SUMIFS(CA$10:CA23,$P$10:$P23,Lists!$AI$12)-SUMIFS(CA$10:CA23,$P$10:$P23,Lists!$AI$13)</f>
        <v>0</v>
      </c>
      <c r="CB24" s="5">
        <f ca="1">SUMIFS(CB$10:CB23,$P$10:$P23,Lists!$AI$12)-SUMIFS(CB$10:CB23,$P$10:$P23,Lists!$AI$13)</f>
        <v>0</v>
      </c>
      <c r="CC24" s="5">
        <f ca="1">SUMIFS(CC$10:CC23,$P$10:$P23,Lists!$AI$12)-SUMIFS(CC$10:CC23,$P$10:$P23,Lists!$AI$13)</f>
        <v>0</v>
      </c>
      <c r="CD24" s="5">
        <f ca="1">SUMIFS(CD$10:CD23,$P$10:$P23,Lists!$AI$12)-SUMIFS(CD$10:CD23,$P$10:$P23,Lists!$AI$13)</f>
        <v>0</v>
      </c>
      <c r="CE24" s="5">
        <f ca="1">SUMIFS(CE$10:CE23,$P$10:$P23,Lists!$AI$12)-SUMIFS(CE$10:CE23,$P$10:$P23,Lists!$AI$13)</f>
        <v>0</v>
      </c>
      <c r="CF24" s="5">
        <f ca="1">SUMIFS(CF$10:CF23,$P$10:$P23,Lists!$AI$12)-SUMIFS(CF$10:CF23,$P$10:$P23,Lists!$AI$13)</f>
        <v>0</v>
      </c>
    </row>
    <row r="25" spans="2:84" x14ac:dyDescent="0.3">
      <c r="B25" s="13">
        <f>ROW()</f>
        <v>25</v>
      </c>
      <c r="H25" s="1" t="str">
        <f>H24</f>
        <v>Валовая прибыль</v>
      </c>
      <c r="I25" s="1" t="s">
        <v>476</v>
      </c>
      <c r="M25" s="53" t="s">
        <v>16</v>
      </c>
      <c r="P25" s="72"/>
      <c r="U25" s="31">
        <f ca="1">IF(U$11=0,0,U24/U$11)</f>
        <v>0.48686061237313527</v>
      </c>
      <c r="X25" s="31">
        <f t="shared" ref="X25:CF25" ca="1" si="5">IF(X$11=0,0,X24/X$11)</f>
        <v>0.48257576799396223</v>
      </c>
      <c r="Y25" s="31">
        <f t="shared" ca="1" si="5"/>
        <v>0.48323066371560452</v>
      </c>
      <c r="Z25" s="31">
        <f t="shared" ca="1" si="5"/>
        <v>0.48500838782345418</v>
      </c>
      <c r="AA25" s="31">
        <f t="shared" ca="1" si="5"/>
        <v>0.48692875846295697</v>
      </c>
      <c r="AB25" s="31">
        <f t="shared" ca="1" si="5"/>
        <v>0.48888565799314954</v>
      </c>
      <c r="AC25" s="31">
        <f t="shared" ca="1" si="5"/>
        <v>0</v>
      </c>
      <c r="AD25" s="31">
        <f t="shared" ca="1" si="5"/>
        <v>0</v>
      </c>
      <c r="AE25" s="31">
        <f t="shared" ca="1" si="5"/>
        <v>0</v>
      </c>
      <c r="AF25" s="31">
        <f t="shared" ca="1" si="5"/>
        <v>0</v>
      </c>
      <c r="AG25" s="31">
        <f t="shared" ca="1" si="5"/>
        <v>0</v>
      </c>
      <c r="AH25" s="31">
        <f t="shared" ca="1" si="5"/>
        <v>0</v>
      </c>
      <c r="AI25" s="31">
        <f t="shared" ca="1" si="5"/>
        <v>0</v>
      </c>
      <c r="AJ25" s="31">
        <f t="shared" ca="1" si="5"/>
        <v>0</v>
      </c>
      <c r="AK25" s="31">
        <f t="shared" ca="1" si="5"/>
        <v>0</v>
      </c>
      <c r="AL25" s="31">
        <f t="shared" ca="1" si="5"/>
        <v>0</v>
      </c>
      <c r="AM25" s="31">
        <f t="shared" ca="1" si="5"/>
        <v>0</v>
      </c>
      <c r="AN25" s="31">
        <f t="shared" ca="1" si="5"/>
        <v>0</v>
      </c>
      <c r="AO25" s="31">
        <f t="shared" ca="1" si="5"/>
        <v>0</v>
      </c>
      <c r="AP25" s="31">
        <f t="shared" ca="1" si="5"/>
        <v>0</v>
      </c>
      <c r="AQ25" s="31">
        <f t="shared" ca="1" si="5"/>
        <v>0</v>
      </c>
      <c r="AR25" s="31">
        <f t="shared" ca="1" si="5"/>
        <v>0</v>
      </c>
      <c r="AS25" s="31">
        <f t="shared" ca="1" si="5"/>
        <v>0</v>
      </c>
      <c r="AT25" s="31">
        <f t="shared" ca="1" si="5"/>
        <v>0</v>
      </c>
      <c r="AU25" s="31">
        <f t="shared" ca="1" si="5"/>
        <v>0</v>
      </c>
      <c r="AV25" s="31">
        <f t="shared" ca="1" si="5"/>
        <v>0</v>
      </c>
      <c r="AW25" s="31">
        <f t="shared" ca="1" si="5"/>
        <v>0</v>
      </c>
      <c r="AX25" s="31">
        <f t="shared" ca="1" si="5"/>
        <v>0</v>
      </c>
      <c r="AY25" s="31">
        <f t="shared" ca="1" si="5"/>
        <v>0</v>
      </c>
      <c r="AZ25" s="31">
        <f t="shared" ca="1" si="5"/>
        <v>0</v>
      </c>
      <c r="BA25" s="31">
        <f t="shared" ca="1" si="5"/>
        <v>0</v>
      </c>
      <c r="BB25" s="31">
        <f t="shared" ca="1" si="5"/>
        <v>0</v>
      </c>
      <c r="BC25" s="31">
        <f t="shared" ca="1" si="5"/>
        <v>0</v>
      </c>
      <c r="BD25" s="31">
        <f t="shared" ca="1" si="5"/>
        <v>0</v>
      </c>
      <c r="BE25" s="31">
        <f t="shared" ca="1" si="5"/>
        <v>0</v>
      </c>
      <c r="BF25" s="31">
        <f t="shared" ca="1" si="5"/>
        <v>0</v>
      </c>
      <c r="BG25" s="31">
        <f t="shared" ca="1" si="5"/>
        <v>0</v>
      </c>
      <c r="BH25" s="31">
        <f t="shared" ca="1" si="5"/>
        <v>0</v>
      </c>
      <c r="BI25" s="31">
        <f t="shared" ca="1" si="5"/>
        <v>0</v>
      </c>
      <c r="BJ25" s="31">
        <f t="shared" ca="1" si="5"/>
        <v>0</v>
      </c>
      <c r="BK25" s="31">
        <f t="shared" ca="1" si="5"/>
        <v>0</v>
      </c>
      <c r="BL25" s="31">
        <f t="shared" ca="1" si="5"/>
        <v>0</v>
      </c>
      <c r="BM25" s="31">
        <f t="shared" ca="1" si="5"/>
        <v>0</v>
      </c>
      <c r="BN25" s="31">
        <f t="shared" ca="1" si="5"/>
        <v>0</v>
      </c>
      <c r="BO25" s="31">
        <f t="shared" ca="1" si="5"/>
        <v>0</v>
      </c>
      <c r="BP25" s="31">
        <f t="shared" ca="1" si="5"/>
        <v>0</v>
      </c>
      <c r="BQ25" s="31">
        <f t="shared" ca="1" si="5"/>
        <v>0</v>
      </c>
      <c r="BR25" s="31">
        <f t="shared" ca="1" si="5"/>
        <v>0</v>
      </c>
      <c r="BS25" s="31">
        <f t="shared" ca="1" si="5"/>
        <v>0</v>
      </c>
      <c r="BT25" s="31">
        <f t="shared" ca="1" si="5"/>
        <v>0</v>
      </c>
      <c r="BU25" s="31">
        <f t="shared" ca="1" si="5"/>
        <v>0</v>
      </c>
      <c r="BV25" s="31">
        <f t="shared" ca="1" si="5"/>
        <v>0</v>
      </c>
      <c r="BW25" s="31">
        <f t="shared" ca="1" si="5"/>
        <v>0</v>
      </c>
      <c r="BX25" s="31">
        <f t="shared" ca="1" si="5"/>
        <v>0</v>
      </c>
      <c r="BY25" s="31">
        <f t="shared" ca="1" si="5"/>
        <v>0</v>
      </c>
      <c r="BZ25" s="31">
        <f t="shared" ca="1" si="5"/>
        <v>0</v>
      </c>
      <c r="CA25" s="31">
        <f t="shared" ca="1" si="5"/>
        <v>0</v>
      </c>
      <c r="CB25" s="31">
        <f t="shared" ca="1" si="5"/>
        <v>0</v>
      </c>
      <c r="CC25" s="31">
        <f t="shared" ca="1" si="5"/>
        <v>0</v>
      </c>
      <c r="CD25" s="31">
        <f t="shared" ca="1" si="5"/>
        <v>0</v>
      </c>
      <c r="CE25" s="31">
        <f t="shared" ca="1" si="5"/>
        <v>0</v>
      </c>
      <c r="CF25" s="31">
        <f t="shared" ca="1" si="5"/>
        <v>0</v>
      </c>
    </row>
    <row r="26" spans="2:84" x14ac:dyDescent="0.3">
      <c r="B26" s="13">
        <f>ROW()</f>
        <v>26</v>
      </c>
    </row>
    <row r="27" spans="2:84" x14ac:dyDescent="0.3">
      <c r="B27" s="13">
        <f>ROW()</f>
        <v>27</v>
      </c>
      <c r="H27" s="1" t="s">
        <v>82</v>
      </c>
      <c r="M27" s="53" t="s">
        <v>18</v>
      </c>
      <c r="P27" s="72" t="str">
        <f>Lists!$AI$13</f>
        <v>PL(-)</v>
      </c>
      <c r="U27" s="5">
        <f ca="1">SUM(INDIRECT(ADDRESS($B27,$X$2)&amp;":"&amp;ADDRESS($B27,$X$2-1+$P$8)))</f>
        <v>59046192.531199999</v>
      </c>
      <c r="X27" s="5">
        <f ca="1">IF(X$4="",0,SUMIFS(Model!86:86,Model!$4:$4,"&gt;="&amp;X$6,Model!$4:$4,"&lt;="&amp;X$7))</f>
        <v>2080000</v>
      </c>
      <c r="Y27" s="5">
        <f ca="1">IF(Y$4="",0,SUMIFS(Model!86:86,Model!$4:$4,"&gt;="&amp;Y$6,Model!$4:$4,"&lt;="&amp;Y$7))</f>
        <v>6756800</v>
      </c>
      <c r="Z27" s="5">
        <f ca="1">IF(Z$4="",0,SUMIFS(Model!86:86,Model!$4:$4,"&gt;="&amp;Z$6,Model!$4:$4,"&lt;="&amp;Z$7))</f>
        <v>11542592</v>
      </c>
      <c r="AA27" s="5">
        <f ca="1">IF(AA$4="",0,SUMIFS(Model!86:86,Model!$4:$4,"&gt;="&amp;AA$6,Model!$4:$4,"&lt;="&amp;AA$7))</f>
        <v>16696868.560000004</v>
      </c>
      <c r="AB27" s="5">
        <f ca="1">IF(AB$4="",0,SUMIFS(Model!86:86,Model!$4:$4,"&gt;="&amp;AB$6,Model!$4:$4,"&lt;="&amp;AB$7))</f>
        <v>21969931.971199997</v>
      </c>
      <c r="AC27" s="5">
        <f ca="1">IF(AC$4="",0,SUMIFS(Model!86:86,Model!$4:$4,"&gt;="&amp;AC$6,Model!$4:$4,"&lt;="&amp;AC$7))</f>
        <v>0</v>
      </c>
      <c r="AD27" s="5">
        <f ca="1">IF(AD$4="",0,SUMIFS(Model!86:86,Model!$4:$4,"&gt;="&amp;AD$6,Model!$4:$4,"&lt;="&amp;AD$7))</f>
        <v>0</v>
      </c>
      <c r="AE27" s="5">
        <f ca="1">IF(AE$4="",0,SUMIFS(Model!86:86,Model!$4:$4,"&gt;="&amp;AE$6,Model!$4:$4,"&lt;="&amp;AE$7))</f>
        <v>0</v>
      </c>
      <c r="AF27" s="5">
        <f ca="1">IF(AF$4="",0,SUMIFS(Model!86:86,Model!$4:$4,"&gt;="&amp;AF$6,Model!$4:$4,"&lt;="&amp;AF$7))</f>
        <v>0</v>
      </c>
      <c r="AG27" s="5">
        <f ca="1">IF(AG$4="",0,SUMIFS(Model!86:86,Model!$4:$4,"&gt;="&amp;AG$6,Model!$4:$4,"&lt;="&amp;AG$7))</f>
        <v>0</v>
      </c>
      <c r="AH27" s="5">
        <f ca="1">IF(AH$4="",0,SUMIFS(Model!86:86,Model!$4:$4,"&gt;="&amp;AH$6,Model!$4:$4,"&lt;="&amp;AH$7))</f>
        <v>0</v>
      </c>
      <c r="AI27" s="5">
        <f ca="1">IF(AI$4="",0,SUMIFS(Model!86:86,Model!$4:$4,"&gt;="&amp;AI$6,Model!$4:$4,"&lt;="&amp;AI$7))</f>
        <v>0</v>
      </c>
      <c r="AJ27" s="5">
        <f ca="1">IF(AJ$4="",0,SUMIFS(Model!86:86,Model!$4:$4,"&gt;="&amp;AJ$6,Model!$4:$4,"&lt;="&amp;AJ$7))</f>
        <v>0</v>
      </c>
      <c r="AK27" s="5">
        <f ca="1">IF(AK$4="",0,SUMIFS(Model!86:86,Model!$4:$4,"&gt;="&amp;AK$6,Model!$4:$4,"&lt;="&amp;AK$7))</f>
        <v>0</v>
      </c>
      <c r="AL27" s="5">
        <f ca="1">IF(AL$4="",0,SUMIFS(Model!86:86,Model!$4:$4,"&gt;="&amp;AL$6,Model!$4:$4,"&lt;="&amp;AL$7))</f>
        <v>0</v>
      </c>
      <c r="AM27" s="5">
        <f ca="1">IF(AM$4="",0,SUMIFS(Model!86:86,Model!$4:$4,"&gt;="&amp;AM$6,Model!$4:$4,"&lt;="&amp;AM$7))</f>
        <v>0</v>
      </c>
      <c r="AN27" s="5">
        <f ca="1">IF(AN$4="",0,SUMIFS(Model!86:86,Model!$4:$4,"&gt;="&amp;AN$6,Model!$4:$4,"&lt;="&amp;AN$7))</f>
        <v>0</v>
      </c>
      <c r="AO27" s="5">
        <f ca="1">IF(AO$4="",0,SUMIFS(Model!86:86,Model!$4:$4,"&gt;="&amp;AO$6,Model!$4:$4,"&lt;="&amp;AO$7))</f>
        <v>0</v>
      </c>
      <c r="AP27" s="5">
        <f ca="1">IF(AP$4="",0,SUMIFS(Model!86:86,Model!$4:$4,"&gt;="&amp;AP$6,Model!$4:$4,"&lt;="&amp;AP$7))</f>
        <v>0</v>
      </c>
      <c r="AQ27" s="5">
        <f ca="1">IF(AQ$4="",0,SUMIFS(Model!86:86,Model!$4:$4,"&gt;="&amp;AQ$6,Model!$4:$4,"&lt;="&amp;AQ$7))</f>
        <v>0</v>
      </c>
      <c r="AR27" s="5">
        <f ca="1">IF(AR$4="",0,SUMIFS(Model!86:86,Model!$4:$4,"&gt;="&amp;AR$6,Model!$4:$4,"&lt;="&amp;AR$7))</f>
        <v>0</v>
      </c>
      <c r="AS27" s="5">
        <f ca="1">IF(AS$4="",0,SUMIFS(Model!86:86,Model!$4:$4,"&gt;="&amp;AS$6,Model!$4:$4,"&lt;="&amp;AS$7))</f>
        <v>0</v>
      </c>
      <c r="AT27" s="5">
        <f ca="1">IF(AT$4="",0,SUMIFS(Model!86:86,Model!$4:$4,"&gt;="&amp;AT$6,Model!$4:$4,"&lt;="&amp;AT$7))</f>
        <v>0</v>
      </c>
      <c r="AU27" s="5">
        <f ca="1">IF(AU$4="",0,SUMIFS(Model!86:86,Model!$4:$4,"&gt;="&amp;AU$6,Model!$4:$4,"&lt;="&amp;AU$7))</f>
        <v>0</v>
      </c>
      <c r="AV27" s="5">
        <f ca="1">IF(AV$4="",0,SUMIFS(Model!86:86,Model!$4:$4,"&gt;="&amp;AV$6,Model!$4:$4,"&lt;="&amp;AV$7))</f>
        <v>0</v>
      </c>
      <c r="AW27" s="5">
        <f ca="1">IF(AW$4="",0,SUMIFS(Model!86:86,Model!$4:$4,"&gt;="&amp;AW$6,Model!$4:$4,"&lt;="&amp;AW$7))</f>
        <v>0</v>
      </c>
      <c r="AX27" s="5">
        <f ca="1">IF(AX$4="",0,SUMIFS(Model!86:86,Model!$4:$4,"&gt;="&amp;AX$6,Model!$4:$4,"&lt;="&amp;AX$7))</f>
        <v>0</v>
      </c>
      <c r="AY27" s="5">
        <f ca="1">IF(AY$4="",0,SUMIFS(Model!86:86,Model!$4:$4,"&gt;="&amp;AY$6,Model!$4:$4,"&lt;="&amp;AY$7))</f>
        <v>0</v>
      </c>
      <c r="AZ27" s="5">
        <f ca="1">IF(AZ$4="",0,SUMIFS(Model!86:86,Model!$4:$4,"&gt;="&amp;AZ$6,Model!$4:$4,"&lt;="&amp;AZ$7))</f>
        <v>0</v>
      </c>
      <c r="BA27" s="5">
        <f ca="1">IF(BA$4="",0,SUMIFS(Model!86:86,Model!$4:$4,"&gt;="&amp;BA$6,Model!$4:$4,"&lt;="&amp;BA$7))</f>
        <v>0</v>
      </c>
      <c r="BB27" s="5">
        <f ca="1">IF(BB$4="",0,SUMIFS(Model!86:86,Model!$4:$4,"&gt;="&amp;BB$6,Model!$4:$4,"&lt;="&amp;BB$7))</f>
        <v>0</v>
      </c>
      <c r="BC27" s="5">
        <f ca="1">IF(BC$4="",0,SUMIFS(Model!86:86,Model!$4:$4,"&gt;="&amp;BC$6,Model!$4:$4,"&lt;="&amp;BC$7))</f>
        <v>0</v>
      </c>
      <c r="BD27" s="5">
        <f ca="1">IF(BD$4="",0,SUMIFS(Model!86:86,Model!$4:$4,"&gt;="&amp;BD$6,Model!$4:$4,"&lt;="&amp;BD$7))</f>
        <v>0</v>
      </c>
      <c r="BE27" s="5">
        <f ca="1">IF(BE$4="",0,SUMIFS(Model!86:86,Model!$4:$4,"&gt;="&amp;BE$6,Model!$4:$4,"&lt;="&amp;BE$7))</f>
        <v>0</v>
      </c>
      <c r="BF27" s="5">
        <f ca="1">IF(BF$4="",0,SUMIFS(Model!86:86,Model!$4:$4,"&gt;="&amp;BF$6,Model!$4:$4,"&lt;="&amp;BF$7))</f>
        <v>0</v>
      </c>
      <c r="BG27" s="5">
        <f ca="1">IF(BG$4="",0,SUMIFS(Model!86:86,Model!$4:$4,"&gt;="&amp;BG$6,Model!$4:$4,"&lt;="&amp;BG$7))</f>
        <v>0</v>
      </c>
      <c r="BH27" s="5">
        <f ca="1">IF(BH$4="",0,SUMIFS(Model!86:86,Model!$4:$4,"&gt;="&amp;BH$6,Model!$4:$4,"&lt;="&amp;BH$7))</f>
        <v>0</v>
      </c>
      <c r="BI27" s="5">
        <f ca="1">IF(BI$4="",0,SUMIFS(Model!86:86,Model!$4:$4,"&gt;="&amp;BI$6,Model!$4:$4,"&lt;="&amp;BI$7))</f>
        <v>0</v>
      </c>
      <c r="BJ27" s="5">
        <f ca="1">IF(BJ$4="",0,SUMIFS(Model!86:86,Model!$4:$4,"&gt;="&amp;BJ$6,Model!$4:$4,"&lt;="&amp;BJ$7))</f>
        <v>0</v>
      </c>
      <c r="BK27" s="5">
        <f ca="1">IF(BK$4="",0,SUMIFS(Model!86:86,Model!$4:$4,"&gt;="&amp;BK$6,Model!$4:$4,"&lt;="&amp;BK$7))</f>
        <v>0</v>
      </c>
      <c r="BL27" s="5">
        <f ca="1">IF(BL$4="",0,SUMIFS(Model!86:86,Model!$4:$4,"&gt;="&amp;BL$6,Model!$4:$4,"&lt;="&amp;BL$7))</f>
        <v>0</v>
      </c>
      <c r="BM27" s="5">
        <f ca="1">IF(BM$4="",0,SUMIFS(Model!86:86,Model!$4:$4,"&gt;="&amp;BM$6,Model!$4:$4,"&lt;="&amp;BM$7))</f>
        <v>0</v>
      </c>
      <c r="BN27" s="5">
        <f ca="1">IF(BN$4="",0,SUMIFS(Model!86:86,Model!$4:$4,"&gt;="&amp;BN$6,Model!$4:$4,"&lt;="&amp;BN$7))</f>
        <v>0</v>
      </c>
      <c r="BO27" s="5">
        <f ca="1">IF(BO$4="",0,SUMIFS(Model!86:86,Model!$4:$4,"&gt;="&amp;BO$6,Model!$4:$4,"&lt;="&amp;BO$7))</f>
        <v>0</v>
      </c>
      <c r="BP27" s="5">
        <f ca="1">IF(BP$4="",0,SUMIFS(Model!86:86,Model!$4:$4,"&gt;="&amp;BP$6,Model!$4:$4,"&lt;="&amp;BP$7))</f>
        <v>0</v>
      </c>
      <c r="BQ27" s="5">
        <f ca="1">IF(BQ$4="",0,SUMIFS(Model!86:86,Model!$4:$4,"&gt;="&amp;BQ$6,Model!$4:$4,"&lt;="&amp;BQ$7))</f>
        <v>0</v>
      </c>
      <c r="BR27" s="5">
        <f ca="1">IF(BR$4="",0,SUMIFS(Model!86:86,Model!$4:$4,"&gt;="&amp;BR$6,Model!$4:$4,"&lt;="&amp;BR$7))</f>
        <v>0</v>
      </c>
      <c r="BS27" s="5">
        <f ca="1">IF(BS$4="",0,SUMIFS(Model!86:86,Model!$4:$4,"&gt;="&amp;BS$6,Model!$4:$4,"&lt;="&amp;BS$7))</f>
        <v>0</v>
      </c>
      <c r="BT27" s="5">
        <f ca="1">IF(BT$4="",0,SUMIFS(Model!86:86,Model!$4:$4,"&gt;="&amp;BT$6,Model!$4:$4,"&lt;="&amp;BT$7))</f>
        <v>0</v>
      </c>
      <c r="BU27" s="5">
        <f ca="1">IF(BU$4="",0,SUMIFS(Model!86:86,Model!$4:$4,"&gt;="&amp;BU$6,Model!$4:$4,"&lt;="&amp;BU$7))</f>
        <v>0</v>
      </c>
      <c r="BV27" s="5">
        <f ca="1">IF(BV$4="",0,SUMIFS(Model!86:86,Model!$4:$4,"&gt;="&amp;BV$6,Model!$4:$4,"&lt;="&amp;BV$7))</f>
        <v>0</v>
      </c>
      <c r="BW27" s="5">
        <f ca="1">IF(BW$4="",0,SUMIFS(Model!86:86,Model!$4:$4,"&gt;="&amp;BW$6,Model!$4:$4,"&lt;="&amp;BW$7))</f>
        <v>0</v>
      </c>
      <c r="BX27" s="5">
        <f ca="1">IF(BX$4="",0,SUMIFS(Model!86:86,Model!$4:$4,"&gt;="&amp;BX$6,Model!$4:$4,"&lt;="&amp;BX$7))</f>
        <v>0</v>
      </c>
      <c r="BY27" s="5">
        <f ca="1">IF(BY$4="",0,SUMIFS(Model!86:86,Model!$4:$4,"&gt;="&amp;BY$6,Model!$4:$4,"&lt;="&amp;BY$7))</f>
        <v>0</v>
      </c>
      <c r="BZ27" s="5">
        <f ca="1">IF(BZ$4="",0,SUMIFS(Model!86:86,Model!$4:$4,"&gt;="&amp;BZ$6,Model!$4:$4,"&lt;="&amp;BZ$7))</f>
        <v>0</v>
      </c>
      <c r="CA27" s="5">
        <f ca="1">IF(CA$4="",0,SUMIFS(Model!86:86,Model!$4:$4,"&gt;="&amp;CA$6,Model!$4:$4,"&lt;="&amp;CA$7))</f>
        <v>0</v>
      </c>
      <c r="CB27" s="5">
        <f ca="1">IF(CB$4="",0,SUMIFS(Model!86:86,Model!$4:$4,"&gt;="&amp;CB$6,Model!$4:$4,"&lt;="&amp;CB$7))</f>
        <v>0</v>
      </c>
      <c r="CC27" s="5">
        <f ca="1">IF(CC$4="",0,SUMIFS(Model!86:86,Model!$4:$4,"&gt;="&amp;CC$6,Model!$4:$4,"&lt;="&amp;CC$7))</f>
        <v>0</v>
      </c>
      <c r="CD27" s="5">
        <f ca="1">IF(CD$4="",0,SUMIFS(Model!86:86,Model!$4:$4,"&gt;="&amp;CD$6,Model!$4:$4,"&lt;="&amp;CD$7))</f>
        <v>0</v>
      </c>
      <c r="CE27" s="5">
        <f ca="1">IF(CE$4="",0,SUMIFS(Model!86:86,Model!$4:$4,"&gt;="&amp;CE$6,Model!$4:$4,"&lt;="&amp;CE$7))</f>
        <v>0</v>
      </c>
      <c r="CF27" s="5">
        <f ca="1">IF(CF$4="",0,SUMIFS(Model!86:86,Model!$4:$4,"&gt;="&amp;CF$6,Model!$4:$4,"&lt;="&amp;CF$7))</f>
        <v>0</v>
      </c>
    </row>
    <row r="28" spans="2:84" x14ac:dyDescent="0.3">
      <c r="B28" s="13">
        <f>ROW()</f>
        <v>28</v>
      </c>
    </row>
    <row r="29" spans="2:84" x14ac:dyDescent="0.3">
      <c r="B29" s="13">
        <f>ROW()</f>
        <v>29</v>
      </c>
      <c r="H29" s="1" t="s">
        <v>423</v>
      </c>
      <c r="M29" s="53" t="s">
        <v>18</v>
      </c>
      <c r="P29" s="72" t="str">
        <f>Lists!$AI$13</f>
        <v>PL(-)</v>
      </c>
      <c r="U29" s="5">
        <f ca="1">SUM(INDIRECT(ADDRESS($B29,$X$2)&amp;":"&amp;ADDRESS($B29,$X$2-1+$P$8)))</f>
        <v>17713857.75936</v>
      </c>
      <c r="X29" s="5">
        <f ca="1">IF(X$4="",0,SUMIFS(Model!95:95,Model!$4:$4,"&gt;="&amp;X$6,Model!$4:$4,"&lt;="&amp;X$7))</f>
        <v>624000</v>
      </c>
      <c r="Y29" s="5">
        <f ca="1">IF(Y$4="",0,SUMIFS(Model!95:95,Model!$4:$4,"&gt;="&amp;Y$6,Model!$4:$4,"&lt;="&amp;Y$7))</f>
        <v>2027040</v>
      </c>
      <c r="Z29" s="5">
        <f ca="1">IF(Z$4="",0,SUMIFS(Model!95:95,Model!$4:$4,"&gt;="&amp;Z$6,Model!$4:$4,"&lt;="&amp;Z$7))</f>
        <v>3462777.5999999996</v>
      </c>
      <c r="AA29" s="5">
        <f ca="1">IF(AA$4="",0,SUMIFS(Model!95:95,Model!$4:$4,"&gt;="&amp;AA$6,Model!$4:$4,"&lt;="&amp;AA$7))</f>
        <v>5009060.568</v>
      </c>
      <c r="AB29" s="5">
        <f ca="1">IF(AB$4="",0,SUMIFS(Model!95:95,Model!$4:$4,"&gt;="&amp;AB$6,Model!$4:$4,"&lt;="&amp;AB$7))</f>
        <v>6590979.591359999</v>
      </c>
      <c r="AC29" s="5">
        <f ca="1">IF(AC$4="",0,SUMIFS(Model!95:95,Model!$4:$4,"&gt;="&amp;AC$6,Model!$4:$4,"&lt;="&amp;AC$7))</f>
        <v>0</v>
      </c>
      <c r="AD29" s="5">
        <f ca="1">IF(AD$4="",0,SUMIFS(Model!95:95,Model!$4:$4,"&gt;="&amp;AD$6,Model!$4:$4,"&lt;="&amp;AD$7))</f>
        <v>0</v>
      </c>
      <c r="AE29" s="5">
        <f ca="1">IF(AE$4="",0,SUMIFS(Model!95:95,Model!$4:$4,"&gt;="&amp;AE$6,Model!$4:$4,"&lt;="&amp;AE$7))</f>
        <v>0</v>
      </c>
      <c r="AF29" s="5">
        <f ca="1">IF(AF$4="",0,SUMIFS(Model!95:95,Model!$4:$4,"&gt;="&amp;AF$6,Model!$4:$4,"&lt;="&amp;AF$7))</f>
        <v>0</v>
      </c>
      <c r="AG29" s="5">
        <f ca="1">IF(AG$4="",0,SUMIFS(Model!95:95,Model!$4:$4,"&gt;="&amp;AG$6,Model!$4:$4,"&lt;="&amp;AG$7))</f>
        <v>0</v>
      </c>
      <c r="AH29" s="5">
        <f ca="1">IF(AH$4="",0,SUMIFS(Model!95:95,Model!$4:$4,"&gt;="&amp;AH$6,Model!$4:$4,"&lt;="&amp;AH$7))</f>
        <v>0</v>
      </c>
      <c r="AI29" s="5">
        <f ca="1">IF(AI$4="",0,SUMIFS(Model!95:95,Model!$4:$4,"&gt;="&amp;AI$6,Model!$4:$4,"&lt;="&amp;AI$7))</f>
        <v>0</v>
      </c>
      <c r="AJ29" s="5">
        <f ca="1">IF(AJ$4="",0,SUMIFS(Model!95:95,Model!$4:$4,"&gt;="&amp;AJ$6,Model!$4:$4,"&lt;="&amp;AJ$7))</f>
        <v>0</v>
      </c>
      <c r="AK29" s="5">
        <f ca="1">IF(AK$4="",0,SUMIFS(Model!95:95,Model!$4:$4,"&gt;="&amp;AK$6,Model!$4:$4,"&lt;="&amp;AK$7))</f>
        <v>0</v>
      </c>
      <c r="AL29" s="5">
        <f ca="1">IF(AL$4="",0,SUMIFS(Model!95:95,Model!$4:$4,"&gt;="&amp;AL$6,Model!$4:$4,"&lt;="&amp;AL$7))</f>
        <v>0</v>
      </c>
      <c r="AM29" s="5">
        <f ca="1">IF(AM$4="",0,SUMIFS(Model!95:95,Model!$4:$4,"&gt;="&amp;AM$6,Model!$4:$4,"&lt;="&amp;AM$7))</f>
        <v>0</v>
      </c>
      <c r="AN29" s="5">
        <f ca="1">IF(AN$4="",0,SUMIFS(Model!95:95,Model!$4:$4,"&gt;="&amp;AN$6,Model!$4:$4,"&lt;="&amp;AN$7))</f>
        <v>0</v>
      </c>
      <c r="AO29" s="5">
        <f ca="1">IF(AO$4="",0,SUMIFS(Model!95:95,Model!$4:$4,"&gt;="&amp;AO$6,Model!$4:$4,"&lt;="&amp;AO$7))</f>
        <v>0</v>
      </c>
      <c r="AP29" s="5">
        <f ca="1">IF(AP$4="",0,SUMIFS(Model!95:95,Model!$4:$4,"&gt;="&amp;AP$6,Model!$4:$4,"&lt;="&amp;AP$7))</f>
        <v>0</v>
      </c>
      <c r="AQ29" s="5">
        <f ca="1">IF(AQ$4="",0,SUMIFS(Model!95:95,Model!$4:$4,"&gt;="&amp;AQ$6,Model!$4:$4,"&lt;="&amp;AQ$7))</f>
        <v>0</v>
      </c>
      <c r="AR29" s="5">
        <f ca="1">IF(AR$4="",0,SUMIFS(Model!95:95,Model!$4:$4,"&gt;="&amp;AR$6,Model!$4:$4,"&lt;="&amp;AR$7))</f>
        <v>0</v>
      </c>
      <c r="AS29" s="5">
        <f ca="1">IF(AS$4="",0,SUMIFS(Model!95:95,Model!$4:$4,"&gt;="&amp;AS$6,Model!$4:$4,"&lt;="&amp;AS$7))</f>
        <v>0</v>
      </c>
      <c r="AT29" s="5">
        <f ca="1">IF(AT$4="",0,SUMIFS(Model!95:95,Model!$4:$4,"&gt;="&amp;AT$6,Model!$4:$4,"&lt;="&amp;AT$7))</f>
        <v>0</v>
      </c>
      <c r="AU29" s="5">
        <f ca="1">IF(AU$4="",0,SUMIFS(Model!95:95,Model!$4:$4,"&gt;="&amp;AU$6,Model!$4:$4,"&lt;="&amp;AU$7))</f>
        <v>0</v>
      </c>
      <c r="AV29" s="5">
        <f ca="1">IF(AV$4="",0,SUMIFS(Model!95:95,Model!$4:$4,"&gt;="&amp;AV$6,Model!$4:$4,"&lt;="&amp;AV$7))</f>
        <v>0</v>
      </c>
      <c r="AW29" s="5">
        <f ca="1">IF(AW$4="",0,SUMIFS(Model!95:95,Model!$4:$4,"&gt;="&amp;AW$6,Model!$4:$4,"&lt;="&amp;AW$7))</f>
        <v>0</v>
      </c>
      <c r="AX29" s="5">
        <f ca="1">IF(AX$4="",0,SUMIFS(Model!95:95,Model!$4:$4,"&gt;="&amp;AX$6,Model!$4:$4,"&lt;="&amp;AX$7))</f>
        <v>0</v>
      </c>
      <c r="AY29" s="5">
        <f ca="1">IF(AY$4="",0,SUMIFS(Model!95:95,Model!$4:$4,"&gt;="&amp;AY$6,Model!$4:$4,"&lt;="&amp;AY$7))</f>
        <v>0</v>
      </c>
      <c r="AZ29" s="5">
        <f ca="1">IF(AZ$4="",0,SUMIFS(Model!95:95,Model!$4:$4,"&gt;="&amp;AZ$6,Model!$4:$4,"&lt;="&amp;AZ$7))</f>
        <v>0</v>
      </c>
      <c r="BA29" s="5">
        <f ca="1">IF(BA$4="",0,SUMIFS(Model!95:95,Model!$4:$4,"&gt;="&amp;BA$6,Model!$4:$4,"&lt;="&amp;BA$7))</f>
        <v>0</v>
      </c>
      <c r="BB29" s="5">
        <f ca="1">IF(BB$4="",0,SUMIFS(Model!95:95,Model!$4:$4,"&gt;="&amp;BB$6,Model!$4:$4,"&lt;="&amp;BB$7))</f>
        <v>0</v>
      </c>
      <c r="BC29" s="5">
        <f ca="1">IF(BC$4="",0,SUMIFS(Model!95:95,Model!$4:$4,"&gt;="&amp;BC$6,Model!$4:$4,"&lt;="&amp;BC$7))</f>
        <v>0</v>
      </c>
      <c r="BD29" s="5">
        <f ca="1">IF(BD$4="",0,SUMIFS(Model!95:95,Model!$4:$4,"&gt;="&amp;BD$6,Model!$4:$4,"&lt;="&amp;BD$7))</f>
        <v>0</v>
      </c>
      <c r="BE29" s="5">
        <f ca="1">IF(BE$4="",0,SUMIFS(Model!95:95,Model!$4:$4,"&gt;="&amp;BE$6,Model!$4:$4,"&lt;="&amp;BE$7))</f>
        <v>0</v>
      </c>
      <c r="BF29" s="5">
        <f ca="1">IF(BF$4="",0,SUMIFS(Model!95:95,Model!$4:$4,"&gt;="&amp;BF$6,Model!$4:$4,"&lt;="&amp;BF$7))</f>
        <v>0</v>
      </c>
      <c r="BG29" s="5">
        <f ca="1">IF(BG$4="",0,SUMIFS(Model!95:95,Model!$4:$4,"&gt;="&amp;BG$6,Model!$4:$4,"&lt;="&amp;BG$7))</f>
        <v>0</v>
      </c>
      <c r="BH29" s="5">
        <f ca="1">IF(BH$4="",0,SUMIFS(Model!95:95,Model!$4:$4,"&gt;="&amp;BH$6,Model!$4:$4,"&lt;="&amp;BH$7))</f>
        <v>0</v>
      </c>
      <c r="BI29" s="5">
        <f ca="1">IF(BI$4="",0,SUMIFS(Model!95:95,Model!$4:$4,"&gt;="&amp;BI$6,Model!$4:$4,"&lt;="&amp;BI$7))</f>
        <v>0</v>
      </c>
      <c r="BJ29" s="5">
        <f ca="1">IF(BJ$4="",0,SUMIFS(Model!95:95,Model!$4:$4,"&gt;="&amp;BJ$6,Model!$4:$4,"&lt;="&amp;BJ$7))</f>
        <v>0</v>
      </c>
      <c r="BK29" s="5">
        <f ca="1">IF(BK$4="",0,SUMIFS(Model!95:95,Model!$4:$4,"&gt;="&amp;BK$6,Model!$4:$4,"&lt;="&amp;BK$7))</f>
        <v>0</v>
      </c>
      <c r="BL29" s="5">
        <f ca="1">IF(BL$4="",0,SUMIFS(Model!95:95,Model!$4:$4,"&gt;="&amp;BL$6,Model!$4:$4,"&lt;="&amp;BL$7))</f>
        <v>0</v>
      </c>
      <c r="BM29" s="5">
        <f ca="1">IF(BM$4="",0,SUMIFS(Model!95:95,Model!$4:$4,"&gt;="&amp;BM$6,Model!$4:$4,"&lt;="&amp;BM$7))</f>
        <v>0</v>
      </c>
      <c r="BN29" s="5">
        <f ca="1">IF(BN$4="",0,SUMIFS(Model!95:95,Model!$4:$4,"&gt;="&amp;BN$6,Model!$4:$4,"&lt;="&amp;BN$7))</f>
        <v>0</v>
      </c>
      <c r="BO29" s="5">
        <f ca="1">IF(BO$4="",0,SUMIFS(Model!95:95,Model!$4:$4,"&gt;="&amp;BO$6,Model!$4:$4,"&lt;="&amp;BO$7))</f>
        <v>0</v>
      </c>
      <c r="BP29" s="5">
        <f ca="1">IF(BP$4="",0,SUMIFS(Model!95:95,Model!$4:$4,"&gt;="&amp;BP$6,Model!$4:$4,"&lt;="&amp;BP$7))</f>
        <v>0</v>
      </c>
      <c r="BQ29" s="5">
        <f ca="1">IF(BQ$4="",0,SUMIFS(Model!95:95,Model!$4:$4,"&gt;="&amp;BQ$6,Model!$4:$4,"&lt;="&amp;BQ$7))</f>
        <v>0</v>
      </c>
      <c r="BR29" s="5">
        <f ca="1">IF(BR$4="",0,SUMIFS(Model!95:95,Model!$4:$4,"&gt;="&amp;BR$6,Model!$4:$4,"&lt;="&amp;BR$7))</f>
        <v>0</v>
      </c>
      <c r="BS29" s="5">
        <f ca="1">IF(BS$4="",0,SUMIFS(Model!95:95,Model!$4:$4,"&gt;="&amp;BS$6,Model!$4:$4,"&lt;="&amp;BS$7))</f>
        <v>0</v>
      </c>
      <c r="BT29" s="5">
        <f ca="1">IF(BT$4="",0,SUMIFS(Model!95:95,Model!$4:$4,"&gt;="&amp;BT$6,Model!$4:$4,"&lt;="&amp;BT$7))</f>
        <v>0</v>
      </c>
      <c r="BU29" s="5">
        <f ca="1">IF(BU$4="",0,SUMIFS(Model!95:95,Model!$4:$4,"&gt;="&amp;BU$6,Model!$4:$4,"&lt;="&amp;BU$7))</f>
        <v>0</v>
      </c>
      <c r="BV29" s="5">
        <f ca="1">IF(BV$4="",0,SUMIFS(Model!95:95,Model!$4:$4,"&gt;="&amp;BV$6,Model!$4:$4,"&lt;="&amp;BV$7))</f>
        <v>0</v>
      </c>
      <c r="BW29" s="5">
        <f ca="1">IF(BW$4="",0,SUMIFS(Model!95:95,Model!$4:$4,"&gt;="&amp;BW$6,Model!$4:$4,"&lt;="&amp;BW$7))</f>
        <v>0</v>
      </c>
      <c r="BX29" s="5">
        <f ca="1">IF(BX$4="",0,SUMIFS(Model!95:95,Model!$4:$4,"&gt;="&amp;BX$6,Model!$4:$4,"&lt;="&amp;BX$7))</f>
        <v>0</v>
      </c>
      <c r="BY29" s="5">
        <f ca="1">IF(BY$4="",0,SUMIFS(Model!95:95,Model!$4:$4,"&gt;="&amp;BY$6,Model!$4:$4,"&lt;="&amp;BY$7))</f>
        <v>0</v>
      </c>
      <c r="BZ29" s="5">
        <f ca="1">IF(BZ$4="",0,SUMIFS(Model!95:95,Model!$4:$4,"&gt;="&amp;BZ$6,Model!$4:$4,"&lt;="&amp;BZ$7))</f>
        <v>0</v>
      </c>
      <c r="CA29" s="5">
        <f ca="1">IF(CA$4="",0,SUMIFS(Model!95:95,Model!$4:$4,"&gt;="&amp;CA$6,Model!$4:$4,"&lt;="&amp;CA$7))</f>
        <v>0</v>
      </c>
      <c r="CB29" s="5">
        <f ca="1">IF(CB$4="",0,SUMIFS(Model!95:95,Model!$4:$4,"&gt;="&amp;CB$6,Model!$4:$4,"&lt;="&amp;CB$7))</f>
        <v>0</v>
      </c>
      <c r="CC29" s="5">
        <f ca="1">IF(CC$4="",0,SUMIFS(Model!95:95,Model!$4:$4,"&gt;="&amp;CC$6,Model!$4:$4,"&lt;="&amp;CC$7))</f>
        <v>0</v>
      </c>
      <c r="CD29" s="5">
        <f ca="1">IF(CD$4="",0,SUMIFS(Model!95:95,Model!$4:$4,"&gt;="&amp;CD$6,Model!$4:$4,"&lt;="&amp;CD$7))</f>
        <v>0</v>
      </c>
      <c r="CE29" s="5">
        <f ca="1">IF(CE$4="",0,SUMIFS(Model!95:95,Model!$4:$4,"&gt;="&amp;CE$6,Model!$4:$4,"&lt;="&amp;CE$7))</f>
        <v>0</v>
      </c>
      <c r="CF29" s="5">
        <f ca="1">IF(CF$4="",0,SUMIFS(Model!95:95,Model!$4:$4,"&gt;="&amp;CF$6,Model!$4:$4,"&lt;="&amp;CF$7))</f>
        <v>0</v>
      </c>
    </row>
    <row r="30" spans="2:84" x14ac:dyDescent="0.3">
      <c r="B30" s="13">
        <f>ROW()</f>
        <v>30</v>
      </c>
    </row>
    <row r="31" spans="2:84" x14ac:dyDescent="0.3">
      <c r="B31" s="13">
        <f>ROW()</f>
        <v>31</v>
      </c>
      <c r="H31" s="1" t="s">
        <v>138</v>
      </c>
      <c r="M31" s="53" t="s">
        <v>18</v>
      </c>
      <c r="P31" s="72" t="str">
        <f>Lists!$AI$13</f>
        <v>PL(-)</v>
      </c>
      <c r="U31" s="5">
        <f t="shared" ref="U31:U36" ca="1" si="6">SUM(INDIRECT(ADDRESS($B31,$X$2)&amp;":"&amp;ADDRESS($B31,$X$2-1+$P$8)))</f>
        <v>90457770.504273504</v>
      </c>
      <c r="X31" s="5">
        <f ca="1">IF(X$4="",0,SUMIFS(Model!113:113,Model!$4:$4,"&gt;="&amp;X$6,Model!$4:$4,"&lt;="&amp;X$7))</f>
        <v>2630187.5000000005</v>
      </c>
      <c r="Y31" s="5">
        <f ca="1">IF(Y$4="",0,SUMIFS(Model!113:113,Model!$4:$4,"&gt;="&amp;Y$6,Model!$4:$4,"&lt;="&amp;Y$7))</f>
        <v>9502470.0987500008</v>
      </c>
      <c r="Z31" s="5">
        <f ca="1">IF(Z$4="",0,SUMIFS(Model!113:113,Model!$4:$4,"&gt;="&amp;Z$6,Model!$4:$4,"&lt;="&amp;Z$7))</f>
        <v>17191059.945975874</v>
      </c>
      <c r="AA31" s="5">
        <f ca="1">IF(AA$4="",0,SUMIFS(Model!113:113,Model!$4:$4,"&gt;="&amp;AA$6,Model!$4:$4,"&lt;="&amp;AA$7))</f>
        <v>25780877.180466916</v>
      </c>
      <c r="AB31" s="5">
        <f ca="1">IF(AB$4="",0,SUMIFS(Model!113:113,Model!$4:$4,"&gt;="&amp;AB$6,Model!$4:$4,"&lt;="&amp;AB$7))</f>
        <v>35353175.779080726</v>
      </c>
      <c r="AC31" s="5">
        <f ca="1">IF(AC$4="",0,SUMIFS(Model!113:113,Model!$4:$4,"&gt;="&amp;AC$6,Model!$4:$4,"&lt;="&amp;AC$7))</f>
        <v>0</v>
      </c>
      <c r="AD31" s="5">
        <f ca="1">IF(AD$4="",0,SUMIFS(Model!113:113,Model!$4:$4,"&gt;="&amp;AD$6,Model!$4:$4,"&lt;="&amp;AD$7))</f>
        <v>0</v>
      </c>
      <c r="AE31" s="5">
        <f ca="1">IF(AE$4="",0,SUMIFS(Model!113:113,Model!$4:$4,"&gt;="&amp;AE$6,Model!$4:$4,"&lt;="&amp;AE$7))</f>
        <v>0</v>
      </c>
      <c r="AF31" s="5">
        <f ca="1">IF(AF$4="",0,SUMIFS(Model!113:113,Model!$4:$4,"&gt;="&amp;AF$6,Model!$4:$4,"&lt;="&amp;AF$7))</f>
        <v>0</v>
      </c>
      <c r="AG31" s="5">
        <f ca="1">IF(AG$4="",0,SUMIFS(Model!113:113,Model!$4:$4,"&gt;="&amp;AG$6,Model!$4:$4,"&lt;="&amp;AG$7))</f>
        <v>0</v>
      </c>
      <c r="AH31" s="5">
        <f ca="1">IF(AH$4="",0,SUMIFS(Model!113:113,Model!$4:$4,"&gt;="&amp;AH$6,Model!$4:$4,"&lt;="&amp;AH$7))</f>
        <v>0</v>
      </c>
      <c r="AI31" s="5">
        <f ca="1">IF(AI$4="",0,SUMIFS(Model!113:113,Model!$4:$4,"&gt;="&amp;AI$6,Model!$4:$4,"&lt;="&amp;AI$7))</f>
        <v>0</v>
      </c>
      <c r="AJ31" s="5">
        <f ca="1">IF(AJ$4="",0,SUMIFS(Model!113:113,Model!$4:$4,"&gt;="&amp;AJ$6,Model!$4:$4,"&lt;="&amp;AJ$7))</f>
        <v>0</v>
      </c>
      <c r="AK31" s="5">
        <f ca="1">IF(AK$4="",0,SUMIFS(Model!113:113,Model!$4:$4,"&gt;="&amp;AK$6,Model!$4:$4,"&lt;="&amp;AK$7))</f>
        <v>0</v>
      </c>
      <c r="AL31" s="5">
        <f ca="1">IF(AL$4="",0,SUMIFS(Model!113:113,Model!$4:$4,"&gt;="&amp;AL$6,Model!$4:$4,"&lt;="&amp;AL$7))</f>
        <v>0</v>
      </c>
      <c r="AM31" s="5">
        <f ca="1">IF(AM$4="",0,SUMIFS(Model!113:113,Model!$4:$4,"&gt;="&amp;AM$6,Model!$4:$4,"&lt;="&amp;AM$7))</f>
        <v>0</v>
      </c>
      <c r="AN31" s="5">
        <f ca="1">IF(AN$4="",0,SUMIFS(Model!113:113,Model!$4:$4,"&gt;="&amp;AN$6,Model!$4:$4,"&lt;="&amp;AN$7))</f>
        <v>0</v>
      </c>
      <c r="AO31" s="5">
        <f ca="1">IF(AO$4="",0,SUMIFS(Model!113:113,Model!$4:$4,"&gt;="&amp;AO$6,Model!$4:$4,"&lt;="&amp;AO$7))</f>
        <v>0</v>
      </c>
      <c r="AP31" s="5">
        <f ca="1">IF(AP$4="",0,SUMIFS(Model!113:113,Model!$4:$4,"&gt;="&amp;AP$6,Model!$4:$4,"&lt;="&amp;AP$7))</f>
        <v>0</v>
      </c>
      <c r="AQ31" s="5">
        <f ca="1">IF(AQ$4="",0,SUMIFS(Model!113:113,Model!$4:$4,"&gt;="&amp;AQ$6,Model!$4:$4,"&lt;="&amp;AQ$7))</f>
        <v>0</v>
      </c>
      <c r="AR31" s="5">
        <f ca="1">IF(AR$4="",0,SUMIFS(Model!113:113,Model!$4:$4,"&gt;="&amp;AR$6,Model!$4:$4,"&lt;="&amp;AR$7))</f>
        <v>0</v>
      </c>
      <c r="AS31" s="5">
        <f ca="1">IF(AS$4="",0,SUMIFS(Model!113:113,Model!$4:$4,"&gt;="&amp;AS$6,Model!$4:$4,"&lt;="&amp;AS$7))</f>
        <v>0</v>
      </c>
      <c r="AT31" s="5">
        <f ca="1">IF(AT$4="",0,SUMIFS(Model!113:113,Model!$4:$4,"&gt;="&amp;AT$6,Model!$4:$4,"&lt;="&amp;AT$7))</f>
        <v>0</v>
      </c>
      <c r="AU31" s="5">
        <f ca="1">IF(AU$4="",0,SUMIFS(Model!113:113,Model!$4:$4,"&gt;="&amp;AU$6,Model!$4:$4,"&lt;="&amp;AU$7))</f>
        <v>0</v>
      </c>
      <c r="AV31" s="5">
        <f ca="1">IF(AV$4="",0,SUMIFS(Model!113:113,Model!$4:$4,"&gt;="&amp;AV$6,Model!$4:$4,"&lt;="&amp;AV$7))</f>
        <v>0</v>
      </c>
      <c r="AW31" s="5">
        <f ca="1">IF(AW$4="",0,SUMIFS(Model!113:113,Model!$4:$4,"&gt;="&amp;AW$6,Model!$4:$4,"&lt;="&amp;AW$7))</f>
        <v>0</v>
      </c>
      <c r="AX31" s="5">
        <f ca="1">IF(AX$4="",0,SUMIFS(Model!113:113,Model!$4:$4,"&gt;="&amp;AX$6,Model!$4:$4,"&lt;="&amp;AX$7))</f>
        <v>0</v>
      </c>
      <c r="AY31" s="5">
        <f ca="1">IF(AY$4="",0,SUMIFS(Model!113:113,Model!$4:$4,"&gt;="&amp;AY$6,Model!$4:$4,"&lt;="&amp;AY$7))</f>
        <v>0</v>
      </c>
      <c r="AZ31" s="5">
        <f ca="1">IF(AZ$4="",0,SUMIFS(Model!113:113,Model!$4:$4,"&gt;="&amp;AZ$6,Model!$4:$4,"&lt;="&amp;AZ$7))</f>
        <v>0</v>
      </c>
      <c r="BA31" s="5">
        <f ca="1">IF(BA$4="",0,SUMIFS(Model!113:113,Model!$4:$4,"&gt;="&amp;BA$6,Model!$4:$4,"&lt;="&amp;BA$7))</f>
        <v>0</v>
      </c>
      <c r="BB31" s="5">
        <f ca="1">IF(BB$4="",0,SUMIFS(Model!113:113,Model!$4:$4,"&gt;="&amp;BB$6,Model!$4:$4,"&lt;="&amp;BB$7))</f>
        <v>0</v>
      </c>
      <c r="BC31" s="5">
        <f ca="1">IF(BC$4="",0,SUMIFS(Model!113:113,Model!$4:$4,"&gt;="&amp;BC$6,Model!$4:$4,"&lt;="&amp;BC$7))</f>
        <v>0</v>
      </c>
      <c r="BD31" s="5">
        <f ca="1">IF(BD$4="",0,SUMIFS(Model!113:113,Model!$4:$4,"&gt;="&amp;BD$6,Model!$4:$4,"&lt;="&amp;BD$7))</f>
        <v>0</v>
      </c>
      <c r="BE31" s="5">
        <f ca="1">IF(BE$4="",0,SUMIFS(Model!113:113,Model!$4:$4,"&gt;="&amp;BE$6,Model!$4:$4,"&lt;="&amp;BE$7))</f>
        <v>0</v>
      </c>
      <c r="BF31" s="5">
        <f ca="1">IF(BF$4="",0,SUMIFS(Model!113:113,Model!$4:$4,"&gt;="&amp;BF$6,Model!$4:$4,"&lt;="&amp;BF$7))</f>
        <v>0</v>
      </c>
      <c r="BG31" s="5">
        <f ca="1">IF(BG$4="",0,SUMIFS(Model!113:113,Model!$4:$4,"&gt;="&amp;BG$6,Model!$4:$4,"&lt;="&amp;BG$7))</f>
        <v>0</v>
      </c>
      <c r="BH31" s="5">
        <f ca="1">IF(BH$4="",0,SUMIFS(Model!113:113,Model!$4:$4,"&gt;="&amp;BH$6,Model!$4:$4,"&lt;="&amp;BH$7))</f>
        <v>0</v>
      </c>
      <c r="BI31" s="5">
        <f ca="1">IF(BI$4="",0,SUMIFS(Model!113:113,Model!$4:$4,"&gt;="&amp;BI$6,Model!$4:$4,"&lt;="&amp;BI$7))</f>
        <v>0</v>
      </c>
      <c r="BJ31" s="5">
        <f ca="1">IF(BJ$4="",0,SUMIFS(Model!113:113,Model!$4:$4,"&gt;="&amp;BJ$6,Model!$4:$4,"&lt;="&amp;BJ$7))</f>
        <v>0</v>
      </c>
      <c r="BK31" s="5">
        <f ca="1">IF(BK$4="",0,SUMIFS(Model!113:113,Model!$4:$4,"&gt;="&amp;BK$6,Model!$4:$4,"&lt;="&amp;BK$7))</f>
        <v>0</v>
      </c>
      <c r="BL31" s="5">
        <f ca="1">IF(BL$4="",0,SUMIFS(Model!113:113,Model!$4:$4,"&gt;="&amp;BL$6,Model!$4:$4,"&lt;="&amp;BL$7))</f>
        <v>0</v>
      </c>
      <c r="BM31" s="5">
        <f ca="1">IF(BM$4="",0,SUMIFS(Model!113:113,Model!$4:$4,"&gt;="&amp;BM$6,Model!$4:$4,"&lt;="&amp;BM$7))</f>
        <v>0</v>
      </c>
      <c r="BN31" s="5">
        <f ca="1">IF(BN$4="",0,SUMIFS(Model!113:113,Model!$4:$4,"&gt;="&amp;BN$6,Model!$4:$4,"&lt;="&amp;BN$7))</f>
        <v>0</v>
      </c>
      <c r="BO31" s="5">
        <f ca="1">IF(BO$4="",0,SUMIFS(Model!113:113,Model!$4:$4,"&gt;="&amp;BO$6,Model!$4:$4,"&lt;="&amp;BO$7))</f>
        <v>0</v>
      </c>
      <c r="BP31" s="5">
        <f ca="1">IF(BP$4="",0,SUMIFS(Model!113:113,Model!$4:$4,"&gt;="&amp;BP$6,Model!$4:$4,"&lt;="&amp;BP$7))</f>
        <v>0</v>
      </c>
      <c r="BQ31" s="5">
        <f ca="1">IF(BQ$4="",0,SUMIFS(Model!113:113,Model!$4:$4,"&gt;="&amp;BQ$6,Model!$4:$4,"&lt;="&amp;BQ$7))</f>
        <v>0</v>
      </c>
      <c r="BR31" s="5">
        <f ca="1">IF(BR$4="",0,SUMIFS(Model!113:113,Model!$4:$4,"&gt;="&amp;BR$6,Model!$4:$4,"&lt;="&amp;BR$7))</f>
        <v>0</v>
      </c>
      <c r="BS31" s="5">
        <f ca="1">IF(BS$4="",0,SUMIFS(Model!113:113,Model!$4:$4,"&gt;="&amp;BS$6,Model!$4:$4,"&lt;="&amp;BS$7))</f>
        <v>0</v>
      </c>
      <c r="BT31" s="5">
        <f ca="1">IF(BT$4="",0,SUMIFS(Model!113:113,Model!$4:$4,"&gt;="&amp;BT$6,Model!$4:$4,"&lt;="&amp;BT$7))</f>
        <v>0</v>
      </c>
      <c r="BU31" s="5">
        <f ca="1">IF(BU$4="",0,SUMIFS(Model!113:113,Model!$4:$4,"&gt;="&amp;BU$6,Model!$4:$4,"&lt;="&amp;BU$7))</f>
        <v>0</v>
      </c>
      <c r="BV31" s="5">
        <f ca="1">IF(BV$4="",0,SUMIFS(Model!113:113,Model!$4:$4,"&gt;="&amp;BV$6,Model!$4:$4,"&lt;="&amp;BV$7))</f>
        <v>0</v>
      </c>
      <c r="BW31" s="5">
        <f ca="1">IF(BW$4="",0,SUMIFS(Model!113:113,Model!$4:$4,"&gt;="&amp;BW$6,Model!$4:$4,"&lt;="&amp;BW$7))</f>
        <v>0</v>
      </c>
      <c r="BX31" s="5">
        <f ca="1">IF(BX$4="",0,SUMIFS(Model!113:113,Model!$4:$4,"&gt;="&amp;BX$6,Model!$4:$4,"&lt;="&amp;BX$7))</f>
        <v>0</v>
      </c>
      <c r="BY31" s="5">
        <f ca="1">IF(BY$4="",0,SUMIFS(Model!113:113,Model!$4:$4,"&gt;="&amp;BY$6,Model!$4:$4,"&lt;="&amp;BY$7))</f>
        <v>0</v>
      </c>
      <c r="BZ31" s="5">
        <f ca="1">IF(BZ$4="",0,SUMIFS(Model!113:113,Model!$4:$4,"&gt;="&amp;BZ$6,Model!$4:$4,"&lt;="&amp;BZ$7))</f>
        <v>0</v>
      </c>
      <c r="CA31" s="5">
        <f ca="1">IF(CA$4="",0,SUMIFS(Model!113:113,Model!$4:$4,"&gt;="&amp;CA$6,Model!$4:$4,"&lt;="&amp;CA$7))</f>
        <v>0</v>
      </c>
      <c r="CB31" s="5">
        <f ca="1">IF(CB$4="",0,SUMIFS(Model!113:113,Model!$4:$4,"&gt;="&amp;CB$6,Model!$4:$4,"&lt;="&amp;CB$7))</f>
        <v>0</v>
      </c>
      <c r="CC31" s="5">
        <f ca="1">IF(CC$4="",0,SUMIFS(Model!113:113,Model!$4:$4,"&gt;="&amp;CC$6,Model!$4:$4,"&lt;="&amp;CC$7))</f>
        <v>0</v>
      </c>
      <c r="CD31" s="5">
        <f ca="1">IF(CD$4="",0,SUMIFS(Model!113:113,Model!$4:$4,"&gt;="&amp;CD$6,Model!$4:$4,"&lt;="&amp;CD$7))</f>
        <v>0</v>
      </c>
      <c r="CE31" s="5">
        <f ca="1">IF(CE$4="",0,SUMIFS(Model!113:113,Model!$4:$4,"&gt;="&amp;CE$6,Model!$4:$4,"&lt;="&amp;CE$7))</f>
        <v>0</v>
      </c>
      <c r="CF31" s="5">
        <f ca="1">IF(CF$4="",0,SUMIFS(Model!113:113,Model!$4:$4,"&gt;="&amp;CF$6,Model!$4:$4,"&lt;="&amp;CF$7))</f>
        <v>0</v>
      </c>
    </row>
    <row r="32" spans="2:84" x14ac:dyDescent="0.3">
      <c r="B32" s="13">
        <f>ROW()</f>
        <v>32</v>
      </c>
      <c r="H32" s="1" t="str">
        <f>$H$31</f>
        <v>Переменные расходы</v>
      </c>
      <c r="I32" s="1" t="str">
        <f>Prcsses!I55</f>
        <v>Расходы на рекламу</v>
      </c>
      <c r="M32" s="53" t="s">
        <v>18</v>
      </c>
      <c r="U32" s="5">
        <f t="shared" ca="1" si="6"/>
        <v>13303749.455148131</v>
      </c>
      <c r="X32" s="5">
        <f ca="1">IF(X$4="",0,SUMIFS(Model!114:114,Model!$4:$4,"&gt;="&amp;X$6,Model!$4:$4,"&lt;="&amp;X$7))</f>
        <v>415812.5</v>
      </c>
      <c r="Y32" s="5">
        <f ca="1">IF(Y$4="",0,SUMIFS(Model!114:114,Model!$4:$4,"&gt;="&amp;Y$6,Model!$4:$4,"&lt;="&amp;Y$7))</f>
        <v>1416898.2562500001</v>
      </c>
      <c r="Z32" s="5">
        <f ca="1">IF(Z$4="",0,SUMIFS(Model!114:114,Model!$4:$4,"&gt;="&amp;Z$6,Model!$4:$4,"&lt;="&amp;Z$7))</f>
        <v>2531339.6579906247</v>
      </c>
      <c r="AA32" s="5">
        <f ca="1">IF(AA$4="",0,SUMIFS(Model!114:114,Model!$4:$4,"&gt;="&amp;AA$6,Model!$4:$4,"&lt;="&amp;AA$7))</f>
        <v>3776265.0160414958</v>
      </c>
      <c r="AB32" s="5">
        <f ca="1">IF(AB$4="",0,SUMIFS(Model!114:114,Model!$4:$4,"&gt;="&amp;AB$6,Model!$4:$4,"&lt;="&amp;AB$7))</f>
        <v>5163434.0248660091</v>
      </c>
      <c r="AC32" s="5">
        <f ca="1">IF(AC$4="",0,SUMIFS(Model!114:114,Model!$4:$4,"&gt;="&amp;AC$6,Model!$4:$4,"&lt;="&amp;AC$7))</f>
        <v>0</v>
      </c>
      <c r="AD32" s="5">
        <f ca="1">IF(AD$4="",0,SUMIFS(Model!114:114,Model!$4:$4,"&gt;="&amp;AD$6,Model!$4:$4,"&lt;="&amp;AD$7))</f>
        <v>0</v>
      </c>
      <c r="AE32" s="5">
        <f ca="1">IF(AE$4="",0,SUMIFS(Model!114:114,Model!$4:$4,"&gt;="&amp;AE$6,Model!$4:$4,"&lt;="&amp;AE$7))</f>
        <v>0</v>
      </c>
      <c r="AF32" s="5">
        <f ca="1">IF(AF$4="",0,SUMIFS(Model!114:114,Model!$4:$4,"&gt;="&amp;AF$6,Model!$4:$4,"&lt;="&amp;AF$7))</f>
        <v>0</v>
      </c>
      <c r="AG32" s="5">
        <f ca="1">IF(AG$4="",0,SUMIFS(Model!114:114,Model!$4:$4,"&gt;="&amp;AG$6,Model!$4:$4,"&lt;="&amp;AG$7))</f>
        <v>0</v>
      </c>
      <c r="AH32" s="5">
        <f ca="1">IF(AH$4="",0,SUMIFS(Model!114:114,Model!$4:$4,"&gt;="&amp;AH$6,Model!$4:$4,"&lt;="&amp;AH$7))</f>
        <v>0</v>
      </c>
      <c r="AI32" s="5">
        <f ca="1">IF(AI$4="",0,SUMIFS(Model!114:114,Model!$4:$4,"&gt;="&amp;AI$6,Model!$4:$4,"&lt;="&amp;AI$7))</f>
        <v>0</v>
      </c>
      <c r="AJ32" s="5">
        <f ca="1">IF(AJ$4="",0,SUMIFS(Model!114:114,Model!$4:$4,"&gt;="&amp;AJ$6,Model!$4:$4,"&lt;="&amp;AJ$7))</f>
        <v>0</v>
      </c>
      <c r="AK32" s="5">
        <f ca="1">IF(AK$4="",0,SUMIFS(Model!114:114,Model!$4:$4,"&gt;="&amp;AK$6,Model!$4:$4,"&lt;="&amp;AK$7))</f>
        <v>0</v>
      </c>
      <c r="AL32" s="5">
        <f ca="1">IF(AL$4="",0,SUMIFS(Model!114:114,Model!$4:$4,"&gt;="&amp;AL$6,Model!$4:$4,"&lt;="&amp;AL$7))</f>
        <v>0</v>
      </c>
      <c r="AM32" s="5">
        <f ca="1">IF(AM$4="",0,SUMIFS(Model!114:114,Model!$4:$4,"&gt;="&amp;AM$6,Model!$4:$4,"&lt;="&amp;AM$7))</f>
        <v>0</v>
      </c>
      <c r="AN32" s="5">
        <f ca="1">IF(AN$4="",0,SUMIFS(Model!114:114,Model!$4:$4,"&gt;="&amp;AN$6,Model!$4:$4,"&lt;="&amp;AN$7))</f>
        <v>0</v>
      </c>
      <c r="AO32" s="5">
        <f ca="1">IF(AO$4="",0,SUMIFS(Model!114:114,Model!$4:$4,"&gt;="&amp;AO$6,Model!$4:$4,"&lt;="&amp;AO$7))</f>
        <v>0</v>
      </c>
      <c r="AP32" s="5">
        <f ca="1">IF(AP$4="",0,SUMIFS(Model!114:114,Model!$4:$4,"&gt;="&amp;AP$6,Model!$4:$4,"&lt;="&amp;AP$7))</f>
        <v>0</v>
      </c>
      <c r="AQ32" s="5">
        <f ca="1">IF(AQ$4="",0,SUMIFS(Model!114:114,Model!$4:$4,"&gt;="&amp;AQ$6,Model!$4:$4,"&lt;="&amp;AQ$7))</f>
        <v>0</v>
      </c>
      <c r="AR32" s="5">
        <f ca="1">IF(AR$4="",0,SUMIFS(Model!114:114,Model!$4:$4,"&gt;="&amp;AR$6,Model!$4:$4,"&lt;="&amp;AR$7))</f>
        <v>0</v>
      </c>
      <c r="AS32" s="5">
        <f ca="1">IF(AS$4="",0,SUMIFS(Model!114:114,Model!$4:$4,"&gt;="&amp;AS$6,Model!$4:$4,"&lt;="&amp;AS$7))</f>
        <v>0</v>
      </c>
      <c r="AT32" s="5">
        <f ca="1">IF(AT$4="",0,SUMIFS(Model!114:114,Model!$4:$4,"&gt;="&amp;AT$6,Model!$4:$4,"&lt;="&amp;AT$7))</f>
        <v>0</v>
      </c>
      <c r="AU32" s="5">
        <f ca="1">IF(AU$4="",0,SUMIFS(Model!114:114,Model!$4:$4,"&gt;="&amp;AU$6,Model!$4:$4,"&lt;="&amp;AU$7))</f>
        <v>0</v>
      </c>
      <c r="AV32" s="5">
        <f ca="1">IF(AV$4="",0,SUMIFS(Model!114:114,Model!$4:$4,"&gt;="&amp;AV$6,Model!$4:$4,"&lt;="&amp;AV$7))</f>
        <v>0</v>
      </c>
      <c r="AW32" s="5">
        <f ca="1">IF(AW$4="",0,SUMIFS(Model!114:114,Model!$4:$4,"&gt;="&amp;AW$6,Model!$4:$4,"&lt;="&amp;AW$7))</f>
        <v>0</v>
      </c>
      <c r="AX32" s="5">
        <f ca="1">IF(AX$4="",0,SUMIFS(Model!114:114,Model!$4:$4,"&gt;="&amp;AX$6,Model!$4:$4,"&lt;="&amp;AX$7))</f>
        <v>0</v>
      </c>
      <c r="AY32" s="5">
        <f ca="1">IF(AY$4="",0,SUMIFS(Model!114:114,Model!$4:$4,"&gt;="&amp;AY$6,Model!$4:$4,"&lt;="&amp;AY$7))</f>
        <v>0</v>
      </c>
      <c r="AZ32" s="5">
        <f ca="1">IF(AZ$4="",0,SUMIFS(Model!114:114,Model!$4:$4,"&gt;="&amp;AZ$6,Model!$4:$4,"&lt;="&amp;AZ$7))</f>
        <v>0</v>
      </c>
      <c r="BA32" s="5">
        <f ca="1">IF(BA$4="",0,SUMIFS(Model!114:114,Model!$4:$4,"&gt;="&amp;BA$6,Model!$4:$4,"&lt;="&amp;BA$7))</f>
        <v>0</v>
      </c>
      <c r="BB32" s="5">
        <f ca="1">IF(BB$4="",0,SUMIFS(Model!114:114,Model!$4:$4,"&gt;="&amp;BB$6,Model!$4:$4,"&lt;="&amp;BB$7))</f>
        <v>0</v>
      </c>
      <c r="BC32" s="5">
        <f ca="1">IF(BC$4="",0,SUMIFS(Model!114:114,Model!$4:$4,"&gt;="&amp;BC$6,Model!$4:$4,"&lt;="&amp;BC$7))</f>
        <v>0</v>
      </c>
      <c r="BD32" s="5">
        <f ca="1">IF(BD$4="",0,SUMIFS(Model!114:114,Model!$4:$4,"&gt;="&amp;BD$6,Model!$4:$4,"&lt;="&amp;BD$7))</f>
        <v>0</v>
      </c>
      <c r="BE32" s="5">
        <f ca="1">IF(BE$4="",0,SUMIFS(Model!114:114,Model!$4:$4,"&gt;="&amp;BE$6,Model!$4:$4,"&lt;="&amp;BE$7))</f>
        <v>0</v>
      </c>
      <c r="BF32" s="5">
        <f ca="1">IF(BF$4="",0,SUMIFS(Model!114:114,Model!$4:$4,"&gt;="&amp;BF$6,Model!$4:$4,"&lt;="&amp;BF$7))</f>
        <v>0</v>
      </c>
      <c r="BG32" s="5">
        <f ca="1">IF(BG$4="",0,SUMIFS(Model!114:114,Model!$4:$4,"&gt;="&amp;BG$6,Model!$4:$4,"&lt;="&amp;BG$7))</f>
        <v>0</v>
      </c>
      <c r="BH32" s="5">
        <f ca="1">IF(BH$4="",0,SUMIFS(Model!114:114,Model!$4:$4,"&gt;="&amp;BH$6,Model!$4:$4,"&lt;="&amp;BH$7))</f>
        <v>0</v>
      </c>
      <c r="BI32" s="5">
        <f ca="1">IF(BI$4="",0,SUMIFS(Model!114:114,Model!$4:$4,"&gt;="&amp;BI$6,Model!$4:$4,"&lt;="&amp;BI$7))</f>
        <v>0</v>
      </c>
      <c r="BJ32" s="5">
        <f ca="1">IF(BJ$4="",0,SUMIFS(Model!114:114,Model!$4:$4,"&gt;="&amp;BJ$6,Model!$4:$4,"&lt;="&amp;BJ$7))</f>
        <v>0</v>
      </c>
      <c r="BK32" s="5">
        <f ca="1">IF(BK$4="",0,SUMIFS(Model!114:114,Model!$4:$4,"&gt;="&amp;BK$6,Model!$4:$4,"&lt;="&amp;BK$7))</f>
        <v>0</v>
      </c>
      <c r="BL32" s="5">
        <f ca="1">IF(BL$4="",0,SUMIFS(Model!114:114,Model!$4:$4,"&gt;="&amp;BL$6,Model!$4:$4,"&lt;="&amp;BL$7))</f>
        <v>0</v>
      </c>
      <c r="BM32" s="5">
        <f ca="1">IF(BM$4="",0,SUMIFS(Model!114:114,Model!$4:$4,"&gt;="&amp;BM$6,Model!$4:$4,"&lt;="&amp;BM$7))</f>
        <v>0</v>
      </c>
      <c r="BN32" s="5">
        <f ca="1">IF(BN$4="",0,SUMIFS(Model!114:114,Model!$4:$4,"&gt;="&amp;BN$6,Model!$4:$4,"&lt;="&amp;BN$7))</f>
        <v>0</v>
      </c>
      <c r="BO32" s="5">
        <f ca="1">IF(BO$4="",0,SUMIFS(Model!114:114,Model!$4:$4,"&gt;="&amp;BO$6,Model!$4:$4,"&lt;="&amp;BO$7))</f>
        <v>0</v>
      </c>
      <c r="BP32" s="5">
        <f ca="1">IF(BP$4="",0,SUMIFS(Model!114:114,Model!$4:$4,"&gt;="&amp;BP$6,Model!$4:$4,"&lt;="&amp;BP$7))</f>
        <v>0</v>
      </c>
      <c r="BQ32" s="5">
        <f ca="1">IF(BQ$4="",0,SUMIFS(Model!114:114,Model!$4:$4,"&gt;="&amp;BQ$6,Model!$4:$4,"&lt;="&amp;BQ$7))</f>
        <v>0</v>
      </c>
      <c r="BR32" s="5">
        <f ca="1">IF(BR$4="",0,SUMIFS(Model!114:114,Model!$4:$4,"&gt;="&amp;BR$6,Model!$4:$4,"&lt;="&amp;BR$7))</f>
        <v>0</v>
      </c>
      <c r="BS32" s="5">
        <f ca="1">IF(BS$4="",0,SUMIFS(Model!114:114,Model!$4:$4,"&gt;="&amp;BS$6,Model!$4:$4,"&lt;="&amp;BS$7))</f>
        <v>0</v>
      </c>
      <c r="BT32" s="5">
        <f ca="1">IF(BT$4="",0,SUMIFS(Model!114:114,Model!$4:$4,"&gt;="&amp;BT$6,Model!$4:$4,"&lt;="&amp;BT$7))</f>
        <v>0</v>
      </c>
      <c r="BU32" s="5">
        <f ca="1">IF(BU$4="",0,SUMIFS(Model!114:114,Model!$4:$4,"&gt;="&amp;BU$6,Model!$4:$4,"&lt;="&amp;BU$7))</f>
        <v>0</v>
      </c>
      <c r="BV32" s="5">
        <f ca="1">IF(BV$4="",0,SUMIFS(Model!114:114,Model!$4:$4,"&gt;="&amp;BV$6,Model!$4:$4,"&lt;="&amp;BV$7))</f>
        <v>0</v>
      </c>
      <c r="BW32" s="5">
        <f ca="1">IF(BW$4="",0,SUMIFS(Model!114:114,Model!$4:$4,"&gt;="&amp;BW$6,Model!$4:$4,"&lt;="&amp;BW$7))</f>
        <v>0</v>
      </c>
      <c r="BX32" s="5">
        <f ca="1">IF(BX$4="",0,SUMIFS(Model!114:114,Model!$4:$4,"&gt;="&amp;BX$6,Model!$4:$4,"&lt;="&amp;BX$7))</f>
        <v>0</v>
      </c>
      <c r="BY32" s="5">
        <f ca="1">IF(BY$4="",0,SUMIFS(Model!114:114,Model!$4:$4,"&gt;="&amp;BY$6,Model!$4:$4,"&lt;="&amp;BY$7))</f>
        <v>0</v>
      </c>
      <c r="BZ32" s="5">
        <f ca="1">IF(BZ$4="",0,SUMIFS(Model!114:114,Model!$4:$4,"&gt;="&amp;BZ$6,Model!$4:$4,"&lt;="&amp;BZ$7))</f>
        <v>0</v>
      </c>
      <c r="CA32" s="5">
        <f ca="1">IF(CA$4="",0,SUMIFS(Model!114:114,Model!$4:$4,"&gt;="&amp;CA$6,Model!$4:$4,"&lt;="&amp;CA$7))</f>
        <v>0</v>
      </c>
      <c r="CB32" s="5">
        <f ca="1">IF(CB$4="",0,SUMIFS(Model!114:114,Model!$4:$4,"&gt;="&amp;CB$6,Model!$4:$4,"&lt;="&amp;CB$7))</f>
        <v>0</v>
      </c>
      <c r="CC32" s="5">
        <f ca="1">IF(CC$4="",0,SUMIFS(Model!114:114,Model!$4:$4,"&gt;="&amp;CC$6,Model!$4:$4,"&lt;="&amp;CC$7))</f>
        <v>0</v>
      </c>
      <c r="CD32" s="5">
        <f ca="1">IF(CD$4="",0,SUMIFS(Model!114:114,Model!$4:$4,"&gt;="&amp;CD$6,Model!$4:$4,"&lt;="&amp;CD$7))</f>
        <v>0</v>
      </c>
      <c r="CE32" s="5">
        <f ca="1">IF(CE$4="",0,SUMIFS(Model!114:114,Model!$4:$4,"&gt;="&amp;CE$6,Model!$4:$4,"&lt;="&amp;CE$7))</f>
        <v>0</v>
      </c>
      <c r="CF32" s="5">
        <f ca="1">IF(CF$4="",0,SUMIFS(Model!114:114,Model!$4:$4,"&gt;="&amp;CF$6,Model!$4:$4,"&lt;="&amp;CF$7))</f>
        <v>0</v>
      </c>
    </row>
    <row r="33" spans="2:84" x14ac:dyDescent="0.3">
      <c r="B33" s="13">
        <f>ROW()</f>
        <v>33</v>
      </c>
      <c r="H33" s="1" t="str">
        <f t="shared" ref="H33:H36" si="7">$H$31</f>
        <v>Переменные расходы</v>
      </c>
      <c r="I33" s="1" t="str">
        <f>Prcsses!I56</f>
        <v>Расходы на удержание клиентов</v>
      </c>
      <c r="M33" s="53" t="s">
        <v>18</v>
      </c>
      <c r="U33" s="5">
        <f t="shared" ca="1" si="6"/>
        <v>12352352.341939306</v>
      </c>
      <c r="X33" s="5">
        <f ca="1">IF(X$4="",0,SUMIFS(Model!115:115,Model!$4:$4,"&gt;="&amp;X$6,Model!$4:$4,"&lt;="&amp;X$7))</f>
        <v>282770.83333333337</v>
      </c>
      <c r="Y33" s="5">
        <f ca="1">IF(Y$4="",0,SUMIFS(Model!115:115,Model!$4:$4,"&gt;="&amp;Y$6,Model!$4:$4,"&lt;="&amp;Y$7))</f>
        <v>1244886.96875</v>
      </c>
      <c r="Z33" s="5">
        <f ca="1">IF(Z$4="",0,SUMIFS(Model!115:115,Model!$4:$4,"&gt;="&amp;Z$6,Model!$4:$4,"&lt;="&amp;Z$7))</f>
        <v>2338870.8219368747</v>
      </c>
      <c r="AA33" s="5">
        <f ca="1">IF(AA$4="",0,SUMIFS(Model!115:115,Model!$4:$4,"&gt;="&amp;AA$6,Model!$4:$4,"&lt;="&amp;AA$7))</f>
        <v>3561484.8592033414</v>
      </c>
      <c r="AB33" s="5">
        <f ca="1">IF(AB$4="",0,SUMIFS(Model!115:115,Model!$4:$4,"&gt;="&amp;AB$6,Model!$4:$4,"&lt;="&amp;AB$7))</f>
        <v>4924338.8587157559</v>
      </c>
      <c r="AC33" s="5">
        <f ca="1">IF(AC$4="",0,SUMIFS(Model!115:115,Model!$4:$4,"&gt;="&amp;AC$6,Model!$4:$4,"&lt;="&amp;AC$7))</f>
        <v>0</v>
      </c>
      <c r="AD33" s="5">
        <f ca="1">IF(AD$4="",0,SUMIFS(Model!115:115,Model!$4:$4,"&gt;="&amp;AD$6,Model!$4:$4,"&lt;="&amp;AD$7))</f>
        <v>0</v>
      </c>
      <c r="AE33" s="5">
        <f ca="1">IF(AE$4="",0,SUMIFS(Model!115:115,Model!$4:$4,"&gt;="&amp;AE$6,Model!$4:$4,"&lt;="&amp;AE$7))</f>
        <v>0</v>
      </c>
      <c r="AF33" s="5">
        <f ca="1">IF(AF$4="",0,SUMIFS(Model!115:115,Model!$4:$4,"&gt;="&amp;AF$6,Model!$4:$4,"&lt;="&amp;AF$7))</f>
        <v>0</v>
      </c>
      <c r="AG33" s="5">
        <f ca="1">IF(AG$4="",0,SUMIFS(Model!115:115,Model!$4:$4,"&gt;="&amp;AG$6,Model!$4:$4,"&lt;="&amp;AG$7))</f>
        <v>0</v>
      </c>
      <c r="AH33" s="5">
        <f ca="1">IF(AH$4="",0,SUMIFS(Model!115:115,Model!$4:$4,"&gt;="&amp;AH$6,Model!$4:$4,"&lt;="&amp;AH$7))</f>
        <v>0</v>
      </c>
      <c r="AI33" s="5">
        <f ca="1">IF(AI$4="",0,SUMIFS(Model!115:115,Model!$4:$4,"&gt;="&amp;AI$6,Model!$4:$4,"&lt;="&amp;AI$7))</f>
        <v>0</v>
      </c>
      <c r="AJ33" s="5">
        <f ca="1">IF(AJ$4="",0,SUMIFS(Model!115:115,Model!$4:$4,"&gt;="&amp;AJ$6,Model!$4:$4,"&lt;="&amp;AJ$7))</f>
        <v>0</v>
      </c>
      <c r="AK33" s="5">
        <f ca="1">IF(AK$4="",0,SUMIFS(Model!115:115,Model!$4:$4,"&gt;="&amp;AK$6,Model!$4:$4,"&lt;="&amp;AK$7))</f>
        <v>0</v>
      </c>
      <c r="AL33" s="5">
        <f ca="1">IF(AL$4="",0,SUMIFS(Model!115:115,Model!$4:$4,"&gt;="&amp;AL$6,Model!$4:$4,"&lt;="&amp;AL$7))</f>
        <v>0</v>
      </c>
      <c r="AM33" s="5">
        <f ca="1">IF(AM$4="",0,SUMIFS(Model!115:115,Model!$4:$4,"&gt;="&amp;AM$6,Model!$4:$4,"&lt;="&amp;AM$7))</f>
        <v>0</v>
      </c>
      <c r="AN33" s="5">
        <f ca="1">IF(AN$4="",0,SUMIFS(Model!115:115,Model!$4:$4,"&gt;="&amp;AN$6,Model!$4:$4,"&lt;="&amp;AN$7))</f>
        <v>0</v>
      </c>
      <c r="AO33" s="5">
        <f ca="1">IF(AO$4="",0,SUMIFS(Model!115:115,Model!$4:$4,"&gt;="&amp;AO$6,Model!$4:$4,"&lt;="&amp;AO$7))</f>
        <v>0</v>
      </c>
      <c r="AP33" s="5">
        <f ca="1">IF(AP$4="",0,SUMIFS(Model!115:115,Model!$4:$4,"&gt;="&amp;AP$6,Model!$4:$4,"&lt;="&amp;AP$7))</f>
        <v>0</v>
      </c>
      <c r="AQ33" s="5">
        <f ca="1">IF(AQ$4="",0,SUMIFS(Model!115:115,Model!$4:$4,"&gt;="&amp;AQ$6,Model!$4:$4,"&lt;="&amp;AQ$7))</f>
        <v>0</v>
      </c>
      <c r="AR33" s="5">
        <f ca="1">IF(AR$4="",0,SUMIFS(Model!115:115,Model!$4:$4,"&gt;="&amp;AR$6,Model!$4:$4,"&lt;="&amp;AR$7))</f>
        <v>0</v>
      </c>
      <c r="AS33" s="5">
        <f ca="1">IF(AS$4="",0,SUMIFS(Model!115:115,Model!$4:$4,"&gt;="&amp;AS$6,Model!$4:$4,"&lt;="&amp;AS$7))</f>
        <v>0</v>
      </c>
      <c r="AT33" s="5">
        <f ca="1">IF(AT$4="",0,SUMIFS(Model!115:115,Model!$4:$4,"&gt;="&amp;AT$6,Model!$4:$4,"&lt;="&amp;AT$7))</f>
        <v>0</v>
      </c>
      <c r="AU33" s="5">
        <f ca="1">IF(AU$4="",0,SUMIFS(Model!115:115,Model!$4:$4,"&gt;="&amp;AU$6,Model!$4:$4,"&lt;="&amp;AU$7))</f>
        <v>0</v>
      </c>
      <c r="AV33" s="5">
        <f ca="1">IF(AV$4="",0,SUMIFS(Model!115:115,Model!$4:$4,"&gt;="&amp;AV$6,Model!$4:$4,"&lt;="&amp;AV$7))</f>
        <v>0</v>
      </c>
      <c r="AW33" s="5">
        <f ca="1">IF(AW$4="",0,SUMIFS(Model!115:115,Model!$4:$4,"&gt;="&amp;AW$6,Model!$4:$4,"&lt;="&amp;AW$7))</f>
        <v>0</v>
      </c>
      <c r="AX33" s="5">
        <f ca="1">IF(AX$4="",0,SUMIFS(Model!115:115,Model!$4:$4,"&gt;="&amp;AX$6,Model!$4:$4,"&lt;="&amp;AX$7))</f>
        <v>0</v>
      </c>
      <c r="AY33" s="5">
        <f ca="1">IF(AY$4="",0,SUMIFS(Model!115:115,Model!$4:$4,"&gt;="&amp;AY$6,Model!$4:$4,"&lt;="&amp;AY$7))</f>
        <v>0</v>
      </c>
      <c r="AZ33" s="5">
        <f ca="1">IF(AZ$4="",0,SUMIFS(Model!115:115,Model!$4:$4,"&gt;="&amp;AZ$6,Model!$4:$4,"&lt;="&amp;AZ$7))</f>
        <v>0</v>
      </c>
      <c r="BA33" s="5">
        <f ca="1">IF(BA$4="",0,SUMIFS(Model!115:115,Model!$4:$4,"&gt;="&amp;BA$6,Model!$4:$4,"&lt;="&amp;BA$7))</f>
        <v>0</v>
      </c>
      <c r="BB33" s="5">
        <f ca="1">IF(BB$4="",0,SUMIFS(Model!115:115,Model!$4:$4,"&gt;="&amp;BB$6,Model!$4:$4,"&lt;="&amp;BB$7))</f>
        <v>0</v>
      </c>
      <c r="BC33" s="5">
        <f ca="1">IF(BC$4="",0,SUMIFS(Model!115:115,Model!$4:$4,"&gt;="&amp;BC$6,Model!$4:$4,"&lt;="&amp;BC$7))</f>
        <v>0</v>
      </c>
      <c r="BD33" s="5">
        <f ca="1">IF(BD$4="",0,SUMIFS(Model!115:115,Model!$4:$4,"&gt;="&amp;BD$6,Model!$4:$4,"&lt;="&amp;BD$7))</f>
        <v>0</v>
      </c>
      <c r="BE33" s="5">
        <f ca="1">IF(BE$4="",0,SUMIFS(Model!115:115,Model!$4:$4,"&gt;="&amp;BE$6,Model!$4:$4,"&lt;="&amp;BE$7))</f>
        <v>0</v>
      </c>
      <c r="BF33" s="5">
        <f ca="1">IF(BF$4="",0,SUMIFS(Model!115:115,Model!$4:$4,"&gt;="&amp;BF$6,Model!$4:$4,"&lt;="&amp;BF$7))</f>
        <v>0</v>
      </c>
      <c r="BG33" s="5">
        <f ca="1">IF(BG$4="",0,SUMIFS(Model!115:115,Model!$4:$4,"&gt;="&amp;BG$6,Model!$4:$4,"&lt;="&amp;BG$7))</f>
        <v>0</v>
      </c>
      <c r="BH33" s="5">
        <f ca="1">IF(BH$4="",0,SUMIFS(Model!115:115,Model!$4:$4,"&gt;="&amp;BH$6,Model!$4:$4,"&lt;="&amp;BH$7))</f>
        <v>0</v>
      </c>
      <c r="BI33" s="5">
        <f ca="1">IF(BI$4="",0,SUMIFS(Model!115:115,Model!$4:$4,"&gt;="&amp;BI$6,Model!$4:$4,"&lt;="&amp;BI$7))</f>
        <v>0</v>
      </c>
      <c r="BJ33" s="5">
        <f ca="1">IF(BJ$4="",0,SUMIFS(Model!115:115,Model!$4:$4,"&gt;="&amp;BJ$6,Model!$4:$4,"&lt;="&amp;BJ$7))</f>
        <v>0</v>
      </c>
      <c r="BK33" s="5">
        <f ca="1">IF(BK$4="",0,SUMIFS(Model!115:115,Model!$4:$4,"&gt;="&amp;BK$6,Model!$4:$4,"&lt;="&amp;BK$7))</f>
        <v>0</v>
      </c>
      <c r="BL33" s="5">
        <f ca="1">IF(BL$4="",0,SUMIFS(Model!115:115,Model!$4:$4,"&gt;="&amp;BL$6,Model!$4:$4,"&lt;="&amp;BL$7))</f>
        <v>0</v>
      </c>
      <c r="BM33" s="5">
        <f ca="1">IF(BM$4="",0,SUMIFS(Model!115:115,Model!$4:$4,"&gt;="&amp;BM$6,Model!$4:$4,"&lt;="&amp;BM$7))</f>
        <v>0</v>
      </c>
      <c r="BN33" s="5">
        <f ca="1">IF(BN$4="",0,SUMIFS(Model!115:115,Model!$4:$4,"&gt;="&amp;BN$6,Model!$4:$4,"&lt;="&amp;BN$7))</f>
        <v>0</v>
      </c>
      <c r="BO33" s="5">
        <f ca="1">IF(BO$4="",0,SUMIFS(Model!115:115,Model!$4:$4,"&gt;="&amp;BO$6,Model!$4:$4,"&lt;="&amp;BO$7))</f>
        <v>0</v>
      </c>
      <c r="BP33" s="5">
        <f ca="1">IF(BP$4="",0,SUMIFS(Model!115:115,Model!$4:$4,"&gt;="&amp;BP$6,Model!$4:$4,"&lt;="&amp;BP$7))</f>
        <v>0</v>
      </c>
      <c r="BQ33" s="5">
        <f ca="1">IF(BQ$4="",0,SUMIFS(Model!115:115,Model!$4:$4,"&gt;="&amp;BQ$6,Model!$4:$4,"&lt;="&amp;BQ$7))</f>
        <v>0</v>
      </c>
      <c r="BR33" s="5">
        <f ca="1">IF(BR$4="",0,SUMIFS(Model!115:115,Model!$4:$4,"&gt;="&amp;BR$6,Model!$4:$4,"&lt;="&amp;BR$7))</f>
        <v>0</v>
      </c>
      <c r="BS33" s="5">
        <f ca="1">IF(BS$4="",0,SUMIFS(Model!115:115,Model!$4:$4,"&gt;="&amp;BS$6,Model!$4:$4,"&lt;="&amp;BS$7))</f>
        <v>0</v>
      </c>
      <c r="BT33" s="5">
        <f ca="1">IF(BT$4="",0,SUMIFS(Model!115:115,Model!$4:$4,"&gt;="&amp;BT$6,Model!$4:$4,"&lt;="&amp;BT$7))</f>
        <v>0</v>
      </c>
      <c r="BU33" s="5">
        <f ca="1">IF(BU$4="",0,SUMIFS(Model!115:115,Model!$4:$4,"&gt;="&amp;BU$6,Model!$4:$4,"&lt;="&amp;BU$7))</f>
        <v>0</v>
      </c>
      <c r="BV33" s="5">
        <f ca="1">IF(BV$4="",0,SUMIFS(Model!115:115,Model!$4:$4,"&gt;="&amp;BV$6,Model!$4:$4,"&lt;="&amp;BV$7))</f>
        <v>0</v>
      </c>
      <c r="BW33" s="5">
        <f ca="1">IF(BW$4="",0,SUMIFS(Model!115:115,Model!$4:$4,"&gt;="&amp;BW$6,Model!$4:$4,"&lt;="&amp;BW$7))</f>
        <v>0</v>
      </c>
      <c r="BX33" s="5">
        <f ca="1">IF(BX$4="",0,SUMIFS(Model!115:115,Model!$4:$4,"&gt;="&amp;BX$6,Model!$4:$4,"&lt;="&amp;BX$7))</f>
        <v>0</v>
      </c>
      <c r="BY33" s="5">
        <f ca="1">IF(BY$4="",0,SUMIFS(Model!115:115,Model!$4:$4,"&gt;="&amp;BY$6,Model!$4:$4,"&lt;="&amp;BY$7))</f>
        <v>0</v>
      </c>
      <c r="BZ33" s="5">
        <f ca="1">IF(BZ$4="",0,SUMIFS(Model!115:115,Model!$4:$4,"&gt;="&amp;BZ$6,Model!$4:$4,"&lt;="&amp;BZ$7))</f>
        <v>0</v>
      </c>
      <c r="CA33" s="5">
        <f ca="1">IF(CA$4="",0,SUMIFS(Model!115:115,Model!$4:$4,"&gt;="&amp;CA$6,Model!$4:$4,"&lt;="&amp;CA$7))</f>
        <v>0</v>
      </c>
      <c r="CB33" s="5">
        <f ca="1">IF(CB$4="",0,SUMIFS(Model!115:115,Model!$4:$4,"&gt;="&amp;CB$6,Model!$4:$4,"&lt;="&amp;CB$7))</f>
        <v>0</v>
      </c>
      <c r="CC33" s="5">
        <f ca="1">IF(CC$4="",0,SUMIFS(Model!115:115,Model!$4:$4,"&gt;="&amp;CC$6,Model!$4:$4,"&lt;="&amp;CC$7))</f>
        <v>0</v>
      </c>
      <c r="CD33" s="5">
        <f ca="1">IF(CD$4="",0,SUMIFS(Model!115:115,Model!$4:$4,"&gt;="&amp;CD$6,Model!$4:$4,"&lt;="&amp;CD$7))</f>
        <v>0</v>
      </c>
      <c r="CE33" s="5">
        <f ca="1">IF(CE$4="",0,SUMIFS(Model!115:115,Model!$4:$4,"&gt;="&amp;CE$6,Model!$4:$4,"&lt;="&amp;CE$7))</f>
        <v>0</v>
      </c>
      <c r="CF33" s="5">
        <f ca="1">IF(CF$4="",0,SUMIFS(Model!115:115,Model!$4:$4,"&gt;="&amp;CF$6,Model!$4:$4,"&lt;="&amp;CF$7))</f>
        <v>0</v>
      </c>
    </row>
    <row r="34" spans="2:84" x14ac:dyDescent="0.3">
      <c r="B34" s="13">
        <f>ROW()</f>
        <v>34</v>
      </c>
      <c r="H34" s="1" t="str">
        <f t="shared" si="7"/>
        <v>Переменные расходы</v>
      </c>
      <c r="I34" s="1" t="str">
        <f>Prcsses!I57</f>
        <v>Представительские расходы</v>
      </c>
      <c r="M34" s="53" t="s">
        <v>18</v>
      </c>
      <c r="U34" s="5">
        <f t="shared" ca="1" si="6"/>
        <v>57010785.767725497</v>
      </c>
      <c r="X34" s="5">
        <f ca="1">IF(X$4="",0,SUMIFS(Model!116:116,Model!$4:$4,"&gt;="&amp;X$6,Model!$4:$4,"&lt;="&amp;X$7))</f>
        <v>1709583.3333333335</v>
      </c>
      <c r="Y34" s="5">
        <f ca="1">IF(Y$4="",0,SUMIFS(Model!116:116,Model!$4:$4,"&gt;="&amp;Y$6,Model!$4:$4,"&lt;="&amp;Y$7))</f>
        <v>6025000.4499999993</v>
      </c>
      <c r="Z34" s="5">
        <f ca="1">IF(Z$4="",0,SUMIFS(Model!116:116,Model!$4:$4,"&gt;="&amp;Z$6,Model!$4:$4,"&lt;="&amp;Z$7))</f>
        <v>10840594.894359998</v>
      </c>
      <c r="AA34" s="5">
        <f ca="1">IF(AA$4="",0,SUMIFS(Model!116:116,Model!$4:$4,"&gt;="&amp;AA$6,Model!$4:$4,"&lt;="&amp;AA$7))</f>
        <v>16220383.160124084</v>
      </c>
      <c r="AB34" s="5">
        <f ca="1">IF(AB$4="",0,SUMIFS(Model!116:116,Model!$4:$4,"&gt;="&amp;AB$6,Model!$4:$4,"&lt;="&amp;AB$7))</f>
        <v>22215223.929908082</v>
      </c>
      <c r="AC34" s="5">
        <f ca="1">IF(AC$4="",0,SUMIFS(Model!116:116,Model!$4:$4,"&gt;="&amp;AC$6,Model!$4:$4,"&lt;="&amp;AC$7))</f>
        <v>0</v>
      </c>
      <c r="AD34" s="5">
        <f ca="1">IF(AD$4="",0,SUMIFS(Model!116:116,Model!$4:$4,"&gt;="&amp;AD$6,Model!$4:$4,"&lt;="&amp;AD$7))</f>
        <v>0</v>
      </c>
      <c r="AE34" s="5">
        <f ca="1">IF(AE$4="",0,SUMIFS(Model!116:116,Model!$4:$4,"&gt;="&amp;AE$6,Model!$4:$4,"&lt;="&amp;AE$7))</f>
        <v>0</v>
      </c>
      <c r="AF34" s="5">
        <f ca="1">IF(AF$4="",0,SUMIFS(Model!116:116,Model!$4:$4,"&gt;="&amp;AF$6,Model!$4:$4,"&lt;="&amp;AF$7))</f>
        <v>0</v>
      </c>
      <c r="AG34" s="5">
        <f ca="1">IF(AG$4="",0,SUMIFS(Model!116:116,Model!$4:$4,"&gt;="&amp;AG$6,Model!$4:$4,"&lt;="&amp;AG$7))</f>
        <v>0</v>
      </c>
      <c r="AH34" s="5">
        <f ca="1">IF(AH$4="",0,SUMIFS(Model!116:116,Model!$4:$4,"&gt;="&amp;AH$6,Model!$4:$4,"&lt;="&amp;AH$7))</f>
        <v>0</v>
      </c>
      <c r="AI34" s="5">
        <f ca="1">IF(AI$4="",0,SUMIFS(Model!116:116,Model!$4:$4,"&gt;="&amp;AI$6,Model!$4:$4,"&lt;="&amp;AI$7))</f>
        <v>0</v>
      </c>
      <c r="AJ34" s="5">
        <f ca="1">IF(AJ$4="",0,SUMIFS(Model!116:116,Model!$4:$4,"&gt;="&amp;AJ$6,Model!$4:$4,"&lt;="&amp;AJ$7))</f>
        <v>0</v>
      </c>
      <c r="AK34" s="5">
        <f ca="1">IF(AK$4="",0,SUMIFS(Model!116:116,Model!$4:$4,"&gt;="&amp;AK$6,Model!$4:$4,"&lt;="&amp;AK$7))</f>
        <v>0</v>
      </c>
      <c r="AL34" s="5">
        <f ca="1">IF(AL$4="",0,SUMIFS(Model!116:116,Model!$4:$4,"&gt;="&amp;AL$6,Model!$4:$4,"&lt;="&amp;AL$7))</f>
        <v>0</v>
      </c>
      <c r="AM34" s="5">
        <f ca="1">IF(AM$4="",0,SUMIFS(Model!116:116,Model!$4:$4,"&gt;="&amp;AM$6,Model!$4:$4,"&lt;="&amp;AM$7))</f>
        <v>0</v>
      </c>
      <c r="AN34" s="5">
        <f ca="1">IF(AN$4="",0,SUMIFS(Model!116:116,Model!$4:$4,"&gt;="&amp;AN$6,Model!$4:$4,"&lt;="&amp;AN$7))</f>
        <v>0</v>
      </c>
      <c r="AO34" s="5">
        <f ca="1">IF(AO$4="",0,SUMIFS(Model!116:116,Model!$4:$4,"&gt;="&amp;AO$6,Model!$4:$4,"&lt;="&amp;AO$7))</f>
        <v>0</v>
      </c>
      <c r="AP34" s="5">
        <f ca="1">IF(AP$4="",0,SUMIFS(Model!116:116,Model!$4:$4,"&gt;="&amp;AP$6,Model!$4:$4,"&lt;="&amp;AP$7))</f>
        <v>0</v>
      </c>
      <c r="AQ34" s="5">
        <f ca="1">IF(AQ$4="",0,SUMIFS(Model!116:116,Model!$4:$4,"&gt;="&amp;AQ$6,Model!$4:$4,"&lt;="&amp;AQ$7))</f>
        <v>0</v>
      </c>
      <c r="AR34" s="5">
        <f ca="1">IF(AR$4="",0,SUMIFS(Model!116:116,Model!$4:$4,"&gt;="&amp;AR$6,Model!$4:$4,"&lt;="&amp;AR$7))</f>
        <v>0</v>
      </c>
      <c r="AS34" s="5">
        <f ca="1">IF(AS$4="",0,SUMIFS(Model!116:116,Model!$4:$4,"&gt;="&amp;AS$6,Model!$4:$4,"&lt;="&amp;AS$7))</f>
        <v>0</v>
      </c>
      <c r="AT34" s="5">
        <f ca="1">IF(AT$4="",0,SUMIFS(Model!116:116,Model!$4:$4,"&gt;="&amp;AT$6,Model!$4:$4,"&lt;="&amp;AT$7))</f>
        <v>0</v>
      </c>
      <c r="AU34" s="5">
        <f ca="1">IF(AU$4="",0,SUMIFS(Model!116:116,Model!$4:$4,"&gt;="&amp;AU$6,Model!$4:$4,"&lt;="&amp;AU$7))</f>
        <v>0</v>
      </c>
      <c r="AV34" s="5">
        <f ca="1">IF(AV$4="",0,SUMIFS(Model!116:116,Model!$4:$4,"&gt;="&amp;AV$6,Model!$4:$4,"&lt;="&amp;AV$7))</f>
        <v>0</v>
      </c>
      <c r="AW34" s="5">
        <f ca="1">IF(AW$4="",0,SUMIFS(Model!116:116,Model!$4:$4,"&gt;="&amp;AW$6,Model!$4:$4,"&lt;="&amp;AW$7))</f>
        <v>0</v>
      </c>
      <c r="AX34" s="5">
        <f ca="1">IF(AX$4="",0,SUMIFS(Model!116:116,Model!$4:$4,"&gt;="&amp;AX$6,Model!$4:$4,"&lt;="&amp;AX$7))</f>
        <v>0</v>
      </c>
      <c r="AY34" s="5">
        <f ca="1">IF(AY$4="",0,SUMIFS(Model!116:116,Model!$4:$4,"&gt;="&amp;AY$6,Model!$4:$4,"&lt;="&amp;AY$7))</f>
        <v>0</v>
      </c>
      <c r="AZ34" s="5">
        <f ca="1">IF(AZ$4="",0,SUMIFS(Model!116:116,Model!$4:$4,"&gt;="&amp;AZ$6,Model!$4:$4,"&lt;="&amp;AZ$7))</f>
        <v>0</v>
      </c>
      <c r="BA34" s="5">
        <f ca="1">IF(BA$4="",0,SUMIFS(Model!116:116,Model!$4:$4,"&gt;="&amp;BA$6,Model!$4:$4,"&lt;="&amp;BA$7))</f>
        <v>0</v>
      </c>
      <c r="BB34" s="5">
        <f ca="1">IF(BB$4="",0,SUMIFS(Model!116:116,Model!$4:$4,"&gt;="&amp;BB$6,Model!$4:$4,"&lt;="&amp;BB$7))</f>
        <v>0</v>
      </c>
      <c r="BC34" s="5">
        <f ca="1">IF(BC$4="",0,SUMIFS(Model!116:116,Model!$4:$4,"&gt;="&amp;BC$6,Model!$4:$4,"&lt;="&amp;BC$7))</f>
        <v>0</v>
      </c>
      <c r="BD34" s="5">
        <f ca="1">IF(BD$4="",0,SUMIFS(Model!116:116,Model!$4:$4,"&gt;="&amp;BD$6,Model!$4:$4,"&lt;="&amp;BD$7))</f>
        <v>0</v>
      </c>
      <c r="BE34" s="5">
        <f ca="1">IF(BE$4="",0,SUMIFS(Model!116:116,Model!$4:$4,"&gt;="&amp;BE$6,Model!$4:$4,"&lt;="&amp;BE$7))</f>
        <v>0</v>
      </c>
      <c r="BF34" s="5">
        <f ca="1">IF(BF$4="",0,SUMIFS(Model!116:116,Model!$4:$4,"&gt;="&amp;BF$6,Model!$4:$4,"&lt;="&amp;BF$7))</f>
        <v>0</v>
      </c>
      <c r="BG34" s="5">
        <f ca="1">IF(BG$4="",0,SUMIFS(Model!116:116,Model!$4:$4,"&gt;="&amp;BG$6,Model!$4:$4,"&lt;="&amp;BG$7))</f>
        <v>0</v>
      </c>
      <c r="BH34" s="5">
        <f ca="1">IF(BH$4="",0,SUMIFS(Model!116:116,Model!$4:$4,"&gt;="&amp;BH$6,Model!$4:$4,"&lt;="&amp;BH$7))</f>
        <v>0</v>
      </c>
      <c r="BI34" s="5">
        <f ca="1">IF(BI$4="",0,SUMIFS(Model!116:116,Model!$4:$4,"&gt;="&amp;BI$6,Model!$4:$4,"&lt;="&amp;BI$7))</f>
        <v>0</v>
      </c>
      <c r="BJ34" s="5">
        <f ca="1">IF(BJ$4="",0,SUMIFS(Model!116:116,Model!$4:$4,"&gt;="&amp;BJ$6,Model!$4:$4,"&lt;="&amp;BJ$7))</f>
        <v>0</v>
      </c>
      <c r="BK34" s="5">
        <f ca="1">IF(BK$4="",0,SUMIFS(Model!116:116,Model!$4:$4,"&gt;="&amp;BK$6,Model!$4:$4,"&lt;="&amp;BK$7))</f>
        <v>0</v>
      </c>
      <c r="BL34" s="5">
        <f ca="1">IF(BL$4="",0,SUMIFS(Model!116:116,Model!$4:$4,"&gt;="&amp;BL$6,Model!$4:$4,"&lt;="&amp;BL$7))</f>
        <v>0</v>
      </c>
      <c r="BM34" s="5">
        <f ca="1">IF(BM$4="",0,SUMIFS(Model!116:116,Model!$4:$4,"&gt;="&amp;BM$6,Model!$4:$4,"&lt;="&amp;BM$7))</f>
        <v>0</v>
      </c>
      <c r="BN34" s="5">
        <f ca="1">IF(BN$4="",0,SUMIFS(Model!116:116,Model!$4:$4,"&gt;="&amp;BN$6,Model!$4:$4,"&lt;="&amp;BN$7))</f>
        <v>0</v>
      </c>
      <c r="BO34" s="5">
        <f ca="1">IF(BO$4="",0,SUMIFS(Model!116:116,Model!$4:$4,"&gt;="&amp;BO$6,Model!$4:$4,"&lt;="&amp;BO$7))</f>
        <v>0</v>
      </c>
      <c r="BP34" s="5">
        <f ca="1">IF(BP$4="",0,SUMIFS(Model!116:116,Model!$4:$4,"&gt;="&amp;BP$6,Model!$4:$4,"&lt;="&amp;BP$7))</f>
        <v>0</v>
      </c>
      <c r="BQ34" s="5">
        <f ca="1">IF(BQ$4="",0,SUMIFS(Model!116:116,Model!$4:$4,"&gt;="&amp;BQ$6,Model!$4:$4,"&lt;="&amp;BQ$7))</f>
        <v>0</v>
      </c>
      <c r="BR34" s="5">
        <f ca="1">IF(BR$4="",0,SUMIFS(Model!116:116,Model!$4:$4,"&gt;="&amp;BR$6,Model!$4:$4,"&lt;="&amp;BR$7))</f>
        <v>0</v>
      </c>
      <c r="BS34" s="5">
        <f ca="1">IF(BS$4="",0,SUMIFS(Model!116:116,Model!$4:$4,"&gt;="&amp;BS$6,Model!$4:$4,"&lt;="&amp;BS$7))</f>
        <v>0</v>
      </c>
      <c r="BT34" s="5">
        <f ca="1">IF(BT$4="",0,SUMIFS(Model!116:116,Model!$4:$4,"&gt;="&amp;BT$6,Model!$4:$4,"&lt;="&amp;BT$7))</f>
        <v>0</v>
      </c>
      <c r="BU34" s="5">
        <f ca="1">IF(BU$4="",0,SUMIFS(Model!116:116,Model!$4:$4,"&gt;="&amp;BU$6,Model!$4:$4,"&lt;="&amp;BU$7))</f>
        <v>0</v>
      </c>
      <c r="BV34" s="5">
        <f ca="1">IF(BV$4="",0,SUMIFS(Model!116:116,Model!$4:$4,"&gt;="&amp;BV$6,Model!$4:$4,"&lt;="&amp;BV$7))</f>
        <v>0</v>
      </c>
      <c r="BW34" s="5">
        <f ca="1">IF(BW$4="",0,SUMIFS(Model!116:116,Model!$4:$4,"&gt;="&amp;BW$6,Model!$4:$4,"&lt;="&amp;BW$7))</f>
        <v>0</v>
      </c>
      <c r="BX34" s="5">
        <f ca="1">IF(BX$4="",0,SUMIFS(Model!116:116,Model!$4:$4,"&gt;="&amp;BX$6,Model!$4:$4,"&lt;="&amp;BX$7))</f>
        <v>0</v>
      </c>
      <c r="BY34" s="5">
        <f ca="1">IF(BY$4="",0,SUMIFS(Model!116:116,Model!$4:$4,"&gt;="&amp;BY$6,Model!$4:$4,"&lt;="&amp;BY$7))</f>
        <v>0</v>
      </c>
      <c r="BZ34" s="5">
        <f ca="1">IF(BZ$4="",0,SUMIFS(Model!116:116,Model!$4:$4,"&gt;="&amp;BZ$6,Model!$4:$4,"&lt;="&amp;BZ$7))</f>
        <v>0</v>
      </c>
      <c r="CA34" s="5">
        <f ca="1">IF(CA$4="",0,SUMIFS(Model!116:116,Model!$4:$4,"&gt;="&amp;CA$6,Model!$4:$4,"&lt;="&amp;CA$7))</f>
        <v>0</v>
      </c>
      <c r="CB34" s="5">
        <f ca="1">IF(CB$4="",0,SUMIFS(Model!116:116,Model!$4:$4,"&gt;="&amp;CB$6,Model!$4:$4,"&lt;="&amp;CB$7))</f>
        <v>0</v>
      </c>
      <c r="CC34" s="5">
        <f ca="1">IF(CC$4="",0,SUMIFS(Model!116:116,Model!$4:$4,"&gt;="&amp;CC$6,Model!$4:$4,"&lt;="&amp;CC$7))</f>
        <v>0</v>
      </c>
      <c r="CD34" s="5">
        <f ca="1">IF(CD$4="",0,SUMIFS(Model!116:116,Model!$4:$4,"&gt;="&amp;CD$6,Model!$4:$4,"&lt;="&amp;CD$7))</f>
        <v>0</v>
      </c>
      <c r="CE34" s="5">
        <f ca="1">IF(CE$4="",0,SUMIFS(Model!116:116,Model!$4:$4,"&gt;="&amp;CE$6,Model!$4:$4,"&lt;="&amp;CE$7))</f>
        <v>0</v>
      </c>
      <c r="CF34" s="5">
        <f ca="1">IF(CF$4="",0,SUMIFS(Model!116:116,Model!$4:$4,"&gt;="&amp;CF$6,Model!$4:$4,"&lt;="&amp;CF$7))</f>
        <v>0</v>
      </c>
    </row>
    <row r="35" spans="2:84" x14ac:dyDescent="0.3">
      <c r="B35" s="13">
        <f>ROW()</f>
        <v>35</v>
      </c>
      <c r="H35" s="1" t="str">
        <f t="shared" si="7"/>
        <v>Переменные расходы</v>
      </c>
      <c r="I35" s="1" t="str">
        <f>Prcsses!I58</f>
        <v>Прочие маркетинговые расходы</v>
      </c>
      <c r="M35" s="53" t="s">
        <v>18</v>
      </c>
      <c r="U35" s="5">
        <f t="shared" ca="1" si="6"/>
        <v>2660749.8910296261</v>
      </c>
      <c r="X35" s="5">
        <f ca="1">IF(X$4="",0,SUMIFS(Model!117:117,Model!$4:$4,"&gt;="&amp;X$6,Model!$4:$4,"&lt;="&amp;X$7))</f>
        <v>83162.5</v>
      </c>
      <c r="Y35" s="5">
        <f ca="1">IF(Y$4="",0,SUMIFS(Model!117:117,Model!$4:$4,"&gt;="&amp;Y$6,Model!$4:$4,"&lt;="&amp;Y$7))</f>
        <v>283379.65125000005</v>
      </c>
      <c r="Z35" s="5">
        <f ca="1">IF(Z$4="",0,SUMIFS(Model!117:117,Model!$4:$4,"&gt;="&amp;Z$6,Model!$4:$4,"&lt;="&amp;Z$7))</f>
        <v>506267.93159812503</v>
      </c>
      <c r="AA35" s="5">
        <f ca="1">IF(AA$4="",0,SUMIFS(Model!117:117,Model!$4:$4,"&gt;="&amp;AA$6,Model!$4:$4,"&lt;="&amp;AA$7))</f>
        <v>755253.00320829917</v>
      </c>
      <c r="AB35" s="5">
        <f ca="1">IF(AB$4="",0,SUMIFS(Model!117:117,Model!$4:$4,"&gt;="&amp;AB$6,Model!$4:$4,"&lt;="&amp;AB$7))</f>
        <v>1032686.8049732018</v>
      </c>
      <c r="AC35" s="5">
        <f ca="1">IF(AC$4="",0,SUMIFS(Model!117:117,Model!$4:$4,"&gt;="&amp;AC$6,Model!$4:$4,"&lt;="&amp;AC$7))</f>
        <v>0</v>
      </c>
      <c r="AD35" s="5">
        <f ca="1">IF(AD$4="",0,SUMIFS(Model!117:117,Model!$4:$4,"&gt;="&amp;AD$6,Model!$4:$4,"&lt;="&amp;AD$7))</f>
        <v>0</v>
      </c>
      <c r="AE35" s="5">
        <f ca="1">IF(AE$4="",0,SUMIFS(Model!117:117,Model!$4:$4,"&gt;="&amp;AE$6,Model!$4:$4,"&lt;="&amp;AE$7))</f>
        <v>0</v>
      </c>
      <c r="AF35" s="5">
        <f ca="1">IF(AF$4="",0,SUMIFS(Model!117:117,Model!$4:$4,"&gt;="&amp;AF$6,Model!$4:$4,"&lt;="&amp;AF$7))</f>
        <v>0</v>
      </c>
      <c r="AG35" s="5">
        <f ca="1">IF(AG$4="",0,SUMIFS(Model!117:117,Model!$4:$4,"&gt;="&amp;AG$6,Model!$4:$4,"&lt;="&amp;AG$7))</f>
        <v>0</v>
      </c>
      <c r="AH35" s="5">
        <f ca="1">IF(AH$4="",0,SUMIFS(Model!117:117,Model!$4:$4,"&gt;="&amp;AH$6,Model!$4:$4,"&lt;="&amp;AH$7))</f>
        <v>0</v>
      </c>
      <c r="AI35" s="5">
        <f ca="1">IF(AI$4="",0,SUMIFS(Model!117:117,Model!$4:$4,"&gt;="&amp;AI$6,Model!$4:$4,"&lt;="&amp;AI$7))</f>
        <v>0</v>
      </c>
      <c r="AJ35" s="5">
        <f ca="1">IF(AJ$4="",0,SUMIFS(Model!117:117,Model!$4:$4,"&gt;="&amp;AJ$6,Model!$4:$4,"&lt;="&amp;AJ$7))</f>
        <v>0</v>
      </c>
      <c r="AK35" s="5">
        <f ca="1">IF(AK$4="",0,SUMIFS(Model!117:117,Model!$4:$4,"&gt;="&amp;AK$6,Model!$4:$4,"&lt;="&amp;AK$7))</f>
        <v>0</v>
      </c>
      <c r="AL35" s="5">
        <f ca="1">IF(AL$4="",0,SUMIFS(Model!117:117,Model!$4:$4,"&gt;="&amp;AL$6,Model!$4:$4,"&lt;="&amp;AL$7))</f>
        <v>0</v>
      </c>
      <c r="AM35" s="5">
        <f ca="1">IF(AM$4="",0,SUMIFS(Model!117:117,Model!$4:$4,"&gt;="&amp;AM$6,Model!$4:$4,"&lt;="&amp;AM$7))</f>
        <v>0</v>
      </c>
      <c r="AN35" s="5">
        <f ca="1">IF(AN$4="",0,SUMIFS(Model!117:117,Model!$4:$4,"&gt;="&amp;AN$6,Model!$4:$4,"&lt;="&amp;AN$7))</f>
        <v>0</v>
      </c>
      <c r="AO35" s="5">
        <f ca="1">IF(AO$4="",0,SUMIFS(Model!117:117,Model!$4:$4,"&gt;="&amp;AO$6,Model!$4:$4,"&lt;="&amp;AO$7))</f>
        <v>0</v>
      </c>
      <c r="AP35" s="5">
        <f ca="1">IF(AP$4="",0,SUMIFS(Model!117:117,Model!$4:$4,"&gt;="&amp;AP$6,Model!$4:$4,"&lt;="&amp;AP$7))</f>
        <v>0</v>
      </c>
      <c r="AQ35" s="5">
        <f ca="1">IF(AQ$4="",0,SUMIFS(Model!117:117,Model!$4:$4,"&gt;="&amp;AQ$6,Model!$4:$4,"&lt;="&amp;AQ$7))</f>
        <v>0</v>
      </c>
      <c r="AR35" s="5">
        <f ca="1">IF(AR$4="",0,SUMIFS(Model!117:117,Model!$4:$4,"&gt;="&amp;AR$6,Model!$4:$4,"&lt;="&amp;AR$7))</f>
        <v>0</v>
      </c>
      <c r="AS35" s="5">
        <f ca="1">IF(AS$4="",0,SUMIFS(Model!117:117,Model!$4:$4,"&gt;="&amp;AS$6,Model!$4:$4,"&lt;="&amp;AS$7))</f>
        <v>0</v>
      </c>
      <c r="AT35" s="5">
        <f ca="1">IF(AT$4="",0,SUMIFS(Model!117:117,Model!$4:$4,"&gt;="&amp;AT$6,Model!$4:$4,"&lt;="&amp;AT$7))</f>
        <v>0</v>
      </c>
      <c r="AU35" s="5">
        <f ca="1">IF(AU$4="",0,SUMIFS(Model!117:117,Model!$4:$4,"&gt;="&amp;AU$6,Model!$4:$4,"&lt;="&amp;AU$7))</f>
        <v>0</v>
      </c>
      <c r="AV35" s="5">
        <f ca="1">IF(AV$4="",0,SUMIFS(Model!117:117,Model!$4:$4,"&gt;="&amp;AV$6,Model!$4:$4,"&lt;="&amp;AV$7))</f>
        <v>0</v>
      </c>
      <c r="AW35" s="5">
        <f ca="1">IF(AW$4="",0,SUMIFS(Model!117:117,Model!$4:$4,"&gt;="&amp;AW$6,Model!$4:$4,"&lt;="&amp;AW$7))</f>
        <v>0</v>
      </c>
      <c r="AX35" s="5">
        <f ca="1">IF(AX$4="",0,SUMIFS(Model!117:117,Model!$4:$4,"&gt;="&amp;AX$6,Model!$4:$4,"&lt;="&amp;AX$7))</f>
        <v>0</v>
      </c>
      <c r="AY35" s="5">
        <f ca="1">IF(AY$4="",0,SUMIFS(Model!117:117,Model!$4:$4,"&gt;="&amp;AY$6,Model!$4:$4,"&lt;="&amp;AY$7))</f>
        <v>0</v>
      </c>
      <c r="AZ35" s="5">
        <f ca="1">IF(AZ$4="",0,SUMIFS(Model!117:117,Model!$4:$4,"&gt;="&amp;AZ$6,Model!$4:$4,"&lt;="&amp;AZ$7))</f>
        <v>0</v>
      </c>
      <c r="BA35" s="5">
        <f ca="1">IF(BA$4="",0,SUMIFS(Model!117:117,Model!$4:$4,"&gt;="&amp;BA$6,Model!$4:$4,"&lt;="&amp;BA$7))</f>
        <v>0</v>
      </c>
      <c r="BB35" s="5">
        <f ca="1">IF(BB$4="",0,SUMIFS(Model!117:117,Model!$4:$4,"&gt;="&amp;BB$6,Model!$4:$4,"&lt;="&amp;BB$7))</f>
        <v>0</v>
      </c>
      <c r="BC35" s="5">
        <f ca="1">IF(BC$4="",0,SUMIFS(Model!117:117,Model!$4:$4,"&gt;="&amp;BC$6,Model!$4:$4,"&lt;="&amp;BC$7))</f>
        <v>0</v>
      </c>
      <c r="BD35" s="5">
        <f ca="1">IF(BD$4="",0,SUMIFS(Model!117:117,Model!$4:$4,"&gt;="&amp;BD$6,Model!$4:$4,"&lt;="&amp;BD$7))</f>
        <v>0</v>
      </c>
      <c r="BE35" s="5">
        <f ca="1">IF(BE$4="",0,SUMIFS(Model!117:117,Model!$4:$4,"&gt;="&amp;BE$6,Model!$4:$4,"&lt;="&amp;BE$7))</f>
        <v>0</v>
      </c>
      <c r="BF35" s="5">
        <f ca="1">IF(BF$4="",0,SUMIFS(Model!117:117,Model!$4:$4,"&gt;="&amp;BF$6,Model!$4:$4,"&lt;="&amp;BF$7))</f>
        <v>0</v>
      </c>
      <c r="BG35" s="5">
        <f ca="1">IF(BG$4="",0,SUMIFS(Model!117:117,Model!$4:$4,"&gt;="&amp;BG$6,Model!$4:$4,"&lt;="&amp;BG$7))</f>
        <v>0</v>
      </c>
      <c r="BH35" s="5">
        <f ca="1">IF(BH$4="",0,SUMIFS(Model!117:117,Model!$4:$4,"&gt;="&amp;BH$6,Model!$4:$4,"&lt;="&amp;BH$7))</f>
        <v>0</v>
      </c>
      <c r="BI35" s="5">
        <f ca="1">IF(BI$4="",0,SUMIFS(Model!117:117,Model!$4:$4,"&gt;="&amp;BI$6,Model!$4:$4,"&lt;="&amp;BI$7))</f>
        <v>0</v>
      </c>
      <c r="BJ35" s="5">
        <f ca="1">IF(BJ$4="",0,SUMIFS(Model!117:117,Model!$4:$4,"&gt;="&amp;BJ$6,Model!$4:$4,"&lt;="&amp;BJ$7))</f>
        <v>0</v>
      </c>
      <c r="BK35" s="5">
        <f ca="1">IF(BK$4="",0,SUMIFS(Model!117:117,Model!$4:$4,"&gt;="&amp;BK$6,Model!$4:$4,"&lt;="&amp;BK$7))</f>
        <v>0</v>
      </c>
      <c r="BL35" s="5">
        <f ca="1">IF(BL$4="",0,SUMIFS(Model!117:117,Model!$4:$4,"&gt;="&amp;BL$6,Model!$4:$4,"&lt;="&amp;BL$7))</f>
        <v>0</v>
      </c>
      <c r="BM35" s="5">
        <f ca="1">IF(BM$4="",0,SUMIFS(Model!117:117,Model!$4:$4,"&gt;="&amp;BM$6,Model!$4:$4,"&lt;="&amp;BM$7))</f>
        <v>0</v>
      </c>
      <c r="BN35" s="5">
        <f ca="1">IF(BN$4="",0,SUMIFS(Model!117:117,Model!$4:$4,"&gt;="&amp;BN$6,Model!$4:$4,"&lt;="&amp;BN$7))</f>
        <v>0</v>
      </c>
      <c r="BO35" s="5">
        <f ca="1">IF(BO$4="",0,SUMIFS(Model!117:117,Model!$4:$4,"&gt;="&amp;BO$6,Model!$4:$4,"&lt;="&amp;BO$7))</f>
        <v>0</v>
      </c>
      <c r="BP35" s="5">
        <f ca="1">IF(BP$4="",0,SUMIFS(Model!117:117,Model!$4:$4,"&gt;="&amp;BP$6,Model!$4:$4,"&lt;="&amp;BP$7))</f>
        <v>0</v>
      </c>
      <c r="BQ35" s="5">
        <f ca="1">IF(BQ$4="",0,SUMIFS(Model!117:117,Model!$4:$4,"&gt;="&amp;BQ$6,Model!$4:$4,"&lt;="&amp;BQ$7))</f>
        <v>0</v>
      </c>
      <c r="BR35" s="5">
        <f ca="1">IF(BR$4="",0,SUMIFS(Model!117:117,Model!$4:$4,"&gt;="&amp;BR$6,Model!$4:$4,"&lt;="&amp;BR$7))</f>
        <v>0</v>
      </c>
      <c r="BS35" s="5">
        <f ca="1">IF(BS$4="",0,SUMIFS(Model!117:117,Model!$4:$4,"&gt;="&amp;BS$6,Model!$4:$4,"&lt;="&amp;BS$7))</f>
        <v>0</v>
      </c>
      <c r="BT35" s="5">
        <f ca="1">IF(BT$4="",0,SUMIFS(Model!117:117,Model!$4:$4,"&gt;="&amp;BT$6,Model!$4:$4,"&lt;="&amp;BT$7))</f>
        <v>0</v>
      </c>
      <c r="BU35" s="5">
        <f ca="1">IF(BU$4="",0,SUMIFS(Model!117:117,Model!$4:$4,"&gt;="&amp;BU$6,Model!$4:$4,"&lt;="&amp;BU$7))</f>
        <v>0</v>
      </c>
      <c r="BV35" s="5">
        <f ca="1">IF(BV$4="",0,SUMIFS(Model!117:117,Model!$4:$4,"&gt;="&amp;BV$6,Model!$4:$4,"&lt;="&amp;BV$7))</f>
        <v>0</v>
      </c>
      <c r="BW35" s="5">
        <f ca="1">IF(BW$4="",0,SUMIFS(Model!117:117,Model!$4:$4,"&gt;="&amp;BW$6,Model!$4:$4,"&lt;="&amp;BW$7))</f>
        <v>0</v>
      </c>
      <c r="BX35" s="5">
        <f ca="1">IF(BX$4="",0,SUMIFS(Model!117:117,Model!$4:$4,"&gt;="&amp;BX$6,Model!$4:$4,"&lt;="&amp;BX$7))</f>
        <v>0</v>
      </c>
      <c r="BY35" s="5">
        <f ca="1">IF(BY$4="",0,SUMIFS(Model!117:117,Model!$4:$4,"&gt;="&amp;BY$6,Model!$4:$4,"&lt;="&amp;BY$7))</f>
        <v>0</v>
      </c>
      <c r="BZ35" s="5">
        <f ca="1">IF(BZ$4="",0,SUMIFS(Model!117:117,Model!$4:$4,"&gt;="&amp;BZ$6,Model!$4:$4,"&lt;="&amp;BZ$7))</f>
        <v>0</v>
      </c>
      <c r="CA35" s="5">
        <f ca="1">IF(CA$4="",0,SUMIFS(Model!117:117,Model!$4:$4,"&gt;="&amp;CA$6,Model!$4:$4,"&lt;="&amp;CA$7))</f>
        <v>0</v>
      </c>
      <c r="CB35" s="5">
        <f ca="1">IF(CB$4="",0,SUMIFS(Model!117:117,Model!$4:$4,"&gt;="&amp;CB$6,Model!$4:$4,"&lt;="&amp;CB$7))</f>
        <v>0</v>
      </c>
      <c r="CC35" s="5">
        <f ca="1">IF(CC$4="",0,SUMIFS(Model!117:117,Model!$4:$4,"&gt;="&amp;CC$6,Model!$4:$4,"&lt;="&amp;CC$7))</f>
        <v>0</v>
      </c>
      <c r="CD35" s="5">
        <f ca="1">IF(CD$4="",0,SUMIFS(Model!117:117,Model!$4:$4,"&gt;="&amp;CD$6,Model!$4:$4,"&lt;="&amp;CD$7))</f>
        <v>0</v>
      </c>
      <c r="CE35" s="5">
        <f ca="1">IF(CE$4="",0,SUMIFS(Model!117:117,Model!$4:$4,"&gt;="&amp;CE$6,Model!$4:$4,"&lt;="&amp;CE$7))</f>
        <v>0</v>
      </c>
      <c r="CF35" s="5">
        <f ca="1">IF(CF$4="",0,SUMIFS(Model!117:117,Model!$4:$4,"&gt;="&amp;CF$6,Model!$4:$4,"&lt;="&amp;CF$7))</f>
        <v>0</v>
      </c>
    </row>
    <row r="36" spans="2:84" x14ac:dyDescent="0.3">
      <c r="B36" s="13">
        <f>ROW()</f>
        <v>36</v>
      </c>
      <c r="H36" s="1" t="str">
        <f t="shared" si="7"/>
        <v>Переменные расходы</v>
      </c>
      <c r="I36" s="1" t="str">
        <f>Prcsses!I59</f>
        <v>Прочие коммерческие расходы</v>
      </c>
      <c r="M36" s="53" t="s">
        <v>18</v>
      </c>
      <c r="U36" s="5">
        <f t="shared" ca="1" si="6"/>
        <v>5130133.0484309625</v>
      </c>
      <c r="X36" s="5">
        <f ca="1">IF(X$4="",0,SUMIFS(Model!118:118,Model!$4:$4,"&gt;="&amp;X$6,Model!$4:$4,"&lt;="&amp;X$7))</f>
        <v>138858.33333333334</v>
      </c>
      <c r="Y36" s="5">
        <f ca="1">IF(Y$4="",0,SUMIFS(Model!118:118,Model!$4:$4,"&gt;="&amp;Y$6,Model!$4:$4,"&lt;="&amp;Y$7))</f>
        <v>532304.77249999996</v>
      </c>
      <c r="Z36" s="5">
        <f ca="1">IF(Z$4="",0,SUMIFS(Model!118:118,Model!$4:$4,"&gt;="&amp;Z$6,Model!$4:$4,"&lt;="&amp;Z$7))</f>
        <v>973986.64009024994</v>
      </c>
      <c r="AA36" s="5">
        <f ca="1">IF(AA$4="",0,SUMIFS(Model!118:118,Model!$4:$4,"&gt;="&amp;AA$6,Model!$4:$4,"&lt;="&amp;AA$7))</f>
        <v>1467491.1418896969</v>
      </c>
      <c r="AB36" s="5">
        <f ca="1">IF(AB$4="",0,SUMIFS(Model!118:118,Model!$4:$4,"&gt;="&amp;AB$6,Model!$4:$4,"&lt;="&amp;AB$7))</f>
        <v>2017492.1606176826</v>
      </c>
      <c r="AC36" s="5">
        <f ca="1">IF(AC$4="",0,SUMIFS(Model!118:118,Model!$4:$4,"&gt;="&amp;AC$6,Model!$4:$4,"&lt;="&amp;AC$7))</f>
        <v>0</v>
      </c>
      <c r="AD36" s="5">
        <f ca="1">IF(AD$4="",0,SUMIFS(Model!118:118,Model!$4:$4,"&gt;="&amp;AD$6,Model!$4:$4,"&lt;="&amp;AD$7))</f>
        <v>0</v>
      </c>
      <c r="AE36" s="5">
        <f ca="1">IF(AE$4="",0,SUMIFS(Model!118:118,Model!$4:$4,"&gt;="&amp;AE$6,Model!$4:$4,"&lt;="&amp;AE$7))</f>
        <v>0</v>
      </c>
      <c r="AF36" s="5">
        <f ca="1">IF(AF$4="",0,SUMIFS(Model!118:118,Model!$4:$4,"&gt;="&amp;AF$6,Model!$4:$4,"&lt;="&amp;AF$7))</f>
        <v>0</v>
      </c>
      <c r="AG36" s="5">
        <f ca="1">IF(AG$4="",0,SUMIFS(Model!118:118,Model!$4:$4,"&gt;="&amp;AG$6,Model!$4:$4,"&lt;="&amp;AG$7))</f>
        <v>0</v>
      </c>
      <c r="AH36" s="5">
        <f ca="1">IF(AH$4="",0,SUMIFS(Model!118:118,Model!$4:$4,"&gt;="&amp;AH$6,Model!$4:$4,"&lt;="&amp;AH$7))</f>
        <v>0</v>
      </c>
      <c r="AI36" s="5">
        <f ca="1">IF(AI$4="",0,SUMIFS(Model!118:118,Model!$4:$4,"&gt;="&amp;AI$6,Model!$4:$4,"&lt;="&amp;AI$7))</f>
        <v>0</v>
      </c>
      <c r="AJ36" s="5">
        <f ca="1">IF(AJ$4="",0,SUMIFS(Model!118:118,Model!$4:$4,"&gt;="&amp;AJ$6,Model!$4:$4,"&lt;="&amp;AJ$7))</f>
        <v>0</v>
      </c>
      <c r="AK36" s="5">
        <f ca="1">IF(AK$4="",0,SUMIFS(Model!118:118,Model!$4:$4,"&gt;="&amp;AK$6,Model!$4:$4,"&lt;="&amp;AK$7))</f>
        <v>0</v>
      </c>
      <c r="AL36" s="5">
        <f ca="1">IF(AL$4="",0,SUMIFS(Model!118:118,Model!$4:$4,"&gt;="&amp;AL$6,Model!$4:$4,"&lt;="&amp;AL$7))</f>
        <v>0</v>
      </c>
      <c r="AM36" s="5">
        <f ca="1">IF(AM$4="",0,SUMIFS(Model!118:118,Model!$4:$4,"&gt;="&amp;AM$6,Model!$4:$4,"&lt;="&amp;AM$7))</f>
        <v>0</v>
      </c>
      <c r="AN36" s="5">
        <f ca="1">IF(AN$4="",0,SUMIFS(Model!118:118,Model!$4:$4,"&gt;="&amp;AN$6,Model!$4:$4,"&lt;="&amp;AN$7))</f>
        <v>0</v>
      </c>
      <c r="AO36" s="5">
        <f ca="1">IF(AO$4="",0,SUMIFS(Model!118:118,Model!$4:$4,"&gt;="&amp;AO$6,Model!$4:$4,"&lt;="&amp;AO$7))</f>
        <v>0</v>
      </c>
      <c r="AP36" s="5">
        <f ca="1">IF(AP$4="",0,SUMIFS(Model!118:118,Model!$4:$4,"&gt;="&amp;AP$6,Model!$4:$4,"&lt;="&amp;AP$7))</f>
        <v>0</v>
      </c>
      <c r="AQ36" s="5">
        <f ca="1">IF(AQ$4="",0,SUMIFS(Model!118:118,Model!$4:$4,"&gt;="&amp;AQ$6,Model!$4:$4,"&lt;="&amp;AQ$7))</f>
        <v>0</v>
      </c>
      <c r="AR36" s="5">
        <f ca="1">IF(AR$4="",0,SUMIFS(Model!118:118,Model!$4:$4,"&gt;="&amp;AR$6,Model!$4:$4,"&lt;="&amp;AR$7))</f>
        <v>0</v>
      </c>
      <c r="AS36" s="5">
        <f ca="1">IF(AS$4="",0,SUMIFS(Model!118:118,Model!$4:$4,"&gt;="&amp;AS$6,Model!$4:$4,"&lt;="&amp;AS$7))</f>
        <v>0</v>
      </c>
      <c r="AT36" s="5">
        <f ca="1">IF(AT$4="",0,SUMIFS(Model!118:118,Model!$4:$4,"&gt;="&amp;AT$6,Model!$4:$4,"&lt;="&amp;AT$7))</f>
        <v>0</v>
      </c>
      <c r="AU36" s="5">
        <f ca="1">IF(AU$4="",0,SUMIFS(Model!118:118,Model!$4:$4,"&gt;="&amp;AU$6,Model!$4:$4,"&lt;="&amp;AU$7))</f>
        <v>0</v>
      </c>
      <c r="AV36" s="5">
        <f ca="1">IF(AV$4="",0,SUMIFS(Model!118:118,Model!$4:$4,"&gt;="&amp;AV$6,Model!$4:$4,"&lt;="&amp;AV$7))</f>
        <v>0</v>
      </c>
      <c r="AW36" s="5">
        <f ca="1">IF(AW$4="",0,SUMIFS(Model!118:118,Model!$4:$4,"&gt;="&amp;AW$6,Model!$4:$4,"&lt;="&amp;AW$7))</f>
        <v>0</v>
      </c>
      <c r="AX36" s="5">
        <f ca="1">IF(AX$4="",0,SUMIFS(Model!118:118,Model!$4:$4,"&gt;="&amp;AX$6,Model!$4:$4,"&lt;="&amp;AX$7))</f>
        <v>0</v>
      </c>
      <c r="AY36" s="5">
        <f ca="1">IF(AY$4="",0,SUMIFS(Model!118:118,Model!$4:$4,"&gt;="&amp;AY$6,Model!$4:$4,"&lt;="&amp;AY$7))</f>
        <v>0</v>
      </c>
      <c r="AZ36" s="5">
        <f ca="1">IF(AZ$4="",0,SUMIFS(Model!118:118,Model!$4:$4,"&gt;="&amp;AZ$6,Model!$4:$4,"&lt;="&amp;AZ$7))</f>
        <v>0</v>
      </c>
      <c r="BA36" s="5">
        <f ca="1">IF(BA$4="",0,SUMIFS(Model!118:118,Model!$4:$4,"&gt;="&amp;BA$6,Model!$4:$4,"&lt;="&amp;BA$7))</f>
        <v>0</v>
      </c>
      <c r="BB36" s="5">
        <f ca="1">IF(BB$4="",0,SUMIFS(Model!118:118,Model!$4:$4,"&gt;="&amp;BB$6,Model!$4:$4,"&lt;="&amp;BB$7))</f>
        <v>0</v>
      </c>
      <c r="BC36" s="5">
        <f ca="1">IF(BC$4="",0,SUMIFS(Model!118:118,Model!$4:$4,"&gt;="&amp;BC$6,Model!$4:$4,"&lt;="&amp;BC$7))</f>
        <v>0</v>
      </c>
      <c r="BD36" s="5">
        <f ca="1">IF(BD$4="",0,SUMIFS(Model!118:118,Model!$4:$4,"&gt;="&amp;BD$6,Model!$4:$4,"&lt;="&amp;BD$7))</f>
        <v>0</v>
      </c>
      <c r="BE36" s="5">
        <f ca="1">IF(BE$4="",0,SUMIFS(Model!118:118,Model!$4:$4,"&gt;="&amp;BE$6,Model!$4:$4,"&lt;="&amp;BE$7))</f>
        <v>0</v>
      </c>
      <c r="BF36" s="5">
        <f ca="1">IF(BF$4="",0,SUMIFS(Model!118:118,Model!$4:$4,"&gt;="&amp;BF$6,Model!$4:$4,"&lt;="&amp;BF$7))</f>
        <v>0</v>
      </c>
      <c r="BG36" s="5">
        <f ca="1">IF(BG$4="",0,SUMIFS(Model!118:118,Model!$4:$4,"&gt;="&amp;BG$6,Model!$4:$4,"&lt;="&amp;BG$7))</f>
        <v>0</v>
      </c>
      <c r="BH36" s="5">
        <f ca="1">IF(BH$4="",0,SUMIFS(Model!118:118,Model!$4:$4,"&gt;="&amp;BH$6,Model!$4:$4,"&lt;="&amp;BH$7))</f>
        <v>0</v>
      </c>
      <c r="BI36" s="5">
        <f ca="1">IF(BI$4="",0,SUMIFS(Model!118:118,Model!$4:$4,"&gt;="&amp;BI$6,Model!$4:$4,"&lt;="&amp;BI$7))</f>
        <v>0</v>
      </c>
      <c r="BJ36" s="5">
        <f ca="1">IF(BJ$4="",0,SUMIFS(Model!118:118,Model!$4:$4,"&gt;="&amp;BJ$6,Model!$4:$4,"&lt;="&amp;BJ$7))</f>
        <v>0</v>
      </c>
      <c r="BK36" s="5">
        <f ca="1">IF(BK$4="",0,SUMIFS(Model!118:118,Model!$4:$4,"&gt;="&amp;BK$6,Model!$4:$4,"&lt;="&amp;BK$7))</f>
        <v>0</v>
      </c>
      <c r="BL36" s="5">
        <f ca="1">IF(BL$4="",0,SUMIFS(Model!118:118,Model!$4:$4,"&gt;="&amp;BL$6,Model!$4:$4,"&lt;="&amp;BL$7))</f>
        <v>0</v>
      </c>
      <c r="BM36" s="5">
        <f ca="1">IF(BM$4="",0,SUMIFS(Model!118:118,Model!$4:$4,"&gt;="&amp;BM$6,Model!$4:$4,"&lt;="&amp;BM$7))</f>
        <v>0</v>
      </c>
      <c r="BN36" s="5">
        <f ca="1">IF(BN$4="",0,SUMIFS(Model!118:118,Model!$4:$4,"&gt;="&amp;BN$6,Model!$4:$4,"&lt;="&amp;BN$7))</f>
        <v>0</v>
      </c>
      <c r="BO36" s="5">
        <f ca="1">IF(BO$4="",0,SUMIFS(Model!118:118,Model!$4:$4,"&gt;="&amp;BO$6,Model!$4:$4,"&lt;="&amp;BO$7))</f>
        <v>0</v>
      </c>
      <c r="BP36" s="5">
        <f ca="1">IF(BP$4="",0,SUMIFS(Model!118:118,Model!$4:$4,"&gt;="&amp;BP$6,Model!$4:$4,"&lt;="&amp;BP$7))</f>
        <v>0</v>
      </c>
      <c r="BQ36" s="5">
        <f ca="1">IF(BQ$4="",0,SUMIFS(Model!118:118,Model!$4:$4,"&gt;="&amp;BQ$6,Model!$4:$4,"&lt;="&amp;BQ$7))</f>
        <v>0</v>
      </c>
      <c r="BR36" s="5">
        <f ca="1">IF(BR$4="",0,SUMIFS(Model!118:118,Model!$4:$4,"&gt;="&amp;BR$6,Model!$4:$4,"&lt;="&amp;BR$7))</f>
        <v>0</v>
      </c>
      <c r="BS36" s="5">
        <f ca="1">IF(BS$4="",0,SUMIFS(Model!118:118,Model!$4:$4,"&gt;="&amp;BS$6,Model!$4:$4,"&lt;="&amp;BS$7))</f>
        <v>0</v>
      </c>
      <c r="BT36" s="5">
        <f ca="1">IF(BT$4="",0,SUMIFS(Model!118:118,Model!$4:$4,"&gt;="&amp;BT$6,Model!$4:$4,"&lt;="&amp;BT$7))</f>
        <v>0</v>
      </c>
      <c r="BU36" s="5">
        <f ca="1">IF(BU$4="",0,SUMIFS(Model!118:118,Model!$4:$4,"&gt;="&amp;BU$6,Model!$4:$4,"&lt;="&amp;BU$7))</f>
        <v>0</v>
      </c>
      <c r="BV36" s="5">
        <f ca="1">IF(BV$4="",0,SUMIFS(Model!118:118,Model!$4:$4,"&gt;="&amp;BV$6,Model!$4:$4,"&lt;="&amp;BV$7))</f>
        <v>0</v>
      </c>
      <c r="BW36" s="5">
        <f ca="1">IF(BW$4="",0,SUMIFS(Model!118:118,Model!$4:$4,"&gt;="&amp;BW$6,Model!$4:$4,"&lt;="&amp;BW$7))</f>
        <v>0</v>
      </c>
      <c r="BX36" s="5">
        <f ca="1">IF(BX$4="",0,SUMIFS(Model!118:118,Model!$4:$4,"&gt;="&amp;BX$6,Model!$4:$4,"&lt;="&amp;BX$7))</f>
        <v>0</v>
      </c>
      <c r="BY36" s="5">
        <f ca="1">IF(BY$4="",0,SUMIFS(Model!118:118,Model!$4:$4,"&gt;="&amp;BY$6,Model!$4:$4,"&lt;="&amp;BY$7))</f>
        <v>0</v>
      </c>
      <c r="BZ36" s="5">
        <f ca="1">IF(BZ$4="",0,SUMIFS(Model!118:118,Model!$4:$4,"&gt;="&amp;BZ$6,Model!$4:$4,"&lt;="&amp;BZ$7))</f>
        <v>0</v>
      </c>
      <c r="CA36" s="5">
        <f ca="1">IF(CA$4="",0,SUMIFS(Model!118:118,Model!$4:$4,"&gt;="&amp;CA$6,Model!$4:$4,"&lt;="&amp;CA$7))</f>
        <v>0</v>
      </c>
      <c r="CB36" s="5">
        <f ca="1">IF(CB$4="",0,SUMIFS(Model!118:118,Model!$4:$4,"&gt;="&amp;CB$6,Model!$4:$4,"&lt;="&amp;CB$7))</f>
        <v>0</v>
      </c>
      <c r="CC36" s="5">
        <f ca="1">IF(CC$4="",0,SUMIFS(Model!118:118,Model!$4:$4,"&gt;="&amp;CC$6,Model!$4:$4,"&lt;="&amp;CC$7))</f>
        <v>0</v>
      </c>
      <c r="CD36" s="5">
        <f ca="1">IF(CD$4="",0,SUMIFS(Model!118:118,Model!$4:$4,"&gt;="&amp;CD$6,Model!$4:$4,"&lt;="&amp;CD$7))</f>
        <v>0</v>
      </c>
      <c r="CE36" s="5">
        <f ca="1">IF(CE$4="",0,SUMIFS(Model!118:118,Model!$4:$4,"&gt;="&amp;CE$6,Model!$4:$4,"&lt;="&amp;CE$7))</f>
        <v>0</v>
      </c>
      <c r="CF36" s="5">
        <f ca="1">IF(CF$4="",0,SUMIFS(Model!118:118,Model!$4:$4,"&gt;="&amp;CF$6,Model!$4:$4,"&lt;="&amp;CF$7))</f>
        <v>0</v>
      </c>
    </row>
    <row r="37" spans="2:84" s="26" customFormat="1" ht="12" x14ac:dyDescent="0.25">
      <c r="B37" s="13"/>
      <c r="M37" s="55"/>
      <c r="N37" s="44" t="s">
        <v>21</v>
      </c>
      <c r="O37" s="45"/>
      <c r="P37" s="46"/>
      <c r="Q37" s="89"/>
      <c r="U37" s="41"/>
      <c r="V37" s="42"/>
      <c r="W37" s="43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</row>
    <row r="38" spans="2:84" x14ac:dyDescent="0.3">
      <c r="B38" s="13">
        <f>ROW()</f>
        <v>38</v>
      </c>
    </row>
    <row r="39" spans="2:84" x14ac:dyDescent="0.3">
      <c r="B39" s="13">
        <f>ROW()</f>
        <v>39</v>
      </c>
      <c r="H39" s="1" t="s">
        <v>426</v>
      </c>
      <c r="M39" s="53" t="s">
        <v>18</v>
      </c>
      <c r="P39" s="72" t="str">
        <f>Lists!$AI$14</f>
        <v>PL</v>
      </c>
      <c r="U39" s="5">
        <f ca="1">SUM(INDIRECT(ADDRESS($B39,$X$2)&amp;":"&amp;ADDRESS($B39,$X$2-1+$P$8)))</f>
        <v>550938264.4055388</v>
      </c>
      <c r="X39" s="5">
        <f ca="1">SUMIFS(X$10:X38,$P$10:$P38,Lists!$AI$12)-SUMIFS(X$10:X38,$P$10:$P38,Lists!$AI$13)</f>
        <v>10120578.75</v>
      </c>
      <c r="Y39" s="5">
        <f ca="1">SUMIFS(Y$10:Y38,$P$10:$P38,Lists!$AI$12)-SUMIFS(Y$10:Y38,$P$10:$P38,Lists!$AI$13)</f>
        <v>54584189.719695002</v>
      </c>
      <c r="Z39" s="5">
        <f ca="1">SUMIFS(Z$10:Z38,$P$10:$P38,Lists!$AI$12)-SUMIFS(Z$10:Z38,$P$10:$P38,Lists!$AI$13)</f>
        <v>105063651.33971214</v>
      </c>
      <c r="AA39" s="5">
        <f ca="1">SUMIFS(AA$10:AA38,$P$10:$P38,Lists!$AI$12)-SUMIFS(AA$10:AA38,$P$10:$P38,Lists!$AI$13)</f>
        <v>160274187.45600235</v>
      </c>
      <c r="AB39" s="5">
        <f ca="1">SUMIFS(AB$10:AB38,$P$10:$P38,Lists!$AI$12)-SUMIFS(AB$10:AB38,$P$10:$P38,Lists!$AI$13)</f>
        <v>220895657.14012927</v>
      </c>
      <c r="AC39" s="5">
        <f ca="1">SUMIFS(AC$10:AC38,$P$10:$P38,Lists!$AI$12)-SUMIFS(AC$10:AC38,$P$10:$P38,Lists!$AI$13)</f>
        <v>0</v>
      </c>
      <c r="AD39" s="5">
        <f ca="1">SUMIFS(AD$10:AD38,$P$10:$P38,Lists!$AI$12)-SUMIFS(AD$10:AD38,$P$10:$P38,Lists!$AI$13)</f>
        <v>0</v>
      </c>
      <c r="AE39" s="5">
        <f ca="1">SUMIFS(AE$10:AE38,$P$10:$P38,Lists!$AI$12)-SUMIFS(AE$10:AE38,$P$10:$P38,Lists!$AI$13)</f>
        <v>0</v>
      </c>
      <c r="AF39" s="5">
        <f ca="1">SUMIFS(AF$10:AF38,$P$10:$P38,Lists!$AI$12)-SUMIFS(AF$10:AF38,$P$10:$P38,Lists!$AI$13)</f>
        <v>0</v>
      </c>
      <c r="AG39" s="5">
        <f ca="1">SUMIFS(AG$10:AG38,$P$10:$P38,Lists!$AI$12)-SUMIFS(AG$10:AG38,$P$10:$P38,Lists!$AI$13)</f>
        <v>0</v>
      </c>
      <c r="AH39" s="5">
        <f ca="1">SUMIFS(AH$10:AH38,$P$10:$P38,Lists!$AI$12)-SUMIFS(AH$10:AH38,$P$10:$P38,Lists!$AI$13)</f>
        <v>0</v>
      </c>
      <c r="AI39" s="5">
        <f ca="1">SUMIFS(AI$10:AI38,$P$10:$P38,Lists!$AI$12)-SUMIFS(AI$10:AI38,$P$10:$P38,Lists!$AI$13)</f>
        <v>0</v>
      </c>
      <c r="AJ39" s="5">
        <f ca="1">SUMIFS(AJ$10:AJ38,$P$10:$P38,Lists!$AI$12)-SUMIFS(AJ$10:AJ38,$P$10:$P38,Lists!$AI$13)</f>
        <v>0</v>
      </c>
      <c r="AK39" s="5">
        <f ca="1">SUMIFS(AK$10:AK38,$P$10:$P38,Lists!$AI$12)-SUMIFS(AK$10:AK38,$P$10:$P38,Lists!$AI$13)</f>
        <v>0</v>
      </c>
      <c r="AL39" s="5">
        <f ca="1">SUMIFS(AL$10:AL38,$P$10:$P38,Lists!$AI$12)-SUMIFS(AL$10:AL38,$P$10:$P38,Lists!$AI$13)</f>
        <v>0</v>
      </c>
      <c r="AM39" s="5">
        <f ca="1">SUMIFS(AM$10:AM38,$P$10:$P38,Lists!$AI$12)-SUMIFS(AM$10:AM38,$P$10:$P38,Lists!$AI$13)</f>
        <v>0</v>
      </c>
      <c r="AN39" s="5">
        <f ca="1">SUMIFS(AN$10:AN38,$P$10:$P38,Lists!$AI$12)-SUMIFS(AN$10:AN38,$P$10:$P38,Lists!$AI$13)</f>
        <v>0</v>
      </c>
      <c r="AO39" s="5">
        <f ca="1">SUMIFS(AO$10:AO38,$P$10:$P38,Lists!$AI$12)-SUMIFS(AO$10:AO38,$P$10:$P38,Lists!$AI$13)</f>
        <v>0</v>
      </c>
      <c r="AP39" s="5">
        <f ca="1">SUMIFS(AP$10:AP38,$P$10:$P38,Lists!$AI$12)-SUMIFS(AP$10:AP38,$P$10:$P38,Lists!$AI$13)</f>
        <v>0</v>
      </c>
      <c r="AQ39" s="5">
        <f ca="1">SUMIFS(AQ$10:AQ38,$P$10:$P38,Lists!$AI$12)-SUMIFS(AQ$10:AQ38,$P$10:$P38,Lists!$AI$13)</f>
        <v>0</v>
      </c>
      <c r="AR39" s="5">
        <f ca="1">SUMIFS(AR$10:AR38,$P$10:$P38,Lists!$AI$12)-SUMIFS(AR$10:AR38,$P$10:$P38,Lists!$AI$13)</f>
        <v>0</v>
      </c>
      <c r="AS39" s="5">
        <f ca="1">SUMIFS(AS$10:AS38,$P$10:$P38,Lists!$AI$12)-SUMIFS(AS$10:AS38,$P$10:$P38,Lists!$AI$13)</f>
        <v>0</v>
      </c>
      <c r="AT39" s="5">
        <f ca="1">SUMIFS(AT$10:AT38,$P$10:$P38,Lists!$AI$12)-SUMIFS(AT$10:AT38,$P$10:$P38,Lists!$AI$13)</f>
        <v>0</v>
      </c>
      <c r="AU39" s="5">
        <f ca="1">SUMIFS(AU$10:AU38,$P$10:$P38,Lists!$AI$12)-SUMIFS(AU$10:AU38,$P$10:$P38,Lists!$AI$13)</f>
        <v>0</v>
      </c>
      <c r="AV39" s="5">
        <f ca="1">SUMIFS(AV$10:AV38,$P$10:$P38,Lists!$AI$12)-SUMIFS(AV$10:AV38,$P$10:$P38,Lists!$AI$13)</f>
        <v>0</v>
      </c>
      <c r="AW39" s="5">
        <f ca="1">SUMIFS(AW$10:AW38,$P$10:$P38,Lists!$AI$12)-SUMIFS(AW$10:AW38,$P$10:$P38,Lists!$AI$13)</f>
        <v>0</v>
      </c>
      <c r="AX39" s="5">
        <f ca="1">SUMIFS(AX$10:AX38,$P$10:$P38,Lists!$AI$12)-SUMIFS(AX$10:AX38,$P$10:$P38,Lists!$AI$13)</f>
        <v>0</v>
      </c>
      <c r="AY39" s="5">
        <f ca="1">SUMIFS(AY$10:AY38,$P$10:$P38,Lists!$AI$12)-SUMIFS(AY$10:AY38,$P$10:$P38,Lists!$AI$13)</f>
        <v>0</v>
      </c>
      <c r="AZ39" s="5">
        <f ca="1">SUMIFS(AZ$10:AZ38,$P$10:$P38,Lists!$AI$12)-SUMIFS(AZ$10:AZ38,$P$10:$P38,Lists!$AI$13)</f>
        <v>0</v>
      </c>
      <c r="BA39" s="5">
        <f ca="1">SUMIFS(BA$10:BA38,$P$10:$P38,Lists!$AI$12)-SUMIFS(BA$10:BA38,$P$10:$P38,Lists!$AI$13)</f>
        <v>0</v>
      </c>
      <c r="BB39" s="5">
        <f ca="1">SUMIFS(BB$10:BB38,$P$10:$P38,Lists!$AI$12)-SUMIFS(BB$10:BB38,$P$10:$P38,Lists!$AI$13)</f>
        <v>0</v>
      </c>
      <c r="BC39" s="5">
        <f ca="1">SUMIFS(BC$10:BC38,$P$10:$P38,Lists!$AI$12)-SUMIFS(BC$10:BC38,$P$10:$P38,Lists!$AI$13)</f>
        <v>0</v>
      </c>
      <c r="BD39" s="5">
        <f ca="1">SUMIFS(BD$10:BD38,$P$10:$P38,Lists!$AI$12)-SUMIFS(BD$10:BD38,$P$10:$P38,Lists!$AI$13)</f>
        <v>0</v>
      </c>
      <c r="BE39" s="5">
        <f ca="1">SUMIFS(BE$10:BE38,$P$10:$P38,Lists!$AI$12)-SUMIFS(BE$10:BE38,$P$10:$P38,Lists!$AI$13)</f>
        <v>0</v>
      </c>
      <c r="BF39" s="5">
        <f ca="1">SUMIFS(BF$10:BF38,$P$10:$P38,Lists!$AI$12)-SUMIFS(BF$10:BF38,$P$10:$P38,Lists!$AI$13)</f>
        <v>0</v>
      </c>
      <c r="BG39" s="5">
        <f ca="1">SUMIFS(BG$10:BG38,$P$10:$P38,Lists!$AI$12)-SUMIFS(BG$10:BG38,$P$10:$P38,Lists!$AI$13)</f>
        <v>0</v>
      </c>
      <c r="BH39" s="5">
        <f ca="1">SUMIFS(BH$10:BH38,$P$10:$P38,Lists!$AI$12)-SUMIFS(BH$10:BH38,$P$10:$P38,Lists!$AI$13)</f>
        <v>0</v>
      </c>
      <c r="BI39" s="5">
        <f ca="1">SUMIFS(BI$10:BI38,$P$10:$P38,Lists!$AI$12)-SUMIFS(BI$10:BI38,$P$10:$P38,Lists!$AI$13)</f>
        <v>0</v>
      </c>
      <c r="BJ39" s="5">
        <f ca="1">SUMIFS(BJ$10:BJ38,$P$10:$P38,Lists!$AI$12)-SUMIFS(BJ$10:BJ38,$P$10:$P38,Lists!$AI$13)</f>
        <v>0</v>
      </c>
      <c r="BK39" s="5">
        <f ca="1">SUMIFS(BK$10:BK38,$P$10:$P38,Lists!$AI$12)-SUMIFS(BK$10:BK38,$P$10:$P38,Lists!$AI$13)</f>
        <v>0</v>
      </c>
      <c r="BL39" s="5">
        <f ca="1">SUMIFS(BL$10:BL38,$P$10:$P38,Lists!$AI$12)-SUMIFS(BL$10:BL38,$P$10:$P38,Lists!$AI$13)</f>
        <v>0</v>
      </c>
      <c r="BM39" s="5">
        <f ca="1">SUMIFS(BM$10:BM38,$P$10:$P38,Lists!$AI$12)-SUMIFS(BM$10:BM38,$P$10:$P38,Lists!$AI$13)</f>
        <v>0</v>
      </c>
      <c r="BN39" s="5">
        <f ca="1">SUMIFS(BN$10:BN38,$P$10:$P38,Lists!$AI$12)-SUMIFS(BN$10:BN38,$P$10:$P38,Lists!$AI$13)</f>
        <v>0</v>
      </c>
      <c r="BO39" s="5">
        <f ca="1">SUMIFS(BO$10:BO38,$P$10:$P38,Lists!$AI$12)-SUMIFS(BO$10:BO38,$P$10:$P38,Lists!$AI$13)</f>
        <v>0</v>
      </c>
      <c r="BP39" s="5">
        <f ca="1">SUMIFS(BP$10:BP38,$P$10:$P38,Lists!$AI$12)-SUMIFS(BP$10:BP38,$P$10:$P38,Lists!$AI$13)</f>
        <v>0</v>
      </c>
      <c r="BQ39" s="5">
        <f ca="1">SUMIFS(BQ$10:BQ38,$P$10:$P38,Lists!$AI$12)-SUMIFS(BQ$10:BQ38,$P$10:$P38,Lists!$AI$13)</f>
        <v>0</v>
      </c>
      <c r="BR39" s="5">
        <f ca="1">SUMIFS(BR$10:BR38,$P$10:$P38,Lists!$AI$12)-SUMIFS(BR$10:BR38,$P$10:$P38,Lists!$AI$13)</f>
        <v>0</v>
      </c>
      <c r="BS39" s="5">
        <f ca="1">SUMIFS(BS$10:BS38,$P$10:$P38,Lists!$AI$12)-SUMIFS(BS$10:BS38,$P$10:$P38,Lists!$AI$13)</f>
        <v>0</v>
      </c>
      <c r="BT39" s="5">
        <f ca="1">SUMIFS(BT$10:BT38,$P$10:$P38,Lists!$AI$12)-SUMIFS(BT$10:BT38,$P$10:$P38,Lists!$AI$13)</f>
        <v>0</v>
      </c>
      <c r="BU39" s="5">
        <f ca="1">SUMIFS(BU$10:BU38,$P$10:$P38,Lists!$AI$12)-SUMIFS(BU$10:BU38,$P$10:$P38,Lists!$AI$13)</f>
        <v>0</v>
      </c>
      <c r="BV39" s="5">
        <f ca="1">SUMIFS(BV$10:BV38,$P$10:$P38,Lists!$AI$12)-SUMIFS(BV$10:BV38,$P$10:$P38,Lists!$AI$13)</f>
        <v>0</v>
      </c>
      <c r="BW39" s="5">
        <f ca="1">SUMIFS(BW$10:BW38,$P$10:$P38,Lists!$AI$12)-SUMIFS(BW$10:BW38,$P$10:$P38,Lists!$AI$13)</f>
        <v>0</v>
      </c>
      <c r="BX39" s="5">
        <f ca="1">SUMIFS(BX$10:BX38,$P$10:$P38,Lists!$AI$12)-SUMIFS(BX$10:BX38,$P$10:$P38,Lists!$AI$13)</f>
        <v>0</v>
      </c>
      <c r="BY39" s="5">
        <f ca="1">SUMIFS(BY$10:BY38,$P$10:$P38,Lists!$AI$12)-SUMIFS(BY$10:BY38,$P$10:$P38,Lists!$AI$13)</f>
        <v>0</v>
      </c>
      <c r="BZ39" s="5">
        <f ca="1">SUMIFS(BZ$10:BZ38,$P$10:$P38,Lists!$AI$12)-SUMIFS(BZ$10:BZ38,$P$10:$P38,Lists!$AI$13)</f>
        <v>0</v>
      </c>
      <c r="CA39" s="5">
        <f ca="1">SUMIFS(CA$10:CA38,$P$10:$P38,Lists!$AI$12)-SUMIFS(CA$10:CA38,$P$10:$P38,Lists!$AI$13)</f>
        <v>0</v>
      </c>
      <c r="CB39" s="5">
        <f ca="1">SUMIFS(CB$10:CB38,$P$10:$P38,Lists!$AI$12)-SUMIFS(CB$10:CB38,$P$10:$P38,Lists!$AI$13)</f>
        <v>0</v>
      </c>
      <c r="CC39" s="5">
        <f ca="1">SUMIFS(CC$10:CC38,$P$10:$P38,Lists!$AI$12)-SUMIFS(CC$10:CC38,$P$10:$P38,Lists!$AI$13)</f>
        <v>0</v>
      </c>
      <c r="CD39" s="5">
        <f ca="1">SUMIFS(CD$10:CD38,$P$10:$P38,Lists!$AI$12)-SUMIFS(CD$10:CD38,$P$10:$P38,Lists!$AI$13)</f>
        <v>0</v>
      </c>
      <c r="CE39" s="5">
        <f ca="1">SUMIFS(CE$10:CE38,$P$10:$P38,Lists!$AI$12)-SUMIFS(CE$10:CE38,$P$10:$P38,Lists!$AI$13)</f>
        <v>0</v>
      </c>
      <c r="CF39" s="5">
        <f ca="1">SUMIFS(CF$10:CF38,$P$10:$P38,Lists!$AI$12)-SUMIFS(CF$10:CF38,$P$10:$P38,Lists!$AI$13)</f>
        <v>0</v>
      </c>
    </row>
    <row r="40" spans="2:84" x14ac:dyDescent="0.3">
      <c r="B40" s="13">
        <f>ROW()</f>
        <v>40</v>
      </c>
      <c r="H40" s="1" t="str">
        <f>H39</f>
        <v>Маржинальная прибыль</v>
      </c>
      <c r="I40" s="1" t="s">
        <v>477</v>
      </c>
      <c r="M40" s="53" t="s">
        <v>16</v>
      </c>
      <c r="P40" s="72"/>
      <c r="U40" s="31">
        <f ca="1">IF(U$11=0,0,U39/U$11)</f>
        <v>0.37349838888218045</v>
      </c>
      <c r="X40" s="31">
        <f t="shared" ref="X40" ca="1" si="8">IF(X$11=0,0,X39/X$11)</f>
        <v>0.31601552451979814</v>
      </c>
      <c r="Y40" s="31">
        <f t="shared" ref="Y40" ca="1" si="9">IF(Y$11=0,0,Y39/Y$11)</f>
        <v>0.36196752173161578</v>
      </c>
      <c r="Z40" s="31">
        <f t="shared" ref="Z40" ca="1" si="10">IF(Z$11=0,0,Z39/Z$11)</f>
        <v>0.37124232935252843</v>
      </c>
      <c r="AA40" s="31">
        <f t="shared" ref="AA40" ca="1" si="11">IF(AA$11=0,0,AA39/AA$11)</f>
        <v>0.37563408654121005</v>
      </c>
      <c r="AB40" s="31">
        <f t="shared" ref="AB40" ca="1" si="12">IF(AB$11=0,0,AB39/AB$11)</f>
        <v>0.37917494320737199</v>
      </c>
      <c r="AC40" s="31">
        <f t="shared" ref="AC40" ca="1" si="13">IF(AC$11=0,0,AC39/AC$11)</f>
        <v>0</v>
      </c>
      <c r="AD40" s="31">
        <f t="shared" ref="AD40" ca="1" si="14">IF(AD$11=0,0,AD39/AD$11)</f>
        <v>0</v>
      </c>
      <c r="AE40" s="31">
        <f t="shared" ref="AE40" ca="1" si="15">IF(AE$11=0,0,AE39/AE$11)</f>
        <v>0</v>
      </c>
      <c r="AF40" s="31">
        <f t="shared" ref="AF40" ca="1" si="16">IF(AF$11=0,0,AF39/AF$11)</f>
        <v>0</v>
      </c>
      <c r="AG40" s="31">
        <f t="shared" ref="AG40" ca="1" si="17">IF(AG$11=0,0,AG39/AG$11)</f>
        <v>0</v>
      </c>
      <c r="AH40" s="31">
        <f t="shared" ref="AH40" ca="1" si="18">IF(AH$11=0,0,AH39/AH$11)</f>
        <v>0</v>
      </c>
      <c r="AI40" s="31">
        <f t="shared" ref="AI40" ca="1" si="19">IF(AI$11=0,0,AI39/AI$11)</f>
        <v>0</v>
      </c>
      <c r="AJ40" s="31">
        <f t="shared" ref="AJ40" ca="1" si="20">IF(AJ$11=0,0,AJ39/AJ$11)</f>
        <v>0</v>
      </c>
      <c r="AK40" s="31">
        <f t="shared" ref="AK40" ca="1" si="21">IF(AK$11=0,0,AK39/AK$11)</f>
        <v>0</v>
      </c>
      <c r="AL40" s="31">
        <f t="shared" ref="AL40" ca="1" si="22">IF(AL$11=0,0,AL39/AL$11)</f>
        <v>0</v>
      </c>
      <c r="AM40" s="31">
        <f t="shared" ref="AM40" ca="1" si="23">IF(AM$11=0,0,AM39/AM$11)</f>
        <v>0</v>
      </c>
      <c r="AN40" s="31">
        <f t="shared" ref="AN40" ca="1" si="24">IF(AN$11=0,0,AN39/AN$11)</f>
        <v>0</v>
      </c>
      <c r="AO40" s="31">
        <f t="shared" ref="AO40" ca="1" si="25">IF(AO$11=0,0,AO39/AO$11)</f>
        <v>0</v>
      </c>
      <c r="AP40" s="31">
        <f t="shared" ref="AP40" ca="1" si="26">IF(AP$11=0,0,AP39/AP$11)</f>
        <v>0</v>
      </c>
      <c r="AQ40" s="31">
        <f t="shared" ref="AQ40" ca="1" si="27">IF(AQ$11=0,0,AQ39/AQ$11)</f>
        <v>0</v>
      </c>
      <c r="AR40" s="31">
        <f t="shared" ref="AR40" ca="1" si="28">IF(AR$11=0,0,AR39/AR$11)</f>
        <v>0</v>
      </c>
      <c r="AS40" s="31">
        <f t="shared" ref="AS40" ca="1" si="29">IF(AS$11=0,0,AS39/AS$11)</f>
        <v>0</v>
      </c>
      <c r="AT40" s="31">
        <f t="shared" ref="AT40" ca="1" si="30">IF(AT$11=0,0,AT39/AT$11)</f>
        <v>0</v>
      </c>
      <c r="AU40" s="31">
        <f t="shared" ref="AU40" ca="1" si="31">IF(AU$11=0,0,AU39/AU$11)</f>
        <v>0</v>
      </c>
      <c r="AV40" s="31">
        <f t="shared" ref="AV40" ca="1" si="32">IF(AV$11=0,0,AV39/AV$11)</f>
        <v>0</v>
      </c>
      <c r="AW40" s="31">
        <f t="shared" ref="AW40" ca="1" si="33">IF(AW$11=0,0,AW39/AW$11)</f>
        <v>0</v>
      </c>
      <c r="AX40" s="31">
        <f t="shared" ref="AX40" ca="1" si="34">IF(AX$11=0,0,AX39/AX$11)</f>
        <v>0</v>
      </c>
      <c r="AY40" s="31">
        <f t="shared" ref="AY40" ca="1" si="35">IF(AY$11=0,0,AY39/AY$11)</f>
        <v>0</v>
      </c>
      <c r="AZ40" s="31">
        <f t="shared" ref="AZ40" ca="1" si="36">IF(AZ$11=0,0,AZ39/AZ$11)</f>
        <v>0</v>
      </c>
      <c r="BA40" s="31">
        <f t="shared" ref="BA40" ca="1" si="37">IF(BA$11=0,0,BA39/BA$11)</f>
        <v>0</v>
      </c>
      <c r="BB40" s="31">
        <f t="shared" ref="BB40" ca="1" si="38">IF(BB$11=0,0,BB39/BB$11)</f>
        <v>0</v>
      </c>
      <c r="BC40" s="31">
        <f t="shared" ref="BC40" ca="1" si="39">IF(BC$11=0,0,BC39/BC$11)</f>
        <v>0</v>
      </c>
      <c r="BD40" s="31">
        <f t="shared" ref="BD40" ca="1" si="40">IF(BD$11=0,0,BD39/BD$11)</f>
        <v>0</v>
      </c>
      <c r="BE40" s="31">
        <f t="shared" ref="BE40" ca="1" si="41">IF(BE$11=0,0,BE39/BE$11)</f>
        <v>0</v>
      </c>
      <c r="BF40" s="31">
        <f t="shared" ref="BF40" ca="1" si="42">IF(BF$11=0,0,BF39/BF$11)</f>
        <v>0</v>
      </c>
      <c r="BG40" s="31">
        <f t="shared" ref="BG40" ca="1" si="43">IF(BG$11=0,0,BG39/BG$11)</f>
        <v>0</v>
      </c>
      <c r="BH40" s="31">
        <f t="shared" ref="BH40" ca="1" si="44">IF(BH$11=0,0,BH39/BH$11)</f>
        <v>0</v>
      </c>
      <c r="BI40" s="31">
        <f t="shared" ref="BI40" ca="1" si="45">IF(BI$11=0,0,BI39/BI$11)</f>
        <v>0</v>
      </c>
      <c r="BJ40" s="31">
        <f t="shared" ref="BJ40" ca="1" si="46">IF(BJ$11=0,0,BJ39/BJ$11)</f>
        <v>0</v>
      </c>
      <c r="BK40" s="31">
        <f t="shared" ref="BK40" ca="1" si="47">IF(BK$11=0,0,BK39/BK$11)</f>
        <v>0</v>
      </c>
      <c r="BL40" s="31">
        <f t="shared" ref="BL40" ca="1" si="48">IF(BL$11=0,0,BL39/BL$11)</f>
        <v>0</v>
      </c>
      <c r="BM40" s="31">
        <f t="shared" ref="BM40" ca="1" si="49">IF(BM$11=0,0,BM39/BM$11)</f>
        <v>0</v>
      </c>
      <c r="BN40" s="31">
        <f t="shared" ref="BN40" ca="1" si="50">IF(BN$11=0,0,BN39/BN$11)</f>
        <v>0</v>
      </c>
      <c r="BO40" s="31">
        <f t="shared" ref="BO40" ca="1" si="51">IF(BO$11=0,0,BO39/BO$11)</f>
        <v>0</v>
      </c>
      <c r="BP40" s="31">
        <f t="shared" ref="BP40" ca="1" si="52">IF(BP$11=0,0,BP39/BP$11)</f>
        <v>0</v>
      </c>
      <c r="BQ40" s="31">
        <f t="shared" ref="BQ40" ca="1" si="53">IF(BQ$11=0,0,BQ39/BQ$11)</f>
        <v>0</v>
      </c>
      <c r="BR40" s="31">
        <f t="shared" ref="BR40" ca="1" si="54">IF(BR$11=0,0,BR39/BR$11)</f>
        <v>0</v>
      </c>
      <c r="BS40" s="31">
        <f t="shared" ref="BS40" ca="1" si="55">IF(BS$11=0,0,BS39/BS$11)</f>
        <v>0</v>
      </c>
      <c r="BT40" s="31">
        <f t="shared" ref="BT40" ca="1" si="56">IF(BT$11=0,0,BT39/BT$11)</f>
        <v>0</v>
      </c>
      <c r="BU40" s="31">
        <f t="shared" ref="BU40" ca="1" si="57">IF(BU$11=0,0,BU39/BU$11)</f>
        <v>0</v>
      </c>
      <c r="BV40" s="31">
        <f t="shared" ref="BV40" ca="1" si="58">IF(BV$11=0,0,BV39/BV$11)</f>
        <v>0</v>
      </c>
      <c r="BW40" s="31">
        <f t="shared" ref="BW40" ca="1" si="59">IF(BW$11=0,0,BW39/BW$11)</f>
        <v>0</v>
      </c>
      <c r="BX40" s="31">
        <f t="shared" ref="BX40" ca="1" si="60">IF(BX$11=0,0,BX39/BX$11)</f>
        <v>0</v>
      </c>
      <c r="BY40" s="31">
        <f t="shared" ref="BY40" ca="1" si="61">IF(BY$11=0,0,BY39/BY$11)</f>
        <v>0</v>
      </c>
      <c r="BZ40" s="31">
        <f t="shared" ref="BZ40" ca="1" si="62">IF(BZ$11=0,0,BZ39/BZ$11)</f>
        <v>0</v>
      </c>
      <c r="CA40" s="31">
        <f t="shared" ref="CA40" ca="1" si="63">IF(CA$11=0,0,CA39/CA$11)</f>
        <v>0</v>
      </c>
      <c r="CB40" s="31">
        <f t="shared" ref="CB40" ca="1" si="64">IF(CB$11=0,0,CB39/CB$11)</f>
        <v>0</v>
      </c>
      <c r="CC40" s="31">
        <f t="shared" ref="CC40" ca="1" si="65">IF(CC$11=0,0,CC39/CC$11)</f>
        <v>0</v>
      </c>
      <c r="CD40" s="31">
        <f t="shared" ref="CD40" ca="1" si="66">IF(CD$11=0,0,CD39/CD$11)</f>
        <v>0</v>
      </c>
      <c r="CE40" s="31">
        <f t="shared" ref="CE40" ca="1" si="67">IF(CE$11=0,0,CE39/CE$11)</f>
        <v>0</v>
      </c>
      <c r="CF40" s="31">
        <f t="shared" ref="CF40" ca="1" si="68">IF(CF$11=0,0,CF39/CF$11)</f>
        <v>0</v>
      </c>
    </row>
    <row r="42" spans="2:84" x14ac:dyDescent="0.3">
      <c r="B42" s="13">
        <f>ROW()</f>
        <v>42</v>
      </c>
      <c r="H42" s="1" t="s">
        <v>97</v>
      </c>
      <c r="M42" s="53" t="s">
        <v>18</v>
      </c>
      <c r="P42" s="72" t="str">
        <f>Lists!$AI$13</f>
        <v>PL(-)</v>
      </c>
      <c r="U42" s="5">
        <f ca="1">SUM(INDIRECT(ADDRESS($B42,$X$2)&amp;":"&amp;ADDRESS($B42,$X$2-1+$P$8)))</f>
        <v>63559195.299422696</v>
      </c>
      <c r="X42" s="5">
        <f ca="1">IF(X$4="",0,SUMIFS(Model!121:121,Model!$4:$4,"&gt;="&amp;X$6,Model!$4:$4,"&lt;="&amp;X$7))</f>
        <v>7107000</v>
      </c>
      <c r="Y42" s="5">
        <f ca="1">IF(Y$4="",0,SUMIFS(Model!121:121,Model!$4:$4,"&gt;="&amp;Y$6,Model!$4:$4,"&lt;="&amp;Y$7))</f>
        <v>9496599.375</v>
      </c>
      <c r="Z42" s="5">
        <f ca="1">IF(Z$4="",0,SUMIFS(Model!121:121,Model!$4:$4,"&gt;="&amp;Z$6,Model!$4:$4,"&lt;="&amp;Z$7))</f>
        <v>12252874.992382811</v>
      </c>
      <c r="AA42" s="5">
        <f ca="1">IF(AA$4="",0,SUMIFS(Model!121:121,Model!$4:$4,"&gt;="&amp;AA$6,Model!$4:$4,"&lt;="&amp;AA$7))</f>
        <v>15700509.342475213</v>
      </c>
      <c r="AB42" s="5">
        <f ca="1">IF(AB$4="",0,SUMIFS(Model!121:121,Model!$4:$4,"&gt;="&amp;AB$6,Model!$4:$4,"&lt;="&amp;AB$7))</f>
        <v>19002211.589564674</v>
      </c>
      <c r="AC42" s="5">
        <f ca="1">IF(AC$4="",0,SUMIFS(Model!121:121,Model!$4:$4,"&gt;="&amp;AC$6,Model!$4:$4,"&lt;="&amp;AC$7))</f>
        <v>0</v>
      </c>
      <c r="AD42" s="5">
        <f ca="1">IF(AD$4="",0,SUMIFS(Model!121:121,Model!$4:$4,"&gt;="&amp;AD$6,Model!$4:$4,"&lt;="&amp;AD$7))</f>
        <v>0</v>
      </c>
      <c r="AE42" s="5">
        <f ca="1">IF(AE$4="",0,SUMIFS(Model!121:121,Model!$4:$4,"&gt;="&amp;AE$6,Model!$4:$4,"&lt;="&amp;AE$7))</f>
        <v>0</v>
      </c>
      <c r="AF42" s="5">
        <f ca="1">IF(AF$4="",0,SUMIFS(Model!121:121,Model!$4:$4,"&gt;="&amp;AF$6,Model!$4:$4,"&lt;="&amp;AF$7))</f>
        <v>0</v>
      </c>
      <c r="AG42" s="5">
        <f ca="1">IF(AG$4="",0,SUMIFS(Model!121:121,Model!$4:$4,"&gt;="&amp;AG$6,Model!$4:$4,"&lt;="&amp;AG$7))</f>
        <v>0</v>
      </c>
      <c r="AH42" s="5">
        <f ca="1">IF(AH$4="",0,SUMIFS(Model!121:121,Model!$4:$4,"&gt;="&amp;AH$6,Model!$4:$4,"&lt;="&amp;AH$7))</f>
        <v>0</v>
      </c>
      <c r="AI42" s="5">
        <f ca="1">IF(AI$4="",0,SUMIFS(Model!121:121,Model!$4:$4,"&gt;="&amp;AI$6,Model!$4:$4,"&lt;="&amp;AI$7))</f>
        <v>0</v>
      </c>
      <c r="AJ42" s="5">
        <f ca="1">IF(AJ$4="",0,SUMIFS(Model!121:121,Model!$4:$4,"&gt;="&amp;AJ$6,Model!$4:$4,"&lt;="&amp;AJ$7))</f>
        <v>0</v>
      </c>
      <c r="AK42" s="5">
        <f ca="1">IF(AK$4="",0,SUMIFS(Model!121:121,Model!$4:$4,"&gt;="&amp;AK$6,Model!$4:$4,"&lt;="&amp;AK$7))</f>
        <v>0</v>
      </c>
      <c r="AL42" s="5">
        <f ca="1">IF(AL$4="",0,SUMIFS(Model!121:121,Model!$4:$4,"&gt;="&amp;AL$6,Model!$4:$4,"&lt;="&amp;AL$7))</f>
        <v>0</v>
      </c>
      <c r="AM42" s="5">
        <f ca="1">IF(AM$4="",0,SUMIFS(Model!121:121,Model!$4:$4,"&gt;="&amp;AM$6,Model!$4:$4,"&lt;="&amp;AM$7))</f>
        <v>0</v>
      </c>
      <c r="AN42" s="5">
        <f ca="1">IF(AN$4="",0,SUMIFS(Model!121:121,Model!$4:$4,"&gt;="&amp;AN$6,Model!$4:$4,"&lt;="&amp;AN$7))</f>
        <v>0</v>
      </c>
      <c r="AO42" s="5">
        <f ca="1">IF(AO$4="",0,SUMIFS(Model!121:121,Model!$4:$4,"&gt;="&amp;AO$6,Model!$4:$4,"&lt;="&amp;AO$7))</f>
        <v>0</v>
      </c>
      <c r="AP42" s="5">
        <f ca="1">IF(AP$4="",0,SUMIFS(Model!121:121,Model!$4:$4,"&gt;="&amp;AP$6,Model!$4:$4,"&lt;="&amp;AP$7))</f>
        <v>0</v>
      </c>
      <c r="AQ42" s="5">
        <f ca="1">IF(AQ$4="",0,SUMIFS(Model!121:121,Model!$4:$4,"&gt;="&amp;AQ$6,Model!$4:$4,"&lt;="&amp;AQ$7))</f>
        <v>0</v>
      </c>
      <c r="AR42" s="5">
        <f ca="1">IF(AR$4="",0,SUMIFS(Model!121:121,Model!$4:$4,"&gt;="&amp;AR$6,Model!$4:$4,"&lt;="&amp;AR$7))</f>
        <v>0</v>
      </c>
      <c r="AS42" s="5">
        <f ca="1">IF(AS$4="",0,SUMIFS(Model!121:121,Model!$4:$4,"&gt;="&amp;AS$6,Model!$4:$4,"&lt;="&amp;AS$7))</f>
        <v>0</v>
      </c>
      <c r="AT42" s="5">
        <f ca="1">IF(AT$4="",0,SUMIFS(Model!121:121,Model!$4:$4,"&gt;="&amp;AT$6,Model!$4:$4,"&lt;="&amp;AT$7))</f>
        <v>0</v>
      </c>
      <c r="AU42" s="5">
        <f ca="1">IF(AU$4="",0,SUMIFS(Model!121:121,Model!$4:$4,"&gt;="&amp;AU$6,Model!$4:$4,"&lt;="&amp;AU$7))</f>
        <v>0</v>
      </c>
      <c r="AV42" s="5">
        <f ca="1">IF(AV$4="",0,SUMIFS(Model!121:121,Model!$4:$4,"&gt;="&amp;AV$6,Model!$4:$4,"&lt;="&amp;AV$7))</f>
        <v>0</v>
      </c>
      <c r="AW42" s="5">
        <f ca="1">IF(AW$4="",0,SUMIFS(Model!121:121,Model!$4:$4,"&gt;="&amp;AW$6,Model!$4:$4,"&lt;="&amp;AW$7))</f>
        <v>0</v>
      </c>
      <c r="AX42" s="5">
        <f ca="1">IF(AX$4="",0,SUMIFS(Model!121:121,Model!$4:$4,"&gt;="&amp;AX$6,Model!$4:$4,"&lt;="&amp;AX$7))</f>
        <v>0</v>
      </c>
      <c r="AY42" s="5">
        <f ca="1">IF(AY$4="",0,SUMIFS(Model!121:121,Model!$4:$4,"&gt;="&amp;AY$6,Model!$4:$4,"&lt;="&amp;AY$7))</f>
        <v>0</v>
      </c>
      <c r="AZ42" s="5">
        <f ca="1">IF(AZ$4="",0,SUMIFS(Model!121:121,Model!$4:$4,"&gt;="&amp;AZ$6,Model!$4:$4,"&lt;="&amp;AZ$7))</f>
        <v>0</v>
      </c>
      <c r="BA42" s="5">
        <f ca="1">IF(BA$4="",0,SUMIFS(Model!121:121,Model!$4:$4,"&gt;="&amp;BA$6,Model!$4:$4,"&lt;="&amp;BA$7))</f>
        <v>0</v>
      </c>
      <c r="BB42" s="5">
        <f ca="1">IF(BB$4="",0,SUMIFS(Model!121:121,Model!$4:$4,"&gt;="&amp;BB$6,Model!$4:$4,"&lt;="&amp;BB$7))</f>
        <v>0</v>
      </c>
      <c r="BC42" s="5">
        <f ca="1">IF(BC$4="",0,SUMIFS(Model!121:121,Model!$4:$4,"&gt;="&amp;BC$6,Model!$4:$4,"&lt;="&amp;BC$7))</f>
        <v>0</v>
      </c>
      <c r="BD42" s="5">
        <f ca="1">IF(BD$4="",0,SUMIFS(Model!121:121,Model!$4:$4,"&gt;="&amp;BD$6,Model!$4:$4,"&lt;="&amp;BD$7))</f>
        <v>0</v>
      </c>
      <c r="BE42" s="5">
        <f ca="1">IF(BE$4="",0,SUMIFS(Model!121:121,Model!$4:$4,"&gt;="&amp;BE$6,Model!$4:$4,"&lt;="&amp;BE$7))</f>
        <v>0</v>
      </c>
      <c r="BF42" s="5">
        <f ca="1">IF(BF$4="",0,SUMIFS(Model!121:121,Model!$4:$4,"&gt;="&amp;BF$6,Model!$4:$4,"&lt;="&amp;BF$7))</f>
        <v>0</v>
      </c>
      <c r="BG42" s="5">
        <f ca="1">IF(BG$4="",0,SUMIFS(Model!121:121,Model!$4:$4,"&gt;="&amp;BG$6,Model!$4:$4,"&lt;="&amp;BG$7))</f>
        <v>0</v>
      </c>
      <c r="BH42" s="5">
        <f ca="1">IF(BH$4="",0,SUMIFS(Model!121:121,Model!$4:$4,"&gt;="&amp;BH$6,Model!$4:$4,"&lt;="&amp;BH$7))</f>
        <v>0</v>
      </c>
      <c r="BI42" s="5">
        <f ca="1">IF(BI$4="",0,SUMIFS(Model!121:121,Model!$4:$4,"&gt;="&amp;BI$6,Model!$4:$4,"&lt;="&amp;BI$7))</f>
        <v>0</v>
      </c>
      <c r="BJ42" s="5">
        <f ca="1">IF(BJ$4="",0,SUMIFS(Model!121:121,Model!$4:$4,"&gt;="&amp;BJ$6,Model!$4:$4,"&lt;="&amp;BJ$7))</f>
        <v>0</v>
      </c>
      <c r="BK42" s="5">
        <f ca="1">IF(BK$4="",0,SUMIFS(Model!121:121,Model!$4:$4,"&gt;="&amp;BK$6,Model!$4:$4,"&lt;="&amp;BK$7))</f>
        <v>0</v>
      </c>
      <c r="BL42" s="5">
        <f ca="1">IF(BL$4="",0,SUMIFS(Model!121:121,Model!$4:$4,"&gt;="&amp;BL$6,Model!$4:$4,"&lt;="&amp;BL$7))</f>
        <v>0</v>
      </c>
      <c r="BM42" s="5">
        <f ca="1">IF(BM$4="",0,SUMIFS(Model!121:121,Model!$4:$4,"&gt;="&amp;BM$6,Model!$4:$4,"&lt;="&amp;BM$7))</f>
        <v>0</v>
      </c>
      <c r="BN42" s="5">
        <f ca="1">IF(BN$4="",0,SUMIFS(Model!121:121,Model!$4:$4,"&gt;="&amp;BN$6,Model!$4:$4,"&lt;="&amp;BN$7))</f>
        <v>0</v>
      </c>
      <c r="BO42" s="5">
        <f ca="1">IF(BO$4="",0,SUMIFS(Model!121:121,Model!$4:$4,"&gt;="&amp;BO$6,Model!$4:$4,"&lt;="&amp;BO$7))</f>
        <v>0</v>
      </c>
      <c r="BP42" s="5">
        <f ca="1">IF(BP$4="",0,SUMIFS(Model!121:121,Model!$4:$4,"&gt;="&amp;BP$6,Model!$4:$4,"&lt;="&amp;BP$7))</f>
        <v>0</v>
      </c>
      <c r="BQ42" s="5">
        <f ca="1">IF(BQ$4="",0,SUMIFS(Model!121:121,Model!$4:$4,"&gt;="&amp;BQ$6,Model!$4:$4,"&lt;="&amp;BQ$7))</f>
        <v>0</v>
      </c>
      <c r="BR42" s="5">
        <f ca="1">IF(BR$4="",0,SUMIFS(Model!121:121,Model!$4:$4,"&gt;="&amp;BR$6,Model!$4:$4,"&lt;="&amp;BR$7))</f>
        <v>0</v>
      </c>
      <c r="BS42" s="5">
        <f ca="1">IF(BS$4="",0,SUMIFS(Model!121:121,Model!$4:$4,"&gt;="&amp;BS$6,Model!$4:$4,"&lt;="&amp;BS$7))</f>
        <v>0</v>
      </c>
      <c r="BT42" s="5">
        <f ca="1">IF(BT$4="",0,SUMIFS(Model!121:121,Model!$4:$4,"&gt;="&amp;BT$6,Model!$4:$4,"&lt;="&amp;BT$7))</f>
        <v>0</v>
      </c>
      <c r="BU42" s="5">
        <f ca="1">IF(BU$4="",0,SUMIFS(Model!121:121,Model!$4:$4,"&gt;="&amp;BU$6,Model!$4:$4,"&lt;="&amp;BU$7))</f>
        <v>0</v>
      </c>
      <c r="BV42" s="5">
        <f ca="1">IF(BV$4="",0,SUMIFS(Model!121:121,Model!$4:$4,"&gt;="&amp;BV$6,Model!$4:$4,"&lt;="&amp;BV$7))</f>
        <v>0</v>
      </c>
      <c r="BW42" s="5">
        <f ca="1">IF(BW$4="",0,SUMIFS(Model!121:121,Model!$4:$4,"&gt;="&amp;BW$6,Model!$4:$4,"&lt;="&amp;BW$7))</f>
        <v>0</v>
      </c>
      <c r="BX42" s="5">
        <f ca="1">IF(BX$4="",0,SUMIFS(Model!121:121,Model!$4:$4,"&gt;="&amp;BX$6,Model!$4:$4,"&lt;="&amp;BX$7))</f>
        <v>0</v>
      </c>
      <c r="BY42" s="5">
        <f ca="1">IF(BY$4="",0,SUMIFS(Model!121:121,Model!$4:$4,"&gt;="&amp;BY$6,Model!$4:$4,"&lt;="&amp;BY$7))</f>
        <v>0</v>
      </c>
      <c r="BZ42" s="5">
        <f ca="1">IF(BZ$4="",0,SUMIFS(Model!121:121,Model!$4:$4,"&gt;="&amp;BZ$6,Model!$4:$4,"&lt;="&amp;BZ$7))</f>
        <v>0</v>
      </c>
      <c r="CA42" s="5">
        <f ca="1">IF(CA$4="",0,SUMIFS(Model!121:121,Model!$4:$4,"&gt;="&amp;CA$6,Model!$4:$4,"&lt;="&amp;CA$7))</f>
        <v>0</v>
      </c>
      <c r="CB42" s="5">
        <f ca="1">IF(CB$4="",0,SUMIFS(Model!121:121,Model!$4:$4,"&gt;="&amp;CB$6,Model!$4:$4,"&lt;="&amp;CB$7))</f>
        <v>0</v>
      </c>
      <c r="CC42" s="5">
        <f ca="1">IF(CC$4="",0,SUMIFS(Model!121:121,Model!$4:$4,"&gt;="&amp;CC$6,Model!$4:$4,"&lt;="&amp;CC$7))</f>
        <v>0</v>
      </c>
      <c r="CD42" s="5">
        <f ca="1">IF(CD$4="",0,SUMIFS(Model!121:121,Model!$4:$4,"&gt;="&amp;CD$6,Model!$4:$4,"&lt;="&amp;CD$7))</f>
        <v>0</v>
      </c>
      <c r="CE42" s="5">
        <f ca="1">IF(CE$4="",0,SUMIFS(Model!121:121,Model!$4:$4,"&gt;="&amp;CE$6,Model!$4:$4,"&lt;="&amp;CE$7))</f>
        <v>0</v>
      </c>
      <c r="CF42" s="5">
        <f ca="1">IF(CF$4="",0,SUMIFS(Model!121:121,Model!$4:$4,"&gt;="&amp;CF$6,Model!$4:$4,"&lt;="&amp;CF$7))</f>
        <v>0</v>
      </c>
    </row>
    <row r="43" spans="2:84" x14ac:dyDescent="0.3">
      <c r="B43" s="13">
        <f>ROW()</f>
        <v>43</v>
      </c>
    </row>
    <row r="44" spans="2:84" x14ac:dyDescent="0.3">
      <c r="B44" s="13">
        <f>ROW()</f>
        <v>44</v>
      </c>
      <c r="H44" s="1" t="s">
        <v>424</v>
      </c>
      <c r="M44" s="53" t="s">
        <v>18</v>
      </c>
      <c r="P44" s="72" t="str">
        <f>Lists!$AI$13</f>
        <v>PL(-)</v>
      </c>
      <c r="U44" s="5">
        <f ca="1">SUM(INDIRECT(ADDRESS($B44,$X$2)&amp;":"&amp;ADDRESS($B44,$X$2-1+$P$8)))</f>
        <v>19067758.589826811</v>
      </c>
      <c r="X44" s="5">
        <f ca="1">IF(X$4="",0,SUMIFS(Model!156:156,Model!$4:$4,"&gt;="&amp;X$6,Model!$4:$4,"&lt;="&amp;X$7))</f>
        <v>2132100</v>
      </c>
      <c r="Y44" s="5">
        <f ca="1">IF(Y$4="",0,SUMIFS(Model!156:156,Model!$4:$4,"&gt;="&amp;Y$6,Model!$4:$4,"&lt;="&amp;Y$7))</f>
        <v>2848979.8125</v>
      </c>
      <c r="Z44" s="5">
        <f ca="1">IF(Z$4="",0,SUMIFS(Model!156:156,Model!$4:$4,"&gt;="&amp;Z$6,Model!$4:$4,"&lt;="&amp;Z$7))</f>
        <v>3675862.4977148436</v>
      </c>
      <c r="AA44" s="5">
        <f ca="1">IF(AA$4="",0,SUMIFS(Model!156:156,Model!$4:$4,"&gt;="&amp;AA$6,Model!$4:$4,"&lt;="&amp;AA$7))</f>
        <v>4710152.8027425641</v>
      </c>
      <c r="AB44" s="5">
        <f ca="1">IF(AB$4="",0,SUMIFS(Model!156:156,Model!$4:$4,"&gt;="&amp;AB$6,Model!$4:$4,"&lt;="&amp;AB$7))</f>
        <v>5700663.4768694034</v>
      </c>
      <c r="AC44" s="5">
        <f ca="1">IF(AC$4="",0,SUMIFS(Model!156:156,Model!$4:$4,"&gt;="&amp;AC$6,Model!$4:$4,"&lt;="&amp;AC$7))</f>
        <v>0</v>
      </c>
      <c r="AD44" s="5">
        <f ca="1">IF(AD$4="",0,SUMIFS(Model!156:156,Model!$4:$4,"&gt;="&amp;AD$6,Model!$4:$4,"&lt;="&amp;AD$7))</f>
        <v>0</v>
      </c>
      <c r="AE44" s="5">
        <f ca="1">IF(AE$4="",0,SUMIFS(Model!156:156,Model!$4:$4,"&gt;="&amp;AE$6,Model!$4:$4,"&lt;="&amp;AE$7))</f>
        <v>0</v>
      </c>
      <c r="AF44" s="5">
        <f ca="1">IF(AF$4="",0,SUMIFS(Model!156:156,Model!$4:$4,"&gt;="&amp;AF$6,Model!$4:$4,"&lt;="&amp;AF$7))</f>
        <v>0</v>
      </c>
      <c r="AG44" s="5">
        <f ca="1">IF(AG$4="",0,SUMIFS(Model!156:156,Model!$4:$4,"&gt;="&amp;AG$6,Model!$4:$4,"&lt;="&amp;AG$7))</f>
        <v>0</v>
      </c>
      <c r="AH44" s="5">
        <f ca="1">IF(AH$4="",0,SUMIFS(Model!156:156,Model!$4:$4,"&gt;="&amp;AH$6,Model!$4:$4,"&lt;="&amp;AH$7))</f>
        <v>0</v>
      </c>
      <c r="AI44" s="5">
        <f ca="1">IF(AI$4="",0,SUMIFS(Model!156:156,Model!$4:$4,"&gt;="&amp;AI$6,Model!$4:$4,"&lt;="&amp;AI$7))</f>
        <v>0</v>
      </c>
      <c r="AJ44" s="5">
        <f ca="1">IF(AJ$4="",0,SUMIFS(Model!156:156,Model!$4:$4,"&gt;="&amp;AJ$6,Model!$4:$4,"&lt;="&amp;AJ$7))</f>
        <v>0</v>
      </c>
      <c r="AK44" s="5">
        <f ca="1">IF(AK$4="",0,SUMIFS(Model!156:156,Model!$4:$4,"&gt;="&amp;AK$6,Model!$4:$4,"&lt;="&amp;AK$7))</f>
        <v>0</v>
      </c>
      <c r="AL44" s="5">
        <f ca="1">IF(AL$4="",0,SUMIFS(Model!156:156,Model!$4:$4,"&gt;="&amp;AL$6,Model!$4:$4,"&lt;="&amp;AL$7))</f>
        <v>0</v>
      </c>
      <c r="AM44" s="5">
        <f ca="1">IF(AM$4="",0,SUMIFS(Model!156:156,Model!$4:$4,"&gt;="&amp;AM$6,Model!$4:$4,"&lt;="&amp;AM$7))</f>
        <v>0</v>
      </c>
      <c r="AN44" s="5">
        <f ca="1">IF(AN$4="",0,SUMIFS(Model!156:156,Model!$4:$4,"&gt;="&amp;AN$6,Model!$4:$4,"&lt;="&amp;AN$7))</f>
        <v>0</v>
      </c>
      <c r="AO44" s="5">
        <f ca="1">IF(AO$4="",0,SUMIFS(Model!156:156,Model!$4:$4,"&gt;="&amp;AO$6,Model!$4:$4,"&lt;="&amp;AO$7))</f>
        <v>0</v>
      </c>
      <c r="AP44" s="5">
        <f ca="1">IF(AP$4="",0,SUMIFS(Model!156:156,Model!$4:$4,"&gt;="&amp;AP$6,Model!$4:$4,"&lt;="&amp;AP$7))</f>
        <v>0</v>
      </c>
      <c r="AQ44" s="5">
        <f ca="1">IF(AQ$4="",0,SUMIFS(Model!156:156,Model!$4:$4,"&gt;="&amp;AQ$6,Model!$4:$4,"&lt;="&amp;AQ$7))</f>
        <v>0</v>
      </c>
      <c r="AR44" s="5">
        <f ca="1">IF(AR$4="",0,SUMIFS(Model!156:156,Model!$4:$4,"&gt;="&amp;AR$6,Model!$4:$4,"&lt;="&amp;AR$7))</f>
        <v>0</v>
      </c>
      <c r="AS44" s="5">
        <f ca="1">IF(AS$4="",0,SUMIFS(Model!156:156,Model!$4:$4,"&gt;="&amp;AS$6,Model!$4:$4,"&lt;="&amp;AS$7))</f>
        <v>0</v>
      </c>
      <c r="AT44" s="5">
        <f ca="1">IF(AT$4="",0,SUMIFS(Model!156:156,Model!$4:$4,"&gt;="&amp;AT$6,Model!$4:$4,"&lt;="&amp;AT$7))</f>
        <v>0</v>
      </c>
      <c r="AU44" s="5">
        <f ca="1">IF(AU$4="",0,SUMIFS(Model!156:156,Model!$4:$4,"&gt;="&amp;AU$6,Model!$4:$4,"&lt;="&amp;AU$7))</f>
        <v>0</v>
      </c>
      <c r="AV44" s="5">
        <f ca="1">IF(AV$4="",0,SUMIFS(Model!156:156,Model!$4:$4,"&gt;="&amp;AV$6,Model!$4:$4,"&lt;="&amp;AV$7))</f>
        <v>0</v>
      </c>
      <c r="AW44" s="5">
        <f ca="1">IF(AW$4="",0,SUMIFS(Model!156:156,Model!$4:$4,"&gt;="&amp;AW$6,Model!$4:$4,"&lt;="&amp;AW$7))</f>
        <v>0</v>
      </c>
      <c r="AX44" s="5">
        <f ca="1">IF(AX$4="",0,SUMIFS(Model!156:156,Model!$4:$4,"&gt;="&amp;AX$6,Model!$4:$4,"&lt;="&amp;AX$7))</f>
        <v>0</v>
      </c>
      <c r="AY44" s="5">
        <f ca="1">IF(AY$4="",0,SUMIFS(Model!156:156,Model!$4:$4,"&gt;="&amp;AY$6,Model!$4:$4,"&lt;="&amp;AY$7))</f>
        <v>0</v>
      </c>
      <c r="AZ44" s="5">
        <f ca="1">IF(AZ$4="",0,SUMIFS(Model!156:156,Model!$4:$4,"&gt;="&amp;AZ$6,Model!$4:$4,"&lt;="&amp;AZ$7))</f>
        <v>0</v>
      </c>
      <c r="BA44" s="5">
        <f ca="1">IF(BA$4="",0,SUMIFS(Model!156:156,Model!$4:$4,"&gt;="&amp;BA$6,Model!$4:$4,"&lt;="&amp;BA$7))</f>
        <v>0</v>
      </c>
      <c r="BB44" s="5">
        <f ca="1">IF(BB$4="",0,SUMIFS(Model!156:156,Model!$4:$4,"&gt;="&amp;BB$6,Model!$4:$4,"&lt;="&amp;BB$7))</f>
        <v>0</v>
      </c>
      <c r="BC44" s="5">
        <f ca="1">IF(BC$4="",0,SUMIFS(Model!156:156,Model!$4:$4,"&gt;="&amp;BC$6,Model!$4:$4,"&lt;="&amp;BC$7))</f>
        <v>0</v>
      </c>
      <c r="BD44" s="5">
        <f ca="1">IF(BD$4="",0,SUMIFS(Model!156:156,Model!$4:$4,"&gt;="&amp;BD$6,Model!$4:$4,"&lt;="&amp;BD$7))</f>
        <v>0</v>
      </c>
      <c r="BE44" s="5">
        <f ca="1">IF(BE$4="",0,SUMIFS(Model!156:156,Model!$4:$4,"&gt;="&amp;BE$6,Model!$4:$4,"&lt;="&amp;BE$7))</f>
        <v>0</v>
      </c>
      <c r="BF44" s="5">
        <f ca="1">IF(BF$4="",0,SUMIFS(Model!156:156,Model!$4:$4,"&gt;="&amp;BF$6,Model!$4:$4,"&lt;="&amp;BF$7))</f>
        <v>0</v>
      </c>
      <c r="BG44" s="5">
        <f ca="1">IF(BG$4="",0,SUMIFS(Model!156:156,Model!$4:$4,"&gt;="&amp;BG$6,Model!$4:$4,"&lt;="&amp;BG$7))</f>
        <v>0</v>
      </c>
      <c r="BH44" s="5">
        <f ca="1">IF(BH$4="",0,SUMIFS(Model!156:156,Model!$4:$4,"&gt;="&amp;BH$6,Model!$4:$4,"&lt;="&amp;BH$7))</f>
        <v>0</v>
      </c>
      <c r="BI44" s="5">
        <f ca="1">IF(BI$4="",0,SUMIFS(Model!156:156,Model!$4:$4,"&gt;="&amp;BI$6,Model!$4:$4,"&lt;="&amp;BI$7))</f>
        <v>0</v>
      </c>
      <c r="BJ44" s="5">
        <f ca="1">IF(BJ$4="",0,SUMIFS(Model!156:156,Model!$4:$4,"&gt;="&amp;BJ$6,Model!$4:$4,"&lt;="&amp;BJ$7))</f>
        <v>0</v>
      </c>
      <c r="BK44" s="5">
        <f ca="1">IF(BK$4="",0,SUMIFS(Model!156:156,Model!$4:$4,"&gt;="&amp;BK$6,Model!$4:$4,"&lt;="&amp;BK$7))</f>
        <v>0</v>
      </c>
      <c r="BL44" s="5">
        <f ca="1">IF(BL$4="",0,SUMIFS(Model!156:156,Model!$4:$4,"&gt;="&amp;BL$6,Model!$4:$4,"&lt;="&amp;BL$7))</f>
        <v>0</v>
      </c>
      <c r="BM44" s="5">
        <f ca="1">IF(BM$4="",0,SUMIFS(Model!156:156,Model!$4:$4,"&gt;="&amp;BM$6,Model!$4:$4,"&lt;="&amp;BM$7))</f>
        <v>0</v>
      </c>
      <c r="BN44" s="5">
        <f ca="1">IF(BN$4="",0,SUMIFS(Model!156:156,Model!$4:$4,"&gt;="&amp;BN$6,Model!$4:$4,"&lt;="&amp;BN$7))</f>
        <v>0</v>
      </c>
      <c r="BO44" s="5">
        <f ca="1">IF(BO$4="",0,SUMIFS(Model!156:156,Model!$4:$4,"&gt;="&amp;BO$6,Model!$4:$4,"&lt;="&amp;BO$7))</f>
        <v>0</v>
      </c>
      <c r="BP44" s="5">
        <f ca="1">IF(BP$4="",0,SUMIFS(Model!156:156,Model!$4:$4,"&gt;="&amp;BP$6,Model!$4:$4,"&lt;="&amp;BP$7))</f>
        <v>0</v>
      </c>
      <c r="BQ44" s="5">
        <f ca="1">IF(BQ$4="",0,SUMIFS(Model!156:156,Model!$4:$4,"&gt;="&amp;BQ$6,Model!$4:$4,"&lt;="&amp;BQ$7))</f>
        <v>0</v>
      </c>
      <c r="BR44" s="5">
        <f ca="1">IF(BR$4="",0,SUMIFS(Model!156:156,Model!$4:$4,"&gt;="&amp;BR$6,Model!$4:$4,"&lt;="&amp;BR$7))</f>
        <v>0</v>
      </c>
      <c r="BS44" s="5">
        <f ca="1">IF(BS$4="",0,SUMIFS(Model!156:156,Model!$4:$4,"&gt;="&amp;BS$6,Model!$4:$4,"&lt;="&amp;BS$7))</f>
        <v>0</v>
      </c>
      <c r="BT44" s="5">
        <f ca="1">IF(BT$4="",0,SUMIFS(Model!156:156,Model!$4:$4,"&gt;="&amp;BT$6,Model!$4:$4,"&lt;="&amp;BT$7))</f>
        <v>0</v>
      </c>
      <c r="BU44" s="5">
        <f ca="1">IF(BU$4="",0,SUMIFS(Model!156:156,Model!$4:$4,"&gt;="&amp;BU$6,Model!$4:$4,"&lt;="&amp;BU$7))</f>
        <v>0</v>
      </c>
      <c r="BV44" s="5">
        <f ca="1">IF(BV$4="",0,SUMIFS(Model!156:156,Model!$4:$4,"&gt;="&amp;BV$6,Model!$4:$4,"&lt;="&amp;BV$7))</f>
        <v>0</v>
      </c>
      <c r="BW44" s="5">
        <f ca="1">IF(BW$4="",0,SUMIFS(Model!156:156,Model!$4:$4,"&gt;="&amp;BW$6,Model!$4:$4,"&lt;="&amp;BW$7))</f>
        <v>0</v>
      </c>
      <c r="BX44" s="5">
        <f ca="1">IF(BX$4="",0,SUMIFS(Model!156:156,Model!$4:$4,"&gt;="&amp;BX$6,Model!$4:$4,"&lt;="&amp;BX$7))</f>
        <v>0</v>
      </c>
      <c r="BY44" s="5">
        <f ca="1">IF(BY$4="",0,SUMIFS(Model!156:156,Model!$4:$4,"&gt;="&amp;BY$6,Model!$4:$4,"&lt;="&amp;BY$7))</f>
        <v>0</v>
      </c>
      <c r="BZ44" s="5">
        <f ca="1">IF(BZ$4="",0,SUMIFS(Model!156:156,Model!$4:$4,"&gt;="&amp;BZ$6,Model!$4:$4,"&lt;="&amp;BZ$7))</f>
        <v>0</v>
      </c>
      <c r="CA44" s="5">
        <f ca="1">IF(CA$4="",0,SUMIFS(Model!156:156,Model!$4:$4,"&gt;="&amp;CA$6,Model!$4:$4,"&lt;="&amp;CA$7))</f>
        <v>0</v>
      </c>
      <c r="CB44" s="5">
        <f ca="1">IF(CB$4="",0,SUMIFS(Model!156:156,Model!$4:$4,"&gt;="&amp;CB$6,Model!$4:$4,"&lt;="&amp;CB$7))</f>
        <v>0</v>
      </c>
      <c r="CC44" s="5">
        <f ca="1">IF(CC$4="",0,SUMIFS(Model!156:156,Model!$4:$4,"&gt;="&amp;CC$6,Model!$4:$4,"&lt;="&amp;CC$7))</f>
        <v>0</v>
      </c>
      <c r="CD44" s="5">
        <f ca="1">IF(CD$4="",0,SUMIFS(Model!156:156,Model!$4:$4,"&gt;="&amp;CD$6,Model!$4:$4,"&lt;="&amp;CD$7))</f>
        <v>0</v>
      </c>
      <c r="CE44" s="5">
        <f ca="1">IF(CE$4="",0,SUMIFS(Model!156:156,Model!$4:$4,"&gt;="&amp;CE$6,Model!$4:$4,"&lt;="&amp;CE$7))</f>
        <v>0</v>
      </c>
      <c r="CF44" s="5">
        <f ca="1">IF(CF$4="",0,SUMIFS(Model!156:156,Model!$4:$4,"&gt;="&amp;CF$6,Model!$4:$4,"&lt;="&amp;CF$7))</f>
        <v>0</v>
      </c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">
        <v>106</v>
      </c>
      <c r="M46" s="53" t="s">
        <v>18</v>
      </c>
      <c r="P46" s="72" t="str">
        <f>Lists!$AI$13</f>
        <v>PL(-)</v>
      </c>
      <c r="U46" s="5">
        <f t="shared" ref="U46:U51" ca="1" si="69">SUM(INDIRECT(ADDRESS($B46,$X$2)&amp;":"&amp;ADDRESS($B46,$X$2-1+$P$8)))</f>
        <v>6967371.4375</v>
      </c>
      <c r="X46" s="5">
        <f ca="1">IF(X$4="",0,SUMIFS(Model!196:196,Model!$4:$4,"&gt;="&amp;X$6,Model!$4:$4,"&lt;="&amp;X$7))</f>
        <v>1080000.0000000002</v>
      </c>
      <c r="Y46" s="5">
        <f ca="1">IF(Y$4="",0,SUMIFS(Model!196:196,Model!$4:$4,"&gt;="&amp;Y$6,Model!$4:$4,"&lt;="&amp;Y$7))</f>
        <v>1151500</v>
      </c>
      <c r="Z46" s="5">
        <f ca="1">IF(Z$4="",0,SUMIFS(Model!196:196,Model!$4:$4,"&gt;="&amp;Z$6,Model!$4:$4,"&lt;="&amp;Z$7))</f>
        <v>1245825</v>
      </c>
      <c r="AA46" s="5">
        <f ca="1">IF(AA$4="",0,SUMIFS(Model!196:196,Model!$4:$4,"&gt;="&amp;AA$6,Model!$4:$4,"&lt;="&amp;AA$7))</f>
        <v>1346703.7500000002</v>
      </c>
      <c r="AB46" s="5">
        <f ca="1">IF(AB$4="",0,SUMIFS(Model!196:196,Model!$4:$4,"&gt;="&amp;AB$6,Model!$4:$4,"&lt;="&amp;AB$7))</f>
        <v>2143342.6875</v>
      </c>
      <c r="AC46" s="5">
        <f ca="1">IF(AC$4="",0,SUMIFS(Model!196:196,Model!$4:$4,"&gt;="&amp;AC$6,Model!$4:$4,"&lt;="&amp;AC$7))</f>
        <v>0</v>
      </c>
      <c r="AD46" s="5">
        <f ca="1">IF(AD$4="",0,SUMIFS(Model!196:196,Model!$4:$4,"&gt;="&amp;AD$6,Model!$4:$4,"&lt;="&amp;AD$7))</f>
        <v>0</v>
      </c>
      <c r="AE46" s="5">
        <f ca="1">IF(AE$4="",0,SUMIFS(Model!196:196,Model!$4:$4,"&gt;="&amp;AE$6,Model!$4:$4,"&lt;="&amp;AE$7))</f>
        <v>0</v>
      </c>
      <c r="AF46" s="5">
        <f ca="1">IF(AF$4="",0,SUMIFS(Model!196:196,Model!$4:$4,"&gt;="&amp;AF$6,Model!$4:$4,"&lt;="&amp;AF$7))</f>
        <v>0</v>
      </c>
      <c r="AG46" s="5">
        <f ca="1">IF(AG$4="",0,SUMIFS(Model!196:196,Model!$4:$4,"&gt;="&amp;AG$6,Model!$4:$4,"&lt;="&amp;AG$7))</f>
        <v>0</v>
      </c>
      <c r="AH46" s="5">
        <f ca="1">IF(AH$4="",0,SUMIFS(Model!196:196,Model!$4:$4,"&gt;="&amp;AH$6,Model!$4:$4,"&lt;="&amp;AH$7))</f>
        <v>0</v>
      </c>
      <c r="AI46" s="5">
        <f ca="1">IF(AI$4="",0,SUMIFS(Model!196:196,Model!$4:$4,"&gt;="&amp;AI$6,Model!$4:$4,"&lt;="&amp;AI$7))</f>
        <v>0</v>
      </c>
      <c r="AJ46" s="5">
        <f ca="1">IF(AJ$4="",0,SUMIFS(Model!196:196,Model!$4:$4,"&gt;="&amp;AJ$6,Model!$4:$4,"&lt;="&amp;AJ$7))</f>
        <v>0</v>
      </c>
      <c r="AK46" s="5">
        <f ca="1">IF(AK$4="",0,SUMIFS(Model!196:196,Model!$4:$4,"&gt;="&amp;AK$6,Model!$4:$4,"&lt;="&amp;AK$7))</f>
        <v>0</v>
      </c>
      <c r="AL46" s="5">
        <f ca="1">IF(AL$4="",0,SUMIFS(Model!196:196,Model!$4:$4,"&gt;="&amp;AL$6,Model!$4:$4,"&lt;="&amp;AL$7))</f>
        <v>0</v>
      </c>
      <c r="AM46" s="5">
        <f ca="1">IF(AM$4="",0,SUMIFS(Model!196:196,Model!$4:$4,"&gt;="&amp;AM$6,Model!$4:$4,"&lt;="&amp;AM$7))</f>
        <v>0</v>
      </c>
      <c r="AN46" s="5">
        <f ca="1">IF(AN$4="",0,SUMIFS(Model!196:196,Model!$4:$4,"&gt;="&amp;AN$6,Model!$4:$4,"&lt;="&amp;AN$7))</f>
        <v>0</v>
      </c>
      <c r="AO46" s="5">
        <f ca="1">IF(AO$4="",0,SUMIFS(Model!196:196,Model!$4:$4,"&gt;="&amp;AO$6,Model!$4:$4,"&lt;="&amp;AO$7))</f>
        <v>0</v>
      </c>
      <c r="AP46" s="5">
        <f ca="1">IF(AP$4="",0,SUMIFS(Model!196:196,Model!$4:$4,"&gt;="&amp;AP$6,Model!$4:$4,"&lt;="&amp;AP$7))</f>
        <v>0</v>
      </c>
      <c r="AQ46" s="5">
        <f ca="1">IF(AQ$4="",0,SUMIFS(Model!196:196,Model!$4:$4,"&gt;="&amp;AQ$6,Model!$4:$4,"&lt;="&amp;AQ$7))</f>
        <v>0</v>
      </c>
      <c r="AR46" s="5">
        <f ca="1">IF(AR$4="",0,SUMIFS(Model!196:196,Model!$4:$4,"&gt;="&amp;AR$6,Model!$4:$4,"&lt;="&amp;AR$7))</f>
        <v>0</v>
      </c>
      <c r="AS46" s="5">
        <f ca="1">IF(AS$4="",0,SUMIFS(Model!196:196,Model!$4:$4,"&gt;="&amp;AS$6,Model!$4:$4,"&lt;="&amp;AS$7))</f>
        <v>0</v>
      </c>
      <c r="AT46" s="5">
        <f ca="1">IF(AT$4="",0,SUMIFS(Model!196:196,Model!$4:$4,"&gt;="&amp;AT$6,Model!$4:$4,"&lt;="&amp;AT$7))</f>
        <v>0</v>
      </c>
      <c r="AU46" s="5">
        <f ca="1">IF(AU$4="",0,SUMIFS(Model!196:196,Model!$4:$4,"&gt;="&amp;AU$6,Model!$4:$4,"&lt;="&amp;AU$7))</f>
        <v>0</v>
      </c>
      <c r="AV46" s="5">
        <f ca="1">IF(AV$4="",0,SUMIFS(Model!196:196,Model!$4:$4,"&gt;="&amp;AV$6,Model!$4:$4,"&lt;="&amp;AV$7))</f>
        <v>0</v>
      </c>
      <c r="AW46" s="5">
        <f ca="1">IF(AW$4="",0,SUMIFS(Model!196:196,Model!$4:$4,"&gt;="&amp;AW$6,Model!$4:$4,"&lt;="&amp;AW$7))</f>
        <v>0</v>
      </c>
      <c r="AX46" s="5">
        <f ca="1">IF(AX$4="",0,SUMIFS(Model!196:196,Model!$4:$4,"&gt;="&amp;AX$6,Model!$4:$4,"&lt;="&amp;AX$7))</f>
        <v>0</v>
      </c>
      <c r="AY46" s="5">
        <f ca="1">IF(AY$4="",0,SUMIFS(Model!196:196,Model!$4:$4,"&gt;="&amp;AY$6,Model!$4:$4,"&lt;="&amp;AY$7))</f>
        <v>0</v>
      </c>
      <c r="AZ46" s="5">
        <f ca="1">IF(AZ$4="",0,SUMIFS(Model!196:196,Model!$4:$4,"&gt;="&amp;AZ$6,Model!$4:$4,"&lt;="&amp;AZ$7))</f>
        <v>0</v>
      </c>
      <c r="BA46" s="5">
        <f ca="1">IF(BA$4="",0,SUMIFS(Model!196:196,Model!$4:$4,"&gt;="&amp;BA$6,Model!$4:$4,"&lt;="&amp;BA$7))</f>
        <v>0</v>
      </c>
      <c r="BB46" s="5">
        <f ca="1">IF(BB$4="",0,SUMIFS(Model!196:196,Model!$4:$4,"&gt;="&amp;BB$6,Model!$4:$4,"&lt;="&amp;BB$7))</f>
        <v>0</v>
      </c>
      <c r="BC46" s="5">
        <f ca="1">IF(BC$4="",0,SUMIFS(Model!196:196,Model!$4:$4,"&gt;="&amp;BC$6,Model!$4:$4,"&lt;="&amp;BC$7))</f>
        <v>0</v>
      </c>
      <c r="BD46" s="5">
        <f ca="1">IF(BD$4="",0,SUMIFS(Model!196:196,Model!$4:$4,"&gt;="&amp;BD$6,Model!$4:$4,"&lt;="&amp;BD$7))</f>
        <v>0</v>
      </c>
      <c r="BE46" s="5">
        <f ca="1">IF(BE$4="",0,SUMIFS(Model!196:196,Model!$4:$4,"&gt;="&amp;BE$6,Model!$4:$4,"&lt;="&amp;BE$7))</f>
        <v>0</v>
      </c>
      <c r="BF46" s="5">
        <f ca="1">IF(BF$4="",0,SUMIFS(Model!196:196,Model!$4:$4,"&gt;="&amp;BF$6,Model!$4:$4,"&lt;="&amp;BF$7))</f>
        <v>0</v>
      </c>
      <c r="BG46" s="5">
        <f ca="1">IF(BG$4="",0,SUMIFS(Model!196:196,Model!$4:$4,"&gt;="&amp;BG$6,Model!$4:$4,"&lt;="&amp;BG$7))</f>
        <v>0</v>
      </c>
      <c r="BH46" s="5">
        <f ca="1">IF(BH$4="",0,SUMIFS(Model!196:196,Model!$4:$4,"&gt;="&amp;BH$6,Model!$4:$4,"&lt;="&amp;BH$7))</f>
        <v>0</v>
      </c>
      <c r="BI46" s="5">
        <f ca="1">IF(BI$4="",0,SUMIFS(Model!196:196,Model!$4:$4,"&gt;="&amp;BI$6,Model!$4:$4,"&lt;="&amp;BI$7))</f>
        <v>0</v>
      </c>
      <c r="BJ46" s="5">
        <f ca="1">IF(BJ$4="",0,SUMIFS(Model!196:196,Model!$4:$4,"&gt;="&amp;BJ$6,Model!$4:$4,"&lt;="&amp;BJ$7))</f>
        <v>0</v>
      </c>
      <c r="BK46" s="5">
        <f ca="1">IF(BK$4="",0,SUMIFS(Model!196:196,Model!$4:$4,"&gt;="&amp;BK$6,Model!$4:$4,"&lt;="&amp;BK$7))</f>
        <v>0</v>
      </c>
      <c r="BL46" s="5">
        <f ca="1">IF(BL$4="",0,SUMIFS(Model!196:196,Model!$4:$4,"&gt;="&amp;BL$6,Model!$4:$4,"&lt;="&amp;BL$7))</f>
        <v>0</v>
      </c>
      <c r="BM46" s="5">
        <f ca="1">IF(BM$4="",0,SUMIFS(Model!196:196,Model!$4:$4,"&gt;="&amp;BM$6,Model!$4:$4,"&lt;="&amp;BM$7))</f>
        <v>0</v>
      </c>
      <c r="BN46" s="5">
        <f ca="1">IF(BN$4="",0,SUMIFS(Model!196:196,Model!$4:$4,"&gt;="&amp;BN$6,Model!$4:$4,"&lt;="&amp;BN$7))</f>
        <v>0</v>
      </c>
      <c r="BO46" s="5">
        <f ca="1">IF(BO$4="",0,SUMIFS(Model!196:196,Model!$4:$4,"&gt;="&amp;BO$6,Model!$4:$4,"&lt;="&amp;BO$7))</f>
        <v>0</v>
      </c>
      <c r="BP46" s="5">
        <f ca="1">IF(BP$4="",0,SUMIFS(Model!196:196,Model!$4:$4,"&gt;="&amp;BP$6,Model!$4:$4,"&lt;="&amp;BP$7))</f>
        <v>0</v>
      </c>
      <c r="BQ46" s="5">
        <f ca="1">IF(BQ$4="",0,SUMIFS(Model!196:196,Model!$4:$4,"&gt;="&amp;BQ$6,Model!$4:$4,"&lt;="&amp;BQ$7))</f>
        <v>0</v>
      </c>
      <c r="BR46" s="5">
        <f ca="1">IF(BR$4="",0,SUMIFS(Model!196:196,Model!$4:$4,"&gt;="&amp;BR$6,Model!$4:$4,"&lt;="&amp;BR$7))</f>
        <v>0</v>
      </c>
      <c r="BS46" s="5">
        <f ca="1">IF(BS$4="",0,SUMIFS(Model!196:196,Model!$4:$4,"&gt;="&amp;BS$6,Model!$4:$4,"&lt;="&amp;BS$7))</f>
        <v>0</v>
      </c>
      <c r="BT46" s="5">
        <f ca="1">IF(BT$4="",0,SUMIFS(Model!196:196,Model!$4:$4,"&gt;="&amp;BT$6,Model!$4:$4,"&lt;="&amp;BT$7))</f>
        <v>0</v>
      </c>
      <c r="BU46" s="5">
        <f ca="1">IF(BU$4="",0,SUMIFS(Model!196:196,Model!$4:$4,"&gt;="&amp;BU$6,Model!$4:$4,"&lt;="&amp;BU$7))</f>
        <v>0</v>
      </c>
      <c r="BV46" s="5">
        <f ca="1">IF(BV$4="",0,SUMIFS(Model!196:196,Model!$4:$4,"&gt;="&amp;BV$6,Model!$4:$4,"&lt;="&amp;BV$7))</f>
        <v>0</v>
      </c>
      <c r="BW46" s="5">
        <f ca="1">IF(BW$4="",0,SUMIFS(Model!196:196,Model!$4:$4,"&gt;="&amp;BW$6,Model!$4:$4,"&lt;="&amp;BW$7))</f>
        <v>0</v>
      </c>
      <c r="BX46" s="5">
        <f ca="1">IF(BX$4="",0,SUMIFS(Model!196:196,Model!$4:$4,"&gt;="&amp;BX$6,Model!$4:$4,"&lt;="&amp;BX$7))</f>
        <v>0</v>
      </c>
      <c r="BY46" s="5">
        <f ca="1">IF(BY$4="",0,SUMIFS(Model!196:196,Model!$4:$4,"&gt;="&amp;BY$6,Model!$4:$4,"&lt;="&amp;BY$7))</f>
        <v>0</v>
      </c>
      <c r="BZ46" s="5">
        <f ca="1">IF(BZ$4="",0,SUMIFS(Model!196:196,Model!$4:$4,"&gt;="&amp;BZ$6,Model!$4:$4,"&lt;="&amp;BZ$7))</f>
        <v>0</v>
      </c>
      <c r="CA46" s="5">
        <f ca="1">IF(CA$4="",0,SUMIFS(Model!196:196,Model!$4:$4,"&gt;="&amp;CA$6,Model!$4:$4,"&lt;="&amp;CA$7))</f>
        <v>0</v>
      </c>
      <c r="CB46" s="5">
        <f ca="1">IF(CB$4="",0,SUMIFS(Model!196:196,Model!$4:$4,"&gt;="&amp;CB$6,Model!$4:$4,"&lt;="&amp;CB$7))</f>
        <v>0</v>
      </c>
      <c r="CC46" s="5">
        <f ca="1">IF(CC$4="",0,SUMIFS(Model!196:196,Model!$4:$4,"&gt;="&amp;CC$6,Model!$4:$4,"&lt;="&amp;CC$7))</f>
        <v>0</v>
      </c>
      <c r="CD46" s="5">
        <f ca="1">IF(CD$4="",0,SUMIFS(Model!196:196,Model!$4:$4,"&gt;="&amp;CD$6,Model!$4:$4,"&lt;="&amp;CD$7))</f>
        <v>0</v>
      </c>
      <c r="CE46" s="5">
        <f ca="1">IF(CE$4="",0,SUMIFS(Model!196:196,Model!$4:$4,"&gt;="&amp;CE$6,Model!$4:$4,"&lt;="&amp;CE$7))</f>
        <v>0</v>
      </c>
      <c r="CF46" s="5">
        <f ca="1">IF(CF$4="",0,SUMIFS(Model!196:196,Model!$4:$4,"&gt;="&amp;CF$6,Model!$4:$4,"&lt;="&amp;CF$7))</f>
        <v>0</v>
      </c>
    </row>
    <row r="47" spans="2:84" x14ac:dyDescent="0.3">
      <c r="B47" s="13">
        <f>ROW()</f>
        <v>47</v>
      </c>
      <c r="H47" s="1" t="str">
        <f>$H$46</f>
        <v>Постоянные расходы</v>
      </c>
      <c r="I47" s="1" t="str">
        <f>Model!I197</f>
        <v>Аренда офиса</v>
      </c>
      <c r="M47" s="53" t="s">
        <v>18</v>
      </c>
      <c r="U47" s="5">
        <f t="shared" ca="1" si="69"/>
        <v>4576987.1875</v>
      </c>
      <c r="X47" s="5">
        <f ca="1">IF(X$4="",0,SUMIFS(Model!197:197,Model!$4:$4,"&gt;="&amp;X$6,Model!$4:$4,"&lt;="&amp;X$7))</f>
        <v>700000.00000000012</v>
      </c>
      <c r="Y47" s="5">
        <f ca="1">IF(Y$4="",0,SUMIFS(Model!197:197,Model!$4:$4,"&gt;="&amp;Y$6,Model!$4:$4,"&lt;="&amp;Y$7))</f>
        <v>735000</v>
      </c>
      <c r="Z47" s="5">
        <f ca="1">IF(Z$4="",0,SUMIFS(Model!197:197,Model!$4:$4,"&gt;="&amp;Z$6,Model!$4:$4,"&lt;="&amp;Z$7))</f>
        <v>771750</v>
      </c>
      <c r="AA47" s="5">
        <f ca="1">IF(AA$4="",0,SUMIFS(Model!197:197,Model!$4:$4,"&gt;="&amp;AA$6,Model!$4:$4,"&lt;="&amp;AA$7))</f>
        <v>810337.50000000012</v>
      </c>
      <c r="AB47" s="5">
        <f ca="1">IF(AB$4="",0,SUMIFS(Model!197:197,Model!$4:$4,"&gt;="&amp;AB$6,Model!$4:$4,"&lt;="&amp;AB$7))</f>
        <v>1559899.6875</v>
      </c>
      <c r="AC47" s="5">
        <f ca="1">IF(AC$4="",0,SUMIFS(Model!197:197,Model!$4:$4,"&gt;="&amp;AC$6,Model!$4:$4,"&lt;="&amp;AC$7))</f>
        <v>0</v>
      </c>
      <c r="AD47" s="5">
        <f ca="1">IF(AD$4="",0,SUMIFS(Model!197:197,Model!$4:$4,"&gt;="&amp;AD$6,Model!$4:$4,"&lt;="&amp;AD$7))</f>
        <v>0</v>
      </c>
      <c r="AE47" s="5">
        <f ca="1">IF(AE$4="",0,SUMIFS(Model!197:197,Model!$4:$4,"&gt;="&amp;AE$6,Model!$4:$4,"&lt;="&amp;AE$7))</f>
        <v>0</v>
      </c>
      <c r="AF47" s="5">
        <f ca="1">IF(AF$4="",0,SUMIFS(Model!197:197,Model!$4:$4,"&gt;="&amp;AF$6,Model!$4:$4,"&lt;="&amp;AF$7))</f>
        <v>0</v>
      </c>
      <c r="AG47" s="5">
        <f ca="1">IF(AG$4="",0,SUMIFS(Model!197:197,Model!$4:$4,"&gt;="&amp;AG$6,Model!$4:$4,"&lt;="&amp;AG$7))</f>
        <v>0</v>
      </c>
      <c r="AH47" s="5">
        <f ca="1">IF(AH$4="",0,SUMIFS(Model!197:197,Model!$4:$4,"&gt;="&amp;AH$6,Model!$4:$4,"&lt;="&amp;AH$7))</f>
        <v>0</v>
      </c>
      <c r="AI47" s="5">
        <f ca="1">IF(AI$4="",0,SUMIFS(Model!197:197,Model!$4:$4,"&gt;="&amp;AI$6,Model!$4:$4,"&lt;="&amp;AI$7))</f>
        <v>0</v>
      </c>
      <c r="AJ47" s="5">
        <f ca="1">IF(AJ$4="",0,SUMIFS(Model!197:197,Model!$4:$4,"&gt;="&amp;AJ$6,Model!$4:$4,"&lt;="&amp;AJ$7))</f>
        <v>0</v>
      </c>
      <c r="AK47" s="5">
        <f ca="1">IF(AK$4="",0,SUMIFS(Model!197:197,Model!$4:$4,"&gt;="&amp;AK$6,Model!$4:$4,"&lt;="&amp;AK$7))</f>
        <v>0</v>
      </c>
      <c r="AL47" s="5">
        <f ca="1">IF(AL$4="",0,SUMIFS(Model!197:197,Model!$4:$4,"&gt;="&amp;AL$6,Model!$4:$4,"&lt;="&amp;AL$7))</f>
        <v>0</v>
      </c>
      <c r="AM47" s="5">
        <f ca="1">IF(AM$4="",0,SUMIFS(Model!197:197,Model!$4:$4,"&gt;="&amp;AM$6,Model!$4:$4,"&lt;="&amp;AM$7))</f>
        <v>0</v>
      </c>
      <c r="AN47" s="5">
        <f ca="1">IF(AN$4="",0,SUMIFS(Model!197:197,Model!$4:$4,"&gt;="&amp;AN$6,Model!$4:$4,"&lt;="&amp;AN$7))</f>
        <v>0</v>
      </c>
      <c r="AO47" s="5">
        <f ca="1">IF(AO$4="",0,SUMIFS(Model!197:197,Model!$4:$4,"&gt;="&amp;AO$6,Model!$4:$4,"&lt;="&amp;AO$7))</f>
        <v>0</v>
      </c>
      <c r="AP47" s="5">
        <f ca="1">IF(AP$4="",0,SUMIFS(Model!197:197,Model!$4:$4,"&gt;="&amp;AP$6,Model!$4:$4,"&lt;="&amp;AP$7))</f>
        <v>0</v>
      </c>
      <c r="AQ47" s="5">
        <f ca="1">IF(AQ$4="",0,SUMIFS(Model!197:197,Model!$4:$4,"&gt;="&amp;AQ$6,Model!$4:$4,"&lt;="&amp;AQ$7))</f>
        <v>0</v>
      </c>
      <c r="AR47" s="5">
        <f ca="1">IF(AR$4="",0,SUMIFS(Model!197:197,Model!$4:$4,"&gt;="&amp;AR$6,Model!$4:$4,"&lt;="&amp;AR$7))</f>
        <v>0</v>
      </c>
      <c r="AS47" s="5">
        <f ca="1">IF(AS$4="",0,SUMIFS(Model!197:197,Model!$4:$4,"&gt;="&amp;AS$6,Model!$4:$4,"&lt;="&amp;AS$7))</f>
        <v>0</v>
      </c>
      <c r="AT47" s="5">
        <f ca="1">IF(AT$4="",0,SUMIFS(Model!197:197,Model!$4:$4,"&gt;="&amp;AT$6,Model!$4:$4,"&lt;="&amp;AT$7))</f>
        <v>0</v>
      </c>
      <c r="AU47" s="5">
        <f ca="1">IF(AU$4="",0,SUMIFS(Model!197:197,Model!$4:$4,"&gt;="&amp;AU$6,Model!$4:$4,"&lt;="&amp;AU$7))</f>
        <v>0</v>
      </c>
      <c r="AV47" s="5">
        <f ca="1">IF(AV$4="",0,SUMIFS(Model!197:197,Model!$4:$4,"&gt;="&amp;AV$6,Model!$4:$4,"&lt;="&amp;AV$7))</f>
        <v>0</v>
      </c>
      <c r="AW47" s="5">
        <f ca="1">IF(AW$4="",0,SUMIFS(Model!197:197,Model!$4:$4,"&gt;="&amp;AW$6,Model!$4:$4,"&lt;="&amp;AW$7))</f>
        <v>0</v>
      </c>
      <c r="AX47" s="5">
        <f ca="1">IF(AX$4="",0,SUMIFS(Model!197:197,Model!$4:$4,"&gt;="&amp;AX$6,Model!$4:$4,"&lt;="&amp;AX$7))</f>
        <v>0</v>
      </c>
      <c r="AY47" s="5">
        <f ca="1">IF(AY$4="",0,SUMIFS(Model!197:197,Model!$4:$4,"&gt;="&amp;AY$6,Model!$4:$4,"&lt;="&amp;AY$7))</f>
        <v>0</v>
      </c>
      <c r="AZ47" s="5">
        <f ca="1">IF(AZ$4="",0,SUMIFS(Model!197:197,Model!$4:$4,"&gt;="&amp;AZ$6,Model!$4:$4,"&lt;="&amp;AZ$7))</f>
        <v>0</v>
      </c>
      <c r="BA47" s="5">
        <f ca="1">IF(BA$4="",0,SUMIFS(Model!197:197,Model!$4:$4,"&gt;="&amp;BA$6,Model!$4:$4,"&lt;="&amp;BA$7))</f>
        <v>0</v>
      </c>
      <c r="BB47" s="5">
        <f ca="1">IF(BB$4="",0,SUMIFS(Model!197:197,Model!$4:$4,"&gt;="&amp;BB$6,Model!$4:$4,"&lt;="&amp;BB$7))</f>
        <v>0</v>
      </c>
      <c r="BC47" s="5">
        <f ca="1">IF(BC$4="",0,SUMIFS(Model!197:197,Model!$4:$4,"&gt;="&amp;BC$6,Model!$4:$4,"&lt;="&amp;BC$7))</f>
        <v>0</v>
      </c>
      <c r="BD47" s="5">
        <f ca="1">IF(BD$4="",0,SUMIFS(Model!197:197,Model!$4:$4,"&gt;="&amp;BD$6,Model!$4:$4,"&lt;="&amp;BD$7))</f>
        <v>0</v>
      </c>
      <c r="BE47" s="5">
        <f ca="1">IF(BE$4="",0,SUMIFS(Model!197:197,Model!$4:$4,"&gt;="&amp;BE$6,Model!$4:$4,"&lt;="&amp;BE$7))</f>
        <v>0</v>
      </c>
      <c r="BF47" s="5">
        <f ca="1">IF(BF$4="",0,SUMIFS(Model!197:197,Model!$4:$4,"&gt;="&amp;BF$6,Model!$4:$4,"&lt;="&amp;BF$7))</f>
        <v>0</v>
      </c>
      <c r="BG47" s="5">
        <f ca="1">IF(BG$4="",0,SUMIFS(Model!197:197,Model!$4:$4,"&gt;="&amp;BG$6,Model!$4:$4,"&lt;="&amp;BG$7))</f>
        <v>0</v>
      </c>
      <c r="BH47" s="5">
        <f ca="1">IF(BH$4="",0,SUMIFS(Model!197:197,Model!$4:$4,"&gt;="&amp;BH$6,Model!$4:$4,"&lt;="&amp;BH$7))</f>
        <v>0</v>
      </c>
      <c r="BI47" s="5">
        <f ca="1">IF(BI$4="",0,SUMIFS(Model!197:197,Model!$4:$4,"&gt;="&amp;BI$6,Model!$4:$4,"&lt;="&amp;BI$7))</f>
        <v>0</v>
      </c>
      <c r="BJ47" s="5">
        <f ca="1">IF(BJ$4="",0,SUMIFS(Model!197:197,Model!$4:$4,"&gt;="&amp;BJ$6,Model!$4:$4,"&lt;="&amp;BJ$7))</f>
        <v>0</v>
      </c>
      <c r="BK47" s="5">
        <f ca="1">IF(BK$4="",0,SUMIFS(Model!197:197,Model!$4:$4,"&gt;="&amp;BK$6,Model!$4:$4,"&lt;="&amp;BK$7))</f>
        <v>0</v>
      </c>
      <c r="BL47" s="5">
        <f ca="1">IF(BL$4="",0,SUMIFS(Model!197:197,Model!$4:$4,"&gt;="&amp;BL$6,Model!$4:$4,"&lt;="&amp;BL$7))</f>
        <v>0</v>
      </c>
      <c r="BM47" s="5">
        <f ca="1">IF(BM$4="",0,SUMIFS(Model!197:197,Model!$4:$4,"&gt;="&amp;BM$6,Model!$4:$4,"&lt;="&amp;BM$7))</f>
        <v>0</v>
      </c>
      <c r="BN47" s="5">
        <f ca="1">IF(BN$4="",0,SUMIFS(Model!197:197,Model!$4:$4,"&gt;="&amp;BN$6,Model!$4:$4,"&lt;="&amp;BN$7))</f>
        <v>0</v>
      </c>
      <c r="BO47" s="5">
        <f ca="1">IF(BO$4="",0,SUMIFS(Model!197:197,Model!$4:$4,"&gt;="&amp;BO$6,Model!$4:$4,"&lt;="&amp;BO$7))</f>
        <v>0</v>
      </c>
      <c r="BP47" s="5">
        <f ca="1">IF(BP$4="",0,SUMIFS(Model!197:197,Model!$4:$4,"&gt;="&amp;BP$6,Model!$4:$4,"&lt;="&amp;BP$7))</f>
        <v>0</v>
      </c>
      <c r="BQ47" s="5">
        <f ca="1">IF(BQ$4="",0,SUMIFS(Model!197:197,Model!$4:$4,"&gt;="&amp;BQ$6,Model!$4:$4,"&lt;="&amp;BQ$7))</f>
        <v>0</v>
      </c>
      <c r="BR47" s="5">
        <f ca="1">IF(BR$4="",0,SUMIFS(Model!197:197,Model!$4:$4,"&gt;="&amp;BR$6,Model!$4:$4,"&lt;="&amp;BR$7))</f>
        <v>0</v>
      </c>
      <c r="BS47" s="5">
        <f ca="1">IF(BS$4="",0,SUMIFS(Model!197:197,Model!$4:$4,"&gt;="&amp;BS$6,Model!$4:$4,"&lt;="&amp;BS$7))</f>
        <v>0</v>
      </c>
      <c r="BT47" s="5">
        <f ca="1">IF(BT$4="",0,SUMIFS(Model!197:197,Model!$4:$4,"&gt;="&amp;BT$6,Model!$4:$4,"&lt;="&amp;BT$7))</f>
        <v>0</v>
      </c>
      <c r="BU47" s="5">
        <f ca="1">IF(BU$4="",0,SUMIFS(Model!197:197,Model!$4:$4,"&gt;="&amp;BU$6,Model!$4:$4,"&lt;="&amp;BU$7))</f>
        <v>0</v>
      </c>
      <c r="BV47" s="5">
        <f ca="1">IF(BV$4="",0,SUMIFS(Model!197:197,Model!$4:$4,"&gt;="&amp;BV$6,Model!$4:$4,"&lt;="&amp;BV$7))</f>
        <v>0</v>
      </c>
      <c r="BW47" s="5">
        <f ca="1">IF(BW$4="",0,SUMIFS(Model!197:197,Model!$4:$4,"&gt;="&amp;BW$6,Model!$4:$4,"&lt;="&amp;BW$7))</f>
        <v>0</v>
      </c>
      <c r="BX47" s="5">
        <f ca="1">IF(BX$4="",0,SUMIFS(Model!197:197,Model!$4:$4,"&gt;="&amp;BX$6,Model!$4:$4,"&lt;="&amp;BX$7))</f>
        <v>0</v>
      </c>
      <c r="BY47" s="5">
        <f ca="1">IF(BY$4="",0,SUMIFS(Model!197:197,Model!$4:$4,"&gt;="&amp;BY$6,Model!$4:$4,"&lt;="&amp;BY$7))</f>
        <v>0</v>
      </c>
      <c r="BZ47" s="5">
        <f ca="1">IF(BZ$4="",0,SUMIFS(Model!197:197,Model!$4:$4,"&gt;="&amp;BZ$6,Model!$4:$4,"&lt;="&amp;BZ$7))</f>
        <v>0</v>
      </c>
      <c r="CA47" s="5">
        <f ca="1">IF(CA$4="",0,SUMIFS(Model!197:197,Model!$4:$4,"&gt;="&amp;CA$6,Model!$4:$4,"&lt;="&amp;CA$7))</f>
        <v>0</v>
      </c>
      <c r="CB47" s="5">
        <f ca="1">IF(CB$4="",0,SUMIFS(Model!197:197,Model!$4:$4,"&gt;="&amp;CB$6,Model!$4:$4,"&lt;="&amp;CB$7))</f>
        <v>0</v>
      </c>
      <c r="CC47" s="5">
        <f ca="1">IF(CC$4="",0,SUMIFS(Model!197:197,Model!$4:$4,"&gt;="&amp;CC$6,Model!$4:$4,"&lt;="&amp;CC$7))</f>
        <v>0</v>
      </c>
      <c r="CD47" s="5">
        <f ca="1">IF(CD$4="",0,SUMIFS(Model!197:197,Model!$4:$4,"&gt;="&amp;CD$6,Model!$4:$4,"&lt;="&amp;CD$7))</f>
        <v>0</v>
      </c>
      <c r="CE47" s="5">
        <f ca="1">IF(CE$4="",0,SUMIFS(Model!197:197,Model!$4:$4,"&gt;="&amp;CE$6,Model!$4:$4,"&lt;="&amp;CE$7))</f>
        <v>0</v>
      </c>
      <c r="CF47" s="5">
        <f ca="1">IF(CF$4="",0,SUMIFS(Model!197:197,Model!$4:$4,"&gt;="&amp;CF$6,Model!$4:$4,"&lt;="&amp;CF$7))</f>
        <v>0</v>
      </c>
    </row>
    <row r="48" spans="2:84" x14ac:dyDescent="0.3">
      <c r="B48" s="13">
        <f>ROW()</f>
        <v>48</v>
      </c>
      <c r="H48" s="1" t="str">
        <f>$H$46</f>
        <v>Постоянные расходы</v>
      </c>
      <c r="I48" s="1" t="str">
        <f>Model!I200</f>
        <v>Связь и Интернет</v>
      </c>
      <c r="M48" s="53" t="s">
        <v>18</v>
      </c>
      <c r="U48" s="5">
        <f t="shared" ca="1" si="69"/>
        <v>552563.125</v>
      </c>
      <c r="X48" s="5">
        <f ca="1">IF(X$4="",0,SUMIFS(Model!200:200,Model!$4:$4,"&gt;="&amp;X$6,Model!$4:$4,"&lt;="&amp;X$7))</f>
        <v>99999.999999999985</v>
      </c>
      <c r="Y48" s="5">
        <f ca="1">IF(Y$4="",0,SUMIFS(Model!200:200,Model!$4:$4,"&gt;="&amp;Y$6,Model!$4:$4,"&lt;="&amp;Y$7))</f>
        <v>105000</v>
      </c>
      <c r="Z48" s="5">
        <f ca="1">IF(Z$4="",0,SUMIFS(Model!200:200,Model!$4:$4,"&gt;="&amp;Z$6,Model!$4:$4,"&lt;="&amp;Z$7))</f>
        <v>110250</v>
      </c>
      <c r="AA48" s="5">
        <f ca="1">IF(AA$4="",0,SUMIFS(Model!200:200,Model!$4:$4,"&gt;="&amp;AA$6,Model!$4:$4,"&lt;="&amp;AA$7))</f>
        <v>115762.50000000001</v>
      </c>
      <c r="AB48" s="5">
        <f ca="1">IF(AB$4="",0,SUMIFS(Model!200:200,Model!$4:$4,"&gt;="&amp;AB$6,Model!$4:$4,"&lt;="&amp;AB$7))</f>
        <v>121550.625</v>
      </c>
      <c r="AC48" s="5">
        <f ca="1">IF(AC$4="",0,SUMIFS(Model!200:200,Model!$4:$4,"&gt;="&amp;AC$6,Model!$4:$4,"&lt;="&amp;AC$7))</f>
        <v>0</v>
      </c>
      <c r="AD48" s="5">
        <f ca="1">IF(AD$4="",0,SUMIFS(Model!200:200,Model!$4:$4,"&gt;="&amp;AD$6,Model!$4:$4,"&lt;="&amp;AD$7))</f>
        <v>0</v>
      </c>
      <c r="AE48" s="5">
        <f ca="1">IF(AE$4="",0,SUMIFS(Model!200:200,Model!$4:$4,"&gt;="&amp;AE$6,Model!$4:$4,"&lt;="&amp;AE$7))</f>
        <v>0</v>
      </c>
      <c r="AF48" s="5">
        <f ca="1">IF(AF$4="",0,SUMIFS(Model!200:200,Model!$4:$4,"&gt;="&amp;AF$6,Model!$4:$4,"&lt;="&amp;AF$7))</f>
        <v>0</v>
      </c>
      <c r="AG48" s="5">
        <f ca="1">IF(AG$4="",0,SUMIFS(Model!200:200,Model!$4:$4,"&gt;="&amp;AG$6,Model!$4:$4,"&lt;="&amp;AG$7))</f>
        <v>0</v>
      </c>
      <c r="AH48" s="5">
        <f ca="1">IF(AH$4="",0,SUMIFS(Model!200:200,Model!$4:$4,"&gt;="&amp;AH$6,Model!$4:$4,"&lt;="&amp;AH$7))</f>
        <v>0</v>
      </c>
      <c r="AI48" s="5">
        <f ca="1">IF(AI$4="",0,SUMIFS(Model!200:200,Model!$4:$4,"&gt;="&amp;AI$6,Model!$4:$4,"&lt;="&amp;AI$7))</f>
        <v>0</v>
      </c>
      <c r="AJ48" s="5">
        <f ca="1">IF(AJ$4="",0,SUMIFS(Model!200:200,Model!$4:$4,"&gt;="&amp;AJ$6,Model!$4:$4,"&lt;="&amp;AJ$7))</f>
        <v>0</v>
      </c>
      <c r="AK48" s="5">
        <f ca="1">IF(AK$4="",0,SUMIFS(Model!200:200,Model!$4:$4,"&gt;="&amp;AK$6,Model!$4:$4,"&lt;="&amp;AK$7))</f>
        <v>0</v>
      </c>
      <c r="AL48" s="5">
        <f ca="1">IF(AL$4="",0,SUMIFS(Model!200:200,Model!$4:$4,"&gt;="&amp;AL$6,Model!$4:$4,"&lt;="&amp;AL$7))</f>
        <v>0</v>
      </c>
      <c r="AM48" s="5">
        <f ca="1">IF(AM$4="",0,SUMIFS(Model!200:200,Model!$4:$4,"&gt;="&amp;AM$6,Model!$4:$4,"&lt;="&amp;AM$7))</f>
        <v>0</v>
      </c>
      <c r="AN48" s="5">
        <f ca="1">IF(AN$4="",0,SUMIFS(Model!200:200,Model!$4:$4,"&gt;="&amp;AN$6,Model!$4:$4,"&lt;="&amp;AN$7))</f>
        <v>0</v>
      </c>
      <c r="AO48" s="5">
        <f ca="1">IF(AO$4="",0,SUMIFS(Model!200:200,Model!$4:$4,"&gt;="&amp;AO$6,Model!$4:$4,"&lt;="&amp;AO$7))</f>
        <v>0</v>
      </c>
      <c r="AP48" s="5">
        <f ca="1">IF(AP$4="",0,SUMIFS(Model!200:200,Model!$4:$4,"&gt;="&amp;AP$6,Model!$4:$4,"&lt;="&amp;AP$7))</f>
        <v>0</v>
      </c>
      <c r="AQ48" s="5">
        <f ca="1">IF(AQ$4="",0,SUMIFS(Model!200:200,Model!$4:$4,"&gt;="&amp;AQ$6,Model!$4:$4,"&lt;="&amp;AQ$7))</f>
        <v>0</v>
      </c>
      <c r="AR48" s="5">
        <f ca="1">IF(AR$4="",0,SUMIFS(Model!200:200,Model!$4:$4,"&gt;="&amp;AR$6,Model!$4:$4,"&lt;="&amp;AR$7))</f>
        <v>0</v>
      </c>
      <c r="AS48" s="5">
        <f ca="1">IF(AS$4="",0,SUMIFS(Model!200:200,Model!$4:$4,"&gt;="&amp;AS$6,Model!$4:$4,"&lt;="&amp;AS$7))</f>
        <v>0</v>
      </c>
      <c r="AT48" s="5">
        <f ca="1">IF(AT$4="",0,SUMIFS(Model!200:200,Model!$4:$4,"&gt;="&amp;AT$6,Model!$4:$4,"&lt;="&amp;AT$7))</f>
        <v>0</v>
      </c>
      <c r="AU48" s="5">
        <f ca="1">IF(AU$4="",0,SUMIFS(Model!200:200,Model!$4:$4,"&gt;="&amp;AU$6,Model!$4:$4,"&lt;="&amp;AU$7))</f>
        <v>0</v>
      </c>
      <c r="AV48" s="5">
        <f ca="1">IF(AV$4="",0,SUMIFS(Model!200:200,Model!$4:$4,"&gt;="&amp;AV$6,Model!$4:$4,"&lt;="&amp;AV$7))</f>
        <v>0</v>
      </c>
      <c r="AW48" s="5">
        <f ca="1">IF(AW$4="",0,SUMIFS(Model!200:200,Model!$4:$4,"&gt;="&amp;AW$6,Model!$4:$4,"&lt;="&amp;AW$7))</f>
        <v>0</v>
      </c>
      <c r="AX48" s="5">
        <f ca="1">IF(AX$4="",0,SUMIFS(Model!200:200,Model!$4:$4,"&gt;="&amp;AX$6,Model!$4:$4,"&lt;="&amp;AX$7))</f>
        <v>0</v>
      </c>
      <c r="AY48" s="5">
        <f ca="1">IF(AY$4="",0,SUMIFS(Model!200:200,Model!$4:$4,"&gt;="&amp;AY$6,Model!$4:$4,"&lt;="&amp;AY$7))</f>
        <v>0</v>
      </c>
      <c r="AZ48" s="5">
        <f ca="1">IF(AZ$4="",0,SUMIFS(Model!200:200,Model!$4:$4,"&gt;="&amp;AZ$6,Model!$4:$4,"&lt;="&amp;AZ$7))</f>
        <v>0</v>
      </c>
      <c r="BA48" s="5">
        <f ca="1">IF(BA$4="",0,SUMIFS(Model!200:200,Model!$4:$4,"&gt;="&amp;BA$6,Model!$4:$4,"&lt;="&amp;BA$7))</f>
        <v>0</v>
      </c>
      <c r="BB48" s="5">
        <f ca="1">IF(BB$4="",0,SUMIFS(Model!200:200,Model!$4:$4,"&gt;="&amp;BB$6,Model!$4:$4,"&lt;="&amp;BB$7))</f>
        <v>0</v>
      </c>
      <c r="BC48" s="5">
        <f ca="1">IF(BC$4="",0,SUMIFS(Model!200:200,Model!$4:$4,"&gt;="&amp;BC$6,Model!$4:$4,"&lt;="&amp;BC$7))</f>
        <v>0</v>
      </c>
      <c r="BD48" s="5">
        <f ca="1">IF(BD$4="",0,SUMIFS(Model!200:200,Model!$4:$4,"&gt;="&amp;BD$6,Model!$4:$4,"&lt;="&amp;BD$7))</f>
        <v>0</v>
      </c>
      <c r="BE48" s="5">
        <f ca="1">IF(BE$4="",0,SUMIFS(Model!200:200,Model!$4:$4,"&gt;="&amp;BE$6,Model!$4:$4,"&lt;="&amp;BE$7))</f>
        <v>0</v>
      </c>
      <c r="BF48" s="5">
        <f ca="1">IF(BF$4="",0,SUMIFS(Model!200:200,Model!$4:$4,"&gt;="&amp;BF$6,Model!$4:$4,"&lt;="&amp;BF$7))</f>
        <v>0</v>
      </c>
      <c r="BG48" s="5">
        <f ca="1">IF(BG$4="",0,SUMIFS(Model!200:200,Model!$4:$4,"&gt;="&amp;BG$6,Model!$4:$4,"&lt;="&amp;BG$7))</f>
        <v>0</v>
      </c>
      <c r="BH48" s="5">
        <f ca="1">IF(BH$4="",0,SUMIFS(Model!200:200,Model!$4:$4,"&gt;="&amp;BH$6,Model!$4:$4,"&lt;="&amp;BH$7))</f>
        <v>0</v>
      </c>
      <c r="BI48" s="5">
        <f ca="1">IF(BI$4="",0,SUMIFS(Model!200:200,Model!$4:$4,"&gt;="&amp;BI$6,Model!$4:$4,"&lt;="&amp;BI$7))</f>
        <v>0</v>
      </c>
      <c r="BJ48" s="5">
        <f ca="1">IF(BJ$4="",0,SUMIFS(Model!200:200,Model!$4:$4,"&gt;="&amp;BJ$6,Model!$4:$4,"&lt;="&amp;BJ$7))</f>
        <v>0</v>
      </c>
      <c r="BK48" s="5">
        <f ca="1">IF(BK$4="",0,SUMIFS(Model!200:200,Model!$4:$4,"&gt;="&amp;BK$6,Model!$4:$4,"&lt;="&amp;BK$7))</f>
        <v>0</v>
      </c>
      <c r="BL48" s="5">
        <f ca="1">IF(BL$4="",0,SUMIFS(Model!200:200,Model!$4:$4,"&gt;="&amp;BL$6,Model!$4:$4,"&lt;="&amp;BL$7))</f>
        <v>0</v>
      </c>
      <c r="BM48" s="5">
        <f ca="1">IF(BM$4="",0,SUMIFS(Model!200:200,Model!$4:$4,"&gt;="&amp;BM$6,Model!$4:$4,"&lt;="&amp;BM$7))</f>
        <v>0</v>
      </c>
      <c r="BN48" s="5">
        <f ca="1">IF(BN$4="",0,SUMIFS(Model!200:200,Model!$4:$4,"&gt;="&amp;BN$6,Model!$4:$4,"&lt;="&amp;BN$7))</f>
        <v>0</v>
      </c>
      <c r="BO48" s="5">
        <f ca="1">IF(BO$4="",0,SUMIFS(Model!200:200,Model!$4:$4,"&gt;="&amp;BO$6,Model!$4:$4,"&lt;="&amp;BO$7))</f>
        <v>0</v>
      </c>
      <c r="BP48" s="5">
        <f ca="1">IF(BP$4="",0,SUMIFS(Model!200:200,Model!$4:$4,"&gt;="&amp;BP$6,Model!$4:$4,"&lt;="&amp;BP$7))</f>
        <v>0</v>
      </c>
      <c r="BQ48" s="5">
        <f ca="1">IF(BQ$4="",0,SUMIFS(Model!200:200,Model!$4:$4,"&gt;="&amp;BQ$6,Model!$4:$4,"&lt;="&amp;BQ$7))</f>
        <v>0</v>
      </c>
      <c r="BR48" s="5">
        <f ca="1">IF(BR$4="",0,SUMIFS(Model!200:200,Model!$4:$4,"&gt;="&amp;BR$6,Model!$4:$4,"&lt;="&amp;BR$7))</f>
        <v>0</v>
      </c>
      <c r="BS48" s="5">
        <f ca="1">IF(BS$4="",0,SUMIFS(Model!200:200,Model!$4:$4,"&gt;="&amp;BS$6,Model!$4:$4,"&lt;="&amp;BS$7))</f>
        <v>0</v>
      </c>
      <c r="BT48" s="5">
        <f ca="1">IF(BT$4="",0,SUMIFS(Model!200:200,Model!$4:$4,"&gt;="&amp;BT$6,Model!$4:$4,"&lt;="&amp;BT$7))</f>
        <v>0</v>
      </c>
      <c r="BU48" s="5">
        <f ca="1">IF(BU$4="",0,SUMIFS(Model!200:200,Model!$4:$4,"&gt;="&amp;BU$6,Model!$4:$4,"&lt;="&amp;BU$7))</f>
        <v>0</v>
      </c>
      <c r="BV48" s="5">
        <f ca="1">IF(BV$4="",0,SUMIFS(Model!200:200,Model!$4:$4,"&gt;="&amp;BV$6,Model!$4:$4,"&lt;="&amp;BV$7))</f>
        <v>0</v>
      </c>
      <c r="BW48" s="5">
        <f ca="1">IF(BW$4="",0,SUMIFS(Model!200:200,Model!$4:$4,"&gt;="&amp;BW$6,Model!$4:$4,"&lt;="&amp;BW$7))</f>
        <v>0</v>
      </c>
      <c r="BX48" s="5">
        <f ca="1">IF(BX$4="",0,SUMIFS(Model!200:200,Model!$4:$4,"&gt;="&amp;BX$6,Model!$4:$4,"&lt;="&amp;BX$7))</f>
        <v>0</v>
      </c>
      <c r="BY48" s="5">
        <f ca="1">IF(BY$4="",0,SUMIFS(Model!200:200,Model!$4:$4,"&gt;="&amp;BY$6,Model!$4:$4,"&lt;="&amp;BY$7))</f>
        <v>0</v>
      </c>
      <c r="BZ48" s="5">
        <f ca="1">IF(BZ$4="",0,SUMIFS(Model!200:200,Model!$4:$4,"&gt;="&amp;BZ$6,Model!$4:$4,"&lt;="&amp;BZ$7))</f>
        <v>0</v>
      </c>
      <c r="CA48" s="5">
        <f ca="1">IF(CA$4="",0,SUMIFS(Model!200:200,Model!$4:$4,"&gt;="&amp;CA$6,Model!$4:$4,"&lt;="&amp;CA$7))</f>
        <v>0</v>
      </c>
      <c r="CB48" s="5">
        <f ca="1">IF(CB$4="",0,SUMIFS(Model!200:200,Model!$4:$4,"&gt;="&amp;CB$6,Model!$4:$4,"&lt;="&amp;CB$7))</f>
        <v>0</v>
      </c>
      <c r="CC48" s="5">
        <f ca="1">IF(CC$4="",0,SUMIFS(Model!200:200,Model!$4:$4,"&gt;="&amp;CC$6,Model!$4:$4,"&lt;="&amp;CC$7))</f>
        <v>0</v>
      </c>
      <c r="CD48" s="5">
        <f ca="1">IF(CD$4="",0,SUMIFS(Model!200:200,Model!$4:$4,"&gt;="&amp;CD$6,Model!$4:$4,"&lt;="&amp;CD$7))</f>
        <v>0</v>
      </c>
      <c r="CE48" s="5">
        <f ca="1">IF(CE$4="",0,SUMIFS(Model!200:200,Model!$4:$4,"&gt;="&amp;CE$6,Model!$4:$4,"&lt;="&amp;CE$7))</f>
        <v>0</v>
      </c>
      <c r="CF48" s="5">
        <f ca="1">IF(CF$4="",0,SUMIFS(Model!200:200,Model!$4:$4,"&gt;="&amp;CF$6,Model!$4:$4,"&lt;="&amp;CF$7))</f>
        <v>0</v>
      </c>
    </row>
    <row r="49" spans="2:84" x14ac:dyDescent="0.3">
      <c r="B49" s="13">
        <f>ROW()</f>
        <v>49</v>
      </c>
      <c r="H49" s="1" t="str">
        <f>$H$46</f>
        <v>Постоянные расходы</v>
      </c>
      <c r="I49" s="1" t="str">
        <f>Model!I203</f>
        <v>Банковские расходы</v>
      </c>
      <c r="M49" s="53" t="s">
        <v>18</v>
      </c>
      <c r="U49" s="5">
        <f t="shared" ca="1" si="69"/>
        <v>566925.9375</v>
      </c>
      <c r="X49" s="5">
        <f ca="1">IF(X$4="",0,SUMIFS(Model!203:203,Model!$4:$4,"&gt;="&amp;X$6,Model!$4:$4,"&lt;="&amp;X$7))</f>
        <v>49999.999999999993</v>
      </c>
      <c r="Y49" s="5">
        <f ca="1">IF(Y$4="",0,SUMIFS(Model!203:203,Model!$4:$4,"&gt;="&amp;Y$6,Model!$4:$4,"&lt;="&amp;Y$7))</f>
        <v>70000</v>
      </c>
      <c r="Z49" s="5">
        <f ca="1">IF(Z$4="",0,SUMIFS(Model!203:203,Model!$4:$4,"&gt;="&amp;Z$6,Model!$4:$4,"&lt;="&amp;Z$7))</f>
        <v>110250</v>
      </c>
      <c r="AA49" s="5">
        <f ca="1">IF(AA$4="",0,SUMIFS(Model!203:203,Model!$4:$4,"&gt;="&amp;AA$6,Model!$4:$4,"&lt;="&amp;AA$7))</f>
        <v>154350.00000000003</v>
      </c>
      <c r="AB49" s="5">
        <f ca="1">IF(AB$4="",0,SUMIFS(Model!203:203,Model!$4:$4,"&gt;="&amp;AB$6,Model!$4:$4,"&lt;="&amp;AB$7))</f>
        <v>182325.9375</v>
      </c>
      <c r="AC49" s="5">
        <f ca="1">IF(AC$4="",0,SUMIFS(Model!203:203,Model!$4:$4,"&gt;="&amp;AC$6,Model!$4:$4,"&lt;="&amp;AC$7))</f>
        <v>0</v>
      </c>
      <c r="AD49" s="5">
        <f ca="1">IF(AD$4="",0,SUMIFS(Model!203:203,Model!$4:$4,"&gt;="&amp;AD$6,Model!$4:$4,"&lt;="&amp;AD$7))</f>
        <v>0</v>
      </c>
      <c r="AE49" s="5">
        <f ca="1">IF(AE$4="",0,SUMIFS(Model!203:203,Model!$4:$4,"&gt;="&amp;AE$6,Model!$4:$4,"&lt;="&amp;AE$7))</f>
        <v>0</v>
      </c>
      <c r="AF49" s="5">
        <f ca="1">IF(AF$4="",0,SUMIFS(Model!203:203,Model!$4:$4,"&gt;="&amp;AF$6,Model!$4:$4,"&lt;="&amp;AF$7))</f>
        <v>0</v>
      </c>
      <c r="AG49" s="5">
        <f ca="1">IF(AG$4="",0,SUMIFS(Model!203:203,Model!$4:$4,"&gt;="&amp;AG$6,Model!$4:$4,"&lt;="&amp;AG$7))</f>
        <v>0</v>
      </c>
      <c r="AH49" s="5">
        <f ca="1">IF(AH$4="",0,SUMIFS(Model!203:203,Model!$4:$4,"&gt;="&amp;AH$6,Model!$4:$4,"&lt;="&amp;AH$7))</f>
        <v>0</v>
      </c>
      <c r="AI49" s="5">
        <f ca="1">IF(AI$4="",0,SUMIFS(Model!203:203,Model!$4:$4,"&gt;="&amp;AI$6,Model!$4:$4,"&lt;="&amp;AI$7))</f>
        <v>0</v>
      </c>
      <c r="AJ49" s="5">
        <f ca="1">IF(AJ$4="",0,SUMIFS(Model!203:203,Model!$4:$4,"&gt;="&amp;AJ$6,Model!$4:$4,"&lt;="&amp;AJ$7))</f>
        <v>0</v>
      </c>
      <c r="AK49" s="5">
        <f ca="1">IF(AK$4="",0,SUMIFS(Model!203:203,Model!$4:$4,"&gt;="&amp;AK$6,Model!$4:$4,"&lt;="&amp;AK$7))</f>
        <v>0</v>
      </c>
      <c r="AL49" s="5">
        <f ca="1">IF(AL$4="",0,SUMIFS(Model!203:203,Model!$4:$4,"&gt;="&amp;AL$6,Model!$4:$4,"&lt;="&amp;AL$7))</f>
        <v>0</v>
      </c>
      <c r="AM49" s="5">
        <f ca="1">IF(AM$4="",0,SUMIFS(Model!203:203,Model!$4:$4,"&gt;="&amp;AM$6,Model!$4:$4,"&lt;="&amp;AM$7))</f>
        <v>0</v>
      </c>
      <c r="AN49" s="5">
        <f ca="1">IF(AN$4="",0,SUMIFS(Model!203:203,Model!$4:$4,"&gt;="&amp;AN$6,Model!$4:$4,"&lt;="&amp;AN$7))</f>
        <v>0</v>
      </c>
      <c r="AO49" s="5">
        <f ca="1">IF(AO$4="",0,SUMIFS(Model!203:203,Model!$4:$4,"&gt;="&amp;AO$6,Model!$4:$4,"&lt;="&amp;AO$7))</f>
        <v>0</v>
      </c>
      <c r="AP49" s="5">
        <f ca="1">IF(AP$4="",0,SUMIFS(Model!203:203,Model!$4:$4,"&gt;="&amp;AP$6,Model!$4:$4,"&lt;="&amp;AP$7))</f>
        <v>0</v>
      </c>
      <c r="AQ49" s="5">
        <f ca="1">IF(AQ$4="",0,SUMIFS(Model!203:203,Model!$4:$4,"&gt;="&amp;AQ$6,Model!$4:$4,"&lt;="&amp;AQ$7))</f>
        <v>0</v>
      </c>
      <c r="AR49" s="5">
        <f ca="1">IF(AR$4="",0,SUMIFS(Model!203:203,Model!$4:$4,"&gt;="&amp;AR$6,Model!$4:$4,"&lt;="&amp;AR$7))</f>
        <v>0</v>
      </c>
      <c r="AS49" s="5">
        <f ca="1">IF(AS$4="",0,SUMIFS(Model!203:203,Model!$4:$4,"&gt;="&amp;AS$6,Model!$4:$4,"&lt;="&amp;AS$7))</f>
        <v>0</v>
      </c>
      <c r="AT49" s="5">
        <f ca="1">IF(AT$4="",0,SUMIFS(Model!203:203,Model!$4:$4,"&gt;="&amp;AT$6,Model!$4:$4,"&lt;="&amp;AT$7))</f>
        <v>0</v>
      </c>
      <c r="AU49" s="5">
        <f ca="1">IF(AU$4="",0,SUMIFS(Model!203:203,Model!$4:$4,"&gt;="&amp;AU$6,Model!$4:$4,"&lt;="&amp;AU$7))</f>
        <v>0</v>
      </c>
      <c r="AV49" s="5">
        <f ca="1">IF(AV$4="",0,SUMIFS(Model!203:203,Model!$4:$4,"&gt;="&amp;AV$6,Model!$4:$4,"&lt;="&amp;AV$7))</f>
        <v>0</v>
      </c>
      <c r="AW49" s="5">
        <f ca="1">IF(AW$4="",0,SUMIFS(Model!203:203,Model!$4:$4,"&gt;="&amp;AW$6,Model!$4:$4,"&lt;="&amp;AW$7))</f>
        <v>0</v>
      </c>
      <c r="AX49" s="5">
        <f ca="1">IF(AX$4="",0,SUMIFS(Model!203:203,Model!$4:$4,"&gt;="&amp;AX$6,Model!$4:$4,"&lt;="&amp;AX$7))</f>
        <v>0</v>
      </c>
      <c r="AY49" s="5">
        <f ca="1">IF(AY$4="",0,SUMIFS(Model!203:203,Model!$4:$4,"&gt;="&amp;AY$6,Model!$4:$4,"&lt;="&amp;AY$7))</f>
        <v>0</v>
      </c>
      <c r="AZ49" s="5">
        <f ca="1">IF(AZ$4="",0,SUMIFS(Model!203:203,Model!$4:$4,"&gt;="&amp;AZ$6,Model!$4:$4,"&lt;="&amp;AZ$7))</f>
        <v>0</v>
      </c>
      <c r="BA49" s="5">
        <f ca="1">IF(BA$4="",0,SUMIFS(Model!203:203,Model!$4:$4,"&gt;="&amp;BA$6,Model!$4:$4,"&lt;="&amp;BA$7))</f>
        <v>0</v>
      </c>
      <c r="BB49" s="5">
        <f ca="1">IF(BB$4="",0,SUMIFS(Model!203:203,Model!$4:$4,"&gt;="&amp;BB$6,Model!$4:$4,"&lt;="&amp;BB$7))</f>
        <v>0</v>
      </c>
      <c r="BC49" s="5">
        <f ca="1">IF(BC$4="",0,SUMIFS(Model!203:203,Model!$4:$4,"&gt;="&amp;BC$6,Model!$4:$4,"&lt;="&amp;BC$7))</f>
        <v>0</v>
      </c>
      <c r="BD49" s="5">
        <f ca="1">IF(BD$4="",0,SUMIFS(Model!203:203,Model!$4:$4,"&gt;="&amp;BD$6,Model!$4:$4,"&lt;="&amp;BD$7))</f>
        <v>0</v>
      </c>
      <c r="BE49" s="5">
        <f ca="1">IF(BE$4="",0,SUMIFS(Model!203:203,Model!$4:$4,"&gt;="&amp;BE$6,Model!$4:$4,"&lt;="&amp;BE$7))</f>
        <v>0</v>
      </c>
      <c r="BF49" s="5">
        <f ca="1">IF(BF$4="",0,SUMIFS(Model!203:203,Model!$4:$4,"&gt;="&amp;BF$6,Model!$4:$4,"&lt;="&amp;BF$7))</f>
        <v>0</v>
      </c>
      <c r="BG49" s="5">
        <f ca="1">IF(BG$4="",0,SUMIFS(Model!203:203,Model!$4:$4,"&gt;="&amp;BG$6,Model!$4:$4,"&lt;="&amp;BG$7))</f>
        <v>0</v>
      </c>
      <c r="BH49" s="5">
        <f ca="1">IF(BH$4="",0,SUMIFS(Model!203:203,Model!$4:$4,"&gt;="&amp;BH$6,Model!$4:$4,"&lt;="&amp;BH$7))</f>
        <v>0</v>
      </c>
      <c r="BI49" s="5">
        <f ca="1">IF(BI$4="",0,SUMIFS(Model!203:203,Model!$4:$4,"&gt;="&amp;BI$6,Model!$4:$4,"&lt;="&amp;BI$7))</f>
        <v>0</v>
      </c>
      <c r="BJ49" s="5">
        <f ca="1">IF(BJ$4="",0,SUMIFS(Model!203:203,Model!$4:$4,"&gt;="&amp;BJ$6,Model!$4:$4,"&lt;="&amp;BJ$7))</f>
        <v>0</v>
      </c>
      <c r="BK49" s="5">
        <f ca="1">IF(BK$4="",0,SUMIFS(Model!203:203,Model!$4:$4,"&gt;="&amp;BK$6,Model!$4:$4,"&lt;="&amp;BK$7))</f>
        <v>0</v>
      </c>
      <c r="BL49" s="5">
        <f ca="1">IF(BL$4="",0,SUMIFS(Model!203:203,Model!$4:$4,"&gt;="&amp;BL$6,Model!$4:$4,"&lt;="&amp;BL$7))</f>
        <v>0</v>
      </c>
      <c r="BM49" s="5">
        <f ca="1">IF(BM$4="",0,SUMIFS(Model!203:203,Model!$4:$4,"&gt;="&amp;BM$6,Model!$4:$4,"&lt;="&amp;BM$7))</f>
        <v>0</v>
      </c>
      <c r="BN49" s="5">
        <f ca="1">IF(BN$4="",0,SUMIFS(Model!203:203,Model!$4:$4,"&gt;="&amp;BN$6,Model!$4:$4,"&lt;="&amp;BN$7))</f>
        <v>0</v>
      </c>
      <c r="BO49" s="5">
        <f ca="1">IF(BO$4="",0,SUMIFS(Model!203:203,Model!$4:$4,"&gt;="&amp;BO$6,Model!$4:$4,"&lt;="&amp;BO$7))</f>
        <v>0</v>
      </c>
      <c r="BP49" s="5">
        <f ca="1">IF(BP$4="",0,SUMIFS(Model!203:203,Model!$4:$4,"&gt;="&amp;BP$6,Model!$4:$4,"&lt;="&amp;BP$7))</f>
        <v>0</v>
      </c>
      <c r="BQ49" s="5">
        <f ca="1">IF(BQ$4="",0,SUMIFS(Model!203:203,Model!$4:$4,"&gt;="&amp;BQ$6,Model!$4:$4,"&lt;="&amp;BQ$7))</f>
        <v>0</v>
      </c>
      <c r="BR49" s="5">
        <f ca="1">IF(BR$4="",0,SUMIFS(Model!203:203,Model!$4:$4,"&gt;="&amp;BR$6,Model!$4:$4,"&lt;="&amp;BR$7))</f>
        <v>0</v>
      </c>
      <c r="BS49" s="5">
        <f ca="1">IF(BS$4="",0,SUMIFS(Model!203:203,Model!$4:$4,"&gt;="&amp;BS$6,Model!$4:$4,"&lt;="&amp;BS$7))</f>
        <v>0</v>
      </c>
      <c r="BT49" s="5">
        <f ca="1">IF(BT$4="",0,SUMIFS(Model!203:203,Model!$4:$4,"&gt;="&amp;BT$6,Model!$4:$4,"&lt;="&amp;BT$7))</f>
        <v>0</v>
      </c>
      <c r="BU49" s="5">
        <f ca="1">IF(BU$4="",0,SUMIFS(Model!203:203,Model!$4:$4,"&gt;="&amp;BU$6,Model!$4:$4,"&lt;="&amp;BU$7))</f>
        <v>0</v>
      </c>
      <c r="BV49" s="5">
        <f ca="1">IF(BV$4="",0,SUMIFS(Model!203:203,Model!$4:$4,"&gt;="&amp;BV$6,Model!$4:$4,"&lt;="&amp;BV$7))</f>
        <v>0</v>
      </c>
      <c r="BW49" s="5">
        <f ca="1">IF(BW$4="",0,SUMIFS(Model!203:203,Model!$4:$4,"&gt;="&amp;BW$6,Model!$4:$4,"&lt;="&amp;BW$7))</f>
        <v>0</v>
      </c>
      <c r="BX49" s="5">
        <f ca="1">IF(BX$4="",0,SUMIFS(Model!203:203,Model!$4:$4,"&gt;="&amp;BX$6,Model!$4:$4,"&lt;="&amp;BX$7))</f>
        <v>0</v>
      </c>
      <c r="BY49" s="5">
        <f ca="1">IF(BY$4="",0,SUMIFS(Model!203:203,Model!$4:$4,"&gt;="&amp;BY$6,Model!$4:$4,"&lt;="&amp;BY$7))</f>
        <v>0</v>
      </c>
      <c r="BZ49" s="5">
        <f ca="1">IF(BZ$4="",0,SUMIFS(Model!203:203,Model!$4:$4,"&gt;="&amp;BZ$6,Model!$4:$4,"&lt;="&amp;BZ$7))</f>
        <v>0</v>
      </c>
      <c r="CA49" s="5">
        <f ca="1">IF(CA$4="",0,SUMIFS(Model!203:203,Model!$4:$4,"&gt;="&amp;CA$6,Model!$4:$4,"&lt;="&amp;CA$7))</f>
        <v>0</v>
      </c>
      <c r="CB49" s="5">
        <f ca="1">IF(CB$4="",0,SUMIFS(Model!203:203,Model!$4:$4,"&gt;="&amp;CB$6,Model!$4:$4,"&lt;="&amp;CB$7))</f>
        <v>0</v>
      </c>
      <c r="CC49" s="5">
        <f ca="1">IF(CC$4="",0,SUMIFS(Model!203:203,Model!$4:$4,"&gt;="&amp;CC$6,Model!$4:$4,"&lt;="&amp;CC$7))</f>
        <v>0</v>
      </c>
      <c r="CD49" s="5">
        <f ca="1">IF(CD$4="",0,SUMIFS(Model!203:203,Model!$4:$4,"&gt;="&amp;CD$6,Model!$4:$4,"&lt;="&amp;CD$7))</f>
        <v>0</v>
      </c>
      <c r="CE49" s="5">
        <f ca="1">IF(CE$4="",0,SUMIFS(Model!203:203,Model!$4:$4,"&gt;="&amp;CE$6,Model!$4:$4,"&lt;="&amp;CE$7))</f>
        <v>0</v>
      </c>
      <c r="CF49" s="5">
        <f ca="1">IF(CF$4="",0,SUMIFS(Model!203:203,Model!$4:$4,"&gt;="&amp;CF$6,Model!$4:$4,"&lt;="&amp;CF$7))</f>
        <v>0</v>
      </c>
    </row>
    <row r="50" spans="2:84" x14ac:dyDescent="0.3">
      <c r="B50" s="13">
        <f>ROW()</f>
        <v>50</v>
      </c>
      <c r="H50" s="1" t="str">
        <f>$H$46</f>
        <v>Постоянные расходы</v>
      </c>
      <c r="I50" s="1" t="str">
        <f>Model!I206</f>
        <v>Аутсорсинг</v>
      </c>
      <c r="M50" s="53" t="s">
        <v>18</v>
      </c>
      <c r="U50" s="5">
        <f t="shared" ca="1" si="69"/>
        <v>1105126.25</v>
      </c>
      <c r="X50" s="5">
        <f ca="1">IF(X$4="",0,SUMIFS(Model!206:206,Model!$4:$4,"&gt;="&amp;X$6,Model!$4:$4,"&lt;="&amp;X$7))</f>
        <v>199999.99999999997</v>
      </c>
      <c r="Y50" s="5">
        <f ca="1">IF(Y$4="",0,SUMIFS(Model!206:206,Model!$4:$4,"&gt;="&amp;Y$6,Model!$4:$4,"&lt;="&amp;Y$7))</f>
        <v>210000</v>
      </c>
      <c r="Z50" s="5">
        <f ca="1">IF(Z$4="",0,SUMIFS(Model!206:206,Model!$4:$4,"&gt;="&amp;Z$6,Model!$4:$4,"&lt;="&amp;Z$7))</f>
        <v>220500</v>
      </c>
      <c r="AA50" s="5">
        <f ca="1">IF(AA$4="",0,SUMIFS(Model!206:206,Model!$4:$4,"&gt;="&amp;AA$6,Model!$4:$4,"&lt;="&amp;AA$7))</f>
        <v>231525.00000000003</v>
      </c>
      <c r="AB50" s="5">
        <f ca="1">IF(AB$4="",0,SUMIFS(Model!206:206,Model!$4:$4,"&gt;="&amp;AB$6,Model!$4:$4,"&lt;="&amp;AB$7))</f>
        <v>243101.25</v>
      </c>
      <c r="AC50" s="5">
        <f ca="1">IF(AC$4="",0,SUMIFS(Model!206:206,Model!$4:$4,"&gt;="&amp;AC$6,Model!$4:$4,"&lt;="&amp;AC$7))</f>
        <v>0</v>
      </c>
      <c r="AD50" s="5">
        <f ca="1">IF(AD$4="",0,SUMIFS(Model!206:206,Model!$4:$4,"&gt;="&amp;AD$6,Model!$4:$4,"&lt;="&amp;AD$7))</f>
        <v>0</v>
      </c>
      <c r="AE50" s="5">
        <f ca="1">IF(AE$4="",0,SUMIFS(Model!206:206,Model!$4:$4,"&gt;="&amp;AE$6,Model!$4:$4,"&lt;="&amp;AE$7))</f>
        <v>0</v>
      </c>
      <c r="AF50" s="5">
        <f ca="1">IF(AF$4="",0,SUMIFS(Model!206:206,Model!$4:$4,"&gt;="&amp;AF$6,Model!$4:$4,"&lt;="&amp;AF$7))</f>
        <v>0</v>
      </c>
      <c r="AG50" s="5">
        <f ca="1">IF(AG$4="",0,SUMIFS(Model!206:206,Model!$4:$4,"&gt;="&amp;AG$6,Model!$4:$4,"&lt;="&amp;AG$7))</f>
        <v>0</v>
      </c>
      <c r="AH50" s="5">
        <f ca="1">IF(AH$4="",0,SUMIFS(Model!206:206,Model!$4:$4,"&gt;="&amp;AH$6,Model!$4:$4,"&lt;="&amp;AH$7))</f>
        <v>0</v>
      </c>
      <c r="AI50" s="5">
        <f ca="1">IF(AI$4="",0,SUMIFS(Model!206:206,Model!$4:$4,"&gt;="&amp;AI$6,Model!$4:$4,"&lt;="&amp;AI$7))</f>
        <v>0</v>
      </c>
      <c r="AJ50" s="5">
        <f ca="1">IF(AJ$4="",0,SUMIFS(Model!206:206,Model!$4:$4,"&gt;="&amp;AJ$6,Model!$4:$4,"&lt;="&amp;AJ$7))</f>
        <v>0</v>
      </c>
      <c r="AK50" s="5">
        <f ca="1">IF(AK$4="",0,SUMIFS(Model!206:206,Model!$4:$4,"&gt;="&amp;AK$6,Model!$4:$4,"&lt;="&amp;AK$7))</f>
        <v>0</v>
      </c>
      <c r="AL50" s="5">
        <f ca="1">IF(AL$4="",0,SUMIFS(Model!206:206,Model!$4:$4,"&gt;="&amp;AL$6,Model!$4:$4,"&lt;="&amp;AL$7))</f>
        <v>0</v>
      </c>
      <c r="AM50" s="5">
        <f ca="1">IF(AM$4="",0,SUMIFS(Model!206:206,Model!$4:$4,"&gt;="&amp;AM$6,Model!$4:$4,"&lt;="&amp;AM$7))</f>
        <v>0</v>
      </c>
      <c r="AN50" s="5">
        <f ca="1">IF(AN$4="",0,SUMIFS(Model!206:206,Model!$4:$4,"&gt;="&amp;AN$6,Model!$4:$4,"&lt;="&amp;AN$7))</f>
        <v>0</v>
      </c>
      <c r="AO50" s="5">
        <f ca="1">IF(AO$4="",0,SUMIFS(Model!206:206,Model!$4:$4,"&gt;="&amp;AO$6,Model!$4:$4,"&lt;="&amp;AO$7))</f>
        <v>0</v>
      </c>
      <c r="AP50" s="5">
        <f ca="1">IF(AP$4="",0,SUMIFS(Model!206:206,Model!$4:$4,"&gt;="&amp;AP$6,Model!$4:$4,"&lt;="&amp;AP$7))</f>
        <v>0</v>
      </c>
      <c r="AQ50" s="5">
        <f ca="1">IF(AQ$4="",0,SUMIFS(Model!206:206,Model!$4:$4,"&gt;="&amp;AQ$6,Model!$4:$4,"&lt;="&amp;AQ$7))</f>
        <v>0</v>
      </c>
      <c r="AR50" s="5">
        <f ca="1">IF(AR$4="",0,SUMIFS(Model!206:206,Model!$4:$4,"&gt;="&amp;AR$6,Model!$4:$4,"&lt;="&amp;AR$7))</f>
        <v>0</v>
      </c>
      <c r="AS50" s="5">
        <f ca="1">IF(AS$4="",0,SUMIFS(Model!206:206,Model!$4:$4,"&gt;="&amp;AS$6,Model!$4:$4,"&lt;="&amp;AS$7))</f>
        <v>0</v>
      </c>
      <c r="AT50" s="5">
        <f ca="1">IF(AT$4="",0,SUMIFS(Model!206:206,Model!$4:$4,"&gt;="&amp;AT$6,Model!$4:$4,"&lt;="&amp;AT$7))</f>
        <v>0</v>
      </c>
      <c r="AU50" s="5">
        <f ca="1">IF(AU$4="",0,SUMIFS(Model!206:206,Model!$4:$4,"&gt;="&amp;AU$6,Model!$4:$4,"&lt;="&amp;AU$7))</f>
        <v>0</v>
      </c>
      <c r="AV50" s="5">
        <f ca="1">IF(AV$4="",0,SUMIFS(Model!206:206,Model!$4:$4,"&gt;="&amp;AV$6,Model!$4:$4,"&lt;="&amp;AV$7))</f>
        <v>0</v>
      </c>
      <c r="AW50" s="5">
        <f ca="1">IF(AW$4="",0,SUMIFS(Model!206:206,Model!$4:$4,"&gt;="&amp;AW$6,Model!$4:$4,"&lt;="&amp;AW$7))</f>
        <v>0</v>
      </c>
      <c r="AX50" s="5">
        <f ca="1">IF(AX$4="",0,SUMIFS(Model!206:206,Model!$4:$4,"&gt;="&amp;AX$6,Model!$4:$4,"&lt;="&amp;AX$7))</f>
        <v>0</v>
      </c>
      <c r="AY50" s="5">
        <f ca="1">IF(AY$4="",0,SUMIFS(Model!206:206,Model!$4:$4,"&gt;="&amp;AY$6,Model!$4:$4,"&lt;="&amp;AY$7))</f>
        <v>0</v>
      </c>
      <c r="AZ50" s="5">
        <f ca="1">IF(AZ$4="",0,SUMIFS(Model!206:206,Model!$4:$4,"&gt;="&amp;AZ$6,Model!$4:$4,"&lt;="&amp;AZ$7))</f>
        <v>0</v>
      </c>
      <c r="BA50" s="5">
        <f ca="1">IF(BA$4="",0,SUMIFS(Model!206:206,Model!$4:$4,"&gt;="&amp;BA$6,Model!$4:$4,"&lt;="&amp;BA$7))</f>
        <v>0</v>
      </c>
      <c r="BB50" s="5">
        <f ca="1">IF(BB$4="",0,SUMIFS(Model!206:206,Model!$4:$4,"&gt;="&amp;BB$6,Model!$4:$4,"&lt;="&amp;BB$7))</f>
        <v>0</v>
      </c>
      <c r="BC50" s="5">
        <f ca="1">IF(BC$4="",0,SUMIFS(Model!206:206,Model!$4:$4,"&gt;="&amp;BC$6,Model!$4:$4,"&lt;="&amp;BC$7))</f>
        <v>0</v>
      </c>
      <c r="BD50" s="5">
        <f ca="1">IF(BD$4="",0,SUMIFS(Model!206:206,Model!$4:$4,"&gt;="&amp;BD$6,Model!$4:$4,"&lt;="&amp;BD$7))</f>
        <v>0</v>
      </c>
      <c r="BE50" s="5">
        <f ca="1">IF(BE$4="",0,SUMIFS(Model!206:206,Model!$4:$4,"&gt;="&amp;BE$6,Model!$4:$4,"&lt;="&amp;BE$7))</f>
        <v>0</v>
      </c>
      <c r="BF50" s="5">
        <f ca="1">IF(BF$4="",0,SUMIFS(Model!206:206,Model!$4:$4,"&gt;="&amp;BF$6,Model!$4:$4,"&lt;="&amp;BF$7))</f>
        <v>0</v>
      </c>
      <c r="BG50" s="5">
        <f ca="1">IF(BG$4="",0,SUMIFS(Model!206:206,Model!$4:$4,"&gt;="&amp;BG$6,Model!$4:$4,"&lt;="&amp;BG$7))</f>
        <v>0</v>
      </c>
      <c r="BH50" s="5">
        <f ca="1">IF(BH$4="",0,SUMIFS(Model!206:206,Model!$4:$4,"&gt;="&amp;BH$6,Model!$4:$4,"&lt;="&amp;BH$7))</f>
        <v>0</v>
      </c>
      <c r="BI50" s="5">
        <f ca="1">IF(BI$4="",0,SUMIFS(Model!206:206,Model!$4:$4,"&gt;="&amp;BI$6,Model!$4:$4,"&lt;="&amp;BI$7))</f>
        <v>0</v>
      </c>
      <c r="BJ50" s="5">
        <f ca="1">IF(BJ$4="",0,SUMIFS(Model!206:206,Model!$4:$4,"&gt;="&amp;BJ$6,Model!$4:$4,"&lt;="&amp;BJ$7))</f>
        <v>0</v>
      </c>
      <c r="BK50" s="5">
        <f ca="1">IF(BK$4="",0,SUMIFS(Model!206:206,Model!$4:$4,"&gt;="&amp;BK$6,Model!$4:$4,"&lt;="&amp;BK$7))</f>
        <v>0</v>
      </c>
      <c r="BL50" s="5">
        <f ca="1">IF(BL$4="",0,SUMIFS(Model!206:206,Model!$4:$4,"&gt;="&amp;BL$6,Model!$4:$4,"&lt;="&amp;BL$7))</f>
        <v>0</v>
      </c>
      <c r="BM50" s="5">
        <f ca="1">IF(BM$4="",0,SUMIFS(Model!206:206,Model!$4:$4,"&gt;="&amp;BM$6,Model!$4:$4,"&lt;="&amp;BM$7))</f>
        <v>0</v>
      </c>
      <c r="BN50" s="5">
        <f ca="1">IF(BN$4="",0,SUMIFS(Model!206:206,Model!$4:$4,"&gt;="&amp;BN$6,Model!$4:$4,"&lt;="&amp;BN$7))</f>
        <v>0</v>
      </c>
      <c r="BO50" s="5">
        <f ca="1">IF(BO$4="",0,SUMIFS(Model!206:206,Model!$4:$4,"&gt;="&amp;BO$6,Model!$4:$4,"&lt;="&amp;BO$7))</f>
        <v>0</v>
      </c>
      <c r="BP50" s="5">
        <f ca="1">IF(BP$4="",0,SUMIFS(Model!206:206,Model!$4:$4,"&gt;="&amp;BP$6,Model!$4:$4,"&lt;="&amp;BP$7))</f>
        <v>0</v>
      </c>
      <c r="BQ50" s="5">
        <f ca="1">IF(BQ$4="",0,SUMIFS(Model!206:206,Model!$4:$4,"&gt;="&amp;BQ$6,Model!$4:$4,"&lt;="&amp;BQ$7))</f>
        <v>0</v>
      </c>
      <c r="BR50" s="5">
        <f ca="1">IF(BR$4="",0,SUMIFS(Model!206:206,Model!$4:$4,"&gt;="&amp;BR$6,Model!$4:$4,"&lt;="&amp;BR$7))</f>
        <v>0</v>
      </c>
      <c r="BS50" s="5">
        <f ca="1">IF(BS$4="",0,SUMIFS(Model!206:206,Model!$4:$4,"&gt;="&amp;BS$6,Model!$4:$4,"&lt;="&amp;BS$7))</f>
        <v>0</v>
      </c>
      <c r="BT50" s="5">
        <f ca="1">IF(BT$4="",0,SUMIFS(Model!206:206,Model!$4:$4,"&gt;="&amp;BT$6,Model!$4:$4,"&lt;="&amp;BT$7))</f>
        <v>0</v>
      </c>
      <c r="BU50" s="5">
        <f ca="1">IF(BU$4="",0,SUMIFS(Model!206:206,Model!$4:$4,"&gt;="&amp;BU$6,Model!$4:$4,"&lt;="&amp;BU$7))</f>
        <v>0</v>
      </c>
      <c r="BV50" s="5">
        <f ca="1">IF(BV$4="",0,SUMIFS(Model!206:206,Model!$4:$4,"&gt;="&amp;BV$6,Model!$4:$4,"&lt;="&amp;BV$7))</f>
        <v>0</v>
      </c>
      <c r="BW50" s="5">
        <f ca="1">IF(BW$4="",0,SUMIFS(Model!206:206,Model!$4:$4,"&gt;="&amp;BW$6,Model!$4:$4,"&lt;="&amp;BW$7))</f>
        <v>0</v>
      </c>
      <c r="BX50" s="5">
        <f ca="1">IF(BX$4="",0,SUMIFS(Model!206:206,Model!$4:$4,"&gt;="&amp;BX$6,Model!$4:$4,"&lt;="&amp;BX$7))</f>
        <v>0</v>
      </c>
      <c r="BY50" s="5">
        <f ca="1">IF(BY$4="",0,SUMIFS(Model!206:206,Model!$4:$4,"&gt;="&amp;BY$6,Model!$4:$4,"&lt;="&amp;BY$7))</f>
        <v>0</v>
      </c>
      <c r="BZ50" s="5">
        <f ca="1">IF(BZ$4="",0,SUMIFS(Model!206:206,Model!$4:$4,"&gt;="&amp;BZ$6,Model!$4:$4,"&lt;="&amp;BZ$7))</f>
        <v>0</v>
      </c>
      <c r="CA50" s="5">
        <f ca="1">IF(CA$4="",0,SUMIFS(Model!206:206,Model!$4:$4,"&gt;="&amp;CA$6,Model!$4:$4,"&lt;="&amp;CA$7))</f>
        <v>0</v>
      </c>
      <c r="CB50" s="5">
        <f ca="1">IF(CB$4="",0,SUMIFS(Model!206:206,Model!$4:$4,"&gt;="&amp;CB$6,Model!$4:$4,"&lt;="&amp;CB$7))</f>
        <v>0</v>
      </c>
      <c r="CC50" s="5">
        <f ca="1">IF(CC$4="",0,SUMIFS(Model!206:206,Model!$4:$4,"&gt;="&amp;CC$6,Model!$4:$4,"&lt;="&amp;CC$7))</f>
        <v>0</v>
      </c>
      <c r="CD50" s="5">
        <f ca="1">IF(CD$4="",0,SUMIFS(Model!206:206,Model!$4:$4,"&gt;="&amp;CD$6,Model!$4:$4,"&lt;="&amp;CD$7))</f>
        <v>0</v>
      </c>
      <c r="CE50" s="5">
        <f ca="1">IF(CE$4="",0,SUMIFS(Model!206:206,Model!$4:$4,"&gt;="&amp;CE$6,Model!$4:$4,"&lt;="&amp;CE$7))</f>
        <v>0</v>
      </c>
      <c r="CF50" s="5">
        <f ca="1">IF(CF$4="",0,SUMIFS(Model!206:206,Model!$4:$4,"&gt;="&amp;CF$6,Model!$4:$4,"&lt;="&amp;CF$7))</f>
        <v>0</v>
      </c>
    </row>
    <row r="51" spans="2:84" x14ac:dyDescent="0.3">
      <c r="B51" s="13">
        <f>ROW()</f>
        <v>51</v>
      </c>
      <c r="H51" s="1" t="str">
        <f>$H$46</f>
        <v>Постоянные расходы</v>
      </c>
      <c r="I51" s="1" t="str">
        <f>Model!I209</f>
        <v>Прочие расходы</v>
      </c>
      <c r="M51" s="53" t="s">
        <v>18</v>
      </c>
      <c r="U51" s="5">
        <f t="shared" ca="1" si="69"/>
        <v>165768.9375</v>
      </c>
      <c r="X51" s="5">
        <f ca="1">IF(X$4="",0,SUMIFS(Model!209:209,Model!$4:$4,"&gt;="&amp;X$6,Model!$4:$4,"&lt;="&amp;X$7))</f>
        <v>30000</v>
      </c>
      <c r="Y51" s="5">
        <f ca="1">IF(Y$4="",0,SUMIFS(Model!209:209,Model!$4:$4,"&gt;="&amp;Y$6,Model!$4:$4,"&lt;="&amp;Y$7))</f>
        <v>31500</v>
      </c>
      <c r="Z51" s="5">
        <f ca="1">IF(Z$4="",0,SUMIFS(Model!209:209,Model!$4:$4,"&gt;="&amp;Z$6,Model!$4:$4,"&lt;="&amp;Z$7))</f>
        <v>33075</v>
      </c>
      <c r="AA51" s="5">
        <f ca="1">IF(AA$4="",0,SUMIFS(Model!209:209,Model!$4:$4,"&gt;="&amp;AA$6,Model!$4:$4,"&lt;="&amp;AA$7))</f>
        <v>34728.750000000007</v>
      </c>
      <c r="AB51" s="5">
        <f ca="1">IF(AB$4="",0,SUMIFS(Model!209:209,Model!$4:$4,"&gt;="&amp;AB$6,Model!$4:$4,"&lt;="&amp;AB$7))</f>
        <v>36465.187500000007</v>
      </c>
      <c r="AC51" s="5">
        <f ca="1">IF(AC$4="",0,SUMIFS(Model!209:209,Model!$4:$4,"&gt;="&amp;AC$6,Model!$4:$4,"&lt;="&amp;AC$7))</f>
        <v>0</v>
      </c>
      <c r="AD51" s="5">
        <f ca="1">IF(AD$4="",0,SUMIFS(Model!209:209,Model!$4:$4,"&gt;="&amp;AD$6,Model!$4:$4,"&lt;="&amp;AD$7))</f>
        <v>0</v>
      </c>
      <c r="AE51" s="5">
        <f ca="1">IF(AE$4="",0,SUMIFS(Model!209:209,Model!$4:$4,"&gt;="&amp;AE$6,Model!$4:$4,"&lt;="&amp;AE$7))</f>
        <v>0</v>
      </c>
      <c r="AF51" s="5">
        <f ca="1">IF(AF$4="",0,SUMIFS(Model!209:209,Model!$4:$4,"&gt;="&amp;AF$6,Model!$4:$4,"&lt;="&amp;AF$7))</f>
        <v>0</v>
      </c>
      <c r="AG51" s="5">
        <f ca="1">IF(AG$4="",0,SUMIFS(Model!209:209,Model!$4:$4,"&gt;="&amp;AG$6,Model!$4:$4,"&lt;="&amp;AG$7))</f>
        <v>0</v>
      </c>
      <c r="AH51" s="5">
        <f ca="1">IF(AH$4="",0,SUMIFS(Model!209:209,Model!$4:$4,"&gt;="&amp;AH$6,Model!$4:$4,"&lt;="&amp;AH$7))</f>
        <v>0</v>
      </c>
      <c r="AI51" s="5">
        <f ca="1">IF(AI$4="",0,SUMIFS(Model!209:209,Model!$4:$4,"&gt;="&amp;AI$6,Model!$4:$4,"&lt;="&amp;AI$7))</f>
        <v>0</v>
      </c>
      <c r="AJ51" s="5">
        <f ca="1">IF(AJ$4="",0,SUMIFS(Model!209:209,Model!$4:$4,"&gt;="&amp;AJ$6,Model!$4:$4,"&lt;="&amp;AJ$7))</f>
        <v>0</v>
      </c>
      <c r="AK51" s="5">
        <f ca="1">IF(AK$4="",0,SUMIFS(Model!209:209,Model!$4:$4,"&gt;="&amp;AK$6,Model!$4:$4,"&lt;="&amp;AK$7))</f>
        <v>0</v>
      </c>
      <c r="AL51" s="5">
        <f ca="1">IF(AL$4="",0,SUMIFS(Model!209:209,Model!$4:$4,"&gt;="&amp;AL$6,Model!$4:$4,"&lt;="&amp;AL$7))</f>
        <v>0</v>
      </c>
      <c r="AM51" s="5">
        <f ca="1">IF(AM$4="",0,SUMIFS(Model!209:209,Model!$4:$4,"&gt;="&amp;AM$6,Model!$4:$4,"&lt;="&amp;AM$7))</f>
        <v>0</v>
      </c>
      <c r="AN51" s="5">
        <f ca="1">IF(AN$4="",0,SUMIFS(Model!209:209,Model!$4:$4,"&gt;="&amp;AN$6,Model!$4:$4,"&lt;="&amp;AN$7))</f>
        <v>0</v>
      </c>
      <c r="AO51" s="5">
        <f ca="1">IF(AO$4="",0,SUMIFS(Model!209:209,Model!$4:$4,"&gt;="&amp;AO$6,Model!$4:$4,"&lt;="&amp;AO$7))</f>
        <v>0</v>
      </c>
      <c r="AP51" s="5">
        <f ca="1">IF(AP$4="",0,SUMIFS(Model!209:209,Model!$4:$4,"&gt;="&amp;AP$6,Model!$4:$4,"&lt;="&amp;AP$7))</f>
        <v>0</v>
      </c>
      <c r="AQ51" s="5">
        <f ca="1">IF(AQ$4="",0,SUMIFS(Model!209:209,Model!$4:$4,"&gt;="&amp;AQ$6,Model!$4:$4,"&lt;="&amp;AQ$7))</f>
        <v>0</v>
      </c>
      <c r="AR51" s="5">
        <f ca="1">IF(AR$4="",0,SUMIFS(Model!209:209,Model!$4:$4,"&gt;="&amp;AR$6,Model!$4:$4,"&lt;="&amp;AR$7))</f>
        <v>0</v>
      </c>
      <c r="AS51" s="5">
        <f ca="1">IF(AS$4="",0,SUMIFS(Model!209:209,Model!$4:$4,"&gt;="&amp;AS$6,Model!$4:$4,"&lt;="&amp;AS$7))</f>
        <v>0</v>
      </c>
      <c r="AT51" s="5">
        <f ca="1">IF(AT$4="",0,SUMIFS(Model!209:209,Model!$4:$4,"&gt;="&amp;AT$6,Model!$4:$4,"&lt;="&amp;AT$7))</f>
        <v>0</v>
      </c>
      <c r="AU51" s="5">
        <f ca="1">IF(AU$4="",0,SUMIFS(Model!209:209,Model!$4:$4,"&gt;="&amp;AU$6,Model!$4:$4,"&lt;="&amp;AU$7))</f>
        <v>0</v>
      </c>
      <c r="AV51" s="5">
        <f ca="1">IF(AV$4="",0,SUMIFS(Model!209:209,Model!$4:$4,"&gt;="&amp;AV$6,Model!$4:$4,"&lt;="&amp;AV$7))</f>
        <v>0</v>
      </c>
      <c r="AW51" s="5">
        <f ca="1">IF(AW$4="",0,SUMIFS(Model!209:209,Model!$4:$4,"&gt;="&amp;AW$6,Model!$4:$4,"&lt;="&amp;AW$7))</f>
        <v>0</v>
      </c>
      <c r="AX51" s="5">
        <f ca="1">IF(AX$4="",0,SUMIFS(Model!209:209,Model!$4:$4,"&gt;="&amp;AX$6,Model!$4:$4,"&lt;="&amp;AX$7))</f>
        <v>0</v>
      </c>
      <c r="AY51" s="5">
        <f ca="1">IF(AY$4="",0,SUMIFS(Model!209:209,Model!$4:$4,"&gt;="&amp;AY$6,Model!$4:$4,"&lt;="&amp;AY$7))</f>
        <v>0</v>
      </c>
      <c r="AZ51" s="5">
        <f ca="1">IF(AZ$4="",0,SUMIFS(Model!209:209,Model!$4:$4,"&gt;="&amp;AZ$6,Model!$4:$4,"&lt;="&amp;AZ$7))</f>
        <v>0</v>
      </c>
      <c r="BA51" s="5">
        <f ca="1">IF(BA$4="",0,SUMIFS(Model!209:209,Model!$4:$4,"&gt;="&amp;BA$6,Model!$4:$4,"&lt;="&amp;BA$7))</f>
        <v>0</v>
      </c>
      <c r="BB51" s="5">
        <f ca="1">IF(BB$4="",0,SUMIFS(Model!209:209,Model!$4:$4,"&gt;="&amp;BB$6,Model!$4:$4,"&lt;="&amp;BB$7))</f>
        <v>0</v>
      </c>
      <c r="BC51" s="5">
        <f ca="1">IF(BC$4="",0,SUMIFS(Model!209:209,Model!$4:$4,"&gt;="&amp;BC$6,Model!$4:$4,"&lt;="&amp;BC$7))</f>
        <v>0</v>
      </c>
      <c r="BD51" s="5">
        <f ca="1">IF(BD$4="",0,SUMIFS(Model!209:209,Model!$4:$4,"&gt;="&amp;BD$6,Model!$4:$4,"&lt;="&amp;BD$7))</f>
        <v>0</v>
      </c>
      <c r="BE51" s="5">
        <f ca="1">IF(BE$4="",0,SUMIFS(Model!209:209,Model!$4:$4,"&gt;="&amp;BE$6,Model!$4:$4,"&lt;="&amp;BE$7))</f>
        <v>0</v>
      </c>
      <c r="BF51" s="5">
        <f ca="1">IF(BF$4="",0,SUMIFS(Model!209:209,Model!$4:$4,"&gt;="&amp;BF$6,Model!$4:$4,"&lt;="&amp;BF$7))</f>
        <v>0</v>
      </c>
      <c r="BG51" s="5">
        <f ca="1">IF(BG$4="",0,SUMIFS(Model!209:209,Model!$4:$4,"&gt;="&amp;BG$6,Model!$4:$4,"&lt;="&amp;BG$7))</f>
        <v>0</v>
      </c>
      <c r="BH51" s="5">
        <f ca="1">IF(BH$4="",0,SUMIFS(Model!209:209,Model!$4:$4,"&gt;="&amp;BH$6,Model!$4:$4,"&lt;="&amp;BH$7))</f>
        <v>0</v>
      </c>
      <c r="BI51" s="5">
        <f ca="1">IF(BI$4="",0,SUMIFS(Model!209:209,Model!$4:$4,"&gt;="&amp;BI$6,Model!$4:$4,"&lt;="&amp;BI$7))</f>
        <v>0</v>
      </c>
      <c r="BJ51" s="5">
        <f ca="1">IF(BJ$4="",0,SUMIFS(Model!209:209,Model!$4:$4,"&gt;="&amp;BJ$6,Model!$4:$4,"&lt;="&amp;BJ$7))</f>
        <v>0</v>
      </c>
      <c r="BK51" s="5">
        <f ca="1">IF(BK$4="",0,SUMIFS(Model!209:209,Model!$4:$4,"&gt;="&amp;BK$6,Model!$4:$4,"&lt;="&amp;BK$7))</f>
        <v>0</v>
      </c>
      <c r="BL51" s="5">
        <f ca="1">IF(BL$4="",0,SUMIFS(Model!209:209,Model!$4:$4,"&gt;="&amp;BL$6,Model!$4:$4,"&lt;="&amp;BL$7))</f>
        <v>0</v>
      </c>
      <c r="BM51" s="5">
        <f ca="1">IF(BM$4="",0,SUMIFS(Model!209:209,Model!$4:$4,"&gt;="&amp;BM$6,Model!$4:$4,"&lt;="&amp;BM$7))</f>
        <v>0</v>
      </c>
      <c r="BN51" s="5">
        <f ca="1">IF(BN$4="",0,SUMIFS(Model!209:209,Model!$4:$4,"&gt;="&amp;BN$6,Model!$4:$4,"&lt;="&amp;BN$7))</f>
        <v>0</v>
      </c>
      <c r="BO51" s="5">
        <f ca="1">IF(BO$4="",0,SUMIFS(Model!209:209,Model!$4:$4,"&gt;="&amp;BO$6,Model!$4:$4,"&lt;="&amp;BO$7))</f>
        <v>0</v>
      </c>
      <c r="BP51" s="5">
        <f ca="1">IF(BP$4="",0,SUMIFS(Model!209:209,Model!$4:$4,"&gt;="&amp;BP$6,Model!$4:$4,"&lt;="&amp;BP$7))</f>
        <v>0</v>
      </c>
      <c r="BQ51" s="5">
        <f ca="1">IF(BQ$4="",0,SUMIFS(Model!209:209,Model!$4:$4,"&gt;="&amp;BQ$6,Model!$4:$4,"&lt;="&amp;BQ$7))</f>
        <v>0</v>
      </c>
      <c r="BR51" s="5">
        <f ca="1">IF(BR$4="",0,SUMIFS(Model!209:209,Model!$4:$4,"&gt;="&amp;BR$6,Model!$4:$4,"&lt;="&amp;BR$7))</f>
        <v>0</v>
      </c>
      <c r="BS51" s="5">
        <f ca="1">IF(BS$4="",0,SUMIFS(Model!209:209,Model!$4:$4,"&gt;="&amp;BS$6,Model!$4:$4,"&lt;="&amp;BS$7))</f>
        <v>0</v>
      </c>
      <c r="BT51" s="5">
        <f ca="1">IF(BT$4="",0,SUMIFS(Model!209:209,Model!$4:$4,"&gt;="&amp;BT$6,Model!$4:$4,"&lt;="&amp;BT$7))</f>
        <v>0</v>
      </c>
      <c r="BU51" s="5">
        <f ca="1">IF(BU$4="",0,SUMIFS(Model!209:209,Model!$4:$4,"&gt;="&amp;BU$6,Model!$4:$4,"&lt;="&amp;BU$7))</f>
        <v>0</v>
      </c>
      <c r="BV51" s="5">
        <f ca="1">IF(BV$4="",0,SUMIFS(Model!209:209,Model!$4:$4,"&gt;="&amp;BV$6,Model!$4:$4,"&lt;="&amp;BV$7))</f>
        <v>0</v>
      </c>
      <c r="BW51" s="5">
        <f ca="1">IF(BW$4="",0,SUMIFS(Model!209:209,Model!$4:$4,"&gt;="&amp;BW$6,Model!$4:$4,"&lt;="&amp;BW$7))</f>
        <v>0</v>
      </c>
      <c r="BX51" s="5">
        <f ca="1">IF(BX$4="",0,SUMIFS(Model!209:209,Model!$4:$4,"&gt;="&amp;BX$6,Model!$4:$4,"&lt;="&amp;BX$7))</f>
        <v>0</v>
      </c>
      <c r="BY51" s="5">
        <f ca="1">IF(BY$4="",0,SUMIFS(Model!209:209,Model!$4:$4,"&gt;="&amp;BY$6,Model!$4:$4,"&lt;="&amp;BY$7))</f>
        <v>0</v>
      </c>
      <c r="BZ51" s="5">
        <f ca="1">IF(BZ$4="",0,SUMIFS(Model!209:209,Model!$4:$4,"&gt;="&amp;BZ$6,Model!$4:$4,"&lt;="&amp;BZ$7))</f>
        <v>0</v>
      </c>
      <c r="CA51" s="5">
        <f ca="1">IF(CA$4="",0,SUMIFS(Model!209:209,Model!$4:$4,"&gt;="&amp;CA$6,Model!$4:$4,"&lt;="&amp;CA$7))</f>
        <v>0</v>
      </c>
      <c r="CB51" s="5">
        <f ca="1">IF(CB$4="",0,SUMIFS(Model!209:209,Model!$4:$4,"&gt;="&amp;CB$6,Model!$4:$4,"&lt;="&amp;CB$7))</f>
        <v>0</v>
      </c>
      <c r="CC51" s="5">
        <f ca="1">IF(CC$4="",0,SUMIFS(Model!209:209,Model!$4:$4,"&gt;="&amp;CC$6,Model!$4:$4,"&lt;="&amp;CC$7))</f>
        <v>0</v>
      </c>
      <c r="CD51" s="5">
        <f ca="1">IF(CD$4="",0,SUMIFS(Model!209:209,Model!$4:$4,"&gt;="&amp;CD$6,Model!$4:$4,"&lt;="&amp;CD$7))</f>
        <v>0</v>
      </c>
      <c r="CE51" s="5">
        <f ca="1">IF(CE$4="",0,SUMIFS(Model!209:209,Model!$4:$4,"&gt;="&amp;CE$6,Model!$4:$4,"&lt;="&amp;CE$7))</f>
        <v>0</v>
      </c>
      <c r="CF51" s="5">
        <f ca="1">IF(CF$4="",0,SUMIFS(Model!209:209,Model!$4:$4,"&gt;="&amp;CF$6,Model!$4:$4,"&lt;="&amp;CF$7))</f>
        <v>0</v>
      </c>
    </row>
    <row r="52" spans="2:84" s="26" customFormat="1" ht="12" x14ac:dyDescent="0.25">
      <c r="B52" s="13"/>
      <c r="M52" s="55"/>
      <c r="N52" s="44" t="s">
        <v>21</v>
      </c>
      <c r="O52" s="45"/>
      <c r="P52" s="46"/>
      <c r="Q52" s="89"/>
      <c r="U52" s="41"/>
      <c r="V52" s="42"/>
      <c r="W52" s="43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</row>
    <row r="53" spans="2:84" x14ac:dyDescent="0.3">
      <c r="B53" s="13">
        <f>ROW()</f>
        <v>53</v>
      </c>
    </row>
    <row r="54" spans="2:84" x14ac:dyDescent="0.3">
      <c r="B54" s="13">
        <f>ROW()</f>
        <v>54</v>
      </c>
      <c r="H54" s="1" t="s">
        <v>145</v>
      </c>
      <c r="M54" s="53" t="s">
        <v>18</v>
      </c>
      <c r="P54" s="72" t="str">
        <f>Lists!$AI$14</f>
        <v>PL</v>
      </c>
      <c r="U54" s="5">
        <f ca="1">SUM(INDIRECT(ADDRESS($B54,$X$2)&amp;":"&amp;ADDRESS($B54,$X$2-1+$P$8)))</f>
        <v>461343939.07878923</v>
      </c>
      <c r="X54" s="5">
        <f ca="1">SUMIFS(X$10:X53,$P$10:$P53,Lists!$AI$12)-SUMIFS(X$10:X53,$P$10:$P53,Lists!$AI$13)</f>
        <v>-198521.25</v>
      </c>
      <c r="Y54" s="5">
        <f ca="1">SUMIFS(Y$10:Y53,$P$10:$P53,Lists!$AI$12)-SUMIFS(Y$10:Y53,$P$10:$P53,Lists!$AI$13)</f>
        <v>41087110.532195002</v>
      </c>
      <c r="Z54" s="5">
        <f ca="1">SUMIFS(Z$10:Z53,$P$10:$P53,Lists!$AI$12)-SUMIFS(Z$10:Z53,$P$10:$P53,Lists!$AI$13)</f>
        <v>87889088.849614471</v>
      </c>
      <c r="AA54" s="5">
        <f ca="1">SUMIFS(AA$10:AA53,$P$10:$P53,Lists!$AI$12)-SUMIFS(AA$10:AA53,$P$10:$P53,Lists!$AI$13)</f>
        <v>138516821.56078458</v>
      </c>
      <c r="AB54" s="5">
        <f ca="1">SUMIFS(AB$10:AB53,$P$10:$P53,Lists!$AI$12)-SUMIFS(AB$10:AB53,$P$10:$P53,Lists!$AI$13)</f>
        <v>194049439.38619518</v>
      </c>
      <c r="AC54" s="5">
        <f ca="1">SUMIFS(AC$10:AC53,$P$10:$P53,Lists!$AI$12)-SUMIFS(AC$10:AC53,$P$10:$P53,Lists!$AI$13)</f>
        <v>0</v>
      </c>
      <c r="AD54" s="5">
        <f ca="1">SUMIFS(AD$10:AD53,$P$10:$P53,Lists!$AI$12)-SUMIFS(AD$10:AD53,$P$10:$P53,Lists!$AI$13)</f>
        <v>0</v>
      </c>
      <c r="AE54" s="5">
        <f ca="1">SUMIFS(AE$10:AE53,$P$10:$P53,Lists!$AI$12)-SUMIFS(AE$10:AE53,$P$10:$P53,Lists!$AI$13)</f>
        <v>0</v>
      </c>
      <c r="AF54" s="5">
        <f ca="1">SUMIFS(AF$10:AF53,$P$10:$P53,Lists!$AI$12)-SUMIFS(AF$10:AF53,$P$10:$P53,Lists!$AI$13)</f>
        <v>0</v>
      </c>
      <c r="AG54" s="5">
        <f ca="1">SUMIFS(AG$10:AG53,$P$10:$P53,Lists!$AI$12)-SUMIFS(AG$10:AG53,$P$10:$P53,Lists!$AI$13)</f>
        <v>0</v>
      </c>
      <c r="AH54" s="5">
        <f ca="1">SUMIFS(AH$10:AH53,$P$10:$P53,Lists!$AI$12)-SUMIFS(AH$10:AH53,$P$10:$P53,Lists!$AI$13)</f>
        <v>0</v>
      </c>
      <c r="AI54" s="5">
        <f ca="1">SUMIFS(AI$10:AI53,$P$10:$P53,Lists!$AI$12)-SUMIFS(AI$10:AI53,$P$10:$P53,Lists!$AI$13)</f>
        <v>0</v>
      </c>
      <c r="AJ54" s="5">
        <f ca="1">SUMIFS(AJ$10:AJ53,$P$10:$P53,Lists!$AI$12)-SUMIFS(AJ$10:AJ53,$P$10:$P53,Lists!$AI$13)</f>
        <v>0</v>
      </c>
      <c r="AK54" s="5">
        <f ca="1">SUMIFS(AK$10:AK53,$P$10:$P53,Lists!$AI$12)-SUMIFS(AK$10:AK53,$P$10:$P53,Lists!$AI$13)</f>
        <v>0</v>
      </c>
      <c r="AL54" s="5">
        <f ca="1">SUMIFS(AL$10:AL53,$P$10:$P53,Lists!$AI$12)-SUMIFS(AL$10:AL53,$P$10:$P53,Lists!$AI$13)</f>
        <v>0</v>
      </c>
      <c r="AM54" s="5">
        <f ca="1">SUMIFS(AM$10:AM53,$P$10:$P53,Lists!$AI$12)-SUMIFS(AM$10:AM53,$P$10:$P53,Lists!$AI$13)</f>
        <v>0</v>
      </c>
      <c r="AN54" s="5">
        <f ca="1">SUMIFS(AN$10:AN53,$P$10:$P53,Lists!$AI$12)-SUMIFS(AN$10:AN53,$P$10:$P53,Lists!$AI$13)</f>
        <v>0</v>
      </c>
      <c r="AO54" s="5">
        <f ca="1">SUMIFS(AO$10:AO53,$P$10:$P53,Lists!$AI$12)-SUMIFS(AO$10:AO53,$P$10:$P53,Lists!$AI$13)</f>
        <v>0</v>
      </c>
      <c r="AP54" s="5">
        <f ca="1">SUMIFS(AP$10:AP53,$P$10:$P53,Lists!$AI$12)-SUMIFS(AP$10:AP53,$P$10:$P53,Lists!$AI$13)</f>
        <v>0</v>
      </c>
      <c r="AQ54" s="5">
        <f ca="1">SUMIFS(AQ$10:AQ53,$P$10:$P53,Lists!$AI$12)-SUMIFS(AQ$10:AQ53,$P$10:$P53,Lists!$AI$13)</f>
        <v>0</v>
      </c>
      <c r="AR54" s="5">
        <f ca="1">SUMIFS(AR$10:AR53,$P$10:$P53,Lists!$AI$12)-SUMIFS(AR$10:AR53,$P$10:$P53,Lists!$AI$13)</f>
        <v>0</v>
      </c>
      <c r="AS54" s="5">
        <f ca="1">SUMIFS(AS$10:AS53,$P$10:$P53,Lists!$AI$12)-SUMIFS(AS$10:AS53,$P$10:$P53,Lists!$AI$13)</f>
        <v>0</v>
      </c>
      <c r="AT54" s="5">
        <f ca="1">SUMIFS(AT$10:AT53,$P$10:$P53,Lists!$AI$12)-SUMIFS(AT$10:AT53,$P$10:$P53,Lists!$AI$13)</f>
        <v>0</v>
      </c>
      <c r="AU54" s="5">
        <f ca="1">SUMIFS(AU$10:AU53,$P$10:$P53,Lists!$AI$12)-SUMIFS(AU$10:AU53,$P$10:$P53,Lists!$AI$13)</f>
        <v>0</v>
      </c>
      <c r="AV54" s="5">
        <f ca="1">SUMIFS(AV$10:AV53,$P$10:$P53,Lists!$AI$12)-SUMIFS(AV$10:AV53,$P$10:$P53,Lists!$AI$13)</f>
        <v>0</v>
      </c>
      <c r="AW54" s="5">
        <f ca="1">SUMIFS(AW$10:AW53,$P$10:$P53,Lists!$AI$12)-SUMIFS(AW$10:AW53,$P$10:$P53,Lists!$AI$13)</f>
        <v>0</v>
      </c>
      <c r="AX54" s="5">
        <f ca="1">SUMIFS(AX$10:AX53,$P$10:$P53,Lists!$AI$12)-SUMIFS(AX$10:AX53,$P$10:$P53,Lists!$AI$13)</f>
        <v>0</v>
      </c>
      <c r="AY54" s="5">
        <f ca="1">SUMIFS(AY$10:AY53,$P$10:$P53,Lists!$AI$12)-SUMIFS(AY$10:AY53,$P$10:$P53,Lists!$AI$13)</f>
        <v>0</v>
      </c>
      <c r="AZ54" s="5">
        <f ca="1">SUMIFS(AZ$10:AZ53,$P$10:$P53,Lists!$AI$12)-SUMIFS(AZ$10:AZ53,$P$10:$P53,Lists!$AI$13)</f>
        <v>0</v>
      </c>
      <c r="BA54" s="5">
        <f ca="1">SUMIFS(BA$10:BA53,$P$10:$P53,Lists!$AI$12)-SUMIFS(BA$10:BA53,$P$10:$P53,Lists!$AI$13)</f>
        <v>0</v>
      </c>
      <c r="BB54" s="5">
        <f ca="1">SUMIFS(BB$10:BB53,$P$10:$P53,Lists!$AI$12)-SUMIFS(BB$10:BB53,$P$10:$P53,Lists!$AI$13)</f>
        <v>0</v>
      </c>
      <c r="BC54" s="5">
        <f ca="1">SUMIFS(BC$10:BC53,$P$10:$P53,Lists!$AI$12)-SUMIFS(BC$10:BC53,$P$10:$P53,Lists!$AI$13)</f>
        <v>0</v>
      </c>
      <c r="BD54" s="5">
        <f ca="1">SUMIFS(BD$10:BD53,$P$10:$P53,Lists!$AI$12)-SUMIFS(BD$10:BD53,$P$10:$P53,Lists!$AI$13)</f>
        <v>0</v>
      </c>
      <c r="BE54" s="5">
        <f ca="1">SUMIFS(BE$10:BE53,$P$10:$P53,Lists!$AI$12)-SUMIFS(BE$10:BE53,$P$10:$P53,Lists!$AI$13)</f>
        <v>0</v>
      </c>
      <c r="BF54" s="5">
        <f ca="1">SUMIFS(BF$10:BF53,$P$10:$P53,Lists!$AI$12)-SUMIFS(BF$10:BF53,$P$10:$P53,Lists!$AI$13)</f>
        <v>0</v>
      </c>
      <c r="BG54" s="5">
        <f ca="1">SUMIFS(BG$10:BG53,$P$10:$P53,Lists!$AI$12)-SUMIFS(BG$10:BG53,$P$10:$P53,Lists!$AI$13)</f>
        <v>0</v>
      </c>
      <c r="BH54" s="5">
        <f ca="1">SUMIFS(BH$10:BH53,$P$10:$P53,Lists!$AI$12)-SUMIFS(BH$10:BH53,$P$10:$P53,Lists!$AI$13)</f>
        <v>0</v>
      </c>
      <c r="BI54" s="5">
        <f ca="1">SUMIFS(BI$10:BI53,$P$10:$P53,Lists!$AI$12)-SUMIFS(BI$10:BI53,$P$10:$P53,Lists!$AI$13)</f>
        <v>0</v>
      </c>
      <c r="BJ54" s="5">
        <f ca="1">SUMIFS(BJ$10:BJ53,$P$10:$P53,Lists!$AI$12)-SUMIFS(BJ$10:BJ53,$P$10:$P53,Lists!$AI$13)</f>
        <v>0</v>
      </c>
      <c r="BK54" s="5">
        <f ca="1">SUMIFS(BK$10:BK53,$P$10:$P53,Lists!$AI$12)-SUMIFS(BK$10:BK53,$P$10:$P53,Lists!$AI$13)</f>
        <v>0</v>
      </c>
      <c r="BL54" s="5">
        <f ca="1">SUMIFS(BL$10:BL53,$P$10:$P53,Lists!$AI$12)-SUMIFS(BL$10:BL53,$P$10:$P53,Lists!$AI$13)</f>
        <v>0</v>
      </c>
      <c r="BM54" s="5">
        <f ca="1">SUMIFS(BM$10:BM53,$P$10:$P53,Lists!$AI$12)-SUMIFS(BM$10:BM53,$P$10:$P53,Lists!$AI$13)</f>
        <v>0</v>
      </c>
      <c r="BN54" s="5">
        <f ca="1">SUMIFS(BN$10:BN53,$P$10:$P53,Lists!$AI$12)-SUMIFS(BN$10:BN53,$P$10:$P53,Lists!$AI$13)</f>
        <v>0</v>
      </c>
      <c r="BO54" s="5">
        <f ca="1">SUMIFS(BO$10:BO53,$P$10:$P53,Lists!$AI$12)-SUMIFS(BO$10:BO53,$P$10:$P53,Lists!$AI$13)</f>
        <v>0</v>
      </c>
      <c r="BP54" s="5">
        <f ca="1">SUMIFS(BP$10:BP53,$P$10:$P53,Lists!$AI$12)-SUMIFS(BP$10:BP53,$P$10:$P53,Lists!$AI$13)</f>
        <v>0</v>
      </c>
      <c r="BQ54" s="5">
        <f ca="1">SUMIFS(BQ$10:BQ53,$P$10:$P53,Lists!$AI$12)-SUMIFS(BQ$10:BQ53,$P$10:$P53,Lists!$AI$13)</f>
        <v>0</v>
      </c>
      <c r="BR54" s="5">
        <f ca="1">SUMIFS(BR$10:BR53,$P$10:$P53,Lists!$AI$12)-SUMIFS(BR$10:BR53,$P$10:$P53,Lists!$AI$13)</f>
        <v>0</v>
      </c>
      <c r="BS54" s="5">
        <f ca="1">SUMIFS(BS$10:BS53,$P$10:$P53,Lists!$AI$12)-SUMIFS(BS$10:BS53,$P$10:$P53,Lists!$AI$13)</f>
        <v>0</v>
      </c>
      <c r="BT54" s="5">
        <f ca="1">SUMIFS(BT$10:BT53,$P$10:$P53,Lists!$AI$12)-SUMIFS(BT$10:BT53,$P$10:$P53,Lists!$AI$13)</f>
        <v>0</v>
      </c>
      <c r="BU54" s="5">
        <f ca="1">SUMIFS(BU$10:BU53,$P$10:$P53,Lists!$AI$12)-SUMIFS(BU$10:BU53,$P$10:$P53,Lists!$AI$13)</f>
        <v>0</v>
      </c>
      <c r="BV54" s="5">
        <f ca="1">SUMIFS(BV$10:BV53,$P$10:$P53,Lists!$AI$12)-SUMIFS(BV$10:BV53,$P$10:$P53,Lists!$AI$13)</f>
        <v>0</v>
      </c>
      <c r="BW54" s="5">
        <f ca="1">SUMIFS(BW$10:BW53,$P$10:$P53,Lists!$AI$12)-SUMIFS(BW$10:BW53,$P$10:$P53,Lists!$AI$13)</f>
        <v>0</v>
      </c>
      <c r="BX54" s="5">
        <f ca="1">SUMIFS(BX$10:BX53,$P$10:$P53,Lists!$AI$12)-SUMIFS(BX$10:BX53,$P$10:$P53,Lists!$AI$13)</f>
        <v>0</v>
      </c>
      <c r="BY54" s="5">
        <f ca="1">SUMIFS(BY$10:BY53,$P$10:$P53,Lists!$AI$12)-SUMIFS(BY$10:BY53,$P$10:$P53,Lists!$AI$13)</f>
        <v>0</v>
      </c>
      <c r="BZ54" s="5">
        <f ca="1">SUMIFS(BZ$10:BZ53,$P$10:$P53,Lists!$AI$12)-SUMIFS(BZ$10:BZ53,$P$10:$P53,Lists!$AI$13)</f>
        <v>0</v>
      </c>
      <c r="CA54" s="5">
        <f ca="1">SUMIFS(CA$10:CA53,$P$10:$P53,Lists!$AI$12)-SUMIFS(CA$10:CA53,$P$10:$P53,Lists!$AI$13)</f>
        <v>0</v>
      </c>
      <c r="CB54" s="5">
        <f ca="1">SUMIFS(CB$10:CB53,$P$10:$P53,Lists!$AI$12)-SUMIFS(CB$10:CB53,$P$10:$P53,Lists!$AI$13)</f>
        <v>0</v>
      </c>
      <c r="CC54" s="5">
        <f ca="1">SUMIFS(CC$10:CC53,$P$10:$P53,Lists!$AI$12)-SUMIFS(CC$10:CC53,$P$10:$P53,Lists!$AI$13)</f>
        <v>0</v>
      </c>
      <c r="CD54" s="5">
        <f ca="1">SUMIFS(CD$10:CD53,$P$10:$P53,Lists!$AI$12)-SUMIFS(CD$10:CD53,$P$10:$P53,Lists!$AI$13)</f>
        <v>0</v>
      </c>
      <c r="CE54" s="5">
        <f ca="1">SUMIFS(CE$10:CE53,$P$10:$P53,Lists!$AI$12)-SUMIFS(CE$10:CE53,$P$10:$P53,Lists!$AI$13)</f>
        <v>0</v>
      </c>
      <c r="CF54" s="5">
        <f ca="1">SUMIFS(CF$10:CF53,$P$10:$P53,Lists!$AI$12)-SUMIFS(CF$10:CF53,$P$10:$P53,Lists!$AI$13)</f>
        <v>0</v>
      </c>
    </row>
    <row r="55" spans="2:84" x14ac:dyDescent="0.3">
      <c r="B55" s="13">
        <f>ROW()</f>
        <v>55</v>
      </c>
      <c r="H55" s="1" t="str">
        <f>H54</f>
        <v>EBITDA</v>
      </c>
      <c r="I55" s="1" t="s">
        <v>478</v>
      </c>
      <c r="M55" s="53" t="s">
        <v>16</v>
      </c>
      <c r="P55" s="72"/>
      <c r="U55" s="31">
        <f ca="1">IF(U$11=0,0,U54/U$11)</f>
        <v>0.31275957597973347</v>
      </c>
      <c r="X55" s="31">
        <f t="shared" ref="X55" ca="1" si="70">IF(X$11=0,0,X54/X$11)</f>
        <v>-6.1988349181192805E-3</v>
      </c>
      <c r="Y55" s="31">
        <f t="shared" ref="Y55" ca="1" si="71">IF(Y$11=0,0,Y54/Y$11)</f>
        <v>0.27246350364133781</v>
      </c>
      <c r="Z55" s="31">
        <f t="shared" ref="Z55" ca="1" si="72">IF(Z$11=0,0,Z54/Z$11)</f>
        <v>0.31055602630544943</v>
      </c>
      <c r="AA55" s="31">
        <f t="shared" ref="AA55" ca="1" si="73">IF(AA$11=0,0,AA54/AA$11)</f>
        <v>0.32464141957893605</v>
      </c>
      <c r="AB55" s="31">
        <f t="shared" ref="AB55" ca="1" si="74">IF(AB$11=0,0,AB54/AB$11)</f>
        <v>0.3330924931313019</v>
      </c>
      <c r="AC55" s="31">
        <f t="shared" ref="AC55" ca="1" si="75">IF(AC$11=0,0,AC54/AC$11)</f>
        <v>0</v>
      </c>
      <c r="AD55" s="31">
        <f t="shared" ref="AD55" ca="1" si="76">IF(AD$11=0,0,AD54/AD$11)</f>
        <v>0</v>
      </c>
      <c r="AE55" s="31">
        <f t="shared" ref="AE55" ca="1" si="77">IF(AE$11=0,0,AE54/AE$11)</f>
        <v>0</v>
      </c>
      <c r="AF55" s="31">
        <f t="shared" ref="AF55" ca="1" si="78">IF(AF$11=0,0,AF54/AF$11)</f>
        <v>0</v>
      </c>
      <c r="AG55" s="31">
        <f t="shared" ref="AG55" ca="1" si="79">IF(AG$11=0,0,AG54/AG$11)</f>
        <v>0</v>
      </c>
      <c r="AH55" s="31">
        <f t="shared" ref="AH55" ca="1" si="80">IF(AH$11=0,0,AH54/AH$11)</f>
        <v>0</v>
      </c>
      <c r="AI55" s="31">
        <f t="shared" ref="AI55" ca="1" si="81">IF(AI$11=0,0,AI54/AI$11)</f>
        <v>0</v>
      </c>
      <c r="AJ55" s="31">
        <f t="shared" ref="AJ55" ca="1" si="82">IF(AJ$11=0,0,AJ54/AJ$11)</f>
        <v>0</v>
      </c>
      <c r="AK55" s="31">
        <f t="shared" ref="AK55" ca="1" si="83">IF(AK$11=0,0,AK54/AK$11)</f>
        <v>0</v>
      </c>
      <c r="AL55" s="31">
        <f t="shared" ref="AL55" ca="1" si="84">IF(AL$11=0,0,AL54/AL$11)</f>
        <v>0</v>
      </c>
      <c r="AM55" s="31">
        <f t="shared" ref="AM55" ca="1" si="85">IF(AM$11=0,0,AM54/AM$11)</f>
        <v>0</v>
      </c>
      <c r="AN55" s="31">
        <f t="shared" ref="AN55" ca="1" si="86">IF(AN$11=0,0,AN54/AN$11)</f>
        <v>0</v>
      </c>
      <c r="AO55" s="31">
        <f t="shared" ref="AO55" ca="1" si="87">IF(AO$11=0,0,AO54/AO$11)</f>
        <v>0</v>
      </c>
      <c r="AP55" s="31">
        <f t="shared" ref="AP55" ca="1" si="88">IF(AP$11=0,0,AP54/AP$11)</f>
        <v>0</v>
      </c>
      <c r="AQ55" s="31">
        <f t="shared" ref="AQ55" ca="1" si="89">IF(AQ$11=0,0,AQ54/AQ$11)</f>
        <v>0</v>
      </c>
      <c r="AR55" s="31">
        <f t="shared" ref="AR55" ca="1" si="90">IF(AR$11=0,0,AR54/AR$11)</f>
        <v>0</v>
      </c>
      <c r="AS55" s="31">
        <f t="shared" ref="AS55" ca="1" si="91">IF(AS$11=0,0,AS54/AS$11)</f>
        <v>0</v>
      </c>
      <c r="AT55" s="31">
        <f t="shared" ref="AT55" ca="1" si="92">IF(AT$11=0,0,AT54/AT$11)</f>
        <v>0</v>
      </c>
      <c r="AU55" s="31">
        <f t="shared" ref="AU55" ca="1" si="93">IF(AU$11=0,0,AU54/AU$11)</f>
        <v>0</v>
      </c>
      <c r="AV55" s="31">
        <f t="shared" ref="AV55" ca="1" si="94">IF(AV$11=0,0,AV54/AV$11)</f>
        <v>0</v>
      </c>
      <c r="AW55" s="31">
        <f t="shared" ref="AW55" ca="1" si="95">IF(AW$11=0,0,AW54/AW$11)</f>
        <v>0</v>
      </c>
      <c r="AX55" s="31">
        <f t="shared" ref="AX55" ca="1" si="96">IF(AX$11=0,0,AX54/AX$11)</f>
        <v>0</v>
      </c>
      <c r="AY55" s="31">
        <f t="shared" ref="AY55" ca="1" si="97">IF(AY$11=0,0,AY54/AY$11)</f>
        <v>0</v>
      </c>
      <c r="AZ55" s="31">
        <f t="shared" ref="AZ55" ca="1" si="98">IF(AZ$11=0,0,AZ54/AZ$11)</f>
        <v>0</v>
      </c>
      <c r="BA55" s="31">
        <f t="shared" ref="BA55" ca="1" si="99">IF(BA$11=0,0,BA54/BA$11)</f>
        <v>0</v>
      </c>
      <c r="BB55" s="31">
        <f t="shared" ref="BB55" ca="1" si="100">IF(BB$11=0,0,BB54/BB$11)</f>
        <v>0</v>
      </c>
      <c r="BC55" s="31">
        <f t="shared" ref="BC55" ca="1" si="101">IF(BC$11=0,0,BC54/BC$11)</f>
        <v>0</v>
      </c>
      <c r="BD55" s="31">
        <f t="shared" ref="BD55" ca="1" si="102">IF(BD$11=0,0,BD54/BD$11)</f>
        <v>0</v>
      </c>
      <c r="BE55" s="31">
        <f t="shared" ref="BE55" ca="1" si="103">IF(BE$11=0,0,BE54/BE$11)</f>
        <v>0</v>
      </c>
      <c r="BF55" s="31">
        <f t="shared" ref="BF55" ca="1" si="104">IF(BF$11=0,0,BF54/BF$11)</f>
        <v>0</v>
      </c>
      <c r="BG55" s="31">
        <f t="shared" ref="BG55" ca="1" si="105">IF(BG$11=0,0,BG54/BG$11)</f>
        <v>0</v>
      </c>
      <c r="BH55" s="31">
        <f t="shared" ref="BH55" ca="1" si="106">IF(BH$11=0,0,BH54/BH$11)</f>
        <v>0</v>
      </c>
      <c r="BI55" s="31">
        <f t="shared" ref="BI55" ca="1" si="107">IF(BI$11=0,0,BI54/BI$11)</f>
        <v>0</v>
      </c>
      <c r="BJ55" s="31">
        <f t="shared" ref="BJ55" ca="1" si="108">IF(BJ$11=0,0,BJ54/BJ$11)</f>
        <v>0</v>
      </c>
      <c r="BK55" s="31">
        <f t="shared" ref="BK55" ca="1" si="109">IF(BK$11=0,0,BK54/BK$11)</f>
        <v>0</v>
      </c>
      <c r="BL55" s="31">
        <f t="shared" ref="BL55" ca="1" si="110">IF(BL$11=0,0,BL54/BL$11)</f>
        <v>0</v>
      </c>
      <c r="BM55" s="31">
        <f t="shared" ref="BM55" ca="1" si="111">IF(BM$11=0,0,BM54/BM$11)</f>
        <v>0</v>
      </c>
      <c r="BN55" s="31">
        <f t="shared" ref="BN55" ca="1" si="112">IF(BN$11=0,0,BN54/BN$11)</f>
        <v>0</v>
      </c>
      <c r="BO55" s="31">
        <f t="shared" ref="BO55" ca="1" si="113">IF(BO$11=0,0,BO54/BO$11)</f>
        <v>0</v>
      </c>
      <c r="BP55" s="31">
        <f t="shared" ref="BP55" ca="1" si="114">IF(BP$11=0,0,BP54/BP$11)</f>
        <v>0</v>
      </c>
      <c r="BQ55" s="31">
        <f t="shared" ref="BQ55" ca="1" si="115">IF(BQ$11=0,0,BQ54/BQ$11)</f>
        <v>0</v>
      </c>
      <c r="BR55" s="31">
        <f t="shared" ref="BR55" ca="1" si="116">IF(BR$11=0,0,BR54/BR$11)</f>
        <v>0</v>
      </c>
      <c r="BS55" s="31">
        <f t="shared" ref="BS55" ca="1" si="117">IF(BS$11=0,0,BS54/BS$11)</f>
        <v>0</v>
      </c>
      <c r="BT55" s="31">
        <f t="shared" ref="BT55" ca="1" si="118">IF(BT$11=0,0,BT54/BT$11)</f>
        <v>0</v>
      </c>
      <c r="BU55" s="31">
        <f t="shared" ref="BU55" ca="1" si="119">IF(BU$11=0,0,BU54/BU$11)</f>
        <v>0</v>
      </c>
      <c r="BV55" s="31">
        <f t="shared" ref="BV55" ca="1" si="120">IF(BV$11=0,0,BV54/BV$11)</f>
        <v>0</v>
      </c>
      <c r="BW55" s="31">
        <f t="shared" ref="BW55" ca="1" si="121">IF(BW$11=0,0,BW54/BW$11)</f>
        <v>0</v>
      </c>
      <c r="BX55" s="31">
        <f t="shared" ref="BX55" ca="1" si="122">IF(BX$11=0,0,BX54/BX$11)</f>
        <v>0</v>
      </c>
      <c r="BY55" s="31">
        <f t="shared" ref="BY55" ca="1" si="123">IF(BY$11=0,0,BY54/BY$11)</f>
        <v>0</v>
      </c>
      <c r="BZ55" s="31">
        <f t="shared" ref="BZ55" ca="1" si="124">IF(BZ$11=0,0,BZ54/BZ$11)</f>
        <v>0</v>
      </c>
      <c r="CA55" s="31">
        <f t="shared" ref="CA55" ca="1" si="125">IF(CA$11=0,0,CA54/CA$11)</f>
        <v>0</v>
      </c>
      <c r="CB55" s="31">
        <f t="shared" ref="CB55" ca="1" si="126">IF(CB$11=0,0,CB54/CB$11)</f>
        <v>0</v>
      </c>
      <c r="CC55" s="31">
        <f t="shared" ref="CC55" ca="1" si="127">IF(CC$11=0,0,CC54/CC$11)</f>
        <v>0</v>
      </c>
      <c r="CD55" s="31">
        <f t="shared" ref="CD55" ca="1" si="128">IF(CD$11=0,0,CD54/CD$11)</f>
        <v>0</v>
      </c>
      <c r="CE55" s="31">
        <f t="shared" ref="CE55" ca="1" si="129">IF(CE$11=0,0,CE54/CE$11)</f>
        <v>0</v>
      </c>
      <c r="CF55" s="31">
        <f t="shared" ref="CF55" ca="1" si="130">IF(CF$11=0,0,CF54/CF$11)</f>
        <v>0</v>
      </c>
    </row>
    <row r="56" spans="2:84" x14ac:dyDescent="0.3">
      <c r="B56" s="13">
        <f>ROW()</f>
        <v>56</v>
      </c>
      <c r="H56" s="1" t="str">
        <f>H55</f>
        <v>EBITDA</v>
      </c>
      <c r="I56" s="1" t="s">
        <v>480</v>
      </c>
      <c r="M56" s="53" t="s">
        <v>92</v>
      </c>
      <c r="P56" s="72"/>
      <c r="U56" s="5">
        <f ca="1">IF(U$40=0,0,(U$39-U54)/U$40)</f>
        <v>239878746.45159975</v>
      </c>
      <c r="X56" s="5">
        <f t="shared" ref="X56:CF56" ca="1" si="131">IF(X$40=0,0,(X$39-X54)/X$40)</f>
        <v>32653775.524732221</v>
      </c>
      <c r="Y56" s="5">
        <f t="shared" ca="1" si="131"/>
        <v>37288094.58630804</v>
      </c>
      <c r="Z56" s="5">
        <f t="shared" ca="1" si="131"/>
        <v>46262403.643601909</v>
      </c>
      <c r="AA56" s="5">
        <f t="shared" ca="1" si="131"/>
        <v>57921702.728196949</v>
      </c>
      <c r="AB56" s="5">
        <f t="shared" ca="1" si="131"/>
        <v>70801666.183020443</v>
      </c>
      <c r="AC56" s="5">
        <f t="shared" ca="1" si="131"/>
        <v>0</v>
      </c>
      <c r="AD56" s="5">
        <f t="shared" ca="1" si="131"/>
        <v>0</v>
      </c>
      <c r="AE56" s="5">
        <f t="shared" ca="1" si="131"/>
        <v>0</v>
      </c>
      <c r="AF56" s="5">
        <f t="shared" ca="1" si="131"/>
        <v>0</v>
      </c>
      <c r="AG56" s="5">
        <f t="shared" ca="1" si="131"/>
        <v>0</v>
      </c>
      <c r="AH56" s="5">
        <f t="shared" ca="1" si="131"/>
        <v>0</v>
      </c>
      <c r="AI56" s="5">
        <f t="shared" ca="1" si="131"/>
        <v>0</v>
      </c>
      <c r="AJ56" s="5">
        <f t="shared" ca="1" si="131"/>
        <v>0</v>
      </c>
      <c r="AK56" s="5">
        <f t="shared" ca="1" si="131"/>
        <v>0</v>
      </c>
      <c r="AL56" s="5">
        <f t="shared" ca="1" si="131"/>
        <v>0</v>
      </c>
      <c r="AM56" s="5">
        <f t="shared" ca="1" si="131"/>
        <v>0</v>
      </c>
      <c r="AN56" s="5">
        <f t="shared" ca="1" si="131"/>
        <v>0</v>
      </c>
      <c r="AO56" s="5">
        <f t="shared" ca="1" si="131"/>
        <v>0</v>
      </c>
      <c r="AP56" s="5">
        <f t="shared" ca="1" si="131"/>
        <v>0</v>
      </c>
      <c r="AQ56" s="5">
        <f t="shared" ca="1" si="131"/>
        <v>0</v>
      </c>
      <c r="AR56" s="5">
        <f t="shared" ca="1" si="131"/>
        <v>0</v>
      </c>
      <c r="AS56" s="5">
        <f t="shared" ca="1" si="131"/>
        <v>0</v>
      </c>
      <c r="AT56" s="5">
        <f t="shared" ca="1" si="131"/>
        <v>0</v>
      </c>
      <c r="AU56" s="5">
        <f t="shared" ca="1" si="131"/>
        <v>0</v>
      </c>
      <c r="AV56" s="5">
        <f t="shared" ca="1" si="131"/>
        <v>0</v>
      </c>
      <c r="AW56" s="5">
        <f t="shared" ca="1" si="131"/>
        <v>0</v>
      </c>
      <c r="AX56" s="5">
        <f t="shared" ca="1" si="131"/>
        <v>0</v>
      </c>
      <c r="AY56" s="5">
        <f t="shared" ca="1" si="131"/>
        <v>0</v>
      </c>
      <c r="AZ56" s="5">
        <f t="shared" ca="1" si="131"/>
        <v>0</v>
      </c>
      <c r="BA56" s="5">
        <f t="shared" ca="1" si="131"/>
        <v>0</v>
      </c>
      <c r="BB56" s="5">
        <f t="shared" ca="1" si="131"/>
        <v>0</v>
      </c>
      <c r="BC56" s="5">
        <f t="shared" ca="1" si="131"/>
        <v>0</v>
      </c>
      <c r="BD56" s="5">
        <f t="shared" ca="1" si="131"/>
        <v>0</v>
      </c>
      <c r="BE56" s="5">
        <f t="shared" ca="1" si="131"/>
        <v>0</v>
      </c>
      <c r="BF56" s="5">
        <f t="shared" ca="1" si="131"/>
        <v>0</v>
      </c>
      <c r="BG56" s="5">
        <f t="shared" ca="1" si="131"/>
        <v>0</v>
      </c>
      <c r="BH56" s="5">
        <f t="shared" ca="1" si="131"/>
        <v>0</v>
      </c>
      <c r="BI56" s="5">
        <f t="shared" ca="1" si="131"/>
        <v>0</v>
      </c>
      <c r="BJ56" s="5">
        <f t="shared" ca="1" si="131"/>
        <v>0</v>
      </c>
      <c r="BK56" s="5">
        <f t="shared" ca="1" si="131"/>
        <v>0</v>
      </c>
      <c r="BL56" s="5">
        <f t="shared" ca="1" si="131"/>
        <v>0</v>
      </c>
      <c r="BM56" s="5">
        <f t="shared" ca="1" si="131"/>
        <v>0</v>
      </c>
      <c r="BN56" s="5">
        <f t="shared" ca="1" si="131"/>
        <v>0</v>
      </c>
      <c r="BO56" s="5">
        <f t="shared" ca="1" si="131"/>
        <v>0</v>
      </c>
      <c r="BP56" s="5">
        <f t="shared" ca="1" si="131"/>
        <v>0</v>
      </c>
      <c r="BQ56" s="5">
        <f t="shared" ca="1" si="131"/>
        <v>0</v>
      </c>
      <c r="BR56" s="5">
        <f t="shared" ca="1" si="131"/>
        <v>0</v>
      </c>
      <c r="BS56" s="5">
        <f t="shared" ca="1" si="131"/>
        <v>0</v>
      </c>
      <c r="BT56" s="5">
        <f t="shared" ca="1" si="131"/>
        <v>0</v>
      </c>
      <c r="BU56" s="5">
        <f t="shared" ca="1" si="131"/>
        <v>0</v>
      </c>
      <c r="BV56" s="5">
        <f t="shared" ca="1" si="131"/>
        <v>0</v>
      </c>
      <c r="BW56" s="5">
        <f t="shared" ca="1" si="131"/>
        <v>0</v>
      </c>
      <c r="BX56" s="5">
        <f t="shared" ca="1" si="131"/>
        <v>0</v>
      </c>
      <c r="BY56" s="5">
        <f t="shared" ca="1" si="131"/>
        <v>0</v>
      </c>
      <c r="BZ56" s="5">
        <f t="shared" ca="1" si="131"/>
        <v>0</v>
      </c>
      <c r="CA56" s="5">
        <f t="shared" ca="1" si="131"/>
        <v>0</v>
      </c>
      <c r="CB56" s="5">
        <f t="shared" ca="1" si="131"/>
        <v>0</v>
      </c>
      <c r="CC56" s="5">
        <f t="shared" ca="1" si="131"/>
        <v>0</v>
      </c>
      <c r="CD56" s="5">
        <f t="shared" ca="1" si="131"/>
        <v>0</v>
      </c>
      <c r="CE56" s="5">
        <f t="shared" ca="1" si="131"/>
        <v>0</v>
      </c>
      <c r="CF56" s="5">
        <f t="shared" ca="1" si="131"/>
        <v>0</v>
      </c>
    </row>
    <row r="57" spans="2:84" x14ac:dyDescent="0.3">
      <c r="B57" s="13">
        <f>ROW()</f>
        <v>57</v>
      </c>
      <c r="H57" s="1" t="str">
        <f>H56</f>
        <v>EBITDA</v>
      </c>
      <c r="I57" s="1" t="s">
        <v>481</v>
      </c>
      <c r="M57" s="53" t="str">
        <f>Prcsses!$P$11</f>
        <v>ед.ГП</v>
      </c>
      <c r="P57" s="72"/>
      <c r="U57" s="5">
        <f ca="1">IF(U$13=0,0,U56/U$13)</f>
        <v>13200.788233952588</v>
      </c>
      <c r="X57" s="5">
        <f t="shared" ref="X57:CF57" ca="1" si="132">IF(X$13=0,0,X56/X$13)</f>
        <v>2013.7408149706853</v>
      </c>
      <c r="Y57" s="5">
        <f t="shared" ca="1" si="132"/>
        <v>2225.4376828034142</v>
      </c>
      <c r="Z57" s="5">
        <f t="shared" ca="1" si="132"/>
        <v>2648.1843034367989</v>
      </c>
      <c r="AA57" s="5">
        <f t="shared" ca="1" si="132"/>
        <v>3176.5711623891875</v>
      </c>
      <c r="AB57" s="5">
        <f t="shared" ca="1" si="132"/>
        <v>3718.9244637310949</v>
      </c>
      <c r="AC57" s="5">
        <f t="shared" ca="1" si="132"/>
        <v>0</v>
      </c>
      <c r="AD57" s="5">
        <f t="shared" ca="1" si="132"/>
        <v>0</v>
      </c>
      <c r="AE57" s="5">
        <f t="shared" ca="1" si="132"/>
        <v>0</v>
      </c>
      <c r="AF57" s="5">
        <f t="shared" ca="1" si="132"/>
        <v>0</v>
      </c>
      <c r="AG57" s="5">
        <f t="shared" ca="1" si="132"/>
        <v>0</v>
      </c>
      <c r="AH57" s="5">
        <f t="shared" ca="1" si="132"/>
        <v>0</v>
      </c>
      <c r="AI57" s="5">
        <f t="shared" ca="1" si="132"/>
        <v>0</v>
      </c>
      <c r="AJ57" s="5">
        <f t="shared" ca="1" si="132"/>
        <v>0</v>
      </c>
      <c r="AK57" s="5">
        <f t="shared" ca="1" si="132"/>
        <v>0</v>
      </c>
      <c r="AL57" s="5">
        <f t="shared" ca="1" si="132"/>
        <v>0</v>
      </c>
      <c r="AM57" s="5">
        <f t="shared" ca="1" si="132"/>
        <v>0</v>
      </c>
      <c r="AN57" s="5">
        <f t="shared" ca="1" si="132"/>
        <v>0</v>
      </c>
      <c r="AO57" s="5">
        <f t="shared" ca="1" si="132"/>
        <v>0</v>
      </c>
      <c r="AP57" s="5">
        <f t="shared" ca="1" si="132"/>
        <v>0</v>
      </c>
      <c r="AQ57" s="5">
        <f t="shared" ca="1" si="132"/>
        <v>0</v>
      </c>
      <c r="AR57" s="5">
        <f t="shared" ca="1" si="132"/>
        <v>0</v>
      </c>
      <c r="AS57" s="5">
        <f t="shared" ca="1" si="132"/>
        <v>0</v>
      </c>
      <c r="AT57" s="5">
        <f t="shared" ca="1" si="132"/>
        <v>0</v>
      </c>
      <c r="AU57" s="5">
        <f t="shared" ca="1" si="132"/>
        <v>0</v>
      </c>
      <c r="AV57" s="5">
        <f t="shared" ca="1" si="132"/>
        <v>0</v>
      </c>
      <c r="AW57" s="5">
        <f t="shared" ca="1" si="132"/>
        <v>0</v>
      </c>
      <c r="AX57" s="5">
        <f t="shared" ca="1" si="132"/>
        <v>0</v>
      </c>
      <c r="AY57" s="5">
        <f t="shared" ca="1" si="132"/>
        <v>0</v>
      </c>
      <c r="AZ57" s="5">
        <f t="shared" ca="1" si="132"/>
        <v>0</v>
      </c>
      <c r="BA57" s="5">
        <f t="shared" ca="1" si="132"/>
        <v>0</v>
      </c>
      <c r="BB57" s="5">
        <f t="shared" ca="1" si="132"/>
        <v>0</v>
      </c>
      <c r="BC57" s="5">
        <f t="shared" ca="1" si="132"/>
        <v>0</v>
      </c>
      <c r="BD57" s="5">
        <f t="shared" ca="1" si="132"/>
        <v>0</v>
      </c>
      <c r="BE57" s="5">
        <f t="shared" ca="1" si="132"/>
        <v>0</v>
      </c>
      <c r="BF57" s="5">
        <f t="shared" ca="1" si="132"/>
        <v>0</v>
      </c>
      <c r="BG57" s="5">
        <f t="shared" ca="1" si="132"/>
        <v>0</v>
      </c>
      <c r="BH57" s="5">
        <f t="shared" ca="1" si="132"/>
        <v>0</v>
      </c>
      <c r="BI57" s="5">
        <f t="shared" ca="1" si="132"/>
        <v>0</v>
      </c>
      <c r="BJ57" s="5">
        <f t="shared" ca="1" si="132"/>
        <v>0</v>
      </c>
      <c r="BK57" s="5">
        <f t="shared" ca="1" si="132"/>
        <v>0</v>
      </c>
      <c r="BL57" s="5">
        <f t="shared" ca="1" si="132"/>
        <v>0</v>
      </c>
      <c r="BM57" s="5">
        <f t="shared" ca="1" si="132"/>
        <v>0</v>
      </c>
      <c r="BN57" s="5">
        <f t="shared" ca="1" si="132"/>
        <v>0</v>
      </c>
      <c r="BO57" s="5">
        <f t="shared" ca="1" si="132"/>
        <v>0</v>
      </c>
      <c r="BP57" s="5">
        <f t="shared" ca="1" si="132"/>
        <v>0</v>
      </c>
      <c r="BQ57" s="5">
        <f t="shared" ca="1" si="132"/>
        <v>0</v>
      </c>
      <c r="BR57" s="5">
        <f t="shared" ca="1" si="132"/>
        <v>0</v>
      </c>
      <c r="BS57" s="5">
        <f t="shared" ca="1" si="132"/>
        <v>0</v>
      </c>
      <c r="BT57" s="5">
        <f t="shared" ca="1" si="132"/>
        <v>0</v>
      </c>
      <c r="BU57" s="5">
        <f t="shared" ca="1" si="132"/>
        <v>0</v>
      </c>
      <c r="BV57" s="5">
        <f t="shared" ca="1" si="132"/>
        <v>0</v>
      </c>
      <c r="BW57" s="5">
        <f t="shared" ca="1" si="132"/>
        <v>0</v>
      </c>
      <c r="BX57" s="5">
        <f t="shared" ca="1" si="132"/>
        <v>0</v>
      </c>
      <c r="BY57" s="5">
        <f t="shared" ca="1" si="132"/>
        <v>0</v>
      </c>
      <c r="BZ57" s="5">
        <f t="shared" ca="1" si="132"/>
        <v>0</v>
      </c>
      <c r="CA57" s="5">
        <f t="shared" ca="1" si="132"/>
        <v>0</v>
      </c>
      <c r="CB57" s="5">
        <f t="shared" ca="1" si="132"/>
        <v>0</v>
      </c>
      <c r="CC57" s="5">
        <f t="shared" ca="1" si="132"/>
        <v>0</v>
      </c>
      <c r="CD57" s="5">
        <f t="shared" ca="1" si="132"/>
        <v>0</v>
      </c>
      <c r="CE57" s="5">
        <f t="shared" ca="1" si="132"/>
        <v>0</v>
      </c>
      <c r="CF57" s="5">
        <f t="shared" ca="1" si="132"/>
        <v>0</v>
      </c>
    </row>
    <row r="59" spans="2:84" x14ac:dyDescent="0.3">
      <c r="B59" s="13">
        <f>ROW()</f>
        <v>59</v>
      </c>
      <c r="H59" s="1" t="str">
        <f>CapEx!H163</f>
        <v>Амортизация капитальных затрат</v>
      </c>
      <c r="M59" s="53" t="s">
        <v>18</v>
      </c>
      <c r="P59" s="72" t="str">
        <f>Lists!$AI$13</f>
        <v>PL(-)</v>
      </c>
      <c r="U59" s="5">
        <f t="shared" ref="U59:U63" ca="1" si="133">SUM(INDIRECT(ADDRESS($B59,$X$2)&amp;":"&amp;ADDRESS($B59,$X$2-1+$P$8)))</f>
        <v>48782546.855006658</v>
      </c>
      <c r="X59" s="5">
        <f ca="1">IF(X$4="",0,SUM(X60:X64))</f>
        <v>3163524.6241072556</v>
      </c>
      <c r="Y59" s="5">
        <f t="shared" ref="Y59:CF59" ca="1" si="134">IF(Y$4="",0,SUM(Y60:Y64))</f>
        <v>5067338.1383899199</v>
      </c>
      <c r="Z59" s="5">
        <f t="shared" ca="1" si="134"/>
        <v>9194870.0595681798</v>
      </c>
      <c r="AA59" s="5">
        <f t="shared" ca="1" si="134"/>
        <v>13459225.501101423</v>
      </c>
      <c r="AB59" s="5">
        <f t="shared" ca="1" si="134"/>
        <v>17897588.531839881</v>
      </c>
      <c r="AC59" s="5">
        <f t="shared" ca="1" si="134"/>
        <v>0</v>
      </c>
      <c r="AD59" s="5">
        <f t="shared" ca="1" si="134"/>
        <v>0</v>
      </c>
      <c r="AE59" s="5">
        <f t="shared" ca="1" si="134"/>
        <v>0</v>
      </c>
      <c r="AF59" s="5">
        <f t="shared" ca="1" si="134"/>
        <v>0</v>
      </c>
      <c r="AG59" s="5">
        <f t="shared" ca="1" si="134"/>
        <v>0</v>
      </c>
      <c r="AH59" s="5">
        <f t="shared" ca="1" si="134"/>
        <v>0</v>
      </c>
      <c r="AI59" s="5">
        <f t="shared" ca="1" si="134"/>
        <v>0</v>
      </c>
      <c r="AJ59" s="5">
        <f t="shared" ca="1" si="134"/>
        <v>0</v>
      </c>
      <c r="AK59" s="5">
        <f t="shared" ca="1" si="134"/>
        <v>0</v>
      </c>
      <c r="AL59" s="5">
        <f t="shared" ca="1" si="134"/>
        <v>0</v>
      </c>
      <c r="AM59" s="5">
        <f t="shared" ca="1" si="134"/>
        <v>0</v>
      </c>
      <c r="AN59" s="5">
        <f t="shared" ca="1" si="134"/>
        <v>0</v>
      </c>
      <c r="AO59" s="5">
        <f t="shared" ca="1" si="134"/>
        <v>0</v>
      </c>
      <c r="AP59" s="5">
        <f t="shared" ca="1" si="134"/>
        <v>0</v>
      </c>
      <c r="AQ59" s="5">
        <f t="shared" ca="1" si="134"/>
        <v>0</v>
      </c>
      <c r="AR59" s="5">
        <f t="shared" ca="1" si="134"/>
        <v>0</v>
      </c>
      <c r="AS59" s="5">
        <f t="shared" ca="1" si="134"/>
        <v>0</v>
      </c>
      <c r="AT59" s="5">
        <f t="shared" ca="1" si="134"/>
        <v>0</v>
      </c>
      <c r="AU59" s="5">
        <f t="shared" ca="1" si="134"/>
        <v>0</v>
      </c>
      <c r="AV59" s="5">
        <f t="shared" ca="1" si="134"/>
        <v>0</v>
      </c>
      <c r="AW59" s="5">
        <f t="shared" ca="1" si="134"/>
        <v>0</v>
      </c>
      <c r="AX59" s="5">
        <f t="shared" ca="1" si="134"/>
        <v>0</v>
      </c>
      <c r="AY59" s="5">
        <f t="shared" ca="1" si="134"/>
        <v>0</v>
      </c>
      <c r="AZ59" s="5">
        <f t="shared" ca="1" si="134"/>
        <v>0</v>
      </c>
      <c r="BA59" s="5">
        <f t="shared" ca="1" si="134"/>
        <v>0</v>
      </c>
      <c r="BB59" s="5">
        <f t="shared" ca="1" si="134"/>
        <v>0</v>
      </c>
      <c r="BC59" s="5">
        <f t="shared" ca="1" si="134"/>
        <v>0</v>
      </c>
      <c r="BD59" s="5">
        <f t="shared" ca="1" si="134"/>
        <v>0</v>
      </c>
      <c r="BE59" s="5">
        <f t="shared" ca="1" si="134"/>
        <v>0</v>
      </c>
      <c r="BF59" s="5">
        <f t="shared" ca="1" si="134"/>
        <v>0</v>
      </c>
      <c r="BG59" s="5">
        <f t="shared" ca="1" si="134"/>
        <v>0</v>
      </c>
      <c r="BH59" s="5">
        <f t="shared" ca="1" si="134"/>
        <v>0</v>
      </c>
      <c r="BI59" s="5">
        <f t="shared" ca="1" si="134"/>
        <v>0</v>
      </c>
      <c r="BJ59" s="5">
        <f t="shared" ca="1" si="134"/>
        <v>0</v>
      </c>
      <c r="BK59" s="5">
        <f t="shared" ca="1" si="134"/>
        <v>0</v>
      </c>
      <c r="BL59" s="5">
        <f t="shared" ca="1" si="134"/>
        <v>0</v>
      </c>
      <c r="BM59" s="5">
        <f t="shared" ca="1" si="134"/>
        <v>0</v>
      </c>
      <c r="BN59" s="5">
        <f t="shared" ca="1" si="134"/>
        <v>0</v>
      </c>
      <c r="BO59" s="5">
        <f t="shared" ca="1" si="134"/>
        <v>0</v>
      </c>
      <c r="BP59" s="5">
        <f t="shared" ca="1" si="134"/>
        <v>0</v>
      </c>
      <c r="BQ59" s="5">
        <f t="shared" ca="1" si="134"/>
        <v>0</v>
      </c>
      <c r="BR59" s="5">
        <f t="shared" ca="1" si="134"/>
        <v>0</v>
      </c>
      <c r="BS59" s="5">
        <f t="shared" ca="1" si="134"/>
        <v>0</v>
      </c>
      <c r="BT59" s="5">
        <f t="shared" ca="1" si="134"/>
        <v>0</v>
      </c>
      <c r="BU59" s="5">
        <f t="shared" ca="1" si="134"/>
        <v>0</v>
      </c>
      <c r="BV59" s="5">
        <f t="shared" ca="1" si="134"/>
        <v>0</v>
      </c>
      <c r="BW59" s="5">
        <f t="shared" ca="1" si="134"/>
        <v>0</v>
      </c>
      <c r="BX59" s="5">
        <f t="shared" ca="1" si="134"/>
        <v>0</v>
      </c>
      <c r="BY59" s="5">
        <f t="shared" ca="1" si="134"/>
        <v>0</v>
      </c>
      <c r="BZ59" s="5">
        <f t="shared" ca="1" si="134"/>
        <v>0</v>
      </c>
      <c r="CA59" s="5">
        <f t="shared" ca="1" si="134"/>
        <v>0</v>
      </c>
      <c r="CB59" s="5">
        <f t="shared" ca="1" si="134"/>
        <v>0</v>
      </c>
      <c r="CC59" s="5">
        <f t="shared" ca="1" si="134"/>
        <v>0</v>
      </c>
      <c r="CD59" s="5">
        <f t="shared" ca="1" si="134"/>
        <v>0</v>
      </c>
      <c r="CE59" s="5">
        <f t="shared" ca="1" si="134"/>
        <v>0</v>
      </c>
      <c r="CF59" s="5">
        <f t="shared" ca="1" si="134"/>
        <v>0</v>
      </c>
    </row>
    <row r="60" spans="2:84" x14ac:dyDescent="0.3">
      <c r="B60" s="13">
        <f>ROW()</f>
        <v>60</v>
      </c>
      <c r="H60" s="1" t="str">
        <f>$H$59</f>
        <v>Амортизация капитальных затрат</v>
      </c>
      <c r="I60" s="1" t="str">
        <f>CapEx!I164</f>
        <v>Стартовые капитальные затраты</v>
      </c>
      <c r="M60" s="53" t="s">
        <v>18</v>
      </c>
      <c r="U60" s="5">
        <f t="shared" ca="1" si="133"/>
        <v>3879259.2592592598</v>
      </c>
      <c r="X60" s="5">
        <f ca="1">IF(X$4="",0,SUMIFS(CapEx!164:164,CapEx!$4:$4,"&gt;="&amp;X$6,CapEx!$4:$4,"&lt;="&amp;X$7))</f>
        <v>692592.59259259282</v>
      </c>
      <c r="Y60" s="5">
        <f ca="1">IF(Y$4="",0,SUMIFS(CapEx!164:164,CapEx!$4:$4,"&gt;="&amp;Y$6,CapEx!$4:$4,"&lt;="&amp;Y$7))</f>
        <v>814444.44444444438</v>
      </c>
      <c r="Z60" s="5">
        <f ca="1">IF(Z$4="",0,SUMIFS(CapEx!164:164,CapEx!$4:$4,"&gt;="&amp;Z$6,CapEx!$4:$4,"&lt;="&amp;Z$7))</f>
        <v>811111.11111111112</v>
      </c>
      <c r="AA60" s="5">
        <f ca="1">IF(AA$4="",0,SUMIFS(CapEx!164:164,CapEx!$4:$4,"&gt;="&amp;AA$6,CapEx!$4:$4,"&lt;="&amp;AA$7))</f>
        <v>783333.33333333349</v>
      </c>
      <c r="AB60" s="5">
        <f ca="1">IF(AB$4="",0,SUMIFS(CapEx!164:164,CapEx!$4:$4,"&gt;="&amp;AB$6,CapEx!$4:$4,"&lt;="&amp;AB$7))</f>
        <v>777777.77777777787</v>
      </c>
      <c r="AC60" s="5">
        <f ca="1">IF(AC$4="",0,SUMIFS(CapEx!164:164,CapEx!$4:$4,"&gt;="&amp;AC$6,CapEx!$4:$4,"&lt;="&amp;AC$7))</f>
        <v>0</v>
      </c>
      <c r="AD60" s="5">
        <f ca="1">IF(AD$4="",0,SUMIFS(CapEx!164:164,CapEx!$4:$4,"&gt;="&amp;AD$6,CapEx!$4:$4,"&lt;="&amp;AD$7))</f>
        <v>0</v>
      </c>
      <c r="AE60" s="5">
        <f ca="1">IF(AE$4="",0,SUMIFS(CapEx!164:164,CapEx!$4:$4,"&gt;="&amp;AE$6,CapEx!$4:$4,"&lt;="&amp;AE$7))</f>
        <v>0</v>
      </c>
      <c r="AF60" s="5">
        <f ca="1">IF(AF$4="",0,SUMIFS(CapEx!164:164,CapEx!$4:$4,"&gt;="&amp;AF$6,CapEx!$4:$4,"&lt;="&amp;AF$7))</f>
        <v>0</v>
      </c>
      <c r="AG60" s="5">
        <f ca="1">IF(AG$4="",0,SUMIFS(CapEx!164:164,CapEx!$4:$4,"&gt;="&amp;AG$6,CapEx!$4:$4,"&lt;="&amp;AG$7))</f>
        <v>0</v>
      </c>
      <c r="AH60" s="5">
        <f ca="1">IF(AH$4="",0,SUMIFS(CapEx!164:164,CapEx!$4:$4,"&gt;="&amp;AH$6,CapEx!$4:$4,"&lt;="&amp;AH$7))</f>
        <v>0</v>
      </c>
      <c r="AI60" s="5">
        <f ca="1">IF(AI$4="",0,SUMIFS(CapEx!164:164,CapEx!$4:$4,"&gt;="&amp;AI$6,CapEx!$4:$4,"&lt;="&amp;AI$7))</f>
        <v>0</v>
      </c>
      <c r="AJ60" s="5">
        <f ca="1">IF(AJ$4="",0,SUMIFS(CapEx!164:164,CapEx!$4:$4,"&gt;="&amp;AJ$6,CapEx!$4:$4,"&lt;="&amp;AJ$7))</f>
        <v>0</v>
      </c>
      <c r="AK60" s="5">
        <f ca="1">IF(AK$4="",0,SUMIFS(CapEx!164:164,CapEx!$4:$4,"&gt;="&amp;AK$6,CapEx!$4:$4,"&lt;="&amp;AK$7))</f>
        <v>0</v>
      </c>
      <c r="AL60" s="5">
        <f ca="1">IF(AL$4="",0,SUMIFS(CapEx!164:164,CapEx!$4:$4,"&gt;="&amp;AL$6,CapEx!$4:$4,"&lt;="&amp;AL$7))</f>
        <v>0</v>
      </c>
      <c r="AM60" s="5">
        <f ca="1">IF(AM$4="",0,SUMIFS(CapEx!164:164,CapEx!$4:$4,"&gt;="&amp;AM$6,CapEx!$4:$4,"&lt;="&amp;AM$7))</f>
        <v>0</v>
      </c>
      <c r="AN60" s="5">
        <f ca="1">IF(AN$4="",0,SUMIFS(CapEx!164:164,CapEx!$4:$4,"&gt;="&amp;AN$6,CapEx!$4:$4,"&lt;="&amp;AN$7))</f>
        <v>0</v>
      </c>
      <c r="AO60" s="5">
        <f ca="1">IF(AO$4="",0,SUMIFS(CapEx!164:164,CapEx!$4:$4,"&gt;="&amp;AO$6,CapEx!$4:$4,"&lt;="&amp;AO$7))</f>
        <v>0</v>
      </c>
      <c r="AP60" s="5">
        <f ca="1">IF(AP$4="",0,SUMIFS(CapEx!164:164,CapEx!$4:$4,"&gt;="&amp;AP$6,CapEx!$4:$4,"&lt;="&amp;AP$7))</f>
        <v>0</v>
      </c>
      <c r="AQ60" s="5">
        <f ca="1">IF(AQ$4="",0,SUMIFS(CapEx!164:164,CapEx!$4:$4,"&gt;="&amp;AQ$6,CapEx!$4:$4,"&lt;="&amp;AQ$7))</f>
        <v>0</v>
      </c>
      <c r="AR60" s="5">
        <f ca="1">IF(AR$4="",0,SUMIFS(CapEx!164:164,CapEx!$4:$4,"&gt;="&amp;AR$6,CapEx!$4:$4,"&lt;="&amp;AR$7))</f>
        <v>0</v>
      </c>
      <c r="AS60" s="5">
        <f ca="1">IF(AS$4="",0,SUMIFS(CapEx!164:164,CapEx!$4:$4,"&gt;="&amp;AS$6,CapEx!$4:$4,"&lt;="&amp;AS$7))</f>
        <v>0</v>
      </c>
      <c r="AT60" s="5">
        <f ca="1">IF(AT$4="",0,SUMIFS(CapEx!164:164,CapEx!$4:$4,"&gt;="&amp;AT$6,CapEx!$4:$4,"&lt;="&amp;AT$7))</f>
        <v>0</v>
      </c>
      <c r="AU60" s="5">
        <f ca="1">IF(AU$4="",0,SUMIFS(CapEx!164:164,CapEx!$4:$4,"&gt;="&amp;AU$6,CapEx!$4:$4,"&lt;="&amp;AU$7))</f>
        <v>0</v>
      </c>
      <c r="AV60" s="5">
        <f ca="1">IF(AV$4="",0,SUMIFS(CapEx!164:164,CapEx!$4:$4,"&gt;="&amp;AV$6,CapEx!$4:$4,"&lt;="&amp;AV$7))</f>
        <v>0</v>
      </c>
      <c r="AW60" s="5">
        <f ca="1">IF(AW$4="",0,SUMIFS(CapEx!164:164,CapEx!$4:$4,"&gt;="&amp;AW$6,CapEx!$4:$4,"&lt;="&amp;AW$7))</f>
        <v>0</v>
      </c>
      <c r="AX60" s="5">
        <f ca="1">IF(AX$4="",0,SUMIFS(CapEx!164:164,CapEx!$4:$4,"&gt;="&amp;AX$6,CapEx!$4:$4,"&lt;="&amp;AX$7))</f>
        <v>0</v>
      </c>
      <c r="AY60" s="5">
        <f ca="1">IF(AY$4="",0,SUMIFS(CapEx!164:164,CapEx!$4:$4,"&gt;="&amp;AY$6,CapEx!$4:$4,"&lt;="&amp;AY$7))</f>
        <v>0</v>
      </c>
      <c r="AZ60" s="5">
        <f ca="1">IF(AZ$4="",0,SUMIFS(CapEx!164:164,CapEx!$4:$4,"&gt;="&amp;AZ$6,CapEx!$4:$4,"&lt;="&amp;AZ$7))</f>
        <v>0</v>
      </c>
      <c r="BA60" s="5">
        <f ca="1">IF(BA$4="",0,SUMIFS(CapEx!164:164,CapEx!$4:$4,"&gt;="&amp;BA$6,CapEx!$4:$4,"&lt;="&amp;BA$7))</f>
        <v>0</v>
      </c>
      <c r="BB60" s="5">
        <f ca="1">IF(BB$4="",0,SUMIFS(CapEx!164:164,CapEx!$4:$4,"&gt;="&amp;BB$6,CapEx!$4:$4,"&lt;="&amp;BB$7))</f>
        <v>0</v>
      </c>
      <c r="BC60" s="5">
        <f ca="1">IF(BC$4="",0,SUMIFS(CapEx!164:164,CapEx!$4:$4,"&gt;="&amp;BC$6,CapEx!$4:$4,"&lt;="&amp;BC$7))</f>
        <v>0</v>
      </c>
      <c r="BD60" s="5">
        <f ca="1">IF(BD$4="",0,SUMIFS(CapEx!164:164,CapEx!$4:$4,"&gt;="&amp;BD$6,CapEx!$4:$4,"&lt;="&amp;BD$7))</f>
        <v>0</v>
      </c>
      <c r="BE60" s="5">
        <f ca="1">IF(BE$4="",0,SUMIFS(CapEx!164:164,CapEx!$4:$4,"&gt;="&amp;BE$6,CapEx!$4:$4,"&lt;="&amp;BE$7))</f>
        <v>0</v>
      </c>
      <c r="BF60" s="5">
        <f ca="1">IF(BF$4="",0,SUMIFS(CapEx!164:164,CapEx!$4:$4,"&gt;="&amp;BF$6,CapEx!$4:$4,"&lt;="&amp;BF$7))</f>
        <v>0</v>
      </c>
      <c r="BG60" s="5">
        <f ca="1">IF(BG$4="",0,SUMIFS(CapEx!164:164,CapEx!$4:$4,"&gt;="&amp;BG$6,CapEx!$4:$4,"&lt;="&amp;BG$7))</f>
        <v>0</v>
      </c>
      <c r="BH60" s="5">
        <f ca="1">IF(BH$4="",0,SUMIFS(CapEx!164:164,CapEx!$4:$4,"&gt;="&amp;BH$6,CapEx!$4:$4,"&lt;="&amp;BH$7))</f>
        <v>0</v>
      </c>
      <c r="BI60" s="5">
        <f ca="1">IF(BI$4="",0,SUMIFS(CapEx!164:164,CapEx!$4:$4,"&gt;="&amp;BI$6,CapEx!$4:$4,"&lt;="&amp;BI$7))</f>
        <v>0</v>
      </c>
      <c r="BJ60" s="5">
        <f ca="1">IF(BJ$4="",0,SUMIFS(CapEx!164:164,CapEx!$4:$4,"&gt;="&amp;BJ$6,CapEx!$4:$4,"&lt;="&amp;BJ$7))</f>
        <v>0</v>
      </c>
      <c r="BK60" s="5">
        <f ca="1">IF(BK$4="",0,SUMIFS(CapEx!164:164,CapEx!$4:$4,"&gt;="&amp;BK$6,CapEx!$4:$4,"&lt;="&amp;BK$7))</f>
        <v>0</v>
      </c>
      <c r="BL60" s="5">
        <f ca="1">IF(BL$4="",0,SUMIFS(CapEx!164:164,CapEx!$4:$4,"&gt;="&amp;BL$6,CapEx!$4:$4,"&lt;="&amp;BL$7))</f>
        <v>0</v>
      </c>
      <c r="BM60" s="5">
        <f ca="1">IF(BM$4="",0,SUMIFS(CapEx!164:164,CapEx!$4:$4,"&gt;="&amp;BM$6,CapEx!$4:$4,"&lt;="&amp;BM$7))</f>
        <v>0</v>
      </c>
      <c r="BN60" s="5">
        <f ca="1">IF(BN$4="",0,SUMIFS(CapEx!164:164,CapEx!$4:$4,"&gt;="&amp;BN$6,CapEx!$4:$4,"&lt;="&amp;BN$7))</f>
        <v>0</v>
      </c>
      <c r="BO60" s="5">
        <f ca="1">IF(BO$4="",0,SUMIFS(CapEx!164:164,CapEx!$4:$4,"&gt;="&amp;BO$6,CapEx!$4:$4,"&lt;="&amp;BO$7))</f>
        <v>0</v>
      </c>
      <c r="BP60" s="5">
        <f ca="1">IF(BP$4="",0,SUMIFS(CapEx!164:164,CapEx!$4:$4,"&gt;="&amp;BP$6,CapEx!$4:$4,"&lt;="&amp;BP$7))</f>
        <v>0</v>
      </c>
      <c r="BQ60" s="5">
        <f ca="1">IF(BQ$4="",0,SUMIFS(CapEx!164:164,CapEx!$4:$4,"&gt;="&amp;BQ$6,CapEx!$4:$4,"&lt;="&amp;BQ$7))</f>
        <v>0</v>
      </c>
      <c r="BR60" s="5">
        <f ca="1">IF(BR$4="",0,SUMIFS(CapEx!164:164,CapEx!$4:$4,"&gt;="&amp;BR$6,CapEx!$4:$4,"&lt;="&amp;BR$7))</f>
        <v>0</v>
      </c>
      <c r="BS60" s="5">
        <f ca="1">IF(BS$4="",0,SUMIFS(CapEx!164:164,CapEx!$4:$4,"&gt;="&amp;BS$6,CapEx!$4:$4,"&lt;="&amp;BS$7))</f>
        <v>0</v>
      </c>
      <c r="BT60" s="5">
        <f ca="1">IF(BT$4="",0,SUMIFS(CapEx!164:164,CapEx!$4:$4,"&gt;="&amp;BT$6,CapEx!$4:$4,"&lt;="&amp;BT$7))</f>
        <v>0</v>
      </c>
      <c r="BU60" s="5">
        <f ca="1">IF(BU$4="",0,SUMIFS(CapEx!164:164,CapEx!$4:$4,"&gt;="&amp;BU$6,CapEx!$4:$4,"&lt;="&amp;BU$7))</f>
        <v>0</v>
      </c>
      <c r="BV60" s="5">
        <f ca="1">IF(BV$4="",0,SUMIFS(CapEx!164:164,CapEx!$4:$4,"&gt;="&amp;BV$6,CapEx!$4:$4,"&lt;="&amp;BV$7))</f>
        <v>0</v>
      </c>
      <c r="BW60" s="5">
        <f ca="1">IF(BW$4="",0,SUMIFS(CapEx!164:164,CapEx!$4:$4,"&gt;="&amp;BW$6,CapEx!$4:$4,"&lt;="&amp;BW$7))</f>
        <v>0</v>
      </c>
      <c r="BX60" s="5">
        <f ca="1">IF(BX$4="",0,SUMIFS(CapEx!164:164,CapEx!$4:$4,"&gt;="&amp;BX$6,CapEx!$4:$4,"&lt;="&amp;BX$7))</f>
        <v>0</v>
      </c>
      <c r="BY60" s="5">
        <f ca="1">IF(BY$4="",0,SUMIFS(CapEx!164:164,CapEx!$4:$4,"&gt;="&amp;BY$6,CapEx!$4:$4,"&lt;="&amp;BY$7))</f>
        <v>0</v>
      </c>
      <c r="BZ60" s="5">
        <f ca="1">IF(BZ$4="",0,SUMIFS(CapEx!164:164,CapEx!$4:$4,"&gt;="&amp;BZ$6,CapEx!$4:$4,"&lt;="&amp;BZ$7))</f>
        <v>0</v>
      </c>
      <c r="CA60" s="5">
        <f ca="1">IF(CA$4="",0,SUMIFS(CapEx!164:164,CapEx!$4:$4,"&gt;="&amp;CA$6,CapEx!$4:$4,"&lt;="&amp;CA$7))</f>
        <v>0</v>
      </c>
      <c r="CB60" s="5">
        <f ca="1">IF(CB$4="",0,SUMIFS(CapEx!164:164,CapEx!$4:$4,"&gt;="&amp;CB$6,CapEx!$4:$4,"&lt;="&amp;CB$7))</f>
        <v>0</v>
      </c>
      <c r="CC60" s="5">
        <f ca="1">IF(CC$4="",0,SUMIFS(CapEx!164:164,CapEx!$4:$4,"&gt;="&amp;CC$6,CapEx!$4:$4,"&lt;="&amp;CC$7))</f>
        <v>0</v>
      </c>
      <c r="CD60" s="5">
        <f ca="1">IF(CD$4="",0,SUMIFS(CapEx!164:164,CapEx!$4:$4,"&gt;="&amp;CD$6,CapEx!$4:$4,"&lt;="&amp;CD$7))</f>
        <v>0</v>
      </c>
      <c r="CE60" s="5">
        <f ca="1">IF(CE$4="",0,SUMIFS(CapEx!164:164,CapEx!$4:$4,"&gt;="&amp;CE$6,CapEx!$4:$4,"&lt;="&amp;CE$7))</f>
        <v>0</v>
      </c>
      <c r="CF60" s="5">
        <f ca="1">IF(CF$4="",0,SUMIFS(CapEx!164:164,CapEx!$4:$4,"&gt;="&amp;CF$6,CapEx!$4:$4,"&lt;="&amp;CF$7))</f>
        <v>0</v>
      </c>
    </row>
    <row r="61" spans="2:84" x14ac:dyDescent="0.3">
      <c r="B61" s="13">
        <f>ROW()</f>
        <v>61</v>
      </c>
      <c r="H61" s="1" t="str">
        <f t="shared" ref="H61:H63" si="135">$H$59</f>
        <v>Амортизация капитальных затрат</v>
      </c>
      <c r="I61" s="1" t="str">
        <f>CapEx!I171</f>
        <v>Капзатраты на производственные мощности</v>
      </c>
      <c r="M61" s="53" t="s">
        <v>18</v>
      </c>
      <c r="U61" s="5">
        <f t="shared" ca="1" si="133"/>
        <v>31251095.584370866</v>
      </c>
      <c r="X61" s="5">
        <f ca="1">IF(X$4="",0,SUMIFS(CapEx!171:171,CapEx!$4:$4,"&gt;="&amp;X$6,CapEx!$4:$4,"&lt;="&amp;X$7))</f>
        <v>1843750</v>
      </c>
      <c r="Y61" s="5">
        <f ca="1">IF(Y$4="",0,SUMIFS(CapEx!171:171,CapEx!$4:$4,"&gt;="&amp;Y$6,CapEx!$4:$4,"&lt;="&amp;Y$7))</f>
        <v>2674457.2641944443</v>
      </c>
      <c r="Z61" s="5">
        <f ca="1">IF(Z$4="",0,SUMIFS(CapEx!171:171,CapEx!$4:$4,"&gt;="&amp;Z$6,CapEx!$4:$4,"&lt;="&amp;Z$7))</f>
        <v>5723743.7532437975</v>
      </c>
      <c r="AA61" s="5">
        <f ca="1">IF(AA$4="",0,SUMIFS(CapEx!171:171,CapEx!$4:$4,"&gt;="&amp;AA$6,CapEx!$4:$4,"&lt;="&amp;AA$7))</f>
        <v>8879543.2820910532</v>
      </c>
      <c r="AB61" s="5">
        <f ca="1">IF(AB$4="",0,SUMIFS(CapEx!171:171,CapEx!$4:$4,"&gt;="&amp;AB$6,CapEx!$4:$4,"&lt;="&amp;AB$7))</f>
        <v>12129601.284841575</v>
      </c>
      <c r="AC61" s="5">
        <f ca="1">IF(AC$4="",0,SUMIFS(CapEx!171:171,CapEx!$4:$4,"&gt;="&amp;AC$6,CapEx!$4:$4,"&lt;="&amp;AC$7))</f>
        <v>0</v>
      </c>
      <c r="AD61" s="5">
        <f ca="1">IF(AD$4="",0,SUMIFS(CapEx!171:171,CapEx!$4:$4,"&gt;="&amp;AD$6,CapEx!$4:$4,"&lt;="&amp;AD$7))</f>
        <v>0</v>
      </c>
      <c r="AE61" s="5">
        <f ca="1">IF(AE$4="",0,SUMIFS(CapEx!171:171,CapEx!$4:$4,"&gt;="&amp;AE$6,CapEx!$4:$4,"&lt;="&amp;AE$7))</f>
        <v>0</v>
      </c>
      <c r="AF61" s="5">
        <f ca="1">IF(AF$4="",0,SUMIFS(CapEx!171:171,CapEx!$4:$4,"&gt;="&amp;AF$6,CapEx!$4:$4,"&lt;="&amp;AF$7))</f>
        <v>0</v>
      </c>
      <c r="AG61" s="5">
        <f ca="1">IF(AG$4="",0,SUMIFS(CapEx!171:171,CapEx!$4:$4,"&gt;="&amp;AG$6,CapEx!$4:$4,"&lt;="&amp;AG$7))</f>
        <v>0</v>
      </c>
      <c r="AH61" s="5">
        <f ca="1">IF(AH$4="",0,SUMIFS(CapEx!171:171,CapEx!$4:$4,"&gt;="&amp;AH$6,CapEx!$4:$4,"&lt;="&amp;AH$7))</f>
        <v>0</v>
      </c>
      <c r="AI61" s="5">
        <f ca="1">IF(AI$4="",0,SUMIFS(CapEx!171:171,CapEx!$4:$4,"&gt;="&amp;AI$6,CapEx!$4:$4,"&lt;="&amp;AI$7))</f>
        <v>0</v>
      </c>
      <c r="AJ61" s="5">
        <f ca="1">IF(AJ$4="",0,SUMIFS(CapEx!171:171,CapEx!$4:$4,"&gt;="&amp;AJ$6,CapEx!$4:$4,"&lt;="&amp;AJ$7))</f>
        <v>0</v>
      </c>
      <c r="AK61" s="5">
        <f ca="1">IF(AK$4="",0,SUMIFS(CapEx!171:171,CapEx!$4:$4,"&gt;="&amp;AK$6,CapEx!$4:$4,"&lt;="&amp;AK$7))</f>
        <v>0</v>
      </c>
      <c r="AL61" s="5">
        <f ca="1">IF(AL$4="",0,SUMIFS(CapEx!171:171,CapEx!$4:$4,"&gt;="&amp;AL$6,CapEx!$4:$4,"&lt;="&amp;AL$7))</f>
        <v>0</v>
      </c>
      <c r="AM61" s="5">
        <f ca="1">IF(AM$4="",0,SUMIFS(CapEx!171:171,CapEx!$4:$4,"&gt;="&amp;AM$6,CapEx!$4:$4,"&lt;="&amp;AM$7))</f>
        <v>0</v>
      </c>
      <c r="AN61" s="5">
        <f ca="1">IF(AN$4="",0,SUMIFS(CapEx!171:171,CapEx!$4:$4,"&gt;="&amp;AN$6,CapEx!$4:$4,"&lt;="&amp;AN$7))</f>
        <v>0</v>
      </c>
      <c r="AO61" s="5">
        <f ca="1">IF(AO$4="",0,SUMIFS(CapEx!171:171,CapEx!$4:$4,"&gt;="&amp;AO$6,CapEx!$4:$4,"&lt;="&amp;AO$7))</f>
        <v>0</v>
      </c>
      <c r="AP61" s="5">
        <f ca="1">IF(AP$4="",0,SUMIFS(CapEx!171:171,CapEx!$4:$4,"&gt;="&amp;AP$6,CapEx!$4:$4,"&lt;="&amp;AP$7))</f>
        <v>0</v>
      </c>
      <c r="AQ61" s="5">
        <f ca="1">IF(AQ$4="",0,SUMIFS(CapEx!171:171,CapEx!$4:$4,"&gt;="&amp;AQ$6,CapEx!$4:$4,"&lt;="&amp;AQ$7))</f>
        <v>0</v>
      </c>
      <c r="AR61" s="5">
        <f ca="1">IF(AR$4="",0,SUMIFS(CapEx!171:171,CapEx!$4:$4,"&gt;="&amp;AR$6,CapEx!$4:$4,"&lt;="&amp;AR$7))</f>
        <v>0</v>
      </c>
      <c r="AS61" s="5">
        <f ca="1">IF(AS$4="",0,SUMIFS(CapEx!171:171,CapEx!$4:$4,"&gt;="&amp;AS$6,CapEx!$4:$4,"&lt;="&amp;AS$7))</f>
        <v>0</v>
      </c>
      <c r="AT61" s="5">
        <f ca="1">IF(AT$4="",0,SUMIFS(CapEx!171:171,CapEx!$4:$4,"&gt;="&amp;AT$6,CapEx!$4:$4,"&lt;="&amp;AT$7))</f>
        <v>0</v>
      </c>
      <c r="AU61" s="5">
        <f ca="1">IF(AU$4="",0,SUMIFS(CapEx!171:171,CapEx!$4:$4,"&gt;="&amp;AU$6,CapEx!$4:$4,"&lt;="&amp;AU$7))</f>
        <v>0</v>
      </c>
      <c r="AV61" s="5">
        <f ca="1">IF(AV$4="",0,SUMIFS(CapEx!171:171,CapEx!$4:$4,"&gt;="&amp;AV$6,CapEx!$4:$4,"&lt;="&amp;AV$7))</f>
        <v>0</v>
      </c>
      <c r="AW61" s="5">
        <f ca="1">IF(AW$4="",0,SUMIFS(CapEx!171:171,CapEx!$4:$4,"&gt;="&amp;AW$6,CapEx!$4:$4,"&lt;="&amp;AW$7))</f>
        <v>0</v>
      </c>
      <c r="AX61" s="5">
        <f ca="1">IF(AX$4="",0,SUMIFS(CapEx!171:171,CapEx!$4:$4,"&gt;="&amp;AX$6,CapEx!$4:$4,"&lt;="&amp;AX$7))</f>
        <v>0</v>
      </c>
      <c r="AY61" s="5">
        <f ca="1">IF(AY$4="",0,SUMIFS(CapEx!171:171,CapEx!$4:$4,"&gt;="&amp;AY$6,CapEx!$4:$4,"&lt;="&amp;AY$7))</f>
        <v>0</v>
      </c>
      <c r="AZ61" s="5">
        <f ca="1">IF(AZ$4="",0,SUMIFS(CapEx!171:171,CapEx!$4:$4,"&gt;="&amp;AZ$6,CapEx!$4:$4,"&lt;="&amp;AZ$7))</f>
        <v>0</v>
      </c>
      <c r="BA61" s="5">
        <f ca="1">IF(BA$4="",0,SUMIFS(CapEx!171:171,CapEx!$4:$4,"&gt;="&amp;BA$6,CapEx!$4:$4,"&lt;="&amp;BA$7))</f>
        <v>0</v>
      </c>
      <c r="BB61" s="5">
        <f ca="1">IF(BB$4="",0,SUMIFS(CapEx!171:171,CapEx!$4:$4,"&gt;="&amp;BB$6,CapEx!$4:$4,"&lt;="&amp;BB$7))</f>
        <v>0</v>
      </c>
      <c r="BC61" s="5">
        <f ca="1">IF(BC$4="",0,SUMIFS(CapEx!171:171,CapEx!$4:$4,"&gt;="&amp;BC$6,CapEx!$4:$4,"&lt;="&amp;BC$7))</f>
        <v>0</v>
      </c>
      <c r="BD61" s="5">
        <f ca="1">IF(BD$4="",0,SUMIFS(CapEx!171:171,CapEx!$4:$4,"&gt;="&amp;BD$6,CapEx!$4:$4,"&lt;="&amp;BD$7))</f>
        <v>0</v>
      </c>
      <c r="BE61" s="5">
        <f ca="1">IF(BE$4="",0,SUMIFS(CapEx!171:171,CapEx!$4:$4,"&gt;="&amp;BE$6,CapEx!$4:$4,"&lt;="&amp;BE$7))</f>
        <v>0</v>
      </c>
      <c r="BF61" s="5">
        <f ca="1">IF(BF$4="",0,SUMIFS(CapEx!171:171,CapEx!$4:$4,"&gt;="&amp;BF$6,CapEx!$4:$4,"&lt;="&amp;BF$7))</f>
        <v>0</v>
      </c>
      <c r="BG61" s="5">
        <f ca="1">IF(BG$4="",0,SUMIFS(CapEx!171:171,CapEx!$4:$4,"&gt;="&amp;BG$6,CapEx!$4:$4,"&lt;="&amp;BG$7))</f>
        <v>0</v>
      </c>
      <c r="BH61" s="5">
        <f ca="1">IF(BH$4="",0,SUMIFS(CapEx!171:171,CapEx!$4:$4,"&gt;="&amp;BH$6,CapEx!$4:$4,"&lt;="&amp;BH$7))</f>
        <v>0</v>
      </c>
      <c r="BI61" s="5">
        <f ca="1">IF(BI$4="",0,SUMIFS(CapEx!171:171,CapEx!$4:$4,"&gt;="&amp;BI$6,CapEx!$4:$4,"&lt;="&amp;BI$7))</f>
        <v>0</v>
      </c>
      <c r="BJ61" s="5">
        <f ca="1">IF(BJ$4="",0,SUMIFS(CapEx!171:171,CapEx!$4:$4,"&gt;="&amp;BJ$6,CapEx!$4:$4,"&lt;="&amp;BJ$7))</f>
        <v>0</v>
      </c>
      <c r="BK61" s="5">
        <f ca="1">IF(BK$4="",0,SUMIFS(CapEx!171:171,CapEx!$4:$4,"&gt;="&amp;BK$6,CapEx!$4:$4,"&lt;="&amp;BK$7))</f>
        <v>0</v>
      </c>
      <c r="BL61" s="5">
        <f ca="1">IF(BL$4="",0,SUMIFS(CapEx!171:171,CapEx!$4:$4,"&gt;="&amp;BL$6,CapEx!$4:$4,"&lt;="&amp;BL$7))</f>
        <v>0</v>
      </c>
      <c r="BM61" s="5">
        <f ca="1">IF(BM$4="",0,SUMIFS(CapEx!171:171,CapEx!$4:$4,"&gt;="&amp;BM$6,CapEx!$4:$4,"&lt;="&amp;BM$7))</f>
        <v>0</v>
      </c>
      <c r="BN61" s="5">
        <f ca="1">IF(BN$4="",0,SUMIFS(CapEx!171:171,CapEx!$4:$4,"&gt;="&amp;BN$6,CapEx!$4:$4,"&lt;="&amp;BN$7))</f>
        <v>0</v>
      </c>
      <c r="BO61" s="5">
        <f ca="1">IF(BO$4="",0,SUMIFS(CapEx!171:171,CapEx!$4:$4,"&gt;="&amp;BO$6,CapEx!$4:$4,"&lt;="&amp;BO$7))</f>
        <v>0</v>
      </c>
      <c r="BP61" s="5">
        <f ca="1">IF(BP$4="",0,SUMIFS(CapEx!171:171,CapEx!$4:$4,"&gt;="&amp;BP$6,CapEx!$4:$4,"&lt;="&amp;BP$7))</f>
        <v>0</v>
      </c>
      <c r="BQ61" s="5">
        <f ca="1">IF(BQ$4="",0,SUMIFS(CapEx!171:171,CapEx!$4:$4,"&gt;="&amp;BQ$6,CapEx!$4:$4,"&lt;="&amp;BQ$7))</f>
        <v>0</v>
      </c>
      <c r="BR61" s="5">
        <f ca="1">IF(BR$4="",0,SUMIFS(CapEx!171:171,CapEx!$4:$4,"&gt;="&amp;BR$6,CapEx!$4:$4,"&lt;="&amp;BR$7))</f>
        <v>0</v>
      </c>
      <c r="BS61" s="5">
        <f ca="1">IF(BS$4="",0,SUMIFS(CapEx!171:171,CapEx!$4:$4,"&gt;="&amp;BS$6,CapEx!$4:$4,"&lt;="&amp;BS$7))</f>
        <v>0</v>
      </c>
      <c r="BT61" s="5">
        <f ca="1">IF(BT$4="",0,SUMIFS(CapEx!171:171,CapEx!$4:$4,"&gt;="&amp;BT$6,CapEx!$4:$4,"&lt;="&amp;BT$7))</f>
        <v>0</v>
      </c>
      <c r="BU61" s="5">
        <f ca="1">IF(BU$4="",0,SUMIFS(CapEx!171:171,CapEx!$4:$4,"&gt;="&amp;BU$6,CapEx!$4:$4,"&lt;="&amp;BU$7))</f>
        <v>0</v>
      </c>
      <c r="BV61" s="5">
        <f ca="1">IF(BV$4="",0,SUMIFS(CapEx!171:171,CapEx!$4:$4,"&gt;="&amp;BV$6,CapEx!$4:$4,"&lt;="&amp;BV$7))</f>
        <v>0</v>
      </c>
      <c r="BW61" s="5">
        <f ca="1">IF(BW$4="",0,SUMIFS(CapEx!171:171,CapEx!$4:$4,"&gt;="&amp;BW$6,CapEx!$4:$4,"&lt;="&amp;BW$7))</f>
        <v>0</v>
      </c>
      <c r="BX61" s="5">
        <f ca="1">IF(BX$4="",0,SUMIFS(CapEx!171:171,CapEx!$4:$4,"&gt;="&amp;BX$6,CapEx!$4:$4,"&lt;="&amp;BX$7))</f>
        <v>0</v>
      </c>
      <c r="BY61" s="5">
        <f ca="1">IF(BY$4="",0,SUMIFS(CapEx!171:171,CapEx!$4:$4,"&gt;="&amp;BY$6,CapEx!$4:$4,"&lt;="&amp;BY$7))</f>
        <v>0</v>
      </c>
      <c r="BZ61" s="5">
        <f ca="1">IF(BZ$4="",0,SUMIFS(CapEx!171:171,CapEx!$4:$4,"&gt;="&amp;BZ$6,CapEx!$4:$4,"&lt;="&amp;BZ$7))</f>
        <v>0</v>
      </c>
      <c r="CA61" s="5">
        <f ca="1">IF(CA$4="",0,SUMIFS(CapEx!171:171,CapEx!$4:$4,"&gt;="&amp;CA$6,CapEx!$4:$4,"&lt;="&amp;CA$7))</f>
        <v>0</v>
      </c>
      <c r="CB61" s="5">
        <f ca="1">IF(CB$4="",0,SUMIFS(CapEx!171:171,CapEx!$4:$4,"&gt;="&amp;CB$6,CapEx!$4:$4,"&lt;="&amp;CB$7))</f>
        <v>0</v>
      </c>
      <c r="CC61" s="5">
        <f ca="1">IF(CC$4="",0,SUMIFS(CapEx!171:171,CapEx!$4:$4,"&gt;="&amp;CC$6,CapEx!$4:$4,"&lt;="&amp;CC$7))</f>
        <v>0</v>
      </c>
      <c r="CD61" s="5">
        <f ca="1">IF(CD$4="",0,SUMIFS(CapEx!171:171,CapEx!$4:$4,"&gt;="&amp;CD$6,CapEx!$4:$4,"&lt;="&amp;CD$7))</f>
        <v>0</v>
      </c>
      <c r="CE61" s="5">
        <f ca="1">IF(CE$4="",0,SUMIFS(CapEx!171:171,CapEx!$4:$4,"&gt;="&amp;CE$6,CapEx!$4:$4,"&lt;="&amp;CE$7))</f>
        <v>0</v>
      </c>
      <c r="CF61" s="5">
        <f ca="1">IF(CF$4="",0,SUMIFS(CapEx!171:171,CapEx!$4:$4,"&gt;="&amp;CF$6,CapEx!$4:$4,"&lt;="&amp;CF$7))</f>
        <v>0</v>
      </c>
    </row>
    <row r="62" spans="2:84" x14ac:dyDescent="0.3">
      <c r="B62" s="13">
        <f>ROW()</f>
        <v>62</v>
      </c>
      <c r="H62" s="1" t="str">
        <f t="shared" si="135"/>
        <v>Амортизация капитальных затрат</v>
      </c>
      <c r="I62" s="1" t="str">
        <f>CapEx!I178</f>
        <v>Капзатраты на торговые мощности</v>
      </c>
      <c r="M62" s="53" t="s">
        <v>18</v>
      </c>
      <c r="U62" s="5">
        <f t="shared" ca="1" si="133"/>
        <v>11443696.552524408</v>
      </c>
      <c r="X62" s="5">
        <f ca="1">IF(X$4="",0,SUMIFS(CapEx!178:178,CapEx!$4:$4,"&gt;="&amp;X$6,CapEx!$4:$4,"&lt;="&amp;X$7))</f>
        <v>278472.22222222225</v>
      </c>
      <c r="Y62" s="5">
        <f ca="1">IF(Y$4="",0,SUMIFS(CapEx!178:178,CapEx!$4:$4,"&gt;="&amp;Y$6,CapEx!$4:$4,"&lt;="&amp;Y$7))</f>
        <v>1113490.0173611108</v>
      </c>
      <c r="Z62" s="5">
        <f ca="1">IF(Z$4="",0,SUMIFS(CapEx!178:178,CapEx!$4:$4,"&gt;="&amp;Z$6,CapEx!$4:$4,"&lt;="&amp;Z$7))</f>
        <v>2195068.7828233503</v>
      </c>
      <c r="AA62" s="5">
        <f ca="1">IF(AA$4="",0,SUMIFS(CapEx!178:178,CapEx!$4:$4,"&gt;="&amp;AA$6,CapEx!$4:$4,"&lt;="&amp;AA$7))</f>
        <v>3331402.4732871153</v>
      </c>
      <c r="AB62" s="5">
        <f ca="1">IF(AB$4="",0,SUMIFS(CapEx!178:178,CapEx!$4:$4,"&gt;="&amp;AB$6,CapEx!$4:$4,"&lt;="&amp;AB$7))</f>
        <v>4525263.0568306092</v>
      </c>
      <c r="AC62" s="5">
        <f ca="1">IF(AC$4="",0,SUMIFS(CapEx!178:178,CapEx!$4:$4,"&gt;="&amp;AC$6,CapEx!$4:$4,"&lt;="&amp;AC$7))</f>
        <v>0</v>
      </c>
      <c r="AD62" s="5">
        <f ca="1">IF(AD$4="",0,SUMIFS(CapEx!178:178,CapEx!$4:$4,"&gt;="&amp;AD$6,CapEx!$4:$4,"&lt;="&amp;AD$7))</f>
        <v>0</v>
      </c>
      <c r="AE62" s="5">
        <f ca="1">IF(AE$4="",0,SUMIFS(CapEx!178:178,CapEx!$4:$4,"&gt;="&amp;AE$6,CapEx!$4:$4,"&lt;="&amp;AE$7))</f>
        <v>0</v>
      </c>
      <c r="AF62" s="5">
        <f ca="1">IF(AF$4="",0,SUMIFS(CapEx!178:178,CapEx!$4:$4,"&gt;="&amp;AF$6,CapEx!$4:$4,"&lt;="&amp;AF$7))</f>
        <v>0</v>
      </c>
      <c r="AG62" s="5">
        <f ca="1">IF(AG$4="",0,SUMIFS(CapEx!178:178,CapEx!$4:$4,"&gt;="&amp;AG$6,CapEx!$4:$4,"&lt;="&amp;AG$7))</f>
        <v>0</v>
      </c>
      <c r="AH62" s="5">
        <f ca="1">IF(AH$4="",0,SUMIFS(CapEx!178:178,CapEx!$4:$4,"&gt;="&amp;AH$6,CapEx!$4:$4,"&lt;="&amp;AH$7))</f>
        <v>0</v>
      </c>
      <c r="AI62" s="5">
        <f ca="1">IF(AI$4="",0,SUMIFS(CapEx!178:178,CapEx!$4:$4,"&gt;="&amp;AI$6,CapEx!$4:$4,"&lt;="&amp;AI$7))</f>
        <v>0</v>
      </c>
      <c r="AJ62" s="5">
        <f ca="1">IF(AJ$4="",0,SUMIFS(CapEx!178:178,CapEx!$4:$4,"&gt;="&amp;AJ$6,CapEx!$4:$4,"&lt;="&amp;AJ$7))</f>
        <v>0</v>
      </c>
      <c r="AK62" s="5">
        <f ca="1">IF(AK$4="",0,SUMIFS(CapEx!178:178,CapEx!$4:$4,"&gt;="&amp;AK$6,CapEx!$4:$4,"&lt;="&amp;AK$7))</f>
        <v>0</v>
      </c>
      <c r="AL62" s="5">
        <f ca="1">IF(AL$4="",0,SUMIFS(CapEx!178:178,CapEx!$4:$4,"&gt;="&amp;AL$6,CapEx!$4:$4,"&lt;="&amp;AL$7))</f>
        <v>0</v>
      </c>
      <c r="AM62" s="5">
        <f ca="1">IF(AM$4="",0,SUMIFS(CapEx!178:178,CapEx!$4:$4,"&gt;="&amp;AM$6,CapEx!$4:$4,"&lt;="&amp;AM$7))</f>
        <v>0</v>
      </c>
      <c r="AN62" s="5">
        <f ca="1">IF(AN$4="",0,SUMIFS(CapEx!178:178,CapEx!$4:$4,"&gt;="&amp;AN$6,CapEx!$4:$4,"&lt;="&amp;AN$7))</f>
        <v>0</v>
      </c>
      <c r="AO62" s="5">
        <f ca="1">IF(AO$4="",0,SUMIFS(CapEx!178:178,CapEx!$4:$4,"&gt;="&amp;AO$6,CapEx!$4:$4,"&lt;="&amp;AO$7))</f>
        <v>0</v>
      </c>
      <c r="AP62" s="5">
        <f ca="1">IF(AP$4="",0,SUMIFS(CapEx!178:178,CapEx!$4:$4,"&gt;="&amp;AP$6,CapEx!$4:$4,"&lt;="&amp;AP$7))</f>
        <v>0</v>
      </c>
      <c r="AQ62" s="5">
        <f ca="1">IF(AQ$4="",0,SUMIFS(CapEx!178:178,CapEx!$4:$4,"&gt;="&amp;AQ$6,CapEx!$4:$4,"&lt;="&amp;AQ$7))</f>
        <v>0</v>
      </c>
      <c r="AR62" s="5">
        <f ca="1">IF(AR$4="",0,SUMIFS(CapEx!178:178,CapEx!$4:$4,"&gt;="&amp;AR$6,CapEx!$4:$4,"&lt;="&amp;AR$7))</f>
        <v>0</v>
      </c>
      <c r="AS62" s="5">
        <f ca="1">IF(AS$4="",0,SUMIFS(CapEx!178:178,CapEx!$4:$4,"&gt;="&amp;AS$6,CapEx!$4:$4,"&lt;="&amp;AS$7))</f>
        <v>0</v>
      </c>
      <c r="AT62" s="5">
        <f ca="1">IF(AT$4="",0,SUMIFS(CapEx!178:178,CapEx!$4:$4,"&gt;="&amp;AT$6,CapEx!$4:$4,"&lt;="&amp;AT$7))</f>
        <v>0</v>
      </c>
      <c r="AU62" s="5">
        <f ca="1">IF(AU$4="",0,SUMIFS(CapEx!178:178,CapEx!$4:$4,"&gt;="&amp;AU$6,CapEx!$4:$4,"&lt;="&amp;AU$7))</f>
        <v>0</v>
      </c>
      <c r="AV62" s="5">
        <f ca="1">IF(AV$4="",0,SUMIFS(CapEx!178:178,CapEx!$4:$4,"&gt;="&amp;AV$6,CapEx!$4:$4,"&lt;="&amp;AV$7))</f>
        <v>0</v>
      </c>
      <c r="AW62" s="5">
        <f ca="1">IF(AW$4="",0,SUMIFS(CapEx!178:178,CapEx!$4:$4,"&gt;="&amp;AW$6,CapEx!$4:$4,"&lt;="&amp;AW$7))</f>
        <v>0</v>
      </c>
      <c r="AX62" s="5">
        <f ca="1">IF(AX$4="",0,SUMIFS(CapEx!178:178,CapEx!$4:$4,"&gt;="&amp;AX$6,CapEx!$4:$4,"&lt;="&amp;AX$7))</f>
        <v>0</v>
      </c>
      <c r="AY62" s="5">
        <f ca="1">IF(AY$4="",0,SUMIFS(CapEx!178:178,CapEx!$4:$4,"&gt;="&amp;AY$6,CapEx!$4:$4,"&lt;="&amp;AY$7))</f>
        <v>0</v>
      </c>
      <c r="AZ62" s="5">
        <f ca="1">IF(AZ$4="",0,SUMIFS(CapEx!178:178,CapEx!$4:$4,"&gt;="&amp;AZ$6,CapEx!$4:$4,"&lt;="&amp;AZ$7))</f>
        <v>0</v>
      </c>
      <c r="BA62" s="5">
        <f ca="1">IF(BA$4="",0,SUMIFS(CapEx!178:178,CapEx!$4:$4,"&gt;="&amp;BA$6,CapEx!$4:$4,"&lt;="&amp;BA$7))</f>
        <v>0</v>
      </c>
      <c r="BB62" s="5">
        <f ca="1">IF(BB$4="",0,SUMIFS(CapEx!178:178,CapEx!$4:$4,"&gt;="&amp;BB$6,CapEx!$4:$4,"&lt;="&amp;BB$7))</f>
        <v>0</v>
      </c>
      <c r="BC62" s="5">
        <f ca="1">IF(BC$4="",0,SUMIFS(CapEx!178:178,CapEx!$4:$4,"&gt;="&amp;BC$6,CapEx!$4:$4,"&lt;="&amp;BC$7))</f>
        <v>0</v>
      </c>
      <c r="BD62" s="5">
        <f ca="1">IF(BD$4="",0,SUMIFS(CapEx!178:178,CapEx!$4:$4,"&gt;="&amp;BD$6,CapEx!$4:$4,"&lt;="&amp;BD$7))</f>
        <v>0</v>
      </c>
      <c r="BE62" s="5">
        <f ca="1">IF(BE$4="",0,SUMIFS(CapEx!178:178,CapEx!$4:$4,"&gt;="&amp;BE$6,CapEx!$4:$4,"&lt;="&amp;BE$7))</f>
        <v>0</v>
      </c>
      <c r="BF62" s="5">
        <f ca="1">IF(BF$4="",0,SUMIFS(CapEx!178:178,CapEx!$4:$4,"&gt;="&amp;BF$6,CapEx!$4:$4,"&lt;="&amp;BF$7))</f>
        <v>0</v>
      </c>
      <c r="BG62" s="5">
        <f ca="1">IF(BG$4="",0,SUMIFS(CapEx!178:178,CapEx!$4:$4,"&gt;="&amp;BG$6,CapEx!$4:$4,"&lt;="&amp;BG$7))</f>
        <v>0</v>
      </c>
      <c r="BH62" s="5">
        <f ca="1">IF(BH$4="",0,SUMIFS(CapEx!178:178,CapEx!$4:$4,"&gt;="&amp;BH$6,CapEx!$4:$4,"&lt;="&amp;BH$7))</f>
        <v>0</v>
      </c>
      <c r="BI62" s="5">
        <f ca="1">IF(BI$4="",0,SUMIFS(CapEx!178:178,CapEx!$4:$4,"&gt;="&amp;BI$6,CapEx!$4:$4,"&lt;="&amp;BI$7))</f>
        <v>0</v>
      </c>
      <c r="BJ62" s="5">
        <f ca="1">IF(BJ$4="",0,SUMIFS(CapEx!178:178,CapEx!$4:$4,"&gt;="&amp;BJ$6,CapEx!$4:$4,"&lt;="&amp;BJ$7))</f>
        <v>0</v>
      </c>
      <c r="BK62" s="5">
        <f ca="1">IF(BK$4="",0,SUMIFS(CapEx!178:178,CapEx!$4:$4,"&gt;="&amp;BK$6,CapEx!$4:$4,"&lt;="&amp;BK$7))</f>
        <v>0</v>
      </c>
      <c r="BL62" s="5">
        <f ca="1">IF(BL$4="",0,SUMIFS(CapEx!178:178,CapEx!$4:$4,"&gt;="&amp;BL$6,CapEx!$4:$4,"&lt;="&amp;BL$7))</f>
        <v>0</v>
      </c>
      <c r="BM62" s="5">
        <f ca="1">IF(BM$4="",0,SUMIFS(CapEx!178:178,CapEx!$4:$4,"&gt;="&amp;BM$6,CapEx!$4:$4,"&lt;="&amp;BM$7))</f>
        <v>0</v>
      </c>
      <c r="BN62" s="5">
        <f ca="1">IF(BN$4="",0,SUMIFS(CapEx!178:178,CapEx!$4:$4,"&gt;="&amp;BN$6,CapEx!$4:$4,"&lt;="&amp;BN$7))</f>
        <v>0</v>
      </c>
      <c r="BO62" s="5">
        <f ca="1">IF(BO$4="",0,SUMIFS(CapEx!178:178,CapEx!$4:$4,"&gt;="&amp;BO$6,CapEx!$4:$4,"&lt;="&amp;BO$7))</f>
        <v>0</v>
      </c>
      <c r="BP62" s="5">
        <f ca="1">IF(BP$4="",0,SUMIFS(CapEx!178:178,CapEx!$4:$4,"&gt;="&amp;BP$6,CapEx!$4:$4,"&lt;="&amp;BP$7))</f>
        <v>0</v>
      </c>
      <c r="BQ62" s="5">
        <f ca="1">IF(BQ$4="",0,SUMIFS(CapEx!178:178,CapEx!$4:$4,"&gt;="&amp;BQ$6,CapEx!$4:$4,"&lt;="&amp;BQ$7))</f>
        <v>0</v>
      </c>
      <c r="BR62" s="5">
        <f ca="1">IF(BR$4="",0,SUMIFS(CapEx!178:178,CapEx!$4:$4,"&gt;="&amp;BR$6,CapEx!$4:$4,"&lt;="&amp;BR$7))</f>
        <v>0</v>
      </c>
      <c r="BS62" s="5">
        <f ca="1">IF(BS$4="",0,SUMIFS(CapEx!178:178,CapEx!$4:$4,"&gt;="&amp;BS$6,CapEx!$4:$4,"&lt;="&amp;BS$7))</f>
        <v>0</v>
      </c>
      <c r="BT62" s="5">
        <f ca="1">IF(BT$4="",0,SUMIFS(CapEx!178:178,CapEx!$4:$4,"&gt;="&amp;BT$6,CapEx!$4:$4,"&lt;="&amp;BT$7))</f>
        <v>0</v>
      </c>
      <c r="BU62" s="5">
        <f ca="1">IF(BU$4="",0,SUMIFS(CapEx!178:178,CapEx!$4:$4,"&gt;="&amp;BU$6,CapEx!$4:$4,"&lt;="&amp;BU$7))</f>
        <v>0</v>
      </c>
      <c r="BV62" s="5">
        <f ca="1">IF(BV$4="",0,SUMIFS(CapEx!178:178,CapEx!$4:$4,"&gt;="&amp;BV$6,CapEx!$4:$4,"&lt;="&amp;BV$7))</f>
        <v>0</v>
      </c>
      <c r="BW62" s="5">
        <f ca="1">IF(BW$4="",0,SUMIFS(CapEx!178:178,CapEx!$4:$4,"&gt;="&amp;BW$6,CapEx!$4:$4,"&lt;="&amp;BW$7))</f>
        <v>0</v>
      </c>
      <c r="BX62" s="5">
        <f ca="1">IF(BX$4="",0,SUMIFS(CapEx!178:178,CapEx!$4:$4,"&gt;="&amp;BX$6,CapEx!$4:$4,"&lt;="&amp;BX$7))</f>
        <v>0</v>
      </c>
      <c r="BY62" s="5">
        <f ca="1">IF(BY$4="",0,SUMIFS(CapEx!178:178,CapEx!$4:$4,"&gt;="&amp;BY$6,CapEx!$4:$4,"&lt;="&amp;BY$7))</f>
        <v>0</v>
      </c>
      <c r="BZ62" s="5">
        <f ca="1">IF(BZ$4="",0,SUMIFS(CapEx!178:178,CapEx!$4:$4,"&gt;="&amp;BZ$6,CapEx!$4:$4,"&lt;="&amp;BZ$7))</f>
        <v>0</v>
      </c>
      <c r="CA62" s="5">
        <f ca="1">IF(CA$4="",0,SUMIFS(CapEx!178:178,CapEx!$4:$4,"&gt;="&amp;CA$6,CapEx!$4:$4,"&lt;="&amp;CA$7))</f>
        <v>0</v>
      </c>
      <c r="CB62" s="5">
        <f ca="1">IF(CB$4="",0,SUMIFS(CapEx!178:178,CapEx!$4:$4,"&gt;="&amp;CB$6,CapEx!$4:$4,"&lt;="&amp;CB$7))</f>
        <v>0</v>
      </c>
      <c r="CC62" s="5">
        <f ca="1">IF(CC$4="",0,SUMIFS(CapEx!178:178,CapEx!$4:$4,"&gt;="&amp;CC$6,CapEx!$4:$4,"&lt;="&amp;CC$7))</f>
        <v>0</v>
      </c>
      <c r="CD62" s="5">
        <f ca="1">IF(CD$4="",0,SUMIFS(CapEx!178:178,CapEx!$4:$4,"&gt;="&amp;CD$6,CapEx!$4:$4,"&lt;="&amp;CD$7))</f>
        <v>0</v>
      </c>
      <c r="CE62" s="5">
        <f ca="1">IF(CE$4="",0,SUMIFS(CapEx!178:178,CapEx!$4:$4,"&gt;="&amp;CE$6,CapEx!$4:$4,"&lt;="&amp;CE$7))</f>
        <v>0</v>
      </c>
      <c r="CF62" s="5">
        <f ca="1">IF(CF$4="",0,SUMIFS(CapEx!178:178,CapEx!$4:$4,"&gt;="&amp;CF$6,CapEx!$4:$4,"&lt;="&amp;CF$7))</f>
        <v>0</v>
      </c>
    </row>
    <row r="63" spans="2:84" x14ac:dyDescent="0.3">
      <c r="B63" s="13">
        <f>ROW()</f>
        <v>63</v>
      </c>
      <c r="H63" s="1" t="str">
        <f t="shared" si="135"/>
        <v>Амортизация капитальных затрат</v>
      </c>
      <c r="I63" s="1" t="str">
        <f>Finance!H59</f>
        <v>Оборудование приобретенное в лизинг</v>
      </c>
      <c r="M63" s="53" t="s">
        <v>18</v>
      </c>
      <c r="U63" s="5">
        <f t="shared" ca="1" si="133"/>
        <v>2208495.4588521207</v>
      </c>
      <c r="X63" s="5">
        <f ca="1">IF(X$4="",0,SUMIFS(Finance!57:57,Finance!$4:$4,"&gt;="&amp;X$6,Finance!$4:$4,"&lt;="&amp;X$7))</f>
        <v>348709.80929244007</v>
      </c>
      <c r="Y63" s="5">
        <f ca="1">IF(Y$4="",0,SUMIFS(Finance!57:57,Finance!$4:$4,"&gt;="&amp;Y$6,Finance!$4:$4,"&lt;="&amp;Y$7))</f>
        <v>464946.41238992015</v>
      </c>
      <c r="Z63" s="5">
        <f ca="1">IF(Z$4="",0,SUMIFS(Finance!57:57,Finance!$4:$4,"&gt;="&amp;Z$6,Finance!$4:$4,"&lt;="&amp;Z$7))</f>
        <v>464946.41238992015</v>
      </c>
      <c r="AA63" s="5">
        <f ca="1">IF(AA$4="",0,SUMIFS(Finance!57:57,Finance!$4:$4,"&gt;="&amp;AA$6,Finance!$4:$4,"&lt;="&amp;AA$7))</f>
        <v>464946.41238992015</v>
      </c>
      <c r="AB63" s="5">
        <f ca="1">IF(AB$4="",0,SUMIFS(Finance!57:57,Finance!$4:$4,"&gt;="&amp;AB$6,Finance!$4:$4,"&lt;="&amp;AB$7))</f>
        <v>464946.41238992015</v>
      </c>
      <c r="AC63" s="5">
        <f ca="1">IF(AC$4="",0,SUMIFS(Finance!57:57,Finance!$4:$4,"&gt;="&amp;AC$6,Finance!$4:$4,"&lt;="&amp;AC$7))</f>
        <v>0</v>
      </c>
      <c r="AD63" s="5">
        <f ca="1">IF(AD$4="",0,SUMIFS(Finance!57:57,Finance!$4:$4,"&gt;="&amp;AD$6,Finance!$4:$4,"&lt;="&amp;AD$7))</f>
        <v>0</v>
      </c>
      <c r="AE63" s="5">
        <f ca="1">IF(AE$4="",0,SUMIFS(Finance!57:57,Finance!$4:$4,"&gt;="&amp;AE$6,Finance!$4:$4,"&lt;="&amp;AE$7))</f>
        <v>0</v>
      </c>
      <c r="AF63" s="5">
        <f ca="1">IF(AF$4="",0,SUMIFS(Finance!57:57,Finance!$4:$4,"&gt;="&amp;AF$6,Finance!$4:$4,"&lt;="&amp;AF$7))</f>
        <v>0</v>
      </c>
      <c r="AG63" s="5">
        <f ca="1">IF(AG$4="",0,SUMIFS(Finance!57:57,Finance!$4:$4,"&gt;="&amp;AG$6,Finance!$4:$4,"&lt;="&amp;AG$7))</f>
        <v>0</v>
      </c>
      <c r="AH63" s="5">
        <f ca="1">IF(AH$4="",0,SUMIFS(Finance!57:57,Finance!$4:$4,"&gt;="&amp;AH$6,Finance!$4:$4,"&lt;="&amp;AH$7))</f>
        <v>0</v>
      </c>
      <c r="AI63" s="5">
        <f ca="1">IF(AI$4="",0,SUMIFS(Finance!57:57,Finance!$4:$4,"&gt;="&amp;AI$6,Finance!$4:$4,"&lt;="&amp;AI$7))</f>
        <v>0</v>
      </c>
      <c r="AJ63" s="5">
        <f ca="1">IF(AJ$4="",0,SUMIFS(Finance!57:57,Finance!$4:$4,"&gt;="&amp;AJ$6,Finance!$4:$4,"&lt;="&amp;AJ$7))</f>
        <v>0</v>
      </c>
      <c r="AK63" s="5">
        <f ca="1">IF(AK$4="",0,SUMIFS(Finance!57:57,Finance!$4:$4,"&gt;="&amp;AK$6,Finance!$4:$4,"&lt;="&amp;AK$7))</f>
        <v>0</v>
      </c>
      <c r="AL63" s="5">
        <f ca="1">IF(AL$4="",0,SUMIFS(Finance!57:57,Finance!$4:$4,"&gt;="&amp;AL$6,Finance!$4:$4,"&lt;="&amp;AL$7))</f>
        <v>0</v>
      </c>
      <c r="AM63" s="5">
        <f ca="1">IF(AM$4="",0,SUMIFS(Finance!57:57,Finance!$4:$4,"&gt;="&amp;AM$6,Finance!$4:$4,"&lt;="&amp;AM$7))</f>
        <v>0</v>
      </c>
      <c r="AN63" s="5">
        <f ca="1">IF(AN$4="",0,SUMIFS(Finance!57:57,Finance!$4:$4,"&gt;="&amp;AN$6,Finance!$4:$4,"&lt;="&amp;AN$7))</f>
        <v>0</v>
      </c>
      <c r="AO63" s="5">
        <f ca="1">IF(AO$4="",0,SUMIFS(Finance!57:57,Finance!$4:$4,"&gt;="&amp;AO$6,Finance!$4:$4,"&lt;="&amp;AO$7))</f>
        <v>0</v>
      </c>
      <c r="AP63" s="5">
        <f ca="1">IF(AP$4="",0,SUMIFS(Finance!57:57,Finance!$4:$4,"&gt;="&amp;AP$6,Finance!$4:$4,"&lt;="&amp;AP$7))</f>
        <v>0</v>
      </c>
      <c r="AQ63" s="5">
        <f ca="1">IF(AQ$4="",0,SUMIFS(Finance!57:57,Finance!$4:$4,"&gt;="&amp;AQ$6,Finance!$4:$4,"&lt;="&amp;AQ$7))</f>
        <v>0</v>
      </c>
      <c r="AR63" s="5">
        <f ca="1">IF(AR$4="",0,SUMIFS(Finance!57:57,Finance!$4:$4,"&gt;="&amp;AR$6,Finance!$4:$4,"&lt;="&amp;AR$7))</f>
        <v>0</v>
      </c>
      <c r="AS63" s="5">
        <f ca="1">IF(AS$4="",0,SUMIFS(Finance!57:57,Finance!$4:$4,"&gt;="&amp;AS$6,Finance!$4:$4,"&lt;="&amp;AS$7))</f>
        <v>0</v>
      </c>
      <c r="AT63" s="5">
        <f ca="1">IF(AT$4="",0,SUMIFS(Finance!57:57,Finance!$4:$4,"&gt;="&amp;AT$6,Finance!$4:$4,"&lt;="&amp;AT$7))</f>
        <v>0</v>
      </c>
      <c r="AU63" s="5">
        <f ca="1">IF(AU$4="",0,SUMIFS(Finance!57:57,Finance!$4:$4,"&gt;="&amp;AU$6,Finance!$4:$4,"&lt;="&amp;AU$7))</f>
        <v>0</v>
      </c>
      <c r="AV63" s="5">
        <f ca="1">IF(AV$4="",0,SUMIFS(Finance!57:57,Finance!$4:$4,"&gt;="&amp;AV$6,Finance!$4:$4,"&lt;="&amp;AV$7))</f>
        <v>0</v>
      </c>
      <c r="AW63" s="5">
        <f ca="1">IF(AW$4="",0,SUMIFS(Finance!57:57,Finance!$4:$4,"&gt;="&amp;AW$6,Finance!$4:$4,"&lt;="&amp;AW$7))</f>
        <v>0</v>
      </c>
      <c r="AX63" s="5">
        <f ca="1">IF(AX$4="",0,SUMIFS(Finance!57:57,Finance!$4:$4,"&gt;="&amp;AX$6,Finance!$4:$4,"&lt;="&amp;AX$7))</f>
        <v>0</v>
      </c>
      <c r="AY63" s="5">
        <f ca="1">IF(AY$4="",0,SUMIFS(Finance!57:57,Finance!$4:$4,"&gt;="&amp;AY$6,Finance!$4:$4,"&lt;="&amp;AY$7))</f>
        <v>0</v>
      </c>
      <c r="AZ63" s="5">
        <f ca="1">IF(AZ$4="",0,SUMIFS(Finance!57:57,Finance!$4:$4,"&gt;="&amp;AZ$6,Finance!$4:$4,"&lt;="&amp;AZ$7))</f>
        <v>0</v>
      </c>
      <c r="BA63" s="5">
        <f ca="1">IF(BA$4="",0,SUMIFS(Finance!57:57,Finance!$4:$4,"&gt;="&amp;BA$6,Finance!$4:$4,"&lt;="&amp;BA$7))</f>
        <v>0</v>
      </c>
      <c r="BB63" s="5">
        <f ca="1">IF(BB$4="",0,SUMIFS(Finance!57:57,Finance!$4:$4,"&gt;="&amp;BB$6,Finance!$4:$4,"&lt;="&amp;BB$7))</f>
        <v>0</v>
      </c>
      <c r="BC63" s="5">
        <f ca="1">IF(BC$4="",0,SUMIFS(Finance!57:57,Finance!$4:$4,"&gt;="&amp;BC$6,Finance!$4:$4,"&lt;="&amp;BC$7))</f>
        <v>0</v>
      </c>
      <c r="BD63" s="5">
        <f ca="1">IF(BD$4="",0,SUMIFS(Finance!57:57,Finance!$4:$4,"&gt;="&amp;BD$6,Finance!$4:$4,"&lt;="&amp;BD$7))</f>
        <v>0</v>
      </c>
      <c r="BE63" s="5">
        <f ca="1">IF(BE$4="",0,SUMIFS(Finance!57:57,Finance!$4:$4,"&gt;="&amp;BE$6,Finance!$4:$4,"&lt;="&amp;BE$7))</f>
        <v>0</v>
      </c>
      <c r="BF63" s="5">
        <f ca="1">IF(BF$4="",0,SUMIFS(Finance!57:57,Finance!$4:$4,"&gt;="&amp;BF$6,Finance!$4:$4,"&lt;="&amp;BF$7))</f>
        <v>0</v>
      </c>
      <c r="BG63" s="5">
        <f ca="1">IF(BG$4="",0,SUMIFS(Finance!57:57,Finance!$4:$4,"&gt;="&amp;BG$6,Finance!$4:$4,"&lt;="&amp;BG$7))</f>
        <v>0</v>
      </c>
      <c r="BH63" s="5">
        <f ca="1">IF(BH$4="",0,SUMIFS(Finance!57:57,Finance!$4:$4,"&gt;="&amp;BH$6,Finance!$4:$4,"&lt;="&amp;BH$7))</f>
        <v>0</v>
      </c>
      <c r="BI63" s="5">
        <f ca="1">IF(BI$4="",0,SUMIFS(Finance!57:57,Finance!$4:$4,"&gt;="&amp;BI$6,Finance!$4:$4,"&lt;="&amp;BI$7))</f>
        <v>0</v>
      </c>
      <c r="BJ63" s="5">
        <f ca="1">IF(BJ$4="",0,SUMIFS(Finance!57:57,Finance!$4:$4,"&gt;="&amp;BJ$6,Finance!$4:$4,"&lt;="&amp;BJ$7))</f>
        <v>0</v>
      </c>
      <c r="BK63" s="5">
        <f ca="1">IF(BK$4="",0,SUMIFS(Finance!57:57,Finance!$4:$4,"&gt;="&amp;BK$6,Finance!$4:$4,"&lt;="&amp;BK$7))</f>
        <v>0</v>
      </c>
      <c r="BL63" s="5">
        <f ca="1">IF(BL$4="",0,SUMIFS(Finance!57:57,Finance!$4:$4,"&gt;="&amp;BL$6,Finance!$4:$4,"&lt;="&amp;BL$7))</f>
        <v>0</v>
      </c>
      <c r="BM63" s="5">
        <f ca="1">IF(BM$4="",0,SUMIFS(Finance!57:57,Finance!$4:$4,"&gt;="&amp;BM$6,Finance!$4:$4,"&lt;="&amp;BM$7))</f>
        <v>0</v>
      </c>
      <c r="BN63" s="5">
        <f ca="1">IF(BN$4="",0,SUMIFS(Finance!57:57,Finance!$4:$4,"&gt;="&amp;BN$6,Finance!$4:$4,"&lt;="&amp;BN$7))</f>
        <v>0</v>
      </c>
      <c r="BO63" s="5">
        <f ca="1">IF(BO$4="",0,SUMIFS(Finance!57:57,Finance!$4:$4,"&gt;="&amp;BO$6,Finance!$4:$4,"&lt;="&amp;BO$7))</f>
        <v>0</v>
      </c>
      <c r="BP63" s="5">
        <f ca="1">IF(BP$4="",0,SUMIFS(Finance!57:57,Finance!$4:$4,"&gt;="&amp;BP$6,Finance!$4:$4,"&lt;="&amp;BP$7))</f>
        <v>0</v>
      </c>
      <c r="BQ63" s="5">
        <f ca="1">IF(BQ$4="",0,SUMIFS(Finance!57:57,Finance!$4:$4,"&gt;="&amp;BQ$6,Finance!$4:$4,"&lt;="&amp;BQ$7))</f>
        <v>0</v>
      </c>
      <c r="BR63" s="5">
        <f ca="1">IF(BR$4="",0,SUMIFS(Finance!57:57,Finance!$4:$4,"&gt;="&amp;BR$6,Finance!$4:$4,"&lt;="&amp;BR$7))</f>
        <v>0</v>
      </c>
      <c r="BS63" s="5">
        <f ca="1">IF(BS$4="",0,SUMIFS(Finance!57:57,Finance!$4:$4,"&gt;="&amp;BS$6,Finance!$4:$4,"&lt;="&amp;BS$7))</f>
        <v>0</v>
      </c>
      <c r="BT63" s="5">
        <f ca="1">IF(BT$4="",0,SUMIFS(Finance!57:57,Finance!$4:$4,"&gt;="&amp;BT$6,Finance!$4:$4,"&lt;="&amp;BT$7))</f>
        <v>0</v>
      </c>
      <c r="BU63" s="5">
        <f ca="1">IF(BU$4="",0,SUMIFS(Finance!57:57,Finance!$4:$4,"&gt;="&amp;BU$6,Finance!$4:$4,"&lt;="&amp;BU$7))</f>
        <v>0</v>
      </c>
      <c r="BV63" s="5">
        <f ca="1">IF(BV$4="",0,SUMIFS(Finance!57:57,Finance!$4:$4,"&gt;="&amp;BV$6,Finance!$4:$4,"&lt;="&amp;BV$7))</f>
        <v>0</v>
      </c>
      <c r="BW63" s="5">
        <f ca="1">IF(BW$4="",0,SUMIFS(Finance!57:57,Finance!$4:$4,"&gt;="&amp;BW$6,Finance!$4:$4,"&lt;="&amp;BW$7))</f>
        <v>0</v>
      </c>
      <c r="BX63" s="5">
        <f ca="1">IF(BX$4="",0,SUMIFS(Finance!57:57,Finance!$4:$4,"&gt;="&amp;BX$6,Finance!$4:$4,"&lt;="&amp;BX$7))</f>
        <v>0</v>
      </c>
      <c r="BY63" s="5">
        <f ca="1">IF(BY$4="",0,SUMIFS(Finance!57:57,Finance!$4:$4,"&gt;="&amp;BY$6,Finance!$4:$4,"&lt;="&amp;BY$7))</f>
        <v>0</v>
      </c>
      <c r="BZ63" s="5">
        <f ca="1">IF(BZ$4="",0,SUMIFS(Finance!57:57,Finance!$4:$4,"&gt;="&amp;BZ$6,Finance!$4:$4,"&lt;="&amp;BZ$7))</f>
        <v>0</v>
      </c>
      <c r="CA63" s="5">
        <f ca="1">IF(CA$4="",0,SUMIFS(Finance!57:57,Finance!$4:$4,"&gt;="&amp;CA$6,Finance!$4:$4,"&lt;="&amp;CA$7))</f>
        <v>0</v>
      </c>
      <c r="CB63" s="5">
        <f ca="1">IF(CB$4="",0,SUMIFS(Finance!57:57,Finance!$4:$4,"&gt;="&amp;CB$6,Finance!$4:$4,"&lt;="&amp;CB$7))</f>
        <v>0</v>
      </c>
      <c r="CC63" s="5">
        <f ca="1">IF(CC$4="",0,SUMIFS(Finance!57:57,Finance!$4:$4,"&gt;="&amp;CC$6,Finance!$4:$4,"&lt;="&amp;CC$7))</f>
        <v>0</v>
      </c>
      <c r="CD63" s="5">
        <f ca="1">IF(CD$4="",0,SUMIFS(Finance!57:57,Finance!$4:$4,"&gt;="&amp;CD$6,Finance!$4:$4,"&lt;="&amp;CD$7))</f>
        <v>0</v>
      </c>
      <c r="CE63" s="5">
        <f ca="1">IF(CE$4="",0,SUMIFS(Finance!57:57,Finance!$4:$4,"&gt;="&amp;CE$6,Finance!$4:$4,"&lt;="&amp;CE$7))</f>
        <v>0</v>
      </c>
      <c r="CF63" s="5">
        <f ca="1">IF(CF$4="",0,SUMIFS(Finance!57:57,Finance!$4:$4,"&gt;="&amp;CF$6,Finance!$4:$4,"&lt;="&amp;CF$7))</f>
        <v>0</v>
      </c>
    </row>
    <row r="64" spans="2:84" s="26" customFormat="1" ht="12" x14ac:dyDescent="0.25">
      <c r="B64" s="13"/>
      <c r="M64" s="55"/>
      <c r="N64" s="44" t="s">
        <v>21</v>
      </c>
      <c r="O64" s="45"/>
      <c r="P64" s="46"/>
      <c r="Q64" s="89"/>
      <c r="U64" s="41"/>
      <c r="V64" s="42"/>
      <c r="W64" s="43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</row>
    <row r="66" spans="2:84" x14ac:dyDescent="0.3">
      <c r="B66" s="13">
        <f>ROW()</f>
        <v>66</v>
      </c>
      <c r="H66" s="1" t="str">
        <f>CapEx!H232</f>
        <v>Налоги на внеоборотные активы</v>
      </c>
      <c r="M66" s="53" t="s">
        <v>18</v>
      </c>
      <c r="P66" s="72" t="str">
        <f>Lists!$AI$13</f>
        <v>PL(-)</v>
      </c>
      <c r="U66" s="5">
        <f t="shared" ref="U66:U70" ca="1" si="136">SUM(INDIRECT(ADDRESS($B66,$X$2)&amp;":"&amp;ADDRESS($B66,$X$2-1+$P$8)))</f>
        <v>7343021.1736670975</v>
      </c>
      <c r="X66" s="5">
        <f ca="1">IF(X$4="",0,SUM(X67:X71))</f>
        <v>650024.97689000831</v>
      </c>
      <c r="Y66" s="5">
        <f t="shared" ref="Y66" ca="1" si="137">IF(Y$4="",0,SUM(Y67:Y71))</f>
        <v>844103.4267538758</v>
      </c>
      <c r="Z66" s="5">
        <f t="shared" ref="Z66" ca="1" si="138">IF(Z$4="",0,SUM(Z67:Z71))</f>
        <v>1432159.1712979868</v>
      </c>
      <c r="AA66" s="5">
        <f t="shared" ref="AA66" ca="1" si="139">IF(AA$4="",0,SUM(AA67:AA71))</f>
        <v>1968084.5735784699</v>
      </c>
      <c r="AB66" s="5">
        <f t="shared" ref="AB66" ca="1" si="140">IF(AB$4="",0,SUM(AB67:AB71))</f>
        <v>2448649.0251467563</v>
      </c>
      <c r="AC66" s="5">
        <f t="shared" ref="AC66" ca="1" si="141">IF(AC$4="",0,SUM(AC67:AC71))</f>
        <v>0</v>
      </c>
      <c r="AD66" s="5">
        <f t="shared" ref="AD66" ca="1" si="142">IF(AD$4="",0,SUM(AD67:AD71))</f>
        <v>0</v>
      </c>
      <c r="AE66" s="5">
        <f t="shared" ref="AE66" ca="1" si="143">IF(AE$4="",0,SUM(AE67:AE71))</f>
        <v>0</v>
      </c>
      <c r="AF66" s="5">
        <f t="shared" ref="AF66" ca="1" si="144">IF(AF$4="",0,SUM(AF67:AF71))</f>
        <v>0</v>
      </c>
      <c r="AG66" s="5">
        <f t="shared" ref="AG66" ca="1" si="145">IF(AG$4="",0,SUM(AG67:AG71))</f>
        <v>0</v>
      </c>
      <c r="AH66" s="5">
        <f t="shared" ref="AH66" ca="1" si="146">IF(AH$4="",0,SUM(AH67:AH71))</f>
        <v>0</v>
      </c>
      <c r="AI66" s="5">
        <f t="shared" ref="AI66" ca="1" si="147">IF(AI$4="",0,SUM(AI67:AI71))</f>
        <v>0</v>
      </c>
      <c r="AJ66" s="5">
        <f t="shared" ref="AJ66" ca="1" si="148">IF(AJ$4="",0,SUM(AJ67:AJ71))</f>
        <v>0</v>
      </c>
      <c r="AK66" s="5">
        <f t="shared" ref="AK66" ca="1" si="149">IF(AK$4="",0,SUM(AK67:AK71))</f>
        <v>0</v>
      </c>
      <c r="AL66" s="5">
        <f t="shared" ref="AL66" ca="1" si="150">IF(AL$4="",0,SUM(AL67:AL71))</f>
        <v>0</v>
      </c>
      <c r="AM66" s="5">
        <f t="shared" ref="AM66" ca="1" si="151">IF(AM$4="",0,SUM(AM67:AM71))</f>
        <v>0</v>
      </c>
      <c r="AN66" s="5">
        <f t="shared" ref="AN66" ca="1" si="152">IF(AN$4="",0,SUM(AN67:AN71))</f>
        <v>0</v>
      </c>
      <c r="AO66" s="5">
        <f t="shared" ref="AO66" ca="1" si="153">IF(AO$4="",0,SUM(AO67:AO71))</f>
        <v>0</v>
      </c>
      <c r="AP66" s="5">
        <f t="shared" ref="AP66" ca="1" si="154">IF(AP$4="",0,SUM(AP67:AP71))</f>
        <v>0</v>
      </c>
      <c r="AQ66" s="5">
        <f t="shared" ref="AQ66" ca="1" si="155">IF(AQ$4="",0,SUM(AQ67:AQ71))</f>
        <v>0</v>
      </c>
      <c r="AR66" s="5">
        <f t="shared" ref="AR66" ca="1" si="156">IF(AR$4="",0,SUM(AR67:AR71))</f>
        <v>0</v>
      </c>
      <c r="AS66" s="5">
        <f t="shared" ref="AS66" ca="1" si="157">IF(AS$4="",0,SUM(AS67:AS71))</f>
        <v>0</v>
      </c>
      <c r="AT66" s="5">
        <f t="shared" ref="AT66" ca="1" si="158">IF(AT$4="",0,SUM(AT67:AT71))</f>
        <v>0</v>
      </c>
      <c r="AU66" s="5">
        <f t="shared" ref="AU66" ca="1" si="159">IF(AU$4="",0,SUM(AU67:AU71))</f>
        <v>0</v>
      </c>
      <c r="AV66" s="5">
        <f t="shared" ref="AV66" ca="1" si="160">IF(AV$4="",0,SUM(AV67:AV71))</f>
        <v>0</v>
      </c>
      <c r="AW66" s="5">
        <f t="shared" ref="AW66" ca="1" si="161">IF(AW$4="",0,SUM(AW67:AW71))</f>
        <v>0</v>
      </c>
      <c r="AX66" s="5">
        <f t="shared" ref="AX66" ca="1" si="162">IF(AX$4="",0,SUM(AX67:AX71))</f>
        <v>0</v>
      </c>
      <c r="AY66" s="5">
        <f t="shared" ref="AY66" ca="1" si="163">IF(AY$4="",0,SUM(AY67:AY71))</f>
        <v>0</v>
      </c>
      <c r="AZ66" s="5">
        <f t="shared" ref="AZ66" ca="1" si="164">IF(AZ$4="",0,SUM(AZ67:AZ71))</f>
        <v>0</v>
      </c>
      <c r="BA66" s="5">
        <f t="shared" ref="BA66" ca="1" si="165">IF(BA$4="",0,SUM(BA67:BA71))</f>
        <v>0</v>
      </c>
      <c r="BB66" s="5">
        <f t="shared" ref="BB66" ca="1" si="166">IF(BB$4="",0,SUM(BB67:BB71))</f>
        <v>0</v>
      </c>
      <c r="BC66" s="5">
        <f t="shared" ref="BC66" ca="1" si="167">IF(BC$4="",0,SUM(BC67:BC71))</f>
        <v>0</v>
      </c>
      <c r="BD66" s="5">
        <f t="shared" ref="BD66" ca="1" si="168">IF(BD$4="",0,SUM(BD67:BD71))</f>
        <v>0</v>
      </c>
      <c r="BE66" s="5">
        <f t="shared" ref="BE66" ca="1" si="169">IF(BE$4="",0,SUM(BE67:BE71))</f>
        <v>0</v>
      </c>
      <c r="BF66" s="5">
        <f t="shared" ref="BF66" ca="1" si="170">IF(BF$4="",0,SUM(BF67:BF71))</f>
        <v>0</v>
      </c>
      <c r="BG66" s="5">
        <f t="shared" ref="BG66" ca="1" si="171">IF(BG$4="",0,SUM(BG67:BG71))</f>
        <v>0</v>
      </c>
      <c r="BH66" s="5">
        <f t="shared" ref="BH66" ca="1" si="172">IF(BH$4="",0,SUM(BH67:BH71))</f>
        <v>0</v>
      </c>
      <c r="BI66" s="5">
        <f t="shared" ref="BI66" ca="1" si="173">IF(BI$4="",0,SUM(BI67:BI71))</f>
        <v>0</v>
      </c>
      <c r="BJ66" s="5">
        <f t="shared" ref="BJ66" ca="1" si="174">IF(BJ$4="",0,SUM(BJ67:BJ71))</f>
        <v>0</v>
      </c>
      <c r="BK66" s="5">
        <f t="shared" ref="BK66" ca="1" si="175">IF(BK$4="",0,SUM(BK67:BK71))</f>
        <v>0</v>
      </c>
      <c r="BL66" s="5">
        <f t="shared" ref="BL66" ca="1" si="176">IF(BL$4="",0,SUM(BL67:BL71))</f>
        <v>0</v>
      </c>
      <c r="BM66" s="5">
        <f t="shared" ref="BM66" ca="1" si="177">IF(BM$4="",0,SUM(BM67:BM71))</f>
        <v>0</v>
      </c>
      <c r="BN66" s="5">
        <f t="shared" ref="BN66" ca="1" si="178">IF(BN$4="",0,SUM(BN67:BN71))</f>
        <v>0</v>
      </c>
      <c r="BO66" s="5">
        <f t="shared" ref="BO66" ca="1" si="179">IF(BO$4="",0,SUM(BO67:BO71))</f>
        <v>0</v>
      </c>
      <c r="BP66" s="5">
        <f t="shared" ref="BP66" ca="1" si="180">IF(BP$4="",0,SUM(BP67:BP71))</f>
        <v>0</v>
      </c>
      <c r="BQ66" s="5">
        <f t="shared" ref="BQ66" ca="1" si="181">IF(BQ$4="",0,SUM(BQ67:BQ71))</f>
        <v>0</v>
      </c>
      <c r="BR66" s="5">
        <f t="shared" ref="BR66" ca="1" si="182">IF(BR$4="",0,SUM(BR67:BR71))</f>
        <v>0</v>
      </c>
      <c r="BS66" s="5">
        <f t="shared" ref="BS66" ca="1" si="183">IF(BS$4="",0,SUM(BS67:BS71))</f>
        <v>0</v>
      </c>
      <c r="BT66" s="5">
        <f t="shared" ref="BT66" ca="1" si="184">IF(BT$4="",0,SUM(BT67:BT71))</f>
        <v>0</v>
      </c>
      <c r="BU66" s="5">
        <f t="shared" ref="BU66" ca="1" si="185">IF(BU$4="",0,SUM(BU67:BU71))</f>
        <v>0</v>
      </c>
      <c r="BV66" s="5">
        <f t="shared" ref="BV66" ca="1" si="186">IF(BV$4="",0,SUM(BV67:BV71))</f>
        <v>0</v>
      </c>
      <c r="BW66" s="5">
        <f t="shared" ref="BW66" ca="1" si="187">IF(BW$4="",0,SUM(BW67:BW71))</f>
        <v>0</v>
      </c>
      <c r="BX66" s="5">
        <f t="shared" ref="BX66" ca="1" si="188">IF(BX$4="",0,SUM(BX67:BX71))</f>
        <v>0</v>
      </c>
      <c r="BY66" s="5">
        <f t="shared" ref="BY66" ca="1" si="189">IF(BY$4="",0,SUM(BY67:BY71))</f>
        <v>0</v>
      </c>
      <c r="BZ66" s="5">
        <f t="shared" ref="BZ66" ca="1" si="190">IF(BZ$4="",0,SUM(BZ67:BZ71))</f>
        <v>0</v>
      </c>
      <c r="CA66" s="5">
        <f t="shared" ref="CA66" ca="1" si="191">IF(CA$4="",0,SUM(CA67:CA71))</f>
        <v>0</v>
      </c>
      <c r="CB66" s="5">
        <f t="shared" ref="CB66" ca="1" si="192">IF(CB$4="",0,SUM(CB67:CB71))</f>
        <v>0</v>
      </c>
      <c r="CC66" s="5">
        <f t="shared" ref="CC66" ca="1" si="193">IF(CC$4="",0,SUM(CC67:CC71))</f>
        <v>0</v>
      </c>
      <c r="CD66" s="5">
        <f t="shared" ref="CD66" ca="1" si="194">IF(CD$4="",0,SUM(CD67:CD71))</f>
        <v>0</v>
      </c>
      <c r="CE66" s="5">
        <f t="shared" ref="CE66" ca="1" si="195">IF(CE$4="",0,SUM(CE67:CE71))</f>
        <v>0</v>
      </c>
      <c r="CF66" s="5">
        <f t="shared" ref="CF66" ca="1" si="196">IF(CF$4="",0,SUM(CF67:CF71))</f>
        <v>0</v>
      </c>
    </row>
    <row r="67" spans="2:84" x14ac:dyDescent="0.3">
      <c r="B67" s="13">
        <f>ROW()</f>
        <v>67</v>
      </c>
      <c r="H67" s="1" t="str">
        <f>$H$66</f>
        <v>Налоги на внеоборотные активы</v>
      </c>
      <c r="I67" s="1" t="str">
        <f>CapEx!I233</f>
        <v>Стартовые капитальные затраты</v>
      </c>
      <c r="M67" s="53" t="s">
        <v>18</v>
      </c>
      <c r="U67" s="5">
        <f t="shared" ca="1" si="136"/>
        <v>666037.61574074079</v>
      </c>
      <c r="X67" s="5">
        <f ca="1">IF(X$4="",0,SUMIFS(CapEx!233:233,CapEx!$4:$4,"&gt;="&amp;X$6,CapEx!$4:$4,"&lt;="&amp;X$7))</f>
        <v>138995.94907407407</v>
      </c>
      <c r="Y67" s="5">
        <f ca="1">IF(Y$4="",0,SUMIFS(CapEx!233:233,CapEx!$4:$4,"&gt;="&amp;Y$6,CapEx!$4:$4,"&lt;="&amp;Y$7))</f>
        <v>143885.41666666669</v>
      </c>
      <c r="Z67" s="5">
        <f ca="1">IF(Z$4="",0,SUMIFS(CapEx!233:233,CapEx!$4:$4,"&gt;="&amp;Z$6,CapEx!$4:$4,"&lt;="&amp;Z$7))</f>
        <v>135802.08333333331</v>
      </c>
      <c r="AA67" s="5">
        <f ca="1">IF(AA$4="",0,SUMIFS(CapEx!233:233,CapEx!$4:$4,"&gt;="&amp;AA$6,CapEx!$4:$4,"&lt;="&amp;AA$7))</f>
        <v>127718.75</v>
      </c>
      <c r="AB67" s="5">
        <f ca="1">IF(AB$4="",0,SUMIFS(CapEx!233:233,CapEx!$4:$4,"&gt;="&amp;AB$6,CapEx!$4:$4,"&lt;="&amp;AB$7))</f>
        <v>119635.41666666666</v>
      </c>
      <c r="AC67" s="5">
        <f ca="1">IF(AC$4="",0,SUMIFS(CapEx!233:233,CapEx!$4:$4,"&gt;="&amp;AC$6,CapEx!$4:$4,"&lt;="&amp;AC$7))</f>
        <v>0</v>
      </c>
      <c r="AD67" s="5">
        <f ca="1">IF(AD$4="",0,SUMIFS(CapEx!233:233,CapEx!$4:$4,"&gt;="&amp;AD$6,CapEx!$4:$4,"&lt;="&amp;AD$7))</f>
        <v>0</v>
      </c>
      <c r="AE67" s="5">
        <f ca="1">IF(AE$4="",0,SUMIFS(CapEx!233:233,CapEx!$4:$4,"&gt;="&amp;AE$6,CapEx!$4:$4,"&lt;="&amp;AE$7))</f>
        <v>0</v>
      </c>
      <c r="AF67" s="5">
        <f ca="1">IF(AF$4="",0,SUMIFS(CapEx!233:233,CapEx!$4:$4,"&gt;="&amp;AF$6,CapEx!$4:$4,"&lt;="&amp;AF$7))</f>
        <v>0</v>
      </c>
      <c r="AG67" s="5">
        <f ca="1">IF(AG$4="",0,SUMIFS(CapEx!233:233,CapEx!$4:$4,"&gt;="&amp;AG$6,CapEx!$4:$4,"&lt;="&amp;AG$7))</f>
        <v>0</v>
      </c>
      <c r="AH67" s="5">
        <f ca="1">IF(AH$4="",0,SUMIFS(CapEx!233:233,CapEx!$4:$4,"&gt;="&amp;AH$6,CapEx!$4:$4,"&lt;="&amp;AH$7))</f>
        <v>0</v>
      </c>
      <c r="AI67" s="5">
        <f ca="1">IF(AI$4="",0,SUMIFS(CapEx!233:233,CapEx!$4:$4,"&gt;="&amp;AI$6,CapEx!$4:$4,"&lt;="&amp;AI$7))</f>
        <v>0</v>
      </c>
      <c r="AJ67" s="5">
        <f ca="1">IF(AJ$4="",0,SUMIFS(CapEx!233:233,CapEx!$4:$4,"&gt;="&amp;AJ$6,CapEx!$4:$4,"&lt;="&amp;AJ$7))</f>
        <v>0</v>
      </c>
      <c r="AK67" s="5">
        <f ca="1">IF(AK$4="",0,SUMIFS(CapEx!233:233,CapEx!$4:$4,"&gt;="&amp;AK$6,CapEx!$4:$4,"&lt;="&amp;AK$7))</f>
        <v>0</v>
      </c>
      <c r="AL67" s="5">
        <f ca="1">IF(AL$4="",0,SUMIFS(CapEx!233:233,CapEx!$4:$4,"&gt;="&amp;AL$6,CapEx!$4:$4,"&lt;="&amp;AL$7))</f>
        <v>0</v>
      </c>
      <c r="AM67" s="5">
        <f ca="1">IF(AM$4="",0,SUMIFS(CapEx!233:233,CapEx!$4:$4,"&gt;="&amp;AM$6,CapEx!$4:$4,"&lt;="&amp;AM$7))</f>
        <v>0</v>
      </c>
      <c r="AN67" s="5">
        <f ca="1">IF(AN$4="",0,SUMIFS(CapEx!233:233,CapEx!$4:$4,"&gt;="&amp;AN$6,CapEx!$4:$4,"&lt;="&amp;AN$7))</f>
        <v>0</v>
      </c>
      <c r="AO67" s="5">
        <f ca="1">IF(AO$4="",0,SUMIFS(CapEx!233:233,CapEx!$4:$4,"&gt;="&amp;AO$6,CapEx!$4:$4,"&lt;="&amp;AO$7))</f>
        <v>0</v>
      </c>
      <c r="AP67" s="5">
        <f ca="1">IF(AP$4="",0,SUMIFS(CapEx!233:233,CapEx!$4:$4,"&gt;="&amp;AP$6,CapEx!$4:$4,"&lt;="&amp;AP$7))</f>
        <v>0</v>
      </c>
      <c r="AQ67" s="5">
        <f ca="1">IF(AQ$4="",0,SUMIFS(CapEx!233:233,CapEx!$4:$4,"&gt;="&amp;AQ$6,CapEx!$4:$4,"&lt;="&amp;AQ$7))</f>
        <v>0</v>
      </c>
      <c r="AR67" s="5">
        <f ca="1">IF(AR$4="",0,SUMIFS(CapEx!233:233,CapEx!$4:$4,"&gt;="&amp;AR$6,CapEx!$4:$4,"&lt;="&amp;AR$7))</f>
        <v>0</v>
      </c>
      <c r="AS67" s="5">
        <f ca="1">IF(AS$4="",0,SUMIFS(CapEx!233:233,CapEx!$4:$4,"&gt;="&amp;AS$6,CapEx!$4:$4,"&lt;="&amp;AS$7))</f>
        <v>0</v>
      </c>
      <c r="AT67" s="5">
        <f ca="1">IF(AT$4="",0,SUMIFS(CapEx!233:233,CapEx!$4:$4,"&gt;="&amp;AT$6,CapEx!$4:$4,"&lt;="&amp;AT$7))</f>
        <v>0</v>
      </c>
      <c r="AU67" s="5">
        <f ca="1">IF(AU$4="",0,SUMIFS(CapEx!233:233,CapEx!$4:$4,"&gt;="&amp;AU$6,CapEx!$4:$4,"&lt;="&amp;AU$7))</f>
        <v>0</v>
      </c>
      <c r="AV67" s="5">
        <f ca="1">IF(AV$4="",0,SUMIFS(CapEx!233:233,CapEx!$4:$4,"&gt;="&amp;AV$6,CapEx!$4:$4,"&lt;="&amp;AV$7))</f>
        <v>0</v>
      </c>
      <c r="AW67" s="5">
        <f ca="1">IF(AW$4="",0,SUMIFS(CapEx!233:233,CapEx!$4:$4,"&gt;="&amp;AW$6,CapEx!$4:$4,"&lt;="&amp;AW$7))</f>
        <v>0</v>
      </c>
      <c r="AX67" s="5">
        <f ca="1">IF(AX$4="",0,SUMIFS(CapEx!233:233,CapEx!$4:$4,"&gt;="&amp;AX$6,CapEx!$4:$4,"&lt;="&amp;AX$7))</f>
        <v>0</v>
      </c>
      <c r="AY67" s="5">
        <f ca="1">IF(AY$4="",0,SUMIFS(CapEx!233:233,CapEx!$4:$4,"&gt;="&amp;AY$6,CapEx!$4:$4,"&lt;="&amp;AY$7))</f>
        <v>0</v>
      </c>
      <c r="AZ67" s="5">
        <f ca="1">IF(AZ$4="",0,SUMIFS(CapEx!233:233,CapEx!$4:$4,"&gt;="&amp;AZ$6,CapEx!$4:$4,"&lt;="&amp;AZ$7))</f>
        <v>0</v>
      </c>
      <c r="BA67" s="5">
        <f ca="1">IF(BA$4="",0,SUMIFS(CapEx!233:233,CapEx!$4:$4,"&gt;="&amp;BA$6,CapEx!$4:$4,"&lt;="&amp;BA$7))</f>
        <v>0</v>
      </c>
      <c r="BB67" s="5">
        <f ca="1">IF(BB$4="",0,SUMIFS(CapEx!233:233,CapEx!$4:$4,"&gt;="&amp;BB$6,CapEx!$4:$4,"&lt;="&amp;BB$7))</f>
        <v>0</v>
      </c>
      <c r="BC67" s="5">
        <f ca="1">IF(BC$4="",0,SUMIFS(CapEx!233:233,CapEx!$4:$4,"&gt;="&amp;BC$6,CapEx!$4:$4,"&lt;="&amp;BC$7))</f>
        <v>0</v>
      </c>
      <c r="BD67" s="5">
        <f ca="1">IF(BD$4="",0,SUMIFS(CapEx!233:233,CapEx!$4:$4,"&gt;="&amp;BD$6,CapEx!$4:$4,"&lt;="&amp;BD$7))</f>
        <v>0</v>
      </c>
      <c r="BE67" s="5">
        <f ca="1">IF(BE$4="",0,SUMIFS(CapEx!233:233,CapEx!$4:$4,"&gt;="&amp;BE$6,CapEx!$4:$4,"&lt;="&amp;BE$7))</f>
        <v>0</v>
      </c>
      <c r="BF67" s="5">
        <f ca="1">IF(BF$4="",0,SUMIFS(CapEx!233:233,CapEx!$4:$4,"&gt;="&amp;BF$6,CapEx!$4:$4,"&lt;="&amp;BF$7))</f>
        <v>0</v>
      </c>
      <c r="BG67" s="5">
        <f ca="1">IF(BG$4="",0,SUMIFS(CapEx!233:233,CapEx!$4:$4,"&gt;="&amp;BG$6,CapEx!$4:$4,"&lt;="&amp;BG$7))</f>
        <v>0</v>
      </c>
      <c r="BH67" s="5">
        <f ca="1">IF(BH$4="",0,SUMIFS(CapEx!233:233,CapEx!$4:$4,"&gt;="&amp;BH$6,CapEx!$4:$4,"&lt;="&amp;BH$7))</f>
        <v>0</v>
      </c>
      <c r="BI67" s="5">
        <f ca="1">IF(BI$4="",0,SUMIFS(CapEx!233:233,CapEx!$4:$4,"&gt;="&amp;BI$6,CapEx!$4:$4,"&lt;="&amp;BI$7))</f>
        <v>0</v>
      </c>
      <c r="BJ67" s="5">
        <f ca="1">IF(BJ$4="",0,SUMIFS(CapEx!233:233,CapEx!$4:$4,"&gt;="&amp;BJ$6,CapEx!$4:$4,"&lt;="&amp;BJ$7))</f>
        <v>0</v>
      </c>
      <c r="BK67" s="5">
        <f ca="1">IF(BK$4="",0,SUMIFS(CapEx!233:233,CapEx!$4:$4,"&gt;="&amp;BK$6,CapEx!$4:$4,"&lt;="&amp;BK$7))</f>
        <v>0</v>
      </c>
      <c r="BL67" s="5">
        <f ca="1">IF(BL$4="",0,SUMIFS(CapEx!233:233,CapEx!$4:$4,"&gt;="&amp;BL$6,CapEx!$4:$4,"&lt;="&amp;BL$7))</f>
        <v>0</v>
      </c>
      <c r="BM67" s="5">
        <f ca="1">IF(BM$4="",0,SUMIFS(CapEx!233:233,CapEx!$4:$4,"&gt;="&amp;BM$6,CapEx!$4:$4,"&lt;="&amp;BM$7))</f>
        <v>0</v>
      </c>
      <c r="BN67" s="5">
        <f ca="1">IF(BN$4="",0,SUMIFS(CapEx!233:233,CapEx!$4:$4,"&gt;="&amp;BN$6,CapEx!$4:$4,"&lt;="&amp;BN$7))</f>
        <v>0</v>
      </c>
      <c r="BO67" s="5">
        <f ca="1">IF(BO$4="",0,SUMIFS(CapEx!233:233,CapEx!$4:$4,"&gt;="&amp;BO$6,CapEx!$4:$4,"&lt;="&amp;BO$7))</f>
        <v>0</v>
      </c>
      <c r="BP67" s="5">
        <f ca="1">IF(BP$4="",0,SUMIFS(CapEx!233:233,CapEx!$4:$4,"&gt;="&amp;BP$6,CapEx!$4:$4,"&lt;="&amp;BP$7))</f>
        <v>0</v>
      </c>
      <c r="BQ67" s="5">
        <f ca="1">IF(BQ$4="",0,SUMIFS(CapEx!233:233,CapEx!$4:$4,"&gt;="&amp;BQ$6,CapEx!$4:$4,"&lt;="&amp;BQ$7))</f>
        <v>0</v>
      </c>
      <c r="BR67" s="5">
        <f ca="1">IF(BR$4="",0,SUMIFS(CapEx!233:233,CapEx!$4:$4,"&gt;="&amp;BR$6,CapEx!$4:$4,"&lt;="&amp;BR$7))</f>
        <v>0</v>
      </c>
      <c r="BS67" s="5">
        <f ca="1">IF(BS$4="",0,SUMIFS(CapEx!233:233,CapEx!$4:$4,"&gt;="&amp;BS$6,CapEx!$4:$4,"&lt;="&amp;BS$7))</f>
        <v>0</v>
      </c>
      <c r="BT67" s="5">
        <f ca="1">IF(BT$4="",0,SUMIFS(CapEx!233:233,CapEx!$4:$4,"&gt;="&amp;BT$6,CapEx!$4:$4,"&lt;="&amp;BT$7))</f>
        <v>0</v>
      </c>
      <c r="BU67" s="5">
        <f ca="1">IF(BU$4="",0,SUMIFS(CapEx!233:233,CapEx!$4:$4,"&gt;="&amp;BU$6,CapEx!$4:$4,"&lt;="&amp;BU$7))</f>
        <v>0</v>
      </c>
      <c r="BV67" s="5">
        <f ca="1">IF(BV$4="",0,SUMIFS(CapEx!233:233,CapEx!$4:$4,"&gt;="&amp;BV$6,CapEx!$4:$4,"&lt;="&amp;BV$7))</f>
        <v>0</v>
      </c>
      <c r="BW67" s="5">
        <f ca="1">IF(BW$4="",0,SUMIFS(CapEx!233:233,CapEx!$4:$4,"&gt;="&amp;BW$6,CapEx!$4:$4,"&lt;="&amp;BW$7))</f>
        <v>0</v>
      </c>
      <c r="BX67" s="5">
        <f ca="1">IF(BX$4="",0,SUMIFS(CapEx!233:233,CapEx!$4:$4,"&gt;="&amp;BX$6,CapEx!$4:$4,"&lt;="&amp;BX$7))</f>
        <v>0</v>
      </c>
      <c r="BY67" s="5">
        <f ca="1">IF(BY$4="",0,SUMIFS(CapEx!233:233,CapEx!$4:$4,"&gt;="&amp;BY$6,CapEx!$4:$4,"&lt;="&amp;BY$7))</f>
        <v>0</v>
      </c>
      <c r="BZ67" s="5">
        <f ca="1">IF(BZ$4="",0,SUMIFS(CapEx!233:233,CapEx!$4:$4,"&gt;="&amp;BZ$6,CapEx!$4:$4,"&lt;="&amp;BZ$7))</f>
        <v>0</v>
      </c>
      <c r="CA67" s="5">
        <f ca="1">IF(CA$4="",0,SUMIFS(CapEx!233:233,CapEx!$4:$4,"&gt;="&amp;CA$6,CapEx!$4:$4,"&lt;="&amp;CA$7))</f>
        <v>0</v>
      </c>
      <c r="CB67" s="5">
        <f ca="1">IF(CB$4="",0,SUMIFS(CapEx!233:233,CapEx!$4:$4,"&gt;="&amp;CB$6,CapEx!$4:$4,"&lt;="&amp;CB$7))</f>
        <v>0</v>
      </c>
      <c r="CC67" s="5">
        <f ca="1">IF(CC$4="",0,SUMIFS(CapEx!233:233,CapEx!$4:$4,"&gt;="&amp;CC$6,CapEx!$4:$4,"&lt;="&amp;CC$7))</f>
        <v>0</v>
      </c>
      <c r="CD67" s="5">
        <f ca="1">IF(CD$4="",0,SUMIFS(CapEx!233:233,CapEx!$4:$4,"&gt;="&amp;CD$6,CapEx!$4:$4,"&lt;="&amp;CD$7))</f>
        <v>0</v>
      </c>
      <c r="CE67" s="5">
        <f ca="1">IF(CE$4="",0,SUMIFS(CapEx!233:233,CapEx!$4:$4,"&gt;="&amp;CE$6,CapEx!$4:$4,"&lt;="&amp;CE$7))</f>
        <v>0</v>
      </c>
      <c r="CF67" s="5">
        <f ca="1">IF(CF$4="",0,SUMIFS(CapEx!233:233,CapEx!$4:$4,"&gt;="&amp;CF$6,CapEx!$4:$4,"&lt;="&amp;CF$7))</f>
        <v>0</v>
      </c>
    </row>
    <row r="68" spans="2:84" x14ac:dyDescent="0.3">
      <c r="B68" s="13">
        <f>ROW()</f>
        <v>68</v>
      </c>
      <c r="H68" s="1" t="str">
        <f t="shared" ref="H68:H70" si="197">$H$66</f>
        <v>Налоги на внеоборотные активы</v>
      </c>
      <c r="I68" s="1" t="str">
        <f>CapEx!I240</f>
        <v>Капзатраты на производственные мощности</v>
      </c>
      <c r="M68" s="53" t="s">
        <v>18</v>
      </c>
      <c r="U68" s="5">
        <f t="shared" ca="1" si="136"/>
        <v>5582591.4228731683</v>
      </c>
      <c r="X68" s="5">
        <f ca="1">IF(X$4="",0,SUMIFS(CapEx!240:240,CapEx!$4:$4,"&gt;="&amp;X$6,CapEx!$4:$4,"&lt;="&amp;X$7))</f>
        <v>404383.6805555555</v>
      </c>
      <c r="Y68" s="5">
        <f ca="1">IF(Y$4="",0,SUMIFS(CapEx!240:240,CapEx!$4:$4,"&gt;="&amp;Y$6,CapEx!$4:$4,"&lt;="&amp;Y$7))</f>
        <v>527323.21737155097</v>
      </c>
      <c r="Z68" s="5">
        <f ca="1">IF(Z$4="",0,SUMIFS(CapEx!240:240,CapEx!$4:$4,"&gt;="&amp;Z$6,CapEx!$4:$4,"&lt;="&amp;Z$7))</f>
        <v>1068708.5963970537</v>
      </c>
      <c r="AA68" s="5">
        <f ca="1">IF(AA$4="",0,SUMIFS(CapEx!240:240,CapEx!$4:$4,"&gt;="&amp;AA$6,CapEx!$4:$4,"&lt;="&amp;AA$7))</f>
        <v>1565951.1847544163</v>
      </c>
      <c r="AB68" s="5">
        <f ca="1">IF(AB$4="",0,SUMIFS(CapEx!240:240,CapEx!$4:$4,"&gt;="&amp;AB$6,CapEx!$4:$4,"&lt;="&amp;AB$7))</f>
        <v>2016224.7437945914</v>
      </c>
      <c r="AC68" s="5">
        <f ca="1">IF(AC$4="",0,SUMIFS(CapEx!240:240,CapEx!$4:$4,"&gt;="&amp;AC$6,CapEx!$4:$4,"&lt;="&amp;AC$7))</f>
        <v>0</v>
      </c>
      <c r="AD68" s="5">
        <f ca="1">IF(AD$4="",0,SUMIFS(CapEx!240:240,CapEx!$4:$4,"&gt;="&amp;AD$6,CapEx!$4:$4,"&lt;="&amp;AD$7))</f>
        <v>0</v>
      </c>
      <c r="AE68" s="5">
        <f ca="1">IF(AE$4="",0,SUMIFS(CapEx!240:240,CapEx!$4:$4,"&gt;="&amp;AE$6,CapEx!$4:$4,"&lt;="&amp;AE$7))</f>
        <v>0</v>
      </c>
      <c r="AF68" s="5">
        <f ca="1">IF(AF$4="",0,SUMIFS(CapEx!240:240,CapEx!$4:$4,"&gt;="&amp;AF$6,CapEx!$4:$4,"&lt;="&amp;AF$7))</f>
        <v>0</v>
      </c>
      <c r="AG68" s="5">
        <f ca="1">IF(AG$4="",0,SUMIFS(CapEx!240:240,CapEx!$4:$4,"&gt;="&amp;AG$6,CapEx!$4:$4,"&lt;="&amp;AG$7))</f>
        <v>0</v>
      </c>
      <c r="AH68" s="5">
        <f ca="1">IF(AH$4="",0,SUMIFS(CapEx!240:240,CapEx!$4:$4,"&gt;="&amp;AH$6,CapEx!$4:$4,"&lt;="&amp;AH$7))</f>
        <v>0</v>
      </c>
      <c r="AI68" s="5">
        <f ca="1">IF(AI$4="",0,SUMIFS(CapEx!240:240,CapEx!$4:$4,"&gt;="&amp;AI$6,CapEx!$4:$4,"&lt;="&amp;AI$7))</f>
        <v>0</v>
      </c>
      <c r="AJ68" s="5">
        <f ca="1">IF(AJ$4="",0,SUMIFS(CapEx!240:240,CapEx!$4:$4,"&gt;="&amp;AJ$6,CapEx!$4:$4,"&lt;="&amp;AJ$7))</f>
        <v>0</v>
      </c>
      <c r="AK68" s="5">
        <f ca="1">IF(AK$4="",0,SUMIFS(CapEx!240:240,CapEx!$4:$4,"&gt;="&amp;AK$6,CapEx!$4:$4,"&lt;="&amp;AK$7))</f>
        <v>0</v>
      </c>
      <c r="AL68" s="5">
        <f ca="1">IF(AL$4="",0,SUMIFS(CapEx!240:240,CapEx!$4:$4,"&gt;="&amp;AL$6,CapEx!$4:$4,"&lt;="&amp;AL$7))</f>
        <v>0</v>
      </c>
      <c r="AM68" s="5">
        <f ca="1">IF(AM$4="",0,SUMIFS(CapEx!240:240,CapEx!$4:$4,"&gt;="&amp;AM$6,CapEx!$4:$4,"&lt;="&amp;AM$7))</f>
        <v>0</v>
      </c>
      <c r="AN68" s="5">
        <f ca="1">IF(AN$4="",0,SUMIFS(CapEx!240:240,CapEx!$4:$4,"&gt;="&amp;AN$6,CapEx!$4:$4,"&lt;="&amp;AN$7))</f>
        <v>0</v>
      </c>
      <c r="AO68" s="5">
        <f ca="1">IF(AO$4="",0,SUMIFS(CapEx!240:240,CapEx!$4:$4,"&gt;="&amp;AO$6,CapEx!$4:$4,"&lt;="&amp;AO$7))</f>
        <v>0</v>
      </c>
      <c r="AP68" s="5">
        <f ca="1">IF(AP$4="",0,SUMIFS(CapEx!240:240,CapEx!$4:$4,"&gt;="&amp;AP$6,CapEx!$4:$4,"&lt;="&amp;AP$7))</f>
        <v>0</v>
      </c>
      <c r="AQ68" s="5">
        <f ca="1">IF(AQ$4="",0,SUMIFS(CapEx!240:240,CapEx!$4:$4,"&gt;="&amp;AQ$6,CapEx!$4:$4,"&lt;="&amp;AQ$7))</f>
        <v>0</v>
      </c>
      <c r="AR68" s="5">
        <f ca="1">IF(AR$4="",0,SUMIFS(CapEx!240:240,CapEx!$4:$4,"&gt;="&amp;AR$6,CapEx!$4:$4,"&lt;="&amp;AR$7))</f>
        <v>0</v>
      </c>
      <c r="AS68" s="5">
        <f ca="1">IF(AS$4="",0,SUMIFS(CapEx!240:240,CapEx!$4:$4,"&gt;="&amp;AS$6,CapEx!$4:$4,"&lt;="&amp;AS$7))</f>
        <v>0</v>
      </c>
      <c r="AT68" s="5">
        <f ca="1">IF(AT$4="",0,SUMIFS(CapEx!240:240,CapEx!$4:$4,"&gt;="&amp;AT$6,CapEx!$4:$4,"&lt;="&amp;AT$7))</f>
        <v>0</v>
      </c>
      <c r="AU68" s="5">
        <f ca="1">IF(AU$4="",0,SUMIFS(CapEx!240:240,CapEx!$4:$4,"&gt;="&amp;AU$6,CapEx!$4:$4,"&lt;="&amp;AU$7))</f>
        <v>0</v>
      </c>
      <c r="AV68" s="5">
        <f ca="1">IF(AV$4="",0,SUMIFS(CapEx!240:240,CapEx!$4:$4,"&gt;="&amp;AV$6,CapEx!$4:$4,"&lt;="&amp;AV$7))</f>
        <v>0</v>
      </c>
      <c r="AW68" s="5">
        <f ca="1">IF(AW$4="",0,SUMIFS(CapEx!240:240,CapEx!$4:$4,"&gt;="&amp;AW$6,CapEx!$4:$4,"&lt;="&amp;AW$7))</f>
        <v>0</v>
      </c>
      <c r="AX68" s="5">
        <f ca="1">IF(AX$4="",0,SUMIFS(CapEx!240:240,CapEx!$4:$4,"&gt;="&amp;AX$6,CapEx!$4:$4,"&lt;="&amp;AX$7))</f>
        <v>0</v>
      </c>
      <c r="AY68" s="5">
        <f ca="1">IF(AY$4="",0,SUMIFS(CapEx!240:240,CapEx!$4:$4,"&gt;="&amp;AY$6,CapEx!$4:$4,"&lt;="&amp;AY$7))</f>
        <v>0</v>
      </c>
      <c r="AZ68" s="5">
        <f ca="1">IF(AZ$4="",0,SUMIFS(CapEx!240:240,CapEx!$4:$4,"&gt;="&amp;AZ$6,CapEx!$4:$4,"&lt;="&amp;AZ$7))</f>
        <v>0</v>
      </c>
      <c r="BA68" s="5">
        <f ca="1">IF(BA$4="",0,SUMIFS(CapEx!240:240,CapEx!$4:$4,"&gt;="&amp;BA$6,CapEx!$4:$4,"&lt;="&amp;BA$7))</f>
        <v>0</v>
      </c>
      <c r="BB68" s="5">
        <f ca="1">IF(BB$4="",0,SUMIFS(CapEx!240:240,CapEx!$4:$4,"&gt;="&amp;BB$6,CapEx!$4:$4,"&lt;="&amp;BB$7))</f>
        <v>0</v>
      </c>
      <c r="BC68" s="5">
        <f ca="1">IF(BC$4="",0,SUMIFS(CapEx!240:240,CapEx!$4:$4,"&gt;="&amp;BC$6,CapEx!$4:$4,"&lt;="&amp;BC$7))</f>
        <v>0</v>
      </c>
      <c r="BD68" s="5">
        <f ca="1">IF(BD$4="",0,SUMIFS(CapEx!240:240,CapEx!$4:$4,"&gt;="&amp;BD$6,CapEx!$4:$4,"&lt;="&amp;BD$7))</f>
        <v>0</v>
      </c>
      <c r="BE68" s="5">
        <f ca="1">IF(BE$4="",0,SUMIFS(CapEx!240:240,CapEx!$4:$4,"&gt;="&amp;BE$6,CapEx!$4:$4,"&lt;="&amp;BE$7))</f>
        <v>0</v>
      </c>
      <c r="BF68" s="5">
        <f ca="1">IF(BF$4="",0,SUMIFS(CapEx!240:240,CapEx!$4:$4,"&gt;="&amp;BF$6,CapEx!$4:$4,"&lt;="&amp;BF$7))</f>
        <v>0</v>
      </c>
      <c r="BG68" s="5">
        <f ca="1">IF(BG$4="",0,SUMIFS(CapEx!240:240,CapEx!$4:$4,"&gt;="&amp;BG$6,CapEx!$4:$4,"&lt;="&amp;BG$7))</f>
        <v>0</v>
      </c>
      <c r="BH68" s="5">
        <f ca="1">IF(BH$4="",0,SUMIFS(CapEx!240:240,CapEx!$4:$4,"&gt;="&amp;BH$6,CapEx!$4:$4,"&lt;="&amp;BH$7))</f>
        <v>0</v>
      </c>
      <c r="BI68" s="5">
        <f ca="1">IF(BI$4="",0,SUMIFS(CapEx!240:240,CapEx!$4:$4,"&gt;="&amp;BI$6,CapEx!$4:$4,"&lt;="&amp;BI$7))</f>
        <v>0</v>
      </c>
      <c r="BJ68" s="5">
        <f ca="1">IF(BJ$4="",0,SUMIFS(CapEx!240:240,CapEx!$4:$4,"&gt;="&amp;BJ$6,CapEx!$4:$4,"&lt;="&amp;BJ$7))</f>
        <v>0</v>
      </c>
      <c r="BK68" s="5">
        <f ca="1">IF(BK$4="",0,SUMIFS(CapEx!240:240,CapEx!$4:$4,"&gt;="&amp;BK$6,CapEx!$4:$4,"&lt;="&amp;BK$7))</f>
        <v>0</v>
      </c>
      <c r="BL68" s="5">
        <f ca="1">IF(BL$4="",0,SUMIFS(CapEx!240:240,CapEx!$4:$4,"&gt;="&amp;BL$6,CapEx!$4:$4,"&lt;="&amp;BL$7))</f>
        <v>0</v>
      </c>
      <c r="BM68" s="5">
        <f ca="1">IF(BM$4="",0,SUMIFS(CapEx!240:240,CapEx!$4:$4,"&gt;="&amp;BM$6,CapEx!$4:$4,"&lt;="&amp;BM$7))</f>
        <v>0</v>
      </c>
      <c r="BN68" s="5">
        <f ca="1">IF(BN$4="",0,SUMIFS(CapEx!240:240,CapEx!$4:$4,"&gt;="&amp;BN$6,CapEx!$4:$4,"&lt;="&amp;BN$7))</f>
        <v>0</v>
      </c>
      <c r="BO68" s="5">
        <f ca="1">IF(BO$4="",0,SUMIFS(CapEx!240:240,CapEx!$4:$4,"&gt;="&amp;BO$6,CapEx!$4:$4,"&lt;="&amp;BO$7))</f>
        <v>0</v>
      </c>
      <c r="BP68" s="5">
        <f ca="1">IF(BP$4="",0,SUMIFS(CapEx!240:240,CapEx!$4:$4,"&gt;="&amp;BP$6,CapEx!$4:$4,"&lt;="&amp;BP$7))</f>
        <v>0</v>
      </c>
      <c r="BQ68" s="5">
        <f ca="1">IF(BQ$4="",0,SUMIFS(CapEx!240:240,CapEx!$4:$4,"&gt;="&amp;BQ$6,CapEx!$4:$4,"&lt;="&amp;BQ$7))</f>
        <v>0</v>
      </c>
      <c r="BR68" s="5">
        <f ca="1">IF(BR$4="",0,SUMIFS(CapEx!240:240,CapEx!$4:$4,"&gt;="&amp;BR$6,CapEx!$4:$4,"&lt;="&amp;BR$7))</f>
        <v>0</v>
      </c>
      <c r="BS68" s="5">
        <f ca="1">IF(BS$4="",0,SUMIFS(CapEx!240:240,CapEx!$4:$4,"&gt;="&amp;BS$6,CapEx!$4:$4,"&lt;="&amp;BS$7))</f>
        <v>0</v>
      </c>
      <c r="BT68" s="5">
        <f ca="1">IF(BT$4="",0,SUMIFS(CapEx!240:240,CapEx!$4:$4,"&gt;="&amp;BT$6,CapEx!$4:$4,"&lt;="&amp;BT$7))</f>
        <v>0</v>
      </c>
      <c r="BU68" s="5">
        <f ca="1">IF(BU$4="",0,SUMIFS(CapEx!240:240,CapEx!$4:$4,"&gt;="&amp;BU$6,CapEx!$4:$4,"&lt;="&amp;BU$7))</f>
        <v>0</v>
      </c>
      <c r="BV68" s="5">
        <f ca="1">IF(BV$4="",0,SUMIFS(CapEx!240:240,CapEx!$4:$4,"&gt;="&amp;BV$6,CapEx!$4:$4,"&lt;="&amp;BV$7))</f>
        <v>0</v>
      </c>
      <c r="BW68" s="5">
        <f ca="1">IF(BW$4="",0,SUMIFS(CapEx!240:240,CapEx!$4:$4,"&gt;="&amp;BW$6,CapEx!$4:$4,"&lt;="&amp;BW$7))</f>
        <v>0</v>
      </c>
      <c r="BX68" s="5">
        <f ca="1">IF(BX$4="",0,SUMIFS(CapEx!240:240,CapEx!$4:$4,"&gt;="&amp;BX$6,CapEx!$4:$4,"&lt;="&amp;BX$7))</f>
        <v>0</v>
      </c>
      <c r="BY68" s="5">
        <f ca="1">IF(BY$4="",0,SUMIFS(CapEx!240:240,CapEx!$4:$4,"&gt;="&amp;BY$6,CapEx!$4:$4,"&lt;="&amp;BY$7))</f>
        <v>0</v>
      </c>
      <c r="BZ68" s="5">
        <f ca="1">IF(BZ$4="",0,SUMIFS(CapEx!240:240,CapEx!$4:$4,"&gt;="&amp;BZ$6,CapEx!$4:$4,"&lt;="&amp;BZ$7))</f>
        <v>0</v>
      </c>
      <c r="CA68" s="5">
        <f ca="1">IF(CA$4="",0,SUMIFS(CapEx!240:240,CapEx!$4:$4,"&gt;="&amp;CA$6,CapEx!$4:$4,"&lt;="&amp;CA$7))</f>
        <v>0</v>
      </c>
      <c r="CB68" s="5">
        <f ca="1">IF(CB$4="",0,SUMIFS(CapEx!240:240,CapEx!$4:$4,"&gt;="&amp;CB$6,CapEx!$4:$4,"&lt;="&amp;CB$7))</f>
        <v>0</v>
      </c>
      <c r="CC68" s="5">
        <f ca="1">IF(CC$4="",0,SUMIFS(CapEx!240:240,CapEx!$4:$4,"&gt;="&amp;CC$6,CapEx!$4:$4,"&lt;="&amp;CC$7))</f>
        <v>0</v>
      </c>
      <c r="CD68" s="5">
        <f ca="1">IF(CD$4="",0,SUMIFS(CapEx!240:240,CapEx!$4:$4,"&gt;="&amp;CD$6,CapEx!$4:$4,"&lt;="&amp;CD$7))</f>
        <v>0</v>
      </c>
      <c r="CE68" s="5">
        <f ca="1">IF(CE$4="",0,SUMIFS(CapEx!240:240,CapEx!$4:$4,"&gt;="&amp;CE$6,CapEx!$4:$4,"&lt;="&amp;CE$7))</f>
        <v>0</v>
      </c>
      <c r="CF68" s="5">
        <f ca="1">IF(CF$4="",0,SUMIFS(CapEx!240:240,CapEx!$4:$4,"&gt;="&amp;CF$6,CapEx!$4:$4,"&lt;="&amp;CF$7))</f>
        <v>0</v>
      </c>
    </row>
    <row r="69" spans="2:84" x14ac:dyDescent="0.3">
      <c r="B69" s="13">
        <f>ROW()</f>
        <v>69</v>
      </c>
      <c r="H69" s="1" t="str">
        <f t="shared" si="197"/>
        <v>Налоги на внеоборотные активы</v>
      </c>
      <c r="I69" s="1" t="str">
        <f>CapEx!I247</f>
        <v>Капзатраты на торговые мощности</v>
      </c>
      <c r="M69" s="53" t="s">
        <v>18</v>
      </c>
      <c r="U69" s="5">
        <f t="shared" ca="1" si="136"/>
        <v>717417.45844087761</v>
      </c>
      <c r="X69" s="5">
        <f ca="1">IF(X$4="",0,SUMIFS(CapEx!247:247,CapEx!$4:$4,"&gt;="&amp;X$6,CapEx!$4:$4,"&lt;="&amp;X$7))</f>
        <v>24601.678240740737</v>
      </c>
      <c r="Y69" s="5">
        <f ca="1">IF(Y$4="",0,SUMIFS(CapEx!247:247,CapEx!$4:$4,"&gt;="&amp;Y$6,CapEx!$4:$4,"&lt;="&amp;Y$7))</f>
        <v>83818.809208622697</v>
      </c>
      <c r="Z69" s="5">
        <f ca="1">IF(Z$4="",0,SUMIFS(CapEx!247:247,CapEx!$4:$4,"&gt;="&amp;Z$6,CapEx!$4:$4,"&lt;="&amp;Z$7))</f>
        <v>148801.32913314251</v>
      </c>
      <c r="AA69" s="5">
        <f ca="1">IF(AA$4="",0,SUMIFS(CapEx!247:247,CapEx!$4:$4,"&gt;="&amp;AA$6,CapEx!$4:$4,"&lt;="&amp;AA$7))</f>
        <v>205796.29746217452</v>
      </c>
      <c r="AB69" s="5">
        <f ca="1">IF(AB$4="",0,SUMIFS(CapEx!247:247,CapEx!$4:$4,"&gt;="&amp;AB$6,CapEx!$4:$4,"&lt;="&amp;AB$7))</f>
        <v>254399.34439619709</v>
      </c>
      <c r="AC69" s="5">
        <f ca="1">IF(AC$4="",0,SUMIFS(CapEx!247:247,CapEx!$4:$4,"&gt;="&amp;AC$6,CapEx!$4:$4,"&lt;="&amp;AC$7))</f>
        <v>0</v>
      </c>
      <c r="AD69" s="5">
        <f ca="1">IF(AD$4="",0,SUMIFS(CapEx!247:247,CapEx!$4:$4,"&gt;="&amp;AD$6,CapEx!$4:$4,"&lt;="&amp;AD$7))</f>
        <v>0</v>
      </c>
      <c r="AE69" s="5">
        <f ca="1">IF(AE$4="",0,SUMIFS(CapEx!247:247,CapEx!$4:$4,"&gt;="&amp;AE$6,CapEx!$4:$4,"&lt;="&amp;AE$7))</f>
        <v>0</v>
      </c>
      <c r="AF69" s="5">
        <f ca="1">IF(AF$4="",0,SUMIFS(CapEx!247:247,CapEx!$4:$4,"&gt;="&amp;AF$6,CapEx!$4:$4,"&lt;="&amp;AF$7))</f>
        <v>0</v>
      </c>
      <c r="AG69" s="5">
        <f ca="1">IF(AG$4="",0,SUMIFS(CapEx!247:247,CapEx!$4:$4,"&gt;="&amp;AG$6,CapEx!$4:$4,"&lt;="&amp;AG$7))</f>
        <v>0</v>
      </c>
      <c r="AH69" s="5">
        <f ca="1">IF(AH$4="",0,SUMIFS(CapEx!247:247,CapEx!$4:$4,"&gt;="&amp;AH$6,CapEx!$4:$4,"&lt;="&amp;AH$7))</f>
        <v>0</v>
      </c>
      <c r="AI69" s="5">
        <f ca="1">IF(AI$4="",0,SUMIFS(CapEx!247:247,CapEx!$4:$4,"&gt;="&amp;AI$6,CapEx!$4:$4,"&lt;="&amp;AI$7))</f>
        <v>0</v>
      </c>
      <c r="AJ69" s="5">
        <f ca="1">IF(AJ$4="",0,SUMIFS(CapEx!247:247,CapEx!$4:$4,"&gt;="&amp;AJ$6,CapEx!$4:$4,"&lt;="&amp;AJ$7))</f>
        <v>0</v>
      </c>
      <c r="AK69" s="5">
        <f ca="1">IF(AK$4="",0,SUMIFS(CapEx!247:247,CapEx!$4:$4,"&gt;="&amp;AK$6,CapEx!$4:$4,"&lt;="&amp;AK$7))</f>
        <v>0</v>
      </c>
      <c r="AL69" s="5">
        <f ca="1">IF(AL$4="",0,SUMIFS(CapEx!247:247,CapEx!$4:$4,"&gt;="&amp;AL$6,CapEx!$4:$4,"&lt;="&amp;AL$7))</f>
        <v>0</v>
      </c>
      <c r="AM69" s="5">
        <f ca="1">IF(AM$4="",0,SUMIFS(CapEx!247:247,CapEx!$4:$4,"&gt;="&amp;AM$6,CapEx!$4:$4,"&lt;="&amp;AM$7))</f>
        <v>0</v>
      </c>
      <c r="AN69" s="5">
        <f ca="1">IF(AN$4="",0,SUMIFS(CapEx!247:247,CapEx!$4:$4,"&gt;="&amp;AN$6,CapEx!$4:$4,"&lt;="&amp;AN$7))</f>
        <v>0</v>
      </c>
      <c r="AO69" s="5">
        <f ca="1">IF(AO$4="",0,SUMIFS(CapEx!247:247,CapEx!$4:$4,"&gt;="&amp;AO$6,CapEx!$4:$4,"&lt;="&amp;AO$7))</f>
        <v>0</v>
      </c>
      <c r="AP69" s="5">
        <f ca="1">IF(AP$4="",0,SUMIFS(CapEx!247:247,CapEx!$4:$4,"&gt;="&amp;AP$6,CapEx!$4:$4,"&lt;="&amp;AP$7))</f>
        <v>0</v>
      </c>
      <c r="AQ69" s="5">
        <f ca="1">IF(AQ$4="",0,SUMIFS(CapEx!247:247,CapEx!$4:$4,"&gt;="&amp;AQ$6,CapEx!$4:$4,"&lt;="&amp;AQ$7))</f>
        <v>0</v>
      </c>
      <c r="AR69" s="5">
        <f ca="1">IF(AR$4="",0,SUMIFS(CapEx!247:247,CapEx!$4:$4,"&gt;="&amp;AR$6,CapEx!$4:$4,"&lt;="&amp;AR$7))</f>
        <v>0</v>
      </c>
      <c r="AS69" s="5">
        <f ca="1">IF(AS$4="",0,SUMIFS(CapEx!247:247,CapEx!$4:$4,"&gt;="&amp;AS$6,CapEx!$4:$4,"&lt;="&amp;AS$7))</f>
        <v>0</v>
      </c>
      <c r="AT69" s="5">
        <f ca="1">IF(AT$4="",0,SUMIFS(CapEx!247:247,CapEx!$4:$4,"&gt;="&amp;AT$6,CapEx!$4:$4,"&lt;="&amp;AT$7))</f>
        <v>0</v>
      </c>
      <c r="AU69" s="5">
        <f ca="1">IF(AU$4="",0,SUMIFS(CapEx!247:247,CapEx!$4:$4,"&gt;="&amp;AU$6,CapEx!$4:$4,"&lt;="&amp;AU$7))</f>
        <v>0</v>
      </c>
      <c r="AV69" s="5">
        <f ca="1">IF(AV$4="",0,SUMIFS(CapEx!247:247,CapEx!$4:$4,"&gt;="&amp;AV$6,CapEx!$4:$4,"&lt;="&amp;AV$7))</f>
        <v>0</v>
      </c>
      <c r="AW69" s="5">
        <f ca="1">IF(AW$4="",0,SUMIFS(CapEx!247:247,CapEx!$4:$4,"&gt;="&amp;AW$6,CapEx!$4:$4,"&lt;="&amp;AW$7))</f>
        <v>0</v>
      </c>
      <c r="AX69" s="5">
        <f ca="1">IF(AX$4="",0,SUMIFS(CapEx!247:247,CapEx!$4:$4,"&gt;="&amp;AX$6,CapEx!$4:$4,"&lt;="&amp;AX$7))</f>
        <v>0</v>
      </c>
      <c r="AY69" s="5">
        <f ca="1">IF(AY$4="",0,SUMIFS(CapEx!247:247,CapEx!$4:$4,"&gt;="&amp;AY$6,CapEx!$4:$4,"&lt;="&amp;AY$7))</f>
        <v>0</v>
      </c>
      <c r="AZ69" s="5">
        <f ca="1">IF(AZ$4="",0,SUMIFS(CapEx!247:247,CapEx!$4:$4,"&gt;="&amp;AZ$6,CapEx!$4:$4,"&lt;="&amp;AZ$7))</f>
        <v>0</v>
      </c>
      <c r="BA69" s="5">
        <f ca="1">IF(BA$4="",0,SUMIFS(CapEx!247:247,CapEx!$4:$4,"&gt;="&amp;BA$6,CapEx!$4:$4,"&lt;="&amp;BA$7))</f>
        <v>0</v>
      </c>
      <c r="BB69" s="5">
        <f ca="1">IF(BB$4="",0,SUMIFS(CapEx!247:247,CapEx!$4:$4,"&gt;="&amp;BB$6,CapEx!$4:$4,"&lt;="&amp;BB$7))</f>
        <v>0</v>
      </c>
      <c r="BC69" s="5">
        <f ca="1">IF(BC$4="",0,SUMIFS(CapEx!247:247,CapEx!$4:$4,"&gt;="&amp;BC$6,CapEx!$4:$4,"&lt;="&amp;BC$7))</f>
        <v>0</v>
      </c>
      <c r="BD69" s="5">
        <f ca="1">IF(BD$4="",0,SUMIFS(CapEx!247:247,CapEx!$4:$4,"&gt;="&amp;BD$6,CapEx!$4:$4,"&lt;="&amp;BD$7))</f>
        <v>0</v>
      </c>
      <c r="BE69" s="5">
        <f ca="1">IF(BE$4="",0,SUMIFS(CapEx!247:247,CapEx!$4:$4,"&gt;="&amp;BE$6,CapEx!$4:$4,"&lt;="&amp;BE$7))</f>
        <v>0</v>
      </c>
      <c r="BF69" s="5">
        <f ca="1">IF(BF$4="",0,SUMIFS(CapEx!247:247,CapEx!$4:$4,"&gt;="&amp;BF$6,CapEx!$4:$4,"&lt;="&amp;BF$7))</f>
        <v>0</v>
      </c>
      <c r="BG69" s="5">
        <f ca="1">IF(BG$4="",0,SUMIFS(CapEx!247:247,CapEx!$4:$4,"&gt;="&amp;BG$6,CapEx!$4:$4,"&lt;="&amp;BG$7))</f>
        <v>0</v>
      </c>
      <c r="BH69" s="5">
        <f ca="1">IF(BH$4="",0,SUMIFS(CapEx!247:247,CapEx!$4:$4,"&gt;="&amp;BH$6,CapEx!$4:$4,"&lt;="&amp;BH$7))</f>
        <v>0</v>
      </c>
      <c r="BI69" s="5">
        <f ca="1">IF(BI$4="",0,SUMIFS(CapEx!247:247,CapEx!$4:$4,"&gt;="&amp;BI$6,CapEx!$4:$4,"&lt;="&amp;BI$7))</f>
        <v>0</v>
      </c>
      <c r="BJ69" s="5">
        <f ca="1">IF(BJ$4="",0,SUMIFS(CapEx!247:247,CapEx!$4:$4,"&gt;="&amp;BJ$6,CapEx!$4:$4,"&lt;="&amp;BJ$7))</f>
        <v>0</v>
      </c>
      <c r="BK69" s="5">
        <f ca="1">IF(BK$4="",0,SUMIFS(CapEx!247:247,CapEx!$4:$4,"&gt;="&amp;BK$6,CapEx!$4:$4,"&lt;="&amp;BK$7))</f>
        <v>0</v>
      </c>
      <c r="BL69" s="5">
        <f ca="1">IF(BL$4="",0,SUMIFS(CapEx!247:247,CapEx!$4:$4,"&gt;="&amp;BL$6,CapEx!$4:$4,"&lt;="&amp;BL$7))</f>
        <v>0</v>
      </c>
      <c r="BM69" s="5">
        <f ca="1">IF(BM$4="",0,SUMIFS(CapEx!247:247,CapEx!$4:$4,"&gt;="&amp;BM$6,CapEx!$4:$4,"&lt;="&amp;BM$7))</f>
        <v>0</v>
      </c>
      <c r="BN69" s="5">
        <f ca="1">IF(BN$4="",0,SUMIFS(CapEx!247:247,CapEx!$4:$4,"&gt;="&amp;BN$6,CapEx!$4:$4,"&lt;="&amp;BN$7))</f>
        <v>0</v>
      </c>
      <c r="BO69" s="5">
        <f ca="1">IF(BO$4="",0,SUMIFS(CapEx!247:247,CapEx!$4:$4,"&gt;="&amp;BO$6,CapEx!$4:$4,"&lt;="&amp;BO$7))</f>
        <v>0</v>
      </c>
      <c r="BP69" s="5">
        <f ca="1">IF(BP$4="",0,SUMIFS(CapEx!247:247,CapEx!$4:$4,"&gt;="&amp;BP$6,CapEx!$4:$4,"&lt;="&amp;BP$7))</f>
        <v>0</v>
      </c>
      <c r="BQ69" s="5">
        <f ca="1">IF(BQ$4="",0,SUMIFS(CapEx!247:247,CapEx!$4:$4,"&gt;="&amp;BQ$6,CapEx!$4:$4,"&lt;="&amp;BQ$7))</f>
        <v>0</v>
      </c>
      <c r="BR69" s="5">
        <f ca="1">IF(BR$4="",0,SUMIFS(CapEx!247:247,CapEx!$4:$4,"&gt;="&amp;BR$6,CapEx!$4:$4,"&lt;="&amp;BR$7))</f>
        <v>0</v>
      </c>
      <c r="BS69" s="5">
        <f ca="1">IF(BS$4="",0,SUMIFS(CapEx!247:247,CapEx!$4:$4,"&gt;="&amp;BS$6,CapEx!$4:$4,"&lt;="&amp;BS$7))</f>
        <v>0</v>
      </c>
      <c r="BT69" s="5">
        <f ca="1">IF(BT$4="",0,SUMIFS(CapEx!247:247,CapEx!$4:$4,"&gt;="&amp;BT$6,CapEx!$4:$4,"&lt;="&amp;BT$7))</f>
        <v>0</v>
      </c>
      <c r="BU69" s="5">
        <f ca="1">IF(BU$4="",0,SUMIFS(CapEx!247:247,CapEx!$4:$4,"&gt;="&amp;BU$6,CapEx!$4:$4,"&lt;="&amp;BU$7))</f>
        <v>0</v>
      </c>
      <c r="BV69" s="5">
        <f ca="1">IF(BV$4="",0,SUMIFS(CapEx!247:247,CapEx!$4:$4,"&gt;="&amp;BV$6,CapEx!$4:$4,"&lt;="&amp;BV$7))</f>
        <v>0</v>
      </c>
      <c r="BW69" s="5">
        <f ca="1">IF(BW$4="",0,SUMIFS(CapEx!247:247,CapEx!$4:$4,"&gt;="&amp;BW$6,CapEx!$4:$4,"&lt;="&amp;BW$7))</f>
        <v>0</v>
      </c>
      <c r="BX69" s="5">
        <f ca="1">IF(BX$4="",0,SUMIFS(CapEx!247:247,CapEx!$4:$4,"&gt;="&amp;BX$6,CapEx!$4:$4,"&lt;="&amp;BX$7))</f>
        <v>0</v>
      </c>
      <c r="BY69" s="5">
        <f ca="1">IF(BY$4="",0,SUMIFS(CapEx!247:247,CapEx!$4:$4,"&gt;="&amp;BY$6,CapEx!$4:$4,"&lt;="&amp;BY$7))</f>
        <v>0</v>
      </c>
      <c r="BZ69" s="5">
        <f ca="1">IF(BZ$4="",0,SUMIFS(CapEx!247:247,CapEx!$4:$4,"&gt;="&amp;BZ$6,CapEx!$4:$4,"&lt;="&amp;BZ$7))</f>
        <v>0</v>
      </c>
      <c r="CA69" s="5">
        <f ca="1">IF(CA$4="",0,SUMIFS(CapEx!247:247,CapEx!$4:$4,"&gt;="&amp;CA$6,CapEx!$4:$4,"&lt;="&amp;CA$7))</f>
        <v>0</v>
      </c>
      <c r="CB69" s="5">
        <f ca="1">IF(CB$4="",0,SUMIFS(CapEx!247:247,CapEx!$4:$4,"&gt;="&amp;CB$6,CapEx!$4:$4,"&lt;="&amp;CB$7))</f>
        <v>0</v>
      </c>
      <c r="CC69" s="5">
        <f ca="1">IF(CC$4="",0,SUMIFS(CapEx!247:247,CapEx!$4:$4,"&gt;="&amp;CC$6,CapEx!$4:$4,"&lt;="&amp;CC$7))</f>
        <v>0</v>
      </c>
      <c r="CD69" s="5">
        <f ca="1">IF(CD$4="",0,SUMIFS(CapEx!247:247,CapEx!$4:$4,"&gt;="&amp;CD$6,CapEx!$4:$4,"&lt;="&amp;CD$7))</f>
        <v>0</v>
      </c>
      <c r="CE69" s="5">
        <f ca="1">IF(CE$4="",0,SUMIFS(CapEx!247:247,CapEx!$4:$4,"&gt;="&amp;CE$6,CapEx!$4:$4,"&lt;="&amp;CE$7))</f>
        <v>0</v>
      </c>
      <c r="CF69" s="5">
        <f ca="1">IF(CF$4="",0,SUMIFS(CapEx!247:247,CapEx!$4:$4,"&gt;="&amp;CF$6,CapEx!$4:$4,"&lt;="&amp;CF$7))</f>
        <v>0</v>
      </c>
    </row>
    <row r="70" spans="2:84" x14ac:dyDescent="0.3">
      <c r="B70" s="13">
        <f>ROW()</f>
        <v>70</v>
      </c>
      <c r="H70" s="1" t="str">
        <f t="shared" si="197"/>
        <v>Налоги на внеоборотные активы</v>
      </c>
      <c r="I70" s="1" t="str">
        <f>Finance!H59</f>
        <v>Оборудование приобретенное в лизинг</v>
      </c>
      <c r="M70" s="53" t="s">
        <v>18</v>
      </c>
      <c r="U70" s="5">
        <f t="shared" ca="1" si="136"/>
        <v>376974.67661231058</v>
      </c>
      <c r="X70" s="5">
        <f ca="1">IF(X$4="",0,SUMIFS(Finance!61:61,Finance!$4:$4,"&gt;="&amp;X$6,Finance!$4:$4,"&lt;="&amp;X$7))</f>
        <v>82043.669019637993</v>
      </c>
      <c r="Y70" s="5">
        <f ca="1">IF(Y$4="",0,SUMIFS(Finance!61:61,Finance!$4:$4,"&gt;="&amp;Y$6,Finance!$4:$4,"&lt;="&amp;Y$7))</f>
        <v>89075.983507035518</v>
      </c>
      <c r="Z70" s="5">
        <f ca="1">IF(Z$4="",0,SUMIFS(Finance!61:61,Finance!$4:$4,"&gt;="&amp;Z$6,Finance!$4:$4,"&lt;="&amp;Z$7))</f>
        <v>78847.162434457277</v>
      </c>
      <c r="AA70" s="5">
        <f ca="1">IF(AA$4="",0,SUMIFS(Finance!61:61,Finance!$4:$4,"&gt;="&amp;AA$6,Finance!$4:$4,"&lt;="&amp;AA$7))</f>
        <v>68618.341361879022</v>
      </c>
      <c r="AB70" s="5">
        <f ca="1">IF(AB$4="",0,SUMIFS(Finance!61:61,Finance!$4:$4,"&gt;="&amp;AB$6,Finance!$4:$4,"&lt;="&amp;AB$7))</f>
        <v>58389.520289300766</v>
      </c>
      <c r="AC70" s="5">
        <f ca="1">IF(AC$4="",0,SUMIFS(Finance!61:61,Finance!$4:$4,"&gt;="&amp;AC$6,Finance!$4:$4,"&lt;="&amp;AC$7))</f>
        <v>0</v>
      </c>
      <c r="AD70" s="5">
        <f ca="1">IF(AD$4="",0,SUMIFS(Finance!61:61,Finance!$4:$4,"&gt;="&amp;AD$6,Finance!$4:$4,"&lt;="&amp;AD$7))</f>
        <v>0</v>
      </c>
      <c r="AE70" s="5">
        <f ca="1">IF(AE$4="",0,SUMIFS(Finance!61:61,Finance!$4:$4,"&gt;="&amp;AE$6,Finance!$4:$4,"&lt;="&amp;AE$7))</f>
        <v>0</v>
      </c>
      <c r="AF70" s="5">
        <f ca="1">IF(AF$4="",0,SUMIFS(Finance!61:61,Finance!$4:$4,"&gt;="&amp;AF$6,Finance!$4:$4,"&lt;="&amp;AF$7))</f>
        <v>0</v>
      </c>
      <c r="AG70" s="5">
        <f ca="1">IF(AG$4="",0,SUMIFS(Finance!61:61,Finance!$4:$4,"&gt;="&amp;AG$6,Finance!$4:$4,"&lt;="&amp;AG$7))</f>
        <v>0</v>
      </c>
      <c r="AH70" s="5">
        <f ca="1">IF(AH$4="",0,SUMIFS(Finance!61:61,Finance!$4:$4,"&gt;="&amp;AH$6,Finance!$4:$4,"&lt;="&amp;AH$7))</f>
        <v>0</v>
      </c>
      <c r="AI70" s="5">
        <f ca="1">IF(AI$4="",0,SUMIFS(Finance!61:61,Finance!$4:$4,"&gt;="&amp;AI$6,Finance!$4:$4,"&lt;="&amp;AI$7))</f>
        <v>0</v>
      </c>
      <c r="AJ70" s="5">
        <f ca="1">IF(AJ$4="",0,SUMIFS(Finance!61:61,Finance!$4:$4,"&gt;="&amp;AJ$6,Finance!$4:$4,"&lt;="&amp;AJ$7))</f>
        <v>0</v>
      </c>
      <c r="AK70" s="5">
        <f ca="1">IF(AK$4="",0,SUMIFS(Finance!61:61,Finance!$4:$4,"&gt;="&amp;AK$6,Finance!$4:$4,"&lt;="&amp;AK$7))</f>
        <v>0</v>
      </c>
      <c r="AL70" s="5">
        <f ca="1">IF(AL$4="",0,SUMIFS(Finance!61:61,Finance!$4:$4,"&gt;="&amp;AL$6,Finance!$4:$4,"&lt;="&amp;AL$7))</f>
        <v>0</v>
      </c>
      <c r="AM70" s="5">
        <f ca="1">IF(AM$4="",0,SUMIFS(Finance!61:61,Finance!$4:$4,"&gt;="&amp;AM$6,Finance!$4:$4,"&lt;="&amp;AM$7))</f>
        <v>0</v>
      </c>
      <c r="AN70" s="5">
        <f ca="1">IF(AN$4="",0,SUMIFS(Finance!61:61,Finance!$4:$4,"&gt;="&amp;AN$6,Finance!$4:$4,"&lt;="&amp;AN$7))</f>
        <v>0</v>
      </c>
      <c r="AO70" s="5">
        <f ca="1">IF(AO$4="",0,SUMIFS(Finance!61:61,Finance!$4:$4,"&gt;="&amp;AO$6,Finance!$4:$4,"&lt;="&amp;AO$7))</f>
        <v>0</v>
      </c>
      <c r="AP70" s="5">
        <f ca="1">IF(AP$4="",0,SUMIFS(Finance!61:61,Finance!$4:$4,"&gt;="&amp;AP$6,Finance!$4:$4,"&lt;="&amp;AP$7))</f>
        <v>0</v>
      </c>
      <c r="AQ70" s="5">
        <f ca="1">IF(AQ$4="",0,SUMIFS(Finance!61:61,Finance!$4:$4,"&gt;="&amp;AQ$6,Finance!$4:$4,"&lt;="&amp;AQ$7))</f>
        <v>0</v>
      </c>
      <c r="AR70" s="5">
        <f ca="1">IF(AR$4="",0,SUMIFS(Finance!61:61,Finance!$4:$4,"&gt;="&amp;AR$6,Finance!$4:$4,"&lt;="&amp;AR$7))</f>
        <v>0</v>
      </c>
      <c r="AS70" s="5">
        <f ca="1">IF(AS$4="",0,SUMIFS(Finance!61:61,Finance!$4:$4,"&gt;="&amp;AS$6,Finance!$4:$4,"&lt;="&amp;AS$7))</f>
        <v>0</v>
      </c>
      <c r="AT70" s="5">
        <f ca="1">IF(AT$4="",0,SUMIFS(Finance!61:61,Finance!$4:$4,"&gt;="&amp;AT$6,Finance!$4:$4,"&lt;="&amp;AT$7))</f>
        <v>0</v>
      </c>
      <c r="AU70" s="5">
        <f ca="1">IF(AU$4="",0,SUMIFS(Finance!61:61,Finance!$4:$4,"&gt;="&amp;AU$6,Finance!$4:$4,"&lt;="&amp;AU$7))</f>
        <v>0</v>
      </c>
      <c r="AV70" s="5">
        <f ca="1">IF(AV$4="",0,SUMIFS(Finance!61:61,Finance!$4:$4,"&gt;="&amp;AV$6,Finance!$4:$4,"&lt;="&amp;AV$7))</f>
        <v>0</v>
      </c>
      <c r="AW70" s="5">
        <f ca="1">IF(AW$4="",0,SUMIFS(Finance!61:61,Finance!$4:$4,"&gt;="&amp;AW$6,Finance!$4:$4,"&lt;="&amp;AW$7))</f>
        <v>0</v>
      </c>
      <c r="AX70" s="5">
        <f ca="1">IF(AX$4="",0,SUMIFS(Finance!61:61,Finance!$4:$4,"&gt;="&amp;AX$6,Finance!$4:$4,"&lt;="&amp;AX$7))</f>
        <v>0</v>
      </c>
      <c r="AY70" s="5">
        <f ca="1">IF(AY$4="",0,SUMIFS(Finance!61:61,Finance!$4:$4,"&gt;="&amp;AY$6,Finance!$4:$4,"&lt;="&amp;AY$7))</f>
        <v>0</v>
      </c>
      <c r="AZ70" s="5">
        <f ca="1">IF(AZ$4="",0,SUMIFS(Finance!61:61,Finance!$4:$4,"&gt;="&amp;AZ$6,Finance!$4:$4,"&lt;="&amp;AZ$7))</f>
        <v>0</v>
      </c>
      <c r="BA70" s="5">
        <f ca="1">IF(BA$4="",0,SUMIFS(Finance!61:61,Finance!$4:$4,"&gt;="&amp;BA$6,Finance!$4:$4,"&lt;="&amp;BA$7))</f>
        <v>0</v>
      </c>
      <c r="BB70" s="5">
        <f ca="1">IF(BB$4="",0,SUMIFS(Finance!61:61,Finance!$4:$4,"&gt;="&amp;BB$6,Finance!$4:$4,"&lt;="&amp;BB$7))</f>
        <v>0</v>
      </c>
      <c r="BC70" s="5">
        <f ca="1">IF(BC$4="",0,SUMIFS(Finance!61:61,Finance!$4:$4,"&gt;="&amp;BC$6,Finance!$4:$4,"&lt;="&amp;BC$7))</f>
        <v>0</v>
      </c>
      <c r="BD70" s="5">
        <f ca="1">IF(BD$4="",0,SUMIFS(Finance!61:61,Finance!$4:$4,"&gt;="&amp;BD$6,Finance!$4:$4,"&lt;="&amp;BD$7))</f>
        <v>0</v>
      </c>
      <c r="BE70" s="5">
        <f ca="1">IF(BE$4="",0,SUMIFS(Finance!61:61,Finance!$4:$4,"&gt;="&amp;BE$6,Finance!$4:$4,"&lt;="&amp;BE$7))</f>
        <v>0</v>
      </c>
      <c r="BF70" s="5">
        <f ca="1">IF(BF$4="",0,SUMIFS(Finance!61:61,Finance!$4:$4,"&gt;="&amp;BF$6,Finance!$4:$4,"&lt;="&amp;BF$7))</f>
        <v>0</v>
      </c>
      <c r="BG70" s="5">
        <f ca="1">IF(BG$4="",0,SUMIFS(Finance!61:61,Finance!$4:$4,"&gt;="&amp;BG$6,Finance!$4:$4,"&lt;="&amp;BG$7))</f>
        <v>0</v>
      </c>
      <c r="BH70" s="5">
        <f ca="1">IF(BH$4="",0,SUMIFS(Finance!61:61,Finance!$4:$4,"&gt;="&amp;BH$6,Finance!$4:$4,"&lt;="&amp;BH$7))</f>
        <v>0</v>
      </c>
      <c r="BI70" s="5">
        <f ca="1">IF(BI$4="",0,SUMIFS(Finance!61:61,Finance!$4:$4,"&gt;="&amp;BI$6,Finance!$4:$4,"&lt;="&amp;BI$7))</f>
        <v>0</v>
      </c>
      <c r="BJ70" s="5">
        <f ca="1">IF(BJ$4="",0,SUMIFS(Finance!61:61,Finance!$4:$4,"&gt;="&amp;BJ$6,Finance!$4:$4,"&lt;="&amp;BJ$7))</f>
        <v>0</v>
      </c>
      <c r="BK70" s="5">
        <f ca="1">IF(BK$4="",0,SUMIFS(Finance!61:61,Finance!$4:$4,"&gt;="&amp;BK$6,Finance!$4:$4,"&lt;="&amp;BK$7))</f>
        <v>0</v>
      </c>
      <c r="BL70" s="5">
        <f ca="1">IF(BL$4="",0,SUMIFS(Finance!61:61,Finance!$4:$4,"&gt;="&amp;BL$6,Finance!$4:$4,"&lt;="&amp;BL$7))</f>
        <v>0</v>
      </c>
      <c r="BM70" s="5">
        <f ca="1">IF(BM$4="",0,SUMIFS(Finance!61:61,Finance!$4:$4,"&gt;="&amp;BM$6,Finance!$4:$4,"&lt;="&amp;BM$7))</f>
        <v>0</v>
      </c>
      <c r="BN70" s="5">
        <f ca="1">IF(BN$4="",0,SUMIFS(Finance!61:61,Finance!$4:$4,"&gt;="&amp;BN$6,Finance!$4:$4,"&lt;="&amp;BN$7))</f>
        <v>0</v>
      </c>
      <c r="BO70" s="5">
        <f ca="1">IF(BO$4="",0,SUMIFS(Finance!61:61,Finance!$4:$4,"&gt;="&amp;BO$6,Finance!$4:$4,"&lt;="&amp;BO$7))</f>
        <v>0</v>
      </c>
      <c r="BP70" s="5">
        <f ca="1">IF(BP$4="",0,SUMIFS(Finance!61:61,Finance!$4:$4,"&gt;="&amp;BP$6,Finance!$4:$4,"&lt;="&amp;BP$7))</f>
        <v>0</v>
      </c>
      <c r="BQ70" s="5">
        <f ca="1">IF(BQ$4="",0,SUMIFS(Finance!61:61,Finance!$4:$4,"&gt;="&amp;BQ$6,Finance!$4:$4,"&lt;="&amp;BQ$7))</f>
        <v>0</v>
      </c>
      <c r="BR70" s="5">
        <f ca="1">IF(BR$4="",0,SUMIFS(Finance!61:61,Finance!$4:$4,"&gt;="&amp;BR$6,Finance!$4:$4,"&lt;="&amp;BR$7))</f>
        <v>0</v>
      </c>
      <c r="BS70" s="5">
        <f ca="1">IF(BS$4="",0,SUMIFS(Finance!61:61,Finance!$4:$4,"&gt;="&amp;BS$6,Finance!$4:$4,"&lt;="&amp;BS$7))</f>
        <v>0</v>
      </c>
      <c r="BT70" s="5">
        <f ca="1">IF(BT$4="",0,SUMIFS(Finance!61:61,Finance!$4:$4,"&gt;="&amp;BT$6,Finance!$4:$4,"&lt;="&amp;BT$7))</f>
        <v>0</v>
      </c>
      <c r="BU70" s="5">
        <f ca="1">IF(BU$4="",0,SUMIFS(Finance!61:61,Finance!$4:$4,"&gt;="&amp;BU$6,Finance!$4:$4,"&lt;="&amp;BU$7))</f>
        <v>0</v>
      </c>
      <c r="BV70" s="5">
        <f ca="1">IF(BV$4="",0,SUMIFS(Finance!61:61,Finance!$4:$4,"&gt;="&amp;BV$6,Finance!$4:$4,"&lt;="&amp;BV$7))</f>
        <v>0</v>
      </c>
      <c r="BW70" s="5">
        <f ca="1">IF(BW$4="",0,SUMIFS(Finance!61:61,Finance!$4:$4,"&gt;="&amp;BW$6,Finance!$4:$4,"&lt;="&amp;BW$7))</f>
        <v>0</v>
      </c>
      <c r="BX70" s="5">
        <f ca="1">IF(BX$4="",0,SUMIFS(Finance!61:61,Finance!$4:$4,"&gt;="&amp;BX$6,Finance!$4:$4,"&lt;="&amp;BX$7))</f>
        <v>0</v>
      </c>
      <c r="BY70" s="5">
        <f ca="1">IF(BY$4="",0,SUMIFS(Finance!61:61,Finance!$4:$4,"&gt;="&amp;BY$6,Finance!$4:$4,"&lt;="&amp;BY$7))</f>
        <v>0</v>
      </c>
      <c r="BZ70" s="5">
        <f ca="1">IF(BZ$4="",0,SUMIFS(Finance!61:61,Finance!$4:$4,"&gt;="&amp;BZ$6,Finance!$4:$4,"&lt;="&amp;BZ$7))</f>
        <v>0</v>
      </c>
      <c r="CA70" s="5">
        <f ca="1">IF(CA$4="",0,SUMIFS(Finance!61:61,Finance!$4:$4,"&gt;="&amp;CA$6,Finance!$4:$4,"&lt;="&amp;CA$7))</f>
        <v>0</v>
      </c>
      <c r="CB70" s="5">
        <f ca="1">IF(CB$4="",0,SUMIFS(Finance!61:61,Finance!$4:$4,"&gt;="&amp;CB$6,Finance!$4:$4,"&lt;="&amp;CB$7))</f>
        <v>0</v>
      </c>
      <c r="CC70" s="5">
        <f ca="1">IF(CC$4="",0,SUMIFS(Finance!61:61,Finance!$4:$4,"&gt;="&amp;CC$6,Finance!$4:$4,"&lt;="&amp;CC$7))</f>
        <v>0</v>
      </c>
      <c r="CD70" s="5">
        <f ca="1">IF(CD$4="",0,SUMIFS(Finance!61:61,Finance!$4:$4,"&gt;="&amp;CD$6,Finance!$4:$4,"&lt;="&amp;CD$7))</f>
        <v>0</v>
      </c>
      <c r="CE70" s="5">
        <f ca="1">IF(CE$4="",0,SUMIFS(Finance!61:61,Finance!$4:$4,"&gt;="&amp;CE$6,Finance!$4:$4,"&lt;="&amp;CE$7))</f>
        <v>0</v>
      </c>
      <c r="CF70" s="5">
        <f ca="1">IF(CF$4="",0,SUMIFS(Finance!61:61,Finance!$4:$4,"&gt;="&amp;CF$6,Finance!$4:$4,"&lt;="&amp;CF$7))</f>
        <v>0</v>
      </c>
    </row>
    <row r="71" spans="2:84" s="26" customFormat="1" ht="12" x14ac:dyDescent="0.25">
      <c r="B71" s="13"/>
      <c r="M71" s="55"/>
      <c r="N71" s="44" t="s">
        <v>21</v>
      </c>
      <c r="O71" s="45"/>
      <c r="P71" s="46"/>
      <c r="Q71" s="89"/>
      <c r="U71" s="41"/>
      <c r="V71" s="42"/>
      <c r="W71" s="43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</row>
    <row r="73" spans="2:84" x14ac:dyDescent="0.3">
      <c r="B73" s="13">
        <f>ROW()</f>
        <v>73</v>
      </c>
      <c r="H73" s="1" t="s">
        <v>239</v>
      </c>
      <c r="M73" s="53" t="s">
        <v>18</v>
      </c>
      <c r="P73" s="72" t="str">
        <f>Lists!$AI$14</f>
        <v>PL</v>
      </c>
      <c r="U73" s="5">
        <f ca="1">SUM(INDIRECT(ADDRESS($B73,$X$2)&amp;":"&amp;ADDRESS($B73,$X$2-1+$P$8)))</f>
        <v>405218371.05011541</v>
      </c>
      <c r="X73" s="5">
        <f ca="1">SUMIFS(X$10:X72,$P$10:$P72,Lists!$AI$12)-SUMIFS(X$10:X72,$P$10:$P72,Lists!$AI$13)</f>
        <v>-4012070.8509972617</v>
      </c>
      <c r="Y73" s="5">
        <f ca="1">SUMIFS(Y$10:Y72,$P$10:$P72,Lists!$AI$12)-SUMIFS(Y$10:Y72,$P$10:$P72,Lists!$AI$13)</f>
        <v>35175668.967051208</v>
      </c>
      <c r="Z73" s="5">
        <f ca="1">SUMIFS(Z$10:Z72,$P$10:$P72,Lists!$AI$12)-SUMIFS(Z$10:Z72,$P$10:$P72,Lists!$AI$13)</f>
        <v>77262059.618748307</v>
      </c>
      <c r="AA73" s="5">
        <f ca="1">SUMIFS(AA$10:AA72,$P$10:$P72,Lists!$AI$12)-SUMIFS(AA$10:AA72,$P$10:$P72,Lists!$AI$13)</f>
        <v>123089511.48610467</v>
      </c>
      <c r="AB73" s="5">
        <f ca="1">SUMIFS(AB$10:AB72,$P$10:$P72,Lists!$AI$12)-SUMIFS(AB$10:AB72,$P$10:$P72,Lists!$AI$13)</f>
        <v>173703201.82920849</v>
      </c>
      <c r="AC73" s="5">
        <f ca="1">SUMIFS(AC$10:AC72,$P$10:$P72,Lists!$AI$12)-SUMIFS(AC$10:AC72,$P$10:$P72,Lists!$AI$13)</f>
        <v>0</v>
      </c>
      <c r="AD73" s="5">
        <f ca="1">SUMIFS(AD$10:AD72,$P$10:$P72,Lists!$AI$12)-SUMIFS(AD$10:AD72,$P$10:$P72,Lists!$AI$13)</f>
        <v>0</v>
      </c>
      <c r="AE73" s="5">
        <f ca="1">SUMIFS(AE$10:AE72,$P$10:$P72,Lists!$AI$12)-SUMIFS(AE$10:AE72,$P$10:$P72,Lists!$AI$13)</f>
        <v>0</v>
      </c>
      <c r="AF73" s="5">
        <f ca="1">SUMIFS(AF$10:AF72,$P$10:$P72,Lists!$AI$12)-SUMIFS(AF$10:AF72,$P$10:$P72,Lists!$AI$13)</f>
        <v>0</v>
      </c>
      <c r="AG73" s="5">
        <f ca="1">SUMIFS(AG$10:AG72,$P$10:$P72,Lists!$AI$12)-SUMIFS(AG$10:AG72,$P$10:$P72,Lists!$AI$13)</f>
        <v>0</v>
      </c>
      <c r="AH73" s="5">
        <f ca="1">SUMIFS(AH$10:AH72,$P$10:$P72,Lists!$AI$12)-SUMIFS(AH$10:AH72,$P$10:$P72,Lists!$AI$13)</f>
        <v>0</v>
      </c>
      <c r="AI73" s="5">
        <f ca="1">SUMIFS(AI$10:AI72,$P$10:$P72,Lists!$AI$12)-SUMIFS(AI$10:AI72,$P$10:$P72,Lists!$AI$13)</f>
        <v>0</v>
      </c>
      <c r="AJ73" s="5">
        <f ca="1">SUMIFS(AJ$10:AJ72,$P$10:$P72,Lists!$AI$12)-SUMIFS(AJ$10:AJ72,$P$10:$P72,Lists!$AI$13)</f>
        <v>0</v>
      </c>
      <c r="AK73" s="5">
        <f ca="1">SUMIFS(AK$10:AK72,$P$10:$P72,Lists!$AI$12)-SUMIFS(AK$10:AK72,$P$10:$P72,Lists!$AI$13)</f>
        <v>0</v>
      </c>
      <c r="AL73" s="5">
        <f ca="1">SUMIFS(AL$10:AL72,$P$10:$P72,Lists!$AI$12)-SUMIFS(AL$10:AL72,$P$10:$P72,Lists!$AI$13)</f>
        <v>0</v>
      </c>
      <c r="AM73" s="5">
        <f ca="1">SUMIFS(AM$10:AM72,$P$10:$P72,Lists!$AI$12)-SUMIFS(AM$10:AM72,$P$10:$P72,Lists!$AI$13)</f>
        <v>0</v>
      </c>
      <c r="AN73" s="5">
        <f ca="1">SUMIFS(AN$10:AN72,$P$10:$P72,Lists!$AI$12)-SUMIFS(AN$10:AN72,$P$10:$P72,Lists!$AI$13)</f>
        <v>0</v>
      </c>
      <c r="AO73" s="5">
        <f ca="1">SUMIFS(AO$10:AO72,$P$10:$P72,Lists!$AI$12)-SUMIFS(AO$10:AO72,$P$10:$P72,Lists!$AI$13)</f>
        <v>0</v>
      </c>
      <c r="AP73" s="5">
        <f ca="1">SUMIFS(AP$10:AP72,$P$10:$P72,Lists!$AI$12)-SUMIFS(AP$10:AP72,$P$10:$P72,Lists!$AI$13)</f>
        <v>0</v>
      </c>
      <c r="AQ73" s="5">
        <f ca="1">SUMIFS(AQ$10:AQ72,$P$10:$P72,Lists!$AI$12)-SUMIFS(AQ$10:AQ72,$P$10:$P72,Lists!$AI$13)</f>
        <v>0</v>
      </c>
      <c r="AR73" s="5">
        <f ca="1">SUMIFS(AR$10:AR72,$P$10:$P72,Lists!$AI$12)-SUMIFS(AR$10:AR72,$P$10:$P72,Lists!$AI$13)</f>
        <v>0</v>
      </c>
      <c r="AS73" s="5">
        <f ca="1">SUMIFS(AS$10:AS72,$P$10:$P72,Lists!$AI$12)-SUMIFS(AS$10:AS72,$P$10:$P72,Lists!$AI$13)</f>
        <v>0</v>
      </c>
      <c r="AT73" s="5">
        <f ca="1">SUMIFS(AT$10:AT72,$P$10:$P72,Lists!$AI$12)-SUMIFS(AT$10:AT72,$P$10:$P72,Lists!$AI$13)</f>
        <v>0</v>
      </c>
      <c r="AU73" s="5">
        <f ca="1">SUMIFS(AU$10:AU72,$P$10:$P72,Lists!$AI$12)-SUMIFS(AU$10:AU72,$P$10:$P72,Lists!$AI$13)</f>
        <v>0</v>
      </c>
      <c r="AV73" s="5">
        <f ca="1">SUMIFS(AV$10:AV72,$P$10:$P72,Lists!$AI$12)-SUMIFS(AV$10:AV72,$P$10:$P72,Lists!$AI$13)</f>
        <v>0</v>
      </c>
      <c r="AW73" s="5">
        <f ca="1">SUMIFS(AW$10:AW72,$P$10:$P72,Lists!$AI$12)-SUMIFS(AW$10:AW72,$P$10:$P72,Lists!$AI$13)</f>
        <v>0</v>
      </c>
      <c r="AX73" s="5">
        <f ca="1">SUMIFS(AX$10:AX72,$P$10:$P72,Lists!$AI$12)-SUMIFS(AX$10:AX72,$P$10:$P72,Lists!$AI$13)</f>
        <v>0</v>
      </c>
      <c r="AY73" s="5">
        <f ca="1">SUMIFS(AY$10:AY72,$P$10:$P72,Lists!$AI$12)-SUMIFS(AY$10:AY72,$P$10:$P72,Lists!$AI$13)</f>
        <v>0</v>
      </c>
      <c r="AZ73" s="5">
        <f ca="1">SUMIFS(AZ$10:AZ72,$P$10:$P72,Lists!$AI$12)-SUMIFS(AZ$10:AZ72,$P$10:$P72,Lists!$AI$13)</f>
        <v>0</v>
      </c>
      <c r="BA73" s="5">
        <f ca="1">SUMIFS(BA$10:BA72,$P$10:$P72,Lists!$AI$12)-SUMIFS(BA$10:BA72,$P$10:$P72,Lists!$AI$13)</f>
        <v>0</v>
      </c>
      <c r="BB73" s="5">
        <f ca="1">SUMIFS(BB$10:BB72,$P$10:$P72,Lists!$AI$12)-SUMIFS(BB$10:BB72,$P$10:$P72,Lists!$AI$13)</f>
        <v>0</v>
      </c>
      <c r="BC73" s="5">
        <f ca="1">SUMIFS(BC$10:BC72,$P$10:$P72,Lists!$AI$12)-SUMIFS(BC$10:BC72,$P$10:$P72,Lists!$AI$13)</f>
        <v>0</v>
      </c>
      <c r="BD73" s="5">
        <f ca="1">SUMIFS(BD$10:BD72,$P$10:$P72,Lists!$AI$12)-SUMIFS(BD$10:BD72,$P$10:$P72,Lists!$AI$13)</f>
        <v>0</v>
      </c>
      <c r="BE73" s="5">
        <f ca="1">SUMIFS(BE$10:BE72,$P$10:$P72,Lists!$AI$12)-SUMIFS(BE$10:BE72,$P$10:$P72,Lists!$AI$13)</f>
        <v>0</v>
      </c>
      <c r="BF73" s="5">
        <f ca="1">SUMIFS(BF$10:BF72,$P$10:$P72,Lists!$AI$12)-SUMIFS(BF$10:BF72,$P$10:$P72,Lists!$AI$13)</f>
        <v>0</v>
      </c>
      <c r="BG73" s="5">
        <f ca="1">SUMIFS(BG$10:BG72,$P$10:$P72,Lists!$AI$12)-SUMIFS(BG$10:BG72,$P$10:$P72,Lists!$AI$13)</f>
        <v>0</v>
      </c>
      <c r="BH73" s="5">
        <f ca="1">SUMIFS(BH$10:BH72,$P$10:$P72,Lists!$AI$12)-SUMIFS(BH$10:BH72,$P$10:$P72,Lists!$AI$13)</f>
        <v>0</v>
      </c>
      <c r="BI73" s="5">
        <f ca="1">SUMIFS(BI$10:BI72,$P$10:$P72,Lists!$AI$12)-SUMIFS(BI$10:BI72,$P$10:$P72,Lists!$AI$13)</f>
        <v>0</v>
      </c>
      <c r="BJ73" s="5">
        <f ca="1">SUMIFS(BJ$10:BJ72,$P$10:$P72,Lists!$AI$12)-SUMIFS(BJ$10:BJ72,$P$10:$P72,Lists!$AI$13)</f>
        <v>0</v>
      </c>
      <c r="BK73" s="5">
        <f ca="1">SUMIFS(BK$10:BK72,$P$10:$P72,Lists!$AI$12)-SUMIFS(BK$10:BK72,$P$10:$P72,Lists!$AI$13)</f>
        <v>0</v>
      </c>
      <c r="BL73" s="5">
        <f ca="1">SUMIFS(BL$10:BL72,$P$10:$P72,Lists!$AI$12)-SUMIFS(BL$10:BL72,$P$10:$P72,Lists!$AI$13)</f>
        <v>0</v>
      </c>
      <c r="BM73" s="5">
        <f ca="1">SUMIFS(BM$10:BM72,$P$10:$P72,Lists!$AI$12)-SUMIFS(BM$10:BM72,$P$10:$P72,Lists!$AI$13)</f>
        <v>0</v>
      </c>
      <c r="BN73" s="5">
        <f ca="1">SUMIFS(BN$10:BN72,$P$10:$P72,Lists!$AI$12)-SUMIFS(BN$10:BN72,$P$10:$P72,Lists!$AI$13)</f>
        <v>0</v>
      </c>
      <c r="BO73" s="5">
        <f ca="1">SUMIFS(BO$10:BO72,$P$10:$P72,Lists!$AI$12)-SUMIFS(BO$10:BO72,$P$10:$P72,Lists!$AI$13)</f>
        <v>0</v>
      </c>
      <c r="BP73" s="5">
        <f ca="1">SUMIFS(BP$10:BP72,$P$10:$P72,Lists!$AI$12)-SUMIFS(BP$10:BP72,$P$10:$P72,Lists!$AI$13)</f>
        <v>0</v>
      </c>
      <c r="BQ73" s="5">
        <f ca="1">SUMIFS(BQ$10:BQ72,$P$10:$P72,Lists!$AI$12)-SUMIFS(BQ$10:BQ72,$P$10:$P72,Lists!$AI$13)</f>
        <v>0</v>
      </c>
      <c r="BR73" s="5">
        <f ca="1">SUMIFS(BR$10:BR72,$P$10:$P72,Lists!$AI$12)-SUMIFS(BR$10:BR72,$P$10:$P72,Lists!$AI$13)</f>
        <v>0</v>
      </c>
      <c r="BS73" s="5">
        <f ca="1">SUMIFS(BS$10:BS72,$P$10:$P72,Lists!$AI$12)-SUMIFS(BS$10:BS72,$P$10:$P72,Lists!$AI$13)</f>
        <v>0</v>
      </c>
      <c r="BT73" s="5">
        <f ca="1">SUMIFS(BT$10:BT72,$P$10:$P72,Lists!$AI$12)-SUMIFS(BT$10:BT72,$P$10:$P72,Lists!$AI$13)</f>
        <v>0</v>
      </c>
      <c r="BU73" s="5">
        <f ca="1">SUMIFS(BU$10:BU72,$P$10:$P72,Lists!$AI$12)-SUMIFS(BU$10:BU72,$P$10:$P72,Lists!$AI$13)</f>
        <v>0</v>
      </c>
      <c r="BV73" s="5">
        <f ca="1">SUMIFS(BV$10:BV72,$P$10:$P72,Lists!$AI$12)-SUMIFS(BV$10:BV72,$P$10:$P72,Lists!$AI$13)</f>
        <v>0</v>
      </c>
      <c r="BW73" s="5">
        <f ca="1">SUMIFS(BW$10:BW72,$P$10:$P72,Lists!$AI$12)-SUMIFS(BW$10:BW72,$P$10:$P72,Lists!$AI$13)</f>
        <v>0</v>
      </c>
      <c r="BX73" s="5">
        <f ca="1">SUMIFS(BX$10:BX72,$P$10:$P72,Lists!$AI$12)-SUMIFS(BX$10:BX72,$P$10:$P72,Lists!$AI$13)</f>
        <v>0</v>
      </c>
      <c r="BY73" s="5">
        <f ca="1">SUMIFS(BY$10:BY72,$P$10:$P72,Lists!$AI$12)-SUMIFS(BY$10:BY72,$P$10:$P72,Lists!$AI$13)</f>
        <v>0</v>
      </c>
      <c r="BZ73" s="5">
        <f ca="1">SUMIFS(BZ$10:BZ72,$P$10:$P72,Lists!$AI$12)-SUMIFS(BZ$10:BZ72,$P$10:$P72,Lists!$AI$13)</f>
        <v>0</v>
      </c>
      <c r="CA73" s="5">
        <f ca="1">SUMIFS(CA$10:CA72,$P$10:$P72,Lists!$AI$12)-SUMIFS(CA$10:CA72,$P$10:$P72,Lists!$AI$13)</f>
        <v>0</v>
      </c>
      <c r="CB73" s="5">
        <f ca="1">SUMIFS(CB$10:CB72,$P$10:$P72,Lists!$AI$12)-SUMIFS(CB$10:CB72,$P$10:$P72,Lists!$AI$13)</f>
        <v>0</v>
      </c>
      <c r="CC73" s="5">
        <f ca="1">SUMIFS(CC$10:CC72,$P$10:$P72,Lists!$AI$12)-SUMIFS(CC$10:CC72,$P$10:$P72,Lists!$AI$13)</f>
        <v>0</v>
      </c>
      <c r="CD73" s="5">
        <f ca="1">SUMIFS(CD$10:CD72,$P$10:$P72,Lists!$AI$12)-SUMIFS(CD$10:CD72,$P$10:$P72,Lists!$AI$13)</f>
        <v>0</v>
      </c>
      <c r="CE73" s="5">
        <f ca="1">SUMIFS(CE$10:CE72,$P$10:$P72,Lists!$AI$12)-SUMIFS(CE$10:CE72,$P$10:$P72,Lists!$AI$13)</f>
        <v>0</v>
      </c>
      <c r="CF73" s="5">
        <f ca="1">SUMIFS(CF$10:CF72,$P$10:$P72,Lists!$AI$12)-SUMIFS(CF$10:CF72,$P$10:$P72,Lists!$AI$13)</f>
        <v>0</v>
      </c>
    </row>
    <row r="75" spans="2:84" x14ac:dyDescent="0.3">
      <c r="B75" s="13">
        <f>ROW()</f>
        <v>75</v>
      </c>
      <c r="H75" s="1" t="s">
        <v>427</v>
      </c>
      <c r="M75" s="53" t="s">
        <v>18</v>
      </c>
      <c r="P75" s="72" t="str">
        <f>Lists!$AI$12</f>
        <v>PL(+)</v>
      </c>
      <c r="U75" s="5">
        <f t="shared" ref="U75:U78" ca="1" si="198">SUM(INDIRECT(ADDRESS($B75,$X$2)&amp;":"&amp;ADDRESS($B75,$X$2-1+$P$8)))</f>
        <v>3322985.8610544195</v>
      </c>
      <c r="X75" s="5">
        <f t="shared" ref="X75:BC75" ca="1" si="199">IF(X$4="",0,SUM(X76:X79))</f>
        <v>29755.557612061133</v>
      </c>
      <c r="Y75" s="5">
        <f t="shared" ca="1" si="199"/>
        <v>373708.11540189717</v>
      </c>
      <c r="Z75" s="5">
        <f t="shared" ca="1" si="199"/>
        <v>286856.36829399294</v>
      </c>
      <c r="AA75" s="5">
        <f t="shared" ca="1" si="199"/>
        <v>812375.01356115844</v>
      </c>
      <c r="AB75" s="5">
        <f t="shared" ca="1" si="199"/>
        <v>1820290.80618531</v>
      </c>
      <c r="AC75" s="5">
        <f t="shared" ca="1" si="199"/>
        <v>0</v>
      </c>
      <c r="AD75" s="5">
        <f t="shared" ca="1" si="199"/>
        <v>0</v>
      </c>
      <c r="AE75" s="5">
        <f t="shared" ca="1" si="199"/>
        <v>0</v>
      </c>
      <c r="AF75" s="5">
        <f t="shared" ca="1" si="199"/>
        <v>0</v>
      </c>
      <c r="AG75" s="5">
        <f t="shared" ca="1" si="199"/>
        <v>0</v>
      </c>
      <c r="AH75" s="5">
        <f t="shared" ca="1" si="199"/>
        <v>0</v>
      </c>
      <c r="AI75" s="5">
        <f t="shared" ca="1" si="199"/>
        <v>0</v>
      </c>
      <c r="AJ75" s="5">
        <f t="shared" ca="1" si="199"/>
        <v>0</v>
      </c>
      <c r="AK75" s="5">
        <f t="shared" ca="1" si="199"/>
        <v>0</v>
      </c>
      <c r="AL75" s="5">
        <f t="shared" ca="1" si="199"/>
        <v>0</v>
      </c>
      <c r="AM75" s="5">
        <f t="shared" ca="1" si="199"/>
        <v>0</v>
      </c>
      <c r="AN75" s="5">
        <f t="shared" ca="1" si="199"/>
        <v>0</v>
      </c>
      <c r="AO75" s="5">
        <f t="shared" ca="1" si="199"/>
        <v>0</v>
      </c>
      <c r="AP75" s="5">
        <f t="shared" ca="1" si="199"/>
        <v>0</v>
      </c>
      <c r="AQ75" s="5">
        <f t="shared" ca="1" si="199"/>
        <v>0</v>
      </c>
      <c r="AR75" s="5">
        <f t="shared" ca="1" si="199"/>
        <v>0</v>
      </c>
      <c r="AS75" s="5">
        <f t="shared" ca="1" si="199"/>
        <v>0</v>
      </c>
      <c r="AT75" s="5">
        <f t="shared" ca="1" si="199"/>
        <v>0</v>
      </c>
      <c r="AU75" s="5">
        <f t="shared" ca="1" si="199"/>
        <v>0</v>
      </c>
      <c r="AV75" s="5">
        <f t="shared" ca="1" si="199"/>
        <v>0</v>
      </c>
      <c r="AW75" s="5">
        <f t="shared" ca="1" si="199"/>
        <v>0</v>
      </c>
      <c r="AX75" s="5">
        <f t="shared" ca="1" si="199"/>
        <v>0</v>
      </c>
      <c r="AY75" s="5">
        <f t="shared" ca="1" si="199"/>
        <v>0</v>
      </c>
      <c r="AZ75" s="5">
        <f t="shared" ca="1" si="199"/>
        <v>0</v>
      </c>
      <c r="BA75" s="5">
        <f t="shared" ca="1" si="199"/>
        <v>0</v>
      </c>
      <c r="BB75" s="5">
        <f t="shared" ca="1" si="199"/>
        <v>0</v>
      </c>
      <c r="BC75" s="5">
        <f t="shared" ca="1" si="199"/>
        <v>0</v>
      </c>
      <c r="BD75" s="5">
        <f t="shared" ref="BD75:CF75" ca="1" si="200">IF(BD$4="",0,SUM(BD76:BD79))</f>
        <v>0</v>
      </c>
      <c r="BE75" s="5">
        <f t="shared" ca="1" si="200"/>
        <v>0</v>
      </c>
      <c r="BF75" s="5">
        <f t="shared" ca="1" si="200"/>
        <v>0</v>
      </c>
      <c r="BG75" s="5">
        <f t="shared" ca="1" si="200"/>
        <v>0</v>
      </c>
      <c r="BH75" s="5">
        <f t="shared" ca="1" si="200"/>
        <v>0</v>
      </c>
      <c r="BI75" s="5">
        <f t="shared" ca="1" si="200"/>
        <v>0</v>
      </c>
      <c r="BJ75" s="5">
        <f t="shared" ca="1" si="200"/>
        <v>0</v>
      </c>
      <c r="BK75" s="5">
        <f t="shared" ca="1" si="200"/>
        <v>0</v>
      </c>
      <c r="BL75" s="5">
        <f t="shared" ca="1" si="200"/>
        <v>0</v>
      </c>
      <c r="BM75" s="5">
        <f t="shared" ca="1" si="200"/>
        <v>0</v>
      </c>
      <c r="BN75" s="5">
        <f t="shared" ca="1" si="200"/>
        <v>0</v>
      </c>
      <c r="BO75" s="5">
        <f t="shared" ca="1" si="200"/>
        <v>0</v>
      </c>
      <c r="BP75" s="5">
        <f t="shared" ca="1" si="200"/>
        <v>0</v>
      </c>
      <c r="BQ75" s="5">
        <f t="shared" ca="1" si="200"/>
        <v>0</v>
      </c>
      <c r="BR75" s="5">
        <f t="shared" ca="1" si="200"/>
        <v>0</v>
      </c>
      <c r="BS75" s="5">
        <f t="shared" ca="1" si="200"/>
        <v>0</v>
      </c>
      <c r="BT75" s="5">
        <f t="shared" ca="1" si="200"/>
        <v>0</v>
      </c>
      <c r="BU75" s="5">
        <f t="shared" ca="1" si="200"/>
        <v>0</v>
      </c>
      <c r="BV75" s="5">
        <f t="shared" ca="1" si="200"/>
        <v>0</v>
      </c>
      <c r="BW75" s="5">
        <f t="shared" ca="1" si="200"/>
        <v>0</v>
      </c>
      <c r="BX75" s="5">
        <f t="shared" ca="1" si="200"/>
        <v>0</v>
      </c>
      <c r="BY75" s="5">
        <f t="shared" ca="1" si="200"/>
        <v>0</v>
      </c>
      <c r="BZ75" s="5">
        <f t="shared" ca="1" si="200"/>
        <v>0</v>
      </c>
      <c r="CA75" s="5">
        <f t="shared" ca="1" si="200"/>
        <v>0</v>
      </c>
      <c r="CB75" s="5">
        <f t="shared" ca="1" si="200"/>
        <v>0</v>
      </c>
      <c r="CC75" s="5">
        <f t="shared" ca="1" si="200"/>
        <v>0</v>
      </c>
      <c r="CD75" s="5">
        <f t="shared" ca="1" si="200"/>
        <v>0</v>
      </c>
      <c r="CE75" s="5">
        <f t="shared" ca="1" si="200"/>
        <v>0</v>
      </c>
      <c r="CF75" s="5">
        <f t="shared" ca="1" si="200"/>
        <v>0</v>
      </c>
    </row>
    <row r="76" spans="2:84" x14ac:dyDescent="0.3">
      <c r="B76" s="13">
        <f>ROW()</f>
        <v>76</v>
      </c>
      <c r="H76" s="1" t="str">
        <f>$H$75</f>
        <v>Прочие доходы</v>
      </c>
      <c r="I76" s="1" t="str">
        <f>Finance!H227</f>
        <v>Депозиты овернайт</v>
      </c>
      <c r="M76" s="53" t="s">
        <v>18</v>
      </c>
      <c r="U76" s="5">
        <f t="shared" ca="1" si="198"/>
        <v>588916.21887869108</v>
      </c>
      <c r="X76" s="5">
        <f ca="1">IF(X$4="",0,SUMIFS(Finance!228:228,Finance!$4:$4,"&gt;="&amp;X$6,Finance!$4:$4,"&lt;="&amp;X$7))</f>
        <v>29755.557612061133</v>
      </c>
      <c r="Y76" s="5">
        <f ca="1">IF(Y$4="",0,SUMIFS(Finance!228:228,Finance!$4:$4,"&gt;="&amp;Y$6,Finance!$4:$4,"&lt;="&amp;Y$7))</f>
        <v>373708.11540189717</v>
      </c>
      <c r="Z76" s="5">
        <f ca="1">IF(Z$4="",0,SUMIFS(Finance!228:228,Finance!$4:$4,"&gt;="&amp;Z$6,Finance!$4:$4,"&lt;="&amp;Z$7))</f>
        <v>92325.892229304052</v>
      </c>
      <c r="AA76" s="5">
        <f ca="1">IF(AA$4="",0,SUMIFS(Finance!228:228,Finance!$4:$4,"&gt;="&amp;AA$6,Finance!$4:$4,"&lt;="&amp;AA$7))</f>
        <v>52622.709516732415</v>
      </c>
      <c r="AB76" s="5">
        <f ca="1">IF(AB$4="",0,SUMIFS(Finance!228:228,Finance!$4:$4,"&gt;="&amp;AB$6,Finance!$4:$4,"&lt;="&amp;AB$7))</f>
        <v>40503.94411869625</v>
      </c>
      <c r="AC76" s="5">
        <f ca="1">IF(AC$4="",0,SUMIFS(Finance!228:228,Finance!$4:$4,"&gt;="&amp;AC$6,Finance!$4:$4,"&lt;="&amp;AC$7))</f>
        <v>0</v>
      </c>
      <c r="AD76" s="5">
        <f ca="1">IF(AD$4="",0,SUMIFS(Finance!228:228,Finance!$4:$4,"&gt;="&amp;AD$6,Finance!$4:$4,"&lt;="&amp;AD$7))</f>
        <v>0</v>
      </c>
      <c r="AE76" s="5">
        <f ca="1">IF(AE$4="",0,SUMIFS(Finance!228:228,Finance!$4:$4,"&gt;="&amp;AE$6,Finance!$4:$4,"&lt;="&amp;AE$7))</f>
        <v>0</v>
      </c>
      <c r="AF76" s="5">
        <f ca="1">IF(AF$4="",0,SUMIFS(Finance!228:228,Finance!$4:$4,"&gt;="&amp;AF$6,Finance!$4:$4,"&lt;="&amp;AF$7))</f>
        <v>0</v>
      </c>
      <c r="AG76" s="5">
        <f ca="1">IF(AG$4="",0,SUMIFS(Finance!228:228,Finance!$4:$4,"&gt;="&amp;AG$6,Finance!$4:$4,"&lt;="&amp;AG$7))</f>
        <v>0</v>
      </c>
      <c r="AH76" s="5">
        <f ca="1">IF(AH$4="",0,SUMIFS(Finance!228:228,Finance!$4:$4,"&gt;="&amp;AH$6,Finance!$4:$4,"&lt;="&amp;AH$7))</f>
        <v>0</v>
      </c>
      <c r="AI76" s="5">
        <f ca="1">IF(AI$4="",0,SUMIFS(Finance!228:228,Finance!$4:$4,"&gt;="&amp;AI$6,Finance!$4:$4,"&lt;="&amp;AI$7))</f>
        <v>0</v>
      </c>
      <c r="AJ76" s="5">
        <f ca="1">IF(AJ$4="",0,SUMIFS(Finance!228:228,Finance!$4:$4,"&gt;="&amp;AJ$6,Finance!$4:$4,"&lt;="&amp;AJ$7))</f>
        <v>0</v>
      </c>
      <c r="AK76" s="5">
        <f ca="1">IF(AK$4="",0,SUMIFS(Finance!228:228,Finance!$4:$4,"&gt;="&amp;AK$6,Finance!$4:$4,"&lt;="&amp;AK$7))</f>
        <v>0</v>
      </c>
      <c r="AL76" s="5">
        <f ca="1">IF(AL$4="",0,SUMIFS(Finance!228:228,Finance!$4:$4,"&gt;="&amp;AL$6,Finance!$4:$4,"&lt;="&amp;AL$7))</f>
        <v>0</v>
      </c>
      <c r="AM76" s="5">
        <f ca="1">IF(AM$4="",0,SUMIFS(Finance!228:228,Finance!$4:$4,"&gt;="&amp;AM$6,Finance!$4:$4,"&lt;="&amp;AM$7))</f>
        <v>0</v>
      </c>
      <c r="AN76" s="5">
        <f ca="1">IF(AN$4="",0,SUMIFS(Finance!228:228,Finance!$4:$4,"&gt;="&amp;AN$6,Finance!$4:$4,"&lt;="&amp;AN$7))</f>
        <v>0</v>
      </c>
      <c r="AO76" s="5">
        <f ca="1">IF(AO$4="",0,SUMIFS(Finance!228:228,Finance!$4:$4,"&gt;="&amp;AO$6,Finance!$4:$4,"&lt;="&amp;AO$7))</f>
        <v>0</v>
      </c>
      <c r="AP76" s="5">
        <f ca="1">IF(AP$4="",0,SUMIFS(Finance!228:228,Finance!$4:$4,"&gt;="&amp;AP$6,Finance!$4:$4,"&lt;="&amp;AP$7))</f>
        <v>0</v>
      </c>
      <c r="AQ76" s="5">
        <f ca="1">IF(AQ$4="",0,SUMIFS(Finance!228:228,Finance!$4:$4,"&gt;="&amp;AQ$6,Finance!$4:$4,"&lt;="&amp;AQ$7))</f>
        <v>0</v>
      </c>
      <c r="AR76" s="5">
        <f ca="1">IF(AR$4="",0,SUMIFS(Finance!228:228,Finance!$4:$4,"&gt;="&amp;AR$6,Finance!$4:$4,"&lt;="&amp;AR$7))</f>
        <v>0</v>
      </c>
      <c r="AS76" s="5">
        <f ca="1">IF(AS$4="",0,SUMIFS(Finance!228:228,Finance!$4:$4,"&gt;="&amp;AS$6,Finance!$4:$4,"&lt;="&amp;AS$7))</f>
        <v>0</v>
      </c>
      <c r="AT76" s="5">
        <f ca="1">IF(AT$4="",0,SUMIFS(Finance!228:228,Finance!$4:$4,"&gt;="&amp;AT$6,Finance!$4:$4,"&lt;="&amp;AT$7))</f>
        <v>0</v>
      </c>
      <c r="AU76" s="5">
        <f ca="1">IF(AU$4="",0,SUMIFS(Finance!228:228,Finance!$4:$4,"&gt;="&amp;AU$6,Finance!$4:$4,"&lt;="&amp;AU$7))</f>
        <v>0</v>
      </c>
      <c r="AV76" s="5">
        <f ca="1">IF(AV$4="",0,SUMIFS(Finance!228:228,Finance!$4:$4,"&gt;="&amp;AV$6,Finance!$4:$4,"&lt;="&amp;AV$7))</f>
        <v>0</v>
      </c>
      <c r="AW76" s="5">
        <f ca="1">IF(AW$4="",0,SUMIFS(Finance!228:228,Finance!$4:$4,"&gt;="&amp;AW$6,Finance!$4:$4,"&lt;="&amp;AW$7))</f>
        <v>0</v>
      </c>
      <c r="AX76" s="5">
        <f ca="1">IF(AX$4="",0,SUMIFS(Finance!228:228,Finance!$4:$4,"&gt;="&amp;AX$6,Finance!$4:$4,"&lt;="&amp;AX$7))</f>
        <v>0</v>
      </c>
      <c r="AY76" s="5">
        <f ca="1">IF(AY$4="",0,SUMIFS(Finance!228:228,Finance!$4:$4,"&gt;="&amp;AY$6,Finance!$4:$4,"&lt;="&amp;AY$7))</f>
        <v>0</v>
      </c>
      <c r="AZ76" s="5">
        <f ca="1">IF(AZ$4="",0,SUMIFS(Finance!228:228,Finance!$4:$4,"&gt;="&amp;AZ$6,Finance!$4:$4,"&lt;="&amp;AZ$7))</f>
        <v>0</v>
      </c>
      <c r="BA76" s="5">
        <f ca="1">IF(BA$4="",0,SUMIFS(Finance!228:228,Finance!$4:$4,"&gt;="&amp;BA$6,Finance!$4:$4,"&lt;="&amp;BA$7))</f>
        <v>0</v>
      </c>
      <c r="BB76" s="5">
        <f ca="1">IF(BB$4="",0,SUMIFS(Finance!228:228,Finance!$4:$4,"&gt;="&amp;BB$6,Finance!$4:$4,"&lt;="&amp;BB$7))</f>
        <v>0</v>
      </c>
      <c r="BC76" s="5">
        <f ca="1">IF(BC$4="",0,SUMIFS(Finance!228:228,Finance!$4:$4,"&gt;="&amp;BC$6,Finance!$4:$4,"&lt;="&amp;BC$7))</f>
        <v>0</v>
      </c>
      <c r="BD76" s="5">
        <f ca="1">IF(BD$4="",0,SUMIFS(Finance!228:228,Finance!$4:$4,"&gt;="&amp;BD$6,Finance!$4:$4,"&lt;="&amp;BD$7))</f>
        <v>0</v>
      </c>
      <c r="BE76" s="5">
        <f ca="1">IF(BE$4="",0,SUMIFS(Finance!228:228,Finance!$4:$4,"&gt;="&amp;BE$6,Finance!$4:$4,"&lt;="&amp;BE$7))</f>
        <v>0</v>
      </c>
      <c r="BF76" s="5">
        <f ca="1">IF(BF$4="",0,SUMIFS(Finance!228:228,Finance!$4:$4,"&gt;="&amp;BF$6,Finance!$4:$4,"&lt;="&amp;BF$7))</f>
        <v>0</v>
      </c>
      <c r="BG76" s="5">
        <f ca="1">IF(BG$4="",0,SUMIFS(Finance!228:228,Finance!$4:$4,"&gt;="&amp;BG$6,Finance!$4:$4,"&lt;="&amp;BG$7))</f>
        <v>0</v>
      </c>
      <c r="BH76" s="5">
        <f ca="1">IF(BH$4="",0,SUMIFS(Finance!228:228,Finance!$4:$4,"&gt;="&amp;BH$6,Finance!$4:$4,"&lt;="&amp;BH$7))</f>
        <v>0</v>
      </c>
      <c r="BI76" s="5">
        <f ca="1">IF(BI$4="",0,SUMIFS(Finance!228:228,Finance!$4:$4,"&gt;="&amp;BI$6,Finance!$4:$4,"&lt;="&amp;BI$7))</f>
        <v>0</v>
      </c>
      <c r="BJ76" s="5">
        <f ca="1">IF(BJ$4="",0,SUMIFS(Finance!228:228,Finance!$4:$4,"&gt;="&amp;BJ$6,Finance!$4:$4,"&lt;="&amp;BJ$7))</f>
        <v>0</v>
      </c>
      <c r="BK76" s="5">
        <f ca="1">IF(BK$4="",0,SUMIFS(Finance!228:228,Finance!$4:$4,"&gt;="&amp;BK$6,Finance!$4:$4,"&lt;="&amp;BK$7))</f>
        <v>0</v>
      </c>
      <c r="BL76" s="5">
        <f ca="1">IF(BL$4="",0,SUMIFS(Finance!228:228,Finance!$4:$4,"&gt;="&amp;BL$6,Finance!$4:$4,"&lt;="&amp;BL$7))</f>
        <v>0</v>
      </c>
      <c r="BM76" s="5">
        <f ca="1">IF(BM$4="",0,SUMIFS(Finance!228:228,Finance!$4:$4,"&gt;="&amp;BM$6,Finance!$4:$4,"&lt;="&amp;BM$7))</f>
        <v>0</v>
      </c>
      <c r="BN76" s="5">
        <f ca="1">IF(BN$4="",0,SUMIFS(Finance!228:228,Finance!$4:$4,"&gt;="&amp;BN$6,Finance!$4:$4,"&lt;="&amp;BN$7))</f>
        <v>0</v>
      </c>
      <c r="BO76" s="5">
        <f ca="1">IF(BO$4="",0,SUMIFS(Finance!228:228,Finance!$4:$4,"&gt;="&amp;BO$6,Finance!$4:$4,"&lt;="&amp;BO$7))</f>
        <v>0</v>
      </c>
      <c r="BP76" s="5">
        <f ca="1">IF(BP$4="",0,SUMIFS(Finance!228:228,Finance!$4:$4,"&gt;="&amp;BP$6,Finance!$4:$4,"&lt;="&amp;BP$7))</f>
        <v>0</v>
      </c>
      <c r="BQ76" s="5">
        <f ca="1">IF(BQ$4="",0,SUMIFS(Finance!228:228,Finance!$4:$4,"&gt;="&amp;BQ$6,Finance!$4:$4,"&lt;="&amp;BQ$7))</f>
        <v>0</v>
      </c>
      <c r="BR76" s="5">
        <f ca="1">IF(BR$4="",0,SUMIFS(Finance!228:228,Finance!$4:$4,"&gt;="&amp;BR$6,Finance!$4:$4,"&lt;="&amp;BR$7))</f>
        <v>0</v>
      </c>
      <c r="BS76" s="5">
        <f ca="1">IF(BS$4="",0,SUMIFS(Finance!228:228,Finance!$4:$4,"&gt;="&amp;BS$6,Finance!$4:$4,"&lt;="&amp;BS$7))</f>
        <v>0</v>
      </c>
      <c r="BT76" s="5">
        <f ca="1">IF(BT$4="",0,SUMIFS(Finance!228:228,Finance!$4:$4,"&gt;="&amp;BT$6,Finance!$4:$4,"&lt;="&amp;BT$7))</f>
        <v>0</v>
      </c>
      <c r="BU76" s="5">
        <f ca="1">IF(BU$4="",0,SUMIFS(Finance!228:228,Finance!$4:$4,"&gt;="&amp;BU$6,Finance!$4:$4,"&lt;="&amp;BU$7))</f>
        <v>0</v>
      </c>
      <c r="BV76" s="5">
        <f ca="1">IF(BV$4="",0,SUMIFS(Finance!228:228,Finance!$4:$4,"&gt;="&amp;BV$6,Finance!$4:$4,"&lt;="&amp;BV$7))</f>
        <v>0</v>
      </c>
      <c r="BW76" s="5">
        <f ca="1">IF(BW$4="",0,SUMIFS(Finance!228:228,Finance!$4:$4,"&gt;="&amp;BW$6,Finance!$4:$4,"&lt;="&amp;BW$7))</f>
        <v>0</v>
      </c>
      <c r="BX76" s="5">
        <f ca="1">IF(BX$4="",0,SUMIFS(Finance!228:228,Finance!$4:$4,"&gt;="&amp;BX$6,Finance!$4:$4,"&lt;="&amp;BX$7))</f>
        <v>0</v>
      </c>
      <c r="BY76" s="5">
        <f ca="1">IF(BY$4="",0,SUMIFS(Finance!228:228,Finance!$4:$4,"&gt;="&amp;BY$6,Finance!$4:$4,"&lt;="&amp;BY$7))</f>
        <v>0</v>
      </c>
      <c r="BZ76" s="5">
        <f ca="1">IF(BZ$4="",0,SUMIFS(Finance!228:228,Finance!$4:$4,"&gt;="&amp;BZ$6,Finance!$4:$4,"&lt;="&amp;BZ$7))</f>
        <v>0</v>
      </c>
      <c r="CA76" s="5">
        <f ca="1">IF(CA$4="",0,SUMIFS(Finance!228:228,Finance!$4:$4,"&gt;="&amp;CA$6,Finance!$4:$4,"&lt;="&amp;CA$7))</f>
        <v>0</v>
      </c>
      <c r="CB76" s="5">
        <f ca="1">IF(CB$4="",0,SUMIFS(Finance!228:228,Finance!$4:$4,"&gt;="&amp;CB$6,Finance!$4:$4,"&lt;="&amp;CB$7))</f>
        <v>0</v>
      </c>
      <c r="CC76" s="5">
        <f ca="1">IF(CC$4="",0,SUMIFS(Finance!228:228,Finance!$4:$4,"&gt;="&amp;CC$6,Finance!$4:$4,"&lt;="&amp;CC$7))</f>
        <v>0</v>
      </c>
      <c r="CD76" s="5">
        <f ca="1">IF(CD$4="",0,SUMIFS(Finance!228:228,Finance!$4:$4,"&gt;="&amp;CD$6,Finance!$4:$4,"&lt;="&amp;CD$7))</f>
        <v>0</v>
      </c>
      <c r="CE76" s="5">
        <f ca="1">IF(CE$4="",0,SUMIFS(Finance!228:228,Finance!$4:$4,"&gt;="&amp;CE$6,Finance!$4:$4,"&lt;="&amp;CE$7))</f>
        <v>0</v>
      </c>
      <c r="CF76" s="5">
        <f ca="1">IF(CF$4="",0,SUMIFS(Finance!228:228,Finance!$4:$4,"&gt;="&amp;CF$6,Finance!$4:$4,"&lt;="&amp;CF$7))</f>
        <v>0</v>
      </c>
    </row>
    <row r="77" spans="2:84" x14ac:dyDescent="0.3">
      <c r="B77" s="13">
        <f>ROW()</f>
        <v>77</v>
      </c>
      <c r="H77" s="1" t="str">
        <f>$H$75</f>
        <v>Прочие доходы</v>
      </c>
      <c r="I77" s="1" t="str">
        <f>Finance!H231</f>
        <v>Размещение резервов на депозитах</v>
      </c>
      <c r="M77" s="53" t="s">
        <v>18</v>
      </c>
      <c r="U77" s="5">
        <f t="shared" ca="1" si="198"/>
        <v>1242758.928261695</v>
      </c>
      <c r="X77" s="5">
        <f ca="1">IF(X$4="",0,SUMIFS(Finance!233:233,Finance!$4:$4,"&gt;="&amp;X$6,Finance!$4:$4,"&lt;="&amp;X$7))</f>
        <v>0</v>
      </c>
      <c r="Y77" s="5">
        <f ca="1">IF(Y$4="",0,SUMIFS(Finance!233:233,Finance!$4:$4,"&gt;="&amp;Y$6,Finance!$4:$4,"&lt;="&amp;Y$7))</f>
        <v>0</v>
      </c>
      <c r="Z77" s="5">
        <f ca="1">IF(Z$4="",0,SUMIFS(Finance!233:233,Finance!$4:$4,"&gt;="&amp;Z$6,Finance!$4:$4,"&lt;="&amp;Z$7))</f>
        <v>88422.943665767685</v>
      </c>
      <c r="AA77" s="5">
        <f ca="1">IF(AA$4="",0,SUMIFS(Finance!233:233,Finance!$4:$4,"&gt;="&amp;AA$6,Finance!$4:$4,"&lt;="&amp;AA$7))</f>
        <v>345341.95638382999</v>
      </c>
      <c r="AB77" s="5">
        <f ca="1">IF(AB$4="",0,SUMIFS(Finance!233:233,Finance!$4:$4,"&gt;="&amp;AB$6,Finance!$4:$4,"&lt;="&amp;AB$7))</f>
        <v>808994.02821209724</v>
      </c>
      <c r="AC77" s="5">
        <f ca="1">IF(AC$4="",0,SUMIFS(Finance!233:233,Finance!$4:$4,"&gt;="&amp;AC$6,Finance!$4:$4,"&lt;="&amp;AC$7))</f>
        <v>0</v>
      </c>
      <c r="AD77" s="5">
        <f ca="1">IF(AD$4="",0,SUMIFS(Finance!233:233,Finance!$4:$4,"&gt;="&amp;AD$6,Finance!$4:$4,"&lt;="&amp;AD$7))</f>
        <v>0</v>
      </c>
      <c r="AE77" s="5">
        <f ca="1">IF(AE$4="",0,SUMIFS(Finance!233:233,Finance!$4:$4,"&gt;="&amp;AE$6,Finance!$4:$4,"&lt;="&amp;AE$7))</f>
        <v>0</v>
      </c>
      <c r="AF77" s="5">
        <f ca="1">IF(AF$4="",0,SUMIFS(Finance!233:233,Finance!$4:$4,"&gt;="&amp;AF$6,Finance!$4:$4,"&lt;="&amp;AF$7))</f>
        <v>0</v>
      </c>
      <c r="AG77" s="5">
        <f ca="1">IF(AG$4="",0,SUMIFS(Finance!233:233,Finance!$4:$4,"&gt;="&amp;AG$6,Finance!$4:$4,"&lt;="&amp;AG$7))</f>
        <v>0</v>
      </c>
      <c r="AH77" s="5">
        <f ca="1">IF(AH$4="",0,SUMIFS(Finance!233:233,Finance!$4:$4,"&gt;="&amp;AH$6,Finance!$4:$4,"&lt;="&amp;AH$7))</f>
        <v>0</v>
      </c>
      <c r="AI77" s="5">
        <f ca="1">IF(AI$4="",0,SUMIFS(Finance!233:233,Finance!$4:$4,"&gt;="&amp;AI$6,Finance!$4:$4,"&lt;="&amp;AI$7))</f>
        <v>0</v>
      </c>
      <c r="AJ77" s="5">
        <f ca="1">IF(AJ$4="",0,SUMIFS(Finance!233:233,Finance!$4:$4,"&gt;="&amp;AJ$6,Finance!$4:$4,"&lt;="&amp;AJ$7))</f>
        <v>0</v>
      </c>
      <c r="AK77" s="5">
        <f ca="1">IF(AK$4="",0,SUMIFS(Finance!233:233,Finance!$4:$4,"&gt;="&amp;AK$6,Finance!$4:$4,"&lt;="&amp;AK$7))</f>
        <v>0</v>
      </c>
      <c r="AL77" s="5">
        <f ca="1">IF(AL$4="",0,SUMIFS(Finance!233:233,Finance!$4:$4,"&gt;="&amp;AL$6,Finance!$4:$4,"&lt;="&amp;AL$7))</f>
        <v>0</v>
      </c>
      <c r="AM77" s="5">
        <f ca="1">IF(AM$4="",0,SUMIFS(Finance!233:233,Finance!$4:$4,"&gt;="&amp;AM$6,Finance!$4:$4,"&lt;="&amp;AM$7))</f>
        <v>0</v>
      </c>
      <c r="AN77" s="5">
        <f ca="1">IF(AN$4="",0,SUMIFS(Finance!233:233,Finance!$4:$4,"&gt;="&amp;AN$6,Finance!$4:$4,"&lt;="&amp;AN$7))</f>
        <v>0</v>
      </c>
      <c r="AO77" s="5">
        <f ca="1">IF(AO$4="",0,SUMIFS(Finance!233:233,Finance!$4:$4,"&gt;="&amp;AO$6,Finance!$4:$4,"&lt;="&amp;AO$7))</f>
        <v>0</v>
      </c>
      <c r="AP77" s="5">
        <f ca="1">IF(AP$4="",0,SUMIFS(Finance!233:233,Finance!$4:$4,"&gt;="&amp;AP$6,Finance!$4:$4,"&lt;="&amp;AP$7))</f>
        <v>0</v>
      </c>
      <c r="AQ77" s="5">
        <f ca="1">IF(AQ$4="",0,SUMIFS(Finance!233:233,Finance!$4:$4,"&gt;="&amp;AQ$6,Finance!$4:$4,"&lt;="&amp;AQ$7))</f>
        <v>0</v>
      </c>
      <c r="AR77" s="5">
        <f ca="1">IF(AR$4="",0,SUMIFS(Finance!233:233,Finance!$4:$4,"&gt;="&amp;AR$6,Finance!$4:$4,"&lt;="&amp;AR$7))</f>
        <v>0</v>
      </c>
      <c r="AS77" s="5">
        <f ca="1">IF(AS$4="",0,SUMIFS(Finance!233:233,Finance!$4:$4,"&gt;="&amp;AS$6,Finance!$4:$4,"&lt;="&amp;AS$7))</f>
        <v>0</v>
      </c>
      <c r="AT77" s="5">
        <f ca="1">IF(AT$4="",0,SUMIFS(Finance!233:233,Finance!$4:$4,"&gt;="&amp;AT$6,Finance!$4:$4,"&lt;="&amp;AT$7))</f>
        <v>0</v>
      </c>
      <c r="AU77" s="5">
        <f ca="1">IF(AU$4="",0,SUMIFS(Finance!233:233,Finance!$4:$4,"&gt;="&amp;AU$6,Finance!$4:$4,"&lt;="&amp;AU$7))</f>
        <v>0</v>
      </c>
      <c r="AV77" s="5">
        <f ca="1">IF(AV$4="",0,SUMIFS(Finance!233:233,Finance!$4:$4,"&gt;="&amp;AV$6,Finance!$4:$4,"&lt;="&amp;AV$7))</f>
        <v>0</v>
      </c>
      <c r="AW77" s="5">
        <f ca="1">IF(AW$4="",0,SUMIFS(Finance!233:233,Finance!$4:$4,"&gt;="&amp;AW$6,Finance!$4:$4,"&lt;="&amp;AW$7))</f>
        <v>0</v>
      </c>
      <c r="AX77" s="5">
        <f ca="1">IF(AX$4="",0,SUMIFS(Finance!233:233,Finance!$4:$4,"&gt;="&amp;AX$6,Finance!$4:$4,"&lt;="&amp;AX$7))</f>
        <v>0</v>
      </c>
      <c r="AY77" s="5">
        <f ca="1">IF(AY$4="",0,SUMIFS(Finance!233:233,Finance!$4:$4,"&gt;="&amp;AY$6,Finance!$4:$4,"&lt;="&amp;AY$7))</f>
        <v>0</v>
      </c>
      <c r="AZ77" s="5">
        <f ca="1">IF(AZ$4="",0,SUMIFS(Finance!233:233,Finance!$4:$4,"&gt;="&amp;AZ$6,Finance!$4:$4,"&lt;="&amp;AZ$7))</f>
        <v>0</v>
      </c>
      <c r="BA77" s="5">
        <f ca="1">IF(BA$4="",0,SUMIFS(Finance!233:233,Finance!$4:$4,"&gt;="&amp;BA$6,Finance!$4:$4,"&lt;="&amp;BA$7))</f>
        <v>0</v>
      </c>
      <c r="BB77" s="5">
        <f ca="1">IF(BB$4="",0,SUMIFS(Finance!233:233,Finance!$4:$4,"&gt;="&amp;BB$6,Finance!$4:$4,"&lt;="&amp;BB$7))</f>
        <v>0</v>
      </c>
      <c r="BC77" s="5">
        <f ca="1">IF(BC$4="",0,SUMIFS(Finance!233:233,Finance!$4:$4,"&gt;="&amp;BC$6,Finance!$4:$4,"&lt;="&amp;BC$7))</f>
        <v>0</v>
      </c>
      <c r="BD77" s="5">
        <f ca="1">IF(BD$4="",0,SUMIFS(Finance!233:233,Finance!$4:$4,"&gt;="&amp;BD$6,Finance!$4:$4,"&lt;="&amp;BD$7))</f>
        <v>0</v>
      </c>
      <c r="BE77" s="5">
        <f ca="1">IF(BE$4="",0,SUMIFS(Finance!233:233,Finance!$4:$4,"&gt;="&amp;BE$6,Finance!$4:$4,"&lt;="&amp;BE$7))</f>
        <v>0</v>
      </c>
      <c r="BF77" s="5">
        <f ca="1">IF(BF$4="",0,SUMIFS(Finance!233:233,Finance!$4:$4,"&gt;="&amp;BF$6,Finance!$4:$4,"&lt;="&amp;BF$7))</f>
        <v>0</v>
      </c>
      <c r="BG77" s="5">
        <f ca="1">IF(BG$4="",0,SUMIFS(Finance!233:233,Finance!$4:$4,"&gt;="&amp;BG$6,Finance!$4:$4,"&lt;="&amp;BG$7))</f>
        <v>0</v>
      </c>
      <c r="BH77" s="5">
        <f ca="1">IF(BH$4="",0,SUMIFS(Finance!233:233,Finance!$4:$4,"&gt;="&amp;BH$6,Finance!$4:$4,"&lt;="&amp;BH$7))</f>
        <v>0</v>
      </c>
      <c r="BI77" s="5">
        <f ca="1">IF(BI$4="",0,SUMIFS(Finance!233:233,Finance!$4:$4,"&gt;="&amp;BI$6,Finance!$4:$4,"&lt;="&amp;BI$7))</f>
        <v>0</v>
      </c>
      <c r="BJ77" s="5">
        <f ca="1">IF(BJ$4="",0,SUMIFS(Finance!233:233,Finance!$4:$4,"&gt;="&amp;BJ$6,Finance!$4:$4,"&lt;="&amp;BJ$7))</f>
        <v>0</v>
      </c>
      <c r="BK77" s="5">
        <f ca="1">IF(BK$4="",0,SUMIFS(Finance!233:233,Finance!$4:$4,"&gt;="&amp;BK$6,Finance!$4:$4,"&lt;="&amp;BK$7))</f>
        <v>0</v>
      </c>
      <c r="BL77" s="5">
        <f ca="1">IF(BL$4="",0,SUMIFS(Finance!233:233,Finance!$4:$4,"&gt;="&amp;BL$6,Finance!$4:$4,"&lt;="&amp;BL$7))</f>
        <v>0</v>
      </c>
      <c r="BM77" s="5">
        <f ca="1">IF(BM$4="",0,SUMIFS(Finance!233:233,Finance!$4:$4,"&gt;="&amp;BM$6,Finance!$4:$4,"&lt;="&amp;BM$7))</f>
        <v>0</v>
      </c>
      <c r="BN77" s="5">
        <f ca="1">IF(BN$4="",0,SUMIFS(Finance!233:233,Finance!$4:$4,"&gt;="&amp;BN$6,Finance!$4:$4,"&lt;="&amp;BN$7))</f>
        <v>0</v>
      </c>
      <c r="BO77" s="5">
        <f ca="1">IF(BO$4="",0,SUMIFS(Finance!233:233,Finance!$4:$4,"&gt;="&amp;BO$6,Finance!$4:$4,"&lt;="&amp;BO$7))</f>
        <v>0</v>
      </c>
      <c r="BP77" s="5">
        <f ca="1">IF(BP$4="",0,SUMIFS(Finance!233:233,Finance!$4:$4,"&gt;="&amp;BP$6,Finance!$4:$4,"&lt;="&amp;BP$7))</f>
        <v>0</v>
      </c>
      <c r="BQ77" s="5">
        <f ca="1">IF(BQ$4="",0,SUMIFS(Finance!233:233,Finance!$4:$4,"&gt;="&amp;BQ$6,Finance!$4:$4,"&lt;="&amp;BQ$7))</f>
        <v>0</v>
      </c>
      <c r="BR77" s="5">
        <f ca="1">IF(BR$4="",0,SUMIFS(Finance!233:233,Finance!$4:$4,"&gt;="&amp;BR$6,Finance!$4:$4,"&lt;="&amp;BR$7))</f>
        <v>0</v>
      </c>
      <c r="BS77" s="5">
        <f ca="1">IF(BS$4="",0,SUMIFS(Finance!233:233,Finance!$4:$4,"&gt;="&amp;BS$6,Finance!$4:$4,"&lt;="&amp;BS$7))</f>
        <v>0</v>
      </c>
      <c r="BT77" s="5">
        <f ca="1">IF(BT$4="",0,SUMIFS(Finance!233:233,Finance!$4:$4,"&gt;="&amp;BT$6,Finance!$4:$4,"&lt;="&amp;BT$7))</f>
        <v>0</v>
      </c>
      <c r="BU77" s="5">
        <f ca="1">IF(BU$4="",0,SUMIFS(Finance!233:233,Finance!$4:$4,"&gt;="&amp;BU$6,Finance!$4:$4,"&lt;="&amp;BU$7))</f>
        <v>0</v>
      </c>
      <c r="BV77" s="5">
        <f ca="1">IF(BV$4="",0,SUMIFS(Finance!233:233,Finance!$4:$4,"&gt;="&amp;BV$6,Finance!$4:$4,"&lt;="&amp;BV$7))</f>
        <v>0</v>
      </c>
      <c r="BW77" s="5">
        <f ca="1">IF(BW$4="",0,SUMIFS(Finance!233:233,Finance!$4:$4,"&gt;="&amp;BW$6,Finance!$4:$4,"&lt;="&amp;BW$7))</f>
        <v>0</v>
      </c>
      <c r="BX77" s="5">
        <f ca="1">IF(BX$4="",0,SUMIFS(Finance!233:233,Finance!$4:$4,"&gt;="&amp;BX$6,Finance!$4:$4,"&lt;="&amp;BX$7))</f>
        <v>0</v>
      </c>
      <c r="BY77" s="5">
        <f ca="1">IF(BY$4="",0,SUMIFS(Finance!233:233,Finance!$4:$4,"&gt;="&amp;BY$6,Finance!$4:$4,"&lt;="&amp;BY$7))</f>
        <v>0</v>
      </c>
      <c r="BZ77" s="5">
        <f ca="1">IF(BZ$4="",0,SUMIFS(Finance!233:233,Finance!$4:$4,"&gt;="&amp;BZ$6,Finance!$4:$4,"&lt;="&amp;BZ$7))</f>
        <v>0</v>
      </c>
      <c r="CA77" s="5">
        <f ca="1">IF(CA$4="",0,SUMIFS(Finance!233:233,Finance!$4:$4,"&gt;="&amp;CA$6,Finance!$4:$4,"&lt;="&amp;CA$7))</f>
        <v>0</v>
      </c>
      <c r="CB77" s="5">
        <f ca="1">IF(CB$4="",0,SUMIFS(Finance!233:233,Finance!$4:$4,"&gt;="&amp;CB$6,Finance!$4:$4,"&lt;="&amp;CB$7))</f>
        <v>0</v>
      </c>
      <c r="CC77" s="5">
        <f ca="1">IF(CC$4="",0,SUMIFS(Finance!233:233,Finance!$4:$4,"&gt;="&amp;CC$6,Finance!$4:$4,"&lt;="&amp;CC$7))</f>
        <v>0</v>
      </c>
      <c r="CD77" s="5">
        <f ca="1">IF(CD$4="",0,SUMIFS(Finance!233:233,Finance!$4:$4,"&gt;="&amp;CD$6,Finance!$4:$4,"&lt;="&amp;CD$7))</f>
        <v>0</v>
      </c>
      <c r="CE77" s="5">
        <f ca="1">IF(CE$4="",0,SUMIFS(Finance!233:233,Finance!$4:$4,"&gt;="&amp;CE$6,Finance!$4:$4,"&lt;="&amp;CE$7))</f>
        <v>0</v>
      </c>
      <c r="CF77" s="5">
        <f ca="1">IF(CF$4="",0,SUMIFS(Finance!233:233,Finance!$4:$4,"&gt;="&amp;CF$6,Finance!$4:$4,"&lt;="&amp;CF$7))</f>
        <v>0</v>
      </c>
    </row>
    <row r="78" spans="2:84" x14ac:dyDescent="0.3">
      <c r="B78" s="13">
        <f>ROW()</f>
        <v>78</v>
      </c>
      <c r="H78" s="1" t="str">
        <f>$H$75</f>
        <v>Прочие доходы</v>
      </c>
      <c r="I78" s="1" t="str">
        <f>Finance!H236</f>
        <v>Резервы под займы третьим лицам</v>
      </c>
      <c r="M78" s="53" t="s">
        <v>18</v>
      </c>
      <c r="U78" s="5">
        <f t="shared" ca="1" si="198"/>
        <v>1491310.7139140337</v>
      </c>
      <c r="X78" s="5">
        <f ca="1">IF(X$4="",0,SUMIFS(Finance!238:238,Finance!$4:$4,"&gt;="&amp;X$6,Finance!$4:$4,"&lt;="&amp;X$7))</f>
        <v>0</v>
      </c>
      <c r="Y78" s="5">
        <f ca="1">IF(Y$4="",0,SUMIFS(Finance!238:238,Finance!$4:$4,"&gt;="&amp;Y$6,Finance!$4:$4,"&lt;="&amp;Y$7))</f>
        <v>0</v>
      </c>
      <c r="Z78" s="5">
        <f ca="1">IF(Z$4="",0,SUMIFS(Finance!238:238,Finance!$4:$4,"&gt;="&amp;Z$6,Finance!$4:$4,"&lt;="&amp;Z$7))</f>
        <v>106107.5323989212</v>
      </c>
      <c r="AA78" s="5">
        <f ca="1">IF(AA$4="",0,SUMIFS(Finance!238:238,Finance!$4:$4,"&gt;="&amp;AA$6,Finance!$4:$4,"&lt;="&amp;AA$7))</f>
        <v>414410.34766059602</v>
      </c>
      <c r="AB78" s="5">
        <f ca="1">IF(AB$4="",0,SUMIFS(Finance!238:238,Finance!$4:$4,"&gt;="&amp;AB$6,Finance!$4:$4,"&lt;="&amp;AB$7))</f>
        <v>970792.8338545165</v>
      </c>
      <c r="AC78" s="5">
        <f ca="1">IF(AC$4="",0,SUMIFS(Finance!238:238,Finance!$4:$4,"&gt;="&amp;AC$6,Finance!$4:$4,"&lt;="&amp;AC$7))</f>
        <v>0</v>
      </c>
      <c r="AD78" s="5">
        <f ca="1">IF(AD$4="",0,SUMIFS(Finance!238:238,Finance!$4:$4,"&gt;="&amp;AD$6,Finance!$4:$4,"&lt;="&amp;AD$7))</f>
        <v>0</v>
      </c>
      <c r="AE78" s="5">
        <f ca="1">IF(AE$4="",0,SUMIFS(Finance!238:238,Finance!$4:$4,"&gt;="&amp;AE$6,Finance!$4:$4,"&lt;="&amp;AE$7))</f>
        <v>0</v>
      </c>
      <c r="AF78" s="5">
        <f ca="1">IF(AF$4="",0,SUMIFS(Finance!238:238,Finance!$4:$4,"&gt;="&amp;AF$6,Finance!$4:$4,"&lt;="&amp;AF$7))</f>
        <v>0</v>
      </c>
      <c r="AG78" s="5">
        <f ca="1">IF(AG$4="",0,SUMIFS(Finance!238:238,Finance!$4:$4,"&gt;="&amp;AG$6,Finance!$4:$4,"&lt;="&amp;AG$7))</f>
        <v>0</v>
      </c>
      <c r="AH78" s="5">
        <f ca="1">IF(AH$4="",0,SUMIFS(Finance!238:238,Finance!$4:$4,"&gt;="&amp;AH$6,Finance!$4:$4,"&lt;="&amp;AH$7))</f>
        <v>0</v>
      </c>
      <c r="AI78" s="5">
        <f ca="1">IF(AI$4="",0,SUMIFS(Finance!238:238,Finance!$4:$4,"&gt;="&amp;AI$6,Finance!$4:$4,"&lt;="&amp;AI$7))</f>
        <v>0</v>
      </c>
      <c r="AJ78" s="5">
        <f ca="1">IF(AJ$4="",0,SUMIFS(Finance!238:238,Finance!$4:$4,"&gt;="&amp;AJ$6,Finance!$4:$4,"&lt;="&amp;AJ$7))</f>
        <v>0</v>
      </c>
      <c r="AK78" s="5">
        <f ca="1">IF(AK$4="",0,SUMIFS(Finance!238:238,Finance!$4:$4,"&gt;="&amp;AK$6,Finance!$4:$4,"&lt;="&amp;AK$7))</f>
        <v>0</v>
      </c>
      <c r="AL78" s="5">
        <f ca="1">IF(AL$4="",0,SUMIFS(Finance!238:238,Finance!$4:$4,"&gt;="&amp;AL$6,Finance!$4:$4,"&lt;="&amp;AL$7))</f>
        <v>0</v>
      </c>
      <c r="AM78" s="5">
        <f ca="1">IF(AM$4="",0,SUMIFS(Finance!238:238,Finance!$4:$4,"&gt;="&amp;AM$6,Finance!$4:$4,"&lt;="&amp;AM$7))</f>
        <v>0</v>
      </c>
      <c r="AN78" s="5">
        <f ca="1">IF(AN$4="",0,SUMIFS(Finance!238:238,Finance!$4:$4,"&gt;="&amp;AN$6,Finance!$4:$4,"&lt;="&amp;AN$7))</f>
        <v>0</v>
      </c>
      <c r="AO78" s="5">
        <f ca="1">IF(AO$4="",0,SUMIFS(Finance!238:238,Finance!$4:$4,"&gt;="&amp;AO$6,Finance!$4:$4,"&lt;="&amp;AO$7))</f>
        <v>0</v>
      </c>
      <c r="AP78" s="5">
        <f ca="1">IF(AP$4="",0,SUMIFS(Finance!238:238,Finance!$4:$4,"&gt;="&amp;AP$6,Finance!$4:$4,"&lt;="&amp;AP$7))</f>
        <v>0</v>
      </c>
      <c r="AQ78" s="5">
        <f ca="1">IF(AQ$4="",0,SUMIFS(Finance!238:238,Finance!$4:$4,"&gt;="&amp;AQ$6,Finance!$4:$4,"&lt;="&amp;AQ$7))</f>
        <v>0</v>
      </c>
      <c r="AR78" s="5">
        <f ca="1">IF(AR$4="",0,SUMIFS(Finance!238:238,Finance!$4:$4,"&gt;="&amp;AR$6,Finance!$4:$4,"&lt;="&amp;AR$7))</f>
        <v>0</v>
      </c>
      <c r="AS78" s="5">
        <f ca="1">IF(AS$4="",0,SUMIFS(Finance!238:238,Finance!$4:$4,"&gt;="&amp;AS$6,Finance!$4:$4,"&lt;="&amp;AS$7))</f>
        <v>0</v>
      </c>
      <c r="AT78" s="5">
        <f ca="1">IF(AT$4="",0,SUMIFS(Finance!238:238,Finance!$4:$4,"&gt;="&amp;AT$6,Finance!$4:$4,"&lt;="&amp;AT$7))</f>
        <v>0</v>
      </c>
      <c r="AU78" s="5">
        <f ca="1">IF(AU$4="",0,SUMIFS(Finance!238:238,Finance!$4:$4,"&gt;="&amp;AU$6,Finance!$4:$4,"&lt;="&amp;AU$7))</f>
        <v>0</v>
      </c>
      <c r="AV78" s="5">
        <f ca="1">IF(AV$4="",0,SUMIFS(Finance!238:238,Finance!$4:$4,"&gt;="&amp;AV$6,Finance!$4:$4,"&lt;="&amp;AV$7))</f>
        <v>0</v>
      </c>
      <c r="AW78" s="5">
        <f ca="1">IF(AW$4="",0,SUMIFS(Finance!238:238,Finance!$4:$4,"&gt;="&amp;AW$6,Finance!$4:$4,"&lt;="&amp;AW$7))</f>
        <v>0</v>
      </c>
      <c r="AX78" s="5">
        <f ca="1">IF(AX$4="",0,SUMIFS(Finance!238:238,Finance!$4:$4,"&gt;="&amp;AX$6,Finance!$4:$4,"&lt;="&amp;AX$7))</f>
        <v>0</v>
      </c>
      <c r="AY78" s="5">
        <f ca="1">IF(AY$4="",0,SUMIFS(Finance!238:238,Finance!$4:$4,"&gt;="&amp;AY$6,Finance!$4:$4,"&lt;="&amp;AY$7))</f>
        <v>0</v>
      </c>
      <c r="AZ78" s="5">
        <f ca="1">IF(AZ$4="",0,SUMIFS(Finance!238:238,Finance!$4:$4,"&gt;="&amp;AZ$6,Finance!$4:$4,"&lt;="&amp;AZ$7))</f>
        <v>0</v>
      </c>
      <c r="BA78" s="5">
        <f ca="1">IF(BA$4="",0,SUMIFS(Finance!238:238,Finance!$4:$4,"&gt;="&amp;BA$6,Finance!$4:$4,"&lt;="&amp;BA$7))</f>
        <v>0</v>
      </c>
      <c r="BB78" s="5">
        <f ca="1">IF(BB$4="",0,SUMIFS(Finance!238:238,Finance!$4:$4,"&gt;="&amp;BB$6,Finance!$4:$4,"&lt;="&amp;BB$7))</f>
        <v>0</v>
      </c>
      <c r="BC78" s="5">
        <f ca="1">IF(BC$4="",0,SUMIFS(Finance!238:238,Finance!$4:$4,"&gt;="&amp;BC$6,Finance!$4:$4,"&lt;="&amp;BC$7))</f>
        <v>0</v>
      </c>
      <c r="BD78" s="5">
        <f ca="1">IF(BD$4="",0,SUMIFS(Finance!238:238,Finance!$4:$4,"&gt;="&amp;BD$6,Finance!$4:$4,"&lt;="&amp;BD$7))</f>
        <v>0</v>
      </c>
      <c r="BE78" s="5">
        <f ca="1">IF(BE$4="",0,SUMIFS(Finance!238:238,Finance!$4:$4,"&gt;="&amp;BE$6,Finance!$4:$4,"&lt;="&amp;BE$7))</f>
        <v>0</v>
      </c>
      <c r="BF78" s="5">
        <f ca="1">IF(BF$4="",0,SUMIFS(Finance!238:238,Finance!$4:$4,"&gt;="&amp;BF$6,Finance!$4:$4,"&lt;="&amp;BF$7))</f>
        <v>0</v>
      </c>
      <c r="BG78" s="5">
        <f ca="1">IF(BG$4="",0,SUMIFS(Finance!238:238,Finance!$4:$4,"&gt;="&amp;BG$6,Finance!$4:$4,"&lt;="&amp;BG$7))</f>
        <v>0</v>
      </c>
      <c r="BH78" s="5">
        <f ca="1">IF(BH$4="",0,SUMIFS(Finance!238:238,Finance!$4:$4,"&gt;="&amp;BH$6,Finance!$4:$4,"&lt;="&amp;BH$7))</f>
        <v>0</v>
      </c>
      <c r="BI78" s="5">
        <f ca="1">IF(BI$4="",0,SUMIFS(Finance!238:238,Finance!$4:$4,"&gt;="&amp;BI$6,Finance!$4:$4,"&lt;="&amp;BI$7))</f>
        <v>0</v>
      </c>
      <c r="BJ78" s="5">
        <f ca="1">IF(BJ$4="",0,SUMIFS(Finance!238:238,Finance!$4:$4,"&gt;="&amp;BJ$6,Finance!$4:$4,"&lt;="&amp;BJ$7))</f>
        <v>0</v>
      </c>
      <c r="BK78" s="5">
        <f ca="1">IF(BK$4="",0,SUMIFS(Finance!238:238,Finance!$4:$4,"&gt;="&amp;BK$6,Finance!$4:$4,"&lt;="&amp;BK$7))</f>
        <v>0</v>
      </c>
      <c r="BL78" s="5">
        <f ca="1">IF(BL$4="",0,SUMIFS(Finance!238:238,Finance!$4:$4,"&gt;="&amp;BL$6,Finance!$4:$4,"&lt;="&amp;BL$7))</f>
        <v>0</v>
      </c>
      <c r="BM78" s="5">
        <f ca="1">IF(BM$4="",0,SUMIFS(Finance!238:238,Finance!$4:$4,"&gt;="&amp;BM$6,Finance!$4:$4,"&lt;="&amp;BM$7))</f>
        <v>0</v>
      </c>
      <c r="BN78" s="5">
        <f ca="1">IF(BN$4="",0,SUMIFS(Finance!238:238,Finance!$4:$4,"&gt;="&amp;BN$6,Finance!$4:$4,"&lt;="&amp;BN$7))</f>
        <v>0</v>
      </c>
      <c r="BO78" s="5">
        <f ca="1">IF(BO$4="",0,SUMIFS(Finance!238:238,Finance!$4:$4,"&gt;="&amp;BO$6,Finance!$4:$4,"&lt;="&amp;BO$7))</f>
        <v>0</v>
      </c>
      <c r="BP78" s="5">
        <f ca="1">IF(BP$4="",0,SUMIFS(Finance!238:238,Finance!$4:$4,"&gt;="&amp;BP$6,Finance!$4:$4,"&lt;="&amp;BP$7))</f>
        <v>0</v>
      </c>
      <c r="BQ78" s="5">
        <f ca="1">IF(BQ$4="",0,SUMIFS(Finance!238:238,Finance!$4:$4,"&gt;="&amp;BQ$6,Finance!$4:$4,"&lt;="&amp;BQ$7))</f>
        <v>0</v>
      </c>
      <c r="BR78" s="5">
        <f ca="1">IF(BR$4="",0,SUMIFS(Finance!238:238,Finance!$4:$4,"&gt;="&amp;BR$6,Finance!$4:$4,"&lt;="&amp;BR$7))</f>
        <v>0</v>
      </c>
      <c r="BS78" s="5">
        <f ca="1">IF(BS$4="",0,SUMIFS(Finance!238:238,Finance!$4:$4,"&gt;="&amp;BS$6,Finance!$4:$4,"&lt;="&amp;BS$7))</f>
        <v>0</v>
      </c>
      <c r="BT78" s="5">
        <f ca="1">IF(BT$4="",0,SUMIFS(Finance!238:238,Finance!$4:$4,"&gt;="&amp;BT$6,Finance!$4:$4,"&lt;="&amp;BT$7))</f>
        <v>0</v>
      </c>
      <c r="BU78" s="5">
        <f ca="1">IF(BU$4="",0,SUMIFS(Finance!238:238,Finance!$4:$4,"&gt;="&amp;BU$6,Finance!$4:$4,"&lt;="&amp;BU$7))</f>
        <v>0</v>
      </c>
      <c r="BV78" s="5">
        <f ca="1">IF(BV$4="",0,SUMIFS(Finance!238:238,Finance!$4:$4,"&gt;="&amp;BV$6,Finance!$4:$4,"&lt;="&amp;BV$7))</f>
        <v>0</v>
      </c>
      <c r="BW78" s="5">
        <f ca="1">IF(BW$4="",0,SUMIFS(Finance!238:238,Finance!$4:$4,"&gt;="&amp;BW$6,Finance!$4:$4,"&lt;="&amp;BW$7))</f>
        <v>0</v>
      </c>
      <c r="BX78" s="5">
        <f ca="1">IF(BX$4="",0,SUMIFS(Finance!238:238,Finance!$4:$4,"&gt;="&amp;BX$6,Finance!$4:$4,"&lt;="&amp;BX$7))</f>
        <v>0</v>
      </c>
      <c r="BY78" s="5">
        <f ca="1">IF(BY$4="",0,SUMIFS(Finance!238:238,Finance!$4:$4,"&gt;="&amp;BY$6,Finance!$4:$4,"&lt;="&amp;BY$7))</f>
        <v>0</v>
      </c>
      <c r="BZ78" s="5">
        <f ca="1">IF(BZ$4="",0,SUMIFS(Finance!238:238,Finance!$4:$4,"&gt;="&amp;BZ$6,Finance!$4:$4,"&lt;="&amp;BZ$7))</f>
        <v>0</v>
      </c>
      <c r="CA78" s="5">
        <f ca="1">IF(CA$4="",0,SUMIFS(Finance!238:238,Finance!$4:$4,"&gt;="&amp;CA$6,Finance!$4:$4,"&lt;="&amp;CA$7))</f>
        <v>0</v>
      </c>
      <c r="CB78" s="5">
        <f ca="1">IF(CB$4="",0,SUMIFS(Finance!238:238,Finance!$4:$4,"&gt;="&amp;CB$6,Finance!$4:$4,"&lt;="&amp;CB$7))</f>
        <v>0</v>
      </c>
      <c r="CC78" s="5">
        <f ca="1">IF(CC$4="",0,SUMIFS(Finance!238:238,Finance!$4:$4,"&gt;="&amp;CC$6,Finance!$4:$4,"&lt;="&amp;CC$7))</f>
        <v>0</v>
      </c>
      <c r="CD78" s="5">
        <f ca="1">IF(CD$4="",0,SUMIFS(Finance!238:238,Finance!$4:$4,"&gt;="&amp;CD$6,Finance!$4:$4,"&lt;="&amp;CD$7))</f>
        <v>0</v>
      </c>
      <c r="CE78" s="5">
        <f ca="1">IF(CE$4="",0,SUMIFS(Finance!238:238,Finance!$4:$4,"&gt;="&amp;CE$6,Finance!$4:$4,"&lt;="&amp;CE$7))</f>
        <v>0</v>
      </c>
      <c r="CF78" s="5">
        <f ca="1">IF(CF$4="",0,SUMIFS(Finance!238:238,Finance!$4:$4,"&gt;="&amp;CF$6,Finance!$4:$4,"&lt;="&amp;CF$7))</f>
        <v>0</v>
      </c>
    </row>
    <row r="79" spans="2:84" s="26" customFormat="1" ht="12" x14ac:dyDescent="0.25">
      <c r="B79" s="13"/>
      <c r="M79" s="55"/>
      <c r="N79" s="44" t="s">
        <v>21</v>
      </c>
      <c r="O79" s="45"/>
      <c r="P79" s="46"/>
      <c r="Q79" s="89"/>
      <c r="U79" s="41"/>
      <c r="V79" s="42"/>
      <c r="W79" s="43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</row>
    <row r="81" spans="2:84" x14ac:dyDescent="0.3">
      <c r="B81" s="13">
        <f>ROW()</f>
        <v>81</v>
      </c>
      <c r="H81" s="1" t="s">
        <v>428</v>
      </c>
      <c r="M81" s="53" t="s">
        <v>18</v>
      </c>
      <c r="P81" s="72" t="str">
        <f>Lists!$AI$13</f>
        <v>PL(-)</v>
      </c>
      <c r="U81" s="5">
        <f t="shared" ref="U81:U83" ca="1" si="201">SUM(INDIRECT(ADDRESS($B81,$X$2)&amp;":"&amp;ADDRESS($B81,$X$2-1+$P$8)))</f>
        <v>4028806.1041145013</v>
      </c>
      <c r="X81" s="5">
        <f t="shared" ref="X81:BC81" ca="1" si="202">IF(X$4="",0,SUM(X82:X84))</f>
        <v>1194490.4448508956</v>
      </c>
      <c r="Y81" s="5">
        <f t="shared" ca="1" si="202"/>
        <v>1270345.0710283101</v>
      </c>
      <c r="Z81" s="5">
        <f t="shared" ca="1" si="202"/>
        <v>917471.98879551841</v>
      </c>
      <c r="AA81" s="5">
        <f t="shared" ca="1" si="202"/>
        <v>561673.66946778761</v>
      </c>
      <c r="AB81" s="5">
        <f t="shared" ca="1" si="202"/>
        <v>84824.929971989492</v>
      </c>
      <c r="AC81" s="5">
        <f t="shared" ca="1" si="202"/>
        <v>0</v>
      </c>
      <c r="AD81" s="5">
        <f t="shared" ca="1" si="202"/>
        <v>0</v>
      </c>
      <c r="AE81" s="5">
        <f t="shared" ca="1" si="202"/>
        <v>0</v>
      </c>
      <c r="AF81" s="5">
        <f t="shared" ca="1" si="202"/>
        <v>0</v>
      </c>
      <c r="AG81" s="5">
        <f t="shared" ca="1" si="202"/>
        <v>0</v>
      </c>
      <c r="AH81" s="5">
        <f t="shared" ca="1" si="202"/>
        <v>0</v>
      </c>
      <c r="AI81" s="5">
        <f t="shared" ca="1" si="202"/>
        <v>0</v>
      </c>
      <c r="AJ81" s="5">
        <f t="shared" ca="1" si="202"/>
        <v>0</v>
      </c>
      <c r="AK81" s="5">
        <f t="shared" ca="1" si="202"/>
        <v>0</v>
      </c>
      <c r="AL81" s="5">
        <f t="shared" ca="1" si="202"/>
        <v>0</v>
      </c>
      <c r="AM81" s="5">
        <f t="shared" ca="1" si="202"/>
        <v>0</v>
      </c>
      <c r="AN81" s="5">
        <f t="shared" ca="1" si="202"/>
        <v>0</v>
      </c>
      <c r="AO81" s="5">
        <f t="shared" ca="1" si="202"/>
        <v>0</v>
      </c>
      <c r="AP81" s="5">
        <f t="shared" ca="1" si="202"/>
        <v>0</v>
      </c>
      <c r="AQ81" s="5">
        <f t="shared" ca="1" si="202"/>
        <v>0</v>
      </c>
      <c r="AR81" s="5">
        <f t="shared" ca="1" si="202"/>
        <v>0</v>
      </c>
      <c r="AS81" s="5">
        <f t="shared" ca="1" si="202"/>
        <v>0</v>
      </c>
      <c r="AT81" s="5">
        <f t="shared" ca="1" si="202"/>
        <v>0</v>
      </c>
      <c r="AU81" s="5">
        <f t="shared" ca="1" si="202"/>
        <v>0</v>
      </c>
      <c r="AV81" s="5">
        <f t="shared" ca="1" si="202"/>
        <v>0</v>
      </c>
      <c r="AW81" s="5">
        <f t="shared" ca="1" si="202"/>
        <v>0</v>
      </c>
      <c r="AX81" s="5">
        <f t="shared" ca="1" si="202"/>
        <v>0</v>
      </c>
      <c r="AY81" s="5">
        <f t="shared" ca="1" si="202"/>
        <v>0</v>
      </c>
      <c r="AZ81" s="5">
        <f t="shared" ca="1" si="202"/>
        <v>0</v>
      </c>
      <c r="BA81" s="5">
        <f t="shared" ca="1" si="202"/>
        <v>0</v>
      </c>
      <c r="BB81" s="5">
        <f t="shared" ca="1" si="202"/>
        <v>0</v>
      </c>
      <c r="BC81" s="5">
        <f t="shared" ca="1" si="202"/>
        <v>0</v>
      </c>
      <c r="BD81" s="5">
        <f t="shared" ref="BD81:CF81" ca="1" si="203">IF(BD$4="",0,SUM(BD82:BD84))</f>
        <v>0</v>
      </c>
      <c r="BE81" s="5">
        <f t="shared" ca="1" si="203"/>
        <v>0</v>
      </c>
      <c r="BF81" s="5">
        <f t="shared" ca="1" si="203"/>
        <v>0</v>
      </c>
      <c r="BG81" s="5">
        <f t="shared" ca="1" si="203"/>
        <v>0</v>
      </c>
      <c r="BH81" s="5">
        <f t="shared" ca="1" si="203"/>
        <v>0</v>
      </c>
      <c r="BI81" s="5">
        <f t="shared" ca="1" si="203"/>
        <v>0</v>
      </c>
      <c r="BJ81" s="5">
        <f t="shared" ca="1" si="203"/>
        <v>0</v>
      </c>
      <c r="BK81" s="5">
        <f t="shared" ca="1" si="203"/>
        <v>0</v>
      </c>
      <c r="BL81" s="5">
        <f t="shared" ca="1" si="203"/>
        <v>0</v>
      </c>
      <c r="BM81" s="5">
        <f t="shared" ca="1" si="203"/>
        <v>0</v>
      </c>
      <c r="BN81" s="5">
        <f t="shared" ca="1" si="203"/>
        <v>0</v>
      </c>
      <c r="BO81" s="5">
        <f t="shared" ca="1" si="203"/>
        <v>0</v>
      </c>
      <c r="BP81" s="5">
        <f t="shared" ca="1" si="203"/>
        <v>0</v>
      </c>
      <c r="BQ81" s="5">
        <f t="shared" ca="1" si="203"/>
        <v>0</v>
      </c>
      <c r="BR81" s="5">
        <f t="shared" ca="1" si="203"/>
        <v>0</v>
      </c>
      <c r="BS81" s="5">
        <f t="shared" ca="1" si="203"/>
        <v>0</v>
      </c>
      <c r="BT81" s="5">
        <f t="shared" ca="1" si="203"/>
        <v>0</v>
      </c>
      <c r="BU81" s="5">
        <f t="shared" ca="1" si="203"/>
        <v>0</v>
      </c>
      <c r="BV81" s="5">
        <f t="shared" ca="1" si="203"/>
        <v>0</v>
      </c>
      <c r="BW81" s="5">
        <f t="shared" ca="1" si="203"/>
        <v>0</v>
      </c>
      <c r="BX81" s="5">
        <f t="shared" ca="1" si="203"/>
        <v>0</v>
      </c>
      <c r="BY81" s="5">
        <f t="shared" ca="1" si="203"/>
        <v>0</v>
      </c>
      <c r="BZ81" s="5">
        <f t="shared" ca="1" si="203"/>
        <v>0</v>
      </c>
      <c r="CA81" s="5">
        <f t="shared" ca="1" si="203"/>
        <v>0</v>
      </c>
      <c r="CB81" s="5">
        <f t="shared" ca="1" si="203"/>
        <v>0</v>
      </c>
      <c r="CC81" s="5">
        <f t="shared" ca="1" si="203"/>
        <v>0</v>
      </c>
      <c r="CD81" s="5">
        <f t="shared" ca="1" si="203"/>
        <v>0</v>
      </c>
      <c r="CE81" s="5">
        <f t="shared" ca="1" si="203"/>
        <v>0</v>
      </c>
      <c r="CF81" s="5">
        <f t="shared" ca="1" si="203"/>
        <v>0</v>
      </c>
    </row>
    <row r="82" spans="2:84" x14ac:dyDescent="0.3">
      <c r="B82" s="13">
        <f>ROW()</f>
        <v>82</v>
      </c>
      <c r="H82" s="1" t="str">
        <f>$H$81</f>
        <v>Начисление %% по кредитам и займам</v>
      </c>
      <c r="I82" s="1" t="s">
        <v>429</v>
      </c>
      <c r="M82" s="53" t="s">
        <v>18</v>
      </c>
      <c r="U82" s="5">
        <f t="shared" ca="1" si="201"/>
        <v>3426666.6666666688</v>
      </c>
      <c r="X82" s="5">
        <f ca="1">IF(X$4="",0,SUMIFS(Finance!164:164,Finance!$4:$4,"&gt;="&amp;X$6,Finance!$4:$4,"&lt;="&amp;X$7))</f>
        <v>629523.8095238097</v>
      </c>
      <c r="Y82" s="5">
        <f ca="1">IF(Y$4="",0,SUMIFS(Finance!164:164,Finance!$4:$4,"&gt;="&amp;Y$6,Finance!$4:$4,"&lt;="&amp;Y$7))</f>
        <v>1233172.2689075631</v>
      </c>
      <c r="Z82" s="5">
        <f ca="1">IF(Z$4="",0,SUMIFS(Finance!164:164,Finance!$4:$4,"&gt;="&amp;Z$6,Finance!$4:$4,"&lt;="&amp;Z$7))</f>
        <v>917471.98879551841</v>
      </c>
      <c r="AA82" s="5">
        <f ca="1">IF(AA$4="",0,SUMIFS(Finance!164:164,Finance!$4:$4,"&gt;="&amp;AA$6,Finance!$4:$4,"&lt;="&amp;AA$7))</f>
        <v>561673.66946778761</v>
      </c>
      <c r="AB82" s="5">
        <f ca="1">IF(AB$4="",0,SUMIFS(Finance!164:164,Finance!$4:$4,"&gt;="&amp;AB$6,Finance!$4:$4,"&lt;="&amp;AB$7))</f>
        <v>84824.929971989492</v>
      </c>
      <c r="AC82" s="5">
        <f ca="1">IF(AC$4="",0,SUMIFS(Finance!164:164,Finance!$4:$4,"&gt;="&amp;AC$6,Finance!$4:$4,"&lt;="&amp;AC$7))</f>
        <v>0</v>
      </c>
      <c r="AD82" s="5">
        <f ca="1">IF(AD$4="",0,SUMIFS(Finance!164:164,Finance!$4:$4,"&gt;="&amp;AD$6,Finance!$4:$4,"&lt;="&amp;AD$7))</f>
        <v>0</v>
      </c>
      <c r="AE82" s="5">
        <f ca="1">IF(AE$4="",0,SUMIFS(Finance!164:164,Finance!$4:$4,"&gt;="&amp;AE$6,Finance!$4:$4,"&lt;="&amp;AE$7))</f>
        <v>0</v>
      </c>
      <c r="AF82" s="5">
        <f ca="1">IF(AF$4="",0,SUMIFS(Finance!164:164,Finance!$4:$4,"&gt;="&amp;AF$6,Finance!$4:$4,"&lt;="&amp;AF$7))</f>
        <v>0</v>
      </c>
      <c r="AG82" s="5">
        <f ca="1">IF(AG$4="",0,SUMIFS(Finance!164:164,Finance!$4:$4,"&gt;="&amp;AG$6,Finance!$4:$4,"&lt;="&amp;AG$7))</f>
        <v>0</v>
      </c>
      <c r="AH82" s="5">
        <f ca="1">IF(AH$4="",0,SUMIFS(Finance!164:164,Finance!$4:$4,"&gt;="&amp;AH$6,Finance!$4:$4,"&lt;="&amp;AH$7))</f>
        <v>0</v>
      </c>
      <c r="AI82" s="5">
        <f ca="1">IF(AI$4="",0,SUMIFS(Finance!164:164,Finance!$4:$4,"&gt;="&amp;AI$6,Finance!$4:$4,"&lt;="&amp;AI$7))</f>
        <v>0</v>
      </c>
      <c r="AJ82" s="5">
        <f ca="1">IF(AJ$4="",0,SUMIFS(Finance!164:164,Finance!$4:$4,"&gt;="&amp;AJ$6,Finance!$4:$4,"&lt;="&amp;AJ$7))</f>
        <v>0</v>
      </c>
      <c r="AK82" s="5">
        <f ca="1">IF(AK$4="",0,SUMIFS(Finance!164:164,Finance!$4:$4,"&gt;="&amp;AK$6,Finance!$4:$4,"&lt;="&amp;AK$7))</f>
        <v>0</v>
      </c>
      <c r="AL82" s="5">
        <f ca="1">IF(AL$4="",0,SUMIFS(Finance!164:164,Finance!$4:$4,"&gt;="&amp;AL$6,Finance!$4:$4,"&lt;="&amp;AL$7))</f>
        <v>0</v>
      </c>
      <c r="AM82" s="5">
        <f ca="1">IF(AM$4="",0,SUMIFS(Finance!164:164,Finance!$4:$4,"&gt;="&amp;AM$6,Finance!$4:$4,"&lt;="&amp;AM$7))</f>
        <v>0</v>
      </c>
      <c r="AN82" s="5">
        <f ca="1">IF(AN$4="",0,SUMIFS(Finance!164:164,Finance!$4:$4,"&gt;="&amp;AN$6,Finance!$4:$4,"&lt;="&amp;AN$7))</f>
        <v>0</v>
      </c>
      <c r="AO82" s="5">
        <f ca="1">IF(AO$4="",0,SUMIFS(Finance!164:164,Finance!$4:$4,"&gt;="&amp;AO$6,Finance!$4:$4,"&lt;="&amp;AO$7))</f>
        <v>0</v>
      </c>
      <c r="AP82" s="5">
        <f ca="1">IF(AP$4="",0,SUMIFS(Finance!164:164,Finance!$4:$4,"&gt;="&amp;AP$6,Finance!$4:$4,"&lt;="&amp;AP$7))</f>
        <v>0</v>
      </c>
      <c r="AQ82" s="5">
        <f ca="1">IF(AQ$4="",0,SUMIFS(Finance!164:164,Finance!$4:$4,"&gt;="&amp;AQ$6,Finance!$4:$4,"&lt;="&amp;AQ$7))</f>
        <v>0</v>
      </c>
      <c r="AR82" s="5">
        <f ca="1">IF(AR$4="",0,SUMIFS(Finance!164:164,Finance!$4:$4,"&gt;="&amp;AR$6,Finance!$4:$4,"&lt;="&amp;AR$7))</f>
        <v>0</v>
      </c>
      <c r="AS82" s="5">
        <f ca="1">IF(AS$4="",0,SUMIFS(Finance!164:164,Finance!$4:$4,"&gt;="&amp;AS$6,Finance!$4:$4,"&lt;="&amp;AS$7))</f>
        <v>0</v>
      </c>
      <c r="AT82" s="5">
        <f ca="1">IF(AT$4="",0,SUMIFS(Finance!164:164,Finance!$4:$4,"&gt;="&amp;AT$6,Finance!$4:$4,"&lt;="&amp;AT$7))</f>
        <v>0</v>
      </c>
      <c r="AU82" s="5">
        <f ca="1">IF(AU$4="",0,SUMIFS(Finance!164:164,Finance!$4:$4,"&gt;="&amp;AU$6,Finance!$4:$4,"&lt;="&amp;AU$7))</f>
        <v>0</v>
      </c>
      <c r="AV82" s="5">
        <f ca="1">IF(AV$4="",0,SUMIFS(Finance!164:164,Finance!$4:$4,"&gt;="&amp;AV$6,Finance!$4:$4,"&lt;="&amp;AV$7))</f>
        <v>0</v>
      </c>
      <c r="AW82" s="5">
        <f ca="1">IF(AW$4="",0,SUMIFS(Finance!164:164,Finance!$4:$4,"&gt;="&amp;AW$6,Finance!$4:$4,"&lt;="&amp;AW$7))</f>
        <v>0</v>
      </c>
      <c r="AX82" s="5">
        <f ca="1">IF(AX$4="",0,SUMIFS(Finance!164:164,Finance!$4:$4,"&gt;="&amp;AX$6,Finance!$4:$4,"&lt;="&amp;AX$7))</f>
        <v>0</v>
      </c>
      <c r="AY82" s="5">
        <f ca="1">IF(AY$4="",0,SUMIFS(Finance!164:164,Finance!$4:$4,"&gt;="&amp;AY$6,Finance!$4:$4,"&lt;="&amp;AY$7))</f>
        <v>0</v>
      </c>
      <c r="AZ82" s="5">
        <f ca="1">IF(AZ$4="",0,SUMIFS(Finance!164:164,Finance!$4:$4,"&gt;="&amp;AZ$6,Finance!$4:$4,"&lt;="&amp;AZ$7))</f>
        <v>0</v>
      </c>
      <c r="BA82" s="5">
        <f ca="1">IF(BA$4="",0,SUMIFS(Finance!164:164,Finance!$4:$4,"&gt;="&amp;BA$6,Finance!$4:$4,"&lt;="&amp;BA$7))</f>
        <v>0</v>
      </c>
      <c r="BB82" s="5">
        <f ca="1">IF(BB$4="",0,SUMIFS(Finance!164:164,Finance!$4:$4,"&gt;="&amp;BB$6,Finance!$4:$4,"&lt;="&amp;BB$7))</f>
        <v>0</v>
      </c>
      <c r="BC82" s="5">
        <f ca="1">IF(BC$4="",0,SUMIFS(Finance!164:164,Finance!$4:$4,"&gt;="&amp;BC$6,Finance!$4:$4,"&lt;="&amp;BC$7))</f>
        <v>0</v>
      </c>
      <c r="BD82" s="5">
        <f ca="1">IF(BD$4="",0,SUMIFS(Finance!164:164,Finance!$4:$4,"&gt;="&amp;BD$6,Finance!$4:$4,"&lt;="&amp;BD$7))</f>
        <v>0</v>
      </c>
      <c r="BE82" s="5">
        <f ca="1">IF(BE$4="",0,SUMIFS(Finance!164:164,Finance!$4:$4,"&gt;="&amp;BE$6,Finance!$4:$4,"&lt;="&amp;BE$7))</f>
        <v>0</v>
      </c>
      <c r="BF82" s="5">
        <f ca="1">IF(BF$4="",0,SUMIFS(Finance!164:164,Finance!$4:$4,"&gt;="&amp;BF$6,Finance!$4:$4,"&lt;="&amp;BF$7))</f>
        <v>0</v>
      </c>
      <c r="BG82" s="5">
        <f ca="1">IF(BG$4="",0,SUMIFS(Finance!164:164,Finance!$4:$4,"&gt;="&amp;BG$6,Finance!$4:$4,"&lt;="&amp;BG$7))</f>
        <v>0</v>
      </c>
      <c r="BH82" s="5">
        <f ca="1">IF(BH$4="",0,SUMIFS(Finance!164:164,Finance!$4:$4,"&gt;="&amp;BH$6,Finance!$4:$4,"&lt;="&amp;BH$7))</f>
        <v>0</v>
      </c>
      <c r="BI82" s="5">
        <f ca="1">IF(BI$4="",0,SUMIFS(Finance!164:164,Finance!$4:$4,"&gt;="&amp;BI$6,Finance!$4:$4,"&lt;="&amp;BI$7))</f>
        <v>0</v>
      </c>
      <c r="BJ82" s="5">
        <f ca="1">IF(BJ$4="",0,SUMIFS(Finance!164:164,Finance!$4:$4,"&gt;="&amp;BJ$6,Finance!$4:$4,"&lt;="&amp;BJ$7))</f>
        <v>0</v>
      </c>
      <c r="BK82" s="5">
        <f ca="1">IF(BK$4="",0,SUMIFS(Finance!164:164,Finance!$4:$4,"&gt;="&amp;BK$6,Finance!$4:$4,"&lt;="&amp;BK$7))</f>
        <v>0</v>
      </c>
      <c r="BL82" s="5">
        <f ca="1">IF(BL$4="",0,SUMIFS(Finance!164:164,Finance!$4:$4,"&gt;="&amp;BL$6,Finance!$4:$4,"&lt;="&amp;BL$7))</f>
        <v>0</v>
      </c>
      <c r="BM82" s="5">
        <f ca="1">IF(BM$4="",0,SUMIFS(Finance!164:164,Finance!$4:$4,"&gt;="&amp;BM$6,Finance!$4:$4,"&lt;="&amp;BM$7))</f>
        <v>0</v>
      </c>
      <c r="BN82" s="5">
        <f ca="1">IF(BN$4="",0,SUMIFS(Finance!164:164,Finance!$4:$4,"&gt;="&amp;BN$6,Finance!$4:$4,"&lt;="&amp;BN$7))</f>
        <v>0</v>
      </c>
      <c r="BO82" s="5">
        <f ca="1">IF(BO$4="",0,SUMIFS(Finance!164:164,Finance!$4:$4,"&gt;="&amp;BO$6,Finance!$4:$4,"&lt;="&amp;BO$7))</f>
        <v>0</v>
      </c>
      <c r="BP82" s="5">
        <f ca="1">IF(BP$4="",0,SUMIFS(Finance!164:164,Finance!$4:$4,"&gt;="&amp;BP$6,Finance!$4:$4,"&lt;="&amp;BP$7))</f>
        <v>0</v>
      </c>
      <c r="BQ82" s="5">
        <f ca="1">IF(BQ$4="",0,SUMIFS(Finance!164:164,Finance!$4:$4,"&gt;="&amp;BQ$6,Finance!$4:$4,"&lt;="&amp;BQ$7))</f>
        <v>0</v>
      </c>
      <c r="BR82" s="5">
        <f ca="1">IF(BR$4="",0,SUMIFS(Finance!164:164,Finance!$4:$4,"&gt;="&amp;BR$6,Finance!$4:$4,"&lt;="&amp;BR$7))</f>
        <v>0</v>
      </c>
      <c r="BS82" s="5">
        <f ca="1">IF(BS$4="",0,SUMIFS(Finance!164:164,Finance!$4:$4,"&gt;="&amp;BS$6,Finance!$4:$4,"&lt;="&amp;BS$7))</f>
        <v>0</v>
      </c>
      <c r="BT82" s="5">
        <f ca="1">IF(BT$4="",0,SUMIFS(Finance!164:164,Finance!$4:$4,"&gt;="&amp;BT$6,Finance!$4:$4,"&lt;="&amp;BT$7))</f>
        <v>0</v>
      </c>
      <c r="BU82" s="5">
        <f ca="1">IF(BU$4="",0,SUMIFS(Finance!164:164,Finance!$4:$4,"&gt;="&amp;BU$6,Finance!$4:$4,"&lt;="&amp;BU$7))</f>
        <v>0</v>
      </c>
      <c r="BV82" s="5">
        <f ca="1">IF(BV$4="",0,SUMIFS(Finance!164:164,Finance!$4:$4,"&gt;="&amp;BV$6,Finance!$4:$4,"&lt;="&amp;BV$7))</f>
        <v>0</v>
      </c>
      <c r="BW82" s="5">
        <f ca="1">IF(BW$4="",0,SUMIFS(Finance!164:164,Finance!$4:$4,"&gt;="&amp;BW$6,Finance!$4:$4,"&lt;="&amp;BW$7))</f>
        <v>0</v>
      </c>
      <c r="BX82" s="5">
        <f ca="1">IF(BX$4="",0,SUMIFS(Finance!164:164,Finance!$4:$4,"&gt;="&amp;BX$6,Finance!$4:$4,"&lt;="&amp;BX$7))</f>
        <v>0</v>
      </c>
      <c r="BY82" s="5">
        <f ca="1">IF(BY$4="",0,SUMIFS(Finance!164:164,Finance!$4:$4,"&gt;="&amp;BY$6,Finance!$4:$4,"&lt;="&amp;BY$7))</f>
        <v>0</v>
      </c>
      <c r="BZ82" s="5">
        <f ca="1">IF(BZ$4="",0,SUMIFS(Finance!164:164,Finance!$4:$4,"&gt;="&amp;BZ$6,Finance!$4:$4,"&lt;="&amp;BZ$7))</f>
        <v>0</v>
      </c>
      <c r="CA82" s="5">
        <f ca="1">IF(CA$4="",0,SUMIFS(Finance!164:164,Finance!$4:$4,"&gt;="&amp;CA$6,Finance!$4:$4,"&lt;="&amp;CA$7))</f>
        <v>0</v>
      </c>
      <c r="CB82" s="5">
        <f ca="1">IF(CB$4="",0,SUMIFS(Finance!164:164,Finance!$4:$4,"&gt;="&amp;CB$6,Finance!$4:$4,"&lt;="&amp;CB$7))</f>
        <v>0</v>
      </c>
      <c r="CC82" s="5">
        <f ca="1">IF(CC$4="",0,SUMIFS(Finance!164:164,Finance!$4:$4,"&gt;="&amp;CC$6,Finance!$4:$4,"&lt;="&amp;CC$7))</f>
        <v>0</v>
      </c>
      <c r="CD82" s="5">
        <f ca="1">IF(CD$4="",0,SUMIFS(Finance!164:164,Finance!$4:$4,"&gt;="&amp;CD$6,Finance!$4:$4,"&lt;="&amp;CD$7))</f>
        <v>0</v>
      </c>
      <c r="CE82" s="5">
        <f ca="1">IF(CE$4="",0,SUMIFS(Finance!164:164,Finance!$4:$4,"&gt;="&amp;CE$6,Finance!$4:$4,"&lt;="&amp;CE$7))</f>
        <v>0</v>
      </c>
      <c r="CF82" s="5">
        <f ca="1">IF(CF$4="",0,SUMIFS(Finance!164:164,Finance!$4:$4,"&gt;="&amp;CF$6,Finance!$4:$4,"&lt;="&amp;CF$7))</f>
        <v>0</v>
      </c>
    </row>
    <row r="83" spans="2:84" x14ac:dyDescent="0.3">
      <c r="B83" s="13">
        <f>ROW()</f>
        <v>83</v>
      </c>
      <c r="H83" s="1" t="str">
        <f>$H$81</f>
        <v>Начисление %% по кредитам и займам</v>
      </c>
      <c r="I83" s="1" t="s">
        <v>430</v>
      </c>
      <c r="M83" s="53" t="s">
        <v>18</v>
      </c>
      <c r="U83" s="5">
        <f t="shared" ca="1" si="201"/>
        <v>602139.43744783278</v>
      </c>
      <c r="X83" s="5">
        <f ca="1">IF(X$4="",0,SUMIFS(Finance!214:214,Finance!$4:$4,"&gt;="&amp;X$6,Finance!$4:$4,"&lt;="&amp;X$7))</f>
        <v>564966.63532708574</v>
      </c>
      <c r="Y83" s="5">
        <f ca="1">IF(Y$4="",0,SUMIFS(Finance!214:214,Finance!$4:$4,"&gt;="&amp;Y$6,Finance!$4:$4,"&lt;="&amp;Y$7))</f>
        <v>37172.802120747045</v>
      </c>
      <c r="Z83" s="5">
        <f ca="1">IF(Z$4="",0,SUMIFS(Finance!214:214,Finance!$4:$4,"&gt;="&amp;Z$6,Finance!$4:$4,"&lt;="&amp;Z$7))</f>
        <v>0</v>
      </c>
      <c r="AA83" s="5">
        <f ca="1">IF(AA$4="",0,SUMIFS(Finance!214:214,Finance!$4:$4,"&gt;="&amp;AA$6,Finance!$4:$4,"&lt;="&amp;AA$7))</f>
        <v>0</v>
      </c>
      <c r="AB83" s="5">
        <f ca="1">IF(AB$4="",0,SUMIFS(Finance!214:214,Finance!$4:$4,"&gt;="&amp;AB$6,Finance!$4:$4,"&lt;="&amp;AB$7))</f>
        <v>0</v>
      </c>
      <c r="AC83" s="5">
        <f ca="1">IF(AC$4="",0,SUMIFS(Finance!214:214,Finance!$4:$4,"&gt;="&amp;AC$6,Finance!$4:$4,"&lt;="&amp;AC$7))</f>
        <v>0</v>
      </c>
      <c r="AD83" s="5">
        <f ca="1">IF(AD$4="",0,SUMIFS(Finance!214:214,Finance!$4:$4,"&gt;="&amp;AD$6,Finance!$4:$4,"&lt;="&amp;AD$7))</f>
        <v>0</v>
      </c>
      <c r="AE83" s="5">
        <f ca="1">IF(AE$4="",0,SUMIFS(Finance!214:214,Finance!$4:$4,"&gt;="&amp;AE$6,Finance!$4:$4,"&lt;="&amp;AE$7))</f>
        <v>0</v>
      </c>
      <c r="AF83" s="5">
        <f ca="1">IF(AF$4="",0,SUMIFS(Finance!214:214,Finance!$4:$4,"&gt;="&amp;AF$6,Finance!$4:$4,"&lt;="&amp;AF$7))</f>
        <v>0</v>
      </c>
      <c r="AG83" s="5">
        <f ca="1">IF(AG$4="",0,SUMIFS(Finance!214:214,Finance!$4:$4,"&gt;="&amp;AG$6,Finance!$4:$4,"&lt;="&amp;AG$7))</f>
        <v>0</v>
      </c>
      <c r="AH83" s="5">
        <f ca="1">IF(AH$4="",0,SUMIFS(Finance!214:214,Finance!$4:$4,"&gt;="&amp;AH$6,Finance!$4:$4,"&lt;="&amp;AH$7))</f>
        <v>0</v>
      </c>
      <c r="AI83" s="5">
        <f ca="1">IF(AI$4="",0,SUMIFS(Finance!214:214,Finance!$4:$4,"&gt;="&amp;AI$6,Finance!$4:$4,"&lt;="&amp;AI$7))</f>
        <v>0</v>
      </c>
      <c r="AJ83" s="5">
        <f ca="1">IF(AJ$4="",0,SUMIFS(Finance!214:214,Finance!$4:$4,"&gt;="&amp;AJ$6,Finance!$4:$4,"&lt;="&amp;AJ$7))</f>
        <v>0</v>
      </c>
      <c r="AK83" s="5">
        <f ca="1">IF(AK$4="",0,SUMIFS(Finance!214:214,Finance!$4:$4,"&gt;="&amp;AK$6,Finance!$4:$4,"&lt;="&amp;AK$7))</f>
        <v>0</v>
      </c>
      <c r="AL83" s="5">
        <f ca="1">IF(AL$4="",0,SUMIFS(Finance!214:214,Finance!$4:$4,"&gt;="&amp;AL$6,Finance!$4:$4,"&lt;="&amp;AL$7))</f>
        <v>0</v>
      </c>
      <c r="AM83" s="5">
        <f ca="1">IF(AM$4="",0,SUMIFS(Finance!214:214,Finance!$4:$4,"&gt;="&amp;AM$6,Finance!$4:$4,"&lt;="&amp;AM$7))</f>
        <v>0</v>
      </c>
      <c r="AN83" s="5">
        <f ca="1">IF(AN$4="",0,SUMIFS(Finance!214:214,Finance!$4:$4,"&gt;="&amp;AN$6,Finance!$4:$4,"&lt;="&amp;AN$7))</f>
        <v>0</v>
      </c>
      <c r="AO83" s="5">
        <f ca="1">IF(AO$4="",0,SUMIFS(Finance!214:214,Finance!$4:$4,"&gt;="&amp;AO$6,Finance!$4:$4,"&lt;="&amp;AO$7))</f>
        <v>0</v>
      </c>
      <c r="AP83" s="5">
        <f ca="1">IF(AP$4="",0,SUMIFS(Finance!214:214,Finance!$4:$4,"&gt;="&amp;AP$6,Finance!$4:$4,"&lt;="&amp;AP$7))</f>
        <v>0</v>
      </c>
      <c r="AQ83" s="5">
        <f ca="1">IF(AQ$4="",0,SUMIFS(Finance!214:214,Finance!$4:$4,"&gt;="&amp;AQ$6,Finance!$4:$4,"&lt;="&amp;AQ$7))</f>
        <v>0</v>
      </c>
      <c r="AR83" s="5">
        <f ca="1">IF(AR$4="",0,SUMIFS(Finance!214:214,Finance!$4:$4,"&gt;="&amp;AR$6,Finance!$4:$4,"&lt;="&amp;AR$7))</f>
        <v>0</v>
      </c>
      <c r="AS83" s="5">
        <f ca="1">IF(AS$4="",0,SUMIFS(Finance!214:214,Finance!$4:$4,"&gt;="&amp;AS$6,Finance!$4:$4,"&lt;="&amp;AS$7))</f>
        <v>0</v>
      </c>
      <c r="AT83" s="5">
        <f ca="1">IF(AT$4="",0,SUMIFS(Finance!214:214,Finance!$4:$4,"&gt;="&amp;AT$6,Finance!$4:$4,"&lt;="&amp;AT$7))</f>
        <v>0</v>
      </c>
      <c r="AU83" s="5">
        <f ca="1">IF(AU$4="",0,SUMIFS(Finance!214:214,Finance!$4:$4,"&gt;="&amp;AU$6,Finance!$4:$4,"&lt;="&amp;AU$7))</f>
        <v>0</v>
      </c>
      <c r="AV83" s="5">
        <f ca="1">IF(AV$4="",0,SUMIFS(Finance!214:214,Finance!$4:$4,"&gt;="&amp;AV$6,Finance!$4:$4,"&lt;="&amp;AV$7))</f>
        <v>0</v>
      </c>
      <c r="AW83" s="5">
        <f ca="1">IF(AW$4="",0,SUMIFS(Finance!214:214,Finance!$4:$4,"&gt;="&amp;AW$6,Finance!$4:$4,"&lt;="&amp;AW$7))</f>
        <v>0</v>
      </c>
      <c r="AX83" s="5">
        <f ca="1">IF(AX$4="",0,SUMIFS(Finance!214:214,Finance!$4:$4,"&gt;="&amp;AX$6,Finance!$4:$4,"&lt;="&amp;AX$7))</f>
        <v>0</v>
      </c>
      <c r="AY83" s="5">
        <f ca="1">IF(AY$4="",0,SUMIFS(Finance!214:214,Finance!$4:$4,"&gt;="&amp;AY$6,Finance!$4:$4,"&lt;="&amp;AY$7))</f>
        <v>0</v>
      </c>
      <c r="AZ83" s="5">
        <f ca="1">IF(AZ$4="",0,SUMIFS(Finance!214:214,Finance!$4:$4,"&gt;="&amp;AZ$6,Finance!$4:$4,"&lt;="&amp;AZ$7))</f>
        <v>0</v>
      </c>
      <c r="BA83" s="5">
        <f ca="1">IF(BA$4="",0,SUMIFS(Finance!214:214,Finance!$4:$4,"&gt;="&amp;BA$6,Finance!$4:$4,"&lt;="&amp;BA$7))</f>
        <v>0</v>
      </c>
      <c r="BB83" s="5">
        <f ca="1">IF(BB$4="",0,SUMIFS(Finance!214:214,Finance!$4:$4,"&gt;="&amp;BB$6,Finance!$4:$4,"&lt;="&amp;BB$7))</f>
        <v>0</v>
      </c>
      <c r="BC83" s="5">
        <f ca="1">IF(BC$4="",0,SUMIFS(Finance!214:214,Finance!$4:$4,"&gt;="&amp;BC$6,Finance!$4:$4,"&lt;="&amp;BC$7))</f>
        <v>0</v>
      </c>
      <c r="BD83" s="5">
        <f ca="1">IF(BD$4="",0,SUMIFS(Finance!214:214,Finance!$4:$4,"&gt;="&amp;BD$6,Finance!$4:$4,"&lt;="&amp;BD$7))</f>
        <v>0</v>
      </c>
      <c r="BE83" s="5">
        <f ca="1">IF(BE$4="",0,SUMIFS(Finance!214:214,Finance!$4:$4,"&gt;="&amp;BE$6,Finance!$4:$4,"&lt;="&amp;BE$7))</f>
        <v>0</v>
      </c>
      <c r="BF83" s="5">
        <f ca="1">IF(BF$4="",0,SUMIFS(Finance!214:214,Finance!$4:$4,"&gt;="&amp;BF$6,Finance!$4:$4,"&lt;="&amp;BF$7))</f>
        <v>0</v>
      </c>
      <c r="BG83" s="5">
        <f ca="1">IF(BG$4="",0,SUMIFS(Finance!214:214,Finance!$4:$4,"&gt;="&amp;BG$6,Finance!$4:$4,"&lt;="&amp;BG$7))</f>
        <v>0</v>
      </c>
      <c r="BH83" s="5">
        <f ca="1">IF(BH$4="",0,SUMIFS(Finance!214:214,Finance!$4:$4,"&gt;="&amp;BH$6,Finance!$4:$4,"&lt;="&amp;BH$7))</f>
        <v>0</v>
      </c>
      <c r="BI83" s="5">
        <f ca="1">IF(BI$4="",0,SUMIFS(Finance!214:214,Finance!$4:$4,"&gt;="&amp;BI$6,Finance!$4:$4,"&lt;="&amp;BI$7))</f>
        <v>0</v>
      </c>
      <c r="BJ83" s="5">
        <f ca="1">IF(BJ$4="",0,SUMIFS(Finance!214:214,Finance!$4:$4,"&gt;="&amp;BJ$6,Finance!$4:$4,"&lt;="&amp;BJ$7))</f>
        <v>0</v>
      </c>
      <c r="BK83" s="5">
        <f ca="1">IF(BK$4="",0,SUMIFS(Finance!214:214,Finance!$4:$4,"&gt;="&amp;BK$6,Finance!$4:$4,"&lt;="&amp;BK$7))</f>
        <v>0</v>
      </c>
      <c r="BL83" s="5">
        <f ca="1">IF(BL$4="",0,SUMIFS(Finance!214:214,Finance!$4:$4,"&gt;="&amp;BL$6,Finance!$4:$4,"&lt;="&amp;BL$7))</f>
        <v>0</v>
      </c>
      <c r="BM83" s="5">
        <f ca="1">IF(BM$4="",0,SUMIFS(Finance!214:214,Finance!$4:$4,"&gt;="&amp;BM$6,Finance!$4:$4,"&lt;="&amp;BM$7))</f>
        <v>0</v>
      </c>
      <c r="BN83" s="5">
        <f ca="1">IF(BN$4="",0,SUMIFS(Finance!214:214,Finance!$4:$4,"&gt;="&amp;BN$6,Finance!$4:$4,"&lt;="&amp;BN$7))</f>
        <v>0</v>
      </c>
      <c r="BO83" s="5">
        <f ca="1">IF(BO$4="",0,SUMIFS(Finance!214:214,Finance!$4:$4,"&gt;="&amp;BO$6,Finance!$4:$4,"&lt;="&amp;BO$7))</f>
        <v>0</v>
      </c>
      <c r="BP83" s="5">
        <f ca="1">IF(BP$4="",0,SUMIFS(Finance!214:214,Finance!$4:$4,"&gt;="&amp;BP$6,Finance!$4:$4,"&lt;="&amp;BP$7))</f>
        <v>0</v>
      </c>
      <c r="BQ83" s="5">
        <f ca="1">IF(BQ$4="",0,SUMIFS(Finance!214:214,Finance!$4:$4,"&gt;="&amp;BQ$6,Finance!$4:$4,"&lt;="&amp;BQ$7))</f>
        <v>0</v>
      </c>
      <c r="BR83" s="5">
        <f ca="1">IF(BR$4="",0,SUMIFS(Finance!214:214,Finance!$4:$4,"&gt;="&amp;BR$6,Finance!$4:$4,"&lt;="&amp;BR$7))</f>
        <v>0</v>
      </c>
      <c r="BS83" s="5">
        <f ca="1">IF(BS$4="",0,SUMIFS(Finance!214:214,Finance!$4:$4,"&gt;="&amp;BS$6,Finance!$4:$4,"&lt;="&amp;BS$7))</f>
        <v>0</v>
      </c>
      <c r="BT83" s="5">
        <f ca="1">IF(BT$4="",0,SUMIFS(Finance!214:214,Finance!$4:$4,"&gt;="&amp;BT$6,Finance!$4:$4,"&lt;="&amp;BT$7))</f>
        <v>0</v>
      </c>
      <c r="BU83" s="5">
        <f ca="1">IF(BU$4="",0,SUMIFS(Finance!214:214,Finance!$4:$4,"&gt;="&amp;BU$6,Finance!$4:$4,"&lt;="&amp;BU$7))</f>
        <v>0</v>
      </c>
      <c r="BV83" s="5">
        <f ca="1">IF(BV$4="",0,SUMIFS(Finance!214:214,Finance!$4:$4,"&gt;="&amp;BV$6,Finance!$4:$4,"&lt;="&amp;BV$7))</f>
        <v>0</v>
      </c>
      <c r="BW83" s="5">
        <f ca="1">IF(BW$4="",0,SUMIFS(Finance!214:214,Finance!$4:$4,"&gt;="&amp;BW$6,Finance!$4:$4,"&lt;="&amp;BW$7))</f>
        <v>0</v>
      </c>
      <c r="BX83" s="5">
        <f ca="1">IF(BX$4="",0,SUMIFS(Finance!214:214,Finance!$4:$4,"&gt;="&amp;BX$6,Finance!$4:$4,"&lt;="&amp;BX$7))</f>
        <v>0</v>
      </c>
      <c r="BY83" s="5">
        <f ca="1">IF(BY$4="",0,SUMIFS(Finance!214:214,Finance!$4:$4,"&gt;="&amp;BY$6,Finance!$4:$4,"&lt;="&amp;BY$7))</f>
        <v>0</v>
      </c>
      <c r="BZ83" s="5">
        <f ca="1">IF(BZ$4="",0,SUMIFS(Finance!214:214,Finance!$4:$4,"&gt;="&amp;BZ$6,Finance!$4:$4,"&lt;="&amp;BZ$7))</f>
        <v>0</v>
      </c>
      <c r="CA83" s="5">
        <f ca="1">IF(CA$4="",0,SUMIFS(Finance!214:214,Finance!$4:$4,"&gt;="&amp;CA$6,Finance!$4:$4,"&lt;="&amp;CA$7))</f>
        <v>0</v>
      </c>
      <c r="CB83" s="5">
        <f ca="1">IF(CB$4="",0,SUMIFS(Finance!214:214,Finance!$4:$4,"&gt;="&amp;CB$6,Finance!$4:$4,"&lt;="&amp;CB$7))</f>
        <v>0</v>
      </c>
      <c r="CC83" s="5">
        <f ca="1">IF(CC$4="",0,SUMIFS(Finance!214:214,Finance!$4:$4,"&gt;="&amp;CC$6,Finance!$4:$4,"&lt;="&amp;CC$7))</f>
        <v>0</v>
      </c>
      <c r="CD83" s="5">
        <f ca="1">IF(CD$4="",0,SUMIFS(Finance!214:214,Finance!$4:$4,"&gt;="&amp;CD$6,Finance!$4:$4,"&lt;="&amp;CD$7))</f>
        <v>0</v>
      </c>
      <c r="CE83" s="5">
        <f ca="1">IF(CE$4="",0,SUMIFS(Finance!214:214,Finance!$4:$4,"&gt;="&amp;CE$6,Finance!$4:$4,"&lt;="&amp;CE$7))</f>
        <v>0</v>
      </c>
      <c r="CF83" s="5">
        <f ca="1">IF(CF$4="",0,SUMIFS(Finance!214:214,Finance!$4:$4,"&gt;="&amp;CF$6,Finance!$4:$4,"&lt;="&amp;CF$7))</f>
        <v>0</v>
      </c>
    </row>
    <row r="84" spans="2:84" s="26" customFormat="1" ht="12" x14ac:dyDescent="0.25">
      <c r="B84" s="13"/>
      <c r="M84" s="55"/>
      <c r="N84" s="44" t="s">
        <v>21</v>
      </c>
      <c r="O84" s="45"/>
      <c r="P84" s="46"/>
      <c r="Q84" s="89"/>
      <c r="U84" s="41"/>
      <c r="V84" s="42"/>
      <c r="W84" s="43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</row>
    <row r="86" spans="2:84" x14ac:dyDescent="0.3">
      <c r="B86" s="13">
        <f>ROW()</f>
        <v>86</v>
      </c>
      <c r="H86" s="1" t="str">
        <f>Finance!H243</f>
        <v>Прибыль до налога на прибыль (EBT)</v>
      </c>
      <c r="M86" s="53" t="s">
        <v>18</v>
      </c>
      <c r="P86" s="72" t="str">
        <f>Lists!$AI$14</f>
        <v>PL</v>
      </c>
      <c r="U86" s="5">
        <f ca="1">SUM(INDIRECT(ADDRESS($B86,$X$2)&amp;":"&amp;ADDRESS($B86,$X$2-1+$P$8)))</f>
        <v>404512550.80705535</v>
      </c>
      <c r="X86" s="5">
        <f ca="1">SUMIFS(X$10:X85,$P$10:$P85,Lists!$AI$12)-SUMIFS(X$10:X85,$P$10:$P85,Lists!$AI$13)</f>
        <v>-5176805.738236092</v>
      </c>
      <c r="Y86" s="5">
        <f ca="1">SUMIFS(Y$10:Y85,$P$10:$P85,Lists!$AI$12)-SUMIFS(Y$10:Y85,$P$10:$P85,Lists!$AI$13)</f>
        <v>34279032.011424795</v>
      </c>
      <c r="Z86" s="5">
        <f ca="1">SUMIFS(Z$10:Z85,$P$10:$P85,Lists!$AI$12)-SUMIFS(Z$10:Z85,$P$10:$P85,Lists!$AI$13)</f>
        <v>76631443.998246789</v>
      </c>
      <c r="AA86" s="5">
        <f ca="1">SUMIFS(AA$10:AA85,$P$10:$P85,Lists!$AI$12)-SUMIFS(AA$10:AA85,$P$10:$P85,Lists!$AI$13)</f>
        <v>123340212.83019799</v>
      </c>
      <c r="AB86" s="5">
        <f ca="1">SUMIFS(AB$10:AB85,$P$10:$P85,Lists!$AI$12)-SUMIFS(AB$10:AB85,$P$10:$P85,Lists!$AI$13)</f>
        <v>175438667.70542186</v>
      </c>
      <c r="AC86" s="5">
        <f ca="1">SUMIFS(AC$10:AC85,$P$10:$P85,Lists!$AI$12)-SUMIFS(AC$10:AC85,$P$10:$P85,Lists!$AI$13)</f>
        <v>0</v>
      </c>
      <c r="AD86" s="5">
        <f ca="1">SUMIFS(AD$10:AD85,$P$10:$P85,Lists!$AI$12)-SUMIFS(AD$10:AD85,$P$10:$P85,Lists!$AI$13)</f>
        <v>0</v>
      </c>
      <c r="AE86" s="5">
        <f ca="1">SUMIFS(AE$10:AE85,$P$10:$P85,Lists!$AI$12)-SUMIFS(AE$10:AE85,$P$10:$P85,Lists!$AI$13)</f>
        <v>0</v>
      </c>
      <c r="AF86" s="5">
        <f ca="1">SUMIFS(AF$10:AF85,$P$10:$P85,Lists!$AI$12)-SUMIFS(AF$10:AF85,$P$10:$P85,Lists!$AI$13)</f>
        <v>0</v>
      </c>
      <c r="AG86" s="5">
        <f ca="1">SUMIFS(AG$10:AG85,$P$10:$P85,Lists!$AI$12)-SUMIFS(AG$10:AG85,$P$10:$P85,Lists!$AI$13)</f>
        <v>0</v>
      </c>
      <c r="AH86" s="5">
        <f ca="1">SUMIFS(AH$10:AH85,$P$10:$P85,Lists!$AI$12)-SUMIFS(AH$10:AH85,$P$10:$P85,Lists!$AI$13)</f>
        <v>0</v>
      </c>
      <c r="AI86" s="5">
        <f ca="1">SUMIFS(AI$10:AI85,$P$10:$P85,Lists!$AI$12)-SUMIFS(AI$10:AI85,$P$10:$P85,Lists!$AI$13)</f>
        <v>0</v>
      </c>
      <c r="AJ86" s="5">
        <f ca="1">SUMIFS(AJ$10:AJ85,$P$10:$P85,Lists!$AI$12)-SUMIFS(AJ$10:AJ85,$P$10:$P85,Lists!$AI$13)</f>
        <v>0</v>
      </c>
      <c r="AK86" s="5">
        <f ca="1">SUMIFS(AK$10:AK85,$P$10:$P85,Lists!$AI$12)-SUMIFS(AK$10:AK85,$P$10:$P85,Lists!$AI$13)</f>
        <v>0</v>
      </c>
      <c r="AL86" s="5">
        <f ca="1">SUMIFS(AL$10:AL85,$P$10:$P85,Lists!$AI$12)-SUMIFS(AL$10:AL85,$P$10:$P85,Lists!$AI$13)</f>
        <v>0</v>
      </c>
      <c r="AM86" s="5">
        <f ca="1">SUMIFS(AM$10:AM85,$P$10:$P85,Lists!$AI$12)-SUMIFS(AM$10:AM85,$P$10:$P85,Lists!$AI$13)</f>
        <v>0</v>
      </c>
      <c r="AN86" s="5">
        <f ca="1">SUMIFS(AN$10:AN85,$P$10:$P85,Lists!$AI$12)-SUMIFS(AN$10:AN85,$P$10:$P85,Lists!$AI$13)</f>
        <v>0</v>
      </c>
      <c r="AO86" s="5">
        <f ca="1">SUMIFS(AO$10:AO85,$P$10:$P85,Lists!$AI$12)-SUMIFS(AO$10:AO85,$P$10:$P85,Lists!$AI$13)</f>
        <v>0</v>
      </c>
      <c r="AP86" s="5">
        <f ca="1">SUMIFS(AP$10:AP85,$P$10:$P85,Lists!$AI$12)-SUMIFS(AP$10:AP85,$P$10:$P85,Lists!$AI$13)</f>
        <v>0</v>
      </c>
      <c r="AQ86" s="5">
        <f ca="1">SUMIFS(AQ$10:AQ85,$P$10:$P85,Lists!$AI$12)-SUMIFS(AQ$10:AQ85,$P$10:$P85,Lists!$AI$13)</f>
        <v>0</v>
      </c>
      <c r="AR86" s="5">
        <f ca="1">SUMIFS(AR$10:AR85,$P$10:$P85,Lists!$AI$12)-SUMIFS(AR$10:AR85,$P$10:$P85,Lists!$AI$13)</f>
        <v>0</v>
      </c>
      <c r="AS86" s="5">
        <f ca="1">SUMIFS(AS$10:AS85,$P$10:$P85,Lists!$AI$12)-SUMIFS(AS$10:AS85,$P$10:$P85,Lists!$AI$13)</f>
        <v>0</v>
      </c>
      <c r="AT86" s="5">
        <f ca="1">SUMIFS(AT$10:AT85,$P$10:$P85,Lists!$AI$12)-SUMIFS(AT$10:AT85,$P$10:$P85,Lists!$AI$13)</f>
        <v>0</v>
      </c>
      <c r="AU86" s="5">
        <f ca="1">SUMIFS(AU$10:AU85,$P$10:$P85,Lists!$AI$12)-SUMIFS(AU$10:AU85,$P$10:$P85,Lists!$AI$13)</f>
        <v>0</v>
      </c>
      <c r="AV86" s="5">
        <f ca="1">SUMIFS(AV$10:AV85,$P$10:$P85,Lists!$AI$12)-SUMIFS(AV$10:AV85,$P$10:$P85,Lists!$AI$13)</f>
        <v>0</v>
      </c>
      <c r="AW86" s="5">
        <f ca="1">SUMIFS(AW$10:AW85,$P$10:$P85,Lists!$AI$12)-SUMIFS(AW$10:AW85,$P$10:$P85,Lists!$AI$13)</f>
        <v>0</v>
      </c>
      <c r="AX86" s="5">
        <f ca="1">SUMIFS(AX$10:AX85,$P$10:$P85,Lists!$AI$12)-SUMIFS(AX$10:AX85,$P$10:$P85,Lists!$AI$13)</f>
        <v>0</v>
      </c>
      <c r="AY86" s="5">
        <f ca="1">SUMIFS(AY$10:AY85,$P$10:$P85,Lists!$AI$12)-SUMIFS(AY$10:AY85,$P$10:$P85,Lists!$AI$13)</f>
        <v>0</v>
      </c>
      <c r="AZ86" s="5">
        <f ca="1">SUMIFS(AZ$10:AZ85,$P$10:$P85,Lists!$AI$12)-SUMIFS(AZ$10:AZ85,$P$10:$P85,Lists!$AI$13)</f>
        <v>0</v>
      </c>
      <c r="BA86" s="5">
        <f ca="1">SUMIFS(BA$10:BA85,$P$10:$P85,Lists!$AI$12)-SUMIFS(BA$10:BA85,$P$10:$P85,Lists!$AI$13)</f>
        <v>0</v>
      </c>
      <c r="BB86" s="5">
        <f ca="1">SUMIFS(BB$10:BB85,$P$10:$P85,Lists!$AI$12)-SUMIFS(BB$10:BB85,$P$10:$P85,Lists!$AI$13)</f>
        <v>0</v>
      </c>
      <c r="BC86" s="5">
        <f ca="1">SUMIFS(BC$10:BC85,$P$10:$P85,Lists!$AI$12)-SUMIFS(BC$10:BC85,$P$10:$P85,Lists!$AI$13)</f>
        <v>0</v>
      </c>
      <c r="BD86" s="5">
        <f ca="1">SUMIFS(BD$10:BD85,$P$10:$P85,Lists!$AI$12)-SUMIFS(BD$10:BD85,$P$10:$P85,Lists!$AI$13)</f>
        <v>0</v>
      </c>
      <c r="BE86" s="5">
        <f ca="1">SUMIFS(BE$10:BE85,$P$10:$P85,Lists!$AI$12)-SUMIFS(BE$10:BE85,$P$10:$P85,Lists!$AI$13)</f>
        <v>0</v>
      </c>
      <c r="BF86" s="5">
        <f ca="1">SUMIFS(BF$10:BF85,$P$10:$P85,Lists!$AI$12)-SUMIFS(BF$10:BF85,$P$10:$P85,Lists!$AI$13)</f>
        <v>0</v>
      </c>
      <c r="BG86" s="5">
        <f ca="1">SUMIFS(BG$10:BG85,$P$10:$P85,Lists!$AI$12)-SUMIFS(BG$10:BG85,$P$10:$P85,Lists!$AI$13)</f>
        <v>0</v>
      </c>
      <c r="BH86" s="5">
        <f ca="1">SUMIFS(BH$10:BH85,$P$10:$P85,Lists!$AI$12)-SUMIFS(BH$10:BH85,$P$10:$P85,Lists!$AI$13)</f>
        <v>0</v>
      </c>
      <c r="BI86" s="5">
        <f ca="1">SUMIFS(BI$10:BI85,$P$10:$P85,Lists!$AI$12)-SUMIFS(BI$10:BI85,$P$10:$P85,Lists!$AI$13)</f>
        <v>0</v>
      </c>
      <c r="BJ86" s="5">
        <f ca="1">SUMIFS(BJ$10:BJ85,$P$10:$P85,Lists!$AI$12)-SUMIFS(BJ$10:BJ85,$P$10:$P85,Lists!$AI$13)</f>
        <v>0</v>
      </c>
      <c r="BK86" s="5">
        <f ca="1">SUMIFS(BK$10:BK85,$P$10:$P85,Lists!$AI$12)-SUMIFS(BK$10:BK85,$P$10:$P85,Lists!$AI$13)</f>
        <v>0</v>
      </c>
      <c r="BL86" s="5">
        <f ca="1">SUMIFS(BL$10:BL85,$P$10:$P85,Lists!$AI$12)-SUMIFS(BL$10:BL85,$P$10:$P85,Lists!$AI$13)</f>
        <v>0</v>
      </c>
      <c r="BM86" s="5">
        <f ca="1">SUMIFS(BM$10:BM85,$P$10:$P85,Lists!$AI$12)-SUMIFS(BM$10:BM85,$P$10:$P85,Lists!$AI$13)</f>
        <v>0</v>
      </c>
      <c r="BN86" s="5">
        <f ca="1">SUMIFS(BN$10:BN85,$P$10:$P85,Lists!$AI$12)-SUMIFS(BN$10:BN85,$P$10:$P85,Lists!$AI$13)</f>
        <v>0</v>
      </c>
      <c r="BO86" s="5">
        <f ca="1">SUMIFS(BO$10:BO85,$P$10:$P85,Lists!$AI$12)-SUMIFS(BO$10:BO85,$P$10:$P85,Lists!$AI$13)</f>
        <v>0</v>
      </c>
      <c r="BP86" s="5">
        <f ca="1">SUMIFS(BP$10:BP85,$P$10:$P85,Lists!$AI$12)-SUMIFS(BP$10:BP85,$P$10:$P85,Lists!$AI$13)</f>
        <v>0</v>
      </c>
      <c r="BQ86" s="5">
        <f ca="1">SUMIFS(BQ$10:BQ85,$P$10:$P85,Lists!$AI$12)-SUMIFS(BQ$10:BQ85,$P$10:$P85,Lists!$AI$13)</f>
        <v>0</v>
      </c>
      <c r="BR86" s="5">
        <f ca="1">SUMIFS(BR$10:BR85,$P$10:$P85,Lists!$AI$12)-SUMIFS(BR$10:BR85,$P$10:$P85,Lists!$AI$13)</f>
        <v>0</v>
      </c>
      <c r="BS86" s="5">
        <f ca="1">SUMIFS(BS$10:BS85,$P$10:$P85,Lists!$AI$12)-SUMIFS(BS$10:BS85,$P$10:$P85,Lists!$AI$13)</f>
        <v>0</v>
      </c>
      <c r="BT86" s="5">
        <f ca="1">SUMIFS(BT$10:BT85,$P$10:$P85,Lists!$AI$12)-SUMIFS(BT$10:BT85,$P$10:$P85,Lists!$AI$13)</f>
        <v>0</v>
      </c>
      <c r="BU86" s="5">
        <f ca="1">SUMIFS(BU$10:BU85,$P$10:$P85,Lists!$AI$12)-SUMIFS(BU$10:BU85,$P$10:$P85,Lists!$AI$13)</f>
        <v>0</v>
      </c>
      <c r="BV86" s="5">
        <f ca="1">SUMIFS(BV$10:BV85,$P$10:$P85,Lists!$AI$12)-SUMIFS(BV$10:BV85,$P$10:$P85,Lists!$AI$13)</f>
        <v>0</v>
      </c>
      <c r="BW86" s="5">
        <f ca="1">SUMIFS(BW$10:BW85,$P$10:$P85,Lists!$AI$12)-SUMIFS(BW$10:BW85,$P$10:$P85,Lists!$AI$13)</f>
        <v>0</v>
      </c>
      <c r="BX86" s="5">
        <f ca="1">SUMIFS(BX$10:BX85,$P$10:$P85,Lists!$AI$12)-SUMIFS(BX$10:BX85,$P$10:$P85,Lists!$AI$13)</f>
        <v>0</v>
      </c>
      <c r="BY86" s="5">
        <f ca="1">SUMIFS(BY$10:BY85,$P$10:$P85,Lists!$AI$12)-SUMIFS(BY$10:BY85,$P$10:$P85,Lists!$AI$13)</f>
        <v>0</v>
      </c>
      <c r="BZ86" s="5">
        <f ca="1">SUMIFS(BZ$10:BZ85,$P$10:$P85,Lists!$AI$12)-SUMIFS(BZ$10:BZ85,$P$10:$P85,Lists!$AI$13)</f>
        <v>0</v>
      </c>
      <c r="CA86" s="5">
        <f ca="1">SUMIFS(CA$10:CA85,$P$10:$P85,Lists!$AI$12)-SUMIFS(CA$10:CA85,$P$10:$P85,Lists!$AI$13)</f>
        <v>0</v>
      </c>
      <c r="CB86" s="5">
        <f ca="1">SUMIFS(CB$10:CB85,$P$10:$P85,Lists!$AI$12)-SUMIFS(CB$10:CB85,$P$10:$P85,Lists!$AI$13)</f>
        <v>0</v>
      </c>
      <c r="CC86" s="5">
        <f ca="1">SUMIFS(CC$10:CC85,$P$10:$P85,Lists!$AI$12)-SUMIFS(CC$10:CC85,$P$10:$P85,Lists!$AI$13)</f>
        <v>0</v>
      </c>
      <c r="CD86" s="5">
        <f ca="1">SUMIFS(CD$10:CD85,$P$10:$P85,Lists!$AI$12)-SUMIFS(CD$10:CD85,$P$10:$P85,Lists!$AI$13)</f>
        <v>0</v>
      </c>
      <c r="CE86" s="5">
        <f ca="1">SUMIFS(CE$10:CE85,$P$10:$P85,Lists!$AI$12)-SUMIFS(CE$10:CE85,$P$10:$P85,Lists!$AI$13)</f>
        <v>0</v>
      </c>
      <c r="CF86" s="5">
        <f ca="1">SUMIFS(CF$10:CF85,$P$10:$P85,Lists!$AI$12)-SUMIFS(CF$10:CF85,$P$10:$P85,Lists!$AI$13)</f>
        <v>0</v>
      </c>
    </row>
    <row r="88" spans="2:84" x14ac:dyDescent="0.3">
      <c r="B88" s="13">
        <f>ROW()</f>
        <v>88</v>
      </c>
      <c r="H88" s="1" t="str">
        <f>Finance!H245</f>
        <v>Налог на прибыль</v>
      </c>
      <c r="M88" s="53" t="s">
        <v>18</v>
      </c>
      <c r="P88" s="72" t="str">
        <f>Lists!$AI$13</f>
        <v>PL(-)</v>
      </c>
      <c r="U88" s="5">
        <f t="shared" ref="U88" ca="1" si="204">SUM(INDIRECT(ADDRESS($B88,$X$2)&amp;":"&amp;ADDRESS($B88,$X$2-1+$P$8)))</f>
        <v>80902510.161411077</v>
      </c>
      <c r="X88" s="5">
        <f ca="1">IF(X$4="",0,SUMIFS(Finance!245:245,Finance!$4:$4,"&gt;="&amp;X$6,Finance!$4:$4,"&lt;="&amp;X$7))</f>
        <v>0</v>
      </c>
      <c r="Y88" s="5">
        <f ca="1">IF(Y$4="",0,SUMIFS(Finance!245:245,Finance!$4:$4,"&gt;="&amp;Y$6,Finance!$4:$4,"&lt;="&amp;Y$7))</f>
        <v>5820445.2546377406</v>
      </c>
      <c r="Z88" s="5">
        <f ca="1">IF(Z$4="",0,SUMIFS(Finance!245:245,Finance!$4:$4,"&gt;="&amp;Z$6,Finance!$4:$4,"&lt;="&amp;Z$7))</f>
        <v>15326288.79964935</v>
      </c>
      <c r="AA88" s="5">
        <f ca="1">IF(AA$4="",0,SUMIFS(Finance!245:245,Finance!$4:$4,"&gt;="&amp;AA$6,Finance!$4:$4,"&lt;="&amp;AA$7))</f>
        <v>24668042.566039607</v>
      </c>
      <c r="AB88" s="5">
        <f ca="1">IF(AB$4="",0,SUMIFS(Finance!245:245,Finance!$4:$4,"&gt;="&amp;AB$6,Finance!$4:$4,"&lt;="&amp;AB$7))</f>
        <v>35087733.541084379</v>
      </c>
      <c r="AC88" s="5">
        <f ca="1">IF(AC$4="",0,SUMIFS(Finance!245:245,Finance!$4:$4,"&gt;="&amp;AC$6,Finance!$4:$4,"&lt;="&amp;AC$7))</f>
        <v>0</v>
      </c>
      <c r="AD88" s="5">
        <f ca="1">IF(AD$4="",0,SUMIFS(Finance!245:245,Finance!$4:$4,"&gt;="&amp;AD$6,Finance!$4:$4,"&lt;="&amp;AD$7))</f>
        <v>0</v>
      </c>
      <c r="AE88" s="5">
        <f ca="1">IF(AE$4="",0,SUMIFS(Finance!245:245,Finance!$4:$4,"&gt;="&amp;AE$6,Finance!$4:$4,"&lt;="&amp;AE$7))</f>
        <v>0</v>
      </c>
      <c r="AF88" s="5">
        <f ca="1">IF(AF$4="",0,SUMIFS(Finance!245:245,Finance!$4:$4,"&gt;="&amp;AF$6,Finance!$4:$4,"&lt;="&amp;AF$7))</f>
        <v>0</v>
      </c>
      <c r="AG88" s="5">
        <f ca="1">IF(AG$4="",0,SUMIFS(Finance!245:245,Finance!$4:$4,"&gt;="&amp;AG$6,Finance!$4:$4,"&lt;="&amp;AG$7))</f>
        <v>0</v>
      </c>
      <c r="AH88" s="5">
        <f ca="1">IF(AH$4="",0,SUMIFS(Finance!245:245,Finance!$4:$4,"&gt;="&amp;AH$6,Finance!$4:$4,"&lt;="&amp;AH$7))</f>
        <v>0</v>
      </c>
      <c r="AI88" s="5">
        <f ca="1">IF(AI$4="",0,SUMIFS(Finance!245:245,Finance!$4:$4,"&gt;="&amp;AI$6,Finance!$4:$4,"&lt;="&amp;AI$7))</f>
        <v>0</v>
      </c>
      <c r="AJ88" s="5">
        <f ca="1">IF(AJ$4="",0,SUMIFS(Finance!245:245,Finance!$4:$4,"&gt;="&amp;AJ$6,Finance!$4:$4,"&lt;="&amp;AJ$7))</f>
        <v>0</v>
      </c>
      <c r="AK88" s="5">
        <f ca="1">IF(AK$4="",0,SUMIFS(Finance!245:245,Finance!$4:$4,"&gt;="&amp;AK$6,Finance!$4:$4,"&lt;="&amp;AK$7))</f>
        <v>0</v>
      </c>
      <c r="AL88" s="5">
        <f ca="1">IF(AL$4="",0,SUMIFS(Finance!245:245,Finance!$4:$4,"&gt;="&amp;AL$6,Finance!$4:$4,"&lt;="&amp;AL$7))</f>
        <v>0</v>
      </c>
      <c r="AM88" s="5">
        <f ca="1">IF(AM$4="",0,SUMIFS(Finance!245:245,Finance!$4:$4,"&gt;="&amp;AM$6,Finance!$4:$4,"&lt;="&amp;AM$7))</f>
        <v>0</v>
      </c>
      <c r="AN88" s="5">
        <f ca="1">IF(AN$4="",0,SUMIFS(Finance!245:245,Finance!$4:$4,"&gt;="&amp;AN$6,Finance!$4:$4,"&lt;="&amp;AN$7))</f>
        <v>0</v>
      </c>
      <c r="AO88" s="5">
        <f ca="1">IF(AO$4="",0,SUMIFS(Finance!245:245,Finance!$4:$4,"&gt;="&amp;AO$6,Finance!$4:$4,"&lt;="&amp;AO$7))</f>
        <v>0</v>
      </c>
      <c r="AP88" s="5">
        <f ca="1">IF(AP$4="",0,SUMIFS(Finance!245:245,Finance!$4:$4,"&gt;="&amp;AP$6,Finance!$4:$4,"&lt;="&amp;AP$7))</f>
        <v>0</v>
      </c>
      <c r="AQ88" s="5">
        <f ca="1">IF(AQ$4="",0,SUMIFS(Finance!245:245,Finance!$4:$4,"&gt;="&amp;AQ$6,Finance!$4:$4,"&lt;="&amp;AQ$7))</f>
        <v>0</v>
      </c>
      <c r="AR88" s="5">
        <f ca="1">IF(AR$4="",0,SUMIFS(Finance!245:245,Finance!$4:$4,"&gt;="&amp;AR$6,Finance!$4:$4,"&lt;="&amp;AR$7))</f>
        <v>0</v>
      </c>
      <c r="AS88" s="5">
        <f ca="1">IF(AS$4="",0,SUMIFS(Finance!245:245,Finance!$4:$4,"&gt;="&amp;AS$6,Finance!$4:$4,"&lt;="&amp;AS$7))</f>
        <v>0</v>
      </c>
      <c r="AT88" s="5">
        <f ca="1">IF(AT$4="",0,SUMIFS(Finance!245:245,Finance!$4:$4,"&gt;="&amp;AT$6,Finance!$4:$4,"&lt;="&amp;AT$7))</f>
        <v>0</v>
      </c>
      <c r="AU88" s="5">
        <f ca="1">IF(AU$4="",0,SUMIFS(Finance!245:245,Finance!$4:$4,"&gt;="&amp;AU$6,Finance!$4:$4,"&lt;="&amp;AU$7))</f>
        <v>0</v>
      </c>
      <c r="AV88" s="5">
        <f ca="1">IF(AV$4="",0,SUMIFS(Finance!245:245,Finance!$4:$4,"&gt;="&amp;AV$6,Finance!$4:$4,"&lt;="&amp;AV$7))</f>
        <v>0</v>
      </c>
      <c r="AW88" s="5">
        <f ca="1">IF(AW$4="",0,SUMIFS(Finance!245:245,Finance!$4:$4,"&gt;="&amp;AW$6,Finance!$4:$4,"&lt;="&amp;AW$7))</f>
        <v>0</v>
      </c>
      <c r="AX88" s="5">
        <f ca="1">IF(AX$4="",0,SUMIFS(Finance!245:245,Finance!$4:$4,"&gt;="&amp;AX$6,Finance!$4:$4,"&lt;="&amp;AX$7))</f>
        <v>0</v>
      </c>
      <c r="AY88" s="5">
        <f ca="1">IF(AY$4="",0,SUMIFS(Finance!245:245,Finance!$4:$4,"&gt;="&amp;AY$6,Finance!$4:$4,"&lt;="&amp;AY$7))</f>
        <v>0</v>
      </c>
      <c r="AZ88" s="5">
        <f ca="1">IF(AZ$4="",0,SUMIFS(Finance!245:245,Finance!$4:$4,"&gt;="&amp;AZ$6,Finance!$4:$4,"&lt;="&amp;AZ$7))</f>
        <v>0</v>
      </c>
      <c r="BA88" s="5">
        <f ca="1">IF(BA$4="",0,SUMIFS(Finance!245:245,Finance!$4:$4,"&gt;="&amp;BA$6,Finance!$4:$4,"&lt;="&amp;BA$7))</f>
        <v>0</v>
      </c>
      <c r="BB88" s="5">
        <f ca="1">IF(BB$4="",0,SUMIFS(Finance!245:245,Finance!$4:$4,"&gt;="&amp;BB$6,Finance!$4:$4,"&lt;="&amp;BB$7))</f>
        <v>0</v>
      </c>
      <c r="BC88" s="5">
        <f ca="1">IF(BC$4="",0,SUMIFS(Finance!245:245,Finance!$4:$4,"&gt;="&amp;BC$6,Finance!$4:$4,"&lt;="&amp;BC$7))</f>
        <v>0</v>
      </c>
      <c r="BD88" s="5">
        <f ca="1">IF(BD$4="",0,SUMIFS(Finance!245:245,Finance!$4:$4,"&gt;="&amp;BD$6,Finance!$4:$4,"&lt;="&amp;BD$7))</f>
        <v>0</v>
      </c>
      <c r="BE88" s="5">
        <f ca="1">IF(BE$4="",0,SUMIFS(Finance!245:245,Finance!$4:$4,"&gt;="&amp;BE$6,Finance!$4:$4,"&lt;="&amp;BE$7))</f>
        <v>0</v>
      </c>
      <c r="BF88" s="5">
        <f ca="1">IF(BF$4="",0,SUMIFS(Finance!245:245,Finance!$4:$4,"&gt;="&amp;BF$6,Finance!$4:$4,"&lt;="&amp;BF$7))</f>
        <v>0</v>
      </c>
      <c r="BG88" s="5">
        <f ca="1">IF(BG$4="",0,SUMIFS(Finance!245:245,Finance!$4:$4,"&gt;="&amp;BG$6,Finance!$4:$4,"&lt;="&amp;BG$7))</f>
        <v>0</v>
      </c>
      <c r="BH88" s="5">
        <f ca="1">IF(BH$4="",0,SUMIFS(Finance!245:245,Finance!$4:$4,"&gt;="&amp;BH$6,Finance!$4:$4,"&lt;="&amp;BH$7))</f>
        <v>0</v>
      </c>
      <c r="BI88" s="5">
        <f ca="1">IF(BI$4="",0,SUMIFS(Finance!245:245,Finance!$4:$4,"&gt;="&amp;BI$6,Finance!$4:$4,"&lt;="&amp;BI$7))</f>
        <v>0</v>
      </c>
      <c r="BJ88" s="5">
        <f ca="1">IF(BJ$4="",0,SUMIFS(Finance!245:245,Finance!$4:$4,"&gt;="&amp;BJ$6,Finance!$4:$4,"&lt;="&amp;BJ$7))</f>
        <v>0</v>
      </c>
      <c r="BK88" s="5">
        <f ca="1">IF(BK$4="",0,SUMIFS(Finance!245:245,Finance!$4:$4,"&gt;="&amp;BK$6,Finance!$4:$4,"&lt;="&amp;BK$7))</f>
        <v>0</v>
      </c>
      <c r="BL88" s="5">
        <f ca="1">IF(BL$4="",0,SUMIFS(Finance!245:245,Finance!$4:$4,"&gt;="&amp;BL$6,Finance!$4:$4,"&lt;="&amp;BL$7))</f>
        <v>0</v>
      </c>
      <c r="BM88" s="5">
        <f ca="1">IF(BM$4="",0,SUMIFS(Finance!245:245,Finance!$4:$4,"&gt;="&amp;BM$6,Finance!$4:$4,"&lt;="&amp;BM$7))</f>
        <v>0</v>
      </c>
      <c r="BN88" s="5">
        <f ca="1">IF(BN$4="",0,SUMIFS(Finance!245:245,Finance!$4:$4,"&gt;="&amp;BN$6,Finance!$4:$4,"&lt;="&amp;BN$7))</f>
        <v>0</v>
      </c>
      <c r="BO88" s="5">
        <f ca="1">IF(BO$4="",0,SUMIFS(Finance!245:245,Finance!$4:$4,"&gt;="&amp;BO$6,Finance!$4:$4,"&lt;="&amp;BO$7))</f>
        <v>0</v>
      </c>
      <c r="BP88" s="5">
        <f ca="1">IF(BP$4="",0,SUMIFS(Finance!245:245,Finance!$4:$4,"&gt;="&amp;BP$6,Finance!$4:$4,"&lt;="&amp;BP$7))</f>
        <v>0</v>
      </c>
      <c r="BQ88" s="5">
        <f ca="1">IF(BQ$4="",0,SUMIFS(Finance!245:245,Finance!$4:$4,"&gt;="&amp;BQ$6,Finance!$4:$4,"&lt;="&amp;BQ$7))</f>
        <v>0</v>
      </c>
      <c r="BR88" s="5">
        <f ca="1">IF(BR$4="",0,SUMIFS(Finance!245:245,Finance!$4:$4,"&gt;="&amp;BR$6,Finance!$4:$4,"&lt;="&amp;BR$7))</f>
        <v>0</v>
      </c>
      <c r="BS88" s="5">
        <f ca="1">IF(BS$4="",0,SUMIFS(Finance!245:245,Finance!$4:$4,"&gt;="&amp;BS$6,Finance!$4:$4,"&lt;="&amp;BS$7))</f>
        <v>0</v>
      </c>
      <c r="BT88" s="5">
        <f ca="1">IF(BT$4="",0,SUMIFS(Finance!245:245,Finance!$4:$4,"&gt;="&amp;BT$6,Finance!$4:$4,"&lt;="&amp;BT$7))</f>
        <v>0</v>
      </c>
      <c r="BU88" s="5">
        <f ca="1">IF(BU$4="",0,SUMIFS(Finance!245:245,Finance!$4:$4,"&gt;="&amp;BU$6,Finance!$4:$4,"&lt;="&amp;BU$7))</f>
        <v>0</v>
      </c>
      <c r="BV88" s="5">
        <f ca="1">IF(BV$4="",0,SUMIFS(Finance!245:245,Finance!$4:$4,"&gt;="&amp;BV$6,Finance!$4:$4,"&lt;="&amp;BV$7))</f>
        <v>0</v>
      </c>
      <c r="BW88" s="5">
        <f ca="1">IF(BW$4="",0,SUMIFS(Finance!245:245,Finance!$4:$4,"&gt;="&amp;BW$6,Finance!$4:$4,"&lt;="&amp;BW$7))</f>
        <v>0</v>
      </c>
      <c r="BX88" s="5">
        <f ca="1">IF(BX$4="",0,SUMIFS(Finance!245:245,Finance!$4:$4,"&gt;="&amp;BX$6,Finance!$4:$4,"&lt;="&amp;BX$7))</f>
        <v>0</v>
      </c>
      <c r="BY88" s="5">
        <f ca="1">IF(BY$4="",0,SUMIFS(Finance!245:245,Finance!$4:$4,"&gt;="&amp;BY$6,Finance!$4:$4,"&lt;="&amp;BY$7))</f>
        <v>0</v>
      </c>
      <c r="BZ88" s="5">
        <f ca="1">IF(BZ$4="",0,SUMIFS(Finance!245:245,Finance!$4:$4,"&gt;="&amp;BZ$6,Finance!$4:$4,"&lt;="&amp;BZ$7))</f>
        <v>0</v>
      </c>
      <c r="CA88" s="5">
        <f ca="1">IF(CA$4="",0,SUMIFS(Finance!245:245,Finance!$4:$4,"&gt;="&amp;CA$6,Finance!$4:$4,"&lt;="&amp;CA$7))</f>
        <v>0</v>
      </c>
      <c r="CB88" s="5">
        <f ca="1">IF(CB$4="",0,SUMIFS(Finance!245:245,Finance!$4:$4,"&gt;="&amp;CB$6,Finance!$4:$4,"&lt;="&amp;CB$7))</f>
        <v>0</v>
      </c>
      <c r="CC88" s="5">
        <f ca="1">IF(CC$4="",0,SUMIFS(Finance!245:245,Finance!$4:$4,"&gt;="&amp;CC$6,Finance!$4:$4,"&lt;="&amp;CC$7))</f>
        <v>0</v>
      </c>
      <c r="CD88" s="5">
        <f ca="1">IF(CD$4="",0,SUMIFS(Finance!245:245,Finance!$4:$4,"&gt;="&amp;CD$6,Finance!$4:$4,"&lt;="&amp;CD$7))</f>
        <v>0</v>
      </c>
      <c r="CE88" s="5">
        <f ca="1">IF(CE$4="",0,SUMIFS(Finance!245:245,Finance!$4:$4,"&gt;="&amp;CE$6,Finance!$4:$4,"&lt;="&amp;CE$7))</f>
        <v>0</v>
      </c>
      <c r="CF88" s="5">
        <f ca="1">IF(CF$4="",0,SUMIFS(Finance!245:245,Finance!$4:$4,"&gt;="&amp;CF$6,Finance!$4:$4,"&lt;="&amp;CF$7))</f>
        <v>0</v>
      </c>
    </row>
    <row r="90" spans="2:84" x14ac:dyDescent="0.3">
      <c r="B90" s="13">
        <f>ROW()</f>
        <v>90</v>
      </c>
      <c r="H90" s="1" t="str">
        <f>Finance!H247</f>
        <v>Чистая прибыль</v>
      </c>
      <c r="M90" s="53" t="s">
        <v>18</v>
      </c>
      <c r="P90" s="72" t="str">
        <f>Lists!$AI$14</f>
        <v>PL</v>
      </c>
      <c r="U90" s="5">
        <f ca="1">SUM(INDIRECT(ADDRESS($B90,$X$2)&amp;":"&amp;ADDRESS($B90,$X$2-1+$P$8)))</f>
        <v>323610040.64564431</v>
      </c>
      <c r="X90" s="5">
        <f ca="1">SUMIFS(X$10:X89,$P$10:$P89,Lists!$AI$12)-SUMIFS(X$10:X89,$P$10:$P89,Lists!$AI$13)</f>
        <v>-5176805.738236092</v>
      </c>
      <c r="Y90" s="5">
        <f ca="1">SUMIFS(Y$10:Y89,$P$10:$P89,Lists!$AI$12)-SUMIFS(Y$10:Y89,$P$10:$P89,Lists!$AI$13)</f>
        <v>28458586.756787062</v>
      </c>
      <c r="Z90" s="5">
        <f ca="1">SUMIFS(Z$10:Z89,$P$10:$P89,Lists!$AI$12)-SUMIFS(Z$10:Z89,$P$10:$P89,Lists!$AI$13)</f>
        <v>61305155.198597431</v>
      </c>
      <c r="AA90" s="5">
        <f ca="1">SUMIFS(AA$10:AA89,$P$10:$P89,Lists!$AI$12)-SUMIFS(AA$10:AA89,$P$10:$P89,Lists!$AI$13)</f>
        <v>98672170.264158368</v>
      </c>
      <c r="AB90" s="5">
        <f ca="1">SUMIFS(AB$10:AB89,$P$10:$P89,Lists!$AI$12)-SUMIFS(AB$10:AB89,$P$10:$P89,Lists!$AI$13)</f>
        <v>140350934.16433752</v>
      </c>
      <c r="AC90" s="5">
        <f ca="1">SUMIFS(AC$10:AC89,$P$10:$P89,Lists!$AI$12)-SUMIFS(AC$10:AC89,$P$10:$P89,Lists!$AI$13)</f>
        <v>0</v>
      </c>
      <c r="AD90" s="5">
        <f ca="1">SUMIFS(AD$10:AD89,$P$10:$P89,Lists!$AI$12)-SUMIFS(AD$10:AD89,$P$10:$P89,Lists!$AI$13)</f>
        <v>0</v>
      </c>
      <c r="AE90" s="5">
        <f ca="1">SUMIFS(AE$10:AE89,$P$10:$P89,Lists!$AI$12)-SUMIFS(AE$10:AE89,$P$10:$P89,Lists!$AI$13)</f>
        <v>0</v>
      </c>
      <c r="AF90" s="5">
        <f ca="1">SUMIFS(AF$10:AF89,$P$10:$P89,Lists!$AI$12)-SUMIFS(AF$10:AF89,$P$10:$P89,Lists!$AI$13)</f>
        <v>0</v>
      </c>
      <c r="AG90" s="5">
        <f ca="1">SUMIFS(AG$10:AG89,$P$10:$P89,Lists!$AI$12)-SUMIFS(AG$10:AG89,$P$10:$P89,Lists!$AI$13)</f>
        <v>0</v>
      </c>
      <c r="AH90" s="5">
        <f ca="1">SUMIFS(AH$10:AH89,$P$10:$P89,Lists!$AI$12)-SUMIFS(AH$10:AH89,$P$10:$P89,Lists!$AI$13)</f>
        <v>0</v>
      </c>
      <c r="AI90" s="5">
        <f ca="1">SUMIFS(AI$10:AI89,$P$10:$P89,Lists!$AI$12)-SUMIFS(AI$10:AI89,$P$10:$P89,Lists!$AI$13)</f>
        <v>0</v>
      </c>
      <c r="AJ90" s="5">
        <f ca="1">SUMIFS(AJ$10:AJ89,$P$10:$P89,Lists!$AI$12)-SUMIFS(AJ$10:AJ89,$P$10:$P89,Lists!$AI$13)</f>
        <v>0</v>
      </c>
      <c r="AK90" s="5">
        <f ca="1">SUMIFS(AK$10:AK89,$P$10:$P89,Lists!$AI$12)-SUMIFS(AK$10:AK89,$P$10:$P89,Lists!$AI$13)</f>
        <v>0</v>
      </c>
      <c r="AL90" s="5">
        <f ca="1">SUMIFS(AL$10:AL89,$P$10:$P89,Lists!$AI$12)-SUMIFS(AL$10:AL89,$P$10:$P89,Lists!$AI$13)</f>
        <v>0</v>
      </c>
      <c r="AM90" s="5">
        <f ca="1">SUMIFS(AM$10:AM89,$P$10:$P89,Lists!$AI$12)-SUMIFS(AM$10:AM89,$P$10:$P89,Lists!$AI$13)</f>
        <v>0</v>
      </c>
      <c r="AN90" s="5">
        <f ca="1">SUMIFS(AN$10:AN89,$P$10:$P89,Lists!$AI$12)-SUMIFS(AN$10:AN89,$P$10:$P89,Lists!$AI$13)</f>
        <v>0</v>
      </c>
      <c r="AO90" s="5">
        <f ca="1">SUMIFS(AO$10:AO89,$P$10:$P89,Lists!$AI$12)-SUMIFS(AO$10:AO89,$P$10:$P89,Lists!$AI$13)</f>
        <v>0</v>
      </c>
      <c r="AP90" s="5">
        <f ca="1">SUMIFS(AP$10:AP89,$P$10:$P89,Lists!$AI$12)-SUMIFS(AP$10:AP89,$P$10:$P89,Lists!$AI$13)</f>
        <v>0</v>
      </c>
      <c r="AQ90" s="5">
        <f ca="1">SUMIFS(AQ$10:AQ89,$P$10:$P89,Lists!$AI$12)-SUMIFS(AQ$10:AQ89,$P$10:$P89,Lists!$AI$13)</f>
        <v>0</v>
      </c>
      <c r="AR90" s="5">
        <f ca="1">SUMIFS(AR$10:AR89,$P$10:$P89,Lists!$AI$12)-SUMIFS(AR$10:AR89,$P$10:$P89,Lists!$AI$13)</f>
        <v>0</v>
      </c>
      <c r="AS90" s="5">
        <f ca="1">SUMIFS(AS$10:AS89,$P$10:$P89,Lists!$AI$12)-SUMIFS(AS$10:AS89,$P$10:$P89,Lists!$AI$13)</f>
        <v>0</v>
      </c>
      <c r="AT90" s="5">
        <f ca="1">SUMIFS(AT$10:AT89,$P$10:$P89,Lists!$AI$12)-SUMIFS(AT$10:AT89,$P$10:$P89,Lists!$AI$13)</f>
        <v>0</v>
      </c>
      <c r="AU90" s="5">
        <f ca="1">SUMIFS(AU$10:AU89,$P$10:$P89,Lists!$AI$12)-SUMIFS(AU$10:AU89,$P$10:$P89,Lists!$AI$13)</f>
        <v>0</v>
      </c>
      <c r="AV90" s="5">
        <f ca="1">SUMIFS(AV$10:AV89,$P$10:$P89,Lists!$AI$12)-SUMIFS(AV$10:AV89,$P$10:$P89,Lists!$AI$13)</f>
        <v>0</v>
      </c>
      <c r="AW90" s="5">
        <f ca="1">SUMIFS(AW$10:AW89,$P$10:$P89,Lists!$AI$12)-SUMIFS(AW$10:AW89,$P$10:$P89,Lists!$AI$13)</f>
        <v>0</v>
      </c>
      <c r="AX90" s="5">
        <f ca="1">SUMIFS(AX$10:AX89,$P$10:$P89,Lists!$AI$12)-SUMIFS(AX$10:AX89,$P$10:$P89,Lists!$AI$13)</f>
        <v>0</v>
      </c>
      <c r="AY90" s="5">
        <f ca="1">SUMIFS(AY$10:AY89,$P$10:$P89,Lists!$AI$12)-SUMIFS(AY$10:AY89,$P$10:$P89,Lists!$AI$13)</f>
        <v>0</v>
      </c>
      <c r="AZ90" s="5">
        <f ca="1">SUMIFS(AZ$10:AZ89,$P$10:$P89,Lists!$AI$12)-SUMIFS(AZ$10:AZ89,$P$10:$P89,Lists!$AI$13)</f>
        <v>0</v>
      </c>
      <c r="BA90" s="5">
        <f ca="1">SUMIFS(BA$10:BA89,$P$10:$P89,Lists!$AI$12)-SUMIFS(BA$10:BA89,$P$10:$P89,Lists!$AI$13)</f>
        <v>0</v>
      </c>
      <c r="BB90" s="5">
        <f ca="1">SUMIFS(BB$10:BB89,$P$10:$P89,Lists!$AI$12)-SUMIFS(BB$10:BB89,$P$10:$P89,Lists!$AI$13)</f>
        <v>0</v>
      </c>
      <c r="BC90" s="5">
        <f ca="1">SUMIFS(BC$10:BC89,$P$10:$P89,Lists!$AI$12)-SUMIFS(BC$10:BC89,$P$10:$P89,Lists!$AI$13)</f>
        <v>0</v>
      </c>
      <c r="BD90" s="5">
        <f ca="1">SUMIFS(BD$10:BD89,$P$10:$P89,Lists!$AI$12)-SUMIFS(BD$10:BD89,$P$10:$P89,Lists!$AI$13)</f>
        <v>0</v>
      </c>
      <c r="BE90" s="5">
        <f ca="1">SUMIFS(BE$10:BE89,$P$10:$P89,Lists!$AI$12)-SUMIFS(BE$10:BE89,$P$10:$P89,Lists!$AI$13)</f>
        <v>0</v>
      </c>
      <c r="BF90" s="5">
        <f ca="1">SUMIFS(BF$10:BF89,$P$10:$P89,Lists!$AI$12)-SUMIFS(BF$10:BF89,$P$10:$P89,Lists!$AI$13)</f>
        <v>0</v>
      </c>
      <c r="BG90" s="5">
        <f ca="1">SUMIFS(BG$10:BG89,$P$10:$P89,Lists!$AI$12)-SUMIFS(BG$10:BG89,$P$10:$P89,Lists!$AI$13)</f>
        <v>0</v>
      </c>
      <c r="BH90" s="5">
        <f ca="1">SUMIFS(BH$10:BH89,$P$10:$P89,Lists!$AI$12)-SUMIFS(BH$10:BH89,$P$10:$P89,Lists!$AI$13)</f>
        <v>0</v>
      </c>
      <c r="BI90" s="5">
        <f ca="1">SUMIFS(BI$10:BI89,$P$10:$P89,Lists!$AI$12)-SUMIFS(BI$10:BI89,$P$10:$P89,Lists!$AI$13)</f>
        <v>0</v>
      </c>
      <c r="BJ90" s="5">
        <f ca="1">SUMIFS(BJ$10:BJ89,$P$10:$P89,Lists!$AI$12)-SUMIFS(BJ$10:BJ89,$P$10:$P89,Lists!$AI$13)</f>
        <v>0</v>
      </c>
      <c r="BK90" s="5">
        <f ca="1">SUMIFS(BK$10:BK89,$P$10:$P89,Lists!$AI$12)-SUMIFS(BK$10:BK89,$P$10:$P89,Lists!$AI$13)</f>
        <v>0</v>
      </c>
      <c r="BL90" s="5">
        <f ca="1">SUMIFS(BL$10:BL89,$P$10:$P89,Lists!$AI$12)-SUMIFS(BL$10:BL89,$P$10:$P89,Lists!$AI$13)</f>
        <v>0</v>
      </c>
      <c r="BM90" s="5">
        <f ca="1">SUMIFS(BM$10:BM89,$P$10:$P89,Lists!$AI$12)-SUMIFS(BM$10:BM89,$P$10:$P89,Lists!$AI$13)</f>
        <v>0</v>
      </c>
      <c r="BN90" s="5">
        <f ca="1">SUMIFS(BN$10:BN89,$P$10:$P89,Lists!$AI$12)-SUMIFS(BN$10:BN89,$P$10:$P89,Lists!$AI$13)</f>
        <v>0</v>
      </c>
      <c r="BO90" s="5">
        <f ca="1">SUMIFS(BO$10:BO89,$P$10:$P89,Lists!$AI$12)-SUMIFS(BO$10:BO89,$P$10:$P89,Lists!$AI$13)</f>
        <v>0</v>
      </c>
      <c r="BP90" s="5">
        <f ca="1">SUMIFS(BP$10:BP89,$P$10:$P89,Lists!$AI$12)-SUMIFS(BP$10:BP89,$P$10:$P89,Lists!$AI$13)</f>
        <v>0</v>
      </c>
      <c r="BQ90" s="5">
        <f ca="1">SUMIFS(BQ$10:BQ89,$P$10:$P89,Lists!$AI$12)-SUMIFS(BQ$10:BQ89,$P$10:$P89,Lists!$AI$13)</f>
        <v>0</v>
      </c>
      <c r="BR90" s="5">
        <f ca="1">SUMIFS(BR$10:BR89,$P$10:$P89,Lists!$AI$12)-SUMIFS(BR$10:BR89,$P$10:$P89,Lists!$AI$13)</f>
        <v>0</v>
      </c>
      <c r="BS90" s="5">
        <f ca="1">SUMIFS(BS$10:BS89,$P$10:$P89,Lists!$AI$12)-SUMIFS(BS$10:BS89,$P$10:$P89,Lists!$AI$13)</f>
        <v>0</v>
      </c>
      <c r="BT90" s="5">
        <f ca="1">SUMIFS(BT$10:BT89,$P$10:$P89,Lists!$AI$12)-SUMIFS(BT$10:BT89,$P$10:$P89,Lists!$AI$13)</f>
        <v>0</v>
      </c>
      <c r="BU90" s="5">
        <f ca="1">SUMIFS(BU$10:BU89,$P$10:$P89,Lists!$AI$12)-SUMIFS(BU$10:BU89,$P$10:$P89,Lists!$AI$13)</f>
        <v>0</v>
      </c>
      <c r="BV90" s="5">
        <f ca="1">SUMIFS(BV$10:BV89,$P$10:$P89,Lists!$AI$12)-SUMIFS(BV$10:BV89,$P$10:$P89,Lists!$AI$13)</f>
        <v>0</v>
      </c>
      <c r="BW90" s="5">
        <f ca="1">SUMIFS(BW$10:BW89,$P$10:$P89,Lists!$AI$12)-SUMIFS(BW$10:BW89,$P$10:$P89,Lists!$AI$13)</f>
        <v>0</v>
      </c>
      <c r="BX90" s="5">
        <f ca="1">SUMIFS(BX$10:BX89,$P$10:$P89,Lists!$AI$12)-SUMIFS(BX$10:BX89,$P$10:$P89,Lists!$AI$13)</f>
        <v>0</v>
      </c>
      <c r="BY90" s="5">
        <f ca="1">SUMIFS(BY$10:BY89,$P$10:$P89,Lists!$AI$12)-SUMIFS(BY$10:BY89,$P$10:$P89,Lists!$AI$13)</f>
        <v>0</v>
      </c>
      <c r="BZ90" s="5">
        <f ca="1">SUMIFS(BZ$10:BZ89,$P$10:$P89,Lists!$AI$12)-SUMIFS(BZ$10:BZ89,$P$10:$P89,Lists!$AI$13)</f>
        <v>0</v>
      </c>
      <c r="CA90" s="5">
        <f ca="1">SUMIFS(CA$10:CA89,$P$10:$P89,Lists!$AI$12)-SUMIFS(CA$10:CA89,$P$10:$P89,Lists!$AI$13)</f>
        <v>0</v>
      </c>
      <c r="CB90" s="5">
        <f ca="1">SUMIFS(CB$10:CB89,$P$10:$P89,Lists!$AI$12)-SUMIFS(CB$10:CB89,$P$10:$P89,Lists!$AI$13)</f>
        <v>0</v>
      </c>
      <c r="CC90" s="5">
        <f ca="1">SUMIFS(CC$10:CC89,$P$10:$P89,Lists!$AI$12)-SUMIFS(CC$10:CC89,$P$10:$P89,Lists!$AI$13)</f>
        <v>0</v>
      </c>
      <c r="CD90" s="5">
        <f ca="1">SUMIFS(CD$10:CD89,$P$10:$P89,Lists!$AI$12)-SUMIFS(CD$10:CD89,$P$10:$P89,Lists!$AI$13)</f>
        <v>0</v>
      </c>
      <c r="CE90" s="5">
        <f ca="1">SUMIFS(CE$10:CE89,$P$10:$P89,Lists!$AI$12)-SUMIFS(CE$10:CE89,$P$10:$P89,Lists!$AI$13)</f>
        <v>0</v>
      </c>
      <c r="CF90" s="5">
        <f ca="1">SUMIFS(CF$10:CF89,$P$10:$P89,Lists!$AI$12)-SUMIFS(CF$10:CF89,$P$10:$P89,Lists!$AI$13)</f>
        <v>0</v>
      </c>
    </row>
    <row r="91" spans="2:84" x14ac:dyDescent="0.3">
      <c r="B91" s="13">
        <f>ROW()</f>
        <v>91</v>
      </c>
      <c r="H91" s="1" t="str">
        <f>H90</f>
        <v>Чистая прибыль</v>
      </c>
      <c r="I91" s="1" t="s">
        <v>479</v>
      </c>
      <c r="M91" s="53" t="s">
        <v>16</v>
      </c>
      <c r="P91" s="72"/>
      <c r="U91" s="31">
        <f ca="1">IF(U$11=0,0,U90/U$11)</f>
        <v>0.2193854313925013</v>
      </c>
      <c r="X91" s="31">
        <f t="shared" ref="X91" ca="1" si="205">IF(X$11=0,0,X90/X$11)</f>
        <v>-0.16164599091783952</v>
      </c>
      <c r="Y91" s="31">
        <f t="shared" ref="Y91" ca="1" si="206">IF(Y$11=0,0,Y90/Y$11)</f>
        <v>0.18871919090926009</v>
      </c>
      <c r="Z91" s="31">
        <f t="shared" ref="Z91" ca="1" si="207">IF(Z$11=0,0,Z90/Z$11)</f>
        <v>0.21662171766386218</v>
      </c>
      <c r="AA91" s="31">
        <f t="shared" ref="AA91" ca="1" si="208">IF(AA$11=0,0,AA90/AA$11)</f>
        <v>0.23125764124925402</v>
      </c>
      <c r="AB91" s="31">
        <f t="shared" ref="AB91" ca="1" si="209">IF(AB$11=0,0,AB90/AB$11)</f>
        <v>0.24091717410770433</v>
      </c>
      <c r="AC91" s="31">
        <f t="shared" ref="AC91" ca="1" si="210">IF(AC$11=0,0,AC90/AC$11)</f>
        <v>0</v>
      </c>
      <c r="AD91" s="31">
        <f t="shared" ref="AD91" ca="1" si="211">IF(AD$11=0,0,AD90/AD$11)</f>
        <v>0</v>
      </c>
      <c r="AE91" s="31">
        <f t="shared" ref="AE91" ca="1" si="212">IF(AE$11=0,0,AE90/AE$11)</f>
        <v>0</v>
      </c>
      <c r="AF91" s="31">
        <f t="shared" ref="AF91" ca="1" si="213">IF(AF$11=0,0,AF90/AF$11)</f>
        <v>0</v>
      </c>
      <c r="AG91" s="31">
        <f t="shared" ref="AG91" ca="1" si="214">IF(AG$11=0,0,AG90/AG$11)</f>
        <v>0</v>
      </c>
      <c r="AH91" s="31">
        <f t="shared" ref="AH91" ca="1" si="215">IF(AH$11=0,0,AH90/AH$11)</f>
        <v>0</v>
      </c>
      <c r="AI91" s="31">
        <f t="shared" ref="AI91" ca="1" si="216">IF(AI$11=0,0,AI90/AI$11)</f>
        <v>0</v>
      </c>
      <c r="AJ91" s="31">
        <f t="shared" ref="AJ91" ca="1" si="217">IF(AJ$11=0,0,AJ90/AJ$11)</f>
        <v>0</v>
      </c>
      <c r="AK91" s="31">
        <f t="shared" ref="AK91" ca="1" si="218">IF(AK$11=0,0,AK90/AK$11)</f>
        <v>0</v>
      </c>
      <c r="AL91" s="31">
        <f t="shared" ref="AL91" ca="1" si="219">IF(AL$11=0,0,AL90/AL$11)</f>
        <v>0</v>
      </c>
      <c r="AM91" s="31">
        <f t="shared" ref="AM91" ca="1" si="220">IF(AM$11=0,0,AM90/AM$11)</f>
        <v>0</v>
      </c>
      <c r="AN91" s="31">
        <f t="shared" ref="AN91" ca="1" si="221">IF(AN$11=0,0,AN90/AN$11)</f>
        <v>0</v>
      </c>
      <c r="AO91" s="31">
        <f t="shared" ref="AO91" ca="1" si="222">IF(AO$11=0,0,AO90/AO$11)</f>
        <v>0</v>
      </c>
      <c r="AP91" s="31">
        <f t="shared" ref="AP91" ca="1" si="223">IF(AP$11=0,0,AP90/AP$11)</f>
        <v>0</v>
      </c>
      <c r="AQ91" s="31">
        <f t="shared" ref="AQ91" ca="1" si="224">IF(AQ$11=0,0,AQ90/AQ$11)</f>
        <v>0</v>
      </c>
      <c r="AR91" s="31">
        <f t="shared" ref="AR91" ca="1" si="225">IF(AR$11=0,0,AR90/AR$11)</f>
        <v>0</v>
      </c>
      <c r="AS91" s="31">
        <f t="shared" ref="AS91" ca="1" si="226">IF(AS$11=0,0,AS90/AS$11)</f>
        <v>0</v>
      </c>
      <c r="AT91" s="31">
        <f t="shared" ref="AT91" ca="1" si="227">IF(AT$11=0,0,AT90/AT$11)</f>
        <v>0</v>
      </c>
      <c r="AU91" s="31">
        <f t="shared" ref="AU91" ca="1" si="228">IF(AU$11=0,0,AU90/AU$11)</f>
        <v>0</v>
      </c>
      <c r="AV91" s="31">
        <f t="shared" ref="AV91" ca="1" si="229">IF(AV$11=0,0,AV90/AV$11)</f>
        <v>0</v>
      </c>
      <c r="AW91" s="31">
        <f t="shared" ref="AW91" ca="1" si="230">IF(AW$11=0,0,AW90/AW$11)</f>
        <v>0</v>
      </c>
      <c r="AX91" s="31">
        <f t="shared" ref="AX91" ca="1" si="231">IF(AX$11=0,0,AX90/AX$11)</f>
        <v>0</v>
      </c>
      <c r="AY91" s="31">
        <f t="shared" ref="AY91" ca="1" si="232">IF(AY$11=0,0,AY90/AY$11)</f>
        <v>0</v>
      </c>
      <c r="AZ91" s="31">
        <f t="shared" ref="AZ91" ca="1" si="233">IF(AZ$11=0,0,AZ90/AZ$11)</f>
        <v>0</v>
      </c>
      <c r="BA91" s="31">
        <f t="shared" ref="BA91" ca="1" si="234">IF(BA$11=0,0,BA90/BA$11)</f>
        <v>0</v>
      </c>
      <c r="BB91" s="31">
        <f t="shared" ref="BB91" ca="1" si="235">IF(BB$11=0,0,BB90/BB$11)</f>
        <v>0</v>
      </c>
      <c r="BC91" s="31">
        <f t="shared" ref="BC91" ca="1" si="236">IF(BC$11=0,0,BC90/BC$11)</f>
        <v>0</v>
      </c>
      <c r="BD91" s="31">
        <f t="shared" ref="BD91" ca="1" si="237">IF(BD$11=0,0,BD90/BD$11)</f>
        <v>0</v>
      </c>
      <c r="BE91" s="31">
        <f t="shared" ref="BE91" ca="1" si="238">IF(BE$11=0,0,BE90/BE$11)</f>
        <v>0</v>
      </c>
      <c r="BF91" s="31">
        <f t="shared" ref="BF91" ca="1" si="239">IF(BF$11=0,0,BF90/BF$11)</f>
        <v>0</v>
      </c>
      <c r="BG91" s="31">
        <f t="shared" ref="BG91" ca="1" si="240">IF(BG$11=0,0,BG90/BG$11)</f>
        <v>0</v>
      </c>
      <c r="BH91" s="31">
        <f t="shared" ref="BH91" ca="1" si="241">IF(BH$11=0,0,BH90/BH$11)</f>
        <v>0</v>
      </c>
      <c r="BI91" s="31">
        <f t="shared" ref="BI91" ca="1" si="242">IF(BI$11=0,0,BI90/BI$11)</f>
        <v>0</v>
      </c>
      <c r="BJ91" s="31">
        <f t="shared" ref="BJ91" ca="1" si="243">IF(BJ$11=0,0,BJ90/BJ$11)</f>
        <v>0</v>
      </c>
      <c r="BK91" s="31">
        <f t="shared" ref="BK91" ca="1" si="244">IF(BK$11=0,0,BK90/BK$11)</f>
        <v>0</v>
      </c>
      <c r="BL91" s="31">
        <f t="shared" ref="BL91" ca="1" si="245">IF(BL$11=0,0,BL90/BL$11)</f>
        <v>0</v>
      </c>
      <c r="BM91" s="31">
        <f t="shared" ref="BM91" ca="1" si="246">IF(BM$11=0,0,BM90/BM$11)</f>
        <v>0</v>
      </c>
      <c r="BN91" s="31">
        <f t="shared" ref="BN91" ca="1" si="247">IF(BN$11=0,0,BN90/BN$11)</f>
        <v>0</v>
      </c>
      <c r="BO91" s="31">
        <f t="shared" ref="BO91" ca="1" si="248">IF(BO$11=0,0,BO90/BO$11)</f>
        <v>0</v>
      </c>
      <c r="BP91" s="31">
        <f t="shared" ref="BP91" ca="1" si="249">IF(BP$11=0,0,BP90/BP$11)</f>
        <v>0</v>
      </c>
      <c r="BQ91" s="31">
        <f t="shared" ref="BQ91" ca="1" si="250">IF(BQ$11=0,0,BQ90/BQ$11)</f>
        <v>0</v>
      </c>
      <c r="BR91" s="31">
        <f t="shared" ref="BR91" ca="1" si="251">IF(BR$11=0,0,BR90/BR$11)</f>
        <v>0</v>
      </c>
      <c r="BS91" s="31">
        <f t="shared" ref="BS91" ca="1" si="252">IF(BS$11=0,0,BS90/BS$11)</f>
        <v>0</v>
      </c>
      <c r="BT91" s="31">
        <f t="shared" ref="BT91" ca="1" si="253">IF(BT$11=0,0,BT90/BT$11)</f>
        <v>0</v>
      </c>
      <c r="BU91" s="31">
        <f t="shared" ref="BU91" ca="1" si="254">IF(BU$11=0,0,BU90/BU$11)</f>
        <v>0</v>
      </c>
      <c r="BV91" s="31">
        <f t="shared" ref="BV91" ca="1" si="255">IF(BV$11=0,0,BV90/BV$11)</f>
        <v>0</v>
      </c>
      <c r="BW91" s="31">
        <f t="shared" ref="BW91" ca="1" si="256">IF(BW$11=0,0,BW90/BW$11)</f>
        <v>0</v>
      </c>
      <c r="BX91" s="31">
        <f t="shared" ref="BX91" ca="1" si="257">IF(BX$11=0,0,BX90/BX$11)</f>
        <v>0</v>
      </c>
      <c r="BY91" s="31">
        <f t="shared" ref="BY91" ca="1" si="258">IF(BY$11=0,0,BY90/BY$11)</f>
        <v>0</v>
      </c>
      <c r="BZ91" s="31">
        <f t="shared" ref="BZ91" ca="1" si="259">IF(BZ$11=0,0,BZ90/BZ$11)</f>
        <v>0</v>
      </c>
      <c r="CA91" s="31">
        <f t="shared" ref="CA91" ca="1" si="260">IF(CA$11=0,0,CA90/CA$11)</f>
        <v>0</v>
      </c>
      <c r="CB91" s="31">
        <f t="shared" ref="CB91" ca="1" si="261">IF(CB$11=0,0,CB90/CB$11)</f>
        <v>0</v>
      </c>
      <c r="CC91" s="31">
        <f t="shared" ref="CC91" ca="1" si="262">IF(CC$11=0,0,CC90/CC$11)</f>
        <v>0</v>
      </c>
      <c r="CD91" s="31">
        <f t="shared" ref="CD91" ca="1" si="263">IF(CD$11=0,0,CD90/CD$11)</f>
        <v>0</v>
      </c>
      <c r="CE91" s="31">
        <f t="shared" ref="CE91" ca="1" si="264">IF(CE$11=0,0,CE90/CE$11)</f>
        <v>0</v>
      </c>
      <c r="CF91" s="31">
        <f t="shared" ref="CF91" ca="1" si="265">IF(CF$11=0,0,CF90/CF$11)</f>
        <v>0</v>
      </c>
    </row>
    <row r="92" spans="2:84" x14ac:dyDescent="0.3">
      <c r="B92" s="13">
        <f>ROW()</f>
        <v>92</v>
      </c>
      <c r="H92" s="1" t="str">
        <f>H91</f>
        <v>Чистая прибыль</v>
      </c>
      <c r="I92" s="1" t="s">
        <v>482</v>
      </c>
      <c r="M92" s="53" t="s">
        <v>92</v>
      </c>
      <c r="P92" s="72"/>
      <c r="U92" s="5">
        <f ca="1">IF(U$40=0,0,(U$39-U90)/U$40)</f>
        <v>608645794.80583751</v>
      </c>
      <c r="X92" s="5">
        <f t="shared" ref="X92:CF92" ca="1" si="266">IF(X$40=0,0,(X$39-X90)/X$40)</f>
        <v>48407066.429667518</v>
      </c>
      <c r="Y92" s="5">
        <f t="shared" ca="1" si="266"/>
        <v>72176649.54558827</v>
      </c>
      <c r="Z92" s="5">
        <f t="shared" ca="1" si="266"/>
        <v>117870438.47460087</v>
      </c>
      <c r="AA92" s="5">
        <f t="shared" ca="1" si="266"/>
        <v>163994747.54558983</v>
      </c>
      <c r="AB92" s="5">
        <f t="shared" ca="1" si="266"/>
        <v>212421006.23653707</v>
      </c>
      <c r="AC92" s="5">
        <f t="shared" ca="1" si="266"/>
        <v>0</v>
      </c>
      <c r="AD92" s="5">
        <f t="shared" ca="1" si="266"/>
        <v>0</v>
      </c>
      <c r="AE92" s="5">
        <f t="shared" ca="1" si="266"/>
        <v>0</v>
      </c>
      <c r="AF92" s="5">
        <f t="shared" ca="1" si="266"/>
        <v>0</v>
      </c>
      <c r="AG92" s="5">
        <f t="shared" ca="1" si="266"/>
        <v>0</v>
      </c>
      <c r="AH92" s="5">
        <f t="shared" ca="1" si="266"/>
        <v>0</v>
      </c>
      <c r="AI92" s="5">
        <f t="shared" ca="1" si="266"/>
        <v>0</v>
      </c>
      <c r="AJ92" s="5">
        <f t="shared" ca="1" si="266"/>
        <v>0</v>
      </c>
      <c r="AK92" s="5">
        <f t="shared" ca="1" si="266"/>
        <v>0</v>
      </c>
      <c r="AL92" s="5">
        <f t="shared" ca="1" si="266"/>
        <v>0</v>
      </c>
      <c r="AM92" s="5">
        <f t="shared" ca="1" si="266"/>
        <v>0</v>
      </c>
      <c r="AN92" s="5">
        <f t="shared" ca="1" si="266"/>
        <v>0</v>
      </c>
      <c r="AO92" s="5">
        <f t="shared" ca="1" si="266"/>
        <v>0</v>
      </c>
      <c r="AP92" s="5">
        <f t="shared" ca="1" si="266"/>
        <v>0</v>
      </c>
      <c r="AQ92" s="5">
        <f t="shared" ca="1" si="266"/>
        <v>0</v>
      </c>
      <c r="AR92" s="5">
        <f t="shared" ca="1" si="266"/>
        <v>0</v>
      </c>
      <c r="AS92" s="5">
        <f t="shared" ca="1" si="266"/>
        <v>0</v>
      </c>
      <c r="AT92" s="5">
        <f t="shared" ca="1" si="266"/>
        <v>0</v>
      </c>
      <c r="AU92" s="5">
        <f t="shared" ca="1" si="266"/>
        <v>0</v>
      </c>
      <c r="AV92" s="5">
        <f t="shared" ca="1" si="266"/>
        <v>0</v>
      </c>
      <c r="AW92" s="5">
        <f t="shared" ca="1" si="266"/>
        <v>0</v>
      </c>
      <c r="AX92" s="5">
        <f t="shared" ca="1" si="266"/>
        <v>0</v>
      </c>
      <c r="AY92" s="5">
        <f t="shared" ca="1" si="266"/>
        <v>0</v>
      </c>
      <c r="AZ92" s="5">
        <f t="shared" ca="1" si="266"/>
        <v>0</v>
      </c>
      <c r="BA92" s="5">
        <f t="shared" ca="1" si="266"/>
        <v>0</v>
      </c>
      <c r="BB92" s="5">
        <f t="shared" ca="1" si="266"/>
        <v>0</v>
      </c>
      <c r="BC92" s="5">
        <f t="shared" ca="1" si="266"/>
        <v>0</v>
      </c>
      <c r="BD92" s="5">
        <f t="shared" ca="1" si="266"/>
        <v>0</v>
      </c>
      <c r="BE92" s="5">
        <f t="shared" ca="1" si="266"/>
        <v>0</v>
      </c>
      <c r="BF92" s="5">
        <f t="shared" ca="1" si="266"/>
        <v>0</v>
      </c>
      <c r="BG92" s="5">
        <f t="shared" ca="1" si="266"/>
        <v>0</v>
      </c>
      <c r="BH92" s="5">
        <f t="shared" ca="1" si="266"/>
        <v>0</v>
      </c>
      <c r="BI92" s="5">
        <f t="shared" ca="1" si="266"/>
        <v>0</v>
      </c>
      <c r="BJ92" s="5">
        <f t="shared" ca="1" si="266"/>
        <v>0</v>
      </c>
      <c r="BK92" s="5">
        <f t="shared" ca="1" si="266"/>
        <v>0</v>
      </c>
      <c r="BL92" s="5">
        <f t="shared" ca="1" si="266"/>
        <v>0</v>
      </c>
      <c r="BM92" s="5">
        <f t="shared" ca="1" si="266"/>
        <v>0</v>
      </c>
      <c r="BN92" s="5">
        <f t="shared" ca="1" si="266"/>
        <v>0</v>
      </c>
      <c r="BO92" s="5">
        <f t="shared" ca="1" si="266"/>
        <v>0</v>
      </c>
      <c r="BP92" s="5">
        <f t="shared" ca="1" si="266"/>
        <v>0</v>
      </c>
      <c r="BQ92" s="5">
        <f t="shared" ca="1" si="266"/>
        <v>0</v>
      </c>
      <c r="BR92" s="5">
        <f t="shared" ca="1" si="266"/>
        <v>0</v>
      </c>
      <c r="BS92" s="5">
        <f t="shared" ca="1" si="266"/>
        <v>0</v>
      </c>
      <c r="BT92" s="5">
        <f t="shared" ca="1" si="266"/>
        <v>0</v>
      </c>
      <c r="BU92" s="5">
        <f t="shared" ca="1" si="266"/>
        <v>0</v>
      </c>
      <c r="BV92" s="5">
        <f t="shared" ca="1" si="266"/>
        <v>0</v>
      </c>
      <c r="BW92" s="5">
        <f t="shared" ca="1" si="266"/>
        <v>0</v>
      </c>
      <c r="BX92" s="5">
        <f t="shared" ca="1" si="266"/>
        <v>0</v>
      </c>
      <c r="BY92" s="5">
        <f t="shared" ca="1" si="266"/>
        <v>0</v>
      </c>
      <c r="BZ92" s="5">
        <f t="shared" ca="1" si="266"/>
        <v>0</v>
      </c>
      <c r="CA92" s="5">
        <f t="shared" ca="1" si="266"/>
        <v>0</v>
      </c>
      <c r="CB92" s="5">
        <f t="shared" ca="1" si="266"/>
        <v>0</v>
      </c>
      <c r="CC92" s="5">
        <f t="shared" ca="1" si="266"/>
        <v>0</v>
      </c>
      <c r="CD92" s="5">
        <f t="shared" ca="1" si="266"/>
        <v>0</v>
      </c>
      <c r="CE92" s="5">
        <f t="shared" ca="1" si="266"/>
        <v>0</v>
      </c>
      <c r="CF92" s="5">
        <f t="shared" ca="1" si="266"/>
        <v>0</v>
      </c>
    </row>
    <row r="93" spans="2:84" x14ac:dyDescent="0.3">
      <c r="B93" s="13">
        <f>ROW()</f>
        <v>93</v>
      </c>
      <c r="H93" s="1" t="str">
        <f>H92</f>
        <v>Чистая прибыль</v>
      </c>
      <c r="I93" s="1" t="s">
        <v>483</v>
      </c>
      <c r="M93" s="53" t="str">
        <f>Prcsses!$P$11</f>
        <v>ед.ГП</v>
      </c>
      <c r="P93" s="72"/>
      <c r="U93" s="5">
        <f ca="1">IF(U$13=0,0,U92/U$13)</f>
        <v>33494.43986000969</v>
      </c>
      <c r="X93" s="5">
        <f t="shared" ref="X93" ca="1" si="267">IF(X$13=0,0,X92/X$13)</f>
        <v>2985.2378120437315</v>
      </c>
      <c r="Y93" s="5">
        <f t="shared" ref="Y93" ca="1" si="268">IF(Y$13=0,0,Y92/Y$13)</f>
        <v>4307.6654224168497</v>
      </c>
      <c r="Z93" s="5">
        <f t="shared" ref="Z93" ca="1" si="269">IF(Z$13=0,0,Z92/Z$13)</f>
        <v>6747.2206462151753</v>
      </c>
      <c r="AA93" s="5">
        <f t="shared" ref="AA93" ca="1" si="270">IF(AA$13=0,0,AA92/AA$13)</f>
        <v>8993.8824533729676</v>
      </c>
      <c r="AB93" s="5">
        <f t="shared" ref="AB93" ca="1" si="271">IF(AB$13=0,0,AB92/AB$13)</f>
        <v>11157.614210114232</v>
      </c>
      <c r="AC93" s="5">
        <f t="shared" ref="AC93" ca="1" si="272">IF(AC$13=0,0,AC92/AC$13)</f>
        <v>0</v>
      </c>
      <c r="AD93" s="5">
        <f t="shared" ref="AD93" ca="1" si="273">IF(AD$13=0,0,AD92/AD$13)</f>
        <v>0</v>
      </c>
      <c r="AE93" s="5">
        <f t="shared" ref="AE93" ca="1" si="274">IF(AE$13=0,0,AE92/AE$13)</f>
        <v>0</v>
      </c>
      <c r="AF93" s="5">
        <f t="shared" ref="AF93" ca="1" si="275">IF(AF$13=0,0,AF92/AF$13)</f>
        <v>0</v>
      </c>
      <c r="AG93" s="5">
        <f t="shared" ref="AG93" ca="1" si="276">IF(AG$13=0,0,AG92/AG$13)</f>
        <v>0</v>
      </c>
      <c r="AH93" s="5">
        <f t="shared" ref="AH93" ca="1" si="277">IF(AH$13=0,0,AH92/AH$13)</f>
        <v>0</v>
      </c>
      <c r="AI93" s="5">
        <f t="shared" ref="AI93" ca="1" si="278">IF(AI$13=0,0,AI92/AI$13)</f>
        <v>0</v>
      </c>
      <c r="AJ93" s="5">
        <f t="shared" ref="AJ93" ca="1" si="279">IF(AJ$13=0,0,AJ92/AJ$13)</f>
        <v>0</v>
      </c>
      <c r="AK93" s="5">
        <f t="shared" ref="AK93" ca="1" si="280">IF(AK$13=0,0,AK92/AK$13)</f>
        <v>0</v>
      </c>
      <c r="AL93" s="5">
        <f t="shared" ref="AL93" ca="1" si="281">IF(AL$13=0,0,AL92/AL$13)</f>
        <v>0</v>
      </c>
      <c r="AM93" s="5">
        <f t="shared" ref="AM93" ca="1" si="282">IF(AM$13=0,0,AM92/AM$13)</f>
        <v>0</v>
      </c>
      <c r="AN93" s="5">
        <f t="shared" ref="AN93" ca="1" si="283">IF(AN$13=0,0,AN92/AN$13)</f>
        <v>0</v>
      </c>
      <c r="AO93" s="5">
        <f t="shared" ref="AO93" ca="1" si="284">IF(AO$13=0,0,AO92/AO$13)</f>
        <v>0</v>
      </c>
      <c r="AP93" s="5">
        <f t="shared" ref="AP93" ca="1" si="285">IF(AP$13=0,0,AP92/AP$13)</f>
        <v>0</v>
      </c>
      <c r="AQ93" s="5">
        <f t="shared" ref="AQ93" ca="1" si="286">IF(AQ$13=0,0,AQ92/AQ$13)</f>
        <v>0</v>
      </c>
      <c r="AR93" s="5">
        <f t="shared" ref="AR93" ca="1" si="287">IF(AR$13=0,0,AR92/AR$13)</f>
        <v>0</v>
      </c>
      <c r="AS93" s="5">
        <f t="shared" ref="AS93" ca="1" si="288">IF(AS$13=0,0,AS92/AS$13)</f>
        <v>0</v>
      </c>
      <c r="AT93" s="5">
        <f t="shared" ref="AT93" ca="1" si="289">IF(AT$13=0,0,AT92/AT$13)</f>
        <v>0</v>
      </c>
      <c r="AU93" s="5">
        <f t="shared" ref="AU93" ca="1" si="290">IF(AU$13=0,0,AU92/AU$13)</f>
        <v>0</v>
      </c>
      <c r="AV93" s="5">
        <f t="shared" ref="AV93" ca="1" si="291">IF(AV$13=0,0,AV92/AV$13)</f>
        <v>0</v>
      </c>
      <c r="AW93" s="5">
        <f t="shared" ref="AW93" ca="1" si="292">IF(AW$13=0,0,AW92/AW$13)</f>
        <v>0</v>
      </c>
      <c r="AX93" s="5">
        <f t="shared" ref="AX93" ca="1" si="293">IF(AX$13=0,0,AX92/AX$13)</f>
        <v>0</v>
      </c>
      <c r="AY93" s="5">
        <f t="shared" ref="AY93" ca="1" si="294">IF(AY$13=0,0,AY92/AY$13)</f>
        <v>0</v>
      </c>
      <c r="AZ93" s="5">
        <f t="shared" ref="AZ93" ca="1" si="295">IF(AZ$13=0,0,AZ92/AZ$13)</f>
        <v>0</v>
      </c>
      <c r="BA93" s="5">
        <f t="shared" ref="BA93" ca="1" si="296">IF(BA$13=0,0,BA92/BA$13)</f>
        <v>0</v>
      </c>
      <c r="BB93" s="5">
        <f t="shared" ref="BB93" ca="1" si="297">IF(BB$13=0,0,BB92/BB$13)</f>
        <v>0</v>
      </c>
      <c r="BC93" s="5">
        <f t="shared" ref="BC93" ca="1" si="298">IF(BC$13=0,0,BC92/BC$13)</f>
        <v>0</v>
      </c>
      <c r="BD93" s="5">
        <f t="shared" ref="BD93" ca="1" si="299">IF(BD$13=0,0,BD92/BD$13)</f>
        <v>0</v>
      </c>
      <c r="BE93" s="5">
        <f t="shared" ref="BE93" ca="1" si="300">IF(BE$13=0,0,BE92/BE$13)</f>
        <v>0</v>
      </c>
      <c r="BF93" s="5">
        <f t="shared" ref="BF93" ca="1" si="301">IF(BF$13=0,0,BF92/BF$13)</f>
        <v>0</v>
      </c>
      <c r="BG93" s="5">
        <f t="shared" ref="BG93" ca="1" si="302">IF(BG$13=0,0,BG92/BG$13)</f>
        <v>0</v>
      </c>
      <c r="BH93" s="5">
        <f t="shared" ref="BH93" ca="1" si="303">IF(BH$13=0,0,BH92/BH$13)</f>
        <v>0</v>
      </c>
      <c r="BI93" s="5">
        <f t="shared" ref="BI93" ca="1" si="304">IF(BI$13=0,0,BI92/BI$13)</f>
        <v>0</v>
      </c>
      <c r="BJ93" s="5">
        <f t="shared" ref="BJ93" ca="1" si="305">IF(BJ$13=0,0,BJ92/BJ$13)</f>
        <v>0</v>
      </c>
      <c r="BK93" s="5">
        <f t="shared" ref="BK93" ca="1" si="306">IF(BK$13=0,0,BK92/BK$13)</f>
        <v>0</v>
      </c>
      <c r="BL93" s="5">
        <f t="shared" ref="BL93" ca="1" si="307">IF(BL$13=0,0,BL92/BL$13)</f>
        <v>0</v>
      </c>
      <c r="BM93" s="5">
        <f t="shared" ref="BM93" ca="1" si="308">IF(BM$13=0,0,BM92/BM$13)</f>
        <v>0</v>
      </c>
      <c r="BN93" s="5">
        <f t="shared" ref="BN93" ca="1" si="309">IF(BN$13=0,0,BN92/BN$13)</f>
        <v>0</v>
      </c>
      <c r="BO93" s="5">
        <f t="shared" ref="BO93" ca="1" si="310">IF(BO$13=0,0,BO92/BO$13)</f>
        <v>0</v>
      </c>
      <c r="BP93" s="5">
        <f t="shared" ref="BP93" ca="1" si="311">IF(BP$13=0,0,BP92/BP$13)</f>
        <v>0</v>
      </c>
      <c r="BQ93" s="5">
        <f t="shared" ref="BQ93" ca="1" si="312">IF(BQ$13=0,0,BQ92/BQ$13)</f>
        <v>0</v>
      </c>
      <c r="BR93" s="5">
        <f t="shared" ref="BR93" ca="1" si="313">IF(BR$13=0,0,BR92/BR$13)</f>
        <v>0</v>
      </c>
      <c r="BS93" s="5">
        <f t="shared" ref="BS93" ca="1" si="314">IF(BS$13=0,0,BS92/BS$13)</f>
        <v>0</v>
      </c>
      <c r="BT93" s="5">
        <f t="shared" ref="BT93" ca="1" si="315">IF(BT$13=0,0,BT92/BT$13)</f>
        <v>0</v>
      </c>
      <c r="BU93" s="5">
        <f t="shared" ref="BU93" ca="1" si="316">IF(BU$13=0,0,BU92/BU$13)</f>
        <v>0</v>
      </c>
      <c r="BV93" s="5">
        <f t="shared" ref="BV93" ca="1" si="317">IF(BV$13=0,0,BV92/BV$13)</f>
        <v>0</v>
      </c>
      <c r="BW93" s="5">
        <f t="shared" ref="BW93" ca="1" si="318">IF(BW$13=0,0,BW92/BW$13)</f>
        <v>0</v>
      </c>
      <c r="BX93" s="5">
        <f t="shared" ref="BX93" ca="1" si="319">IF(BX$13=0,0,BX92/BX$13)</f>
        <v>0</v>
      </c>
      <c r="BY93" s="5">
        <f t="shared" ref="BY93" ca="1" si="320">IF(BY$13=0,0,BY92/BY$13)</f>
        <v>0</v>
      </c>
      <c r="BZ93" s="5">
        <f t="shared" ref="BZ93" ca="1" si="321">IF(BZ$13=0,0,BZ92/BZ$13)</f>
        <v>0</v>
      </c>
      <c r="CA93" s="5">
        <f t="shared" ref="CA93" ca="1" si="322">IF(CA$13=0,0,CA92/CA$13)</f>
        <v>0</v>
      </c>
      <c r="CB93" s="5">
        <f t="shared" ref="CB93" ca="1" si="323">IF(CB$13=0,0,CB92/CB$13)</f>
        <v>0</v>
      </c>
      <c r="CC93" s="5">
        <f t="shared" ref="CC93" ca="1" si="324">IF(CC$13=0,0,CC92/CC$13)</f>
        <v>0</v>
      </c>
      <c r="CD93" s="5">
        <f t="shared" ref="CD93" ca="1" si="325">IF(CD$13=0,0,CD92/CD$13)</f>
        <v>0</v>
      </c>
      <c r="CE93" s="5">
        <f t="shared" ref="CE93" ca="1" si="326">IF(CE$13=0,0,CE92/CE$13)</f>
        <v>0</v>
      </c>
      <c r="CF93" s="5">
        <f t="shared" ref="CF93" ca="1" si="327">IF(CF$13=0,0,CF92/CF$13)</f>
        <v>0</v>
      </c>
    </row>
    <row r="95" spans="2:84" x14ac:dyDescent="0.3">
      <c r="B95" s="13">
        <f>ROW()</f>
        <v>95</v>
      </c>
      <c r="H95" s="1" t="s">
        <v>432</v>
      </c>
      <c r="M95" s="53" t="s">
        <v>18</v>
      </c>
      <c r="P95" s="72" t="str">
        <f>Lists!$AI$13</f>
        <v>PL(-)</v>
      </c>
      <c r="U95" s="5">
        <f t="shared" ref="U95" ca="1" si="328">SUM(INDIRECT(ADDRESS($B95,$X$2)&amp;":"&amp;ADDRESS($B95,$X$2-1+$P$8)))</f>
        <v>209379100.22085208</v>
      </c>
      <c r="X95" s="5">
        <f ca="1">IF(X$4="",0,IF(SUM($W90:X90)&gt;=SUMIFS(Finance!261:261,Finance!$4:$4,"&lt;="&amp;X$7),SUMIFS(Finance!261:261,Finance!$4:$4,"&lt;="&amp;X$7)-SUM($W95:W95),IF(SUM($W90:X90)-SUM($W95:W95)&gt;0,SUM($W90:X90)-SUM($W95:W95),0)))</f>
        <v>0</v>
      </c>
      <c r="Y95" s="5">
        <f ca="1">IF(Y$4="",0,IF(SUM($W90:Y90)&gt;=SUMIFS(Finance!261:261,Finance!$4:$4,"&lt;="&amp;Y$7),SUMIFS(Finance!261:261,Finance!$4:$4,"&lt;="&amp;Y$7)-SUM($W95:X95),IF(SUM($W90:Y90)-SUM($W95:X95)&gt;0,SUM($W90:Y90)-SUM($W95:X95),0)))</f>
        <v>2261049.286504603</v>
      </c>
      <c r="Z95" s="5">
        <f ca="1">IF(Z$4="",0,IF(SUM($W90:Z90)&gt;=SUMIFS(Finance!261:261,Finance!$4:$4,"&lt;="&amp;Z$7),SUMIFS(Finance!261:261,Finance!$4:$4,"&lt;="&amp;Z$7)-SUM($W95:Y95),IF(SUM($W90:Z90)-SUM($W95:Y95)&gt;0,SUM($W90:Z90)-SUM($W95:Y95),0)))</f>
        <v>34082105.529604219</v>
      </c>
      <c r="AA95" s="5">
        <f ca="1">IF(AA$4="",0,IF(SUM($W90:AA90)&gt;=SUMIFS(Finance!261:261,Finance!$4:$4,"&lt;="&amp;AA$7),SUMIFS(Finance!261:261,Finance!$4:$4,"&lt;="&amp;AA$7)-SUM($W95:Z95),IF(SUM($W90:AA90)-SUM($W95:Z95)&gt;0,SUM($W90:AA90)-SUM($W95:Z95),0)))</f>
        <v>68076078.717140049</v>
      </c>
      <c r="AB95" s="5">
        <f ca="1">IF(AB$4="",0,IF(SUM($W90:AB90)&gt;=SUMIFS(Finance!261:261,Finance!$4:$4,"&lt;="&amp;AB$7),SUMIFS(Finance!261:261,Finance!$4:$4,"&lt;="&amp;AB$7)-SUM($W95:AA95),IF(SUM($W90:AB90)-SUM($W95:AA95)&gt;0,SUM($W90:AB90)-SUM($W95:AA95),0)))</f>
        <v>104959866.68760321</v>
      </c>
      <c r="AC95" s="5">
        <f ca="1">IF(AC$4="",0,IF(SUM($W90:AC90)&gt;=SUMIFS(Finance!261:261,Finance!$4:$4,"&lt;="&amp;AC$7),SUMIFS(Finance!261:261,Finance!$4:$4,"&lt;="&amp;AC$7)-SUM($W95:AB95),IF(SUM($W90:AC90)-SUM($W95:AB95)&gt;0,SUM($W90:AC90)-SUM($W95:AB95),0)))</f>
        <v>0</v>
      </c>
      <c r="AD95" s="5">
        <f ca="1">IF(AD$4="",0,IF(SUM($W90:AD90)&gt;=SUMIFS(Finance!261:261,Finance!$4:$4,"&lt;="&amp;AD$7),SUMIFS(Finance!261:261,Finance!$4:$4,"&lt;="&amp;AD$7)-SUM($W95:AC95),IF(SUM($W90:AD90)-SUM($W95:AC95)&gt;0,SUM($W90:AD90)-SUM($W95:AC95),0)))</f>
        <v>0</v>
      </c>
      <c r="AE95" s="5">
        <f ca="1">IF(AE$4="",0,IF(SUM($W90:AE90)&gt;=SUMIFS(Finance!261:261,Finance!$4:$4,"&lt;="&amp;AE$7),SUMIFS(Finance!261:261,Finance!$4:$4,"&lt;="&amp;AE$7)-SUM($W95:AD95),IF(SUM($W90:AE90)-SUM($W95:AD95)&gt;0,SUM($W90:AE90)-SUM($W95:AD95),0)))</f>
        <v>0</v>
      </c>
      <c r="AF95" s="5">
        <f ca="1">IF(AF$4="",0,IF(SUM($W90:AF90)&gt;=SUMIFS(Finance!261:261,Finance!$4:$4,"&lt;="&amp;AF$7),SUMIFS(Finance!261:261,Finance!$4:$4,"&lt;="&amp;AF$7)-SUM($W95:AE95),IF(SUM($W90:AF90)-SUM($W95:AE95)&gt;0,SUM($W90:AF90)-SUM($W95:AE95),0)))</f>
        <v>0</v>
      </c>
      <c r="AG95" s="5">
        <f ca="1">IF(AG$4="",0,IF(SUM($W90:AG90)&gt;=SUMIFS(Finance!261:261,Finance!$4:$4,"&lt;="&amp;AG$7),SUMIFS(Finance!261:261,Finance!$4:$4,"&lt;="&amp;AG$7)-SUM($W95:AF95),IF(SUM($W90:AG90)-SUM($W95:AF95)&gt;0,SUM($W90:AG90)-SUM($W95:AF95),0)))</f>
        <v>0</v>
      </c>
      <c r="AH95" s="5">
        <f ca="1">IF(AH$4="",0,IF(SUM($W90:AH90)&gt;=SUMIFS(Finance!261:261,Finance!$4:$4,"&lt;="&amp;AH$7),SUMIFS(Finance!261:261,Finance!$4:$4,"&lt;="&amp;AH$7)-SUM($W95:AG95),IF(SUM($W90:AH90)-SUM($W95:AG95)&gt;0,SUM($W90:AH90)-SUM($W95:AG95),0)))</f>
        <v>0</v>
      </c>
      <c r="AI95" s="5">
        <f ca="1">IF(AI$4="",0,IF(SUM($W90:AI90)&gt;=SUMIFS(Finance!261:261,Finance!$4:$4,"&lt;="&amp;AI$7),SUMIFS(Finance!261:261,Finance!$4:$4,"&lt;="&amp;AI$7)-SUM($W95:AH95),IF(SUM($W90:AI90)-SUM($W95:AH95)&gt;0,SUM($W90:AI90)-SUM($W95:AH95),0)))</f>
        <v>0</v>
      </c>
      <c r="AJ95" s="5">
        <f ca="1">IF(AJ$4="",0,IF(SUM($W90:AJ90)&gt;=SUMIFS(Finance!261:261,Finance!$4:$4,"&lt;="&amp;AJ$7),SUMIFS(Finance!261:261,Finance!$4:$4,"&lt;="&amp;AJ$7)-SUM($W95:AI95),IF(SUM($W90:AJ90)-SUM($W95:AI95)&gt;0,SUM($W90:AJ90)-SUM($W95:AI95),0)))</f>
        <v>0</v>
      </c>
      <c r="AK95" s="5">
        <f ca="1">IF(AK$4="",0,IF(SUM($W90:AK90)&gt;=SUMIFS(Finance!261:261,Finance!$4:$4,"&lt;="&amp;AK$7),SUMIFS(Finance!261:261,Finance!$4:$4,"&lt;="&amp;AK$7)-SUM($W95:AJ95),IF(SUM($W90:AK90)-SUM($W95:AJ95)&gt;0,SUM($W90:AK90)-SUM($W95:AJ95),0)))</f>
        <v>0</v>
      </c>
      <c r="AL95" s="5">
        <f ca="1">IF(AL$4="",0,IF(SUM($W90:AL90)&gt;=SUMIFS(Finance!261:261,Finance!$4:$4,"&lt;="&amp;AL$7),SUMIFS(Finance!261:261,Finance!$4:$4,"&lt;="&amp;AL$7)-SUM($W95:AK95),IF(SUM($W90:AL90)-SUM($W95:AK95)&gt;0,SUM($W90:AL90)-SUM($W95:AK95),0)))</f>
        <v>0</v>
      </c>
      <c r="AM95" s="5">
        <f ca="1">IF(AM$4="",0,IF(SUM($W90:AM90)&gt;=SUMIFS(Finance!261:261,Finance!$4:$4,"&lt;="&amp;AM$7),SUMIFS(Finance!261:261,Finance!$4:$4,"&lt;="&amp;AM$7)-SUM($W95:AL95),IF(SUM($W90:AM90)-SUM($W95:AL95)&gt;0,SUM($W90:AM90)-SUM($W95:AL95),0)))</f>
        <v>0</v>
      </c>
      <c r="AN95" s="5">
        <f ca="1">IF(AN$4="",0,IF(SUM($W90:AN90)&gt;=SUMIFS(Finance!261:261,Finance!$4:$4,"&lt;="&amp;AN$7),SUMIFS(Finance!261:261,Finance!$4:$4,"&lt;="&amp;AN$7)-SUM($W95:AM95),IF(SUM($W90:AN90)-SUM($W95:AM95)&gt;0,SUM($W90:AN90)-SUM($W95:AM95),0)))</f>
        <v>0</v>
      </c>
      <c r="AO95" s="5">
        <f ca="1">IF(AO$4="",0,IF(SUM($W90:AO90)&gt;=SUMIFS(Finance!261:261,Finance!$4:$4,"&lt;="&amp;AO$7),SUMIFS(Finance!261:261,Finance!$4:$4,"&lt;="&amp;AO$7)-SUM($W95:AN95),IF(SUM($W90:AO90)-SUM($W95:AN95)&gt;0,SUM($W90:AO90)-SUM($W95:AN95),0)))</f>
        <v>0</v>
      </c>
      <c r="AP95" s="5">
        <f ca="1">IF(AP$4="",0,IF(SUM($W90:AP90)&gt;=SUMIFS(Finance!261:261,Finance!$4:$4,"&lt;="&amp;AP$7),SUMIFS(Finance!261:261,Finance!$4:$4,"&lt;="&amp;AP$7)-SUM($W95:AO95),IF(SUM($W90:AP90)-SUM($W95:AO95)&gt;0,SUM($W90:AP90)-SUM($W95:AO95),0)))</f>
        <v>0</v>
      </c>
      <c r="AQ95" s="5">
        <f ca="1">IF(AQ$4="",0,IF(SUM($W90:AQ90)&gt;=SUMIFS(Finance!261:261,Finance!$4:$4,"&lt;="&amp;AQ$7),SUMIFS(Finance!261:261,Finance!$4:$4,"&lt;="&amp;AQ$7)-SUM($W95:AP95),IF(SUM($W90:AQ90)-SUM($W95:AP95)&gt;0,SUM($W90:AQ90)-SUM($W95:AP95),0)))</f>
        <v>0</v>
      </c>
      <c r="AR95" s="5">
        <f ca="1">IF(AR$4="",0,IF(SUM($W90:AR90)&gt;=SUMIFS(Finance!261:261,Finance!$4:$4,"&lt;="&amp;AR$7),SUMIFS(Finance!261:261,Finance!$4:$4,"&lt;="&amp;AR$7)-SUM($W95:AQ95),IF(SUM($W90:AR90)-SUM($W95:AQ95)&gt;0,SUM($W90:AR90)-SUM($W95:AQ95),0)))</f>
        <v>0</v>
      </c>
      <c r="AS95" s="5">
        <f ca="1">IF(AS$4="",0,IF(SUM($W90:AS90)&gt;=SUMIFS(Finance!261:261,Finance!$4:$4,"&lt;="&amp;AS$7),SUMIFS(Finance!261:261,Finance!$4:$4,"&lt;="&amp;AS$7)-SUM($W95:AR95),IF(SUM($W90:AS90)-SUM($W95:AR95)&gt;0,SUM($W90:AS90)-SUM($W95:AR95),0)))</f>
        <v>0</v>
      </c>
      <c r="AT95" s="5">
        <f ca="1">IF(AT$4="",0,IF(SUM($W90:AT90)&gt;=SUMIFS(Finance!261:261,Finance!$4:$4,"&lt;="&amp;AT$7),SUMIFS(Finance!261:261,Finance!$4:$4,"&lt;="&amp;AT$7)-SUM($W95:AS95),IF(SUM($W90:AT90)-SUM($W95:AS95)&gt;0,SUM($W90:AT90)-SUM($W95:AS95),0)))</f>
        <v>0</v>
      </c>
      <c r="AU95" s="5">
        <f ca="1">IF(AU$4="",0,IF(SUM($W90:AU90)&gt;=SUMIFS(Finance!261:261,Finance!$4:$4,"&lt;="&amp;AU$7),SUMIFS(Finance!261:261,Finance!$4:$4,"&lt;="&amp;AU$7)-SUM($W95:AT95),IF(SUM($W90:AU90)-SUM($W95:AT95)&gt;0,SUM($W90:AU90)-SUM($W95:AT95),0)))</f>
        <v>0</v>
      </c>
      <c r="AV95" s="5">
        <f ca="1">IF(AV$4="",0,IF(SUM($W90:AV90)&gt;=SUMIFS(Finance!261:261,Finance!$4:$4,"&lt;="&amp;AV$7),SUMIFS(Finance!261:261,Finance!$4:$4,"&lt;="&amp;AV$7)-SUM($W95:AU95),IF(SUM($W90:AV90)-SUM($W95:AU95)&gt;0,SUM($W90:AV90)-SUM($W95:AU95),0)))</f>
        <v>0</v>
      </c>
      <c r="AW95" s="5">
        <f ca="1">IF(AW$4="",0,IF(SUM($W90:AW90)&gt;=SUMIFS(Finance!261:261,Finance!$4:$4,"&lt;="&amp;AW$7),SUMIFS(Finance!261:261,Finance!$4:$4,"&lt;="&amp;AW$7)-SUM($W95:AV95),IF(SUM($W90:AW90)-SUM($W95:AV95)&gt;0,SUM($W90:AW90)-SUM($W95:AV95),0)))</f>
        <v>0</v>
      </c>
      <c r="AX95" s="5">
        <f ca="1">IF(AX$4="",0,IF(SUM($W90:AX90)&gt;=SUMIFS(Finance!261:261,Finance!$4:$4,"&lt;="&amp;AX$7),SUMIFS(Finance!261:261,Finance!$4:$4,"&lt;="&amp;AX$7)-SUM($W95:AW95),IF(SUM($W90:AX90)-SUM($W95:AW95)&gt;0,SUM($W90:AX90)-SUM($W95:AW95),0)))</f>
        <v>0</v>
      </c>
      <c r="AY95" s="5">
        <f ca="1">IF(AY$4="",0,IF(SUM($W90:AY90)&gt;=SUMIFS(Finance!261:261,Finance!$4:$4,"&lt;="&amp;AY$7),SUMIFS(Finance!261:261,Finance!$4:$4,"&lt;="&amp;AY$7)-SUM($W95:AX95),IF(SUM($W90:AY90)-SUM($W95:AX95)&gt;0,SUM($W90:AY90)-SUM($W95:AX95),0)))</f>
        <v>0</v>
      </c>
      <c r="AZ95" s="5">
        <f ca="1">IF(AZ$4="",0,IF(SUM($W90:AZ90)&gt;=SUMIFS(Finance!261:261,Finance!$4:$4,"&lt;="&amp;AZ$7),SUMIFS(Finance!261:261,Finance!$4:$4,"&lt;="&amp;AZ$7)-SUM($W95:AY95),IF(SUM($W90:AZ90)-SUM($W95:AY95)&gt;0,SUM($W90:AZ90)-SUM($W95:AY95),0)))</f>
        <v>0</v>
      </c>
      <c r="BA95" s="5">
        <f ca="1">IF(BA$4="",0,IF(SUM($W90:BA90)&gt;=SUMIFS(Finance!261:261,Finance!$4:$4,"&lt;="&amp;BA$7),SUMIFS(Finance!261:261,Finance!$4:$4,"&lt;="&amp;BA$7)-SUM($W95:AZ95),IF(SUM($W90:BA90)-SUM($W95:AZ95)&gt;0,SUM($W90:BA90)-SUM($W95:AZ95),0)))</f>
        <v>0</v>
      </c>
      <c r="BB95" s="5">
        <f ca="1">IF(BB$4="",0,IF(SUM($W90:BB90)&gt;=SUMIFS(Finance!261:261,Finance!$4:$4,"&lt;="&amp;BB$7),SUMIFS(Finance!261:261,Finance!$4:$4,"&lt;="&amp;BB$7)-SUM($W95:BA95),IF(SUM($W90:BB90)-SUM($W95:BA95)&gt;0,SUM($W90:BB90)-SUM($W95:BA95),0)))</f>
        <v>0</v>
      </c>
      <c r="BC95" s="5">
        <f ca="1">IF(BC$4="",0,IF(SUM($W90:BC90)&gt;=SUMIFS(Finance!261:261,Finance!$4:$4,"&lt;="&amp;BC$7),SUMIFS(Finance!261:261,Finance!$4:$4,"&lt;="&amp;BC$7)-SUM($W95:BB95),IF(SUM($W90:BC90)-SUM($W95:BB95)&gt;0,SUM($W90:BC90)-SUM($W95:BB95),0)))</f>
        <v>0</v>
      </c>
      <c r="BD95" s="5">
        <f ca="1">IF(BD$4="",0,IF(SUM($W90:BD90)&gt;=SUMIFS(Finance!261:261,Finance!$4:$4,"&lt;="&amp;BD$7),SUMIFS(Finance!261:261,Finance!$4:$4,"&lt;="&amp;BD$7)-SUM($W95:BC95),IF(SUM($W90:BD90)-SUM($W95:BC95)&gt;0,SUM($W90:BD90)-SUM($W95:BC95),0)))</f>
        <v>0</v>
      </c>
      <c r="BE95" s="5">
        <f ca="1">IF(BE$4="",0,IF(SUM($W90:BE90)&gt;=SUMIFS(Finance!261:261,Finance!$4:$4,"&lt;="&amp;BE$7),SUMIFS(Finance!261:261,Finance!$4:$4,"&lt;="&amp;BE$7)-SUM($W95:BD95),IF(SUM($W90:BE90)-SUM($W95:BD95)&gt;0,SUM($W90:BE90)-SUM($W95:BD95),0)))</f>
        <v>0</v>
      </c>
      <c r="BF95" s="5">
        <f ca="1">IF(BF$4="",0,IF(SUM($W90:BF90)&gt;=SUMIFS(Finance!261:261,Finance!$4:$4,"&lt;="&amp;BF$7),SUMIFS(Finance!261:261,Finance!$4:$4,"&lt;="&amp;BF$7)-SUM($W95:BE95),IF(SUM($W90:BF90)-SUM($W95:BE95)&gt;0,SUM($W90:BF90)-SUM($W95:BE95),0)))</f>
        <v>0</v>
      </c>
      <c r="BG95" s="5">
        <f ca="1">IF(BG$4="",0,IF(SUM($W90:BG90)&gt;=SUMIFS(Finance!261:261,Finance!$4:$4,"&lt;="&amp;BG$7),SUMIFS(Finance!261:261,Finance!$4:$4,"&lt;="&amp;BG$7)-SUM($W95:BF95),IF(SUM($W90:BG90)-SUM($W95:BF95)&gt;0,SUM($W90:BG90)-SUM($W95:BF95),0)))</f>
        <v>0</v>
      </c>
      <c r="BH95" s="5">
        <f ca="1">IF(BH$4="",0,IF(SUM($W90:BH90)&gt;=SUMIFS(Finance!261:261,Finance!$4:$4,"&lt;="&amp;BH$7),SUMIFS(Finance!261:261,Finance!$4:$4,"&lt;="&amp;BH$7)-SUM($W95:BG95),IF(SUM($W90:BH90)-SUM($W95:BG95)&gt;0,SUM($W90:BH90)-SUM($W95:BG95),0)))</f>
        <v>0</v>
      </c>
      <c r="BI95" s="5">
        <f ca="1">IF(BI$4="",0,IF(SUM($W90:BI90)&gt;=SUMIFS(Finance!261:261,Finance!$4:$4,"&lt;="&amp;BI$7),SUMIFS(Finance!261:261,Finance!$4:$4,"&lt;="&amp;BI$7)-SUM($W95:BH95),IF(SUM($W90:BI90)-SUM($W95:BH95)&gt;0,SUM($W90:BI90)-SUM($W95:BH95),0)))</f>
        <v>0</v>
      </c>
      <c r="BJ95" s="5">
        <f ca="1">IF(BJ$4="",0,IF(SUM($W90:BJ90)&gt;=SUMIFS(Finance!261:261,Finance!$4:$4,"&lt;="&amp;BJ$7),SUMIFS(Finance!261:261,Finance!$4:$4,"&lt;="&amp;BJ$7)-SUM($W95:BI95),IF(SUM($W90:BJ90)-SUM($W95:BI95)&gt;0,SUM($W90:BJ90)-SUM($W95:BI95),0)))</f>
        <v>0</v>
      </c>
      <c r="BK95" s="5">
        <f ca="1">IF(BK$4="",0,IF(SUM($W90:BK90)&gt;=SUMIFS(Finance!261:261,Finance!$4:$4,"&lt;="&amp;BK$7),SUMIFS(Finance!261:261,Finance!$4:$4,"&lt;="&amp;BK$7)-SUM($W95:BJ95),IF(SUM($W90:BK90)-SUM($W95:BJ95)&gt;0,SUM($W90:BK90)-SUM($W95:BJ95),0)))</f>
        <v>0</v>
      </c>
      <c r="BL95" s="5">
        <f ca="1">IF(BL$4="",0,IF(SUM($W90:BL90)&gt;=SUMIFS(Finance!261:261,Finance!$4:$4,"&lt;="&amp;BL$7),SUMIFS(Finance!261:261,Finance!$4:$4,"&lt;="&amp;BL$7)-SUM($W95:BK95),IF(SUM($W90:BL90)-SUM($W95:BK95)&gt;0,SUM($W90:BL90)-SUM($W95:BK95),0)))</f>
        <v>0</v>
      </c>
      <c r="BM95" s="5">
        <f ca="1">IF(BM$4="",0,IF(SUM($W90:BM90)&gt;=SUMIFS(Finance!261:261,Finance!$4:$4,"&lt;="&amp;BM$7),SUMIFS(Finance!261:261,Finance!$4:$4,"&lt;="&amp;BM$7)-SUM($W95:BL95),IF(SUM($W90:BM90)-SUM($W95:BL95)&gt;0,SUM($W90:BM90)-SUM($W95:BL95),0)))</f>
        <v>0</v>
      </c>
      <c r="BN95" s="5">
        <f ca="1">IF(BN$4="",0,IF(SUM($W90:BN90)&gt;=SUMIFS(Finance!261:261,Finance!$4:$4,"&lt;="&amp;BN$7),SUMIFS(Finance!261:261,Finance!$4:$4,"&lt;="&amp;BN$7)-SUM($W95:BM95),IF(SUM($W90:BN90)-SUM($W95:BM95)&gt;0,SUM($W90:BN90)-SUM($W95:BM95),0)))</f>
        <v>0</v>
      </c>
      <c r="BO95" s="5">
        <f ca="1">IF(BO$4="",0,IF(SUM($W90:BO90)&gt;=SUMIFS(Finance!261:261,Finance!$4:$4,"&lt;="&amp;BO$7),SUMIFS(Finance!261:261,Finance!$4:$4,"&lt;="&amp;BO$7)-SUM($W95:BN95),IF(SUM($W90:BO90)-SUM($W95:BN95)&gt;0,SUM($W90:BO90)-SUM($W95:BN95),0)))</f>
        <v>0</v>
      </c>
      <c r="BP95" s="5">
        <f ca="1">IF(BP$4="",0,IF(SUM($W90:BP90)&gt;=SUMIFS(Finance!261:261,Finance!$4:$4,"&lt;="&amp;BP$7),SUMIFS(Finance!261:261,Finance!$4:$4,"&lt;="&amp;BP$7)-SUM($W95:BO95),IF(SUM($W90:BP90)-SUM($W95:BO95)&gt;0,SUM($W90:BP90)-SUM($W95:BO95),0)))</f>
        <v>0</v>
      </c>
      <c r="BQ95" s="5">
        <f ca="1">IF(BQ$4="",0,IF(SUM($W90:BQ90)&gt;=SUMIFS(Finance!261:261,Finance!$4:$4,"&lt;="&amp;BQ$7),SUMIFS(Finance!261:261,Finance!$4:$4,"&lt;="&amp;BQ$7)-SUM($W95:BP95),IF(SUM($W90:BQ90)-SUM($W95:BP95)&gt;0,SUM($W90:BQ90)-SUM($W95:BP95),0)))</f>
        <v>0</v>
      </c>
      <c r="BR95" s="5">
        <f ca="1">IF(BR$4="",0,IF(SUM($W90:BR90)&gt;=SUMIFS(Finance!261:261,Finance!$4:$4,"&lt;="&amp;BR$7),SUMIFS(Finance!261:261,Finance!$4:$4,"&lt;="&amp;BR$7)-SUM($W95:BQ95),IF(SUM($W90:BR90)-SUM($W95:BQ95)&gt;0,SUM($W90:BR90)-SUM($W95:BQ95),0)))</f>
        <v>0</v>
      </c>
      <c r="BS95" s="5">
        <f ca="1">IF(BS$4="",0,IF(SUM($W90:BS90)&gt;=SUMIFS(Finance!261:261,Finance!$4:$4,"&lt;="&amp;BS$7),SUMIFS(Finance!261:261,Finance!$4:$4,"&lt;="&amp;BS$7)-SUM($W95:BR95),IF(SUM($W90:BS90)-SUM($W95:BR95)&gt;0,SUM($W90:BS90)-SUM($W95:BR95),0)))</f>
        <v>0</v>
      </c>
      <c r="BT95" s="5">
        <f ca="1">IF(BT$4="",0,IF(SUM($W90:BT90)&gt;=SUMIFS(Finance!261:261,Finance!$4:$4,"&lt;="&amp;BT$7),SUMIFS(Finance!261:261,Finance!$4:$4,"&lt;="&amp;BT$7)-SUM($W95:BS95),IF(SUM($W90:BT90)-SUM($W95:BS95)&gt;0,SUM($W90:BT90)-SUM($W95:BS95),0)))</f>
        <v>0</v>
      </c>
      <c r="BU95" s="5">
        <f ca="1">IF(BU$4="",0,IF(SUM($W90:BU90)&gt;=SUMIFS(Finance!261:261,Finance!$4:$4,"&lt;="&amp;BU$7),SUMIFS(Finance!261:261,Finance!$4:$4,"&lt;="&amp;BU$7)-SUM($W95:BT95),IF(SUM($W90:BU90)-SUM($W95:BT95)&gt;0,SUM($W90:BU90)-SUM($W95:BT95),0)))</f>
        <v>0</v>
      </c>
      <c r="BV95" s="5">
        <f ca="1">IF(BV$4="",0,IF(SUM($W90:BV90)&gt;=SUMIFS(Finance!261:261,Finance!$4:$4,"&lt;="&amp;BV$7),SUMIFS(Finance!261:261,Finance!$4:$4,"&lt;="&amp;BV$7)-SUM($W95:BU95),IF(SUM($W90:BV90)-SUM($W95:BU95)&gt;0,SUM($W90:BV90)-SUM($W95:BU95),0)))</f>
        <v>0</v>
      </c>
      <c r="BW95" s="5">
        <f ca="1">IF(BW$4="",0,IF(SUM($W90:BW90)&gt;=SUMIFS(Finance!261:261,Finance!$4:$4,"&lt;="&amp;BW$7),SUMIFS(Finance!261:261,Finance!$4:$4,"&lt;="&amp;BW$7)-SUM($W95:BV95),IF(SUM($W90:BW90)-SUM($W95:BV95)&gt;0,SUM($W90:BW90)-SUM($W95:BV95),0)))</f>
        <v>0</v>
      </c>
      <c r="BX95" s="5">
        <f ca="1">IF(BX$4="",0,IF(SUM($W90:BX90)&gt;=SUMIFS(Finance!261:261,Finance!$4:$4,"&lt;="&amp;BX$7),SUMIFS(Finance!261:261,Finance!$4:$4,"&lt;="&amp;BX$7)-SUM($W95:BW95),IF(SUM($W90:BX90)-SUM($W95:BW95)&gt;0,SUM($W90:BX90)-SUM($W95:BW95),0)))</f>
        <v>0</v>
      </c>
      <c r="BY95" s="5">
        <f ca="1">IF(BY$4="",0,IF(SUM($W90:BY90)&gt;=SUMIFS(Finance!261:261,Finance!$4:$4,"&lt;="&amp;BY$7),SUMIFS(Finance!261:261,Finance!$4:$4,"&lt;="&amp;BY$7)-SUM($W95:BX95),IF(SUM($W90:BY90)-SUM($W95:BX95)&gt;0,SUM($W90:BY90)-SUM($W95:BX95),0)))</f>
        <v>0</v>
      </c>
      <c r="BZ95" s="5">
        <f ca="1">IF(BZ$4="",0,IF(SUM($W90:BZ90)&gt;=SUMIFS(Finance!261:261,Finance!$4:$4,"&lt;="&amp;BZ$7),SUMIFS(Finance!261:261,Finance!$4:$4,"&lt;="&amp;BZ$7)-SUM($W95:BY95),IF(SUM($W90:BZ90)-SUM($W95:BY95)&gt;0,SUM($W90:BZ90)-SUM($W95:BY95),0)))</f>
        <v>0</v>
      </c>
      <c r="CA95" s="5">
        <f ca="1">IF(CA$4="",0,IF(SUM($W90:CA90)&gt;=SUMIFS(Finance!261:261,Finance!$4:$4,"&lt;="&amp;CA$7),SUMIFS(Finance!261:261,Finance!$4:$4,"&lt;="&amp;CA$7)-SUM($W95:BZ95),IF(SUM($W90:CA90)-SUM($W95:BZ95)&gt;0,SUM($W90:CA90)-SUM($W95:BZ95),0)))</f>
        <v>0</v>
      </c>
      <c r="CB95" s="5">
        <f ca="1">IF(CB$4="",0,IF(SUM($W90:CB90)&gt;=SUMIFS(Finance!261:261,Finance!$4:$4,"&lt;="&amp;CB$7),SUMIFS(Finance!261:261,Finance!$4:$4,"&lt;="&amp;CB$7)-SUM($W95:CA95),IF(SUM($W90:CB90)-SUM($W95:CA95)&gt;0,SUM($W90:CB90)-SUM($W95:CA95),0)))</f>
        <v>0</v>
      </c>
      <c r="CC95" s="5">
        <f ca="1">IF(CC$4="",0,IF(SUM($W90:CC90)&gt;=SUMIFS(Finance!261:261,Finance!$4:$4,"&lt;="&amp;CC$7),SUMIFS(Finance!261:261,Finance!$4:$4,"&lt;="&amp;CC$7)-SUM($W95:CB95),IF(SUM($W90:CC90)-SUM($W95:CB95)&gt;0,SUM($W90:CC90)-SUM($W95:CB95),0)))</f>
        <v>0</v>
      </c>
      <c r="CD95" s="5">
        <f ca="1">IF(CD$4="",0,IF(SUM($W90:CD90)&gt;=SUMIFS(Finance!261:261,Finance!$4:$4,"&lt;="&amp;CD$7),SUMIFS(Finance!261:261,Finance!$4:$4,"&lt;="&amp;CD$7)-SUM($W95:CC95),IF(SUM($W90:CD90)-SUM($W95:CC95)&gt;0,SUM($W90:CD90)-SUM($W95:CC95),0)))</f>
        <v>0</v>
      </c>
      <c r="CE95" s="5">
        <f ca="1">IF(CE$4="",0,IF(SUM($W90:CE90)&gt;=SUMIFS(Finance!261:261,Finance!$4:$4,"&lt;="&amp;CE$7),SUMIFS(Finance!261:261,Finance!$4:$4,"&lt;="&amp;CE$7)-SUM($W95:CD95),IF(SUM($W90:CE90)-SUM($W95:CD95)&gt;0,SUM($W90:CE90)-SUM($W95:CD95),0)))</f>
        <v>0</v>
      </c>
      <c r="CF95" s="5">
        <f ca="1">IF(CF$4="",0,IF(SUM($W90:CF90)&gt;=SUMIFS(Finance!261:261,Finance!$4:$4,"&lt;="&amp;CF$7),SUMIFS(Finance!261:261,Finance!$4:$4,"&lt;="&amp;CF$7)-SUM($W95:CE95),IF(SUM($W90:CF90)-SUM($W95:CE95)&gt;0,SUM($W90:CF90)-SUM($W95:CE95),0)))</f>
        <v>0</v>
      </c>
    </row>
    <row r="97" spans="2:84" x14ac:dyDescent="0.3">
      <c r="B97" s="13">
        <f>ROW()</f>
        <v>97</v>
      </c>
      <c r="H97" s="1" t="s">
        <v>433</v>
      </c>
      <c r="M97" s="53" t="s">
        <v>18</v>
      </c>
      <c r="P97" s="72" t="str">
        <f>Lists!$AI$13</f>
        <v>PL(-)</v>
      </c>
      <c r="U97" s="5">
        <f t="shared" ref="U97:U99" ca="1" si="329">SUM(INDIRECT(ADDRESS($B97,$X$2)&amp;":"&amp;ADDRESS($B97,$X$2-1+$P$8)))</f>
        <v>36485813.265023321</v>
      </c>
      <c r="X97" s="5">
        <f t="shared" ref="X97:BC97" ca="1" si="330">IF(X$4="",0,SUM(X98:X100))</f>
        <v>0</v>
      </c>
      <c r="Y97" s="5">
        <f t="shared" ca="1" si="330"/>
        <v>351125.46395494544</v>
      </c>
      <c r="Z97" s="5">
        <f t="shared" ca="1" si="330"/>
        <v>5955607.0749573447</v>
      </c>
      <c r="AA97" s="5">
        <f t="shared" ca="1" si="330"/>
        <v>11907565.696382459</v>
      </c>
      <c r="AB97" s="5">
        <f t="shared" ca="1" si="330"/>
        <v>18271515.029728577</v>
      </c>
      <c r="AC97" s="5">
        <f t="shared" ca="1" si="330"/>
        <v>0</v>
      </c>
      <c r="AD97" s="5">
        <f t="shared" ca="1" si="330"/>
        <v>0</v>
      </c>
      <c r="AE97" s="5">
        <f t="shared" ca="1" si="330"/>
        <v>0</v>
      </c>
      <c r="AF97" s="5">
        <f t="shared" ca="1" si="330"/>
        <v>0</v>
      </c>
      <c r="AG97" s="5">
        <f t="shared" ca="1" si="330"/>
        <v>0</v>
      </c>
      <c r="AH97" s="5">
        <f t="shared" ca="1" si="330"/>
        <v>0</v>
      </c>
      <c r="AI97" s="5">
        <f t="shared" ca="1" si="330"/>
        <v>0</v>
      </c>
      <c r="AJ97" s="5">
        <f t="shared" ca="1" si="330"/>
        <v>0</v>
      </c>
      <c r="AK97" s="5">
        <f t="shared" ca="1" si="330"/>
        <v>0</v>
      </c>
      <c r="AL97" s="5">
        <f t="shared" ca="1" si="330"/>
        <v>0</v>
      </c>
      <c r="AM97" s="5">
        <f t="shared" ca="1" si="330"/>
        <v>0</v>
      </c>
      <c r="AN97" s="5">
        <f t="shared" ca="1" si="330"/>
        <v>0</v>
      </c>
      <c r="AO97" s="5">
        <f t="shared" ca="1" si="330"/>
        <v>0</v>
      </c>
      <c r="AP97" s="5">
        <f t="shared" ca="1" si="330"/>
        <v>0</v>
      </c>
      <c r="AQ97" s="5">
        <f t="shared" ca="1" si="330"/>
        <v>0</v>
      </c>
      <c r="AR97" s="5">
        <f t="shared" ca="1" si="330"/>
        <v>0</v>
      </c>
      <c r="AS97" s="5">
        <f t="shared" ca="1" si="330"/>
        <v>0</v>
      </c>
      <c r="AT97" s="5">
        <f t="shared" ca="1" si="330"/>
        <v>0</v>
      </c>
      <c r="AU97" s="5">
        <f t="shared" ca="1" si="330"/>
        <v>0</v>
      </c>
      <c r="AV97" s="5">
        <f t="shared" ca="1" si="330"/>
        <v>0</v>
      </c>
      <c r="AW97" s="5">
        <f t="shared" ca="1" si="330"/>
        <v>0</v>
      </c>
      <c r="AX97" s="5">
        <f t="shared" ca="1" si="330"/>
        <v>0</v>
      </c>
      <c r="AY97" s="5">
        <f t="shared" ca="1" si="330"/>
        <v>0</v>
      </c>
      <c r="AZ97" s="5">
        <f t="shared" ca="1" si="330"/>
        <v>0</v>
      </c>
      <c r="BA97" s="5">
        <f t="shared" ca="1" si="330"/>
        <v>0</v>
      </c>
      <c r="BB97" s="5">
        <f t="shared" ca="1" si="330"/>
        <v>0</v>
      </c>
      <c r="BC97" s="5">
        <f t="shared" ca="1" si="330"/>
        <v>0</v>
      </c>
      <c r="BD97" s="5">
        <f t="shared" ref="BD97:CF97" ca="1" si="331">IF(BD$4="",0,SUM(BD98:BD100))</f>
        <v>0</v>
      </c>
      <c r="BE97" s="5">
        <f t="shared" ca="1" si="331"/>
        <v>0</v>
      </c>
      <c r="BF97" s="5">
        <f t="shared" ca="1" si="331"/>
        <v>0</v>
      </c>
      <c r="BG97" s="5">
        <f t="shared" ca="1" si="331"/>
        <v>0</v>
      </c>
      <c r="BH97" s="5">
        <f t="shared" ca="1" si="331"/>
        <v>0</v>
      </c>
      <c r="BI97" s="5">
        <f t="shared" ca="1" si="331"/>
        <v>0</v>
      </c>
      <c r="BJ97" s="5">
        <f t="shared" ca="1" si="331"/>
        <v>0</v>
      </c>
      <c r="BK97" s="5">
        <f t="shared" ca="1" si="331"/>
        <v>0</v>
      </c>
      <c r="BL97" s="5">
        <f t="shared" ca="1" si="331"/>
        <v>0</v>
      </c>
      <c r="BM97" s="5">
        <f t="shared" ca="1" si="331"/>
        <v>0</v>
      </c>
      <c r="BN97" s="5">
        <f t="shared" ca="1" si="331"/>
        <v>0</v>
      </c>
      <c r="BO97" s="5">
        <f t="shared" ca="1" si="331"/>
        <v>0</v>
      </c>
      <c r="BP97" s="5">
        <f t="shared" ca="1" si="331"/>
        <v>0</v>
      </c>
      <c r="BQ97" s="5">
        <f t="shared" ca="1" si="331"/>
        <v>0</v>
      </c>
      <c r="BR97" s="5">
        <f t="shared" ca="1" si="331"/>
        <v>0</v>
      </c>
      <c r="BS97" s="5">
        <f t="shared" ca="1" si="331"/>
        <v>0</v>
      </c>
      <c r="BT97" s="5">
        <f t="shared" ca="1" si="331"/>
        <v>0</v>
      </c>
      <c r="BU97" s="5">
        <f t="shared" ca="1" si="331"/>
        <v>0</v>
      </c>
      <c r="BV97" s="5">
        <f t="shared" ca="1" si="331"/>
        <v>0</v>
      </c>
      <c r="BW97" s="5">
        <f t="shared" ca="1" si="331"/>
        <v>0</v>
      </c>
      <c r="BX97" s="5">
        <f t="shared" ca="1" si="331"/>
        <v>0</v>
      </c>
      <c r="BY97" s="5">
        <f t="shared" ca="1" si="331"/>
        <v>0</v>
      </c>
      <c r="BZ97" s="5">
        <f t="shared" ca="1" si="331"/>
        <v>0</v>
      </c>
      <c r="CA97" s="5">
        <f t="shared" ca="1" si="331"/>
        <v>0</v>
      </c>
      <c r="CB97" s="5">
        <f t="shared" ca="1" si="331"/>
        <v>0</v>
      </c>
      <c r="CC97" s="5">
        <f t="shared" ca="1" si="331"/>
        <v>0</v>
      </c>
      <c r="CD97" s="5">
        <f t="shared" ca="1" si="331"/>
        <v>0</v>
      </c>
      <c r="CE97" s="5">
        <f t="shared" ca="1" si="331"/>
        <v>0</v>
      </c>
      <c r="CF97" s="5">
        <f t="shared" ca="1" si="331"/>
        <v>0</v>
      </c>
    </row>
    <row r="98" spans="2:84" x14ac:dyDescent="0.3">
      <c r="B98" s="13">
        <f>ROW()</f>
        <v>98</v>
      </c>
      <c r="H98" s="1" t="str">
        <f>$H$97</f>
        <v>Резервы и финансовые вложения</v>
      </c>
      <c r="I98" s="1" t="str">
        <f>Finance!H231</f>
        <v>Размещение резервов на депозитах</v>
      </c>
      <c r="M98" s="53" t="s">
        <v>18</v>
      </c>
      <c r="U98" s="5">
        <f t="shared" ca="1" si="329"/>
        <v>24323875.510015551</v>
      </c>
      <c r="X98" s="5">
        <f ca="1">IF(X$4="",0,SUMIFS(Finance!231:231,Finance!$4:$4,"&gt;="&amp;X$6,Finance!$4:$4,"&lt;="&amp;X$7))</f>
        <v>0</v>
      </c>
      <c r="Y98" s="5">
        <f ca="1">IF(Y$4="",0,SUMIFS(Finance!231:231,Finance!$4:$4,"&gt;="&amp;Y$6,Finance!$4:$4,"&lt;="&amp;Y$7))</f>
        <v>234083.64263663028</v>
      </c>
      <c r="Z98" s="5">
        <f ca="1">IF(Z$4="",0,SUMIFS(Finance!231:231,Finance!$4:$4,"&gt;="&amp;Z$6,Finance!$4:$4,"&lt;="&amp;Z$7))</f>
        <v>3970404.7166382298</v>
      </c>
      <c r="AA98" s="5">
        <f ca="1">IF(AA$4="",0,SUMIFS(Finance!231:231,Finance!$4:$4,"&gt;="&amp;AA$6,Finance!$4:$4,"&lt;="&amp;AA$7))</f>
        <v>7938377.1309216395</v>
      </c>
      <c r="AB98" s="5">
        <f ca="1">IF(AB$4="",0,SUMIFS(Finance!231:231,Finance!$4:$4,"&gt;="&amp;AB$6,Finance!$4:$4,"&lt;="&amp;AB$7))</f>
        <v>12181010.019819051</v>
      </c>
      <c r="AC98" s="5">
        <f ca="1">IF(AC$4="",0,SUMIFS(Finance!231:231,Finance!$4:$4,"&gt;="&amp;AC$6,Finance!$4:$4,"&lt;="&amp;AC$7))</f>
        <v>0</v>
      </c>
      <c r="AD98" s="5">
        <f ca="1">IF(AD$4="",0,SUMIFS(Finance!231:231,Finance!$4:$4,"&gt;="&amp;AD$6,Finance!$4:$4,"&lt;="&amp;AD$7))</f>
        <v>0</v>
      </c>
      <c r="AE98" s="5">
        <f ca="1">IF(AE$4="",0,SUMIFS(Finance!231:231,Finance!$4:$4,"&gt;="&amp;AE$6,Finance!$4:$4,"&lt;="&amp;AE$7))</f>
        <v>0</v>
      </c>
      <c r="AF98" s="5">
        <f ca="1">IF(AF$4="",0,SUMIFS(Finance!231:231,Finance!$4:$4,"&gt;="&amp;AF$6,Finance!$4:$4,"&lt;="&amp;AF$7))</f>
        <v>0</v>
      </c>
      <c r="AG98" s="5">
        <f ca="1">IF(AG$4="",0,SUMIFS(Finance!231:231,Finance!$4:$4,"&gt;="&amp;AG$6,Finance!$4:$4,"&lt;="&amp;AG$7))</f>
        <v>0</v>
      </c>
      <c r="AH98" s="5">
        <f ca="1">IF(AH$4="",0,SUMIFS(Finance!231:231,Finance!$4:$4,"&gt;="&amp;AH$6,Finance!$4:$4,"&lt;="&amp;AH$7))</f>
        <v>0</v>
      </c>
      <c r="AI98" s="5">
        <f ca="1">IF(AI$4="",0,SUMIFS(Finance!231:231,Finance!$4:$4,"&gt;="&amp;AI$6,Finance!$4:$4,"&lt;="&amp;AI$7))</f>
        <v>0</v>
      </c>
      <c r="AJ98" s="5">
        <f ca="1">IF(AJ$4="",0,SUMIFS(Finance!231:231,Finance!$4:$4,"&gt;="&amp;AJ$6,Finance!$4:$4,"&lt;="&amp;AJ$7))</f>
        <v>0</v>
      </c>
      <c r="AK98" s="5">
        <f ca="1">IF(AK$4="",0,SUMIFS(Finance!231:231,Finance!$4:$4,"&gt;="&amp;AK$6,Finance!$4:$4,"&lt;="&amp;AK$7))</f>
        <v>0</v>
      </c>
      <c r="AL98" s="5">
        <f ca="1">IF(AL$4="",0,SUMIFS(Finance!231:231,Finance!$4:$4,"&gt;="&amp;AL$6,Finance!$4:$4,"&lt;="&amp;AL$7))</f>
        <v>0</v>
      </c>
      <c r="AM98" s="5">
        <f ca="1">IF(AM$4="",0,SUMIFS(Finance!231:231,Finance!$4:$4,"&gt;="&amp;AM$6,Finance!$4:$4,"&lt;="&amp;AM$7))</f>
        <v>0</v>
      </c>
      <c r="AN98" s="5">
        <f ca="1">IF(AN$4="",0,SUMIFS(Finance!231:231,Finance!$4:$4,"&gt;="&amp;AN$6,Finance!$4:$4,"&lt;="&amp;AN$7))</f>
        <v>0</v>
      </c>
      <c r="AO98" s="5">
        <f ca="1">IF(AO$4="",0,SUMIFS(Finance!231:231,Finance!$4:$4,"&gt;="&amp;AO$6,Finance!$4:$4,"&lt;="&amp;AO$7))</f>
        <v>0</v>
      </c>
      <c r="AP98" s="5">
        <f ca="1">IF(AP$4="",0,SUMIFS(Finance!231:231,Finance!$4:$4,"&gt;="&amp;AP$6,Finance!$4:$4,"&lt;="&amp;AP$7))</f>
        <v>0</v>
      </c>
      <c r="AQ98" s="5">
        <f ca="1">IF(AQ$4="",0,SUMIFS(Finance!231:231,Finance!$4:$4,"&gt;="&amp;AQ$6,Finance!$4:$4,"&lt;="&amp;AQ$7))</f>
        <v>0</v>
      </c>
      <c r="AR98" s="5">
        <f ca="1">IF(AR$4="",0,SUMIFS(Finance!231:231,Finance!$4:$4,"&gt;="&amp;AR$6,Finance!$4:$4,"&lt;="&amp;AR$7))</f>
        <v>0</v>
      </c>
      <c r="AS98" s="5">
        <f ca="1">IF(AS$4="",0,SUMIFS(Finance!231:231,Finance!$4:$4,"&gt;="&amp;AS$6,Finance!$4:$4,"&lt;="&amp;AS$7))</f>
        <v>0</v>
      </c>
      <c r="AT98" s="5">
        <f ca="1">IF(AT$4="",0,SUMIFS(Finance!231:231,Finance!$4:$4,"&gt;="&amp;AT$6,Finance!$4:$4,"&lt;="&amp;AT$7))</f>
        <v>0</v>
      </c>
      <c r="AU98" s="5">
        <f ca="1">IF(AU$4="",0,SUMIFS(Finance!231:231,Finance!$4:$4,"&gt;="&amp;AU$6,Finance!$4:$4,"&lt;="&amp;AU$7))</f>
        <v>0</v>
      </c>
      <c r="AV98" s="5">
        <f ca="1">IF(AV$4="",0,SUMIFS(Finance!231:231,Finance!$4:$4,"&gt;="&amp;AV$6,Finance!$4:$4,"&lt;="&amp;AV$7))</f>
        <v>0</v>
      </c>
      <c r="AW98" s="5">
        <f ca="1">IF(AW$4="",0,SUMIFS(Finance!231:231,Finance!$4:$4,"&gt;="&amp;AW$6,Finance!$4:$4,"&lt;="&amp;AW$7))</f>
        <v>0</v>
      </c>
      <c r="AX98" s="5">
        <f ca="1">IF(AX$4="",0,SUMIFS(Finance!231:231,Finance!$4:$4,"&gt;="&amp;AX$6,Finance!$4:$4,"&lt;="&amp;AX$7))</f>
        <v>0</v>
      </c>
      <c r="AY98" s="5">
        <f ca="1">IF(AY$4="",0,SUMIFS(Finance!231:231,Finance!$4:$4,"&gt;="&amp;AY$6,Finance!$4:$4,"&lt;="&amp;AY$7))</f>
        <v>0</v>
      </c>
      <c r="AZ98" s="5">
        <f ca="1">IF(AZ$4="",0,SUMIFS(Finance!231:231,Finance!$4:$4,"&gt;="&amp;AZ$6,Finance!$4:$4,"&lt;="&amp;AZ$7))</f>
        <v>0</v>
      </c>
      <c r="BA98" s="5">
        <f ca="1">IF(BA$4="",0,SUMIFS(Finance!231:231,Finance!$4:$4,"&gt;="&amp;BA$6,Finance!$4:$4,"&lt;="&amp;BA$7))</f>
        <v>0</v>
      </c>
      <c r="BB98" s="5">
        <f ca="1">IF(BB$4="",0,SUMIFS(Finance!231:231,Finance!$4:$4,"&gt;="&amp;BB$6,Finance!$4:$4,"&lt;="&amp;BB$7))</f>
        <v>0</v>
      </c>
      <c r="BC98" s="5">
        <f ca="1">IF(BC$4="",0,SUMIFS(Finance!231:231,Finance!$4:$4,"&gt;="&amp;BC$6,Finance!$4:$4,"&lt;="&amp;BC$7))</f>
        <v>0</v>
      </c>
      <c r="BD98" s="5">
        <f ca="1">IF(BD$4="",0,SUMIFS(Finance!231:231,Finance!$4:$4,"&gt;="&amp;BD$6,Finance!$4:$4,"&lt;="&amp;BD$7))</f>
        <v>0</v>
      </c>
      <c r="BE98" s="5">
        <f ca="1">IF(BE$4="",0,SUMIFS(Finance!231:231,Finance!$4:$4,"&gt;="&amp;BE$6,Finance!$4:$4,"&lt;="&amp;BE$7))</f>
        <v>0</v>
      </c>
      <c r="BF98" s="5">
        <f ca="1">IF(BF$4="",0,SUMIFS(Finance!231:231,Finance!$4:$4,"&gt;="&amp;BF$6,Finance!$4:$4,"&lt;="&amp;BF$7))</f>
        <v>0</v>
      </c>
      <c r="BG98" s="5">
        <f ca="1">IF(BG$4="",0,SUMIFS(Finance!231:231,Finance!$4:$4,"&gt;="&amp;BG$6,Finance!$4:$4,"&lt;="&amp;BG$7))</f>
        <v>0</v>
      </c>
      <c r="BH98" s="5">
        <f ca="1">IF(BH$4="",0,SUMIFS(Finance!231:231,Finance!$4:$4,"&gt;="&amp;BH$6,Finance!$4:$4,"&lt;="&amp;BH$7))</f>
        <v>0</v>
      </c>
      <c r="BI98" s="5">
        <f ca="1">IF(BI$4="",0,SUMIFS(Finance!231:231,Finance!$4:$4,"&gt;="&amp;BI$6,Finance!$4:$4,"&lt;="&amp;BI$7))</f>
        <v>0</v>
      </c>
      <c r="BJ98" s="5">
        <f ca="1">IF(BJ$4="",0,SUMIFS(Finance!231:231,Finance!$4:$4,"&gt;="&amp;BJ$6,Finance!$4:$4,"&lt;="&amp;BJ$7))</f>
        <v>0</v>
      </c>
      <c r="BK98" s="5">
        <f ca="1">IF(BK$4="",0,SUMIFS(Finance!231:231,Finance!$4:$4,"&gt;="&amp;BK$6,Finance!$4:$4,"&lt;="&amp;BK$7))</f>
        <v>0</v>
      </c>
      <c r="BL98" s="5">
        <f ca="1">IF(BL$4="",0,SUMIFS(Finance!231:231,Finance!$4:$4,"&gt;="&amp;BL$6,Finance!$4:$4,"&lt;="&amp;BL$7))</f>
        <v>0</v>
      </c>
      <c r="BM98" s="5">
        <f ca="1">IF(BM$4="",0,SUMIFS(Finance!231:231,Finance!$4:$4,"&gt;="&amp;BM$6,Finance!$4:$4,"&lt;="&amp;BM$7))</f>
        <v>0</v>
      </c>
      <c r="BN98" s="5">
        <f ca="1">IF(BN$4="",0,SUMIFS(Finance!231:231,Finance!$4:$4,"&gt;="&amp;BN$6,Finance!$4:$4,"&lt;="&amp;BN$7))</f>
        <v>0</v>
      </c>
      <c r="BO98" s="5">
        <f ca="1">IF(BO$4="",0,SUMIFS(Finance!231:231,Finance!$4:$4,"&gt;="&amp;BO$6,Finance!$4:$4,"&lt;="&amp;BO$7))</f>
        <v>0</v>
      </c>
      <c r="BP98" s="5">
        <f ca="1">IF(BP$4="",0,SUMIFS(Finance!231:231,Finance!$4:$4,"&gt;="&amp;BP$6,Finance!$4:$4,"&lt;="&amp;BP$7))</f>
        <v>0</v>
      </c>
      <c r="BQ98" s="5">
        <f ca="1">IF(BQ$4="",0,SUMIFS(Finance!231:231,Finance!$4:$4,"&gt;="&amp;BQ$6,Finance!$4:$4,"&lt;="&amp;BQ$7))</f>
        <v>0</v>
      </c>
      <c r="BR98" s="5">
        <f ca="1">IF(BR$4="",0,SUMIFS(Finance!231:231,Finance!$4:$4,"&gt;="&amp;BR$6,Finance!$4:$4,"&lt;="&amp;BR$7))</f>
        <v>0</v>
      </c>
      <c r="BS98" s="5">
        <f ca="1">IF(BS$4="",0,SUMIFS(Finance!231:231,Finance!$4:$4,"&gt;="&amp;BS$6,Finance!$4:$4,"&lt;="&amp;BS$7))</f>
        <v>0</v>
      </c>
      <c r="BT98" s="5">
        <f ca="1">IF(BT$4="",0,SUMIFS(Finance!231:231,Finance!$4:$4,"&gt;="&amp;BT$6,Finance!$4:$4,"&lt;="&amp;BT$7))</f>
        <v>0</v>
      </c>
      <c r="BU98" s="5">
        <f ca="1">IF(BU$4="",0,SUMIFS(Finance!231:231,Finance!$4:$4,"&gt;="&amp;BU$6,Finance!$4:$4,"&lt;="&amp;BU$7))</f>
        <v>0</v>
      </c>
      <c r="BV98" s="5">
        <f ca="1">IF(BV$4="",0,SUMIFS(Finance!231:231,Finance!$4:$4,"&gt;="&amp;BV$6,Finance!$4:$4,"&lt;="&amp;BV$7))</f>
        <v>0</v>
      </c>
      <c r="BW98" s="5">
        <f ca="1">IF(BW$4="",0,SUMIFS(Finance!231:231,Finance!$4:$4,"&gt;="&amp;BW$6,Finance!$4:$4,"&lt;="&amp;BW$7))</f>
        <v>0</v>
      </c>
      <c r="BX98" s="5">
        <f ca="1">IF(BX$4="",0,SUMIFS(Finance!231:231,Finance!$4:$4,"&gt;="&amp;BX$6,Finance!$4:$4,"&lt;="&amp;BX$7))</f>
        <v>0</v>
      </c>
      <c r="BY98" s="5">
        <f ca="1">IF(BY$4="",0,SUMIFS(Finance!231:231,Finance!$4:$4,"&gt;="&amp;BY$6,Finance!$4:$4,"&lt;="&amp;BY$7))</f>
        <v>0</v>
      </c>
      <c r="BZ98" s="5">
        <f ca="1">IF(BZ$4="",0,SUMIFS(Finance!231:231,Finance!$4:$4,"&gt;="&amp;BZ$6,Finance!$4:$4,"&lt;="&amp;BZ$7))</f>
        <v>0</v>
      </c>
      <c r="CA98" s="5">
        <f ca="1">IF(CA$4="",0,SUMIFS(Finance!231:231,Finance!$4:$4,"&gt;="&amp;CA$6,Finance!$4:$4,"&lt;="&amp;CA$7))</f>
        <v>0</v>
      </c>
      <c r="CB98" s="5">
        <f ca="1">IF(CB$4="",0,SUMIFS(Finance!231:231,Finance!$4:$4,"&gt;="&amp;CB$6,Finance!$4:$4,"&lt;="&amp;CB$7))</f>
        <v>0</v>
      </c>
      <c r="CC98" s="5">
        <f ca="1">IF(CC$4="",0,SUMIFS(Finance!231:231,Finance!$4:$4,"&gt;="&amp;CC$6,Finance!$4:$4,"&lt;="&amp;CC$7))</f>
        <v>0</v>
      </c>
      <c r="CD98" s="5">
        <f ca="1">IF(CD$4="",0,SUMIFS(Finance!231:231,Finance!$4:$4,"&gt;="&amp;CD$6,Finance!$4:$4,"&lt;="&amp;CD$7))</f>
        <v>0</v>
      </c>
      <c r="CE98" s="5">
        <f ca="1">IF(CE$4="",0,SUMIFS(Finance!231:231,Finance!$4:$4,"&gt;="&amp;CE$6,Finance!$4:$4,"&lt;="&amp;CE$7))</f>
        <v>0</v>
      </c>
      <c r="CF98" s="5">
        <f ca="1">IF(CF$4="",0,SUMIFS(Finance!231:231,Finance!$4:$4,"&gt;="&amp;CF$6,Finance!$4:$4,"&lt;="&amp;CF$7))</f>
        <v>0</v>
      </c>
    </row>
    <row r="99" spans="2:84" x14ac:dyDescent="0.3">
      <c r="B99" s="13">
        <f>ROW()</f>
        <v>99</v>
      </c>
      <c r="H99" s="1" t="str">
        <f>$H$97</f>
        <v>Резервы и финансовые вложения</v>
      </c>
      <c r="I99" s="1" t="str">
        <f>Finance!H236</f>
        <v>Резервы под займы третьим лицам</v>
      </c>
      <c r="M99" s="53" t="s">
        <v>18</v>
      </c>
      <c r="U99" s="5">
        <f t="shared" ca="1" si="329"/>
        <v>12161937.755007776</v>
      </c>
      <c r="X99" s="5">
        <f ca="1">IF(X$4="",0,SUMIFS(Finance!236:236,Finance!$4:$4,"&gt;="&amp;X$6,Finance!$4:$4,"&lt;="&amp;X$7))</f>
        <v>0</v>
      </c>
      <c r="Y99" s="5">
        <f ca="1">IF(Y$4="",0,SUMIFS(Finance!236:236,Finance!$4:$4,"&gt;="&amp;Y$6,Finance!$4:$4,"&lt;="&amp;Y$7))</f>
        <v>117041.82131831514</v>
      </c>
      <c r="Z99" s="5">
        <f ca="1">IF(Z$4="",0,SUMIFS(Finance!236:236,Finance!$4:$4,"&gt;="&amp;Z$6,Finance!$4:$4,"&lt;="&amp;Z$7))</f>
        <v>1985202.3583191149</v>
      </c>
      <c r="AA99" s="5">
        <f ca="1">IF(AA$4="",0,SUMIFS(Finance!236:236,Finance!$4:$4,"&gt;="&amp;AA$6,Finance!$4:$4,"&lt;="&amp;AA$7))</f>
        <v>3969188.5654608198</v>
      </c>
      <c r="AB99" s="5">
        <f ca="1">IF(AB$4="",0,SUMIFS(Finance!236:236,Finance!$4:$4,"&gt;="&amp;AB$6,Finance!$4:$4,"&lt;="&amp;AB$7))</f>
        <v>6090505.0099095255</v>
      </c>
      <c r="AC99" s="5">
        <f ca="1">IF(AC$4="",0,SUMIFS(Finance!236:236,Finance!$4:$4,"&gt;="&amp;AC$6,Finance!$4:$4,"&lt;="&amp;AC$7))</f>
        <v>0</v>
      </c>
      <c r="AD99" s="5">
        <f ca="1">IF(AD$4="",0,SUMIFS(Finance!236:236,Finance!$4:$4,"&gt;="&amp;AD$6,Finance!$4:$4,"&lt;="&amp;AD$7))</f>
        <v>0</v>
      </c>
      <c r="AE99" s="5">
        <f ca="1">IF(AE$4="",0,SUMIFS(Finance!236:236,Finance!$4:$4,"&gt;="&amp;AE$6,Finance!$4:$4,"&lt;="&amp;AE$7))</f>
        <v>0</v>
      </c>
      <c r="AF99" s="5">
        <f ca="1">IF(AF$4="",0,SUMIFS(Finance!236:236,Finance!$4:$4,"&gt;="&amp;AF$6,Finance!$4:$4,"&lt;="&amp;AF$7))</f>
        <v>0</v>
      </c>
      <c r="AG99" s="5">
        <f ca="1">IF(AG$4="",0,SUMIFS(Finance!236:236,Finance!$4:$4,"&gt;="&amp;AG$6,Finance!$4:$4,"&lt;="&amp;AG$7))</f>
        <v>0</v>
      </c>
      <c r="AH99" s="5">
        <f ca="1">IF(AH$4="",0,SUMIFS(Finance!236:236,Finance!$4:$4,"&gt;="&amp;AH$6,Finance!$4:$4,"&lt;="&amp;AH$7))</f>
        <v>0</v>
      </c>
      <c r="AI99" s="5">
        <f ca="1">IF(AI$4="",0,SUMIFS(Finance!236:236,Finance!$4:$4,"&gt;="&amp;AI$6,Finance!$4:$4,"&lt;="&amp;AI$7))</f>
        <v>0</v>
      </c>
      <c r="AJ99" s="5">
        <f ca="1">IF(AJ$4="",0,SUMIFS(Finance!236:236,Finance!$4:$4,"&gt;="&amp;AJ$6,Finance!$4:$4,"&lt;="&amp;AJ$7))</f>
        <v>0</v>
      </c>
      <c r="AK99" s="5">
        <f ca="1">IF(AK$4="",0,SUMIFS(Finance!236:236,Finance!$4:$4,"&gt;="&amp;AK$6,Finance!$4:$4,"&lt;="&amp;AK$7))</f>
        <v>0</v>
      </c>
      <c r="AL99" s="5">
        <f ca="1">IF(AL$4="",0,SUMIFS(Finance!236:236,Finance!$4:$4,"&gt;="&amp;AL$6,Finance!$4:$4,"&lt;="&amp;AL$7))</f>
        <v>0</v>
      </c>
      <c r="AM99" s="5">
        <f ca="1">IF(AM$4="",0,SUMIFS(Finance!236:236,Finance!$4:$4,"&gt;="&amp;AM$6,Finance!$4:$4,"&lt;="&amp;AM$7))</f>
        <v>0</v>
      </c>
      <c r="AN99" s="5">
        <f ca="1">IF(AN$4="",0,SUMIFS(Finance!236:236,Finance!$4:$4,"&gt;="&amp;AN$6,Finance!$4:$4,"&lt;="&amp;AN$7))</f>
        <v>0</v>
      </c>
      <c r="AO99" s="5">
        <f ca="1">IF(AO$4="",0,SUMIFS(Finance!236:236,Finance!$4:$4,"&gt;="&amp;AO$6,Finance!$4:$4,"&lt;="&amp;AO$7))</f>
        <v>0</v>
      </c>
      <c r="AP99" s="5">
        <f ca="1">IF(AP$4="",0,SUMIFS(Finance!236:236,Finance!$4:$4,"&gt;="&amp;AP$6,Finance!$4:$4,"&lt;="&amp;AP$7))</f>
        <v>0</v>
      </c>
      <c r="AQ99" s="5">
        <f ca="1">IF(AQ$4="",0,SUMIFS(Finance!236:236,Finance!$4:$4,"&gt;="&amp;AQ$6,Finance!$4:$4,"&lt;="&amp;AQ$7))</f>
        <v>0</v>
      </c>
      <c r="AR99" s="5">
        <f ca="1">IF(AR$4="",0,SUMIFS(Finance!236:236,Finance!$4:$4,"&gt;="&amp;AR$6,Finance!$4:$4,"&lt;="&amp;AR$7))</f>
        <v>0</v>
      </c>
      <c r="AS99" s="5">
        <f ca="1">IF(AS$4="",0,SUMIFS(Finance!236:236,Finance!$4:$4,"&gt;="&amp;AS$6,Finance!$4:$4,"&lt;="&amp;AS$7))</f>
        <v>0</v>
      </c>
      <c r="AT99" s="5">
        <f ca="1">IF(AT$4="",0,SUMIFS(Finance!236:236,Finance!$4:$4,"&gt;="&amp;AT$6,Finance!$4:$4,"&lt;="&amp;AT$7))</f>
        <v>0</v>
      </c>
      <c r="AU99" s="5">
        <f ca="1">IF(AU$4="",0,SUMIFS(Finance!236:236,Finance!$4:$4,"&gt;="&amp;AU$6,Finance!$4:$4,"&lt;="&amp;AU$7))</f>
        <v>0</v>
      </c>
      <c r="AV99" s="5">
        <f ca="1">IF(AV$4="",0,SUMIFS(Finance!236:236,Finance!$4:$4,"&gt;="&amp;AV$6,Finance!$4:$4,"&lt;="&amp;AV$7))</f>
        <v>0</v>
      </c>
      <c r="AW99" s="5">
        <f ca="1">IF(AW$4="",0,SUMIFS(Finance!236:236,Finance!$4:$4,"&gt;="&amp;AW$6,Finance!$4:$4,"&lt;="&amp;AW$7))</f>
        <v>0</v>
      </c>
      <c r="AX99" s="5">
        <f ca="1">IF(AX$4="",0,SUMIFS(Finance!236:236,Finance!$4:$4,"&gt;="&amp;AX$6,Finance!$4:$4,"&lt;="&amp;AX$7))</f>
        <v>0</v>
      </c>
      <c r="AY99" s="5">
        <f ca="1">IF(AY$4="",0,SUMIFS(Finance!236:236,Finance!$4:$4,"&gt;="&amp;AY$6,Finance!$4:$4,"&lt;="&amp;AY$7))</f>
        <v>0</v>
      </c>
      <c r="AZ99" s="5">
        <f ca="1">IF(AZ$4="",0,SUMIFS(Finance!236:236,Finance!$4:$4,"&gt;="&amp;AZ$6,Finance!$4:$4,"&lt;="&amp;AZ$7))</f>
        <v>0</v>
      </c>
      <c r="BA99" s="5">
        <f ca="1">IF(BA$4="",0,SUMIFS(Finance!236:236,Finance!$4:$4,"&gt;="&amp;BA$6,Finance!$4:$4,"&lt;="&amp;BA$7))</f>
        <v>0</v>
      </c>
      <c r="BB99" s="5">
        <f ca="1">IF(BB$4="",0,SUMIFS(Finance!236:236,Finance!$4:$4,"&gt;="&amp;BB$6,Finance!$4:$4,"&lt;="&amp;BB$7))</f>
        <v>0</v>
      </c>
      <c r="BC99" s="5">
        <f ca="1">IF(BC$4="",0,SUMIFS(Finance!236:236,Finance!$4:$4,"&gt;="&amp;BC$6,Finance!$4:$4,"&lt;="&amp;BC$7))</f>
        <v>0</v>
      </c>
      <c r="BD99" s="5">
        <f ca="1">IF(BD$4="",0,SUMIFS(Finance!236:236,Finance!$4:$4,"&gt;="&amp;BD$6,Finance!$4:$4,"&lt;="&amp;BD$7))</f>
        <v>0</v>
      </c>
      <c r="BE99" s="5">
        <f ca="1">IF(BE$4="",0,SUMIFS(Finance!236:236,Finance!$4:$4,"&gt;="&amp;BE$6,Finance!$4:$4,"&lt;="&amp;BE$7))</f>
        <v>0</v>
      </c>
      <c r="BF99" s="5">
        <f ca="1">IF(BF$4="",0,SUMIFS(Finance!236:236,Finance!$4:$4,"&gt;="&amp;BF$6,Finance!$4:$4,"&lt;="&amp;BF$7))</f>
        <v>0</v>
      </c>
      <c r="BG99" s="5">
        <f ca="1">IF(BG$4="",0,SUMIFS(Finance!236:236,Finance!$4:$4,"&gt;="&amp;BG$6,Finance!$4:$4,"&lt;="&amp;BG$7))</f>
        <v>0</v>
      </c>
      <c r="BH99" s="5">
        <f ca="1">IF(BH$4="",0,SUMIFS(Finance!236:236,Finance!$4:$4,"&gt;="&amp;BH$6,Finance!$4:$4,"&lt;="&amp;BH$7))</f>
        <v>0</v>
      </c>
      <c r="BI99" s="5">
        <f ca="1">IF(BI$4="",0,SUMIFS(Finance!236:236,Finance!$4:$4,"&gt;="&amp;BI$6,Finance!$4:$4,"&lt;="&amp;BI$7))</f>
        <v>0</v>
      </c>
      <c r="BJ99" s="5">
        <f ca="1">IF(BJ$4="",0,SUMIFS(Finance!236:236,Finance!$4:$4,"&gt;="&amp;BJ$6,Finance!$4:$4,"&lt;="&amp;BJ$7))</f>
        <v>0</v>
      </c>
      <c r="BK99" s="5">
        <f ca="1">IF(BK$4="",0,SUMIFS(Finance!236:236,Finance!$4:$4,"&gt;="&amp;BK$6,Finance!$4:$4,"&lt;="&amp;BK$7))</f>
        <v>0</v>
      </c>
      <c r="BL99" s="5">
        <f ca="1">IF(BL$4="",0,SUMIFS(Finance!236:236,Finance!$4:$4,"&gt;="&amp;BL$6,Finance!$4:$4,"&lt;="&amp;BL$7))</f>
        <v>0</v>
      </c>
      <c r="BM99" s="5">
        <f ca="1">IF(BM$4="",0,SUMIFS(Finance!236:236,Finance!$4:$4,"&gt;="&amp;BM$6,Finance!$4:$4,"&lt;="&amp;BM$7))</f>
        <v>0</v>
      </c>
      <c r="BN99" s="5">
        <f ca="1">IF(BN$4="",0,SUMIFS(Finance!236:236,Finance!$4:$4,"&gt;="&amp;BN$6,Finance!$4:$4,"&lt;="&amp;BN$7))</f>
        <v>0</v>
      </c>
      <c r="BO99" s="5">
        <f ca="1">IF(BO$4="",0,SUMIFS(Finance!236:236,Finance!$4:$4,"&gt;="&amp;BO$6,Finance!$4:$4,"&lt;="&amp;BO$7))</f>
        <v>0</v>
      </c>
      <c r="BP99" s="5">
        <f ca="1">IF(BP$4="",0,SUMIFS(Finance!236:236,Finance!$4:$4,"&gt;="&amp;BP$6,Finance!$4:$4,"&lt;="&amp;BP$7))</f>
        <v>0</v>
      </c>
      <c r="BQ99" s="5">
        <f ca="1">IF(BQ$4="",0,SUMIFS(Finance!236:236,Finance!$4:$4,"&gt;="&amp;BQ$6,Finance!$4:$4,"&lt;="&amp;BQ$7))</f>
        <v>0</v>
      </c>
      <c r="BR99" s="5">
        <f ca="1">IF(BR$4="",0,SUMIFS(Finance!236:236,Finance!$4:$4,"&gt;="&amp;BR$6,Finance!$4:$4,"&lt;="&amp;BR$7))</f>
        <v>0</v>
      </c>
      <c r="BS99" s="5">
        <f ca="1">IF(BS$4="",0,SUMIFS(Finance!236:236,Finance!$4:$4,"&gt;="&amp;BS$6,Finance!$4:$4,"&lt;="&amp;BS$7))</f>
        <v>0</v>
      </c>
      <c r="BT99" s="5">
        <f ca="1">IF(BT$4="",0,SUMIFS(Finance!236:236,Finance!$4:$4,"&gt;="&amp;BT$6,Finance!$4:$4,"&lt;="&amp;BT$7))</f>
        <v>0</v>
      </c>
      <c r="BU99" s="5">
        <f ca="1">IF(BU$4="",0,SUMIFS(Finance!236:236,Finance!$4:$4,"&gt;="&amp;BU$6,Finance!$4:$4,"&lt;="&amp;BU$7))</f>
        <v>0</v>
      </c>
      <c r="BV99" s="5">
        <f ca="1">IF(BV$4="",0,SUMIFS(Finance!236:236,Finance!$4:$4,"&gt;="&amp;BV$6,Finance!$4:$4,"&lt;="&amp;BV$7))</f>
        <v>0</v>
      </c>
      <c r="BW99" s="5">
        <f ca="1">IF(BW$4="",0,SUMIFS(Finance!236:236,Finance!$4:$4,"&gt;="&amp;BW$6,Finance!$4:$4,"&lt;="&amp;BW$7))</f>
        <v>0</v>
      </c>
      <c r="BX99" s="5">
        <f ca="1">IF(BX$4="",0,SUMIFS(Finance!236:236,Finance!$4:$4,"&gt;="&amp;BX$6,Finance!$4:$4,"&lt;="&amp;BX$7))</f>
        <v>0</v>
      </c>
      <c r="BY99" s="5">
        <f ca="1">IF(BY$4="",0,SUMIFS(Finance!236:236,Finance!$4:$4,"&gt;="&amp;BY$6,Finance!$4:$4,"&lt;="&amp;BY$7))</f>
        <v>0</v>
      </c>
      <c r="BZ99" s="5">
        <f ca="1">IF(BZ$4="",0,SUMIFS(Finance!236:236,Finance!$4:$4,"&gt;="&amp;BZ$6,Finance!$4:$4,"&lt;="&amp;BZ$7))</f>
        <v>0</v>
      </c>
      <c r="CA99" s="5">
        <f ca="1">IF(CA$4="",0,SUMIFS(Finance!236:236,Finance!$4:$4,"&gt;="&amp;CA$6,Finance!$4:$4,"&lt;="&amp;CA$7))</f>
        <v>0</v>
      </c>
      <c r="CB99" s="5">
        <f ca="1">IF(CB$4="",0,SUMIFS(Finance!236:236,Finance!$4:$4,"&gt;="&amp;CB$6,Finance!$4:$4,"&lt;="&amp;CB$7))</f>
        <v>0</v>
      </c>
      <c r="CC99" s="5">
        <f ca="1">IF(CC$4="",0,SUMIFS(Finance!236:236,Finance!$4:$4,"&gt;="&amp;CC$6,Finance!$4:$4,"&lt;="&amp;CC$7))</f>
        <v>0</v>
      </c>
      <c r="CD99" s="5">
        <f ca="1">IF(CD$4="",0,SUMIFS(Finance!236:236,Finance!$4:$4,"&gt;="&amp;CD$6,Finance!$4:$4,"&lt;="&amp;CD$7))</f>
        <v>0</v>
      </c>
      <c r="CE99" s="5">
        <f ca="1">IF(CE$4="",0,SUMIFS(Finance!236:236,Finance!$4:$4,"&gt;="&amp;CE$6,Finance!$4:$4,"&lt;="&amp;CE$7))</f>
        <v>0</v>
      </c>
      <c r="CF99" s="5">
        <f ca="1">IF(CF$4="",0,SUMIFS(Finance!236:236,Finance!$4:$4,"&gt;="&amp;CF$6,Finance!$4:$4,"&lt;="&amp;CF$7))</f>
        <v>0</v>
      </c>
    </row>
    <row r="100" spans="2:84" s="26" customFormat="1" ht="12" x14ac:dyDescent="0.25">
      <c r="B100" s="13"/>
      <c r="M100" s="55"/>
      <c r="N100" s="44" t="s">
        <v>21</v>
      </c>
      <c r="O100" s="45"/>
      <c r="P100" s="46"/>
      <c r="Q100" s="89"/>
      <c r="U100" s="41"/>
      <c r="V100" s="42"/>
      <c r="W100" s="43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</row>
    <row r="102" spans="2:84" x14ac:dyDescent="0.3">
      <c r="B102" s="13">
        <f>ROW()</f>
        <v>102</v>
      </c>
      <c r="H102" s="1" t="s">
        <v>434</v>
      </c>
      <c r="M102" s="53" t="s">
        <v>18</v>
      </c>
      <c r="P102" s="72" t="str">
        <f>Lists!$AI$14</f>
        <v>PL</v>
      </c>
      <c r="U102" s="5">
        <f ca="1">SUM(INDIRECT(ADDRESS($B102,$X$2)&amp;":"&amp;ADDRESS($B102,$X$2-1+$P$8)))</f>
        <v>77745127.159768879</v>
      </c>
      <c r="X102" s="5">
        <f ca="1">SUMIFS(X$10:X101,$P$10:$P101,Lists!$AI$12)-SUMIFS(X$10:X101,$P$10:$P101,Lists!$AI$13)</f>
        <v>-5176805.738236092</v>
      </c>
      <c r="Y102" s="5">
        <f ca="1">SUMIFS(Y$10:Y101,$P$10:$P101,Lists!$AI$12)-SUMIFS(Y$10:Y101,$P$10:$P101,Lists!$AI$13)</f>
        <v>25846412.006327525</v>
      </c>
      <c r="Z102" s="5">
        <f ca="1">SUMIFS(Z$10:Z101,$P$10:$P101,Lists!$AI$12)-SUMIFS(Z$10:Z101,$P$10:$P101,Lists!$AI$13)</f>
        <v>21267442.594035864</v>
      </c>
      <c r="AA102" s="5">
        <f ca="1">SUMIFS(AA$10:AA101,$P$10:$P101,Lists!$AI$12)-SUMIFS(AA$10:AA101,$P$10:$P101,Lists!$AI$13)</f>
        <v>18688525.850635827</v>
      </c>
      <c r="AB102" s="5">
        <f ca="1">SUMIFS(AB$10:AB101,$P$10:$P101,Lists!$AI$12)-SUMIFS(AB$10:AB101,$P$10:$P101,Lists!$AI$13)</f>
        <v>17119552.447005749</v>
      </c>
      <c r="AC102" s="5">
        <f ca="1">SUMIFS(AC$10:AC101,$P$10:$P101,Lists!$AI$12)-SUMIFS(AC$10:AC101,$P$10:$P101,Lists!$AI$13)</f>
        <v>0</v>
      </c>
      <c r="AD102" s="5">
        <f ca="1">SUMIFS(AD$10:AD101,$P$10:$P101,Lists!$AI$12)-SUMIFS(AD$10:AD101,$P$10:$P101,Lists!$AI$13)</f>
        <v>0</v>
      </c>
      <c r="AE102" s="5">
        <f ca="1">SUMIFS(AE$10:AE101,$P$10:$P101,Lists!$AI$12)-SUMIFS(AE$10:AE101,$P$10:$P101,Lists!$AI$13)</f>
        <v>0</v>
      </c>
      <c r="AF102" s="5">
        <f ca="1">SUMIFS(AF$10:AF101,$P$10:$P101,Lists!$AI$12)-SUMIFS(AF$10:AF101,$P$10:$P101,Lists!$AI$13)</f>
        <v>0</v>
      </c>
      <c r="AG102" s="5">
        <f ca="1">SUMIFS(AG$10:AG101,$P$10:$P101,Lists!$AI$12)-SUMIFS(AG$10:AG101,$P$10:$P101,Lists!$AI$13)</f>
        <v>0</v>
      </c>
      <c r="AH102" s="5">
        <f ca="1">SUMIFS(AH$10:AH101,$P$10:$P101,Lists!$AI$12)-SUMIFS(AH$10:AH101,$P$10:$P101,Lists!$AI$13)</f>
        <v>0</v>
      </c>
      <c r="AI102" s="5">
        <f ca="1">SUMIFS(AI$10:AI101,$P$10:$P101,Lists!$AI$12)-SUMIFS(AI$10:AI101,$P$10:$P101,Lists!$AI$13)</f>
        <v>0</v>
      </c>
      <c r="AJ102" s="5">
        <f ca="1">SUMIFS(AJ$10:AJ101,$P$10:$P101,Lists!$AI$12)-SUMIFS(AJ$10:AJ101,$P$10:$P101,Lists!$AI$13)</f>
        <v>0</v>
      </c>
      <c r="AK102" s="5">
        <f ca="1">SUMIFS(AK$10:AK101,$P$10:$P101,Lists!$AI$12)-SUMIFS(AK$10:AK101,$P$10:$P101,Lists!$AI$13)</f>
        <v>0</v>
      </c>
      <c r="AL102" s="5">
        <f ca="1">SUMIFS(AL$10:AL101,$P$10:$P101,Lists!$AI$12)-SUMIFS(AL$10:AL101,$P$10:$P101,Lists!$AI$13)</f>
        <v>0</v>
      </c>
      <c r="AM102" s="5">
        <f ca="1">SUMIFS(AM$10:AM101,$P$10:$P101,Lists!$AI$12)-SUMIFS(AM$10:AM101,$P$10:$P101,Lists!$AI$13)</f>
        <v>0</v>
      </c>
      <c r="AN102" s="5">
        <f ca="1">SUMIFS(AN$10:AN101,$P$10:$P101,Lists!$AI$12)-SUMIFS(AN$10:AN101,$P$10:$P101,Lists!$AI$13)</f>
        <v>0</v>
      </c>
      <c r="AO102" s="5">
        <f ca="1">SUMIFS(AO$10:AO101,$P$10:$P101,Lists!$AI$12)-SUMIFS(AO$10:AO101,$P$10:$P101,Lists!$AI$13)</f>
        <v>0</v>
      </c>
      <c r="AP102" s="5">
        <f ca="1">SUMIFS(AP$10:AP101,$P$10:$P101,Lists!$AI$12)-SUMIFS(AP$10:AP101,$P$10:$P101,Lists!$AI$13)</f>
        <v>0</v>
      </c>
      <c r="AQ102" s="5">
        <f ca="1">SUMIFS(AQ$10:AQ101,$P$10:$P101,Lists!$AI$12)-SUMIFS(AQ$10:AQ101,$P$10:$P101,Lists!$AI$13)</f>
        <v>0</v>
      </c>
      <c r="AR102" s="5">
        <f ca="1">SUMIFS(AR$10:AR101,$P$10:$P101,Lists!$AI$12)-SUMIFS(AR$10:AR101,$P$10:$P101,Lists!$AI$13)</f>
        <v>0</v>
      </c>
      <c r="AS102" s="5">
        <f ca="1">SUMIFS(AS$10:AS101,$P$10:$P101,Lists!$AI$12)-SUMIFS(AS$10:AS101,$P$10:$P101,Lists!$AI$13)</f>
        <v>0</v>
      </c>
      <c r="AT102" s="5">
        <f ca="1">SUMIFS(AT$10:AT101,$P$10:$P101,Lists!$AI$12)-SUMIFS(AT$10:AT101,$P$10:$P101,Lists!$AI$13)</f>
        <v>0</v>
      </c>
      <c r="AU102" s="5">
        <f ca="1">SUMIFS(AU$10:AU101,$P$10:$P101,Lists!$AI$12)-SUMIFS(AU$10:AU101,$P$10:$P101,Lists!$AI$13)</f>
        <v>0</v>
      </c>
      <c r="AV102" s="5">
        <f ca="1">SUMIFS(AV$10:AV101,$P$10:$P101,Lists!$AI$12)-SUMIFS(AV$10:AV101,$P$10:$P101,Lists!$AI$13)</f>
        <v>0</v>
      </c>
      <c r="AW102" s="5">
        <f ca="1">SUMIFS(AW$10:AW101,$P$10:$P101,Lists!$AI$12)-SUMIFS(AW$10:AW101,$P$10:$P101,Lists!$AI$13)</f>
        <v>0</v>
      </c>
      <c r="AX102" s="5">
        <f ca="1">SUMIFS(AX$10:AX101,$P$10:$P101,Lists!$AI$12)-SUMIFS(AX$10:AX101,$P$10:$P101,Lists!$AI$13)</f>
        <v>0</v>
      </c>
      <c r="AY102" s="5">
        <f ca="1">SUMIFS(AY$10:AY101,$P$10:$P101,Lists!$AI$12)-SUMIFS(AY$10:AY101,$P$10:$P101,Lists!$AI$13)</f>
        <v>0</v>
      </c>
      <c r="AZ102" s="5">
        <f ca="1">SUMIFS(AZ$10:AZ101,$P$10:$P101,Lists!$AI$12)-SUMIFS(AZ$10:AZ101,$P$10:$P101,Lists!$AI$13)</f>
        <v>0</v>
      </c>
      <c r="BA102" s="5">
        <f ca="1">SUMIFS(BA$10:BA101,$P$10:$P101,Lists!$AI$12)-SUMIFS(BA$10:BA101,$P$10:$P101,Lists!$AI$13)</f>
        <v>0</v>
      </c>
      <c r="BB102" s="5">
        <f ca="1">SUMIFS(BB$10:BB101,$P$10:$P101,Lists!$AI$12)-SUMIFS(BB$10:BB101,$P$10:$P101,Lists!$AI$13)</f>
        <v>0</v>
      </c>
      <c r="BC102" s="5">
        <f ca="1">SUMIFS(BC$10:BC101,$P$10:$P101,Lists!$AI$12)-SUMIFS(BC$10:BC101,$P$10:$P101,Lists!$AI$13)</f>
        <v>0</v>
      </c>
      <c r="BD102" s="5">
        <f ca="1">SUMIFS(BD$10:BD101,$P$10:$P101,Lists!$AI$12)-SUMIFS(BD$10:BD101,$P$10:$P101,Lists!$AI$13)</f>
        <v>0</v>
      </c>
      <c r="BE102" s="5">
        <f ca="1">SUMIFS(BE$10:BE101,$P$10:$P101,Lists!$AI$12)-SUMIFS(BE$10:BE101,$P$10:$P101,Lists!$AI$13)</f>
        <v>0</v>
      </c>
      <c r="BF102" s="5">
        <f ca="1">SUMIFS(BF$10:BF101,$P$10:$P101,Lists!$AI$12)-SUMIFS(BF$10:BF101,$P$10:$P101,Lists!$AI$13)</f>
        <v>0</v>
      </c>
      <c r="BG102" s="5">
        <f ca="1">SUMIFS(BG$10:BG101,$P$10:$P101,Lists!$AI$12)-SUMIFS(BG$10:BG101,$P$10:$P101,Lists!$AI$13)</f>
        <v>0</v>
      </c>
      <c r="BH102" s="5">
        <f ca="1">SUMIFS(BH$10:BH101,$P$10:$P101,Lists!$AI$12)-SUMIFS(BH$10:BH101,$P$10:$P101,Lists!$AI$13)</f>
        <v>0</v>
      </c>
      <c r="BI102" s="5">
        <f ca="1">SUMIFS(BI$10:BI101,$P$10:$P101,Lists!$AI$12)-SUMIFS(BI$10:BI101,$P$10:$P101,Lists!$AI$13)</f>
        <v>0</v>
      </c>
      <c r="BJ102" s="5">
        <f ca="1">SUMIFS(BJ$10:BJ101,$P$10:$P101,Lists!$AI$12)-SUMIFS(BJ$10:BJ101,$P$10:$P101,Lists!$AI$13)</f>
        <v>0</v>
      </c>
      <c r="BK102" s="5">
        <f ca="1">SUMIFS(BK$10:BK101,$P$10:$P101,Lists!$AI$12)-SUMIFS(BK$10:BK101,$P$10:$P101,Lists!$AI$13)</f>
        <v>0</v>
      </c>
      <c r="BL102" s="5">
        <f ca="1">SUMIFS(BL$10:BL101,$P$10:$P101,Lists!$AI$12)-SUMIFS(BL$10:BL101,$P$10:$P101,Lists!$AI$13)</f>
        <v>0</v>
      </c>
      <c r="BM102" s="5">
        <f ca="1">SUMIFS(BM$10:BM101,$P$10:$P101,Lists!$AI$12)-SUMIFS(BM$10:BM101,$P$10:$P101,Lists!$AI$13)</f>
        <v>0</v>
      </c>
      <c r="BN102" s="5">
        <f ca="1">SUMIFS(BN$10:BN101,$P$10:$P101,Lists!$AI$12)-SUMIFS(BN$10:BN101,$P$10:$P101,Lists!$AI$13)</f>
        <v>0</v>
      </c>
      <c r="BO102" s="5">
        <f ca="1">SUMIFS(BO$10:BO101,$P$10:$P101,Lists!$AI$12)-SUMIFS(BO$10:BO101,$P$10:$P101,Lists!$AI$13)</f>
        <v>0</v>
      </c>
      <c r="BP102" s="5">
        <f ca="1">SUMIFS(BP$10:BP101,$P$10:$P101,Lists!$AI$12)-SUMIFS(BP$10:BP101,$P$10:$P101,Lists!$AI$13)</f>
        <v>0</v>
      </c>
      <c r="BQ102" s="5">
        <f ca="1">SUMIFS(BQ$10:BQ101,$P$10:$P101,Lists!$AI$12)-SUMIFS(BQ$10:BQ101,$P$10:$P101,Lists!$AI$13)</f>
        <v>0</v>
      </c>
      <c r="BR102" s="5">
        <f ca="1">SUMIFS(BR$10:BR101,$P$10:$P101,Lists!$AI$12)-SUMIFS(BR$10:BR101,$P$10:$P101,Lists!$AI$13)</f>
        <v>0</v>
      </c>
      <c r="BS102" s="5">
        <f ca="1">SUMIFS(BS$10:BS101,$P$10:$P101,Lists!$AI$12)-SUMIFS(BS$10:BS101,$P$10:$P101,Lists!$AI$13)</f>
        <v>0</v>
      </c>
      <c r="BT102" s="5">
        <f ca="1">SUMIFS(BT$10:BT101,$P$10:$P101,Lists!$AI$12)-SUMIFS(BT$10:BT101,$P$10:$P101,Lists!$AI$13)</f>
        <v>0</v>
      </c>
      <c r="BU102" s="5">
        <f ca="1">SUMIFS(BU$10:BU101,$P$10:$P101,Lists!$AI$12)-SUMIFS(BU$10:BU101,$P$10:$P101,Lists!$AI$13)</f>
        <v>0</v>
      </c>
      <c r="BV102" s="5">
        <f ca="1">SUMIFS(BV$10:BV101,$P$10:$P101,Lists!$AI$12)-SUMIFS(BV$10:BV101,$P$10:$P101,Lists!$AI$13)</f>
        <v>0</v>
      </c>
      <c r="BW102" s="5">
        <f ca="1">SUMIFS(BW$10:BW101,$P$10:$P101,Lists!$AI$12)-SUMIFS(BW$10:BW101,$P$10:$P101,Lists!$AI$13)</f>
        <v>0</v>
      </c>
      <c r="BX102" s="5">
        <f ca="1">SUMIFS(BX$10:BX101,$P$10:$P101,Lists!$AI$12)-SUMIFS(BX$10:BX101,$P$10:$P101,Lists!$AI$13)</f>
        <v>0</v>
      </c>
      <c r="BY102" s="5">
        <f ca="1">SUMIFS(BY$10:BY101,$P$10:$P101,Lists!$AI$12)-SUMIFS(BY$10:BY101,$P$10:$P101,Lists!$AI$13)</f>
        <v>0</v>
      </c>
      <c r="BZ102" s="5">
        <f ca="1">SUMIFS(BZ$10:BZ101,$P$10:$P101,Lists!$AI$12)-SUMIFS(BZ$10:BZ101,$P$10:$P101,Lists!$AI$13)</f>
        <v>0</v>
      </c>
      <c r="CA102" s="5">
        <f ca="1">SUMIFS(CA$10:CA101,$P$10:$P101,Lists!$AI$12)-SUMIFS(CA$10:CA101,$P$10:$P101,Lists!$AI$13)</f>
        <v>0</v>
      </c>
      <c r="CB102" s="5">
        <f ca="1">SUMIFS(CB$10:CB101,$P$10:$P101,Lists!$AI$12)-SUMIFS(CB$10:CB101,$P$10:$P101,Lists!$AI$13)</f>
        <v>0</v>
      </c>
      <c r="CC102" s="5">
        <f ca="1">SUMIFS(CC$10:CC101,$P$10:$P101,Lists!$AI$12)-SUMIFS(CC$10:CC101,$P$10:$P101,Lists!$AI$13)</f>
        <v>0</v>
      </c>
      <c r="CD102" s="5">
        <f ca="1">SUMIFS(CD$10:CD101,$P$10:$P101,Lists!$AI$12)-SUMIFS(CD$10:CD101,$P$10:$P101,Lists!$AI$13)</f>
        <v>0</v>
      </c>
      <c r="CE102" s="5">
        <f ca="1">SUMIFS(CE$10:CE101,$P$10:$P101,Lists!$AI$12)-SUMIFS(CE$10:CE101,$P$10:$P101,Lists!$AI$13)</f>
        <v>0</v>
      </c>
      <c r="CF102" s="5">
        <f ca="1">SUMIFS(CF$10:CF101,$P$10:$P101,Lists!$AI$12)-SUMIFS(CF$10:CF101,$P$10:$P101,Lists!$AI$13)</f>
        <v>0</v>
      </c>
    </row>
  </sheetData>
  <conditionalFormatting sqref="X4:Z4">
    <cfRule type="containsBlanks" dxfId="11866" priority="3171">
      <formula>LEN(TRIM(X4))=0</formula>
    </cfRule>
  </conditionalFormatting>
  <conditionalFormatting sqref="X1:Z1">
    <cfRule type="containsBlanks" dxfId="11865" priority="3170">
      <formula>LEN(TRIM(X1))=0</formula>
    </cfRule>
  </conditionalFormatting>
  <conditionalFormatting sqref="X29:AI30 H6:J9 U7:U10 X7:CF10 U27 H27:J27 X27:CF27 H29:J30 U29:U30 U42 H42:J42 X42:CF42 H44:J45 H10:I10">
    <cfRule type="expression" dxfId="11864" priority="3167">
      <formula>AND($H6&lt;&gt;"",$I6&lt;&gt;"",$J6&lt;&gt;"")</formula>
    </cfRule>
    <cfRule type="expression" dxfId="11863" priority="3168">
      <formula>AND($H6&lt;&gt;"",$I6&lt;&gt;"",$J6="")</formula>
    </cfRule>
    <cfRule type="expression" dxfId="11862" priority="3169">
      <formula>AND($H6&lt;&gt;"",$I6="",$J6="")</formula>
    </cfRule>
  </conditionalFormatting>
  <conditionalFormatting sqref="X6:Z6 U6">
    <cfRule type="expression" dxfId="11861" priority="3164">
      <formula>AND($H6&lt;&gt;"",$I6&lt;&gt;"",$J6&lt;&gt;"")</formula>
    </cfRule>
    <cfRule type="expression" dxfId="11860" priority="3165">
      <formula>AND($H6&lt;&gt;"",$I6&lt;&gt;"",$J6="")</formula>
    </cfRule>
    <cfRule type="expression" dxfId="11859" priority="3166">
      <formula>AND($H6&lt;&gt;"",$I6="",$J6="")</formula>
    </cfRule>
  </conditionalFormatting>
  <conditionalFormatting sqref="H6:H10 H27 H29:H30 H42 H44:H45">
    <cfRule type="expression" dxfId="11858" priority="3163">
      <formula>AND($H6&lt;&gt;"",$I6&lt;&gt;"")</formula>
    </cfRule>
  </conditionalFormatting>
  <conditionalFormatting sqref="I6:I10 I27 I29:I30 I42 I44:I45">
    <cfRule type="expression" dxfId="11857" priority="3162">
      <formula>AND($I6&lt;&gt;"",$J6&lt;&gt;"")</formula>
    </cfRule>
  </conditionalFormatting>
  <conditionalFormatting sqref="A6:A10">
    <cfRule type="containsBlanks" dxfId="11856" priority="3153">
      <formula>LEN(TRIM(A6))=0</formula>
    </cfRule>
  </conditionalFormatting>
  <conditionalFormatting sqref="AA4:AB4">
    <cfRule type="containsBlanks" dxfId="11855" priority="3152">
      <formula>LEN(TRIM(AA4))=0</formula>
    </cfRule>
  </conditionalFormatting>
  <conditionalFormatting sqref="AA1:AB1">
    <cfRule type="containsBlanks" dxfId="11854" priority="3151">
      <formula>LEN(TRIM(AA1))=0</formula>
    </cfRule>
  </conditionalFormatting>
  <conditionalFormatting sqref="AA6:AB6">
    <cfRule type="expression" dxfId="11853" priority="3148">
      <formula>AND($H6&lt;&gt;"",$I6&lt;&gt;"",$J6&lt;&gt;"")</formula>
    </cfRule>
    <cfRule type="expression" dxfId="11852" priority="3149">
      <formula>AND($H6&lt;&gt;"",$I6&lt;&gt;"",$J6="")</formula>
    </cfRule>
    <cfRule type="expression" dxfId="11851" priority="3150">
      <formula>AND($H6&lt;&gt;"",$I6="",$J6="")</formula>
    </cfRule>
  </conditionalFormatting>
  <conditionalFormatting sqref="AC4:AD4">
    <cfRule type="containsBlanks" dxfId="11850" priority="3144">
      <formula>LEN(TRIM(AC4))=0</formula>
    </cfRule>
  </conditionalFormatting>
  <conditionalFormatting sqref="AC1:AD1">
    <cfRule type="containsBlanks" dxfId="11849" priority="3143">
      <formula>LEN(TRIM(AC1))=0</formula>
    </cfRule>
  </conditionalFormatting>
  <conditionalFormatting sqref="AC6:AD6">
    <cfRule type="expression" dxfId="11848" priority="3140">
      <formula>AND($H6&lt;&gt;"",$I6&lt;&gt;"",$J6&lt;&gt;"")</formula>
    </cfRule>
    <cfRule type="expression" dxfId="11847" priority="3141">
      <formula>AND($H6&lt;&gt;"",$I6&lt;&gt;"",$J6="")</formula>
    </cfRule>
    <cfRule type="expression" dxfId="11846" priority="3142">
      <formula>AND($H6&lt;&gt;"",$I6="",$J6="")</formula>
    </cfRule>
  </conditionalFormatting>
  <conditionalFormatting sqref="AE4:AH4">
    <cfRule type="containsBlanks" dxfId="11845" priority="3136">
      <formula>LEN(TRIM(AE4))=0</formula>
    </cfRule>
  </conditionalFormatting>
  <conditionalFormatting sqref="AE1:AH1">
    <cfRule type="containsBlanks" dxfId="11844" priority="3135">
      <formula>LEN(TRIM(AE1))=0</formula>
    </cfRule>
  </conditionalFormatting>
  <conditionalFormatting sqref="AE6:AH6">
    <cfRule type="expression" dxfId="11843" priority="3132">
      <formula>AND($H6&lt;&gt;"",$I6&lt;&gt;"",$J6&lt;&gt;"")</formula>
    </cfRule>
    <cfRule type="expression" dxfId="11842" priority="3133">
      <formula>AND($H6&lt;&gt;"",$I6&lt;&gt;"",$J6="")</formula>
    </cfRule>
    <cfRule type="expression" dxfId="11841" priority="3134">
      <formula>AND($H6&lt;&gt;"",$I6="",$J6="")</formula>
    </cfRule>
  </conditionalFormatting>
  <conditionalFormatting sqref="AI4">
    <cfRule type="containsBlanks" dxfId="11840" priority="3128">
      <formula>LEN(TRIM(AI4))=0</formula>
    </cfRule>
  </conditionalFormatting>
  <conditionalFormatting sqref="AI1">
    <cfRule type="containsBlanks" dxfId="11839" priority="3127">
      <formula>LEN(TRIM(AI1))=0</formula>
    </cfRule>
  </conditionalFormatting>
  <conditionalFormatting sqref="AI6">
    <cfRule type="expression" dxfId="11838" priority="3124">
      <formula>AND($H6&lt;&gt;"",$I6&lt;&gt;"",$J6&lt;&gt;"")</formula>
    </cfRule>
    <cfRule type="expression" dxfId="11837" priority="3125">
      <formula>AND($H6&lt;&gt;"",$I6&lt;&gt;"",$J6="")</formula>
    </cfRule>
    <cfRule type="expression" dxfId="11836" priority="3126">
      <formula>AND($H6&lt;&gt;"",$I6="",$J6="")</formula>
    </cfRule>
  </conditionalFormatting>
  <conditionalFormatting sqref="H24:J24">
    <cfRule type="expression" dxfId="11835" priority="2974">
      <formula>AND($H24&lt;&gt;"",$I24&lt;&gt;"",$J24&lt;&gt;"")</formula>
    </cfRule>
    <cfRule type="expression" dxfId="11834" priority="2975">
      <formula>AND($H24&lt;&gt;"",$I24&lt;&gt;"",$J24="")</formula>
    </cfRule>
    <cfRule type="expression" dxfId="11833" priority="2976">
      <formula>AND($H24&lt;&gt;"",$I24="",$J24="")</formula>
    </cfRule>
  </conditionalFormatting>
  <conditionalFormatting sqref="X24:Z24 U24">
    <cfRule type="expression" dxfId="11832" priority="2971">
      <formula>AND($H24&lt;&gt;"",$I24&lt;&gt;"",$J24&lt;&gt;"")</formula>
    </cfRule>
    <cfRule type="expression" dxfId="11831" priority="2972">
      <formula>AND($H24&lt;&gt;"",$I24&lt;&gt;"",$J24="")</formula>
    </cfRule>
    <cfRule type="expression" dxfId="11830" priority="2973">
      <formula>AND($H24&lt;&gt;"",$I24="",$J24="")</formula>
    </cfRule>
  </conditionalFormatting>
  <conditionalFormatting sqref="H24">
    <cfRule type="expression" dxfId="11829" priority="2970">
      <formula>AND($H24&lt;&gt;"",$I24&lt;&gt;"")</formula>
    </cfRule>
  </conditionalFormatting>
  <conditionalFormatting sqref="I24">
    <cfRule type="expression" dxfId="11828" priority="2969">
      <formula>AND($I24&lt;&gt;"",$J24&lt;&gt;"")</formula>
    </cfRule>
  </conditionalFormatting>
  <conditionalFormatting sqref="A24">
    <cfRule type="containsBlanks" dxfId="11827" priority="2968">
      <formula>LEN(TRIM(A24))=0</formula>
    </cfRule>
  </conditionalFormatting>
  <conditionalFormatting sqref="AA24:AB24">
    <cfRule type="expression" dxfId="11826" priority="2965">
      <formula>AND($H24&lt;&gt;"",$I24&lt;&gt;"",$J24&lt;&gt;"")</formula>
    </cfRule>
    <cfRule type="expression" dxfId="11825" priority="2966">
      <formula>AND($H24&lt;&gt;"",$I24&lt;&gt;"",$J24="")</formula>
    </cfRule>
    <cfRule type="expression" dxfId="11824" priority="2967">
      <formula>AND($H24&lt;&gt;"",$I24="",$J24="")</formula>
    </cfRule>
  </conditionalFormatting>
  <conditionalFormatting sqref="AC24:AD24">
    <cfRule type="expression" dxfId="11823" priority="2962">
      <formula>AND($H24&lt;&gt;"",$I24&lt;&gt;"",$J24&lt;&gt;"")</formula>
    </cfRule>
    <cfRule type="expression" dxfId="11822" priority="2963">
      <formula>AND($H24&lt;&gt;"",$I24&lt;&gt;"",$J24="")</formula>
    </cfRule>
    <cfRule type="expression" dxfId="11821" priority="2964">
      <formula>AND($H24&lt;&gt;"",$I24="",$J24="")</formula>
    </cfRule>
  </conditionalFormatting>
  <conditionalFormatting sqref="AE24:AH24">
    <cfRule type="expression" dxfId="11820" priority="2959">
      <formula>AND($H24&lt;&gt;"",$I24&lt;&gt;"",$J24&lt;&gt;"")</formula>
    </cfRule>
    <cfRule type="expression" dxfId="11819" priority="2960">
      <formula>AND($H24&lt;&gt;"",$I24&lt;&gt;"",$J24="")</formula>
    </cfRule>
    <cfRule type="expression" dxfId="11818" priority="2961">
      <formula>AND($H24&lt;&gt;"",$I24="",$J24="")</formula>
    </cfRule>
  </conditionalFormatting>
  <conditionalFormatting sqref="AI24">
    <cfRule type="expression" dxfId="11817" priority="2956">
      <formula>AND($H24&lt;&gt;"",$I24&lt;&gt;"",$J24&lt;&gt;"")</formula>
    </cfRule>
    <cfRule type="expression" dxfId="11816" priority="2957">
      <formula>AND($H24&lt;&gt;"",$I24&lt;&gt;"",$J24="")</formula>
    </cfRule>
    <cfRule type="expression" dxfId="11815" priority="2958">
      <formula>AND($H24&lt;&gt;"",$I24="",$J24="")</formula>
    </cfRule>
  </conditionalFormatting>
  <conditionalFormatting sqref="H26:J26">
    <cfRule type="expression" dxfId="11814" priority="2953">
      <formula>AND($H26&lt;&gt;"",$I26&lt;&gt;"",$J26&lt;&gt;"")</formula>
    </cfRule>
    <cfRule type="expression" dxfId="11813" priority="2954">
      <formula>AND($H26&lt;&gt;"",$I26&lt;&gt;"",$J26="")</formula>
    </cfRule>
    <cfRule type="expression" dxfId="11812" priority="2955">
      <formula>AND($H26&lt;&gt;"",$I26="",$J26="")</formula>
    </cfRule>
  </conditionalFormatting>
  <conditionalFormatting sqref="U26 X26:Z26">
    <cfRule type="expression" dxfId="11811" priority="2950">
      <formula>AND($H26&lt;&gt;"",$I26&lt;&gt;"",$J26&lt;&gt;"")</formula>
    </cfRule>
    <cfRule type="expression" dxfId="11810" priority="2951">
      <formula>AND($H26&lt;&gt;"",$I26&lt;&gt;"",$J26="")</formula>
    </cfRule>
    <cfRule type="expression" dxfId="11809" priority="2952">
      <formula>AND($H26&lt;&gt;"",$I26="",$J26="")</formula>
    </cfRule>
  </conditionalFormatting>
  <conditionalFormatting sqref="H26">
    <cfRule type="expression" dxfId="11808" priority="2949">
      <formula>AND($H26&lt;&gt;"",$I26&lt;&gt;"")</formula>
    </cfRule>
  </conditionalFormatting>
  <conditionalFormatting sqref="I26">
    <cfRule type="expression" dxfId="11807" priority="2948">
      <formula>AND($I26&lt;&gt;"",$J26&lt;&gt;"")</formula>
    </cfRule>
  </conditionalFormatting>
  <conditionalFormatting sqref="A26">
    <cfRule type="containsBlanks" dxfId="11806" priority="2947">
      <formula>LEN(TRIM(A26))=0</formula>
    </cfRule>
  </conditionalFormatting>
  <conditionalFormatting sqref="AA26:AB26">
    <cfRule type="expression" dxfId="11805" priority="2944">
      <formula>AND($H26&lt;&gt;"",$I26&lt;&gt;"",$J26&lt;&gt;"")</formula>
    </cfRule>
    <cfRule type="expression" dxfId="11804" priority="2945">
      <formula>AND($H26&lt;&gt;"",$I26&lt;&gt;"",$J26="")</formula>
    </cfRule>
    <cfRule type="expression" dxfId="11803" priority="2946">
      <formula>AND($H26&lt;&gt;"",$I26="",$J26="")</formula>
    </cfRule>
  </conditionalFormatting>
  <conditionalFormatting sqref="AC26:AD26">
    <cfRule type="expression" dxfId="11802" priority="2941">
      <formula>AND($H26&lt;&gt;"",$I26&lt;&gt;"",$J26&lt;&gt;"")</formula>
    </cfRule>
    <cfRule type="expression" dxfId="11801" priority="2942">
      <formula>AND($H26&lt;&gt;"",$I26&lt;&gt;"",$J26="")</formula>
    </cfRule>
    <cfRule type="expression" dxfId="11800" priority="2943">
      <formula>AND($H26&lt;&gt;"",$I26="",$J26="")</formula>
    </cfRule>
  </conditionalFormatting>
  <conditionalFormatting sqref="AE26:AH26">
    <cfRule type="expression" dxfId="11799" priority="2938">
      <formula>AND($H26&lt;&gt;"",$I26&lt;&gt;"",$J26&lt;&gt;"")</formula>
    </cfRule>
    <cfRule type="expression" dxfId="11798" priority="2939">
      <formula>AND($H26&lt;&gt;"",$I26&lt;&gt;"",$J26="")</formula>
    </cfRule>
    <cfRule type="expression" dxfId="11797" priority="2940">
      <formula>AND($H26&lt;&gt;"",$I26="",$J26="")</formula>
    </cfRule>
  </conditionalFormatting>
  <conditionalFormatting sqref="AI26">
    <cfRule type="expression" dxfId="11796" priority="2935">
      <formula>AND($H26&lt;&gt;"",$I26&lt;&gt;"",$J26&lt;&gt;"")</formula>
    </cfRule>
    <cfRule type="expression" dxfId="11795" priority="2936">
      <formula>AND($H26&lt;&gt;"",$I26&lt;&gt;"",$J26="")</formula>
    </cfRule>
    <cfRule type="expression" dxfId="11794" priority="2937">
      <formula>AND($H26&lt;&gt;"",$I26="",$J26="")</formula>
    </cfRule>
  </conditionalFormatting>
  <conditionalFormatting sqref="A30">
    <cfRule type="containsBlanks" dxfId="11793" priority="2891">
      <formula>LEN(TRIM(A30))=0</formula>
    </cfRule>
  </conditionalFormatting>
  <conditionalFormatting sqref="A27">
    <cfRule type="containsBlanks" dxfId="11792" priority="2890">
      <formula>LEN(TRIM(A27))=0</formula>
    </cfRule>
  </conditionalFormatting>
  <conditionalFormatting sqref="A29">
    <cfRule type="containsBlanks" dxfId="11791" priority="2882">
      <formula>LEN(TRIM(A29))=0</formula>
    </cfRule>
  </conditionalFormatting>
  <conditionalFormatting sqref="X44:AI45 U44:U45">
    <cfRule type="expression" dxfId="11790" priority="2879">
      <formula>AND($H44&lt;&gt;"",$I44&lt;&gt;"",$J44&lt;&gt;"")</formula>
    </cfRule>
    <cfRule type="expression" dxfId="11789" priority="2880">
      <formula>AND($H44&lt;&gt;"",$I44&lt;&gt;"",$J44="")</formula>
    </cfRule>
    <cfRule type="expression" dxfId="11788" priority="2881">
      <formula>AND($H44&lt;&gt;"",$I44="",$J44="")</formula>
    </cfRule>
  </conditionalFormatting>
  <conditionalFormatting sqref="A45">
    <cfRule type="containsBlanks" dxfId="11787" priority="2878">
      <formula>LEN(TRIM(A45))=0</formula>
    </cfRule>
  </conditionalFormatting>
  <conditionalFormatting sqref="A42">
    <cfRule type="containsBlanks" dxfId="11786" priority="2877">
      <formula>LEN(TRIM(A42))=0</formula>
    </cfRule>
  </conditionalFormatting>
  <conditionalFormatting sqref="A44">
    <cfRule type="containsBlanks" dxfId="11785" priority="2869">
      <formula>LEN(TRIM(A44))=0</formula>
    </cfRule>
  </conditionalFormatting>
  <conditionalFormatting sqref="H53:J53">
    <cfRule type="expression" dxfId="11784" priority="2689">
      <formula>AND($H53&lt;&gt;"",$I53&lt;&gt;"",$J53&lt;&gt;"")</formula>
    </cfRule>
    <cfRule type="expression" dxfId="11783" priority="2690">
      <formula>AND($H53&lt;&gt;"",$I53&lt;&gt;"",$J53="")</formula>
    </cfRule>
    <cfRule type="expression" dxfId="11782" priority="2691">
      <formula>AND($H53&lt;&gt;"",$I53="",$J53="")</formula>
    </cfRule>
  </conditionalFormatting>
  <conditionalFormatting sqref="X53:Z53 U53">
    <cfRule type="expression" dxfId="11781" priority="2686">
      <formula>AND($H53&lt;&gt;"",$I53&lt;&gt;"",$J53&lt;&gt;"")</formula>
    </cfRule>
    <cfRule type="expression" dxfId="11780" priority="2687">
      <formula>AND($H53&lt;&gt;"",$I53&lt;&gt;"",$J53="")</formula>
    </cfRule>
    <cfRule type="expression" dxfId="11779" priority="2688">
      <formula>AND($H53&lt;&gt;"",$I53="",$J53="")</formula>
    </cfRule>
  </conditionalFormatting>
  <conditionalFormatting sqref="H53">
    <cfRule type="expression" dxfId="11778" priority="2685">
      <formula>AND($H53&lt;&gt;"",$I53&lt;&gt;"")</formula>
    </cfRule>
  </conditionalFormatting>
  <conditionalFormatting sqref="I53">
    <cfRule type="expression" dxfId="11777" priority="2684">
      <formula>AND($I53&lt;&gt;"",$J53&lt;&gt;"")</formula>
    </cfRule>
  </conditionalFormatting>
  <conditionalFormatting sqref="A53">
    <cfRule type="containsBlanks" dxfId="11776" priority="2683">
      <formula>LEN(TRIM(A53))=0</formula>
    </cfRule>
  </conditionalFormatting>
  <conditionalFormatting sqref="AA53:AB53">
    <cfRule type="expression" dxfId="11775" priority="2680">
      <formula>AND($H53&lt;&gt;"",$I53&lt;&gt;"",$J53&lt;&gt;"")</formula>
    </cfRule>
    <cfRule type="expression" dxfId="11774" priority="2681">
      <formula>AND($H53&lt;&gt;"",$I53&lt;&gt;"",$J53="")</formula>
    </cfRule>
    <cfRule type="expression" dxfId="11773" priority="2682">
      <formula>AND($H53&lt;&gt;"",$I53="",$J53="")</formula>
    </cfRule>
  </conditionalFormatting>
  <conditionalFormatting sqref="AC53:AD53">
    <cfRule type="expression" dxfId="11772" priority="2677">
      <formula>AND($H53&lt;&gt;"",$I53&lt;&gt;"",$J53&lt;&gt;"")</formula>
    </cfRule>
    <cfRule type="expression" dxfId="11771" priority="2678">
      <formula>AND($H53&lt;&gt;"",$I53&lt;&gt;"",$J53="")</formula>
    </cfRule>
    <cfRule type="expression" dxfId="11770" priority="2679">
      <formula>AND($H53&lt;&gt;"",$I53="",$J53="")</formula>
    </cfRule>
  </conditionalFormatting>
  <conditionalFormatting sqref="AE53:AH53">
    <cfRule type="expression" dxfId="11769" priority="2674">
      <formula>AND($H53&lt;&gt;"",$I53&lt;&gt;"",$J53&lt;&gt;"")</formula>
    </cfRule>
    <cfRule type="expression" dxfId="11768" priority="2675">
      <formula>AND($H53&lt;&gt;"",$I53&lt;&gt;"",$J53="")</formula>
    </cfRule>
    <cfRule type="expression" dxfId="11767" priority="2676">
      <formula>AND($H53&lt;&gt;"",$I53="",$J53="")</formula>
    </cfRule>
  </conditionalFormatting>
  <conditionalFormatting sqref="AI53">
    <cfRule type="expression" dxfId="11766" priority="2671">
      <formula>AND($H53&lt;&gt;"",$I53&lt;&gt;"",$J53&lt;&gt;"")</formula>
    </cfRule>
    <cfRule type="expression" dxfId="11765" priority="2672">
      <formula>AND($H53&lt;&gt;"",$I53&lt;&gt;"",$J53="")</formula>
    </cfRule>
    <cfRule type="expression" dxfId="11764" priority="2673">
      <formula>AND($H53&lt;&gt;"",$I53="",$J53="")</formula>
    </cfRule>
  </conditionalFormatting>
  <conditionalFormatting sqref="H38:J38">
    <cfRule type="expression" dxfId="11763" priority="2071">
      <formula>AND($H38&lt;&gt;"",$I38&lt;&gt;"",$J38&lt;&gt;"")</formula>
    </cfRule>
    <cfRule type="expression" dxfId="11762" priority="2072">
      <formula>AND($H38&lt;&gt;"",$I38&lt;&gt;"",$J38="")</formula>
    </cfRule>
    <cfRule type="expression" dxfId="11761" priority="2073">
      <formula>AND($H38&lt;&gt;"",$I38="",$J38="")</formula>
    </cfRule>
  </conditionalFormatting>
  <conditionalFormatting sqref="X38:Z38 U38">
    <cfRule type="expression" dxfId="11760" priority="2068">
      <formula>AND($H38&lt;&gt;"",$I38&lt;&gt;"",$J38&lt;&gt;"")</formula>
    </cfRule>
    <cfRule type="expression" dxfId="11759" priority="2069">
      <formula>AND($H38&lt;&gt;"",$I38&lt;&gt;"",$J38="")</formula>
    </cfRule>
    <cfRule type="expression" dxfId="11758" priority="2070">
      <formula>AND($H38&lt;&gt;"",$I38="",$J38="")</formula>
    </cfRule>
  </conditionalFormatting>
  <conditionalFormatting sqref="H38">
    <cfRule type="expression" dxfId="11757" priority="2067">
      <formula>AND($H38&lt;&gt;"",$I38&lt;&gt;"")</formula>
    </cfRule>
  </conditionalFormatting>
  <conditionalFormatting sqref="I38">
    <cfRule type="expression" dxfId="11756" priority="2066">
      <formula>AND($I38&lt;&gt;"",$J38&lt;&gt;"")</formula>
    </cfRule>
  </conditionalFormatting>
  <conditionalFormatting sqref="A38">
    <cfRule type="containsBlanks" dxfId="11755" priority="2065">
      <formula>LEN(TRIM(A38))=0</formula>
    </cfRule>
  </conditionalFormatting>
  <conditionalFormatting sqref="AA38:AB38">
    <cfRule type="expression" dxfId="11754" priority="2062">
      <formula>AND($H38&lt;&gt;"",$I38&lt;&gt;"",$J38&lt;&gt;"")</formula>
    </cfRule>
    <cfRule type="expression" dxfId="11753" priority="2063">
      <formula>AND($H38&lt;&gt;"",$I38&lt;&gt;"",$J38="")</formula>
    </cfRule>
    <cfRule type="expression" dxfId="11752" priority="2064">
      <formula>AND($H38&lt;&gt;"",$I38="",$J38="")</formula>
    </cfRule>
  </conditionalFormatting>
  <conditionalFormatting sqref="AC38:AD38">
    <cfRule type="expression" dxfId="11751" priority="2059">
      <formula>AND($H38&lt;&gt;"",$I38&lt;&gt;"",$J38&lt;&gt;"")</formula>
    </cfRule>
    <cfRule type="expression" dxfId="11750" priority="2060">
      <formula>AND($H38&lt;&gt;"",$I38&lt;&gt;"",$J38="")</formula>
    </cfRule>
    <cfRule type="expression" dxfId="11749" priority="2061">
      <formula>AND($H38&lt;&gt;"",$I38="",$J38="")</formula>
    </cfRule>
  </conditionalFormatting>
  <conditionalFormatting sqref="AE38:AH38">
    <cfRule type="expression" dxfId="11748" priority="2056">
      <formula>AND($H38&lt;&gt;"",$I38&lt;&gt;"",$J38&lt;&gt;"")</formula>
    </cfRule>
    <cfRule type="expression" dxfId="11747" priority="2057">
      <formula>AND($H38&lt;&gt;"",$I38&lt;&gt;"",$J38="")</formula>
    </cfRule>
    <cfRule type="expression" dxfId="11746" priority="2058">
      <formula>AND($H38&lt;&gt;"",$I38="",$J38="")</formula>
    </cfRule>
  </conditionalFormatting>
  <conditionalFormatting sqref="AI38">
    <cfRule type="expression" dxfId="11745" priority="2053">
      <formula>AND($H38&lt;&gt;"",$I38&lt;&gt;"",$J38&lt;&gt;"")</formula>
    </cfRule>
    <cfRule type="expression" dxfId="11744" priority="2054">
      <formula>AND($H38&lt;&gt;"",$I38&lt;&gt;"",$J38="")</formula>
    </cfRule>
    <cfRule type="expression" dxfId="11743" priority="2055">
      <formula>AND($H38&lt;&gt;"",$I38="",$J38="")</formula>
    </cfRule>
  </conditionalFormatting>
  <conditionalFormatting sqref="H54:J54">
    <cfRule type="expression" dxfId="11742" priority="2223">
      <formula>AND($H54&lt;&gt;"",$I54&lt;&gt;"",$J54&lt;&gt;"")</formula>
    </cfRule>
    <cfRule type="expression" dxfId="11741" priority="2224">
      <formula>AND($H54&lt;&gt;"",$I54&lt;&gt;"",$J54="")</formula>
    </cfRule>
    <cfRule type="expression" dxfId="11740" priority="2225">
      <formula>AND($H54&lt;&gt;"",$I54="",$J54="")</formula>
    </cfRule>
  </conditionalFormatting>
  <conditionalFormatting sqref="X54:Z54 U54">
    <cfRule type="expression" dxfId="11739" priority="2220">
      <formula>AND($H54&lt;&gt;"",$I54&lt;&gt;"",$J54&lt;&gt;"")</formula>
    </cfRule>
    <cfRule type="expression" dxfId="11738" priority="2221">
      <formula>AND($H54&lt;&gt;"",$I54&lt;&gt;"",$J54="")</formula>
    </cfRule>
    <cfRule type="expression" dxfId="11737" priority="2222">
      <formula>AND($H54&lt;&gt;"",$I54="",$J54="")</formula>
    </cfRule>
  </conditionalFormatting>
  <conditionalFormatting sqref="H54">
    <cfRule type="expression" dxfId="11736" priority="2219">
      <formula>AND($H54&lt;&gt;"",$I54&lt;&gt;"")</formula>
    </cfRule>
  </conditionalFormatting>
  <conditionalFormatting sqref="I54">
    <cfRule type="expression" dxfId="11735" priority="2218">
      <formula>AND($I54&lt;&gt;"",$J54&lt;&gt;"")</formula>
    </cfRule>
  </conditionalFormatting>
  <conditionalFormatting sqref="A54">
    <cfRule type="containsBlanks" dxfId="11734" priority="2217">
      <formula>LEN(TRIM(A54))=0</formula>
    </cfRule>
  </conditionalFormatting>
  <conditionalFormatting sqref="AA54:AB54">
    <cfRule type="expression" dxfId="11733" priority="2214">
      <formula>AND($H54&lt;&gt;"",$I54&lt;&gt;"",$J54&lt;&gt;"")</formula>
    </cfRule>
    <cfRule type="expression" dxfId="11732" priority="2215">
      <formula>AND($H54&lt;&gt;"",$I54&lt;&gt;"",$J54="")</formula>
    </cfRule>
    <cfRule type="expression" dxfId="11731" priority="2216">
      <formula>AND($H54&lt;&gt;"",$I54="",$J54="")</formula>
    </cfRule>
  </conditionalFormatting>
  <conditionalFormatting sqref="AC54:AD54">
    <cfRule type="expression" dxfId="11730" priority="2211">
      <formula>AND($H54&lt;&gt;"",$I54&lt;&gt;"",$J54&lt;&gt;"")</formula>
    </cfRule>
    <cfRule type="expression" dxfId="11729" priority="2212">
      <formula>AND($H54&lt;&gt;"",$I54&lt;&gt;"",$J54="")</formula>
    </cfRule>
    <cfRule type="expression" dxfId="11728" priority="2213">
      <formula>AND($H54&lt;&gt;"",$I54="",$J54="")</formula>
    </cfRule>
  </conditionalFormatting>
  <conditionalFormatting sqref="AE54:AH54">
    <cfRule type="expression" dxfId="11727" priority="2208">
      <formula>AND($H54&lt;&gt;"",$I54&lt;&gt;"",$J54&lt;&gt;"")</formula>
    </cfRule>
    <cfRule type="expression" dxfId="11726" priority="2209">
      <formula>AND($H54&lt;&gt;"",$I54&lt;&gt;"",$J54="")</formula>
    </cfRule>
    <cfRule type="expression" dxfId="11725" priority="2210">
      <formula>AND($H54&lt;&gt;"",$I54="",$J54="")</formula>
    </cfRule>
  </conditionalFormatting>
  <conditionalFormatting sqref="AI54">
    <cfRule type="expression" dxfId="11724" priority="2205">
      <formula>AND($H54&lt;&gt;"",$I54&lt;&gt;"",$J54&lt;&gt;"")</formula>
    </cfRule>
    <cfRule type="expression" dxfId="11723" priority="2206">
      <formula>AND($H54&lt;&gt;"",$I54&lt;&gt;"",$J54="")</formula>
    </cfRule>
    <cfRule type="expression" dxfId="11722" priority="2207">
      <formula>AND($H54&lt;&gt;"",$I54="",$J54="")</formula>
    </cfRule>
  </conditionalFormatting>
  <conditionalFormatting sqref="H15:J17 H23:J23">
    <cfRule type="expression" dxfId="11721" priority="2160">
      <formula>AND($H15&lt;&gt;"",$I15&lt;&gt;"",$J15&lt;&gt;"")</formula>
    </cfRule>
    <cfRule type="expression" dxfId="11720" priority="2161">
      <formula>AND($H15&lt;&gt;"",$I15&lt;&gt;"",$J15="")</formula>
    </cfRule>
    <cfRule type="expression" dxfId="11719" priority="2162">
      <formula>AND($H15&lt;&gt;"",$I15="",$J15="")</formula>
    </cfRule>
  </conditionalFormatting>
  <conditionalFormatting sqref="X15:Z15 X17:Z17 X16:AG16 U15:U17 U23 X23:Z23">
    <cfRule type="expression" dxfId="11718" priority="2157">
      <formula>AND($H15&lt;&gt;"",$I15&lt;&gt;"",$J15&lt;&gt;"")</formula>
    </cfRule>
    <cfRule type="expression" dxfId="11717" priority="2158">
      <formula>AND($H15&lt;&gt;"",$I15&lt;&gt;"",$J15="")</formula>
    </cfRule>
    <cfRule type="expression" dxfId="11716" priority="2159">
      <formula>AND($H15&lt;&gt;"",$I15="",$J15="")</formula>
    </cfRule>
  </conditionalFormatting>
  <conditionalFormatting sqref="H15:H17 H23">
    <cfRule type="expression" dxfId="11715" priority="2156">
      <formula>AND($H15&lt;&gt;"",$I15&lt;&gt;"")</formula>
    </cfRule>
  </conditionalFormatting>
  <conditionalFormatting sqref="I15:I17 I23">
    <cfRule type="expression" dxfId="11714" priority="2155">
      <formula>AND($I15&lt;&gt;"",$J15&lt;&gt;"")</formula>
    </cfRule>
  </conditionalFormatting>
  <conditionalFormatting sqref="A15:A17 A23">
    <cfRule type="containsBlanks" dxfId="11713" priority="2154">
      <formula>LEN(TRIM(A15))=0</formula>
    </cfRule>
  </conditionalFormatting>
  <conditionalFormatting sqref="AA15:AB15 AA17:AB17 AA23:AB23">
    <cfRule type="expression" dxfId="11712" priority="2151">
      <formula>AND($H15&lt;&gt;"",$I15&lt;&gt;"",$J15&lt;&gt;"")</formula>
    </cfRule>
    <cfRule type="expression" dxfId="11711" priority="2152">
      <formula>AND($H15&lt;&gt;"",$I15&lt;&gt;"",$J15="")</formula>
    </cfRule>
    <cfRule type="expression" dxfId="11710" priority="2153">
      <formula>AND($H15&lt;&gt;"",$I15="",$J15="")</formula>
    </cfRule>
  </conditionalFormatting>
  <conditionalFormatting sqref="AC15:AD15 AC17:AD17 AC23:AD23">
    <cfRule type="expression" dxfId="11709" priority="2148">
      <formula>AND($H15&lt;&gt;"",$I15&lt;&gt;"",$J15&lt;&gt;"")</formula>
    </cfRule>
    <cfRule type="expression" dxfId="11708" priority="2149">
      <formula>AND($H15&lt;&gt;"",$I15&lt;&gt;"",$J15="")</formula>
    </cfRule>
    <cfRule type="expression" dxfId="11707" priority="2150">
      <formula>AND($H15&lt;&gt;"",$I15="",$J15="")</formula>
    </cfRule>
  </conditionalFormatting>
  <conditionalFormatting sqref="AE15:AH15 AE17:AH17 AH16 AE23:AH23">
    <cfRule type="expression" dxfId="11706" priority="2145">
      <formula>AND($H15&lt;&gt;"",$I15&lt;&gt;"",$J15&lt;&gt;"")</formula>
    </cfRule>
    <cfRule type="expression" dxfId="11705" priority="2146">
      <formula>AND($H15&lt;&gt;"",$I15&lt;&gt;"",$J15="")</formula>
    </cfRule>
    <cfRule type="expression" dxfId="11704" priority="2147">
      <formula>AND($H15&lt;&gt;"",$I15="",$J15="")</formula>
    </cfRule>
  </conditionalFormatting>
  <conditionalFormatting sqref="AI15:AI17 AI23">
    <cfRule type="expression" dxfId="11703" priority="2142">
      <formula>AND($H15&lt;&gt;"",$I15&lt;&gt;"",$J15&lt;&gt;"")</formula>
    </cfRule>
    <cfRule type="expression" dxfId="11702" priority="2143">
      <formula>AND($H15&lt;&gt;"",$I15&lt;&gt;"",$J15="")</formula>
    </cfRule>
    <cfRule type="expression" dxfId="11701" priority="2144">
      <formula>AND($H15&lt;&gt;"",$I15="",$J15="")</formula>
    </cfRule>
  </conditionalFormatting>
  <conditionalFormatting sqref="H31:J33">
    <cfRule type="expression" dxfId="11700" priority="2050">
      <formula>AND($H31&lt;&gt;"",$I31&lt;&gt;"",$J31&lt;&gt;"")</formula>
    </cfRule>
    <cfRule type="expression" dxfId="11699" priority="2051">
      <formula>AND($H31&lt;&gt;"",$I31&lt;&gt;"",$J31="")</formula>
    </cfRule>
    <cfRule type="expression" dxfId="11698" priority="2052">
      <formula>AND($H31&lt;&gt;"",$I31="",$J31="")</formula>
    </cfRule>
  </conditionalFormatting>
  <conditionalFormatting sqref="X31:Z31 X33:Z33 X32:AG32 U31:U33">
    <cfRule type="expression" dxfId="11697" priority="2047">
      <formula>AND($H31&lt;&gt;"",$I31&lt;&gt;"",$J31&lt;&gt;"")</formula>
    </cfRule>
    <cfRule type="expression" dxfId="11696" priority="2048">
      <formula>AND($H31&lt;&gt;"",$I31&lt;&gt;"",$J31="")</formula>
    </cfRule>
    <cfRule type="expression" dxfId="11695" priority="2049">
      <formula>AND($H31&lt;&gt;"",$I31="",$J31="")</formula>
    </cfRule>
  </conditionalFormatting>
  <conditionalFormatting sqref="H31:H33">
    <cfRule type="expression" dxfId="11694" priority="2046">
      <formula>AND($H31&lt;&gt;"",$I31&lt;&gt;"")</formula>
    </cfRule>
  </conditionalFormatting>
  <conditionalFormatting sqref="I31:I33">
    <cfRule type="expression" dxfId="11693" priority="2045">
      <formula>AND($I31&lt;&gt;"",$J31&lt;&gt;"")</formula>
    </cfRule>
  </conditionalFormatting>
  <conditionalFormatting sqref="A31:A33">
    <cfRule type="containsBlanks" dxfId="11692" priority="2044">
      <formula>LEN(TRIM(A31))=0</formula>
    </cfRule>
  </conditionalFormatting>
  <conditionalFormatting sqref="AA31:AB31 AA33:AB33">
    <cfRule type="expression" dxfId="11691" priority="2041">
      <formula>AND($H31&lt;&gt;"",$I31&lt;&gt;"",$J31&lt;&gt;"")</formula>
    </cfRule>
    <cfRule type="expression" dxfId="11690" priority="2042">
      <formula>AND($H31&lt;&gt;"",$I31&lt;&gt;"",$J31="")</formula>
    </cfRule>
    <cfRule type="expression" dxfId="11689" priority="2043">
      <formula>AND($H31&lt;&gt;"",$I31="",$J31="")</formula>
    </cfRule>
  </conditionalFormatting>
  <conditionalFormatting sqref="AI31:AI33">
    <cfRule type="expression" dxfId="11688" priority="2032">
      <formula>AND($H31&lt;&gt;"",$I31&lt;&gt;"",$J31&lt;&gt;"")</formula>
    </cfRule>
    <cfRule type="expression" dxfId="11687" priority="2033">
      <formula>AND($H31&lt;&gt;"",$I31&lt;&gt;"",$J31="")</formula>
    </cfRule>
    <cfRule type="expression" dxfId="11686" priority="2034">
      <formula>AND($H31&lt;&gt;"",$I31="",$J31="")</formula>
    </cfRule>
  </conditionalFormatting>
  <conditionalFormatting sqref="H14:J14">
    <cfRule type="expression" dxfId="11685" priority="2202">
      <formula>AND($H14&lt;&gt;"",$I14&lt;&gt;"",$J14&lt;&gt;"")</formula>
    </cfRule>
    <cfRule type="expression" dxfId="11684" priority="2203">
      <formula>AND($H14&lt;&gt;"",$I14&lt;&gt;"",$J14="")</formula>
    </cfRule>
    <cfRule type="expression" dxfId="11683" priority="2204">
      <formula>AND($H14&lt;&gt;"",$I14="",$J14="")</formula>
    </cfRule>
  </conditionalFormatting>
  <conditionalFormatting sqref="U14 X14:Z14">
    <cfRule type="expression" dxfId="11682" priority="2199">
      <formula>AND($H14&lt;&gt;"",$I14&lt;&gt;"",$J14&lt;&gt;"")</formula>
    </cfRule>
    <cfRule type="expression" dxfId="11681" priority="2200">
      <formula>AND($H14&lt;&gt;"",$I14&lt;&gt;"",$J14="")</formula>
    </cfRule>
    <cfRule type="expression" dxfId="11680" priority="2201">
      <formula>AND($H14&lt;&gt;"",$I14="",$J14="")</formula>
    </cfRule>
  </conditionalFormatting>
  <conditionalFormatting sqref="H14">
    <cfRule type="expression" dxfId="11679" priority="2198">
      <formula>AND($H14&lt;&gt;"",$I14&lt;&gt;"")</formula>
    </cfRule>
  </conditionalFormatting>
  <conditionalFormatting sqref="I14">
    <cfRule type="expression" dxfId="11678" priority="2197">
      <formula>AND($I14&lt;&gt;"",$J14&lt;&gt;"")</formula>
    </cfRule>
  </conditionalFormatting>
  <conditionalFormatting sqref="A14">
    <cfRule type="containsBlanks" dxfId="11677" priority="2196">
      <formula>LEN(TRIM(A14))=0</formula>
    </cfRule>
  </conditionalFormatting>
  <conditionalFormatting sqref="AA14:AB14">
    <cfRule type="expression" dxfId="11676" priority="2193">
      <formula>AND($H14&lt;&gt;"",$I14&lt;&gt;"",$J14&lt;&gt;"")</formula>
    </cfRule>
    <cfRule type="expression" dxfId="11675" priority="2194">
      <formula>AND($H14&lt;&gt;"",$I14&lt;&gt;"",$J14="")</formula>
    </cfRule>
    <cfRule type="expression" dxfId="11674" priority="2195">
      <formula>AND($H14&lt;&gt;"",$I14="",$J14="")</formula>
    </cfRule>
  </conditionalFormatting>
  <conditionalFormatting sqref="AC14:AD14">
    <cfRule type="expression" dxfId="11673" priority="2190">
      <formula>AND($H14&lt;&gt;"",$I14&lt;&gt;"",$J14&lt;&gt;"")</formula>
    </cfRule>
    <cfRule type="expression" dxfId="11672" priority="2191">
      <formula>AND($H14&lt;&gt;"",$I14&lt;&gt;"",$J14="")</formula>
    </cfRule>
    <cfRule type="expression" dxfId="11671" priority="2192">
      <formula>AND($H14&lt;&gt;"",$I14="",$J14="")</formula>
    </cfRule>
  </conditionalFormatting>
  <conditionalFormatting sqref="AE14:AH14">
    <cfRule type="expression" dxfId="11670" priority="2187">
      <formula>AND($H14&lt;&gt;"",$I14&lt;&gt;"",$J14&lt;&gt;"")</formula>
    </cfRule>
    <cfRule type="expression" dxfId="11669" priority="2188">
      <formula>AND($H14&lt;&gt;"",$I14&lt;&gt;"",$J14="")</formula>
    </cfRule>
    <cfRule type="expression" dxfId="11668" priority="2189">
      <formula>AND($H14&lt;&gt;"",$I14="",$J14="")</formula>
    </cfRule>
  </conditionalFormatting>
  <conditionalFormatting sqref="AI14">
    <cfRule type="expression" dxfId="11667" priority="2184">
      <formula>AND($H14&lt;&gt;"",$I14&lt;&gt;"",$J14&lt;&gt;"")</formula>
    </cfRule>
    <cfRule type="expression" dxfId="11666" priority="2185">
      <formula>AND($H14&lt;&gt;"",$I14&lt;&gt;"",$J14="")</formula>
    </cfRule>
    <cfRule type="expression" dxfId="11665" priority="2186">
      <formula>AND($H14&lt;&gt;"",$I14="",$J14="")</formula>
    </cfRule>
  </conditionalFormatting>
  <conditionalFormatting sqref="H11:J11">
    <cfRule type="expression" dxfId="11664" priority="2097">
      <formula>AND($H11&lt;&gt;"",$I11&lt;&gt;"",$J11&lt;&gt;"")</formula>
    </cfRule>
    <cfRule type="expression" dxfId="11663" priority="2098">
      <formula>AND($H11&lt;&gt;"",$I11&lt;&gt;"",$J11="")</formula>
    </cfRule>
    <cfRule type="expression" dxfId="11662" priority="2099">
      <formula>AND($H11&lt;&gt;"",$I11="",$J11="")</formula>
    </cfRule>
  </conditionalFormatting>
  <conditionalFormatting sqref="X11:Z11 U11">
    <cfRule type="expression" dxfId="11661" priority="2094">
      <formula>AND($H11&lt;&gt;"",$I11&lt;&gt;"",$J11&lt;&gt;"")</formula>
    </cfRule>
    <cfRule type="expression" dxfId="11660" priority="2095">
      <formula>AND($H11&lt;&gt;"",$I11&lt;&gt;"",$J11="")</formula>
    </cfRule>
    <cfRule type="expression" dxfId="11659" priority="2096">
      <formula>AND($H11&lt;&gt;"",$I11="",$J11="")</formula>
    </cfRule>
  </conditionalFormatting>
  <conditionalFormatting sqref="H11">
    <cfRule type="expression" dxfId="11658" priority="2093">
      <formula>AND($H11&lt;&gt;"",$I11&lt;&gt;"")</formula>
    </cfRule>
  </conditionalFormatting>
  <conditionalFormatting sqref="I11">
    <cfRule type="expression" dxfId="11657" priority="2092">
      <formula>AND($I11&lt;&gt;"",$J11&lt;&gt;"")</formula>
    </cfRule>
  </conditionalFormatting>
  <conditionalFormatting sqref="A11">
    <cfRule type="containsBlanks" dxfId="11656" priority="2091">
      <formula>LEN(TRIM(A11))=0</formula>
    </cfRule>
  </conditionalFormatting>
  <conditionalFormatting sqref="AA11:AB11">
    <cfRule type="expression" dxfId="11655" priority="2088">
      <formula>AND($H11&lt;&gt;"",$I11&lt;&gt;"",$J11&lt;&gt;"")</formula>
    </cfRule>
    <cfRule type="expression" dxfId="11654" priority="2089">
      <formula>AND($H11&lt;&gt;"",$I11&lt;&gt;"",$J11="")</formula>
    </cfRule>
    <cfRule type="expression" dxfId="11653" priority="2090">
      <formula>AND($H11&lt;&gt;"",$I11="",$J11="")</formula>
    </cfRule>
  </conditionalFormatting>
  <conditionalFormatting sqref="AC11:AD11">
    <cfRule type="expression" dxfId="11652" priority="2085">
      <formula>AND($H11&lt;&gt;"",$I11&lt;&gt;"",$J11&lt;&gt;"")</formula>
    </cfRule>
    <cfRule type="expression" dxfId="11651" priority="2086">
      <formula>AND($H11&lt;&gt;"",$I11&lt;&gt;"",$J11="")</formula>
    </cfRule>
    <cfRule type="expression" dxfId="11650" priority="2087">
      <formula>AND($H11&lt;&gt;"",$I11="",$J11="")</formula>
    </cfRule>
  </conditionalFormatting>
  <conditionalFormatting sqref="AE11:AH11">
    <cfRule type="expression" dxfId="11649" priority="2082">
      <formula>AND($H11&lt;&gt;"",$I11&lt;&gt;"",$J11&lt;&gt;"")</formula>
    </cfRule>
    <cfRule type="expression" dxfId="11648" priority="2083">
      <formula>AND($H11&lt;&gt;"",$I11&lt;&gt;"",$J11="")</formula>
    </cfRule>
    <cfRule type="expression" dxfId="11647" priority="2084">
      <formula>AND($H11&lt;&gt;"",$I11="",$J11="")</formula>
    </cfRule>
  </conditionalFormatting>
  <conditionalFormatting sqref="AI11">
    <cfRule type="expression" dxfId="11646" priority="2079">
      <formula>AND($H11&lt;&gt;"",$I11&lt;&gt;"",$J11&lt;&gt;"")</formula>
    </cfRule>
    <cfRule type="expression" dxfId="11645" priority="2080">
      <formula>AND($H11&lt;&gt;"",$I11&lt;&gt;"",$J11="")</formula>
    </cfRule>
    <cfRule type="expression" dxfId="11644" priority="2081">
      <formula>AND($H11&lt;&gt;"",$I11="",$J11="")</formula>
    </cfRule>
  </conditionalFormatting>
  <conditionalFormatting sqref="H18:J21">
    <cfRule type="expression" dxfId="11643" priority="2139">
      <formula>AND($H18&lt;&gt;"",$I18&lt;&gt;"",$J18&lt;&gt;"")</formula>
    </cfRule>
    <cfRule type="expression" dxfId="11642" priority="2140">
      <formula>AND($H18&lt;&gt;"",$I18&lt;&gt;"",$J18="")</formula>
    </cfRule>
    <cfRule type="expression" dxfId="11641" priority="2141">
      <formula>AND($H18&lt;&gt;"",$I18="",$J18="")</formula>
    </cfRule>
  </conditionalFormatting>
  <conditionalFormatting sqref="X18:Z21 U18:U21">
    <cfRule type="expression" dxfId="11640" priority="2136">
      <formula>AND($H18&lt;&gt;"",$I18&lt;&gt;"",$J18&lt;&gt;"")</formula>
    </cfRule>
    <cfRule type="expression" dxfId="11639" priority="2137">
      <formula>AND($H18&lt;&gt;"",$I18&lt;&gt;"",$J18="")</formula>
    </cfRule>
    <cfRule type="expression" dxfId="11638" priority="2138">
      <formula>AND($H18&lt;&gt;"",$I18="",$J18="")</formula>
    </cfRule>
  </conditionalFormatting>
  <conditionalFormatting sqref="H18:H21">
    <cfRule type="expression" dxfId="11637" priority="2135">
      <formula>AND($H18&lt;&gt;"",$I18&lt;&gt;"")</formula>
    </cfRule>
  </conditionalFormatting>
  <conditionalFormatting sqref="I18:I21">
    <cfRule type="expression" dxfId="11636" priority="2134">
      <formula>AND($I18&lt;&gt;"",$J18&lt;&gt;"")</formula>
    </cfRule>
  </conditionalFormatting>
  <conditionalFormatting sqref="A18:A21">
    <cfRule type="containsBlanks" dxfId="11635" priority="2133">
      <formula>LEN(TRIM(A18))=0</formula>
    </cfRule>
  </conditionalFormatting>
  <conditionalFormatting sqref="AA18:AB21">
    <cfRule type="expression" dxfId="11634" priority="2130">
      <formula>AND($H18&lt;&gt;"",$I18&lt;&gt;"",$J18&lt;&gt;"")</formula>
    </cfRule>
    <cfRule type="expression" dxfId="11633" priority="2131">
      <formula>AND($H18&lt;&gt;"",$I18&lt;&gt;"",$J18="")</formula>
    </cfRule>
    <cfRule type="expression" dxfId="11632" priority="2132">
      <formula>AND($H18&lt;&gt;"",$I18="",$J18="")</formula>
    </cfRule>
  </conditionalFormatting>
  <conditionalFormatting sqref="AC18:AD21">
    <cfRule type="expression" dxfId="11631" priority="2127">
      <formula>AND($H18&lt;&gt;"",$I18&lt;&gt;"",$J18&lt;&gt;"")</formula>
    </cfRule>
    <cfRule type="expression" dxfId="11630" priority="2128">
      <formula>AND($H18&lt;&gt;"",$I18&lt;&gt;"",$J18="")</formula>
    </cfRule>
    <cfRule type="expression" dxfId="11629" priority="2129">
      <formula>AND($H18&lt;&gt;"",$I18="",$J18="")</formula>
    </cfRule>
  </conditionalFormatting>
  <conditionalFormatting sqref="AE18:AH21">
    <cfRule type="expression" dxfId="11628" priority="2124">
      <formula>AND($H18&lt;&gt;"",$I18&lt;&gt;"",$J18&lt;&gt;"")</formula>
    </cfRule>
    <cfRule type="expression" dxfId="11627" priority="2125">
      <formula>AND($H18&lt;&gt;"",$I18&lt;&gt;"",$J18="")</formula>
    </cfRule>
    <cfRule type="expression" dxfId="11626" priority="2126">
      <formula>AND($H18&lt;&gt;"",$I18="",$J18="")</formula>
    </cfRule>
  </conditionalFormatting>
  <conditionalFormatting sqref="AI18:AI21">
    <cfRule type="expression" dxfId="11625" priority="2121">
      <formula>AND($H18&lt;&gt;"",$I18&lt;&gt;"",$J18&lt;&gt;"")</formula>
    </cfRule>
    <cfRule type="expression" dxfId="11624" priority="2122">
      <formula>AND($H18&lt;&gt;"",$I18&lt;&gt;"",$J18="")</formula>
    </cfRule>
    <cfRule type="expression" dxfId="11623" priority="2123">
      <formula>AND($H18&lt;&gt;"",$I18="",$J18="")</formula>
    </cfRule>
  </conditionalFormatting>
  <conditionalFormatting sqref="X46:Z46 X48:Z48 X47:AG47 U46:U48">
    <cfRule type="expression" dxfId="11622" priority="1999">
      <formula>AND($H46&lt;&gt;"",$I46&lt;&gt;"",$J46&lt;&gt;"")</formula>
    </cfRule>
    <cfRule type="expression" dxfId="11621" priority="2000">
      <formula>AND($H46&lt;&gt;"",$I46&lt;&gt;"",$J46="")</formula>
    </cfRule>
    <cfRule type="expression" dxfId="11620" priority="2001">
      <formula>AND($H46&lt;&gt;"",$I46="",$J46="")</formula>
    </cfRule>
  </conditionalFormatting>
  <conditionalFormatting sqref="AC46:AD46 AC48:AD48">
    <cfRule type="expression" dxfId="11619" priority="1990">
      <formula>AND($H46&lt;&gt;"",$I46&lt;&gt;"",$J46&lt;&gt;"")</formula>
    </cfRule>
    <cfRule type="expression" dxfId="11618" priority="1991">
      <formula>AND($H46&lt;&gt;"",$I46&lt;&gt;"",$J46="")</formula>
    </cfRule>
    <cfRule type="expression" dxfId="11617" priority="1992">
      <formula>AND($H46&lt;&gt;"",$I46="",$J46="")</formula>
    </cfRule>
  </conditionalFormatting>
  <conditionalFormatting sqref="AE46:AH46 AE48:AH48 AH47">
    <cfRule type="expression" dxfId="11616" priority="1987">
      <formula>AND($H46&lt;&gt;"",$I46&lt;&gt;"",$J46&lt;&gt;"")</formula>
    </cfRule>
    <cfRule type="expression" dxfId="11615" priority="1988">
      <formula>AND($H46&lt;&gt;"",$I46&lt;&gt;"",$J46="")</formula>
    </cfRule>
    <cfRule type="expression" dxfId="11614" priority="1989">
      <formula>AND($H46&lt;&gt;"",$I46="",$J46="")</formula>
    </cfRule>
  </conditionalFormatting>
  <conditionalFormatting sqref="AI46:AI48">
    <cfRule type="expression" dxfId="11613" priority="1984">
      <formula>AND($H46&lt;&gt;"",$I46&lt;&gt;"",$J46&lt;&gt;"")</formula>
    </cfRule>
    <cfRule type="expression" dxfId="11612" priority="1985">
      <formula>AND($H46&lt;&gt;"",$I46&lt;&gt;"",$J46="")</formula>
    </cfRule>
    <cfRule type="expression" dxfId="11611" priority="1986">
      <formula>AND($H46&lt;&gt;"",$I46="",$J46="")</formula>
    </cfRule>
  </conditionalFormatting>
  <conditionalFormatting sqref="H34:J36 U34:U36 X34:AI36">
    <cfRule type="expression" dxfId="11610" priority="2076">
      <formula>AND($H34&lt;&gt;"",$I34&lt;&gt;"",$J34&lt;&gt;"")</formula>
    </cfRule>
    <cfRule type="expression" dxfId="11609" priority="2077">
      <formula>AND($H34&lt;&gt;"",$I34&lt;&gt;"",$J34="")</formula>
    </cfRule>
    <cfRule type="expression" dxfId="11608" priority="2078">
      <formula>AND($H34&lt;&gt;"",$I34="",$J34="")</formula>
    </cfRule>
  </conditionalFormatting>
  <conditionalFormatting sqref="H34:H36">
    <cfRule type="expression" dxfId="11607" priority="2075">
      <formula>AND($H34&lt;&gt;"",$I34&lt;&gt;"")</formula>
    </cfRule>
  </conditionalFormatting>
  <conditionalFormatting sqref="I34:I36">
    <cfRule type="expression" dxfId="11606" priority="2074">
      <formula>AND($I34&lt;&gt;"",$J34&lt;&gt;"")</formula>
    </cfRule>
  </conditionalFormatting>
  <conditionalFormatting sqref="AC31:AD31 AC33:AD33">
    <cfRule type="expression" dxfId="11605" priority="2038">
      <formula>AND($H31&lt;&gt;"",$I31&lt;&gt;"",$J31&lt;&gt;"")</formula>
    </cfRule>
    <cfRule type="expression" dxfId="11604" priority="2039">
      <formula>AND($H31&lt;&gt;"",$I31&lt;&gt;"",$J31="")</formula>
    </cfRule>
    <cfRule type="expression" dxfId="11603" priority="2040">
      <formula>AND($H31&lt;&gt;"",$I31="",$J31="")</formula>
    </cfRule>
  </conditionalFormatting>
  <conditionalFormatting sqref="AE31:AH31 AE33:AH33 AH32">
    <cfRule type="expression" dxfId="11602" priority="2035">
      <formula>AND($H31&lt;&gt;"",$I31&lt;&gt;"",$J31&lt;&gt;"")</formula>
    </cfRule>
    <cfRule type="expression" dxfId="11601" priority="2036">
      <formula>AND($H31&lt;&gt;"",$I31&lt;&gt;"",$J31="")</formula>
    </cfRule>
    <cfRule type="expression" dxfId="11600" priority="2037">
      <formula>AND($H31&lt;&gt;"",$I31="",$J31="")</formula>
    </cfRule>
  </conditionalFormatting>
  <conditionalFormatting sqref="A34:A36">
    <cfRule type="containsBlanks" dxfId="11599" priority="2031">
      <formula>LEN(TRIM(A34))=0</formula>
    </cfRule>
  </conditionalFormatting>
  <conditionalFormatting sqref="H49:J51 U49:U51 X49:AI51">
    <cfRule type="expression" dxfId="11598" priority="2028">
      <formula>AND($H49&lt;&gt;"",$I49&lt;&gt;"",$J49&lt;&gt;"")</formula>
    </cfRule>
    <cfRule type="expression" dxfId="11597" priority="2029">
      <formula>AND($H49&lt;&gt;"",$I49&lt;&gt;"",$J49="")</formula>
    </cfRule>
    <cfRule type="expression" dxfId="11596" priority="2030">
      <formula>AND($H49&lt;&gt;"",$I49="",$J49="")</formula>
    </cfRule>
  </conditionalFormatting>
  <conditionalFormatting sqref="H49:H51">
    <cfRule type="expression" dxfId="11595" priority="2027">
      <formula>AND($H49&lt;&gt;"",$I49&lt;&gt;"")</formula>
    </cfRule>
  </conditionalFormatting>
  <conditionalFormatting sqref="I49:I51">
    <cfRule type="expression" dxfId="11594" priority="2026">
      <formula>AND($I49&lt;&gt;"",$J49&lt;&gt;"")</formula>
    </cfRule>
  </conditionalFormatting>
  <conditionalFormatting sqref="H46:J48">
    <cfRule type="expression" dxfId="11593" priority="2002">
      <formula>AND($H46&lt;&gt;"",$I46&lt;&gt;"",$J46&lt;&gt;"")</formula>
    </cfRule>
    <cfRule type="expression" dxfId="11592" priority="2003">
      <formula>AND($H46&lt;&gt;"",$I46&lt;&gt;"",$J46="")</formula>
    </cfRule>
    <cfRule type="expression" dxfId="11591" priority="2004">
      <formula>AND($H46&lt;&gt;"",$I46="",$J46="")</formula>
    </cfRule>
  </conditionalFormatting>
  <conditionalFormatting sqref="H46:H48">
    <cfRule type="expression" dxfId="11590" priority="1998">
      <formula>AND($H46&lt;&gt;"",$I46&lt;&gt;"")</formula>
    </cfRule>
  </conditionalFormatting>
  <conditionalFormatting sqref="I46:I48">
    <cfRule type="expression" dxfId="11589" priority="1997">
      <formula>AND($I46&lt;&gt;"",$J46&lt;&gt;"")</formula>
    </cfRule>
  </conditionalFormatting>
  <conditionalFormatting sqref="A46:A48">
    <cfRule type="containsBlanks" dxfId="11588" priority="1996">
      <formula>LEN(TRIM(A46))=0</formula>
    </cfRule>
  </conditionalFormatting>
  <conditionalFormatting sqref="AA46:AB46 AA48:AB48">
    <cfRule type="expression" dxfId="11587" priority="1993">
      <formula>AND($H46&lt;&gt;"",$I46&lt;&gt;"",$J46&lt;&gt;"")</formula>
    </cfRule>
    <cfRule type="expression" dxfId="11586" priority="1994">
      <formula>AND($H46&lt;&gt;"",$I46&lt;&gt;"",$J46="")</formula>
    </cfRule>
    <cfRule type="expression" dxfId="11585" priority="1995">
      <formula>AND($H46&lt;&gt;"",$I46="",$J46="")</formula>
    </cfRule>
  </conditionalFormatting>
  <conditionalFormatting sqref="A49:A51">
    <cfRule type="containsBlanks" dxfId="11584" priority="1983">
      <formula>LEN(TRIM(A49))=0</formula>
    </cfRule>
  </conditionalFormatting>
  <conditionalFormatting sqref="X54:AI54 U54">
    <cfRule type="cellIs" dxfId="11583" priority="1981" operator="greaterThan">
      <formula>0</formula>
    </cfRule>
    <cfRule type="cellIs" dxfId="11582" priority="1982" operator="lessThan">
      <formula>0</formula>
    </cfRule>
  </conditionalFormatting>
  <conditionalFormatting sqref="AJ54:CF54">
    <cfRule type="expression" dxfId="11581" priority="858">
      <formula>AND($H54&lt;&gt;"",$I54&lt;&gt;"",$J54&lt;&gt;"")</formula>
    </cfRule>
    <cfRule type="expression" dxfId="11580" priority="859">
      <formula>AND($H54&lt;&gt;"",$I54&lt;&gt;"",$J54="")</formula>
    </cfRule>
    <cfRule type="expression" dxfId="11579" priority="860">
      <formula>AND($H54&lt;&gt;"",$I54="",$J54="")</formula>
    </cfRule>
  </conditionalFormatting>
  <conditionalFormatting sqref="AJ15:CF17 AJ23:CF23">
    <cfRule type="expression" dxfId="11578" priority="849">
      <formula>AND($H15&lt;&gt;"",$I15&lt;&gt;"",$J15&lt;&gt;"")</formula>
    </cfRule>
    <cfRule type="expression" dxfId="11577" priority="850">
      <formula>AND($H15&lt;&gt;"",$I15&lt;&gt;"",$J15="")</formula>
    </cfRule>
    <cfRule type="expression" dxfId="11576" priority="851">
      <formula>AND($H15&lt;&gt;"",$I15="",$J15="")</formula>
    </cfRule>
  </conditionalFormatting>
  <conditionalFormatting sqref="AJ18:CF21">
    <cfRule type="expression" dxfId="11575" priority="846">
      <formula>AND($H18&lt;&gt;"",$I18&lt;&gt;"",$J18&lt;&gt;"")</formula>
    </cfRule>
    <cfRule type="expression" dxfId="11574" priority="847">
      <formula>AND($H18&lt;&gt;"",$I18&lt;&gt;"",$J18="")</formula>
    </cfRule>
    <cfRule type="expression" dxfId="11573" priority="848">
      <formula>AND($H18&lt;&gt;"",$I18="",$J18="")</formula>
    </cfRule>
  </conditionalFormatting>
  <conditionalFormatting sqref="AJ29:CF30">
    <cfRule type="expression" dxfId="11572" priority="1025">
      <formula>AND($H29&lt;&gt;"",$I29&lt;&gt;"",$J29&lt;&gt;"")</formula>
    </cfRule>
    <cfRule type="expression" dxfId="11571" priority="1026">
      <formula>AND($H29&lt;&gt;"",$I29&lt;&gt;"",$J29="")</formula>
    </cfRule>
    <cfRule type="expression" dxfId="11570" priority="1027">
      <formula>AND($H29&lt;&gt;"",$I29="",$J29="")</formula>
    </cfRule>
  </conditionalFormatting>
  <conditionalFormatting sqref="AJ31:CF33">
    <cfRule type="expression" dxfId="11569" priority="831">
      <formula>AND($H31&lt;&gt;"",$I31&lt;&gt;"",$J31&lt;&gt;"")</formula>
    </cfRule>
    <cfRule type="expression" dxfId="11568" priority="832">
      <formula>AND($H31&lt;&gt;"",$I31&lt;&gt;"",$J31="")</formula>
    </cfRule>
    <cfRule type="expression" dxfId="11567" priority="833">
      <formula>AND($H31&lt;&gt;"",$I31="",$J31="")</formula>
    </cfRule>
  </conditionalFormatting>
  <conditionalFormatting sqref="AJ34:CF36">
    <cfRule type="expression" dxfId="11566" priority="837">
      <formula>AND($H34&lt;&gt;"",$I34&lt;&gt;"",$J34&lt;&gt;"")</formula>
    </cfRule>
    <cfRule type="expression" dxfId="11565" priority="838">
      <formula>AND($H34&lt;&gt;"",$I34&lt;&gt;"",$J34="")</formula>
    </cfRule>
    <cfRule type="expression" dxfId="11564" priority="839">
      <formula>AND($H34&lt;&gt;"",$I34="",$J34="")</formula>
    </cfRule>
  </conditionalFormatting>
  <conditionalFormatting sqref="AJ49:CF51">
    <cfRule type="expression" dxfId="11563" priority="828">
      <formula>AND($H49&lt;&gt;"",$I49&lt;&gt;"",$J49&lt;&gt;"")</formula>
    </cfRule>
    <cfRule type="expression" dxfId="11562" priority="829">
      <formula>AND($H49&lt;&gt;"",$I49&lt;&gt;"",$J49="")</formula>
    </cfRule>
    <cfRule type="expression" dxfId="11561" priority="830">
      <formula>AND($H49&lt;&gt;"",$I49="",$J49="")</formula>
    </cfRule>
  </conditionalFormatting>
  <conditionalFormatting sqref="AJ11:CF11">
    <cfRule type="expression" dxfId="11560" priority="840">
      <formula>AND($H11&lt;&gt;"",$I11&lt;&gt;"",$J11&lt;&gt;"")</formula>
    </cfRule>
    <cfRule type="expression" dxfId="11559" priority="841">
      <formula>AND($H11&lt;&gt;"",$I11&lt;&gt;"",$J11="")</formula>
    </cfRule>
    <cfRule type="expression" dxfId="11558" priority="842">
      <formula>AND($H11&lt;&gt;"",$I11="",$J11="")</formula>
    </cfRule>
  </conditionalFormatting>
  <conditionalFormatting sqref="AJ14:CF14">
    <cfRule type="expression" dxfId="11557" priority="855">
      <formula>AND($H14&lt;&gt;"",$I14&lt;&gt;"",$J14&lt;&gt;"")</formula>
    </cfRule>
    <cfRule type="expression" dxfId="11556" priority="856">
      <formula>AND($H14&lt;&gt;"",$I14&lt;&gt;"",$J14="")</formula>
    </cfRule>
    <cfRule type="expression" dxfId="11555" priority="857">
      <formula>AND($H14&lt;&gt;"",$I14="",$J14="")</formula>
    </cfRule>
  </conditionalFormatting>
  <conditionalFormatting sqref="AJ4:CF4">
    <cfRule type="containsBlanks" dxfId="11554" priority="1024">
      <formula>LEN(TRIM(AJ4))=0</formula>
    </cfRule>
  </conditionalFormatting>
  <conditionalFormatting sqref="AJ1:CF1">
    <cfRule type="containsBlanks" dxfId="11553" priority="1023">
      <formula>LEN(TRIM(AJ1))=0</formula>
    </cfRule>
  </conditionalFormatting>
  <conditionalFormatting sqref="AJ6:CF6">
    <cfRule type="expression" dxfId="11552" priority="1020">
      <formula>AND($H6&lt;&gt;"",$I6&lt;&gt;"",$J6&lt;&gt;"")</formula>
    </cfRule>
    <cfRule type="expression" dxfId="11551" priority="1021">
      <formula>AND($H6&lt;&gt;"",$I6&lt;&gt;"",$J6="")</formula>
    </cfRule>
    <cfRule type="expression" dxfId="11550" priority="1022">
      <formula>AND($H6&lt;&gt;"",$I6="",$J6="")</formula>
    </cfRule>
  </conditionalFormatting>
  <conditionalFormatting sqref="AJ24:CF24">
    <cfRule type="expression" dxfId="11549" priority="996">
      <formula>AND($H24&lt;&gt;"",$I24&lt;&gt;"",$J24&lt;&gt;"")</formula>
    </cfRule>
    <cfRule type="expression" dxfId="11548" priority="997">
      <formula>AND($H24&lt;&gt;"",$I24&lt;&gt;"",$J24="")</formula>
    </cfRule>
    <cfRule type="expression" dxfId="11547" priority="998">
      <formula>AND($H24&lt;&gt;"",$I24="",$J24="")</formula>
    </cfRule>
  </conditionalFormatting>
  <conditionalFormatting sqref="AJ26:CF26">
    <cfRule type="expression" dxfId="11546" priority="993">
      <formula>AND($H26&lt;&gt;"",$I26&lt;&gt;"",$J26&lt;&gt;"")</formula>
    </cfRule>
    <cfRule type="expression" dxfId="11545" priority="994">
      <formula>AND($H26&lt;&gt;"",$I26&lt;&gt;"",$J26="")</formula>
    </cfRule>
    <cfRule type="expression" dxfId="11544" priority="995">
      <formula>AND($H26&lt;&gt;"",$I26="",$J26="")</formula>
    </cfRule>
  </conditionalFormatting>
  <conditionalFormatting sqref="AJ44:CF45">
    <cfRule type="expression" dxfId="11543" priority="984">
      <formula>AND($H44&lt;&gt;"",$I44&lt;&gt;"",$J44&lt;&gt;"")</formula>
    </cfRule>
    <cfRule type="expression" dxfId="11542" priority="985">
      <formula>AND($H44&lt;&gt;"",$I44&lt;&gt;"",$J44="")</formula>
    </cfRule>
    <cfRule type="expression" dxfId="11541" priority="986">
      <formula>AND($H44&lt;&gt;"",$I44="",$J44="")</formula>
    </cfRule>
  </conditionalFormatting>
  <conditionalFormatting sqref="AJ53:CF53">
    <cfRule type="expression" dxfId="11540" priority="942">
      <formula>AND($H53&lt;&gt;"",$I53&lt;&gt;"",$J53&lt;&gt;"")</formula>
    </cfRule>
    <cfRule type="expression" dxfId="11539" priority="943">
      <formula>AND($H53&lt;&gt;"",$I53&lt;&gt;"",$J53="")</formula>
    </cfRule>
    <cfRule type="expression" dxfId="11538" priority="944">
      <formula>AND($H53&lt;&gt;"",$I53="",$J53="")</formula>
    </cfRule>
  </conditionalFormatting>
  <conditionalFormatting sqref="AJ46:CF48">
    <cfRule type="expression" dxfId="11537" priority="822">
      <formula>AND($H46&lt;&gt;"",$I46&lt;&gt;"",$J46&lt;&gt;"")</formula>
    </cfRule>
    <cfRule type="expression" dxfId="11536" priority="823">
      <formula>AND($H46&lt;&gt;"",$I46&lt;&gt;"",$J46="")</formula>
    </cfRule>
    <cfRule type="expression" dxfId="11535" priority="824">
      <formula>AND($H46&lt;&gt;"",$I46="",$J46="")</formula>
    </cfRule>
  </conditionalFormatting>
  <conditionalFormatting sqref="AJ38:CF38">
    <cfRule type="expression" dxfId="11534" priority="834">
      <formula>AND($H38&lt;&gt;"",$I38&lt;&gt;"",$J38&lt;&gt;"")</formula>
    </cfRule>
    <cfRule type="expression" dxfId="11533" priority="835">
      <formula>AND($H38&lt;&gt;"",$I38&lt;&gt;"",$J38="")</formula>
    </cfRule>
    <cfRule type="expression" dxfId="11532" priority="836">
      <formula>AND($H38&lt;&gt;"",$I38="",$J38="")</formula>
    </cfRule>
  </conditionalFormatting>
  <conditionalFormatting sqref="AJ54:CF54">
    <cfRule type="cellIs" dxfId="11531" priority="820" operator="greaterThan">
      <formula>0</formula>
    </cfRule>
    <cfRule type="cellIs" dxfId="11530" priority="821" operator="lessThan">
      <formula>0</formula>
    </cfRule>
  </conditionalFormatting>
  <conditionalFormatting sqref="AJ39:CF39">
    <cfRule type="expression" dxfId="11529" priority="571">
      <formula>AND($H39&lt;&gt;"",$I39&lt;&gt;"",$J39&lt;&gt;"")</formula>
    </cfRule>
    <cfRule type="expression" dxfId="11528" priority="572">
      <formula>AND($H39&lt;&gt;"",$I39&lt;&gt;"",$J39="")</formula>
    </cfRule>
    <cfRule type="expression" dxfId="11527" priority="573">
      <formula>AND($H39&lt;&gt;"",$I39="",$J39="")</formula>
    </cfRule>
  </conditionalFormatting>
  <conditionalFormatting sqref="X73:Z73 U73">
    <cfRule type="expression" dxfId="11526" priority="521">
      <formula>AND($H73&lt;&gt;"",$I73&lt;&gt;"",$J73&lt;&gt;"")</formula>
    </cfRule>
    <cfRule type="expression" dxfId="11525" priority="522">
      <formula>AND($H73&lt;&gt;"",$I73&lt;&gt;"",$J73="")</formula>
    </cfRule>
    <cfRule type="expression" dxfId="11524" priority="523">
      <formula>AND($H73&lt;&gt;"",$I73="",$J73="")</formula>
    </cfRule>
  </conditionalFormatting>
  <conditionalFormatting sqref="AE73:AH73">
    <cfRule type="expression" dxfId="11523" priority="509">
      <formula>AND($H73&lt;&gt;"",$I73&lt;&gt;"",$J73&lt;&gt;"")</formula>
    </cfRule>
    <cfRule type="expression" dxfId="11522" priority="510">
      <formula>AND($H73&lt;&gt;"",$I73&lt;&gt;"",$J73="")</formula>
    </cfRule>
    <cfRule type="expression" dxfId="11521" priority="511">
      <formula>AND($H73&lt;&gt;"",$I73="",$J73="")</formula>
    </cfRule>
  </conditionalFormatting>
  <conditionalFormatting sqref="AA73:AB73">
    <cfRule type="expression" dxfId="11520" priority="515">
      <formula>AND($H73&lt;&gt;"",$I73&lt;&gt;"",$J73&lt;&gt;"")</formula>
    </cfRule>
    <cfRule type="expression" dxfId="11519" priority="516">
      <formula>AND($H73&lt;&gt;"",$I73&lt;&gt;"",$J73="")</formula>
    </cfRule>
    <cfRule type="expression" dxfId="11518" priority="517">
      <formula>AND($H73&lt;&gt;"",$I73="",$J73="")</formula>
    </cfRule>
  </conditionalFormatting>
  <conditionalFormatting sqref="AC73:AD73">
    <cfRule type="expression" dxfId="11517" priority="512">
      <formula>AND($H73&lt;&gt;"",$I73&lt;&gt;"",$J73&lt;&gt;"")</formula>
    </cfRule>
    <cfRule type="expression" dxfId="11516" priority="513">
      <formula>AND($H73&lt;&gt;"",$I73&lt;&gt;"",$J73="")</formula>
    </cfRule>
    <cfRule type="expression" dxfId="11515" priority="514">
      <formula>AND($H73&lt;&gt;"",$I73="",$J73="")</formula>
    </cfRule>
  </conditionalFormatting>
  <conditionalFormatting sqref="AJ69:CF69">
    <cfRule type="expression" dxfId="11514" priority="539">
      <formula>AND($H69&lt;&gt;"",$I69&lt;&gt;"",$J69&lt;&gt;"")</formula>
    </cfRule>
    <cfRule type="expression" dxfId="11513" priority="540">
      <formula>AND($H69&lt;&gt;"",$I69&lt;&gt;"",$J69="")</formula>
    </cfRule>
    <cfRule type="expression" dxfId="11512" priority="541">
      <formula>AND($H69&lt;&gt;"",$I69="",$J69="")</formula>
    </cfRule>
  </conditionalFormatting>
  <conditionalFormatting sqref="H70:J70 U70 X70:AI70">
    <cfRule type="expression" dxfId="11511" priority="533">
      <formula>AND($H70&lt;&gt;"",$I70&lt;&gt;"",$J70&lt;&gt;"")</formula>
    </cfRule>
    <cfRule type="expression" dxfId="11510" priority="534">
      <formula>AND($H70&lt;&gt;"",$I70&lt;&gt;"",$J70="")</formula>
    </cfRule>
    <cfRule type="expression" dxfId="11509" priority="535">
      <formula>AND($H70&lt;&gt;"",$I70="",$J70="")</formula>
    </cfRule>
  </conditionalFormatting>
  <conditionalFormatting sqref="AJ66:CF68">
    <cfRule type="expression" dxfId="11508" priority="536">
      <formula>AND($H66&lt;&gt;"",$I66&lt;&gt;"",$J66&lt;&gt;"")</formula>
    </cfRule>
    <cfRule type="expression" dxfId="11507" priority="537">
      <formula>AND($H66&lt;&gt;"",$I66&lt;&gt;"",$J66="")</formula>
    </cfRule>
    <cfRule type="expression" dxfId="11506" priority="538">
      <formula>AND($H66&lt;&gt;"",$I66="",$J66="")</formula>
    </cfRule>
  </conditionalFormatting>
  <conditionalFormatting sqref="H73:J73">
    <cfRule type="expression" dxfId="11505" priority="524">
      <formula>AND($H73&lt;&gt;"",$I73&lt;&gt;"",$J73&lt;&gt;"")</formula>
    </cfRule>
    <cfRule type="expression" dxfId="11504" priority="525">
      <formula>AND($H73&lt;&gt;"",$I73&lt;&gt;"",$J73="")</formula>
    </cfRule>
    <cfRule type="expression" dxfId="11503" priority="526">
      <formula>AND($H73&lt;&gt;"",$I73="",$J73="")</formula>
    </cfRule>
  </conditionalFormatting>
  <conditionalFormatting sqref="AJ70:CF70">
    <cfRule type="expression" dxfId="11502" priority="527">
      <formula>AND($H70&lt;&gt;"",$I70&lt;&gt;"",$J70&lt;&gt;"")</formula>
    </cfRule>
    <cfRule type="expression" dxfId="11501" priority="528">
      <formula>AND($H70&lt;&gt;"",$I70&lt;&gt;"",$J70="")</formula>
    </cfRule>
    <cfRule type="expression" dxfId="11500" priority="529">
      <formula>AND($H70&lt;&gt;"",$I70="",$J70="")</formula>
    </cfRule>
  </conditionalFormatting>
  <conditionalFormatting sqref="AA43:AB43">
    <cfRule type="expression" dxfId="11499" priority="651">
      <formula>AND($H43&lt;&gt;"",$I43&lt;&gt;"",$J43&lt;&gt;"")</formula>
    </cfRule>
    <cfRule type="expression" dxfId="11498" priority="652">
      <formula>AND($H43&lt;&gt;"",$I43&lt;&gt;"",$J43="")</formula>
    </cfRule>
    <cfRule type="expression" dxfId="11497" priority="653">
      <formula>AND($H43&lt;&gt;"",$I43="",$J43="")</formula>
    </cfRule>
  </conditionalFormatting>
  <conditionalFormatting sqref="AC43:AD43">
    <cfRule type="expression" dxfId="11496" priority="648">
      <formula>AND($H43&lt;&gt;"",$I43&lt;&gt;"",$J43&lt;&gt;"")</formula>
    </cfRule>
    <cfRule type="expression" dxfId="11495" priority="649">
      <formula>AND($H43&lt;&gt;"",$I43&lt;&gt;"",$J43="")</formula>
    </cfRule>
    <cfRule type="expression" dxfId="11494" priority="650">
      <formula>AND($H43&lt;&gt;"",$I43="",$J43="")</formula>
    </cfRule>
  </conditionalFormatting>
  <conditionalFormatting sqref="AE43:AH43">
    <cfRule type="expression" dxfId="11493" priority="645">
      <formula>AND($H43&lt;&gt;"",$I43&lt;&gt;"",$J43&lt;&gt;"")</formula>
    </cfRule>
    <cfRule type="expression" dxfId="11492" priority="646">
      <formula>AND($H43&lt;&gt;"",$I43&lt;&gt;"",$J43="")</formula>
    </cfRule>
    <cfRule type="expression" dxfId="11491" priority="647">
      <formula>AND($H43&lt;&gt;"",$I43="",$J43="")</formula>
    </cfRule>
  </conditionalFormatting>
  <conditionalFormatting sqref="H28:J28">
    <cfRule type="expression" dxfId="11490" priority="684">
      <formula>AND($H28&lt;&gt;"",$I28&lt;&gt;"",$J28&lt;&gt;"")</formula>
    </cfRule>
    <cfRule type="expression" dxfId="11489" priority="685">
      <formula>AND($H28&lt;&gt;"",$I28&lt;&gt;"",$J28="")</formula>
    </cfRule>
    <cfRule type="expression" dxfId="11488" priority="686">
      <formula>AND($H28&lt;&gt;"",$I28="",$J28="")</formula>
    </cfRule>
  </conditionalFormatting>
  <conditionalFormatting sqref="U28 X28:Z28">
    <cfRule type="expression" dxfId="11487" priority="681">
      <formula>AND($H28&lt;&gt;"",$I28&lt;&gt;"",$J28&lt;&gt;"")</formula>
    </cfRule>
    <cfRule type="expression" dxfId="11486" priority="682">
      <formula>AND($H28&lt;&gt;"",$I28&lt;&gt;"",$J28="")</formula>
    </cfRule>
    <cfRule type="expression" dxfId="11485" priority="683">
      <formula>AND($H28&lt;&gt;"",$I28="",$J28="")</formula>
    </cfRule>
  </conditionalFormatting>
  <conditionalFormatting sqref="H28">
    <cfRule type="expression" dxfId="11484" priority="680">
      <formula>AND($H28&lt;&gt;"",$I28&lt;&gt;"")</formula>
    </cfRule>
  </conditionalFormatting>
  <conditionalFormatting sqref="I28">
    <cfRule type="expression" dxfId="11483" priority="679">
      <formula>AND($I28&lt;&gt;"",$J28&lt;&gt;"")</formula>
    </cfRule>
  </conditionalFormatting>
  <conditionalFormatting sqref="A28">
    <cfRule type="containsBlanks" dxfId="11482" priority="678">
      <formula>LEN(TRIM(A28))=0</formula>
    </cfRule>
  </conditionalFormatting>
  <conditionalFormatting sqref="AA28:AB28">
    <cfRule type="expression" dxfId="11481" priority="675">
      <formula>AND($H28&lt;&gt;"",$I28&lt;&gt;"",$J28&lt;&gt;"")</formula>
    </cfRule>
    <cfRule type="expression" dxfId="11480" priority="676">
      <formula>AND($H28&lt;&gt;"",$I28&lt;&gt;"",$J28="")</formula>
    </cfRule>
    <cfRule type="expression" dxfId="11479" priority="677">
      <formula>AND($H28&lt;&gt;"",$I28="",$J28="")</formula>
    </cfRule>
  </conditionalFormatting>
  <conditionalFormatting sqref="AC28:AD28">
    <cfRule type="expression" dxfId="11478" priority="672">
      <formula>AND($H28&lt;&gt;"",$I28&lt;&gt;"",$J28&lt;&gt;"")</formula>
    </cfRule>
    <cfRule type="expression" dxfId="11477" priority="673">
      <formula>AND($H28&lt;&gt;"",$I28&lt;&gt;"",$J28="")</formula>
    </cfRule>
    <cfRule type="expression" dxfId="11476" priority="674">
      <formula>AND($H28&lt;&gt;"",$I28="",$J28="")</formula>
    </cfRule>
  </conditionalFormatting>
  <conditionalFormatting sqref="AE28:AH28">
    <cfRule type="expression" dxfId="11475" priority="669">
      <formula>AND($H28&lt;&gt;"",$I28&lt;&gt;"",$J28&lt;&gt;"")</formula>
    </cfRule>
    <cfRule type="expression" dxfId="11474" priority="670">
      <formula>AND($H28&lt;&gt;"",$I28&lt;&gt;"",$J28="")</formula>
    </cfRule>
    <cfRule type="expression" dxfId="11473" priority="671">
      <formula>AND($H28&lt;&gt;"",$I28="",$J28="")</formula>
    </cfRule>
  </conditionalFormatting>
  <conditionalFormatting sqref="AI28">
    <cfRule type="expression" dxfId="11472" priority="666">
      <formula>AND($H28&lt;&gt;"",$I28&lt;&gt;"",$J28&lt;&gt;"")</formula>
    </cfRule>
    <cfRule type="expression" dxfId="11471" priority="667">
      <formula>AND($H28&lt;&gt;"",$I28&lt;&gt;"",$J28="")</formula>
    </cfRule>
    <cfRule type="expression" dxfId="11470" priority="668">
      <formula>AND($H28&lt;&gt;"",$I28="",$J28="")</formula>
    </cfRule>
  </conditionalFormatting>
  <conditionalFormatting sqref="AJ28:CF28">
    <cfRule type="expression" dxfId="11469" priority="663">
      <formula>AND($H28&lt;&gt;"",$I28&lt;&gt;"",$J28&lt;&gt;"")</formula>
    </cfRule>
    <cfRule type="expression" dxfId="11468" priority="664">
      <formula>AND($H28&lt;&gt;"",$I28&lt;&gt;"",$J28="")</formula>
    </cfRule>
    <cfRule type="expression" dxfId="11467" priority="665">
      <formula>AND($H28&lt;&gt;"",$I28="",$J28="")</formula>
    </cfRule>
  </conditionalFormatting>
  <conditionalFormatting sqref="H43:J43">
    <cfRule type="expression" dxfId="11466" priority="660">
      <formula>AND($H43&lt;&gt;"",$I43&lt;&gt;"",$J43&lt;&gt;"")</formula>
    </cfRule>
    <cfRule type="expression" dxfId="11465" priority="661">
      <formula>AND($H43&lt;&gt;"",$I43&lt;&gt;"",$J43="")</formula>
    </cfRule>
    <cfRule type="expression" dxfId="11464" priority="662">
      <formula>AND($H43&lt;&gt;"",$I43="",$J43="")</formula>
    </cfRule>
  </conditionalFormatting>
  <conditionalFormatting sqref="U43 X43:Z43">
    <cfRule type="expression" dxfId="11463" priority="657">
      <formula>AND($H43&lt;&gt;"",$I43&lt;&gt;"",$J43&lt;&gt;"")</formula>
    </cfRule>
    <cfRule type="expression" dxfId="11462" priority="658">
      <formula>AND($H43&lt;&gt;"",$I43&lt;&gt;"",$J43="")</formula>
    </cfRule>
    <cfRule type="expression" dxfId="11461" priority="659">
      <formula>AND($H43&lt;&gt;"",$I43="",$J43="")</formula>
    </cfRule>
  </conditionalFormatting>
  <conditionalFormatting sqref="H43">
    <cfRule type="expression" dxfId="11460" priority="656">
      <formula>AND($H43&lt;&gt;"",$I43&lt;&gt;"")</formula>
    </cfRule>
  </conditionalFormatting>
  <conditionalFormatting sqref="I43">
    <cfRule type="expression" dxfId="11459" priority="655">
      <formula>AND($I43&lt;&gt;"",$J43&lt;&gt;"")</formula>
    </cfRule>
  </conditionalFormatting>
  <conditionalFormatting sqref="A43">
    <cfRule type="containsBlanks" dxfId="11458" priority="654">
      <formula>LEN(TRIM(A43))=0</formula>
    </cfRule>
  </conditionalFormatting>
  <conditionalFormatting sqref="AI43">
    <cfRule type="expression" dxfId="11457" priority="642">
      <formula>AND($H43&lt;&gt;"",$I43&lt;&gt;"",$J43&lt;&gt;"")</formula>
    </cfRule>
    <cfRule type="expression" dxfId="11456" priority="643">
      <formula>AND($H43&lt;&gt;"",$I43&lt;&gt;"",$J43="")</formula>
    </cfRule>
    <cfRule type="expression" dxfId="11455" priority="644">
      <formula>AND($H43&lt;&gt;"",$I43="",$J43="")</formula>
    </cfRule>
  </conditionalFormatting>
  <conditionalFormatting sqref="AJ43:CF43">
    <cfRule type="expression" dxfId="11454" priority="639">
      <formula>AND($H43&lt;&gt;"",$I43&lt;&gt;"",$J43&lt;&gt;"")</formula>
    </cfRule>
    <cfRule type="expression" dxfId="11453" priority="640">
      <formula>AND($H43&lt;&gt;"",$I43&lt;&gt;"",$J43="")</formula>
    </cfRule>
    <cfRule type="expression" dxfId="11452" priority="641">
      <formula>AND($H43&lt;&gt;"",$I43="",$J43="")</formula>
    </cfRule>
  </conditionalFormatting>
  <conditionalFormatting sqref="X59:Z59 X61:Z61 X60:AG60 U59:U61">
    <cfRule type="expression" dxfId="11451" priority="628">
      <formula>AND($H59&lt;&gt;"",$I59&lt;&gt;"",$J59&lt;&gt;"")</formula>
    </cfRule>
    <cfRule type="expression" dxfId="11450" priority="629">
      <formula>AND($H59&lt;&gt;"",$I59&lt;&gt;"",$J59="")</formula>
    </cfRule>
    <cfRule type="expression" dxfId="11449" priority="630">
      <formula>AND($H59&lt;&gt;"",$I59="",$J59="")</formula>
    </cfRule>
  </conditionalFormatting>
  <conditionalFormatting sqref="AC59:AD59 AC61:AD61">
    <cfRule type="expression" dxfId="11448" priority="619">
      <formula>AND($H59&lt;&gt;"",$I59&lt;&gt;"",$J59&lt;&gt;"")</formula>
    </cfRule>
    <cfRule type="expression" dxfId="11447" priority="620">
      <formula>AND($H59&lt;&gt;"",$I59&lt;&gt;"",$J59="")</formula>
    </cfRule>
    <cfRule type="expression" dxfId="11446" priority="621">
      <formula>AND($H59&lt;&gt;"",$I59="",$J59="")</formula>
    </cfRule>
  </conditionalFormatting>
  <conditionalFormatting sqref="AE59:AH59 AE61:AH61 AH60">
    <cfRule type="expression" dxfId="11445" priority="616">
      <formula>AND($H59&lt;&gt;"",$I59&lt;&gt;"",$J59&lt;&gt;"")</formula>
    </cfRule>
    <cfRule type="expression" dxfId="11444" priority="617">
      <formula>AND($H59&lt;&gt;"",$I59&lt;&gt;"",$J59="")</formula>
    </cfRule>
    <cfRule type="expression" dxfId="11443" priority="618">
      <formula>AND($H59&lt;&gt;"",$I59="",$J59="")</formula>
    </cfRule>
  </conditionalFormatting>
  <conditionalFormatting sqref="AI59:AI61">
    <cfRule type="expression" dxfId="11442" priority="613">
      <formula>AND($H59&lt;&gt;"",$I59&lt;&gt;"",$J59&lt;&gt;"")</formula>
    </cfRule>
    <cfRule type="expression" dxfId="11441" priority="614">
      <formula>AND($H59&lt;&gt;"",$I59&lt;&gt;"",$J59="")</formula>
    </cfRule>
    <cfRule type="expression" dxfId="11440" priority="615">
      <formula>AND($H59&lt;&gt;"",$I59="",$J59="")</formula>
    </cfRule>
  </conditionalFormatting>
  <conditionalFormatting sqref="H62:J62 U62 X62:AI62">
    <cfRule type="expression" dxfId="11439" priority="636">
      <formula>AND($H62&lt;&gt;"",$I62&lt;&gt;"",$J62&lt;&gt;"")</formula>
    </cfRule>
    <cfRule type="expression" dxfId="11438" priority="637">
      <formula>AND($H62&lt;&gt;"",$I62&lt;&gt;"",$J62="")</formula>
    </cfRule>
    <cfRule type="expression" dxfId="11437" priority="638">
      <formula>AND($H62&lt;&gt;"",$I62="",$J62="")</formula>
    </cfRule>
  </conditionalFormatting>
  <conditionalFormatting sqref="H62">
    <cfRule type="expression" dxfId="11436" priority="635">
      <formula>AND($H62&lt;&gt;"",$I62&lt;&gt;"")</formula>
    </cfRule>
  </conditionalFormatting>
  <conditionalFormatting sqref="I62">
    <cfRule type="expression" dxfId="11435" priority="634">
      <formula>AND($I62&lt;&gt;"",$J62&lt;&gt;"")</formula>
    </cfRule>
  </conditionalFormatting>
  <conditionalFormatting sqref="H59:J61">
    <cfRule type="expression" dxfId="11434" priority="631">
      <formula>AND($H59&lt;&gt;"",$I59&lt;&gt;"",$J59&lt;&gt;"")</formula>
    </cfRule>
    <cfRule type="expression" dxfId="11433" priority="632">
      <formula>AND($H59&lt;&gt;"",$I59&lt;&gt;"",$J59="")</formula>
    </cfRule>
    <cfRule type="expression" dxfId="11432" priority="633">
      <formula>AND($H59&lt;&gt;"",$I59="",$J59="")</formula>
    </cfRule>
  </conditionalFormatting>
  <conditionalFormatting sqref="H59:H61">
    <cfRule type="expression" dxfId="11431" priority="627">
      <formula>AND($H59&lt;&gt;"",$I59&lt;&gt;"")</formula>
    </cfRule>
  </conditionalFormatting>
  <conditionalFormatting sqref="I59:I61">
    <cfRule type="expression" dxfId="11430" priority="626">
      <formula>AND($I59&lt;&gt;"",$J59&lt;&gt;"")</formula>
    </cfRule>
  </conditionalFormatting>
  <conditionalFormatting sqref="A59:A61">
    <cfRule type="containsBlanks" dxfId="11429" priority="625">
      <formula>LEN(TRIM(A59))=0</formula>
    </cfRule>
  </conditionalFormatting>
  <conditionalFormatting sqref="AA59:AB59 AA61:AB61">
    <cfRule type="expression" dxfId="11428" priority="622">
      <formula>AND($H59&lt;&gt;"",$I59&lt;&gt;"",$J59&lt;&gt;"")</formula>
    </cfRule>
    <cfRule type="expression" dxfId="11427" priority="623">
      <formula>AND($H59&lt;&gt;"",$I59&lt;&gt;"",$J59="")</formula>
    </cfRule>
    <cfRule type="expression" dxfId="11426" priority="624">
      <formula>AND($H59&lt;&gt;"",$I59="",$J59="")</formula>
    </cfRule>
  </conditionalFormatting>
  <conditionalFormatting sqref="A62">
    <cfRule type="containsBlanks" dxfId="11425" priority="612">
      <formula>LEN(TRIM(A62))=0</formula>
    </cfRule>
  </conditionalFormatting>
  <conditionalFormatting sqref="AJ59:CF61">
    <cfRule type="expression" dxfId="11424" priority="606">
      <formula>AND($H59&lt;&gt;"",$I59&lt;&gt;"",$J59&lt;&gt;"")</formula>
    </cfRule>
    <cfRule type="expression" dxfId="11423" priority="607">
      <formula>AND($H59&lt;&gt;"",$I59&lt;&gt;"",$J59="")</formula>
    </cfRule>
    <cfRule type="expression" dxfId="11422" priority="608">
      <formula>AND($H59&lt;&gt;"",$I59="",$J59="")</formula>
    </cfRule>
  </conditionalFormatting>
  <conditionalFormatting sqref="AJ62:CF62">
    <cfRule type="expression" dxfId="11421" priority="609">
      <formula>AND($H62&lt;&gt;"",$I62&lt;&gt;"",$J62&lt;&gt;"")</formula>
    </cfRule>
    <cfRule type="expression" dxfId="11420" priority="610">
      <formula>AND($H62&lt;&gt;"",$I62&lt;&gt;"",$J62="")</formula>
    </cfRule>
    <cfRule type="expression" dxfId="11419" priority="611">
      <formula>AND($H62&lt;&gt;"",$I62="",$J62="")</formula>
    </cfRule>
  </conditionalFormatting>
  <conditionalFormatting sqref="H63:J63 U63 X63:AI63">
    <cfRule type="expression" dxfId="11418" priority="603">
      <formula>AND($H63&lt;&gt;"",$I63&lt;&gt;"",$J63&lt;&gt;"")</formula>
    </cfRule>
    <cfRule type="expression" dxfId="11417" priority="604">
      <formula>AND($H63&lt;&gt;"",$I63&lt;&gt;"",$J63="")</formula>
    </cfRule>
    <cfRule type="expression" dxfId="11416" priority="605">
      <formula>AND($H63&lt;&gt;"",$I63="",$J63="")</formula>
    </cfRule>
  </conditionalFormatting>
  <conditionalFormatting sqref="H63">
    <cfRule type="expression" dxfId="11415" priority="602">
      <formula>AND($H63&lt;&gt;"",$I63&lt;&gt;"")</formula>
    </cfRule>
  </conditionalFormatting>
  <conditionalFormatting sqref="I63">
    <cfRule type="expression" dxfId="11414" priority="601">
      <formula>AND($I63&lt;&gt;"",$J63&lt;&gt;"")</formula>
    </cfRule>
  </conditionalFormatting>
  <conditionalFormatting sqref="A63">
    <cfRule type="containsBlanks" dxfId="11413" priority="600">
      <formula>LEN(TRIM(A63))=0</formula>
    </cfRule>
  </conditionalFormatting>
  <conditionalFormatting sqref="AJ63:CF63">
    <cfRule type="expression" dxfId="11412" priority="597">
      <formula>AND($H63&lt;&gt;"",$I63&lt;&gt;"",$J63&lt;&gt;"")</formula>
    </cfRule>
    <cfRule type="expression" dxfId="11411" priority="598">
      <formula>AND($H63&lt;&gt;"",$I63&lt;&gt;"",$J63="")</formula>
    </cfRule>
    <cfRule type="expression" dxfId="11410" priority="599">
      <formula>AND($H63&lt;&gt;"",$I63="",$J63="")</formula>
    </cfRule>
  </conditionalFormatting>
  <conditionalFormatting sqref="H39:J39">
    <cfRule type="expression" dxfId="11409" priority="594">
      <formula>AND($H39&lt;&gt;"",$I39&lt;&gt;"",$J39&lt;&gt;"")</formula>
    </cfRule>
    <cfRule type="expression" dxfId="11408" priority="595">
      <formula>AND($H39&lt;&gt;"",$I39&lt;&gt;"",$J39="")</formula>
    </cfRule>
    <cfRule type="expression" dxfId="11407" priority="596">
      <formula>AND($H39&lt;&gt;"",$I39="",$J39="")</formula>
    </cfRule>
  </conditionalFormatting>
  <conditionalFormatting sqref="X39:Z39 U39">
    <cfRule type="expression" dxfId="11406" priority="591">
      <formula>AND($H39&lt;&gt;"",$I39&lt;&gt;"",$J39&lt;&gt;"")</formula>
    </cfRule>
    <cfRule type="expression" dxfId="11405" priority="592">
      <formula>AND($H39&lt;&gt;"",$I39&lt;&gt;"",$J39="")</formula>
    </cfRule>
    <cfRule type="expression" dxfId="11404" priority="593">
      <formula>AND($H39&lt;&gt;"",$I39="",$J39="")</formula>
    </cfRule>
  </conditionalFormatting>
  <conditionalFormatting sqref="H39">
    <cfRule type="expression" dxfId="11403" priority="590">
      <formula>AND($H39&lt;&gt;"",$I39&lt;&gt;"")</formula>
    </cfRule>
  </conditionalFormatting>
  <conditionalFormatting sqref="I39">
    <cfRule type="expression" dxfId="11402" priority="589">
      <formula>AND($I39&lt;&gt;"",$J39&lt;&gt;"")</formula>
    </cfRule>
  </conditionalFormatting>
  <conditionalFormatting sqref="A39">
    <cfRule type="containsBlanks" dxfId="11401" priority="588">
      <formula>LEN(TRIM(A39))=0</formula>
    </cfRule>
  </conditionalFormatting>
  <conditionalFormatting sqref="AA39:AB39">
    <cfRule type="expression" dxfId="11400" priority="585">
      <formula>AND($H39&lt;&gt;"",$I39&lt;&gt;"",$J39&lt;&gt;"")</formula>
    </cfRule>
    <cfRule type="expression" dxfId="11399" priority="586">
      <formula>AND($H39&lt;&gt;"",$I39&lt;&gt;"",$J39="")</formula>
    </cfRule>
    <cfRule type="expression" dxfId="11398" priority="587">
      <formula>AND($H39&lt;&gt;"",$I39="",$J39="")</formula>
    </cfRule>
  </conditionalFormatting>
  <conditionalFormatting sqref="AC39:AD39">
    <cfRule type="expression" dxfId="11397" priority="582">
      <formula>AND($H39&lt;&gt;"",$I39&lt;&gt;"",$J39&lt;&gt;"")</formula>
    </cfRule>
    <cfRule type="expression" dxfId="11396" priority="583">
      <formula>AND($H39&lt;&gt;"",$I39&lt;&gt;"",$J39="")</formula>
    </cfRule>
    <cfRule type="expression" dxfId="11395" priority="584">
      <formula>AND($H39&lt;&gt;"",$I39="",$J39="")</formula>
    </cfRule>
  </conditionalFormatting>
  <conditionalFormatting sqref="AE39:AH39">
    <cfRule type="expression" dxfId="11394" priority="579">
      <formula>AND($H39&lt;&gt;"",$I39&lt;&gt;"",$J39&lt;&gt;"")</formula>
    </cfRule>
    <cfRule type="expression" dxfId="11393" priority="580">
      <formula>AND($H39&lt;&gt;"",$I39&lt;&gt;"",$J39="")</formula>
    </cfRule>
    <cfRule type="expression" dxfId="11392" priority="581">
      <formula>AND($H39&lt;&gt;"",$I39="",$J39="")</formula>
    </cfRule>
  </conditionalFormatting>
  <conditionalFormatting sqref="AI39">
    <cfRule type="expression" dxfId="11391" priority="576">
      <formula>AND($H39&lt;&gt;"",$I39&lt;&gt;"",$J39&lt;&gt;"")</formula>
    </cfRule>
    <cfRule type="expression" dxfId="11390" priority="577">
      <formula>AND($H39&lt;&gt;"",$I39&lt;&gt;"",$J39="")</formula>
    </cfRule>
    <cfRule type="expression" dxfId="11389" priority="578">
      <formula>AND($H39&lt;&gt;"",$I39="",$J39="")</formula>
    </cfRule>
  </conditionalFormatting>
  <conditionalFormatting sqref="X39:AI39 U39">
    <cfRule type="cellIs" dxfId="11388" priority="574" operator="greaterThan">
      <formula>0</formula>
    </cfRule>
    <cfRule type="cellIs" dxfId="11387" priority="575" operator="lessThan">
      <formula>0</formula>
    </cfRule>
  </conditionalFormatting>
  <conditionalFormatting sqref="AJ39:CF39">
    <cfRule type="cellIs" dxfId="11386" priority="569" operator="greaterThan">
      <formula>0</formula>
    </cfRule>
    <cfRule type="cellIs" dxfId="11385" priority="570" operator="lessThan">
      <formula>0</formula>
    </cfRule>
  </conditionalFormatting>
  <conditionalFormatting sqref="X66:Z66 X68:Z68 X67:AG67 U66:U68">
    <cfRule type="expression" dxfId="11384" priority="558">
      <formula>AND($H66&lt;&gt;"",$I66&lt;&gt;"",$J66&lt;&gt;"")</formula>
    </cfRule>
    <cfRule type="expression" dxfId="11383" priority="559">
      <formula>AND($H66&lt;&gt;"",$I66&lt;&gt;"",$J66="")</formula>
    </cfRule>
    <cfRule type="expression" dxfId="11382" priority="560">
      <formula>AND($H66&lt;&gt;"",$I66="",$J66="")</formula>
    </cfRule>
  </conditionalFormatting>
  <conditionalFormatting sqref="AC66:AD66 AC68:AD68">
    <cfRule type="expression" dxfId="11381" priority="549">
      <formula>AND($H66&lt;&gt;"",$I66&lt;&gt;"",$J66&lt;&gt;"")</formula>
    </cfRule>
    <cfRule type="expression" dxfId="11380" priority="550">
      <formula>AND($H66&lt;&gt;"",$I66&lt;&gt;"",$J66="")</formula>
    </cfRule>
    <cfRule type="expression" dxfId="11379" priority="551">
      <formula>AND($H66&lt;&gt;"",$I66="",$J66="")</formula>
    </cfRule>
  </conditionalFormatting>
  <conditionalFormatting sqref="AE66:AH66 AE68:AH68 AH67">
    <cfRule type="expression" dxfId="11378" priority="546">
      <formula>AND($H66&lt;&gt;"",$I66&lt;&gt;"",$J66&lt;&gt;"")</formula>
    </cfRule>
    <cfRule type="expression" dxfId="11377" priority="547">
      <formula>AND($H66&lt;&gt;"",$I66&lt;&gt;"",$J66="")</formula>
    </cfRule>
    <cfRule type="expression" dxfId="11376" priority="548">
      <formula>AND($H66&lt;&gt;"",$I66="",$J66="")</formula>
    </cfRule>
  </conditionalFormatting>
  <conditionalFormatting sqref="AI66:AI68">
    <cfRule type="expression" dxfId="11375" priority="543">
      <formula>AND($H66&lt;&gt;"",$I66&lt;&gt;"",$J66&lt;&gt;"")</formula>
    </cfRule>
    <cfRule type="expression" dxfId="11374" priority="544">
      <formula>AND($H66&lt;&gt;"",$I66&lt;&gt;"",$J66="")</formula>
    </cfRule>
    <cfRule type="expression" dxfId="11373" priority="545">
      <formula>AND($H66&lt;&gt;"",$I66="",$J66="")</formula>
    </cfRule>
  </conditionalFormatting>
  <conditionalFormatting sqref="H69:J69 U69 X69:AI69">
    <cfRule type="expression" dxfId="11372" priority="566">
      <formula>AND($H69&lt;&gt;"",$I69&lt;&gt;"",$J69&lt;&gt;"")</formula>
    </cfRule>
    <cfRule type="expression" dxfId="11371" priority="567">
      <formula>AND($H69&lt;&gt;"",$I69&lt;&gt;"",$J69="")</formula>
    </cfRule>
    <cfRule type="expression" dxfId="11370" priority="568">
      <formula>AND($H69&lt;&gt;"",$I69="",$J69="")</formula>
    </cfRule>
  </conditionalFormatting>
  <conditionalFormatting sqref="H69">
    <cfRule type="expression" dxfId="11369" priority="565">
      <formula>AND($H69&lt;&gt;"",$I69&lt;&gt;"")</formula>
    </cfRule>
  </conditionalFormatting>
  <conditionalFormatting sqref="I69">
    <cfRule type="expression" dxfId="11368" priority="564">
      <formula>AND($I69&lt;&gt;"",$J69&lt;&gt;"")</formula>
    </cfRule>
  </conditionalFormatting>
  <conditionalFormatting sqref="H66:J68">
    <cfRule type="expression" dxfId="11367" priority="561">
      <formula>AND($H66&lt;&gt;"",$I66&lt;&gt;"",$J66&lt;&gt;"")</formula>
    </cfRule>
    <cfRule type="expression" dxfId="11366" priority="562">
      <formula>AND($H66&lt;&gt;"",$I66&lt;&gt;"",$J66="")</formula>
    </cfRule>
    <cfRule type="expression" dxfId="11365" priority="563">
      <formula>AND($H66&lt;&gt;"",$I66="",$J66="")</formula>
    </cfRule>
  </conditionalFormatting>
  <conditionalFormatting sqref="H66:H68">
    <cfRule type="expression" dxfId="11364" priority="557">
      <formula>AND($H66&lt;&gt;"",$I66&lt;&gt;"")</formula>
    </cfRule>
  </conditionalFormatting>
  <conditionalFormatting sqref="I66:I68">
    <cfRule type="expression" dxfId="11363" priority="556">
      <formula>AND($I66&lt;&gt;"",$J66&lt;&gt;"")</formula>
    </cfRule>
  </conditionalFormatting>
  <conditionalFormatting sqref="A66:A68">
    <cfRule type="containsBlanks" dxfId="11362" priority="555">
      <formula>LEN(TRIM(A66))=0</formula>
    </cfRule>
  </conditionalFormatting>
  <conditionalFormatting sqref="AA66:AB66 AA68:AB68">
    <cfRule type="expression" dxfId="11361" priority="552">
      <formula>AND($H66&lt;&gt;"",$I66&lt;&gt;"",$J66&lt;&gt;"")</formula>
    </cfRule>
    <cfRule type="expression" dxfId="11360" priority="553">
      <formula>AND($H66&lt;&gt;"",$I66&lt;&gt;"",$J66="")</formula>
    </cfRule>
    <cfRule type="expression" dxfId="11359" priority="554">
      <formula>AND($H66&lt;&gt;"",$I66="",$J66="")</formula>
    </cfRule>
  </conditionalFormatting>
  <conditionalFormatting sqref="A69">
    <cfRule type="containsBlanks" dxfId="11358" priority="542">
      <formula>LEN(TRIM(A69))=0</formula>
    </cfRule>
  </conditionalFormatting>
  <conditionalFormatting sqref="AI73">
    <cfRule type="expression" dxfId="11357" priority="506">
      <formula>AND($H73&lt;&gt;"",$I73&lt;&gt;"",$J73&lt;&gt;"")</formula>
    </cfRule>
    <cfRule type="expression" dxfId="11356" priority="507">
      <formula>AND($H73&lt;&gt;"",$I73&lt;&gt;"",$J73="")</formula>
    </cfRule>
    <cfRule type="expression" dxfId="11355" priority="508">
      <formula>AND($H73&lt;&gt;"",$I73="",$J73="")</formula>
    </cfRule>
  </conditionalFormatting>
  <conditionalFormatting sqref="H70">
    <cfRule type="expression" dxfId="11354" priority="532">
      <formula>AND($H70&lt;&gt;"",$I70&lt;&gt;"")</formula>
    </cfRule>
  </conditionalFormatting>
  <conditionalFormatting sqref="I70">
    <cfRule type="expression" dxfId="11353" priority="531">
      <formula>AND($I70&lt;&gt;"",$J70&lt;&gt;"")</formula>
    </cfRule>
  </conditionalFormatting>
  <conditionalFormatting sqref="A70">
    <cfRule type="containsBlanks" dxfId="11352" priority="530">
      <formula>LEN(TRIM(A70))=0</formula>
    </cfRule>
  </conditionalFormatting>
  <conditionalFormatting sqref="H75:J77">
    <cfRule type="expression" dxfId="11351" priority="491">
      <formula>AND($H75&lt;&gt;"",$I75&lt;&gt;"",$J75&lt;&gt;"")</formula>
    </cfRule>
    <cfRule type="expression" dxfId="11350" priority="492">
      <formula>AND($H75&lt;&gt;"",$I75&lt;&gt;"",$J75="")</formula>
    </cfRule>
    <cfRule type="expression" dxfId="11349" priority="493">
      <formula>AND($H75&lt;&gt;"",$I75="",$J75="")</formula>
    </cfRule>
  </conditionalFormatting>
  <conditionalFormatting sqref="X75:Z75 X77:Z77 X76:AG76 U75:U77">
    <cfRule type="expression" dxfId="11348" priority="488">
      <formula>AND($H75&lt;&gt;"",$I75&lt;&gt;"",$J75&lt;&gt;"")</formula>
    </cfRule>
    <cfRule type="expression" dxfId="11347" priority="489">
      <formula>AND($H75&lt;&gt;"",$I75&lt;&gt;"",$J75="")</formula>
    </cfRule>
    <cfRule type="expression" dxfId="11346" priority="490">
      <formula>AND($H75&lt;&gt;"",$I75="",$J75="")</formula>
    </cfRule>
  </conditionalFormatting>
  <conditionalFormatting sqref="H73">
    <cfRule type="expression" dxfId="11345" priority="520">
      <formula>AND($H73&lt;&gt;"",$I73&lt;&gt;"")</formula>
    </cfRule>
  </conditionalFormatting>
  <conditionalFormatting sqref="I73">
    <cfRule type="expression" dxfId="11344" priority="519">
      <formula>AND($I73&lt;&gt;"",$J73&lt;&gt;"")</formula>
    </cfRule>
  </conditionalFormatting>
  <conditionalFormatting sqref="A73">
    <cfRule type="containsBlanks" dxfId="11343" priority="518">
      <formula>LEN(TRIM(A73))=0</formula>
    </cfRule>
  </conditionalFormatting>
  <conditionalFormatting sqref="X73:AI73 U73">
    <cfRule type="cellIs" dxfId="11342" priority="504" operator="greaterThan">
      <formula>0</formula>
    </cfRule>
    <cfRule type="cellIs" dxfId="11341" priority="505" operator="lessThan">
      <formula>0</formula>
    </cfRule>
  </conditionalFormatting>
  <conditionalFormatting sqref="AJ73:CF73">
    <cfRule type="expression" dxfId="11340" priority="501">
      <formula>AND($H73&lt;&gt;"",$I73&lt;&gt;"",$J73&lt;&gt;"")</formula>
    </cfRule>
    <cfRule type="expression" dxfId="11339" priority="502">
      <formula>AND($H73&lt;&gt;"",$I73&lt;&gt;"",$J73="")</formula>
    </cfRule>
    <cfRule type="expression" dxfId="11338" priority="503">
      <formula>AND($H73&lt;&gt;"",$I73="",$J73="")</formula>
    </cfRule>
  </conditionalFormatting>
  <conditionalFormatting sqref="AJ73:CF73">
    <cfRule type="cellIs" dxfId="11337" priority="499" operator="greaterThan">
      <formula>0</formula>
    </cfRule>
    <cfRule type="cellIs" dxfId="11336" priority="500" operator="lessThan">
      <formula>0</formula>
    </cfRule>
  </conditionalFormatting>
  <conditionalFormatting sqref="AC75:AD75 AC77:AD77">
    <cfRule type="expression" dxfId="11335" priority="479">
      <formula>AND($H75&lt;&gt;"",$I75&lt;&gt;"",$J75&lt;&gt;"")</formula>
    </cfRule>
    <cfRule type="expression" dxfId="11334" priority="480">
      <formula>AND($H75&lt;&gt;"",$I75&lt;&gt;"",$J75="")</formula>
    </cfRule>
    <cfRule type="expression" dxfId="11333" priority="481">
      <formula>AND($H75&lt;&gt;"",$I75="",$J75="")</formula>
    </cfRule>
  </conditionalFormatting>
  <conditionalFormatting sqref="AE75:AH75 AE77:AH77 AH76">
    <cfRule type="expression" dxfId="11332" priority="476">
      <formula>AND($H75&lt;&gt;"",$I75&lt;&gt;"",$J75&lt;&gt;"")</formula>
    </cfRule>
    <cfRule type="expression" dxfId="11331" priority="477">
      <formula>AND($H75&lt;&gt;"",$I75&lt;&gt;"",$J75="")</formula>
    </cfRule>
    <cfRule type="expression" dxfId="11330" priority="478">
      <formula>AND($H75&lt;&gt;"",$I75="",$J75="")</formula>
    </cfRule>
  </conditionalFormatting>
  <conditionalFormatting sqref="AI75:AI77">
    <cfRule type="expression" dxfId="11329" priority="473">
      <formula>AND($H75&lt;&gt;"",$I75&lt;&gt;"",$J75&lt;&gt;"")</formula>
    </cfRule>
    <cfRule type="expression" dxfId="11328" priority="474">
      <formula>AND($H75&lt;&gt;"",$I75&lt;&gt;"",$J75="")</formula>
    </cfRule>
    <cfRule type="expression" dxfId="11327" priority="475">
      <formula>AND($H75&lt;&gt;"",$I75="",$J75="")</formula>
    </cfRule>
  </conditionalFormatting>
  <conditionalFormatting sqref="H78:J78 U78 X78:AI78">
    <cfRule type="expression" dxfId="11326" priority="496">
      <formula>AND($H78&lt;&gt;"",$I78&lt;&gt;"",$J78&lt;&gt;"")</formula>
    </cfRule>
    <cfRule type="expression" dxfId="11325" priority="497">
      <formula>AND($H78&lt;&gt;"",$I78&lt;&gt;"",$J78="")</formula>
    </cfRule>
    <cfRule type="expression" dxfId="11324" priority="498">
      <formula>AND($H78&lt;&gt;"",$I78="",$J78="")</formula>
    </cfRule>
  </conditionalFormatting>
  <conditionalFormatting sqref="H78">
    <cfRule type="expression" dxfId="11323" priority="495">
      <formula>AND($H78&lt;&gt;"",$I78&lt;&gt;"")</formula>
    </cfRule>
  </conditionalFormatting>
  <conditionalFormatting sqref="I78">
    <cfRule type="expression" dxfId="11322" priority="494">
      <formula>AND($I78&lt;&gt;"",$J78&lt;&gt;"")</formula>
    </cfRule>
  </conditionalFormatting>
  <conditionalFormatting sqref="H75:H77">
    <cfRule type="expression" dxfId="11321" priority="487">
      <formula>AND($H75&lt;&gt;"",$I75&lt;&gt;"")</formula>
    </cfRule>
  </conditionalFormatting>
  <conditionalFormatting sqref="I75:I77">
    <cfRule type="expression" dxfId="11320" priority="486">
      <formula>AND($I75&lt;&gt;"",$J75&lt;&gt;"")</formula>
    </cfRule>
  </conditionalFormatting>
  <conditionalFormatting sqref="A75:A77">
    <cfRule type="containsBlanks" dxfId="11319" priority="485">
      <formula>LEN(TRIM(A75))=0</formula>
    </cfRule>
  </conditionalFormatting>
  <conditionalFormatting sqref="AA75:AB75 AA77:AB77">
    <cfRule type="expression" dxfId="11318" priority="482">
      <formula>AND($H75&lt;&gt;"",$I75&lt;&gt;"",$J75&lt;&gt;"")</formula>
    </cfRule>
    <cfRule type="expression" dxfId="11317" priority="483">
      <formula>AND($H75&lt;&gt;"",$I75&lt;&gt;"",$J75="")</formula>
    </cfRule>
    <cfRule type="expression" dxfId="11316" priority="484">
      <formula>AND($H75&lt;&gt;"",$I75="",$J75="")</formula>
    </cfRule>
  </conditionalFormatting>
  <conditionalFormatting sqref="A78">
    <cfRule type="containsBlanks" dxfId="11315" priority="472">
      <formula>LEN(TRIM(A78))=0</formula>
    </cfRule>
  </conditionalFormatting>
  <conditionalFormatting sqref="AJ75:CF77">
    <cfRule type="expression" dxfId="11314" priority="466">
      <formula>AND($H75&lt;&gt;"",$I75&lt;&gt;"",$J75&lt;&gt;"")</formula>
    </cfRule>
    <cfRule type="expression" dxfId="11313" priority="467">
      <formula>AND($H75&lt;&gt;"",$I75&lt;&gt;"",$J75="")</formula>
    </cfRule>
    <cfRule type="expression" dxfId="11312" priority="468">
      <formula>AND($H75&lt;&gt;"",$I75="",$J75="")</formula>
    </cfRule>
  </conditionalFormatting>
  <conditionalFormatting sqref="AJ78:CF78">
    <cfRule type="expression" dxfId="11311" priority="469">
      <formula>AND($H78&lt;&gt;"",$I78&lt;&gt;"",$J78&lt;&gt;"")</formula>
    </cfRule>
    <cfRule type="expression" dxfId="11310" priority="470">
      <formula>AND($H78&lt;&gt;"",$I78&lt;&gt;"",$J78="")</formula>
    </cfRule>
    <cfRule type="expression" dxfId="11309" priority="471">
      <formula>AND($H78&lt;&gt;"",$I78="",$J78="")</formula>
    </cfRule>
  </conditionalFormatting>
  <conditionalFormatting sqref="AJ81:CF83">
    <cfRule type="expression" dxfId="11308" priority="424">
      <formula>AND($H81&lt;&gt;"",$I81&lt;&gt;"",$J81&lt;&gt;"")</formula>
    </cfRule>
    <cfRule type="expression" dxfId="11307" priority="425">
      <formula>AND($H81&lt;&gt;"",$I81&lt;&gt;"",$J81="")</formula>
    </cfRule>
    <cfRule type="expression" dxfId="11306" priority="426">
      <formula>AND($H81&lt;&gt;"",$I81="",$J81="")</formula>
    </cfRule>
  </conditionalFormatting>
  <conditionalFormatting sqref="X81:Z81 X83:Z83 X82:AG82 U81:U83">
    <cfRule type="expression" dxfId="11305" priority="446">
      <formula>AND($H81&lt;&gt;"",$I81&lt;&gt;"",$J81&lt;&gt;"")</formula>
    </cfRule>
    <cfRule type="expression" dxfId="11304" priority="447">
      <formula>AND($H81&lt;&gt;"",$I81&lt;&gt;"",$J81="")</formula>
    </cfRule>
    <cfRule type="expression" dxfId="11303" priority="448">
      <formula>AND($H81&lt;&gt;"",$I81="",$J81="")</formula>
    </cfRule>
  </conditionalFormatting>
  <conditionalFormatting sqref="AC81:AD81 AC83:AD83">
    <cfRule type="expression" dxfId="11302" priority="437">
      <formula>AND($H81&lt;&gt;"",$I81&lt;&gt;"",$J81&lt;&gt;"")</formula>
    </cfRule>
    <cfRule type="expression" dxfId="11301" priority="438">
      <formula>AND($H81&lt;&gt;"",$I81&lt;&gt;"",$J81="")</formula>
    </cfRule>
    <cfRule type="expression" dxfId="11300" priority="439">
      <formula>AND($H81&lt;&gt;"",$I81="",$J81="")</formula>
    </cfRule>
  </conditionalFormatting>
  <conditionalFormatting sqref="AE81:AH81 AE83:AH83 AH82">
    <cfRule type="expression" dxfId="11299" priority="434">
      <formula>AND($H81&lt;&gt;"",$I81&lt;&gt;"",$J81&lt;&gt;"")</formula>
    </cfRule>
    <cfRule type="expression" dxfId="11298" priority="435">
      <formula>AND($H81&lt;&gt;"",$I81&lt;&gt;"",$J81="")</formula>
    </cfRule>
    <cfRule type="expression" dxfId="11297" priority="436">
      <formula>AND($H81&lt;&gt;"",$I81="",$J81="")</formula>
    </cfRule>
  </conditionalFormatting>
  <conditionalFormatting sqref="AI81:AI83">
    <cfRule type="expression" dxfId="11296" priority="431">
      <formula>AND($H81&lt;&gt;"",$I81&lt;&gt;"",$J81&lt;&gt;"")</formula>
    </cfRule>
    <cfRule type="expression" dxfId="11295" priority="432">
      <formula>AND($H81&lt;&gt;"",$I81&lt;&gt;"",$J81="")</formula>
    </cfRule>
    <cfRule type="expression" dxfId="11294" priority="433">
      <formula>AND($H81&lt;&gt;"",$I81="",$J81="")</formula>
    </cfRule>
  </conditionalFormatting>
  <conditionalFormatting sqref="H81:J83">
    <cfRule type="expression" dxfId="11293" priority="449">
      <formula>AND($H81&lt;&gt;"",$I81&lt;&gt;"",$J81&lt;&gt;"")</formula>
    </cfRule>
    <cfRule type="expression" dxfId="11292" priority="450">
      <formula>AND($H81&lt;&gt;"",$I81&lt;&gt;"",$J81="")</formula>
    </cfRule>
    <cfRule type="expression" dxfId="11291" priority="451">
      <formula>AND($H81&lt;&gt;"",$I81="",$J81="")</formula>
    </cfRule>
  </conditionalFormatting>
  <conditionalFormatting sqref="H81:H83">
    <cfRule type="expression" dxfId="11290" priority="445">
      <formula>AND($H81&lt;&gt;"",$I81&lt;&gt;"")</formula>
    </cfRule>
  </conditionalFormatting>
  <conditionalFormatting sqref="I81:I83">
    <cfRule type="expression" dxfId="11289" priority="444">
      <formula>AND($I81&lt;&gt;"",$J81&lt;&gt;"")</formula>
    </cfRule>
  </conditionalFormatting>
  <conditionalFormatting sqref="A81:A83">
    <cfRule type="containsBlanks" dxfId="11288" priority="443">
      <formula>LEN(TRIM(A81))=0</formula>
    </cfRule>
  </conditionalFormatting>
  <conditionalFormatting sqref="AA81:AB81 AA83:AB83">
    <cfRule type="expression" dxfId="11287" priority="440">
      <formula>AND($H81&lt;&gt;"",$I81&lt;&gt;"",$J81&lt;&gt;"")</formula>
    </cfRule>
    <cfRule type="expression" dxfId="11286" priority="441">
      <formula>AND($H81&lt;&gt;"",$I81&lt;&gt;"",$J81="")</formula>
    </cfRule>
    <cfRule type="expression" dxfId="11285" priority="442">
      <formula>AND($H81&lt;&gt;"",$I81="",$J81="")</formula>
    </cfRule>
  </conditionalFormatting>
  <conditionalFormatting sqref="X86:Z86 U86">
    <cfRule type="expression" dxfId="11284" priority="418">
      <formula>AND($H86&lt;&gt;"",$I86&lt;&gt;"",$J86&lt;&gt;"")</formula>
    </cfRule>
    <cfRule type="expression" dxfId="11283" priority="419">
      <formula>AND($H86&lt;&gt;"",$I86&lt;&gt;"",$J86="")</formula>
    </cfRule>
    <cfRule type="expression" dxfId="11282" priority="420">
      <formula>AND($H86&lt;&gt;"",$I86="",$J86="")</formula>
    </cfRule>
  </conditionalFormatting>
  <conditionalFormatting sqref="AE86:AH86">
    <cfRule type="expression" dxfId="11281" priority="406">
      <formula>AND($H86&lt;&gt;"",$I86&lt;&gt;"",$J86&lt;&gt;"")</formula>
    </cfRule>
    <cfRule type="expression" dxfId="11280" priority="407">
      <formula>AND($H86&lt;&gt;"",$I86&lt;&gt;"",$J86="")</formula>
    </cfRule>
    <cfRule type="expression" dxfId="11279" priority="408">
      <formula>AND($H86&lt;&gt;"",$I86="",$J86="")</formula>
    </cfRule>
  </conditionalFormatting>
  <conditionalFormatting sqref="AA86:AB86">
    <cfRule type="expression" dxfId="11278" priority="412">
      <formula>AND($H86&lt;&gt;"",$I86&lt;&gt;"",$J86&lt;&gt;"")</formula>
    </cfRule>
    <cfRule type="expression" dxfId="11277" priority="413">
      <formula>AND($H86&lt;&gt;"",$I86&lt;&gt;"",$J86="")</formula>
    </cfRule>
    <cfRule type="expression" dxfId="11276" priority="414">
      <formula>AND($H86&lt;&gt;"",$I86="",$J86="")</formula>
    </cfRule>
  </conditionalFormatting>
  <conditionalFormatting sqref="AC86:AD86">
    <cfRule type="expression" dxfId="11275" priority="409">
      <formula>AND($H86&lt;&gt;"",$I86&lt;&gt;"",$J86&lt;&gt;"")</formula>
    </cfRule>
    <cfRule type="expression" dxfId="11274" priority="410">
      <formula>AND($H86&lt;&gt;"",$I86&lt;&gt;"",$J86="")</formula>
    </cfRule>
    <cfRule type="expression" dxfId="11273" priority="411">
      <formula>AND($H86&lt;&gt;"",$I86="",$J86="")</formula>
    </cfRule>
  </conditionalFormatting>
  <conditionalFormatting sqref="H86:J86">
    <cfRule type="expression" dxfId="11272" priority="421">
      <formula>AND($H86&lt;&gt;"",$I86&lt;&gt;"",$J86&lt;&gt;"")</formula>
    </cfRule>
    <cfRule type="expression" dxfId="11271" priority="422">
      <formula>AND($H86&lt;&gt;"",$I86&lt;&gt;"",$J86="")</formula>
    </cfRule>
    <cfRule type="expression" dxfId="11270" priority="423">
      <formula>AND($H86&lt;&gt;"",$I86="",$J86="")</formula>
    </cfRule>
  </conditionalFormatting>
  <conditionalFormatting sqref="AI86">
    <cfRule type="expression" dxfId="11269" priority="403">
      <formula>AND($H86&lt;&gt;"",$I86&lt;&gt;"",$J86&lt;&gt;"")</formula>
    </cfRule>
    <cfRule type="expression" dxfId="11268" priority="404">
      <formula>AND($H86&lt;&gt;"",$I86&lt;&gt;"",$J86="")</formula>
    </cfRule>
    <cfRule type="expression" dxfId="11267" priority="405">
      <formula>AND($H86&lt;&gt;"",$I86="",$J86="")</formula>
    </cfRule>
  </conditionalFormatting>
  <conditionalFormatting sqref="H86">
    <cfRule type="expression" dxfId="11266" priority="417">
      <formula>AND($H86&lt;&gt;"",$I86&lt;&gt;"")</formula>
    </cfRule>
  </conditionalFormatting>
  <conditionalFormatting sqref="I86">
    <cfRule type="expression" dxfId="11265" priority="416">
      <formula>AND($I86&lt;&gt;"",$J86&lt;&gt;"")</formula>
    </cfRule>
  </conditionalFormatting>
  <conditionalFormatting sqref="A86">
    <cfRule type="containsBlanks" dxfId="11264" priority="415">
      <formula>LEN(TRIM(A86))=0</formula>
    </cfRule>
  </conditionalFormatting>
  <conditionalFormatting sqref="X86:AI86 U86">
    <cfRule type="cellIs" dxfId="11263" priority="401" operator="greaterThan">
      <formula>0</formula>
    </cfRule>
    <cfRule type="cellIs" dxfId="11262" priority="402" operator="lessThan">
      <formula>0</formula>
    </cfRule>
  </conditionalFormatting>
  <conditionalFormatting sqref="AJ86:CF86">
    <cfRule type="expression" dxfId="11261" priority="398">
      <formula>AND($H86&lt;&gt;"",$I86&lt;&gt;"",$J86&lt;&gt;"")</formula>
    </cfRule>
    <cfRule type="expression" dxfId="11260" priority="399">
      <formula>AND($H86&lt;&gt;"",$I86&lt;&gt;"",$J86="")</formula>
    </cfRule>
    <cfRule type="expression" dxfId="11259" priority="400">
      <formula>AND($H86&lt;&gt;"",$I86="",$J86="")</formula>
    </cfRule>
  </conditionalFormatting>
  <conditionalFormatting sqref="AJ86:CF86">
    <cfRule type="cellIs" dxfId="11258" priority="396" operator="greaterThan">
      <formula>0</formula>
    </cfRule>
    <cfRule type="cellIs" dxfId="11257" priority="397" operator="lessThan">
      <formula>0</formula>
    </cfRule>
  </conditionalFormatting>
  <conditionalFormatting sqref="AJ88:CF88">
    <cfRule type="expression" dxfId="11256" priority="372">
      <formula>AND($H88&lt;&gt;"",$I88&lt;&gt;"",$J88&lt;&gt;"")</formula>
    </cfRule>
    <cfRule type="expression" dxfId="11255" priority="373">
      <formula>AND($H88&lt;&gt;"",$I88&lt;&gt;"",$J88="")</formula>
    </cfRule>
    <cfRule type="expression" dxfId="11254" priority="374">
      <formula>AND($H88&lt;&gt;"",$I88="",$J88="")</formula>
    </cfRule>
  </conditionalFormatting>
  <conditionalFormatting sqref="X88:Z88 U88">
    <cfRule type="expression" dxfId="11253" priority="390">
      <formula>AND($H88&lt;&gt;"",$I88&lt;&gt;"",$J88&lt;&gt;"")</formula>
    </cfRule>
    <cfRule type="expression" dxfId="11252" priority="391">
      <formula>AND($H88&lt;&gt;"",$I88&lt;&gt;"",$J88="")</formula>
    </cfRule>
    <cfRule type="expression" dxfId="11251" priority="392">
      <formula>AND($H88&lt;&gt;"",$I88="",$J88="")</formula>
    </cfRule>
  </conditionalFormatting>
  <conditionalFormatting sqref="AC88:AD88">
    <cfRule type="expression" dxfId="11250" priority="381">
      <formula>AND($H88&lt;&gt;"",$I88&lt;&gt;"",$J88&lt;&gt;"")</formula>
    </cfRule>
    <cfRule type="expression" dxfId="11249" priority="382">
      <formula>AND($H88&lt;&gt;"",$I88&lt;&gt;"",$J88="")</formula>
    </cfRule>
    <cfRule type="expression" dxfId="11248" priority="383">
      <formula>AND($H88&lt;&gt;"",$I88="",$J88="")</formula>
    </cfRule>
  </conditionalFormatting>
  <conditionalFormatting sqref="AE88:AH88">
    <cfRule type="expression" dxfId="11247" priority="378">
      <formula>AND($H88&lt;&gt;"",$I88&lt;&gt;"",$J88&lt;&gt;"")</formula>
    </cfRule>
    <cfRule type="expression" dxfId="11246" priority="379">
      <formula>AND($H88&lt;&gt;"",$I88&lt;&gt;"",$J88="")</formula>
    </cfRule>
    <cfRule type="expression" dxfId="11245" priority="380">
      <formula>AND($H88&lt;&gt;"",$I88="",$J88="")</formula>
    </cfRule>
  </conditionalFormatting>
  <conditionalFormatting sqref="AI88">
    <cfRule type="expression" dxfId="11244" priority="375">
      <formula>AND($H88&lt;&gt;"",$I88&lt;&gt;"",$J88&lt;&gt;"")</formula>
    </cfRule>
    <cfRule type="expression" dxfId="11243" priority="376">
      <formula>AND($H88&lt;&gt;"",$I88&lt;&gt;"",$J88="")</formula>
    </cfRule>
    <cfRule type="expression" dxfId="11242" priority="377">
      <formula>AND($H88&lt;&gt;"",$I88="",$J88="")</formula>
    </cfRule>
  </conditionalFormatting>
  <conditionalFormatting sqref="H88:J88">
    <cfRule type="expression" dxfId="11241" priority="393">
      <formula>AND($H88&lt;&gt;"",$I88&lt;&gt;"",$J88&lt;&gt;"")</formula>
    </cfRule>
    <cfRule type="expression" dxfId="11240" priority="394">
      <formula>AND($H88&lt;&gt;"",$I88&lt;&gt;"",$J88="")</formula>
    </cfRule>
    <cfRule type="expression" dxfId="11239" priority="395">
      <formula>AND($H88&lt;&gt;"",$I88="",$J88="")</formula>
    </cfRule>
  </conditionalFormatting>
  <conditionalFormatting sqref="H88">
    <cfRule type="expression" dxfId="11238" priority="389">
      <formula>AND($H88&lt;&gt;"",$I88&lt;&gt;"")</formula>
    </cfRule>
  </conditionalFormatting>
  <conditionalFormatting sqref="I88">
    <cfRule type="expression" dxfId="11237" priority="388">
      <formula>AND($I88&lt;&gt;"",$J88&lt;&gt;"")</formula>
    </cfRule>
  </conditionalFormatting>
  <conditionalFormatting sqref="A88">
    <cfRule type="containsBlanks" dxfId="11236" priority="387">
      <formula>LEN(TRIM(A88))=0</formula>
    </cfRule>
  </conditionalFormatting>
  <conditionalFormatting sqref="AA88:AB88">
    <cfRule type="expression" dxfId="11235" priority="384">
      <formula>AND($H88&lt;&gt;"",$I88&lt;&gt;"",$J88&lt;&gt;"")</formula>
    </cfRule>
    <cfRule type="expression" dxfId="11234" priority="385">
      <formula>AND($H88&lt;&gt;"",$I88&lt;&gt;"",$J88="")</formula>
    </cfRule>
    <cfRule type="expression" dxfId="11233" priority="386">
      <formula>AND($H88&lt;&gt;"",$I88="",$J88="")</formula>
    </cfRule>
  </conditionalFormatting>
  <conditionalFormatting sqref="X90:Z90 U90">
    <cfRule type="expression" dxfId="11232" priority="366">
      <formula>AND($H90&lt;&gt;"",$I90&lt;&gt;"",$J90&lt;&gt;"")</formula>
    </cfRule>
    <cfRule type="expression" dxfId="11231" priority="367">
      <formula>AND($H90&lt;&gt;"",$I90&lt;&gt;"",$J90="")</formula>
    </cfRule>
    <cfRule type="expression" dxfId="11230" priority="368">
      <formula>AND($H90&lt;&gt;"",$I90="",$J90="")</formula>
    </cfRule>
  </conditionalFormatting>
  <conditionalFormatting sqref="AE90:AH90">
    <cfRule type="expression" dxfId="11229" priority="354">
      <formula>AND($H90&lt;&gt;"",$I90&lt;&gt;"",$J90&lt;&gt;"")</formula>
    </cfRule>
    <cfRule type="expression" dxfId="11228" priority="355">
      <formula>AND($H90&lt;&gt;"",$I90&lt;&gt;"",$J90="")</formula>
    </cfRule>
    <cfRule type="expression" dxfId="11227" priority="356">
      <formula>AND($H90&lt;&gt;"",$I90="",$J90="")</formula>
    </cfRule>
  </conditionalFormatting>
  <conditionalFormatting sqref="AA90:AB90">
    <cfRule type="expression" dxfId="11226" priority="360">
      <formula>AND($H90&lt;&gt;"",$I90&lt;&gt;"",$J90&lt;&gt;"")</formula>
    </cfRule>
    <cfRule type="expression" dxfId="11225" priority="361">
      <formula>AND($H90&lt;&gt;"",$I90&lt;&gt;"",$J90="")</formula>
    </cfRule>
    <cfRule type="expression" dxfId="11224" priority="362">
      <formula>AND($H90&lt;&gt;"",$I90="",$J90="")</formula>
    </cfRule>
  </conditionalFormatting>
  <conditionalFormatting sqref="AC90:AD90">
    <cfRule type="expression" dxfId="11223" priority="357">
      <formula>AND($H90&lt;&gt;"",$I90&lt;&gt;"",$J90&lt;&gt;"")</formula>
    </cfRule>
    <cfRule type="expression" dxfId="11222" priority="358">
      <formula>AND($H90&lt;&gt;"",$I90&lt;&gt;"",$J90="")</formula>
    </cfRule>
    <cfRule type="expression" dxfId="11221" priority="359">
      <formula>AND($H90&lt;&gt;"",$I90="",$J90="")</formula>
    </cfRule>
  </conditionalFormatting>
  <conditionalFormatting sqref="H90:J90">
    <cfRule type="expression" dxfId="11220" priority="369">
      <formula>AND($H90&lt;&gt;"",$I90&lt;&gt;"",$J90&lt;&gt;"")</formula>
    </cfRule>
    <cfRule type="expression" dxfId="11219" priority="370">
      <formula>AND($H90&lt;&gt;"",$I90&lt;&gt;"",$J90="")</formula>
    </cfRule>
    <cfRule type="expression" dxfId="11218" priority="371">
      <formula>AND($H90&lt;&gt;"",$I90="",$J90="")</formula>
    </cfRule>
  </conditionalFormatting>
  <conditionalFormatting sqref="AI90">
    <cfRule type="expression" dxfId="11217" priority="351">
      <formula>AND($H90&lt;&gt;"",$I90&lt;&gt;"",$J90&lt;&gt;"")</formula>
    </cfRule>
    <cfRule type="expression" dxfId="11216" priority="352">
      <formula>AND($H90&lt;&gt;"",$I90&lt;&gt;"",$J90="")</formula>
    </cfRule>
    <cfRule type="expression" dxfId="11215" priority="353">
      <formula>AND($H90&lt;&gt;"",$I90="",$J90="")</formula>
    </cfRule>
  </conditionalFormatting>
  <conditionalFormatting sqref="H90">
    <cfRule type="expression" dxfId="11214" priority="365">
      <formula>AND($H90&lt;&gt;"",$I90&lt;&gt;"")</formula>
    </cfRule>
  </conditionalFormatting>
  <conditionalFormatting sqref="I90">
    <cfRule type="expression" dxfId="11213" priority="364">
      <formula>AND($I90&lt;&gt;"",$J90&lt;&gt;"")</formula>
    </cfRule>
  </conditionalFormatting>
  <conditionalFormatting sqref="A90">
    <cfRule type="containsBlanks" dxfId="11212" priority="363">
      <formula>LEN(TRIM(A90))=0</formula>
    </cfRule>
  </conditionalFormatting>
  <conditionalFormatting sqref="X90:AI90 U90">
    <cfRule type="cellIs" dxfId="11211" priority="349" operator="greaterThan">
      <formula>0</formula>
    </cfRule>
    <cfRule type="cellIs" dxfId="11210" priority="350" operator="lessThan">
      <formula>0</formula>
    </cfRule>
  </conditionalFormatting>
  <conditionalFormatting sqref="AJ90:CF90">
    <cfRule type="expression" dxfId="11209" priority="346">
      <formula>AND($H90&lt;&gt;"",$I90&lt;&gt;"",$J90&lt;&gt;"")</formula>
    </cfRule>
    <cfRule type="expression" dxfId="11208" priority="347">
      <formula>AND($H90&lt;&gt;"",$I90&lt;&gt;"",$J90="")</formula>
    </cfRule>
    <cfRule type="expression" dxfId="11207" priority="348">
      <formula>AND($H90&lt;&gt;"",$I90="",$J90="")</formula>
    </cfRule>
  </conditionalFormatting>
  <conditionalFormatting sqref="AJ90:CF90">
    <cfRule type="cellIs" dxfId="11206" priority="344" operator="greaterThan">
      <formula>0</formula>
    </cfRule>
    <cfRule type="cellIs" dxfId="11205" priority="345" operator="lessThan">
      <formula>0</formula>
    </cfRule>
  </conditionalFormatting>
  <conditionalFormatting sqref="AJ95:CF95">
    <cfRule type="expression" dxfId="11204" priority="320">
      <formula>AND($H95&lt;&gt;"",$I95&lt;&gt;"",$J95&lt;&gt;"")</formula>
    </cfRule>
    <cfRule type="expression" dxfId="11203" priority="321">
      <formula>AND($H95&lt;&gt;"",$I95&lt;&gt;"",$J95="")</formula>
    </cfRule>
    <cfRule type="expression" dxfId="11202" priority="322">
      <formula>AND($H95&lt;&gt;"",$I95="",$J95="")</formula>
    </cfRule>
  </conditionalFormatting>
  <conditionalFormatting sqref="X95:Z95 U95">
    <cfRule type="expression" dxfId="11201" priority="338">
      <formula>AND($H95&lt;&gt;"",$I95&lt;&gt;"",$J95&lt;&gt;"")</formula>
    </cfRule>
    <cfRule type="expression" dxfId="11200" priority="339">
      <formula>AND($H95&lt;&gt;"",$I95&lt;&gt;"",$J95="")</formula>
    </cfRule>
    <cfRule type="expression" dxfId="11199" priority="340">
      <formula>AND($H95&lt;&gt;"",$I95="",$J95="")</formula>
    </cfRule>
  </conditionalFormatting>
  <conditionalFormatting sqref="AC95:AD95">
    <cfRule type="expression" dxfId="11198" priority="329">
      <formula>AND($H95&lt;&gt;"",$I95&lt;&gt;"",$J95&lt;&gt;"")</formula>
    </cfRule>
    <cfRule type="expression" dxfId="11197" priority="330">
      <formula>AND($H95&lt;&gt;"",$I95&lt;&gt;"",$J95="")</formula>
    </cfRule>
    <cfRule type="expression" dxfId="11196" priority="331">
      <formula>AND($H95&lt;&gt;"",$I95="",$J95="")</formula>
    </cfRule>
  </conditionalFormatting>
  <conditionalFormatting sqref="AE95:AH95">
    <cfRule type="expression" dxfId="11195" priority="326">
      <formula>AND($H95&lt;&gt;"",$I95&lt;&gt;"",$J95&lt;&gt;"")</formula>
    </cfRule>
    <cfRule type="expression" dxfId="11194" priority="327">
      <formula>AND($H95&lt;&gt;"",$I95&lt;&gt;"",$J95="")</formula>
    </cfRule>
    <cfRule type="expression" dxfId="11193" priority="328">
      <formula>AND($H95&lt;&gt;"",$I95="",$J95="")</formula>
    </cfRule>
  </conditionalFormatting>
  <conditionalFormatting sqref="AI95">
    <cfRule type="expression" dxfId="11192" priority="323">
      <formula>AND($H95&lt;&gt;"",$I95&lt;&gt;"",$J95&lt;&gt;"")</formula>
    </cfRule>
    <cfRule type="expression" dxfId="11191" priority="324">
      <formula>AND($H95&lt;&gt;"",$I95&lt;&gt;"",$J95="")</formula>
    </cfRule>
    <cfRule type="expression" dxfId="11190" priority="325">
      <formula>AND($H95&lt;&gt;"",$I95="",$J95="")</formula>
    </cfRule>
  </conditionalFormatting>
  <conditionalFormatting sqref="H95:J95">
    <cfRule type="expression" dxfId="11189" priority="341">
      <formula>AND($H95&lt;&gt;"",$I95&lt;&gt;"",$J95&lt;&gt;"")</formula>
    </cfRule>
    <cfRule type="expression" dxfId="11188" priority="342">
      <formula>AND($H95&lt;&gt;"",$I95&lt;&gt;"",$J95="")</formula>
    </cfRule>
    <cfRule type="expression" dxfId="11187" priority="343">
      <formula>AND($H95&lt;&gt;"",$I95="",$J95="")</formula>
    </cfRule>
  </conditionalFormatting>
  <conditionalFormatting sqref="H95">
    <cfRule type="expression" dxfId="11186" priority="337">
      <formula>AND($H95&lt;&gt;"",$I95&lt;&gt;"")</formula>
    </cfRule>
  </conditionalFormatting>
  <conditionalFormatting sqref="I95">
    <cfRule type="expression" dxfId="11185" priority="336">
      <formula>AND($I95&lt;&gt;"",$J95&lt;&gt;"")</formula>
    </cfRule>
  </conditionalFormatting>
  <conditionalFormatting sqref="A95">
    <cfRule type="containsBlanks" dxfId="11184" priority="335">
      <formula>LEN(TRIM(A95))=0</formula>
    </cfRule>
  </conditionalFormatting>
  <conditionalFormatting sqref="AA95:AB95">
    <cfRule type="expression" dxfId="11183" priority="332">
      <formula>AND($H95&lt;&gt;"",$I95&lt;&gt;"",$J95&lt;&gt;"")</formula>
    </cfRule>
    <cfRule type="expression" dxfId="11182" priority="333">
      <formula>AND($H95&lt;&gt;"",$I95&lt;&gt;"",$J95="")</formula>
    </cfRule>
    <cfRule type="expression" dxfId="11181" priority="334">
      <formula>AND($H95&lt;&gt;"",$I95="",$J95="")</formula>
    </cfRule>
  </conditionalFormatting>
  <conditionalFormatting sqref="AJ97:CF99">
    <cfRule type="expression" dxfId="11180" priority="296">
      <formula>AND($H97&lt;&gt;"",$I97&lt;&gt;"",$J97&lt;&gt;"")</formula>
    </cfRule>
    <cfRule type="expression" dxfId="11179" priority="297">
      <formula>AND($H97&lt;&gt;"",$I97&lt;&gt;"",$J97="")</formula>
    </cfRule>
    <cfRule type="expression" dxfId="11178" priority="298">
      <formula>AND($H97&lt;&gt;"",$I97="",$J97="")</formula>
    </cfRule>
  </conditionalFormatting>
  <conditionalFormatting sqref="X97:Z97 X99:Z99 X98:AG98 U97:U99">
    <cfRule type="expression" dxfId="11177" priority="314">
      <formula>AND($H97&lt;&gt;"",$I97&lt;&gt;"",$J97&lt;&gt;"")</formula>
    </cfRule>
    <cfRule type="expression" dxfId="11176" priority="315">
      <formula>AND($H97&lt;&gt;"",$I97&lt;&gt;"",$J97="")</formula>
    </cfRule>
    <cfRule type="expression" dxfId="11175" priority="316">
      <formula>AND($H97&lt;&gt;"",$I97="",$J97="")</formula>
    </cfRule>
  </conditionalFormatting>
  <conditionalFormatting sqref="AC97:AD97 AC99:AD99">
    <cfRule type="expression" dxfId="11174" priority="305">
      <formula>AND($H97&lt;&gt;"",$I97&lt;&gt;"",$J97&lt;&gt;"")</formula>
    </cfRule>
    <cfRule type="expression" dxfId="11173" priority="306">
      <formula>AND($H97&lt;&gt;"",$I97&lt;&gt;"",$J97="")</formula>
    </cfRule>
    <cfRule type="expression" dxfId="11172" priority="307">
      <formula>AND($H97&lt;&gt;"",$I97="",$J97="")</formula>
    </cfRule>
  </conditionalFormatting>
  <conditionalFormatting sqref="AE97:AH97 AE99:AH99 AH98">
    <cfRule type="expression" dxfId="11171" priority="302">
      <formula>AND($H97&lt;&gt;"",$I97&lt;&gt;"",$J97&lt;&gt;"")</formula>
    </cfRule>
    <cfRule type="expression" dxfId="11170" priority="303">
      <formula>AND($H97&lt;&gt;"",$I97&lt;&gt;"",$J97="")</formula>
    </cfRule>
    <cfRule type="expression" dxfId="11169" priority="304">
      <formula>AND($H97&lt;&gt;"",$I97="",$J97="")</formula>
    </cfRule>
  </conditionalFormatting>
  <conditionalFormatting sqref="AI97:AI99">
    <cfRule type="expression" dxfId="11168" priority="299">
      <formula>AND($H97&lt;&gt;"",$I97&lt;&gt;"",$J97&lt;&gt;"")</formula>
    </cfRule>
    <cfRule type="expression" dxfId="11167" priority="300">
      <formula>AND($H97&lt;&gt;"",$I97&lt;&gt;"",$J97="")</formula>
    </cfRule>
    <cfRule type="expression" dxfId="11166" priority="301">
      <formula>AND($H97&lt;&gt;"",$I97="",$J97="")</formula>
    </cfRule>
  </conditionalFormatting>
  <conditionalFormatting sqref="H97:J99">
    <cfRule type="expression" dxfId="11165" priority="317">
      <formula>AND($H97&lt;&gt;"",$I97&lt;&gt;"",$J97&lt;&gt;"")</formula>
    </cfRule>
    <cfRule type="expression" dxfId="11164" priority="318">
      <formula>AND($H97&lt;&gt;"",$I97&lt;&gt;"",$J97="")</formula>
    </cfRule>
    <cfRule type="expression" dxfId="11163" priority="319">
      <formula>AND($H97&lt;&gt;"",$I97="",$J97="")</formula>
    </cfRule>
  </conditionalFormatting>
  <conditionalFormatting sqref="H97:H99">
    <cfRule type="expression" dxfId="11162" priority="313">
      <formula>AND($H97&lt;&gt;"",$I97&lt;&gt;"")</formula>
    </cfRule>
  </conditionalFormatting>
  <conditionalFormatting sqref="I97:I99">
    <cfRule type="expression" dxfId="11161" priority="312">
      <formula>AND($I97&lt;&gt;"",$J97&lt;&gt;"")</formula>
    </cfRule>
  </conditionalFormatting>
  <conditionalFormatting sqref="A97:A99">
    <cfRule type="containsBlanks" dxfId="11160" priority="311">
      <formula>LEN(TRIM(A97))=0</formula>
    </cfRule>
  </conditionalFormatting>
  <conditionalFormatting sqref="AA97:AB97 AA99:AB99">
    <cfRule type="expression" dxfId="11159" priority="308">
      <formula>AND($H97&lt;&gt;"",$I97&lt;&gt;"",$J97&lt;&gt;"")</formula>
    </cfRule>
    <cfRule type="expression" dxfId="11158" priority="309">
      <formula>AND($H97&lt;&gt;"",$I97&lt;&gt;"",$J97="")</formula>
    </cfRule>
    <cfRule type="expression" dxfId="11157" priority="310">
      <formula>AND($H97&lt;&gt;"",$I97="",$J97="")</formula>
    </cfRule>
  </conditionalFormatting>
  <conditionalFormatting sqref="X102:Z102 U102">
    <cfRule type="expression" dxfId="11156" priority="290">
      <formula>AND($H102&lt;&gt;"",$I102&lt;&gt;"",$J102&lt;&gt;"")</formula>
    </cfRule>
    <cfRule type="expression" dxfId="11155" priority="291">
      <formula>AND($H102&lt;&gt;"",$I102&lt;&gt;"",$J102="")</formula>
    </cfRule>
    <cfRule type="expression" dxfId="11154" priority="292">
      <formula>AND($H102&lt;&gt;"",$I102="",$J102="")</formula>
    </cfRule>
  </conditionalFormatting>
  <conditionalFormatting sqref="AE102:AH102">
    <cfRule type="expression" dxfId="11153" priority="278">
      <formula>AND($H102&lt;&gt;"",$I102&lt;&gt;"",$J102&lt;&gt;"")</formula>
    </cfRule>
    <cfRule type="expression" dxfId="11152" priority="279">
      <formula>AND($H102&lt;&gt;"",$I102&lt;&gt;"",$J102="")</formula>
    </cfRule>
    <cfRule type="expression" dxfId="11151" priority="280">
      <formula>AND($H102&lt;&gt;"",$I102="",$J102="")</formula>
    </cfRule>
  </conditionalFormatting>
  <conditionalFormatting sqref="AA102:AB102">
    <cfRule type="expression" dxfId="11150" priority="284">
      <formula>AND($H102&lt;&gt;"",$I102&lt;&gt;"",$J102&lt;&gt;"")</formula>
    </cfRule>
    <cfRule type="expression" dxfId="11149" priority="285">
      <formula>AND($H102&lt;&gt;"",$I102&lt;&gt;"",$J102="")</formula>
    </cfRule>
    <cfRule type="expression" dxfId="11148" priority="286">
      <formula>AND($H102&lt;&gt;"",$I102="",$J102="")</formula>
    </cfRule>
  </conditionalFormatting>
  <conditionalFormatting sqref="AC102:AD102">
    <cfRule type="expression" dxfId="11147" priority="281">
      <formula>AND($H102&lt;&gt;"",$I102&lt;&gt;"",$J102&lt;&gt;"")</formula>
    </cfRule>
    <cfRule type="expression" dxfId="11146" priority="282">
      <formula>AND($H102&lt;&gt;"",$I102&lt;&gt;"",$J102="")</formula>
    </cfRule>
    <cfRule type="expression" dxfId="11145" priority="283">
      <formula>AND($H102&lt;&gt;"",$I102="",$J102="")</formula>
    </cfRule>
  </conditionalFormatting>
  <conditionalFormatting sqref="H102:J102">
    <cfRule type="expression" dxfId="11144" priority="293">
      <formula>AND($H102&lt;&gt;"",$I102&lt;&gt;"",$J102&lt;&gt;"")</formula>
    </cfRule>
    <cfRule type="expression" dxfId="11143" priority="294">
      <formula>AND($H102&lt;&gt;"",$I102&lt;&gt;"",$J102="")</formula>
    </cfRule>
    <cfRule type="expression" dxfId="11142" priority="295">
      <formula>AND($H102&lt;&gt;"",$I102="",$J102="")</formula>
    </cfRule>
  </conditionalFormatting>
  <conditionalFormatting sqref="AI102">
    <cfRule type="expression" dxfId="11141" priority="275">
      <formula>AND($H102&lt;&gt;"",$I102&lt;&gt;"",$J102&lt;&gt;"")</formula>
    </cfRule>
    <cfRule type="expression" dxfId="11140" priority="276">
      <formula>AND($H102&lt;&gt;"",$I102&lt;&gt;"",$J102="")</formula>
    </cfRule>
    <cfRule type="expression" dxfId="11139" priority="277">
      <formula>AND($H102&lt;&gt;"",$I102="",$J102="")</formula>
    </cfRule>
  </conditionalFormatting>
  <conditionalFormatting sqref="H102">
    <cfRule type="expression" dxfId="11138" priority="289">
      <formula>AND($H102&lt;&gt;"",$I102&lt;&gt;"")</formula>
    </cfRule>
  </conditionalFormatting>
  <conditionalFormatting sqref="I102">
    <cfRule type="expression" dxfId="11137" priority="288">
      <formula>AND($I102&lt;&gt;"",$J102&lt;&gt;"")</formula>
    </cfRule>
  </conditionalFormatting>
  <conditionalFormatting sqref="A102">
    <cfRule type="containsBlanks" dxfId="11136" priority="287">
      <formula>LEN(TRIM(A102))=0</formula>
    </cfRule>
  </conditionalFormatting>
  <conditionalFormatting sqref="X102:AI102 U102">
    <cfRule type="cellIs" dxfId="11135" priority="273" operator="greaterThan">
      <formula>0</formula>
    </cfRule>
    <cfRule type="cellIs" dxfId="11134" priority="274" operator="lessThan">
      <formula>0</formula>
    </cfRule>
  </conditionalFormatting>
  <conditionalFormatting sqref="AJ102:CF102">
    <cfRule type="expression" dxfId="11133" priority="270">
      <formula>AND($H102&lt;&gt;"",$I102&lt;&gt;"",$J102&lt;&gt;"")</formula>
    </cfRule>
    <cfRule type="expression" dxfId="11132" priority="271">
      <formula>AND($H102&lt;&gt;"",$I102&lt;&gt;"",$J102="")</formula>
    </cfRule>
    <cfRule type="expression" dxfId="11131" priority="272">
      <formula>AND($H102&lt;&gt;"",$I102="",$J102="")</formula>
    </cfRule>
  </conditionalFormatting>
  <conditionalFormatting sqref="AJ102:CF102">
    <cfRule type="cellIs" dxfId="11130" priority="268" operator="greaterThan">
      <formula>0</formula>
    </cfRule>
    <cfRule type="cellIs" dxfId="11129" priority="269" operator="lessThan">
      <formula>0</formula>
    </cfRule>
  </conditionalFormatting>
  <conditionalFormatting sqref="H12:J13">
    <cfRule type="expression" dxfId="11128" priority="265">
      <formula>AND($H12&lt;&gt;"",$I12&lt;&gt;"",$J12&lt;&gt;"")</formula>
    </cfRule>
    <cfRule type="expression" dxfId="11127" priority="266">
      <formula>AND($H12&lt;&gt;"",$I12&lt;&gt;"",$J12="")</formula>
    </cfRule>
    <cfRule type="expression" dxfId="11126" priority="267">
      <formula>AND($H12&lt;&gt;"",$I12="",$J12="")</formula>
    </cfRule>
  </conditionalFormatting>
  <conditionalFormatting sqref="X13:Z13 X12:AG12 U12:U13">
    <cfRule type="expression" dxfId="11125" priority="262">
      <formula>AND($H12&lt;&gt;"",$I12&lt;&gt;"",$J12&lt;&gt;"")</formula>
    </cfRule>
    <cfRule type="expression" dxfId="11124" priority="263">
      <formula>AND($H12&lt;&gt;"",$I12&lt;&gt;"",$J12="")</formula>
    </cfRule>
    <cfRule type="expression" dxfId="11123" priority="264">
      <formula>AND($H12&lt;&gt;"",$I12="",$J12="")</formula>
    </cfRule>
  </conditionalFormatting>
  <conditionalFormatting sqref="H12:H13">
    <cfRule type="expression" dxfId="11122" priority="261">
      <formula>AND($H12&lt;&gt;"",$I12&lt;&gt;"")</formula>
    </cfRule>
  </conditionalFormatting>
  <conditionalFormatting sqref="I12:I13">
    <cfRule type="expression" dxfId="11121" priority="260">
      <formula>AND($I12&lt;&gt;"",$J12&lt;&gt;"")</formula>
    </cfRule>
  </conditionalFormatting>
  <conditionalFormatting sqref="A12:A13">
    <cfRule type="containsBlanks" dxfId="11120" priority="259">
      <formula>LEN(TRIM(A12))=0</formula>
    </cfRule>
  </conditionalFormatting>
  <conditionalFormatting sqref="AA13:AB13">
    <cfRule type="expression" dxfId="11119" priority="256">
      <formula>AND($H13&lt;&gt;"",$I13&lt;&gt;"",$J13&lt;&gt;"")</formula>
    </cfRule>
    <cfRule type="expression" dxfId="11118" priority="257">
      <formula>AND($H13&lt;&gt;"",$I13&lt;&gt;"",$J13="")</formula>
    </cfRule>
    <cfRule type="expression" dxfId="11117" priority="258">
      <formula>AND($H13&lt;&gt;"",$I13="",$J13="")</formula>
    </cfRule>
  </conditionalFormatting>
  <conditionalFormatting sqref="AI12:AI13">
    <cfRule type="expression" dxfId="11116" priority="247">
      <formula>AND($H12&lt;&gt;"",$I12&lt;&gt;"",$J12&lt;&gt;"")</formula>
    </cfRule>
    <cfRule type="expression" dxfId="11115" priority="248">
      <formula>AND($H12&lt;&gt;"",$I12&lt;&gt;"",$J12="")</formula>
    </cfRule>
    <cfRule type="expression" dxfId="11114" priority="249">
      <formula>AND($H12&lt;&gt;"",$I12="",$J12="")</formula>
    </cfRule>
  </conditionalFormatting>
  <conditionalFormatting sqref="AC13:AD13">
    <cfRule type="expression" dxfId="11113" priority="253">
      <formula>AND($H13&lt;&gt;"",$I13&lt;&gt;"",$J13&lt;&gt;"")</formula>
    </cfRule>
    <cfRule type="expression" dxfId="11112" priority="254">
      <formula>AND($H13&lt;&gt;"",$I13&lt;&gt;"",$J13="")</formula>
    </cfRule>
    <cfRule type="expression" dxfId="11111" priority="255">
      <formula>AND($H13&lt;&gt;"",$I13="",$J13="")</formula>
    </cfRule>
  </conditionalFormatting>
  <conditionalFormatting sqref="AE13:AH13 AH12">
    <cfRule type="expression" dxfId="11110" priority="250">
      <formula>AND($H12&lt;&gt;"",$I12&lt;&gt;"",$J12&lt;&gt;"")</formula>
    </cfRule>
    <cfRule type="expression" dxfId="11109" priority="251">
      <formula>AND($H12&lt;&gt;"",$I12&lt;&gt;"",$J12="")</formula>
    </cfRule>
    <cfRule type="expression" dxfId="11108" priority="252">
      <formula>AND($H12&lt;&gt;"",$I12="",$J12="")</formula>
    </cfRule>
  </conditionalFormatting>
  <conditionalFormatting sqref="AJ12:CF13">
    <cfRule type="expression" dxfId="11107" priority="244">
      <formula>AND($H12&lt;&gt;"",$I12&lt;&gt;"",$J12&lt;&gt;"")</formula>
    </cfRule>
    <cfRule type="expression" dxfId="11106" priority="245">
      <formula>AND($H12&lt;&gt;"",$I12&lt;&gt;"",$J12="")</formula>
    </cfRule>
    <cfRule type="expression" dxfId="11105" priority="246">
      <formula>AND($H12&lt;&gt;"",$I12="",$J12="")</formula>
    </cfRule>
  </conditionalFormatting>
  <conditionalFormatting sqref="H25:J25">
    <cfRule type="expression" dxfId="11104" priority="241">
      <formula>AND($H25&lt;&gt;"",$I25&lt;&gt;"",$J25&lt;&gt;"")</formula>
    </cfRule>
    <cfRule type="expression" dxfId="11103" priority="242">
      <formula>AND($H25&lt;&gt;"",$I25&lt;&gt;"",$J25="")</formula>
    </cfRule>
    <cfRule type="expression" dxfId="11102" priority="243">
      <formula>AND($H25&lt;&gt;"",$I25="",$J25="")</formula>
    </cfRule>
  </conditionalFormatting>
  <conditionalFormatting sqref="X25:Z25 U25">
    <cfRule type="expression" dxfId="11101" priority="238">
      <formula>AND($H25&lt;&gt;"",$I25&lt;&gt;"",$J25&lt;&gt;"")</formula>
    </cfRule>
    <cfRule type="expression" dxfId="11100" priority="239">
      <formula>AND($H25&lt;&gt;"",$I25&lt;&gt;"",$J25="")</formula>
    </cfRule>
    <cfRule type="expression" dxfId="11099" priority="240">
      <formula>AND($H25&lt;&gt;"",$I25="",$J25="")</formula>
    </cfRule>
  </conditionalFormatting>
  <conditionalFormatting sqref="H25">
    <cfRule type="expression" dxfId="11098" priority="237">
      <formula>AND($H25&lt;&gt;"",$I25&lt;&gt;"")</formula>
    </cfRule>
  </conditionalFormatting>
  <conditionalFormatting sqref="I25">
    <cfRule type="expression" dxfId="11097" priority="236">
      <formula>AND($I25&lt;&gt;"",$J25&lt;&gt;"")</formula>
    </cfRule>
  </conditionalFormatting>
  <conditionalFormatting sqref="A25">
    <cfRule type="containsBlanks" dxfId="11096" priority="235">
      <formula>LEN(TRIM(A25))=0</formula>
    </cfRule>
  </conditionalFormatting>
  <conditionalFormatting sqref="AA25:AB25">
    <cfRule type="expression" dxfId="11095" priority="232">
      <formula>AND($H25&lt;&gt;"",$I25&lt;&gt;"",$J25&lt;&gt;"")</formula>
    </cfRule>
    <cfRule type="expression" dxfId="11094" priority="233">
      <formula>AND($H25&lt;&gt;"",$I25&lt;&gt;"",$J25="")</formula>
    </cfRule>
    <cfRule type="expression" dxfId="11093" priority="234">
      <formula>AND($H25&lt;&gt;"",$I25="",$J25="")</formula>
    </cfRule>
  </conditionalFormatting>
  <conditionalFormatting sqref="AC25:AD25">
    <cfRule type="expression" dxfId="11092" priority="229">
      <formula>AND($H25&lt;&gt;"",$I25&lt;&gt;"",$J25&lt;&gt;"")</formula>
    </cfRule>
    <cfRule type="expression" dxfId="11091" priority="230">
      <formula>AND($H25&lt;&gt;"",$I25&lt;&gt;"",$J25="")</formula>
    </cfRule>
    <cfRule type="expression" dxfId="11090" priority="231">
      <formula>AND($H25&lt;&gt;"",$I25="",$J25="")</formula>
    </cfRule>
  </conditionalFormatting>
  <conditionalFormatting sqref="AE25:AH25">
    <cfRule type="expression" dxfId="11089" priority="226">
      <formula>AND($H25&lt;&gt;"",$I25&lt;&gt;"",$J25&lt;&gt;"")</formula>
    </cfRule>
    <cfRule type="expression" dxfId="11088" priority="227">
      <formula>AND($H25&lt;&gt;"",$I25&lt;&gt;"",$J25="")</formula>
    </cfRule>
    <cfRule type="expression" dxfId="11087" priority="228">
      <formula>AND($H25&lt;&gt;"",$I25="",$J25="")</formula>
    </cfRule>
  </conditionalFormatting>
  <conditionalFormatting sqref="AI25">
    <cfRule type="expression" dxfId="11086" priority="223">
      <formula>AND($H25&lt;&gt;"",$I25&lt;&gt;"",$J25&lt;&gt;"")</formula>
    </cfRule>
    <cfRule type="expression" dxfId="11085" priority="224">
      <formula>AND($H25&lt;&gt;"",$I25&lt;&gt;"",$J25="")</formula>
    </cfRule>
    <cfRule type="expression" dxfId="11084" priority="225">
      <formula>AND($H25&lt;&gt;"",$I25="",$J25="")</formula>
    </cfRule>
  </conditionalFormatting>
  <conditionalFormatting sqref="AJ25:CF25">
    <cfRule type="expression" dxfId="11083" priority="220">
      <formula>AND($H25&lt;&gt;"",$I25&lt;&gt;"",$J25&lt;&gt;"")</formula>
    </cfRule>
    <cfRule type="expression" dxfId="11082" priority="221">
      <formula>AND($H25&lt;&gt;"",$I25&lt;&gt;"",$J25="")</formula>
    </cfRule>
    <cfRule type="expression" dxfId="11081" priority="222">
      <formula>AND($H25&lt;&gt;"",$I25="",$J25="")</formula>
    </cfRule>
  </conditionalFormatting>
  <conditionalFormatting sqref="H40:J40">
    <cfRule type="expression" dxfId="11080" priority="217">
      <formula>AND($H40&lt;&gt;"",$I40&lt;&gt;"",$J40&lt;&gt;"")</formula>
    </cfRule>
    <cfRule type="expression" dxfId="11079" priority="218">
      <formula>AND($H40&lt;&gt;"",$I40&lt;&gt;"",$J40="")</formula>
    </cfRule>
    <cfRule type="expression" dxfId="11078" priority="219">
      <formula>AND($H40&lt;&gt;"",$I40="",$J40="")</formula>
    </cfRule>
  </conditionalFormatting>
  <conditionalFormatting sqref="X40:Z40 U40">
    <cfRule type="expression" dxfId="11077" priority="214">
      <formula>AND($H40&lt;&gt;"",$I40&lt;&gt;"",$J40&lt;&gt;"")</formula>
    </cfRule>
    <cfRule type="expression" dxfId="11076" priority="215">
      <formula>AND($H40&lt;&gt;"",$I40&lt;&gt;"",$J40="")</formula>
    </cfRule>
    <cfRule type="expression" dxfId="11075" priority="216">
      <formula>AND($H40&lt;&gt;"",$I40="",$J40="")</formula>
    </cfRule>
  </conditionalFormatting>
  <conditionalFormatting sqref="H40">
    <cfRule type="expression" dxfId="11074" priority="213">
      <formula>AND($H40&lt;&gt;"",$I40&lt;&gt;"")</formula>
    </cfRule>
  </conditionalFormatting>
  <conditionalFormatting sqref="I40">
    <cfRule type="expression" dxfId="11073" priority="212">
      <formula>AND($I40&lt;&gt;"",$J40&lt;&gt;"")</formula>
    </cfRule>
  </conditionalFormatting>
  <conditionalFormatting sqref="A40">
    <cfRule type="containsBlanks" dxfId="11072" priority="211">
      <formula>LEN(TRIM(A40))=0</formula>
    </cfRule>
  </conditionalFormatting>
  <conditionalFormatting sqref="AA40:AB40">
    <cfRule type="expression" dxfId="11071" priority="208">
      <formula>AND($H40&lt;&gt;"",$I40&lt;&gt;"",$J40&lt;&gt;"")</formula>
    </cfRule>
    <cfRule type="expression" dxfId="11070" priority="209">
      <formula>AND($H40&lt;&gt;"",$I40&lt;&gt;"",$J40="")</formula>
    </cfRule>
    <cfRule type="expression" dxfId="11069" priority="210">
      <formula>AND($H40&lt;&gt;"",$I40="",$J40="")</formula>
    </cfRule>
  </conditionalFormatting>
  <conditionalFormatting sqref="AC40:AD40">
    <cfRule type="expression" dxfId="11068" priority="205">
      <formula>AND($H40&lt;&gt;"",$I40&lt;&gt;"",$J40&lt;&gt;"")</formula>
    </cfRule>
    <cfRule type="expression" dxfId="11067" priority="206">
      <formula>AND($H40&lt;&gt;"",$I40&lt;&gt;"",$J40="")</formula>
    </cfRule>
    <cfRule type="expression" dxfId="11066" priority="207">
      <formula>AND($H40&lt;&gt;"",$I40="",$J40="")</formula>
    </cfRule>
  </conditionalFormatting>
  <conditionalFormatting sqref="AE40:AH40">
    <cfRule type="expression" dxfId="11065" priority="202">
      <formula>AND($H40&lt;&gt;"",$I40&lt;&gt;"",$J40&lt;&gt;"")</formula>
    </cfRule>
    <cfRule type="expression" dxfId="11064" priority="203">
      <formula>AND($H40&lt;&gt;"",$I40&lt;&gt;"",$J40="")</formula>
    </cfRule>
    <cfRule type="expression" dxfId="11063" priority="204">
      <formula>AND($H40&lt;&gt;"",$I40="",$J40="")</formula>
    </cfRule>
  </conditionalFormatting>
  <conditionalFormatting sqref="AI40">
    <cfRule type="expression" dxfId="11062" priority="199">
      <formula>AND($H40&lt;&gt;"",$I40&lt;&gt;"",$J40&lt;&gt;"")</formula>
    </cfRule>
    <cfRule type="expression" dxfId="11061" priority="200">
      <formula>AND($H40&lt;&gt;"",$I40&lt;&gt;"",$J40="")</formula>
    </cfRule>
    <cfRule type="expression" dxfId="11060" priority="201">
      <formula>AND($H40&lt;&gt;"",$I40="",$J40="")</formula>
    </cfRule>
  </conditionalFormatting>
  <conditionalFormatting sqref="AJ40:CF40">
    <cfRule type="expression" dxfId="11059" priority="196">
      <formula>AND($H40&lt;&gt;"",$I40&lt;&gt;"",$J40&lt;&gt;"")</formula>
    </cfRule>
    <cfRule type="expression" dxfId="11058" priority="197">
      <formula>AND($H40&lt;&gt;"",$I40&lt;&gt;"",$J40="")</formula>
    </cfRule>
    <cfRule type="expression" dxfId="11057" priority="198">
      <formula>AND($H40&lt;&gt;"",$I40="",$J40="")</formula>
    </cfRule>
  </conditionalFormatting>
  <conditionalFormatting sqref="H55:J55">
    <cfRule type="expression" dxfId="11056" priority="193">
      <formula>AND($H55&lt;&gt;"",$I55&lt;&gt;"",$J55&lt;&gt;"")</formula>
    </cfRule>
    <cfRule type="expression" dxfId="11055" priority="194">
      <formula>AND($H55&lt;&gt;"",$I55&lt;&gt;"",$J55="")</formula>
    </cfRule>
    <cfRule type="expression" dxfId="11054" priority="195">
      <formula>AND($H55&lt;&gt;"",$I55="",$J55="")</formula>
    </cfRule>
  </conditionalFormatting>
  <conditionalFormatting sqref="X55:Z55 U55">
    <cfRule type="expression" dxfId="11053" priority="190">
      <formula>AND($H55&lt;&gt;"",$I55&lt;&gt;"",$J55&lt;&gt;"")</formula>
    </cfRule>
    <cfRule type="expression" dxfId="11052" priority="191">
      <formula>AND($H55&lt;&gt;"",$I55&lt;&gt;"",$J55="")</formula>
    </cfRule>
    <cfRule type="expression" dxfId="11051" priority="192">
      <formula>AND($H55&lt;&gt;"",$I55="",$J55="")</formula>
    </cfRule>
  </conditionalFormatting>
  <conditionalFormatting sqref="H55">
    <cfRule type="expression" dxfId="11050" priority="189">
      <formula>AND($H55&lt;&gt;"",$I55&lt;&gt;"")</formula>
    </cfRule>
  </conditionalFormatting>
  <conditionalFormatting sqref="I55">
    <cfRule type="expression" dxfId="11049" priority="188">
      <formula>AND($I55&lt;&gt;"",$J55&lt;&gt;"")</formula>
    </cfRule>
  </conditionalFormatting>
  <conditionalFormatting sqref="A55">
    <cfRule type="containsBlanks" dxfId="11048" priority="187">
      <formula>LEN(TRIM(A55))=0</formula>
    </cfRule>
  </conditionalFormatting>
  <conditionalFormatting sqref="AA55:AB55">
    <cfRule type="expression" dxfId="11047" priority="184">
      <formula>AND($H55&lt;&gt;"",$I55&lt;&gt;"",$J55&lt;&gt;"")</formula>
    </cfRule>
    <cfRule type="expression" dxfId="11046" priority="185">
      <formula>AND($H55&lt;&gt;"",$I55&lt;&gt;"",$J55="")</formula>
    </cfRule>
    <cfRule type="expression" dxfId="11045" priority="186">
      <formula>AND($H55&lt;&gt;"",$I55="",$J55="")</formula>
    </cfRule>
  </conditionalFormatting>
  <conditionalFormatting sqref="AC55:AD55">
    <cfRule type="expression" dxfId="11044" priority="181">
      <formula>AND($H55&lt;&gt;"",$I55&lt;&gt;"",$J55&lt;&gt;"")</formula>
    </cfRule>
    <cfRule type="expression" dxfId="11043" priority="182">
      <formula>AND($H55&lt;&gt;"",$I55&lt;&gt;"",$J55="")</formula>
    </cfRule>
    <cfRule type="expression" dxfId="11042" priority="183">
      <formula>AND($H55&lt;&gt;"",$I55="",$J55="")</formula>
    </cfRule>
  </conditionalFormatting>
  <conditionalFormatting sqref="AE55:AH55">
    <cfRule type="expression" dxfId="11041" priority="178">
      <formula>AND($H55&lt;&gt;"",$I55&lt;&gt;"",$J55&lt;&gt;"")</formula>
    </cfRule>
    <cfRule type="expression" dxfId="11040" priority="179">
      <formula>AND($H55&lt;&gt;"",$I55&lt;&gt;"",$J55="")</formula>
    </cfRule>
    <cfRule type="expression" dxfId="11039" priority="180">
      <formula>AND($H55&lt;&gt;"",$I55="",$J55="")</formula>
    </cfRule>
  </conditionalFormatting>
  <conditionalFormatting sqref="AI55">
    <cfRule type="expression" dxfId="11038" priority="175">
      <formula>AND($H55&lt;&gt;"",$I55&lt;&gt;"",$J55&lt;&gt;"")</formula>
    </cfRule>
    <cfRule type="expression" dxfId="11037" priority="176">
      <formula>AND($H55&lt;&gt;"",$I55&lt;&gt;"",$J55="")</formula>
    </cfRule>
    <cfRule type="expression" dxfId="11036" priority="177">
      <formula>AND($H55&lt;&gt;"",$I55="",$J55="")</formula>
    </cfRule>
  </conditionalFormatting>
  <conditionalFormatting sqref="AJ55:CF55">
    <cfRule type="expression" dxfId="11035" priority="172">
      <formula>AND($H55&lt;&gt;"",$I55&lt;&gt;"",$J55&lt;&gt;"")</formula>
    </cfRule>
    <cfRule type="expression" dxfId="11034" priority="173">
      <formula>AND($H55&lt;&gt;"",$I55&lt;&gt;"",$J55="")</formula>
    </cfRule>
    <cfRule type="expression" dxfId="11033" priority="174">
      <formula>AND($H55&lt;&gt;"",$I55="",$J55="")</formula>
    </cfRule>
  </conditionalFormatting>
  <conditionalFormatting sqref="H91:J91">
    <cfRule type="expression" dxfId="11032" priority="169">
      <formula>AND($H91&lt;&gt;"",$I91&lt;&gt;"",$J91&lt;&gt;"")</formula>
    </cfRule>
    <cfRule type="expression" dxfId="11031" priority="170">
      <formula>AND($H91&lt;&gt;"",$I91&lt;&gt;"",$J91="")</formula>
    </cfRule>
    <cfRule type="expression" dxfId="11030" priority="171">
      <formula>AND($H91&lt;&gt;"",$I91="",$J91="")</formula>
    </cfRule>
  </conditionalFormatting>
  <conditionalFormatting sqref="X91:Z91 U91">
    <cfRule type="expression" dxfId="11029" priority="166">
      <formula>AND($H91&lt;&gt;"",$I91&lt;&gt;"",$J91&lt;&gt;"")</formula>
    </cfRule>
    <cfRule type="expression" dxfId="11028" priority="167">
      <formula>AND($H91&lt;&gt;"",$I91&lt;&gt;"",$J91="")</formula>
    </cfRule>
    <cfRule type="expression" dxfId="11027" priority="168">
      <formula>AND($H91&lt;&gt;"",$I91="",$J91="")</formula>
    </cfRule>
  </conditionalFormatting>
  <conditionalFormatting sqref="H91">
    <cfRule type="expression" dxfId="11026" priority="165">
      <formula>AND($H91&lt;&gt;"",$I91&lt;&gt;"")</formula>
    </cfRule>
  </conditionalFormatting>
  <conditionalFormatting sqref="I91">
    <cfRule type="expression" dxfId="11025" priority="164">
      <formula>AND($I91&lt;&gt;"",$J91&lt;&gt;"")</formula>
    </cfRule>
  </conditionalFormatting>
  <conditionalFormatting sqref="A91">
    <cfRule type="containsBlanks" dxfId="11024" priority="163">
      <formula>LEN(TRIM(A91))=0</formula>
    </cfRule>
  </conditionalFormatting>
  <conditionalFormatting sqref="AA91:AB91">
    <cfRule type="expression" dxfId="11023" priority="160">
      <formula>AND($H91&lt;&gt;"",$I91&lt;&gt;"",$J91&lt;&gt;"")</formula>
    </cfRule>
    <cfRule type="expression" dxfId="11022" priority="161">
      <formula>AND($H91&lt;&gt;"",$I91&lt;&gt;"",$J91="")</formula>
    </cfRule>
    <cfRule type="expression" dxfId="11021" priority="162">
      <formula>AND($H91&lt;&gt;"",$I91="",$J91="")</formula>
    </cfRule>
  </conditionalFormatting>
  <conditionalFormatting sqref="AC91:AD91">
    <cfRule type="expression" dxfId="11020" priority="157">
      <formula>AND($H91&lt;&gt;"",$I91&lt;&gt;"",$J91&lt;&gt;"")</formula>
    </cfRule>
    <cfRule type="expression" dxfId="11019" priority="158">
      <formula>AND($H91&lt;&gt;"",$I91&lt;&gt;"",$J91="")</formula>
    </cfRule>
    <cfRule type="expression" dxfId="11018" priority="159">
      <formula>AND($H91&lt;&gt;"",$I91="",$J91="")</formula>
    </cfRule>
  </conditionalFormatting>
  <conditionalFormatting sqref="AE91:AH91">
    <cfRule type="expression" dxfId="11017" priority="154">
      <formula>AND($H91&lt;&gt;"",$I91&lt;&gt;"",$J91&lt;&gt;"")</formula>
    </cfRule>
    <cfRule type="expression" dxfId="11016" priority="155">
      <formula>AND($H91&lt;&gt;"",$I91&lt;&gt;"",$J91="")</formula>
    </cfRule>
    <cfRule type="expression" dxfId="11015" priority="156">
      <formula>AND($H91&lt;&gt;"",$I91="",$J91="")</formula>
    </cfRule>
  </conditionalFormatting>
  <conditionalFormatting sqref="AI91">
    <cfRule type="expression" dxfId="11014" priority="151">
      <formula>AND($H91&lt;&gt;"",$I91&lt;&gt;"",$J91&lt;&gt;"")</formula>
    </cfRule>
    <cfRule type="expression" dxfId="11013" priority="152">
      <formula>AND($H91&lt;&gt;"",$I91&lt;&gt;"",$J91="")</formula>
    </cfRule>
    <cfRule type="expression" dxfId="11012" priority="153">
      <formula>AND($H91&lt;&gt;"",$I91="",$J91="")</formula>
    </cfRule>
  </conditionalFormatting>
  <conditionalFormatting sqref="AJ91:CF91">
    <cfRule type="expression" dxfId="11011" priority="148">
      <formula>AND($H91&lt;&gt;"",$I91&lt;&gt;"",$J91&lt;&gt;"")</formula>
    </cfRule>
    <cfRule type="expression" dxfId="11010" priority="149">
      <formula>AND($H91&lt;&gt;"",$I91&lt;&gt;"",$J91="")</formula>
    </cfRule>
    <cfRule type="expression" dxfId="11009" priority="150">
      <formula>AND($H91&lt;&gt;"",$I91="",$J91="")</formula>
    </cfRule>
  </conditionalFormatting>
  <conditionalFormatting sqref="H56:J56">
    <cfRule type="expression" dxfId="11008" priority="145">
      <formula>AND($H56&lt;&gt;"",$I56&lt;&gt;"",$J56&lt;&gt;"")</formula>
    </cfRule>
    <cfRule type="expression" dxfId="11007" priority="146">
      <formula>AND($H56&lt;&gt;"",$I56&lt;&gt;"",$J56="")</formula>
    </cfRule>
    <cfRule type="expression" dxfId="11006" priority="147">
      <formula>AND($H56&lt;&gt;"",$I56="",$J56="")</formula>
    </cfRule>
  </conditionalFormatting>
  <conditionalFormatting sqref="X56:Z56 U56">
    <cfRule type="expression" dxfId="11005" priority="142">
      <formula>AND($H56&lt;&gt;"",$I56&lt;&gt;"",$J56&lt;&gt;"")</formula>
    </cfRule>
    <cfRule type="expression" dxfId="11004" priority="143">
      <formula>AND($H56&lt;&gt;"",$I56&lt;&gt;"",$J56="")</formula>
    </cfRule>
    <cfRule type="expression" dxfId="11003" priority="144">
      <formula>AND($H56&lt;&gt;"",$I56="",$J56="")</formula>
    </cfRule>
  </conditionalFormatting>
  <conditionalFormatting sqref="H56">
    <cfRule type="expression" dxfId="11002" priority="141">
      <formula>AND($H56&lt;&gt;"",$I56&lt;&gt;"")</formula>
    </cfRule>
  </conditionalFormatting>
  <conditionalFormatting sqref="I56">
    <cfRule type="expression" dxfId="11001" priority="140">
      <formula>AND($I56&lt;&gt;"",$J56&lt;&gt;"")</formula>
    </cfRule>
  </conditionalFormatting>
  <conditionalFormatting sqref="A56">
    <cfRule type="containsBlanks" dxfId="11000" priority="139">
      <formula>LEN(TRIM(A56))=0</formula>
    </cfRule>
  </conditionalFormatting>
  <conditionalFormatting sqref="AA56:AB56">
    <cfRule type="expression" dxfId="10999" priority="136">
      <formula>AND($H56&lt;&gt;"",$I56&lt;&gt;"",$J56&lt;&gt;"")</formula>
    </cfRule>
    <cfRule type="expression" dxfId="10998" priority="137">
      <formula>AND($H56&lt;&gt;"",$I56&lt;&gt;"",$J56="")</formula>
    </cfRule>
    <cfRule type="expression" dxfId="10997" priority="138">
      <formula>AND($H56&lt;&gt;"",$I56="",$J56="")</formula>
    </cfRule>
  </conditionalFormatting>
  <conditionalFormatting sqref="AC56:AD56">
    <cfRule type="expression" dxfId="10996" priority="133">
      <formula>AND($H56&lt;&gt;"",$I56&lt;&gt;"",$J56&lt;&gt;"")</formula>
    </cfRule>
    <cfRule type="expression" dxfId="10995" priority="134">
      <formula>AND($H56&lt;&gt;"",$I56&lt;&gt;"",$J56="")</formula>
    </cfRule>
    <cfRule type="expression" dxfId="10994" priority="135">
      <formula>AND($H56&lt;&gt;"",$I56="",$J56="")</formula>
    </cfRule>
  </conditionalFormatting>
  <conditionalFormatting sqref="AE56:AH56">
    <cfRule type="expression" dxfId="10993" priority="130">
      <formula>AND($H56&lt;&gt;"",$I56&lt;&gt;"",$J56&lt;&gt;"")</formula>
    </cfRule>
    <cfRule type="expression" dxfId="10992" priority="131">
      <formula>AND($H56&lt;&gt;"",$I56&lt;&gt;"",$J56="")</formula>
    </cfRule>
    <cfRule type="expression" dxfId="10991" priority="132">
      <formula>AND($H56&lt;&gt;"",$I56="",$J56="")</formula>
    </cfRule>
  </conditionalFormatting>
  <conditionalFormatting sqref="AI56">
    <cfRule type="expression" dxfId="10990" priority="127">
      <formula>AND($H56&lt;&gt;"",$I56&lt;&gt;"",$J56&lt;&gt;"")</formula>
    </cfRule>
    <cfRule type="expression" dxfId="10989" priority="128">
      <formula>AND($H56&lt;&gt;"",$I56&lt;&gt;"",$J56="")</formula>
    </cfRule>
    <cfRule type="expression" dxfId="10988" priority="129">
      <formula>AND($H56&lt;&gt;"",$I56="",$J56="")</formula>
    </cfRule>
  </conditionalFormatting>
  <conditionalFormatting sqref="AJ56:CF56">
    <cfRule type="expression" dxfId="10987" priority="124">
      <formula>AND($H56&lt;&gt;"",$I56&lt;&gt;"",$J56&lt;&gt;"")</formula>
    </cfRule>
    <cfRule type="expression" dxfId="10986" priority="125">
      <formula>AND($H56&lt;&gt;"",$I56&lt;&gt;"",$J56="")</formula>
    </cfRule>
    <cfRule type="expression" dxfId="10985" priority="126">
      <formula>AND($H56&lt;&gt;"",$I56="",$J56="")</formula>
    </cfRule>
  </conditionalFormatting>
  <conditionalFormatting sqref="H57:J57">
    <cfRule type="expression" dxfId="10984" priority="121">
      <formula>AND($H57&lt;&gt;"",$I57&lt;&gt;"",$J57&lt;&gt;"")</formula>
    </cfRule>
    <cfRule type="expression" dxfId="10983" priority="122">
      <formula>AND($H57&lt;&gt;"",$I57&lt;&gt;"",$J57="")</formula>
    </cfRule>
    <cfRule type="expression" dxfId="10982" priority="123">
      <formula>AND($H57&lt;&gt;"",$I57="",$J57="")</formula>
    </cfRule>
  </conditionalFormatting>
  <conditionalFormatting sqref="X57:Z57 U57">
    <cfRule type="expression" dxfId="10981" priority="118">
      <formula>AND($H57&lt;&gt;"",$I57&lt;&gt;"",$J57&lt;&gt;"")</formula>
    </cfRule>
    <cfRule type="expression" dxfId="10980" priority="119">
      <formula>AND($H57&lt;&gt;"",$I57&lt;&gt;"",$J57="")</formula>
    </cfRule>
    <cfRule type="expression" dxfId="10979" priority="120">
      <formula>AND($H57&lt;&gt;"",$I57="",$J57="")</formula>
    </cfRule>
  </conditionalFormatting>
  <conditionalFormatting sqref="H57">
    <cfRule type="expression" dxfId="10978" priority="117">
      <formula>AND($H57&lt;&gt;"",$I57&lt;&gt;"")</formula>
    </cfRule>
  </conditionalFormatting>
  <conditionalFormatting sqref="I57">
    <cfRule type="expression" dxfId="10977" priority="116">
      <formula>AND($I57&lt;&gt;"",$J57&lt;&gt;"")</formula>
    </cfRule>
  </conditionalFormatting>
  <conditionalFormatting sqref="A57">
    <cfRule type="containsBlanks" dxfId="10976" priority="115">
      <formula>LEN(TRIM(A57))=0</formula>
    </cfRule>
  </conditionalFormatting>
  <conditionalFormatting sqref="AA57:AB57">
    <cfRule type="expression" dxfId="10975" priority="112">
      <formula>AND($H57&lt;&gt;"",$I57&lt;&gt;"",$J57&lt;&gt;"")</formula>
    </cfRule>
    <cfRule type="expression" dxfId="10974" priority="113">
      <formula>AND($H57&lt;&gt;"",$I57&lt;&gt;"",$J57="")</formula>
    </cfRule>
    <cfRule type="expression" dxfId="10973" priority="114">
      <formula>AND($H57&lt;&gt;"",$I57="",$J57="")</formula>
    </cfRule>
  </conditionalFormatting>
  <conditionalFormatting sqref="AC57:AD57">
    <cfRule type="expression" dxfId="10972" priority="109">
      <formula>AND($H57&lt;&gt;"",$I57&lt;&gt;"",$J57&lt;&gt;"")</formula>
    </cfRule>
    <cfRule type="expression" dxfId="10971" priority="110">
      <formula>AND($H57&lt;&gt;"",$I57&lt;&gt;"",$J57="")</formula>
    </cfRule>
    <cfRule type="expression" dxfId="10970" priority="111">
      <formula>AND($H57&lt;&gt;"",$I57="",$J57="")</formula>
    </cfRule>
  </conditionalFormatting>
  <conditionalFormatting sqref="AE57:AH57">
    <cfRule type="expression" dxfId="10969" priority="106">
      <formula>AND($H57&lt;&gt;"",$I57&lt;&gt;"",$J57&lt;&gt;"")</formula>
    </cfRule>
    <cfRule type="expression" dxfId="10968" priority="107">
      <formula>AND($H57&lt;&gt;"",$I57&lt;&gt;"",$J57="")</formula>
    </cfRule>
    <cfRule type="expression" dxfId="10967" priority="108">
      <formula>AND($H57&lt;&gt;"",$I57="",$J57="")</formula>
    </cfRule>
  </conditionalFormatting>
  <conditionalFormatting sqref="AI57">
    <cfRule type="expression" dxfId="10966" priority="103">
      <formula>AND($H57&lt;&gt;"",$I57&lt;&gt;"",$J57&lt;&gt;"")</formula>
    </cfRule>
    <cfRule type="expression" dxfId="10965" priority="104">
      <formula>AND($H57&lt;&gt;"",$I57&lt;&gt;"",$J57="")</formula>
    </cfRule>
    <cfRule type="expression" dxfId="10964" priority="105">
      <formula>AND($H57&lt;&gt;"",$I57="",$J57="")</formula>
    </cfRule>
  </conditionalFormatting>
  <conditionalFormatting sqref="AJ57:CF57">
    <cfRule type="expression" dxfId="10963" priority="100">
      <formula>AND($H57&lt;&gt;"",$I57&lt;&gt;"",$J57&lt;&gt;"")</formula>
    </cfRule>
    <cfRule type="expression" dxfId="10962" priority="101">
      <formula>AND($H57&lt;&gt;"",$I57&lt;&gt;"",$J57="")</formula>
    </cfRule>
    <cfRule type="expression" dxfId="10961" priority="102">
      <formula>AND($H57&lt;&gt;"",$I57="",$J57="")</formula>
    </cfRule>
  </conditionalFormatting>
  <conditionalFormatting sqref="H92:J92">
    <cfRule type="expression" dxfId="10960" priority="49">
      <formula>AND($H92&lt;&gt;"",$I92&lt;&gt;"",$J92&lt;&gt;"")</formula>
    </cfRule>
    <cfRule type="expression" dxfId="10959" priority="50">
      <formula>AND($H92&lt;&gt;"",$I92&lt;&gt;"",$J92="")</formula>
    </cfRule>
    <cfRule type="expression" dxfId="10958" priority="51">
      <formula>AND($H92&lt;&gt;"",$I92="",$J92="")</formula>
    </cfRule>
  </conditionalFormatting>
  <conditionalFormatting sqref="X92:Z92 U92">
    <cfRule type="expression" dxfId="10957" priority="46">
      <formula>AND($H92&lt;&gt;"",$I92&lt;&gt;"",$J92&lt;&gt;"")</formula>
    </cfRule>
    <cfRule type="expression" dxfId="10956" priority="47">
      <formula>AND($H92&lt;&gt;"",$I92&lt;&gt;"",$J92="")</formula>
    </cfRule>
    <cfRule type="expression" dxfId="10955" priority="48">
      <formula>AND($H92&lt;&gt;"",$I92="",$J92="")</formula>
    </cfRule>
  </conditionalFormatting>
  <conditionalFormatting sqref="H92">
    <cfRule type="expression" dxfId="10954" priority="45">
      <formula>AND($H92&lt;&gt;"",$I92&lt;&gt;"")</formula>
    </cfRule>
  </conditionalFormatting>
  <conditionalFormatting sqref="I92">
    <cfRule type="expression" dxfId="10953" priority="44">
      <formula>AND($I92&lt;&gt;"",$J92&lt;&gt;"")</formula>
    </cfRule>
  </conditionalFormatting>
  <conditionalFormatting sqref="A92">
    <cfRule type="containsBlanks" dxfId="10952" priority="43">
      <formula>LEN(TRIM(A92))=0</formula>
    </cfRule>
  </conditionalFormatting>
  <conditionalFormatting sqref="AA92:AB92">
    <cfRule type="expression" dxfId="10951" priority="40">
      <formula>AND($H92&lt;&gt;"",$I92&lt;&gt;"",$J92&lt;&gt;"")</formula>
    </cfRule>
    <cfRule type="expression" dxfId="10950" priority="41">
      <formula>AND($H92&lt;&gt;"",$I92&lt;&gt;"",$J92="")</formula>
    </cfRule>
    <cfRule type="expression" dxfId="10949" priority="42">
      <formula>AND($H92&lt;&gt;"",$I92="",$J92="")</formula>
    </cfRule>
  </conditionalFormatting>
  <conditionalFormatting sqref="AC92:AD92">
    <cfRule type="expression" dxfId="10948" priority="37">
      <formula>AND($H92&lt;&gt;"",$I92&lt;&gt;"",$J92&lt;&gt;"")</formula>
    </cfRule>
    <cfRule type="expression" dxfId="10947" priority="38">
      <formula>AND($H92&lt;&gt;"",$I92&lt;&gt;"",$J92="")</formula>
    </cfRule>
    <cfRule type="expression" dxfId="10946" priority="39">
      <formula>AND($H92&lt;&gt;"",$I92="",$J92="")</formula>
    </cfRule>
  </conditionalFormatting>
  <conditionalFormatting sqref="AE92:AH92">
    <cfRule type="expression" dxfId="10945" priority="34">
      <formula>AND($H92&lt;&gt;"",$I92&lt;&gt;"",$J92&lt;&gt;"")</formula>
    </cfRule>
    <cfRule type="expression" dxfId="10944" priority="35">
      <formula>AND($H92&lt;&gt;"",$I92&lt;&gt;"",$J92="")</formula>
    </cfRule>
    <cfRule type="expression" dxfId="10943" priority="36">
      <formula>AND($H92&lt;&gt;"",$I92="",$J92="")</formula>
    </cfRule>
  </conditionalFormatting>
  <conditionalFormatting sqref="AI92">
    <cfRule type="expression" dxfId="10942" priority="31">
      <formula>AND($H92&lt;&gt;"",$I92&lt;&gt;"",$J92&lt;&gt;"")</formula>
    </cfRule>
    <cfRule type="expression" dxfId="10941" priority="32">
      <formula>AND($H92&lt;&gt;"",$I92&lt;&gt;"",$J92="")</formula>
    </cfRule>
    <cfRule type="expression" dxfId="10940" priority="33">
      <formula>AND($H92&lt;&gt;"",$I92="",$J92="")</formula>
    </cfRule>
  </conditionalFormatting>
  <conditionalFormatting sqref="AJ92:CF92">
    <cfRule type="expression" dxfId="10939" priority="28">
      <formula>AND($H92&lt;&gt;"",$I92&lt;&gt;"",$J92&lt;&gt;"")</formula>
    </cfRule>
    <cfRule type="expression" dxfId="10938" priority="29">
      <formula>AND($H92&lt;&gt;"",$I92&lt;&gt;"",$J92="")</formula>
    </cfRule>
    <cfRule type="expression" dxfId="10937" priority="30">
      <formula>AND($H92&lt;&gt;"",$I92="",$J92="")</formula>
    </cfRule>
  </conditionalFormatting>
  <conditionalFormatting sqref="H93:J93">
    <cfRule type="expression" dxfId="10936" priority="25">
      <formula>AND($H93&lt;&gt;"",$I93&lt;&gt;"",$J93&lt;&gt;"")</formula>
    </cfRule>
    <cfRule type="expression" dxfId="10935" priority="26">
      <formula>AND($H93&lt;&gt;"",$I93&lt;&gt;"",$J93="")</formula>
    </cfRule>
    <cfRule type="expression" dxfId="10934" priority="27">
      <formula>AND($H93&lt;&gt;"",$I93="",$J93="")</formula>
    </cfRule>
  </conditionalFormatting>
  <conditionalFormatting sqref="X93:Z93 U93">
    <cfRule type="expression" dxfId="10933" priority="22">
      <formula>AND($H93&lt;&gt;"",$I93&lt;&gt;"",$J93&lt;&gt;"")</formula>
    </cfRule>
    <cfRule type="expression" dxfId="10932" priority="23">
      <formula>AND($H93&lt;&gt;"",$I93&lt;&gt;"",$J93="")</formula>
    </cfRule>
    <cfRule type="expression" dxfId="10931" priority="24">
      <formula>AND($H93&lt;&gt;"",$I93="",$J93="")</formula>
    </cfRule>
  </conditionalFormatting>
  <conditionalFormatting sqref="H93">
    <cfRule type="expression" dxfId="10930" priority="21">
      <formula>AND($H93&lt;&gt;"",$I93&lt;&gt;"")</formula>
    </cfRule>
  </conditionalFormatting>
  <conditionalFormatting sqref="I93">
    <cfRule type="expression" dxfId="10929" priority="20">
      <formula>AND($I93&lt;&gt;"",$J93&lt;&gt;"")</formula>
    </cfRule>
  </conditionalFormatting>
  <conditionalFormatting sqref="A93">
    <cfRule type="containsBlanks" dxfId="10928" priority="19">
      <formula>LEN(TRIM(A93))=0</formula>
    </cfRule>
  </conditionalFormatting>
  <conditionalFormatting sqref="AA93:AB93">
    <cfRule type="expression" dxfId="10927" priority="16">
      <formula>AND($H93&lt;&gt;"",$I93&lt;&gt;"",$J93&lt;&gt;"")</formula>
    </cfRule>
    <cfRule type="expression" dxfId="10926" priority="17">
      <formula>AND($H93&lt;&gt;"",$I93&lt;&gt;"",$J93="")</formula>
    </cfRule>
    <cfRule type="expression" dxfId="10925" priority="18">
      <formula>AND($H93&lt;&gt;"",$I93="",$J93="")</formula>
    </cfRule>
  </conditionalFormatting>
  <conditionalFormatting sqref="AC93:AD93">
    <cfRule type="expression" dxfId="10924" priority="13">
      <formula>AND($H93&lt;&gt;"",$I93&lt;&gt;"",$J93&lt;&gt;"")</formula>
    </cfRule>
    <cfRule type="expression" dxfId="10923" priority="14">
      <formula>AND($H93&lt;&gt;"",$I93&lt;&gt;"",$J93="")</formula>
    </cfRule>
    <cfRule type="expression" dxfId="10922" priority="15">
      <formula>AND($H93&lt;&gt;"",$I93="",$J93="")</formula>
    </cfRule>
  </conditionalFormatting>
  <conditionalFormatting sqref="AE93:AH93">
    <cfRule type="expression" dxfId="10921" priority="10">
      <formula>AND($H93&lt;&gt;"",$I93&lt;&gt;"",$J93&lt;&gt;"")</formula>
    </cfRule>
    <cfRule type="expression" dxfId="10920" priority="11">
      <formula>AND($H93&lt;&gt;"",$I93&lt;&gt;"",$J93="")</formula>
    </cfRule>
    <cfRule type="expression" dxfId="10919" priority="12">
      <formula>AND($H93&lt;&gt;"",$I93="",$J93="")</formula>
    </cfRule>
  </conditionalFormatting>
  <conditionalFormatting sqref="AI93">
    <cfRule type="expression" dxfId="10918" priority="7">
      <formula>AND($H93&lt;&gt;"",$I93&lt;&gt;"",$J93&lt;&gt;"")</formula>
    </cfRule>
    <cfRule type="expression" dxfId="10917" priority="8">
      <formula>AND($H93&lt;&gt;"",$I93&lt;&gt;"",$J93="")</formula>
    </cfRule>
    <cfRule type="expression" dxfId="10916" priority="9">
      <formula>AND($H93&lt;&gt;"",$I93="",$J93="")</formula>
    </cfRule>
  </conditionalFormatting>
  <conditionalFormatting sqref="AJ93:CF93">
    <cfRule type="expression" dxfId="10915" priority="4">
      <formula>AND($H93&lt;&gt;"",$I93&lt;&gt;"",$J93&lt;&gt;"")</formula>
    </cfRule>
    <cfRule type="expression" dxfId="10914" priority="5">
      <formula>AND($H93&lt;&gt;"",$I93&lt;&gt;"",$J93="")</formula>
    </cfRule>
    <cfRule type="expression" dxfId="10913" priority="6">
      <formula>AND($H93&lt;&gt;"",$I93="",$J93="")</formula>
    </cfRule>
  </conditionalFormatting>
  <conditionalFormatting sqref="J10">
    <cfRule type="expression" dxfId="26" priority="1">
      <formula>AND($H10&lt;&gt;"",$I10&lt;&gt;"",$J10&lt;&gt;"")</formula>
    </cfRule>
    <cfRule type="expression" dxfId="25" priority="2">
      <formula>AND($H10&lt;&gt;"",$I10&lt;&gt;"",$J10="")</formula>
    </cfRule>
    <cfRule type="expression" dxfId="24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CF175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C8" sqref="C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39.6640625" style="1" customWidth="1"/>
    <col min="11" max="12" width="0.88671875" style="1" customWidth="1"/>
    <col min="13" max="13" width="11" style="53" bestFit="1" customWidth="1"/>
    <col min="14" max="14" width="0.88671875" style="38" customWidth="1"/>
    <col min="15" max="15" width="0.88671875" style="8" customWidth="1"/>
    <col min="16" max="16" width="14.21875" style="10" bestFit="1" customWidth="1"/>
    <col min="17" max="17" width="1.77734375" style="9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N1" s="38"/>
      <c r="O1" s="22"/>
      <c r="P1" s="23"/>
      <c r="Q1" s="22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0.050000000000001" customHeight="1" x14ac:dyDescent="0.25">
      <c r="M2" s="50"/>
      <c r="N2" s="38"/>
      <c r="O2" s="22"/>
      <c r="P2" s="23"/>
      <c r="Q2" s="22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10.050000000000001" hidden="1" customHeight="1" x14ac:dyDescent="0.25">
      <c r="M3" s="50"/>
      <c r="N3" s="3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20</v>
      </c>
      <c r="I4" s="3"/>
      <c r="J4" s="3"/>
      <c r="M4" s="51" t="s">
        <v>1</v>
      </c>
      <c r="N4" s="39"/>
      <c r="O4" s="8"/>
      <c r="P4" s="11" t="s">
        <v>2</v>
      </c>
      <c r="Q4" s="9"/>
      <c r="U4" s="6" t="s">
        <v>3</v>
      </c>
      <c r="X4" s="27">
        <f>IF(OR($P$6="",$P$6=0,$P$7="",$P$7=0,$P$8="",$P$7&lt;1),"",
IF(X$8="","",
IF($P$6=Lists!$I$6,X6,
IF($P$6=Lists!$I$7,INT(MONTH(X7)/3)&amp;"кв"&amp;(YEAR(X7)-2000)&amp;"г",
IF($P$6=Lists!$I$8,X8&amp;" год",
IF($P$6=Lists!$I$9,YEAR(X7)&amp;"г.",""))))))</f>
        <v>44562</v>
      </c>
      <c r="Y4" s="27">
        <f>IF(OR($P$6="",$P$6=0,$P$7="",$P$7=0,$P$8="",$P$7&lt;1),"",
IF(Y$8="","",
IF($P$6=Lists!$I$6,Y6,
IF($P$6=Lists!$I$7,INT(MONTH(Y7)/3)&amp;"кв"&amp;(YEAR(Y7)-2000)&amp;"г",
IF($P$6=Lists!$I$8,Y8&amp;" год",
IF($P$6=Lists!$I$9,YEAR(Y7)&amp;"г.",""))))))</f>
        <v>44593</v>
      </c>
      <c r="Z4" s="27">
        <f>IF(OR($P$6="",$P$6=0,$P$7="",$P$7=0,$P$8="",$P$7&lt;1),"",
IF(Z$8="","",
IF($P$6=Lists!$I$6,Z6,
IF($P$6=Lists!$I$7,INT(MONTH(Z7)/3)&amp;"кв"&amp;(YEAR(Z7)-2000)&amp;"г",
IF($P$6=Lists!$I$8,Z8&amp;" год",
IF($P$6=Lists!$I$9,YEAR(Z7)&amp;"г.",""))))))</f>
        <v>44621</v>
      </c>
      <c r="AA4" s="27">
        <f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44652</v>
      </c>
      <c r="AB4" s="27">
        <f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44682</v>
      </c>
      <c r="AC4" s="27">
        <f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44713</v>
      </c>
      <c r="AD4" s="27">
        <f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44743</v>
      </c>
      <c r="AE4" s="27">
        <f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44774</v>
      </c>
      <c r="AF4" s="27">
        <f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44805</v>
      </c>
      <c r="AG4" s="27">
        <f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44835</v>
      </c>
      <c r="AH4" s="27">
        <f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44866</v>
      </c>
      <c r="AI4" s="27">
        <f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44896</v>
      </c>
      <c r="AJ4" s="27">
        <f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44927</v>
      </c>
      <c r="AK4" s="27">
        <f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44958</v>
      </c>
      <c r="AL4" s="27">
        <f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44986</v>
      </c>
      <c r="AM4" s="27">
        <f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45017</v>
      </c>
      <c r="AN4" s="27">
        <f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45047</v>
      </c>
      <c r="AO4" s="27">
        <f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45078</v>
      </c>
      <c r="AP4" s="27">
        <f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45108</v>
      </c>
      <c r="AQ4" s="27">
        <f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45139</v>
      </c>
      <c r="AR4" s="27">
        <f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45170</v>
      </c>
      <c r="AS4" s="27">
        <f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45200</v>
      </c>
      <c r="AT4" s="27">
        <f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45231</v>
      </c>
      <c r="AU4" s="27">
        <f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45261</v>
      </c>
      <c r="AV4" s="27">
        <f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45292</v>
      </c>
      <c r="AW4" s="27">
        <f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45323</v>
      </c>
      <c r="AX4" s="27">
        <f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45352</v>
      </c>
      <c r="AY4" s="27">
        <f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45383</v>
      </c>
      <c r="AZ4" s="27">
        <f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45413</v>
      </c>
      <c r="BA4" s="27">
        <f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45444</v>
      </c>
      <c r="BB4" s="27">
        <f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45474</v>
      </c>
      <c r="BC4" s="27">
        <f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45505</v>
      </c>
      <c r="BD4" s="27">
        <f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45536</v>
      </c>
      <c r="BE4" s="27">
        <f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45566</v>
      </c>
      <c r="BF4" s="27">
        <f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45597</v>
      </c>
      <c r="BG4" s="27">
        <f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45627</v>
      </c>
      <c r="BH4" s="27">
        <f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45658</v>
      </c>
      <c r="BI4" s="27">
        <f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45689</v>
      </c>
      <c r="BJ4" s="27">
        <f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45717</v>
      </c>
      <c r="BK4" s="27">
        <f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45748</v>
      </c>
      <c r="BL4" s="27">
        <f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45778</v>
      </c>
      <c r="BM4" s="27">
        <f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45809</v>
      </c>
      <c r="BN4" s="27">
        <f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45839</v>
      </c>
      <c r="BO4" s="27">
        <f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45870</v>
      </c>
      <c r="BP4" s="27">
        <f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45901</v>
      </c>
      <c r="BQ4" s="27">
        <f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45931</v>
      </c>
      <c r="BR4" s="27">
        <f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45962</v>
      </c>
      <c r="BS4" s="27">
        <f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45992</v>
      </c>
      <c r="BT4" s="27">
        <f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46023</v>
      </c>
      <c r="BU4" s="27">
        <f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46054</v>
      </c>
      <c r="BV4" s="27">
        <f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46082</v>
      </c>
      <c r="BW4" s="27">
        <f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46113</v>
      </c>
      <c r="BX4" s="27">
        <f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46143</v>
      </c>
      <c r="BY4" s="27">
        <f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46174</v>
      </c>
      <c r="BZ4" s="27">
        <f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46204</v>
      </c>
      <c r="CA4" s="27">
        <f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46235</v>
      </c>
      <c r="CB4" s="27">
        <f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46266</v>
      </c>
      <c r="CC4" s="27">
        <f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46296</v>
      </c>
      <c r="CD4" s="27">
        <f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46327</v>
      </c>
      <c r="CE4" s="27">
        <f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46357</v>
      </c>
      <c r="CF4" s="27" t="str">
        <f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" t="s">
        <v>4</v>
      </c>
      <c r="P6" s="18" t="s">
        <v>6</v>
      </c>
      <c r="Q6" s="9" t="s">
        <v>5</v>
      </c>
      <c r="U6" s="25">
        <f>X6</f>
        <v>44562</v>
      </c>
      <c r="X6" s="25">
        <f>IF(OR($P$6="",$P$6=0,$P$7="",$P$7=0,$P$8="",$P$7&lt;1),"",
IF(X$8="","",
IF(X$8=1,EOMONTH($P$7,-1)+1,W7+1)))</f>
        <v>44562</v>
      </c>
      <c r="Y6" s="25">
        <f t="shared" ref="Y6:AI6" si="0">IF(OR($P$6="",$P$6=0,$P$7="",$P$7=0,$P$8="",$P$7&lt;1),"",
IF(Y$8="","",
IF(Y$8=1,EOMONTH($P$7,-1)+1,X7+1)))</f>
        <v>44593</v>
      </c>
      <c r="Z6" s="25">
        <f t="shared" si="0"/>
        <v>44621</v>
      </c>
      <c r="AA6" s="25">
        <f t="shared" si="0"/>
        <v>44652</v>
      </c>
      <c r="AB6" s="25">
        <f t="shared" si="0"/>
        <v>44682</v>
      </c>
      <c r="AC6" s="25">
        <f t="shared" si="0"/>
        <v>44713</v>
      </c>
      <c r="AD6" s="25">
        <f t="shared" si="0"/>
        <v>44743</v>
      </c>
      <c r="AE6" s="25">
        <f t="shared" si="0"/>
        <v>44774</v>
      </c>
      <c r="AF6" s="25">
        <f t="shared" si="0"/>
        <v>44805</v>
      </c>
      <c r="AG6" s="25">
        <f t="shared" si="0"/>
        <v>44835</v>
      </c>
      <c r="AH6" s="25">
        <f t="shared" si="0"/>
        <v>44866</v>
      </c>
      <c r="AI6" s="25">
        <f t="shared" si="0"/>
        <v>44896</v>
      </c>
      <c r="AJ6" s="25">
        <f t="shared" ref="AJ6" si="1">IF(OR($P$6="",$P$6=0,$P$7="",$P$7=0,$P$8="",$P$7&lt;1),"",
IF(AJ$8="","",
IF(AJ$8=1,EOMONTH($P$7,-1)+1,AI7+1)))</f>
        <v>44927</v>
      </c>
      <c r="AK6" s="25">
        <f t="shared" ref="AK6" si="2">IF(OR($P$6="",$P$6=0,$P$7="",$P$7=0,$P$8="",$P$7&lt;1),"",
IF(AK$8="","",
IF(AK$8=1,EOMONTH($P$7,-1)+1,AJ7+1)))</f>
        <v>44958</v>
      </c>
      <c r="AL6" s="25">
        <f t="shared" ref="AL6" si="3">IF(OR($P$6="",$P$6=0,$P$7="",$P$7=0,$P$8="",$P$7&lt;1),"",
IF(AL$8="","",
IF(AL$8=1,EOMONTH($P$7,-1)+1,AK7+1)))</f>
        <v>44986</v>
      </c>
      <c r="AM6" s="25">
        <f t="shared" ref="AM6" si="4">IF(OR($P$6="",$P$6=0,$P$7="",$P$7=0,$P$8="",$P$7&lt;1),"",
IF(AM$8="","",
IF(AM$8=1,EOMONTH($P$7,-1)+1,AL7+1)))</f>
        <v>45017</v>
      </c>
      <c r="AN6" s="25">
        <f t="shared" ref="AN6" si="5">IF(OR($P$6="",$P$6=0,$P$7="",$P$7=0,$P$8="",$P$7&lt;1),"",
IF(AN$8="","",
IF(AN$8=1,EOMONTH($P$7,-1)+1,AM7+1)))</f>
        <v>45047</v>
      </c>
      <c r="AO6" s="25">
        <f t="shared" ref="AO6" si="6">IF(OR($P$6="",$P$6=0,$P$7="",$P$7=0,$P$8="",$P$7&lt;1),"",
IF(AO$8="","",
IF(AO$8=1,EOMONTH($P$7,-1)+1,AN7+1)))</f>
        <v>45078</v>
      </c>
      <c r="AP6" s="25">
        <f t="shared" ref="AP6" si="7">IF(OR($P$6="",$P$6=0,$P$7="",$P$7=0,$P$8="",$P$7&lt;1),"",
IF(AP$8="","",
IF(AP$8=1,EOMONTH($P$7,-1)+1,AO7+1)))</f>
        <v>45108</v>
      </c>
      <c r="AQ6" s="25">
        <f t="shared" ref="AQ6" si="8">IF(OR($P$6="",$P$6=0,$P$7="",$P$7=0,$P$8="",$P$7&lt;1),"",
IF(AQ$8="","",
IF(AQ$8=1,EOMONTH($P$7,-1)+1,AP7+1)))</f>
        <v>45139</v>
      </c>
      <c r="AR6" s="25">
        <f t="shared" ref="AR6" si="9">IF(OR($P$6="",$P$6=0,$P$7="",$P$7=0,$P$8="",$P$7&lt;1),"",
IF(AR$8="","",
IF(AR$8=1,EOMONTH($P$7,-1)+1,AQ7+1)))</f>
        <v>45170</v>
      </c>
      <c r="AS6" s="25">
        <f t="shared" ref="AS6" si="10">IF(OR($P$6="",$P$6=0,$P$7="",$P$7=0,$P$8="",$P$7&lt;1),"",
IF(AS$8="","",
IF(AS$8=1,EOMONTH($P$7,-1)+1,AR7+1)))</f>
        <v>45200</v>
      </c>
      <c r="AT6" s="25">
        <f t="shared" ref="AT6" si="11">IF(OR($P$6="",$P$6=0,$P$7="",$P$7=0,$P$8="",$P$7&lt;1),"",
IF(AT$8="","",
IF(AT$8=1,EOMONTH($P$7,-1)+1,AS7+1)))</f>
        <v>45231</v>
      </c>
      <c r="AU6" s="25">
        <f t="shared" ref="AU6" si="12">IF(OR($P$6="",$P$6=0,$P$7="",$P$7=0,$P$8="",$P$7&lt;1),"",
IF(AU$8="","",
IF(AU$8=1,EOMONTH($P$7,-1)+1,AT7+1)))</f>
        <v>45261</v>
      </c>
      <c r="AV6" s="25">
        <f t="shared" ref="AV6" si="13">IF(OR($P$6="",$P$6=0,$P$7="",$P$7=0,$P$8="",$P$7&lt;1),"",
IF(AV$8="","",
IF(AV$8=1,EOMONTH($P$7,-1)+1,AU7+1)))</f>
        <v>45292</v>
      </c>
      <c r="AW6" s="25">
        <f t="shared" ref="AW6" si="14">IF(OR($P$6="",$P$6=0,$P$7="",$P$7=0,$P$8="",$P$7&lt;1),"",
IF(AW$8="","",
IF(AW$8=1,EOMONTH($P$7,-1)+1,AV7+1)))</f>
        <v>45323</v>
      </c>
      <c r="AX6" s="25">
        <f t="shared" ref="AX6" si="15">IF(OR($P$6="",$P$6=0,$P$7="",$P$7=0,$P$8="",$P$7&lt;1),"",
IF(AX$8="","",
IF(AX$8=1,EOMONTH($P$7,-1)+1,AW7+1)))</f>
        <v>45352</v>
      </c>
      <c r="AY6" s="25">
        <f t="shared" ref="AY6" si="16">IF(OR($P$6="",$P$6=0,$P$7="",$P$7=0,$P$8="",$P$7&lt;1),"",
IF(AY$8="","",
IF(AY$8=1,EOMONTH($P$7,-1)+1,AX7+1)))</f>
        <v>45383</v>
      </c>
      <c r="AZ6" s="25">
        <f t="shared" ref="AZ6" si="17">IF(OR($P$6="",$P$6=0,$P$7="",$P$7=0,$P$8="",$P$7&lt;1),"",
IF(AZ$8="","",
IF(AZ$8=1,EOMONTH($P$7,-1)+1,AY7+1)))</f>
        <v>45413</v>
      </c>
      <c r="BA6" s="25">
        <f t="shared" ref="BA6" si="18">IF(OR($P$6="",$P$6=0,$P$7="",$P$7=0,$P$8="",$P$7&lt;1),"",
IF(BA$8="","",
IF(BA$8=1,EOMONTH($P$7,-1)+1,AZ7+1)))</f>
        <v>45444</v>
      </c>
      <c r="BB6" s="25">
        <f t="shared" ref="BB6" si="19">IF(OR($P$6="",$P$6=0,$P$7="",$P$7=0,$P$8="",$P$7&lt;1),"",
IF(BB$8="","",
IF(BB$8=1,EOMONTH($P$7,-1)+1,BA7+1)))</f>
        <v>45474</v>
      </c>
      <c r="BC6" s="25">
        <f t="shared" ref="BC6" si="20">IF(OR($P$6="",$P$6=0,$P$7="",$P$7=0,$P$8="",$P$7&lt;1),"",
IF(BC$8="","",
IF(BC$8=1,EOMONTH($P$7,-1)+1,BB7+1)))</f>
        <v>45505</v>
      </c>
      <c r="BD6" s="25">
        <f t="shared" ref="BD6" si="21">IF(OR($P$6="",$P$6=0,$P$7="",$P$7=0,$P$8="",$P$7&lt;1),"",
IF(BD$8="","",
IF(BD$8=1,EOMONTH($P$7,-1)+1,BC7+1)))</f>
        <v>45536</v>
      </c>
      <c r="BE6" s="25">
        <f t="shared" ref="BE6" si="22">IF(OR($P$6="",$P$6=0,$P$7="",$P$7=0,$P$8="",$P$7&lt;1),"",
IF(BE$8="","",
IF(BE$8=1,EOMONTH($P$7,-1)+1,BD7+1)))</f>
        <v>45566</v>
      </c>
      <c r="BF6" s="25">
        <f t="shared" ref="BF6" si="23">IF(OR($P$6="",$P$6=0,$P$7="",$P$7=0,$P$8="",$P$7&lt;1),"",
IF(BF$8="","",
IF(BF$8=1,EOMONTH($P$7,-1)+1,BE7+1)))</f>
        <v>45597</v>
      </c>
      <c r="BG6" s="25">
        <f t="shared" ref="BG6" si="24">IF(OR($P$6="",$P$6=0,$P$7="",$P$7=0,$P$8="",$P$7&lt;1),"",
IF(BG$8="","",
IF(BG$8=1,EOMONTH($P$7,-1)+1,BF7+1)))</f>
        <v>45627</v>
      </c>
      <c r="BH6" s="25">
        <f t="shared" ref="BH6" si="25">IF(OR($P$6="",$P$6=0,$P$7="",$P$7=0,$P$8="",$P$7&lt;1),"",
IF(BH$8="","",
IF(BH$8=1,EOMONTH($P$7,-1)+1,BG7+1)))</f>
        <v>45658</v>
      </c>
      <c r="BI6" s="25">
        <f t="shared" ref="BI6" si="26">IF(OR($P$6="",$P$6=0,$P$7="",$P$7=0,$P$8="",$P$7&lt;1),"",
IF(BI$8="","",
IF(BI$8=1,EOMONTH($P$7,-1)+1,BH7+1)))</f>
        <v>45689</v>
      </c>
      <c r="BJ6" s="25">
        <f t="shared" ref="BJ6" si="27">IF(OR($P$6="",$P$6=0,$P$7="",$P$7=0,$P$8="",$P$7&lt;1),"",
IF(BJ$8="","",
IF(BJ$8=1,EOMONTH($P$7,-1)+1,BI7+1)))</f>
        <v>45717</v>
      </c>
      <c r="BK6" s="25">
        <f t="shared" ref="BK6" si="28">IF(OR($P$6="",$P$6=0,$P$7="",$P$7=0,$P$8="",$P$7&lt;1),"",
IF(BK$8="","",
IF(BK$8=1,EOMONTH($P$7,-1)+1,BJ7+1)))</f>
        <v>45748</v>
      </c>
      <c r="BL6" s="25">
        <f t="shared" ref="BL6" si="29">IF(OR($P$6="",$P$6=0,$P$7="",$P$7=0,$P$8="",$P$7&lt;1),"",
IF(BL$8="","",
IF(BL$8=1,EOMONTH($P$7,-1)+1,BK7+1)))</f>
        <v>45778</v>
      </c>
      <c r="BM6" s="25">
        <f t="shared" ref="BM6" si="30">IF(OR($P$6="",$P$6=0,$P$7="",$P$7=0,$P$8="",$P$7&lt;1),"",
IF(BM$8="","",
IF(BM$8=1,EOMONTH($P$7,-1)+1,BL7+1)))</f>
        <v>45809</v>
      </c>
      <c r="BN6" s="25">
        <f t="shared" ref="BN6" si="31">IF(OR($P$6="",$P$6=0,$P$7="",$P$7=0,$P$8="",$P$7&lt;1),"",
IF(BN$8="","",
IF(BN$8=1,EOMONTH($P$7,-1)+1,BM7+1)))</f>
        <v>45839</v>
      </c>
      <c r="BO6" s="25">
        <f t="shared" ref="BO6" si="32">IF(OR($P$6="",$P$6=0,$P$7="",$P$7=0,$P$8="",$P$7&lt;1),"",
IF(BO$8="","",
IF(BO$8=1,EOMONTH($P$7,-1)+1,BN7+1)))</f>
        <v>45870</v>
      </c>
      <c r="BP6" s="25">
        <f t="shared" ref="BP6" si="33">IF(OR($P$6="",$P$6=0,$P$7="",$P$7=0,$P$8="",$P$7&lt;1),"",
IF(BP$8="","",
IF(BP$8=1,EOMONTH($P$7,-1)+1,BO7+1)))</f>
        <v>45901</v>
      </c>
      <c r="BQ6" s="25">
        <f t="shared" ref="BQ6" si="34">IF(OR($P$6="",$P$6=0,$P$7="",$P$7=0,$P$8="",$P$7&lt;1),"",
IF(BQ$8="","",
IF(BQ$8=1,EOMONTH($P$7,-1)+1,BP7+1)))</f>
        <v>45931</v>
      </c>
      <c r="BR6" s="25">
        <f t="shared" ref="BR6" si="35">IF(OR($P$6="",$P$6=0,$P$7="",$P$7=0,$P$8="",$P$7&lt;1),"",
IF(BR$8="","",
IF(BR$8=1,EOMONTH($P$7,-1)+1,BQ7+1)))</f>
        <v>45962</v>
      </c>
      <c r="BS6" s="25">
        <f t="shared" ref="BS6" si="36">IF(OR($P$6="",$P$6=0,$P$7="",$P$7=0,$P$8="",$P$7&lt;1),"",
IF(BS$8="","",
IF(BS$8=1,EOMONTH($P$7,-1)+1,BR7+1)))</f>
        <v>45992</v>
      </c>
      <c r="BT6" s="25">
        <f t="shared" ref="BT6" si="37">IF(OR($P$6="",$P$6=0,$P$7="",$P$7=0,$P$8="",$P$7&lt;1),"",
IF(BT$8="","",
IF(BT$8=1,EOMONTH($P$7,-1)+1,BS7+1)))</f>
        <v>46023</v>
      </c>
      <c r="BU6" s="25">
        <f t="shared" ref="BU6" si="38">IF(OR($P$6="",$P$6=0,$P$7="",$P$7=0,$P$8="",$P$7&lt;1),"",
IF(BU$8="","",
IF(BU$8=1,EOMONTH($P$7,-1)+1,BT7+1)))</f>
        <v>46054</v>
      </c>
      <c r="BV6" s="25">
        <f t="shared" ref="BV6" si="39">IF(OR($P$6="",$P$6=0,$P$7="",$P$7=0,$P$8="",$P$7&lt;1),"",
IF(BV$8="","",
IF(BV$8=1,EOMONTH($P$7,-1)+1,BU7+1)))</f>
        <v>46082</v>
      </c>
      <c r="BW6" s="25">
        <f t="shared" ref="BW6" si="40">IF(OR($P$6="",$P$6=0,$P$7="",$P$7=0,$P$8="",$P$7&lt;1),"",
IF(BW$8="","",
IF(BW$8=1,EOMONTH($P$7,-1)+1,BV7+1)))</f>
        <v>46113</v>
      </c>
      <c r="BX6" s="25">
        <f t="shared" ref="BX6" si="41">IF(OR($P$6="",$P$6=0,$P$7="",$P$7=0,$P$8="",$P$7&lt;1),"",
IF(BX$8="","",
IF(BX$8=1,EOMONTH($P$7,-1)+1,BW7+1)))</f>
        <v>46143</v>
      </c>
      <c r="BY6" s="25">
        <f t="shared" ref="BY6" si="42">IF(OR($P$6="",$P$6=0,$P$7="",$P$7=0,$P$8="",$P$7&lt;1),"",
IF(BY$8="","",
IF(BY$8=1,EOMONTH($P$7,-1)+1,BX7+1)))</f>
        <v>46174</v>
      </c>
      <c r="BZ6" s="25">
        <f t="shared" ref="BZ6" si="43">IF(OR($P$6="",$P$6=0,$P$7="",$P$7=0,$P$8="",$P$7&lt;1),"",
IF(BZ$8="","",
IF(BZ$8=1,EOMONTH($P$7,-1)+1,BY7+1)))</f>
        <v>46204</v>
      </c>
      <c r="CA6" s="25">
        <f t="shared" ref="CA6" si="44">IF(OR($P$6="",$P$6=0,$P$7="",$P$7=0,$P$8="",$P$7&lt;1),"",
IF(CA$8="","",
IF(CA$8=1,EOMONTH($P$7,-1)+1,BZ7+1)))</f>
        <v>46235</v>
      </c>
      <c r="CB6" s="25">
        <f t="shared" ref="CB6" si="45">IF(OR($P$6="",$P$6=0,$P$7="",$P$7=0,$P$8="",$P$7&lt;1),"",
IF(CB$8="","",
IF(CB$8=1,EOMONTH($P$7,-1)+1,CA7+1)))</f>
        <v>46266</v>
      </c>
      <c r="CC6" s="25">
        <f t="shared" ref="CC6" si="46">IF(OR($P$6="",$P$6=0,$P$7="",$P$7=0,$P$8="",$P$7&lt;1),"",
IF(CC$8="","",
IF(CC$8=1,EOMONTH($P$7,-1)+1,CB7+1)))</f>
        <v>46296</v>
      </c>
      <c r="CD6" s="25">
        <f t="shared" ref="CD6" si="47">IF(OR($P$6="",$P$6=0,$P$7="",$P$7=0,$P$8="",$P$7&lt;1),"",
IF(CD$8="","",
IF(CD$8=1,EOMONTH($P$7,-1)+1,CC7+1)))</f>
        <v>46327</v>
      </c>
      <c r="CE6" s="25">
        <f t="shared" ref="CE6" si="48">IF(OR($P$6="",$P$6=0,$P$7="",$P$7=0,$P$8="",$P$7&lt;1),"",
IF(CE$8="","",
IF(CE$8=1,EOMONTH($P$7,-1)+1,CD7+1)))</f>
        <v>46357</v>
      </c>
      <c r="CF6" s="25" t="str">
        <f t="shared" ref="CF6" si="49">IF(OR($P$6="",$P$6=0,$P$7="",$P$7=0,$P$8="",$P$7&lt;1),"",
IF(CF$8="","",
IF(CF$8=1,EOMONTH($P$7,-1)+1,CE7+1)))</f>
        <v/>
      </c>
    </row>
    <row r="7" spans="2:84" ht="12" hidden="1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8" t="s">
        <v>4</v>
      </c>
      <c r="P7" s="19">
        <v>44562</v>
      </c>
      <c r="Q7" s="9" t="s">
        <v>5</v>
      </c>
      <c r="U7" s="25">
        <f ca="1">MAX(INDIRECT(ADDRESS($B7,X$2)&amp;":"&amp;ADDRESS($B7,MAX($2:$2))))</f>
        <v>46387</v>
      </c>
      <c r="X7" s="25">
        <f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44592</v>
      </c>
      <c r="Y7" s="25">
        <f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44620</v>
      </c>
      <c r="Z7" s="25">
        <f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44651</v>
      </c>
      <c r="AA7" s="25">
        <f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44681</v>
      </c>
      <c r="AB7" s="25">
        <f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44712</v>
      </c>
      <c r="AC7" s="25">
        <f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44742</v>
      </c>
      <c r="AD7" s="25">
        <f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44773</v>
      </c>
      <c r="AE7" s="25">
        <f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44804</v>
      </c>
      <c r="AF7" s="25">
        <f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44834</v>
      </c>
      <c r="AG7" s="25">
        <f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44865</v>
      </c>
      <c r="AH7" s="25">
        <f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44895</v>
      </c>
      <c r="AI7" s="25">
        <f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44926</v>
      </c>
      <c r="AJ7" s="25">
        <f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44957</v>
      </c>
      <c r="AK7" s="25">
        <f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44985</v>
      </c>
      <c r="AL7" s="25">
        <f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45016</v>
      </c>
      <c r="AM7" s="25">
        <f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45046</v>
      </c>
      <c r="AN7" s="25">
        <f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45077</v>
      </c>
      <c r="AO7" s="25">
        <f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45107</v>
      </c>
      <c r="AP7" s="25">
        <f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45138</v>
      </c>
      <c r="AQ7" s="25">
        <f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45169</v>
      </c>
      <c r="AR7" s="25">
        <f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45199</v>
      </c>
      <c r="AS7" s="25">
        <f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45230</v>
      </c>
      <c r="AT7" s="25">
        <f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45260</v>
      </c>
      <c r="AU7" s="25">
        <f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45291</v>
      </c>
      <c r="AV7" s="25">
        <f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45322</v>
      </c>
      <c r="AW7" s="25">
        <f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45351</v>
      </c>
      <c r="AX7" s="25">
        <f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45382</v>
      </c>
      <c r="AY7" s="25">
        <f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45412</v>
      </c>
      <c r="AZ7" s="25">
        <f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45443</v>
      </c>
      <c r="BA7" s="25">
        <f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45473</v>
      </c>
      <c r="BB7" s="25">
        <f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45504</v>
      </c>
      <c r="BC7" s="25">
        <f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45535</v>
      </c>
      <c r="BD7" s="25">
        <f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45565</v>
      </c>
      <c r="BE7" s="25">
        <f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45596</v>
      </c>
      <c r="BF7" s="25">
        <f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45626</v>
      </c>
      <c r="BG7" s="25">
        <f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45657</v>
      </c>
      <c r="BH7" s="25">
        <f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45688</v>
      </c>
      <c r="BI7" s="25">
        <f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45716</v>
      </c>
      <c r="BJ7" s="25">
        <f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45747</v>
      </c>
      <c r="BK7" s="25">
        <f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45777</v>
      </c>
      <c r="BL7" s="25">
        <f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45808</v>
      </c>
      <c r="BM7" s="25">
        <f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45838</v>
      </c>
      <c r="BN7" s="25">
        <f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45869</v>
      </c>
      <c r="BO7" s="25">
        <f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45900</v>
      </c>
      <c r="BP7" s="25">
        <f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45930</v>
      </c>
      <c r="BQ7" s="25">
        <f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45961</v>
      </c>
      <c r="BR7" s="25">
        <f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45991</v>
      </c>
      <c r="BS7" s="25">
        <f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46022</v>
      </c>
      <c r="BT7" s="25">
        <f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46053</v>
      </c>
      <c r="BU7" s="25">
        <f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46081</v>
      </c>
      <c r="BV7" s="25">
        <f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46112</v>
      </c>
      <c r="BW7" s="25">
        <f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46142</v>
      </c>
      <c r="BX7" s="25">
        <f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46173</v>
      </c>
      <c r="BY7" s="25">
        <f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46203</v>
      </c>
      <c r="BZ7" s="25">
        <f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46234</v>
      </c>
      <c r="CA7" s="25">
        <f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46265</v>
      </c>
      <c r="CB7" s="25">
        <f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46295</v>
      </c>
      <c r="CC7" s="25">
        <f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46326</v>
      </c>
      <c r="CD7" s="25">
        <f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46356</v>
      </c>
      <c r="CE7" s="25">
        <f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46387</v>
      </c>
      <c r="CF7" s="25" t="str">
        <f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Базовый бизнес-процесс</v>
      </c>
      <c r="I8" s="37" t="s">
        <v>19</v>
      </c>
      <c r="J8" s="30"/>
      <c r="K8" s="30"/>
      <c r="L8" s="30"/>
      <c r="M8" s="54" t="s">
        <v>12</v>
      </c>
      <c r="P8" s="18">
        <f>Model!$P$8</f>
        <v>60</v>
      </c>
      <c r="U8" s="5">
        <f ca="1">MAX(INDIRECT(ADDRESS($B8,X$2)&amp;":"&amp;ADDRESS($B8,MAX($2:$2))))</f>
        <v>60</v>
      </c>
      <c r="X8" s="5">
        <f>IF(OR($P$6="",$P$6=0,$P$7="",$P$7=0,$P$8="",$P$7&lt;1),"",
IF(MAX($W8:W8)+1&gt;$P$8,"",MAX($W8:W8)+1))</f>
        <v>1</v>
      </c>
      <c r="Y8" s="5">
        <f>IF(OR($P$6="",$P$6=0,$P$7="",$P$7=0,$P$8="",$P$7&lt;1),"",
IF(MAX($W8:X8)+1&gt;$P$8,"",MAX($W8:X8)+1))</f>
        <v>2</v>
      </c>
      <c r="Z8" s="5">
        <f>IF(OR($P$6="",$P$6=0,$P$7="",$P$7=0,$P$8="",$P$7&lt;1),"",
IF(MAX($W8:Y8)+1&gt;$P$8,"",MAX($W8:Y8)+1))</f>
        <v>3</v>
      </c>
      <c r="AA8" s="5">
        <f>IF(OR($P$6="",$P$6=0,$P$7="",$P$7=0,$P$8="",$P$7&lt;1),"",
IF(MAX($W8:Z8)+1&gt;$P$8,"",MAX($W8:Z8)+1))</f>
        <v>4</v>
      </c>
      <c r="AB8" s="5">
        <f>IF(OR($P$6="",$P$6=0,$P$7="",$P$7=0,$P$8="",$P$7&lt;1),"",
IF(MAX($W8:AA8)+1&gt;$P$8,"",MAX($W8:AA8)+1))</f>
        <v>5</v>
      </c>
      <c r="AC8" s="5">
        <f>IF(OR($P$6="",$P$6=0,$P$7="",$P$7=0,$P$8="",$P$7&lt;1),"",
IF(MAX($W8:AB8)+1&gt;$P$8,"",MAX($W8:AB8)+1))</f>
        <v>6</v>
      </c>
      <c r="AD8" s="5">
        <f>IF(OR($P$6="",$P$6=0,$P$7="",$P$7=0,$P$8="",$P$7&lt;1),"",
IF(MAX($W8:AC8)+1&gt;$P$8,"",MAX($W8:AC8)+1))</f>
        <v>7</v>
      </c>
      <c r="AE8" s="5">
        <f>IF(OR($P$6="",$P$6=0,$P$7="",$P$7=0,$P$8="",$P$7&lt;1),"",
IF(MAX($W8:AD8)+1&gt;$P$8,"",MAX($W8:AD8)+1))</f>
        <v>8</v>
      </c>
      <c r="AF8" s="5">
        <f>IF(OR($P$6="",$P$6=0,$P$7="",$P$7=0,$P$8="",$P$7&lt;1),"",
IF(MAX($W8:AE8)+1&gt;$P$8,"",MAX($W8:AE8)+1))</f>
        <v>9</v>
      </c>
      <c r="AG8" s="5">
        <f>IF(OR($P$6="",$P$6=0,$P$7="",$P$7=0,$P$8="",$P$7&lt;1),"",
IF(MAX($W8:AF8)+1&gt;$P$8,"",MAX($W8:AF8)+1))</f>
        <v>10</v>
      </c>
      <c r="AH8" s="5">
        <f>IF(OR($P$6="",$P$6=0,$P$7="",$P$7=0,$P$8="",$P$7&lt;1),"",
IF(MAX($W8:AG8)+1&gt;$P$8,"",MAX($W8:AG8)+1))</f>
        <v>11</v>
      </c>
      <c r="AI8" s="5">
        <f>IF(OR($P$6="",$P$6=0,$P$7="",$P$7=0,$P$8="",$P$7&lt;1),"",
IF(MAX($W8:AH8)+1&gt;$P$8,"",MAX($W8:AH8)+1))</f>
        <v>12</v>
      </c>
      <c r="AJ8" s="5">
        <f>IF(OR($P$6="",$P$6=0,$P$7="",$P$7=0,$P$8="",$P$7&lt;1),"",
IF(MAX($W8:AI8)+1&gt;$P$8,"",MAX($W8:AI8)+1))</f>
        <v>13</v>
      </c>
      <c r="AK8" s="5">
        <f>IF(OR($P$6="",$P$6=0,$P$7="",$P$7=0,$P$8="",$P$7&lt;1),"",
IF(MAX($W8:AJ8)+1&gt;$P$8,"",MAX($W8:AJ8)+1))</f>
        <v>14</v>
      </c>
      <c r="AL8" s="5">
        <f>IF(OR($P$6="",$P$6=0,$P$7="",$P$7=0,$P$8="",$P$7&lt;1),"",
IF(MAX($W8:AK8)+1&gt;$P$8,"",MAX($W8:AK8)+1))</f>
        <v>15</v>
      </c>
      <c r="AM8" s="5">
        <f>IF(OR($P$6="",$P$6=0,$P$7="",$P$7=0,$P$8="",$P$7&lt;1),"",
IF(MAX($W8:AL8)+1&gt;$P$8,"",MAX($W8:AL8)+1))</f>
        <v>16</v>
      </c>
      <c r="AN8" s="5">
        <f>IF(OR($P$6="",$P$6=0,$P$7="",$P$7=0,$P$8="",$P$7&lt;1),"",
IF(MAX($W8:AM8)+1&gt;$P$8,"",MAX($W8:AM8)+1))</f>
        <v>17</v>
      </c>
      <c r="AO8" s="5">
        <f>IF(OR($P$6="",$P$6=0,$P$7="",$P$7=0,$P$8="",$P$7&lt;1),"",
IF(MAX($W8:AN8)+1&gt;$P$8,"",MAX($W8:AN8)+1))</f>
        <v>18</v>
      </c>
      <c r="AP8" s="5">
        <f>IF(OR($P$6="",$P$6=0,$P$7="",$P$7=0,$P$8="",$P$7&lt;1),"",
IF(MAX($W8:AO8)+1&gt;$P$8,"",MAX($W8:AO8)+1))</f>
        <v>19</v>
      </c>
      <c r="AQ8" s="5">
        <f>IF(OR($P$6="",$P$6=0,$P$7="",$P$7=0,$P$8="",$P$7&lt;1),"",
IF(MAX($W8:AP8)+1&gt;$P$8,"",MAX($W8:AP8)+1))</f>
        <v>20</v>
      </c>
      <c r="AR8" s="5">
        <f>IF(OR($P$6="",$P$6=0,$P$7="",$P$7=0,$P$8="",$P$7&lt;1),"",
IF(MAX($W8:AQ8)+1&gt;$P$8,"",MAX($W8:AQ8)+1))</f>
        <v>21</v>
      </c>
      <c r="AS8" s="5">
        <f>IF(OR($P$6="",$P$6=0,$P$7="",$P$7=0,$P$8="",$P$7&lt;1),"",
IF(MAX($W8:AR8)+1&gt;$P$8,"",MAX($W8:AR8)+1))</f>
        <v>22</v>
      </c>
      <c r="AT8" s="5">
        <f>IF(OR($P$6="",$P$6=0,$P$7="",$P$7=0,$P$8="",$P$7&lt;1),"",
IF(MAX($W8:AS8)+1&gt;$P$8,"",MAX($W8:AS8)+1))</f>
        <v>23</v>
      </c>
      <c r="AU8" s="5">
        <f>IF(OR($P$6="",$P$6=0,$P$7="",$P$7=0,$P$8="",$P$7&lt;1),"",
IF(MAX($W8:AT8)+1&gt;$P$8,"",MAX($W8:AT8)+1))</f>
        <v>24</v>
      </c>
      <c r="AV8" s="5">
        <f>IF(OR($P$6="",$P$6=0,$P$7="",$P$7=0,$P$8="",$P$7&lt;1),"",
IF(MAX($W8:AU8)+1&gt;$P$8,"",MAX($W8:AU8)+1))</f>
        <v>25</v>
      </c>
      <c r="AW8" s="5">
        <f>IF(OR($P$6="",$P$6=0,$P$7="",$P$7=0,$P$8="",$P$7&lt;1),"",
IF(MAX($W8:AV8)+1&gt;$P$8,"",MAX($W8:AV8)+1))</f>
        <v>26</v>
      </c>
      <c r="AX8" s="5">
        <f>IF(OR($P$6="",$P$6=0,$P$7="",$P$7=0,$P$8="",$P$7&lt;1),"",
IF(MAX($W8:AW8)+1&gt;$P$8,"",MAX($W8:AW8)+1))</f>
        <v>27</v>
      </c>
      <c r="AY8" s="5">
        <f>IF(OR($P$6="",$P$6=0,$P$7="",$P$7=0,$P$8="",$P$7&lt;1),"",
IF(MAX($W8:AX8)+1&gt;$P$8,"",MAX($W8:AX8)+1))</f>
        <v>28</v>
      </c>
      <c r="AZ8" s="5">
        <f>IF(OR($P$6="",$P$6=0,$P$7="",$P$7=0,$P$8="",$P$7&lt;1),"",
IF(MAX($W8:AY8)+1&gt;$P$8,"",MAX($W8:AY8)+1))</f>
        <v>29</v>
      </c>
      <c r="BA8" s="5">
        <f>IF(OR($P$6="",$P$6=0,$P$7="",$P$7=0,$P$8="",$P$7&lt;1),"",
IF(MAX($W8:AZ8)+1&gt;$P$8,"",MAX($W8:AZ8)+1))</f>
        <v>30</v>
      </c>
      <c r="BB8" s="5">
        <f>IF(OR($P$6="",$P$6=0,$P$7="",$P$7=0,$P$8="",$P$7&lt;1),"",
IF(MAX($W8:BA8)+1&gt;$P$8,"",MAX($W8:BA8)+1))</f>
        <v>31</v>
      </c>
      <c r="BC8" s="5">
        <f>IF(OR($P$6="",$P$6=0,$P$7="",$P$7=0,$P$8="",$P$7&lt;1),"",
IF(MAX($W8:BB8)+1&gt;$P$8,"",MAX($W8:BB8)+1))</f>
        <v>32</v>
      </c>
      <c r="BD8" s="5">
        <f>IF(OR($P$6="",$P$6=0,$P$7="",$P$7=0,$P$8="",$P$7&lt;1),"",
IF(MAX($W8:BC8)+1&gt;$P$8,"",MAX($W8:BC8)+1))</f>
        <v>33</v>
      </c>
      <c r="BE8" s="5">
        <f>IF(OR($P$6="",$P$6=0,$P$7="",$P$7=0,$P$8="",$P$7&lt;1),"",
IF(MAX($W8:BD8)+1&gt;$P$8,"",MAX($W8:BD8)+1))</f>
        <v>34</v>
      </c>
      <c r="BF8" s="5">
        <f>IF(OR($P$6="",$P$6=0,$P$7="",$P$7=0,$P$8="",$P$7&lt;1),"",
IF(MAX($W8:BE8)+1&gt;$P$8,"",MAX($W8:BE8)+1))</f>
        <v>35</v>
      </c>
      <c r="BG8" s="5">
        <f>IF(OR($P$6="",$P$6=0,$P$7="",$P$7=0,$P$8="",$P$7&lt;1),"",
IF(MAX($W8:BF8)+1&gt;$P$8,"",MAX($W8:BF8)+1))</f>
        <v>36</v>
      </c>
      <c r="BH8" s="5">
        <f>IF(OR($P$6="",$P$6=0,$P$7="",$P$7=0,$P$8="",$P$7&lt;1),"",
IF(MAX($W8:BG8)+1&gt;$P$8,"",MAX($W8:BG8)+1))</f>
        <v>37</v>
      </c>
      <c r="BI8" s="5">
        <f>IF(OR($P$6="",$P$6=0,$P$7="",$P$7=0,$P$8="",$P$7&lt;1),"",
IF(MAX($W8:BH8)+1&gt;$P$8,"",MAX($W8:BH8)+1))</f>
        <v>38</v>
      </c>
      <c r="BJ8" s="5">
        <f>IF(OR($P$6="",$P$6=0,$P$7="",$P$7=0,$P$8="",$P$7&lt;1),"",
IF(MAX($W8:BI8)+1&gt;$P$8,"",MAX($W8:BI8)+1))</f>
        <v>39</v>
      </c>
      <c r="BK8" s="5">
        <f>IF(OR($P$6="",$P$6=0,$P$7="",$P$7=0,$P$8="",$P$7&lt;1),"",
IF(MAX($W8:BJ8)+1&gt;$P$8,"",MAX($W8:BJ8)+1))</f>
        <v>40</v>
      </c>
      <c r="BL8" s="5">
        <f>IF(OR($P$6="",$P$6=0,$P$7="",$P$7=0,$P$8="",$P$7&lt;1),"",
IF(MAX($W8:BK8)+1&gt;$P$8,"",MAX($W8:BK8)+1))</f>
        <v>41</v>
      </c>
      <c r="BM8" s="5">
        <f>IF(OR($P$6="",$P$6=0,$P$7="",$P$7=0,$P$8="",$P$7&lt;1),"",
IF(MAX($W8:BL8)+1&gt;$P$8,"",MAX($W8:BL8)+1))</f>
        <v>42</v>
      </c>
      <c r="BN8" s="5">
        <f>IF(OR($P$6="",$P$6=0,$P$7="",$P$7=0,$P$8="",$P$7&lt;1),"",
IF(MAX($W8:BM8)+1&gt;$P$8,"",MAX($W8:BM8)+1))</f>
        <v>43</v>
      </c>
      <c r="BO8" s="5">
        <f>IF(OR($P$6="",$P$6=0,$P$7="",$P$7=0,$P$8="",$P$7&lt;1),"",
IF(MAX($W8:BN8)+1&gt;$P$8,"",MAX($W8:BN8)+1))</f>
        <v>44</v>
      </c>
      <c r="BP8" s="5">
        <f>IF(OR($P$6="",$P$6=0,$P$7="",$P$7=0,$P$8="",$P$7&lt;1),"",
IF(MAX($W8:BO8)+1&gt;$P$8,"",MAX($W8:BO8)+1))</f>
        <v>45</v>
      </c>
      <c r="BQ8" s="5">
        <f>IF(OR($P$6="",$P$6=0,$P$7="",$P$7=0,$P$8="",$P$7&lt;1),"",
IF(MAX($W8:BP8)+1&gt;$P$8,"",MAX($W8:BP8)+1))</f>
        <v>46</v>
      </c>
      <c r="BR8" s="5">
        <f>IF(OR($P$6="",$P$6=0,$P$7="",$P$7=0,$P$8="",$P$7&lt;1),"",
IF(MAX($W8:BQ8)+1&gt;$P$8,"",MAX($W8:BQ8)+1))</f>
        <v>47</v>
      </c>
      <c r="BS8" s="5">
        <f>IF(OR($P$6="",$P$6=0,$P$7="",$P$7=0,$P$8="",$P$7&lt;1),"",
IF(MAX($W8:BR8)+1&gt;$P$8,"",MAX($W8:BR8)+1))</f>
        <v>48</v>
      </c>
      <c r="BT8" s="5">
        <f>IF(OR($P$6="",$P$6=0,$P$7="",$P$7=0,$P$8="",$P$7&lt;1),"",
IF(MAX($W8:BS8)+1&gt;$P$8,"",MAX($W8:BS8)+1))</f>
        <v>49</v>
      </c>
      <c r="BU8" s="5">
        <f>IF(OR($P$6="",$P$6=0,$P$7="",$P$7=0,$P$8="",$P$7&lt;1),"",
IF(MAX($W8:BT8)+1&gt;$P$8,"",MAX($W8:BT8)+1))</f>
        <v>50</v>
      </c>
      <c r="BV8" s="5">
        <f>IF(OR($P$6="",$P$6=0,$P$7="",$P$7=0,$P$8="",$P$7&lt;1),"",
IF(MAX($W8:BU8)+1&gt;$P$8,"",MAX($W8:BU8)+1))</f>
        <v>51</v>
      </c>
      <c r="BW8" s="5">
        <f>IF(OR($P$6="",$P$6=0,$P$7="",$P$7=0,$P$8="",$P$7&lt;1),"",
IF(MAX($W8:BV8)+1&gt;$P$8,"",MAX($W8:BV8)+1))</f>
        <v>52</v>
      </c>
      <c r="BX8" s="5">
        <f>IF(OR($P$6="",$P$6=0,$P$7="",$P$7=0,$P$8="",$P$7&lt;1),"",
IF(MAX($W8:BW8)+1&gt;$P$8,"",MAX($W8:BW8)+1))</f>
        <v>53</v>
      </c>
      <c r="BY8" s="5">
        <f>IF(OR($P$6="",$P$6=0,$P$7="",$P$7=0,$P$8="",$P$7&lt;1),"",
IF(MAX($W8:BX8)+1&gt;$P$8,"",MAX($W8:BX8)+1))</f>
        <v>54</v>
      </c>
      <c r="BZ8" s="5">
        <f>IF(OR($P$6="",$P$6=0,$P$7="",$P$7=0,$P$8="",$P$7&lt;1),"",
IF(MAX($W8:BY8)+1&gt;$P$8,"",MAX($W8:BY8)+1))</f>
        <v>55</v>
      </c>
      <c r="CA8" s="5">
        <f>IF(OR($P$6="",$P$6=0,$P$7="",$P$7=0,$P$8="",$P$7&lt;1),"",
IF(MAX($W8:BZ8)+1&gt;$P$8,"",MAX($W8:BZ8)+1))</f>
        <v>56</v>
      </c>
      <c r="CB8" s="5">
        <f>IF(OR($P$6="",$P$6=0,$P$7="",$P$7=0,$P$8="",$P$7&lt;1),"",
IF(MAX($W8:CA8)+1&gt;$P$8,"",MAX($W8:CA8)+1))</f>
        <v>57</v>
      </c>
      <c r="CC8" s="5">
        <f>IF(OR($P$6="",$P$6=0,$P$7="",$P$7=0,$P$8="",$P$7&lt;1),"",
IF(MAX($W8:CB8)+1&gt;$P$8,"",MAX($W8:CB8)+1))</f>
        <v>58</v>
      </c>
      <c r="CD8" s="5">
        <f>IF(OR($P$6="",$P$6=0,$P$7="",$P$7=0,$P$8="",$P$7&lt;1),"",
IF(MAX($W8:CC8)+1&gt;$P$8,"",MAX($W8:CC8)+1))</f>
        <v>59</v>
      </c>
      <c r="CE8" s="5">
        <f>IF(OR($P$6="",$P$6=0,$P$7="",$P$7=0,$P$8="",$P$7&lt;1),"",
IF(MAX($W8:CD8)+1&gt;$P$8,"",MAX($W8:CD8)+1))</f>
        <v>60</v>
      </c>
      <c r="CF8" s="5" t="str">
        <f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26</v>
      </c>
      <c r="O11" s="82"/>
      <c r="P11" s="84" t="s">
        <v>34</v>
      </c>
    </row>
    <row r="12" spans="2:84" x14ac:dyDescent="0.3">
      <c r="B12" s="13">
        <f>ROW()</f>
        <v>12</v>
      </c>
    </row>
    <row r="13" spans="2:84" x14ac:dyDescent="0.3">
      <c r="B13" s="13">
        <f>ROW()</f>
        <v>13</v>
      </c>
      <c r="H13" s="1" t="s">
        <v>22</v>
      </c>
      <c r="M13" s="53" t="str">
        <f>"руб./"&amp;$P$11</f>
        <v>руб./ед.ГП</v>
      </c>
      <c r="P13" s="72" t="str">
        <f>Lists!$AD$6</f>
        <v>начисление</v>
      </c>
      <c r="U13" s="33">
        <f t="shared" ref="U13:U19" ca="1" si="50">SUM(INDIRECT(ADDRESS($B13,$X$2)&amp;":"&amp;ADDRESS($B13,$X$2-1+$P$8)))</f>
        <v>8900</v>
      </c>
      <c r="V13" s="35"/>
      <c r="W13" s="36"/>
      <c r="X13" s="33">
        <f t="shared" ref="X13:AI13" si="51">IF(X$8="",0,SUM(X14:X20))</f>
        <v>0</v>
      </c>
      <c r="Y13" s="33">
        <f t="shared" si="51"/>
        <v>3100</v>
      </c>
      <c r="Z13" s="33">
        <f t="shared" si="51"/>
        <v>5700</v>
      </c>
      <c r="AA13" s="33">
        <f t="shared" si="51"/>
        <v>100</v>
      </c>
      <c r="AB13" s="33">
        <f t="shared" si="51"/>
        <v>0</v>
      </c>
      <c r="AC13" s="33">
        <f t="shared" si="51"/>
        <v>0</v>
      </c>
      <c r="AD13" s="33">
        <f t="shared" si="51"/>
        <v>0</v>
      </c>
      <c r="AE13" s="33">
        <f t="shared" si="51"/>
        <v>0</v>
      </c>
      <c r="AF13" s="33">
        <f t="shared" si="51"/>
        <v>0</v>
      </c>
      <c r="AG13" s="33">
        <f t="shared" si="51"/>
        <v>0</v>
      </c>
      <c r="AH13" s="33">
        <f t="shared" si="51"/>
        <v>0</v>
      </c>
      <c r="AI13" s="33">
        <f t="shared" si="51"/>
        <v>0</v>
      </c>
      <c r="AJ13" s="33">
        <f t="shared" ref="AJ13:CF13" si="52">IF(AJ$8="",0,SUM(AJ14:AJ20))</f>
        <v>0</v>
      </c>
      <c r="AK13" s="33">
        <f t="shared" si="52"/>
        <v>0</v>
      </c>
      <c r="AL13" s="33">
        <f t="shared" si="52"/>
        <v>0</v>
      </c>
      <c r="AM13" s="33">
        <f t="shared" si="52"/>
        <v>0</v>
      </c>
      <c r="AN13" s="33">
        <f t="shared" si="52"/>
        <v>0</v>
      </c>
      <c r="AO13" s="33">
        <f t="shared" si="52"/>
        <v>0</v>
      </c>
      <c r="AP13" s="33">
        <f t="shared" si="52"/>
        <v>0</v>
      </c>
      <c r="AQ13" s="33">
        <f t="shared" si="52"/>
        <v>0</v>
      </c>
      <c r="AR13" s="33">
        <f t="shared" si="52"/>
        <v>0</v>
      </c>
      <c r="AS13" s="33">
        <f t="shared" si="52"/>
        <v>0</v>
      </c>
      <c r="AT13" s="33">
        <f t="shared" si="52"/>
        <v>0</v>
      </c>
      <c r="AU13" s="33">
        <f t="shared" si="52"/>
        <v>0</v>
      </c>
      <c r="AV13" s="33">
        <f t="shared" si="52"/>
        <v>0</v>
      </c>
      <c r="AW13" s="33">
        <f t="shared" si="52"/>
        <v>0</v>
      </c>
      <c r="AX13" s="33">
        <f t="shared" si="52"/>
        <v>0</v>
      </c>
      <c r="AY13" s="33">
        <f t="shared" si="52"/>
        <v>0</v>
      </c>
      <c r="AZ13" s="33">
        <f t="shared" si="52"/>
        <v>0</v>
      </c>
      <c r="BA13" s="33">
        <f t="shared" si="52"/>
        <v>0</v>
      </c>
      <c r="BB13" s="33">
        <f t="shared" si="52"/>
        <v>0</v>
      </c>
      <c r="BC13" s="33">
        <f t="shared" si="52"/>
        <v>0</v>
      </c>
      <c r="BD13" s="33">
        <f t="shared" si="52"/>
        <v>0</v>
      </c>
      <c r="BE13" s="33">
        <f t="shared" si="52"/>
        <v>0</v>
      </c>
      <c r="BF13" s="33">
        <f t="shared" si="52"/>
        <v>0</v>
      </c>
      <c r="BG13" s="33">
        <f t="shared" si="52"/>
        <v>0</v>
      </c>
      <c r="BH13" s="33">
        <f t="shared" si="52"/>
        <v>0</v>
      </c>
      <c r="BI13" s="33">
        <f t="shared" si="52"/>
        <v>0</v>
      </c>
      <c r="BJ13" s="33">
        <f t="shared" si="52"/>
        <v>0</v>
      </c>
      <c r="BK13" s="33">
        <f t="shared" si="52"/>
        <v>0</v>
      </c>
      <c r="BL13" s="33">
        <f t="shared" si="52"/>
        <v>0</v>
      </c>
      <c r="BM13" s="33">
        <f t="shared" si="52"/>
        <v>0</v>
      </c>
      <c r="BN13" s="33">
        <f t="shared" si="52"/>
        <v>0</v>
      </c>
      <c r="BO13" s="33">
        <f t="shared" si="52"/>
        <v>0</v>
      </c>
      <c r="BP13" s="33">
        <f t="shared" si="52"/>
        <v>0</v>
      </c>
      <c r="BQ13" s="33">
        <f t="shared" si="52"/>
        <v>0</v>
      </c>
      <c r="BR13" s="33">
        <f t="shared" si="52"/>
        <v>0</v>
      </c>
      <c r="BS13" s="33">
        <f t="shared" si="52"/>
        <v>0</v>
      </c>
      <c r="BT13" s="33">
        <f t="shared" si="52"/>
        <v>0</v>
      </c>
      <c r="BU13" s="33">
        <f t="shared" si="52"/>
        <v>0</v>
      </c>
      <c r="BV13" s="33">
        <f t="shared" si="52"/>
        <v>0</v>
      </c>
      <c r="BW13" s="33">
        <f t="shared" si="52"/>
        <v>0</v>
      </c>
      <c r="BX13" s="33">
        <f t="shared" si="52"/>
        <v>0</v>
      </c>
      <c r="BY13" s="33">
        <f t="shared" si="52"/>
        <v>0</v>
      </c>
      <c r="BZ13" s="33">
        <f t="shared" si="52"/>
        <v>0</v>
      </c>
      <c r="CA13" s="33">
        <f t="shared" si="52"/>
        <v>0</v>
      </c>
      <c r="CB13" s="33">
        <f t="shared" si="52"/>
        <v>0</v>
      </c>
      <c r="CC13" s="33">
        <f t="shared" si="52"/>
        <v>0</v>
      </c>
      <c r="CD13" s="33">
        <f t="shared" si="52"/>
        <v>0</v>
      </c>
      <c r="CE13" s="33">
        <f t="shared" si="52"/>
        <v>0</v>
      </c>
      <c r="CF13" s="33">
        <f t="shared" si="52"/>
        <v>0</v>
      </c>
    </row>
    <row r="14" spans="2:84" x14ac:dyDescent="0.3">
      <c r="B14" s="13">
        <f>ROW()</f>
        <v>14</v>
      </c>
      <c r="H14" s="1" t="str">
        <f t="shared" ref="H14:H19" si="53">$H$13</f>
        <v>Себестоимостные затраты на 1ед.ГП</v>
      </c>
      <c r="I14" s="1" t="s">
        <v>53</v>
      </c>
      <c r="M14" s="53" t="str">
        <f t="shared" ref="M14:M19" si="54">"руб./"&amp;$P$11</f>
        <v>руб./ед.ГП</v>
      </c>
      <c r="U14" s="33">
        <f t="shared" ca="1" si="50"/>
        <v>1000</v>
      </c>
      <c r="V14" s="93"/>
      <c r="W14" s="36"/>
      <c r="X14" s="96"/>
      <c r="Y14" s="96">
        <v>1000</v>
      </c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</row>
    <row r="15" spans="2:84" x14ac:dyDescent="0.3">
      <c r="B15" s="13">
        <f>ROW()</f>
        <v>15</v>
      </c>
      <c r="H15" s="1" t="str">
        <f t="shared" si="53"/>
        <v>Себестоимостные затраты на 1ед.ГП</v>
      </c>
      <c r="I15" s="1" t="s">
        <v>54</v>
      </c>
      <c r="M15" s="53" t="str">
        <f t="shared" si="54"/>
        <v>руб./ед.ГП</v>
      </c>
      <c r="U15" s="33">
        <f t="shared" ca="1" si="50"/>
        <v>2000</v>
      </c>
      <c r="V15" s="93"/>
      <c r="W15" s="36"/>
      <c r="X15" s="96"/>
      <c r="Y15" s="96">
        <v>2000</v>
      </c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</row>
    <row r="16" spans="2:84" x14ac:dyDescent="0.3">
      <c r="B16" s="13">
        <f>ROW()</f>
        <v>16</v>
      </c>
      <c r="H16" s="1" t="str">
        <f t="shared" si="53"/>
        <v>Себестоимостные затраты на 1ед.ГП</v>
      </c>
      <c r="I16" s="1" t="s">
        <v>23</v>
      </c>
      <c r="M16" s="53" t="str">
        <f t="shared" si="54"/>
        <v>руб./ед.ГП</v>
      </c>
      <c r="U16" s="33">
        <f t="shared" ca="1" si="50"/>
        <v>400</v>
      </c>
      <c r="V16" s="93"/>
      <c r="W16" s="36"/>
      <c r="X16" s="96"/>
      <c r="Y16" s="96"/>
      <c r="Z16" s="96">
        <v>400</v>
      </c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</row>
    <row r="17" spans="2:84" x14ac:dyDescent="0.3">
      <c r="B17" s="13">
        <f>ROW()</f>
        <v>17</v>
      </c>
      <c r="H17" s="1" t="str">
        <f t="shared" si="53"/>
        <v>Себестоимостные затраты на 1ед.ГП</v>
      </c>
      <c r="I17" s="1" t="s">
        <v>25</v>
      </c>
      <c r="M17" s="53" t="str">
        <f t="shared" si="54"/>
        <v>руб./ед.ГП</v>
      </c>
      <c r="U17" s="33">
        <f t="shared" ca="1" si="50"/>
        <v>4000</v>
      </c>
      <c r="V17" s="93"/>
      <c r="W17" s="36"/>
      <c r="X17" s="96"/>
      <c r="Y17" s="96"/>
      <c r="Z17" s="96">
        <v>4000</v>
      </c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</row>
    <row r="18" spans="2:84" x14ac:dyDescent="0.3">
      <c r="B18" s="13">
        <f>ROW()</f>
        <v>18</v>
      </c>
      <c r="H18" s="1" t="str">
        <f t="shared" si="53"/>
        <v>Себестоимостные затраты на 1ед.ГП</v>
      </c>
      <c r="I18" s="1" t="s">
        <v>31</v>
      </c>
      <c r="M18" s="53" t="str">
        <f t="shared" si="54"/>
        <v>руб./ед.ГП</v>
      </c>
      <c r="U18" s="33">
        <f t="shared" ca="1" si="50"/>
        <v>1200</v>
      </c>
      <c r="V18" s="93"/>
      <c r="W18" s="36"/>
      <c r="X18" s="96"/>
      <c r="Y18" s="96"/>
      <c r="Z18" s="96">
        <v>1200</v>
      </c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</row>
    <row r="19" spans="2:84" x14ac:dyDescent="0.3">
      <c r="B19" s="13">
        <f>ROW()</f>
        <v>19</v>
      </c>
      <c r="H19" s="1" t="str">
        <f t="shared" si="53"/>
        <v>Себестоимостные затраты на 1ед.ГП</v>
      </c>
      <c r="I19" s="1" t="s">
        <v>24</v>
      </c>
      <c r="M19" s="53" t="str">
        <f t="shared" si="54"/>
        <v>руб./ед.ГП</v>
      </c>
      <c r="U19" s="33">
        <f t="shared" ca="1" si="50"/>
        <v>300</v>
      </c>
      <c r="V19" s="93"/>
      <c r="W19" s="36"/>
      <c r="X19" s="96"/>
      <c r="Y19" s="96">
        <v>100</v>
      </c>
      <c r="Z19" s="96">
        <v>100</v>
      </c>
      <c r="AA19" s="96">
        <v>100</v>
      </c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40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f>ROW()</f>
        <v>21</v>
      </c>
    </row>
    <row r="22" spans="2:84" x14ac:dyDescent="0.3">
      <c r="B22" s="13">
        <f>ROW()</f>
        <v>22</v>
      </c>
      <c r="H22" s="1" t="s">
        <v>245</v>
      </c>
      <c r="M22" s="53" t="str">
        <f t="shared" ref="M22:M28" si="55">"руб./"&amp;$P$11</f>
        <v>руб./ед.ГП</v>
      </c>
      <c r="P22" s="72" t="str">
        <f>Lists!$AD$7</f>
        <v>оплата</v>
      </c>
      <c r="U22" s="33">
        <f t="shared" ref="U22:U28" ca="1" si="56">SUM(INDIRECT(ADDRESS($B22,$X$2)&amp;":"&amp;ADDRESS($B22,$X$2-1+$P$8)))</f>
        <v>8900</v>
      </c>
      <c r="V22" s="35"/>
      <c r="W22" s="36"/>
      <c r="X22" s="33">
        <f t="shared" ref="X22:AI22" si="57">IF(X$8="",0,SUM(X23:X29))</f>
        <v>700</v>
      </c>
      <c r="Y22" s="33">
        <f t="shared" si="57"/>
        <v>1300</v>
      </c>
      <c r="Z22" s="33">
        <f t="shared" si="57"/>
        <v>3300</v>
      </c>
      <c r="AA22" s="33">
        <f t="shared" si="57"/>
        <v>3500</v>
      </c>
      <c r="AB22" s="33">
        <f t="shared" si="57"/>
        <v>100</v>
      </c>
      <c r="AC22" s="33">
        <f t="shared" si="57"/>
        <v>0</v>
      </c>
      <c r="AD22" s="33">
        <f t="shared" si="57"/>
        <v>0</v>
      </c>
      <c r="AE22" s="33">
        <f t="shared" si="57"/>
        <v>0</v>
      </c>
      <c r="AF22" s="33">
        <f t="shared" si="57"/>
        <v>0</v>
      </c>
      <c r="AG22" s="33">
        <f t="shared" si="57"/>
        <v>0</v>
      </c>
      <c r="AH22" s="33">
        <f t="shared" si="57"/>
        <v>0</v>
      </c>
      <c r="AI22" s="33">
        <f t="shared" si="57"/>
        <v>0</v>
      </c>
      <c r="AJ22" s="33">
        <f t="shared" ref="AJ22:CF22" si="58">IF(AJ$8="",0,SUM(AJ23:AJ29))</f>
        <v>0</v>
      </c>
      <c r="AK22" s="33">
        <f t="shared" si="58"/>
        <v>0</v>
      </c>
      <c r="AL22" s="33">
        <f t="shared" si="58"/>
        <v>0</v>
      </c>
      <c r="AM22" s="33">
        <f t="shared" si="58"/>
        <v>0</v>
      </c>
      <c r="AN22" s="33">
        <f t="shared" si="58"/>
        <v>0</v>
      </c>
      <c r="AO22" s="33">
        <f t="shared" si="58"/>
        <v>0</v>
      </c>
      <c r="AP22" s="33">
        <f t="shared" si="58"/>
        <v>0</v>
      </c>
      <c r="AQ22" s="33">
        <f t="shared" si="58"/>
        <v>0</v>
      </c>
      <c r="AR22" s="33">
        <f t="shared" si="58"/>
        <v>0</v>
      </c>
      <c r="AS22" s="33">
        <f t="shared" si="58"/>
        <v>0</v>
      </c>
      <c r="AT22" s="33">
        <f t="shared" si="58"/>
        <v>0</v>
      </c>
      <c r="AU22" s="33">
        <f t="shared" si="58"/>
        <v>0</v>
      </c>
      <c r="AV22" s="33">
        <f t="shared" si="58"/>
        <v>0</v>
      </c>
      <c r="AW22" s="33">
        <f t="shared" si="58"/>
        <v>0</v>
      </c>
      <c r="AX22" s="33">
        <f t="shared" si="58"/>
        <v>0</v>
      </c>
      <c r="AY22" s="33">
        <f t="shared" si="58"/>
        <v>0</v>
      </c>
      <c r="AZ22" s="33">
        <f t="shared" si="58"/>
        <v>0</v>
      </c>
      <c r="BA22" s="33">
        <f t="shared" si="58"/>
        <v>0</v>
      </c>
      <c r="BB22" s="33">
        <f t="shared" si="58"/>
        <v>0</v>
      </c>
      <c r="BC22" s="33">
        <f t="shared" si="58"/>
        <v>0</v>
      </c>
      <c r="BD22" s="33">
        <f t="shared" si="58"/>
        <v>0</v>
      </c>
      <c r="BE22" s="33">
        <f t="shared" si="58"/>
        <v>0</v>
      </c>
      <c r="BF22" s="33">
        <f t="shared" si="58"/>
        <v>0</v>
      </c>
      <c r="BG22" s="33">
        <f t="shared" si="58"/>
        <v>0</v>
      </c>
      <c r="BH22" s="33">
        <f t="shared" si="58"/>
        <v>0</v>
      </c>
      <c r="BI22" s="33">
        <f t="shared" si="58"/>
        <v>0</v>
      </c>
      <c r="BJ22" s="33">
        <f t="shared" si="58"/>
        <v>0</v>
      </c>
      <c r="BK22" s="33">
        <f t="shared" si="58"/>
        <v>0</v>
      </c>
      <c r="BL22" s="33">
        <f t="shared" si="58"/>
        <v>0</v>
      </c>
      <c r="BM22" s="33">
        <f t="shared" si="58"/>
        <v>0</v>
      </c>
      <c r="BN22" s="33">
        <f t="shared" si="58"/>
        <v>0</v>
      </c>
      <c r="BO22" s="33">
        <f t="shared" si="58"/>
        <v>0</v>
      </c>
      <c r="BP22" s="33">
        <f t="shared" si="58"/>
        <v>0</v>
      </c>
      <c r="BQ22" s="33">
        <f t="shared" si="58"/>
        <v>0</v>
      </c>
      <c r="BR22" s="33">
        <f t="shared" si="58"/>
        <v>0</v>
      </c>
      <c r="BS22" s="33">
        <f t="shared" si="58"/>
        <v>0</v>
      </c>
      <c r="BT22" s="33">
        <f t="shared" si="58"/>
        <v>0</v>
      </c>
      <c r="BU22" s="33">
        <f t="shared" si="58"/>
        <v>0</v>
      </c>
      <c r="BV22" s="33">
        <f t="shared" si="58"/>
        <v>0</v>
      </c>
      <c r="BW22" s="33">
        <f t="shared" si="58"/>
        <v>0</v>
      </c>
      <c r="BX22" s="33">
        <f t="shared" si="58"/>
        <v>0</v>
      </c>
      <c r="BY22" s="33">
        <f t="shared" si="58"/>
        <v>0</v>
      </c>
      <c r="BZ22" s="33">
        <f t="shared" si="58"/>
        <v>0</v>
      </c>
      <c r="CA22" s="33">
        <f t="shared" si="58"/>
        <v>0</v>
      </c>
      <c r="CB22" s="33">
        <f t="shared" si="58"/>
        <v>0</v>
      </c>
      <c r="CC22" s="33">
        <f t="shared" si="58"/>
        <v>0</v>
      </c>
      <c r="CD22" s="33">
        <f t="shared" si="58"/>
        <v>0</v>
      </c>
      <c r="CE22" s="33">
        <f t="shared" si="58"/>
        <v>0</v>
      </c>
      <c r="CF22" s="33">
        <f t="shared" si="58"/>
        <v>0</v>
      </c>
    </row>
    <row r="23" spans="2:84" x14ac:dyDescent="0.3">
      <c r="B23" s="13">
        <f>ROW()</f>
        <v>23</v>
      </c>
      <c r="H23" s="1" t="str">
        <f t="shared" ref="H23:H28" si="59">$H$22</f>
        <v>Процесс оплаты себестоимости 1ед.ГП</v>
      </c>
      <c r="I23" s="1" t="str">
        <f t="shared" ref="I23:I28" si="60">I14</f>
        <v>Сырье и материалы</v>
      </c>
      <c r="M23" s="53" t="str">
        <f t="shared" si="55"/>
        <v>руб./ед.ГП</v>
      </c>
      <c r="U23" s="33">
        <f t="shared" ca="1" si="56"/>
        <v>1000</v>
      </c>
      <c r="V23" s="93"/>
      <c r="W23" s="36"/>
      <c r="X23" s="96">
        <v>700</v>
      </c>
      <c r="Y23" s="96">
        <v>300</v>
      </c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</row>
    <row r="24" spans="2:84" x14ac:dyDescent="0.3">
      <c r="B24" s="13">
        <f>ROW()</f>
        <v>24</v>
      </c>
      <c r="H24" s="1" t="str">
        <f t="shared" si="59"/>
        <v>Процесс оплаты себестоимости 1ед.ГП</v>
      </c>
      <c r="I24" s="1" t="str">
        <f t="shared" si="60"/>
        <v>Изготовление у подрядчиков</v>
      </c>
      <c r="M24" s="53" t="str">
        <f t="shared" si="55"/>
        <v>руб./ед.ГП</v>
      </c>
      <c r="U24" s="33">
        <f t="shared" ca="1" si="56"/>
        <v>2000</v>
      </c>
      <c r="V24" s="93"/>
      <c r="W24" s="36"/>
      <c r="X24" s="96"/>
      <c r="Y24" s="96">
        <v>1000</v>
      </c>
      <c r="Z24" s="96">
        <v>1000</v>
      </c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</row>
    <row r="25" spans="2:84" x14ac:dyDescent="0.3">
      <c r="B25" s="13">
        <f>ROW()</f>
        <v>25</v>
      </c>
      <c r="H25" s="1" t="str">
        <f t="shared" si="59"/>
        <v>Процесс оплаты себестоимости 1ед.ГП</v>
      </c>
      <c r="I25" s="1" t="str">
        <f t="shared" si="60"/>
        <v>Потребление ресурсов</v>
      </c>
      <c r="M25" s="53" t="str">
        <f t="shared" si="55"/>
        <v>руб./ед.ГП</v>
      </c>
      <c r="U25" s="33">
        <f t="shared" ca="1" si="56"/>
        <v>400</v>
      </c>
      <c r="V25" s="93"/>
      <c r="W25" s="36"/>
      <c r="X25" s="96"/>
      <c r="Y25" s="96"/>
      <c r="Z25" s="96">
        <v>200</v>
      </c>
      <c r="AA25" s="96">
        <v>200</v>
      </c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</row>
    <row r="26" spans="2:84" x14ac:dyDescent="0.3">
      <c r="B26" s="13">
        <f>ROW()</f>
        <v>26</v>
      </c>
      <c r="H26" s="1" t="str">
        <f t="shared" si="59"/>
        <v>Процесс оплаты себестоимости 1ед.ГП</v>
      </c>
      <c r="I26" s="1" t="str">
        <f t="shared" si="60"/>
        <v>ФОТ производственного персонала</v>
      </c>
      <c r="M26" s="53" t="str">
        <f t="shared" si="55"/>
        <v>руб./ед.ГП</v>
      </c>
      <c r="U26" s="33">
        <f t="shared" ca="1" si="56"/>
        <v>4000</v>
      </c>
      <c r="V26" s="93"/>
      <c r="W26" s="36"/>
      <c r="X26" s="96"/>
      <c r="Y26" s="96"/>
      <c r="Z26" s="96">
        <v>2000</v>
      </c>
      <c r="AA26" s="96">
        <v>2000</v>
      </c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</row>
    <row r="27" spans="2:84" x14ac:dyDescent="0.3">
      <c r="B27" s="13">
        <f>ROW()</f>
        <v>27</v>
      </c>
      <c r="H27" s="1" t="str">
        <f t="shared" si="59"/>
        <v>Процесс оплаты себестоимости 1ед.ГП</v>
      </c>
      <c r="I27" s="1" t="str">
        <f t="shared" si="60"/>
        <v>Соцсборы</v>
      </c>
      <c r="M27" s="53" t="str">
        <f t="shared" si="55"/>
        <v>руб./ед.ГП</v>
      </c>
      <c r="U27" s="33">
        <f t="shared" ca="1" si="56"/>
        <v>1200</v>
      </c>
      <c r="V27" s="93"/>
      <c r="W27" s="36"/>
      <c r="X27" s="96"/>
      <c r="Y27" s="96"/>
      <c r="Z27" s="96"/>
      <c r="AA27" s="96">
        <v>1200</v>
      </c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</row>
    <row r="28" spans="2:84" x14ac:dyDescent="0.3">
      <c r="B28" s="13">
        <f>ROW()</f>
        <v>28</v>
      </c>
      <c r="H28" s="1" t="str">
        <f t="shared" si="59"/>
        <v>Процесс оплаты себестоимости 1ед.ГП</v>
      </c>
      <c r="I28" s="1" t="str">
        <f t="shared" si="60"/>
        <v>Прямые расходы включая логистику</v>
      </c>
      <c r="M28" s="53" t="str">
        <f t="shared" si="55"/>
        <v>руб./ед.ГП</v>
      </c>
      <c r="U28" s="33">
        <f t="shared" ca="1" si="56"/>
        <v>300</v>
      </c>
      <c r="V28" s="93"/>
      <c r="W28" s="36"/>
      <c r="X28" s="96"/>
      <c r="Y28" s="96"/>
      <c r="Z28" s="96">
        <v>100</v>
      </c>
      <c r="AA28" s="96">
        <v>100</v>
      </c>
      <c r="AB28" s="96">
        <v>100</v>
      </c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</row>
    <row r="29" spans="2:84" s="26" customFormat="1" ht="12" x14ac:dyDescent="0.25">
      <c r="B29" s="13"/>
      <c r="M29" s="55"/>
      <c r="N29" s="44" t="s">
        <v>21</v>
      </c>
      <c r="O29" s="45"/>
      <c r="P29" s="46"/>
      <c r="Q29" s="40"/>
      <c r="U29" s="41"/>
      <c r="V29" s="42"/>
      <c r="W29" s="43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</row>
    <row r="30" spans="2:84" x14ac:dyDescent="0.3">
      <c r="B30" s="13">
        <f>ROW()</f>
        <v>30</v>
      </c>
    </row>
    <row r="31" spans="2:84" x14ac:dyDescent="0.3">
      <c r="B31" s="13">
        <f>ROW()</f>
        <v>31</v>
      </c>
      <c r="H31" s="1" t="s">
        <v>27</v>
      </c>
      <c r="M31" s="53" t="str">
        <f>"руб./"&amp;$P$11</f>
        <v>руб./ед.ГП</v>
      </c>
      <c r="P31" s="72" t="str">
        <f>Lists!$AD$8</f>
        <v>учет</v>
      </c>
      <c r="U31" s="33">
        <f t="shared" ref="U31:U40" ca="1" si="61">SUM(INDIRECT(ADDRESS($B31,$X$2)&amp;":"&amp;ADDRESS($B31,$X$2-1+$P$8)))</f>
        <v>19135</v>
      </c>
      <c r="V31" s="35"/>
      <c r="W31" s="36"/>
      <c r="X31" s="33">
        <f ca="1">IF(X$8="",0,$U$13*X32*X33)</f>
        <v>0</v>
      </c>
      <c r="Y31" s="33">
        <f t="shared" ref="Y31:AI31" ca="1" si="62">IF(Y$8="",0,$U$13*Y32*Y33)</f>
        <v>0</v>
      </c>
      <c r="Z31" s="33">
        <f t="shared" ca="1" si="62"/>
        <v>9790</v>
      </c>
      <c r="AA31" s="33">
        <f t="shared" ca="1" si="62"/>
        <v>9345</v>
      </c>
      <c r="AB31" s="33">
        <f t="shared" ca="1" si="62"/>
        <v>0</v>
      </c>
      <c r="AC31" s="33">
        <f t="shared" ca="1" si="62"/>
        <v>0</v>
      </c>
      <c r="AD31" s="33">
        <f t="shared" ca="1" si="62"/>
        <v>0</v>
      </c>
      <c r="AE31" s="33">
        <f t="shared" ca="1" si="62"/>
        <v>0</v>
      </c>
      <c r="AF31" s="33">
        <f t="shared" ca="1" si="62"/>
        <v>0</v>
      </c>
      <c r="AG31" s="33">
        <f t="shared" ca="1" si="62"/>
        <v>0</v>
      </c>
      <c r="AH31" s="33">
        <f t="shared" ca="1" si="62"/>
        <v>0</v>
      </c>
      <c r="AI31" s="33">
        <f t="shared" ca="1" si="62"/>
        <v>0</v>
      </c>
      <c r="AJ31" s="33">
        <f t="shared" ref="AJ31:CF31" ca="1" si="63">IF(AJ$8="",0,$U$13*AJ32*AJ33)</f>
        <v>0</v>
      </c>
      <c r="AK31" s="33">
        <f t="shared" ca="1" si="63"/>
        <v>0</v>
      </c>
      <c r="AL31" s="33">
        <f t="shared" ca="1" si="63"/>
        <v>0</v>
      </c>
      <c r="AM31" s="33">
        <f t="shared" ca="1" si="63"/>
        <v>0</v>
      </c>
      <c r="AN31" s="33">
        <f t="shared" ca="1" si="63"/>
        <v>0</v>
      </c>
      <c r="AO31" s="33">
        <f t="shared" ca="1" si="63"/>
        <v>0</v>
      </c>
      <c r="AP31" s="33">
        <f t="shared" ca="1" si="63"/>
        <v>0</v>
      </c>
      <c r="AQ31" s="33">
        <f t="shared" ca="1" si="63"/>
        <v>0</v>
      </c>
      <c r="AR31" s="33">
        <f t="shared" ca="1" si="63"/>
        <v>0</v>
      </c>
      <c r="AS31" s="33">
        <f t="shared" ca="1" si="63"/>
        <v>0</v>
      </c>
      <c r="AT31" s="33">
        <f t="shared" ca="1" si="63"/>
        <v>0</v>
      </c>
      <c r="AU31" s="33">
        <f t="shared" ca="1" si="63"/>
        <v>0</v>
      </c>
      <c r="AV31" s="33">
        <f t="shared" ca="1" si="63"/>
        <v>0</v>
      </c>
      <c r="AW31" s="33">
        <f t="shared" ca="1" si="63"/>
        <v>0</v>
      </c>
      <c r="AX31" s="33">
        <f t="shared" ca="1" si="63"/>
        <v>0</v>
      </c>
      <c r="AY31" s="33">
        <f t="shared" ca="1" si="63"/>
        <v>0</v>
      </c>
      <c r="AZ31" s="33">
        <f t="shared" ca="1" si="63"/>
        <v>0</v>
      </c>
      <c r="BA31" s="33">
        <f t="shared" ca="1" si="63"/>
        <v>0</v>
      </c>
      <c r="BB31" s="33">
        <f t="shared" ca="1" si="63"/>
        <v>0</v>
      </c>
      <c r="BC31" s="33">
        <f t="shared" ca="1" si="63"/>
        <v>0</v>
      </c>
      <c r="BD31" s="33">
        <f t="shared" ca="1" si="63"/>
        <v>0</v>
      </c>
      <c r="BE31" s="33">
        <f t="shared" ca="1" si="63"/>
        <v>0</v>
      </c>
      <c r="BF31" s="33">
        <f t="shared" ca="1" si="63"/>
        <v>0</v>
      </c>
      <c r="BG31" s="33">
        <f t="shared" ca="1" si="63"/>
        <v>0</v>
      </c>
      <c r="BH31" s="33">
        <f t="shared" ca="1" si="63"/>
        <v>0</v>
      </c>
      <c r="BI31" s="33">
        <f t="shared" ca="1" si="63"/>
        <v>0</v>
      </c>
      <c r="BJ31" s="33">
        <f t="shared" ca="1" si="63"/>
        <v>0</v>
      </c>
      <c r="BK31" s="33">
        <f t="shared" ca="1" si="63"/>
        <v>0</v>
      </c>
      <c r="BL31" s="33">
        <f t="shared" ca="1" si="63"/>
        <v>0</v>
      </c>
      <c r="BM31" s="33">
        <f t="shared" ca="1" si="63"/>
        <v>0</v>
      </c>
      <c r="BN31" s="33">
        <f t="shared" ca="1" si="63"/>
        <v>0</v>
      </c>
      <c r="BO31" s="33">
        <f t="shared" ca="1" si="63"/>
        <v>0</v>
      </c>
      <c r="BP31" s="33">
        <f t="shared" ca="1" si="63"/>
        <v>0</v>
      </c>
      <c r="BQ31" s="33">
        <f t="shared" ca="1" si="63"/>
        <v>0</v>
      </c>
      <c r="BR31" s="33">
        <f t="shared" ca="1" si="63"/>
        <v>0</v>
      </c>
      <c r="BS31" s="33">
        <f t="shared" ca="1" si="63"/>
        <v>0</v>
      </c>
      <c r="BT31" s="33">
        <f t="shared" ca="1" si="63"/>
        <v>0</v>
      </c>
      <c r="BU31" s="33">
        <f t="shared" ca="1" si="63"/>
        <v>0</v>
      </c>
      <c r="BV31" s="33">
        <f t="shared" ca="1" si="63"/>
        <v>0</v>
      </c>
      <c r="BW31" s="33">
        <f t="shared" ca="1" si="63"/>
        <v>0</v>
      </c>
      <c r="BX31" s="33">
        <f t="shared" ca="1" si="63"/>
        <v>0</v>
      </c>
      <c r="BY31" s="33">
        <f t="shared" ca="1" si="63"/>
        <v>0</v>
      </c>
      <c r="BZ31" s="33">
        <f t="shared" ca="1" si="63"/>
        <v>0</v>
      </c>
      <c r="CA31" s="33">
        <f t="shared" ca="1" si="63"/>
        <v>0</v>
      </c>
      <c r="CB31" s="33">
        <f t="shared" ca="1" si="63"/>
        <v>0</v>
      </c>
      <c r="CC31" s="33">
        <f t="shared" ca="1" si="63"/>
        <v>0</v>
      </c>
      <c r="CD31" s="33">
        <f t="shared" ca="1" si="63"/>
        <v>0</v>
      </c>
      <c r="CE31" s="33">
        <f t="shared" ca="1" si="63"/>
        <v>0</v>
      </c>
      <c r="CF31" s="33">
        <f t="shared" si="63"/>
        <v>0</v>
      </c>
    </row>
    <row r="32" spans="2:84" x14ac:dyDescent="0.3">
      <c r="B32" s="13">
        <f>ROW()</f>
        <v>32</v>
      </c>
      <c r="H32" s="1" t="str">
        <f>$H$31</f>
        <v>Продажа 1ед.ГП</v>
      </c>
      <c r="I32" s="1" t="s">
        <v>28</v>
      </c>
      <c r="M32" s="53" t="s">
        <v>16</v>
      </c>
      <c r="U32" s="31">
        <f ca="1">SUM(INDIRECT(ADDRESS($B32,$X$2)&amp;":"&amp;ADDRESS($B32,$X$2-1+$P$8)))</f>
        <v>1</v>
      </c>
      <c r="V32" s="94"/>
      <c r="W32" s="47"/>
      <c r="X32" s="97"/>
      <c r="Y32" s="97"/>
      <c r="Z32" s="97">
        <v>0.5</v>
      </c>
      <c r="AA32" s="97">
        <v>0.5</v>
      </c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</row>
    <row r="33" spans="2:84" x14ac:dyDescent="0.3">
      <c r="B33" s="13">
        <f>ROW()</f>
        <v>33</v>
      </c>
      <c r="H33" s="1" t="str">
        <f>$H$31</f>
        <v>Продажа 1ед.ГП</v>
      </c>
      <c r="I33" s="1" t="s">
        <v>246</v>
      </c>
      <c r="M33" s="53" t="s">
        <v>29</v>
      </c>
      <c r="U33" s="32">
        <f ca="1">IF(U34=0,0,U31/U34)</f>
        <v>2.15</v>
      </c>
      <c r="V33" s="95"/>
      <c r="W33" s="48"/>
      <c r="X33" s="98"/>
      <c r="Y33" s="98"/>
      <c r="Z33" s="98">
        <v>2.2000000000000002</v>
      </c>
      <c r="AA33" s="98">
        <v>2.1</v>
      </c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</row>
    <row r="34" spans="2:84" x14ac:dyDescent="0.3">
      <c r="B34" s="13">
        <f>ROW()</f>
        <v>34</v>
      </c>
      <c r="H34" s="1" t="s">
        <v>30</v>
      </c>
      <c r="M34" s="53" t="str">
        <f>"руб./"&amp;$P$11</f>
        <v>руб./ед.ГП</v>
      </c>
      <c r="P34" s="72" t="str">
        <f>Lists!$AD$8</f>
        <v>учет</v>
      </c>
      <c r="U34" s="33">
        <f t="shared" ca="1" si="61"/>
        <v>8900</v>
      </c>
      <c r="V34" s="35"/>
      <c r="W34" s="36"/>
      <c r="X34" s="33">
        <f ca="1">IF(X$8="",0,$U13*X$32)</f>
        <v>0</v>
      </c>
      <c r="Y34" s="33">
        <f t="shared" ref="Y34:AI34" ca="1" si="64">IF(Y$8="",0,$U13*Y$32)</f>
        <v>0</v>
      </c>
      <c r="Z34" s="33">
        <f t="shared" ca="1" si="64"/>
        <v>4450</v>
      </c>
      <c r="AA34" s="33">
        <f t="shared" ca="1" si="64"/>
        <v>4450</v>
      </c>
      <c r="AB34" s="33">
        <f t="shared" ca="1" si="64"/>
        <v>0</v>
      </c>
      <c r="AC34" s="33">
        <f t="shared" ca="1" si="64"/>
        <v>0</v>
      </c>
      <c r="AD34" s="33">
        <f t="shared" ca="1" si="64"/>
        <v>0</v>
      </c>
      <c r="AE34" s="33">
        <f t="shared" ca="1" si="64"/>
        <v>0</v>
      </c>
      <c r="AF34" s="33">
        <f t="shared" ca="1" si="64"/>
        <v>0</v>
      </c>
      <c r="AG34" s="33">
        <f t="shared" ca="1" si="64"/>
        <v>0</v>
      </c>
      <c r="AH34" s="33">
        <f t="shared" ca="1" si="64"/>
        <v>0</v>
      </c>
      <c r="AI34" s="33">
        <f t="shared" ca="1" si="64"/>
        <v>0</v>
      </c>
      <c r="AJ34" s="33">
        <f t="shared" ref="AJ34:CF34" ca="1" si="65">IF(AJ$8="",0,$U13*AJ$32)</f>
        <v>0</v>
      </c>
      <c r="AK34" s="33">
        <f t="shared" ca="1" si="65"/>
        <v>0</v>
      </c>
      <c r="AL34" s="33">
        <f t="shared" ca="1" si="65"/>
        <v>0</v>
      </c>
      <c r="AM34" s="33">
        <f t="shared" ca="1" si="65"/>
        <v>0</v>
      </c>
      <c r="AN34" s="33">
        <f t="shared" ca="1" si="65"/>
        <v>0</v>
      </c>
      <c r="AO34" s="33">
        <f t="shared" ca="1" si="65"/>
        <v>0</v>
      </c>
      <c r="AP34" s="33">
        <f t="shared" ca="1" si="65"/>
        <v>0</v>
      </c>
      <c r="AQ34" s="33">
        <f t="shared" ca="1" si="65"/>
        <v>0</v>
      </c>
      <c r="AR34" s="33">
        <f t="shared" ca="1" si="65"/>
        <v>0</v>
      </c>
      <c r="AS34" s="33">
        <f t="shared" ca="1" si="65"/>
        <v>0</v>
      </c>
      <c r="AT34" s="33">
        <f t="shared" ca="1" si="65"/>
        <v>0</v>
      </c>
      <c r="AU34" s="33">
        <f t="shared" ca="1" si="65"/>
        <v>0</v>
      </c>
      <c r="AV34" s="33">
        <f t="shared" ca="1" si="65"/>
        <v>0</v>
      </c>
      <c r="AW34" s="33">
        <f t="shared" ca="1" si="65"/>
        <v>0</v>
      </c>
      <c r="AX34" s="33">
        <f t="shared" ca="1" si="65"/>
        <v>0</v>
      </c>
      <c r="AY34" s="33">
        <f t="shared" ca="1" si="65"/>
        <v>0</v>
      </c>
      <c r="AZ34" s="33">
        <f t="shared" ca="1" si="65"/>
        <v>0</v>
      </c>
      <c r="BA34" s="33">
        <f t="shared" ca="1" si="65"/>
        <v>0</v>
      </c>
      <c r="BB34" s="33">
        <f t="shared" ca="1" si="65"/>
        <v>0</v>
      </c>
      <c r="BC34" s="33">
        <f t="shared" ca="1" si="65"/>
        <v>0</v>
      </c>
      <c r="BD34" s="33">
        <f t="shared" ca="1" si="65"/>
        <v>0</v>
      </c>
      <c r="BE34" s="33">
        <f t="shared" ca="1" si="65"/>
        <v>0</v>
      </c>
      <c r="BF34" s="33">
        <f t="shared" ca="1" si="65"/>
        <v>0</v>
      </c>
      <c r="BG34" s="33">
        <f t="shared" ca="1" si="65"/>
        <v>0</v>
      </c>
      <c r="BH34" s="33">
        <f t="shared" ca="1" si="65"/>
        <v>0</v>
      </c>
      <c r="BI34" s="33">
        <f t="shared" ca="1" si="65"/>
        <v>0</v>
      </c>
      <c r="BJ34" s="33">
        <f t="shared" ca="1" si="65"/>
        <v>0</v>
      </c>
      <c r="BK34" s="33">
        <f t="shared" ca="1" si="65"/>
        <v>0</v>
      </c>
      <c r="BL34" s="33">
        <f t="shared" ca="1" si="65"/>
        <v>0</v>
      </c>
      <c r="BM34" s="33">
        <f t="shared" ca="1" si="65"/>
        <v>0</v>
      </c>
      <c r="BN34" s="33">
        <f t="shared" ca="1" si="65"/>
        <v>0</v>
      </c>
      <c r="BO34" s="33">
        <f t="shared" ca="1" si="65"/>
        <v>0</v>
      </c>
      <c r="BP34" s="33">
        <f t="shared" ca="1" si="65"/>
        <v>0</v>
      </c>
      <c r="BQ34" s="33">
        <f t="shared" ca="1" si="65"/>
        <v>0</v>
      </c>
      <c r="BR34" s="33">
        <f t="shared" ca="1" si="65"/>
        <v>0</v>
      </c>
      <c r="BS34" s="33">
        <f t="shared" ca="1" si="65"/>
        <v>0</v>
      </c>
      <c r="BT34" s="33">
        <f t="shared" ca="1" si="65"/>
        <v>0</v>
      </c>
      <c r="BU34" s="33">
        <f t="shared" ca="1" si="65"/>
        <v>0</v>
      </c>
      <c r="BV34" s="33">
        <f t="shared" ca="1" si="65"/>
        <v>0</v>
      </c>
      <c r="BW34" s="33">
        <f t="shared" ca="1" si="65"/>
        <v>0</v>
      </c>
      <c r="BX34" s="33">
        <f t="shared" ca="1" si="65"/>
        <v>0</v>
      </c>
      <c r="BY34" s="33">
        <f t="shared" ca="1" si="65"/>
        <v>0</v>
      </c>
      <c r="BZ34" s="33">
        <f t="shared" ca="1" si="65"/>
        <v>0</v>
      </c>
      <c r="CA34" s="33">
        <f t="shared" ca="1" si="65"/>
        <v>0</v>
      </c>
      <c r="CB34" s="33">
        <f t="shared" ca="1" si="65"/>
        <v>0</v>
      </c>
      <c r="CC34" s="33">
        <f t="shared" ca="1" si="65"/>
        <v>0</v>
      </c>
      <c r="CD34" s="33">
        <f t="shared" ca="1" si="65"/>
        <v>0</v>
      </c>
      <c r="CE34" s="33">
        <f t="shared" ca="1" si="65"/>
        <v>0</v>
      </c>
      <c r="CF34" s="33">
        <f t="shared" si="65"/>
        <v>0</v>
      </c>
    </row>
    <row r="35" spans="2:84" x14ac:dyDescent="0.3">
      <c r="B35" s="13">
        <f>ROW()</f>
        <v>35</v>
      </c>
      <c r="H35" s="1" t="str">
        <f t="shared" ref="H35:H40" si="66">$H$34</f>
        <v>Себестоимость 1ед.ГП</v>
      </c>
      <c r="I35" s="1" t="str">
        <f t="shared" ref="I35:I40" si="67">I14</f>
        <v>Сырье и материалы</v>
      </c>
      <c r="M35" s="53" t="str">
        <f t="shared" ref="M35:M40" si="68">"руб./"&amp;$P$11</f>
        <v>руб./ед.ГП</v>
      </c>
      <c r="U35" s="33">
        <f t="shared" ca="1" si="61"/>
        <v>1000</v>
      </c>
      <c r="V35" s="35"/>
      <c r="W35" s="36"/>
      <c r="X35" s="33">
        <f t="shared" ref="X35:AI35" ca="1" si="69">IF(X$8="",0,PRODUCT($U14*X$32))</f>
        <v>0</v>
      </c>
      <c r="Y35" s="33">
        <f t="shared" ca="1" si="69"/>
        <v>0</v>
      </c>
      <c r="Z35" s="33">
        <f t="shared" ca="1" si="69"/>
        <v>500</v>
      </c>
      <c r="AA35" s="33">
        <f t="shared" ca="1" si="69"/>
        <v>500</v>
      </c>
      <c r="AB35" s="33">
        <f t="shared" ca="1" si="69"/>
        <v>0</v>
      </c>
      <c r="AC35" s="33">
        <f t="shared" ca="1" si="69"/>
        <v>0</v>
      </c>
      <c r="AD35" s="33">
        <f t="shared" ca="1" si="69"/>
        <v>0</v>
      </c>
      <c r="AE35" s="33">
        <f t="shared" ca="1" si="69"/>
        <v>0</v>
      </c>
      <c r="AF35" s="33">
        <f t="shared" ca="1" si="69"/>
        <v>0</v>
      </c>
      <c r="AG35" s="33">
        <f t="shared" ca="1" si="69"/>
        <v>0</v>
      </c>
      <c r="AH35" s="33">
        <f t="shared" ca="1" si="69"/>
        <v>0</v>
      </c>
      <c r="AI35" s="33">
        <f t="shared" ca="1" si="69"/>
        <v>0</v>
      </c>
      <c r="AJ35" s="33">
        <f t="shared" ref="AJ35:CF35" ca="1" si="70">IF(AJ$8="",0,PRODUCT($U14*AJ$32))</f>
        <v>0</v>
      </c>
      <c r="AK35" s="33">
        <f t="shared" ca="1" si="70"/>
        <v>0</v>
      </c>
      <c r="AL35" s="33">
        <f t="shared" ca="1" si="70"/>
        <v>0</v>
      </c>
      <c r="AM35" s="33">
        <f t="shared" ca="1" si="70"/>
        <v>0</v>
      </c>
      <c r="AN35" s="33">
        <f t="shared" ca="1" si="70"/>
        <v>0</v>
      </c>
      <c r="AO35" s="33">
        <f t="shared" ca="1" si="70"/>
        <v>0</v>
      </c>
      <c r="AP35" s="33">
        <f t="shared" ca="1" si="70"/>
        <v>0</v>
      </c>
      <c r="AQ35" s="33">
        <f t="shared" ca="1" si="70"/>
        <v>0</v>
      </c>
      <c r="AR35" s="33">
        <f t="shared" ca="1" si="70"/>
        <v>0</v>
      </c>
      <c r="AS35" s="33">
        <f t="shared" ca="1" si="70"/>
        <v>0</v>
      </c>
      <c r="AT35" s="33">
        <f t="shared" ca="1" si="70"/>
        <v>0</v>
      </c>
      <c r="AU35" s="33">
        <f t="shared" ca="1" si="70"/>
        <v>0</v>
      </c>
      <c r="AV35" s="33">
        <f t="shared" ca="1" si="70"/>
        <v>0</v>
      </c>
      <c r="AW35" s="33">
        <f t="shared" ca="1" si="70"/>
        <v>0</v>
      </c>
      <c r="AX35" s="33">
        <f t="shared" ca="1" si="70"/>
        <v>0</v>
      </c>
      <c r="AY35" s="33">
        <f t="shared" ca="1" si="70"/>
        <v>0</v>
      </c>
      <c r="AZ35" s="33">
        <f t="shared" ca="1" si="70"/>
        <v>0</v>
      </c>
      <c r="BA35" s="33">
        <f t="shared" ca="1" si="70"/>
        <v>0</v>
      </c>
      <c r="BB35" s="33">
        <f t="shared" ca="1" si="70"/>
        <v>0</v>
      </c>
      <c r="BC35" s="33">
        <f t="shared" ca="1" si="70"/>
        <v>0</v>
      </c>
      <c r="BD35" s="33">
        <f t="shared" ca="1" si="70"/>
        <v>0</v>
      </c>
      <c r="BE35" s="33">
        <f t="shared" ca="1" si="70"/>
        <v>0</v>
      </c>
      <c r="BF35" s="33">
        <f t="shared" ca="1" si="70"/>
        <v>0</v>
      </c>
      <c r="BG35" s="33">
        <f t="shared" ca="1" si="70"/>
        <v>0</v>
      </c>
      <c r="BH35" s="33">
        <f t="shared" ca="1" si="70"/>
        <v>0</v>
      </c>
      <c r="BI35" s="33">
        <f t="shared" ca="1" si="70"/>
        <v>0</v>
      </c>
      <c r="BJ35" s="33">
        <f t="shared" ca="1" si="70"/>
        <v>0</v>
      </c>
      <c r="BK35" s="33">
        <f t="shared" ca="1" si="70"/>
        <v>0</v>
      </c>
      <c r="BL35" s="33">
        <f t="shared" ca="1" si="70"/>
        <v>0</v>
      </c>
      <c r="BM35" s="33">
        <f t="shared" ca="1" si="70"/>
        <v>0</v>
      </c>
      <c r="BN35" s="33">
        <f t="shared" ca="1" si="70"/>
        <v>0</v>
      </c>
      <c r="BO35" s="33">
        <f t="shared" ca="1" si="70"/>
        <v>0</v>
      </c>
      <c r="BP35" s="33">
        <f t="shared" ca="1" si="70"/>
        <v>0</v>
      </c>
      <c r="BQ35" s="33">
        <f t="shared" ca="1" si="70"/>
        <v>0</v>
      </c>
      <c r="BR35" s="33">
        <f t="shared" ca="1" si="70"/>
        <v>0</v>
      </c>
      <c r="BS35" s="33">
        <f t="shared" ca="1" si="70"/>
        <v>0</v>
      </c>
      <c r="BT35" s="33">
        <f t="shared" ca="1" si="70"/>
        <v>0</v>
      </c>
      <c r="BU35" s="33">
        <f t="shared" ca="1" si="70"/>
        <v>0</v>
      </c>
      <c r="BV35" s="33">
        <f t="shared" ca="1" si="70"/>
        <v>0</v>
      </c>
      <c r="BW35" s="33">
        <f t="shared" ca="1" si="70"/>
        <v>0</v>
      </c>
      <c r="BX35" s="33">
        <f t="shared" ca="1" si="70"/>
        <v>0</v>
      </c>
      <c r="BY35" s="33">
        <f t="shared" ca="1" si="70"/>
        <v>0</v>
      </c>
      <c r="BZ35" s="33">
        <f t="shared" ca="1" si="70"/>
        <v>0</v>
      </c>
      <c r="CA35" s="33">
        <f t="shared" ca="1" si="70"/>
        <v>0</v>
      </c>
      <c r="CB35" s="33">
        <f t="shared" ca="1" si="70"/>
        <v>0</v>
      </c>
      <c r="CC35" s="33">
        <f t="shared" ca="1" si="70"/>
        <v>0</v>
      </c>
      <c r="CD35" s="33">
        <f t="shared" ca="1" si="70"/>
        <v>0</v>
      </c>
      <c r="CE35" s="33">
        <f t="shared" ca="1" si="70"/>
        <v>0</v>
      </c>
      <c r="CF35" s="33">
        <f t="shared" si="70"/>
        <v>0</v>
      </c>
    </row>
    <row r="36" spans="2:84" x14ac:dyDescent="0.3">
      <c r="B36" s="13">
        <f>ROW()</f>
        <v>36</v>
      </c>
      <c r="H36" s="1" t="str">
        <f t="shared" si="66"/>
        <v>Себестоимость 1ед.ГП</v>
      </c>
      <c r="I36" s="1" t="str">
        <f t="shared" si="67"/>
        <v>Изготовление у подрядчиков</v>
      </c>
      <c r="M36" s="53" t="str">
        <f t="shared" si="68"/>
        <v>руб./ед.ГП</v>
      </c>
      <c r="U36" s="33">
        <f t="shared" ca="1" si="61"/>
        <v>2000</v>
      </c>
      <c r="V36" s="35"/>
      <c r="W36" s="36"/>
      <c r="X36" s="33">
        <f t="shared" ref="X36:AI36" ca="1" si="71">IF(X$8="",0,PRODUCT($U15*X$32))</f>
        <v>0</v>
      </c>
      <c r="Y36" s="33">
        <f t="shared" ca="1" si="71"/>
        <v>0</v>
      </c>
      <c r="Z36" s="33">
        <f t="shared" ca="1" si="71"/>
        <v>1000</v>
      </c>
      <c r="AA36" s="33">
        <f t="shared" ca="1" si="71"/>
        <v>1000</v>
      </c>
      <c r="AB36" s="33">
        <f t="shared" ca="1" si="71"/>
        <v>0</v>
      </c>
      <c r="AC36" s="33">
        <f t="shared" ca="1" si="71"/>
        <v>0</v>
      </c>
      <c r="AD36" s="33">
        <f t="shared" ca="1" si="71"/>
        <v>0</v>
      </c>
      <c r="AE36" s="33">
        <f t="shared" ca="1" si="71"/>
        <v>0</v>
      </c>
      <c r="AF36" s="33">
        <f t="shared" ca="1" si="71"/>
        <v>0</v>
      </c>
      <c r="AG36" s="33">
        <f t="shared" ca="1" si="71"/>
        <v>0</v>
      </c>
      <c r="AH36" s="33">
        <f t="shared" ca="1" si="71"/>
        <v>0</v>
      </c>
      <c r="AI36" s="33">
        <f t="shared" ca="1" si="71"/>
        <v>0</v>
      </c>
      <c r="AJ36" s="33">
        <f t="shared" ref="AJ36:CF36" ca="1" si="72">IF(AJ$8="",0,PRODUCT($U15*AJ$32))</f>
        <v>0</v>
      </c>
      <c r="AK36" s="33">
        <f t="shared" ca="1" si="72"/>
        <v>0</v>
      </c>
      <c r="AL36" s="33">
        <f t="shared" ca="1" si="72"/>
        <v>0</v>
      </c>
      <c r="AM36" s="33">
        <f t="shared" ca="1" si="72"/>
        <v>0</v>
      </c>
      <c r="AN36" s="33">
        <f t="shared" ca="1" si="72"/>
        <v>0</v>
      </c>
      <c r="AO36" s="33">
        <f t="shared" ca="1" si="72"/>
        <v>0</v>
      </c>
      <c r="AP36" s="33">
        <f t="shared" ca="1" si="72"/>
        <v>0</v>
      </c>
      <c r="AQ36" s="33">
        <f t="shared" ca="1" si="72"/>
        <v>0</v>
      </c>
      <c r="AR36" s="33">
        <f t="shared" ca="1" si="72"/>
        <v>0</v>
      </c>
      <c r="AS36" s="33">
        <f t="shared" ca="1" si="72"/>
        <v>0</v>
      </c>
      <c r="AT36" s="33">
        <f t="shared" ca="1" si="72"/>
        <v>0</v>
      </c>
      <c r="AU36" s="33">
        <f t="shared" ca="1" si="72"/>
        <v>0</v>
      </c>
      <c r="AV36" s="33">
        <f t="shared" ca="1" si="72"/>
        <v>0</v>
      </c>
      <c r="AW36" s="33">
        <f t="shared" ca="1" si="72"/>
        <v>0</v>
      </c>
      <c r="AX36" s="33">
        <f t="shared" ca="1" si="72"/>
        <v>0</v>
      </c>
      <c r="AY36" s="33">
        <f t="shared" ca="1" si="72"/>
        <v>0</v>
      </c>
      <c r="AZ36" s="33">
        <f t="shared" ca="1" si="72"/>
        <v>0</v>
      </c>
      <c r="BA36" s="33">
        <f t="shared" ca="1" si="72"/>
        <v>0</v>
      </c>
      <c r="BB36" s="33">
        <f t="shared" ca="1" si="72"/>
        <v>0</v>
      </c>
      <c r="BC36" s="33">
        <f t="shared" ca="1" si="72"/>
        <v>0</v>
      </c>
      <c r="BD36" s="33">
        <f t="shared" ca="1" si="72"/>
        <v>0</v>
      </c>
      <c r="BE36" s="33">
        <f t="shared" ca="1" si="72"/>
        <v>0</v>
      </c>
      <c r="BF36" s="33">
        <f t="shared" ca="1" si="72"/>
        <v>0</v>
      </c>
      <c r="BG36" s="33">
        <f t="shared" ca="1" si="72"/>
        <v>0</v>
      </c>
      <c r="BH36" s="33">
        <f t="shared" ca="1" si="72"/>
        <v>0</v>
      </c>
      <c r="BI36" s="33">
        <f t="shared" ca="1" si="72"/>
        <v>0</v>
      </c>
      <c r="BJ36" s="33">
        <f t="shared" ca="1" si="72"/>
        <v>0</v>
      </c>
      <c r="BK36" s="33">
        <f t="shared" ca="1" si="72"/>
        <v>0</v>
      </c>
      <c r="BL36" s="33">
        <f t="shared" ca="1" si="72"/>
        <v>0</v>
      </c>
      <c r="BM36" s="33">
        <f t="shared" ca="1" si="72"/>
        <v>0</v>
      </c>
      <c r="BN36" s="33">
        <f t="shared" ca="1" si="72"/>
        <v>0</v>
      </c>
      <c r="BO36" s="33">
        <f t="shared" ca="1" si="72"/>
        <v>0</v>
      </c>
      <c r="BP36" s="33">
        <f t="shared" ca="1" si="72"/>
        <v>0</v>
      </c>
      <c r="BQ36" s="33">
        <f t="shared" ca="1" si="72"/>
        <v>0</v>
      </c>
      <c r="BR36" s="33">
        <f t="shared" ca="1" si="72"/>
        <v>0</v>
      </c>
      <c r="BS36" s="33">
        <f t="shared" ca="1" si="72"/>
        <v>0</v>
      </c>
      <c r="BT36" s="33">
        <f t="shared" ca="1" si="72"/>
        <v>0</v>
      </c>
      <c r="BU36" s="33">
        <f t="shared" ca="1" si="72"/>
        <v>0</v>
      </c>
      <c r="BV36" s="33">
        <f t="shared" ca="1" si="72"/>
        <v>0</v>
      </c>
      <c r="BW36" s="33">
        <f t="shared" ca="1" si="72"/>
        <v>0</v>
      </c>
      <c r="BX36" s="33">
        <f t="shared" ca="1" si="72"/>
        <v>0</v>
      </c>
      <c r="BY36" s="33">
        <f t="shared" ca="1" si="72"/>
        <v>0</v>
      </c>
      <c r="BZ36" s="33">
        <f t="shared" ca="1" si="72"/>
        <v>0</v>
      </c>
      <c r="CA36" s="33">
        <f t="shared" ca="1" si="72"/>
        <v>0</v>
      </c>
      <c r="CB36" s="33">
        <f t="shared" ca="1" si="72"/>
        <v>0</v>
      </c>
      <c r="CC36" s="33">
        <f t="shared" ca="1" si="72"/>
        <v>0</v>
      </c>
      <c r="CD36" s="33">
        <f t="shared" ca="1" si="72"/>
        <v>0</v>
      </c>
      <c r="CE36" s="33">
        <f t="shared" ca="1" si="72"/>
        <v>0</v>
      </c>
      <c r="CF36" s="33">
        <f t="shared" si="72"/>
        <v>0</v>
      </c>
    </row>
    <row r="37" spans="2:84" x14ac:dyDescent="0.3">
      <c r="B37" s="13">
        <f>ROW()</f>
        <v>37</v>
      </c>
      <c r="H37" s="1" t="str">
        <f t="shared" si="66"/>
        <v>Себестоимость 1ед.ГП</v>
      </c>
      <c r="I37" s="1" t="str">
        <f t="shared" si="67"/>
        <v>Потребление ресурсов</v>
      </c>
      <c r="M37" s="53" t="str">
        <f t="shared" si="68"/>
        <v>руб./ед.ГП</v>
      </c>
      <c r="U37" s="33">
        <f t="shared" ca="1" si="61"/>
        <v>400</v>
      </c>
      <c r="V37" s="35"/>
      <c r="W37" s="36"/>
      <c r="X37" s="33">
        <f t="shared" ref="X37:AI37" ca="1" si="73">IF(X$8="",0,PRODUCT($U16*X$32))</f>
        <v>0</v>
      </c>
      <c r="Y37" s="33">
        <f t="shared" ca="1" si="73"/>
        <v>0</v>
      </c>
      <c r="Z37" s="33">
        <f t="shared" ca="1" si="73"/>
        <v>200</v>
      </c>
      <c r="AA37" s="33">
        <f t="shared" ca="1" si="73"/>
        <v>200</v>
      </c>
      <c r="AB37" s="33">
        <f t="shared" ca="1" si="73"/>
        <v>0</v>
      </c>
      <c r="AC37" s="33">
        <f t="shared" ca="1" si="73"/>
        <v>0</v>
      </c>
      <c r="AD37" s="33">
        <f t="shared" ca="1" si="73"/>
        <v>0</v>
      </c>
      <c r="AE37" s="33">
        <f t="shared" ca="1" si="73"/>
        <v>0</v>
      </c>
      <c r="AF37" s="33">
        <f t="shared" ca="1" si="73"/>
        <v>0</v>
      </c>
      <c r="AG37" s="33">
        <f t="shared" ca="1" si="73"/>
        <v>0</v>
      </c>
      <c r="AH37" s="33">
        <f t="shared" ca="1" si="73"/>
        <v>0</v>
      </c>
      <c r="AI37" s="33">
        <f t="shared" ca="1" si="73"/>
        <v>0</v>
      </c>
      <c r="AJ37" s="33">
        <f t="shared" ref="AJ37:CF37" ca="1" si="74">IF(AJ$8="",0,PRODUCT($U16*AJ$32))</f>
        <v>0</v>
      </c>
      <c r="AK37" s="33">
        <f t="shared" ca="1" si="74"/>
        <v>0</v>
      </c>
      <c r="AL37" s="33">
        <f t="shared" ca="1" si="74"/>
        <v>0</v>
      </c>
      <c r="AM37" s="33">
        <f t="shared" ca="1" si="74"/>
        <v>0</v>
      </c>
      <c r="AN37" s="33">
        <f t="shared" ca="1" si="74"/>
        <v>0</v>
      </c>
      <c r="AO37" s="33">
        <f t="shared" ca="1" si="74"/>
        <v>0</v>
      </c>
      <c r="AP37" s="33">
        <f t="shared" ca="1" si="74"/>
        <v>0</v>
      </c>
      <c r="AQ37" s="33">
        <f t="shared" ca="1" si="74"/>
        <v>0</v>
      </c>
      <c r="AR37" s="33">
        <f t="shared" ca="1" si="74"/>
        <v>0</v>
      </c>
      <c r="AS37" s="33">
        <f t="shared" ca="1" si="74"/>
        <v>0</v>
      </c>
      <c r="AT37" s="33">
        <f t="shared" ca="1" si="74"/>
        <v>0</v>
      </c>
      <c r="AU37" s="33">
        <f t="shared" ca="1" si="74"/>
        <v>0</v>
      </c>
      <c r="AV37" s="33">
        <f t="shared" ca="1" si="74"/>
        <v>0</v>
      </c>
      <c r="AW37" s="33">
        <f t="shared" ca="1" si="74"/>
        <v>0</v>
      </c>
      <c r="AX37" s="33">
        <f t="shared" ca="1" si="74"/>
        <v>0</v>
      </c>
      <c r="AY37" s="33">
        <f t="shared" ca="1" si="74"/>
        <v>0</v>
      </c>
      <c r="AZ37" s="33">
        <f t="shared" ca="1" si="74"/>
        <v>0</v>
      </c>
      <c r="BA37" s="33">
        <f t="shared" ca="1" si="74"/>
        <v>0</v>
      </c>
      <c r="BB37" s="33">
        <f t="shared" ca="1" si="74"/>
        <v>0</v>
      </c>
      <c r="BC37" s="33">
        <f t="shared" ca="1" si="74"/>
        <v>0</v>
      </c>
      <c r="BD37" s="33">
        <f t="shared" ca="1" si="74"/>
        <v>0</v>
      </c>
      <c r="BE37" s="33">
        <f t="shared" ca="1" si="74"/>
        <v>0</v>
      </c>
      <c r="BF37" s="33">
        <f t="shared" ca="1" si="74"/>
        <v>0</v>
      </c>
      <c r="BG37" s="33">
        <f t="shared" ca="1" si="74"/>
        <v>0</v>
      </c>
      <c r="BH37" s="33">
        <f t="shared" ca="1" si="74"/>
        <v>0</v>
      </c>
      <c r="BI37" s="33">
        <f t="shared" ca="1" si="74"/>
        <v>0</v>
      </c>
      <c r="BJ37" s="33">
        <f t="shared" ca="1" si="74"/>
        <v>0</v>
      </c>
      <c r="BK37" s="33">
        <f t="shared" ca="1" si="74"/>
        <v>0</v>
      </c>
      <c r="BL37" s="33">
        <f t="shared" ca="1" si="74"/>
        <v>0</v>
      </c>
      <c r="BM37" s="33">
        <f t="shared" ca="1" si="74"/>
        <v>0</v>
      </c>
      <c r="BN37" s="33">
        <f t="shared" ca="1" si="74"/>
        <v>0</v>
      </c>
      <c r="BO37" s="33">
        <f t="shared" ca="1" si="74"/>
        <v>0</v>
      </c>
      <c r="BP37" s="33">
        <f t="shared" ca="1" si="74"/>
        <v>0</v>
      </c>
      <c r="BQ37" s="33">
        <f t="shared" ca="1" si="74"/>
        <v>0</v>
      </c>
      <c r="BR37" s="33">
        <f t="shared" ca="1" si="74"/>
        <v>0</v>
      </c>
      <c r="BS37" s="33">
        <f t="shared" ca="1" si="74"/>
        <v>0</v>
      </c>
      <c r="BT37" s="33">
        <f t="shared" ca="1" si="74"/>
        <v>0</v>
      </c>
      <c r="BU37" s="33">
        <f t="shared" ca="1" si="74"/>
        <v>0</v>
      </c>
      <c r="BV37" s="33">
        <f t="shared" ca="1" si="74"/>
        <v>0</v>
      </c>
      <c r="BW37" s="33">
        <f t="shared" ca="1" si="74"/>
        <v>0</v>
      </c>
      <c r="BX37" s="33">
        <f t="shared" ca="1" si="74"/>
        <v>0</v>
      </c>
      <c r="BY37" s="33">
        <f t="shared" ca="1" si="74"/>
        <v>0</v>
      </c>
      <c r="BZ37" s="33">
        <f t="shared" ca="1" si="74"/>
        <v>0</v>
      </c>
      <c r="CA37" s="33">
        <f t="shared" ca="1" si="74"/>
        <v>0</v>
      </c>
      <c r="CB37" s="33">
        <f t="shared" ca="1" si="74"/>
        <v>0</v>
      </c>
      <c r="CC37" s="33">
        <f t="shared" ca="1" si="74"/>
        <v>0</v>
      </c>
      <c r="CD37" s="33">
        <f t="shared" ca="1" si="74"/>
        <v>0</v>
      </c>
      <c r="CE37" s="33">
        <f t="shared" ca="1" si="74"/>
        <v>0</v>
      </c>
      <c r="CF37" s="33">
        <f t="shared" si="74"/>
        <v>0</v>
      </c>
    </row>
    <row r="38" spans="2:84" x14ac:dyDescent="0.3">
      <c r="B38" s="13">
        <f>ROW()</f>
        <v>38</v>
      </c>
      <c r="H38" s="1" t="str">
        <f t="shared" si="66"/>
        <v>Себестоимость 1ед.ГП</v>
      </c>
      <c r="I38" s="1" t="str">
        <f t="shared" si="67"/>
        <v>ФОТ производственного персонала</v>
      </c>
      <c r="M38" s="53" t="str">
        <f t="shared" si="68"/>
        <v>руб./ед.ГП</v>
      </c>
      <c r="U38" s="33">
        <f t="shared" ca="1" si="61"/>
        <v>4000</v>
      </c>
      <c r="V38" s="35"/>
      <c r="W38" s="36"/>
      <c r="X38" s="33">
        <f t="shared" ref="X38:AI38" ca="1" si="75">IF(X$8="",0,PRODUCT($U17*X$32))</f>
        <v>0</v>
      </c>
      <c r="Y38" s="33">
        <f t="shared" ca="1" si="75"/>
        <v>0</v>
      </c>
      <c r="Z38" s="33">
        <f t="shared" ca="1" si="75"/>
        <v>2000</v>
      </c>
      <c r="AA38" s="33">
        <f t="shared" ca="1" si="75"/>
        <v>2000</v>
      </c>
      <c r="AB38" s="33">
        <f t="shared" ca="1" si="75"/>
        <v>0</v>
      </c>
      <c r="AC38" s="33">
        <f t="shared" ca="1" si="75"/>
        <v>0</v>
      </c>
      <c r="AD38" s="33">
        <f t="shared" ca="1" si="75"/>
        <v>0</v>
      </c>
      <c r="AE38" s="33">
        <f t="shared" ca="1" si="75"/>
        <v>0</v>
      </c>
      <c r="AF38" s="33">
        <f t="shared" ca="1" si="75"/>
        <v>0</v>
      </c>
      <c r="AG38" s="33">
        <f t="shared" ca="1" si="75"/>
        <v>0</v>
      </c>
      <c r="AH38" s="33">
        <f t="shared" ca="1" si="75"/>
        <v>0</v>
      </c>
      <c r="AI38" s="33">
        <f t="shared" ca="1" si="75"/>
        <v>0</v>
      </c>
      <c r="AJ38" s="33">
        <f t="shared" ref="AJ38:CF38" ca="1" si="76">IF(AJ$8="",0,PRODUCT($U17*AJ$32))</f>
        <v>0</v>
      </c>
      <c r="AK38" s="33">
        <f t="shared" ca="1" si="76"/>
        <v>0</v>
      </c>
      <c r="AL38" s="33">
        <f t="shared" ca="1" si="76"/>
        <v>0</v>
      </c>
      <c r="AM38" s="33">
        <f t="shared" ca="1" si="76"/>
        <v>0</v>
      </c>
      <c r="AN38" s="33">
        <f t="shared" ca="1" si="76"/>
        <v>0</v>
      </c>
      <c r="AO38" s="33">
        <f t="shared" ca="1" si="76"/>
        <v>0</v>
      </c>
      <c r="AP38" s="33">
        <f t="shared" ca="1" si="76"/>
        <v>0</v>
      </c>
      <c r="AQ38" s="33">
        <f t="shared" ca="1" si="76"/>
        <v>0</v>
      </c>
      <c r="AR38" s="33">
        <f t="shared" ca="1" si="76"/>
        <v>0</v>
      </c>
      <c r="AS38" s="33">
        <f t="shared" ca="1" si="76"/>
        <v>0</v>
      </c>
      <c r="AT38" s="33">
        <f t="shared" ca="1" si="76"/>
        <v>0</v>
      </c>
      <c r="AU38" s="33">
        <f t="shared" ca="1" si="76"/>
        <v>0</v>
      </c>
      <c r="AV38" s="33">
        <f t="shared" ca="1" si="76"/>
        <v>0</v>
      </c>
      <c r="AW38" s="33">
        <f t="shared" ca="1" si="76"/>
        <v>0</v>
      </c>
      <c r="AX38" s="33">
        <f t="shared" ca="1" si="76"/>
        <v>0</v>
      </c>
      <c r="AY38" s="33">
        <f t="shared" ca="1" si="76"/>
        <v>0</v>
      </c>
      <c r="AZ38" s="33">
        <f t="shared" ca="1" si="76"/>
        <v>0</v>
      </c>
      <c r="BA38" s="33">
        <f t="shared" ca="1" si="76"/>
        <v>0</v>
      </c>
      <c r="BB38" s="33">
        <f t="shared" ca="1" si="76"/>
        <v>0</v>
      </c>
      <c r="BC38" s="33">
        <f t="shared" ca="1" si="76"/>
        <v>0</v>
      </c>
      <c r="BD38" s="33">
        <f t="shared" ca="1" si="76"/>
        <v>0</v>
      </c>
      <c r="BE38" s="33">
        <f t="shared" ca="1" si="76"/>
        <v>0</v>
      </c>
      <c r="BF38" s="33">
        <f t="shared" ca="1" si="76"/>
        <v>0</v>
      </c>
      <c r="BG38" s="33">
        <f t="shared" ca="1" si="76"/>
        <v>0</v>
      </c>
      <c r="BH38" s="33">
        <f t="shared" ca="1" si="76"/>
        <v>0</v>
      </c>
      <c r="BI38" s="33">
        <f t="shared" ca="1" si="76"/>
        <v>0</v>
      </c>
      <c r="BJ38" s="33">
        <f t="shared" ca="1" si="76"/>
        <v>0</v>
      </c>
      <c r="BK38" s="33">
        <f t="shared" ca="1" si="76"/>
        <v>0</v>
      </c>
      <c r="BL38" s="33">
        <f t="shared" ca="1" si="76"/>
        <v>0</v>
      </c>
      <c r="BM38" s="33">
        <f t="shared" ca="1" si="76"/>
        <v>0</v>
      </c>
      <c r="BN38" s="33">
        <f t="shared" ca="1" si="76"/>
        <v>0</v>
      </c>
      <c r="BO38" s="33">
        <f t="shared" ca="1" si="76"/>
        <v>0</v>
      </c>
      <c r="BP38" s="33">
        <f t="shared" ca="1" si="76"/>
        <v>0</v>
      </c>
      <c r="BQ38" s="33">
        <f t="shared" ca="1" si="76"/>
        <v>0</v>
      </c>
      <c r="BR38" s="33">
        <f t="shared" ca="1" si="76"/>
        <v>0</v>
      </c>
      <c r="BS38" s="33">
        <f t="shared" ca="1" si="76"/>
        <v>0</v>
      </c>
      <c r="BT38" s="33">
        <f t="shared" ca="1" si="76"/>
        <v>0</v>
      </c>
      <c r="BU38" s="33">
        <f t="shared" ca="1" si="76"/>
        <v>0</v>
      </c>
      <c r="BV38" s="33">
        <f t="shared" ca="1" si="76"/>
        <v>0</v>
      </c>
      <c r="BW38" s="33">
        <f t="shared" ca="1" si="76"/>
        <v>0</v>
      </c>
      <c r="BX38" s="33">
        <f t="shared" ca="1" si="76"/>
        <v>0</v>
      </c>
      <c r="BY38" s="33">
        <f t="shared" ca="1" si="76"/>
        <v>0</v>
      </c>
      <c r="BZ38" s="33">
        <f t="shared" ca="1" si="76"/>
        <v>0</v>
      </c>
      <c r="CA38" s="33">
        <f t="shared" ca="1" si="76"/>
        <v>0</v>
      </c>
      <c r="CB38" s="33">
        <f t="shared" ca="1" si="76"/>
        <v>0</v>
      </c>
      <c r="CC38" s="33">
        <f t="shared" ca="1" si="76"/>
        <v>0</v>
      </c>
      <c r="CD38" s="33">
        <f t="shared" ca="1" si="76"/>
        <v>0</v>
      </c>
      <c r="CE38" s="33">
        <f t="shared" ca="1" si="76"/>
        <v>0</v>
      </c>
      <c r="CF38" s="33">
        <f t="shared" si="76"/>
        <v>0</v>
      </c>
    </row>
    <row r="39" spans="2:84" x14ac:dyDescent="0.3">
      <c r="B39" s="13">
        <f>ROW()</f>
        <v>39</v>
      </c>
      <c r="H39" s="1" t="str">
        <f t="shared" si="66"/>
        <v>Себестоимость 1ед.ГП</v>
      </c>
      <c r="I39" s="1" t="str">
        <f t="shared" si="67"/>
        <v>Соцсборы</v>
      </c>
      <c r="M39" s="53" t="str">
        <f t="shared" si="68"/>
        <v>руб./ед.ГП</v>
      </c>
      <c r="U39" s="33">
        <f t="shared" ca="1" si="61"/>
        <v>1200</v>
      </c>
      <c r="V39" s="35"/>
      <c r="W39" s="36"/>
      <c r="X39" s="33">
        <f t="shared" ref="X39:AI39" ca="1" si="77">IF(X$8="",0,PRODUCT($U18*X$32))</f>
        <v>0</v>
      </c>
      <c r="Y39" s="33">
        <f t="shared" ca="1" si="77"/>
        <v>0</v>
      </c>
      <c r="Z39" s="33">
        <f t="shared" ca="1" si="77"/>
        <v>600</v>
      </c>
      <c r="AA39" s="33">
        <f t="shared" ca="1" si="77"/>
        <v>600</v>
      </c>
      <c r="AB39" s="33">
        <f t="shared" ca="1" si="77"/>
        <v>0</v>
      </c>
      <c r="AC39" s="33">
        <f t="shared" ca="1" si="77"/>
        <v>0</v>
      </c>
      <c r="AD39" s="33">
        <f t="shared" ca="1" si="77"/>
        <v>0</v>
      </c>
      <c r="AE39" s="33">
        <f t="shared" ca="1" si="77"/>
        <v>0</v>
      </c>
      <c r="AF39" s="33">
        <f t="shared" ca="1" si="77"/>
        <v>0</v>
      </c>
      <c r="AG39" s="33">
        <f t="shared" ca="1" si="77"/>
        <v>0</v>
      </c>
      <c r="AH39" s="33">
        <f t="shared" ca="1" si="77"/>
        <v>0</v>
      </c>
      <c r="AI39" s="33">
        <f t="shared" ca="1" si="77"/>
        <v>0</v>
      </c>
      <c r="AJ39" s="33">
        <f t="shared" ref="AJ39:CF39" ca="1" si="78">IF(AJ$8="",0,PRODUCT($U18*AJ$32))</f>
        <v>0</v>
      </c>
      <c r="AK39" s="33">
        <f t="shared" ca="1" si="78"/>
        <v>0</v>
      </c>
      <c r="AL39" s="33">
        <f t="shared" ca="1" si="78"/>
        <v>0</v>
      </c>
      <c r="AM39" s="33">
        <f t="shared" ca="1" si="78"/>
        <v>0</v>
      </c>
      <c r="AN39" s="33">
        <f t="shared" ca="1" si="78"/>
        <v>0</v>
      </c>
      <c r="AO39" s="33">
        <f t="shared" ca="1" si="78"/>
        <v>0</v>
      </c>
      <c r="AP39" s="33">
        <f t="shared" ca="1" si="78"/>
        <v>0</v>
      </c>
      <c r="AQ39" s="33">
        <f t="shared" ca="1" si="78"/>
        <v>0</v>
      </c>
      <c r="AR39" s="33">
        <f t="shared" ca="1" si="78"/>
        <v>0</v>
      </c>
      <c r="AS39" s="33">
        <f t="shared" ca="1" si="78"/>
        <v>0</v>
      </c>
      <c r="AT39" s="33">
        <f t="shared" ca="1" si="78"/>
        <v>0</v>
      </c>
      <c r="AU39" s="33">
        <f t="shared" ca="1" si="78"/>
        <v>0</v>
      </c>
      <c r="AV39" s="33">
        <f t="shared" ca="1" si="78"/>
        <v>0</v>
      </c>
      <c r="AW39" s="33">
        <f t="shared" ca="1" si="78"/>
        <v>0</v>
      </c>
      <c r="AX39" s="33">
        <f t="shared" ca="1" si="78"/>
        <v>0</v>
      </c>
      <c r="AY39" s="33">
        <f t="shared" ca="1" si="78"/>
        <v>0</v>
      </c>
      <c r="AZ39" s="33">
        <f t="shared" ca="1" si="78"/>
        <v>0</v>
      </c>
      <c r="BA39" s="33">
        <f t="shared" ca="1" si="78"/>
        <v>0</v>
      </c>
      <c r="BB39" s="33">
        <f t="shared" ca="1" si="78"/>
        <v>0</v>
      </c>
      <c r="BC39" s="33">
        <f t="shared" ca="1" si="78"/>
        <v>0</v>
      </c>
      <c r="BD39" s="33">
        <f t="shared" ca="1" si="78"/>
        <v>0</v>
      </c>
      <c r="BE39" s="33">
        <f t="shared" ca="1" si="78"/>
        <v>0</v>
      </c>
      <c r="BF39" s="33">
        <f t="shared" ca="1" si="78"/>
        <v>0</v>
      </c>
      <c r="BG39" s="33">
        <f t="shared" ca="1" si="78"/>
        <v>0</v>
      </c>
      <c r="BH39" s="33">
        <f t="shared" ca="1" si="78"/>
        <v>0</v>
      </c>
      <c r="BI39" s="33">
        <f t="shared" ca="1" si="78"/>
        <v>0</v>
      </c>
      <c r="BJ39" s="33">
        <f t="shared" ca="1" si="78"/>
        <v>0</v>
      </c>
      <c r="BK39" s="33">
        <f t="shared" ca="1" si="78"/>
        <v>0</v>
      </c>
      <c r="BL39" s="33">
        <f t="shared" ca="1" si="78"/>
        <v>0</v>
      </c>
      <c r="BM39" s="33">
        <f t="shared" ca="1" si="78"/>
        <v>0</v>
      </c>
      <c r="BN39" s="33">
        <f t="shared" ca="1" si="78"/>
        <v>0</v>
      </c>
      <c r="BO39" s="33">
        <f t="shared" ca="1" si="78"/>
        <v>0</v>
      </c>
      <c r="BP39" s="33">
        <f t="shared" ca="1" si="78"/>
        <v>0</v>
      </c>
      <c r="BQ39" s="33">
        <f t="shared" ca="1" si="78"/>
        <v>0</v>
      </c>
      <c r="BR39" s="33">
        <f t="shared" ca="1" si="78"/>
        <v>0</v>
      </c>
      <c r="BS39" s="33">
        <f t="shared" ca="1" si="78"/>
        <v>0</v>
      </c>
      <c r="BT39" s="33">
        <f t="shared" ca="1" si="78"/>
        <v>0</v>
      </c>
      <c r="BU39" s="33">
        <f t="shared" ca="1" si="78"/>
        <v>0</v>
      </c>
      <c r="BV39" s="33">
        <f t="shared" ca="1" si="78"/>
        <v>0</v>
      </c>
      <c r="BW39" s="33">
        <f t="shared" ca="1" si="78"/>
        <v>0</v>
      </c>
      <c r="BX39" s="33">
        <f t="shared" ca="1" si="78"/>
        <v>0</v>
      </c>
      <c r="BY39" s="33">
        <f t="shared" ca="1" si="78"/>
        <v>0</v>
      </c>
      <c r="BZ39" s="33">
        <f t="shared" ca="1" si="78"/>
        <v>0</v>
      </c>
      <c r="CA39" s="33">
        <f t="shared" ca="1" si="78"/>
        <v>0</v>
      </c>
      <c r="CB39" s="33">
        <f t="shared" ca="1" si="78"/>
        <v>0</v>
      </c>
      <c r="CC39" s="33">
        <f t="shared" ca="1" si="78"/>
        <v>0</v>
      </c>
      <c r="CD39" s="33">
        <f t="shared" ca="1" si="78"/>
        <v>0</v>
      </c>
      <c r="CE39" s="33">
        <f t="shared" ca="1" si="78"/>
        <v>0</v>
      </c>
      <c r="CF39" s="33">
        <f t="shared" si="78"/>
        <v>0</v>
      </c>
    </row>
    <row r="40" spans="2:84" x14ac:dyDescent="0.3">
      <c r="B40" s="13">
        <f>ROW()</f>
        <v>40</v>
      </c>
      <c r="H40" s="1" t="str">
        <f t="shared" si="66"/>
        <v>Себестоимость 1ед.ГП</v>
      </c>
      <c r="I40" s="1" t="str">
        <f t="shared" si="67"/>
        <v>Прямые расходы включая логистику</v>
      </c>
      <c r="M40" s="53" t="str">
        <f t="shared" si="68"/>
        <v>руб./ед.ГП</v>
      </c>
      <c r="U40" s="33">
        <f t="shared" ca="1" si="61"/>
        <v>300</v>
      </c>
      <c r="V40" s="35"/>
      <c r="W40" s="36"/>
      <c r="X40" s="33">
        <f t="shared" ref="X40:AI40" ca="1" si="79">IF(X$8="",0,PRODUCT($U19*X$32))</f>
        <v>0</v>
      </c>
      <c r="Y40" s="33">
        <f t="shared" ca="1" si="79"/>
        <v>0</v>
      </c>
      <c r="Z40" s="33">
        <f t="shared" ca="1" si="79"/>
        <v>150</v>
      </c>
      <c r="AA40" s="33">
        <f t="shared" ca="1" si="79"/>
        <v>150</v>
      </c>
      <c r="AB40" s="33">
        <f t="shared" ca="1" si="79"/>
        <v>0</v>
      </c>
      <c r="AC40" s="33">
        <f t="shared" ca="1" si="79"/>
        <v>0</v>
      </c>
      <c r="AD40" s="33">
        <f t="shared" ca="1" si="79"/>
        <v>0</v>
      </c>
      <c r="AE40" s="33">
        <f t="shared" ca="1" si="79"/>
        <v>0</v>
      </c>
      <c r="AF40" s="33">
        <f t="shared" ca="1" si="79"/>
        <v>0</v>
      </c>
      <c r="AG40" s="33">
        <f t="shared" ca="1" si="79"/>
        <v>0</v>
      </c>
      <c r="AH40" s="33">
        <f t="shared" ca="1" si="79"/>
        <v>0</v>
      </c>
      <c r="AI40" s="33">
        <f t="shared" ca="1" si="79"/>
        <v>0</v>
      </c>
      <c r="AJ40" s="33">
        <f t="shared" ref="AJ40:CF40" ca="1" si="80">IF(AJ$8="",0,PRODUCT($U19*AJ$32))</f>
        <v>0</v>
      </c>
      <c r="AK40" s="33">
        <f t="shared" ca="1" si="80"/>
        <v>0</v>
      </c>
      <c r="AL40" s="33">
        <f t="shared" ca="1" si="80"/>
        <v>0</v>
      </c>
      <c r="AM40" s="33">
        <f t="shared" ca="1" si="80"/>
        <v>0</v>
      </c>
      <c r="AN40" s="33">
        <f t="shared" ca="1" si="80"/>
        <v>0</v>
      </c>
      <c r="AO40" s="33">
        <f t="shared" ca="1" si="80"/>
        <v>0</v>
      </c>
      <c r="AP40" s="33">
        <f t="shared" ca="1" si="80"/>
        <v>0</v>
      </c>
      <c r="AQ40" s="33">
        <f t="shared" ca="1" si="80"/>
        <v>0</v>
      </c>
      <c r="AR40" s="33">
        <f t="shared" ca="1" si="80"/>
        <v>0</v>
      </c>
      <c r="AS40" s="33">
        <f t="shared" ca="1" si="80"/>
        <v>0</v>
      </c>
      <c r="AT40" s="33">
        <f t="shared" ca="1" si="80"/>
        <v>0</v>
      </c>
      <c r="AU40" s="33">
        <f t="shared" ca="1" si="80"/>
        <v>0</v>
      </c>
      <c r="AV40" s="33">
        <f t="shared" ca="1" si="80"/>
        <v>0</v>
      </c>
      <c r="AW40" s="33">
        <f t="shared" ca="1" si="80"/>
        <v>0</v>
      </c>
      <c r="AX40" s="33">
        <f t="shared" ca="1" si="80"/>
        <v>0</v>
      </c>
      <c r="AY40" s="33">
        <f t="shared" ca="1" si="80"/>
        <v>0</v>
      </c>
      <c r="AZ40" s="33">
        <f t="shared" ca="1" si="80"/>
        <v>0</v>
      </c>
      <c r="BA40" s="33">
        <f t="shared" ca="1" si="80"/>
        <v>0</v>
      </c>
      <c r="BB40" s="33">
        <f t="shared" ca="1" si="80"/>
        <v>0</v>
      </c>
      <c r="BC40" s="33">
        <f t="shared" ca="1" si="80"/>
        <v>0</v>
      </c>
      <c r="BD40" s="33">
        <f t="shared" ca="1" si="80"/>
        <v>0</v>
      </c>
      <c r="BE40" s="33">
        <f t="shared" ca="1" si="80"/>
        <v>0</v>
      </c>
      <c r="BF40" s="33">
        <f t="shared" ca="1" si="80"/>
        <v>0</v>
      </c>
      <c r="BG40" s="33">
        <f t="shared" ca="1" si="80"/>
        <v>0</v>
      </c>
      <c r="BH40" s="33">
        <f t="shared" ca="1" si="80"/>
        <v>0</v>
      </c>
      <c r="BI40" s="33">
        <f t="shared" ca="1" si="80"/>
        <v>0</v>
      </c>
      <c r="BJ40" s="33">
        <f t="shared" ca="1" si="80"/>
        <v>0</v>
      </c>
      <c r="BK40" s="33">
        <f t="shared" ca="1" si="80"/>
        <v>0</v>
      </c>
      <c r="BL40" s="33">
        <f t="shared" ca="1" si="80"/>
        <v>0</v>
      </c>
      <c r="BM40" s="33">
        <f t="shared" ca="1" si="80"/>
        <v>0</v>
      </c>
      <c r="BN40" s="33">
        <f t="shared" ca="1" si="80"/>
        <v>0</v>
      </c>
      <c r="BO40" s="33">
        <f t="shared" ca="1" si="80"/>
        <v>0</v>
      </c>
      <c r="BP40" s="33">
        <f t="shared" ca="1" si="80"/>
        <v>0</v>
      </c>
      <c r="BQ40" s="33">
        <f t="shared" ca="1" si="80"/>
        <v>0</v>
      </c>
      <c r="BR40" s="33">
        <f t="shared" ca="1" si="80"/>
        <v>0</v>
      </c>
      <c r="BS40" s="33">
        <f t="shared" ca="1" si="80"/>
        <v>0</v>
      </c>
      <c r="BT40" s="33">
        <f t="shared" ca="1" si="80"/>
        <v>0</v>
      </c>
      <c r="BU40" s="33">
        <f t="shared" ca="1" si="80"/>
        <v>0</v>
      </c>
      <c r="BV40" s="33">
        <f t="shared" ca="1" si="80"/>
        <v>0</v>
      </c>
      <c r="BW40" s="33">
        <f t="shared" ca="1" si="80"/>
        <v>0</v>
      </c>
      <c r="BX40" s="33">
        <f t="shared" ca="1" si="80"/>
        <v>0</v>
      </c>
      <c r="BY40" s="33">
        <f t="shared" ca="1" si="80"/>
        <v>0</v>
      </c>
      <c r="BZ40" s="33">
        <f t="shared" ca="1" si="80"/>
        <v>0</v>
      </c>
      <c r="CA40" s="33">
        <f t="shared" ca="1" si="80"/>
        <v>0</v>
      </c>
      <c r="CB40" s="33">
        <f t="shared" ca="1" si="80"/>
        <v>0</v>
      </c>
      <c r="CC40" s="33">
        <f t="shared" ca="1" si="80"/>
        <v>0</v>
      </c>
      <c r="CD40" s="33">
        <f t="shared" ca="1" si="80"/>
        <v>0</v>
      </c>
      <c r="CE40" s="33">
        <f t="shared" ca="1" si="80"/>
        <v>0</v>
      </c>
      <c r="CF40" s="33">
        <f t="shared" si="80"/>
        <v>0</v>
      </c>
    </row>
    <row r="41" spans="2:84" s="26" customFormat="1" ht="12" x14ac:dyDescent="0.25">
      <c r="B41" s="13"/>
      <c r="M41" s="55"/>
      <c r="N41" s="44" t="s">
        <v>21</v>
      </c>
      <c r="O41" s="45"/>
      <c r="P41" s="46"/>
      <c r="Q41" s="40"/>
      <c r="U41" s="41"/>
      <c r="V41" s="42"/>
      <c r="W41" s="43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</row>
    <row r="42" spans="2:84" x14ac:dyDescent="0.3">
      <c r="B42" s="13">
        <f>ROW()</f>
        <v>42</v>
      </c>
    </row>
    <row r="43" spans="2:84" x14ac:dyDescent="0.3">
      <c r="B43" s="13">
        <f>ROW()</f>
        <v>43</v>
      </c>
      <c r="H43" s="1" t="s">
        <v>169</v>
      </c>
      <c r="M43" s="53" t="str">
        <f>"руб./"&amp;$P$11</f>
        <v>руб./ед.ГП</v>
      </c>
      <c r="P43" s="72" t="str">
        <f>Lists!$AD$7</f>
        <v>оплата</v>
      </c>
      <c r="U43" s="33">
        <f t="shared" ref="U43" ca="1" si="81">SUM(INDIRECT(ADDRESS($B43,$X$2)&amp;":"&amp;ADDRESS($B43,$X$2-1+$P$8)))</f>
        <v>19135</v>
      </c>
      <c r="V43" s="35"/>
      <c r="W43" s="36"/>
      <c r="X43" s="33">
        <f ca="1">IF(X$8="",0,$U$31*X44)</f>
        <v>1913.5</v>
      </c>
      <c r="Y43" s="33">
        <f t="shared" ref="Y43:CF43" ca="1" si="82">IF(Y$8="",0,$U$31*Y44)</f>
        <v>3827</v>
      </c>
      <c r="Z43" s="33">
        <f t="shared" ca="1" si="82"/>
        <v>5740.5</v>
      </c>
      <c r="AA43" s="33">
        <f t="shared" ca="1" si="82"/>
        <v>5740.5</v>
      </c>
      <c r="AB43" s="33">
        <f t="shared" ca="1" si="82"/>
        <v>1913.5</v>
      </c>
      <c r="AC43" s="33">
        <f t="shared" ca="1" si="82"/>
        <v>0</v>
      </c>
      <c r="AD43" s="33">
        <f t="shared" ca="1" si="82"/>
        <v>0</v>
      </c>
      <c r="AE43" s="33">
        <f t="shared" ca="1" si="82"/>
        <v>0</v>
      </c>
      <c r="AF43" s="33">
        <f t="shared" ca="1" si="82"/>
        <v>0</v>
      </c>
      <c r="AG43" s="33">
        <f t="shared" ca="1" si="82"/>
        <v>0</v>
      </c>
      <c r="AH43" s="33">
        <f t="shared" ca="1" si="82"/>
        <v>0</v>
      </c>
      <c r="AI43" s="33">
        <f t="shared" ca="1" si="82"/>
        <v>0</v>
      </c>
      <c r="AJ43" s="33">
        <f t="shared" ca="1" si="82"/>
        <v>0</v>
      </c>
      <c r="AK43" s="33">
        <f t="shared" ca="1" si="82"/>
        <v>0</v>
      </c>
      <c r="AL43" s="33">
        <f t="shared" ca="1" si="82"/>
        <v>0</v>
      </c>
      <c r="AM43" s="33">
        <f t="shared" ca="1" si="82"/>
        <v>0</v>
      </c>
      <c r="AN43" s="33">
        <f t="shared" ca="1" si="82"/>
        <v>0</v>
      </c>
      <c r="AO43" s="33">
        <f t="shared" ca="1" si="82"/>
        <v>0</v>
      </c>
      <c r="AP43" s="33">
        <f t="shared" ca="1" si="82"/>
        <v>0</v>
      </c>
      <c r="AQ43" s="33">
        <f t="shared" ca="1" si="82"/>
        <v>0</v>
      </c>
      <c r="AR43" s="33">
        <f t="shared" ca="1" si="82"/>
        <v>0</v>
      </c>
      <c r="AS43" s="33">
        <f t="shared" ca="1" si="82"/>
        <v>0</v>
      </c>
      <c r="AT43" s="33">
        <f t="shared" ca="1" si="82"/>
        <v>0</v>
      </c>
      <c r="AU43" s="33">
        <f t="shared" ca="1" si="82"/>
        <v>0</v>
      </c>
      <c r="AV43" s="33">
        <f t="shared" ca="1" si="82"/>
        <v>0</v>
      </c>
      <c r="AW43" s="33">
        <f t="shared" ca="1" si="82"/>
        <v>0</v>
      </c>
      <c r="AX43" s="33">
        <f t="shared" ca="1" si="82"/>
        <v>0</v>
      </c>
      <c r="AY43" s="33">
        <f t="shared" ca="1" si="82"/>
        <v>0</v>
      </c>
      <c r="AZ43" s="33">
        <f t="shared" ca="1" si="82"/>
        <v>0</v>
      </c>
      <c r="BA43" s="33">
        <f t="shared" ca="1" si="82"/>
        <v>0</v>
      </c>
      <c r="BB43" s="33">
        <f t="shared" ca="1" si="82"/>
        <v>0</v>
      </c>
      <c r="BC43" s="33">
        <f t="shared" ca="1" si="82"/>
        <v>0</v>
      </c>
      <c r="BD43" s="33">
        <f t="shared" ca="1" si="82"/>
        <v>0</v>
      </c>
      <c r="BE43" s="33">
        <f t="shared" ca="1" si="82"/>
        <v>0</v>
      </c>
      <c r="BF43" s="33">
        <f t="shared" ca="1" si="82"/>
        <v>0</v>
      </c>
      <c r="BG43" s="33">
        <f t="shared" ca="1" si="82"/>
        <v>0</v>
      </c>
      <c r="BH43" s="33">
        <f t="shared" ca="1" si="82"/>
        <v>0</v>
      </c>
      <c r="BI43" s="33">
        <f t="shared" ca="1" si="82"/>
        <v>0</v>
      </c>
      <c r="BJ43" s="33">
        <f t="shared" ca="1" si="82"/>
        <v>0</v>
      </c>
      <c r="BK43" s="33">
        <f t="shared" ca="1" si="82"/>
        <v>0</v>
      </c>
      <c r="BL43" s="33">
        <f t="shared" ca="1" si="82"/>
        <v>0</v>
      </c>
      <c r="BM43" s="33">
        <f t="shared" ca="1" si="82"/>
        <v>0</v>
      </c>
      <c r="BN43" s="33">
        <f t="shared" ca="1" si="82"/>
        <v>0</v>
      </c>
      <c r="BO43" s="33">
        <f t="shared" ca="1" si="82"/>
        <v>0</v>
      </c>
      <c r="BP43" s="33">
        <f t="shared" ca="1" si="82"/>
        <v>0</v>
      </c>
      <c r="BQ43" s="33">
        <f t="shared" ca="1" si="82"/>
        <v>0</v>
      </c>
      <c r="BR43" s="33">
        <f t="shared" ca="1" si="82"/>
        <v>0</v>
      </c>
      <c r="BS43" s="33">
        <f t="shared" ca="1" si="82"/>
        <v>0</v>
      </c>
      <c r="BT43" s="33">
        <f t="shared" ca="1" si="82"/>
        <v>0</v>
      </c>
      <c r="BU43" s="33">
        <f t="shared" ca="1" si="82"/>
        <v>0</v>
      </c>
      <c r="BV43" s="33">
        <f t="shared" ca="1" si="82"/>
        <v>0</v>
      </c>
      <c r="BW43" s="33">
        <f t="shared" ca="1" si="82"/>
        <v>0</v>
      </c>
      <c r="BX43" s="33">
        <f t="shared" ca="1" si="82"/>
        <v>0</v>
      </c>
      <c r="BY43" s="33">
        <f t="shared" ca="1" si="82"/>
        <v>0</v>
      </c>
      <c r="BZ43" s="33">
        <f t="shared" ca="1" si="82"/>
        <v>0</v>
      </c>
      <c r="CA43" s="33">
        <f t="shared" ca="1" si="82"/>
        <v>0</v>
      </c>
      <c r="CB43" s="33">
        <f t="shared" ca="1" si="82"/>
        <v>0</v>
      </c>
      <c r="CC43" s="33">
        <f t="shared" ca="1" si="82"/>
        <v>0</v>
      </c>
      <c r="CD43" s="33">
        <f t="shared" ca="1" si="82"/>
        <v>0</v>
      </c>
      <c r="CE43" s="33">
        <f t="shared" ca="1" si="82"/>
        <v>0</v>
      </c>
      <c r="CF43" s="33">
        <f t="shared" si="82"/>
        <v>0</v>
      </c>
    </row>
    <row r="44" spans="2:84" x14ac:dyDescent="0.3">
      <c r="B44" s="13">
        <f>ROW()</f>
        <v>44</v>
      </c>
      <c r="H44" s="1" t="str">
        <f>$H$43</f>
        <v>Поступление ДС за продажу 1ед.ГП</v>
      </c>
      <c r="I44" s="1" t="s">
        <v>170</v>
      </c>
      <c r="M44" s="53" t="s">
        <v>16</v>
      </c>
      <c r="U44" s="31">
        <f ca="1">SUM(INDIRECT(ADDRESS($B44,$X$2)&amp;":"&amp;ADDRESS($B44,$X$2-1+$P$8)))</f>
        <v>1.0000000000000002</v>
      </c>
      <c r="V44" s="94"/>
      <c r="W44" s="47"/>
      <c r="X44" s="97">
        <v>0.1</v>
      </c>
      <c r="Y44" s="97">
        <v>0.2</v>
      </c>
      <c r="Z44" s="97">
        <v>0.3</v>
      </c>
      <c r="AA44" s="97">
        <v>0.3</v>
      </c>
      <c r="AB44" s="97">
        <v>0.1</v>
      </c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">
        <v>76</v>
      </c>
      <c r="M46" s="53" t="str">
        <f>"мин./"&amp;$P$11</f>
        <v>мин./ед.ГП</v>
      </c>
      <c r="P46" s="72" t="str">
        <f>Lists!$AD$9</f>
        <v>расчет</v>
      </c>
      <c r="U46" s="32">
        <f t="shared" ref="U46:U51" ca="1" si="83">SUM(INDIRECT(ADDRESS($B46,$X$2)&amp;":"&amp;ADDRESS($B46,$X$2-1+$P$8)))</f>
        <v>76</v>
      </c>
      <c r="V46" s="73"/>
      <c r="W46" s="48"/>
      <c r="X46" s="32">
        <f t="shared" ref="X46:AI46" si="84">IF(X$8="",0,SUM(X47:X52))</f>
        <v>52</v>
      </c>
      <c r="Y46" s="32">
        <f t="shared" si="84"/>
        <v>5</v>
      </c>
      <c r="Z46" s="32">
        <f t="shared" si="84"/>
        <v>5</v>
      </c>
      <c r="AA46" s="32">
        <f t="shared" si="84"/>
        <v>14</v>
      </c>
      <c r="AB46" s="32">
        <f t="shared" si="84"/>
        <v>0</v>
      </c>
      <c r="AC46" s="32">
        <f t="shared" si="84"/>
        <v>0</v>
      </c>
      <c r="AD46" s="32">
        <f t="shared" si="84"/>
        <v>0</v>
      </c>
      <c r="AE46" s="32">
        <f t="shared" si="84"/>
        <v>0</v>
      </c>
      <c r="AF46" s="32">
        <f t="shared" si="84"/>
        <v>0</v>
      </c>
      <c r="AG46" s="32">
        <f t="shared" si="84"/>
        <v>0</v>
      </c>
      <c r="AH46" s="32">
        <f t="shared" si="84"/>
        <v>0</v>
      </c>
      <c r="AI46" s="32">
        <f t="shared" si="84"/>
        <v>0</v>
      </c>
      <c r="AJ46" s="32">
        <f t="shared" ref="AJ46:CF46" si="85">IF(AJ$8="",0,SUM(AJ47:AJ52))</f>
        <v>0</v>
      </c>
      <c r="AK46" s="32">
        <f t="shared" si="85"/>
        <v>0</v>
      </c>
      <c r="AL46" s="32">
        <f t="shared" si="85"/>
        <v>0</v>
      </c>
      <c r="AM46" s="32">
        <f t="shared" si="85"/>
        <v>0</v>
      </c>
      <c r="AN46" s="32">
        <f t="shared" si="85"/>
        <v>0</v>
      </c>
      <c r="AO46" s="32">
        <f t="shared" si="85"/>
        <v>0</v>
      </c>
      <c r="AP46" s="32">
        <f t="shared" si="85"/>
        <v>0</v>
      </c>
      <c r="AQ46" s="32">
        <f t="shared" si="85"/>
        <v>0</v>
      </c>
      <c r="AR46" s="32">
        <f t="shared" si="85"/>
        <v>0</v>
      </c>
      <c r="AS46" s="32">
        <f t="shared" si="85"/>
        <v>0</v>
      </c>
      <c r="AT46" s="32">
        <f t="shared" si="85"/>
        <v>0</v>
      </c>
      <c r="AU46" s="32">
        <f t="shared" si="85"/>
        <v>0</v>
      </c>
      <c r="AV46" s="32">
        <f t="shared" si="85"/>
        <v>0</v>
      </c>
      <c r="AW46" s="32">
        <f t="shared" si="85"/>
        <v>0</v>
      </c>
      <c r="AX46" s="32">
        <f t="shared" si="85"/>
        <v>0</v>
      </c>
      <c r="AY46" s="32">
        <f t="shared" si="85"/>
        <v>0</v>
      </c>
      <c r="AZ46" s="32">
        <f t="shared" si="85"/>
        <v>0</v>
      </c>
      <c r="BA46" s="32">
        <f t="shared" si="85"/>
        <v>0</v>
      </c>
      <c r="BB46" s="32">
        <f t="shared" si="85"/>
        <v>0</v>
      </c>
      <c r="BC46" s="32">
        <f t="shared" si="85"/>
        <v>0</v>
      </c>
      <c r="BD46" s="32">
        <f t="shared" si="85"/>
        <v>0</v>
      </c>
      <c r="BE46" s="32">
        <f t="shared" si="85"/>
        <v>0</v>
      </c>
      <c r="BF46" s="32">
        <f t="shared" si="85"/>
        <v>0</v>
      </c>
      <c r="BG46" s="32">
        <f t="shared" si="85"/>
        <v>0</v>
      </c>
      <c r="BH46" s="32">
        <f t="shared" si="85"/>
        <v>0</v>
      </c>
      <c r="BI46" s="32">
        <f t="shared" si="85"/>
        <v>0</v>
      </c>
      <c r="BJ46" s="32">
        <f t="shared" si="85"/>
        <v>0</v>
      </c>
      <c r="BK46" s="32">
        <f t="shared" si="85"/>
        <v>0</v>
      </c>
      <c r="BL46" s="32">
        <f t="shared" si="85"/>
        <v>0</v>
      </c>
      <c r="BM46" s="32">
        <f t="shared" si="85"/>
        <v>0</v>
      </c>
      <c r="BN46" s="32">
        <f t="shared" si="85"/>
        <v>0</v>
      </c>
      <c r="BO46" s="32">
        <f t="shared" si="85"/>
        <v>0</v>
      </c>
      <c r="BP46" s="32">
        <f t="shared" si="85"/>
        <v>0</v>
      </c>
      <c r="BQ46" s="32">
        <f t="shared" si="85"/>
        <v>0</v>
      </c>
      <c r="BR46" s="32">
        <f t="shared" si="85"/>
        <v>0</v>
      </c>
      <c r="BS46" s="32">
        <f t="shared" si="85"/>
        <v>0</v>
      </c>
      <c r="BT46" s="32">
        <f t="shared" si="85"/>
        <v>0</v>
      </c>
      <c r="BU46" s="32">
        <f t="shared" si="85"/>
        <v>0</v>
      </c>
      <c r="BV46" s="32">
        <f t="shared" si="85"/>
        <v>0</v>
      </c>
      <c r="BW46" s="32">
        <f t="shared" si="85"/>
        <v>0</v>
      </c>
      <c r="BX46" s="32">
        <f t="shared" si="85"/>
        <v>0</v>
      </c>
      <c r="BY46" s="32">
        <f t="shared" si="85"/>
        <v>0</v>
      </c>
      <c r="BZ46" s="32">
        <f t="shared" si="85"/>
        <v>0</v>
      </c>
      <c r="CA46" s="32">
        <f t="shared" si="85"/>
        <v>0</v>
      </c>
      <c r="CB46" s="32">
        <f t="shared" si="85"/>
        <v>0</v>
      </c>
      <c r="CC46" s="32">
        <f t="shared" si="85"/>
        <v>0</v>
      </c>
      <c r="CD46" s="32">
        <f t="shared" si="85"/>
        <v>0</v>
      </c>
      <c r="CE46" s="32">
        <f t="shared" si="85"/>
        <v>0</v>
      </c>
      <c r="CF46" s="32">
        <f t="shared" si="85"/>
        <v>0</v>
      </c>
    </row>
    <row r="47" spans="2:84" x14ac:dyDescent="0.3">
      <c r="B47" s="13">
        <f>ROW()</f>
        <v>47</v>
      </c>
      <c r="H47" s="1" t="str">
        <f>$H$46</f>
        <v>Затраты времени комм. персонала на 1ед.ГП</v>
      </c>
      <c r="I47" s="1" t="s">
        <v>77</v>
      </c>
      <c r="M47" s="53" t="str">
        <f>$M$46</f>
        <v>мин./ед.ГП</v>
      </c>
      <c r="U47" s="32">
        <f t="shared" ca="1" si="83"/>
        <v>19</v>
      </c>
      <c r="V47" s="95"/>
      <c r="W47" s="48"/>
      <c r="X47" s="98">
        <v>10</v>
      </c>
      <c r="Y47" s="98">
        <v>2</v>
      </c>
      <c r="Z47" s="98">
        <v>2</v>
      </c>
      <c r="AA47" s="98">
        <v>5</v>
      </c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  <c r="BG47" s="98"/>
      <c r="BH47" s="98"/>
      <c r="BI47" s="98"/>
      <c r="BJ47" s="98"/>
      <c r="BK47" s="98"/>
      <c r="BL47" s="98"/>
      <c r="BM47" s="98"/>
      <c r="BN47" s="98"/>
      <c r="BO47" s="98"/>
      <c r="BP47" s="98"/>
      <c r="BQ47" s="98"/>
      <c r="BR47" s="98"/>
      <c r="BS47" s="98"/>
      <c r="BT47" s="98"/>
      <c r="BU47" s="98"/>
      <c r="BV47" s="98"/>
      <c r="BW47" s="98"/>
      <c r="BX47" s="98"/>
      <c r="BY47" s="98"/>
      <c r="BZ47" s="98"/>
      <c r="CA47" s="98"/>
      <c r="CB47" s="98"/>
      <c r="CC47" s="98"/>
      <c r="CD47" s="98"/>
      <c r="CE47" s="98"/>
      <c r="CF47" s="98"/>
    </row>
    <row r="48" spans="2:84" x14ac:dyDescent="0.3">
      <c r="B48" s="13">
        <f>ROW()</f>
        <v>48</v>
      </c>
      <c r="H48" s="1" t="str">
        <f>$H$46</f>
        <v>Затраты времени комм. персонала на 1ед.ГП</v>
      </c>
      <c r="I48" s="1" t="s">
        <v>78</v>
      </c>
      <c r="M48" s="53" t="str">
        <f>$M$46</f>
        <v>мин./ед.ГП</v>
      </c>
      <c r="U48" s="32">
        <f t="shared" ca="1" si="83"/>
        <v>11</v>
      </c>
      <c r="V48" s="95"/>
      <c r="W48" s="48"/>
      <c r="X48" s="98">
        <v>7</v>
      </c>
      <c r="Y48" s="98">
        <v>1</v>
      </c>
      <c r="Z48" s="98">
        <v>1</v>
      </c>
      <c r="AA48" s="98">
        <v>2</v>
      </c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  <c r="BG48" s="98"/>
      <c r="BH48" s="98"/>
      <c r="BI48" s="98"/>
      <c r="BJ48" s="98"/>
      <c r="BK48" s="98"/>
      <c r="BL48" s="98"/>
      <c r="BM48" s="98"/>
      <c r="BN48" s="98"/>
      <c r="BO48" s="98"/>
      <c r="BP48" s="98"/>
      <c r="BQ48" s="98"/>
      <c r="BR48" s="98"/>
      <c r="BS48" s="98"/>
      <c r="BT48" s="98"/>
      <c r="BU48" s="98"/>
      <c r="BV48" s="98"/>
      <c r="BW48" s="98"/>
      <c r="BX48" s="98"/>
      <c r="BY48" s="98"/>
      <c r="BZ48" s="98"/>
      <c r="CA48" s="98"/>
      <c r="CB48" s="98"/>
      <c r="CC48" s="98"/>
      <c r="CD48" s="98"/>
      <c r="CE48" s="98"/>
      <c r="CF48" s="98"/>
    </row>
    <row r="49" spans="2:84" x14ac:dyDescent="0.3">
      <c r="B49" s="13">
        <f>ROW()</f>
        <v>49</v>
      </c>
      <c r="H49" s="1" t="str">
        <f>$H$46</f>
        <v>Затраты времени комм. персонала на 1ед.ГП</v>
      </c>
      <c r="I49" s="1" t="s">
        <v>79</v>
      </c>
      <c r="M49" s="53" t="str">
        <f>$M$46</f>
        <v>мин./ед.ГП</v>
      </c>
      <c r="U49" s="32">
        <f t="shared" ca="1" si="83"/>
        <v>20</v>
      </c>
      <c r="V49" s="95"/>
      <c r="W49" s="48"/>
      <c r="X49" s="98">
        <v>20</v>
      </c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  <c r="BG49" s="98"/>
      <c r="BH49" s="98"/>
      <c r="BI49" s="98"/>
      <c r="BJ49" s="98"/>
      <c r="BK49" s="98"/>
      <c r="BL49" s="98"/>
      <c r="BM49" s="98"/>
      <c r="BN49" s="98"/>
      <c r="BO49" s="98"/>
      <c r="BP49" s="98"/>
      <c r="BQ49" s="98"/>
      <c r="BR49" s="98"/>
      <c r="BS49" s="98"/>
      <c r="BT49" s="98"/>
      <c r="BU49" s="98"/>
      <c r="BV49" s="98"/>
      <c r="BW49" s="98"/>
      <c r="BX49" s="98"/>
      <c r="BY49" s="98"/>
      <c r="BZ49" s="98"/>
      <c r="CA49" s="98"/>
      <c r="CB49" s="98"/>
      <c r="CC49" s="98"/>
      <c r="CD49" s="98"/>
      <c r="CE49" s="98"/>
      <c r="CF49" s="98"/>
    </row>
    <row r="50" spans="2:84" x14ac:dyDescent="0.3">
      <c r="B50" s="13">
        <f>ROW()</f>
        <v>50</v>
      </c>
      <c r="H50" s="1" t="str">
        <f>$H$46</f>
        <v>Затраты времени комм. персонала на 1ед.ГП</v>
      </c>
      <c r="I50" s="1" t="s">
        <v>80</v>
      </c>
      <c r="M50" s="53" t="str">
        <f>$M$46</f>
        <v>мин./ед.ГП</v>
      </c>
      <c r="U50" s="32">
        <f t="shared" ca="1" si="83"/>
        <v>10</v>
      </c>
      <c r="V50" s="95"/>
      <c r="W50" s="48"/>
      <c r="X50" s="98">
        <v>10</v>
      </c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  <c r="BR50" s="98"/>
      <c r="BS50" s="98"/>
      <c r="BT50" s="98"/>
      <c r="BU50" s="98"/>
      <c r="BV50" s="98"/>
      <c r="BW50" s="98"/>
      <c r="BX50" s="98"/>
      <c r="BY50" s="98"/>
      <c r="BZ50" s="98"/>
      <c r="CA50" s="98"/>
      <c r="CB50" s="98"/>
      <c r="CC50" s="98"/>
      <c r="CD50" s="98"/>
      <c r="CE50" s="98"/>
      <c r="CF50" s="98"/>
    </row>
    <row r="51" spans="2:84" x14ac:dyDescent="0.3">
      <c r="B51" s="13">
        <f>ROW()</f>
        <v>51</v>
      </c>
      <c r="H51" s="1" t="str">
        <f>$H$46</f>
        <v>Затраты времени комм. персонала на 1ед.ГП</v>
      </c>
      <c r="I51" s="1" t="s">
        <v>81</v>
      </c>
      <c r="M51" s="53" t="str">
        <f>$M$46</f>
        <v>мин./ед.ГП</v>
      </c>
      <c r="U51" s="32">
        <f t="shared" ca="1" si="83"/>
        <v>16</v>
      </c>
      <c r="V51" s="95"/>
      <c r="W51" s="48"/>
      <c r="X51" s="98">
        <v>5</v>
      </c>
      <c r="Y51" s="98">
        <v>2</v>
      </c>
      <c r="Z51" s="98">
        <v>2</v>
      </c>
      <c r="AA51" s="98">
        <v>7</v>
      </c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</row>
    <row r="52" spans="2:84" s="26" customFormat="1" ht="12" x14ac:dyDescent="0.25">
      <c r="B52" s="13"/>
      <c r="M52" s="55"/>
      <c r="N52" s="44" t="s">
        <v>21</v>
      </c>
      <c r="O52" s="45"/>
      <c r="P52" s="46"/>
      <c r="Q52" s="40"/>
      <c r="U52" s="41"/>
      <c r="V52" s="42"/>
      <c r="W52" s="43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</row>
    <row r="53" spans="2:84" x14ac:dyDescent="0.3">
      <c r="B53" s="13">
        <f>ROW()</f>
        <v>53</v>
      </c>
    </row>
    <row r="54" spans="2:84" x14ac:dyDescent="0.3">
      <c r="B54" s="13">
        <f>ROW()</f>
        <v>54</v>
      </c>
      <c r="H54" s="1" t="s">
        <v>55</v>
      </c>
      <c r="M54" s="53" t="str">
        <f t="shared" ref="M54:M59" si="86">"руб./"&amp;$P$11</f>
        <v>руб./ед.ГП</v>
      </c>
      <c r="P54" s="72" t="str">
        <f>Lists!$AD$6</f>
        <v>начисление</v>
      </c>
      <c r="U54" s="33">
        <f t="shared" ref="U54:U59" ca="1" si="87">SUM(INDIRECT(ADDRESS($B54,$X$2)&amp;":"&amp;ADDRESS($B54,$X$2-1+$P$8)))</f>
        <v>1040</v>
      </c>
      <c r="V54" s="35"/>
      <c r="W54" s="36"/>
      <c r="X54" s="33">
        <f t="shared" ref="X54:AI54" si="88">IF(X$8="",0,SUM(X55:X60))</f>
        <v>700</v>
      </c>
      <c r="Y54" s="33">
        <f t="shared" si="88"/>
        <v>170</v>
      </c>
      <c r="Z54" s="33">
        <f t="shared" si="88"/>
        <v>120</v>
      </c>
      <c r="AA54" s="33">
        <f t="shared" si="88"/>
        <v>50</v>
      </c>
      <c r="AB54" s="33">
        <f t="shared" si="88"/>
        <v>0</v>
      </c>
      <c r="AC54" s="33">
        <f t="shared" si="88"/>
        <v>0</v>
      </c>
      <c r="AD54" s="33">
        <f t="shared" si="88"/>
        <v>0</v>
      </c>
      <c r="AE54" s="33">
        <f t="shared" si="88"/>
        <v>0</v>
      </c>
      <c r="AF54" s="33">
        <f t="shared" si="88"/>
        <v>0</v>
      </c>
      <c r="AG54" s="33">
        <f t="shared" si="88"/>
        <v>0</v>
      </c>
      <c r="AH54" s="33">
        <f t="shared" si="88"/>
        <v>0</v>
      </c>
      <c r="AI54" s="33">
        <f t="shared" si="88"/>
        <v>0</v>
      </c>
      <c r="AJ54" s="33">
        <f t="shared" ref="AJ54:CF54" si="89">IF(AJ$8="",0,SUM(AJ55:AJ60))</f>
        <v>0</v>
      </c>
      <c r="AK54" s="33">
        <f t="shared" si="89"/>
        <v>0</v>
      </c>
      <c r="AL54" s="33">
        <f t="shared" si="89"/>
        <v>0</v>
      </c>
      <c r="AM54" s="33">
        <f t="shared" si="89"/>
        <v>0</v>
      </c>
      <c r="AN54" s="33">
        <f t="shared" si="89"/>
        <v>0</v>
      </c>
      <c r="AO54" s="33">
        <f t="shared" si="89"/>
        <v>0</v>
      </c>
      <c r="AP54" s="33">
        <f t="shared" si="89"/>
        <v>0</v>
      </c>
      <c r="AQ54" s="33">
        <f t="shared" si="89"/>
        <v>0</v>
      </c>
      <c r="AR54" s="33">
        <f t="shared" si="89"/>
        <v>0</v>
      </c>
      <c r="AS54" s="33">
        <f t="shared" si="89"/>
        <v>0</v>
      </c>
      <c r="AT54" s="33">
        <f t="shared" si="89"/>
        <v>0</v>
      </c>
      <c r="AU54" s="33">
        <f t="shared" si="89"/>
        <v>0</v>
      </c>
      <c r="AV54" s="33">
        <f t="shared" si="89"/>
        <v>0</v>
      </c>
      <c r="AW54" s="33">
        <f t="shared" si="89"/>
        <v>0</v>
      </c>
      <c r="AX54" s="33">
        <f t="shared" si="89"/>
        <v>0</v>
      </c>
      <c r="AY54" s="33">
        <f t="shared" si="89"/>
        <v>0</v>
      </c>
      <c r="AZ54" s="33">
        <f t="shared" si="89"/>
        <v>0</v>
      </c>
      <c r="BA54" s="33">
        <f t="shared" si="89"/>
        <v>0</v>
      </c>
      <c r="BB54" s="33">
        <f t="shared" si="89"/>
        <v>0</v>
      </c>
      <c r="BC54" s="33">
        <f t="shared" si="89"/>
        <v>0</v>
      </c>
      <c r="BD54" s="33">
        <f t="shared" si="89"/>
        <v>0</v>
      </c>
      <c r="BE54" s="33">
        <f t="shared" si="89"/>
        <v>0</v>
      </c>
      <c r="BF54" s="33">
        <f t="shared" si="89"/>
        <v>0</v>
      </c>
      <c r="BG54" s="33">
        <f t="shared" si="89"/>
        <v>0</v>
      </c>
      <c r="BH54" s="33">
        <f t="shared" si="89"/>
        <v>0</v>
      </c>
      <c r="BI54" s="33">
        <f t="shared" si="89"/>
        <v>0</v>
      </c>
      <c r="BJ54" s="33">
        <f t="shared" si="89"/>
        <v>0</v>
      </c>
      <c r="BK54" s="33">
        <f t="shared" si="89"/>
        <v>0</v>
      </c>
      <c r="BL54" s="33">
        <f t="shared" si="89"/>
        <v>0</v>
      </c>
      <c r="BM54" s="33">
        <f t="shared" si="89"/>
        <v>0</v>
      </c>
      <c r="BN54" s="33">
        <f t="shared" si="89"/>
        <v>0</v>
      </c>
      <c r="BO54" s="33">
        <f t="shared" si="89"/>
        <v>0</v>
      </c>
      <c r="BP54" s="33">
        <f t="shared" si="89"/>
        <v>0</v>
      </c>
      <c r="BQ54" s="33">
        <f t="shared" si="89"/>
        <v>0</v>
      </c>
      <c r="BR54" s="33">
        <f t="shared" si="89"/>
        <v>0</v>
      </c>
      <c r="BS54" s="33">
        <f t="shared" si="89"/>
        <v>0</v>
      </c>
      <c r="BT54" s="33">
        <f t="shared" si="89"/>
        <v>0</v>
      </c>
      <c r="BU54" s="33">
        <f t="shared" si="89"/>
        <v>0</v>
      </c>
      <c r="BV54" s="33">
        <f t="shared" si="89"/>
        <v>0</v>
      </c>
      <c r="BW54" s="33">
        <f t="shared" si="89"/>
        <v>0</v>
      </c>
      <c r="BX54" s="33">
        <f t="shared" si="89"/>
        <v>0</v>
      </c>
      <c r="BY54" s="33">
        <f t="shared" si="89"/>
        <v>0</v>
      </c>
      <c r="BZ54" s="33">
        <f t="shared" si="89"/>
        <v>0</v>
      </c>
      <c r="CA54" s="33">
        <f t="shared" si="89"/>
        <v>0</v>
      </c>
      <c r="CB54" s="33">
        <f t="shared" si="89"/>
        <v>0</v>
      </c>
      <c r="CC54" s="33">
        <f t="shared" si="89"/>
        <v>0</v>
      </c>
      <c r="CD54" s="33">
        <f t="shared" si="89"/>
        <v>0</v>
      </c>
      <c r="CE54" s="33">
        <f t="shared" si="89"/>
        <v>0</v>
      </c>
      <c r="CF54" s="33">
        <f t="shared" si="89"/>
        <v>0</v>
      </c>
    </row>
    <row r="55" spans="2:84" x14ac:dyDescent="0.3">
      <c r="B55" s="13">
        <f>ROW()</f>
        <v>55</v>
      </c>
      <c r="H55" s="1" t="str">
        <f>$H$54</f>
        <v>Переменные расходы на 1ед.ГП</v>
      </c>
      <c r="I55" s="1" t="s">
        <v>58</v>
      </c>
      <c r="M55" s="53" t="str">
        <f t="shared" si="86"/>
        <v>руб./ед.ГП</v>
      </c>
      <c r="U55" s="33">
        <f t="shared" ca="1" si="87"/>
        <v>150</v>
      </c>
      <c r="V55" s="93"/>
      <c r="W55" s="36"/>
      <c r="X55" s="96">
        <v>150</v>
      </c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</row>
    <row r="56" spans="2:84" x14ac:dyDescent="0.3">
      <c r="B56" s="13">
        <f>ROW()</f>
        <v>56</v>
      </c>
      <c r="H56" s="1" t="str">
        <f>$H$54</f>
        <v>Переменные расходы на 1ед.ГП</v>
      </c>
      <c r="I56" s="1" t="s">
        <v>74</v>
      </c>
      <c r="M56" s="53" t="str">
        <f t="shared" si="86"/>
        <v>руб./ед.ГП</v>
      </c>
      <c r="U56" s="33">
        <f t="shared" ca="1" si="87"/>
        <v>150</v>
      </c>
      <c r="V56" s="93"/>
      <c r="W56" s="36"/>
      <c r="X56" s="96"/>
      <c r="Y56" s="96">
        <v>50</v>
      </c>
      <c r="Z56" s="96">
        <v>50</v>
      </c>
      <c r="AA56" s="96">
        <v>50</v>
      </c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</row>
    <row r="57" spans="2:84" x14ac:dyDescent="0.3">
      <c r="B57" s="13">
        <f>ROW()</f>
        <v>57</v>
      </c>
      <c r="H57" s="1" t="str">
        <f>$H$54</f>
        <v>Переменные расходы на 1ед.ГП</v>
      </c>
      <c r="I57" s="1" t="s">
        <v>56</v>
      </c>
      <c r="M57" s="53" t="str">
        <f t="shared" si="86"/>
        <v>руб./ед.ГП</v>
      </c>
      <c r="U57" s="33">
        <f t="shared" ca="1" si="87"/>
        <v>650</v>
      </c>
      <c r="V57" s="93"/>
      <c r="W57" s="36"/>
      <c r="X57" s="96">
        <v>500</v>
      </c>
      <c r="Y57" s="96">
        <v>100</v>
      </c>
      <c r="Z57" s="96">
        <v>50</v>
      </c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</row>
    <row r="58" spans="2:84" x14ac:dyDescent="0.3">
      <c r="B58" s="13">
        <f>ROW()</f>
        <v>58</v>
      </c>
      <c r="H58" s="1" t="str">
        <f>$H$54</f>
        <v>Переменные расходы на 1ед.ГП</v>
      </c>
      <c r="I58" s="1" t="s">
        <v>59</v>
      </c>
      <c r="M58" s="53" t="str">
        <f t="shared" si="86"/>
        <v>руб./ед.ГП</v>
      </c>
      <c r="U58" s="33">
        <f t="shared" ca="1" si="87"/>
        <v>30</v>
      </c>
      <c r="V58" s="93"/>
      <c r="W58" s="36"/>
      <c r="X58" s="96">
        <v>30</v>
      </c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</row>
    <row r="59" spans="2:84" x14ac:dyDescent="0.3">
      <c r="B59" s="13">
        <f>ROW()</f>
        <v>59</v>
      </c>
      <c r="H59" s="1" t="str">
        <f>$H$54</f>
        <v>Переменные расходы на 1ед.ГП</v>
      </c>
      <c r="I59" s="1" t="s">
        <v>57</v>
      </c>
      <c r="M59" s="53" t="str">
        <f t="shared" si="86"/>
        <v>руб./ед.ГП</v>
      </c>
      <c r="U59" s="33">
        <f t="shared" ca="1" si="87"/>
        <v>60</v>
      </c>
      <c r="V59" s="93"/>
      <c r="W59" s="36"/>
      <c r="X59" s="96">
        <v>20</v>
      </c>
      <c r="Y59" s="96">
        <v>20</v>
      </c>
      <c r="Z59" s="96">
        <v>20</v>
      </c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</row>
    <row r="60" spans="2:84" s="26" customFormat="1" ht="12" x14ac:dyDescent="0.25">
      <c r="B60" s="13"/>
      <c r="M60" s="55"/>
      <c r="N60" s="44" t="s">
        <v>21</v>
      </c>
      <c r="O60" s="45"/>
      <c r="P60" s="46"/>
      <c r="Q60" s="40"/>
      <c r="U60" s="41"/>
      <c r="V60" s="42"/>
      <c r="W60" s="43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</row>
    <row r="61" spans="2:84" x14ac:dyDescent="0.3">
      <c r="B61" s="13">
        <f>ROW()</f>
        <v>61</v>
      </c>
    </row>
    <row r="62" spans="2:84" x14ac:dyDescent="0.3">
      <c r="B62" s="13">
        <f>ROW()</f>
        <v>62</v>
      </c>
      <c r="H62" s="1" t="s">
        <v>55</v>
      </c>
      <c r="M62" s="53" t="str">
        <f t="shared" ref="M62:M67" si="90">"руб./"&amp;$P$11</f>
        <v>руб./ед.ГП</v>
      </c>
      <c r="P62" s="72" t="str">
        <f>Lists!$AD$8</f>
        <v>учет</v>
      </c>
      <c r="U62" s="33">
        <f t="shared" ref="U62:U67" ca="1" si="91">SUM(INDIRECT(ADDRESS($B62,$X$2)&amp;":"&amp;ADDRESS($B62,$X$2-1+$P$8)))</f>
        <v>1040</v>
      </c>
      <c r="V62" s="35"/>
      <c r="W62" s="36"/>
      <c r="X62" s="33">
        <f t="shared" ref="X62:AI62" si="92">IF(X$8="",0,SUM(X63:X68))</f>
        <v>700</v>
      </c>
      <c r="Y62" s="33">
        <f t="shared" si="92"/>
        <v>170</v>
      </c>
      <c r="Z62" s="33">
        <f t="shared" si="92"/>
        <v>120</v>
      </c>
      <c r="AA62" s="33">
        <f t="shared" si="92"/>
        <v>50</v>
      </c>
      <c r="AB62" s="33">
        <f t="shared" si="92"/>
        <v>0</v>
      </c>
      <c r="AC62" s="33">
        <f t="shared" si="92"/>
        <v>0</v>
      </c>
      <c r="AD62" s="33">
        <f t="shared" si="92"/>
        <v>0</v>
      </c>
      <c r="AE62" s="33">
        <f t="shared" si="92"/>
        <v>0</v>
      </c>
      <c r="AF62" s="33">
        <f t="shared" si="92"/>
        <v>0</v>
      </c>
      <c r="AG62" s="33">
        <f t="shared" si="92"/>
        <v>0</v>
      </c>
      <c r="AH62" s="33">
        <f t="shared" si="92"/>
        <v>0</v>
      </c>
      <c r="AI62" s="33">
        <f t="shared" si="92"/>
        <v>0</v>
      </c>
      <c r="AJ62" s="33">
        <f t="shared" ref="AJ62:CF62" si="93">IF(AJ$8="",0,SUM(AJ63:AJ68))</f>
        <v>0</v>
      </c>
      <c r="AK62" s="33">
        <f t="shared" si="93"/>
        <v>0</v>
      </c>
      <c r="AL62" s="33">
        <f t="shared" si="93"/>
        <v>0</v>
      </c>
      <c r="AM62" s="33">
        <f t="shared" si="93"/>
        <v>0</v>
      </c>
      <c r="AN62" s="33">
        <f t="shared" si="93"/>
        <v>0</v>
      </c>
      <c r="AO62" s="33">
        <f t="shared" si="93"/>
        <v>0</v>
      </c>
      <c r="AP62" s="33">
        <f t="shared" si="93"/>
        <v>0</v>
      </c>
      <c r="AQ62" s="33">
        <f t="shared" si="93"/>
        <v>0</v>
      </c>
      <c r="AR62" s="33">
        <f t="shared" si="93"/>
        <v>0</v>
      </c>
      <c r="AS62" s="33">
        <f t="shared" si="93"/>
        <v>0</v>
      </c>
      <c r="AT62" s="33">
        <f t="shared" si="93"/>
        <v>0</v>
      </c>
      <c r="AU62" s="33">
        <f t="shared" si="93"/>
        <v>0</v>
      </c>
      <c r="AV62" s="33">
        <f t="shared" si="93"/>
        <v>0</v>
      </c>
      <c r="AW62" s="33">
        <f t="shared" si="93"/>
        <v>0</v>
      </c>
      <c r="AX62" s="33">
        <f t="shared" si="93"/>
        <v>0</v>
      </c>
      <c r="AY62" s="33">
        <f t="shared" si="93"/>
        <v>0</v>
      </c>
      <c r="AZ62" s="33">
        <f t="shared" si="93"/>
        <v>0</v>
      </c>
      <c r="BA62" s="33">
        <f t="shared" si="93"/>
        <v>0</v>
      </c>
      <c r="BB62" s="33">
        <f t="shared" si="93"/>
        <v>0</v>
      </c>
      <c r="BC62" s="33">
        <f t="shared" si="93"/>
        <v>0</v>
      </c>
      <c r="BD62" s="33">
        <f t="shared" si="93"/>
        <v>0</v>
      </c>
      <c r="BE62" s="33">
        <f t="shared" si="93"/>
        <v>0</v>
      </c>
      <c r="BF62" s="33">
        <f t="shared" si="93"/>
        <v>0</v>
      </c>
      <c r="BG62" s="33">
        <f t="shared" si="93"/>
        <v>0</v>
      </c>
      <c r="BH62" s="33">
        <f t="shared" si="93"/>
        <v>0</v>
      </c>
      <c r="BI62" s="33">
        <f t="shared" si="93"/>
        <v>0</v>
      </c>
      <c r="BJ62" s="33">
        <f t="shared" si="93"/>
        <v>0</v>
      </c>
      <c r="BK62" s="33">
        <f t="shared" si="93"/>
        <v>0</v>
      </c>
      <c r="BL62" s="33">
        <f t="shared" si="93"/>
        <v>0</v>
      </c>
      <c r="BM62" s="33">
        <f t="shared" si="93"/>
        <v>0</v>
      </c>
      <c r="BN62" s="33">
        <f t="shared" si="93"/>
        <v>0</v>
      </c>
      <c r="BO62" s="33">
        <f t="shared" si="93"/>
        <v>0</v>
      </c>
      <c r="BP62" s="33">
        <f t="shared" si="93"/>
        <v>0</v>
      </c>
      <c r="BQ62" s="33">
        <f t="shared" si="93"/>
        <v>0</v>
      </c>
      <c r="BR62" s="33">
        <f t="shared" si="93"/>
        <v>0</v>
      </c>
      <c r="BS62" s="33">
        <f t="shared" si="93"/>
        <v>0</v>
      </c>
      <c r="BT62" s="33">
        <f t="shared" si="93"/>
        <v>0</v>
      </c>
      <c r="BU62" s="33">
        <f t="shared" si="93"/>
        <v>0</v>
      </c>
      <c r="BV62" s="33">
        <f t="shared" si="93"/>
        <v>0</v>
      </c>
      <c r="BW62" s="33">
        <f t="shared" si="93"/>
        <v>0</v>
      </c>
      <c r="BX62" s="33">
        <f t="shared" si="93"/>
        <v>0</v>
      </c>
      <c r="BY62" s="33">
        <f t="shared" si="93"/>
        <v>0</v>
      </c>
      <c r="BZ62" s="33">
        <f t="shared" si="93"/>
        <v>0</v>
      </c>
      <c r="CA62" s="33">
        <f t="shared" si="93"/>
        <v>0</v>
      </c>
      <c r="CB62" s="33">
        <f t="shared" si="93"/>
        <v>0</v>
      </c>
      <c r="CC62" s="33">
        <f t="shared" si="93"/>
        <v>0</v>
      </c>
      <c r="CD62" s="33">
        <f t="shared" si="93"/>
        <v>0</v>
      </c>
      <c r="CE62" s="33">
        <f t="shared" si="93"/>
        <v>0</v>
      </c>
      <c r="CF62" s="33">
        <f t="shared" si="93"/>
        <v>0</v>
      </c>
    </row>
    <row r="63" spans="2:84" x14ac:dyDescent="0.3">
      <c r="B63" s="13">
        <f>ROW()</f>
        <v>63</v>
      </c>
      <c r="H63" s="1" t="str">
        <f>$H$54</f>
        <v>Переменные расходы на 1ед.ГП</v>
      </c>
      <c r="I63" s="1" t="str">
        <f>I55</f>
        <v>Расходы на рекламу</v>
      </c>
      <c r="M63" s="53" t="str">
        <f t="shared" si="90"/>
        <v>руб./ед.ГП</v>
      </c>
      <c r="U63" s="33">
        <f t="shared" ca="1" si="91"/>
        <v>150</v>
      </c>
      <c r="V63" s="93"/>
      <c r="W63" s="36"/>
      <c r="X63" s="96">
        <v>150</v>
      </c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</row>
    <row r="64" spans="2:84" x14ac:dyDescent="0.3">
      <c r="B64" s="13">
        <f>ROW()</f>
        <v>64</v>
      </c>
      <c r="H64" s="1" t="str">
        <f>$H$54</f>
        <v>Переменные расходы на 1ед.ГП</v>
      </c>
      <c r="I64" s="1" t="str">
        <f>I56</f>
        <v>Расходы на удержание клиентов</v>
      </c>
      <c r="M64" s="53" t="str">
        <f t="shared" si="90"/>
        <v>руб./ед.ГП</v>
      </c>
      <c r="U64" s="33">
        <f t="shared" ca="1" si="91"/>
        <v>150</v>
      </c>
      <c r="V64" s="93"/>
      <c r="W64" s="36"/>
      <c r="X64" s="96"/>
      <c r="Y64" s="96">
        <v>50</v>
      </c>
      <c r="Z64" s="96">
        <v>50</v>
      </c>
      <c r="AA64" s="96">
        <v>50</v>
      </c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</row>
    <row r="65" spans="2:84" x14ac:dyDescent="0.3">
      <c r="B65" s="13">
        <f>ROW()</f>
        <v>65</v>
      </c>
      <c r="H65" s="1" t="str">
        <f>$H$54</f>
        <v>Переменные расходы на 1ед.ГП</v>
      </c>
      <c r="I65" s="1" t="str">
        <f>I57</f>
        <v>Представительские расходы</v>
      </c>
      <c r="M65" s="53" t="str">
        <f t="shared" si="90"/>
        <v>руб./ед.ГП</v>
      </c>
      <c r="U65" s="33">
        <f t="shared" ca="1" si="91"/>
        <v>650</v>
      </c>
      <c r="V65" s="93"/>
      <c r="W65" s="36"/>
      <c r="X65" s="96">
        <v>500</v>
      </c>
      <c r="Y65" s="96">
        <v>100</v>
      </c>
      <c r="Z65" s="96">
        <v>50</v>
      </c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</row>
    <row r="66" spans="2:84" x14ac:dyDescent="0.3">
      <c r="B66" s="13">
        <f>ROW()</f>
        <v>66</v>
      </c>
      <c r="H66" s="1" t="str">
        <f>$H$54</f>
        <v>Переменные расходы на 1ед.ГП</v>
      </c>
      <c r="I66" s="1" t="str">
        <f>I58</f>
        <v>Прочие маркетинговые расходы</v>
      </c>
      <c r="M66" s="53" t="str">
        <f t="shared" si="90"/>
        <v>руб./ед.ГП</v>
      </c>
      <c r="U66" s="33">
        <f t="shared" ca="1" si="91"/>
        <v>30</v>
      </c>
      <c r="V66" s="93"/>
      <c r="W66" s="36"/>
      <c r="X66" s="96">
        <v>30</v>
      </c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</row>
    <row r="67" spans="2:84" x14ac:dyDescent="0.3">
      <c r="B67" s="13">
        <f>ROW()</f>
        <v>67</v>
      </c>
      <c r="H67" s="1" t="str">
        <f>$H$54</f>
        <v>Переменные расходы на 1ед.ГП</v>
      </c>
      <c r="I67" s="1" t="str">
        <f>I59</f>
        <v>Прочие коммерческие расходы</v>
      </c>
      <c r="M67" s="53" t="str">
        <f t="shared" si="90"/>
        <v>руб./ед.ГП</v>
      </c>
      <c r="U67" s="33">
        <f t="shared" ca="1" si="91"/>
        <v>60</v>
      </c>
      <c r="V67" s="93"/>
      <c r="W67" s="36"/>
      <c r="X67" s="96">
        <v>20</v>
      </c>
      <c r="Y67" s="96">
        <v>20</v>
      </c>
      <c r="Z67" s="96">
        <v>20</v>
      </c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</row>
    <row r="68" spans="2:84" s="26" customFormat="1" ht="12" x14ac:dyDescent="0.25">
      <c r="B68" s="13"/>
      <c r="M68" s="55"/>
      <c r="N68" s="44" t="s">
        <v>21</v>
      </c>
      <c r="O68" s="45"/>
      <c r="P68" s="46"/>
      <c r="Q68" s="40"/>
      <c r="U68" s="41"/>
      <c r="V68" s="42"/>
      <c r="W68" s="43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</row>
    <row r="69" spans="2:84" x14ac:dyDescent="0.3">
      <c r="B69" s="13">
        <f>ROW()</f>
        <v>69</v>
      </c>
    </row>
    <row r="70" spans="2:84" x14ac:dyDescent="0.3">
      <c r="B70" s="13">
        <f>ROW()</f>
        <v>70</v>
      </c>
      <c r="H70" s="1" t="s">
        <v>475</v>
      </c>
      <c r="M70" s="53" t="str">
        <f t="shared" ref="M70:M75" si="94">"руб./"&amp;$P$11</f>
        <v>руб./ед.ГП</v>
      </c>
      <c r="P70" s="72" t="str">
        <f>Lists!$AD$7</f>
        <v>оплата</v>
      </c>
      <c r="U70" s="33">
        <f t="shared" ref="U70:U75" ca="1" si="95">SUM(INDIRECT(ADDRESS($B70,$X$2)&amp;":"&amp;ADDRESS($B70,$X$2-1+$P$8)))</f>
        <v>1040</v>
      </c>
      <c r="V70" s="35"/>
      <c r="W70" s="36"/>
      <c r="X70" s="33">
        <f t="shared" ref="X70:AI70" si="96">IF(X$8="",0,SUM(X71:X76))</f>
        <v>610</v>
      </c>
      <c r="Y70" s="33">
        <f t="shared" si="96"/>
        <v>235</v>
      </c>
      <c r="Z70" s="33">
        <f t="shared" si="96"/>
        <v>120</v>
      </c>
      <c r="AA70" s="33">
        <f t="shared" si="96"/>
        <v>50</v>
      </c>
      <c r="AB70" s="33">
        <f t="shared" si="96"/>
        <v>25</v>
      </c>
      <c r="AC70" s="33">
        <f t="shared" si="96"/>
        <v>0</v>
      </c>
      <c r="AD70" s="33">
        <f t="shared" si="96"/>
        <v>0</v>
      </c>
      <c r="AE70" s="33">
        <f t="shared" si="96"/>
        <v>0</v>
      </c>
      <c r="AF70" s="33">
        <f t="shared" si="96"/>
        <v>0</v>
      </c>
      <c r="AG70" s="33">
        <f t="shared" si="96"/>
        <v>0</v>
      </c>
      <c r="AH70" s="33">
        <f t="shared" si="96"/>
        <v>0</v>
      </c>
      <c r="AI70" s="33">
        <f t="shared" si="96"/>
        <v>0</v>
      </c>
      <c r="AJ70" s="33">
        <f t="shared" ref="AJ70:CF70" si="97">IF(AJ$8="",0,SUM(AJ71:AJ76))</f>
        <v>0</v>
      </c>
      <c r="AK70" s="33">
        <f t="shared" si="97"/>
        <v>0</v>
      </c>
      <c r="AL70" s="33">
        <f t="shared" si="97"/>
        <v>0</v>
      </c>
      <c r="AM70" s="33">
        <f t="shared" si="97"/>
        <v>0</v>
      </c>
      <c r="AN70" s="33">
        <f t="shared" si="97"/>
        <v>0</v>
      </c>
      <c r="AO70" s="33">
        <f t="shared" si="97"/>
        <v>0</v>
      </c>
      <c r="AP70" s="33">
        <f t="shared" si="97"/>
        <v>0</v>
      </c>
      <c r="AQ70" s="33">
        <f t="shared" si="97"/>
        <v>0</v>
      </c>
      <c r="AR70" s="33">
        <f t="shared" si="97"/>
        <v>0</v>
      </c>
      <c r="AS70" s="33">
        <f t="shared" si="97"/>
        <v>0</v>
      </c>
      <c r="AT70" s="33">
        <f t="shared" si="97"/>
        <v>0</v>
      </c>
      <c r="AU70" s="33">
        <f t="shared" si="97"/>
        <v>0</v>
      </c>
      <c r="AV70" s="33">
        <f t="shared" si="97"/>
        <v>0</v>
      </c>
      <c r="AW70" s="33">
        <f t="shared" si="97"/>
        <v>0</v>
      </c>
      <c r="AX70" s="33">
        <f t="shared" si="97"/>
        <v>0</v>
      </c>
      <c r="AY70" s="33">
        <f t="shared" si="97"/>
        <v>0</v>
      </c>
      <c r="AZ70" s="33">
        <f t="shared" si="97"/>
        <v>0</v>
      </c>
      <c r="BA70" s="33">
        <f t="shared" si="97"/>
        <v>0</v>
      </c>
      <c r="BB70" s="33">
        <f t="shared" si="97"/>
        <v>0</v>
      </c>
      <c r="BC70" s="33">
        <f t="shared" si="97"/>
        <v>0</v>
      </c>
      <c r="BD70" s="33">
        <f t="shared" si="97"/>
        <v>0</v>
      </c>
      <c r="BE70" s="33">
        <f t="shared" si="97"/>
        <v>0</v>
      </c>
      <c r="BF70" s="33">
        <f t="shared" si="97"/>
        <v>0</v>
      </c>
      <c r="BG70" s="33">
        <f t="shared" si="97"/>
        <v>0</v>
      </c>
      <c r="BH70" s="33">
        <f t="shared" si="97"/>
        <v>0</v>
      </c>
      <c r="BI70" s="33">
        <f t="shared" si="97"/>
        <v>0</v>
      </c>
      <c r="BJ70" s="33">
        <f t="shared" si="97"/>
        <v>0</v>
      </c>
      <c r="BK70" s="33">
        <f t="shared" si="97"/>
        <v>0</v>
      </c>
      <c r="BL70" s="33">
        <f t="shared" si="97"/>
        <v>0</v>
      </c>
      <c r="BM70" s="33">
        <f t="shared" si="97"/>
        <v>0</v>
      </c>
      <c r="BN70" s="33">
        <f t="shared" si="97"/>
        <v>0</v>
      </c>
      <c r="BO70" s="33">
        <f t="shared" si="97"/>
        <v>0</v>
      </c>
      <c r="BP70" s="33">
        <f t="shared" si="97"/>
        <v>0</v>
      </c>
      <c r="BQ70" s="33">
        <f t="shared" si="97"/>
        <v>0</v>
      </c>
      <c r="BR70" s="33">
        <f t="shared" si="97"/>
        <v>0</v>
      </c>
      <c r="BS70" s="33">
        <f t="shared" si="97"/>
        <v>0</v>
      </c>
      <c r="BT70" s="33">
        <f t="shared" si="97"/>
        <v>0</v>
      </c>
      <c r="BU70" s="33">
        <f t="shared" si="97"/>
        <v>0</v>
      </c>
      <c r="BV70" s="33">
        <f t="shared" si="97"/>
        <v>0</v>
      </c>
      <c r="BW70" s="33">
        <f t="shared" si="97"/>
        <v>0</v>
      </c>
      <c r="BX70" s="33">
        <f t="shared" si="97"/>
        <v>0</v>
      </c>
      <c r="BY70" s="33">
        <f t="shared" si="97"/>
        <v>0</v>
      </c>
      <c r="BZ70" s="33">
        <f t="shared" si="97"/>
        <v>0</v>
      </c>
      <c r="CA70" s="33">
        <f t="shared" si="97"/>
        <v>0</v>
      </c>
      <c r="CB70" s="33">
        <f t="shared" si="97"/>
        <v>0</v>
      </c>
      <c r="CC70" s="33">
        <f t="shared" si="97"/>
        <v>0</v>
      </c>
      <c r="CD70" s="33">
        <f t="shared" si="97"/>
        <v>0</v>
      </c>
      <c r="CE70" s="33">
        <f t="shared" si="97"/>
        <v>0</v>
      </c>
      <c r="CF70" s="33">
        <f t="shared" si="97"/>
        <v>0</v>
      </c>
    </row>
    <row r="71" spans="2:84" x14ac:dyDescent="0.3">
      <c r="B71" s="13">
        <f>ROW()</f>
        <v>71</v>
      </c>
      <c r="H71" s="1" t="str">
        <f>$H$70</f>
        <v>Процесс оплаты переменных расходов на 1ед.ГП</v>
      </c>
      <c r="I71" s="1" t="str">
        <f>I55</f>
        <v>Расходы на рекламу</v>
      </c>
      <c r="M71" s="53" t="str">
        <f t="shared" si="94"/>
        <v>руб./ед.ГП</v>
      </c>
      <c r="U71" s="33">
        <f t="shared" ca="1" si="95"/>
        <v>150</v>
      </c>
      <c r="V71" s="93"/>
      <c r="W71" s="36"/>
      <c r="X71" s="96">
        <v>75</v>
      </c>
      <c r="Y71" s="96">
        <v>75</v>
      </c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</row>
    <row r="72" spans="2:84" x14ac:dyDescent="0.3">
      <c r="B72" s="13">
        <f>ROW()</f>
        <v>72</v>
      </c>
      <c r="H72" s="1" t="str">
        <f>$H$70</f>
        <v>Процесс оплаты переменных расходов на 1ед.ГП</v>
      </c>
      <c r="I72" s="1" t="str">
        <f>I56</f>
        <v>Расходы на удержание клиентов</v>
      </c>
      <c r="M72" s="53" t="str">
        <f t="shared" si="94"/>
        <v>руб./ед.ГП</v>
      </c>
      <c r="U72" s="33">
        <f t="shared" ca="1" si="95"/>
        <v>150</v>
      </c>
      <c r="V72" s="93"/>
      <c r="W72" s="36"/>
      <c r="X72" s="96"/>
      <c r="Y72" s="96">
        <v>25</v>
      </c>
      <c r="Z72" s="96">
        <v>50</v>
      </c>
      <c r="AA72" s="96">
        <v>50</v>
      </c>
      <c r="AB72" s="96">
        <v>25</v>
      </c>
      <c r="AC72" s="96"/>
      <c r="AD72" s="96"/>
      <c r="AE72" s="96"/>
      <c r="AF72" s="96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</row>
    <row r="73" spans="2:84" x14ac:dyDescent="0.3">
      <c r="B73" s="13">
        <f>ROW()</f>
        <v>73</v>
      </c>
      <c r="H73" s="1" t="str">
        <f>$H$70</f>
        <v>Процесс оплаты переменных расходов на 1ед.ГП</v>
      </c>
      <c r="I73" s="1" t="str">
        <f>I57</f>
        <v>Представительские расходы</v>
      </c>
      <c r="M73" s="53" t="str">
        <f t="shared" si="94"/>
        <v>руб./ед.ГП</v>
      </c>
      <c r="U73" s="33">
        <f t="shared" ca="1" si="95"/>
        <v>650</v>
      </c>
      <c r="V73" s="93"/>
      <c r="W73" s="36"/>
      <c r="X73" s="96">
        <v>500</v>
      </c>
      <c r="Y73" s="96">
        <v>100</v>
      </c>
      <c r="Z73" s="96">
        <v>50</v>
      </c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</row>
    <row r="74" spans="2:84" x14ac:dyDescent="0.3">
      <c r="B74" s="13">
        <f>ROW()</f>
        <v>74</v>
      </c>
      <c r="H74" s="1" t="str">
        <f>$H$70</f>
        <v>Процесс оплаты переменных расходов на 1ед.ГП</v>
      </c>
      <c r="I74" s="1" t="str">
        <f>I58</f>
        <v>Прочие маркетинговые расходы</v>
      </c>
      <c r="M74" s="53" t="str">
        <f t="shared" si="94"/>
        <v>руб./ед.ГП</v>
      </c>
      <c r="U74" s="33">
        <f t="shared" ca="1" si="95"/>
        <v>30</v>
      </c>
      <c r="V74" s="93"/>
      <c r="W74" s="36"/>
      <c r="X74" s="96">
        <v>15</v>
      </c>
      <c r="Y74" s="96">
        <v>15</v>
      </c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</row>
    <row r="75" spans="2:84" x14ac:dyDescent="0.3">
      <c r="B75" s="13">
        <f>ROW()</f>
        <v>75</v>
      </c>
      <c r="H75" s="1" t="str">
        <f>$H$70</f>
        <v>Процесс оплаты переменных расходов на 1ед.ГП</v>
      </c>
      <c r="I75" s="1" t="str">
        <f>I59</f>
        <v>Прочие коммерческие расходы</v>
      </c>
      <c r="M75" s="53" t="str">
        <f t="shared" si="94"/>
        <v>руб./ед.ГП</v>
      </c>
      <c r="U75" s="33">
        <f t="shared" ca="1" si="95"/>
        <v>60</v>
      </c>
      <c r="V75" s="93"/>
      <c r="W75" s="36"/>
      <c r="X75" s="96">
        <v>20</v>
      </c>
      <c r="Y75" s="96">
        <v>20</v>
      </c>
      <c r="Z75" s="96">
        <v>20</v>
      </c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</row>
    <row r="76" spans="2:84" s="26" customFormat="1" ht="12" x14ac:dyDescent="0.25">
      <c r="B76" s="13"/>
      <c r="M76" s="55"/>
      <c r="N76" s="44" t="s">
        <v>21</v>
      </c>
      <c r="O76" s="45"/>
      <c r="P76" s="46"/>
      <c r="Q76" s="40"/>
      <c r="U76" s="41"/>
      <c r="V76" s="42"/>
      <c r="W76" s="43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</row>
    <row r="77" spans="2:84" x14ac:dyDescent="0.3">
      <c r="B77" s="13">
        <f>ROW()</f>
        <v>77</v>
      </c>
    </row>
    <row r="78" spans="2:84" x14ac:dyDescent="0.3">
      <c r="B78" s="13">
        <f>ROW()</f>
        <v>78</v>
      </c>
      <c r="H78" s="1" t="s">
        <v>203</v>
      </c>
      <c r="M78" s="53" t="s">
        <v>18</v>
      </c>
      <c r="P78" s="72" t="str">
        <f>Lists!$AD$6</f>
        <v>начисление</v>
      </c>
      <c r="U78" s="33">
        <f t="shared" ref="U78:U83" ca="1" si="98">SUM(INDIRECT(ADDRESS($B78,$X$2)&amp;":"&amp;ADDRESS($B78,$X$2-1+$P$8)))</f>
        <v>15620000</v>
      </c>
      <c r="V78" s="35"/>
      <c r="W78" s="36"/>
      <c r="X78" s="33">
        <f t="shared" ref="X78:AI78" si="99">IF(X$8="",0,SUM(X79:X84))</f>
        <v>70000</v>
      </c>
      <c r="Y78" s="33">
        <f t="shared" si="99"/>
        <v>15550000</v>
      </c>
      <c r="Z78" s="33">
        <f t="shared" si="99"/>
        <v>0</v>
      </c>
      <c r="AA78" s="33">
        <f t="shared" si="99"/>
        <v>0</v>
      </c>
      <c r="AB78" s="33">
        <f t="shared" si="99"/>
        <v>0</v>
      </c>
      <c r="AC78" s="33">
        <f t="shared" si="99"/>
        <v>0</v>
      </c>
      <c r="AD78" s="33">
        <f t="shared" si="99"/>
        <v>0</v>
      </c>
      <c r="AE78" s="33">
        <f t="shared" si="99"/>
        <v>0</v>
      </c>
      <c r="AF78" s="33">
        <f t="shared" si="99"/>
        <v>0</v>
      </c>
      <c r="AG78" s="33">
        <f t="shared" si="99"/>
        <v>0</v>
      </c>
      <c r="AH78" s="33">
        <f t="shared" si="99"/>
        <v>0</v>
      </c>
      <c r="AI78" s="33">
        <f t="shared" si="99"/>
        <v>0</v>
      </c>
      <c r="AJ78" s="33">
        <f t="shared" ref="AJ78:CF78" si="100">IF(AJ$8="",0,SUM(AJ79:AJ84))</f>
        <v>0</v>
      </c>
      <c r="AK78" s="33">
        <f t="shared" si="100"/>
        <v>0</v>
      </c>
      <c r="AL78" s="33">
        <f t="shared" si="100"/>
        <v>0</v>
      </c>
      <c r="AM78" s="33">
        <f t="shared" si="100"/>
        <v>0</v>
      </c>
      <c r="AN78" s="33">
        <f t="shared" si="100"/>
        <v>0</v>
      </c>
      <c r="AO78" s="33">
        <f t="shared" si="100"/>
        <v>0</v>
      </c>
      <c r="AP78" s="33">
        <f t="shared" si="100"/>
        <v>0</v>
      </c>
      <c r="AQ78" s="33">
        <f t="shared" si="100"/>
        <v>0</v>
      </c>
      <c r="AR78" s="33">
        <f t="shared" si="100"/>
        <v>0</v>
      </c>
      <c r="AS78" s="33">
        <f t="shared" si="100"/>
        <v>0</v>
      </c>
      <c r="AT78" s="33">
        <f t="shared" si="100"/>
        <v>0</v>
      </c>
      <c r="AU78" s="33">
        <f t="shared" si="100"/>
        <v>0</v>
      </c>
      <c r="AV78" s="33">
        <f t="shared" si="100"/>
        <v>0</v>
      </c>
      <c r="AW78" s="33">
        <f t="shared" si="100"/>
        <v>0</v>
      </c>
      <c r="AX78" s="33">
        <f t="shared" si="100"/>
        <v>0</v>
      </c>
      <c r="AY78" s="33">
        <f t="shared" si="100"/>
        <v>0</v>
      </c>
      <c r="AZ78" s="33">
        <f t="shared" si="100"/>
        <v>0</v>
      </c>
      <c r="BA78" s="33">
        <f t="shared" si="100"/>
        <v>0</v>
      </c>
      <c r="BB78" s="33">
        <f t="shared" si="100"/>
        <v>0</v>
      </c>
      <c r="BC78" s="33">
        <f t="shared" si="100"/>
        <v>0</v>
      </c>
      <c r="BD78" s="33">
        <f t="shared" si="100"/>
        <v>0</v>
      </c>
      <c r="BE78" s="33">
        <f t="shared" si="100"/>
        <v>0</v>
      </c>
      <c r="BF78" s="33">
        <f t="shared" si="100"/>
        <v>0</v>
      </c>
      <c r="BG78" s="33">
        <f t="shared" si="100"/>
        <v>0</v>
      </c>
      <c r="BH78" s="33">
        <f t="shared" si="100"/>
        <v>0</v>
      </c>
      <c r="BI78" s="33">
        <f t="shared" si="100"/>
        <v>0</v>
      </c>
      <c r="BJ78" s="33">
        <f t="shared" si="100"/>
        <v>0</v>
      </c>
      <c r="BK78" s="33">
        <f t="shared" si="100"/>
        <v>0</v>
      </c>
      <c r="BL78" s="33">
        <f t="shared" si="100"/>
        <v>0</v>
      </c>
      <c r="BM78" s="33">
        <f t="shared" si="100"/>
        <v>0</v>
      </c>
      <c r="BN78" s="33">
        <f t="shared" si="100"/>
        <v>0</v>
      </c>
      <c r="BO78" s="33">
        <f t="shared" si="100"/>
        <v>0</v>
      </c>
      <c r="BP78" s="33">
        <f t="shared" si="100"/>
        <v>0</v>
      </c>
      <c r="BQ78" s="33">
        <f t="shared" si="100"/>
        <v>0</v>
      </c>
      <c r="BR78" s="33">
        <f t="shared" si="100"/>
        <v>0</v>
      </c>
      <c r="BS78" s="33">
        <f t="shared" si="100"/>
        <v>0</v>
      </c>
      <c r="BT78" s="33">
        <f t="shared" si="100"/>
        <v>0</v>
      </c>
      <c r="BU78" s="33">
        <f t="shared" si="100"/>
        <v>0</v>
      </c>
      <c r="BV78" s="33">
        <f t="shared" si="100"/>
        <v>0</v>
      </c>
      <c r="BW78" s="33">
        <f t="shared" si="100"/>
        <v>0</v>
      </c>
      <c r="BX78" s="33">
        <f t="shared" si="100"/>
        <v>0</v>
      </c>
      <c r="BY78" s="33">
        <f t="shared" si="100"/>
        <v>0</v>
      </c>
      <c r="BZ78" s="33">
        <f t="shared" si="100"/>
        <v>0</v>
      </c>
      <c r="CA78" s="33">
        <f t="shared" si="100"/>
        <v>0</v>
      </c>
      <c r="CB78" s="33">
        <f t="shared" si="100"/>
        <v>0</v>
      </c>
      <c r="CC78" s="33">
        <f t="shared" si="100"/>
        <v>0</v>
      </c>
      <c r="CD78" s="33">
        <f t="shared" si="100"/>
        <v>0</v>
      </c>
      <c r="CE78" s="33">
        <f t="shared" si="100"/>
        <v>0</v>
      </c>
      <c r="CF78" s="33">
        <f t="shared" si="100"/>
        <v>0</v>
      </c>
    </row>
    <row r="79" spans="2:84" x14ac:dyDescent="0.3">
      <c r="B79" s="13">
        <f>ROW()</f>
        <v>79</v>
      </c>
      <c r="H79" s="1" t="str">
        <f>$H$78</f>
        <v>Стартовые капитальные затраты</v>
      </c>
      <c r="I79" s="1" t="s">
        <v>204</v>
      </c>
      <c r="M79" s="53" t="str">
        <f>$M$78</f>
        <v>руб</v>
      </c>
      <c r="U79" s="33">
        <f t="shared" ca="1" si="98"/>
        <v>20000</v>
      </c>
      <c r="V79" s="93"/>
      <c r="W79" s="36"/>
      <c r="X79" s="96">
        <v>20000</v>
      </c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</row>
    <row r="80" spans="2:84" x14ac:dyDescent="0.3">
      <c r="B80" s="13">
        <f>ROW()</f>
        <v>80</v>
      </c>
      <c r="H80" s="1" t="str">
        <f>$H$78</f>
        <v>Стартовые капитальные затраты</v>
      </c>
      <c r="I80" s="1" t="s">
        <v>205</v>
      </c>
      <c r="M80" s="53" t="str">
        <f t="shared" ref="M80:M83" si="101">$M$78</f>
        <v>руб</v>
      </c>
      <c r="U80" s="33">
        <f t="shared" ca="1" si="98"/>
        <v>100000</v>
      </c>
      <c r="V80" s="93"/>
      <c r="W80" s="36"/>
      <c r="X80" s="96">
        <v>50000</v>
      </c>
      <c r="Y80" s="96">
        <v>50000</v>
      </c>
      <c r="Z80" s="96"/>
      <c r="AA80" s="96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</row>
    <row r="81" spans="2:84" x14ac:dyDescent="0.3">
      <c r="B81" s="13">
        <f>ROW()</f>
        <v>81</v>
      </c>
      <c r="H81" s="1" t="str">
        <f>$H$78</f>
        <v>Стартовые капитальные затраты</v>
      </c>
      <c r="I81" s="1" t="s">
        <v>206</v>
      </c>
      <c r="M81" s="53" t="str">
        <f t="shared" si="101"/>
        <v>руб</v>
      </c>
      <c r="U81" s="33">
        <f t="shared" ca="1" si="98"/>
        <v>500000</v>
      </c>
      <c r="V81" s="93"/>
      <c r="W81" s="36"/>
      <c r="X81" s="96"/>
      <c r="Y81" s="96">
        <v>500000</v>
      </c>
      <c r="Z81" s="96"/>
      <c r="AA81" s="96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</row>
    <row r="82" spans="2:84" x14ac:dyDescent="0.3">
      <c r="B82" s="13">
        <f>ROW()</f>
        <v>82</v>
      </c>
      <c r="H82" s="1" t="str">
        <f>$H$78</f>
        <v>Стартовые капитальные затраты</v>
      </c>
      <c r="I82" s="1" t="s">
        <v>207</v>
      </c>
      <c r="M82" s="53" t="str">
        <f t="shared" si="101"/>
        <v>руб</v>
      </c>
      <c r="U82" s="33">
        <f t="shared" ca="1" si="98"/>
        <v>5000000</v>
      </c>
      <c r="V82" s="93"/>
      <c r="W82" s="36"/>
      <c r="X82" s="96"/>
      <c r="Y82" s="96">
        <v>5000000</v>
      </c>
      <c r="Z82" s="96"/>
      <c r="AA82" s="96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</row>
    <row r="83" spans="2:84" x14ac:dyDescent="0.3">
      <c r="B83" s="13">
        <f>ROW()</f>
        <v>83</v>
      </c>
      <c r="H83" s="1" t="str">
        <f>$H$78</f>
        <v>Стартовые капитальные затраты</v>
      </c>
      <c r="I83" s="1" t="s">
        <v>208</v>
      </c>
      <c r="M83" s="53" t="str">
        <f t="shared" si="101"/>
        <v>руб</v>
      </c>
      <c r="U83" s="33">
        <f t="shared" ca="1" si="98"/>
        <v>10000000</v>
      </c>
      <c r="V83" s="93"/>
      <c r="W83" s="36"/>
      <c r="X83" s="96"/>
      <c r="Y83" s="96">
        <v>10000000</v>
      </c>
      <c r="Z83" s="96"/>
      <c r="AA83" s="96"/>
      <c r="AB83" s="96"/>
      <c r="AC83" s="96"/>
      <c r="AD83" s="96"/>
      <c r="AE83" s="96"/>
      <c r="AF83" s="96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</row>
    <row r="84" spans="2:84" s="26" customFormat="1" ht="12" x14ac:dyDescent="0.25">
      <c r="B84" s="13"/>
      <c r="M84" s="55"/>
      <c r="N84" s="44" t="s">
        <v>21</v>
      </c>
      <c r="O84" s="45"/>
      <c r="P84" s="46"/>
      <c r="Q84" s="40"/>
      <c r="U84" s="41"/>
      <c r="V84" s="42"/>
      <c r="W84" s="43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</row>
    <row r="85" spans="2:84" x14ac:dyDescent="0.3">
      <c r="B85" s="13">
        <f>ROW()</f>
        <v>85</v>
      </c>
    </row>
    <row r="86" spans="2:84" x14ac:dyDescent="0.3">
      <c r="B86" s="13">
        <f>ROW()</f>
        <v>86</v>
      </c>
      <c r="H86" s="1" t="str">
        <f>$H$78</f>
        <v>Стартовые капитальные затраты</v>
      </c>
      <c r="M86" s="53" t="str">
        <f t="shared" ref="M86:M91" si="102">$M$78</f>
        <v>руб</v>
      </c>
      <c r="P86" s="72" t="str">
        <f>Lists!$AD$7</f>
        <v>оплата</v>
      </c>
      <c r="U86" s="33">
        <f t="shared" ref="U86:U91" ca="1" si="103">SUM(INDIRECT(ADDRESS($B86,$X$2)&amp;":"&amp;ADDRESS($B86,$X$2-1+$P$8)))</f>
        <v>15620000</v>
      </c>
      <c r="V86" s="35"/>
      <c r="W86" s="36"/>
      <c r="X86" s="33">
        <f t="shared" ref="X86:AI86" si="104">IF(X$8="",0,SUM(X87:X92))</f>
        <v>15220000</v>
      </c>
      <c r="Y86" s="33">
        <f t="shared" si="104"/>
        <v>200000</v>
      </c>
      <c r="Z86" s="33">
        <f t="shared" si="104"/>
        <v>200000</v>
      </c>
      <c r="AA86" s="33">
        <f t="shared" si="104"/>
        <v>0</v>
      </c>
      <c r="AB86" s="33">
        <f t="shared" si="104"/>
        <v>0</v>
      </c>
      <c r="AC86" s="33">
        <f t="shared" si="104"/>
        <v>0</v>
      </c>
      <c r="AD86" s="33">
        <f t="shared" si="104"/>
        <v>0</v>
      </c>
      <c r="AE86" s="33">
        <f t="shared" si="104"/>
        <v>0</v>
      </c>
      <c r="AF86" s="33">
        <f t="shared" si="104"/>
        <v>0</v>
      </c>
      <c r="AG86" s="33">
        <f t="shared" si="104"/>
        <v>0</v>
      </c>
      <c r="AH86" s="33">
        <f t="shared" si="104"/>
        <v>0</v>
      </c>
      <c r="AI86" s="33">
        <f t="shared" si="104"/>
        <v>0</v>
      </c>
      <c r="AJ86" s="33">
        <f t="shared" ref="AJ86:CF86" si="105">IF(AJ$8="",0,SUM(AJ87:AJ92))</f>
        <v>0</v>
      </c>
      <c r="AK86" s="33">
        <f t="shared" si="105"/>
        <v>0</v>
      </c>
      <c r="AL86" s="33">
        <f t="shared" si="105"/>
        <v>0</v>
      </c>
      <c r="AM86" s="33">
        <f t="shared" si="105"/>
        <v>0</v>
      </c>
      <c r="AN86" s="33">
        <f t="shared" si="105"/>
        <v>0</v>
      </c>
      <c r="AO86" s="33">
        <f t="shared" si="105"/>
        <v>0</v>
      </c>
      <c r="AP86" s="33">
        <f t="shared" si="105"/>
        <v>0</v>
      </c>
      <c r="AQ86" s="33">
        <f t="shared" si="105"/>
        <v>0</v>
      </c>
      <c r="AR86" s="33">
        <f t="shared" si="105"/>
        <v>0</v>
      </c>
      <c r="AS86" s="33">
        <f t="shared" si="105"/>
        <v>0</v>
      </c>
      <c r="AT86" s="33">
        <f t="shared" si="105"/>
        <v>0</v>
      </c>
      <c r="AU86" s="33">
        <f t="shared" si="105"/>
        <v>0</v>
      </c>
      <c r="AV86" s="33">
        <f t="shared" si="105"/>
        <v>0</v>
      </c>
      <c r="AW86" s="33">
        <f t="shared" si="105"/>
        <v>0</v>
      </c>
      <c r="AX86" s="33">
        <f t="shared" si="105"/>
        <v>0</v>
      </c>
      <c r="AY86" s="33">
        <f t="shared" si="105"/>
        <v>0</v>
      </c>
      <c r="AZ86" s="33">
        <f t="shared" si="105"/>
        <v>0</v>
      </c>
      <c r="BA86" s="33">
        <f t="shared" si="105"/>
        <v>0</v>
      </c>
      <c r="BB86" s="33">
        <f t="shared" si="105"/>
        <v>0</v>
      </c>
      <c r="BC86" s="33">
        <f t="shared" si="105"/>
        <v>0</v>
      </c>
      <c r="BD86" s="33">
        <f t="shared" si="105"/>
        <v>0</v>
      </c>
      <c r="BE86" s="33">
        <f t="shared" si="105"/>
        <v>0</v>
      </c>
      <c r="BF86" s="33">
        <f t="shared" si="105"/>
        <v>0</v>
      </c>
      <c r="BG86" s="33">
        <f t="shared" si="105"/>
        <v>0</v>
      </c>
      <c r="BH86" s="33">
        <f t="shared" si="105"/>
        <v>0</v>
      </c>
      <c r="BI86" s="33">
        <f t="shared" si="105"/>
        <v>0</v>
      </c>
      <c r="BJ86" s="33">
        <f t="shared" si="105"/>
        <v>0</v>
      </c>
      <c r="BK86" s="33">
        <f t="shared" si="105"/>
        <v>0</v>
      </c>
      <c r="BL86" s="33">
        <f t="shared" si="105"/>
        <v>0</v>
      </c>
      <c r="BM86" s="33">
        <f t="shared" si="105"/>
        <v>0</v>
      </c>
      <c r="BN86" s="33">
        <f t="shared" si="105"/>
        <v>0</v>
      </c>
      <c r="BO86" s="33">
        <f t="shared" si="105"/>
        <v>0</v>
      </c>
      <c r="BP86" s="33">
        <f t="shared" si="105"/>
        <v>0</v>
      </c>
      <c r="BQ86" s="33">
        <f t="shared" si="105"/>
        <v>0</v>
      </c>
      <c r="BR86" s="33">
        <f t="shared" si="105"/>
        <v>0</v>
      </c>
      <c r="BS86" s="33">
        <f t="shared" si="105"/>
        <v>0</v>
      </c>
      <c r="BT86" s="33">
        <f t="shared" si="105"/>
        <v>0</v>
      </c>
      <c r="BU86" s="33">
        <f t="shared" si="105"/>
        <v>0</v>
      </c>
      <c r="BV86" s="33">
        <f t="shared" si="105"/>
        <v>0</v>
      </c>
      <c r="BW86" s="33">
        <f t="shared" si="105"/>
        <v>0</v>
      </c>
      <c r="BX86" s="33">
        <f t="shared" si="105"/>
        <v>0</v>
      </c>
      <c r="BY86" s="33">
        <f t="shared" si="105"/>
        <v>0</v>
      </c>
      <c r="BZ86" s="33">
        <f t="shared" si="105"/>
        <v>0</v>
      </c>
      <c r="CA86" s="33">
        <f t="shared" si="105"/>
        <v>0</v>
      </c>
      <c r="CB86" s="33">
        <f t="shared" si="105"/>
        <v>0</v>
      </c>
      <c r="CC86" s="33">
        <f t="shared" si="105"/>
        <v>0</v>
      </c>
      <c r="CD86" s="33">
        <f t="shared" si="105"/>
        <v>0</v>
      </c>
      <c r="CE86" s="33">
        <f t="shared" si="105"/>
        <v>0</v>
      </c>
      <c r="CF86" s="33">
        <f t="shared" si="105"/>
        <v>0</v>
      </c>
    </row>
    <row r="87" spans="2:84" x14ac:dyDescent="0.3">
      <c r="B87" s="13">
        <f>ROW()</f>
        <v>87</v>
      </c>
      <c r="H87" s="1" t="str">
        <f>$H$86</f>
        <v>Стартовые капитальные затраты</v>
      </c>
      <c r="I87" s="1" t="str">
        <f>I79</f>
        <v>Оформление юрлица</v>
      </c>
      <c r="M87" s="53" t="str">
        <f t="shared" si="102"/>
        <v>руб</v>
      </c>
      <c r="U87" s="33">
        <f t="shared" ca="1" si="103"/>
        <v>20000</v>
      </c>
      <c r="V87" s="93"/>
      <c r="W87" s="36"/>
      <c r="X87" s="96">
        <v>20000</v>
      </c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</row>
    <row r="88" spans="2:84" x14ac:dyDescent="0.3">
      <c r="B88" s="13">
        <f>ROW()</f>
        <v>88</v>
      </c>
      <c r="H88" s="1" t="str">
        <f>$H$86</f>
        <v>Стартовые капитальные затраты</v>
      </c>
      <c r="I88" s="1" t="str">
        <f>I80</f>
        <v>Лицензии, сертификаты</v>
      </c>
      <c r="M88" s="53" t="str">
        <f t="shared" si="102"/>
        <v>руб</v>
      </c>
      <c r="U88" s="33">
        <f t="shared" ca="1" si="103"/>
        <v>100000</v>
      </c>
      <c r="V88" s="93"/>
      <c r="W88" s="36"/>
      <c r="X88" s="96">
        <v>100000</v>
      </c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</row>
    <row r="89" spans="2:84" x14ac:dyDescent="0.3">
      <c r="B89" s="13">
        <f>ROW()</f>
        <v>89</v>
      </c>
      <c r="H89" s="1" t="str">
        <f>$H$86</f>
        <v>Стартовые капитальные затраты</v>
      </c>
      <c r="I89" s="1" t="str">
        <f>I81</f>
        <v>Оборудование</v>
      </c>
      <c r="M89" s="53" t="str">
        <f t="shared" si="102"/>
        <v>руб</v>
      </c>
      <c r="U89" s="33">
        <f t="shared" ca="1" si="103"/>
        <v>500000</v>
      </c>
      <c r="V89" s="93"/>
      <c r="W89" s="36"/>
      <c r="X89" s="96">
        <v>100000</v>
      </c>
      <c r="Y89" s="96">
        <v>200000</v>
      </c>
      <c r="Z89" s="96">
        <v>200000</v>
      </c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</row>
    <row r="90" spans="2:84" x14ac:dyDescent="0.3">
      <c r="B90" s="13">
        <f>ROW()</f>
        <v>90</v>
      </c>
      <c r="H90" s="1" t="str">
        <f>$H$86</f>
        <v>Стартовые капитальные затраты</v>
      </c>
      <c r="I90" s="1" t="str">
        <f>I82</f>
        <v>Транспортные средства</v>
      </c>
      <c r="M90" s="53" t="str">
        <f t="shared" si="102"/>
        <v>руб</v>
      </c>
      <c r="U90" s="33">
        <f t="shared" ca="1" si="103"/>
        <v>5000000</v>
      </c>
      <c r="V90" s="93"/>
      <c r="W90" s="36"/>
      <c r="X90" s="96">
        <v>5000000</v>
      </c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</row>
    <row r="91" spans="2:84" x14ac:dyDescent="0.3">
      <c r="B91" s="13">
        <f>ROW()</f>
        <v>91</v>
      </c>
      <c r="H91" s="1" t="str">
        <f>$H$86</f>
        <v>Стартовые капитальные затраты</v>
      </c>
      <c r="I91" s="1" t="str">
        <f>I83</f>
        <v>Земельный участок</v>
      </c>
      <c r="M91" s="53" t="str">
        <f t="shared" si="102"/>
        <v>руб</v>
      </c>
      <c r="U91" s="33">
        <f t="shared" ca="1" si="103"/>
        <v>10000000</v>
      </c>
      <c r="V91" s="93"/>
      <c r="W91" s="36"/>
      <c r="X91" s="96">
        <v>10000000</v>
      </c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40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3" spans="2:84" x14ac:dyDescent="0.3">
      <c r="B93" s="13">
        <f>ROW()</f>
        <v>93</v>
      </c>
    </row>
    <row r="94" spans="2:84" x14ac:dyDescent="0.3">
      <c r="B94" s="13">
        <f>ROW()</f>
        <v>94</v>
      </c>
      <c r="H94" s="1" t="str">
        <f>$H$78</f>
        <v>Стартовые капитальные затраты</v>
      </c>
      <c r="M94" s="53" t="str">
        <f t="shared" ref="M94:M99" si="106">$M$78</f>
        <v>руб</v>
      </c>
      <c r="P94" s="72" t="str">
        <f>Lists!$AD$11</f>
        <v>ввод в экспл-ю</v>
      </c>
      <c r="U94" s="33">
        <f t="shared" ref="U94:U99" ca="1" si="107">SUM(INDIRECT(ADDRESS($B94,$X$2)&amp;":"&amp;ADDRESS($B94,$X$2-1+$P$8)))</f>
        <v>15620000</v>
      </c>
      <c r="V94" s="35"/>
      <c r="W94" s="36"/>
      <c r="X94" s="33">
        <f t="shared" ref="X94:AI94" si="108">IF(X$8="",0,SUM(X95:X100))</f>
        <v>0</v>
      </c>
      <c r="Y94" s="33">
        <f t="shared" si="108"/>
        <v>15620000</v>
      </c>
      <c r="Z94" s="33">
        <f t="shared" si="108"/>
        <v>0</v>
      </c>
      <c r="AA94" s="33">
        <f t="shared" si="108"/>
        <v>0</v>
      </c>
      <c r="AB94" s="33">
        <f t="shared" si="108"/>
        <v>0</v>
      </c>
      <c r="AC94" s="33">
        <f t="shared" si="108"/>
        <v>0</v>
      </c>
      <c r="AD94" s="33">
        <f t="shared" si="108"/>
        <v>0</v>
      </c>
      <c r="AE94" s="33">
        <f t="shared" si="108"/>
        <v>0</v>
      </c>
      <c r="AF94" s="33">
        <f t="shared" si="108"/>
        <v>0</v>
      </c>
      <c r="AG94" s="33">
        <f t="shared" si="108"/>
        <v>0</v>
      </c>
      <c r="AH94" s="33">
        <f t="shared" si="108"/>
        <v>0</v>
      </c>
      <c r="AI94" s="33">
        <f t="shared" si="108"/>
        <v>0</v>
      </c>
      <c r="AJ94" s="33">
        <f t="shared" ref="AJ94:CF94" si="109">IF(AJ$8="",0,SUM(AJ95:AJ100))</f>
        <v>0</v>
      </c>
      <c r="AK94" s="33">
        <f t="shared" si="109"/>
        <v>0</v>
      </c>
      <c r="AL94" s="33">
        <f t="shared" si="109"/>
        <v>0</v>
      </c>
      <c r="AM94" s="33">
        <f t="shared" si="109"/>
        <v>0</v>
      </c>
      <c r="AN94" s="33">
        <f t="shared" si="109"/>
        <v>0</v>
      </c>
      <c r="AO94" s="33">
        <f t="shared" si="109"/>
        <v>0</v>
      </c>
      <c r="AP94" s="33">
        <f t="shared" si="109"/>
        <v>0</v>
      </c>
      <c r="AQ94" s="33">
        <f t="shared" si="109"/>
        <v>0</v>
      </c>
      <c r="AR94" s="33">
        <f t="shared" si="109"/>
        <v>0</v>
      </c>
      <c r="AS94" s="33">
        <f t="shared" si="109"/>
        <v>0</v>
      </c>
      <c r="AT94" s="33">
        <f t="shared" si="109"/>
        <v>0</v>
      </c>
      <c r="AU94" s="33">
        <f t="shared" si="109"/>
        <v>0</v>
      </c>
      <c r="AV94" s="33">
        <f t="shared" si="109"/>
        <v>0</v>
      </c>
      <c r="AW94" s="33">
        <f t="shared" si="109"/>
        <v>0</v>
      </c>
      <c r="AX94" s="33">
        <f t="shared" si="109"/>
        <v>0</v>
      </c>
      <c r="AY94" s="33">
        <f t="shared" si="109"/>
        <v>0</v>
      </c>
      <c r="AZ94" s="33">
        <f t="shared" si="109"/>
        <v>0</v>
      </c>
      <c r="BA94" s="33">
        <f t="shared" si="109"/>
        <v>0</v>
      </c>
      <c r="BB94" s="33">
        <f t="shared" si="109"/>
        <v>0</v>
      </c>
      <c r="BC94" s="33">
        <f t="shared" si="109"/>
        <v>0</v>
      </c>
      <c r="BD94" s="33">
        <f t="shared" si="109"/>
        <v>0</v>
      </c>
      <c r="BE94" s="33">
        <f t="shared" si="109"/>
        <v>0</v>
      </c>
      <c r="BF94" s="33">
        <f t="shared" si="109"/>
        <v>0</v>
      </c>
      <c r="BG94" s="33">
        <f t="shared" si="109"/>
        <v>0</v>
      </c>
      <c r="BH94" s="33">
        <f t="shared" si="109"/>
        <v>0</v>
      </c>
      <c r="BI94" s="33">
        <f t="shared" si="109"/>
        <v>0</v>
      </c>
      <c r="BJ94" s="33">
        <f t="shared" si="109"/>
        <v>0</v>
      </c>
      <c r="BK94" s="33">
        <f t="shared" si="109"/>
        <v>0</v>
      </c>
      <c r="BL94" s="33">
        <f t="shared" si="109"/>
        <v>0</v>
      </c>
      <c r="BM94" s="33">
        <f t="shared" si="109"/>
        <v>0</v>
      </c>
      <c r="BN94" s="33">
        <f t="shared" si="109"/>
        <v>0</v>
      </c>
      <c r="BO94" s="33">
        <f t="shared" si="109"/>
        <v>0</v>
      </c>
      <c r="BP94" s="33">
        <f t="shared" si="109"/>
        <v>0</v>
      </c>
      <c r="BQ94" s="33">
        <f t="shared" si="109"/>
        <v>0</v>
      </c>
      <c r="BR94" s="33">
        <f t="shared" si="109"/>
        <v>0</v>
      </c>
      <c r="BS94" s="33">
        <f t="shared" si="109"/>
        <v>0</v>
      </c>
      <c r="BT94" s="33">
        <f t="shared" si="109"/>
        <v>0</v>
      </c>
      <c r="BU94" s="33">
        <f t="shared" si="109"/>
        <v>0</v>
      </c>
      <c r="BV94" s="33">
        <f t="shared" si="109"/>
        <v>0</v>
      </c>
      <c r="BW94" s="33">
        <f t="shared" si="109"/>
        <v>0</v>
      </c>
      <c r="BX94" s="33">
        <f t="shared" si="109"/>
        <v>0</v>
      </c>
      <c r="BY94" s="33">
        <f t="shared" si="109"/>
        <v>0</v>
      </c>
      <c r="BZ94" s="33">
        <f t="shared" si="109"/>
        <v>0</v>
      </c>
      <c r="CA94" s="33">
        <f t="shared" si="109"/>
        <v>0</v>
      </c>
      <c r="CB94" s="33">
        <f t="shared" si="109"/>
        <v>0</v>
      </c>
      <c r="CC94" s="33">
        <f t="shared" si="109"/>
        <v>0</v>
      </c>
      <c r="CD94" s="33">
        <f t="shared" si="109"/>
        <v>0</v>
      </c>
      <c r="CE94" s="33">
        <f t="shared" si="109"/>
        <v>0</v>
      </c>
      <c r="CF94" s="33">
        <f t="shared" si="109"/>
        <v>0</v>
      </c>
    </row>
    <row r="95" spans="2:84" x14ac:dyDescent="0.3">
      <c r="B95" s="13">
        <f>ROW()</f>
        <v>95</v>
      </c>
      <c r="H95" s="1" t="str">
        <f>$H$94</f>
        <v>Стартовые капитальные затраты</v>
      </c>
      <c r="I95" s="1" t="str">
        <f>I79</f>
        <v>Оформление юрлица</v>
      </c>
      <c r="M95" s="53" t="str">
        <f t="shared" si="106"/>
        <v>руб</v>
      </c>
      <c r="U95" s="33">
        <f t="shared" ca="1" si="107"/>
        <v>20000</v>
      </c>
      <c r="V95" s="93"/>
      <c r="W95" s="36"/>
      <c r="X95" s="96"/>
      <c r="Y95" s="96">
        <v>20000</v>
      </c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</row>
    <row r="96" spans="2:84" x14ac:dyDescent="0.3">
      <c r="B96" s="13">
        <f>ROW()</f>
        <v>96</v>
      </c>
      <c r="H96" s="1" t="str">
        <f>$H$94</f>
        <v>Стартовые капитальные затраты</v>
      </c>
      <c r="I96" s="1" t="str">
        <f t="shared" ref="I96:I99" si="110">I80</f>
        <v>Лицензии, сертификаты</v>
      </c>
      <c r="M96" s="53" t="str">
        <f t="shared" si="106"/>
        <v>руб</v>
      </c>
      <c r="U96" s="33">
        <f t="shared" ca="1" si="107"/>
        <v>100000</v>
      </c>
      <c r="V96" s="93"/>
      <c r="W96" s="36"/>
      <c r="X96" s="96"/>
      <c r="Y96" s="96">
        <v>100000</v>
      </c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</row>
    <row r="97" spans="2:84" x14ac:dyDescent="0.3">
      <c r="B97" s="13">
        <f>ROW()</f>
        <v>97</v>
      </c>
      <c r="H97" s="1" t="str">
        <f>$H$94</f>
        <v>Стартовые капитальные затраты</v>
      </c>
      <c r="I97" s="1" t="str">
        <f t="shared" si="110"/>
        <v>Оборудование</v>
      </c>
      <c r="M97" s="53" t="str">
        <f t="shared" si="106"/>
        <v>руб</v>
      </c>
      <c r="U97" s="33">
        <f t="shared" ca="1" si="107"/>
        <v>500000</v>
      </c>
      <c r="V97" s="93"/>
      <c r="W97" s="36"/>
      <c r="X97" s="96"/>
      <c r="Y97" s="96">
        <v>500000</v>
      </c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</row>
    <row r="98" spans="2:84" x14ac:dyDescent="0.3">
      <c r="B98" s="13">
        <f>ROW()</f>
        <v>98</v>
      </c>
      <c r="H98" s="1" t="str">
        <f>$H$94</f>
        <v>Стартовые капитальные затраты</v>
      </c>
      <c r="I98" s="1" t="str">
        <f t="shared" si="110"/>
        <v>Транспортные средства</v>
      </c>
      <c r="M98" s="53" t="str">
        <f t="shared" si="106"/>
        <v>руб</v>
      </c>
      <c r="U98" s="33">
        <f t="shared" ca="1" si="107"/>
        <v>5000000</v>
      </c>
      <c r="V98" s="93"/>
      <c r="W98" s="36"/>
      <c r="X98" s="96"/>
      <c r="Y98" s="96">
        <v>5000000</v>
      </c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</row>
    <row r="99" spans="2:84" x14ac:dyDescent="0.3">
      <c r="B99" s="13">
        <f>ROW()</f>
        <v>99</v>
      </c>
      <c r="H99" s="1" t="str">
        <f>$H$94</f>
        <v>Стартовые капитальные затраты</v>
      </c>
      <c r="I99" s="1" t="str">
        <f t="shared" si="110"/>
        <v>Земельный участок</v>
      </c>
      <c r="M99" s="53" t="str">
        <f t="shared" si="106"/>
        <v>руб</v>
      </c>
      <c r="U99" s="33">
        <f t="shared" ca="1" si="107"/>
        <v>10000000</v>
      </c>
      <c r="V99" s="93"/>
      <c r="W99" s="36"/>
      <c r="X99" s="96"/>
      <c r="Y99" s="96">
        <v>10000000</v>
      </c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</row>
    <row r="100" spans="2:84" s="26" customFormat="1" ht="12" x14ac:dyDescent="0.25">
      <c r="B100" s="13"/>
      <c r="M100" s="55"/>
      <c r="N100" s="44" t="s">
        <v>21</v>
      </c>
      <c r="O100" s="45"/>
      <c r="P100" s="46"/>
      <c r="Q100" s="40"/>
      <c r="U100" s="41"/>
      <c r="V100" s="42"/>
      <c r="W100" s="43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</row>
    <row r="101" spans="2:84" x14ac:dyDescent="0.3">
      <c r="B101" s="13">
        <f>ROW()</f>
        <v>101</v>
      </c>
    </row>
    <row r="102" spans="2:84" x14ac:dyDescent="0.3">
      <c r="B102" s="13">
        <f>ROW()</f>
        <v>102</v>
      </c>
      <c r="H102" s="1" t="s">
        <v>229</v>
      </c>
      <c r="M102" s="53" t="s">
        <v>16</v>
      </c>
      <c r="P102" s="72" t="s">
        <v>128</v>
      </c>
      <c r="U102" s="31"/>
      <c r="V102" s="107"/>
      <c r="W102" s="47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</row>
    <row r="103" spans="2:84" x14ac:dyDescent="0.3">
      <c r="B103" s="13">
        <f>ROW()</f>
        <v>103</v>
      </c>
      <c r="H103" s="1" t="str">
        <f>$H$102</f>
        <v>Амортизация стартовых капзатрат</v>
      </c>
      <c r="I103" s="1" t="str">
        <f>I87</f>
        <v>Оформление юрлица</v>
      </c>
      <c r="M103" s="53" t="s">
        <v>16</v>
      </c>
      <c r="O103" s="82"/>
      <c r="P103" s="88"/>
      <c r="U103" s="31">
        <f t="shared" ref="U103:U107" ca="1" si="111">SUM(INDIRECT(ADDRESS($B103,$X$2)&amp;":"&amp;ADDRESS($B103,$X$2-1+$P$8)))</f>
        <v>1</v>
      </c>
      <c r="V103" s="94"/>
      <c r="W103" s="47"/>
      <c r="X103" s="97">
        <f>IF(X$8="",0,IF(X$1=1,0,IF(SUM($W103:W103)&gt;=100%,0,100%/(INT(12*IF($P103&lt;1,1,$P103))))))</f>
        <v>0</v>
      </c>
      <c r="Y103" s="97">
        <f>IF(Y$8="",0,IF(Y$1=1,0,IF(SUM($W103:X103)&gt;=100%,0,100%/(INT(12*IF($P103&lt;1,1,$P103))))))</f>
        <v>8.3333333333333329E-2</v>
      </c>
      <c r="Z103" s="97">
        <f>IF(Z$8="",0,IF(Z$1=1,0,IF(SUM($W103:Y103)&gt;=100%,0,100%/(INT(12*IF($P103&lt;1,1,$P103))))))</f>
        <v>8.3333333333333329E-2</v>
      </c>
      <c r="AA103" s="97">
        <f>IF(AA$8="",0,IF(AA$1=1,0,IF(SUM($W103:Z103)&gt;=100%,0,100%/(INT(12*IF($P103&lt;1,1,$P103))))))</f>
        <v>8.3333333333333329E-2</v>
      </c>
      <c r="AB103" s="97">
        <f>IF(AB$8="",0,IF(AB$1=1,0,IF(SUM($W103:AA103)&gt;=100%,0,100%/(INT(12*IF($P103&lt;1,1,$P103))))))</f>
        <v>8.3333333333333329E-2</v>
      </c>
      <c r="AC103" s="97">
        <f>IF(AC$8="",0,IF(AC$1=1,0,IF(SUM($W103:AB103)&gt;=100%,0,100%/(INT(12*IF($P103&lt;1,1,$P103))))))</f>
        <v>8.3333333333333329E-2</v>
      </c>
      <c r="AD103" s="97">
        <f>IF(AD$8="",0,IF(AD$1=1,0,IF(SUM($W103:AC103)&gt;=100%,0,100%/(INT(12*IF($P103&lt;1,1,$P103))))))</f>
        <v>8.3333333333333329E-2</v>
      </c>
      <c r="AE103" s="97">
        <f>IF(AE$8="",0,IF(AE$1=1,0,IF(SUM($W103:AD103)&gt;=100%,0,100%/(INT(12*IF($P103&lt;1,1,$P103))))))</f>
        <v>8.3333333333333329E-2</v>
      </c>
      <c r="AF103" s="97">
        <f>IF(AF$8="",0,IF(AF$1=1,0,IF(SUM($W103:AE103)&gt;=100%,0,100%/(INT(12*IF($P103&lt;1,1,$P103))))))</f>
        <v>8.3333333333333329E-2</v>
      </c>
      <c r="AG103" s="97">
        <f>IF(AG$8="",0,IF(AG$1=1,0,IF(SUM($W103:AF103)&gt;=100%,0,100%/(INT(12*IF($P103&lt;1,1,$P103))))))</f>
        <v>8.3333333333333329E-2</v>
      </c>
      <c r="AH103" s="97">
        <f>IF(AH$8="",0,IF(AH$1=1,0,IF(SUM($W103:AG103)&gt;=100%,0,100%/(INT(12*IF($P103&lt;1,1,$P103))))))</f>
        <v>8.3333333333333329E-2</v>
      </c>
      <c r="AI103" s="97">
        <f>IF(AI$8="",0,IF(AI$1=1,0,IF(SUM($W103:AH103)&gt;=100%,0,100%/(INT(12*IF($P103&lt;1,1,$P103))))))</f>
        <v>8.3333333333333329E-2</v>
      </c>
      <c r="AJ103" s="97">
        <f>IF(AJ$8="",0,IF(AJ$1=1,0,IF(SUM($W103:AI103)&gt;=100%,0,100%/(INT(12*IF($P103&lt;1,1,$P103))))))</f>
        <v>8.3333333333333329E-2</v>
      </c>
      <c r="AK103" s="97">
        <f>IF(AK$8="",0,IF(AK$1=1,0,IF(SUM($W103:AJ103)&gt;=100%,0,100%/(INT(12*IF($P103&lt;1,1,$P103))))))</f>
        <v>0</v>
      </c>
      <c r="AL103" s="97">
        <f>IF(AL$8="",0,IF(AL$1=1,0,IF(SUM($W103:AK103)&gt;=100%,0,100%/(INT(12*IF($P103&lt;1,1,$P103))))))</f>
        <v>0</v>
      </c>
      <c r="AM103" s="97">
        <f>IF(AM$8="",0,IF(AM$1=1,0,IF(SUM($W103:AL103)&gt;=100%,0,100%/(INT(12*IF($P103&lt;1,1,$P103))))))</f>
        <v>0</v>
      </c>
      <c r="AN103" s="97">
        <f>IF(AN$8="",0,IF(AN$1=1,0,IF(SUM($W103:AM103)&gt;=100%,0,100%/(INT(12*IF($P103&lt;1,1,$P103))))))</f>
        <v>0</v>
      </c>
      <c r="AO103" s="97">
        <f>IF(AO$8="",0,IF(AO$1=1,0,IF(SUM($W103:AN103)&gt;=100%,0,100%/(INT(12*IF($P103&lt;1,1,$P103))))))</f>
        <v>0</v>
      </c>
      <c r="AP103" s="97">
        <f>IF(AP$8="",0,IF(AP$1=1,0,IF(SUM($W103:AO103)&gt;=100%,0,100%/(INT(12*IF($P103&lt;1,1,$P103))))))</f>
        <v>0</v>
      </c>
      <c r="AQ103" s="97">
        <f>IF(AQ$8="",0,IF(AQ$1=1,0,IF(SUM($W103:AP103)&gt;=100%,0,100%/(INT(12*IF($P103&lt;1,1,$P103))))))</f>
        <v>0</v>
      </c>
      <c r="AR103" s="97">
        <f>IF(AR$8="",0,IF(AR$1=1,0,IF(SUM($W103:AQ103)&gt;=100%,0,100%/(INT(12*IF($P103&lt;1,1,$P103))))))</f>
        <v>0</v>
      </c>
      <c r="AS103" s="97">
        <f>IF(AS$8="",0,IF(AS$1=1,0,IF(SUM($W103:AR103)&gt;=100%,0,100%/(INT(12*IF($P103&lt;1,1,$P103))))))</f>
        <v>0</v>
      </c>
      <c r="AT103" s="97">
        <f>IF(AT$8="",0,IF(AT$1=1,0,IF(SUM($W103:AS103)&gt;=100%,0,100%/(INT(12*IF($P103&lt;1,1,$P103))))))</f>
        <v>0</v>
      </c>
      <c r="AU103" s="97">
        <f>IF(AU$8="",0,IF(AU$1=1,0,IF(SUM($W103:AT103)&gt;=100%,0,100%/(INT(12*IF($P103&lt;1,1,$P103))))))</f>
        <v>0</v>
      </c>
      <c r="AV103" s="97">
        <f>IF(AV$8="",0,IF(AV$1=1,0,IF(SUM($W103:AU103)&gt;=100%,0,100%/(INT(12*IF($P103&lt;1,1,$P103))))))</f>
        <v>0</v>
      </c>
      <c r="AW103" s="97">
        <f>IF(AW$8="",0,IF(AW$1=1,0,IF(SUM($W103:AV103)&gt;=100%,0,100%/(INT(12*IF($P103&lt;1,1,$P103))))))</f>
        <v>0</v>
      </c>
      <c r="AX103" s="97">
        <f>IF(AX$8="",0,IF(AX$1=1,0,IF(SUM($W103:AW103)&gt;=100%,0,100%/(INT(12*IF($P103&lt;1,1,$P103))))))</f>
        <v>0</v>
      </c>
      <c r="AY103" s="97">
        <f>IF(AY$8="",0,IF(AY$1=1,0,IF(SUM($W103:AX103)&gt;=100%,0,100%/(INT(12*IF($P103&lt;1,1,$P103))))))</f>
        <v>0</v>
      </c>
      <c r="AZ103" s="97">
        <f>IF(AZ$8="",0,IF(AZ$1=1,0,IF(SUM($W103:AY103)&gt;=100%,0,100%/(INT(12*IF($P103&lt;1,1,$P103))))))</f>
        <v>0</v>
      </c>
      <c r="BA103" s="97">
        <f>IF(BA$8="",0,IF(BA$1=1,0,IF(SUM($W103:AZ103)&gt;=100%,0,100%/(INT(12*IF($P103&lt;1,1,$P103))))))</f>
        <v>0</v>
      </c>
      <c r="BB103" s="97">
        <f>IF(BB$8="",0,IF(BB$1=1,0,IF(SUM($W103:BA103)&gt;=100%,0,100%/(INT(12*IF($P103&lt;1,1,$P103))))))</f>
        <v>0</v>
      </c>
      <c r="BC103" s="97">
        <f>IF(BC$8="",0,IF(BC$1=1,0,IF(SUM($W103:BB103)&gt;=100%,0,100%/(INT(12*IF($P103&lt;1,1,$P103))))))</f>
        <v>0</v>
      </c>
      <c r="BD103" s="97">
        <f>IF(BD$8="",0,IF(BD$1=1,0,IF(SUM($W103:BC103)&gt;=100%,0,100%/(INT(12*IF($P103&lt;1,1,$P103))))))</f>
        <v>0</v>
      </c>
      <c r="BE103" s="97">
        <f>IF(BE$8="",0,IF(BE$1=1,0,IF(SUM($W103:BD103)&gt;=100%,0,100%/(INT(12*IF($P103&lt;1,1,$P103))))))</f>
        <v>0</v>
      </c>
      <c r="BF103" s="97">
        <f>IF(BF$8="",0,IF(BF$1=1,0,IF(SUM($W103:BE103)&gt;=100%,0,100%/(INT(12*IF($P103&lt;1,1,$P103))))))</f>
        <v>0</v>
      </c>
      <c r="BG103" s="97">
        <f>IF(BG$8="",0,IF(BG$1=1,0,IF(SUM($W103:BF103)&gt;=100%,0,100%/(INT(12*IF($P103&lt;1,1,$P103))))))</f>
        <v>0</v>
      </c>
      <c r="BH103" s="97">
        <f>IF(BH$8="",0,IF(BH$1=1,0,IF(SUM($W103:BG103)&gt;=100%,0,100%/(INT(12*IF($P103&lt;1,1,$P103))))))</f>
        <v>0</v>
      </c>
      <c r="BI103" s="97">
        <f>IF(BI$8="",0,IF(BI$1=1,0,IF(SUM($W103:BH103)&gt;=100%,0,100%/(INT(12*IF($P103&lt;1,1,$P103))))))</f>
        <v>0</v>
      </c>
      <c r="BJ103" s="97">
        <f>IF(BJ$8="",0,IF(BJ$1=1,0,IF(SUM($W103:BI103)&gt;=100%,0,100%/(INT(12*IF($P103&lt;1,1,$P103))))))</f>
        <v>0</v>
      </c>
      <c r="BK103" s="97">
        <f>IF(BK$8="",0,IF(BK$1=1,0,IF(SUM($W103:BJ103)&gt;=100%,0,100%/(INT(12*IF($P103&lt;1,1,$P103))))))</f>
        <v>0</v>
      </c>
      <c r="BL103" s="97">
        <f>IF(BL$8="",0,IF(BL$1=1,0,IF(SUM($W103:BK103)&gt;=100%,0,100%/(INT(12*IF($P103&lt;1,1,$P103))))))</f>
        <v>0</v>
      </c>
      <c r="BM103" s="97">
        <f>IF(BM$8="",0,IF(BM$1=1,0,IF(SUM($W103:BL103)&gt;=100%,0,100%/(INT(12*IF($P103&lt;1,1,$P103))))))</f>
        <v>0</v>
      </c>
      <c r="BN103" s="97">
        <f>IF(BN$8="",0,IF(BN$1=1,0,IF(SUM($W103:BM103)&gt;=100%,0,100%/(INT(12*IF($P103&lt;1,1,$P103))))))</f>
        <v>0</v>
      </c>
      <c r="BO103" s="97">
        <f>IF(BO$8="",0,IF(BO$1=1,0,IF(SUM($W103:BN103)&gt;=100%,0,100%/(INT(12*IF($P103&lt;1,1,$P103))))))</f>
        <v>0</v>
      </c>
      <c r="BP103" s="97">
        <f>IF(BP$8="",0,IF(BP$1=1,0,IF(SUM($W103:BO103)&gt;=100%,0,100%/(INT(12*IF($P103&lt;1,1,$P103))))))</f>
        <v>0</v>
      </c>
      <c r="BQ103" s="97">
        <f>IF(BQ$8="",0,IF(BQ$1=1,0,IF(SUM($W103:BP103)&gt;=100%,0,100%/(INT(12*IF($P103&lt;1,1,$P103))))))</f>
        <v>0</v>
      </c>
      <c r="BR103" s="97">
        <f>IF(BR$8="",0,IF(BR$1=1,0,IF(SUM($W103:BQ103)&gt;=100%,0,100%/(INT(12*IF($P103&lt;1,1,$P103))))))</f>
        <v>0</v>
      </c>
      <c r="BS103" s="97">
        <f>IF(BS$8="",0,IF(BS$1=1,0,IF(SUM($W103:BR103)&gt;=100%,0,100%/(INT(12*IF($P103&lt;1,1,$P103))))))</f>
        <v>0</v>
      </c>
      <c r="BT103" s="97">
        <f>IF(BT$8="",0,IF(BT$1=1,0,IF(SUM($W103:BS103)&gt;=100%,0,100%/(INT(12*IF($P103&lt;1,1,$P103))))))</f>
        <v>0</v>
      </c>
      <c r="BU103" s="97">
        <f>IF(BU$8="",0,IF(BU$1=1,0,IF(SUM($W103:BT103)&gt;=100%,0,100%/(INT(12*IF($P103&lt;1,1,$P103))))))</f>
        <v>0</v>
      </c>
      <c r="BV103" s="97">
        <f>IF(BV$8="",0,IF(BV$1=1,0,IF(SUM($W103:BU103)&gt;=100%,0,100%/(INT(12*IF($P103&lt;1,1,$P103))))))</f>
        <v>0</v>
      </c>
      <c r="BW103" s="97">
        <f>IF(BW$8="",0,IF(BW$1=1,0,IF(SUM($W103:BV103)&gt;=100%,0,100%/(INT(12*IF($P103&lt;1,1,$P103))))))</f>
        <v>0</v>
      </c>
      <c r="BX103" s="97">
        <f>IF(BX$8="",0,IF(BX$1=1,0,IF(SUM($W103:BW103)&gt;=100%,0,100%/(INT(12*IF($P103&lt;1,1,$P103))))))</f>
        <v>0</v>
      </c>
      <c r="BY103" s="97">
        <f>IF(BY$8="",0,IF(BY$1=1,0,IF(SUM($W103:BX103)&gt;=100%,0,100%/(INT(12*IF($P103&lt;1,1,$P103))))))</f>
        <v>0</v>
      </c>
      <c r="BZ103" s="97">
        <f>IF(BZ$8="",0,IF(BZ$1=1,0,IF(SUM($W103:BY103)&gt;=100%,0,100%/(INT(12*IF($P103&lt;1,1,$P103))))))</f>
        <v>0</v>
      </c>
      <c r="CA103" s="97">
        <f>IF(CA$8="",0,IF(CA$1=1,0,IF(SUM($W103:BZ103)&gt;=100%,0,100%/(INT(12*IF($P103&lt;1,1,$P103))))))</f>
        <v>0</v>
      </c>
      <c r="CB103" s="97">
        <f>IF(CB$8="",0,IF(CB$1=1,0,IF(SUM($W103:CA103)&gt;=100%,0,100%/(INT(12*IF($P103&lt;1,1,$P103))))))</f>
        <v>0</v>
      </c>
      <c r="CC103" s="97">
        <f>IF(CC$8="",0,IF(CC$1=1,0,IF(SUM($W103:CB103)&gt;=100%,0,100%/(INT(12*IF($P103&lt;1,1,$P103))))))</f>
        <v>0</v>
      </c>
      <c r="CD103" s="97">
        <f>IF(CD$8="",0,IF(CD$1=1,0,IF(SUM($W103:CC103)&gt;=100%,0,100%/(INT(12*IF($P103&lt;1,1,$P103))))))</f>
        <v>0</v>
      </c>
      <c r="CE103" s="97">
        <f>IF(CE$8="",0,IF(CE$1=1,0,IF(SUM($W103:CD103)&gt;=100%,0,100%/(INT(12*IF($P103&lt;1,1,$P103))))))</f>
        <v>0</v>
      </c>
      <c r="CF103" s="97">
        <f>IF(CF$8="",0,IF(CF$1=1,0,IF(SUM($W103:CE103)&gt;=100%,0,100%/(INT(12*IF($P103&lt;1,1,$P103))))))</f>
        <v>0</v>
      </c>
    </row>
    <row r="104" spans="2:84" x14ac:dyDescent="0.3">
      <c r="B104" s="13">
        <f>ROW()</f>
        <v>104</v>
      </c>
      <c r="H104" s="1" t="str">
        <f>$H$102</f>
        <v>Амортизация стартовых капзатрат</v>
      </c>
      <c r="I104" s="1" t="str">
        <f t="shared" ref="I104:I107" si="112">I88</f>
        <v>Лицензии, сертификаты</v>
      </c>
      <c r="M104" s="53" t="s">
        <v>16</v>
      </c>
      <c r="O104" s="82"/>
      <c r="P104" s="105">
        <v>3</v>
      </c>
      <c r="U104" s="31">
        <f t="shared" ca="1" si="111"/>
        <v>1.0000000000000002</v>
      </c>
      <c r="V104" s="94"/>
      <c r="W104" s="47"/>
      <c r="X104" s="97">
        <f>IF(X$8="",0,IF(X$1=1,0,IF(SUM($W104:W104)&gt;=100%,0,100%/(INT(12*IF($P104&lt;1,1,$P104))))))</f>
        <v>0</v>
      </c>
      <c r="Y104" s="97">
        <f>IF(Y$8="",0,IF(Y$1=1,0,IF(SUM($W104:X104)&gt;=100%,0,100%/(INT(12*IF($P104&lt;1,1,$P104))))))</f>
        <v>2.7777777777777776E-2</v>
      </c>
      <c r="Z104" s="97">
        <f>IF(Z$8="",0,IF(Z$1=1,0,IF(SUM($W104:Y104)&gt;=100%,0,100%/(INT(12*IF($P104&lt;1,1,$P104))))))</f>
        <v>2.7777777777777776E-2</v>
      </c>
      <c r="AA104" s="97">
        <f>IF(AA$8="",0,IF(AA$1=1,0,IF(SUM($W104:Z104)&gt;=100%,0,100%/(INT(12*IF($P104&lt;1,1,$P104))))))</f>
        <v>2.7777777777777776E-2</v>
      </c>
      <c r="AB104" s="97">
        <f>IF(AB$8="",0,IF(AB$1=1,0,IF(SUM($W104:AA104)&gt;=100%,0,100%/(INT(12*IF($P104&lt;1,1,$P104))))))</f>
        <v>2.7777777777777776E-2</v>
      </c>
      <c r="AC104" s="97">
        <f>IF(AC$8="",0,IF(AC$1=1,0,IF(SUM($W104:AB104)&gt;=100%,0,100%/(INT(12*IF($P104&lt;1,1,$P104))))))</f>
        <v>2.7777777777777776E-2</v>
      </c>
      <c r="AD104" s="97">
        <f>IF(AD$8="",0,IF(AD$1=1,0,IF(SUM($W104:AC104)&gt;=100%,0,100%/(INT(12*IF($P104&lt;1,1,$P104))))))</f>
        <v>2.7777777777777776E-2</v>
      </c>
      <c r="AE104" s="97">
        <f>IF(AE$8="",0,IF(AE$1=1,0,IF(SUM($W104:AD104)&gt;=100%,0,100%/(INT(12*IF($P104&lt;1,1,$P104))))))</f>
        <v>2.7777777777777776E-2</v>
      </c>
      <c r="AF104" s="97">
        <f>IF(AF$8="",0,IF(AF$1=1,0,IF(SUM($W104:AE104)&gt;=100%,0,100%/(INT(12*IF($P104&lt;1,1,$P104))))))</f>
        <v>2.7777777777777776E-2</v>
      </c>
      <c r="AG104" s="97">
        <f>IF(AG$8="",0,IF(AG$1=1,0,IF(SUM($W104:AF104)&gt;=100%,0,100%/(INT(12*IF($P104&lt;1,1,$P104))))))</f>
        <v>2.7777777777777776E-2</v>
      </c>
      <c r="AH104" s="97">
        <f>IF(AH$8="",0,IF(AH$1=1,0,IF(SUM($W104:AG104)&gt;=100%,0,100%/(INT(12*IF($P104&lt;1,1,$P104))))))</f>
        <v>2.7777777777777776E-2</v>
      </c>
      <c r="AI104" s="97">
        <f>IF(AI$8="",0,IF(AI$1=1,0,IF(SUM($W104:AH104)&gt;=100%,0,100%/(INT(12*IF($P104&lt;1,1,$P104))))))</f>
        <v>2.7777777777777776E-2</v>
      </c>
      <c r="AJ104" s="97">
        <f>IF(AJ$8="",0,IF(AJ$1=1,0,IF(SUM($W104:AI104)&gt;=100%,0,100%/(INT(12*IF($P104&lt;1,1,$P104))))))</f>
        <v>2.7777777777777776E-2</v>
      </c>
      <c r="AK104" s="97">
        <f>IF(AK$8="",0,IF(AK$1=1,0,IF(SUM($W104:AJ104)&gt;=100%,0,100%/(INT(12*IF($P104&lt;1,1,$P104))))))</f>
        <v>2.7777777777777776E-2</v>
      </c>
      <c r="AL104" s="97">
        <f>IF(AL$8="",0,IF(AL$1=1,0,IF(SUM($W104:AK104)&gt;=100%,0,100%/(INT(12*IF($P104&lt;1,1,$P104))))))</f>
        <v>2.7777777777777776E-2</v>
      </c>
      <c r="AM104" s="97">
        <f>IF(AM$8="",0,IF(AM$1=1,0,IF(SUM($W104:AL104)&gt;=100%,0,100%/(INT(12*IF($P104&lt;1,1,$P104))))))</f>
        <v>2.7777777777777776E-2</v>
      </c>
      <c r="AN104" s="97">
        <f>IF(AN$8="",0,IF(AN$1=1,0,IF(SUM($W104:AM104)&gt;=100%,0,100%/(INT(12*IF($P104&lt;1,1,$P104))))))</f>
        <v>2.7777777777777776E-2</v>
      </c>
      <c r="AO104" s="97">
        <f>IF(AO$8="",0,IF(AO$1=1,0,IF(SUM($W104:AN104)&gt;=100%,0,100%/(INT(12*IF($P104&lt;1,1,$P104))))))</f>
        <v>2.7777777777777776E-2</v>
      </c>
      <c r="AP104" s="97">
        <f>IF(AP$8="",0,IF(AP$1=1,0,IF(SUM($W104:AO104)&gt;=100%,0,100%/(INT(12*IF($P104&lt;1,1,$P104))))))</f>
        <v>2.7777777777777776E-2</v>
      </c>
      <c r="AQ104" s="97">
        <f>IF(AQ$8="",0,IF(AQ$1=1,0,IF(SUM($W104:AP104)&gt;=100%,0,100%/(INT(12*IF($P104&lt;1,1,$P104))))))</f>
        <v>2.7777777777777776E-2</v>
      </c>
      <c r="AR104" s="97">
        <f>IF(AR$8="",0,IF(AR$1=1,0,IF(SUM($W104:AQ104)&gt;=100%,0,100%/(INT(12*IF($P104&lt;1,1,$P104))))))</f>
        <v>2.7777777777777776E-2</v>
      </c>
      <c r="AS104" s="97">
        <f>IF(AS$8="",0,IF(AS$1=1,0,IF(SUM($W104:AR104)&gt;=100%,0,100%/(INT(12*IF($P104&lt;1,1,$P104))))))</f>
        <v>2.7777777777777776E-2</v>
      </c>
      <c r="AT104" s="97">
        <f>IF(AT$8="",0,IF(AT$1=1,0,IF(SUM($W104:AS104)&gt;=100%,0,100%/(INT(12*IF($P104&lt;1,1,$P104))))))</f>
        <v>2.7777777777777776E-2</v>
      </c>
      <c r="AU104" s="97">
        <f>IF(AU$8="",0,IF(AU$1=1,0,IF(SUM($W104:AT104)&gt;=100%,0,100%/(INT(12*IF($P104&lt;1,1,$P104))))))</f>
        <v>2.7777777777777776E-2</v>
      </c>
      <c r="AV104" s="97">
        <f>IF(AV$8="",0,IF(AV$1=1,0,IF(SUM($W104:AU104)&gt;=100%,0,100%/(INT(12*IF($P104&lt;1,1,$P104))))))</f>
        <v>2.7777777777777776E-2</v>
      </c>
      <c r="AW104" s="97">
        <f>IF(AW$8="",0,IF(AW$1=1,0,IF(SUM($W104:AV104)&gt;=100%,0,100%/(INT(12*IF($P104&lt;1,1,$P104))))))</f>
        <v>2.7777777777777776E-2</v>
      </c>
      <c r="AX104" s="97">
        <f>IF(AX$8="",0,IF(AX$1=1,0,IF(SUM($W104:AW104)&gt;=100%,0,100%/(INT(12*IF($P104&lt;1,1,$P104))))))</f>
        <v>2.7777777777777776E-2</v>
      </c>
      <c r="AY104" s="97">
        <f>IF(AY$8="",0,IF(AY$1=1,0,IF(SUM($W104:AX104)&gt;=100%,0,100%/(INT(12*IF($P104&lt;1,1,$P104))))))</f>
        <v>2.7777777777777776E-2</v>
      </c>
      <c r="AZ104" s="97">
        <f>IF(AZ$8="",0,IF(AZ$1=1,0,IF(SUM($W104:AY104)&gt;=100%,0,100%/(INT(12*IF($P104&lt;1,1,$P104))))))</f>
        <v>2.7777777777777776E-2</v>
      </c>
      <c r="BA104" s="97">
        <f>IF(BA$8="",0,IF(BA$1=1,0,IF(SUM($W104:AZ104)&gt;=100%,0,100%/(INT(12*IF($P104&lt;1,1,$P104))))))</f>
        <v>2.7777777777777776E-2</v>
      </c>
      <c r="BB104" s="97">
        <f>IF(BB$8="",0,IF(BB$1=1,0,IF(SUM($W104:BA104)&gt;=100%,0,100%/(INT(12*IF($P104&lt;1,1,$P104))))))</f>
        <v>2.7777777777777776E-2</v>
      </c>
      <c r="BC104" s="97">
        <f>IF(BC$8="",0,IF(BC$1=1,0,IF(SUM($W104:BB104)&gt;=100%,0,100%/(INT(12*IF($P104&lt;1,1,$P104))))))</f>
        <v>2.7777777777777776E-2</v>
      </c>
      <c r="BD104" s="97">
        <f>IF(BD$8="",0,IF(BD$1=1,0,IF(SUM($W104:BC104)&gt;=100%,0,100%/(INT(12*IF($P104&lt;1,1,$P104))))))</f>
        <v>2.7777777777777776E-2</v>
      </c>
      <c r="BE104" s="97">
        <f>IF(BE$8="",0,IF(BE$1=1,0,IF(SUM($W104:BD104)&gt;=100%,0,100%/(INT(12*IF($P104&lt;1,1,$P104))))))</f>
        <v>2.7777777777777776E-2</v>
      </c>
      <c r="BF104" s="97">
        <f>IF(BF$8="",0,IF(BF$1=1,0,IF(SUM($W104:BE104)&gt;=100%,0,100%/(INT(12*IF($P104&lt;1,1,$P104))))))</f>
        <v>2.7777777777777776E-2</v>
      </c>
      <c r="BG104" s="97">
        <f>IF(BG$8="",0,IF(BG$1=1,0,IF(SUM($W104:BF104)&gt;=100%,0,100%/(INT(12*IF($P104&lt;1,1,$P104))))))</f>
        <v>2.7777777777777776E-2</v>
      </c>
      <c r="BH104" s="97">
        <f>IF(BH$8="",0,IF(BH$1=1,0,IF(SUM($W104:BG104)&gt;=100%,0,100%/(INT(12*IF($P104&lt;1,1,$P104))))))</f>
        <v>2.7777777777777776E-2</v>
      </c>
      <c r="BI104" s="97">
        <f>IF(BI$8="",0,IF(BI$1=1,0,IF(SUM($W104:BH104)&gt;=100%,0,100%/(INT(12*IF($P104&lt;1,1,$P104))))))</f>
        <v>0</v>
      </c>
      <c r="BJ104" s="97">
        <f>IF(BJ$8="",0,IF(BJ$1=1,0,IF(SUM($W104:BI104)&gt;=100%,0,100%/(INT(12*IF($P104&lt;1,1,$P104))))))</f>
        <v>0</v>
      </c>
      <c r="BK104" s="97">
        <f>IF(BK$8="",0,IF(BK$1=1,0,IF(SUM($W104:BJ104)&gt;=100%,0,100%/(INT(12*IF($P104&lt;1,1,$P104))))))</f>
        <v>0</v>
      </c>
      <c r="BL104" s="97">
        <f>IF(BL$8="",0,IF(BL$1=1,0,IF(SUM($W104:BK104)&gt;=100%,0,100%/(INT(12*IF($P104&lt;1,1,$P104))))))</f>
        <v>0</v>
      </c>
      <c r="BM104" s="97">
        <f>IF(BM$8="",0,IF(BM$1=1,0,IF(SUM($W104:BL104)&gt;=100%,0,100%/(INT(12*IF($P104&lt;1,1,$P104))))))</f>
        <v>0</v>
      </c>
      <c r="BN104" s="97">
        <f>IF(BN$8="",0,IF(BN$1=1,0,IF(SUM($W104:BM104)&gt;=100%,0,100%/(INT(12*IF($P104&lt;1,1,$P104))))))</f>
        <v>0</v>
      </c>
      <c r="BO104" s="97">
        <f>IF(BO$8="",0,IF(BO$1=1,0,IF(SUM($W104:BN104)&gt;=100%,0,100%/(INT(12*IF($P104&lt;1,1,$P104))))))</f>
        <v>0</v>
      </c>
      <c r="BP104" s="97">
        <f>IF(BP$8="",0,IF(BP$1=1,0,IF(SUM($W104:BO104)&gt;=100%,0,100%/(INT(12*IF($P104&lt;1,1,$P104))))))</f>
        <v>0</v>
      </c>
      <c r="BQ104" s="97">
        <f>IF(BQ$8="",0,IF(BQ$1=1,0,IF(SUM($W104:BP104)&gt;=100%,0,100%/(INT(12*IF($P104&lt;1,1,$P104))))))</f>
        <v>0</v>
      </c>
      <c r="BR104" s="97">
        <f>IF(BR$8="",0,IF(BR$1=1,0,IF(SUM($W104:BQ104)&gt;=100%,0,100%/(INT(12*IF($P104&lt;1,1,$P104))))))</f>
        <v>0</v>
      </c>
      <c r="BS104" s="97">
        <f>IF(BS$8="",0,IF(BS$1=1,0,IF(SUM($W104:BR104)&gt;=100%,0,100%/(INT(12*IF($P104&lt;1,1,$P104))))))</f>
        <v>0</v>
      </c>
      <c r="BT104" s="97">
        <f>IF(BT$8="",0,IF(BT$1=1,0,IF(SUM($W104:BS104)&gt;=100%,0,100%/(INT(12*IF($P104&lt;1,1,$P104))))))</f>
        <v>0</v>
      </c>
      <c r="BU104" s="97">
        <f>IF(BU$8="",0,IF(BU$1=1,0,IF(SUM($W104:BT104)&gt;=100%,0,100%/(INT(12*IF($P104&lt;1,1,$P104))))))</f>
        <v>0</v>
      </c>
      <c r="BV104" s="97">
        <f>IF(BV$8="",0,IF(BV$1=1,0,IF(SUM($W104:BU104)&gt;=100%,0,100%/(INT(12*IF($P104&lt;1,1,$P104))))))</f>
        <v>0</v>
      </c>
      <c r="BW104" s="97">
        <f>IF(BW$8="",0,IF(BW$1=1,0,IF(SUM($W104:BV104)&gt;=100%,0,100%/(INT(12*IF($P104&lt;1,1,$P104))))))</f>
        <v>0</v>
      </c>
      <c r="BX104" s="97">
        <f>IF(BX$8="",0,IF(BX$1=1,0,IF(SUM($W104:BW104)&gt;=100%,0,100%/(INT(12*IF($P104&lt;1,1,$P104))))))</f>
        <v>0</v>
      </c>
      <c r="BY104" s="97">
        <f>IF(BY$8="",0,IF(BY$1=1,0,IF(SUM($W104:BX104)&gt;=100%,0,100%/(INT(12*IF($P104&lt;1,1,$P104))))))</f>
        <v>0</v>
      </c>
      <c r="BZ104" s="97">
        <f>IF(BZ$8="",0,IF(BZ$1=1,0,IF(SUM($W104:BY104)&gt;=100%,0,100%/(INT(12*IF($P104&lt;1,1,$P104))))))</f>
        <v>0</v>
      </c>
      <c r="CA104" s="97">
        <f>IF(CA$8="",0,IF(CA$1=1,0,IF(SUM($W104:BZ104)&gt;=100%,0,100%/(INT(12*IF($P104&lt;1,1,$P104))))))</f>
        <v>0</v>
      </c>
      <c r="CB104" s="97">
        <f>IF(CB$8="",0,IF(CB$1=1,0,IF(SUM($W104:CA104)&gt;=100%,0,100%/(INT(12*IF($P104&lt;1,1,$P104))))))</f>
        <v>0</v>
      </c>
      <c r="CC104" s="97">
        <f>IF(CC$8="",0,IF(CC$1=1,0,IF(SUM($W104:CB104)&gt;=100%,0,100%/(INT(12*IF($P104&lt;1,1,$P104))))))</f>
        <v>0</v>
      </c>
      <c r="CD104" s="97">
        <f>IF(CD$8="",0,IF(CD$1=1,0,IF(SUM($W104:CC104)&gt;=100%,0,100%/(INT(12*IF($P104&lt;1,1,$P104))))))</f>
        <v>0</v>
      </c>
      <c r="CE104" s="97">
        <f>IF(CE$8="",0,IF(CE$1=1,0,IF(SUM($W104:CD104)&gt;=100%,0,100%/(INT(12*IF($P104&lt;1,1,$P104))))))</f>
        <v>0</v>
      </c>
      <c r="CF104" s="97">
        <f>IF(CF$8="",0,IF(CF$1=1,0,IF(SUM($W104:CE104)&gt;=100%,0,100%/(INT(12*IF($P104&lt;1,1,$P104))))))</f>
        <v>0</v>
      </c>
    </row>
    <row r="105" spans="2:84" x14ac:dyDescent="0.3">
      <c r="B105" s="13">
        <f>ROW()</f>
        <v>105</v>
      </c>
      <c r="H105" s="1" t="str">
        <f>$H$102</f>
        <v>Амортизация стартовых капзатрат</v>
      </c>
      <c r="I105" s="1" t="str">
        <f t="shared" si="112"/>
        <v>Оборудование</v>
      </c>
      <c r="M105" s="53" t="s">
        <v>16</v>
      </c>
      <c r="O105" s="82"/>
      <c r="P105" s="105">
        <v>5</v>
      </c>
      <c r="U105" s="31">
        <f t="shared" ca="1" si="111"/>
        <v>0.98333333333333472</v>
      </c>
      <c r="V105" s="94"/>
      <c r="W105" s="47"/>
      <c r="X105" s="97">
        <f>IF(X$8="",0,IF(X$1=1,0,IF(SUM($W105:W105)&gt;=100%,0,100%/(INT(12*IF($P105&lt;1,1,$P105))))))</f>
        <v>0</v>
      </c>
      <c r="Y105" s="97">
        <f>IF(Y$8="",0,IF(Y$1=1,0,IF(SUM($W105:X105)&gt;=100%,0,100%/(INT(12*IF($P105&lt;1,1,$P105))))))</f>
        <v>1.6666666666666666E-2</v>
      </c>
      <c r="Z105" s="97">
        <f>IF(Z$8="",0,IF(Z$1=1,0,IF(SUM($W105:Y105)&gt;=100%,0,100%/(INT(12*IF($P105&lt;1,1,$P105))))))</f>
        <v>1.6666666666666666E-2</v>
      </c>
      <c r="AA105" s="97">
        <f>IF(AA$8="",0,IF(AA$1=1,0,IF(SUM($W105:Z105)&gt;=100%,0,100%/(INT(12*IF($P105&lt;1,1,$P105))))))</f>
        <v>1.6666666666666666E-2</v>
      </c>
      <c r="AB105" s="97">
        <f>IF(AB$8="",0,IF(AB$1=1,0,IF(SUM($W105:AA105)&gt;=100%,0,100%/(INT(12*IF($P105&lt;1,1,$P105))))))</f>
        <v>1.6666666666666666E-2</v>
      </c>
      <c r="AC105" s="97">
        <f>IF(AC$8="",0,IF(AC$1=1,0,IF(SUM($W105:AB105)&gt;=100%,0,100%/(INT(12*IF($P105&lt;1,1,$P105))))))</f>
        <v>1.6666666666666666E-2</v>
      </c>
      <c r="AD105" s="97">
        <f>IF(AD$8="",0,IF(AD$1=1,0,IF(SUM($W105:AC105)&gt;=100%,0,100%/(INT(12*IF($P105&lt;1,1,$P105))))))</f>
        <v>1.6666666666666666E-2</v>
      </c>
      <c r="AE105" s="97">
        <f>IF(AE$8="",0,IF(AE$1=1,0,IF(SUM($W105:AD105)&gt;=100%,0,100%/(INT(12*IF($P105&lt;1,1,$P105))))))</f>
        <v>1.6666666666666666E-2</v>
      </c>
      <c r="AF105" s="97">
        <f>IF(AF$8="",0,IF(AF$1=1,0,IF(SUM($W105:AE105)&gt;=100%,0,100%/(INT(12*IF($P105&lt;1,1,$P105))))))</f>
        <v>1.6666666666666666E-2</v>
      </c>
      <c r="AG105" s="97">
        <f>IF(AG$8="",0,IF(AG$1=1,0,IF(SUM($W105:AF105)&gt;=100%,0,100%/(INT(12*IF($P105&lt;1,1,$P105))))))</f>
        <v>1.6666666666666666E-2</v>
      </c>
      <c r="AH105" s="97">
        <f>IF(AH$8="",0,IF(AH$1=1,0,IF(SUM($W105:AG105)&gt;=100%,0,100%/(INT(12*IF($P105&lt;1,1,$P105))))))</f>
        <v>1.6666666666666666E-2</v>
      </c>
      <c r="AI105" s="97">
        <f>IF(AI$8="",0,IF(AI$1=1,0,IF(SUM($W105:AH105)&gt;=100%,0,100%/(INT(12*IF($P105&lt;1,1,$P105))))))</f>
        <v>1.6666666666666666E-2</v>
      </c>
      <c r="AJ105" s="97">
        <f>IF(AJ$8="",0,IF(AJ$1=1,0,IF(SUM($W105:AI105)&gt;=100%,0,100%/(INT(12*IF($P105&lt;1,1,$P105))))))</f>
        <v>1.6666666666666666E-2</v>
      </c>
      <c r="AK105" s="97">
        <f>IF(AK$8="",0,IF(AK$1=1,0,IF(SUM($W105:AJ105)&gt;=100%,0,100%/(INT(12*IF($P105&lt;1,1,$P105))))))</f>
        <v>1.6666666666666666E-2</v>
      </c>
      <c r="AL105" s="97">
        <f>IF(AL$8="",0,IF(AL$1=1,0,IF(SUM($W105:AK105)&gt;=100%,0,100%/(INT(12*IF($P105&lt;1,1,$P105))))))</f>
        <v>1.6666666666666666E-2</v>
      </c>
      <c r="AM105" s="97">
        <f>IF(AM$8="",0,IF(AM$1=1,0,IF(SUM($W105:AL105)&gt;=100%,0,100%/(INT(12*IF($P105&lt;1,1,$P105))))))</f>
        <v>1.6666666666666666E-2</v>
      </c>
      <c r="AN105" s="97">
        <f>IF(AN$8="",0,IF(AN$1=1,0,IF(SUM($W105:AM105)&gt;=100%,0,100%/(INT(12*IF($P105&lt;1,1,$P105))))))</f>
        <v>1.6666666666666666E-2</v>
      </c>
      <c r="AO105" s="97">
        <f>IF(AO$8="",0,IF(AO$1=1,0,IF(SUM($W105:AN105)&gt;=100%,0,100%/(INT(12*IF($P105&lt;1,1,$P105))))))</f>
        <v>1.6666666666666666E-2</v>
      </c>
      <c r="AP105" s="97">
        <f>IF(AP$8="",0,IF(AP$1=1,0,IF(SUM($W105:AO105)&gt;=100%,0,100%/(INT(12*IF($P105&lt;1,1,$P105))))))</f>
        <v>1.6666666666666666E-2</v>
      </c>
      <c r="AQ105" s="97">
        <f>IF(AQ$8="",0,IF(AQ$1=1,0,IF(SUM($W105:AP105)&gt;=100%,0,100%/(INT(12*IF($P105&lt;1,1,$P105))))))</f>
        <v>1.6666666666666666E-2</v>
      </c>
      <c r="AR105" s="97">
        <f>IF(AR$8="",0,IF(AR$1=1,0,IF(SUM($W105:AQ105)&gt;=100%,0,100%/(INT(12*IF($P105&lt;1,1,$P105))))))</f>
        <v>1.6666666666666666E-2</v>
      </c>
      <c r="AS105" s="97">
        <f>IF(AS$8="",0,IF(AS$1=1,0,IF(SUM($W105:AR105)&gt;=100%,0,100%/(INT(12*IF($P105&lt;1,1,$P105))))))</f>
        <v>1.6666666666666666E-2</v>
      </c>
      <c r="AT105" s="97">
        <f>IF(AT$8="",0,IF(AT$1=1,0,IF(SUM($W105:AS105)&gt;=100%,0,100%/(INT(12*IF($P105&lt;1,1,$P105))))))</f>
        <v>1.6666666666666666E-2</v>
      </c>
      <c r="AU105" s="97">
        <f>IF(AU$8="",0,IF(AU$1=1,0,IF(SUM($W105:AT105)&gt;=100%,0,100%/(INT(12*IF($P105&lt;1,1,$P105))))))</f>
        <v>1.6666666666666666E-2</v>
      </c>
      <c r="AV105" s="97">
        <f>IF(AV$8="",0,IF(AV$1=1,0,IF(SUM($W105:AU105)&gt;=100%,0,100%/(INT(12*IF($P105&lt;1,1,$P105))))))</f>
        <v>1.6666666666666666E-2</v>
      </c>
      <c r="AW105" s="97">
        <f>IF(AW$8="",0,IF(AW$1=1,0,IF(SUM($W105:AV105)&gt;=100%,0,100%/(INT(12*IF($P105&lt;1,1,$P105))))))</f>
        <v>1.6666666666666666E-2</v>
      </c>
      <c r="AX105" s="97">
        <f>IF(AX$8="",0,IF(AX$1=1,0,IF(SUM($W105:AW105)&gt;=100%,0,100%/(INT(12*IF($P105&lt;1,1,$P105))))))</f>
        <v>1.6666666666666666E-2</v>
      </c>
      <c r="AY105" s="97">
        <f>IF(AY$8="",0,IF(AY$1=1,0,IF(SUM($W105:AX105)&gt;=100%,0,100%/(INT(12*IF($P105&lt;1,1,$P105))))))</f>
        <v>1.6666666666666666E-2</v>
      </c>
      <c r="AZ105" s="97">
        <f>IF(AZ$8="",0,IF(AZ$1=1,0,IF(SUM($W105:AY105)&gt;=100%,0,100%/(INT(12*IF($P105&lt;1,1,$P105))))))</f>
        <v>1.6666666666666666E-2</v>
      </c>
      <c r="BA105" s="97">
        <f>IF(BA$8="",0,IF(BA$1=1,0,IF(SUM($W105:AZ105)&gt;=100%,0,100%/(INT(12*IF($P105&lt;1,1,$P105))))))</f>
        <v>1.6666666666666666E-2</v>
      </c>
      <c r="BB105" s="97">
        <f>IF(BB$8="",0,IF(BB$1=1,0,IF(SUM($W105:BA105)&gt;=100%,0,100%/(INT(12*IF($P105&lt;1,1,$P105))))))</f>
        <v>1.6666666666666666E-2</v>
      </c>
      <c r="BC105" s="97">
        <f>IF(BC$8="",0,IF(BC$1=1,0,IF(SUM($W105:BB105)&gt;=100%,0,100%/(INT(12*IF($P105&lt;1,1,$P105))))))</f>
        <v>1.6666666666666666E-2</v>
      </c>
      <c r="BD105" s="97">
        <f>IF(BD$8="",0,IF(BD$1=1,0,IF(SUM($W105:BC105)&gt;=100%,0,100%/(INT(12*IF($P105&lt;1,1,$P105))))))</f>
        <v>1.6666666666666666E-2</v>
      </c>
      <c r="BE105" s="97">
        <f>IF(BE$8="",0,IF(BE$1=1,0,IF(SUM($W105:BD105)&gt;=100%,0,100%/(INT(12*IF($P105&lt;1,1,$P105))))))</f>
        <v>1.6666666666666666E-2</v>
      </c>
      <c r="BF105" s="97">
        <f>IF(BF$8="",0,IF(BF$1=1,0,IF(SUM($W105:BE105)&gt;=100%,0,100%/(INT(12*IF($P105&lt;1,1,$P105))))))</f>
        <v>1.6666666666666666E-2</v>
      </c>
      <c r="BG105" s="97">
        <f>IF(BG$8="",0,IF(BG$1=1,0,IF(SUM($W105:BF105)&gt;=100%,0,100%/(INT(12*IF($P105&lt;1,1,$P105))))))</f>
        <v>1.6666666666666666E-2</v>
      </c>
      <c r="BH105" s="97">
        <f>IF(BH$8="",0,IF(BH$1=1,0,IF(SUM($W105:BG105)&gt;=100%,0,100%/(INT(12*IF($P105&lt;1,1,$P105))))))</f>
        <v>1.6666666666666666E-2</v>
      </c>
      <c r="BI105" s="97">
        <f>IF(BI$8="",0,IF(BI$1=1,0,IF(SUM($W105:BH105)&gt;=100%,0,100%/(INT(12*IF($P105&lt;1,1,$P105))))))</f>
        <v>1.6666666666666666E-2</v>
      </c>
      <c r="BJ105" s="97">
        <f>IF(BJ$8="",0,IF(BJ$1=1,0,IF(SUM($W105:BI105)&gt;=100%,0,100%/(INT(12*IF($P105&lt;1,1,$P105))))))</f>
        <v>1.6666666666666666E-2</v>
      </c>
      <c r="BK105" s="97">
        <f>IF(BK$8="",0,IF(BK$1=1,0,IF(SUM($W105:BJ105)&gt;=100%,0,100%/(INT(12*IF($P105&lt;1,1,$P105))))))</f>
        <v>1.6666666666666666E-2</v>
      </c>
      <c r="BL105" s="97">
        <f>IF(BL$8="",0,IF(BL$1=1,0,IF(SUM($W105:BK105)&gt;=100%,0,100%/(INT(12*IF($P105&lt;1,1,$P105))))))</f>
        <v>1.6666666666666666E-2</v>
      </c>
      <c r="BM105" s="97">
        <f>IF(BM$8="",0,IF(BM$1=1,0,IF(SUM($W105:BL105)&gt;=100%,0,100%/(INT(12*IF($P105&lt;1,1,$P105))))))</f>
        <v>1.6666666666666666E-2</v>
      </c>
      <c r="BN105" s="97">
        <f>IF(BN$8="",0,IF(BN$1=1,0,IF(SUM($W105:BM105)&gt;=100%,0,100%/(INT(12*IF($P105&lt;1,1,$P105))))))</f>
        <v>1.6666666666666666E-2</v>
      </c>
      <c r="BO105" s="97">
        <f>IF(BO$8="",0,IF(BO$1=1,0,IF(SUM($W105:BN105)&gt;=100%,0,100%/(INT(12*IF($P105&lt;1,1,$P105))))))</f>
        <v>1.6666666666666666E-2</v>
      </c>
      <c r="BP105" s="97">
        <f>IF(BP$8="",0,IF(BP$1=1,0,IF(SUM($W105:BO105)&gt;=100%,0,100%/(INT(12*IF($P105&lt;1,1,$P105))))))</f>
        <v>1.6666666666666666E-2</v>
      </c>
      <c r="BQ105" s="97">
        <f>IF(BQ$8="",0,IF(BQ$1=1,0,IF(SUM($W105:BP105)&gt;=100%,0,100%/(INT(12*IF($P105&lt;1,1,$P105))))))</f>
        <v>1.6666666666666666E-2</v>
      </c>
      <c r="BR105" s="97">
        <f>IF(BR$8="",0,IF(BR$1=1,0,IF(SUM($W105:BQ105)&gt;=100%,0,100%/(INT(12*IF($P105&lt;1,1,$P105))))))</f>
        <v>1.6666666666666666E-2</v>
      </c>
      <c r="BS105" s="97">
        <f>IF(BS$8="",0,IF(BS$1=1,0,IF(SUM($W105:BR105)&gt;=100%,0,100%/(INT(12*IF($P105&lt;1,1,$P105))))))</f>
        <v>1.6666666666666666E-2</v>
      </c>
      <c r="BT105" s="97">
        <f>IF(BT$8="",0,IF(BT$1=1,0,IF(SUM($W105:BS105)&gt;=100%,0,100%/(INT(12*IF($P105&lt;1,1,$P105))))))</f>
        <v>1.6666666666666666E-2</v>
      </c>
      <c r="BU105" s="97">
        <f>IF(BU$8="",0,IF(BU$1=1,0,IF(SUM($W105:BT105)&gt;=100%,0,100%/(INT(12*IF($P105&lt;1,1,$P105))))))</f>
        <v>1.6666666666666666E-2</v>
      </c>
      <c r="BV105" s="97">
        <f>IF(BV$8="",0,IF(BV$1=1,0,IF(SUM($W105:BU105)&gt;=100%,0,100%/(INT(12*IF($P105&lt;1,1,$P105))))))</f>
        <v>1.6666666666666666E-2</v>
      </c>
      <c r="BW105" s="97">
        <f>IF(BW$8="",0,IF(BW$1=1,0,IF(SUM($W105:BV105)&gt;=100%,0,100%/(INT(12*IF($P105&lt;1,1,$P105))))))</f>
        <v>1.6666666666666666E-2</v>
      </c>
      <c r="BX105" s="97">
        <f>IF(BX$8="",0,IF(BX$1=1,0,IF(SUM($W105:BW105)&gt;=100%,0,100%/(INT(12*IF($P105&lt;1,1,$P105))))))</f>
        <v>1.6666666666666666E-2</v>
      </c>
      <c r="BY105" s="97">
        <f>IF(BY$8="",0,IF(BY$1=1,0,IF(SUM($W105:BX105)&gt;=100%,0,100%/(INT(12*IF($P105&lt;1,1,$P105))))))</f>
        <v>1.6666666666666666E-2</v>
      </c>
      <c r="BZ105" s="97">
        <f>IF(BZ$8="",0,IF(BZ$1=1,0,IF(SUM($W105:BY105)&gt;=100%,0,100%/(INT(12*IF($P105&lt;1,1,$P105))))))</f>
        <v>1.6666666666666666E-2</v>
      </c>
      <c r="CA105" s="97">
        <f>IF(CA$8="",0,IF(CA$1=1,0,IF(SUM($W105:BZ105)&gt;=100%,0,100%/(INT(12*IF($P105&lt;1,1,$P105))))))</f>
        <v>1.6666666666666666E-2</v>
      </c>
      <c r="CB105" s="97">
        <f>IF(CB$8="",0,IF(CB$1=1,0,IF(SUM($W105:CA105)&gt;=100%,0,100%/(INT(12*IF($P105&lt;1,1,$P105))))))</f>
        <v>1.6666666666666666E-2</v>
      </c>
      <c r="CC105" s="97">
        <f>IF(CC$8="",0,IF(CC$1=1,0,IF(SUM($W105:CB105)&gt;=100%,0,100%/(INT(12*IF($P105&lt;1,1,$P105))))))</f>
        <v>1.6666666666666666E-2</v>
      </c>
      <c r="CD105" s="97">
        <f>IF(CD$8="",0,IF(CD$1=1,0,IF(SUM($W105:CC105)&gt;=100%,0,100%/(INT(12*IF($P105&lt;1,1,$P105))))))</f>
        <v>1.6666666666666666E-2</v>
      </c>
      <c r="CE105" s="97">
        <f>IF(CE$8="",0,IF(CE$1=1,0,IF(SUM($W105:CD105)&gt;=100%,0,100%/(INT(12*IF($P105&lt;1,1,$P105))))))</f>
        <v>1.6666666666666666E-2</v>
      </c>
      <c r="CF105" s="97">
        <f>IF(CF$8="",0,IF(CF$1=1,0,IF(SUM($W105:CE105)&gt;=100%,0,100%/(INT(12*IF($P105&lt;1,1,$P105))))))</f>
        <v>0</v>
      </c>
    </row>
    <row r="106" spans="2:84" x14ac:dyDescent="0.3">
      <c r="B106" s="13">
        <f>ROW()</f>
        <v>106</v>
      </c>
      <c r="H106" s="1" t="str">
        <f>$H$102</f>
        <v>Амортизация стартовых капзатрат</v>
      </c>
      <c r="I106" s="1" t="str">
        <f t="shared" si="112"/>
        <v>Транспортные средства</v>
      </c>
      <c r="M106" s="53" t="s">
        <v>16</v>
      </c>
      <c r="O106" s="82"/>
      <c r="P106" s="105">
        <v>10</v>
      </c>
      <c r="U106" s="31">
        <f t="shared" ca="1" si="111"/>
        <v>0.49166666666666736</v>
      </c>
      <c r="V106" s="94"/>
      <c r="W106" s="47"/>
      <c r="X106" s="97">
        <f>IF(X$8="",0,IF(X$1=1,0,IF(SUM($W106:W106)&gt;=100%,0,100%/(INT(12*IF($P106&lt;1,1,$P106))))))</f>
        <v>0</v>
      </c>
      <c r="Y106" s="97">
        <f>IF(Y$8="",0,IF(Y$1=1,0,IF(SUM($W106:X106)&gt;=100%,0,100%/(INT(12*IF($P106&lt;1,1,$P106))))))</f>
        <v>8.3333333333333332E-3</v>
      </c>
      <c r="Z106" s="97">
        <f>IF(Z$8="",0,IF(Z$1=1,0,IF(SUM($W106:Y106)&gt;=100%,0,100%/(INT(12*IF($P106&lt;1,1,$P106))))))</f>
        <v>8.3333333333333332E-3</v>
      </c>
      <c r="AA106" s="97">
        <f>IF(AA$8="",0,IF(AA$1=1,0,IF(SUM($W106:Z106)&gt;=100%,0,100%/(INT(12*IF($P106&lt;1,1,$P106))))))</f>
        <v>8.3333333333333332E-3</v>
      </c>
      <c r="AB106" s="97">
        <f>IF(AB$8="",0,IF(AB$1=1,0,IF(SUM($W106:AA106)&gt;=100%,0,100%/(INT(12*IF($P106&lt;1,1,$P106))))))</f>
        <v>8.3333333333333332E-3</v>
      </c>
      <c r="AC106" s="97">
        <f>IF(AC$8="",0,IF(AC$1=1,0,IF(SUM($W106:AB106)&gt;=100%,0,100%/(INT(12*IF($P106&lt;1,1,$P106))))))</f>
        <v>8.3333333333333332E-3</v>
      </c>
      <c r="AD106" s="97">
        <f>IF(AD$8="",0,IF(AD$1=1,0,IF(SUM($W106:AC106)&gt;=100%,0,100%/(INT(12*IF($P106&lt;1,1,$P106))))))</f>
        <v>8.3333333333333332E-3</v>
      </c>
      <c r="AE106" s="97">
        <f>IF(AE$8="",0,IF(AE$1=1,0,IF(SUM($W106:AD106)&gt;=100%,0,100%/(INT(12*IF($P106&lt;1,1,$P106))))))</f>
        <v>8.3333333333333332E-3</v>
      </c>
      <c r="AF106" s="97">
        <f>IF(AF$8="",0,IF(AF$1=1,0,IF(SUM($W106:AE106)&gt;=100%,0,100%/(INT(12*IF($P106&lt;1,1,$P106))))))</f>
        <v>8.3333333333333332E-3</v>
      </c>
      <c r="AG106" s="97">
        <f>IF(AG$8="",0,IF(AG$1=1,0,IF(SUM($W106:AF106)&gt;=100%,0,100%/(INT(12*IF($P106&lt;1,1,$P106))))))</f>
        <v>8.3333333333333332E-3</v>
      </c>
      <c r="AH106" s="97">
        <f>IF(AH$8="",0,IF(AH$1=1,0,IF(SUM($W106:AG106)&gt;=100%,0,100%/(INT(12*IF($P106&lt;1,1,$P106))))))</f>
        <v>8.3333333333333332E-3</v>
      </c>
      <c r="AI106" s="97">
        <f>IF(AI$8="",0,IF(AI$1=1,0,IF(SUM($W106:AH106)&gt;=100%,0,100%/(INT(12*IF($P106&lt;1,1,$P106))))))</f>
        <v>8.3333333333333332E-3</v>
      </c>
      <c r="AJ106" s="97">
        <f>IF(AJ$8="",0,IF(AJ$1=1,0,IF(SUM($W106:AI106)&gt;=100%,0,100%/(INT(12*IF($P106&lt;1,1,$P106))))))</f>
        <v>8.3333333333333332E-3</v>
      </c>
      <c r="AK106" s="97">
        <f>IF(AK$8="",0,IF(AK$1=1,0,IF(SUM($W106:AJ106)&gt;=100%,0,100%/(INT(12*IF($P106&lt;1,1,$P106))))))</f>
        <v>8.3333333333333332E-3</v>
      </c>
      <c r="AL106" s="97">
        <f>IF(AL$8="",0,IF(AL$1=1,0,IF(SUM($W106:AK106)&gt;=100%,0,100%/(INT(12*IF($P106&lt;1,1,$P106))))))</f>
        <v>8.3333333333333332E-3</v>
      </c>
      <c r="AM106" s="97">
        <f>IF(AM$8="",0,IF(AM$1=1,0,IF(SUM($W106:AL106)&gt;=100%,0,100%/(INT(12*IF($P106&lt;1,1,$P106))))))</f>
        <v>8.3333333333333332E-3</v>
      </c>
      <c r="AN106" s="97">
        <f>IF(AN$8="",0,IF(AN$1=1,0,IF(SUM($W106:AM106)&gt;=100%,0,100%/(INT(12*IF($P106&lt;1,1,$P106))))))</f>
        <v>8.3333333333333332E-3</v>
      </c>
      <c r="AO106" s="97">
        <f>IF(AO$8="",0,IF(AO$1=1,0,IF(SUM($W106:AN106)&gt;=100%,0,100%/(INT(12*IF($P106&lt;1,1,$P106))))))</f>
        <v>8.3333333333333332E-3</v>
      </c>
      <c r="AP106" s="97">
        <f>IF(AP$8="",0,IF(AP$1=1,0,IF(SUM($W106:AO106)&gt;=100%,0,100%/(INT(12*IF($P106&lt;1,1,$P106))))))</f>
        <v>8.3333333333333332E-3</v>
      </c>
      <c r="AQ106" s="97">
        <f>IF(AQ$8="",0,IF(AQ$1=1,0,IF(SUM($W106:AP106)&gt;=100%,0,100%/(INT(12*IF($P106&lt;1,1,$P106))))))</f>
        <v>8.3333333333333332E-3</v>
      </c>
      <c r="AR106" s="97">
        <f>IF(AR$8="",0,IF(AR$1=1,0,IF(SUM($W106:AQ106)&gt;=100%,0,100%/(INT(12*IF($P106&lt;1,1,$P106))))))</f>
        <v>8.3333333333333332E-3</v>
      </c>
      <c r="AS106" s="97">
        <f>IF(AS$8="",0,IF(AS$1=1,0,IF(SUM($W106:AR106)&gt;=100%,0,100%/(INT(12*IF($P106&lt;1,1,$P106))))))</f>
        <v>8.3333333333333332E-3</v>
      </c>
      <c r="AT106" s="97">
        <f>IF(AT$8="",0,IF(AT$1=1,0,IF(SUM($W106:AS106)&gt;=100%,0,100%/(INT(12*IF($P106&lt;1,1,$P106))))))</f>
        <v>8.3333333333333332E-3</v>
      </c>
      <c r="AU106" s="97">
        <f>IF(AU$8="",0,IF(AU$1=1,0,IF(SUM($W106:AT106)&gt;=100%,0,100%/(INT(12*IF($P106&lt;1,1,$P106))))))</f>
        <v>8.3333333333333332E-3</v>
      </c>
      <c r="AV106" s="97">
        <f>IF(AV$8="",0,IF(AV$1=1,0,IF(SUM($W106:AU106)&gt;=100%,0,100%/(INT(12*IF($P106&lt;1,1,$P106))))))</f>
        <v>8.3333333333333332E-3</v>
      </c>
      <c r="AW106" s="97">
        <f>IF(AW$8="",0,IF(AW$1=1,0,IF(SUM($W106:AV106)&gt;=100%,0,100%/(INT(12*IF($P106&lt;1,1,$P106))))))</f>
        <v>8.3333333333333332E-3</v>
      </c>
      <c r="AX106" s="97">
        <f>IF(AX$8="",0,IF(AX$1=1,0,IF(SUM($W106:AW106)&gt;=100%,0,100%/(INT(12*IF($P106&lt;1,1,$P106))))))</f>
        <v>8.3333333333333332E-3</v>
      </c>
      <c r="AY106" s="97">
        <f>IF(AY$8="",0,IF(AY$1=1,0,IF(SUM($W106:AX106)&gt;=100%,0,100%/(INT(12*IF($P106&lt;1,1,$P106))))))</f>
        <v>8.3333333333333332E-3</v>
      </c>
      <c r="AZ106" s="97">
        <f>IF(AZ$8="",0,IF(AZ$1=1,0,IF(SUM($W106:AY106)&gt;=100%,0,100%/(INT(12*IF($P106&lt;1,1,$P106))))))</f>
        <v>8.3333333333333332E-3</v>
      </c>
      <c r="BA106" s="97">
        <f>IF(BA$8="",0,IF(BA$1=1,0,IF(SUM($W106:AZ106)&gt;=100%,0,100%/(INT(12*IF($P106&lt;1,1,$P106))))))</f>
        <v>8.3333333333333332E-3</v>
      </c>
      <c r="BB106" s="97">
        <f>IF(BB$8="",0,IF(BB$1=1,0,IF(SUM($W106:BA106)&gt;=100%,0,100%/(INT(12*IF($P106&lt;1,1,$P106))))))</f>
        <v>8.3333333333333332E-3</v>
      </c>
      <c r="BC106" s="97">
        <f>IF(BC$8="",0,IF(BC$1=1,0,IF(SUM($W106:BB106)&gt;=100%,0,100%/(INT(12*IF($P106&lt;1,1,$P106))))))</f>
        <v>8.3333333333333332E-3</v>
      </c>
      <c r="BD106" s="97">
        <f>IF(BD$8="",0,IF(BD$1=1,0,IF(SUM($W106:BC106)&gt;=100%,0,100%/(INT(12*IF($P106&lt;1,1,$P106))))))</f>
        <v>8.3333333333333332E-3</v>
      </c>
      <c r="BE106" s="97">
        <f>IF(BE$8="",0,IF(BE$1=1,0,IF(SUM($W106:BD106)&gt;=100%,0,100%/(INT(12*IF($P106&lt;1,1,$P106))))))</f>
        <v>8.3333333333333332E-3</v>
      </c>
      <c r="BF106" s="97">
        <f>IF(BF$8="",0,IF(BF$1=1,0,IF(SUM($W106:BE106)&gt;=100%,0,100%/(INT(12*IF($P106&lt;1,1,$P106))))))</f>
        <v>8.3333333333333332E-3</v>
      </c>
      <c r="BG106" s="97">
        <f>IF(BG$8="",0,IF(BG$1=1,0,IF(SUM($W106:BF106)&gt;=100%,0,100%/(INT(12*IF($P106&lt;1,1,$P106))))))</f>
        <v>8.3333333333333332E-3</v>
      </c>
      <c r="BH106" s="97">
        <f>IF(BH$8="",0,IF(BH$1=1,0,IF(SUM($W106:BG106)&gt;=100%,0,100%/(INT(12*IF($P106&lt;1,1,$P106))))))</f>
        <v>8.3333333333333332E-3</v>
      </c>
      <c r="BI106" s="97">
        <f>IF(BI$8="",0,IF(BI$1=1,0,IF(SUM($W106:BH106)&gt;=100%,0,100%/(INT(12*IF($P106&lt;1,1,$P106))))))</f>
        <v>8.3333333333333332E-3</v>
      </c>
      <c r="BJ106" s="97">
        <f>IF(BJ$8="",0,IF(BJ$1=1,0,IF(SUM($W106:BI106)&gt;=100%,0,100%/(INT(12*IF($P106&lt;1,1,$P106))))))</f>
        <v>8.3333333333333332E-3</v>
      </c>
      <c r="BK106" s="97">
        <f>IF(BK$8="",0,IF(BK$1=1,0,IF(SUM($W106:BJ106)&gt;=100%,0,100%/(INT(12*IF($P106&lt;1,1,$P106))))))</f>
        <v>8.3333333333333332E-3</v>
      </c>
      <c r="BL106" s="97">
        <f>IF(BL$8="",0,IF(BL$1=1,0,IF(SUM($W106:BK106)&gt;=100%,0,100%/(INT(12*IF($P106&lt;1,1,$P106))))))</f>
        <v>8.3333333333333332E-3</v>
      </c>
      <c r="BM106" s="97">
        <f>IF(BM$8="",0,IF(BM$1=1,0,IF(SUM($W106:BL106)&gt;=100%,0,100%/(INT(12*IF($P106&lt;1,1,$P106))))))</f>
        <v>8.3333333333333332E-3</v>
      </c>
      <c r="BN106" s="97">
        <f>IF(BN$8="",0,IF(BN$1=1,0,IF(SUM($W106:BM106)&gt;=100%,0,100%/(INT(12*IF($P106&lt;1,1,$P106))))))</f>
        <v>8.3333333333333332E-3</v>
      </c>
      <c r="BO106" s="97">
        <f>IF(BO$8="",0,IF(BO$1=1,0,IF(SUM($W106:BN106)&gt;=100%,0,100%/(INT(12*IF($P106&lt;1,1,$P106))))))</f>
        <v>8.3333333333333332E-3</v>
      </c>
      <c r="BP106" s="97">
        <f>IF(BP$8="",0,IF(BP$1=1,0,IF(SUM($W106:BO106)&gt;=100%,0,100%/(INT(12*IF($P106&lt;1,1,$P106))))))</f>
        <v>8.3333333333333332E-3</v>
      </c>
      <c r="BQ106" s="97">
        <f>IF(BQ$8="",0,IF(BQ$1=1,0,IF(SUM($W106:BP106)&gt;=100%,0,100%/(INT(12*IF($P106&lt;1,1,$P106))))))</f>
        <v>8.3333333333333332E-3</v>
      </c>
      <c r="BR106" s="97">
        <f>IF(BR$8="",0,IF(BR$1=1,0,IF(SUM($W106:BQ106)&gt;=100%,0,100%/(INT(12*IF($P106&lt;1,1,$P106))))))</f>
        <v>8.3333333333333332E-3</v>
      </c>
      <c r="BS106" s="97">
        <f>IF(BS$8="",0,IF(BS$1=1,0,IF(SUM($W106:BR106)&gt;=100%,0,100%/(INT(12*IF($P106&lt;1,1,$P106))))))</f>
        <v>8.3333333333333332E-3</v>
      </c>
      <c r="BT106" s="97">
        <f>IF(BT$8="",0,IF(BT$1=1,0,IF(SUM($W106:BS106)&gt;=100%,0,100%/(INT(12*IF($P106&lt;1,1,$P106))))))</f>
        <v>8.3333333333333332E-3</v>
      </c>
      <c r="BU106" s="97">
        <f>IF(BU$8="",0,IF(BU$1=1,0,IF(SUM($W106:BT106)&gt;=100%,0,100%/(INT(12*IF($P106&lt;1,1,$P106))))))</f>
        <v>8.3333333333333332E-3</v>
      </c>
      <c r="BV106" s="97">
        <f>IF(BV$8="",0,IF(BV$1=1,0,IF(SUM($W106:BU106)&gt;=100%,0,100%/(INT(12*IF($P106&lt;1,1,$P106))))))</f>
        <v>8.3333333333333332E-3</v>
      </c>
      <c r="BW106" s="97">
        <f>IF(BW$8="",0,IF(BW$1=1,0,IF(SUM($W106:BV106)&gt;=100%,0,100%/(INT(12*IF($P106&lt;1,1,$P106))))))</f>
        <v>8.3333333333333332E-3</v>
      </c>
      <c r="BX106" s="97">
        <f>IF(BX$8="",0,IF(BX$1=1,0,IF(SUM($W106:BW106)&gt;=100%,0,100%/(INT(12*IF($P106&lt;1,1,$P106))))))</f>
        <v>8.3333333333333332E-3</v>
      </c>
      <c r="BY106" s="97">
        <f>IF(BY$8="",0,IF(BY$1=1,0,IF(SUM($W106:BX106)&gt;=100%,0,100%/(INT(12*IF($P106&lt;1,1,$P106))))))</f>
        <v>8.3333333333333332E-3</v>
      </c>
      <c r="BZ106" s="97">
        <f>IF(BZ$8="",0,IF(BZ$1=1,0,IF(SUM($W106:BY106)&gt;=100%,0,100%/(INT(12*IF($P106&lt;1,1,$P106))))))</f>
        <v>8.3333333333333332E-3</v>
      </c>
      <c r="CA106" s="97">
        <f>IF(CA$8="",0,IF(CA$1=1,0,IF(SUM($W106:BZ106)&gt;=100%,0,100%/(INT(12*IF($P106&lt;1,1,$P106))))))</f>
        <v>8.3333333333333332E-3</v>
      </c>
      <c r="CB106" s="97">
        <f>IF(CB$8="",0,IF(CB$1=1,0,IF(SUM($W106:CA106)&gt;=100%,0,100%/(INT(12*IF($P106&lt;1,1,$P106))))))</f>
        <v>8.3333333333333332E-3</v>
      </c>
      <c r="CC106" s="97">
        <f>IF(CC$8="",0,IF(CC$1=1,0,IF(SUM($W106:CB106)&gt;=100%,0,100%/(INT(12*IF($P106&lt;1,1,$P106))))))</f>
        <v>8.3333333333333332E-3</v>
      </c>
      <c r="CD106" s="97">
        <f>IF(CD$8="",0,IF(CD$1=1,0,IF(SUM($W106:CC106)&gt;=100%,0,100%/(INT(12*IF($P106&lt;1,1,$P106))))))</f>
        <v>8.3333333333333332E-3</v>
      </c>
      <c r="CE106" s="97">
        <f>IF(CE$8="",0,IF(CE$1=1,0,IF(SUM($W106:CD106)&gt;=100%,0,100%/(INT(12*IF($P106&lt;1,1,$P106))))))</f>
        <v>8.3333333333333332E-3</v>
      </c>
      <c r="CF106" s="97">
        <f>IF(CF$8="",0,IF(CF$1=1,0,IF(SUM($W106:CE106)&gt;=100%,0,100%/(INT(12*IF($P106&lt;1,1,$P106))))))</f>
        <v>0</v>
      </c>
    </row>
    <row r="107" spans="2:84" x14ac:dyDescent="0.3">
      <c r="B107" s="13">
        <f>ROW()</f>
        <v>107</v>
      </c>
      <c r="H107" s="1" t="str">
        <f>$H$102</f>
        <v>Амортизация стартовых капзатрат</v>
      </c>
      <c r="I107" s="1" t="str">
        <f t="shared" si="112"/>
        <v>Земельный участок</v>
      </c>
      <c r="M107" s="53" t="s">
        <v>16</v>
      </c>
      <c r="O107" s="82"/>
      <c r="P107" s="106">
        <v>30</v>
      </c>
      <c r="U107" s="31">
        <f t="shared" ca="1" si="111"/>
        <v>0.16388888888888881</v>
      </c>
      <c r="V107" s="94"/>
      <c r="W107" s="47"/>
      <c r="X107" s="97">
        <f>IF(X$8="",0,IF(X$1=1,0,IF(SUM($W107:W107)&gt;=100%,0,100%/(INT(12*IF($P107&lt;1,1,$P107))))))</f>
        <v>0</v>
      </c>
      <c r="Y107" s="97">
        <f>IF(Y$8="",0,IF(Y$1=1,0,IF(SUM($W107:X107)&gt;=100%,0,100%/(INT(12*IF($P107&lt;1,1,$P107))))))</f>
        <v>2.7777777777777779E-3</v>
      </c>
      <c r="Z107" s="97">
        <f>IF(Z$8="",0,IF(Z$1=1,0,IF(SUM($W107:Y107)&gt;=100%,0,100%/(INT(12*IF($P107&lt;1,1,$P107))))))</f>
        <v>2.7777777777777779E-3</v>
      </c>
      <c r="AA107" s="97">
        <f>IF(AA$8="",0,IF(AA$1=1,0,IF(SUM($W107:Z107)&gt;=100%,0,100%/(INT(12*IF($P107&lt;1,1,$P107))))))</f>
        <v>2.7777777777777779E-3</v>
      </c>
      <c r="AB107" s="97">
        <f>IF(AB$8="",0,IF(AB$1=1,0,IF(SUM($W107:AA107)&gt;=100%,0,100%/(INT(12*IF($P107&lt;1,1,$P107))))))</f>
        <v>2.7777777777777779E-3</v>
      </c>
      <c r="AC107" s="97">
        <f>IF(AC$8="",0,IF(AC$1=1,0,IF(SUM($W107:AB107)&gt;=100%,0,100%/(INT(12*IF($P107&lt;1,1,$P107))))))</f>
        <v>2.7777777777777779E-3</v>
      </c>
      <c r="AD107" s="97">
        <f>IF(AD$8="",0,IF(AD$1=1,0,IF(SUM($W107:AC107)&gt;=100%,0,100%/(INT(12*IF($P107&lt;1,1,$P107))))))</f>
        <v>2.7777777777777779E-3</v>
      </c>
      <c r="AE107" s="97">
        <f>IF(AE$8="",0,IF(AE$1=1,0,IF(SUM($W107:AD107)&gt;=100%,0,100%/(INT(12*IF($P107&lt;1,1,$P107))))))</f>
        <v>2.7777777777777779E-3</v>
      </c>
      <c r="AF107" s="97">
        <f>IF(AF$8="",0,IF(AF$1=1,0,IF(SUM($W107:AE107)&gt;=100%,0,100%/(INT(12*IF($P107&lt;1,1,$P107))))))</f>
        <v>2.7777777777777779E-3</v>
      </c>
      <c r="AG107" s="97">
        <f>IF(AG$8="",0,IF(AG$1=1,0,IF(SUM($W107:AF107)&gt;=100%,0,100%/(INT(12*IF($P107&lt;1,1,$P107))))))</f>
        <v>2.7777777777777779E-3</v>
      </c>
      <c r="AH107" s="97">
        <f>IF(AH$8="",0,IF(AH$1=1,0,IF(SUM($W107:AG107)&gt;=100%,0,100%/(INT(12*IF($P107&lt;1,1,$P107))))))</f>
        <v>2.7777777777777779E-3</v>
      </c>
      <c r="AI107" s="97">
        <f>IF(AI$8="",0,IF(AI$1=1,0,IF(SUM($W107:AH107)&gt;=100%,0,100%/(INT(12*IF($P107&lt;1,1,$P107))))))</f>
        <v>2.7777777777777779E-3</v>
      </c>
      <c r="AJ107" s="97">
        <f>IF(AJ$8="",0,IF(AJ$1=1,0,IF(SUM($W107:AI107)&gt;=100%,0,100%/(INT(12*IF($P107&lt;1,1,$P107))))))</f>
        <v>2.7777777777777779E-3</v>
      </c>
      <c r="AK107" s="97">
        <f>IF(AK$8="",0,IF(AK$1=1,0,IF(SUM($W107:AJ107)&gt;=100%,0,100%/(INT(12*IF($P107&lt;1,1,$P107))))))</f>
        <v>2.7777777777777779E-3</v>
      </c>
      <c r="AL107" s="97">
        <f>IF(AL$8="",0,IF(AL$1=1,0,IF(SUM($W107:AK107)&gt;=100%,0,100%/(INT(12*IF($P107&lt;1,1,$P107))))))</f>
        <v>2.7777777777777779E-3</v>
      </c>
      <c r="AM107" s="97">
        <f>IF(AM$8="",0,IF(AM$1=1,0,IF(SUM($W107:AL107)&gt;=100%,0,100%/(INT(12*IF($P107&lt;1,1,$P107))))))</f>
        <v>2.7777777777777779E-3</v>
      </c>
      <c r="AN107" s="97">
        <f>IF(AN$8="",0,IF(AN$1=1,0,IF(SUM($W107:AM107)&gt;=100%,0,100%/(INT(12*IF($P107&lt;1,1,$P107))))))</f>
        <v>2.7777777777777779E-3</v>
      </c>
      <c r="AO107" s="97">
        <f>IF(AO$8="",0,IF(AO$1=1,0,IF(SUM($W107:AN107)&gt;=100%,0,100%/(INT(12*IF($P107&lt;1,1,$P107))))))</f>
        <v>2.7777777777777779E-3</v>
      </c>
      <c r="AP107" s="97">
        <f>IF(AP$8="",0,IF(AP$1=1,0,IF(SUM($W107:AO107)&gt;=100%,0,100%/(INT(12*IF($P107&lt;1,1,$P107))))))</f>
        <v>2.7777777777777779E-3</v>
      </c>
      <c r="AQ107" s="97">
        <f>IF(AQ$8="",0,IF(AQ$1=1,0,IF(SUM($W107:AP107)&gt;=100%,0,100%/(INT(12*IF($P107&lt;1,1,$P107))))))</f>
        <v>2.7777777777777779E-3</v>
      </c>
      <c r="AR107" s="97">
        <f>IF(AR$8="",0,IF(AR$1=1,0,IF(SUM($W107:AQ107)&gt;=100%,0,100%/(INT(12*IF($P107&lt;1,1,$P107))))))</f>
        <v>2.7777777777777779E-3</v>
      </c>
      <c r="AS107" s="97">
        <f>IF(AS$8="",0,IF(AS$1=1,0,IF(SUM($W107:AR107)&gt;=100%,0,100%/(INT(12*IF($P107&lt;1,1,$P107))))))</f>
        <v>2.7777777777777779E-3</v>
      </c>
      <c r="AT107" s="97">
        <f>IF(AT$8="",0,IF(AT$1=1,0,IF(SUM($W107:AS107)&gt;=100%,0,100%/(INT(12*IF($P107&lt;1,1,$P107))))))</f>
        <v>2.7777777777777779E-3</v>
      </c>
      <c r="AU107" s="97">
        <f>IF(AU$8="",0,IF(AU$1=1,0,IF(SUM($W107:AT107)&gt;=100%,0,100%/(INT(12*IF($P107&lt;1,1,$P107))))))</f>
        <v>2.7777777777777779E-3</v>
      </c>
      <c r="AV107" s="97">
        <f>IF(AV$8="",0,IF(AV$1=1,0,IF(SUM($W107:AU107)&gt;=100%,0,100%/(INT(12*IF($P107&lt;1,1,$P107))))))</f>
        <v>2.7777777777777779E-3</v>
      </c>
      <c r="AW107" s="97">
        <f>IF(AW$8="",0,IF(AW$1=1,0,IF(SUM($W107:AV107)&gt;=100%,0,100%/(INT(12*IF($P107&lt;1,1,$P107))))))</f>
        <v>2.7777777777777779E-3</v>
      </c>
      <c r="AX107" s="97">
        <f>IF(AX$8="",0,IF(AX$1=1,0,IF(SUM($W107:AW107)&gt;=100%,0,100%/(INT(12*IF($P107&lt;1,1,$P107))))))</f>
        <v>2.7777777777777779E-3</v>
      </c>
      <c r="AY107" s="97">
        <f>IF(AY$8="",0,IF(AY$1=1,0,IF(SUM($W107:AX107)&gt;=100%,0,100%/(INT(12*IF($P107&lt;1,1,$P107))))))</f>
        <v>2.7777777777777779E-3</v>
      </c>
      <c r="AZ107" s="97">
        <f>IF(AZ$8="",0,IF(AZ$1=1,0,IF(SUM($W107:AY107)&gt;=100%,0,100%/(INT(12*IF($P107&lt;1,1,$P107))))))</f>
        <v>2.7777777777777779E-3</v>
      </c>
      <c r="BA107" s="97">
        <f>IF(BA$8="",0,IF(BA$1=1,0,IF(SUM($W107:AZ107)&gt;=100%,0,100%/(INT(12*IF($P107&lt;1,1,$P107))))))</f>
        <v>2.7777777777777779E-3</v>
      </c>
      <c r="BB107" s="97">
        <f>IF(BB$8="",0,IF(BB$1=1,0,IF(SUM($W107:BA107)&gt;=100%,0,100%/(INT(12*IF($P107&lt;1,1,$P107))))))</f>
        <v>2.7777777777777779E-3</v>
      </c>
      <c r="BC107" s="97">
        <f>IF(BC$8="",0,IF(BC$1=1,0,IF(SUM($W107:BB107)&gt;=100%,0,100%/(INT(12*IF($P107&lt;1,1,$P107))))))</f>
        <v>2.7777777777777779E-3</v>
      </c>
      <c r="BD107" s="97">
        <f>IF(BD$8="",0,IF(BD$1=1,0,IF(SUM($W107:BC107)&gt;=100%,0,100%/(INT(12*IF($P107&lt;1,1,$P107))))))</f>
        <v>2.7777777777777779E-3</v>
      </c>
      <c r="BE107" s="97">
        <f>IF(BE$8="",0,IF(BE$1=1,0,IF(SUM($W107:BD107)&gt;=100%,0,100%/(INT(12*IF($P107&lt;1,1,$P107))))))</f>
        <v>2.7777777777777779E-3</v>
      </c>
      <c r="BF107" s="97">
        <f>IF(BF$8="",0,IF(BF$1=1,0,IF(SUM($W107:BE107)&gt;=100%,0,100%/(INT(12*IF($P107&lt;1,1,$P107))))))</f>
        <v>2.7777777777777779E-3</v>
      </c>
      <c r="BG107" s="97">
        <f>IF(BG$8="",0,IF(BG$1=1,0,IF(SUM($W107:BF107)&gt;=100%,0,100%/(INT(12*IF($P107&lt;1,1,$P107))))))</f>
        <v>2.7777777777777779E-3</v>
      </c>
      <c r="BH107" s="97">
        <f>IF(BH$8="",0,IF(BH$1=1,0,IF(SUM($W107:BG107)&gt;=100%,0,100%/(INT(12*IF($P107&lt;1,1,$P107))))))</f>
        <v>2.7777777777777779E-3</v>
      </c>
      <c r="BI107" s="97">
        <f>IF(BI$8="",0,IF(BI$1=1,0,IF(SUM($W107:BH107)&gt;=100%,0,100%/(INT(12*IF($P107&lt;1,1,$P107))))))</f>
        <v>2.7777777777777779E-3</v>
      </c>
      <c r="BJ107" s="97">
        <f>IF(BJ$8="",0,IF(BJ$1=1,0,IF(SUM($W107:BI107)&gt;=100%,0,100%/(INT(12*IF($P107&lt;1,1,$P107))))))</f>
        <v>2.7777777777777779E-3</v>
      </c>
      <c r="BK107" s="97">
        <f>IF(BK$8="",0,IF(BK$1=1,0,IF(SUM($W107:BJ107)&gt;=100%,0,100%/(INT(12*IF($P107&lt;1,1,$P107))))))</f>
        <v>2.7777777777777779E-3</v>
      </c>
      <c r="BL107" s="97">
        <f>IF(BL$8="",0,IF(BL$1=1,0,IF(SUM($W107:BK107)&gt;=100%,0,100%/(INT(12*IF($P107&lt;1,1,$P107))))))</f>
        <v>2.7777777777777779E-3</v>
      </c>
      <c r="BM107" s="97">
        <f>IF(BM$8="",0,IF(BM$1=1,0,IF(SUM($W107:BL107)&gt;=100%,0,100%/(INT(12*IF($P107&lt;1,1,$P107))))))</f>
        <v>2.7777777777777779E-3</v>
      </c>
      <c r="BN107" s="97">
        <f>IF(BN$8="",0,IF(BN$1=1,0,IF(SUM($W107:BM107)&gt;=100%,0,100%/(INT(12*IF($P107&lt;1,1,$P107))))))</f>
        <v>2.7777777777777779E-3</v>
      </c>
      <c r="BO107" s="97">
        <f>IF(BO$8="",0,IF(BO$1=1,0,IF(SUM($W107:BN107)&gt;=100%,0,100%/(INT(12*IF($P107&lt;1,1,$P107))))))</f>
        <v>2.7777777777777779E-3</v>
      </c>
      <c r="BP107" s="97">
        <f>IF(BP$8="",0,IF(BP$1=1,0,IF(SUM($W107:BO107)&gt;=100%,0,100%/(INT(12*IF($P107&lt;1,1,$P107))))))</f>
        <v>2.7777777777777779E-3</v>
      </c>
      <c r="BQ107" s="97">
        <f>IF(BQ$8="",0,IF(BQ$1=1,0,IF(SUM($W107:BP107)&gt;=100%,0,100%/(INT(12*IF($P107&lt;1,1,$P107))))))</f>
        <v>2.7777777777777779E-3</v>
      </c>
      <c r="BR107" s="97">
        <f>IF(BR$8="",0,IF(BR$1=1,0,IF(SUM($W107:BQ107)&gt;=100%,0,100%/(INT(12*IF($P107&lt;1,1,$P107))))))</f>
        <v>2.7777777777777779E-3</v>
      </c>
      <c r="BS107" s="97">
        <f>IF(BS$8="",0,IF(BS$1=1,0,IF(SUM($W107:BR107)&gt;=100%,0,100%/(INT(12*IF($P107&lt;1,1,$P107))))))</f>
        <v>2.7777777777777779E-3</v>
      </c>
      <c r="BT107" s="97">
        <f>IF(BT$8="",0,IF(BT$1=1,0,IF(SUM($W107:BS107)&gt;=100%,0,100%/(INT(12*IF($P107&lt;1,1,$P107))))))</f>
        <v>2.7777777777777779E-3</v>
      </c>
      <c r="BU107" s="97">
        <f>IF(BU$8="",0,IF(BU$1=1,0,IF(SUM($W107:BT107)&gt;=100%,0,100%/(INT(12*IF($P107&lt;1,1,$P107))))))</f>
        <v>2.7777777777777779E-3</v>
      </c>
      <c r="BV107" s="97">
        <f>IF(BV$8="",0,IF(BV$1=1,0,IF(SUM($W107:BU107)&gt;=100%,0,100%/(INT(12*IF($P107&lt;1,1,$P107))))))</f>
        <v>2.7777777777777779E-3</v>
      </c>
      <c r="BW107" s="97">
        <f>IF(BW$8="",0,IF(BW$1=1,0,IF(SUM($W107:BV107)&gt;=100%,0,100%/(INT(12*IF($P107&lt;1,1,$P107))))))</f>
        <v>2.7777777777777779E-3</v>
      </c>
      <c r="BX107" s="97">
        <f>IF(BX$8="",0,IF(BX$1=1,0,IF(SUM($W107:BW107)&gt;=100%,0,100%/(INT(12*IF($P107&lt;1,1,$P107))))))</f>
        <v>2.7777777777777779E-3</v>
      </c>
      <c r="BY107" s="97">
        <f>IF(BY$8="",0,IF(BY$1=1,0,IF(SUM($W107:BX107)&gt;=100%,0,100%/(INT(12*IF($P107&lt;1,1,$P107))))))</f>
        <v>2.7777777777777779E-3</v>
      </c>
      <c r="BZ107" s="97">
        <f>IF(BZ$8="",0,IF(BZ$1=1,0,IF(SUM($W107:BY107)&gt;=100%,0,100%/(INT(12*IF($P107&lt;1,1,$P107))))))</f>
        <v>2.7777777777777779E-3</v>
      </c>
      <c r="CA107" s="97">
        <f>IF(CA$8="",0,IF(CA$1=1,0,IF(SUM($W107:BZ107)&gt;=100%,0,100%/(INT(12*IF($P107&lt;1,1,$P107))))))</f>
        <v>2.7777777777777779E-3</v>
      </c>
      <c r="CB107" s="97">
        <f>IF(CB$8="",0,IF(CB$1=1,0,IF(SUM($W107:CA107)&gt;=100%,0,100%/(INT(12*IF($P107&lt;1,1,$P107))))))</f>
        <v>2.7777777777777779E-3</v>
      </c>
      <c r="CC107" s="97">
        <f>IF(CC$8="",0,IF(CC$1=1,0,IF(SUM($W107:CB107)&gt;=100%,0,100%/(INT(12*IF($P107&lt;1,1,$P107))))))</f>
        <v>2.7777777777777779E-3</v>
      </c>
      <c r="CD107" s="97">
        <f>IF(CD$8="",0,IF(CD$1=1,0,IF(SUM($W107:CC107)&gt;=100%,0,100%/(INT(12*IF($P107&lt;1,1,$P107))))))</f>
        <v>2.7777777777777779E-3</v>
      </c>
      <c r="CE107" s="97">
        <f>IF(CE$8="",0,IF(CE$1=1,0,IF(SUM($W107:CD107)&gt;=100%,0,100%/(INT(12*IF($P107&lt;1,1,$P107))))))</f>
        <v>2.7777777777777779E-3</v>
      </c>
      <c r="CF107" s="97">
        <f>IF(CF$8="",0,IF(CF$1=1,0,IF(SUM($W107:CE107)&gt;=100%,0,100%/(INT(12*IF($P107&lt;1,1,$P107))))))</f>
        <v>0</v>
      </c>
    </row>
    <row r="108" spans="2:84" s="26" customFormat="1" ht="12" x14ac:dyDescent="0.25">
      <c r="B108" s="13"/>
      <c r="M108" s="55"/>
      <c r="N108" s="44" t="s">
        <v>21</v>
      </c>
      <c r="O108" s="45"/>
      <c r="P108" s="46"/>
      <c r="Q108" s="40"/>
      <c r="U108" s="41"/>
      <c r="V108" s="42"/>
      <c r="W108" s="43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</row>
    <row r="109" spans="2:84" x14ac:dyDescent="0.3">
      <c r="B109" s="13">
        <f>ROW()</f>
        <v>109</v>
      </c>
    </row>
    <row r="110" spans="2:84" x14ac:dyDescent="0.3">
      <c r="B110" s="13">
        <f>ROW()</f>
        <v>110</v>
      </c>
      <c r="H110" s="1" t="s">
        <v>209</v>
      </c>
      <c r="M110" s="53" t="s">
        <v>18</v>
      </c>
      <c r="P110" s="72" t="str">
        <f>Lists!$AD$6</f>
        <v>начисление</v>
      </c>
      <c r="U110" s="33">
        <f t="shared" ref="U110:U115" ca="1" si="113">SUM(INDIRECT(ADDRESS($B110,$X$2)&amp;":"&amp;ADDRESS($B110,$X$2-1+$P$8)))</f>
        <v>28500000</v>
      </c>
      <c r="V110" s="35"/>
      <c r="W110" s="36"/>
      <c r="X110" s="33">
        <f t="shared" ref="X110:AI110" si="114">IF(X$8="",0,SUM(X111:X116))</f>
        <v>2500000</v>
      </c>
      <c r="Y110" s="33">
        <f t="shared" si="114"/>
        <v>11500000</v>
      </c>
      <c r="Z110" s="33">
        <f t="shared" si="114"/>
        <v>14500000</v>
      </c>
      <c r="AA110" s="33">
        <f t="shared" si="114"/>
        <v>0</v>
      </c>
      <c r="AB110" s="33">
        <f t="shared" si="114"/>
        <v>0</v>
      </c>
      <c r="AC110" s="33">
        <f t="shared" si="114"/>
        <v>0</v>
      </c>
      <c r="AD110" s="33">
        <f t="shared" si="114"/>
        <v>0</v>
      </c>
      <c r="AE110" s="33">
        <f t="shared" si="114"/>
        <v>0</v>
      </c>
      <c r="AF110" s="33">
        <f t="shared" si="114"/>
        <v>0</v>
      </c>
      <c r="AG110" s="33">
        <f t="shared" si="114"/>
        <v>0</v>
      </c>
      <c r="AH110" s="33">
        <f t="shared" si="114"/>
        <v>0</v>
      </c>
      <c r="AI110" s="33">
        <f t="shared" si="114"/>
        <v>0</v>
      </c>
      <c r="AJ110" s="33">
        <f t="shared" ref="AJ110:CF110" si="115">IF(AJ$8="",0,SUM(AJ111:AJ116))</f>
        <v>0</v>
      </c>
      <c r="AK110" s="33">
        <f t="shared" si="115"/>
        <v>0</v>
      </c>
      <c r="AL110" s="33">
        <f t="shared" si="115"/>
        <v>0</v>
      </c>
      <c r="AM110" s="33">
        <f t="shared" si="115"/>
        <v>0</v>
      </c>
      <c r="AN110" s="33">
        <f t="shared" si="115"/>
        <v>0</v>
      </c>
      <c r="AO110" s="33">
        <f t="shared" si="115"/>
        <v>0</v>
      </c>
      <c r="AP110" s="33">
        <f t="shared" si="115"/>
        <v>0</v>
      </c>
      <c r="AQ110" s="33">
        <f t="shared" si="115"/>
        <v>0</v>
      </c>
      <c r="AR110" s="33">
        <f t="shared" si="115"/>
        <v>0</v>
      </c>
      <c r="AS110" s="33">
        <f t="shared" si="115"/>
        <v>0</v>
      </c>
      <c r="AT110" s="33">
        <f t="shared" si="115"/>
        <v>0</v>
      </c>
      <c r="AU110" s="33">
        <f t="shared" si="115"/>
        <v>0</v>
      </c>
      <c r="AV110" s="33">
        <f t="shared" si="115"/>
        <v>0</v>
      </c>
      <c r="AW110" s="33">
        <f t="shared" si="115"/>
        <v>0</v>
      </c>
      <c r="AX110" s="33">
        <f t="shared" si="115"/>
        <v>0</v>
      </c>
      <c r="AY110" s="33">
        <f t="shared" si="115"/>
        <v>0</v>
      </c>
      <c r="AZ110" s="33">
        <f t="shared" si="115"/>
        <v>0</v>
      </c>
      <c r="BA110" s="33">
        <f t="shared" si="115"/>
        <v>0</v>
      </c>
      <c r="BB110" s="33">
        <f t="shared" si="115"/>
        <v>0</v>
      </c>
      <c r="BC110" s="33">
        <f t="shared" si="115"/>
        <v>0</v>
      </c>
      <c r="BD110" s="33">
        <f t="shared" si="115"/>
        <v>0</v>
      </c>
      <c r="BE110" s="33">
        <f t="shared" si="115"/>
        <v>0</v>
      </c>
      <c r="BF110" s="33">
        <f t="shared" si="115"/>
        <v>0</v>
      </c>
      <c r="BG110" s="33">
        <f t="shared" si="115"/>
        <v>0</v>
      </c>
      <c r="BH110" s="33">
        <f t="shared" si="115"/>
        <v>0</v>
      </c>
      <c r="BI110" s="33">
        <f t="shared" si="115"/>
        <v>0</v>
      </c>
      <c r="BJ110" s="33">
        <f t="shared" si="115"/>
        <v>0</v>
      </c>
      <c r="BK110" s="33">
        <f t="shared" si="115"/>
        <v>0</v>
      </c>
      <c r="BL110" s="33">
        <f t="shared" si="115"/>
        <v>0</v>
      </c>
      <c r="BM110" s="33">
        <f t="shared" si="115"/>
        <v>0</v>
      </c>
      <c r="BN110" s="33">
        <f t="shared" si="115"/>
        <v>0</v>
      </c>
      <c r="BO110" s="33">
        <f t="shared" si="115"/>
        <v>0</v>
      </c>
      <c r="BP110" s="33">
        <f t="shared" si="115"/>
        <v>0</v>
      </c>
      <c r="BQ110" s="33">
        <f t="shared" si="115"/>
        <v>0</v>
      </c>
      <c r="BR110" s="33">
        <f t="shared" si="115"/>
        <v>0</v>
      </c>
      <c r="BS110" s="33">
        <f t="shared" si="115"/>
        <v>0</v>
      </c>
      <c r="BT110" s="33">
        <f t="shared" si="115"/>
        <v>0</v>
      </c>
      <c r="BU110" s="33">
        <f t="shared" si="115"/>
        <v>0</v>
      </c>
      <c r="BV110" s="33">
        <f t="shared" si="115"/>
        <v>0</v>
      </c>
      <c r="BW110" s="33">
        <f t="shared" si="115"/>
        <v>0</v>
      </c>
      <c r="BX110" s="33">
        <f t="shared" si="115"/>
        <v>0</v>
      </c>
      <c r="BY110" s="33">
        <f t="shared" si="115"/>
        <v>0</v>
      </c>
      <c r="BZ110" s="33">
        <f t="shared" si="115"/>
        <v>0</v>
      </c>
      <c r="CA110" s="33">
        <f t="shared" si="115"/>
        <v>0</v>
      </c>
      <c r="CB110" s="33">
        <f t="shared" si="115"/>
        <v>0</v>
      </c>
      <c r="CC110" s="33">
        <f t="shared" si="115"/>
        <v>0</v>
      </c>
      <c r="CD110" s="33">
        <f t="shared" si="115"/>
        <v>0</v>
      </c>
      <c r="CE110" s="33">
        <f t="shared" si="115"/>
        <v>0</v>
      </c>
      <c r="CF110" s="33">
        <f t="shared" si="115"/>
        <v>0</v>
      </c>
    </row>
    <row r="111" spans="2:84" x14ac:dyDescent="0.3">
      <c r="B111" s="13">
        <f>ROW()</f>
        <v>111</v>
      </c>
      <c r="H111" s="1" t="str">
        <f>$H$110</f>
        <v>Капитальные затраты на 1 произв. линию</v>
      </c>
      <c r="I111" s="1" t="s">
        <v>212</v>
      </c>
      <c r="M111" s="53" t="str">
        <f>$M$78</f>
        <v>руб</v>
      </c>
      <c r="U111" s="33">
        <f t="shared" ca="1" si="113"/>
        <v>1000000</v>
      </c>
      <c r="V111" s="93"/>
      <c r="W111" s="36"/>
      <c r="X111" s="96">
        <v>1000000</v>
      </c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</row>
    <row r="112" spans="2:84" x14ac:dyDescent="0.3">
      <c r="B112" s="13">
        <f>ROW()</f>
        <v>112</v>
      </c>
      <c r="H112" s="1" t="str">
        <f>$H$110</f>
        <v>Капитальные затраты на 1 произв. линию</v>
      </c>
      <c r="I112" s="1" t="s">
        <v>210</v>
      </c>
      <c r="M112" s="53" t="str">
        <f t="shared" ref="M112:M115" si="116">$M$78</f>
        <v>руб</v>
      </c>
      <c r="U112" s="33">
        <f t="shared" ca="1" si="113"/>
        <v>3000000</v>
      </c>
      <c r="V112" s="93"/>
      <c r="W112" s="36"/>
      <c r="X112" s="96">
        <v>1500000</v>
      </c>
      <c r="Y112" s="96">
        <v>1500000</v>
      </c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</row>
    <row r="113" spans="2:84" x14ac:dyDescent="0.3">
      <c r="B113" s="13">
        <f>ROW()</f>
        <v>113</v>
      </c>
      <c r="H113" s="1" t="str">
        <f>$H$110</f>
        <v>Капитальные затраты на 1 произв. линию</v>
      </c>
      <c r="I113" s="1" t="s">
        <v>206</v>
      </c>
      <c r="M113" s="53" t="str">
        <f t="shared" si="116"/>
        <v>руб</v>
      </c>
      <c r="U113" s="33">
        <f t="shared" ca="1" si="113"/>
        <v>20000000</v>
      </c>
      <c r="V113" s="93"/>
      <c r="W113" s="36"/>
      <c r="X113" s="96"/>
      <c r="Y113" s="96">
        <v>10000000</v>
      </c>
      <c r="Z113" s="96">
        <v>10000000</v>
      </c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</row>
    <row r="114" spans="2:84" x14ac:dyDescent="0.3">
      <c r="B114" s="13">
        <f>ROW()</f>
        <v>114</v>
      </c>
      <c r="H114" s="1" t="str">
        <f>$H$110</f>
        <v>Капитальные затраты на 1 произв. линию</v>
      </c>
      <c r="I114" s="1" t="s">
        <v>213</v>
      </c>
      <c r="M114" s="53" t="str">
        <f t="shared" si="116"/>
        <v>руб</v>
      </c>
      <c r="U114" s="33">
        <f t="shared" ca="1" si="113"/>
        <v>4000000</v>
      </c>
      <c r="V114" s="93"/>
      <c r="W114" s="36"/>
      <c r="X114" s="96"/>
      <c r="Y114" s="96"/>
      <c r="Z114" s="96">
        <v>4000000</v>
      </c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</row>
    <row r="115" spans="2:84" x14ac:dyDescent="0.3">
      <c r="B115" s="13">
        <f>ROW()</f>
        <v>115</v>
      </c>
      <c r="H115" s="1" t="str">
        <f>$H$110</f>
        <v>Капитальные затраты на 1 произв. линию</v>
      </c>
      <c r="I115" s="1" t="s">
        <v>211</v>
      </c>
      <c r="M115" s="53" t="str">
        <f t="shared" si="116"/>
        <v>руб</v>
      </c>
      <c r="U115" s="33">
        <f t="shared" ca="1" si="113"/>
        <v>500000</v>
      </c>
      <c r="V115" s="93"/>
      <c r="W115" s="36"/>
      <c r="X115" s="96"/>
      <c r="Y115" s="96"/>
      <c r="Z115" s="96">
        <v>500000</v>
      </c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</row>
    <row r="116" spans="2:84" s="26" customFormat="1" ht="12" x14ac:dyDescent="0.25">
      <c r="B116" s="13"/>
      <c r="M116" s="55"/>
      <c r="N116" s="44" t="s">
        <v>21</v>
      </c>
      <c r="O116" s="45"/>
      <c r="P116" s="46"/>
      <c r="Q116" s="40"/>
      <c r="U116" s="41"/>
      <c r="V116" s="42"/>
      <c r="W116" s="43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</row>
    <row r="117" spans="2:84" x14ac:dyDescent="0.3">
      <c r="B117" s="13">
        <f>ROW()</f>
        <v>117</v>
      </c>
    </row>
    <row r="118" spans="2:84" x14ac:dyDescent="0.3">
      <c r="B118" s="13">
        <f>ROW()</f>
        <v>118</v>
      </c>
      <c r="H118" s="1" t="str">
        <f>$H$110</f>
        <v>Капитальные затраты на 1 произв. линию</v>
      </c>
      <c r="M118" s="53" t="str">
        <f t="shared" ref="M118:M123" si="117">$M$78</f>
        <v>руб</v>
      </c>
      <c r="P118" s="72" t="str">
        <f>Lists!$AD$7</f>
        <v>оплата</v>
      </c>
      <c r="U118" s="33">
        <f t="shared" ref="U118:U123" ca="1" si="118">SUM(INDIRECT(ADDRESS($B118,$X$2)&amp;":"&amp;ADDRESS($B118,$X$2-1+$P$8)))</f>
        <v>28500000</v>
      </c>
      <c r="V118" s="35"/>
      <c r="W118" s="36"/>
      <c r="X118" s="33">
        <f t="shared" ref="X118:AI118" si="119">IF(X$8="",0,SUM(X119:X124))</f>
        <v>17000000</v>
      </c>
      <c r="Y118" s="33">
        <f t="shared" si="119"/>
        <v>7000000</v>
      </c>
      <c r="Z118" s="33">
        <f t="shared" si="119"/>
        <v>4500000</v>
      </c>
      <c r="AA118" s="33">
        <f t="shared" si="119"/>
        <v>0</v>
      </c>
      <c r="AB118" s="33">
        <f t="shared" si="119"/>
        <v>0</v>
      </c>
      <c r="AC118" s="33">
        <f t="shared" si="119"/>
        <v>0</v>
      </c>
      <c r="AD118" s="33">
        <f t="shared" si="119"/>
        <v>0</v>
      </c>
      <c r="AE118" s="33">
        <f t="shared" si="119"/>
        <v>0</v>
      </c>
      <c r="AF118" s="33">
        <f t="shared" si="119"/>
        <v>0</v>
      </c>
      <c r="AG118" s="33">
        <f t="shared" si="119"/>
        <v>0</v>
      </c>
      <c r="AH118" s="33">
        <f t="shared" si="119"/>
        <v>0</v>
      </c>
      <c r="AI118" s="33">
        <f t="shared" si="119"/>
        <v>0</v>
      </c>
      <c r="AJ118" s="33">
        <f t="shared" ref="AJ118:CF118" si="120">IF(AJ$8="",0,SUM(AJ119:AJ124))</f>
        <v>0</v>
      </c>
      <c r="AK118" s="33">
        <f t="shared" si="120"/>
        <v>0</v>
      </c>
      <c r="AL118" s="33">
        <f t="shared" si="120"/>
        <v>0</v>
      </c>
      <c r="AM118" s="33">
        <f t="shared" si="120"/>
        <v>0</v>
      </c>
      <c r="AN118" s="33">
        <f t="shared" si="120"/>
        <v>0</v>
      </c>
      <c r="AO118" s="33">
        <f t="shared" si="120"/>
        <v>0</v>
      </c>
      <c r="AP118" s="33">
        <f t="shared" si="120"/>
        <v>0</v>
      </c>
      <c r="AQ118" s="33">
        <f t="shared" si="120"/>
        <v>0</v>
      </c>
      <c r="AR118" s="33">
        <f t="shared" si="120"/>
        <v>0</v>
      </c>
      <c r="AS118" s="33">
        <f t="shared" si="120"/>
        <v>0</v>
      </c>
      <c r="AT118" s="33">
        <f t="shared" si="120"/>
        <v>0</v>
      </c>
      <c r="AU118" s="33">
        <f t="shared" si="120"/>
        <v>0</v>
      </c>
      <c r="AV118" s="33">
        <f t="shared" si="120"/>
        <v>0</v>
      </c>
      <c r="AW118" s="33">
        <f t="shared" si="120"/>
        <v>0</v>
      </c>
      <c r="AX118" s="33">
        <f t="shared" si="120"/>
        <v>0</v>
      </c>
      <c r="AY118" s="33">
        <f t="shared" si="120"/>
        <v>0</v>
      </c>
      <c r="AZ118" s="33">
        <f t="shared" si="120"/>
        <v>0</v>
      </c>
      <c r="BA118" s="33">
        <f t="shared" si="120"/>
        <v>0</v>
      </c>
      <c r="BB118" s="33">
        <f t="shared" si="120"/>
        <v>0</v>
      </c>
      <c r="BC118" s="33">
        <f t="shared" si="120"/>
        <v>0</v>
      </c>
      <c r="BD118" s="33">
        <f t="shared" si="120"/>
        <v>0</v>
      </c>
      <c r="BE118" s="33">
        <f t="shared" si="120"/>
        <v>0</v>
      </c>
      <c r="BF118" s="33">
        <f t="shared" si="120"/>
        <v>0</v>
      </c>
      <c r="BG118" s="33">
        <f t="shared" si="120"/>
        <v>0</v>
      </c>
      <c r="BH118" s="33">
        <f t="shared" si="120"/>
        <v>0</v>
      </c>
      <c r="BI118" s="33">
        <f t="shared" si="120"/>
        <v>0</v>
      </c>
      <c r="BJ118" s="33">
        <f t="shared" si="120"/>
        <v>0</v>
      </c>
      <c r="BK118" s="33">
        <f t="shared" si="120"/>
        <v>0</v>
      </c>
      <c r="BL118" s="33">
        <f t="shared" si="120"/>
        <v>0</v>
      </c>
      <c r="BM118" s="33">
        <f t="shared" si="120"/>
        <v>0</v>
      </c>
      <c r="BN118" s="33">
        <f t="shared" si="120"/>
        <v>0</v>
      </c>
      <c r="BO118" s="33">
        <f t="shared" si="120"/>
        <v>0</v>
      </c>
      <c r="BP118" s="33">
        <f t="shared" si="120"/>
        <v>0</v>
      </c>
      <c r="BQ118" s="33">
        <f t="shared" si="120"/>
        <v>0</v>
      </c>
      <c r="BR118" s="33">
        <f t="shared" si="120"/>
        <v>0</v>
      </c>
      <c r="BS118" s="33">
        <f t="shared" si="120"/>
        <v>0</v>
      </c>
      <c r="BT118" s="33">
        <f t="shared" si="120"/>
        <v>0</v>
      </c>
      <c r="BU118" s="33">
        <f t="shared" si="120"/>
        <v>0</v>
      </c>
      <c r="BV118" s="33">
        <f t="shared" si="120"/>
        <v>0</v>
      </c>
      <c r="BW118" s="33">
        <f t="shared" si="120"/>
        <v>0</v>
      </c>
      <c r="BX118" s="33">
        <f t="shared" si="120"/>
        <v>0</v>
      </c>
      <c r="BY118" s="33">
        <f t="shared" si="120"/>
        <v>0</v>
      </c>
      <c r="BZ118" s="33">
        <f t="shared" si="120"/>
        <v>0</v>
      </c>
      <c r="CA118" s="33">
        <f t="shared" si="120"/>
        <v>0</v>
      </c>
      <c r="CB118" s="33">
        <f t="shared" si="120"/>
        <v>0</v>
      </c>
      <c r="CC118" s="33">
        <f t="shared" si="120"/>
        <v>0</v>
      </c>
      <c r="CD118" s="33">
        <f t="shared" si="120"/>
        <v>0</v>
      </c>
      <c r="CE118" s="33">
        <f t="shared" si="120"/>
        <v>0</v>
      </c>
      <c r="CF118" s="33">
        <f t="shared" si="120"/>
        <v>0</v>
      </c>
    </row>
    <row r="119" spans="2:84" x14ac:dyDescent="0.3">
      <c r="B119" s="13">
        <f>ROW()</f>
        <v>119</v>
      </c>
      <c r="H119" s="1" t="str">
        <f>$H$118</f>
        <v>Капитальные затраты на 1 произв. линию</v>
      </c>
      <c r="I119" s="1" t="str">
        <f>I111</f>
        <v>Разрешения, оформления и проектирование</v>
      </c>
      <c r="M119" s="53" t="str">
        <f t="shared" si="117"/>
        <v>руб</v>
      </c>
      <c r="U119" s="33">
        <f t="shared" ca="1" si="118"/>
        <v>1000000</v>
      </c>
      <c r="V119" s="93"/>
      <c r="W119" s="36"/>
      <c r="X119" s="96">
        <v>1000000</v>
      </c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</row>
    <row r="120" spans="2:84" x14ac:dyDescent="0.3">
      <c r="B120" s="13">
        <f>ROW()</f>
        <v>120</v>
      </c>
      <c r="H120" s="1" t="str">
        <f>$H$118</f>
        <v>Капитальные затраты на 1 произв. линию</v>
      </c>
      <c r="I120" s="1" t="str">
        <f>I112</f>
        <v>Строительно-монтажные работы</v>
      </c>
      <c r="M120" s="53" t="str">
        <f t="shared" si="117"/>
        <v>руб</v>
      </c>
      <c r="U120" s="33">
        <f t="shared" ca="1" si="118"/>
        <v>3000000</v>
      </c>
      <c r="V120" s="93"/>
      <c r="W120" s="36"/>
      <c r="X120" s="96">
        <v>1000000</v>
      </c>
      <c r="Y120" s="96">
        <v>1000000</v>
      </c>
      <c r="Z120" s="96">
        <v>1000000</v>
      </c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</row>
    <row r="121" spans="2:84" x14ac:dyDescent="0.3">
      <c r="B121" s="13">
        <f>ROW()</f>
        <v>121</v>
      </c>
      <c r="H121" s="1" t="str">
        <f>$H$118</f>
        <v>Капитальные затраты на 1 произв. линию</v>
      </c>
      <c r="I121" s="1" t="str">
        <f>I113</f>
        <v>Оборудование</v>
      </c>
      <c r="M121" s="53" t="str">
        <f t="shared" si="117"/>
        <v>руб</v>
      </c>
      <c r="U121" s="33">
        <f t="shared" ca="1" si="118"/>
        <v>20000000</v>
      </c>
      <c r="V121" s="93"/>
      <c r="W121" s="36"/>
      <c r="X121" s="96">
        <v>15000000</v>
      </c>
      <c r="Y121" s="96">
        <v>5000000</v>
      </c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</row>
    <row r="122" spans="2:84" x14ac:dyDescent="0.3">
      <c r="B122" s="13">
        <f>ROW()</f>
        <v>122</v>
      </c>
      <c r="H122" s="1" t="str">
        <f>$H$118</f>
        <v>Капитальные затраты на 1 произв. линию</v>
      </c>
      <c r="I122" s="1" t="str">
        <f>I114</f>
        <v>Доставка и установка оборудования</v>
      </c>
      <c r="M122" s="53" t="str">
        <f t="shared" si="117"/>
        <v>руб</v>
      </c>
      <c r="U122" s="33">
        <f t="shared" ca="1" si="118"/>
        <v>4000000</v>
      </c>
      <c r="V122" s="93"/>
      <c r="W122" s="36"/>
      <c r="X122" s="96"/>
      <c r="Y122" s="96">
        <v>1000000</v>
      </c>
      <c r="Z122" s="96">
        <v>3000000</v>
      </c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</row>
    <row r="123" spans="2:84" x14ac:dyDescent="0.3">
      <c r="B123" s="13">
        <f>ROW()</f>
        <v>123</v>
      </c>
      <c r="H123" s="1" t="str">
        <f>$H$118</f>
        <v>Капитальные затраты на 1 произв. линию</v>
      </c>
      <c r="I123" s="1" t="str">
        <f>I115</f>
        <v>Пуско-наладочные работы</v>
      </c>
      <c r="M123" s="53" t="str">
        <f t="shared" si="117"/>
        <v>руб</v>
      </c>
      <c r="U123" s="33">
        <f t="shared" ca="1" si="118"/>
        <v>500000</v>
      </c>
      <c r="V123" s="93"/>
      <c r="W123" s="36"/>
      <c r="X123" s="96"/>
      <c r="Y123" s="96"/>
      <c r="Z123" s="96">
        <v>500000</v>
      </c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</row>
    <row r="124" spans="2:84" s="26" customFormat="1" ht="12" x14ac:dyDescent="0.25">
      <c r="B124" s="13"/>
      <c r="M124" s="55"/>
      <c r="N124" s="44" t="s">
        <v>21</v>
      </c>
      <c r="O124" s="45"/>
      <c r="P124" s="46"/>
      <c r="Q124" s="40"/>
      <c r="U124" s="41"/>
      <c r="V124" s="42"/>
      <c r="W124" s="43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</row>
    <row r="125" spans="2:84" x14ac:dyDescent="0.3">
      <c r="B125" s="13">
        <f>ROW()</f>
        <v>125</v>
      </c>
    </row>
    <row r="126" spans="2:84" x14ac:dyDescent="0.3">
      <c r="B126" s="13">
        <f>ROW()</f>
        <v>126</v>
      </c>
      <c r="H126" s="1" t="str">
        <f>$H$110</f>
        <v>Капитальные затраты на 1 произв. линию</v>
      </c>
      <c r="M126" s="53" t="str">
        <f t="shared" ref="M126:M131" si="121">$M$78</f>
        <v>руб</v>
      </c>
      <c r="P126" s="72" t="str">
        <f>Lists!$AD$11</f>
        <v>ввод в экспл-ю</v>
      </c>
      <c r="U126" s="33">
        <f t="shared" ref="U126:U131" ca="1" si="122">SUM(INDIRECT(ADDRESS($B126,$X$2)&amp;":"&amp;ADDRESS($B126,$X$2-1+$P$8)))</f>
        <v>28500000</v>
      </c>
      <c r="V126" s="35"/>
      <c r="W126" s="36"/>
      <c r="X126" s="33">
        <f t="shared" ref="X126:AI126" si="123">IF(X$8="",0,SUM(X127:X132))</f>
        <v>0</v>
      </c>
      <c r="Y126" s="33">
        <f t="shared" si="123"/>
        <v>0</v>
      </c>
      <c r="Z126" s="33">
        <f t="shared" si="123"/>
        <v>28500000</v>
      </c>
      <c r="AA126" s="33">
        <f t="shared" si="123"/>
        <v>0</v>
      </c>
      <c r="AB126" s="33">
        <f t="shared" si="123"/>
        <v>0</v>
      </c>
      <c r="AC126" s="33">
        <f t="shared" si="123"/>
        <v>0</v>
      </c>
      <c r="AD126" s="33">
        <f t="shared" si="123"/>
        <v>0</v>
      </c>
      <c r="AE126" s="33">
        <f t="shared" si="123"/>
        <v>0</v>
      </c>
      <c r="AF126" s="33">
        <f t="shared" si="123"/>
        <v>0</v>
      </c>
      <c r="AG126" s="33">
        <f t="shared" si="123"/>
        <v>0</v>
      </c>
      <c r="AH126" s="33">
        <f t="shared" si="123"/>
        <v>0</v>
      </c>
      <c r="AI126" s="33">
        <f t="shared" si="123"/>
        <v>0</v>
      </c>
      <c r="AJ126" s="33">
        <f t="shared" ref="AJ126:CF126" si="124">IF(AJ$8="",0,SUM(AJ127:AJ132))</f>
        <v>0</v>
      </c>
      <c r="AK126" s="33">
        <f t="shared" si="124"/>
        <v>0</v>
      </c>
      <c r="AL126" s="33">
        <f t="shared" si="124"/>
        <v>0</v>
      </c>
      <c r="AM126" s="33">
        <f t="shared" si="124"/>
        <v>0</v>
      </c>
      <c r="AN126" s="33">
        <f t="shared" si="124"/>
        <v>0</v>
      </c>
      <c r="AO126" s="33">
        <f t="shared" si="124"/>
        <v>0</v>
      </c>
      <c r="AP126" s="33">
        <f t="shared" si="124"/>
        <v>0</v>
      </c>
      <c r="AQ126" s="33">
        <f t="shared" si="124"/>
        <v>0</v>
      </c>
      <c r="AR126" s="33">
        <f t="shared" si="124"/>
        <v>0</v>
      </c>
      <c r="AS126" s="33">
        <f t="shared" si="124"/>
        <v>0</v>
      </c>
      <c r="AT126" s="33">
        <f t="shared" si="124"/>
        <v>0</v>
      </c>
      <c r="AU126" s="33">
        <f t="shared" si="124"/>
        <v>0</v>
      </c>
      <c r="AV126" s="33">
        <f t="shared" si="124"/>
        <v>0</v>
      </c>
      <c r="AW126" s="33">
        <f t="shared" si="124"/>
        <v>0</v>
      </c>
      <c r="AX126" s="33">
        <f t="shared" si="124"/>
        <v>0</v>
      </c>
      <c r="AY126" s="33">
        <f t="shared" si="124"/>
        <v>0</v>
      </c>
      <c r="AZ126" s="33">
        <f t="shared" si="124"/>
        <v>0</v>
      </c>
      <c r="BA126" s="33">
        <f t="shared" si="124"/>
        <v>0</v>
      </c>
      <c r="BB126" s="33">
        <f t="shared" si="124"/>
        <v>0</v>
      </c>
      <c r="BC126" s="33">
        <f t="shared" si="124"/>
        <v>0</v>
      </c>
      <c r="BD126" s="33">
        <f t="shared" si="124"/>
        <v>0</v>
      </c>
      <c r="BE126" s="33">
        <f t="shared" si="124"/>
        <v>0</v>
      </c>
      <c r="BF126" s="33">
        <f t="shared" si="124"/>
        <v>0</v>
      </c>
      <c r="BG126" s="33">
        <f t="shared" si="124"/>
        <v>0</v>
      </c>
      <c r="BH126" s="33">
        <f t="shared" si="124"/>
        <v>0</v>
      </c>
      <c r="BI126" s="33">
        <f t="shared" si="124"/>
        <v>0</v>
      </c>
      <c r="BJ126" s="33">
        <f t="shared" si="124"/>
        <v>0</v>
      </c>
      <c r="BK126" s="33">
        <f t="shared" si="124"/>
        <v>0</v>
      </c>
      <c r="BL126" s="33">
        <f t="shared" si="124"/>
        <v>0</v>
      </c>
      <c r="BM126" s="33">
        <f t="shared" si="124"/>
        <v>0</v>
      </c>
      <c r="BN126" s="33">
        <f t="shared" si="124"/>
        <v>0</v>
      </c>
      <c r="BO126" s="33">
        <f t="shared" si="124"/>
        <v>0</v>
      </c>
      <c r="BP126" s="33">
        <f t="shared" si="124"/>
        <v>0</v>
      </c>
      <c r="BQ126" s="33">
        <f t="shared" si="124"/>
        <v>0</v>
      </c>
      <c r="BR126" s="33">
        <f t="shared" si="124"/>
        <v>0</v>
      </c>
      <c r="BS126" s="33">
        <f t="shared" si="124"/>
        <v>0</v>
      </c>
      <c r="BT126" s="33">
        <f t="shared" si="124"/>
        <v>0</v>
      </c>
      <c r="BU126" s="33">
        <f t="shared" si="124"/>
        <v>0</v>
      </c>
      <c r="BV126" s="33">
        <f t="shared" si="124"/>
        <v>0</v>
      </c>
      <c r="BW126" s="33">
        <f t="shared" si="124"/>
        <v>0</v>
      </c>
      <c r="BX126" s="33">
        <f t="shared" si="124"/>
        <v>0</v>
      </c>
      <c r="BY126" s="33">
        <f t="shared" si="124"/>
        <v>0</v>
      </c>
      <c r="BZ126" s="33">
        <f t="shared" si="124"/>
        <v>0</v>
      </c>
      <c r="CA126" s="33">
        <f t="shared" si="124"/>
        <v>0</v>
      </c>
      <c r="CB126" s="33">
        <f t="shared" si="124"/>
        <v>0</v>
      </c>
      <c r="CC126" s="33">
        <f t="shared" si="124"/>
        <v>0</v>
      </c>
      <c r="CD126" s="33">
        <f t="shared" si="124"/>
        <v>0</v>
      </c>
      <c r="CE126" s="33">
        <f t="shared" si="124"/>
        <v>0</v>
      </c>
      <c r="CF126" s="33">
        <f t="shared" si="124"/>
        <v>0</v>
      </c>
    </row>
    <row r="127" spans="2:84" x14ac:dyDescent="0.3">
      <c r="B127" s="13">
        <f>ROW()</f>
        <v>127</v>
      </c>
      <c r="H127" s="1" t="str">
        <f>$H$126</f>
        <v>Капитальные затраты на 1 произв. линию</v>
      </c>
      <c r="I127" s="1" t="str">
        <f>I111</f>
        <v>Разрешения, оформления и проектирование</v>
      </c>
      <c r="M127" s="53" t="str">
        <f t="shared" si="121"/>
        <v>руб</v>
      </c>
      <c r="U127" s="33">
        <f t="shared" ca="1" si="122"/>
        <v>1000000</v>
      </c>
      <c r="V127" s="93"/>
      <c r="W127" s="36"/>
      <c r="X127" s="96"/>
      <c r="Y127" s="96"/>
      <c r="Z127" s="96">
        <v>1000000</v>
      </c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</row>
    <row r="128" spans="2:84" x14ac:dyDescent="0.3">
      <c r="B128" s="13">
        <f>ROW()</f>
        <v>128</v>
      </c>
      <c r="H128" s="1" t="str">
        <f>$H$126</f>
        <v>Капитальные затраты на 1 произв. линию</v>
      </c>
      <c r="I128" s="1" t="str">
        <f t="shared" ref="I128:I131" si="125">I112</f>
        <v>Строительно-монтажные работы</v>
      </c>
      <c r="M128" s="53" t="str">
        <f t="shared" si="121"/>
        <v>руб</v>
      </c>
      <c r="U128" s="33">
        <f t="shared" ca="1" si="122"/>
        <v>3000000</v>
      </c>
      <c r="V128" s="93"/>
      <c r="W128" s="36"/>
      <c r="X128" s="96"/>
      <c r="Y128" s="96"/>
      <c r="Z128" s="96">
        <v>3000000</v>
      </c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</row>
    <row r="129" spans="2:84" x14ac:dyDescent="0.3">
      <c r="B129" s="13">
        <f>ROW()</f>
        <v>129</v>
      </c>
      <c r="H129" s="1" t="str">
        <f>$H$126</f>
        <v>Капитальные затраты на 1 произв. линию</v>
      </c>
      <c r="I129" s="1" t="str">
        <f t="shared" si="125"/>
        <v>Оборудование</v>
      </c>
      <c r="M129" s="53" t="str">
        <f t="shared" si="121"/>
        <v>руб</v>
      </c>
      <c r="U129" s="33">
        <f t="shared" ca="1" si="122"/>
        <v>20000000</v>
      </c>
      <c r="V129" s="93"/>
      <c r="W129" s="36"/>
      <c r="X129" s="96"/>
      <c r="Y129" s="96"/>
      <c r="Z129" s="96">
        <v>20000000</v>
      </c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</row>
    <row r="130" spans="2:84" x14ac:dyDescent="0.3">
      <c r="B130" s="13">
        <f>ROW()</f>
        <v>130</v>
      </c>
      <c r="H130" s="1" t="str">
        <f>$H$126</f>
        <v>Капитальные затраты на 1 произв. линию</v>
      </c>
      <c r="I130" s="1" t="str">
        <f t="shared" si="125"/>
        <v>Доставка и установка оборудования</v>
      </c>
      <c r="M130" s="53" t="str">
        <f t="shared" si="121"/>
        <v>руб</v>
      </c>
      <c r="U130" s="33">
        <f t="shared" ca="1" si="122"/>
        <v>4000000</v>
      </c>
      <c r="V130" s="93"/>
      <c r="W130" s="36"/>
      <c r="X130" s="96"/>
      <c r="Y130" s="96"/>
      <c r="Z130" s="96">
        <v>4000000</v>
      </c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</row>
    <row r="131" spans="2:84" x14ac:dyDescent="0.3">
      <c r="B131" s="13">
        <f>ROW()</f>
        <v>131</v>
      </c>
      <c r="H131" s="1" t="str">
        <f>$H$126</f>
        <v>Капитальные затраты на 1 произв. линию</v>
      </c>
      <c r="I131" s="1" t="str">
        <f t="shared" si="125"/>
        <v>Пуско-наладочные работы</v>
      </c>
      <c r="M131" s="53" t="str">
        <f t="shared" si="121"/>
        <v>руб</v>
      </c>
      <c r="U131" s="33">
        <f t="shared" ca="1" si="122"/>
        <v>500000</v>
      </c>
      <c r="V131" s="93"/>
      <c r="W131" s="36"/>
      <c r="X131" s="96"/>
      <c r="Y131" s="96"/>
      <c r="Z131" s="96">
        <v>500000</v>
      </c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</row>
    <row r="132" spans="2:84" s="26" customFormat="1" ht="12" x14ac:dyDescent="0.25">
      <c r="B132" s="13"/>
      <c r="M132" s="55"/>
      <c r="N132" s="44" t="s">
        <v>21</v>
      </c>
      <c r="O132" s="45"/>
      <c r="P132" s="46"/>
      <c r="Q132" s="40"/>
      <c r="U132" s="41"/>
      <c r="V132" s="42"/>
      <c r="W132" s="43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</row>
    <row r="133" spans="2:84" x14ac:dyDescent="0.3">
      <c r="B133" s="13">
        <f>ROW()</f>
        <v>133</v>
      </c>
    </row>
    <row r="134" spans="2:84" x14ac:dyDescent="0.3">
      <c r="B134" s="13">
        <f>ROW()</f>
        <v>134</v>
      </c>
      <c r="H134" s="1" t="s">
        <v>230</v>
      </c>
      <c r="M134" s="53" t="s">
        <v>16</v>
      </c>
      <c r="P134" s="72" t="s">
        <v>128</v>
      </c>
      <c r="U134" s="31"/>
      <c r="V134" s="107"/>
      <c r="W134" s="47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</row>
    <row r="135" spans="2:84" x14ac:dyDescent="0.3">
      <c r="B135" s="13">
        <f>ROW()</f>
        <v>135</v>
      </c>
      <c r="H135" s="1" t="str">
        <f>$H$142</f>
        <v>Капитальные затраты на 1 канал продаж</v>
      </c>
      <c r="I135" s="1" t="str">
        <f>I119</f>
        <v>Разрешения, оформления и проектирование</v>
      </c>
      <c r="M135" s="53" t="s">
        <v>16</v>
      </c>
      <c r="O135" s="82"/>
      <c r="P135" s="88">
        <v>5</v>
      </c>
      <c r="U135" s="31">
        <f t="shared" ref="U135:U139" ca="1" si="126">SUM(INDIRECT(ADDRESS($B135,$X$2)&amp;":"&amp;ADDRESS($B135,$X$2-1+$P$8)))</f>
        <v>0.98333333333333472</v>
      </c>
      <c r="V135" s="94"/>
      <c r="W135" s="47"/>
      <c r="X135" s="97">
        <f>IF(X$8="",0,IF(X$1=1,0,IF(SUM($W135:W135)&gt;=100%,0,100%/(INT(12*IF($P135&lt;1,1,$P135))))))</f>
        <v>0</v>
      </c>
      <c r="Y135" s="97">
        <f>IF(Y$8="",0,IF(Y$1=1,0,IF(SUM($W135:X135)&gt;=100%,0,100%/(INT(12*IF($P135&lt;1,1,$P135))))))</f>
        <v>1.6666666666666666E-2</v>
      </c>
      <c r="Z135" s="97">
        <f>IF(Z$8="",0,IF(Z$1=1,0,IF(SUM($W135:Y135)&gt;=100%,0,100%/(INT(12*IF($P135&lt;1,1,$P135))))))</f>
        <v>1.6666666666666666E-2</v>
      </c>
      <c r="AA135" s="97">
        <f>IF(AA$8="",0,IF(AA$1=1,0,IF(SUM($W135:Z135)&gt;=100%,0,100%/(INT(12*IF($P135&lt;1,1,$P135))))))</f>
        <v>1.6666666666666666E-2</v>
      </c>
      <c r="AB135" s="97">
        <f>IF(AB$8="",0,IF(AB$1=1,0,IF(SUM($W135:AA135)&gt;=100%,0,100%/(INT(12*IF($P135&lt;1,1,$P135))))))</f>
        <v>1.6666666666666666E-2</v>
      </c>
      <c r="AC135" s="97">
        <f>IF(AC$8="",0,IF(AC$1=1,0,IF(SUM($W135:AB135)&gt;=100%,0,100%/(INT(12*IF($P135&lt;1,1,$P135))))))</f>
        <v>1.6666666666666666E-2</v>
      </c>
      <c r="AD135" s="97">
        <f>IF(AD$8="",0,IF(AD$1=1,0,IF(SUM($W135:AC135)&gt;=100%,0,100%/(INT(12*IF($P135&lt;1,1,$P135))))))</f>
        <v>1.6666666666666666E-2</v>
      </c>
      <c r="AE135" s="97">
        <f>IF(AE$8="",0,IF(AE$1=1,0,IF(SUM($W135:AD135)&gt;=100%,0,100%/(INT(12*IF($P135&lt;1,1,$P135))))))</f>
        <v>1.6666666666666666E-2</v>
      </c>
      <c r="AF135" s="97">
        <f>IF(AF$8="",0,IF(AF$1=1,0,IF(SUM($W135:AE135)&gt;=100%,0,100%/(INT(12*IF($P135&lt;1,1,$P135))))))</f>
        <v>1.6666666666666666E-2</v>
      </c>
      <c r="AG135" s="97">
        <f>IF(AG$8="",0,IF(AG$1=1,0,IF(SUM($W135:AF135)&gt;=100%,0,100%/(INT(12*IF($P135&lt;1,1,$P135))))))</f>
        <v>1.6666666666666666E-2</v>
      </c>
      <c r="AH135" s="97">
        <f>IF(AH$8="",0,IF(AH$1=1,0,IF(SUM($W135:AG135)&gt;=100%,0,100%/(INT(12*IF($P135&lt;1,1,$P135))))))</f>
        <v>1.6666666666666666E-2</v>
      </c>
      <c r="AI135" s="97">
        <f>IF(AI$8="",0,IF(AI$1=1,0,IF(SUM($W135:AH135)&gt;=100%,0,100%/(INT(12*IF($P135&lt;1,1,$P135))))))</f>
        <v>1.6666666666666666E-2</v>
      </c>
      <c r="AJ135" s="97">
        <f>IF(AJ$8="",0,IF(AJ$1=1,0,IF(SUM($W135:AI135)&gt;=100%,0,100%/(INT(12*IF($P135&lt;1,1,$P135))))))</f>
        <v>1.6666666666666666E-2</v>
      </c>
      <c r="AK135" s="97">
        <f>IF(AK$8="",0,IF(AK$1=1,0,IF(SUM($W135:AJ135)&gt;=100%,0,100%/(INT(12*IF($P135&lt;1,1,$P135))))))</f>
        <v>1.6666666666666666E-2</v>
      </c>
      <c r="AL135" s="97">
        <f>IF(AL$8="",0,IF(AL$1=1,0,IF(SUM($W135:AK135)&gt;=100%,0,100%/(INT(12*IF($P135&lt;1,1,$P135))))))</f>
        <v>1.6666666666666666E-2</v>
      </c>
      <c r="AM135" s="97">
        <f>IF(AM$8="",0,IF(AM$1=1,0,IF(SUM($W135:AL135)&gt;=100%,0,100%/(INT(12*IF($P135&lt;1,1,$P135))))))</f>
        <v>1.6666666666666666E-2</v>
      </c>
      <c r="AN135" s="97">
        <f>IF(AN$8="",0,IF(AN$1=1,0,IF(SUM($W135:AM135)&gt;=100%,0,100%/(INT(12*IF($P135&lt;1,1,$P135))))))</f>
        <v>1.6666666666666666E-2</v>
      </c>
      <c r="AO135" s="97">
        <f>IF(AO$8="",0,IF(AO$1=1,0,IF(SUM($W135:AN135)&gt;=100%,0,100%/(INT(12*IF($P135&lt;1,1,$P135))))))</f>
        <v>1.6666666666666666E-2</v>
      </c>
      <c r="AP135" s="97">
        <f>IF(AP$8="",0,IF(AP$1=1,0,IF(SUM($W135:AO135)&gt;=100%,0,100%/(INT(12*IF($P135&lt;1,1,$P135))))))</f>
        <v>1.6666666666666666E-2</v>
      </c>
      <c r="AQ135" s="97">
        <f>IF(AQ$8="",0,IF(AQ$1=1,0,IF(SUM($W135:AP135)&gt;=100%,0,100%/(INT(12*IF($P135&lt;1,1,$P135))))))</f>
        <v>1.6666666666666666E-2</v>
      </c>
      <c r="AR135" s="97">
        <f>IF(AR$8="",0,IF(AR$1=1,0,IF(SUM($W135:AQ135)&gt;=100%,0,100%/(INT(12*IF($P135&lt;1,1,$P135))))))</f>
        <v>1.6666666666666666E-2</v>
      </c>
      <c r="AS135" s="97">
        <f>IF(AS$8="",0,IF(AS$1=1,0,IF(SUM($W135:AR135)&gt;=100%,0,100%/(INT(12*IF($P135&lt;1,1,$P135))))))</f>
        <v>1.6666666666666666E-2</v>
      </c>
      <c r="AT135" s="97">
        <f>IF(AT$8="",0,IF(AT$1=1,0,IF(SUM($W135:AS135)&gt;=100%,0,100%/(INT(12*IF($P135&lt;1,1,$P135))))))</f>
        <v>1.6666666666666666E-2</v>
      </c>
      <c r="AU135" s="97">
        <f>IF(AU$8="",0,IF(AU$1=1,0,IF(SUM($W135:AT135)&gt;=100%,0,100%/(INT(12*IF($P135&lt;1,1,$P135))))))</f>
        <v>1.6666666666666666E-2</v>
      </c>
      <c r="AV135" s="97">
        <f>IF(AV$8="",0,IF(AV$1=1,0,IF(SUM($W135:AU135)&gt;=100%,0,100%/(INT(12*IF($P135&lt;1,1,$P135))))))</f>
        <v>1.6666666666666666E-2</v>
      </c>
      <c r="AW135" s="97">
        <f>IF(AW$8="",0,IF(AW$1=1,0,IF(SUM($W135:AV135)&gt;=100%,0,100%/(INT(12*IF($P135&lt;1,1,$P135))))))</f>
        <v>1.6666666666666666E-2</v>
      </c>
      <c r="AX135" s="97">
        <f>IF(AX$8="",0,IF(AX$1=1,0,IF(SUM($W135:AW135)&gt;=100%,0,100%/(INT(12*IF($P135&lt;1,1,$P135))))))</f>
        <v>1.6666666666666666E-2</v>
      </c>
      <c r="AY135" s="97">
        <f>IF(AY$8="",0,IF(AY$1=1,0,IF(SUM($W135:AX135)&gt;=100%,0,100%/(INT(12*IF($P135&lt;1,1,$P135))))))</f>
        <v>1.6666666666666666E-2</v>
      </c>
      <c r="AZ135" s="97">
        <f>IF(AZ$8="",0,IF(AZ$1=1,0,IF(SUM($W135:AY135)&gt;=100%,0,100%/(INT(12*IF($P135&lt;1,1,$P135))))))</f>
        <v>1.6666666666666666E-2</v>
      </c>
      <c r="BA135" s="97">
        <f>IF(BA$8="",0,IF(BA$1=1,0,IF(SUM($W135:AZ135)&gt;=100%,0,100%/(INT(12*IF($P135&lt;1,1,$P135))))))</f>
        <v>1.6666666666666666E-2</v>
      </c>
      <c r="BB135" s="97">
        <f>IF(BB$8="",0,IF(BB$1=1,0,IF(SUM($W135:BA135)&gt;=100%,0,100%/(INT(12*IF($P135&lt;1,1,$P135))))))</f>
        <v>1.6666666666666666E-2</v>
      </c>
      <c r="BC135" s="97">
        <f>IF(BC$8="",0,IF(BC$1=1,0,IF(SUM($W135:BB135)&gt;=100%,0,100%/(INT(12*IF($P135&lt;1,1,$P135))))))</f>
        <v>1.6666666666666666E-2</v>
      </c>
      <c r="BD135" s="97">
        <f>IF(BD$8="",0,IF(BD$1=1,0,IF(SUM($W135:BC135)&gt;=100%,0,100%/(INT(12*IF($P135&lt;1,1,$P135))))))</f>
        <v>1.6666666666666666E-2</v>
      </c>
      <c r="BE135" s="97">
        <f>IF(BE$8="",0,IF(BE$1=1,0,IF(SUM($W135:BD135)&gt;=100%,0,100%/(INT(12*IF($P135&lt;1,1,$P135))))))</f>
        <v>1.6666666666666666E-2</v>
      </c>
      <c r="BF135" s="97">
        <f>IF(BF$8="",0,IF(BF$1=1,0,IF(SUM($W135:BE135)&gt;=100%,0,100%/(INT(12*IF($P135&lt;1,1,$P135))))))</f>
        <v>1.6666666666666666E-2</v>
      </c>
      <c r="BG135" s="97">
        <f>IF(BG$8="",0,IF(BG$1=1,0,IF(SUM($W135:BF135)&gt;=100%,0,100%/(INT(12*IF($P135&lt;1,1,$P135))))))</f>
        <v>1.6666666666666666E-2</v>
      </c>
      <c r="BH135" s="97">
        <f>IF(BH$8="",0,IF(BH$1=1,0,IF(SUM($W135:BG135)&gt;=100%,0,100%/(INT(12*IF($P135&lt;1,1,$P135))))))</f>
        <v>1.6666666666666666E-2</v>
      </c>
      <c r="BI135" s="97">
        <f>IF(BI$8="",0,IF(BI$1=1,0,IF(SUM($W135:BH135)&gt;=100%,0,100%/(INT(12*IF($P135&lt;1,1,$P135))))))</f>
        <v>1.6666666666666666E-2</v>
      </c>
      <c r="BJ135" s="97">
        <f>IF(BJ$8="",0,IF(BJ$1=1,0,IF(SUM($W135:BI135)&gt;=100%,0,100%/(INT(12*IF($P135&lt;1,1,$P135))))))</f>
        <v>1.6666666666666666E-2</v>
      </c>
      <c r="BK135" s="97">
        <f>IF(BK$8="",0,IF(BK$1=1,0,IF(SUM($W135:BJ135)&gt;=100%,0,100%/(INT(12*IF($P135&lt;1,1,$P135))))))</f>
        <v>1.6666666666666666E-2</v>
      </c>
      <c r="BL135" s="97">
        <f>IF(BL$8="",0,IF(BL$1=1,0,IF(SUM($W135:BK135)&gt;=100%,0,100%/(INT(12*IF($P135&lt;1,1,$P135))))))</f>
        <v>1.6666666666666666E-2</v>
      </c>
      <c r="BM135" s="97">
        <f>IF(BM$8="",0,IF(BM$1=1,0,IF(SUM($W135:BL135)&gt;=100%,0,100%/(INT(12*IF($P135&lt;1,1,$P135))))))</f>
        <v>1.6666666666666666E-2</v>
      </c>
      <c r="BN135" s="97">
        <f>IF(BN$8="",0,IF(BN$1=1,0,IF(SUM($W135:BM135)&gt;=100%,0,100%/(INT(12*IF($P135&lt;1,1,$P135))))))</f>
        <v>1.6666666666666666E-2</v>
      </c>
      <c r="BO135" s="97">
        <f>IF(BO$8="",0,IF(BO$1=1,0,IF(SUM($W135:BN135)&gt;=100%,0,100%/(INT(12*IF($P135&lt;1,1,$P135))))))</f>
        <v>1.6666666666666666E-2</v>
      </c>
      <c r="BP135" s="97">
        <f>IF(BP$8="",0,IF(BP$1=1,0,IF(SUM($W135:BO135)&gt;=100%,0,100%/(INT(12*IF($P135&lt;1,1,$P135))))))</f>
        <v>1.6666666666666666E-2</v>
      </c>
      <c r="BQ135" s="97">
        <f>IF(BQ$8="",0,IF(BQ$1=1,0,IF(SUM($W135:BP135)&gt;=100%,0,100%/(INT(12*IF($P135&lt;1,1,$P135))))))</f>
        <v>1.6666666666666666E-2</v>
      </c>
      <c r="BR135" s="97">
        <f>IF(BR$8="",0,IF(BR$1=1,0,IF(SUM($W135:BQ135)&gt;=100%,0,100%/(INT(12*IF($P135&lt;1,1,$P135))))))</f>
        <v>1.6666666666666666E-2</v>
      </c>
      <c r="BS135" s="97">
        <f>IF(BS$8="",0,IF(BS$1=1,0,IF(SUM($W135:BR135)&gt;=100%,0,100%/(INT(12*IF($P135&lt;1,1,$P135))))))</f>
        <v>1.6666666666666666E-2</v>
      </c>
      <c r="BT135" s="97">
        <f>IF(BT$8="",0,IF(BT$1=1,0,IF(SUM($W135:BS135)&gt;=100%,0,100%/(INT(12*IF($P135&lt;1,1,$P135))))))</f>
        <v>1.6666666666666666E-2</v>
      </c>
      <c r="BU135" s="97">
        <f>IF(BU$8="",0,IF(BU$1=1,0,IF(SUM($W135:BT135)&gt;=100%,0,100%/(INT(12*IF($P135&lt;1,1,$P135))))))</f>
        <v>1.6666666666666666E-2</v>
      </c>
      <c r="BV135" s="97">
        <f>IF(BV$8="",0,IF(BV$1=1,0,IF(SUM($W135:BU135)&gt;=100%,0,100%/(INT(12*IF($P135&lt;1,1,$P135))))))</f>
        <v>1.6666666666666666E-2</v>
      </c>
      <c r="BW135" s="97">
        <f>IF(BW$8="",0,IF(BW$1=1,0,IF(SUM($W135:BV135)&gt;=100%,0,100%/(INT(12*IF($P135&lt;1,1,$P135))))))</f>
        <v>1.6666666666666666E-2</v>
      </c>
      <c r="BX135" s="97">
        <f>IF(BX$8="",0,IF(BX$1=1,0,IF(SUM($W135:BW135)&gt;=100%,0,100%/(INT(12*IF($P135&lt;1,1,$P135))))))</f>
        <v>1.6666666666666666E-2</v>
      </c>
      <c r="BY135" s="97">
        <f>IF(BY$8="",0,IF(BY$1=1,0,IF(SUM($W135:BX135)&gt;=100%,0,100%/(INT(12*IF($P135&lt;1,1,$P135))))))</f>
        <v>1.6666666666666666E-2</v>
      </c>
      <c r="BZ135" s="97">
        <f>IF(BZ$8="",0,IF(BZ$1=1,0,IF(SUM($W135:BY135)&gt;=100%,0,100%/(INT(12*IF($P135&lt;1,1,$P135))))))</f>
        <v>1.6666666666666666E-2</v>
      </c>
      <c r="CA135" s="97">
        <f>IF(CA$8="",0,IF(CA$1=1,0,IF(SUM($W135:BZ135)&gt;=100%,0,100%/(INT(12*IF($P135&lt;1,1,$P135))))))</f>
        <v>1.6666666666666666E-2</v>
      </c>
      <c r="CB135" s="97">
        <f>IF(CB$8="",0,IF(CB$1=1,0,IF(SUM($W135:CA135)&gt;=100%,0,100%/(INT(12*IF($P135&lt;1,1,$P135))))))</f>
        <v>1.6666666666666666E-2</v>
      </c>
      <c r="CC135" s="97">
        <f>IF(CC$8="",0,IF(CC$1=1,0,IF(SUM($W135:CB135)&gt;=100%,0,100%/(INT(12*IF($P135&lt;1,1,$P135))))))</f>
        <v>1.6666666666666666E-2</v>
      </c>
      <c r="CD135" s="97">
        <f>IF(CD$8="",0,IF(CD$1=1,0,IF(SUM($W135:CC135)&gt;=100%,0,100%/(INT(12*IF($P135&lt;1,1,$P135))))))</f>
        <v>1.6666666666666666E-2</v>
      </c>
      <c r="CE135" s="97">
        <f>IF(CE$8="",0,IF(CE$1=1,0,IF(SUM($W135:CD135)&gt;=100%,0,100%/(INT(12*IF($P135&lt;1,1,$P135))))))</f>
        <v>1.6666666666666666E-2</v>
      </c>
      <c r="CF135" s="97">
        <f>IF(CF$8="",0,IF(CF$1=1,0,IF(SUM($W135:CE135)&gt;=100%,0,100%/(INT(12*IF($P135&lt;1,1,$P135))))))</f>
        <v>0</v>
      </c>
    </row>
    <row r="136" spans="2:84" x14ac:dyDescent="0.3">
      <c r="B136" s="13">
        <f>ROW()</f>
        <v>136</v>
      </c>
      <c r="H136" s="1" t="str">
        <f>$H$142</f>
        <v>Капитальные затраты на 1 канал продаж</v>
      </c>
      <c r="I136" s="1" t="str">
        <f t="shared" ref="I136:I139" si="127">I120</f>
        <v>Строительно-монтажные работы</v>
      </c>
      <c r="M136" s="53" t="s">
        <v>16</v>
      </c>
      <c r="O136" s="82"/>
      <c r="P136" s="105">
        <v>10</v>
      </c>
      <c r="U136" s="31">
        <f t="shared" ca="1" si="126"/>
        <v>0.49166666666666736</v>
      </c>
      <c r="V136" s="94"/>
      <c r="W136" s="47"/>
      <c r="X136" s="97">
        <f>IF(X$8="",0,IF(X$1=1,0,IF(SUM($W136:W136)&gt;=100%,0,100%/(INT(12*IF($P136&lt;1,1,$P136))))))</f>
        <v>0</v>
      </c>
      <c r="Y136" s="97">
        <f>IF(Y$8="",0,IF(Y$1=1,0,IF(SUM($W136:X136)&gt;=100%,0,100%/(INT(12*IF($P136&lt;1,1,$P136))))))</f>
        <v>8.3333333333333332E-3</v>
      </c>
      <c r="Z136" s="97">
        <f>IF(Z$8="",0,IF(Z$1=1,0,IF(SUM($W136:Y136)&gt;=100%,0,100%/(INT(12*IF($P136&lt;1,1,$P136))))))</f>
        <v>8.3333333333333332E-3</v>
      </c>
      <c r="AA136" s="97">
        <f>IF(AA$8="",0,IF(AA$1=1,0,IF(SUM($W136:Z136)&gt;=100%,0,100%/(INT(12*IF($P136&lt;1,1,$P136))))))</f>
        <v>8.3333333333333332E-3</v>
      </c>
      <c r="AB136" s="97">
        <f>IF(AB$8="",0,IF(AB$1=1,0,IF(SUM($W136:AA136)&gt;=100%,0,100%/(INT(12*IF($P136&lt;1,1,$P136))))))</f>
        <v>8.3333333333333332E-3</v>
      </c>
      <c r="AC136" s="97">
        <f>IF(AC$8="",0,IF(AC$1=1,0,IF(SUM($W136:AB136)&gt;=100%,0,100%/(INT(12*IF($P136&lt;1,1,$P136))))))</f>
        <v>8.3333333333333332E-3</v>
      </c>
      <c r="AD136" s="97">
        <f>IF(AD$8="",0,IF(AD$1=1,0,IF(SUM($W136:AC136)&gt;=100%,0,100%/(INT(12*IF($P136&lt;1,1,$P136))))))</f>
        <v>8.3333333333333332E-3</v>
      </c>
      <c r="AE136" s="97">
        <f>IF(AE$8="",0,IF(AE$1=1,0,IF(SUM($W136:AD136)&gt;=100%,0,100%/(INT(12*IF($P136&lt;1,1,$P136))))))</f>
        <v>8.3333333333333332E-3</v>
      </c>
      <c r="AF136" s="97">
        <f>IF(AF$8="",0,IF(AF$1=1,0,IF(SUM($W136:AE136)&gt;=100%,0,100%/(INT(12*IF($P136&lt;1,1,$P136))))))</f>
        <v>8.3333333333333332E-3</v>
      </c>
      <c r="AG136" s="97">
        <f>IF(AG$8="",0,IF(AG$1=1,0,IF(SUM($W136:AF136)&gt;=100%,0,100%/(INT(12*IF($P136&lt;1,1,$P136))))))</f>
        <v>8.3333333333333332E-3</v>
      </c>
      <c r="AH136" s="97">
        <f>IF(AH$8="",0,IF(AH$1=1,0,IF(SUM($W136:AG136)&gt;=100%,0,100%/(INT(12*IF($P136&lt;1,1,$P136))))))</f>
        <v>8.3333333333333332E-3</v>
      </c>
      <c r="AI136" s="97">
        <f>IF(AI$8="",0,IF(AI$1=1,0,IF(SUM($W136:AH136)&gt;=100%,0,100%/(INT(12*IF($P136&lt;1,1,$P136))))))</f>
        <v>8.3333333333333332E-3</v>
      </c>
      <c r="AJ136" s="97">
        <f>IF(AJ$8="",0,IF(AJ$1=1,0,IF(SUM($W136:AI136)&gt;=100%,0,100%/(INT(12*IF($P136&lt;1,1,$P136))))))</f>
        <v>8.3333333333333332E-3</v>
      </c>
      <c r="AK136" s="97">
        <f>IF(AK$8="",0,IF(AK$1=1,0,IF(SUM($W136:AJ136)&gt;=100%,0,100%/(INT(12*IF($P136&lt;1,1,$P136))))))</f>
        <v>8.3333333333333332E-3</v>
      </c>
      <c r="AL136" s="97">
        <f>IF(AL$8="",0,IF(AL$1=1,0,IF(SUM($W136:AK136)&gt;=100%,0,100%/(INT(12*IF($P136&lt;1,1,$P136))))))</f>
        <v>8.3333333333333332E-3</v>
      </c>
      <c r="AM136" s="97">
        <f>IF(AM$8="",0,IF(AM$1=1,0,IF(SUM($W136:AL136)&gt;=100%,0,100%/(INT(12*IF($P136&lt;1,1,$P136))))))</f>
        <v>8.3333333333333332E-3</v>
      </c>
      <c r="AN136" s="97">
        <f>IF(AN$8="",0,IF(AN$1=1,0,IF(SUM($W136:AM136)&gt;=100%,0,100%/(INT(12*IF($P136&lt;1,1,$P136))))))</f>
        <v>8.3333333333333332E-3</v>
      </c>
      <c r="AO136" s="97">
        <f>IF(AO$8="",0,IF(AO$1=1,0,IF(SUM($W136:AN136)&gt;=100%,0,100%/(INT(12*IF($P136&lt;1,1,$P136))))))</f>
        <v>8.3333333333333332E-3</v>
      </c>
      <c r="AP136" s="97">
        <f>IF(AP$8="",0,IF(AP$1=1,0,IF(SUM($W136:AO136)&gt;=100%,0,100%/(INT(12*IF($P136&lt;1,1,$P136))))))</f>
        <v>8.3333333333333332E-3</v>
      </c>
      <c r="AQ136" s="97">
        <f>IF(AQ$8="",0,IF(AQ$1=1,0,IF(SUM($W136:AP136)&gt;=100%,0,100%/(INT(12*IF($P136&lt;1,1,$P136))))))</f>
        <v>8.3333333333333332E-3</v>
      </c>
      <c r="AR136" s="97">
        <f>IF(AR$8="",0,IF(AR$1=1,0,IF(SUM($W136:AQ136)&gt;=100%,0,100%/(INT(12*IF($P136&lt;1,1,$P136))))))</f>
        <v>8.3333333333333332E-3</v>
      </c>
      <c r="AS136" s="97">
        <f>IF(AS$8="",0,IF(AS$1=1,0,IF(SUM($W136:AR136)&gt;=100%,0,100%/(INT(12*IF($P136&lt;1,1,$P136))))))</f>
        <v>8.3333333333333332E-3</v>
      </c>
      <c r="AT136" s="97">
        <f>IF(AT$8="",0,IF(AT$1=1,0,IF(SUM($W136:AS136)&gt;=100%,0,100%/(INT(12*IF($P136&lt;1,1,$P136))))))</f>
        <v>8.3333333333333332E-3</v>
      </c>
      <c r="AU136" s="97">
        <f>IF(AU$8="",0,IF(AU$1=1,0,IF(SUM($W136:AT136)&gt;=100%,0,100%/(INT(12*IF($P136&lt;1,1,$P136))))))</f>
        <v>8.3333333333333332E-3</v>
      </c>
      <c r="AV136" s="97">
        <f>IF(AV$8="",0,IF(AV$1=1,0,IF(SUM($W136:AU136)&gt;=100%,0,100%/(INT(12*IF($P136&lt;1,1,$P136))))))</f>
        <v>8.3333333333333332E-3</v>
      </c>
      <c r="AW136" s="97">
        <f>IF(AW$8="",0,IF(AW$1=1,0,IF(SUM($W136:AV136)&gt;=100%,0,100%/(INT(12*IF($P136&lt;1,1,$P136))))))</f>
        <v>8.3333333333333332E-3</v>
      </c>
      <c r="AX136" s="97">
        <f>IF(AX$8="",0,IF(AX$1=1,0,IF(SUM($W136:AW136)&gt;=100%,0,100%/(INT(12*IF($P136&lt;1,1,$P136))))))</f>
        <v>8.3333333333333332E-3</v>
      </c>
      <c r="AY136" s="97">
        <f>IF(AY$8="",0,IF(AY$1=1,0,IF(SUM($W136:AX136)&gt;=100%,0,100%/(INT(12*IF($P136&lt;1,1,$P136))))))</f>
        <v>8.3333333333333332E-3</v>
      </c>
      <c r="AZ136" s="97">
        <f>IF(AZ$8="",0,IF(AZ$1=1,0,IF(SUM($W136:AY136)&gt;=100%,0,100%/(INT(12*IF($P136&lt;1,1,$P136))))))</f>
        <v>8.3333333333333332E-3</v>
      </c>
      <c r="BA136" s="97">
        <f>IF(BA$8="",0,IF(BA$1=1,0,IF(SUM($W136:AZ136)&gt;=100%,0,100%/(INT(12*IF($P136&lt;1,1,$P136))))))</f>
        <v>8.3333333333333332E-3</v>
      </c>
      <c r="BB136" s="97">
        <f>IF(BB$8="",0,IF(BB$1=1,0,IF(SUM($W136:BA136)&gt;=100%,0,100%/(INT(12*IF($P136&lt;1,1,$P136))))))</f>
        <v>8.3333333333333332E-3</v>
      </c>
      <c r="BC136" s="97">
        <f>IF(BC$8="",0,IF(BC$1=1,0,IF(SUM($W136:BB136)&gt;=100%,0,100%/(INT(12*IF($P136&lt;1,1,$P136))))))</f>
        <v>8.3333333333333332E-3</v>
      </c>
      <c r="BD136" s="97">
        <f>IF(BD$8="",0,IF(BD$1=1,0,IF(SUM($W136:BC136)&gt;=100%,0,100%/(INT(12*IF($P136&lt;1,1,$P136))))))</f>
        <v>8.3333333333333332E-3</v>
      </c>
      <c r="BE136" s="97">
        <f>IF(BE$8="",0,IF(BE$1=1,0,IF(SUM($W136:BD136)&gt;=100%,0,100%/(INT(12*IF($P136&lt;1,1,$P136))))))</f>
        <v>8.3333333333333332E-3</v>
      </c>
      <c r="BF136" s="97">
        <f>IF(BF$8="",0,IF(BF$1=1,0,IF(SUM($W136:BE136)&gt;=100%,0,100%/(INT(12*IF($P136&lt;1,1,$P136))))))</f>
        <v>8.3333333333333332E-3</v>
      </c>
      <c r="BG136" s="97">
        <f>IF(BG$8="",0,IF(BG$1=1,0,IF(SUM($W136:BF136)&gt;=100%,0,100%/(INT(12*IF($P136&lt;1,1,$P136))))))</f>
        <v>8.3333333333333332E-3</v>
      </c>
      <c r="BH136" s="97">
        <f>IF(BH$8="",0,IF(BH$1=1,0,IF(SUM($W136:BG136)&gt;=100%,0,100%/(INT(12*IF($P136&lt;1,1,$P136))))))</f>
        <v>8.3333333333333332E-3</v>
      </c>
      <c r="BI136" s="97">
        <f>IF(BI$8="",0,IF(BI$1=1,0,IF(SUM($W136:BH136)&gt;=100%,0,100%/(INT(12*IF($P136&lt;1,1,$P136))))))</f>
        <v>8.3333333333333332E-3</v>
      </c>
      <c r="BJ136" s="97">
        <f>IF(BJ$8="",0,IF(BJ$1=1,0,IF(SUM($W136:BI136)&gt;=100%,0,100%/(INT(12*IF($P136&lt;1,1,$P136))))))</f>
        <v>8.3333333333333332E-3</v>
      </c>
      <c r="BK136" s="97">
        <f>IF(BK$8="",0,IF(BK$1=1,0,IF(SUM($W136:BJ136)&gt;=100%,0,100%/(INT(12*IF($P136&lt;1,1,$P136))))))</f>
        <v>8.3333333333333332E-3</v>
      </c>
      <c r="BL136" s="97">
        <f>IF(BL$8="",0,IF(BL$1=1,0,IF(SUM($W136:BK136)&gt;=100%,0,100%/(INT(12*IF($P136&lt;1,1,$P136))))))</f>
        <v>8.3333333333333332E-3</v>
      </c>
      <c r="BM136" s="97">
        <f>IF(BM$8="",0,IF(BM$1=1,0,IF(SUM($W136:BL136)&gt;=100%,0,100%/(INT(12*IF($P136&lt;1,1,$P136))))))</f>
        <v>8.3333333333333332E-3</v>
      </c>
      <c r="BN136" s="97">
        <f>IF(BN$8="",0,IF(BN$1=1,0,IF(SUM($W136:BM136)&gt;=100%,0,100%/(INT(12*IF($P136&lt;1,1,$P136))))))</f>
        <v>8.3333333333333332E-3</v>
      </c>
      <c r="BO136" s="97">
        <f>IF(BO$8="",0,IF(BO$1=1,0,IF(SUM($W136:BN136)&gt;=100%,0,100%/(INT(12*IF($P136&lt;1,1,$P136))))))</f>
        <v>8.3333333333333332E-3</v>
      </c>
      <c r="BP136" s="97">
        <f>IF(BP$8="",0,IF(BP$1=1,0,IF(SUM($W136:BO136)&gt;=100%,0,100%/(INT(12*IF($P136&lt;1,1,$P136))))))</f>
        <v>8.3333333333333332E-3</v>
      </c>
      <c r="BQ136" s="97">
        <f>IF(BQ$8="",0,IF(BQ$1=1,0,IF(SUM($W136:BP136)&gt;=100%,0,100%/(INT(12*IF($P136&lt;1,1,$P136))))))</f>
        <v>8.3333333333333332E-3</v>
      </c>
      <c r="BR136" s="97">
        <f>IF(BR$8="",0,IF(BR$1=1,0,IF(SUM($W136:BQ136)&gt;=100%,0,100%/(INT(12*IF($P136&lt;1,1,$P136))))))</f>
        <v>8.3333333333333332E-3</v>
      </c>
      <c r="BS136" s="97">
        <f>IF(BS$8="",0,IF(BS$1=1,0,IF(SUM($W136:BR136)&gt;=100%,0,100%/(INT(12*IF($P136&lt;1,1,$P136))))))</f>
        <v>8.3333333333333332E-3</v>
      </c>
      <c r="BT136" s="97">
        <f>IF(BT$8="",0,IF(BT$1=1,0,IF(SUM($W136:BS136)&gt;=100%,0,100%/(INT(12*IF($P136&lt;1,1,$P136))))))</f>
        <v>8.3333333333333332E-3</v>
      </c>
      <c r="BU136" s="97">
        <f>IF(BU$8="",0,IF(BU$1=1,0,IF(SUM($W136:BT136)&gt;=100%,0,100%/(INT(12*IF($P136&lt;1,1,$P136))))))</f>
        <v>8.3333333333333332E-3</v>
      </c>
      <c r="BV136" s="97">
        <f>IF(BV$8="",0,IF(BV$1=1,0,IF(SUM($W136:BU136)&gt;=100%,0,100%/(INT(12*IF($P136&lt;1,1,$P136))))))</f>
        <v>8.3333333333333332E-3</v>
      </c>
      <c r="BW136" s="97">
        <f>IF(BW$8="",0,IF(BW$1=1,0,IF(SUM($W136:BV136)&gt;=100%,0,100%/(INT(12*IF($P136&lt;1,1,$P136))))))</f>
        <v>8.3333333333333332E-3</v>
      </c>
      <c r="BX136" s="97">
        <f>IF(BX$8="",0,IF(BX$1=1,0,IF(SUM($W136:BW136)&gt;=100%,0,100%/(INT(12*IF($P136&lt;1,1,$P136))))))</f>
        <v>8.3333333333333332E-3</v>
      </c>
      <c r="BY136" s="97">
        <f>IF(BY$8="",0,IF(BY$1=1,0,IF(SUM($W136:BX136)&gt;=100%,0,100%/(INT(12*IF($P136&lt;1,1,$P136))))))</f>
        <v>8.3333333333333332E-3</v>
      </c>
      <c r="BZ136" s="97">
        <f>IF(BZ$8="",0,IF(BZ$1=1,0,IF(SUM($W136:BY136)&gt;=100%,0,100%/(INT(12*IF($P136&lt;1,1,$P136))))))</f>
        <v>8.3333333333333332E-3</v>
      </c>
      <c r="CA136" s="97">
        <f>IF(CA$8="",0,IF(CA$1=1,0,IF(SUM($W136:BZ136)&gt;=100%,0,100%/(INT(12*IF($P136&lt;1,1,$P136))))))</f>
        <v>8.3333333333333332E-3</v>
      </c>
      <c r="CB136" s="97">
        <f>IF(CB$8="",0,IF(CB$1=1,0,IF(SUM($W136:CA136)&gt;=100%,0,100%/(INT(12*IF($P136&lt;1,1,$P136))))))</f>
        <v>8.3333333333333332E-3</v>
      </c>
      <c r="CC136" s="97">
        <f>IF(CC$8="",0,IF(CC$1=1,0,IF(SUM($W136:CB136)&gt;=100%,0,100%/(INT(12*IF($P136&lt;1,1,$P136))))))</f>
        <v>8.3333333333333332E-3</v>
      </c>
      <c r="CD136" s="97">
        <f>IF(CD$8="",0,IF(CD$1=1,0,IF(SUM($W136:CC136)&gt;=100%,0,100%/(INT(12*IF($P136&lt;1,1,$P136))))))</f>
        <v>8.3333333333333332E-3</v>
      </c>
      <c r="CE136" s="97">
        <f>IF(CE$8="",0,IF(CE$1=1,0,IF(SUM($W136:CD136)&gt;=100%,0,100%/(INT(12*IF($P136&lt;1,1,$P136))))))</f>
        <v>8.3333333333333332E-3</v>
      </c>
      <c r="CF136" s="97">
        <f>IF(CF$8="",0,IF(CF$1=1,0,IF(SUM($W136:CE136)&gt;=100%,0,100%/(INT(12*IF($P136&lt;1,1,$P136))))))</f>
        <v>0</v>
      </c>
    </row>
    <row r="137" spans="2:84" x14ac:dyDescent="0.3">
      <c r="B137" s="13">
        <f>ROW()</f>
        <v>137</v>
      </c>
      <c r="H137" s="1" t="str">
        <f>$H$142</f>
        <v>Капитальные затраты на 1 канал продаж</v>
      </c>
      <c r="I137" s="1" t="str">
        <f t="shared" si="127"/>
        <v>Оборудование</v>
      </c>
      <c r="M137" s="53" t="s">
        <v>16</v>
      </c>
      <c r="O137" s="82"/>
      <c r="P137" s="105">
        <v>10</v>
      </c>
      <c r="U137" s="31">
        <f t="shared" ca="1" si="126"/>
        <v>0.49166666666666736</v>
      </c>
      <c r="V137" s="94"/>
      <c r="W137" s="47"/>
      <c r="X137" s="97">
        <f>IF(X$8="",0,IF(X$1=1,0,IF(SUM($W137:W137)&gt;=100%,0,100%/(INT(12*IF($P137&lt;1,1,$P137))))))</f>
        <v>0</v>
      </c>
      <c r="Y137" s="97">
        <f>IF(Y$8="",0,IF(Y$1=1,0,IF(SUM($W137:X137)&gt;=100%,0,100%/(INT(12*IF($P137&lt;1,1,$P137))))))</f>
        <v>8.3333333333333332E-3</v>
      </c>
      <c r="Z137" s="97">
        <f>IF(Z$8="",0,IF(Z$1=1,0,IF(SUM($W137:Y137)&gt;=100%,0,100%/(INT(12*IF($P137&lt;1,1,$P137))))))</f>
        <v>8.3333333333333332E-3</v>
      </c>
      <c r="AA137" s="97">
        <f>IF(AA$8="",0,IF(AA$1=1,0,IF(SUM($W137:Z137)&gt;=100%,0,100%/(INT(12*IF($P137&lt;1,1,$P137))))))</f>
        <v>8.3333333333333332E-3</v>
      </c>
      <c r="AB137" s="97">
        <f>IF(AB$8="",0,IF(AB$1=1,0,IF(SUM($W137:AA137)&gt;=100%,0,100%/(INT(12*IF($P137&lt;1,1,$P137))))))</f>
        <v>8.3333333333333332E-3</v>
      </c>
      <c r="AC137" s="97">
        <f>IF(AC$8="",0,IF(AC$1=1,0,IF(SUM($W137:AB137)&gt;=100%,0,100%/(INT(12*IF($P137&lt;1,1,$P137))))))</f>
        <v>8.3333333333333332E-3</v>
      </c>
      <c r="AD137" s="97">
        <f>IF(AD$8="",0,IF(AD$1=1,0,IF(SUM($W137:AC137)&gt;=100%,0,100%/(INT(12*IF($P137&lt;1,1,$P137))))))</f>
        <v>8.3333333333333332E-3</v>
      </c>
      <c r="AE137" s="97">
        <f>IF(AE$8="",0,IF(AE$1=1,0,IF(SUM($W137:AD137)&gt;=100%,0,100%/(INT(12*IF($P137&lt;1,1,$P137))))))</f>
        <v>8.3333333333333332E-3</v>
      </c>
      <c r="AF137" s="97">
        <f>IF(AF$8="",0,IF(AF$1=1,0,IF(SUM($W137:AE137)&gt;=100%,0,100%/(INT(12*IF($P137&lt;1,1,$P137))))))</f>
        <v>8.3333333333333332E-3</v>
      </c>
      <c r="AG137" s="97">
        <f>IF(AG$8="",0,IF(AG$1=1,0,IF(SUM($W137:AF137)&gt;=100%,0,100%/(INT(12*IF($P137&lt;1,1,$P137))))))</f>
        <v>8.3333333333333332E-3</v>
      </c>
      <c r="AH137" s="97">
        <f>IF(AH$8="",0,IF(AH$1=1,0,IF(SUM($W137:AG137)&gt;=100%,0,100%/(INT(12*IF($P137&lt;1,1,$P137))))))</f>
        <v>8.3333333333333332E-3</v>
      </c>
      <c r="AI137" s="97">
        <f>IF(AI$8="",0,IF(AI$1=1,0,IF(SUM($W137:AH137)&gt;=100%,0,100%/(INT(12*IF($P137&lt;1,1,$P137))))))</f>
        <v>8.3333333333333332E-3</v>
      </c>
      <c r="AJ137" s="97">
        <f>IF(AJ$8="",0,IF(AJ$1=1,0,IF(SUM($W137:AI137)&gt;=100%,0,100%/(INT(12*IF($P137&lt;1,1,$P137))))))</f>
        <v>8.3333333333333332E-3</v>
      </c>
      <c r="AK137" s="97">
        <f>IF(AK$8="",0,IF(AK$1=1,0,IF(SUM($W137:AJ137)&gt;=100%,0,100%/(INT(12*IF($P137&lt;1,1,$P137))))))</f>
        <v>8.3333333333333332E-3</v>
      </c>
      <c r="AL137" s="97">
        <f>IF(AL$8="",0,IF(AL$1=1,0,IF(SUM($W137:AK137)&gt;=100%,0,100%/(INT(12*IF($P137&lt;1,1,$P137))))))</f>
        <v>8.3333333333333332E-3</v>
      </c>
      <c r="AM137" s="97">
        <f>IF(AM$8="",0,IF(AM$1=1,0,IF(SUM($W137:AL137)&gt;=100%,0,100%/(INT(12*IF($P137&lt;1,1,$P137))))))</f>
        <v>8.3333333333333332E-3</v>
      </c>
      <c r="AN137" s="97">
        <f>IF(AN$8="",0,IF(AN$1=1,0,IF(SUM($W137:AM137)&gt;=100%,0,100%/(INT(12*IF($P137&lt;1,1,$P137))))))</f>
        <v>8.3333333333333332E-3</v>
      </c>
      <c r="AO137" s="97">
        <f>IF(AO$8="",0,IF(AO$1=1,0,IF(SUM($W137:AN137)&gt;=100%,0,100%/(INT(12*IF($P137&lt;1,1,$P137))))))</f>
        <v>8.3333333333333332E-3</v>
      </c>
      <c r="AP137" s="97">
        <f>IF(AP$8="",0,IF(AP$1=1,0,IF(SUM($W137:AO137)&gt;=100%,0,100%/(INT(12*IF($P137&lt;1,1,$P137))))))</f>
        <v>8.3333333333333332E-3</v>
      </c>
      <c r="AQ137" s="97">
        <f>IF(AQ$8="",0,IF(AQ$1=1,0,IF(SUM($W137:AP137)&gt;=100%,0,100%/(INT(12*IF($P137&lt;1,1,$P137))))))</f>
        <v>8.3333333333333332E-3</v>
      </c>
      <c r="AR137" s="97">
        <f>IF(AR$8="",0,IF(AR$1=1,0,IF(SUM($W137:AQ137)&gt;=100%,0,100%/(INT(12*IF($P137&lt;1,1,$P137))))))</f>
        <v>8.3333333333333332E-3</v>
      </c>
      <c r="AS137" s="97">
        <f>IF(AS$8="",0,IF(AS$1=1,0,IF(SUM($W137:AR137)&gt;=100%,0,100%/(INT(12*IF($P137&lt;1,1,$P137))))))</f>
        <v>8.3333333333333332E-3</v>
      </c>
      <c r="AT137" s="97">
        <f>IF(AT$8="",0,IF(AT$1=1,0,IF(SUM($W137:AS137)&gt;=100%,0,100%/(INT(12*IF($P137&lt;1,1,$P137))))))</f>
        <v>8.3333333333333332E-3</v>
      </c>
      <c r="AU137" s="97">
        <f>IF(AU$8="",0,IF(AU$1=1,0,IF(SUM($W137:AT137)&gt;=100%,0,100%/(INT(12*IF($P137&lt;1,1,$P137))))))</f>
        <v>8.3333333333333332E-3</v>
      </c>
      <c r="AV137" s="97">
        <f>IF(AV$8="",0,IF(AV$1=1,0,IF(SUM($W137:AU137)&gt;=100%,0,100%/(INT(12*IF($P137&lt;1,1,$P137))))))</f>
        <v>8.3333333333333332E-3</v>
      </c>
      <c r="AW137" s="97">
        <f>IF(AW$8="",0,IF(AW$1=1,0,IF(SUM($W137:AV137)&gt;=100%,0,100%/(INT(12*IF($P137&lt;1,1,$P137))))))</f>
        <v>8.3333333333333332E-3</v>
      </c>
      <c r="AX137" s="97">
        <f>IF(AX$8="",0,IF(AX$1=1,0,IF(SUM($W137:AW137)&gt;=100%,0,100%/(INT(12*IF($P137&lt;1,1,$P137))))))</f>
        <v>8.3333333333333332E-3</v>
      </c>
      <c r="AY137" s="97">
        <f>IF(AY$8="",0,IF(AY$1=1,0,IF(SUM($W137:AX137)&gt;=100%,0,100%/(INT(12*IF($P137&lt;1,1,$P137))))))</f>
        <v>8.3333333333333332E-3</v>
      </c>
      <c r="AZ137" s="97">
        <f>IF(AZ$8="",0,IF(AZ$1=1,0,IF(SUM($W137:AY137)&gt;=100%,0,100%/(INT(12*IF($P137&lt;1,1,$P137))))))</f>
        <v>8.3333333333333332E-3</v>
      </c>
      <c r="BA137" s="97">
        <f>IF(BA$8="",0,IF(BA$1=1,0,IF(SUM($W137:AZ137)&gt;=100%,0,100%/(INT(12*IF($P137&lt;1,1,$P137))))))</f>
        <v>8.3333333333333332E-3</v>
      </c>
      <c r="BB137" s="97">
        <f>IF(BB$8="",0,IF(BB$1=1,0,IF(SUM($W137:BA137)&gt;=100%,0,100%/(INT(12*IF($P137&lt;1,1,$P137))))))</f>
        <v>8.3333333333333332E-3</v>
      </c>
      <c r="BC137" s="97">
        <f>IF(BC$8="",0,IF(BC$1=1,0,IF(SUM($W137:BB137)&gt;=100%,0,100%/(INT(12*IF($P137&lt;1,1,$P137))))))</f>
        <v>8.3333333333333332E-3</v>
      </c>
      <c r="BD137" s="97">
        <f>IF(BD$8="",0,IF(BD$1=1,0,IF(SUM($W137:BC137)&gt;=100%,0,100%/(INT(12*IF($P137&lt;1,1,$P137))))))</f>
        <v>8.3333333333333332E-3</v>
      </c>
      <c r="BE137" s="97">
        <f>IF(BE$8="",0,IF(BE$1=1,0,IF(SUM($W137:BD137)&gt;=100%,0,100%/(INT(12*IF($P137&lt;1,1,$P137))))))</f>
        <v>8.3333333333333332E-3</v>
      </c>
      <c r="BF137" s="97">
        <f>IF(BF$8="",0,IF(BF$1=1,0,IF(SUM($W137:BE137)&gt;=100%,0,100%/(INT(12*IF($P137&lt;1,1,$P137))))))</f>
        <v>8.3333333333333332E-3</v>
      </c>
      <c r="BG137" s="97">
        <f>IF(BG$8="",0,IF(BG$1=1,0,IF(SUM($W137:BF137)&gt;=100%,0,100%/(INT(12*IF($P137&lt;1,1,$P137))))))</f>
        <v>8.3333333333333332E-3</v>
      </c>
      <c r="BH137" s="97">
        <f>IF(BH$8="",0,IF(BH$1=1,0,IF(SUM($W137:BG137)&gt;=100%,0,100%/(INT(12*IF($P137&lt;1,1,$P137))))))</f>
        <v>8.3333333333333332E-3</v>
      </c>
      <c r="BI137" s="97">
        <f>IF(BI$8="",0,IF(BI$1=1,0,IF(SUM($W137:BH137)&gt;=100%,0,100%/(INT(12*IF($P137&lt;1,1,$P137))))))</f>
        <v>8.3333333333333332E-3</v>
      </c>
      <c r="BJ137" s="97">
        <f>IF(BJ$8="",0,IF(BJ$1=1,0,IF(SUM($W137:BI137)&gt;=100%,0,100%/(INT(12*IF($P137&lt;1,1,$P137))))))</f>
        <v>8.3333333333333332E-3</v>
      </c>
      <c r="BK137" s="97">
        <f>IF(BK$8="",0,IF(BK$1=1,0,IF(SUM($W137:BJ137)&gt;=100%,0,100%/(INT(12*IF($P137&lt;1,1,$P137))))))</f>
        <v>8.3333333333333332E-3</v>
      </c>
      <c r="BL137" s="97">
        <f>IF(BL$8="",0,IF(BL$1=1,0,IF(SUM($W137:BK137)&gt;=100%,0,100%/(INT(12*IF($P137&lt;1,1,$P137))))))</f>
        <v>8.3333333333333332E-3</v>
      </c>
      <c r="BM137" s="97">
        <f>IF(BM$8="",0,IF(BM$1=1,0,IF(SUM($W137:BL137)&gt;=100%,0,100%/(INT(12*IF($P137&lt;1,1,$P137))))))</f>
        <v>8.3333333333333332E-3</v>
      </c>
      <c r="BN137" s="97">
        <f>IF(BN$8="",0,IF(BN$1=1,0,IF(SUM($W137:BM137)&gt;=100%,0,100%/(INT(12*IF($P137&lt;1,1,$P137))))))</f>
        <v>8.3333333333333332E-3</v>
      </c>
      <c r="BO137" s="97">
        <f>IF(BO$8="",0,IF(BO$1=1,0,IF(SUM($W137:BN137)&gt;=100%,0,100%/(INT(12*IF($P137&lt;1,1,$P137))))))</f>
        <v>8.3333333333333332E-3</v>
      </c>
      <c r="BP137" s="97">
        <f>IF(BP$8="",0,IF(BP$1=1,0,IF(SUM($W137:BO137)&gt;=100%,0,100%/(INT(12*IF($P137&lt;1,1,$P137))))))</f>
        <v>8.3333333333333332E-3</v>
      </c>
      <c r="BQ137" s="97">
        <f>IF(BQ$8="",0,IF(BQ$1=1,0,IF(SUM($W137:BP137)&gt;=100%,0,100%/(INT(12*IF($P137&lt;1,1,$P137))))))</f>
        <v>8.3333333333333332E-3</v>
      </c>
      <c r="BR137" s="97">
        <f>IF(BR$8="",0,IF(BR$1=1,0,IF(SUM($W137:BQ137)&gt;=100%,0,100%/(INT(12*IF($P137&lt;1,1,$P137))))))</f>
        <v>8.3333333333333332E-3</v>
      </c>
      <c r="BS137" s="97">
        <f>IF(BS$8="",0,IF(BS$1=1,0,IF(SUM($W137:BR137)&gt;=100%,0,100%/(INT(12*IF($P137&lt;1,1,$P137))))))</f>
        <v>8.3333333333333332E-3</v>
      </c>
      <c r="BT137" s="97">
        <f>IF(BT$8="",0,IF(BT$1=1,0,IF(SUM($W137:BS137)&gt;=100%,0,100%/(INT(12*IF($P137&lt;1,1,$P137))))))</f>
        <v>8.3333333333333332E-3</v>
      </c>
      <c r="BU137" s="97">
        <f>IF(BU$8="",0,IF(BU$1=1,0,IF(SUM($W137:BT137)&gt;=100%,0,100%/(INT(12*IF($P137&lt;1,1,$P137))))))</f>
        <v>8.3333333333333332E-3</v>
      </c>
      <c r="BV137" s="97">
        <f>IF(BV$8="",0,IF(BV$1=1,0,IF(SUM($W137:BU137)&gt;=100%,0,100%/(INT(12*IF($P137&lt;1,1,$P137))))))</f>
        <v>8.3333333333333332E-3</v>
      </c>
      <c r="BW137" s="97">
        <f>IF(BW$8="",0,IF(BW$1=1,0,IF(SUM($W137:BV137)&gt;=100%,0,100%/(INT(12*IF($P137&lt;1,1,$P137))))))</f>
        <v>8.3333333333333332E-3</v>
      </c>
      <c r="BX137" s="97">
        <f>IF(BX$8="",0,IF(BX$1=1,0,IF(SUM($W137:BW137)&gt;=100%,0,100%/(INT(12*IF($P137&lt;1,1,$P137))))))</f>
        <v>8.3333333333333332E-3</v>
      </c>
      <c r="BY137" s="97">
        <f>IF(BY$8="",0,IF(BY$1=1,0,IF(SUM($W137:BX137)&gt;=100%,0,100%/(INT(12*IF($P137&lt;1,1,$P137))))))</f>
        <v>8.3333333333333332E-3</v>
      </c>
      <c r="BZ137" s="97">
        <f>IF(BZ$8="",0,IF(BZ$1=1,0,IF(SUM($W137:BY137)&gt;=100%,0,100%/(INT(12*IF($P137&lt;1,1,$P137))))))</f>
        <v>8.3333333333333332E-3</v>
      </c>
      <c r="CA137" s="97">
        <f>IF(CA$8="",0,IF(CA$1=1,0,IF(SUM($W137:BZ137)&gt;=100%,0,100%/(INT(12*IF($P137&lt;1,1,$P137))))))</f>
        <v>8.3333333333333332E-3</v>
      </c>
      <c r="CB137" s="97">
        <f>IF(CB$8="",0,IF(CB$1=1,0,IF(SUM($W137:CA137)&gt;=100%,0,100%/(INT(12*IF($P137&lt;1,1,$P137))))))</f>
        <v>8.3333333333333332E-3</v>
      </c>
      <c r="CC137" s="97">
        <f>IF(CC$8="",0,IF(CC$1=1,0,IF(SUM($W137:CB137)&gt;=100%,0,100%/(INT(12*IF($P137&lt;1,1,$P137))))))</f>
        <v>8.3333333333333332E-3</v>
      </c>
      <c r="CD137" s="97">
        <f>IF(CD$8="",0,IF(CD$1=1,0,IF(SUM($W137:CC137)&gt;=100%,0,100%/(INT(12*IF($P137&lt;1,1,$P137))))))</f>
        <v>8.3333333333333332E-3</v>
      </c>
      <c r="CE137" s="97">
        <f>IF(CE$8="",0,IF(CE$1=1,0,IF(SUM($W137:CD137)&gt;=100%,0,100%/(INT(12*IF($P137&lt;1,1,$P137))))))</f>
        <v>8.3333333333333332E-3</v>
      </c>
      <c r="CF137" s="97">
        <f>IF(CF$8="",0,IF(CF$1=1,0,IF(SUM($W137:CE137)&gt;=100%,0,100%/(INT(12*IF($P137&lt;1,1,$P137))))))</f>
        <v>0</v>
      </c>
    </row>
    <row r="138" spans="2:84" x14ac:dyDescent="0.3">
      <c r="B138" s="13">
        <f>ROW()</f>
        <v>138</v>
      </c>
      <c r="H138" s="1" t="str">
        <f>$H$142</f>
        <v>Капитальные затраты на 1 канал продаж</v>
      </c>
      <c r="I138" s="1" t="str">
        <f t="shared" si="127"/>
        <v>Доставка и установка оборудования</v>
      </c>
      <c r="M138" s="53" t="s">
        <v>16</v>
      </c>
      <c r="O138" s="82"/>
      <c r="P138" s="105">
        <v>10</v>
      </c>
      <c r="U138" s="31">
        <f t="shared" ca="1" si="126"/>
        <v>0.49166666666666736</v>
      </c>
      <c r="V138" s="94"/>
      <c r="W138" s="47"/>
      <c r="X138" s="97">
        <f>IF(X$8="",0,IF(X$1=1,0,IF(SUM($W138:W138)&gt;=100%,0,100%/(INT(12*IF($P138&lt;1,1,$P138))))))</f>
        <v>0</v>
      </c>
      <c r="Y138" s="97">
        <f>IF(Y$8="",0,IF(Y$1=1,0,IF(SUM($W138:X138)&gt;=100%,0,100%/(INT(12*IF($P138&lt;1,1,$P138))))))</f>
        <v>8.3333333333333332E-3</v>
      </c>
      <c r="Z138" s="97">
        <f>IF(Z$8="",0,IF(Z$1=1,0,IF(SUM($W138:Y138)&gt;=100%,0,100%/(INT(12*IF($P138&lt;1,1,$P138))))))</f>
        <v>8.3333333333333332E-3</v>
      </c>
      <c r="AA138" s="97">
        <f>IF(AA$8="",0,IF(AA$1=1,0,IF(SUM($W138:Z138)&gt;=100%,0,100%/(INT(12*IF($P138&lt;1,1,$P138))))))</f>
        <v>8.3333333333333332E-3</v>
      </c>
      <c r="AB138" s="97">
        <f>IF(AB$8="",0,IF(AB$1=1,0,IF(SUM($W138:AA138)&gt;=100%,0,100%/(INT(12*IF($P138&lt;1,1,$P138))))))</f>
        <v>8.3333333333333332E-3</v>
      </c>
      <c r="AC138" s="97">
        <f>IF(AC$8="",0,IF(AC$1=1,0,IF(SUM($W138:AB138)&gt;=100%,0,100%/(INT(12*IF($P138&lt;1,1,$P138))))))</f>
        <v>8.3333333333333332E-3</v>
      </c>
      <c r="AD138" s="97">
        <f>IF(AD$8="",0,IF(AD$1=1,0,IF(SUM($W138:AC138)&gt;=100%,0,100%/(INT(12*IF($P138&lt;1,1,$P138))))))</f>
        <v>8.3333333333333332E-3</v>
      </c>
      <c r="AE138" s="97">
        <f>IF(AE$8="",0,IF(AE$1=1,0,IF(SUM($W138:AD138)&gt;=100%,0,100%/(INT(12*IF($P138&lt;1,1,$P138))))))</f>
        <v>8.3333333333333332E-3</v>
      </c>
      <c r="AF138" s="97">
        <f>IF(AF$8="",0,IF(AF$1=1,0,IF(SUM($W138:AE138)&gt;=100%,0,100%/(INT(12*IF($P138&lt;1,1,$P138))))))</f>
        <v>8.3333333333333332E-3</v>
      </c>
      <c r="AG138" s="97">
        <f>IF(AG$8="",0,IF(AG$1=1,0,IF(SUM($W138:AF138)&gt;=100%,0,100%/(INT(12*IF($P138&lt;1,1,$P138))))))</f>
        <v>8.3333333333333332E-3</v>
      </c>
      <c r="AH138" s="97">
        <f>IF(AH$8="",0,IF(AH$1=1,0,IF(SUM($W138:AG138)&gt;=100%,0,100%/(INT(12*IF($P138&lt;1,1,$P138))))))</f>
        <v>8.3333333333333332E-3</v>
      </c>
      <c r="AI138" s="97">
        <f>IF(AI$8="",0,IF(AI$1=1,0,IF(SUM($W138:AH138)&gt;=100%,0,100%/(INT(12*IF($P138&lt;1,1,$P138))))))</f>
        <v>8.3333333333333332E-3</v>
      </c>
      <c r="AJ138" s="97">
        <f>IF(AJ$8="",0,IF(AJ$1=1,0,IF(SUM($W138:AI138)&gt;=100%,0,100%/(INT(12*IF($P138&lt;1,1,$P138))))))</f>
        <v>8.3333333333333332E-3</v>
      </c>
      <c r="AK138" s="97">
        <f>IF(AK$8="",0,IF(AK$1=1,0,IF(SUM($W138:AJ138)&gt;=100%,0,100%/(INT(12*IF($P138&lt;1,1,$P138))))))</f>
        <v>8.3333333333333332E-3</v>
      </c>
      <c r="AL138" s="97">
        <f>IF(AL$8="",0,IF(AL$1=1,0,IF(SUM($W138:AK138)&gt;=100%,0,100%/(INT(12*IF($P138&lt;1,1,$P138))))))</f>
        <v>8.3333333333333332E-3</v>
      </c>
      <c r="AM138" s="97">
        <f>IF(AM$8="",0,IF(AM$1=1,0,IF(SUM($W138:AL138)&gt;=100%,0,100%/(INT(12*IF($P138&lt;1,1,$P138))))))</f>
        <v>8.3333333333333332E-3</v>
      </c>
      <c r="AN138" s="97">
        <f>IF(AN$8="",0,IF(AN$1=1,0,IF(SUM($W138:AM138)&gt;=100%,0,100%/(INT(12*IF($P138&lt;1,1,$P138))))))</f>
        <v>8.3333333333333332E-3</v>
      </c>
      <c r="AO138" s="97">
        <f>IF(AO$8="",0,IF(AO$1=1,0,IF(SUM($W138:AN138)&gt;=100%,0,100%/(INT(12*IF($P138&lt;1,1,$P138))))))</f>
        <v>8.3333333333333332E-3</v>
      </c>
      <c r="AP138" s="97">
        <f>IF(AP$8="",0,IF(AP$1=1,0,IF(SUM($W138:AO138)&gt;=100%,0,100%/(INT(12*IF($P138&lt;1,1,$P138))))))</f>
        <v>8.3333333333333332E-3</v>
      </c>
      <c r="AQ138" s="97">
        <f>IF(AQ$8="",0,IF(AQ$1=1,0,IF(SUM($W138:AP138)&gt;=100%,0,100%/(INT(12*IF($P138&lt;1,1,$P138))))))</f>
        <v>8.3333333333333332E-3</v>
      </c>
      <c r="AR138" s="97">
        <f>IF(AR$8="",0,IF(AR$1=1,0,IF(SUM($W138:AQ138)&gt;=100%,0,100%/(INT(12*IF($P138&lt;1,1,$P138))))))</f>
        <v>8.3333333333333332E-3</v>
      </c>
      <c r="AS138" s="97">
        <f>IF(AS$8="",0,IF(AS$1=1,0,IF(SUM($W138:AR138)&gt;=100%,0,100%/(INT(12*IF($P138&lt;1,1,$P138))))))</f>
        <v>8.3333333333333332E-3</v>
      </c>
      <c r="AT138" s="97">
        <f>IF(AT$8="",0,IF(AT$1=1,0,IF(SUM($W138:AS138)&gt;=100%,0,100%/(INT(12*IF($P138&lt;1,1,$P138))))))</f>
        <v>8.3333333333333332E-3</v>
      </c>
      <c r="AU138" s="97">
        <f>IF(AU$8="",0,IF(AU$1=1,0,IF(SUM($W138:AT138)&gt;=100%,0,100%/(INT(12*IF($P138&lt;1,1,$P138))))))</f>
        <v>8.3333333333333332E-3</v>
      </c>
      <c r="AV138" s="97">
        <f>IF(AV$8="",0,IF(AV$1=1,0,IF(SUM($W138:AU138)&gt;=100%,0,100%/(INT(12*IF($P138&lt;1,1,$P138))))))</f>
        <v>8.3333333333333332E-3</v>
      </c>
      <c r="AW138" s="97">
        <f>IF(AW$8="",0,IF(AW$1=1,0,IF(SUM($W138:AV138)&gt;=100%,0,100%/(INT(12*IF($P138&lt;1,1,$P138))))))</f>
        <v>8.3333333333333332E-3</v>
      </c>
      <c r="AX138" s="97">
        <f>IF(AX$8="",0,IF(AX$1=1,0,IF(SUM($W138:AW138)&gt;=100%,0,100%/(INT(12*IF($P138&lt;1,1,$P138))))))</f>
        <v>8.3333333333333332E-3</v>
      </c>
      <c r="AY138" s="97">
        <f>IF(AY$8="",0,IF(AY$1=1,0,IF(SUM($W138:AX138)&gt;=100%,0,100%/(INT(12*IF($P138&lt;1,1,$P138))))))</f>
        <v>8.3333333333333332E-3</v>
      </c>
      <c r="AZ138" s="97">
        <f>IF(AZ$8="",0,IF(AZ$1=1,0,IF(SUM($W138:AY138)&gt;=100%,0,100%/(INT(12*IF($P138&lt;1,1,$P138))))))</f>
        <v>8.3333333333333332E-3</v>
      </c>
      <c r="BA138" s="97">
        <f>IF(BA$8="",0,IF(BA$1=1,0,IF(SUM($W138:AZ138)&gt;=100%,0,100%/(INT(12*IF($P138&lt;1,1,$P138))))))</f>
        <v>8.3333333333333332E-3</v>
      </c>
      <c r="BB138" s="97">
        <f>IF(BB$8="",0,IF(BB$1=1,0,IF(SUM($W138:BA138)&gt;=100%,0,100%/(INT(12*IF($P138&lt;1,1,$P138))))))</f>
        <v>8.3333333333333332E-3</v>
      </c>
      <c r="BC138" s="97">
        <f>IF(BC$8="",0,IF(BC$1=1,0,IF(SUM($W138:BB138)&gt;=100%,0,100%/(INT(12*IF($P138&lt;1,1,$P138))))))</f>
        <v>8.3333333333333332E-3</v>
      </c>
      <c r="BD138" s="97">
        <f>IF(BD$8="",0,IF(BD$1=1,0,IF(SUM($W138:BC138)&gt;=100%,0,100%/(INT(12*IF($P138&lt;1,1,$P138))))))</f>
        <v>8.3333333333333332E-3</v>
      </c>
      <c r="BE138" s="97">
        <f>IF(BE$8="",0,IF(BE$1=1,0,IF(SUM($W138:BD138)&gt;=100%,0,100%/(INT(12*IF($P138&lt;1,1,$P138))))))</f>
        <v>8.3333333333333332E-3</v>
      </c>
      <c r="BF138" s="97">
        <f>IF(BF$8="",0,IF(BF$1=1,0,IF(SUM($W138:BE138)&gt;=100%,0,100%/(INT(12*IF($P138&lt;1,1,$P138))))))</f>
        <v>8.3333333333333332E-3</v>
      </c>
      <c r="BG138" s="97">
        <f>IF(BG$8="",0,IF(BG$1=1,0,IF(SUM($W138:BF138)&gt;=100%,0,100%/(INT(12*IF($P138&lt;1,1,$P138))))))</f>
        <v>8.3333333333333332E-3</v>
      </c>
      <c r="BH138" s="97">
        <f>IF(BH$8="",0,IF(BH$1=1,0,IF(SUM($W138:BG138)&gt;=100%,0,100%/(INT(12*IF($P138&lt;1,1,$P138))))))</f>
        <v>8.3333333333333332E-3</v>
      </c>
      <c r="BI138" s="97">
        <f>IF(BI$8="",0,IF(BI$1=1,0,IF(SUM($W138:BH138)&gt;=100%,0,100%/(INT(12*IF($P138&lt;1,1,$P138))))))</f>
        <v>8.3333333333333332E-3</v>
      </c>
      <c r="BJ138" s="97">
        <f>IF(BJ$8="",0,IF(BJ$1=1,0,IF(SUM($W138:BI138)&gt;=100%,0,100%/(INT(12*IF($P138&lt;1,1,$P138))))))</f>
        <v>8.3333333333333332E-3</v>
      </c>
      <c r="BK138" s="97">
        <f>IF(BK$8="",0,IF(BK$1=1,0,IF(SUM($W138:BJ138)&gt;=100%,0,100%/(INT(12*IF($P138&lt;1,1,$P138))))))</f>
        <v>8.3333333333333332E-3</v>
      </c>
      <c r="BL138" s="97">
        <f>IF(BL$8="",0,IF(BL$1=1,0,IF(SUM($W138:BK138)&gt;=100%,0,100%/(INT(12*IF($P138&lt;1,1,$P138))))))</f>
        <v>8.3333333333333332E-3</v>
      </c>
      <c r="BM138" s="97">
        <f>IF(BM$8="",0,IF(BM$1=1,0,IF(SUM($W138:BL138)&gt;=100%,0,100%/(INT(12*IF($P138&lt;1,1,$P138))))))</f>
        <v>8.3333333333333332E-3</v>
      </c>
      <c r="BN138" s="97">
        <f>IF(BN$8="",0,IF(BN$1=1,0,IF(SUM($W138:BM138)&gt;=100%,0,100%/(INT(12*IF($P138&lt;1,1,$P138))))))</f>
        <v>8.3333333333333332E-3</v>
      </c>
      <c r="BO138" s="97">
        <f>IF(BO$8="",0,IF(BO$1=1,0,IF(SUM($W138:BN138)&gt;=100%,0,100%/(INT(12*IF($P138&lt;1,1,$P138))))))</f>
        <v>8.3333333333333332E-3</v>
      </c>
      <c r="BP138" s="97">
        <f>IF(BP$8="",0,IF(BP$1=1,0,IF(SUM($W138:BO138)&gt;=100%,0,100%/(INT(12*IF($P138&lt;1,1,$P138))))))</f>
        <v>8.3333333333333332E-3</v>
      </c>
      <c r="BQ138" s="97">
        <f>IF(BQ$8="",0,IF(BQ$1=1,0,IF(SUM($W138:BP138)&gt;=100%,0,100%/(INT(12*IF($P138&lt;1,1,$P138))))))</f>
        <v>8.3333333333333332E-3</v>
      </c>
      <c r="BR138" s="97">
        <f>IF(BR$8="",0,IF(BR$1=1,0,IF(SUM($W138:BQ138)&gt;=100%,0,100%/(INT(12*IF($P138&lt;1,1,$P138))))))</f>
        <v>8.3333333333333332E-3</v>
      </c>
      <c r="BS138" s="97">
        <f>IF(BS$8="",0,IF(BS$1=1,0,IF(SUM($W138:BR138)&gt;=100%,0,100%/(INT(12*IF($P138&lt;1,1,$P138))))))</f>
        <v>8.3333333333333332E-3</v>
      </c>
      <c r="BT138" s="97">
        <f>IF(BT$8="",0,IF(BT$1=1,0,IF(SUM($W138:BS138)&gt;=100%,0,100%/(INT(12*IF($P138&lt;1,1,$P138))))))</f>
        <v>8.3333333333333332E-3</v>
      </c>
      <c r="BU138" s="97">
        <f>IF(BU$8="",0,IF(BU$1=1,0,IF(SUM($W138:BT138)&gt;=100%,0,100%/(INT(12*IF($P138&lt;1,1,$P138))))))</f>
        <v>8.3333333333333332E-3</v>
      </c>
      <c r="BV138" s="97">
        <f>IF(BV$8="",0,IF(BV$1=1,0,IF(SUM($W138:BU138)&gt;=100%,0,100%/(INT(12*IF($P138&lt;1,1,$P138))))))</f>
        <v>8.3333333333333332E-3</v>
      </c>
      <c r="BW138" s="97">
        <f>IF(BW$8="",0,IF(BW$1=1,0,IF(SUM($W138:BV138)&gt;=100%,0,100%/(INT(12*IF($P138&lt;1,1,$P138))))))</f>
        <v>8.3333333333333332E-3</v>
      </c>
      <c r="BX138" s="97">
        <f>IF(BX$8="",0,IF(BX$1=1,0,IF(SUM($W138:BW138)&gt;=100%,0,100%/(INT(12*IF($P138&lt;1,1,$P138))))))</f>
        <v>8.3333333333333332E-3</v>
      </c>
      <c r="BY138" s="97">
        <f>IF(BY$8="",0,IF(BY$1=1,0,IF(SUM($W138:BX138)&gt;=100%,0,100%/(INT(12*IF($P138&lt;1,1,$P138))))))</f>
        <v>8.3333333333333332E-3</v>
      </c>
      <c r="BZ138" s="97">
        <f>IF(BZ$8="",0,IF(BZ$1=1,0,IF(SUM($W138:BY138)&gt;=100%,0,100%/(INT(12*IF($P138&lt;1,1,$P138))))))</f>
        <v>8.3333333333333332E-3</v>
      </c>
      <c r="CA138" s="97">
        <f>IF(CA$8="",0,IF(CA$1=1,0,IF(SUM($W138:BZ138)&gt;=100%,0,100%/(INT(12*IF($P138&lt;1,1,$P138))))))</f>
        <v>8.3333333333333332E-3</v>
      </c>
      <c r="CB138" s="97">
        <f>IF(CB$8="",0,IF(CB$1=1,0,IF(SUM($W138:CA138)&gt;=100%,0,100%/(INT(12*IF($P138&lt;1,1,$P138))))))</f>
        <v>8.3333333333333332E-3</v>
      </c>
      <c r="CC138" s="97">
        <f>IF(CC$8="",0,IF(CC$1=1,0,IF(SUM($W138:CB138)&gt;=100%,0,100%/(INT(12*IF($P138&lt;1,1,$P138))))))</f>
        <v>8.3333333333333332E-3</v>
      </c>
      <c r="CD138" s="97">
        <f>IF(CD$8="",0,IF(CD$1=1,0,IF(SUM($W138:CC138)&gt;=100%,0,100%/(INT(12*IF($P138&lt;1,1,$P138))))))</f>
        <v>8.3333333333333332E-3</v>
      </c>
      <c r="CE138" s="97">
        <f>IF(CE$8="",0,IF(CE$1=1,0,IF(SUM($W138:CD138)&gt;=100%,0,100%/(INT(12*IF($P138&lt;1,1,$P138))))))</f>
        <v>8.3333333333333332E-3</v>
      </c>
      <c r="CF138" s="97">
        <f>IF(CF$8="",0,IF(CF$1=1,0,IF(SUM($W138:CE138)&gt;=100%,0,100%/(INT(12*IF($P138&lt;1,1,$P138))))))</f>
        <v>0</v>
      </c>
    </row>
    <row r="139" spans="2:84" x14ac:dyDescent="0.3">
      <c r="B139" s="13">
        <f>ROW()</f>
        <v>139</v>
      </c>
      <c r="H139" s="1" t="str">
        <f>$H$142</f>
        <v>Капитальные затраты на 1 канал продаж</v>
      </c>
      <c r="I139" s="1" t="str">
        <f t="shared" si="127"/>
        <v>Пуско-наладочные работы</v>
      </c>
      <c r="M139" s="53" t="s">
        <v>16</v>
      </c>
      <c r="O139" s="82"/>
      <c r="P139" s="106">
        <v>10</v>
      </c>
      <c r="U139" s="31">
        <f t="shared" ca="1" si="126"/>
        <v>0.49166666666666736</v>
      </c>
      <c r="V139" s="94"/>
      <c r="W139" s="47"/>
      <c r="X139" s="97">
        <f>IF(X$8="",0,IF(X$1=1,0,IF(SUM($W139:W139)&gt;=100%,0,100%/(INT(12*IF($P139&lt;1,1,$P139))))))</f>
        <v>0</v>
      </c>
      <c r="Y139" s="97">
        <f>IF(Y$8="",0,IF(Y$1=1,0,IF(SUM($W139:X139)&gt;=100%,0,100%/(INT(12*IF($P139&lt;1,1,$P139))))))</f>
        <v>8.3333333333333332E-3</v>
      </c>
      <c r="Z139" s="97">
        <f>IF(Z$8="",0,IF(Z$1=1,0,IF(SUM($W139:Y139)&gt;=100%,0,100%/(INT(12*IF($P139&lt;1,1,$P139))))))</f>
        <v>8.3333333333333332E-3</v>
      </c>
      <c r="AA139" s="97">
        <f>IF(AA$8="",0,IF(AA$1=1,0,IF(SUM($W139:Z139)&gt;=100%,0,100%/(INT(12*IF($P139&lt;1,1,$P139))))))</f>
        <v>8.3333333333333332E-3</v>
      </c>
      <c r="AB139" s="97">
        <f>IF(AB$8="",0,IF(AB$1=1,0,IF(SUM($W139:AA139)&gt;=100%,0,100%/(INT(12*IF($P139&lt;1,1,$P139))))))</f>
        <v>8.3333333333333332E-3</v>
      </c>
      <c r="AC139" s="97">
        <f>IF(AC$8="",0,IF(AC$1=1,0,IF(SUM($W139:AB139)&gt;=100%,0,100%/(INT(12*IF($P139&lt;1,1,$P139))))))</f>
        <v>8.3333333333333332E-3</v>
      </c>
      <c r="AD139" s="97">
        <f>IF(AD$8="",0,IF(AD$1=1,0,IF(SUM($W139:AC139)&gt;=100%,0,100%/(INT(12*IF($P139&lt;1,1,$P139))))))</f>
        <v>8.3333333333333332E-3</v>
      </c>
      <c r="AE139" s="97">
        <f>IF(AE$8="",0,IF(AE$1=1,0,IF(SUM($W139:AD139)&gt;=100%,0,100%/(INT(12*IF($P139&lt;1,1,$P139))))))</f>
        <v>8.3333333333333332E-3</v>
      </c>
      <c r="AF139" s="97">
        <f>IF(AF$8="",0,IF(AF$1=1,0,IF(SUM($W139:AE139)&gt;=100%,0,100%/(INT(12*IF($P139&lt;1,1,$P139))))))</f>
        <v>8.3333333333333332E-3</v>
      </c>
      <c r="AG139" s="97">
        <f>IF(AG$8="",0,IF(AG$1=1,0,IF(SUM($W139:AF139)&gt;=100%,0,100%/(INT(12*IF($P139&lt;1,1,$P139))))))</f>
        <v>8.3333333333333332E-3</v>
      </c>
      <c r="AH139" s="97">
        <f>IF(AH$8="",0,IF(AH$1=1,0,IF(SUM($W139:AG139)&gt;=100%,0,100%/(INT(12*IF($P139&lt;1,1,$P139))))))</f>
        <v>8.3333333333333332E-3</v>
      </c>
      <c r="AI139" s="97">
        <f>IF(AI$8="",0,IF(AI$1=1,0,IF(SUM($W139:AH139)&gt;=100%,0,100%/(INT(12*IF($P139&lt;1,1,$P139))))))</f>
        <v>8.3333333333333332E-3</v>
      </c>
      <c r="AJ139" s="97">
        <f>IF(AJ$8="",0,IF(AJ$1=1,0,IF(SUM($W139:AI139)&gt;=100%,0,100%/(INT(12*IF($P139&lt;1,1,$P139))))))</f>
        <v>8.3333333333333332E-3</v>
      </c>
      <c r="AK139" s="97">
        <f>IF(AK$8="",0,IF(AK$1=1,0,IF(SUM($W139:AJ139)&gt;=100%,0,100%/(INT(12*IF($P139&lt;1,1,$P139))))))</f>
        <v>8.3333333333333332E-3</v>
      </c>
      <c r="AL139" s="97">
        <f>IF(AL$8="",0,IF(AL$1=1,0,IF(SUM($W139:AK139)&gt;=100%,0,100%/(INT(12*IF($P139&lt;1,1,$P139))))))</f>
        <v>8.3333333333333332E-3</v>
      </c>
      <c r="AM139" s="97">
        <f>IF(AM$8="",0,IF(AM$1=1,0,IF(SUM($W139:AL139)&gt;=100%,0,100%/(INT(12*IF($P139&lt;1,1,$P139))))))</f>
        <v>8.3333333333333332E-3</v>
      </c>
      <c r="AN139" s="97">
        <f>IF(AN$8="",0,IF(AN$1=1,0,IF(SUM($W139:AM139)&gt;=100%,0,100%/(INT(12*IF($P139&lt;1,1,$P139))))))</f>
        <v>8.3333333333333332E-3</v>
      </c>
      <c r="AO139" s="97">
        <f>IF(AO$8="",0,IF(AO$1=1,0,IF(SUM($W139:AN139)&gt;=100%,0,100%/(INT(12*IF($P139&lt;1,1,$P139))))))</f>
        <v>8.3333333333333332E-3</v>
      </c>
      <c r="AP139" s="97">
        <f>IF(AP$8="",0,IF(AP$1=1,0,IF(SUM($W139:AO139)&gt;=100%,0,100%/(INT(12*IF($P139&lt;1,1,$P139))))))</f>
        <v>8.3333333333333332E-3</v>
      </c>
      <c r="AQ139" s="97">
        <f>IF(AQ$8="",0,IF(AQ$1=1,0,IF(SUM($W139:AP139)&gt;=100%,0,100%/(INT(12*IF($P139&lt;1,1,$P139))))))</f>
        <v>8.3333333333333332E-3</v>
      </c>
      <c r="AR139" s="97">
        <f>IF(AR$8="",0,IF(AR$1=1,0,IF(SUM($W139:AQ139)&gt;=100%,0,100%/(INT(12*IF($P139&lt;1,1,$P139))))))</f>
        <v>8.3333333333333332E-3</v>
      </c>
      <c r="AS139" s="97">
        <f>IF(AS$8="",0,IF(AS$1=1,0,IF(SUM($W139:AR139)&gt;=100%,0,100%/(INT(12*IF($P139&lt;1,1,$P139))))))</f>
        <v>8.3333333333333332E-3</v>
      </c>
      <c r="AT139" s="97">
        <f>IF(AT$8="",0,IF(AT$1=1,0,IF(SUM($W139:AS139)&gt;=100%,0,100%/(INT(12*IF($P139&lt;1,1,$P139))))))</f>
        <v>8.3333333333333332E-3</v>
      </c>
      <c r="AU139" s="97">
        <f>IF(AU$8="",0,IF(AU$1=1,0,IF(SUM($W139:AT139)&gt;=100%,0,100%/(INT(12*IF($P139&lt;1,1,$P139))))))</f>
        <v>8.3333333333333332E-3</v>
      </c>
      <c r="AV139" s="97">
        <f>IF(AV$8="",0,IF(AV$1=1,0,IF(SUM($W139:AU139)&gt;=100%,0,100%/(INT(12*IF($P139&lt;1,1,$P139))))))</f>
        <v>8.3333333333333332E-3</v>
      </c>
      <c r="AW139" s="97">
        <f>IF(AW$8="",0,IF(AW$1=1,0,IF(SUM($W139:AV139)&gt;=100%,0,100%/(INT(12*IF($P139&lt;1,1,$P139))))))</f>
        <v>8.3333333333333332E-3</v>
      </c>
      <c r="AX139" s="97">
        <f>IF(AX$8="",0,IF(AX$1=1,0,IF(SUM($W139:AW139)&gt;=100%,0,100%/(INT(12*IF($P139&lt;1,1,$P139))))))</f>
        <v>8.3333333333333332E-3</v>
      </c>
      <c r="AY139" s="97">
        <f>IF(AY$8="",0,IF(AY$1=1,0,IF(SUM($W139:AX139)&gt;=100%,0,100%/(INT(12*IF($P139&lt;1,1,$P139))))))</f>
        <v>8.3333333333333332E-3</v>
      </c>
      <c r="AZ139" s="97">
        <f>IF(AZ$8="",0,IF(AZ$1=1,0,IF(SUM($W139:AY139)&gt;=100%,0,100%/(INT(12*IF($P139&lt;1,1,$P139))))))</f>
        <v>8.3333333333333332E-3</v>
      </c>
      <c r="BA139" s="97">
        <f>IF(BA$8="",0,IF(BA$1=1,0,IF(SUM($W139:AZ139)&gt;=100%,0,100%/(INT(12*IF($P139&lt;1,1,$P139))))))</f>
        <v>8.3333333333333332E-3</v>
      </c>
      <c r="BB139" s="97">
        <f>IF(BB$8="",0,IF(BB$1=1,0,IF(SUM($W139:BA139)&gt;=100%,0,100%/(INT(12*IF($P139&lt;1,1,$P139))))))</f>
        <v>8.3333333333333332E-3</v>
      </c>
      <c r="BC139" s="97">
        <f>IF(BC$8="",0,IF(BC$1=1,0,IF(SUM($W139:BB139)&gt;=100%,0,100%/(INT(12*IF($P139&lt;1,1,$P139))))))</f>
        <v>8.3333333333333332E-3</v>
      </c>
      <c r="BD139" s="97">
        <f>IF(BD$8="",0,IF(BD$1=1,0,IF(SUM($W139:BC139)&gt;=100%,0,100%/(INT(12*IF($P139&lt;1,1,$P139))))))</f>
        <v>8.3333333333333332E-3</v>
      </c>
      <c r="BE139" s="97">
        <f>IF(BE$8="",0,IF(BE$1=1,0,IF(SUM($W139:BD139)&gt;=100%,0,100%/(INT(12*IF($P139&lt;1,1,$P139))))))</f>
        <v>8.3333333333333332E-3</v>
      </c>
      <c r="BF139" s="97">
        <f>IF(BF$8="",0,IF(BF$1=1,0,IF(SUM($W139:BE139)&gt;=100%,0,100%/(INT(12*IF($P139&lt;1,1,$P139))))))</f>
        <v>8.3333333333333332E-3</v>
      </c>
      <c r="BG139" s="97">
        <f>IF(BG$8="",0,IF(BG$1=1,0,IF(SUM($W139:BF139)&gt;=100%,0,100%/(INT(12*IF($P139&lt;1,1,$P139))))))</f>
        <v>8.3333333333333332E-3</v>
      </c>
      <c r="BH139" s="97">
        <f>IF(BH$8="",0,IF(BH$1=1,0,IF(SUM($W139:BG139)&gt;=100%,0,100%/(INT(12*IF($P139&lt;1,1,$P139))))))</f>
        <v>8.3333333333333332E-3</v>
      </c>
      <c r="BI139" s="97">
        <f>IF(BI$8="",0,IF(BI$1=1,0,IF(SUM($W139:BH139)&gt;=100%,0,100%/(INT(12*IF($P139&lt;1,1,$P139))))))</f>
        <v>8.3333333333333332E-3</v>
      </c>
      <c r="BJ139" s="97">
        <f>IF(BJ$8="",0,IF(BJ$1=1,0,IF(SUM($W139:BI139)&gt;=100%,0,100%/(INT(12*IF($P139&lt;1,1,$P139))))))</f>
        <v>8.3333333333333332E-3</v>
      </c>
      <c r="BK139" s="97">
        <f>IF(BK$8="",0,IF(BK$1=1,0,IF(SUM($W139:BJ139)&gt;=100%,0,100%/(INT(12*IF($P139&lt;1,1,$P139))))))</f>
        <v>8.3333333333333332E-3</v>
      </c>
      <c r="BL139" s="97">
        <f>IF(BL$8="",0,IF(BL$1=1,0,IF(SUM($W139:BK139)&gt;=100%,0,100%/(INT(12*IF($P139&lt;1,1,$P139))))))</f>
        <v>8.3333333333333332E-3</v>
      </c>
      <c r="BM139" s="97">
        <f>IF(BM$8="",0,IF(BM$1=1,0,IF(SUM($W139:BL139)&gt;=100%,0,100%/(INT(12*IF($P139&lt;1,1,$P139))))))</f>
        <v>8.3333333333333332E-3</v>
      </c>
      <c r="BN139" s="97">
        <f>IF(BN$8="",0,IF(BN$1=1,0,IF(SUM($W139:BM139)&gt;=100%,0,100%/(INT(12*IF($P139&lt;1,1,$P139))))))</f>
        <v>8.3333333333333332E-3</v>
      </c>
      <c r="BO139" s="97">
        <f>IF(BO$8="",0,IF(BO$1=1,0,IF(SUM($W139:BN139)&gt;=100%,0,100%/(INT(12*IF($P139&lt;1,1,$P139))))))</f>
        <v>8.3333333333333332E-3</v>
      </c>
      <c r="BP139" s="97">
        <f>IF(BP$8="",0,IF(BP$1=1,0,IF(SUM($W139:BO139)&gt;=100%,0,100%/(INT(12*IF($P139&lt;1,1,$P139))))))</f>
        <v>8.3333333333333332E-3</v>
      </c>
      <c r="BQ139" s="97">
        <f>IF(BQ$8="",0,IF(BQ$1=1,0,IF(SUM($W139:BP139)&gt;=100%,0,100%/(INT(12*IF($P139&lt;1,1,$P139))))))</f>
        <v>8.3333333333333332E-3</v>
      </c>
      <c r="BR139" s="97">
        <f>IF(BR$8="",0,IF(BR$1=1,0,IF(SUM($W139:BQ139)&gt;=100%,0,100%/(INT(12*IF($P139&lt;1,1,$P139))))))</f>
        <v>8.3333333333333332E-3</v>
      </c>
      <c r="BS139" s="97">
        <f>IF(BS$8="",0,IF(BS$1=1,0,IF(SUM($W139:BR139)&gt;=100%,0,100%/(INT(12*IF($P139&lt;1,1,$P139))))))</f>
        <v>8.3333333333333332E-3</v>
      </c>
      <c r="BT139" s="97">
        <f>IF(BT$8="",0,IF(BT$1=1,0,IF(SUM($W139:BS139)&gt;=100%,0,100%/(INT(12*IF($P139&lt;1,1,$P139))))))</f>
        <v>8.3333333333333332E-3</v>
      </c>
      <c r="BU139" s="97">
        <f>IF(BU$8="",0,IF(BU$1=1,0,IF(SUM($W139:BT139)&gt;=100%,0,100%/(INT(12*IF($P139&lt;1,1,$P139))))))</f>
        <v>8.3333333333333332E-3</v>
      </c>
      <c r="BV139" s="97">
        <f>IF(BV$8="",0,IF(BV$1=1,0,IF(SUM($W139:BU139)&gt;=100%,0,100%/(INT(12*IF($P139&lt;1,1,$P139))))))</f>
        <v>8.3333333333333332E-3</v>
      </c>
      <c r="BW139" s="97">
        <f>IF(BW$8="",0,IF(BW$1=1,0,IF(SUM($W139:BV139)&gt;=100%,0,100%/(INT(12*IF($P139&lt;1,1,$P139))))))</f>
        <v>8.3333333333333332E-3</v>
      </c>
      <c r="BX139" s="97">
        <f>IF(BX$8="",0,IF(BX$1=1,0,IF(SUM($W139:BW139)&gt;=100%,0,100%/(INT(12*IF($P139&lt;1,1,$P139))))))</f>
        <v>8.3333333333333332E-3</v>
      </c>
      <c r="BY139" s="97">
        <f>IF(BY$8="",0,IF(BY$1=1,0,IF(SUM($W139:BX139)&gt;=100%,0,100%/(INT(12*IF($P139&lt;1,1,$P139))))))</f>
        <v>8.3333333333333332E-3</v>
      </c>
      <c r="BZ139" s="97">
        <f>IF(BZ$8="",0,IF(BZ$1=1,0,IF(SUM($W139:BY139)&gt;=100%,0,100%/(INT(12*IF($P139&lt;1,1,$P139))))))</f>
        <v>8.3333333333333332E-3</v>
      </c>
      <c r="CA139" s="97">
        <f>IF(CA$8="",0,IF(CA$1=1,0,IF(SUM($W139:BZ139)&gt;=100%,0,100%/(INT(12*IF($P139&lt;1,1,$P139))))))</f>
        <v>8.3333333333333332E-3</v>
      </c>
      <c r="CB139" s="97">
        <f>IF(CB$8="",0,IF(CB$1=1,0,IF(SUM($W139:CA139)&gt;=100%,0,100%/(INT(12*IF($P139&lt;1,1,$P139))))))</f>
        <v>8.3333333333333332E-3</v>
      </c>
      <c r="CC139" s="97">
        <f>IF(CC$8="",0,IF(CC$1=1,0,IF(SUM($W139:CB139)&gt;=100%,0,100%/(INT(12*IF($P139&lt;1,1,$P139))))))</f>
        <v>8.3333333333333332E-3</v>
      </c>
      <c r="CD139" s="97">
        <f>IF(CD$8="",0,IF(CD$1=1,0,IF(SUM($W139:CC139)&gt;=100%,0,100%/(INT(12*IF($P139&lt;1,1,$P139))))))</f>
        <v>8.3333333333333332E-3</v>
      </c>
      <c r="CE139" s="97">
        <f>IF(CE$8="",0,IF(CE$1=1,0,IF(SUM($W139:CD139)&gt;=100%,0,100%/(INT(12*IF($P139&lt;1,1,$P139))))))</f>
        <v>8.3333333333333332E-3</v>
      </c>
      <c r="CF139" s="97">
        <f>IF(CF$8="",0,IF(CF$1=1,0,IF(SUM($W139:CE139)&gt;=100%,0,100%/(INT(12*IF($P139&lt;1,1,$P139))))))</f>
        <v>0</v>
      </c>
    </row>
    <row r="140" spans="2:84" s="26" customFormat="1" ht="12" x14ac:dyDescent="0.25">
      <c r="B140" s="13"/>
      <c r="M140" s="55"/>
      <c r="N140" s="44" t="s">
        <v>21</v>
      </c>
      <c r="O140" s="45"/>
      <c r="P140" s="46"/>
      <c r="Q140" s="40"/>
      <c r="U140" s="41"/>
      <c r="V140" s="42"/>
      <c r="W140" s="43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</row>
    <row r="141" spans="2:84" x14ac:dyDescent="0.3">
      <c r="B141" s="13">
        <f>ROW()</f>
        <v>141</v>
      </c>
    </row>
    <row r="142" spans="2:84" x14ac:dyDescent="0.3">
      <c r="B142" s="13">
        <f>ROW()</f>
        <v>142</v>
      </c>
      <c r="H142" s="1" t="s">
        <v>252</v>
      </c>
      <c r="M142" s="53" t="s">
        <v>18</v>
      </c>
      <c r="P142" s="72" t="str">
        <f>Lists!$AD$6</f>
        <v>начисление</v>
      </c>
      <c r="U142" s="33">
        <f t="shared" ref="U142:U147" ca="1" si="128">SUM(INDIRECT(ADDRESS($B142,$X$2)&amp;":"&amp;ADDRESS($B142,$X$2-1+$P$8)))</f>
        <v>2800000</v>
      </c>
      <c r="V142" s="35"/>
      <c r="W142" s="36"/>
      <c r="X142" s="33">
        <f t="shared" ref="X142:AI142" si="129">IF(X$8="",0,SUM(X143:X148))</f>
        <v>700000</v>
      </c>
      <c r="Y142" s="33">
        <f t="shared" si="129"/>
        <v>1800000</v>
      </c>
      <c r="Z142" s="33">
        <f t="shared" si="129"/>
        <v>300000</v>
      </c>
      <c r="AA142" s="33">
        <f t="shared" si="129"/>
        <v>0</v>
      </c>
      <c r="AB142" s="33">
        <f t="shared" si="129"/>
        <v>0</v>
      </c>
      <c r="AC142" s="33">
        <f t="shared" si="129"/>
        <v>0</v>
      </c>
      <c r="AD142" s="33">
        <f t="shared" si="129"/>
        <v>0</v>
      </c>
      <c r="AE142" s="33">
        <f t="shared" si="129"/>
        <v>0</v>
      </c>
      <c r="AF142" s="33">
        <f t="shared" si="129"/>
        <v>0</v>
      </c>
      <c r="AG142" s="33">
        <f t="shared" si="129"/>
        <v>0</v>
      </c>
      <c r="AH142" s="33">
        <f t="shared" si="129"/>
        <v>0</v>
      </c>
      <c r="AI142" s="33">
        <f t="shared" si="129"/>
        <v>0</v>
      </c>
      <c r="AJ142" s="33">
        <f t="shared" ref="AJ142:CF142" si="130">IF(AJ$8="",0,SUM(AJ143:AJ148))</f>
        <v>0</v>
      </c>
      <c r="AK142" s="33">
        <f t="shared" si="130"/>
        <v>0</v>
      </c>
      <c r="AL142" s="33">
        <f t="shared" si="130"/>
        <v>0</v>
      </c>
      <c r="AM142" s="33">
        <f t="shared" si="130"/>
        <v>0</v>
      </c>
      <c r="AN142" s="33">
        <f t="shared" si="130"/>
        <v>0</v>
      </c>
      <c r="AO142" s="33">
        <f t="shared" si="130"/>
        <v>0</v>
      </c>
      <c r="AP142" s="33">
        <f t="shared" si="130"/>
        <v>0</v>
      </c>
      <c r="AQ142" s="33">
        <f t="shared" si="130"/>
        <v>0</v>
      </c>
      <c r="AR142" s="33">
        <f t="shared" si="130"/>
        <v>0</v>
      </c>
      <c r="AS142" s="33">
        <f t="shared" si="130"/>
        <v>0</v>
      </c>
      <c r="AT142" s="33">
        <f t="shared" si="130"/>
        <v>0</v>
      </c>
      <c r="AU142" s="33">
        <f t="shared" si="130"/>
        <v>0</v>
      </c>
      <c r="AV142" s="33">
        <f t="shared" si="130"/>
        <v>0</v>
      </c>
      <c r="AW142" s="33">
        <f t="shared" si="130"/>
        <v>0</v>
      </c>
      <c r="AX142" s="33">
        <f t="shared" si="130"/>
        <v>0</v>
      </c>
      <c r="AY142" s="33">
        <f t="shared" si="130"/>
        <v>0</v>
      </c>
      <c r="AZ142" s="33">
        <f t="shared" si="130"/>
        <v>0</v>
      </c>
      <c r="BA142" s="33">
        <f t="shared" si="130"/>
        <v>0</v>
      </c>
      <c r="BB142" s="33">
        <f t="shared" si="130"/>
        <v>0</v>
      </c>
      <c r="BC142" s="33">
        <f t="shared" si="130"/>
        <v>0</v>
      </c>
      <c r="BD142" s="33">
        <f t="shared" si="130"/>
        <v>0</v>
      </c>
      <c r="BE142" s="33">
        <f t="shared" si="130"/>
        <v>0</v>
      </c>
      <c r="BF142" s="33">
        <f t="shared" si="130"/>
        <v>0</v>
      </c>
      <c r="BG142" s="33">
        <f t="shared" si="130"/>
        <v>0</v>
      </c>
      <c r="BH142" s="33">
        <f t="shared" si="130"/>
        <v>0</v>
      </c>
      <c r="BI142" s="33">
        <f t="shared" si="130"/>
        <v>0</v>
      </c>
      <c r="BJ142" s="33">
        <f t="shared" si="130"/>
        <v>0</v>
      </c>
      <c r="BK142" s="33">
        <f t="shared" si="130"/>
        <v>0</v>
      </c>
      <c r="BL142" s="33">
        <f t="shared" si="130"/>
        <v>0</v>
      </c>
      <c r="BM142" s="33">
        <f t="shared" si="130"/>
        <v>0</v>
      </c>
      <c r="BN142" s="33">
        <f t="shared" si="130"/>
        <v>0</v>
      </c>
      <c r="BO142" s="33">
        <f t="shared" si="130"/>
        <v>0</v>
      </c>
      <c r="BP142" s="33">
        <f t="shared" si="130"/>
        <v>0</v>
      </c>
      <c r="BQ142" s="33">
        <f t="shared" si="130"/>
        <v>0</v>
      </c>
      <c r="BR142" s="33">
        <f t="shared" si="130"/>
        <v>0</v>
      </c>
      <c r="BS142" s="33">
        <f t="shared" si="130"/>
        <v>0</v>
      </c>
      <c r="BT142" s="33">
        <f t="shared" si="130"/>
        <v>0</v>
      </c>
      <c r="BU142" s="33">
        <f t="shared" si="130"/>
        <v>0</v>
      </c>
      <c r="BV142" s="33">
        <f t="shared" si="130"/>
        <v>0</v>
      </c>
      <c r="BW142" s="33">
        <f t="shared" si="130"/>
        <v>0</v>
      </c>
      <c r="BX142" s="33">
        <f t="shared" si="130"/>
        <v>0</v>
      </c>
      <c r="BY142" s="33">
        <f t="shared" si="130"/>
        <v>0</v>
      </c>
      <c r="BZ142" s="33">
        <f t="shared" si="130"/>
        <v>0</v>
      </c>
      <c r="CA142" s="33">
        <f t="shared" si="130"/>
        <v>0</v>
      </c>
      <c r="CB142" s="33">
        <f t="shared" si="130"/>
        <v>0</v>
      </c>
      <c r="CC142" s="33">
        <f t="shared" si="130"/>
        <v>0</v>
      </c>
      <c r="CD142" s="33">
        <f t="shared" si="130"/>
        <v>0</v>
      </c>
      <c r="CE142" s="33">
        <f t="shared" si="130"/>
        <v>0</v>
      </c>
      <c r="CF142" s="33">
        <f t="shared" si="130"/>
        <v>0</v>
      </c>
    </row>
    <row r="143" spans="2:84" x14ac:dyDescent="0.3">
      <c r="B143" s="13">
        <f>ROW()</f>
        <v>143</v>
      </c>
      <c r="H143" s="1" t="str">
        <f>$H$142</f>
        <v>Капитальные затраты на 1 канал продаж</v>
      </c>
      <c r="I143" s="1" t="s">
        <v>219</v>
      </c>
      <c r="M143" s="53" t="str">
        <f>$M$78</f>
        <v>руб</v>
      </c>
      <c r="U143" s="33">
        <f t="shared" ca="1" si="128"/>
        <v>800000</v>
      </c>
      <c r="V143" s="93"/>
      <c r="W143" s="36"/>
      <c r="X143" s="96">
        <v>400000</v>
      </c>
      <c r="Y143" s="96">
        <v>400000</v>
      </c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</row>
    <row r="144" spans="2:84" x14ac:dyDescent="0.3">
      <c r="B144" s="13">
        <f>ROW()</f>
        <v>144</v>
      </c>
      <c r="H144" s="1" t="str">
        <f>$H$142</f>
        <v>Капитальные затраты на 1 канал продаж</v>
      </c>
      <c r="I144" s="1" t="s">
        <v>216</v>
      </c>
      <c r="M144" s="53" t="str">
        <f t="shared" ref="M144:M147" si="131">$M$78</f>
        <v>руб</v>
      </c>
      <c r="U144" s="33">
        <f t="shared" ca="1" si="128"/>
        <v>300000</v>
      </c>
      <c r="V144" s="93"/>
      <c r="W144" s="36"/>
      <c r="X144" s="96">
        <v>300000</v>
      </c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</row>
    <row r="145" spans="2:84" x14ac:dyDescent="0.3">
      <c r="B145" s="13">
        <f>ROW()</f>
        <v>145</v>
      </c>
      <c r="H145" s="1" t="str">
        <f>$H$142</f>
        <v>Капитальные затраты на 1 канал продаж</v>
      </c>
      <c r="I145" s="1" t="s">
        <v>217</v>
      </c>
      <c r="M145" s="53" t="str">
        <f t="shared" si="131"/>
        <v>руб</v>
      </c>
      <c r="U145" s="33">
        <f t="shared" ca="1" si="128"/>
        <v>1200000</v>
      </c>
      <c r="V145" s="93"/>
      <c r="W145" s="36"/>
      <c r="X145" s="96"/>
      <c r="Y145" s="96">
        <v>1200000</v>
      </c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</row>
    <row r="146" spans="2:84" x14ac:dyDescent="0.3">
      <c r="B146" s="13">
        <f>ROW()</f>
        <v>146</v>
      </c>
      <c r="H146" s="1" t="str">
        <f>$H$142</f>
        <v>Капитальные затраты на 1 канал продаж</v>
      </c>
      <c r="I146" s="1" t="s">
        <v>218</v>
      </c>
      <c r="M146" s="53" t="str">
        <f t="shared" si="131"/>
        <v>руб</v>
      </c>
      <c r="U146" s="33">
        <f t="shared" ca="1" si="128"/>
        <v>200000</v>
      </c>
      <c r="V146" s="93"/>
      <c r="W146" s="36"/>
      <c r="X146" s="96"/>
      <c r="Y146" s="96">
        <v>200000</v>
      </c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</row>
    <row r="147" spans="2:84" x14ac:dyDescent="0.3">
      <c r="B147" s="13">
        <f>ROW()</f>
        <v>147</v>
      </c>
      <c r="H147" s="1" t="str">
        <f>$H$142</f>
        <v>Капитальные затраты на 1 канал продаж</v>
      </c>
      <c r="I147" s="1" t="s">
        <v>253</v>
      </c>
      <c r="M147" s="53" t="str">
        <f t="shared" si="131"/>
        <v>руб</v>
      </c>
      <c r="U147" s="33">
        <f t="shared" ca="1" si="128"/>
        <v>300000</v>
      </c>
      <c r="V147" s="93"/>
      <c r="W147" s="36"/>
      <c r="X147" s="96"/>
      <c r="Y147" s="96"/>
      <c r="Z147" s="96">
        <v>300000</v>
      </c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</row>
    <row r="148" spans="2:84" s="26" customFormat="1" ht="12" x14ac:dyDescent="0.25">
      <c r="B148" s="13"/>
      <c r="M148" s="55"/>
      <c r="N148" s="44" t="s">
        <v>21</v>
      </c>
      <c r="O148" s="45"/>
      <c r="P148" s="46"/>
      <c r="Q148" s="40"/>
      <c r="U148" s="41"/>
      <c r="V148" s="42"/>
      <c r="W148" s="43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</row>
    <row r="149" spans="2:84" x14ac:dyDescent="0.3">
      <c r="B149" s="13">
        <f>ROW()</f>
        <v>149</v>
      </c>
    </row>
    <row r="150" spans="2:84" x14ac:dyDescent="0.3">
      <c r="B150" s="13">
        <f>ROW()</f>
        <v>150</v>
      </c>
      <c r="H150" s="1" t="str">
        <f>$H$142</f>
        <v>Капитальные затраты на 1 канал продаж</v>
      </c>
      <c r="M150" s="53" t="str">
        <f t="shared" ref="M150:M155" si="132">$M$78</f>
        <v>руб</v>
      </c>
      <c r="P150" s="72" t="str">
        <f>Lists!$AD$7</f>
        <v>оплата</v>
      </c>
      <c r="U150" s="33">
        <f t="shared" ref="U150:U155" ca="1" si="133">SUM(INDIRECT(ADDRESS($B150,$X$2)&amp;":"&amp;ADDRESS($B150,$X$2-1+$P$8)))</f>
        <v>2800000</v>
      </c>
      <c r="V150" s="35"/>
      <c r="W150" s="36"/>
      <c r="X150" s="33">
        <f t="shared" ref="X150:AI150" si="134">IF(X$8="",0,SUM(X151:X156))</f>
        <v>1100000</v>
      </c>
      <c r="Y150" s="33">
        <f t="shared" si="134"/>
        <v>1500000</v>
      </c>
      <c r="Z150" s="33">
        <f t="shared" si="134"/>
        <v>200000</v>
      </c>
      <c r="AA150" s="33">
        <f t="shared" si="134"/>
        <v>0</v>
      </c>
      <c r="AB150" s="33">
        <f t="shared" si="134"/>
        <v>0</v>
      </c>
      <c r="AC150" s="33">
        <f t="shared" si="134"/>
        <v>0</v>
      </c>
      <c r="AD150" s="33">
        <f t="shared" si="134"/>
        <v>0</v>
      </c>
      <c r="AE150" s="33">
        <f t="shared" si="134"/>
        <v>0</v>
      </c>
      <c r="AF150" s="33">
        <f t="shared" si="134"/>
        <v>0</v>
      </c>
      <c r="AG150" s="33">
        <f t="shared" si="134"/>
        <v>0</v>
      </c>
      <c r="AH150" s="33">
        <f t="shared" si="134"/>
        <v>0</v>
      </c>
      <c r="AI150" s="33">
        <f t="shared" si="134"/>
        <v>0</v>
      </c>
      <c r="AJ150" s="33">
        <f t="shared" ref="AJ150:CF150" si="135">IF(AJ$8="",0,SUM(AJ151:AJ156))</f>
        <v>0</v>
      </c>
      <c r="AK150" s="33">
        <f t="shared" si="135"/>
        <v>0</v>
      </c>
      <c r="AL150" s="33">
        <f t="shared" si="135"/>
        <v>0</v>
      </c>
      <c r="AM150" s="33">
        <f t="shared" si="135"/>
        <v>0</v>
      </c>
      <c r="AN150" s="33">
        <f t="shared" si="135"/>
        <v>0</v>
      </c>
      <c r="AO150" s="33">
        <f t="shared" si="135"/>
        <v>0</v>
      </c>
      <c r="AP150" s="33">
        <f t="shared" si="135"/>
        <v>0</v>
      </c>
      <c r="AQ150" s="33">
        <f t="shared" si="135"/>
        <v>0</v>
      </c>
      <c r="AR150" s="33">
        <f t="shared" si="135"/>
        <v>0</v>
      </c>
      <c r="AS150" s="33">
        <f t="shared" si="135"/>
        <v>0</v>
      </c>
      <c r="AT150" s="33">
        <f t="shared" si="135"/>
        <v>0</v>
      </c>
      <c r="AU150" s="33">
        <f t="shared" si="135"/>
        <v>0</v>
      </c>
      <c r="AV150" s="33">
        <f t="shared" si="135"/>
        <v>0</v>
      </c>
      <c r="AW150" s="33">
        <f t="shared" si="135"/>
        <v>0</v>
      </c>
      <c r="AX150" s="33">
        <f t="shared" si="135"/>
        <v>0</v>
      </c>
      <c r="AY150" s="33">
        <f t="shared" si="135"/>
        <v>0</v>
      </c>
      <c r="AZ150" s="33">
        <f t="shared" si="135"/>
        <v>0</v>
      </c>
      <c r="BA150" s="33">
        <f t="shared" si="135"/>
        <v>0</v>
      </c>
      <c r="BB150" s="33">
        <f t="shared" si="135"/>
        <v>0</v>
      </c>
      <c r="BC150" s="33">
        <f t="shared" si="135"/>
        <v>0</v>
      </c>
      <c r="BD150" s="33">
        <f t="shared" si="135"/>
        <v>0</v>
      </c>
      <c r="BE150" s="33">
        <f t="shared" si="135"/>
        <v>0</v>
      </c>
      <c r="BF150" s="33">
        <f t="shared" si="135"/>
        <v>0</v>
      </c>
      <c r="BG150" s="33">
        <f t="shared" si="135"/>
        <v>0</v>
      </c>
      <c r="BH150" s="33">
        <f t="shared" si="135"/>
        <v>0</v>
      </c>
      <c r="BI150" s="33">
        <f t="shared" si="135"/>
        <v>0</v>
      </c>
      <c r="BJ150" s="33">
        <f t="shared" si="135"/>
        <v>0</v>
      </c>
      <c r="BK150" s="33">
        <f t="shared" si="135"/>
        <v>0</v>
      </c>
      <c r="BL150" s="33">
        <f t="shared" si="135"/>
        <v>0</v>
      </c>
      <c r="BM150" s="33">
        <f t="shared" si="135"/>
        <v>0</v>
      </c>
      <c r="BN150" s="33">
        <f t="shared" si="135"/>
        <v>0</v>
      </c>
      <c r="BO150" s="33">
        <f t="shared" si="135"/>
        <v>0</v>
      </c>
      <c r="BP150" s="33">
        <f t="shared" si="135"/>
        <v>0</v>
      </c>
      <c r="BQ150" s="33">
        <f t="shared" si="135"/>
        <v>0</v>
      </c>
      <c r="BR150" s="33">
        <f t="shared" si="135"/>
        <v>0</v>
      </c>
      <c r="BS150" s="33">
        <f t="shared" si="135"/>
        <v>0</v>
      </c>
      <c r="BT150" s="33">
        <f t="shared" si="135"/>
        <v>0</v>
      </c>
      <c r="BU150" s="33">
        <f t="shared" si="135"/>
        <v>0</v>
      </c>
      <c r="BV150" s="33">
        <f t="shared" si="135"/>
        <v>0</v>
      </c>
      <c r="BW150" s="33">
        <f t="shared" si="135"/>
        <v>0</v>
      </c>
      <c r="BX150" s="33">
        <f t="shared" si="135"/>
        <v>0</v>
      </c>
      <c r="BY150" s="33">
        <f t="shared" si="135"/>
        <v>0</v>
      </c>
      <c r="BZ150" s="33">
        <f t="shared" si="135"/>
        <v>0</v>
      </c>
      <c r="CA150" s="33">
        <f t="shared" si="135"/>
        <v>0</v>
      </c>
      <c r="CB150" s="33">
        <f t="shared" si="135"/>
        <v>0</v>
      </c>
      <c r="CC150" s="33">
        <f t="shared" si="135"/>
        <v>0</v>
      </c>
      <c r="CD150" s="33">
        <f t="shared" si="135"/>
        <v>0</v>
      </c>
      <c r="CE150" s="33">
        <f t="shared" si="135"/>
        <v>0</v>
      </c>
      <c r="CF150" s="33">
        <f t="shared" si="135"/>
        <v>0</v>
      </c>
    </row>
    <row r="151" spans="2:84" x14ac:dyDescent="0.3">
      <c r="B151" s="13">
        <f>ROW()</f>
        <v>151</v>
      </c>
      <c r="H151" s="1" t="str">
        <f>$H$150</f>
        <v>Капитальные затраты на 1 канал продаж</v>
      </c>
      <c r="I151" s="1" t="str">
        <f>I143</f>
        <v>Ремонтные работы</v>
      </c>
      <c r="M151" s="53" t="str">
        <f t="shared" si="132"/>
        <v>руб</v>
      </c>
      <c r="U151" s="33">
        <f t="shared" ca="1" si="133"/>
        <v>800000</v>
      </c>
      <c r="V151" s="93"/>
      <c r="W151" s="36"/>
      <c r="X151" s="96">
        <v>200000</v>
      </c>
      <c r="Y151" s="96">
        <v>600000</v>
      </c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</row>
    <row r="152" spans="2:84" x14ac:dyDescent="0.3">
      <c r="B152" s="13">
        <f>ROW()</f>
        <v>152</v>
      </c>
      <c r="H152" s="1" t="str">
        <f>$H$150</f>
        <v>Капитальные затраты на 1 канал продаж</v>
      </c>
      <c r="I152" s="1" t="str">
        <f>I144</f>
        <v>Гарантийный платеж</v>
      </c>
      <c r="M152" s="53" t="str">
        <f t="shared" si="132"/>
        <v>руб</v>
      </c>
      <c r="U152" s="33">
        <f t="shared" ca="1" si="133"/>
        <v>300000</v>
      </c>
      <c r="V152" s="93"/>
      <c r="W152" s="36"/>
      <c r="X152" s="96">
        <v>300000</v>
      </c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</row>
    <row r="153" spans="2:84" x14ac:dyDescent="0.3">
      <c r="B153" s="13">
        <f>ROW()</f>
        <v>153</v>
      </c>
      <c r="H153" s="1" t="str">
        <f>$H$150</f>
        <v>Капитальные затраты на 1 канал продаж</v>
      </c>
      <c r="I153" s="1" t="str">
        <f>I145</f>
        <v>Торговое оборудование</v>
      </c>
      <c r="M153" s="53" t="str">
        <f t="shared" si="132"/>
        <v>руб</v>
      </c>
      <c r="U153" s="33">
        <f t="shared" ca="1" si="133"/>
        <v>1200000</v>
      </c>
      <c r="V153" s="93"/>
      <c r="W153" s="36"/>
      <c r="X153" s="96">
        <v>600000</v>
      </c>
      <c r="Y153" s="96">
        <v>600000</v>
      </c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</row>
    <row r="154" spans="2:84" x14ac:dyDescent="0.3">
      <c r="B154" s="13">
        <f>ROW()</f>
        <v>154</v>
      </c>
      <c r="H154" s="1" t="str">
        <f>$H$150</f>
        <v>Капитальные затраты на 1 канал продаж</v>
      </c>
      <c r="I154" s="1" t="str">
        <f>I146</f>
        <v>Кассовое оборудование</v>
      </c>
      <c r="M154" s="53" t="str">
        <f t="shared" si="132"/>
        <v>руб</v>
      </c>
      <c r="U154" s="33">
        <f t="shared" ca="1" si="133"/>
        <v>200000</v>
      </c>
      <c r="V154" s="93"/>
      <c r="W154" s="36"/>
      <c r="X154" s="96"/>
      <c r="Y154" s="96">
        <v>200000</v>
      </c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</row>
    <row r="155" spans="2:84" x14ac:dyDescent="0.3">
      <c r="B155" s="13">
        <f>ROW()</f>
        <v>155</v>
      </c>
      <c r="H155" s="1" t="str">
        <f>$H$150</f>
        <v>Капитальные затраты на 1 канал продаж</v>
      </c>
      <c r="I155" s="1" t="str">
        <f>I147</f>
        <v>Стартовый маркетинг и оформление</v>
      </c>
      <c r="M155" s="53" t="str">
        <f t="shared" si="132"/>
        <v>руб</v>
      </c>
      <c r="U155" s="33">
        <f t="shared" ca="1" si="133"/>
        <v>300000</v>
      </c>
      <c r="V155" s="93"/>
      <c r="W155" s="36"/>
      <c r="X155" s="96"/>
      <c r="Y155" s="96">
        <v>100000</v>
      </c>
      <c r="Z155" s="96">
        <v>200000</v>
      </c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</row>
    <row r="156" spans="2:84" s="26" customFormat="1" ht="12" x14ac:dyDescent="0.25">
      <c r="B156" s="13"/>
      <c r="M156" s="55"/>
      <c r="N156" s="44" t="s">
        <v>21</v>
      </c>
      <c r="O156" s="45"/>
      <c r="P156" s="46"/>
      <c r="Q156" s="40"/>
      <c r="U156" s="41"/>
      <c r="V156" s="42"/>
      <c r="W156" s="43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</row>
    <row r="157" spans="2:84" x14ac:dyDescent="0.3">
      <c r="B157" s="13">
        <f>ROW()</f>
        <v>157</v>
      </c>
    </row>
    <row r="158" spans="2:84" x14ac:dyDescent="0.3">
      <c r="B158" s="13">
        <f>ROW()</f>
        <v>158</v>
      </c>
      <c r="H158" s="1" t="str">
        <f>$H$142</f>
        <v>Капитальные затраты на 1 канал продаж</v>
      </c>
      <c r="M158" s="53" t="str">
        <f t="shared" ref="M158:M163" si="136">$M$78</f>
        <v>руб</v>
      </c>
      <c r="P158" s="72" t="str">
        <f>Lists!$AD$11</f>
        <v>ввод в экспл-ю</v>
      </c>
      <c r="U158" s="33">
        <f t="shared" ref="U158:U163" ca="1" si="137">SUM(INDIRECT(ADDRESS($B158,$X$2)&amp;":"&amp;ADDRESS($B158,$X$2-1+$P$8)))</f>
        <v>2800000</v>
      </c>
      <c r="V158" s="35"/>
      <c r="W158" s="36"/>
      <c r="X158" s="33">
        <f t="shared" ref="X158:AI158" si="138">IF(X$8="",0,SUM(X159:X164))</f>
        <v>0</v>
      </c>
      <c r="Y158" s="33">
        <f t="shared" si="138"/>
        <v>0</v>
      </c>
      <c r="Z158" s="33">
        <f t="shared" si="138"/>
        <v>2800000</v>
      </c>
      <c r="AA158" s="33">
        <f t="shared" si="138"/>
        <v>0</v>
      </c>
      <c r="AB158" s="33">
        <f t="shared" si="138"/>
        <v>0</v>
      </c>
      <c r="AC158" s="33">
        <f t="shared" si="138"/>
        <v>0</v>
      </c>
      <c r="AD158" s="33">
        <f t="shared" si="138"/>
        <v>0</v>
      </c>
      <c r="AE158" s="33">
        <f t="shared" si="138"/>
        <v>0</v>
      </c>
      <c r="AF158" s="33">
        <f t="shared" si="138"/>
        <v>0</v>
      </c>
      <c r="AG158" s="33">
        <f t="shared" si="138"/>
        <v>0</v>
      </c>
      <c r="AH158" s="33">
        <f t="shared" si="138"/>
        <v>0</v>
      </c>
      <c r="AI158" s="33">
        <f t="shared" si="138"/>
        <v>0</v>
      </c>
      <c r="AJ158" s="33">
        <f t="shared" ref="AJ158:CF158" si="139">IF(AJ$8="",0,SUM(AJ159:AJ164))</f>
        <v>0</v>
      </c>
      <c r="AK158" s="33">
        <f t="shared" si="139"/>
        <v>0</v>
      </c>
      <c r="AL158" s="33">
        <f t="shared" si="139"/>
        <v>0</v>
      </c>
      <c r="AM158" s="33">
        <f t="shared" si="139"/>
        <v>0</v>
      </c>
      <c r="AN158" s="33">
        <f t="shared" si="139"/>
        <v>0</v>
      </c>
      <c r="AO158" s="33">
        <f t="shared" si="139"/>
        <v>0</v>
      </c>
      <c r="AP158" s="33">
        <f t="shared" si="139"/>
        <v>0</v>
      </c>
      <c r="AQ158" s="33">
        <f t="shared" si="139"/>
        <v>0</v>
      </c>
      <c r="AR158" s="33">
        <f t="shared" si="139"/>
        <v>0</v>
      </c>
      <c r="AS158" s="33">
        <f t="shared" si="139"/>
        <v>0</v>
      </c>
      <c r="AT158" s="33">
        <f t="shared" si="139"/>
        <v>0</v>
      </c>
      <c r="AU158" s="33">
        <f t="shared" si="139"/>
        <v>0</v>
      </c>
      <c r="AV158" s="33">
        <f t="shared" si="139"/>
        <v>0</v>
      </c>
      <c r="AW158" s="33">
        <f t="shared" si="139"/>
        <v>0</v>
      </c>
      <c r="AX158" s="33">
        <f t="shared" si="139"/>
        <v>0</v>
      </c>
      <c r="AY158" s="33">
        <f t="shared" si="139"/>
        <v>0</v>
      </c>
      <c r="AZ158" s="33">
        <f t="shared" si="139"/>
        <v>0</v>
      </c>
      <c r="BA158" s="33">
        <f t="shared" si="139"/>
        <v>0</v>
      </c>
      <c r="BB158" s="33">
        <f t="shared" si="139"/>
        <v>0</v>
      </c>
      <c r="BC158" s="33">
        <f t="shared" si="139"/>
        <v>0</v>
      </c>
      <c r="BD158" s="33">
        <f t="shared" si="139"/>
        <v>0</v>
      </c>
      <c r="BE158" s="33">
        <f t="shared" si="139"/>
        <v>0</v>
      </c>
      <c r="BF158" s="33">
        <f t="shared" si="139"/>
        <v>0</v>
      </c>
      <c r="BG158" s="33">
        <f t="shared" si="139"/>
        <v>0</v>
      </c>
      <c r="BH158" s="33">
        <f t="shared" si="139"/>
        <v>0</v>
      </c>
      <c r="BI158" s="33">
        <f t="shared" si="139"/>
        <v>0</v>
      </c>
      <c r="BJ158" s="33">
        <f t="shared" si="139"/>
        <v>0</v>
      </c>
      <c r="BK158" s="33">
        <f t="shared" si="139"/>
        <v>0</v>
      </c>
      <c r="BL158" s="33">
        <f t="shared" si="139"/>
        <v>0</v>
      </c>
      <c r="BM158" s="33">
        <f t="shared" si="139"/>
        <v>0</v>
      </c>
      <c r="BN158" s="33">
        <f t="shared" si="139"/>
        <v>0</v>
      </c>
      <c r="BO158" s="33">
        <f t="shared" si="139"/>
        <v>0</v>
      </c>
      <c r="BP158" s="33">
        <f t="shared" si="139"/>
        <v>0</v>
      </c>
      <c r="BQ158" s="33">
        <f t="shared" si="139"/>
        <v>0</v>
      </c>
      <c r="BR158" s="33">
        <f t="shared" si="139"/>
        <v>0</v>
      </c>
      <c r="BS158" s="33">
        <f t="shared" si="139"/>
        <v>0</v>
      </c>
      <c r="BT158" s="33">
        <f t="shared" si="139"/>
        <v>0</v>
      </c>
      <c r="BU158" s="33">
        <f t="shared" si="139"/>
        <v>0</v>
      </c>
      <c r="BV158" s="33">
        <f t="shared" si="139"/>
        <v>0</v>
      </c>
      <c r="BW158" s="33">
        <f t="shared" si="139"/>
        <v>0</v>
      </c>
      <c r="BX158" s="33">
        <f t="shared" si="139"/>
        <v>0</v>
      </c>
      <c r="BY158" s="33">
        <f t="shared" si="139"/>
        <v>0</v>
      </c>
      <c r="BZ158" s="33">
        <f t="shared" si="139"/>
        <v>0</v>
      </c>
      <c r="CA158" s="33">
        <f t="shared" si="139"/>
        <v>0</v>
      </c>
      <c r="CB158" s="33">
        <f t="shared" si="139"/>
        <v>0</v>
      </c>
      <c r="CC158" s="33">
        <f t="shared" si="139"/>
        <v>0</v>
      </c>
      <c r="CD158" s="33">
        <f t="shared" si="139"/>
        <v>0</v>
      </c>
      <c r="CE158" s="33">
        <f t="shared" si="139"/>
        <v>0</v>
      </c>
      <c r="CF158" s="33">
        <f t="shared" si="139"/>
        <v>0</v>
      </c>
    </row>
    <row r="159" spans="2:84" x14ac:dyDescent="0.3">
      <c r="B159" s="13">
        <f>ROW()</f>
        <v>159</v>
      </c>
      <c r="H159" s="1" t="str">
        <f>$H$158</f>
        <v>Капитальные затраты на 1 канал продаж</v>
      </c>
      <c r="I159" s="1" t="str">
        <f>I143</f>
        <v>Ремонтные работы</v>
      </c>
      <c r="M159" s="53" t="str">
        <f t="shared" si="136"/>
        <v>руб</v>
      </c>
      <c r="U159" s="33">
        <f t="shared" ca="1" si="137"/>
        <v>800000</v>
      </c>
      <c r="V159" s="93"/>
      <c r="W159" s="36"/>
      <c r="X159" s="96"/>
      <c r="Y159" s="96"/>
      <c r="Z159" s="96">
        <v>800000</v>
      </c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</row>
    <row r="160" spans="2:84" x14ac:dyDescent="0.3">
      <c r="B160" s="13">
        <f>ROW()</f>
        <v>160</v>
      </c>
      <c r="H160" s="1" t="str">
        <f>$H$158</f>
        <v>Капитальные затраты на 1 канал продаж</v>
      </c>
      <c r="I160" s="1" t="str">
        <f t="shared" ref="I160:I163" si="140">I144</f>
        <v>Гарантийный платеж</v>
      </c>
      <c r="M160" s="53" t="str">
        <f t="shared" si="136"/>
        <v>руб</v>
      </c>
      <c r="U160" s="33">
        <f t="shared" ca="1" si="137"/>
        <v>300000</v>
      </c>
      <c r="V160" s="93"/>
      <c r="W160" s="36"/>
      <c r="X160" s="96"/>
      <c r="Y160" s="96"/>
      <c r="Z160" s="96">
        <v>300000</v>
      </c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</row>
    <row r="161" spans="2:84" x14ac:dyDescent="0.3">
      <c r="B161" s="13">
        <f>ROW()</f>
        <v>161</v>
      </c>
      <c r="H161" s="1" t="str">
        <f>$H$158</f>
        <v>Капитальные затраты на 1 канал продаж</v>
      </c>
      <c r="I161" s="1" t="str">
        <f t="shared" si="140"/>
        <v>Торговое оборудование</v>
      </c>
      <c r="M161" s="53" t="str">
        <f t="shared" si="136"/>
        <v>руб</v>
      </c>
      <c r="U161" s="33">
        <f t="shared" ca="1" si="137"/>
        <v>1200000</v>
      </c>
      <c r="V161" s="93"/>
      <c r="W161" s="36"/>
      <c r="X161" s="96"/>
      <c r="Y161" s="96"/>
      <c r="Z161" s="96">
        <v>1200000</v>
      </c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</row>
    <row r="162" spans="2:84" x14ac:dyDescent="0.3">
      <c r="B162" s="13">
        <f>ROW()</f>
        <v>162</v>
      </c>
      <c r="H162" s="1" t="str">
        <f>$H$158</f>
        <v>Капитальные затраты на 1 канал продаж</v>
      </c>
      <c r="I162" s="1" t="str">
        <f t="shared" si="140"/>
        <v>Кассовое оборудование</v>
      </c>
      <c r="M162" s="53" t="str">
        <f t="shared" si="136"/>
        <v>руб</v>
      </c>
      <c r="U162" s="33">
        <f t="shared" ca="1" si="137"/>
        <v>200000</v>
      </c>
      <c r="V162" s="93"/>
      <c r="W162" s="36"/>
      <c r="X162" s="96"/>
      <c r="Y162" s="96"/>
      <c r="Z162" s="96">
        <v>200000</v>
      </c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</row>
    <row r="163" spans="2:84" x14ac:dyDescent="0.3">
      <c r="B163" s="13">
        <f>ROW()</f>
        <v>163</v>
      </c>
      <c r="H163" s="1" t="str">
        <f>$H$158</f>
        <v>Капитальные затраты на 1 канал продаж</v>
      </c>
      <c r="I163" s="1" t="str">
        <f t="shared" si="140"/>
        <v>Стартовый маркетинг и оформление</v>
      </c>
      <c r="M163" s="53" t="str">
        <f t="shared" si="136"/>
        <v>руб</v>
      </c>
      <c r="U163" s="33">
        <f t="shared" ca="1" si="137"/>
        <v>300000</v>
      </c>
      <c r="V163" s="93"/>
      <c r="W163" s="36"/>
      <c r="X163" s="96"/>
      <c r="Y163" s="96"/>
      <c r="Z163" s="96">
        <v>300000</v>
      </c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</row>
    <row r="164" spans="2:84" s="26" customFormat="1" ht="12" x14ac:dyDescent="0.25">
      <c r="B164" s="13"/>
      <c r="M164" s="55"/>
      <c r="N164" s="44" t="s">
        <v>21</v>
      </c>
      <c r="O164" s="45"/>
      <c r="P164" s="46"/>
      <c r="Q164" s="40"/>
      <c r="U164" s="41"/>
      <c r="V164" s="42"/>
      <c r="W164" s="43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</row>
    <row r="165" spans="2:84" x14ac:dyDescent="0.3">
      <c r="B165" s="13">
        <f>ROW()</f>
        <v>165</v>
      </c>
    </row>
    <row r="166" spans="2:84" x14ac:dyDescent="0.3">
      <c r="B166" s="13">
        <f>ROW()</f>
        <v>166</v>
      </c>
      <c r="H166" s="1" t="s">
        <v>231</v>
      </c>
      <c r="M166" s="53" t="s">
        <v>16</v>
      </c>
      <c r="P166" s="72" t="s">
        <v>128</v>
      </c>
      <c r="U166" s="31"/>
      <c r="V166" s="107"/>
      <c r="W166" s="47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</row>
    <row r="167" spans="2:84" x14ac:dyDescent="0.3">
      <c r="B167" s="13">
        <f>ROW()</f>
        <v>167</v>
      </c>
      <c r="H167" s="1" t="str">
        <f>$H$166</f>
        <v>Амортизация капзатрат на торговую сеть</v>
      </c>
      <c r="I167" s="1" t="str">
        <f>I151</f>
        <v>Ремонтные работы</v>
      </c>
      <c r="M167" s="53" t="s">
        <v>16</v>
      </c>
      <c r="O167" s="82"/>
      <c r="P167" s="88">
        <v>7</v>
      </c>
      <c r="U167" s="31">
        <f t="shared" ref="U167:U171" ca="1" si="141">SUM(INDIRECT(ADDRESS($B167,$X$2)&amp;":"&amp;ADDRESS($B167,$X$2-1+$P$8)))</f>
        <v>0.702380952380952</v>
      </c>
      <c r="V167" s="94"/>
      <c r="W167" s="47"/>
      <c r="X167" s="97">
        <f>IF(X$8="",0,IF(X$1=1,0,IF(SUM($W167:W167)&gt;=100%,0,100%/(INT(12*IF($P167&lt;1,1,$P167))))))</f>
        <v>0</v>
      </c>
      <c r="Y167" s="97">
        <f>IF(Y$8="",0,IF(Y$1=1,0,IF(SUM($W167:X167)&gt;=100%,0,100%/(INT(12*IF($P167&lt;1,1,$P167))))))</f>
        <v>1.1904761904761904E-2</v>
      </c>
      <c r="Z167" s="97">
        <f>IF(Z$8="",0,IF(Z$1=1,0,IF(SUM($W167:Y167)&gt;=100%,0,100%/(INT(12*IF($P167&lt;1,1,$P167))))))</f>
        <v>1.1904761904761904E-2</v>
      </c>
      <c r="AA167" s="97">
        <f>IF(AA$8="",0,IF(AA$1=1,0,IF(SUM($W167:Z167)&gt;=100%,0,100%/(INT(12*IF($P167&lt;1,1,$P167))))))</f>
        <v>1.1904761904761904E-2</v>
      </c>
      <c r="AB167" s="97">
        <f>IF(AB$8="",0,IF(AB$1=1,0,IF(SUM($W167:AA167)&gt;=100%,0,100%/(INT(12*IF($P167&lt;1,1,$P167))))))</f>
        <v>1.1904761904761904E-2</v>
      </c>
      <c r="AC167" s="97">
        <f>IF(AC$8="",0,IF(AC$1=1,0,IF(SUM($W167:AB167)&gt;=100%,0,100%/(INT(12*IF($P167&lt;1,1,$P167))))))</f>
        <v>1.1904761904761904E-2</v>
      </c>
      <c r="AD167" s="97">
        <f>IF(AD$8="",0,IF(AD$1=1,0,IF(SUM($W167:AC167)&gt;=100%,0,100%/(INT(12*IF($P167&lt;1,1,$P167))))))</f>
        <v>1.1904761904761904E-2</v>
      </c>
      <c r="AE167" s="97">
        <f>IF(AE$8="",0,IF(AE$1=1,0,IF(SUM($W167:AD167)&gt;=100%,0,100%/(INT(12*IF($P167&lt;1,1,$P167))))))</f>
        <v>1.1904761904761904E-2</v>
      </c>
      <c r="AF167" s="97">
        <f>IF(AF$8="",0,IF(AF$1=1,0,IF(SUM($W167:AE167)&gt;=100%,0,100%/(INT(12*IF($P167&lt;1,1,$P167))))))</f>
        <v>1.1904761904761904E-2</v>
      </c>
      <c r="AG167" s="97">
        <f>IF(AG$8="",0,IF(AG$1=1,0,IF(SUM($W167:AF167)&gt;=100%,0,100%/(INT(12*IF($P167&lt;1,1,$P167))))))</f>
        <v>1.1904761904761904E-2</v>
      </c>
      <c r="AH167" s="97">
        <f>IF(AH$8="",0,IF(AH$1=1,0,IF(SUM($W167:AG167)&gt;=100%,0,100%/(INT(12*IF($P167&lt;1,1,$P167))))))</f>
        <v>1.1904761904761904E-2</v>
      </c>
      <c r="AI167" s="97">
        <f>IF(AI$8="",0,IF(AI$1=1,0,IF(SUM($W167:AH167)&gt;=100%,0,100%/(INT(12*IF($P167&lt;1,1,$P167))))))</f>
        <v>1.1904761904761904E-2</v>
      </c>
      <c r="AJ167" s="97">
        <f>IF(AJ$8="",0,IF(AJ$1=1,0,IF(SUM($W167:AI167)&gt;=100%,0,100%/(INT(12*IF($P167&lt;1,1,$P167))))))</f>
        <v>1.1904761904761904E-2</v>
      </c>
      <c r="AK167" s="97">
        <f>IF(AK$8="",0,IF(AK$1=1,0,IF(SUM($W167:AJ167)&gt;=100%,0,100%/(INT(12*IF($P167&lt;1,1,$P167))))))</f>
        <v>1.1904761904761904E-2</v>
      </c>
      <c r="AL167" s="97">
        <f>IF(AL$8="",0,IF(AL$1=1,0,IF(SUM($W167:AK167)&gt;=100%,0,100%/(INT(12*IF($P167&lt;1,1,$P167))))))</f>
        <v>1.1904761904761904E-2</v>
      </c>
      <c r="AM167" s="97">
        <f>IF(AM$8="",0,IF(AM$1=1,0,IF(SUM($W167:AL167)&gt;=100%,0,100%/(INT(12*IF($P167&lt;1,1,$P167))))))</f>
        <v>1.1904761904761904E-2</v>
      </c>
      <c r="AN167" s="97">
        <f>IF(AN$8="",0,IF(AN$1=1,0,IF(SUM($W167:AM167)&gt;=100%,0,100%/(INT(12*IF($P167&lt;1,1,$P167))))))</f>
        <v>1.1904761904761904E-2</v>
      </c>
      <c r="AO167" s="97">
        <f>IF(AO$8="",0,IF(AO$1=1,0,IF(SUM($W167:AN167)&gt;=100%,0,100%/(INT(12*IF($P167&lt;1,1,$P167))))))</f>
        <v>1.1904761904761904E-2</v>
      </c>
      <c r="AP167" s="97">
        <f>IF(AP$8="",0,IF(AP$1=1,0,IF(SUM($W167:AO167)&gt;=100%,0,100%/(INT(12*IF($P167&lt;1,1,$P167))))))</f>
        <v>1.1904761904761904E-2</v>
      </c>
      <c r="AQ167" s="97">
        <f>IF(AQ$8="",0,IF(AQ$1=1,0,IF(SUM($W167:AP167)&gt;=100%,0,100%/(INT(12*IF($P167&lt;1,1,$P167))))))</f>
        <v>1.1904761904761904E-2</v>
      </c>
      <c r="AR167" s="97">
        <f>IF(AR$8="",0,IF(AR$1=1,0,IF(SUM($W167:AQ167)&gt;=100%,0,100%/(INT(12*IF($P167&lt;1,1,$P167))))))</f>
        <v>1.1904761904761904E-2</v>
      </c>
      <c r="AS167" s="97">
        <f>IF(AS$8="",0,IF(AS$1=1,0,IF(SUM($W167:AR167)&gt;=100%,0,100%/(INT(12*IF($P167&lt;1,1,$P167))))))</f>
        <v>1.1904761904761904E-2</v>
      </c>
      <c r="AT167" s="97">
        <f>IF(AT$8="",0,IF(AT$1=1,0,IF(SUM($W167:AS167)&gt;=100%,0,100%/(INT(12*IF($P167&lt;1,1,$P167))))))</f>
        <v>1.1904761904761904E-2</v>
      </c>
      <c r="AU167" s="97">
        <f>IF(AU$8="",0,IF(AU$1=1,0,IF(SUM($W167:AT167)&gt;=100%,0,100%/(INT(12*IF($P167&lt;1,1,$P167))))))</f>
        <v>1.1904761904761904E-2</v>
      </c>
      <c r="AV167" s="97">
        <f>IF(AV$8="",0,IF(AV$1=1,0,IF(SUM($W167:AU167)&gt;=100%,0,100%/(INT(12*IF($P167&lt;1,1,$P167))))))</f>
        <v>1.1904761904761904E-2</v>
      </c>
      <c r="AW167" s="97">
        <f>IF(AW$8="",0,IF(AW$1=1,0,IF(SUM($W167:AV167)&gt;=100%,0,100%/(INT(12*IF($P167&lt;1,1,$P167))))))</f>
        <v>1.1904761904761904E-2</v>
      </c>
      <c r="AX167" s="97">
        <f>IF(AX$8="",0,IF(AX$1=1,0,IF(SUM($W167:AW167)&gt;=100%,0,100%/(INT(12*IF($P167&lt;1,1,$P167))))))</f>
        <v>1.1904761904761904E-2</v>
      </c>
      <c r="AY167" s="97">
        <f>IF(AY$8="",0,IF(AY$1=1,0,IF(SUM($W167:AX167)&gt;=100%,0,100%/(INT(12*IF($P167&lt;1,1,$P167))))))</f>
        <v>1.1904761904761904E-2</v>
      </c>
      <c r="AZ167" s="97">
        <f>IF(AZ$8="",0,IF(AZ$1=1,0,IF(SUM($W167:AY167)&gt;=100%,0,100%/(INT(12*IF($P167&lt;1,1,$P167))))))</f>
        <v>1.1904761904761904E-2</v>
      </c>
      <c r="BA167" s="97">
        <f>IF(BA$8="",0,IF(BA$1=1,0,IF(SUM($W167:AZ167)&gt;=100%,0,100%/(INT(12*IF($P167&lt;1,1,$P167))))))</f>
        <v>1.1904761904761904E-2</v>
      </c>
      <c r="BB167" s="97">
        <f>IF(BB$8="",0,IF(BB$1=1,0,IF(SUM($W167:BA167)&gt;=100%,0,100%/(INT(12*IF($P167&lt;1,1,$P167))))))</f>
        <v>1.1904761904761904E-2</v>
      </c>
      <c r="BC167" s="97">
        <f>IF(BC$8="",0,IF(BC$1=1,0,IF(SUM($W167:BB167)&gt;=100%,0,100%/(INT(12*IF($P167&lt;1,1,$P167))))))</f>
        <v>1.1904761904761904E-2</v>
      </c>
      <c r="BD167" s="97">
        <f>IF(BD$8="",0,IF(BD$1=1,0,IF(SUM($W167:BC167)&gt;=100%,0,100%/(INT(12*IF($P167&lt;1,1,$P167))))))</f>
        <v>1.1904761904761904E-2</v>
      </c>
      <c r="BE167" s="97">
        <f>IF(BE$8="",0,IF(BE$1=1,0,IF(SUM($W167:BD167)&gt;=100%,0,100%/(INT(12*IF($P167&lt;1,1,$P167))))))</f>
        <v>1.1904761904761904E-2</v>
      </c>
      <c r="BF167" s="97">
        <f>IF(BF$8="",0,IF(BF$1=1,0,IF(SUM($W167:BE167)&gt;=100%,0,100%/(INT(12*IF($P167&lt;1,1,$P167))))))</f>
        <v>1.1904761904761904E-2</v>
      </c>
      <c r="BG167" s="97">
        <f>IF(BG$8="",0,IF(BG$1=1,0,IF(SUM($W167:BF167)&gt;=100%,0,100%/(INT(12*IF($P167&lt;1,1,$P167))))))</f>
        <v>1.1904761904761904E-2</v>
      </c>
      <c r="BH167" s="97">
        <f>IF(BH$8="",0,IF(BH$1=1,0,IF(SUM($W167:BG167)&gt;=100%,0,100%/(INT(12*IF($P167&lt;1,1,$P167))))))</f>
        <v>1.1904761904761904E-2</v>
      </c>
      <c r="BI167" s="97">
        <f>IF(BI$8="",0,IF(BI$1=1,0,IF(SUM($W167:BH167)&gt;=100%,0,100%/(INT(12*IF($P167&lt;1,1,$P167))))))</f>
        <v>1.1904761904761904E-2</v>
      </c>
      <c r="BJ167" s="97">
        <f>IF(BJ$8="",0,IF(BJ$1=1,0,IF(SUM($W167:BI167)&gt;=100%,0,100%/(INT(12*IF($P167&lt;1,1,$P167))))))</f>
        <v>1.1904761904761904E-2</v>
      </c>
      <c r="BK167" s="97">
        <f>IF(BK$8="",0,IF(BK$1=1,0,IF(SUM($W167:BJ167)&gt;=100%,0,100%/(INT(12*IF($P167&lt;1,1,$P167))))))</f>
        <v>1.1904761904761904E-2</v>
      </c>
      <c r="BL167" s="97">
        <f>IF(BL$8="",0,IF(BL$1=1,0,IF(SUM($W167:BK167)&gt;=100%,0,100%/(INT(12*IF($P167&lt;1,1,$P167))))))</f>
        <v>1.1904761904761904E-2</v>
      </c>
      <c r="BM167" s="97">
        <f>IF(BM$8="",0,IF(BM$1=1,0,IF(SUM($W167:BL167)&gt;=100%,0,100%/(INT(12*IF($P167&lt;1,1,$P167))))))</f>
        <v>1.1904761904761904E-2</v>
      </c>
      <c r="BN167" s="97">
        <f>IF(BN$8="",0,IF(BN$1=1,0,IF(SUM($W167:BM167)&gt;=100%,0,100%/(INT(12*IF($P167&lt;1,1,$P167))))))</f>
        <v>1.1904761904761904E-2</v>
      </c>
      <c r="BO167" s="97">
        <f>IF(BO$8="",0,IF(BO$1=1,0,IF(SUM($W167:BN167)&gt;=100%,0,100%/(INT(12*IF($P167&lt;1,1,$P167))))))</f>
        <v>1.1904761904761904E-2</v>
      </c>
      <c r="BP167" s="97">
        <f>IF(BP$8="",0,IF(BP$1=1,0,IF(SUM($W167:BO167)&gt;=100%,0,100%/(INT(12*IF($P167&lt;1,1,$P167))))))</f>
        <v>1.1904761904761904E-2</v>
      </c>
      <c r="BQ167" s="97">
        <f>IF(BQ$8="",0,IF(BQ$1=1,0,IF(SUM($W167:BP167)&gt;=100%,0,100%/(INT(12*IF($P167&lt;1,1,$P167))))))</f>
        <v>1.1904761904761904E-2</v>
      </c>
      <c r="BR167" s="97">
        <f>IF(BR$8="",0,IF(BR$1=1,0,IF(SUM($W167:BQ167)&gt;=100%,0,100%/(INT(12*IF($P167&lt;1,1,$P167))))))</f>
        <v>1.1904761904761904E-2</v>
      </c>
      <c r="BS167" s="97">
        <f>IF(BS$8="",0,IF(BS$1=1,0,IF(SUM($W167:BR167)&gt;=100%,0,100%/(INT(12*IF($P167&lt;1,1,$P167))))))</f>
        <v>1.1904761904761904E-2</v>
      </c>
      <c r="BT167" s="97">
        <f>IF(BT$8="",0,IF(BT$1=1,0,IF(SUM($W167:BS167)&gt;=100%,0,100%/(INT(12*IF($P167&lt;1,1,$P167))))))</f>
        <v>1.1904761904761904E-2</v>
      </c>
      <c r="BU167" s="97">
        <f>IF(BU$8="",0,IF(BU$1=1,0,IF(SUM($W167:BT167)&gt;=100%,0,100%/(INT(12*IF($P167&lt;1,1,$P167))))))</f>
        <v>1.1904761904761904E-2</v>
      </c>
      <c r="BV167" s="97">
        <f>IF(BV$8="",0,IF(BV$1=1,0,IF(SUM($W167:BU167)&gt;=100%,0,100%/(INT(12*IF($P167&lt;1,1,$P167))))))</f>
        <v>1.1904761904761904E-2</v>
      </c>
      <c r="BW167" s="97">
        <f>IF(BW$8="",0,IF(BW$1=1,0,IF(SUM($W167:BV167)&gt;=100%,0,100%/(INT(12*IF($P167&lt;1,1,$P167))))))</f>
        <v>1.1904761904761904E-2</v>
      </c>
      <c r="BX167" s="97">
        <f>IF(BX$8="",0,IF(BX$1=1,0,IF(SUM($W167:BW167)&gt;=100%,0,100%/(INT(12*IF($P167&lt;1,1,$P167))))))</f>
        <v>1.1904761904761904E-2</v>
      </c>
      <c r="BY167" s="97">
        <f>IF(BY$8="",0,IF(BY$1=1,0,IF(SUM($W167:BX167)&gt;=100%,0,100%/(INT(12*IF($P167&lt;1,1,$P167))))))</f>
        <v>1.1904761904761904E-2</v>
      </c>
      <c r="BZ167" s="97">
        <f>IF(BZ$8="",0,IF(BZ$1=1,0,IF(SUM($W167:BY167)&gt;=100%,0,100%/(INT(12*IF($P167&lt;1,1,$P167))))))</f>
        <v>1.1904761904761904E-2</v>
      </c>
      <c r="CA167" s="97">
        <f>IF(CA$8="",0,IF(CA$1=1,0,IF(SUM($W167:BZ167)&gt;=100%,0,100%/(INT(12*IF($P167&lt;1,1,$P167))))))</f>
        <v>1.1904761904761904E-2</v>
      </c>
      <c r="CB167" s="97">
        <f>IF(CB$8="",0,IF(CB$1=1,0,IF(SUM($W167:CA167)&gt;=100%,0,100%/(INT(12*IF($P167&lt;1,1,$P167))))))</f>
        <v>1.1904761904761904E-2</v>
      </c>
      <c r="CC167" s="97">
        <f>IF(CC$8="",0,IF(CC$1=1,0,IF(SUM($W167:CB167)&gt;=100%,0,100%/(INT(12*IF($P167&lt;1,1,$P167))))))</f>
        <v>1.1904761904761904E-2</v>
      </c>
      <c r="CD167" s="97">
        <f>IF(CD$8="",0,IF(CD$1=1,0,IF(SUM($W167:CC167)&gt;=100%,0,100%/(INT(12*IF($P167&lt;1,1,$P167))))))</f>
        <v>1.1904761904761904E-2</v>
      </c>
      <c r="CE167" s="97">
        <f>IF(CE$8="",0,IF(CE$1=1,0,IF(SUM($W167:CD167)&gt;=100%,0,100%/(INT(12*IF($P167&lt;1,1,$P167))))))</f>
        <v>1.1904761904761904E-2</v>
      </c>
      <c r="CF167" s="97">
        <f>IF(CF$8="",0,IF(CF$1=1,0,IF(SUM($W167:CE167)&gt;=100%,0,100%/(INT(12*IF($P167&lt;1,1,$P167))))))</f>
        <v>0</v>
      </c>
    </row>
    <row r="168" spans="2:84" x14ac:dyDescent="0.3">
      <c r="B168" s="13">
        <f>ROW()</f>
        <v>168</v>
      </c>
      <c r="H168" s="1" t="str">
        <f>$H$166</f>
        <v>Амортизация капзатрат на торговую сеть</v>
      </c>
      <c r="I168" s="1" t="str">
        <f t="shared" ref="I168:I171" si="142">I152</f>
        <v>Гарантийный платеж</v>
      </c>
      <c r="M168" s="53" t="s">
        <v>16</v>
      </c>
      <c r="O168" s="82"/>
      <c r="P168" s="105">
        <v>7</v>
      </c>
      <c r="U168" s="31">
        <f t="shared" ca="1" si="141"/>
        <v>0.702380952380952</v>
      </c>
      <c r="V168" s="94"/>
      <c r="W168" s="47"/>
      <c r="X168" s="97">
        <f>IF(X$8="",0,IF(X$1=1,0,IF(SUM($W168:W168)&gt;=100%,0,100%/(INT(12*IF($P168&lt;1,1,$P168))))))</f>
        <v>0</v>
      </c>
      <c r="Y168" s="97">
        <f>IF(Y$8="",0,IF(Y$1=1,0,IF(SUM($W168:X168)&gt;=100%,0,100%/(INT(12*IF($P168&lt;1,1,$P168))))))</f>
        <v>1.1904761904761904E-2</v>
      </c>
      <c r="Z168" s="97">
        <f>IF(Z$8="",0,IF(Z$1=1,0,IF(SUM($W168:Y168)&gt;=100%,0,100%/(INT(12*IF($P168&lt;1,1,$P168))))))</f>
        <v>1.1904761904761904E-2</v>
      </c>
      <c r="AA168" s="97">
        <f>IF(AA$8="",0,IF(AA$1=1,0,IF(SUM($W168:Z168)&gt;=100%,0,100%/(INT(12*IF($P168&lt;1,1,$P168))))))</f>
        <v>1.1904761904761904E-2</v>
      </c>
      <c r="AB168" s="97">
        <f>IF(AB$8="",0,IF(AB$1=1,0,IF(SUM($W168:AA168)&gt;=100%,0,100%/(INT(12*IF($P168&lt;1,1,$P168))))))</f>
        <v>1.1904761904761904E-2</v>
      </c>
      <c r="AC168" s="97">
        <f>IF(AC$8="",0,IF(AC$1=1,0,IF(SUM($W168:AB168)&gt;=100%,0,100%/(INT(12*IF($P168&lt;1,1,$P168))))))</f>
        <v>1.1904761904761904E-2</v>
      </c>
      <c r="AD168" s="97">
        <f>IF(AD$8="",0,IF(AD$1=1,0,IF(SUM($W168:AC168)&gt;=100%,0,100%/(INT(12*IF($P168&lt;1,1,$P168))))))</f>
        <v>1.1904761904761904E-2</v>
      </c>
      <c r="AE168" s="97">
        <f>IF(AE$8="",0,IF(AE$1=1,0,IF(SUM($W168:AD168)&gt;=100%,0,100%/(INT(12*IF($P168&lt;1,1,$P168))))))</f>
        <v>1.1904761904761904E-2</v>
      </c>
      <c r="AF168" s="97">
        <f>IF(AF$8="",0,IF(AF$1=1,0,IF(SUM($W168:AE168)&gt;=100%,0,100%/(INT(12*IF($P168&lt;1,1,$P168))))))</f>
        <v>1.1904761904761904E-2</v>
      </c>
      <c r="AG168" s="97">
        <f>IF(AG$8="",0,IF(AG$1=1,0,IF(SUM($W168:AF168)&gt;=100%,0,100%/(INT(12*IF($P168&lt;1,1,$P168))))))</f>
        <v>1.1904761904761904E-2</v>
      </c>
      <c r="AH168" s="97">
        <f>IF(AH$8="",0,IF(AH$1=1,0,IF(SUM($W168:AG168)&gt;=100%,0,100%/(INT(12*IF($P168&lt;1,1,$P168))))))</f>
        <v>1.1904761904761904E-2</v>
      </c>
      <c r="AI168" s="97">
        <f>IF(AI$8="",0,IF(AI$1=1,0,IF(SUM($W168:AH168)&gt;=100%,0,100%/(INT(12*IF($P168&lt;1,1,$P168))))))</f>
        <v>1.1904761904761904E-2</v>
      </c>
      <c r="AJ168" s="97">
        <f>IF(AJ$8="",0,IF(AJ$1=1,0,IF(SUM($W168:AI168)&gt;=100%,0,100%/(INT(12*IF($P168&lt;1,1,$P168))))))</f>
        <v>1.1904761904761904E-2</v>
      </c>
      <c r="AK168" s="97">
        <f>IF(AK$8="",0,IF(AK$1=1,0,IF(SUM($W168:AJ168)&gt;=100%,0,100%/(INT(12*IF($P168&lt;1,1,$P168))))))</f>
        <v>1.1904761904761904E-2</v>
      </c>
      <c r="AL168" s="97">
        <f>IF(AL$8="",0,IF(AL$1=1,0,IF(SUM($W168:AK168)&gt;=100%,0,100%/(INT(12*IF($P168&lt;1,1,$P168))))))</f>
        <v>1.1904761904761904E-2</v>
      </c>
      <c r="AM168" s="97">
        <f>IF(AM$8="",0,IF(AM$1=1,0,IF(SUM($W168:AL168)&gt;=100%,0,100%/(INT(12*IF($P168&lt;1,1,$P168))))))</f>
        <v>1.1904761904761904E-2</v>
      </c>
      <c r="AN168" s="97">
        <f>IF(AN$8="",0,IF(AN$1=1,0,IF(SUM($W168:AM168)&gt;=100%,0,100%/(INT(12*IF($P168&lt;1,1,$P168))))))</f>
        <v>1.1904761904761904E-2</v>
      </c>
      <c r="AO168" s="97">
        <f>IF(AO$8="",0,IF(AO$1=1,0,IF(SUM($W168:AN168)&gt;=100%,0,100%/(INT(12*IF($P168&lt;1,1,$P168))))))</f>
        <v>1.1904761904761904E-2</v>
      </c>
      <c r="AP168" s="97">
        <f>IF(AP$8="",0,IF(AP$1=1,0,IF(SUM($W168:AO168)&gt;=100%,0,100%/(INT(12*IF($P168&lt;1,1,$P168))))))</f>
        <v>1.1904761904761904E-2</v>
      </c>
      <c r="AQ168" s="97">
        <f>IF(AQ$8="",0,IF(AQ$1=1,0,IF(SUM($W168:AP168)&gt;=100%,0,100%/(INT(12*IF($P168&lt;1,1,$P168))))))</f>
        <v>1.1904761904761904E-2</v>
      </c>
      <c r="AR168" s="97">
        <f>IF(AR$8="",0,IF(AR$1=1,0,IF(SUM($W168:AQ168)&gt;=100%,0,100%/(INT(12*IF($P168&lt;1,1,$P168))))))</f>
        <v>1.1904761904761904E-2</v>
      </c>
      <c r="AS168" s="97">
        <f>IF(AS$8="",0,IF(AS$1=1,0,IF(SUM($W168:AR168)&gt;=100%,0,100%/(INT(12*IF($P168&lt;1,1,$P168))))))</f>
        <v>1.1904761904761904E-2</v>
      </c>
      <c r="AT168" s="97">
        <f>IF(AT$8="",0,IF(AT$1=1,0,IF(SUM($W168:AS168)&gt;=100%,0,100%/(INT(12*IF($P168&lt;1,1,$P168))))))</f>
        <v>1.1904761904761904E-2</v>
      </c>
      <c r="AU168" s="97">
        <f>IF(AU$8="",0,IF(AU$1=1,0,IF(SUM($W168:AT168)&gt;=100%,0,100%/(INT(12*IF($P168&lt;1,1,$P168))))))</f>
        <v>1.1904761904761904E-2</v>
      </c>
      <c r="AV168" s="97">
        <f>IF(AV$8="",0,IF(AV$1=1,0,IF(SUM($W168:AU168)&gt;=100%,0,100%/(INT(12*IF($P168&lt;1,1,$P168))))))</f>
        <v>1.1904761904761904E-2</v>
      </c>
      <c r="AW168" s="97">
        <f>IF(AW$8="",0,IF(AW$1=1,0,IF(SUM($W168:AV168)&gt;=100%,0,100%/(INT(12*IF($P168&lt;1,1,$P168))))))</f>
        <v>1.1904761904761904E-2</v>
      </c>
      <c r="AX168" s="97">
        <f>IF(AX$8="",0,IF(AX$1=1,0,IF(SUM($W168:AW168)&gt;=100%,0,100%/(INT(12*IF($P168&lt;1,1,$P168))))))</f>
        <v>1.1904761904761904E-2</v>
      </c>
      <c r="AY168" s="97">
        <f>IF(AY$8="",0,IF(AY$1=1,0,IF(SUM($W168:AX168)&gt;=100%,0,100%/(INT(12*IF($P168&lt;1,1,$P168))))))</f>
        <v>1.1904761904761904E-2</v>
      </c>
      <c r="AZ168" s="97">
        <f>IF(AZ$8="",0,IF(AZ$1=1,0,IF(SUM($W168:AY168)&gt;=100%,0,100%/(INT(12*IF($P168&lt;1,1,$P168))))))</f>
        <v>1.1904761904761904E-2</v>
      </c>
      <c r="BA168" s="97">
        <f>IF(BA$8="",0,IF(BA$1=1,0,IF(SUM($W168:AZ168)&gt;=100%,0,100%/(INT(12*IF($P168&lt;1,1,$P168))))))</f>
        <v>1.1904761904761904E-2</v>
      </c>
      <c r="BB168" s="97">
        <f>IF(BB$8="",0,IF(BB$1=1,0,IF(SUM($W168:BA168)&gt;=100%,0,100%/(INT(12*IF($P168&lt;1,1,$P168))))))</f>
        <v>1.1904761904761904E-2</v>
      </c>
      <c r="BC168" s="97">
        <f>IF(BC$8="",0,IF(BC$1=1,0,IF(SUM($W168:BB168)&gt;=100%,0,100%/(INT(12*IF($P168&lt;1,1,$P168))))))</f>
        <v>1.1904761904761904E-2</v>
      </c>
      <c r="BD168" s="97">
        <f>IF(BD$8="",0,IF(BD$1=1,0,IF(SUM($W168:BC168)&gt;=100%,0,100%/(INT(12*IF($P168&lt;1,1,$P168))))))</f>
        <v>1.1904761904761904E-2</v>
      </c>
      <c r="BE168" s="97">
        <f>IF(BE$8="",0,IF(BE$1=1,0,IF(SUM($W168:BD168)&gt;=100%,0,100%/(INT(12*IF($P168&lt;1,1,$P168))))))</f>
        <v>1.1904761904761904E-2</v>
      </c>
      <c r="BF168" s="97">
        <f>IF(BF$8="",0,IF(BF$1=1,0,IF(SUM($W168:BE168)&gt;=100%,0,100%/(INT(12*IF($P168&lt;1,1,$P168))))))</f>
        <v>1.1904761904761904E-2</v>
      </c>
      <c r="BG168" s="97">
        <f>IF(BG$8="",0,IF(BG$1=1,0,IF(SUM($W168:BF168)&gt;=100%,0,100%/(INT(12*IF($P168&lt;1,1,$P168))))))</f>
        <v>1.1904761904761904E-2</v>
      </c>
      <c r="BH168" s="97">
        <f>IF(BH$8="",0,IF(BH$1=1,0,IF(SUM($W168:BG168)&gt;=100%,0,100%/(INT(12*IF($P168&lt;1,1,$P168))))))</f>
        <v>1.1904761904761904E-2</v>
      </c>
      <c r="BI168" s="97">
        <f>IF(BI$8="",0,IF(BI$1=1,0,IF(SUM($W168:BH168)&gt;=100%,0,100%/(INT(12*IF($P168&lt;1,1,$P168))))))</f>
        <v>1.1904761904761904E-2</v>
      </c>
      <c r="BJ168" s="97">
        <f>IF(BJ$8="",0,IF(BJ$1=1,0,IF(SUM($W168:BI168)&gt;=100%,0,100%/(INT(12*IF($P168&lt;1,1,$P168))))))</f>
        <v>1.1904761904761904E-2</v>
      </c>
      <c r="BK168" s="97">
        <f>IF(BK$8="",0,IF(BK$1=1,0,IF(SUM($W168:BJ168)&gt;=100%,0,100%/(INT(12*IF($P168&lt;1,1,$P168))))))</f>
        <v>1.1904761904761904E-2</v>
      </c>
      <c r="BL168" s="97">
        <f>IF(BL$8="",0,IF(BL$1=1,0,IF(SUM($W168:BK168)&gt;=100%,0,100%/(INT(12*IF($P168&lt;1,1,$P168))))))</f>
        <v>1.1904761904761904E-2</v>
      </c>
      <c r="BM168" s="97">
        <f>IF(BM$8="",0,IF(BM$1=1,0,IF(SUM($W168:BL168)&gt;=100%,0,100%/(INT(12*IF($P168&lt;1,1,$P168))))))</f>
        <v>1.1904761904761904E-2</v>
      </c>
      <c r="BN168" s="97">
        <f>IF(BN$8="",0,IF(BN$1=1,0,IF(SUM($W168:BM168)&gt;=100%,0,100%/(INT(12*IF($P168&lt;1,1,$P168))))))</f>
        <v>1.1904761904761904E-2</v>
      </c>
      <c r="BO168" s="97">
        <f>IF(BO$8="",0,IF(BO$1=1,0,IF(SUM($W168:BN168)&gt;=100%,0,100%/(INT(12*IF($P168&lt;1,1,$P168))))))</f>
        <v>1.1904761904761904E-2</v>
      </c>
      <c r="BP168" s="97">
        <f>IF(BP$8="",0,IF(BP$1=1,0,IF(SUM($W168:BO168)&gt;=100%,0,100%/(INT(12*IF($P168&lt;1,1,$P168))))))</f>
        <v>1.1904761904761904E-2</v>
      </c>
      <c r="BQ168" s="97">
        <f>IF(BQ$8="",0,IF(BQ$1=1,0,IF(SUM($W168:BP168)&gt;=100%,0,100%/(INT(12*IF($P168&lt;1,1,$P168))))))</f>
        <v>1.1904761904761904E-2</v>
      </c>
      <c r="BR168" s="97">
        <f>IF(BR$8="",0,IF(BR$1=1,0,IF(SUM($W168:BQ168)&gt;=100%,0,100%/(INT(12*IF($P168&lt;1,1,$P168))))))</f>
        <v>1.1904761904761904E-2</v>
      </c>
      <c r="BS168" s="97">
        <f>IF(BS$8="",0,IF(BS$1=1,0,IF(SUM($W168:BR168)&gt;=100%,0,100%/(INT(12*IF($P168&lt;1,1,$P168))))))</f>
        <v>1.1904761904761904E-2</v>
      </c>
      <c r="BT168" s="97">
        <f>IF(BT$8="",0,IF(BT$1=1,0,IF(SUM($W168:BS168)&gt;=100%,0,100%/(INT(12*IF($P168&lt;1,1,$P168))))))</f>
        <v>1.1904761904761904E-2</v>
      </c>
      <c r="BU168" s="97">
        <f>IF(BU$8="",0,IF(BU$1=1,0,IF(SUM($W168:BT168)&gt;=100%,0,100%/(INT(12*IF($P168&lt;1,1,$P168))))))</f>
        <v>1.1904761904761904E-2</v>
      </c>
      <c r="BV168" s="97">
        <f>IF(BV$8="",0,IF(BV$1=1,0,IF(SUM($W168:BU168)&gt;=100%,0,100%/(INT(12*IF($P168&lt;1,1,$P168))))))</f>
        <v>1.1904761904761904E-2</v>
      </c>
      <c r="BW168" s="97">
        <f>IF(BW$8="",0,IF(BW$1=1,0,IF(SUM($W168:BV168)&gt;=100%,0,100%/(INT(12*IF($P168&lt;1,1,$P168))))))</f>
        <v>1.1904761904761904E-2</v>
      </c>
      <c r="BX168" s="97">
        <f>IF(BX$8="",0,IF(BX$1=1,0,IF(SUM($W168:BW168)&gt;=100%,0,100%/(INT(12*IF($P168&lt;1,1,$P168))))))</f>
        <v>1.1904761904761904E-2</v>
      </c>
      <c r="BY168" s="97">
        <f>IF(BY$8="",0,IF(BY$1=1,0,IF(SUM($W168:BX168)&gt;=100%,0,100%/(INT(12*IF($P168&lt;1,1,$P168))))))</f>
        <v>1.1904761904761904E-2</v>
      </c>
      <c r="BZ168" s="97">
        <f>IF(BZ$8="",0,IF(BZ$1=1,0,IF(SUM($W168:BY168)&gt;=100%,0,100%/(INT(12*IF($P168&lt;1,1,$P168))))))</f>
        <v>1.1904761904761904E-2</v>
      </c>
      <c r="CA168" s="97">
        <f>IF(CA$8="",0,IF(CA$1=1,0,IF(SUM($W168:BZ168)&gt;=100%,0,100%/(INT(12*IF($P168&lt;1,1,$P168))))))</f>
        <v>1.1904761904761904E-2</v>
      </c>
      <c r="CB168" s="97">
        <f>IF(CB$8="",0,IF(CB$1=1,0,IF(SUM($W168:CA168)&gt;=100%,0,100%/(INT(12*IF($P168&lt;1,1,$P168))))))</f>
        <v>1.1904761904761904E-2</v>
      </c>
      <c r="CC168" s="97">
        <f>IF(CC$8="",0,IF(CC$1=1,0,IF(SUM($W168:CB168)&gt;=100%,0,100%/(INT(12*IF($P168&lt;1,1,$P168))))))</f>
        <v>1.1904761904761904E-2</v>
      </c>
      <c r="CD168" s="97">
        <f>IF(CD$8="",0,IF(CD$1=1,0,IF(SUM($W168:CC168)&gt;=100%,0,100%/(INT(12*IF($P168&lt;1,1,$P168))))))</f>
        <v>1.1904761904761904E-2</v>
      </c>
      <c r="CE168" s="97">
        <f>IF(CE$8="",0,IF(CE$1=1,0,IF(SUM($W168:CD168)&gt;=100%,0,100%/(INT(12*IF($P168&lt;1,1,$P168))))))</f>
        <v>1.1904761904761904E-2</v>
      </c>
      <c r="CF168" s="97">
        <f>IF(CF$8="",0,IF(CF$1=1,0,IF(SUM($W168:CE168)&gt;=100%,0,100%/(INT(12*IF($P168&lt;1,1,$P168))))))</f>
        <v>0</v>
      </c>
    </row>
    <row r="169" spans="2:84" x14ac:dyDescent="0.3">
      <c r="B169" s="13">
        <f>ROW()</f>
        <v>169</v>
      </c>
      <c r="H169" s="1" t="str">
        <f>$H$166</f>
        <v>Амортизация капзатрат на торговую сеть</v>
      </c>
      <c r="I169" s="1" t="str">
        <f t="shared" si="142"/>
        <v>Торговое оборудование</v>
      </c>
      <c r="M169" s="53" t="s">
        <v>16</v>
      </c>
      <c r="O169" s="82"/>
      <c r="P169" s="105">
        <v>7</v>
      </c>
      <c r="U169" s="31">
        <f t="shared" ca="1" si="141"/>
        <v>0.702380952380952</v>
      </c>
      <c r="V169" s="94"/>
      <c r="W169" s="47"/>
      <c r="X169" s="97">
        <f>IF(X$8="",0,IF(X$1=1,0,IF(SUM($W169:W169)&gt;=100%,0,100%/(INT(12*IF($P169&lt;1,1,$P169))))))</f>
        <v>0</v>
      </c>
      <c r="Y169" s="97">
        <f>IF(Y$8="",0,IF(Y$1=1,0,IF(SUM($W169:X169)&gt;=100%,0,100%/(INT(12*IF($P169&lt;1,1,$P169))))))</f>
        <v>1.1904761904761904E-2</v>
      </c>
      <c r="Z169" s="97">
        <f>IF(Z$8="",0,IF(Z$1=1,0,IF(SUM($W169:Y169)&gt;=100%,0,100%/(INT(12*IF($P169&lt;1,1,$P169))))))</f>
        <v>1.1904761904761904E-2</v>
      </c>
      <c r="AA169" s="97">
        <f>IF(AA$8="",0,IF(AA$1=1,0,IF(SUM($W169:Z169)&gt;=100%,0,100%/(INT(12*IF($P169&lt;1,1,$P169))))))</f>
        <v>1.1904761904761904E-2</v>
      </c>
      <c r="AB169" s="97">
        <f>IF(AB$8="",0,IF(AB$1=1,0,IF(SUM($W169:AA169)&gt;=100%,0,100%/(INT(12*IF($P169&lt;1,1,$P169))))))</f>
        <v>1.1904761904761904E-2</v>
      </c>
      <c r="AC169" s="97">
        <f>IF(AC$8="",0,IF(AC$1=1,0,IF(SUM($W169:AB169)&gt;=100%,0,100%/(INT(12*IF($P169&lt;1,1,$P169))))))</f>
        <v>1.1904761904761904E-2</v>
      </c>
      <c r="AD169" s="97">
        <f>IF(AD$8="",0,IF(AD$1=1,0,IF(SUM($W169:AC169)&gt;=100%,0,100%/(INT(12*IF($P169&lt;1,1,$P169))))))</f>
        <v>1.1904761904761904E-2</v>
      </c>
      <c r="AE169" s="97">
        <f>IF(AE$8="",0,IF(AE$1=1,0,IF(SUM($W169:AD169)&gt;=100%,0,100%/(INT(12*IF($P169&lt;1,1,$P169))))))</f>
        <v>1.1904761904761904E-2</v>
      </c>
      <c r="AF169" s="97">
        <f>IF(AF$8="",0,IF(AF$1=1,0,IF(SUM($W169:AE169)&gt;=100%,0,100%/(INT(12*IF($P169&lt;1,1,$P169))))))</f>
        <v>1.1904761904761904E-2</v>
      </c>
      <c r="AG169" s="97">
        <f>IF(AG$8="",0,IF(AG$1=1,0,IF(SUM($W169:AF169)&gt;=100%,0,100%/(INT(12*IF($P169&lt;1,1,$P169))))))</f>
        <v>1.1904761904761904E-2</v>
      </c>
      <c r="AH169" s="97">
        <f>IF(AH$8="",0,IF(AH$1=1,0,IF(SUM($W169:AG169)&gt;=100%,0,100%/(INT(12*IF($P169&lt;1,1,$P169))))))</f>
        <v>1.1904761904761904E-2</v>
      </c>
      <c r="AI169" s="97">
        <f>IF(AI$8="",0,IF(AI$1=1,0,IF(SUM($W169:AH169)&gt;=100%,0,100%/(INT(12*IF($P169&lt;1,1,$P169))))))</f>
        <v>1.1904761904761904E-2</v>
      </c>
      <c r="AJ169" s="97">
        <f>IF(AJ$8="",0,IF(AJ$1=1,0,IF(SUM($W169:AI169)&gt;=100%,0,100%/(INT(12*IF($P169&lt;1,1,$P169))))))</f>
        <v>1.1904761904761904E-2</v>
      </c>
      <c r="AK169" s="97">
        <f>IF(AK$8="",0,IF(AK$1=1,0,IF(SUM($W169:AJ169)&gt;=100%,0,100%/(INT(12*IF($P169&lt;1,1,$P169))))))</f>
        <v>1.1904761904761904E-2</v>
      </c>
      <c r="AL169" s="97">
        <f>IF(AL$8="",0,IF(AL$1=1,0,IF(SUM($W169:AK169)&gt;=100%,0,100%/(INT(12*IF($P169&lt;1,1,$P169))))))</f>
        <v>1.1904761904761904E-2</v>
      </c>
      <c r="AM169" s="97">
        <f>IF(AM$8="",0,IF(AM$1=1,0,IF(SUM($W169:AL169)&gt;=100%,0,100%/(INT(12*IF($P169&lt;1,1,$P169))))))</f>
        <v>1.1904761904761904E-2</v>
      </c>
      <c r="AN169" s="97">
        <f>IF(AN$8="",0,IF(AN$1=1,0,IF(SUM($W169:AM169)&gt;=100%,0,100%/(INT(12*IF($P169&lt;1,1,$P169))))))</f>
        <v>1.1904761904761904E-2</v>
      </c>
      <c r="AO169" s="97">
        <f>IF(AO$8="",0,IF(AO$1=1,0,IF(SUM($W169:AN169)&gt;=100%,0,100%/(INT(12*IF($P169&lt;1,1,$P169))))))</f>
        <v>1.1904761904761904E-2</v>
      </c>
      <c r="AP169" s="97">
        <f>IF(AP$8="",0,IF(AP$1=1,0,IF(SUM($W169:AO169)&gt;=100%,0,100%/(INT(12*IF($P169&lt;1,1,$P169))))))</f>
        <v>1.1904761904761904E-2</v>
      </c>
      <c r="AQ169" s="97">
        <f>IF(AQ$8="",0,IF(AQ$1=1,0,IF(SUM($W169:AP169)&gt;=100%,0,100%/(INT(12*IF($P169&lt;1,1,$P169))))))</f>
        <v>1.1904761904761904E-2</v>
      </c>
      <c r="AR169" s="97">
        <f>IF(AR$8="",0,IF(AR$1=1,0,IF(SUM($W169:AQ169)&gt;=100%,0,100%/(INT(12*IF($P169&lt;1,1,$P169))))))</f>
        <v>1.1904761904761904E-2</v>
      </c>
      <c r="AS169" s="97">
        <f>IF(AS$8="",0,IF(AS$1=1,0,IF(SUM($W169:AR169)&gt;=100%,0,100%/(INT(12*IF($P169&lt;1,1,$P169))))))</f>
        <v>1.1904761904761904E-2</v>
      </c>
      <c r="AT169" s="97">
        <f>IF(AT$8="",0,IF(AT$1=1,0,IF(SUM($W169:AS169)&gt;=100%,0,100%/(INT(12*IF($P169&lt;1,1,$P169))))))</f>
        <v>1.1904761904761904E-2</v>
      </c>
      <c r="AU169" s="97">
        <f>IF(AU$8="",0,IF(AU$1=1,0,IF(SUM($W169:AT169)&gt;=100%,0,100%/(INT(12*IF($P169&lt;1,1,$P169))))))</f>
        <v>1.1904761904761904E-2</v>
      </c>
      <c r="AV169" s="97">
        <f>IF(AV$8="",0,IF(AV$1=1,0,IF(SUM($W169:AU169)&gt;=100%,0,100%/(INT(12*IF($P169&lt;1,1,$P169))))))</f>
        <v>1.1904761904761904E-2</v>
      </c>
      <c r="AW169" s="97">
        <f>IF(AW$8="",0,IF(AW$1=1,0,IF(SUM($W169:AV169)&gt;=100%,0,100%/(INT(12*IF($P169&lt;1,1,$P169))))))</f>
        <v>1.1904761904761904E-2</v>
      </c>
      <c r="AX169" s="97">
        <f>IF(AX$8="",0,IF(AX$1=1,0,IF(SUM($W169:AW169)&gt;=100%,0,100%/(INT(12*IF($P169&lt;1,1,$P169))))))</f>
        <v>1.1904761904761904E-2</v>
      </c>
      <c r="AY169" s="97">
        <f>IF(AY$8="",0,IF(AY$1=1,0,IF(SUM($W169:AX169)&gt;=100%,0,100%/(INT(12*IF($P169&lt;1,1,$P169))))))</f>
        <v>1.1904761904761904E-2</v>
      </c>
      <c r="AZ169" s="97">
        <f>IF(AZ$8="",0,IF(AZ$1=1,0,IF(SUM($W169:AY169)&gt;=100%,0,100%/(INT(12*IF($P169&lt;1,1,$P169))))))</f>
        <v>1.1904761904761904E-2</v>
      </c>
      <c r="BA169" s="97">
        <f>IF(BA$8="",0,IF(BA$1=1,0,IF(SUM($W169:AZ169)&gt;=100%,0,100%/(INT(12*IF($P169&lt;1,1,$P169))))))</f>
        <v>1.1904761904761904E-2</v>
      </c>
      <c r="BB169" s="97">
        <f>IF(BB$8="",0,IF(BB$1=1,0,IF(SUM($W169:BA169)&gt;=100%,0,100%/(INT(12*IF($P169&lt;1,1,$P169))))))</f>
        <v>1.1904761904761904E-2</v>
      </c>
      <c r="BC169" s="97">
        <f>IF(BC$8="",0,IF(BC$1=1,0,IF(SUM($W169:BB169)&gt;=100%,0,100%/(INT(12*IF($P169&lt;1,1,$P169))))))</f>
        <v>1.1904761904761904E-2</v>
      </c>
      <c r="BD169" s="97">
        <f>IF(BD$8="",0,IF(BD$1=1,0,IF(SUM($W169:BC169)&gt;=100%,0,100%/(INT(12*IF($P169&lt;1,1,$P169))))))</f>
        <v>1.1904761904761904E-2</v>
      </c>
      <c r="BE169" s="97">
        <f>IF(BE$8="",0,IF(BE$1=1,0,IF(SUM($W169:BD169)&gt;=100%,0,100%/(INT(12*IF($P169&lt;1,1,$P169))))))</f>
        <v>1.1904761904761904E-2</v>
      </c>
      <c r="BF169" s="97">
        <f>IF(BF$8="",0,IF(BF$1=1,0,IF(SUM($W169:BE169)&gt;=100%,0,100%/(INT(12*IF($P169&lt;1,1,$P169))))))</f>
        <v>1.1904761904761904E-2</v>
      </c>
      <c r="BG169" s="97">
        <f>IF(BG$8="",0,IF(BG$1=1,0,IF(SUM($W169:BF169)&gt;=100%,0,100%/(INT(12*IF($P169&lt;1,1,$P169))))))</f>
        <v>1.1904761904761904E-2</v>
      </c>
      <c r="BH169" s="97">
        <f>IF(BH$8="",0,IF(BH$1=1,0,IF(SUM($W169:BG169)&gt;=100%,0,100%/(INT(12*IF($P169&lt;1,1,$P169))))))</f>
        <v>1.1904761904761904E-2</v>
      </c>
      <c r="BI169" s="97">
        <f>IF(BI$8="",0,IF(BI$1=1,0,IF(SUM($W169:BH169)&gt;=100%,0,100%/(INT(12*IF($P169&lt;1,1,$P169))))))</f>
        <v>1.1904761904761904E-2</v>
      </c>
      <c r="BJ169" s="97">
        <f>IF(BJ$8="",0,IF(BJ$1=1,0,IF(SUM($W169:BI169)&gt;=100%,0,100%/(INT(12*IF($P169&lt;1,1,$P169))))))</f>
        <v>1.1904761904761904E-2</v>
      </c>
      <c r="BK169" s="97">
        <f>IF(BK$8="",0,IF(BK$1=1,0,IF(SUM($W169:BJ169)&gt;=100%,0,100%/(INT(12*IF($P169&lt;1,1,$P169))))))</f>
        <v>1.1904761904761904E-2</v>
      </c>
      <c r="BL169" s="97">
        <f>IF(BL$8="",0,IF(BL$1=1,0,IF(SUM($W169:BK169)&gt;=100%,0,100%/(INT(12*IF($P169&lt;1,1,$P169))))))</f>
        <v>1.1904761904761904E-2</v>
      </c>
      <c r="BM169" s="97">
        <f>IF(BM$8="",0,IF(BM$1=1,0,IF(SUM($W169:BL169)&gt;=100%,0,100%/(INT(12*IF($P169&lt;1,1,$P169))))))</f>
        <v>1.1904761904761904E-2</v>
      </c>
      <c r="BN169" s="97">
        <f>IF(BN$8="",0,IF(BN$1=1,0,IF(SUM($W169:BM169)&gt;=100%,0,100%/(INT(12*IF($P169&lt;1,1,$P169))))))</f>
        <v>1.1904761904761904E-2</v>
      </c>
      <c r="BO169" s="97">
        <f>IF(BO$8="",0,IF(BO$1=1,0,IF(SUM($W169:BN169)&gt;=100%,0,100%/(INT(12*IF($P169&lt;1,1,$P169))))))</f>
        <v>1.1904761904761904E-2</v>
      </c>
      <c r="BP169" s="97">
        <f>IF(BP$8="",0,IF(BP$1=1,0,IF(SUM($W169:BO169)&gt;=100%,0,100%/(INT(12*IF($P169&lt;1,1,$P169))))))</f>
        <v>1.1904761904761904E-2</v>
      </c>
      <c r="BQ169" s="97">
        <f>IF(BQ$8="",0,IF(BQ$1=1,0,IF(SUM($W169:BP169)&gt;=100%,0,100%/(INT(12*IF($P169&lt;1,1,$P169))))))</f>
        <v>1.1904761904761904E-2</v>
      </c>
      <c r="BR169" s="97">
        <f>IF(BR$8="",0,IF(BR$1=1,0,IF(SUM($W169:BQ169)&gt;=100%,0,100%/(INT(12*IF($P169&lt;1,1,$P169))))))</f>
        <v>1.1904761904761904E-2</v>
      </c>
      <c r="BS169" s="97">
        <f>IF(BS$8="",0,IF(BS$1=1,0,IF(SUM($W169:BR169)&gt;=100%,0,100%/(INT(12*IF($P169&lt;1,1,$P169))))))</f>
        <v>1.1904761904761904E-2</v>
      </c>
      <c r="BT169" s="97">
        <f>IF(BT$8="",0,IF(BT$1=1,0,IF(SUM($W169:BS169)&gt;=100%,0,100%/(INT(12*IF($P169&lt;1,1,$P169))))))</f>
        <v>1.1904761904761904E-2</v>
      </c>
      <c r="BU169" s="97">
        <f>IF(BU$8="",0,IF(BU$1=1,0,IF(SUM($W169:BT169)&gt;=100%,0,100%/(INT(12*IF($P169&lt;1,1,$P169))))))</f>
        <v>1.1904761904761904E-2</v>
      </c>
      <c r="BV169" s="97">
        <f>IF(BV$8="",0,IF(BV$1=1,0,IF(SUM($W169:BU169)&gt;=100%,0,100%/(INT(12*IF($P169&lt;1,1,$P169))))))</f>
        <v>1.1904761904761904E-2</v>
      </c>
      <c r="BW169" s="97">
        <f>IF(BW$8="",0,IF(BW$1=1,0,IF(SUM($W169:BV169)&gt;=100%,0,100%/(INT(12*IF($P169&lt;1,1,$P169))))))</f>
        <v>1.1904761904761904E-2</v>
      </c>
      <c r="BX169" s="97">
        <f>IF(BX$8="",0,IF(BX$1=1,0,IF(SUM($W169:BW169)&gt;=100%,0,100%/(INT(12*IF($P169&lt;1,1,$P169))))))</f>
        <v>1.1904761904761904E-2</v>
      </c>
      <c r="BY169" s="97">
        <f>IF(BY$8="",0,IF(BY$1=1,0,IF(SUM($W169:BX169)&gt;=100%,0,100%/(INT(12*IF($P169&lt;1,1,$P169))))))</f>
        <v>1.1904761904761904E-2</v>
      </c>
      <c r="BZ169" s="97">
        <f>IF(BZ$8="",0,IF(BZ$1=1,0,IF(SUM($W169:BY169)&gt;=100%,0,100%/(INT(12*IF($P169&lt;1,1,$P169))))))</f>
        <v>1.1904761904761904E-2</v>
      </c>
      <c r="CA169" s="97">
        <f>IF(CA$8="",0,IF(CA$1=1,0,IF(SUM($W169:BZ169)&gt;=100%,0,100%/(INT(12*IF($P169&lt;1,1,$P169))))))</f>
        <v>1.1904761904761904E-2</v>
      </c>
      <c r="CB169" s="97">
        <f>IF(CB$8="",0,IF(CB$1=1,0,IF(SUM($W169:CA169)&gt;=100%,0,100%/(INT(12*IF($P169&lt;1,1,$P169))))))</f>
        <v>1.1904761904761904E-2</v>
      </c>
      <c r="CC169" s="97">
        <f>IF(CC$8="",0,IF(CC$1=1,0,IF(SUM($W169:CB169)&gt;=100%,0,100%/(INT(12*IF($P169&lt;1,1,$P169))))))</f>
        <v>1.1904761904761904E-2</v>
      </c>
      <c r="CD169" s="97">
        <f>IF(CD$8="",0,IF(CD$1=1,0,IF(SUM($W169:CC169)&gt;=100%,0,100%/(INT(12*IF($P169&lt;1,1,$P169))))))</f>
        <v>1.1904761904761904E-2</v>
      </c>
      <c r="CE169" s="97">
        <f>IF(CE$8="",0,IF(CE$1=1,0,IF(SUM($W169:CD169)&gt;=100%,0,100%/(INT(12*IF($P169&lt;1,1,$P169))))))</f>
        <v>1.1904761904761904E-2</v>
      </c>
      <c r="CF169" s="97">
        <f>IF(CF$8="",0,IF(CF$1=1,0,IF(SUM($W169:CE169)&gt;=100%,0,100%/(INT(12*IF($P169&lt;1,1,$P169))))))</f>
        <v>0</v>
      </c>
    </row>
    <row r="170" spans="2:84" x14ac:dyDescent="0.3">
      <c r="B170" s="13">
        <f>ROW()</f>
        <v>170</v>
      </c>
      <c r="H170" s="1" t="str">
        <f>$H$166</f>
        <v>Амортизация капзатрат на торговую сеть</v>
      </c>
      <c r="I170" s="1" t="str">
        <f t="shared" si="142"/>
        <v>Кассовое оборудование</v>
      </c>
      <c r="M170" s="53" t="s">
        <v>16</v>
      </c>
      <c r="O170" s="82"/>
      <c r="P170" s="105">
        <v>7</v>
      </c>
      <c r="U170" s="31">
        <f t="shared" ca="1" si="141"/>
        <v>0.702380952380952</v>
      </c>
      <c r="V170" s="94"/>
      <c r="W170" s="47"/>
      <c r="X170" s="97">
        <f>IF(X$8="",0,IF(X$1=1,0,IF(SUM($W170:W170)&gt;=100%,0,100%/(INT(12*IF($P170&lt;1,1,$P170))))))</f>
        <v>0</v>
      </c>
      <c r="Y170" s="97">
        <f>IF(Y$8="",0,IF(Y$1=1,0,IF(SUM($W170:X170)&gt;=100%,0,100%/(INT(12*IF($P170&lt;1,1,$P170))))))</f>
        <v>1.1904761904761904E-2</v>
      </c>
      <c r="Z170" s="97">
        <f>IF(Z$8="",0,IF(Z$1=1,0,IF(SUM($W170:Y170)&gt;=100%,0,100%/(INT(12*IF($P170&lt;1,1,$P170))))))</f>
        <v>1.1904761904761904E-2</v>
      </c>
      <c r="AA170" s="97">
        <f>IF(AA$8="",0,IF(AA$1=1,0,IF(SUM($W170:Z170)&gt;=100%,0,100%/(INT(12*IF($P170&lt;1,1,$P170))))))</f>
        <v>1.1904761904761904E-2</v>
      </c>
      <c r="AB170" s="97">
        <f>IF(AB$8="",0,IF(AB$1=1,0,IF(SUM($W170:AA170)&gt;=100%,0,100%/(INT(12*IF($P170&lt;1,1,$P170))))))</f>
        <v>1.1904761904761904E-2</v>
      </c>
      <c r="AC170" s="97">
        <f>IF(AC$8="",0,IF(AC$1=1,0,IF(SUM($W170:AB170)&gt;=100%,0,100%/(INT(12*IF($P170&lt;1,1,$P170))))))</f>
        <v>1.1904761904761904E-2</v>
      </c>
      <c r="AD170" s="97">
        <f>IF(AD$8="",0,IF(AD$1=1,0,IF(SUM($W170:AC170)&gt;=100%,0,100%/(INT(12*IF($P170&lt;1,1,$P170))))))</f>
        <v>1.1904761904761904E-2</v>
      </c>
      <c r="AE170" s="97">
        <f>IF(AE$8="",0,IF(AE$1=1,0,IF(SUM($W170:AD170)&gt;=100%,0,100%/(INT(12*IF($P170&lt;1,1,$P170))))))</f>
        <v>1.1904761904761904E-2</v>
      </c>
      <c r="AF170" s="97">
        <f>IF(AF$8="",0,IF(AF$1=1,0,IF(SUM($W170:AE170)&gt;=100%,0,100%/(INT(12*IF($P170&lt;1,1,$P170))))))</f>
        <v>1.1904761904761904E-2</v>
      </c>
      <c r="AG170" s="97">
        <f>IF(AG$8="",0,IF(AG$1=1,0,IF(SUM($W170:AF170)&gt;=100%,0,100%/(INT(12*IF($P170&lt;1,1,$P170))))))</f>
        <v>1.1904761904761904E-2</v>
      </c>
      <c r="AH170" s="97">
        <f>IF(AH$8="",0,IF(AH$1=1,0,IF(SUM($W170:AG170)&gt;=100%,0,100%/(INT(12*IF($P170&lt;1,1,$P170))))))</f>
        <v>1.1904761904761904E-2</v>
      </c>
      <c r="AI170" s="97">
        <f>IF(AI$8="",0,IF(AI$1=1,0,IF(SUM($W170:AH170)&gt;=100%,0,100%/(INT(12*IF($P170&lt;1,1,$P170))))))</f>
        <v>1.1904761904761904E-2</v>
      </c>
      <c r="AJ170" s="97">
        <f>IF(AJ$8="",0,IF(AJ$1=1,0,IF(SUM($W170:AI170)&gt;=100%,0,100%/(INT(12*IF($P170&lt;1,1,$P170))))))</f>
        <v>1.1904761904761904E-2</v>
      </c>
      <c r="AK170" s="97">
        <f>IF(AK$8="",0,IF(AK$1=1,0,IF(SUM($W170:AJ170)&gt;=100%,0,100%/(INT(12*IF($P170&lt;1,1,$P170))))))</f>
        <v>1.1904761904761904E-2</v>
      </c>
      <c r="AL170" s="97">
        <f>IF(AL$8="",0,IF(AL$1=1,0,IF(SUM($W170:AK170)&gt;=100%,0,100%/(INT(12*IF($P170&lt;1,1,$P170))))))</f>
        <v>1.1904761904761904E-2</v>
      </c>
      <c r="AM170" s="97">
        <f>IF(AM$8="",0,IF(AM$1=1,0,IF(SUM($W170:AL170)&gt;=100%,0,100%/(INT(12*IF($P170&lt;1,1,$P170))))))</f>
        <v>1.1904761904761904E-2</v>
      </c>
      <c r="AN170" s="97">
        <f>IF(AN$8="",0,IF(AN$1=1,0,IF(SUM($W170:AM170)&gt;=100%,0,100%/(INT(12*IF($P170&lt;1,1,$P170))))))</f>
        <v>1.1904761904761904E-2</v>
      </c>
      <c r="AO170" s="97">
        <f>IF(AO$8="",0,IF(AO$1=1,0,IF(SUM($W170:AN170)&gt;=100%,0,100%/(INT(12*IF($P170&lt;1,1,$P170))))))</f>
        <v>1.1904761904761904E-2</v>
      </c>
      <c r="AP170" s="97">
        <f>IF(AP$8="",0,IF(AP$1=1,0,IF(SUM($W170:AO170)&gt;=100%,0,100%/(INT(12*IF($P170&lt;1,1,$P170))))))</f>
        <v>1.1904761904761904E-2</v>
      </c>
      <c r="AQ170" s="97">
        <f>IF(AQ$8="",0,IF(AQ$1=1,0,IF(SUM($W170:AP170)&gt;=100%,0,100%/(INT(12*IF($P170&lt;1,1,$P170))))))</f>
        <v>1.1904761904761904E-2</v>
      </c>
      <c r="AR170" s="97">
        <f>IF(AR$8="",0,IF(AR$1=1,0,IF(SUM($W170:AQ170)&gt;=100%,0,100%/(INT(12*IF($P170&lt;1,1,$P170))))))</f>
        <v>1.1904761904761904E-2</v>
      </c>
      <c r="AS170" s="97">
        <f>IF(AS$8="",0,IF(AS$1=1,0,IF(SUM($W170:AR170)&gt;=100%,0,100%/(INT(12*IF($P170&lt;1,1,$P170))))))</f>
        <v>1.1904761904761904E-2</v>
      </c>
      <c r="AT170" s="97">
        <f>IF(AT$8="",0,IF(AT$1=1,0,IF(SUM($W170:AS170)&gt;=100%,0,100%/(INT(12*IF($P170&lt;1,1,$P170))))))</f>
        <v>1.1904761904761904E-2</v>
      </c>
      <c r="AU170" s="97">
        <f>IF(AU$8="",0,IF(AU$1=1,0,IF(SUM($W170:AT170)&gt;=100%,0,100%/(INT(12*IF($P170&lt;1,1,$P170))))))</f>
        <v>1.1904761904761904E-2</v>
      </c>
      <c r="AV170" s="97">
        <f>IF(AV$8="",0,IF(AV$1=1,0,IF(SUM($W170:AU170)&gt;=100%,0,100%/(INT(12*IF($P170&lt;1,1,$P170))))))</f>
        <v>1.1904761904761904E-2</v>
      </c>
      <c r="AW170" s="97">
        <f>IF(AW$8="",0,IF(AW$1=1,0,IF(SUM($W170:AV170)&gt;=100%,0,100%/(INT(12*IF($P170&lt;1,1,$P170))))))</f>
        <v>1.1904761904761904E-2</v>
      </c>
      <c r="AX170" s="97">
        <f>IF(AX$8="",0,IF(AX$1=1,0,IF(SUM($W170:AW170)&gt;=100%,0,100%/(INT(12*IF($P170&lt;1,1,$P170))))))</f>
        <v>1.1904761904761904E-2</v>
      </c>
      <c r="AY170" s="97">
        <f>IF(AY$8="",0,IF(AY$1=1,0,IF(SUM($W170:AX170)&gt;=100%,0,100%/(INT(12*IF($P170&lt;1,1,$P170))))))</f>
        <v>1.1904761904761904E-2</v>
      </c>
      <c r="AZ170" s="97">
        <f>IF(AZ$8="",0,IF(AZ$1=1,0,IF(SUM($W170:AY170)&gt;=100%,0,100%/(INT(12*IF($P170&lt;1,1,$P170))))))</f>
        <v>1.1904761904761904E-2</v>
      </c>
      <c r="BA170" s="97">
        <f>IF(BA$8="",0,IF(BA$1=1,0,IF(SUM($W170:AZ170)&gt;=100%,0,100%/(INT(12*IF($P170&lt;1,1,$P170))))))</f>
        <v>1.1904761904761904E-2</v>
      </c>
      <c r="BB170" s="97">
        <f>IF(BB$8="",0,IF(BB$1=1,0,IF(SUM($W170:BA170)&gt;=100%,0,100%/(INT(12*IF($P170&lt;1,1,$P170))))))</f>
        <v>1.1904761904761904E-2</v>
      </c>
      <c r="BC170" s="97">
        <f>IF(BC$8="",0,IF(BC$1=1,0,IF(SUM($W170:BB170)&gt;=100%,0,100%/(INT(12*IF($P170&lt;1,1,$P170))))))</f>
        <v>1.1904761904761904E-2</v>
      </c>
      <c r="BD170" s="97">
        <f>IF(BD$8="",0,IF(BD$1=1,0,IF(SUM($W170:BC170)&gt;=100%,0,100%/(INT(12*IF($P170&lt;1,1,$P170))))))</f>
        <v>1.1904761904761904E-2</v>
      </c>
      <c r="BE170" s="97">
        <f>IF(BE$8="",0,IF(BE$1=1,0,IF(SUM($W170:BD170)&gt;=100%,0,100%/(INT(12*IF($P170&lt;1,1,$P170))))))</f>
        <v>1.1904761904761904E-2</v>
      </c>
      <c r="BF170" s="97">
        <f>IF(BF$8="",0,IF(BF$1=1,0,IF(SUM($W170:BE170)&gt;=100%,0,100%/(INT(12*IF($P170&lt;1,1,$P170))))))</f>
        <v>1.1904761904761904E-2</v>
      </c>
      <c r="BG170" s="97">
        <f>IF(BG$8="",0,IF(BG$1=1,0,IF(SUM($W170:BF170)&gt;=100%,0,100%/(INT(12*IF($P170&lt;1,1,$P170))))))</f>
        <v>1.1904761904761904E-2</v>
      </c>
      <c r="BH170" s="97">
        <f>IF(BH$8="",0,IF(BH$1=1,0,IF(SUM($W170:BG170)&gt;=100%,0,100%/(INT(12*IF($P170&lt;1,1,$P170))))))</f>
        <v>1.1904761904761904E-2</v>
      </c>
      <c r="BI170" s="97">
        <f>IF(BI$8="",0,IF(BI$1=1,0,IF(SUM($W170:BH170)&gt;=100%,0,100%/(INT(12*IF($P170&lt;1,1,$P170))))))</f>
        <v>1.1904761904761904E-2</v>
      </c>
      <c r="BJ170" s="97">
        <f>IF(BJ$8="",0,IF(BJ$1=1,0,IF(SUM($W170:BI170)&gt;=100%,0,100%/(INT(12*IF($P170&lt;1,1,$P170))))))</f>
        <v>1.1904761904761904E-2</v>
      </c>
      <c r="BK170" s="97">
        <f>IF(BK$8="",0,IF(BK$1=1,0,IF(SUM($W170:BJ170)&gt;=100%,0,100%/(INT(12*IF($P170&lt;1,1,$P170))))))</f>
        <v>1.1904761904761904E-2</v>
      </c>
      <c r="BL170" s="97">
        <f>IF(BL$8="",0,IF(BL$1=1,0,IF(SUM($W170:BK170)&gt;=100%,0,100%/(INT(12*IF($P170&lt;1,1,$P170))))))</f>
        <v>1.1904761904761904E-2</v>
      </c>
      <c r="BM170" s="97">
        <f>IF(BM$8="",0,IF(BM$1=1,0,IF(SUM($W170:BL170)&gt;=100%,0,100%/(INT(12*IF($P170&lt;1,1,$P170))))))</f>
        <v>1.1904761904761904E-2</v>
      </c>
      <c r="BN170" s="97">
        <f>IF(BN$8="",0,IF(BN$1=1,0,IF(SUM($W170:BM170)&gt;=100%,0,100%/(INT(12*IF($P170&lt;1,1,$P170))))))</f>
        <v>1.1904761904761904E-2</v>
      </c>
      <c r="BO170" s="97">
        <f>IF(BO$8="",0,IF(BO$1=1,0,IF(SUM($W170:BN170)&gt;=100%,0,100%/(INT(12*IF($P170&lt;1,1,$P170))))))</f>
        <v>1.1904761904761904E-2</v>
      </c>
      <c r="BP170" s="97">
        <f>IF(BP$8="",0,IF(BP$1=1,0,IF(SUM($W170:BO170)&gt;=100%,0,100%/(INT(12*IF($P170&lt;1,1,$P170))))))</f>
        <v>1.1904761904761904E-2</v>
      </c>
      <c r="BQ170" s="97">
        <f>IF(BQ$8="",0,IF(BQ$1=1,0,IF(SUM($W170:BP170)&gt;=100%,0,100%/(INT(12*IF($P170&lt;1,1,$P170))))))</f>
        <v>1.1904761904761904E-2</v>
      </c>
      <c r="BR170" s="97">
        <f>IF(BR$8="",0,IF(BR$1=1,0,IF(SUM($W170:BQ170)&gt;=100%,0,100%/(INT(12*IF($P170&lt;1,1,$P170))))))</f>
        <v>1.1904761904761904E-2</v>
      </c>
      <c r="BS170" s="97">
        <f>IF(BS$8="",0,IF(BS$1=1,0,IF(SUM($W170:BR170)&gt;=100%,0,100%/(INT(12*IF($P170&lt;1,1,$P170))))))</f>
        <v>1.1904761904761904E-2</v>
      </c>
      <c r="BT170" s="97">
        <f>IF(BT$8="",0,IF(BT$1=1,0,IF(SUM($W170:BS170)&gt;=100%,0,100%/(INT(12*IF($P170&lt;1,1,$P170))))))</f>
        <v>1.1904761904761904E-2</v>
      </c>
      <c r="BU170" s="97">
        <f>IF(BU$8="",0,IF(BU$1=1,0,IF(SUM($W170:BT170)&gt;=100%,0,100%/(INT(12*IF($P170&lt;1,1,$P170))))))</f>
        <v>1.1904761904761904E-2</v>
      </c>
      <c r="BV170" s="97">
        <f>IF(BV$8="",0,IF(BV$1=1,0,IF(SUM($W170:BU170)&gt;=100%,0,100%/(INT(12*IF($P170&lt;1,1,$P170))))))</f>
        <v>1.1904761904761904E-2</v>
      </c>
      <c r="BW170" s="97">
        <f>IF(BW$8="",0,IF(BW$1=1,0,IF(SUM($W170:BV170)&gt;=100%,0,100%/(INT(12*IF($P170&lt;1,1,$P170))))))</f>
        <v>1.1904761904761904E-2</v>
      </c>
      <c r="BX170" s="97">
        <f>IF(BX$8="",0,IF(BX$1=1,0,IF(SUM($W170:BW170)&gt;=100%,0,100%/(INT(12*IF($P170&lt;1,1,$P170))))))</f>
        <v>1.1904761904761904E-2</v>
      </c>
      <c r="BY170" s="97">
        <f>IF(BY$8="",0,IF(BY$1=1,0,IF(SUM($W170:BX170)&gt;=100%,0,100%/(INT(12*IF($P170&lt;1,1,$P170))))))</f>
        <v>1.1904761904761904E-2</v>
      </c>
      <c r="BZ170" s="97">
        <f>IF(BZ$8="",0,IF(BZ$1=1,0,IF(SUM($W170:BY170)&gt;=100%,0,100%/(INT(12*IF($P170&lt;1,1,$P170))))))</f>
        <v>1.1904761904761904E-2</v>
      </c>
      <c r="CA170" s="97">
        <f>IF(CA$8="",0,IF(CA$1=1,0,IF(SUM($W170:BZ170)&gt;=100%,0,100%/(INT(12*IF($P170&lt;1,1,$P170))))))</f>
        <v>1.1904761904761904E-2</v>
      </c>
      <c r="CB170" s="97">
        <f>IF(CB$8="",0,IF(CB$1=1,0,IF(SUM($W170:CA170)&gt;=100%,0,100%/(INT(12*IF($P170&lt;1,1,$P170))))))</f>
        <v>1.1904761904761904E-2</v>
      </c>
      <c r="CC170" s="97">
        <f>IF(CC$8="",0,IF(CC$1=1,0,IF(SUM($W170:CB170)&gt;=100%,0,100%/(INT(12*IF($P170&lt;1,1,$P170))))))</f>
        <v>1.1904761904761904E-2</v>
      </c>
      <c r="CD170" s="97">
        <f>IF(CD$8="",0,IF(CD$1=1,0,IF(SUM($W170:CC170)&gt;=100%,0,100%/(INT(12*IF($P170&lt;1,1,$P170))))))</f>
        <v>1.1904761904761904E-2</v>
      </c>
      <c r="CE170" s="97">
        <f>IF(CE$8="",0,IF(CE$1=1,0,IF(SUM($W170:CD170)&gt;=100%,0,100%/(INT(12*IF($P170&lt;1,1,$P170))))))</f>
        <v>1.1904761904761904E-2</v>
      </c>
      <c r="CF170" s="97">
        <f>IF(CF$8="",0,IF(CF$1=1,0,IF(SUM($W170:CE170)&gt;=100%,0,100%/(INT(12*IF($P170&lt;1,1,$P170))))))</f>
        <v>0</v>
      </c>
    </row>
    <row r="171" spans="2:84" x14ac:dyDescent="0.3">
      <c r="B171" s="13">
        <f>ROW()</f>
        <v>171</v>
      </c>
      <c r="H171" s="1" t="str">
        <f>$H$166</f>
        <v>Амортизация капзатрат на торговую сеть</v>
      </c>
      <c r="I171" s="1" t="str">
        <f t="shared" si="142"/>
        <v>Стартовый маркетинг и оформление</v>
      </c>
      <c r="M171" s="53" t="s">
        <v>16</v>
      </c>
      <c r="O171" s="82"/>
      <c r="P171" s="106">
        <v>7</v>
      </c>
      <c r="U171" s="31">
        <f t="shared" ca="1" si="141"/>
        <v>0.702380952380952</v>
      </c>
      <c r="V171" s="94"/>
      <c r="W171" s="47"/>
      <c r="X171" s="97">
        <f>IF(X$8="",0,IF(X$1=1,0,IF(SUM($W171:W171)&gt;=100%,0,100%/(INT(12*IF($P171&lt;1,1,$P171))))))</f>
        <v>0</v>
      </c>
      <c r="Y171" s="97">
        <f>IF(Y$8="",0,IF(Y$1=1,0,IF(SUM($W171:X171)&gt;=100%,0,100%/(INT(12*IF($P171&lt;1,1,$P171))))))</f>
        <v>1.1904761904761904E-2</v>
      </c>
      <c r="Z171" s="97">
        <f>IF(Z$8="",0,IF(Z$1=1,0,IF(SUM($W171:Y171)&gt;=100%,0,100%/(INT(12*IF($P171&lt;1,1,$P171))))))</f>
        <v>1.1904761904761904E-2</v>
      </c>
      <c r="AA171" s="97">
        <f>IF(AA$8="",0,IF(AA$1=1,0,IF(SUM($W171:Z171)&gt;=100%,0,100%/(INT(12*IF($P171&lt;1,1,$P171))))))</f>
        <v>1.1904761904761904E-2</v>
      </c>
      <c r="AB171" s="97">
        <f>IF(AB$8="",0,IF(AB$1=1,0,IF(SUM($W171:AA171)&gt;=100%,0,100%/(INT(12*IF($P171&lt;1,1,$P171))))))</f>
        <v>1.1904761904761904E-2</v>
      </c>
      <c r="AC171" s="97">
        <f>IF(AC$8="",0,IF(AC$1=1,0,IF(SUM($W171:AB171)&gt;=100%,0,100%/(INT(12*IF($P171&lt;1,1,$P171))))))</f>
        <v>1.1904761904761904E-2</v>
      </c>
      <c r="AD171" s="97">
        <f>IF(AD$8="",0,IF(AD$1=1,0,IF(SUM($W171:AC171)&gt;=100%,0,100%/(INT(12*IF($P171&lt;1,1,$P171))))))</f>
        <v>1.1904761904761904E-2</v>
      </c>
      <c r="AE171" s="97">
        <f>IF(AE$8="",0,IF(AE$1=1,0,IF(SUM($W171:AD171)&gt;=100%,0,100%/(INT(12*IF($P171&lt;1,1,$P171))))))</f>
        <v>1.1904761904761904E-2</v>
      </c>
      <c r="AF171" s="97">
        <f>IF(AF$8="",0,IF(AF$1=1,0,IF(SUM($W171:AE171)&gt;=100%,0,100%/(INT(12*IF($P171&lt;1,1,$P171))))))</f>
        <v>1.1904761904761904E-2</v>
      </c>
      <c r="AG171" s="97">
        <f>IF(AG$8="",0,IF(AG$1=1,0,IF(SUM($W171:AF171)&gt;=100%,0,100%/(INT(12*IF($P171&lt;1,1,$P171))))))</f>
        <v>1.1904761904761904E-2</v>
      </c>
      <c r="AH171" s="97">
        <f>IF(AH$8="",0,IF(AH$1=1,0,IF(SUM($W171:AG171)&gt;=100%,0,100%/(INT(12*IF($P171&lt;1,1,$P171))))))</f>
        <v>1.1904761904761904E-2</v>
      </c>
      <c r="AI171" s="97">
        <f>IF(AI$8="",0,IF(AI$1=1,0,IF(SUM($W171:AH171)&gt;=100%,0,100%/(INT(12*IF($P171&lt;1,1,$P171))))))</f>
        <v>1.1904761904761904E-2</v>
      </c>
      <c r="AJ171" s="97">
        <f>IF(AJ$8="",0,IF(AJ$1=1,0,IF(SUM($W171:AI171)&gt;=100%,0,100%/(INT(12*IF($P171&lt;1,1,$P171))))))</f>
        <v>1.1904761904761904E-2</v>
      </c>
      <c r="AK171" s="97">
        <f>IF(AK$8="",0,IF(AK$1=1,0,IF(SUM($W171:AJ171)&gt;=100%,0,100%/(INT(12*IF($P171&lt;1,1,$P171))))))</f>
        <v>1.1904761904761904E-2</v>
      </c>
      <c r="AL171" s="97">
        <f>IF(AL$8="",0,IF(AL$1=1,0,IF(SUM($W171:AK171)&gt;=100%,0,100%/(INT(12*IF($P171&lt;1,1,$P171))))))</f>
        <v>1.1904761904761904E-2</v>
      </c>
      <c r="AM171" s="97">
        <f>IF(AM$8="",0,IF(AM$1=1,0,IF(SUM($W171:AL171)&gt;=100%,0,100%/(INT(12*IF($P171&lt;1,1,$P171))))))</f>
        <v>1.1904761904761904E-2</v>
      </c>
      <c r="AN171" s="97">
        <f>IF(AN$8="",0,IF(AN$1=1,0,IF(SUM($W171:AM171)&gt;=100%,0,100%/(INT(12*IF($P171&lt;1,1,$P171))))))</f>
        <v>1.1904761904761904E-2</v>
      </c>
      <c r="AO171" s="97">
        <f>IF(AO$8="",0,IF(AO$1=1,0,IF(SUM($W171:AN171)&gt;=100%,0,100%/(INT(12*IF($P171&lt;1,1,$P171))))))</f>
        <v>1.1904761904761904E-2</v>
      </c>
      <c r="AP171" s="97">
        <f>IF(AP$8="",0,IF(AP$1=1,0,IF(SUM($W171:AO171)&gt;=100%,0,100%/(INT(12*IF($P171&lt;1,1,$P171))))))</f>
        <v>1.1904761904761904E-2</v>
      </c>
      <c r="AQ171" s="97">
        <f>IF(AQ$8="",0,IF(AQ$1=1,0,IF(SUM($W171:AP171)&gt;=100%,0,100%/(INT(12*IF($P171&lt;1,1,$P171))))))</f>
        <v>1.1904761904761904E-2</v>
      </c>
      <c r="AR171" s="97">
        <f>IF(AR$8="",0,IF(AR$1=1,0,IF(SUM($W171:AQ171)&gt;=100%,0,100%/(INT(12*IF($P171&lt;1,1,$P171))))))</f>
        <v>1.1904761904761904E-2</v>
      </c>
      <c r="AS171" s="97">
        <f>IF(AS$8="",0,IF(AS$1=1,0,IF(SUM($W171:AR171)&gt;=100%,0,100%/(INT(12*IF($P171&lt;1,1,$P171))))))</f>
        <v>1.1904761904761904E-2</v>
      </c>
      <c r="AT171" s="97">
        <f>IF(AT$8="",0,IF(AT$1=1,0,IF(SUM($W171:AS171)&gt;=100%,0,100%/(INT(12*IF($P171&lt;1,1,$P171))))))</f>
        <v>1.1904761904761904E-2</v>
      </c>
      <c r="AU171" s="97">
        <f>IF(AU$8="",0,IF(AU$1=1,0,IF(SUM($W171:AT171)&gt;=100%,0,100%/(INT(12*IF($P171&lt;1,1,$P171))))))</f>
        <v>1.1904761904761904E-2</v>
      </c>
      <c r="AV171" s="97">
        <f>IF(AV$8="",0,IF(AV$1=1,0,IF(SUM($W171:AU171)&gt;=100%,0,100%/(INT(12*IF($P171&lt;1,1,$P171))))))</f>
        <v>1.1904761904761904E-2</v>
      </c>
      <c r="AW171" s="97">
        <f>IF(AW$8="",0,IF(AW$1=1,0,IF(SUM($W171:AV171)&gt;=100%,0,100%/(INT(12*IF($P171&lt;1,1,$P171))))))</f>
        <v>1.1904761904761904E-2</v>
      </c>
      <c r="AX171" s="97">
        <f>IF(AX$8="",0,IF(AX$1=1,0,IF(SUM($W171:AW171)&gt;=100%,0,100%/(INT(12*IF($P171&lt;1,1,$P171))))))</f>
        <v>1.1904761904761904E-2</v>
      </c>
      <c r="AY171" s="97">
        <f>IF(AY$8="",0,IF(AY$1=1,0,IF(SUM($W171:AX171)&gt;=100%,0,100%/(INT(12*IF($P171&lt;1,1,$P171))))))</f>
        <v>1.1904761904761904E-2</v>
      </c>
      <c r="AZ171" s="97">
        <f>IF(AZ$8="",0,IF(AZ$1=1,0,IF(SUM($W171:AY171)&gt;=100%,0,100%/(INT(12*IF($P171&lt;1,1,$P171))))))</f>
        <v>1.1904761904761904E-2</v>
      </c>
      <c r="BA171" s="97">
        <f>IF(BA$8="",0,IF(BA$1=1,0,IF(SUM($W171:AZ171)&gt;=100%,0,100%/(INT(12*IF($P171&lt;1,1,$P171))))))</f>
        <v>1.1904761904761904E-2</v>
      </c>
      <c r="BB171" s="97">
        <f>IF(BB$8="",0,IF(BB$1=1,0,IF(SUM($W171:BA171)&gt;=100%,0,100%/(INT(12*IF($P171&lt;1,1,$P171))))))</f>
        <v>1.1904761904761904E-2</v>
      </c>
      <c r="BC171" s="97">
        <f>IF(BC$8="",0,IF(BC$1=1,0,IF(SUM($W171:BB171)&gt;=100%,0,100%/(INT(12*IF($P171&lt;1,1,$P171))))))</f>
        <v>1.1904761904761904E-2</v>
      </c>
      <c r="BD171" s="97">
        <f>IF(BD$8="",0,IF(BD$1=1,0,IF(SUM($W171:BC171)&gt;=100%,0,100%/(INT(12*IF($P171&lt;1,1,$P171))))))</f>
        <v>1.1904761904761904E-2</v>
      </c>
      <c r="BE171" s="97">
        <f>IF(BE$8="",0,IF(BE$1=1,0,IF(SUM($W171:BD171)&gt;=100%,0,100%/(INT(12*IF($P171&lt;1,1,$P171))))))</f>
        <v>1.1904761904761904E-2</v>
      </c>
      <c r="BF171" s="97">
        <f>IF(BF$8="",0,IF(BF$1=1,0,IF(SUM($W171:BE171)&gt;=100%,0,100%/(INT(12*IF($P171&lt;1,1,$P171))))))</f>
        <v>1.1904761904761904E-2</v>
      </c>
      <c r="BG171" s="97">
        <f>IF(BG$8="",0,IF(BG$1=1,0,IF(SUM($W171:BF171)&gt;=100%,0,100%/(INT(12*IF($P171&lt;1,1,$P171))))))</f>
        <v>1.1904761904761904E-2</v>
      </c>
      <c r="BH171" s="97">
        <f>IF(BH$8="",0,IF(BH$1=1,0,IF(SUM($W171:BG171)&gt;=100%,0,100%/(INT(12*IF($P171&lt;1,1,$P171))))))</f>
        <v>1.1904761904761904E-2</v>
      </c>
      <c r="BI171" s="97">
        <f>IF(BI$8="",0,IF(BI$1=1,0,IF(SUM($W171:BH171)&gt;=100%,0,100%/(INT(12*IF($P171&lt;1,1,$P171))))))</f>
        <v>1.1904761904761904E-2</v>
      </c>
      <c r="BJ171" s="97">
        <f>IF(BJ$8="",0,IF(BJ$1=1,0,IF(SUM($W171:BI171)&gt;=100%,0,100%/(INT(12*IF($P171&lt;1,1,$P171))))))</f>
        <v>1.1904761904761904E-2</v>
      </c>
      <c r="BK171" s="97">
        <f>IF(BK$8="",0,IF(BK$1=1,0,IF(SUM($W171:BJ171)&gt;=100%,0,100%/(INT(12*IF($P171&lt;1,1,$P171))))))</f>
        <v>1.1904761904761904E-2</v>
      </c>
      <c r="BL171" s="97">
        <f>IF(BL$8="",0,IF(BL$1=1,0,IF(SUM($W171:BK171)&gt;=100%,0,100%/(INT(12*IF($P171&lt;1,1,$P171))))))</f>
        <v>1.1904761904761904E-2</v>
      </c>
      <c r="BM171" s="97">
        <f>IF(BM$8="",0,IF(BM$1=1,0,IF(SUM($W171:BL171)&gt;=100%,0,100%/(INT(12*IF($P171&lt;1,1,$P171))))))</f>
        <v>1.1904761904761904E-2</v>
      </c>
      <c r="BN171" s="97">
        <f>IF(BN$8="",0,IF(BN$1=1,0,IF(SUM($W171:BM171)&gt;=100%,0,100%/(INT(12*IF($P171&lt;1,1,$P171))))))</f>
        <v>1.1904761904761904E-2</v>
      </c>
      <c r="BO171" s="97">
        <f>IF(BO$8="",0,IF(BO$1=1,0,IF(SUM($W171:BN171)&gt;=100%,0,100%/(INT(12*IF($P171&lt;1,1,$P171))))))</f>
        <v>1.1904761904761904E-2</v>
      </c>
      <c r="BP171" s="97">
        <f>IF(BP$8="",0,IF(BP$1=1,0,IF(SUM($W171:BO171)&gt;=100%,0,100%/(INT(12*IF($P171&lt;1,1,$P171))))))</f>
        <v>1.1904761904761904E-2</v>
      </c>
      <c r="BQ171" s="97">
        <f>IF(BQ$8="",0,IF(BQ$1=1,0,IF(SUM($W171:BP171)&gt;=100%,0,100%/(INT(12*IF($P171&lt;1,1,$P171))))))</f>
        <v>1.1904761904761904E-2</v>
      </c>
      <c r="BR171" s="97">
        <f>IF(BR$8="",0,IF(BR$1=1,0,IF(SUM($W171:BQ171)&gt;=100%,0,100%/(INT(12*IF($P171&lt;1,1,$P171))))))</f>
        <v>1.1904761904761904E-2</v>
      </c>
      <c r="BS171" s="97">
        <f>IF(BS$8="",0,IF(BS$1=1,0,IF(SUM($W171:BR171)&gt;=100%,0,100%/(INT(12*IF($P171&lt;1,1,$P171))))))</f>
        <v>1.1904761904761904E-2</v>
      </c>
      <c r="BT171" s="97">
        <f>IF(BT$8="",0,IF(BT$1=1,0,IF(SUM($W171:BS171)&gt;=100%,0,100%/(INT(12*IF($P171&lt;1,1,$P171))))))</f>
        <v>1.1904761904761904E-2</v>
      </c>
      <c r="BU171" s="97">
        <f>IF(BU$8="",0,IF(BU$1=1,0,IF(SUM($W171:BT171)&gt;=100%,0,100%/(INT(12*IF($P171&lt;1,1,$P171))))))</f>
        <v>1.1904761904761904E-2</v>
      </c>
      <c r="BV171" s="97">
        <f>IF(BV$8="",0,IF(BV$1=1,0,IF(SUM($W171:BU171)&gt;=100%,0,100%/(INT(12*IF($P171&lt;1,1,$P171))))))</f>
        <v>1.1904761904761904E-2</v>
      </c>
      <c r="BW171" s="97">
        <f>IF(BW$8="",0,IF(BW$1=1,0,IF(SUM($W171:BV171)&gt;=100%,0,100%/(INT(12*IF($P171&lt;1,1,$P171))))))</f>
        <v>1.1904761904761904E-2</v>
      </c>
      <c r="BX171" s="97">
        <f>IF(BX$8="",0,IF(BX$1=1,0,IF(SUM($W171:BW171)&gt;=100%,0,100%/(INT(12*IF($P171&lt;1,1,$P171))))))</f>
        <v>1.1904761904761904E-2</v>
      </c>
      <c r="BY171" s="97">
        <f>IF(BY$8="",0,IF(BY$1=1,0,IF(SUM($W171:BX171)&gt;=100%,0,100%/(INT(12*IF($P171&lt;1,1,$P171))))))</f>
        <v>1.1904761904761904E-2</v>
      </c>
      <c r="BZ171" s="97">
        <f>IF(BZ$8="",0,IF(BZ$1=1,0,IF(SUM($W171:BY171)&gt;=100%,0,100%/(INT(12*IF($P171&lt;1,1,$P171))))))</f>
        <v>1.1904761904761904E-2</v>
      </c>
      <c r="CA171" s="97">
        <f>IF(CA$8="",0,IF(CA$1=1,0,IF(SUM($W171:BZ171)&gt;=100%,0,100%/(INT(12*IF($P171&lt;1,1,$P171))))))</f>
        <v>1.1904761904761904E-2</v>
      </c>
      <c r="CB171" s="97">
        <f>IF(CB$8="",0,IF(CB$1=1,0,IF(SUM($W171:CA171)&gt;=100%,0,100%/(INT(12*IF($P171&lt;1,1,$P171))))))</f>
        <v>1.1904761904761904E-2</v>
      </c>
      <c r="CC171" s="97">
        <f>IF(CC$8="",0,IF(CC$1=1,0,IF(SUM($W171:CB171)&gt;=100%,0,100%/(INT(12*IF($P171&lt;1,1,$P171))))))</f>
        <v>1.1904761904761904E-2</v>
      </c>
      <c r="CD171" s="97">
        <f>IF(CD$8="",0,IF(CD$1=1,0,IF(SUM($W171:CC171)&gt;=100%,0,100%/(INT(12*IF($P171&lt;1,1,$P171))))))</f>
        <v>1.1904761904761904E-2</v>
      </c>
      <c r="CE171" s="97">
        <f>IF(CE$8="",0,IF(CE$1=1,0,IF(SUM($W171:CD171)&gt;=100%,0,100%/(INT(12*IF($P171&lt;1,1,$P171))))))</f>
        <v>1.1904761904761904E-2</v>
      </c>
      <c r="CF171" s="97">
        <f>IF(CF$8="",0,IF(CF$1=1,0,IF(SUM($W171:CE171)&gt;=100%,0,100%/(INT(12*IF($P171&lt;1,1,$P171))))))</f>
        <v>0</v>
      </c>
    </row>
    <row r="172" spans="2:84" s="26" customFormat="1" ht="12" x14ac:dyDescent="0.25">
      <c r="B172" s="13"/>
      <c r="M172" s="55"/>
      <c r="N172" s="44" t="s">
        <v>21</v>
      </c>
      <c r="O172" s="45"/>
      <c r="P172" s="46"/>
      <c r="Q172" s="40"/>
      <c r="U172" s="41"/>
      <c r="V172" s="42"/>
      <c r="W172" s="43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</row>
    <row r="173" spans="2:84" x14ac:dyDescent="0.3">
      <c r="B173" s="13">
        <f>ROW()</f>
        <v>173</v>
      </c>
    </row>
    <row r="174" spans="2:84" x14ac:dyDescent="0.3">
      <c r="B174" s="13">
        <f>ROW()</f>
        <v>174</v>
      </c>
      <c r="H174" s="1" t="s">
        <v>294</v>
      </c>
      <c r="M174" s="53" t="s">
        <v>16</v>
      </c>
      <c r="P174" s="72" t="s">
        <v>128</v>
      </c>
      <c r="U174" s="31"/>
      <c r="V174" s="107"/>
      <c r="W174" s="47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</row>
    <row r="175" spans="2:84" x14ac:dyDescent="0.3">
      <c r="B175" s="13">
        <f>ROW()</f>
        <v>175</v>
      </c>
      <c r="H175" s="1" t="str">
        <f>$H$174</f>
        <v>Амортизация капзатрат в лизинг</v>
      </c>
      <c r="I175" s="1" t="s">
        <v>292</v>
      </c>
      <c r="M175" s="53" t="s">
        <v>16</v>
      </c>
      <c r="O175" s="82"/>
      <c r="P175" s="88">
        <v>10</v>
      </c>
      <c r="U175" s="31">
        <f t="shared" ref="U175" ca="1" si="143">SUM(INDIRECT(ADDRESS($B175,$X$2)&amp;":"&amp;ADDRESS($B175,$X$2-1+$P$8)))</f>
        <v>0.49166666666666736</v>
      </c>
      <c r="V175" s="94"/>
      <c r="W175" s="47"/>
      <c r="X175" s="97">
        <f>IF(X$8="",0,IF(X$1=1,0,IF(SUM($W175:W175)&gt;=100%,0,100%/(INT(12*IF($P175&lt;1,1,$P175))))))</f>
        <v>0</v>
      </c>
      <c r="Y175" s="97">
        <f>IF(Y$8="",0,IF(Y$1=1,0,IF(SUM($W175:X175)&gt;=100%,0,100%/(INT(12*IF($P175&lt;1,1,$P175))))))</f>
        <v>8.3333333333333332E-3</v>
      </c>
      <c r="Z175" s="97">
        <f>IF(Z$8="",0,IF(Z$1=1,0,IF(SUM($W175:Y175)&gt;=100%,0,100%/(INT(12*IF($P175&lt;1,1,$P175))))))</f>
        <v>8.3333333333333332E-3</v>
      </c>
      <c r="AA175" s="97">
        <f>IF(AA$8="",0,IF(AA$1=1,0,IF(SUM($W175:Z175)&gt;=100%,0,100%/(INT(12*IF($P175&lt;1,1,$P175))))))</f>
        <v>8.3333333333333332E-3</v>
      </c>
      <c r="AB175" s="97">
        <f>IF(AB$8="",0,IF(AB$1=1,0,IF(SUM($W175:AA175)&gt;=100%,0,100%/(INT(12*IF($P175&lt;1,1,$P175))))))</f>
        <v>8.3333333333333332E-3</v>
      </c>
      <c r="AC175" s="97">
        <f>IF(AC$8="",0,IF(AC$1=1,0,IF(SUM($W175:AB175)&gt;=100%,0,100%/(INT(12*IF($P175&lt;1,1,$P175))))))</f>
        <v>8.3333333333333332E-3</v>
      </c>
      <c r="AD175" s="97">
        <f>IF(AD$8="",0,IF(AD$1=1,0,IF(SUM($W175:AC175)&gt;=100%,0,100%/(INT(12*IF($P175&lt;1,1,$P175))))))</f>
        <v>8.3333333333333332E-3</v>
      </c>
      <c r="AE175" s="97">
        <f>IF(AE$8="",0,IF(AE$1=1,0,IF(SUM($W175:AD175)&gt;=100%,0,100%/(INT(12*IF($P175&lt;1,1,$P175))))))</f>
        <v>8.3333333333333332E-3</v>
      </c>
      <c r="AF175" s="97">
        <f>IF(AF$8="",0,IF(AF$1=1,0,IF(SUM($W175:AE175)&gt;=100%,0,100%/(INT(12*IF($P175&lt;1,1,$P175))))))</f>
        <v>8.3333333333333332E-3</v>
      </c>
      <c r="AG175" s="97">
        <f>IF(AG$8="",0,IF(AG$1=1,0,IF(SUM($W175:AF175)&gt;=100%,0,100%/(INT(12*IF($P175&lt;1,1,$P175))))))</f>
        <v>8.3333333333333332E-3</v>
      </c>
      <c r="AH175" s="97">
        <f>IF(AH$8="",0,IF(AH$1=1,0,IF(SUM($W175:AG175)&gt;=100%,0,100%/(INT(12*IF($P175&lt;1,1,$P175))))))</f>
        <v>8.3333333333333332E-3</v>
      </c>
      <c r="AI175" s="97">
        <f>IF(AI$8="",0,IF(AI$1=1,0,IF(SUM($W175:AH175)&gt;=100%,0,100%/(INT(12*IF($P175&lt;1,1,$P175))))))</f>
        <v>8.3333333333333332E-3</v>
      </c>
      <c r="AJ175" s="97">
        <f>IF(AJ$8="",0,IF(AJ$1=1,0,IF(SUM($W175:AI175)&gt;=100%,0,100%/(INT(12*IF($P175&lt;1,1,$P175))))))</f>
        <v>8.3333333333333332E-3</v>
      </c>
      <c r="AK175" s="97">
        <f>IF(AK$8="",0,IF(AK$1=1,0,IF(SUM($W175:AJ175)&gt;=100%,0,100%/(INT(12*IF($P175&lt;1,1,$P175))))))</f>
        <v>8.3333333333333332E-3</v>
      </c>
      <c r="AL175" s="97">
        <f>IF(AL$8="",0,IF(AL$1=1,0,IF(SUM($W175:AK175)&gt;=100%,0,100%/(INT(12*IF($P175&lt;1,1,$P175))))))</f>
        <v>8.3333333333333332E-3</v>
      </c>
      <c r="AM175" s="97">
        <f>IF(AM$8="",0,IF(AM$1=1,0,IF(SUM($W175:AL175)&gt;=100%,0,100%/(INT(12*IF($P175&lt;1,1,$P175))))))</f>
        <v>8.3333333333333332E-3</v>
      </c>
      <c r="AN175" s="97">
        <f>IF(AN$8="",0,IF(AN$1=1,0,IF(SUM($W175:AM175)&gt;=100%,0,100%/(INT(12*IF($P175&lt;1,1,$P175))))))</f>
        <v>8.3333333333333332E-3</v>
      </c>
      <c r="AO175" s="97">
        <f>IF(AO$8="",0,IF(AO$1=1,0,IF(SUM($W175:AN175)&gt;=100%,0,100%/(INT(12*IF($P175&lt;1,1,$P175))))))</f>
        <v>8.3333333333333332E-3</v>
      </c>
      <c r="AP175" s="97">
        <f>IF(AP$8="",0,IF(AP$1=1,0,IF(SUM($W175:AO175)&gt;=100%,0,100%/(INT(12*IF($P175&lt;1,1,$P175))))))</f>
        <v>8.3333333333333332E-3</v>
      </c>
      <c r="AQ175" s="97">
        <f>IF(AQ$8="",0,IF(AQ$1=1,0,IF(SUM($W175:AP175)&gt;=100%,0,100%/(INT(12*IF($P175&lt;1,1,$P175))))))</f>
        <v>8.3333333333333332E-3</v>
      </c>
      <c r="AR175" s="97">
        <f>IF(AR$8="",0,IF(AR$1=1,0,IF(SUM($W175:AQ175)&gt;=100%,0,100%/(INT(12*IF($P175&lt;1,1,$P175))))))</f>
        <v>8.3333333333333332E-3</v>
      </c>
      <c r="AS175" s="97">
        <f>IF(AS$8="",0,IF(AS$1=1,0,IF(SUM($W175:AR175)&gt;=100%,0,100%/(INT(12*IF($P175&lt;1,1,$P175))))))</f>
        <v>8.3333333333333332E-3</v>
      </c>
      <c r="AT175" s="97">
        <f>IF(AT$8="",0,IF(AT$1=1,0,IF(SUM($W175:AS175)&gt;=100%,0,100%/(INT(12*IF($P175&lt;1,1,$P175))))))</f>
        <v>8.3333333333333332E-3</v>
      </c>
      <c r="AU175" s="97">
        <f>IF(AU$8="",0,IF(AU$1=1,0,IF(SUM($W175:AT175)&gt;=100%,0,100%/(INT(12*IF($P175&lt;1,1,$P175))))))</f>
        <v>8.3333333333333332E-3</v>
      </c>
      <c r="AV175" s="97">
        <f>IF(AV$8="",0,IF(AV$1=1,0,IF(SUM($W175:AU175)&gt;=100%,0,100%/(INT(12*IF($P175&lt;1,1,$P175))))))</f>
        <v>8.3333333333333332E-3</v>
      </c>
      <c r="AW175" s="97">
        <f>IF(AW$8="",0,IF(AW$1=1,0,IF(SUM($W175:AV175)&gt;=100%,0,100%/(INT(12*IF($P175&lt;1,1,$P175))))))</f>
        <v>8.3333333333333332E-3</v>
      </c>
      <c r="AX175" s="97">
        <f>IF(AX$8="",0,IF(AX$1=1,0,IF(SUM($W175:AW175)&gt;=100%,0,100%/(INT(12*IF($P175&lt;1,1,$P175))))))</f>
        <v>8.3333333333333332E-3</v>
      </c>
      <c r="AY175" s="97">
        <f>IF(AY$8="",0,IF(AY$1=1,0,IF(SUM($W175:AX175)&gt;=100%,0,100%/(INT(12*IF($P175&lt;1,1,$P175))))))</f>
        <v>8.3333333333333332E-3</v>
      </c>
      <c r="AZ175" s="97">
        <f>IF(AZ$8="",0,IF(AZ$1=1,0,IF(SUM($W175:AY175)&gt;=100%,0,100%/(INT(12*IF($P175&lt;1,1,$P175))))))</f>
        <v>8.3333333333333332E-3</v>
      </c>
      <c r="BA175" s="97">
        <f>IF(BA$8="",0,IF(BA$1=1,0,IF(SUM($W175:AZ175)&gt;=100%,0,100%/(INT(12*IF($P175&lt;1,1,$P175))))))</f>
        <v>8.3333333333333332E-3</v>
      </c>
      <c r="BB175" s="97">
        <f>IF(BB$8="",0,IF(BB$1=1,0,IF(SUM($W175:BA175)&gt;=100%,0,100%/(INT(12*IF($P175&lt;1,1,$P175))))))</f>
        <v>8.3333333333333332E-3</v>
      </c>
      <c r="BC175" s="97">
        <f>IF(BC$8="",0,IF(BC$1=1,0,IF(SUM($W175:BB175)&gt;=100%,0,100%/(INT(12*IF($P175&lt;1,1,$P175))))))</f>
        <v>8.3333333333333332E-3</v>
      </c>
      <c r="BD175" s="97">
        <f>IF(BD$8="",0,IF(BD$1=1,0,IF(SUM($W175:BC175)&gt;=100%,0,100%/(INT(12*IF($P175&lt;1,1,$P175))))))</f>
        <v>8.3333333333333332E-3</v>
      </c>
      <c r="BE175" s="97">
        <f>IF(BE$8="",0,IF(BE$1=1,0,IF(SUM($W175:BD175)&gt;=100%,0,100%/(INT(12*IF($P175&lt;1,1,$P175))))))</f>
        <v>8.3333333333333332E-3</v>
      </c>
      <c r="BF175" s="97">
        <f>IF(BF$8="",0,IF(BF$1=1,0,IF(SUM($W175:BE175)&gt;=100%,0,100%/(INT(12*IF($P175&lt;1,1,$P175))))))</f>
        <v>8.3333333333333332E-3</v>
      </c>
      <c r="BG175" s="97">
        <f>IF(BG$8="",0,IF(BG$1=1,0,IF(SUM($W175:BF175)&gt;=100%,0,100%/(INT(12*IF($P175&lt;1,1,$P175))))))</f>
        <v>8.3333333333333332E-3</v>
      </c>
      <c r="BH175" s="97">
        <f>IF(BH$8="",0,IF(BH$1=1,0,IF(SUM($W175:BG175)&gt;=100%,0,100%/(INT(12*IF($P175&lt;1,1,$P175))))))</f>
        <v>8.3333333333333332E-3</v>
      </c>
      <c r="BI175" s="97">
        <f>IF(BI$8="",0,IF(BI$1=1,0,IF(SUM($W175:BH175)&gt;=100%,0,100%/(INT(12*IF($P175&lt;1,1,$P175))))))</f>
        <v>8.3333333333333332E-3</v>
      </c>
      <c r="BJ175" s="97">
        <f>IF(BJ$8="",0,IF(BJ$1=1,0,IF(SUM($W175:BI175)&gt;=100%,0,100%/(INT(12*IF($P175&lt;1,1,$P175))))))</f>
        <v>8.3333333333333332E-3</v>
      </c>
      <c r="BK175" s="97">
        <f>IF(BK$8="",0,IF(BK$1=1,0,IF(SUM($W175:BJ175)&gt;=100%,0,100%/(INT(12*IF($P175&lt;1,1,$P175))))))</f>
        <v>8.3333333333333332E-3</v>
      </c>
      <c r="BL175" s="97">
        <f>IF(BL$8="",0,IF(BL$1=1,0,IF(SUM($W175:BK175)&gt;=100%,0,100%/(INT(12*IF($P175&lt;1,1,$P175))))))</f>
        <v>8.3333333333333332E-3</v>
      </c>
      <c r="BM175" s="97">
        <f>IF(BM$8="",0,IF(BM$1=1,0,IF(SUM($W175:BL175)&gt;=100%,0,100%/(INT(12*IF($P175&lt;1,1,$P175))))))</f>
        <v>8.3333333333333332E-3</v>
      </c>
      <c r="BN175" s="97">
        <f>IF(BN$8="",0,IF(BN$1=1,0,IF(SUM($W175:BM175)&gt;=100%,0,100%/(INT(12*IF($P175&lt;1,1,$P175))))))</f>
        <v>8.3333333333333332E-3</v>
      </c>
      <c r="BO175" s="97">
        <f>IF(BO$8="",0,IF(BO$1=1,0,IF(SUM($W175:BN175)&gt;=100%,0,100%/(INT(12*IF($P175&lt;1,1,$P175))))))</f>
        <v>8.3333333333333332E-3</v>
      </c>
      <c r="BP175" s="97">
        <f>IF(BP$8="",0,IF(BP$1=1,0,IF(SUM($W175:BO175)&gt;=100%,0,100%/(INT(12*IF($P175&lt;1,1,$P175))))))</f>
        <v>8.3333333333333332E-3</v>
      </c>
      <c r="BQ175" s="97">
        <f>IF(BQ$8="",0,IF(BQ$1=1,0,IF(SUM($W175:BP175)&gt;=100%,0,100%/(INT(12*IF($P175&lt;1,1,$P175))))))</f>
        <v>8.3333333333333332E-3</v>
      </c>
      <c r="BR175" s="97">
        <f>IF(BR$8="",0,IF(BR$1=1,0,IF(SUM($W175:BQ175)&gt;=100%,0,100%/(INT(12*IF($P175&lt;1,1,$P175))))))</f>
        <v>8.3333333333333332E-3</v>
      </c>
      <c r="BS175" s="97">
        <f>IF(BS$8="",0,IF(BS$1=1,0,IF(SUM($W175:BR175)&gt;=100%,0,100%/(INT(12*IF($P175&lt;1,1,$P175))))))</f>
        <v>8.3333333333333332E-3</v>
      </c>
      <c r="BT175" s="97">
        <f>IF(BT$8="",0,IF(BT$1=1,0,IF(SUM($W175:BS175)&gt;=100%,0,100%/(INT(12*IF($P175&lt;1,1,$P175))))))</f>
        <v>8.3333333333333332E-3</v>
      </c>
      <c r="BU175" s="97">
        <f>IF(BU$8="",0,IF(BU$1=1,0,IF(SUM($W175:BT175)&gt;=100%,0,100%/(INT(12*IF($P175&lt;1,1,$P175))))))</f>
        <v>8.3333333333333332E-3</v>
      </c>
      <c r="BV175" s="97">
        <f>IF(BV$8="",0,IF(BV$1=1,0,IF(SUM($W175:BU175)&gt;=100%,0,100%/(INT(12*IF($P175&lt;1,1,$P175))))))</f>
        <v>8.3333333333333332E-3</v>
      </c>
      <c r="BW175" s="97">
        <f>IF(BW$8="",0,IF(BW$1=1,0,IF(SUM($W175:BV175)&gt;=100%,0,100%/(INT(12*IF($P175&lt;1,1,$P175))))))</f>
        <v>8.3333333333333332E-3</v>
      </c>
      <c r="BX175" s="97">
        <f>IF(BX$8="",0,IF(BX$1=1,0,IF(SUM($W175:BW175)&gt;=100%,0,100%/(INT(12*IF($P175&lt;1,1,$P175))))))</f>
        <v>8.3333333333333332E-3</v>
      </c>
      <c r="BY175" s="97">
        <f>IF(BY$8="",0,IF(BY$1=1,0,IF(SUM($W175:BX175)&gt;=100%,0,100%/(INT(12*IF($P175&lt;1,1,$P175))))))</f>
        <v>8.3333333333333332E-3</v>
      </c>
      <c r="BZ175" s="97">
        <f>IF(BZ$8="",0,IF(BZ$1=1,0,IF(SUM($W175:BY175)&gt;=100%,0,100%/(INT(12*IF($P175&lt;1,1,$P175))))))</f>
        <v>8.3333333333333332E-3</v>
      </c>
      <c r="CA175" s="97">
        <f>IF(CA$8="",0,IF(CA$1=1,0,IF(SUM($W175:BZ175)&gt;=100%,0,100%/(INT(12*IF($P175&lt;1,1,$P175))))))</f>
        <v>8.3333333333333332E-3</v>
      </c>
      <c r="CB175" s="97">
        <f>IF(CB$8="",0,IF(CB$1=1,0,IF(SUM($W175:CA175)&gt;=100%,0,100%/(INT(12*IF($P175&lt;1,1,$P175))))))</f>
        <v>8.3333333333333332E-3</v>
      </c>
      <c r="CC175" s="97">
        <f>IF(CC$8="",0,IF(CC$1=1,0,IF(SUM($W175:CB175)&gt;=100%,0,100%/(INT(12*IF($P175&lt;1,1,$P175))))))</f>
        <v>8.3333333333333332E-3</v>
      </c>
      <c r="CD175" s="97">
        <f>IF(CD$8="",0,IF(CD$1=1,0,IF(SUM($W175:CC175)&gt;=100%,0,100%/(INT(12*IF($P175&lt;1,1,$P175))))))</f>
        <v>8.3333333333333332E-3</v>
      </c>
      <c r="CE175" s="97">
        <f>IF(CE$8="",0,IF(CE$1=1,0,IF(SUM($W175:CD175)&gt;=100%,0,100%/(INT(12*IF($P175&lt;1,1,$P175))))))</f>
        <v>8.3333333333333332E-3</v>
      </c>
      <c r="CF175" s="97">
        <f>IF(CF$8="",0,IF(CF$1=1,0,IF(SUM($W175:CE175)&gt;=100%,0,100%/(INT(12*IF($P175&lt;1,1,$P175))))))</f>
        <v>0</v>
      </c>
    </row>
  </sheetData>
  <conditionalFormatting sqref="X4:Z4">
    <cfRule type="containsBlanks" dxfId="10912" priority="3503">
      <formula>LEN(TRIM(X4))=0</formula>
    </cfRule>
  </conditionalFormatting>
  <conditionalFormatting sqref="X1:Z1">
    <cfRule type="containsBlanks" dxfId="10911" priority="3502">
      <formula>LEN(TRIM(X1))=0</formula>
    </cfRule>
  </conditionalFormatting>
  <conditionalFormatting sqref="H6:J9 U7:U10 X7:AI10 X32:AI33 H32:J33 U32:U33 X46:AI51 H53:J53 U53 X53:AI53 H46:J51 U46:U51 H10:I10">
    <cfRule type="expression" dxfId="10910" priority="3499">
      <formula>AND($H6&lt;&gt;"",$I6&lt;&gt;"",$J6&lt;&gt;"")</formula>
    </cfRule>
    <cfRule type="expression" dxfId="10909" priority="3500">
      <formula>AND($H6&lt;&gt;"",$I6&lt;&gt;"",$J6="")</formula>
    </cfRule>
    <cfRule type="expression" dxfId="10908" priority="3501">
      <formula>AND($H6&lt;&gt;"",$I6="",$J6="")</formula>
    </cfRule>
  </conditionalFormatting>
  <conditionalFormatting sqref="X6:Z6 U6">
    <cfRule type="expression" dxfId="10907" priority="3496">
      <formula>AND($H6&lt;&gt;"",$I6&lt;&gt;"",$J6&lt;&gt;"")</formula>
    </cfRule>
    <cfRule type="expression" dxfId="10906" priority="3497">
      <formula>AND($H6&lt;&gt;"",$I6&lt;&gt;"",$J6="")</formula>
    </cfRule>
    <cfRule type="expression" dxfId="10905" priority="3498">
      <formula>AND($H6&lt;&gt;"",$I6="",$J6="")</formula>
    </cfRule>
  </conditionalFormatting>
  <conditionalFormatting sqref="H6:H10 H32:H33 H53 H46:H51">
    <cfRule type="expression" dxfId="10904" priority="3495">
      <formula>AND($H6&lt;&gt;"",$I6&lt;&gt;"")</formula>
    </cfRule>
  </conditionalFormatting>
  <conditionalFormatting sqref="I6:I10 I32:I33 I53 I46:I51">
    <cfRule type="expression" dxfId="10903" priority="3494">
      <formula>AND($I6&lt;&gt;"",$J6&lt;&gt;"")</formula>
    </cfRule>
  </conditionalFormatting>
  <conditionalFormatting sqref="H42:J42">
    <cfRule type="expression" dxfId="10902" priority="3491">
      <formula>AND($H42&lt;&gt;"",$I42&lt;&gt;"",$J42&lt;&gt;"")</formula>
    </cfRule>
    <cfRule type="expression" dxfId="10901" priority="3492">
      <formula>AND($H42&lt;&gt;"",$I42&lt;&gt;"",$J42="")</formula>
    </cfRule>
    <cfRule type="expression" dxfId="10900" priority="3493">
      <formula>AND($H42&lt;&gt;"",$I42="",$J42="")</formula>
    </cfRule>
  </conditionalFormatting>
  <conditionalFormatting sqref="U42 X42:Z42">
    <cfRule type="expression" dxfId="10899" priority="3488">
      <formula>AND($H42&lt;&gt;"",$I42&lt;&gt;"",$J42&lt;&gt;"")</formula>
    </cfRule>
    <cfRule type="expression" dxfId="10898" priority="3489">
      <formula>AND($H42&lt;&gt;"",$I42&lt;&gt;"",$J42="")</formula>
    </cfRule>
    <cfRule type="expression" dxfId="10897" priority="3490">
      <formula>AND($H42&lt;&gt;"",$I42="",$J42="")</formula>
    </cfRule>
  </conditionalFormatting>
  <conditionalFormatting sqref="H42">
    <cfRule type="expression" dxfId="10896" priority="3487">
      <formula>AND($H42&lt;&gt;"",$I42&lt;&gt;"")</formula>
    </cfRule>
  </conditionalFormatting>
  <conditionalFormatting sqref="I42">
    <cfRule type="expression" dxfId="10895" priority="3486">
      <formula>AND($I42&lt;&gt;"",$J42&lt;&gt;"")</formula>
    </cfRule>
  </conditionalFormatting>
  <conditionalFormatting sqref="A6:A10 A42">
    <cfRule type="containsBlanks" dxfId="10894" priority="3485">
      <formula>LEN(TRIM(A6))=0</formula>
    </cfRule>
  </conditionalFormatting>
  <conditionalFormatting sqref="AA4:AB4">
    <cfRule type="containsBlanks" dxfId="10893" priority="3484">
      <formula>LEN(TRIM(AA4))=0</formula>
    </cfRule>
  </conditionalFormatting>
  <conditionalFormatting sqref="AA1:AB1">
    <cfRule type="containsBlanks" dxfId="10892" priority="3483">
      <formula>LEN(TRIM(AA1))=0</formula>
    </cfRule>
  </conditionalFormatting>
  <conditionalFormatting sqref="AA6:AB6">
    <cfRule type="expression" dxfId="10891" priority="3480">
      <formula>AND($H6&lt;&gt;"",$I6&lt;&gt;"",$J6&lt;&gt;"")</formula>
    </cfRule>
    <cfRule type="expression" dxfId="10890" priority="3481">
      <formula>AND($H6&lt;&gt;"",$I6&lt;&gt;"",$J6="")</formula>
    </cfRule>
    <cfRule type="expression" dxfId="10889" priority="3482">
      <formula>AND($H6&lt;&gt;"",$I6="",$J6="")</formula>
    </cfRule>
  </conditionalFormatting>
  <conditionalFormatting sqref="AA42:AB42">
    <cfRule type="expression" dxfId="10888" priority="3477">
      <formula>AND($H42&lt;&gt;"",$I42&lt;&gt;"",$J42&lt;&gt;"")</formula>
    </cfRule>
    <cfRule type="expression" dxfId="10887" priority="3478">
      <formula>AND($H42&lt;&gt;"",$I42&lt;&gt;"",$J42="")</formula>
    </cfRule>
    <cfRule type="expression" dxfId="10886" priority="3479">
      <formula>AND($H42&lt;&gt;"",$I42="",$J42="")</formula>
    </cfRule>
  </conditionalFormatting>
  <conditionalFormatting sqref="AC4:AD4">
    <cfRule type="containsBlanks" dxfId="10885" priority="3476">
      <formula>LEN(TRIM(AC4))=0</formula>
    </cfRule>
  </conditionalFormatting>
  <conditionalFormatting sqref="AC1:AD1">
    <cfRule type="containsBlanks" dxfId="10884" priority="3475">
      <formula>LEN(TRIM(AC1))=0</formula>
    </cfRule>
  </conditionalFormatting>
  <conditionalFormatting sqref="AC6:AD6">
    <cfRule type="expression" dxfId="10883" priority="3472">
      <formula>AND($H6&lt;&gt;"",$I6&lt;&gt;"",$J6&lt;&gt;"")</formula>
    </cfRule>
    <cfRule type="expression" dxfId="10882" priority="3473">
      <formula>AND($H6&lt;&gt;"",$I6&lt;&gt;"",$J6="")</formula>
    </cfRule>
    <cfRule type="expression" dxfId="10881" priority="3474">
      <formula>AND($H6&lt;&gt;"",$I6="",$J6="")</formula>
    </cfRule>
  </conditionalFormatting>
  <conditionalFormatting sqref="AC42:AD42">
    <cfRule type="expression" dxfId="10880" priority="3469">
      <formula>AND($H42&lt;&gt;"",$I42&lt;&gt;"",$J42&lt;&gt;"")</formula>
    </cfRule>
    <cfRule type="expression" dxfId="10879" priority="3470">
      <formula>AND($H42&lt;&gt;"",$I42&lt;&gt;"",$J42="")</formula>
    </cfRule>
    <cfRule type="expression" dxfId="10878" priority="3471">
      <formula>AND($H42&lt;&gt;"",$I42="",$J42="")</formula>
    </cfRule>
  </conditionalFormatting>
  <conditionalFormatting sqref="AE4:AH4">
    <cfRule type="containsBlanks" dxfId="10877" priority="3468">
      <formula>LEN(TRIM(AE4))=0</formula>
    </cfRule>
  </conditionalFormatting>
  <conditionalFormatting sqref="AE1:AH1">
    <cfRule type="containsBlanks" dxfId="10876" priority="3467">
      <formula>LEN(TRIM(AE1))=0</formula>
    </cfRule>
  </conditionalFormatting>
  <conditionalFormatting sqref="AE6:AH6">
    <cfRule type="expression" dxfId="10875" priority="3464">
      <formula>AND($H6&lt;&gt;"",$I6&lt;&gt;"",$J6&lt;&gt;"")</formula>
    </cfRule>
    <cfRule type="expression" dxfId="10874" priority="3465">
      <formula>AND($H6&lt;&gt;"",$I6&lt;&gt;"",$J6="")</formula>
    </cfRule>
    <cfRule type="expression" dxfId="10873" priority="3466">
      <formula>AND($H6&lt;&gt;"",$I6="",$J6="")</formula>
    </cfRule>
  </conditionalFormatting>
  <conditionalFormatting sqref="AE42:AH42">
    <cfRule type="expression" dxfId="10872" priority="3461">
      <formula>AND($H42&lt;&gt;"",$I42&lt;&gt;"",$J42&lt;&gt;"")</formula>
    </cfRule>
    <cfRule type="expression" dxfId="10871" priority="3462">
      <formula>AND($H42&lt;&gt;"",$I42&lt;&gt;"",$J42="")</formula>
    </cfRule>
    <cfRule type="expression" dxfId="10870" priority="3463">
      <formula>AND($H42&lt;&gt;"",$I42="",$J42="")</formula>
    </cfRule>
  </conditionalFormatting>
  <conditionalFormatting sqref="AI4">
    <cfRule type="containsBlanks" dxfId="10869" priority="3460">
      <formula>LEN(TRIM(AI4))=0</formula>
    </cfRule>
  </conditionalFormatting>
  <conditionalFormatting sqref="AI1">
    <cfRule type="containsBlanks" dxfId="10868" priority="3459">
      <formula>LEN(TRIM(AI1))=0</formula>
    </cfRule>
  </conditionalFormatting>
  <conditionalFormatting sqref="AI6">
    <cfRule type="expression" dxfId="10867" priority="3456">
      <formula>AND($H6&lt;&gt;"",$I6&lt;&gt;"",$J6&lt;&gt;"")</formula>
    </cfRule>
    <cfRule type="expression" dxfId="10866" priority="3457">
      <formula>AND($H6&lt;&gt;"",$I6&lt;&gt;"",$J6="")</formula>
    </cfRule>
    <cfRule type="expression" dxfId="10865" priority="3458">
      <formula>AND($H6&lt;&gt;"",$I6="",$J6="")</formula>
    </cfRule>
  </conditionalFormatting>
  <conditionalFormatting sqref="AI42">
    <cfRule type="expression" dxfId="10864" priority="3453">
      <formula>AND($H42&lt;&gt;"",$I42&lt;&gt;"",$J42&lt;&gt;"")</formula>
    </cfRule>
    <cfRule type="expression" dxfId="10863" priority="3454">
      <formula>AND($H42&lt;&gt;"",$I42&lt;&gt;"",$J42="")</formula>
    </cfRule>
    <cfRule type="expression" dxfId="10862" priority="3455">
      <formula>AND($H42&lt;&gt;"",$I42="",$J42="")</formula>
    </cfRule>
  </conditionalFormatting>
  <conditionalFormatting sqref="H22:J22">
    <cfRule type="expression" dxfId="10861" priority="3450">
      <formula>AND($H22&lt;&gt;"",$I22&lt;&gt;"",$J22&lt;&gt;"")</formula>
    </cfRule>
    <cfRule type="expression" dxfId="10860" priority="3451">
      <formula>AND($H22&lt;&gt;"",$I22&lt;&gt;"",$J22="")</formula>
    </cfRule>
    <cfRule type="expression" dxfId="10859" priority="3452">
      <formula>AND($H22&lt;&gt;"",$I22="",$J22="")</formula>
    </cfRule>
  </conditionalFormatting>
  <conditionalFormatting sqref="U22 X22:Z22">
    <cfRule type="expression" dxfId="10858" priority="3447">
      <formula>AND($H22&lt;&gt;"",$I22&lt;&gt;"",$J22&lt;&gt;"")</formula>
    </cfRule>
    <cfRule type="expression" dxfId="10857" priority="3448">
      <formula>AND($H22&lt;&gt;"",$I22&lt;&gt;"",$J22="")</formula>
    </cfRule>
    <cfRule type="expression" dxfId="10856" priority="3449">
      <formula>AND($H22&lt;&gt;"",$I22="",$J22="")</formula>
    </cfRule>
  </conditionalFormatting>
  <conditionalFormatting sqref="H22">
    <cfRule type="expression" dxfId="10855" priority="3446">
      <formula>AND($H22&lt;&gt;"",$I22&lt;&gt;"")</formula>
    </cfRule>
  </conditionalFormatting>
  <conditionalFormatting sqref="I22">
    <cfRule type="expression" dxfId="10854" priority="3445">
      <formula>AND($I22&lt;&gt;"",$J22&lt;&gt;"")</formula>
    </cfRule>
  </conditionalFormatting>
  <conditionalFormatting sqref="A22">
    <cfRule type="containsBlanks" dxfId="10853" priority="3444">
      <formula>LEN(TRIM(A22))=0</formula>
    </cfRule>
  </conditionalFormatting>
  <conditionalFormatting sqref="AA22:AB22">
    <cfRule type="expression" dxfId="10852" priority="3441">
      <formula>AND($H22&lt;&gt;"",$I22&lt;&gt;"",$J22&lt;&gt;"")</formula>
    </cfRule>
    <cfRule type="expression" dxfId="10851" priority="3442">
      <formula>AND($H22&lt;&gt;"",$I22&lt;&gt;"",$J22="")</formula>
    </cfRule>
    <cfRule type="expression" dxfId="10850" priority="3443">
      <formula>AND($H22&lt;&gt;"",$I22="",$J22="")</formula>
    </cfRule>
  </conditionalFormatting>
  <conditionalFormatting sqref="AC22:AD22">
    <cfRule type="expression" dxfId="10849" priority="3438">
      <formula>AND($H22&lt;&gt;"",$I22&lt;&gt;"",$J22&lt;&gt;"")</formula>
    </cfRule>
    <cfRule type="expression" dxfId="10848" priority="3439">
      <formula>AND($H22&lt;&gt;"",$I22&lt;&gt;"",$J22="")</formula>
    </cfRule>
    <cfRule type="expression" dxfId="10847" priority="3440">
      <formula>AND($H22&lt;&gt;"",$I22="",$J22="")</formula>
    </cfRule>
  </conditionalFormatting>
  <conditionalFormatting sqref="AE22:AH22">
    <cfRule type="expression" dxfId="10846" priority="3435">
      <formula>AND($H22&lt;&gt;"",$I22&lt;&gt;"",$J22&lt;&gt;"")</formula>
    </cfRule>
    <cfRule type="expression" dxfId="10845" priority="3436">
      <formula>AND($H22&lt;&gt;"",$I22&lt;&gt;"",$J22="")</formula>
    </cfRule>
    <cfRule type="expression" dxfId="10844" priority="3437">
      <formula>AND($H22&lt;&gt;"",$I22="",$J22="")</formula>
    </cfRule>
  </conditionalFormatting>
  <conditionalFormatting sqref="AI22">
    <cfRule type="expression" dxfId="10843" priority="3432">
      <formula>AND($H22&lt;&gt;"",$I22&lt;&gt;"",$J22&lt;&gt;"")</formula>
    </cfRule>
    <cfRule type="expression" dxfId="10842" priority="3433">
      <formula>AND($H22&lt;&gt;"",$I22&lt;&gt;"",$J22="")</formula>
    </cfRule>
    <cfRule type="expression" dxfId="10841" priority="3434">
      <formula>AND($H22&lt;&gt;"",$I22="",$J22="")</formula>
    </cfRule>
  </conditionalFormatting>
  <conditionalFormatting sqref="H23:J23">
    <cfRule type="expression" dxfId="10840" priority="3429">
      <formula>AND($H23&lt;&gt;"",$I23&lt;&gt;"",$J23&lt;&gt;"")</formula>
    </cfRule>
    <cfRule type="expression" dxfId="10839" priority="3430">
      <formula>AND($H23&lt;&gt;"",$I23&lt;&gt;"",$J23="")</formula>
    </cfRule>
    <cfRule type="expression" dxfId="10838" priority="3431">
      <formula>AND($H23&lt;&gt;"",$I23="",$J23="")</formula>
    </cfRule>
  </conditionalFormatting>
  <conditionalFormatting sqref="U23 X23:Z23">
    <cfRule type="expression" dxfId="10837" priority="3426">
      <formula>AND($H23&lt;&gt;"",$I23&lt;&gt;"",$J23&lt;&gt;"")</formula>
    </cfRule>
    <cfRule type="expression" dxfId="10836" priority="3427">
      <formula>AND($H23&lt;&gt;"",$I23&lt;&gt;"",$J23="")</formula>
    </cfRule>
    <cfRule type="expression" dxfId="10835" priority="3428">
      <formula>AND($H23&lt;&gt;"",$I23="",$J23="")</formula>
    </cfRule>
  </conditionalFormatting>
  <conditionalFormatting sqref="H23">
    <cfRule type="expression" dxfId="10834" priority="3425">
      <formula>AND($H23&lt;&gt;"",$I23&lt;&gt;"")</formula>
    </cfRule>
  </conditionalFormatting>
  <conditionalFormatting sqref="I23">
    <cfRule type="expression" dxfId="10833" priority="3424">
      <formula>AND($I23&lt;&gt;"",$J23&lt;&gt;"")</formula>
    </cfRule>
  </conditionalFormatting>
  <conditionalFormatting sqref="A23">
    <cfRule type="containsBlanks" dxfId="10832" priority="3423">
      <formula>LEN(TRIM(A23))=0</formula>
    </cfRule>
  </conditionalFormatting>
  <conditionalFormatting sqref="AA23:AB23">
    <cfRule type="expression" dxfId="10831" priority="3420">
      <formula>AND($H23&lt;&gt;"",$I23&lt;&gt;"",$J23&lt;&gt;"")</formula>
    </cfRule>
    <cfRule type="expression" dxfId="10830" priority="3421">
      <formula>AND($H23&lt;&gt;"",$I23&lt;&gt;"",$J23="")</formula>
    </cfRule>
    <cfRule type="expression" dxfId="10829" priority="3422">
      <formula>AND($H23&lt;&gt;"",$I23="",$J23="")</formula>
    </cfRule>
  </conditionalFormatting>
  <conditionalFormatting sqref="AC23:AD23">
    <cfRule type="expression" dxfId="10828" priority="3417">
      <formula>AND($H23&lt;&gt;"",$I23&lt;&gt;"",$J23&lt;&gt;"")</formula>
    </cfRule>
    <cfRule type="expression" dxfId="10827" priority="3418">
      <formula>AND($H23&lt;&gt;"",$I23&lt;&gt;"",$J23="")</formula>
    </cfRule>
    <cfRule type="expression" dxfId="10826" priority="3419">
      <formula>AND($H23&lt;&gt;"",$I23="",$J23="")</formula>
    </cfRule>
  </conditionalFormatting>
  <conditionalFormatting sqref="AE23:AH23">
    <cfRule type="expression" dxfId="10825" priority="3414">
      <formula>AND($H23&lt;&gt;"",$I23&lt;&gt;"",$J23&lt;&gt;"")</formula>
    </cfRule>
    <cfRule type="expression" dxfId="10824" priority="3415">
      <formula>AND($H23&lt;&gt;"",$I23&lt;&gt;"",$J23="")</formula>
    </cfRule>
    <cfRule type="expression" dxfId="10823" priority="3416">
      <formula>AND($H23&lt;&gt;"",$I23="",$J23="")</formula>
    </cfRule>
  </conditionalFormatting>
  <conditionalFormatting sqref="AI23">
    <cfRule type="expression" dxfId="10822" priority="3411">
      <formula>AND($H23&lt;&gt;"",$I23&lt;&gt;"",$J23&lt;&gt;"")</formula>
    </cfRule>
    <cfRule type="expression" dxfId="10821" priority="3412">
      <formula>AND($H23&lt;&gt;"",$I23&lt;&gt;"",$J23="")</formula>
    </cfRule>
    <cfRule type="expression" dxfId="10820" priority="3413">
      <formula>AND($H23&lt;&gt;"",$I23="",$J23="")</formula>
    </cfRule>
  </conditionalFormatting>
  <conditionalFormatting sqref="H24:J24">
    <cfRule type="expression" dxfId="10819" priority="3387">
      <formula>AND($H24&lt;&gt;"",$I24&lt;&gt;"",$J24&lt;&gt;"")</formula>
    </cfRule>
    <cfRule type="expression" dxfId="10818" priority="3388">
      <formula>AND($H24&lt;&gt;"",$I24&lt;&gt;"",$J24="")</formula>
    </cfRule>
    <cfRule type="expression" dxfId="10817" priority="3389">
      <formula>AND($H24&lt;&gt;"",$I24="",$J24="")</formula>
    </cfRule>
  </conditionalFormatting>
  <conditionalFormatting sqref="U24 X24:Z24">
    <cfRule type="expression" dxfId="10816" priority="3384">
      <formula>AND($H24&lt;&gt;"",$I24&lt;&gt;"",$J24&lt;&gt;"")</formula>
    </cfRule>
    <cfRule type="expression" dxfId="10815" priority="3385">
      <formula>AND($H24&lt;&gt;"",$I24&lt;&gt;"",$J24="")</formula>
    </cfRule>
    <cfRule type="expression" dxfId="10814" priority="3386">
      <formula>AND($H24&lt;&gt;"",$I24="",$J24="")</formula>
    </cfRule>
  </conditionalFormatting>
  <conditionalFormatting sqref="H24">
    <cfRule type="expression" dxfId="10813" priority="3383">
      <formula>AND($H24&lt;&gt;"",$I24&lt;&gt;"")</formula>
    </cfRule>
  </conditionalFormatting>
  <conditionalFormatting sqref="I24">
    <cfRule type="expression" dxfId="10812" priority="3382">
      <formula>AND($I24&lt;&gt;"",$J24&lt;&gt;"")</formula>
    </cfRule>
  </conditionalFormatting>
  <conditionalFormatting sqref="A24">
    <cfRule type="containsBlanks" dxfId="10811" priority="3381">
      <formula>LEN(TRIM(A24))=0</formula>
    </cfRule>
  </conditionalFormatting>
  <conditionalFormatting sqref="AA24:AB24">
    <cfRule type="expression" dxfId="10810" priority="3378">
      <formula>AND($H24&lt;&gt;"",$I24&lt;&gt;"",$J24&lt;&gt;"")</formula>
    </cfRule>
    <cfRule type="expression" dxfId="10809" priority="3379">
      <formula>AND($H24&lt;&gt;"",$I24&lt;&gt;"",$J24="")</formula>
    </cfRule>
    <cfRule type="expression" dxfId="10808" priority="3380">
      <formula>AND($H24&lt;&gt;"",$I24="",$J24="")</formula>
    </cfRule>
  </conditionalFormatting>
  <conditionalFormatting sqref="AC24:AD24">
    <cfRule type="expression" dxfId="10807" priority="3375">
      <formula>AND($H24&lt;&gt;"",$I24&lt;&gt;"",$J24&lt;&gt;"")</formula>
    </cfRule>
    <cfRule type="expression" dxfId="10806" priority="3376">
      <formula>AND($H24&lt;&gt;"",$I24&lt;&gt;"",$J24="")</formula>
    </cfRule>
    <cfRule type="expression" dxfId="10805" priority="3377">
      <formula>AND($H24&lt;&gt;"",$I24="",$J24="")</formula>
    </cfRule>
  </conditionalFormatting>
  <conditionalFormatting sqref="AE24:AH24">
    <cfRule type="expression" dxfId="10804" priority="3372">
      <formula>AND($H24&lt;&gt;"",$I24&lt;&gt;"",$J24&lt;&gt;"")</formula>
    </cfRule>
    <cfRule type="expression" dxfId="10803" priority="3373">
      <formula>AND($H24&lt;&gt;"",$I24&lt;&gt;"",$J24="")</formula>
    </cfRule>
    <cfRule type="expression" dxfId="10802" priority="3374">
      <formula>AND($H24&lt;&gt;"",$I24="",$J24="")</formula>
    </cfRule>
  </conditionalFormatting>
  <conditionalFormatting sqref="AI24">
    <cfRule type="expression" dxfId="10801" priority="3369">
      <formula>AND($H24&lt;&gt;"",$I24&lt;&gt;"",$J24&lt;&gt;"")</formula>
    </cfRule>
    <cfRule type="expression" dxfId="10800" priority="3370">
      <formula>AND($H24&lt;&gt;"",$I24&lt;&gt;"",$J24="")</formula>
    </cfRule>
    <cfRule type="expression" dxfId="10799" priority="3371">
      <formula>AND($H24&lt;&gt;"",$I24="",$J24="")</formula>
    </cfRule>
  </conditionalFormatting>
  <conditionalFormatting sqref="H25:J25">
    <cfRule type="expression" dxfId="10798" priority="3345">
      <formula>AND($H25&lt;&gt;"",$I25&lt;&gt;"",$J25&lt;&gt;"")</formula>
    </cfRule>
    <cfRule type="expression" dxfId="10797" priority="3346">
      <formula>AND($H25&lt;&gt;"",$I25&lt;&gt;"",$J25="")</formula>
    </cfRule>
    <cfRule type="expression" dxfId="10796" priority="3347">
      <formula>AND($H25&lt;&gt;"",$I25="",$J25="")</formula>
    </cfRule>
  </conditionalFormatting>
  <conditionalFormatting sqref="U25 X25:Z25">
    <cfRule type="expression" dxfId="10795" priority="3342">
      <formula>AND($H25&lt;&gt;"",$I25&lt;&gt;"",$J25&lt;&gt;"")</formula>
    </cfRule>
    <cfRule type="expression" dxfId="10794" priority="3343">
      <formula>AND($H25&lt;&gt;"",$I25&lt;&gt;"",$J25="")</formula>
    </cfRule>
    <cfRule type="expression" dxfId="10793" priority="3344">
      <formula>AND($H25&lt;&gt;"",$I25="",$J25="")</formula>
    </cfRule>
  </conditionalFormatting>
  <conditionalFormatting sqref="H25">
    <cfRule type="expression" dxfId="10792" priority="3341">
      <formula>AND($H25&lt;&gt;"",$I25&lt;&gt;"")</formula>
    </cfRule>
  </conditionalFormatting>
  <conditionalFormatting sqref="I25">
    <cfRule type="expression" dxfId="10791" priority="3340">
      <formula>AND($I25&lt;&gt;"",$J25&lt;&gt;"")</formula>
    </cfRule>
  </conditionalFormatting>
  <conditionalFormatting sqref="A25">
    <cfRule type="containsBlanks" dxfId="10790" priority="3339">
      <formula>LEN(TRIM(A25))=0</formula>
    </cfRule>
  </conditionalFormatting>
  <conditionalFormatting sqref="AA25:AB25">
    <cfRule type="expression" dxfId="10789" priority="3336">
      <formula>AND($H25&lt;&gt;"",$I25&lt;&gt;"",$J25&lt;&gt;"")</formula>
    </cfRule>
    <cfRule type="expression" dxfId="10788" priority="3337">
      <formula>AND($H25&lt;&gt;"",$I25&lt;&gt;"",$J25="")</formula>
    </cfRule>
    <cfRule type="expression" dxfId="10787" priority="3338">
      <formula>AND($H25&lt;&gt;"",$I25="",$J25="")</formula>
    </cfRule>
  </conditionalFormatting>
  <conditionalFormatting sqref="AC25:AD25">
    <cfRule type="expression" dxfId="10786" priority="3333">
      <formula>AND($H25&lt;&gt;"",$I25&lt;&gt;"",$J25&lt;&gt;"")</formula>
    </cfRule>
    <cfRule type="expression" dxfId="10785" priority="3334">
      <formula>AND($H25&lt;&gt;"",$I25&lt;&gt;"",$J25="")</formula>
    </cfRule>
    <cfRule type="expression" dxfId="10784" priority="3335">
      <formula>AND($H25&lt;&gt;"",$I25="",$J25="")</formula>
    </cfRule>
  </conditionalFormatting>
  <conditionalFormatting sqref="AE25:AH25">
    <cfRule type="expression" dxfId="10783" priority="3330">
      <formula>AND($H25&lt;&gt;"",$I25&lt;&gt;"",$J25&lt;&gt;"")</formula>
    </cfRule>
    <cfRule type="expression" dxfId="10782" priority="3331">
      <formula>AND($H25&lt;&gt;"",$I25&lt;&gt;"",$J25="")</formula>
    </cfRule>
    <cfRule type="expression" dxfId="10781" priority="3332">
      <formula>AND($H25&lt;&gt;"",$I25="",$J25="")</formula>
    </cfRule>
  </conditionalFormatting>
  <conditionalFormatting sqref="AI25">
    <cfRule type="expression" dxfId="10780" priority="3327">
      <formula>AND($H25&lt;&gt;"",$I25&lt;&gt;"",$J25&lt;&gt;"")</formula>
    </cfRule>
    <cfRule type="expression" dxfId="10779" priority="3328">
      <formula>AND($H25&lt;&gt;"",$I25&lt;&gt;"",$J25="")</formula>
    </cfRule>
    <cfRule type="expression" dxfId="10778" priority="3329">
      <formula>AND($H25&lt;&gt;"",$I25="",$J25="")</formula>
    </cfRule>
  </conditionalFormatting>
  <conditionalFormatting sqref="H26:J26">
    <cfRule type="expression" dxfId="10777" priority="3324">
      <formula>AND($H26&lt;&gt;"",$I26&lt;&gt;"",$J26&lt;&gt;"")</formula>
    </cfRule>
    <cfRule type="expression" dxfId="10776" priority="3325">
      <formula>AND($H26&lt;&gt;"",$I26&lt;&gt;"",$J26="")</formula>
    </cfRule>
    <cfRule type="expression" dxfId="10775" priority="3326">
      <formula>AND($H26&lt;&gt;"",$I26="",$J26="")</formula>
    </cfRule>
  </conditionalFormatting>
  <conditionalFormatting sqref="U26 X26:Z26">
    <cfRule type="expression" dxfId="10774" priority="3321">
      <formula>AND($H26&lt;&gt;"",$I26&lt;&gt;"",$J26&lt;&gt;"")</formula>
    </cfRule>
    <cfRule type="expression" dxfId="10773" priority="3322">
      <formula>AND($H26&lt;&gt;"",$I26&lt;&gt;"",$J26="")</formula>
    </cfRule>
    <cfRule type="expression" dxfId="10772" priority="3323">
      <formula>AND($H26&lt;&gt;"",$I26="",$J26="")</formula>
    </cfRule>
  </conditionalFormatting>
  <conditionalFormatting sqref="H26">
    <cfRule type="expression" dxfId="10771" priority="3320">
      <formula>AND($H26&lt;&gt;"",$I26&lt;&gt;"")</formula>
    </cfRule>
  </conditionalFormatting>
  <conditionalFormatting sqref="I26">
    <cfRule type="expression" dxfId="10770" priority="3319">
      <formula>AND($I26&lt;&gt;"",$J26&lt;&gt;"")</formula>
    </cfRule>
  </conditionalFormatting>
  <conditionalFormatting sqref="A26">
    <cfRule type="containsBlanks" dxfId="10769" priority="3318">
      <formula>LEN(TRIM(A26))=0</formula>
    </cfRule>
  </conditionalFormatting>
  <conditionalFormatting sqref="AA26:AB26">
    <cfRule type="expression" dxfId="10768" priority="3315">
      <formula>AND($H26&lt;&gt;"",$I26&lt;&gt;"",$J26&lt;&gt;"")</formula>
    </cfRule>
    <cfRule type="expression" dxfId="10767" priority="3316">
      <formula>AND($H26&lt;&gt;"",$I26&lt;&gt;"",$J26="")</formula>
    </cfRule>
    <cfRule type="expression" dxfId="10766" priority="3317">
      <formula>AND($H26&lt;&gt;"",$I26="",$J26="")</formula>
    </cfRule>
  </conditionalFormatting>
  <conditionalFormatting sqref="AC26:AD26">
    <cfRule type="expression" dxfId="10765" priority="3312">
      <formula>AND($H26&lt;&gt;"",$I26&lt;&gt;"",$J26&lt;&gt;"")</formula>
    </cfRule>
    <cfRule type="expression" dxfId="10764" priority="3313">
      <formula>AND($H26&lt;&gt;"",$I26&lt;&gt;"",$J26="")</formula>
    </cfRule>
    <cfRule type="expression" dxfId="10763" priority="3314">
      <formula>AND($H26&lt;&gt;"",$I26="",$J26="")</formula>
    </cfRule>
  </conditionalFormatting>
  <conditionalFormatting sqref="AE26:AH26">
    <cfRule type="expression" dxfId="10762" priority="3309">
      <formula>AND($H26&lt;&gt;"",$I26&lt;&gt;"",$J26&lt;&gt;"")</formula>
    </cfRule>
    <cfRule type="expression" dxfId="10761" priority="3310">
      <formula>AND($H26&lt;&gt;"",$I26&lt;&gt;"",$J26="")</formula>
    </cfRule>
    <cfRule type="expression" dxfId="10760" priority="3311">
      <formula>AND($H26&lt;&gt;"",$I26="",$J26="")</formula>
    </cfRule>
  </conditionalFormatting>
  <conditionalFormatting sqref="AI26">
    <cfRule type="expression" dxfId="10759" priority="3306">
      <formula>AND($H26&lt;&gt;"",$I26&lt;&gt;"",$J26&lt;&gt;"")</formula>
    </cfRule>
    <cfRule type="expression" dxfId="10758" priority="3307">
      <formula>AND($H26&lt;&gt;"",$I26&lt;&gt;"",$J26="")</formula>
    </cfRule>
    <cfRule type="expression" dxfId="10757" priority="3308">
      <formula>AND($H26&lt;&gt;"",$I26="",$J26="")</formula>
    </cfRule>
  </conditionalFormatting>
  <conditionalFormatting sqref="H34:J34">
    <cfRule type="expression" dxfId="10756" priority="2961">
      <formula>AND($H34&lt;&gt;"",$I34&lt;&gt;"",$J34&lt;&gt;"")</formula>
    </cfRule>
    <cfRule type="expression" dxfId="10755" priority="2962">
      <formula>AND($H34&lt;&gt;"",$I34&lt;&gt;"",$J34="")</formula>
    </cfRule>
    <cfRule type="expression" dxfId="10754" priority="2963">
      <formula>AND($H34&lt;&gt;"",$I34="",$J34="")</formula>
    </cfRule>
  </conditionalFormatting>
  <conditionalFormatting sqref="U34 X34:Z34">
    <cfRule type="expression" dxfId="10753" priority="2958">
      <formula>AND($H34&lt;&gt;"",$I34&lt;&gt;"",$J34&lt;&gt;"")</formula>
    </cfRule>
    <cfRule type="expression" dxfId="10752" priority="2959">
      <formula>AND($H34&lt;&gt;"",$I34&lt;&gt;"",$J34="")</formula>
    </cfRule>
    <cfRule type="expression" dxfId="10751" priority="2960">
      <formula>AND($H34&lt;&gt;"",$I34="",$J34="")</formula>
    </cfRule>
  </conditionalFormatting>
  <conditionalFormatting sqref="H34">
    <cfRule type="expression" dxfId="10750" priority="2957">
      <formula>AND($H34&lt;&gt;"",$I34&lt;&gt;"")</formula>
    </cfRule>
  </conditionalFormatting>
  <conditionalFormatting sqref="I34">
    <cfRule type="expression" dxfId="10749" priority="2956">
      <formula>AND($I34&lt;&gt;"",$J34&lt;&gt;"")</formula>
    </cfRule>
  </conditionalFormatting>
  <conditionalFormatting sqref="A33">
    <cfRule type="containsBlanks" dxfId="10748" priority="2976">
      <formula>LEN(TRIM(A33))=0</formula>
    </cfRule>
  </conditionalFormatting>
  <conditionalFormatting sqref="AA34:AB34">
    <cfRule type="expression" dxfId="10747" priority="2952">
      <formula>AND($H34&lt;&gt;"",$I34&lt;&gt;"",$J34&lt;&gt;"")</formula>
    </cfRule>
    <cfRule type="expression" dxfId="10746" priority="2953">
      <formula>AND($H34&lt;&gt;"",$I34&lt;&gt;"",$J34="")</formula>
    </cfRule>
    <cfRule type="expression" dxfId="10745" priority="2954">
      <formula>AND($H34&lt;&gt;"",$I34="",$J34="")</formula>
    </cfRule>
  </conditionalFormatting>
  <conditionalFormatting sqref="AC34:AD34">
    <cfRule type="expression" dxfId="10744" priority="2949">
      <formula>AND($H34&lt;&gt;"",$I34&lt;&gt;"",$J34&lt;&gt;"")</formula>
    </cfRule>
    <cfRule type="expression" dxfId="10743" priority="2950">
      <formula>AND($H34&lt;&gt;"",$I34&lt;&gt;"",$J34="")</formula>
    </cfRule>
    <cfRule type="expression" dxfId="10742" priority="2951">
      <formula>AND($H34&lt;&gt;"",$I34="",$J34="")</formula>
    </cfRule>
  </conditionalFormatting>
  <conditionalFormatting sqref="AE34:AH34">
    <cfRule type="expression" dxfId="10741" priority="2946">
      <formula>AND($H34&lt;&gt;"",$I34&lt;&gt;"",$J34&lt;&gt;"")</formula>
    </cfRule>
    <cfRule type="expression" dxfId="10740" priority="2947">
      <formula>AND($H34&lt;&gt;"",$I34&lt;&gt;"",$J34="")</formula>
    </cfRule>
    <cfRule type="expression" dxfId="10739" priority="2948">
      <formula>AND($H34&lt;&gt;"",$I34="",$J34="")</formula>
    </cfRule>
  </conditionalFormatting>
  <conditionalFormatting sqref="AI34">
    <cfRule type="expression" dxfId="10738" priority="2943">
      <formula>AND($H34&lt;&gt;"",$I34&lt;&gt;"",$J34&lt;&gt;"")</formula>
    </cfRule>
    <cfRule type="expression" dxfId="10737" priority="2944">
      <formula>AND($H34&lt;&gt;"",$I34&lt;&gt;"",$J34="")</formula>
    </cfRule>
    <cfRule type="expression" dxfId="10736" priority="2945">
      <formula>AND($H34&lt;&gt;"",$I34="",$J34="")</formula>
    </cfRule>
  </conditionalFormatting>
  <conditionalFormatting sqref="H13:J13">
    <cfRule type="expression" dxfId="10735" priority="3282">
      <formula>AND($H13&lt;&gt;"",$I13&lt;&gt;"",$J13&lt;&gt;"")</formula>
    </cfRule>
    <cfRule type="expression" dxfId="10734" priority="3283">
      <formula>AND($H13&lt;&gt;"",$I13&lt;&gt;"",$J13="")</formula>
    </cfRule>
    <cfRule type="expression" dxfId="10733" priority="3284">
      <formula>AND($H13&lt;&gt;"",$I13="",$J13="")</formula>
    </cfRule>
  </conditionalFormatting>
  <conditionalFormatting sqref="U13 X13:Z13">
    <cfRule type="expression" dxfId="10732" priority="3279">
      <formula>AND($H13&lt;&gt;"",$I13&lt;&gt;"",$J13&lt;&gt;"")</formula>
    </cfRule>
    <cfRule type="expression" dxfId="10731" priority="3280">
      <formula>AND($H13&lt;&gt;"",$I13&lt;&gt;"",$J13="")</formula>
    </cfRule>
    <cfRule type="expression" dxfId="10730" priority="3281">
      <formula>AND($H13&lt;&gt;"",$I13="",$J13="")</formula>
    </cfRule>
  </conditionalFormatting>
  <conditionalFormatting sqref="H13">
    <cfRule type="expression" dxfId="10729" priority="3278">
      <formula>AND($H13&lt;&gt;"",$I13&lt;&gt;"")</formula>
    </cfRule>
  </conditionalFormatting>
  <conditionalFormatting sqref="I13">
    <cfRule type="expression" dxfId="10728" priority="3277">
      <formula>AND($I13&lt;&gt;"",$J13&lt;&gt;"")</formula>
    </cfRule>
  </conditionalFormatting>
  <conditionalFormatting sqref="A13">
    <cfRule type="containsBlanks" dxfId="10727" priority="3276">
      <formula>LEN(TRIM(A13))=0</formula>
    </cfRule>
  </conditionalFormatting>
  <conditionalFormatting sqref="AA13:AB13">
    <cfRule type="expression" dxfId="10726" priority="3273">
      <formula>AND($H13&lt;&gt;"",$I13&lt;&gt;"",$J13&lt;&gt;"")</formula>
    </cfRule>
    <cfRule type="expression" dxfId="10725" priority="3274">
      <formula>AND($H13&lt;&gt;"",$I13&lt;&gt;"",$J13="")</formula>
    </cfRule>
    <cfRule type="expression" dxfId="10724" priority="3275">
      <formula>AND($H13&lt;&gt;"",$I13="",$J13="")</formula>
    </cfRule>
  </conditionalFormatting>
  <conditionalFormatting sqref="AC13:AD13">
    <cfRule type="expression" dxfId="10723" priority="3270">
      <formula>AND($H13&lt;&gt;"",$I13&lt;&gt;"",$J13&lt;&gt;"")</formula>
    </cfRule>
    <cfRule type="expression" dxfId="10722" priority="3271">
      <formula>AND($H13&lt;&gt;"",$I13&lt;&gt;"",$J13="")</formula>
    </cfRule>
    <cfRule type="expression" dxfId="10721" priority="3272">
      <formula>AND($H13&lt;&gt;"",$I13="",$J13="")</formula>
    </cfRule>
  </conditionalFormatting>
  <conditionalFormatting sqref="AE13:AH13">
    <cfRule type="expression" dxfId="10720" priority="3267">
      <formula>AND($H13&lt;&gt;"",$I13&lt;&gt;"",$J13&lt;&gt;"")</formula>
    </cfRule>
    <cfRule type="expression" dxfId="10719" priority="3268">
      <formula>AND($H13&lt;&gt;"",$I13&lt;&gt;"",$J13="")</formula>
    </cfRule>
    <cfRule type="expression" dxfId="10718" priority="3269">
      <formula>AND($H13&lt;&gt;"",$I13="",$J13="")</formula>
    </cfRule>
  </conditionalFormatting>
  <conditionalFormatting sqref="AI13">
    <cfRule type="expression" dxfId="10717" priority="3264">
      <formula>AND($H13&lt;&gt;"",$I13&lt;&gt;"",$J13&lt;&gt;"")</formula>
    </cfRule>
    <cfRule type="expression" dxfId="10716" priority="3265">
      <formula>AND($H13&lt;&gt;"",$I13&lt;&gt;"",$J13="")</formula>
    </cfRule>
    <cfRule type="expression" dxfId="10715" priority="3266">
      <formula>AND($H13&lt;&gt;"",$I13="",$J13="")</formula>
    </cfRule>
  </conditionalFormatting>
  <conditionalFormatting sqref="H14:J14">
    <cfRule type="expression" dxfId="10714" priority="3261">
      <formula>AND($H14&lt;&gt;"",$I14&lt;&gt;"",$J14&lt;&gt;"")</formula>
    </cfRule>
    <cfRule type="expression" dxfId="10713" priority="3262">
      <formula>AND($H14&lt;&gt;"",$I14&lt;&gt;"",$J14="")</formula>
    </cfRule>
    <cfRule type="expression" dxfId="10712" priority="3263">
      <formula>AND($H14&lt;&gt;"",$I14="",$J14="")</formula>
    </cfRule>
  </conditionalFormatting>
  <conditionalFormatting sqref="U14 X14:Z14">
    <cfRule type="expression" dxfId="10711" priority="3258">
      <formula>AND($H14&lt;&gt;"",$I14&lt;&gt;"",$J14&lt;&gt;"")</formula>
    </cfRule>
    <cfRule type="expression" dxfId="10710" priority="3259">
      <formula>AND($H14&lt;&gt;"",$I14&lt;&gt;"",$J14="")</formula>
    </cfRule>
    <cfRule type="expression" dxfId="10709" priority="3260">
      <formula>AND($H14&lt;&gt;"",$I14="",$J14="")</formula>
    </cfRule>
  </conditionalFormatting>
  <conditionalFormatting sqref="H14">
    <cfRule type="expression" dxfId="10708" priority="3257">
      <formula>AND($H14&lt;&gt;"",$I14&lt;&gt;"")</formula>
    </cfRule>
  </conditionalFormatting>
  <conditionalFormatting sqref="I14">
    <cfRule type="expression" dxfId="10707" priority="3256">
      <formula>AND($I14&lt;&gt;"",$J14&lt;&gt;"")</formula>
    </cfRule>
  </conditionalFormatting>
  <conditionalFormatting sqref="A14">
    <cfRule type="containsBlanks" dxfId="10706" priority="3255">
      <formula>LEN(TRIM(A14))=0</formula>
    </cfRule>
  </conditionalFormatting>
  <conditionalFormatting sqref="AA14:AB14">
    <cfRule type="expression" dxfId="10705" priority="3252">
      <formula>AND($H14&lt;&gt;"",$I14&lt;&gt;"",$J14&lt;&gt;"")</formula>
    </cfRule>
    <cfRule type="expression" dxfId="10704" priority="3253">
      <formula>AND($H14&lt;&gt;"",$I14&lt;&gt;"",$J14="")</formula>
    </cfRule>
    <cfRule type="expression" dxfId="10703" priority="3254">
      <formula>AND($H14&lt;&gt;"",$I14="",$J14="")</formula>
    </cfRule>
  </conditionalFormatting>
  <conditionalFormatting sqref="AC14:AD14">
    <cfRule type="expression" dxfId="10702" priority="3249">
      <formula>AND($H14&lt;&gt;"",$I14&lt;&gt;"",$J14&lt;&gt;"")</formula>
    </cfRule>
    <cfRule type="expression" dxfId="10701" priority="3250">
      <formula>AND($H14&lt;&gt;"",$I14&lt;&gt;"",$J14="")</formula>
    </cfRule>
    <cfRule type="expression" dxfId="10700" priority="3251">
      <formula>AND($H14&lt;&gt;"",$I14="",$J14="")</formula>
    </cfRule>
  </conditionalFormatting>
  <conditionalFormatting sqref="AE14:AH14">
    <cfRule type="expression" dxfId="10699" priority="3246">
      <formula>AND($H14&lt;&gt;"",$I14&lt;&gt;"",$J14&lt;&gt;"")</formula>
    </cfRule>
    <cfRule type="expression" dxfId="10698" priority="3247">
      <formula>AND($H14&lt;&gt;"",$I14&lt;&gt;"",$J14="")</formula>
    </cfRule>
    <cfRule type="expression" dxfId="10697" priority="3248">
      <formula>AND($H14&lt;&gt;"",$I14="",$J14="")</formula>
    </cfRule>
  </conditionalFormatting>
  <conditionalFormatting sqref="AI14">
    <cfRule type="expression" dxfId="10696" priority="3243">
      <formula>AND($H14&lt;&gt;"",$I14&lt;&gt;"",$J14&lt;&gt;"")</formula>
    </cfRule>
    <cfRule type="expression" dxfId="10695" priority="3244">
      <formula>AND($H14&lt;&gt;"",$I14&lt;&gt;"",$J14="")</formula>
    </cfRule>
    <cfRule type="expression" dxfId="10694" priority="3245">
      <formula>AND($H14&lt;&gt;"",$I14="",$J14="")</formula>
    </cfRule>
  </conditionalFormatting>
  <conditionalFormatting sqref="H15:J15">
    <cfRule type="expression" dxfId="10693" priority="3198">
      <formula>AND($H15&lt;&gt;"",$I15&lt;&gt;"",$J15&lt;&gt;"")</formula>
    </cfRule>
    <cfRule type="expression" dxfId="10692" priority="3199">
      <formula>AND($H15&lt;&gt;"",$I15&lt;&gt;"",$J15="")</formula>
    </cfRule>
    <cfRule type="expression" dxfId="10691" priority="3200">
      <formula>AND($H15&lt;&gt;"",$I15="",$J15="")</formula>
    </cfRule>
  </conditionalFormatting>
  <conditionalFormatting sqref="U15 X15:Z15">
    <cfRule type="expression" dxfId="10690" priority="3195">
      <formula>AND($H15&lt;&gt;"",$I15&lt;&gt;"",$J15&lt;&gt;"")</formula>
    </cfRule>
    <cfRule type="expression" dxfId="10689" priority="3196">
      <formula>AND($H15&lt;&gt;"",$I15&lt;&gt;"",$J15="")</formula>
    </cfRule>
    <cfRule type="expression" dxfId="10688" priority="3197">
      <formula>AND($H15&lt;&gt;"",$I15="",$J15="")</formula>
    </cfRule>
  </conditionalFormatting>
  <conditionalFormatting sqref="H15">
    <cfRule type="expression" dxfId="10687" priority="3194">
      <formula>AND($H15&lt;&gt;"",$I15&lt;&gt;"")</formula>
    </cfRule>
  </conditionalFormatting>
  <conditionalFormatting sqref="I15">
    <cfRule type="expression" dxfId="10686" priority="3193">
      <formula>AND($I15&lt;&gt;"",$J15&lt;&gt;"")</formula>
    </cfRule>
  </conditionalFormatting>
  <conditionalFormatting sqref="A15">
    <cfRule type="containsBlanks" dxfId="10685" priority="3192">
      <formula>LEN(TRIM(A15))=0</formula>
    </cfRule>
  </conditionalFormatting>
  <conditionalFormatting sqref="AA15:AB15">
    <cfRule type="expression" dxfId="10684" priority="3189">
      <formula>AND($H15&lt;&gt;"",$I15&lt;&gt;"",$J15&lt;&gt;"")</formula>
    </cfRule>
    <cfRule type="expression" dxfId="10683" priority="3190">
      <formula>AND($H15&lt;&gt;"",$I15&lt;&gt;"",$J15="")</formula>
    </cfRule>
    <cfRule type="expression" dxfId="10682" priority="3191">
      <formula>AND($H15&lt;&gt;"",$I15="",$J15="")</formula>
    </cfRule>
  </conditionalFormatting>
  <conditionalFormatting sqref="AC15:AD15">
    <cfRule type="expression" dxfId="10681" priority="3186">
      <formula>AND($H15&lt;&gt;"",$I15&lt;&gt;"",$J15&lt;&gt;"")</formula>
    </cfRule>
    <cfRule type="expression" dxfId="10680" priority="3187">
      <formula>AND($H15&lt;&gt;"",$I15&lt;&gt;"",$J15="")</formula>
    </cfRule>
    <cfRule type="expression" dxfId="10679" priority="3188">
      <formula>AND($H15&lt;&gt;"",$I15="",$J15="")</formula>
    </cfRule>
  </conditionalFormatting>
  <conditionalFormatting sqref="AE15:AH15">
    <cfRule type="expression" dxfId="10678" priority="3183">
      <formula>AND($H15&lt;&gt;"",$I15&lt;&gt;"",$J15&lt;&gt;"")</formula>
    </cfRule>
    <cfRule type="expression" dxfId="10677" priority="3184">
      <formula>AND($H15&lt;&gt;"",$I15&lt;&gt;"",$J15="")</formula>
    </cfRule>
    <cfRule type="expression" dxfId="10676" priority="3185">
      <formula>AND($H15&lt;&gt;"",$I15="",$J15="")</formula>
    </cfRule>
  </conditionalFormatting>
  <conditionalFormatting sqref="AI15">
    <cfRule type="expression" dxfId="10675" priority="3180">
      <formula>AND($H15&lt;&gt;"",$I15&lt;&gt;"",$J15&lt;&gt;"")</formula>
    </cfRule>
    <cfRule type="expression" dxfId="10674" priority="3181">
      <formula>AND($H15&lt;&gt;"",$I15&lt;&gt;"",$J15="")</formula>
    </cfRule>
    <cfRule type="expression" dxfId="10673" priority="3182">
      <formula>AND($H15&lt;&gt;"",$I15="",$J15="")</formula>
    </cfRule>
  </conditionalFormatting>
  <conditionalFormatting sqref="H16:J16">
    <cfRule type="expression" dxfId="10672" priority="3177">
      <formula>AND($H16&lt;&gt;"",$I16&lt;&gt;"",$J16&lt;&gt;"")</formula>
    </cfRule>
    <cfRule type="expression" dxfId="10671" priority="3178">
      <formula>AND($H16&lt;&gt;"",$I16&lt;&gt;"",$J16="")</formula>
    </cfRule>
    <cfRule type="expression" dxfId="10670" priority="3179">
      <formula>AND($H16&lt;&gt;"",$I16="",$J16="")</formula>
    </cfRule>
  </conditionalFormatting>
  <conditionalFormatting sqref="U16 X16:Z16">
    <cfRule type="expression" dxfId="10669" priority="3174">
      <formula>AND($H16&lt;&gt;"",$I16&lt;&gt;"",$J16&lt;&gt;"")</formula>
    </cfRule>
    <cfRule type="expression" dxfId="10668" priority="3175">
      <formula>AND($H16&lt;&gt;"",$I16&lt;&gt;"",$J16="")</formula>
    </cfRule>
    <cfRule type="expression" dxfId="10667" priority="3176">
      <formula>AND($H16&lt;&gt;"",$I16="",$J16="")</formula>
    </cfRule>
  </conditionalFormatting>
  <conditionalFormatting sqref="H16">
    <cfRule type="expression" dxfId="10666" priority="3173">
      <formula>AND($H16&lt;&gt;"",$I16&lt;&gt;"")</formula>
    </cfRule>
  </conditionalFormatting>
  <conditionalFormatting sqref="I16">
    <cfRule type="expression" dxfId="10665" priority="3172">
      <formula>AND($I16&lt;&gt;"",$J16&lt;&gt;"")</formula>
    </cfRule>
  </conditionalFormatting>
  <conditionalFormatting sqref="A16">
    <cfRule type="containsBlanks" dxfId="10664" priority="3171">
      <formula>LEN(TRIM(A16))=0</formula>
    </cfRule>
  </conditionalFormatting>
  <conditionalFormatting sqref="AA16:AB16">
    <cfRule type="expression" dxfId="10663" priority="3168">
      <formula>AND($H16&lt;&gt;"",$I16&lt;&gt;"",$J16&lt;&gt;"")</formula>
    </cfRule>
    <cfRule type="expression" dxfId="10662" priority="3169">
      <formula>AND($H16&lt;&gt;"",$I16&lt;&gt;"",$J16="")</formula>
    </cfRule>
    <cfRule type="expression" dxfId="10661" priority="3170">
      <formula>AND($H16&lt;&gt;"",$I16="",$J16="")</formula>
    </cfRule>
  </conditionalFormatting>
  <conditionalFormatting sqref="AC16:AD16">
    <cfRule type="expression" dxfId="10660" priority="3165">
      <formula>AND($H16&lt;&gt;"",$I16&lt;&gt;"",$J16&lt;&gt;"")</formula>
    </cfRule>
    <cfRule type="expression" dxfId="10659" priority="3166">
      <formula>AND($H16&lt;&gt;"",$I16&lt;&gt;"",$J16="")</formula>
    </cfRule>
    <cfRule type="expression" dxfId="10658" priority="3167">
      <formula>AND($H16&lt;&gt;"",$I16="",$J16="")</formula>
    </cfRule>
  </conditionalFormatting>
  <conditionalFormatting sqref="AE16:AH16">
    <cfRule type="expression" dxfId="10657" priority="3162">
      <formula>AND($H16&lt;&gt;"",$I16&lt;&gt;"",$J16&lt;&gt;"")</formula>
    </cfRule>
    <cfRule type="expression" dxfId="10656" priority="3163">
      <formula>AND($H16&lt;&gt;"",$I16&lt;&gt;"",$J16="")</formula>
    </cfRule>
    <cfRule type="expression" dxfId="10655" priority="3164">
      <formula>AND($H16&lt;&gt;"",$I16="",$J16="")</formula>
    </cfRule>
  </conditionalFormatting>
  <conditionalFormatting sqref="AI16">
    <cfRule type="expression" dxfId="10654" priority="3159">
      <formula>AND($H16&lt;&gt;"",$I16&lt;&gt;"",$J16&lt;&gt;"")</formula>
    </cfRule>
    <cfRule type="expression" dxfId="10653" priority="3160">
      <formula>AND($H16&lt;&gt;"",$I16&lt;&gt;"",$J16="")</formula>
    </cfRule>
    <cfRule type="expression" dxfId="10652" priority="3161">
      <formula>AND($H16&lt;&gt;"",$I16="",$J16="")</formula>
    </cfRule>
  </conditionalFormatting>
  <conditionalFormatting sqref="H17:J17">
    <cfRule type="expression" dxfId="10651" priority="3156">
      <formula>AND($H17&lt;&gt;"",$I17&lt;&gt;"",$J17&lt;&gt;"")</formula>
    </cfRule>
    <cfRule type="expression" dxfId="10650" priority="3157">
      <formula>AND($H17&lt;&gt;"",$I17&lt;&gt;"",$J17="")</formula>
    </cfRule>
    <cfRule type="expression" dxfId="10649" priority="3158">
      <formula>AND($H17&lt;&gt;"",$I17="",$J17="")</formula>
    </cfRule>
  </conditionalFormatting>
  <conditionalFormatting sqref="U17 X17:Z17">
    <cfRule type="expression" dxfId="10648" priority="3153">
      <formula>AND($H17&lt;&gt;"",$I17&lt;&gt;"",$J17&lt;&gt;"")</formula>
    </cfRule>
    <cfRule type="expression" dxfId="10647" priority="3154">
      <formula>AND($H17&lt;&gt;"",$I17&lt;&gt;"",$J17="")</formula>
    </cfRule>
    <cfRule type="expression" dxfId="10646" priority="3155">
      <formula>AND($H17&lt;&gt;"",$I17="",$J17="")</formula>
    </cfRule>
  </conditionalFormatting>
  <conditionalFormatting sqref="H17">
    <cfRule type="expression" dxfId="10645" priority="3152">
      <formula>AND($H17&lt;&gt;"",$I17&lt;&gt;"")</formula>
    </cfRule>
  </conditionalFormatting>
  <conditionalFormatting sqref="I17">
    <cfRule type="expression" dxfId="10644" priority="3151">
      <formula>AND($I17&lt;&gt;"",$J17&lt;&gt;"")</formula>
    </cfRule>
  </conditionalFormatting>
  <conditionalFormatting sqref="A17">
    <cfRule type="containsBlanks" dxfId="10643" priority="3150">
      <formula>LEN(TRIM(A17))=0</formula>
    </cfRule>
  </conditionalFormatting>
  <conditionalFormatting sqref="AA17:AB17">
    <cfRule type="expression" dxfId="10642" priority="3147">
      <formula>AND($H17&lt;&gt;"",$I17&lt;&gt;"",$J17&lt;&gt;"")</formula>
    </cfRule>
    <cfRule type="expression" dxfId="10641" priority="3148">
      <formula>AND($H17&lt;&gt;"",$I17&lt;&gt;"",$J17="")</formula>
    </cfRule>
    <cfRule type="expression" dxfId="10640" priority="3149">
      <formula>AND($H17&lt;&gt;"",$I17="",$J17="")</formula>
    </cfRule>
  </conditionalFormatting>
  <conditionalFormatting sqref="AC17:AD17">
    <cfRule type="expression" dxfId="10639" priority="3144">
      <formula>AND($H17&lt;&gt;"",$I17&lt;&gt;"",$J17&lt;&gt;"")</formula>
    </cfRule>
    <cfRule type="expression" dxfId="10638" priority="3145">
      <formula>AND($H17&lt;&gt;"",$I17&lt;&gt;"",$J17="")</formula>
    </cfRule>
    <cfRule type="expression" dxfId="10637" priority="3146">
      <formula>AND($H17&lt;&gt;"",$I17="",$J17="")</formula>
    </cfRule>
  </conditionalFormatting>
  <conditionalFormatting sqref="AE17:AH17">
    <cfRule type="expression" dxfId="10636" priority="3141">
      <formula>AND($H17&lt;&gt;"",$I17&lt;&gt;"",$J17&lt;&gt;"")</formula>
    </cfRule>
    <cfRule type="expression" dxfId="10635" priority="3142">
      <formula>AND($H17&lt;&gt;"",$I17&lt;&gt;"",$J17="")</formula>
    </cfRule>
    <cfRule type="expression" dxfId="10634" priority="3143">
      <formula>AND($H17&lt;&gt;"",$I17="",$J17="")</formula>
    </cfRule>
  </conditionalFormatting>
  <conditionalFormatting sqref="AI17">
    <cfRule type="expression" dxfId="10633" priority="3138">
      <formula>AND($H17&lt;&gt;"",$I17&lt;&gt;"",$J17&lt;&gt;"")</formula>
    </cfRule>
    <cfRule type="expression" dxfId="10632" priority="3139">
      <formula>AND($H17&lt;&gt;"",$I17&lt;&gt;"",$J17="")</formula>
    </cfRule>
    <cfRule type="expression" dxfId="10631" priority="3140">
      <formula>AND($H17&lt;&gt;"",$I17="",$J17="")</formula>
    </cfRule>
  </conditionalFormatting>
  <conditionalFormatting sqref="H72:J72">
    <cfRule type="expression" dxfId="10630" priority="2814">
      <formula>AND($H72&lt;&gt;"",$I72&lt;&gt;"",$J72&lt;&gt;"")</formula>
    </cfRule>
    <cfRule type="expression" dxfId="10629" priority="2815">
      <formula>AND($H72&lt;&gt;"",$I72&lt;&gt;"",$J72="")</formula>
    </cfRule>
    <cfRule type="expression" dxfId="10628" priority="2816">
      <formula>AND($H72&lt;&gt;"",$I72="",$J72="")</formula>
    </cfRule>
  </conditionalFormatting>
  <conditionalFormatting sqref="U72 X72:Z72">
    <cfRule type="expression" dxfId="10627" priority="2811">
      <formula>AND($H72&lt;&gt;"",$I72&lt;&gt;"",$J72&lt;&gt;"")</formula>
    </cfRule>
    <cfRule type="expression" dxfId="10626" priority="2812">
      <formula>AND($H72&lt;&gt;"",$I72&lt;&gt;"",$J72="")</formula>
    </cfRule>
    <cfRule type="expression" dxfId="10625" priority="2813">
      <formula>AND($H72&lt;&gt;"",$I72="",$J72="")</formula>
    </cfRule>
  </conditionalFormatting>
  <conditionalFormatting sqref="H72">
    <cfRule type="expression" dxfId="10624" priority="2810">
      <formula>AND($H72&lt;&gt;"",$I72&lt;&gt;"")</formula>
    </cfRule>
  </conditionalFormatting>
  <conditionalFormatting sqref="I72">
    <cfRule type="expression" dxfId="10623" priority="2809">
      <formula>AND($I72&lt;&gt;"",$J72&lt;&gt;"")</formula>
    </cfRule>
  </conditionalFormatting>
  <conditionalFormatting sqref="A72">
    <cfRule type="containsBlanks" dxfId="10622" priority="2808">
      <formula>LEN(TRIM(A72))=0</formula>
    </cfRule>
  </conditionalFormatting>
  <conditionalFormatting sqref="AA72:AB72">
    <cfRule type="expression" dxfId="10621" priority="2805">
      <formula>AND($H72&lt;&gt;"",$I72&lt;&gt;"",$J72&lt;&gt;"")</formula>
    </cfRule>
    <cfRule type="expression" dxfId="10620" priority="2806">
      <formula>AND($H72&lt;&gt;"",$I72&lt;&gt;"",$J72="")</formula>
    </cfRule>
    <cfRule type="expression" dxfId="10619" priority="2807">
      <formula>AND($H72&lt;&gt;"",$I72="",$J72="")</formula>
    </cfRule>
  </conditionalFormatting>
  <conditionalFormatting sqref="AC72:AD72">
    <cfRule type="expression" dxfId="10618" priority="2802">
      <formula>AND($H72&lt;&gt;"",$I72&lt;&gt;"",$J72&lt;&gt;"")</formula>
    </cfRule>
    <cfRule type="expression" dxfId="10617" priority="2803">
      <formula>AND($H72&lt;&gt;"",$I72&lt;&gt;"",$J72="")</formula>
    </cfRule>
    <cfRule type="expression" dxfId="10616" priority="2804">
      <formula>AND($H72&lt;&gt;"",$I72="",$J72="")</formula>
    </cfRule>
  </conditionalFormatting>
  <conditionalFormatting sqref="AE72:AH72">
    <cfRule type="expression" dxfId="10615" priority="2799">
      <formula>AND($H72&lt;&gt;"",$I72&lt;&gt;"",$J72&lt;&gt;"")</formula>
    </cfRule>
    <cfRule type="expression" dxfId="10614" priority="2800">
      <formula>AND($H72&lt;&gt;"",$I72&lt;&gt;"",$J72="")</formula>
    </cfRule>
    <cfRule type="expression" dxfId="10613" priority="2801">
      <formula>AND($H72&lt;&gt;"",$I72="",$J72="")</formula>
    </cfRule>
  </conditionalFormatting>
  <conditionalFormatting sqref="AI72">
    <cfRule type="expression" dxfId="10612" priority="2796">
      <formula>AND($H72&lt;&gt;"",$I72&lt;&gt;"",$J72&lt;&gt;"")</formula>
    </cfRule>
    <cfRule type="expression" dxfId="10611" priority="2797">
      <formula>AND($H72&lt;&gt;"",$I72&lt;&gt;"",$J72="")</formula>
    </cfRule>
    <cfRule type="expression" dxfId="10610" priority="2798">
      <formula>AND($H72&lt;&gt;"",$I72="",$J72="")</formula>
    </cfRule>
  </conditionalFormatting>
  <conditionalFormatting sqref="H19:J19">
    <cfRule type="expression" dxfId="10609" priority="3114">
      <formula>AND($H19&lt;&gt;"",$I19&lt;&gt;"",$J19&lt;&gt;"")</formula>
    </cfRule>
    <cfRule type="expression" dxfId="10608" priority="3115">
      <formula>AND($H19&lt;&gt;"",$I19&lt;&gt;"",$J19="")</formula>
    </cfRule>
    <cfRule type="expression" dxfId="10607" priority="3116">
      <formula>AND($H19&lt;&gt;"",$I19="",$J19="")</formula>
    </cfRule>
  </conditionalFormatting>
  <conditionalFormatting sqref="U19 X19:Z19">
    <cfRule type="expression" dxfId="10606" priority="3111">
      <formula>AND($H19&lt;&gt;"",$I19&lt;&gt;"",$J19&lt;&gt;"")</formula>
    </cfRule>
    <cfRule type="expression" dxfId="10605" priority="3112">
      <formula>AND($H19&lt;&gt;"",$I19&lt;&gt;"",$J19="")</formula>
    </cfRule>
    <cfRule type="expression" dxfId="10604" priority="3113">
      <formula>AND($H19&lt;&gt;"",$I19="",$J19="")</formula>
    </cfRule>
  </conditionalFormatting>
  <conditionalFormatting sqref="H19">
    <cfRule type="expression" dxfId="10603" priority="3110">
      <formula>AND($H19&lt;&gt;"",$I19&lt;&gt;"")</formula>
    </cfRule>
  </conditionalFormatting>
  <conditionalFormatting sqref="I19">
    <cfRule type="expression" dxfId="10602" priority="3109">
      <formula>AND($I19&lt;&gt;"",$J19&lt;&gt;"")</formula>
    </cfRule>
  </conditionalFormatting>
  <conditionalFormatting sqref="A19">
    <cfRule type="containsBlanks" dxfId="10601" priority="3108">
      <formula>LEN(TRIM(A19))=0</formula>
    </cfRule>
  </conditionalFormatting>
  <conditionalFormatting sqref="AA19:AB19">
    <cfRule type="expression" dxfId="10600" priority="3105">
      <formula>AND($H19&lt;&gt;"",$I19&lt;&gt;"",$J19&lt;&gt;"")</formula>
    </cfRule>
    <cfRule type="expression" dxfId="10599" priority="3106">
      <formula>AND($H19&lt;&gt;"",$I19&lt;&gt;"",$J19="")</formula>
    </cfRule>
    <cfRule type="expression" dxfId="10598" priority="3107">
      <formula>AND($H19&lt;&gt;"",$I19="",$J19="")</formula>
    </cfRule>
  </conditionalFormatting>
  <conditionalFormatting sqref="AC19:AD19">
    <cfRule type="expression" dxfId="10597" priority="3102">
      <formula>AND($H19&lt;&gt;"",$I19&lt;&gt;"",$J19&lt;&gt;"")</formula>
    </cfRule>
    <cfRule type="expression" dxfId="10596" priority="3103">
      <formula>AND($H19&lt;&gt;"",$I19&lt;&gt;"",$J19="")</formula>
    </cfRule>
    <cfRule type="expression" dxfId="10595" priority="3104">
      <formula>AND($H19&lt;&gt;"",$I19="",$J19="")</formula>
    </cfRule>
  </conditionalFormatting>
  <conditionalFormatting sqref="AE19:AH19">
    <cfRule type="expression" dxfId="10594" priority="3099">
      <formula>AND($H19&lt;&gt;"",$I19&lt;&gt;"",$J19&lt;&gt;"")</formula>
    </cfRule>
    <cfRule type="expression" dxfId="10593" priority="3100">
      <formula>AND($H19&lt;&gt;"",$I19&lt;&gt;"",$J19="")</formula>
    </cfRule>
    <cfRule type="expression" dxfId="10592" priority="3101">
      <formula>AND($H19&lt;&gt;"",$I19="",$J19="")</formula>
    </cfRule>
  </conditionalFormatting>
  <conditionalFormatting sqref="AI19">
    <cfRule type="expression" dxfId="10591" priority="3096">
      <formula>AND($H19&lt;&gt;"",$I19&lt;&gt;"",$J19&lt;&gt;"")</formula>
    </cfRule>
    <cfRule type="expression" dxfId="10590" priority="3097">
      <formula>AND($H19&lt;&gt;"",$I19&lt;&gt;"",$J19="")</formula>
    </cfRule>
    <cfRule type="expression" dxfId="10589" priority="3098">
      <formula>AND($H19&lt;&gt;"",$I19="",$J19="")</formula>
    </cfRule>
  </conditionalFormatting>
  <conditionalFormatting sqref="H28:J28">
    <cfRule type="expression" dxfId="10588" priority="3093">
      <formula>AND($H28&lt;&gt;"",$I28&lt;&gt;"",$J28&lt;&gt;"")</formula>
    </cfRule>
    <cfRule type="expression" dxfId="10587" priority="3094">
      <formula>AND($H28&lt;&gt;"",$I28&lt;&gt;"",$J28="")</formula>
    </cfRule>
    <cfRule type="expression" dxfId="10586" priority="3095">
      <formula>AND($H28&lt;&gt;"",$I28="",$J28="")</formula>
    </cfRule>
  </conditionalFormatting>
  <conditionalFormatting sqref="U28 X28:Z28">
    <cfRule type="expression" dxfId="10585" priority="3090">
      <formula>AND($H28&lt;&gt;"",$I28&lt;&gt;"",$J28&lt;&gt;"")</formula>
    </cfRule>
    <cfRule type="expression" dxfId="10584" priority="3091">
      <formula>AND($H28&lt;&gt;"",$I28&lt;&gt;"",$J28="")</formula>
    </cfRule>
    <cfRule type="expression" dxfId="10583" priority="3092">
      <formula>AND($H28&lt;&gt;"",$I28="",$J28="")</formula>
    </cfRule>
  </conditionalFormatting>
  <conditionalFormatting sqref="H28">
    <cfRule type="expression" dxfId="10582" priority="3089">
      <formula>AND($H28&lt;&gt;"",$I28&lt;&gt;"")</formula>
    </cfRule>
  </conditionalFormatting>
  <conditionalFormatting sqref="I28">
    <cfRule type="expression" dxfId="10581" priority="3088">
      <formula>AND($I28&lt;&gt;"",$J28&lt;&gt;"")</formula>
    </cfRule>
  </conditionalFormatting>
  <conditionalFormatting sqref="A28">
    <cfRule type="containsBlanks" dxfId="10580" priority="3087">
      <formula>LEN(TRIM(A28))=0</formula>
    </cfRule>
  </conditionalFormatting>
  <conditionalFormatting sqref="AA28:AB28">
    <cfRule type="expression" dxfId="10579" priority="3084">
      <formula>AND($H28&lt;&gt;"",$I28&lt;&gt;"",$J28&lt;&gt;"")</formula>
    </cfRule>
    <cfRule type="expression" dxfId="10578" priority="3085">
      <formula>AND($H28&lt;&gt;"",$I28&lt;&gt;"",$J28="")</formula>
    </cfRule>
    <cfRule type="expression" dxfId="10577" priority="3086">
      <formula>AND($H28&lt;&gt;"",$I28="",$J28="")</formula>
    </cfRule>
  </conditionalFormatting>
  <conditionalFormatting sqref="AC28:AD28">
    <cfRule type="expression" dxfId="10576" priority="3081">
      <formula>AND($H28&lt;&gt;"",$I28&lt;&gt;"",$J28&lt;&gt;"")</formula>
    </cfRule>
    <cfRule type="expression" dxfId="10575" priority="3082">
      <formula>AND($H28&lt;&gt;"",$I28&lt;&gt;"",$J28="")</formula>
    </cfRule>
    <cfRule type="expression" dxfId="10574" priority="3083">
      <formula>AND($H28&lt;&gt;"",$I28="",$J28="")</formula>
    </cfRule>
  </conditionalFormatting>
  <conditionalFormatting sqref="AE28:AH28">
    <cfRule type="expression" dxfId="10573" priority="3078">
      <formula>AND($H28&lt;&gt;"",$I28&lt;&gt;"",$J28&lt;&gt;"")</formula>
    </cfRule>
    <cfRule type="expression" dxfId="10572" priority="3079">
      <formula>AND($H28&lt;&gt;"",$I28&lt;&gt;"",$J28="")</formula>
    </cfRule>
    <cfRule type="expression" dxfId="10571" priority="3080">
      <formula>AND($H28&lt;&gt;"",$I28="",$J28="")</formula>
    </cfRule>
  </conditionalFormatting>
  <conditionalFormatting sqref="AI28">
    <cfRule type="expression" dxfId="10570" priority="3075">
      <formula>AND($H28&lt;&gt;"",$I28&lt;&gt;"",$J28&lt;&gt;"")</formula>
    </cfRule>
    <cfRule type="expression" dxfId="10569" priority="3076">
      <formula>AND($H28&lt;&gt;"",$I28&lt;&gt;"",$J28="")</formula>
    </cfRule>
    <cfRule type="expression" dxfId="10568" priority="3077">
      <formula>AND($H28&lt;&gt;"",$I28="",$J28="")</formula>
    </cfRule>
  </conditionalFormatting>
  <conditionalFormatting sqref="H21:J21">
    <cfRule type="expression" dxfId="10567" priority="3072">
      <formula>AND($H21&lt;&gt;"",$I21&lt;&gt;"",$J21&lt;&gt;"")</formula>
    </cfRule>
    <cfRule type="expression" dxfId="10566" priority="3073">
      <formula>AND($H21&lt;&gt;"",$I21&lt;&gt;"",$J21="")</formula>
    </cfRule>
    <cfRule type="expression" dxfId="10565" priority="3074">
      <formula>AND($H21&lt;&gt;"",$I21="",$J21="")</formula>
    </cfRule>
  </conditionalFormatting>
  <conditionalFormatting sqref="U21 X21:Z21">
    <cfRule type="expression" dxfId="10564" priority="3069">
      <formula>AND($H21&lt;&gt;"",$I21&lt;&gt;"",$J21&lt;&gt;"")</formula>
    </cfRule>
    <cfRule type="expression" dxfId="10563" priority="3070">
      <formula>AND($H21&lt;&gt;"",$I21&lt;&gt;"",$J21="")</formula>
    </cfRule>
    <cfRule type="expression" dxfId="10562" priority="3071">
      <formula>AND($H21&lt;&gt;"",$I21="",$J21="")</formula>
    </cfRule>
  </conditionalFormatting>
  <conditionalFormatting sqref="H21">
    <cfRule type="expression" dxfId="10561" priority="3068">
      <formula>AND($H21&lt;&gt;"",$I21&lt;&gt;"")</formula>
    </cfRule>
  </conditionalFormatting>
  <conditionalFormatting sqref="I21">
    <cfRule type="expression" dxfId="10560" priority="3067">
      <formula>AND($I21&lt;&gt;"",$J21&lt;&gt;"")</formula>
    </cfRule>
  </conditionalFormatting>
  <conditionalFormatting sqref="A21">
    <cfRule type="containsBlanks" dxfId="10559" priority="3066">
      <formula>LEN(TRIM(A21))=0</formula>
    </cfRule>
  </conditionalFormatting>
  <conditionalFormatting sqref="AA21:AB21">
    <cfRule type="expression" dxfId="10558" priority="3063">
      <formula>AND($H21&lt;&gt;"",$I21&lt;&gt;"",$J21&lt;&gt;"")</formula>
    </cfRule>
    <cfRule type="expression" dxfId="10557" priority="3064">
      <formula>AND($H21&lt;&gt;"",$I21&lt;&gt;"",$J21="")</formula>
    </cfRule>
    <cfRule type="expression" dxfId="10556" priority="3065">
      <formula>AND($H21&lt;&gt;"",$I21="",$J21="")</formula>
    </cfRule>
  </conditionalFormatting>
  <conditionalFormatting sqref="AC21:AD21">
    <cfRule type="expression" dxfId="10555" priority="3060">
      <formula>AND($H21&lt;&gt;"",$I21&lt;&gt;"",$J21&lt;&gt;"")</formula>
    </cfRule>
    <cfRule type="expression" dxfId="10554" priority="3061">
      <formula>AND($H21&lt;&gt;"",$I21&lt;&gt;"",$J21="")</formula>
    </cfRule>
    <cfRule type="expression" dxfId="10553" priority="3062">
      <formula>AND($H21&lt;&gt;"",$I21="",$J21="")</formula>
    </cfRule>
  </conditionalFormatting>
  <conditionalFormatting sqref="AE21:AH21">
    <cfRule type="expression" dxfId="10552" priority="3057">
      <formula>AND($H21&lt;&gt;"",$I21&lt;&gt;"",$J21&lt;&gt;"")</formula>
    </cfRule>
    <cfRule type="expression" dxfId="10551" priority="3058">
      <formula>AND($H21&lt;&gt;"",$I21&lt;&gt;"",$J21="")</formula>
    </cfRule>
    <cfRule type="expression" dxfId="10550" priority="3059">
      <formula>AND($H21&lt;&gt;"",$I21="",$J21="")</formula>
    </cfRule>
  </conditionalFormatting>
  <conditionalFormatting sqref="AI21">
    <cfRule type="expression" dxfId="10549" priority="3054">
      <formula>AND($H21&lt;&gt;"",$I21&lt;&gt;"",$J21&lt;&gt;"")</formula>
    </cfRule>
    <cfRule type="expression" dxfId="10548" priority="3055">
      <formula>AND($H21&lt;&gt;"",$I21&lt;&gt;"",$J21="")</formula>
    </cfRule>
    <cfRule type="expression" dxfId="10547" priority="3056">
      <formula>AND($H21&lt;&gt;"",$I21="",$J21="")</formula>
    </cfRule>
  </conditionalFormatting>
  <conditionalFormatting sqref="H11:J12">
    <cfRule type="expression" dxfId="10546" priority="3051">
      <formula>AND($H11&lt;&gt;"",$I11&lt;&gt;"",$J11&lt;&gt;"")</formula>
    </cfRule>
    <cfRule type="expression" dxfId="10545" priority="3052">
      <formula>AND($H11&lt;&gt;"",$I11&lt;&gt;"",$J11="")</formula>
    </cfRule>
    <cfRule type="expression" dxfId="10544" priority="3053">
      <formula>AND($H11&lt;&gt;"",$I11="",$J11="")</formula>
    </cfRule>
  </conditionalFormatting>
  <conditionalFormatting sqref="H11:H12">
    <cfRule type="expression" dxfId="10543" priority="3047">
      <formula>AND($H11&lt;&gt;"",$I11&lt;&gt;"")</formula>
    </cfRule>
  </conditionalFormatting>
  <conditionalFormatting sqref="I11:I12">
    <cfRule type="expression" dxfId="10542" priority="3046">
      <formula>AND($I11&lt;&gt;"",$J11&lt;&gt;"")</formula>
    </cfRule>
  </conditionalFormatting>
  <conditionalFormatting sqref="A11:A12">
    <cfRule type="containsBlanks" dxfId="10541" priority="3045">
      <formula>LEN(TRIM(A11))=0</formula>
    </cfRule>
  </conditionalFormatting>
  <conditionalFormatting sqref="H31:J31">
    <cfRule type="expression" dxfId="10540" priority="3030">
      <formula>AND($H31&lt;&gt;"",$I31&lt;&gt;"",$J31&lt;&gt;"")</formula>
    </cfRule>
    <cfRule type="expression" dxfId="10539" priority="3031">
      <formula>AND($H31&lt;&gt;"",$I31&lt;&gt;"",$J31="")</formula>
    </cfRule>
    <cfRule type="expression" dxfId="10538" priority="3032">
      <formula>AND($H31&lt;&gt;"",$I31="",$J31="")</formula>
    </cfRule>
  </conditionalFormatting>
  <conditionalFormatting sqref="U31 X31:Z31">
    <cfRule type="expression" dxfId="10537" priority="3027">
      <formula>AND($H31&lt;&gt;"",$I31&lt;&gt;"",$J31&lt;&gt;"")</formula>
    </cfRule>
    <cfRule type="expression" dxfId="10536" priority="3028">
      <formula>AND($H31&lt;&gt;"",$I31&lt;&gt;"",$J31="")</formula>
    </cfRule>
    <cfRule type="expression" dxfId="10535" priority="3029">
      <formula>AND($H31&lt;&gt;"",$I31="",$J31="")</formula>
    </cfRule>
  </conditionalFormatting>
  <conditionalFormatting sqref="H31">
    <cfRule type="expression" dxfId="10534" priority="3026">
      <formula>AND($H31&lt;&gt;"",$I31&lt;&gt;"")</formula>
    </cfRule>
  </conditionalFormatting>
  <conditionalFormatting sqref="I31">
    <cfRule type="expression" dxfId="10533" priority="3025">
      <formula>AND($I31&lt;&gt;"",$J31&lt;&gt;"")</formula>
    </cfRule>
  </conditionalFormatting>
  <conditionalFormatting sqref="A31">
    <cfRule type="containsBlanks" dxfId="10532" priority="3024">
      <formula>LEN(TRIM(A31))=0</formula>
    </cfRule>
  </conditionalFormatting>
  <conditionalFormatting sqref="AA31:AB31">
    <cfRule type="expression" dxfId="10531" priority="3021">
      <formula>AND($H31&lt;&gt;"",$I31&lt;&gt;"",$J31&lt;&gt;"")</formula>
    </cfRule>
    <cfRule type="expression" dxfId="10530" priority="3022">
      <formula>AND($H31&lt;&gt;"",$I31&lt;&gt;"",$J31="")</formula>
    </cfRule>
    <cfRule type="expression" dxfId="10529" priority="3023">
      <formula>AND($H31&lt;&gt;"",$I31="",$J31="")</formula>
    </cfRule>
  </conditionalFormatting>
  <conditionalFormatting sqref="AC31:AD31">
    <cfRule type="expression" dxfId="10528" priority="3018">
      <formula>AND($H31&lt;&gt;"",$I31&lt;&gt;"",$J31&lt;&gt;"")</formula>
    </cfRule>
    <cfRule type="expression" dxfId="10527" priority="3019">
      <formula>AND($H31&lt;&gt;"",$I31&lt;&gt;"",$J31="")</formula>
    </cfRule>
    <cfRule type="expression" dxfId="10526" priority="3020">
      <formula>AND($H31&lt;&gt;"",$I31="",$J31="")</formula>
    </cfRule>
  </conditionalFormatting>
  <conditionalFormatting sqref="AE31:AH31">
    <cfRule type="expression" dxfId="10525" priority="3015">
      <formula>AND($H31&lt;&gt;"",$I31&lt;&gt;"",$J31&lt;&gt;"")</formula>
    </cfRule>
    <cfRule type="expression" dxfId="10524" priority="3016">
      <formula>AND($H31&lt;&gt;"",$I31&lt;&gt;"",$J31="")</formula>
    </cfRule>
    <cfRule type="expression" dxfId="10523" priority="3017">
      <formula>AND($H31&lt;&gt;"",$I31="",$J31="")</formula>
    </cfRule>
  </conditionalFormatting>
  <conditionalFormatting sqref="AI31">
    <cfRule type="expression" dxfId="10522" priority="3012">
      <formula>AND($H31&lt;&gt;"",$I31&lt;&gt;"",$J31&lt;&gt;"")</formula>
    </cfRule>
    <cfRule type="expression" dxfId="10521" priority="3013">
      <formula>AND($H31&lt;&gt;"",$I31&lt;&gt;"",$J31="")</formula>
    </cfRule>
    <cfRule type="expression" dxfId="10520" priority="3014">
      <formula>AND($H31&lt;&gt;"",$I31="",$J31="")</formula>
    </cfRule>
  </conditionalFormatting>
  <conditionalFormatting sqref="H30:J30">
    <cfRule type="expression" dxfId="10519" priority="3009">
      <formula>AND($H30&lt;&gt;"",$I30&lt;&gt;"",$J30&lt;&gt;"")</formula>
    </cfRule>
    <cfRule type="expression" dxfId="10518" priority="3010">
      <formula>AND($H30&lt;&gt;"",$I30&lt;&gt;"",$J30="")</formula>
    </cfRule>
    <cfRule type="expression" dxfId="10517" priority="3011">
      <formula>AND($H30&lt;&gt;"",$I30="",$J30="")</formula>
    </cfRule>
  </conditionalFormatting>
  <conditionalFormatting sqref="H30">
    <cfRule type="expression" dxfId="10516" priority="3008">
      <formula>AND($H30&lt;&gt;"",$I30&lt;&gt;"")</formula>
    </cfRule>
  </conditionalFormatting>
  <conditionalFormatting sqref="I30">
    <cfRule type="expression" dxfId="10515" priority="3007">
      <formula>AND($I30&lt;&gt;"",$J30&lt;&gt;"")</formula>
    </cfRule>
  </conditionalFormatting>
  <conditionalFormatting sqref="A30">
    <cfRule type="containsBlanks" dxfId="10514" priority="3006">
      <formula>LEN(TRIM(A30))=0</formula>
    </cfRule>
  </conditionalFormatting>
  <conditionalFormatting sqref="A32">
    <cfRule type="containsBlanks" dxfId="10513" priority="2997">
      <formula>LEN(TRIM(A32))=0</formula>
    </cfRule>
  </conditionalFormatting>
  <conditionalFormatting sqref="A34">
    <cfRule type="containsBlanks" dxfId="10512" priority="2955">
      <formula>LEN(TRIM(A34))=0</formula>
    </cfRule>
  </conditionalFormatting>
  <conditionalFormatting sqref="H18:J18">
    <cfRule type="expression" dxfId="10511" priority="2940">
      <formula>AND($H18&lt;&gt;"",$I18&lt;&gt;"",$J18&lt;&gt;"")</formula>
    </cfRule>
    <cfRule type="expression" dxfId="10510" priority="2941">
      <formula>AND($H18&lt;&gt;"",$I18&lt;&gt;"",$J18="")</formula>
    </cfRule>
    <cfRule type="expression" dxfId="10509" priority="2942">
      <formula>AND($H18&lt;&gt;"",$I18="",$J18="")</formula>
    </cfRule>
  </conditionalFormatting>
  <conditionalFormatting sqref="U18 X18:Z18">
    <cfRule type="expression" dxfId="10508" priority="2937">
      <formula>AND($H18&lt;&gt;"",$I18&lt;&gt;"",$J18&lt;&gt;"")</formula>
    </cfRule>
    <cfRule type="expression" dxfId="10507" priority="2938">
      <formula>AND($H18&lt;&gt;"",$I18&lt;&gt;"",$J18="")</formula>
    </cfRule>
    <cfRule type="expression" dxfId="10506" priority="2939">
      <formula>AND($H18&lt;&gt;"",$I18="",$J18="")</formula>
    </cfRule>
  </conditionalFormatting>
  <conditionalFormatting sqref="H18">
    <cfRule type="expression" dxfId="10505" priority="2936">
      <formula>AND($H18&lt;&gt;"",$I18&lt;&gt;"")</formula>
    </cfRule>
  </conditionalFormatting>
  <conditionalFormatting sqref="I18">
    <cfRule type="expression" dxfId="10504" priority="2935">
      <formula>AND($I18&lt;&gt;"",$J18&lt;&gt;"")</formula>
    </cfRule>
  </conditionalFormatting>
  <conditionalFormatting sqref="A18">
    <cfRule type="containsBlanks" dxfId="10503" priority="2934">
      <formula>LEN(TRIM(A18))=0</formula>
    </cfRule>
  </conditionalFormatting>
  <conditionalFormatting sqref="AA18:AB18">
    <cfRule type="expression" dxfId="10502" priority="2931">
      <formula>AND($H18&lt;&gt;"",$I18&lt;&gt;"",$J18&lt;&gt;"")</formula>
    </cfRule>
    <cfRule type="expression" dxfId="10501" priority="2932">
      <formula>AND($H18&lt;&gt;"",$I18&lt;&gt;"",$J18="")</formula>
    </cfRule>
    <cfRule type="expression" dxfId="10500" priority="2933">
      <formula>AND($H18&lt;&gt;"",$I18="",$J18="")</formula>
    </cfRule>
  </conditionalFormatting>
  <conditionalFormatting sqref="AC18:AD18">
    <cfRule type="expression" dxfId="10499" priority="2928">
      <formula>AND($H18&lt;&gt;"",$I18&lt;&gt;"",$J18&lt;&gt;"")</formula>
    </cfRule>
    <cfRule type="expression" dxfId="10498" priority="2929">
      <formula>AND($H18&lt;&gt;"",$I18&lt;&gt;"",$J18="")</formula>
    </cfRule>
    <cfRule type="expression" dxfId="10497" priority="2930">
      <formula>AND($H18&lt;&gt;"",$I18="",$J18="")</formula>
    </cfRule>
  </conditionalFormatting>
  <conditionalFormatting sqref="AE18:AH18">
    <cfRule type="expression" dxfId="10496" priority="2925">
      <formula>AND($H18&lt;&gt;"",$I18&lt;&gt;"",$J18&lt;&gt;"")</formula>
    </cfRule>
    <cfRule type="expression" dxfId="10495" priority="2926">
      <formula>AND($H18&lt;&gt;"",$I18&lt;&gt;"",$J18="")</formula>
    </cfRule>
    <cfRule type="expression" dxfId="10494" priority="2927">
      <formula>AND($H18&lt;&gt;"",$I18="",$J18="")</formula>
    </cfRule>
  </conditionalFormatting>
  <conditionalFormatting sqref="AI18">
    <cfRule type="expression" dxfId="10493" priority="2922">
      <formula>AND($H18&lt;&gt;"",$I18&lt;&gt;"",$J18&lt;&gt;"")</formula>
    </cfRule>
    <cfRule type="expression" dxfId="10492" priority="2923">
      <formula>AND($H18&lt;&gt;"",$I18&lt;&gt;"",$J18="")</formula>
    </cfRule>
    <cfRule type="expression" dxfId="10491" priority="2924">
      <formula>AND($H18&lt;&gt;"",$I18="",$J18="")</formula>
    </cfRule>
  </conditionalFormatting>
  <conditionalFormatting sqref="H27:J27">
    <cfRule type="expression" dxfId="10490" priority="2919">
      <formula>AND($H27&lt;&gt;"",$I27&lt;&gt;"",$J27&lt;&gt;"")</formula>
    </cfRule>
    <cfRule type="expression" dxfId="10489" priority="2920">
      <formula>AND($H27&lt;&gt;"",$I27&lt;&gt;"",$J27="")</formula>
    </cfRule>
    <cfRule type="expression" dxfId="10488" priority="2921">
      <formula>AND($H27&lt;&gt;"",$I27="",$J27="")</formula>
    </cfRule>
  </conditionalFormatting>
  <conditionalFormatting sqref="U27 X27:Z27">
    <cfRule type="expression" dxfId="10487" priority="2916">
      <formula>AND($H27&lt;&gt;"",$I27&lt;&gt;"",$J27&lt;&gt;"")</formula>
    </cfRule>
    <cfRule type="expression" dxfId="10486" priority="2917">
      <formula>AND($H27&lt;&gt;"",$I27&lt;&gt;"",$J27="")</formula>
    </cfRule>
    <cfRule type="expression" dxfId="10485" priority="2918">
      <formula>AND($H27&lt;&gt;"",$I27="",$J27="")</formula>
    </cfRule>
  </conditionalFormatting>
  <conditionalFormatting sqref="H27">
    <cfRule type="expression" dxfId="10484" priority="2915">
      <formula>AND($H27&lt;&gt;"",$I27&lt;&gt;"")</formula>
    </cfRule>
  </conditionalFormatting>
  <conditionalFormatting sqref="I27">
    <cfRule type="expression" dxfId="10483" priority="2914">
      <formula>AND($I27&lt;&gt;"",$J27&lt;&gt;"")</formula>
    </cfRule>
  </conditionalFormatting>
  <conditionalFormatting sqref="A27">
    <cfRule type="containsBlanks" dxfId="10482" priority="2913">
      <formula>LEN(TRIM(A27))=0</formula>
    </cfRule>
  </conditionalFormatting>
  <conditionalFormatting sqref="AA27:AB27">
    <cfRule type="expression" dxfId="10481" priority="2910">
      <formula>AND($H27&lt;&gt;"",$I27&lt;&gt;"",$J27&lt;&gt;"")</formula>
    </cfRule>
    <cfRule type="expression" dxfId="10480" priority="2911">
      <formula>AND($H27&lt;&gt;"",$I27&lt;&gt;"",$J27="")</formula>
    </cfRule>
    <cfRule type="expression" dxfId="10479" priority="2912">
      <formula>AND($H27&lt;&gt;"",$I27="",$J27="")</formula>
    </cfRule>
  </conditionalFormatting>
  <conditionalFormatting sqref="AC27:AD27">
    <cfRule type="expression" dxfId="10478" priority="2907">
      <formula>AND($H27&lt;&gt;"",$I27&lt;&gt;"",$J27&lt;&gt;"")</formula>
    </cfRule>
    <cfRule type="expression" dxfId="10477" priority="2908">
      <formula>AND($H27&lt;&gt;"",$I27&lt;&gt;"",$J27="")</formula>
    </cfRule>
    <cfRule type="expression" dxfId="10476" priority="2909">
      <formula>AND($H27&lt;&gt;"",$I27="",$J27="")</formula>
    </cfRule>
  </conditionalFormatting>
  <conditionalFormatting sqref="AE27:AH27">
    <cfRule type="expression" dxfId="10475" priority="2904">
      <formula>AND($H27&lt;&gt;"",$I27&lt;&gt;"",$J27&lt;&gt;"")</formula>
    </cfRule>
    <cfRule type="expression" dxfId="10474" priority="2905">
      <formula>AND($H27&lt;&gt;"",$I27&lt;&gt;"",$J27="")</formula>
    </cfRule>
    <cfRule type="expression" dxfId="10473" priority="2906">
      <formula>AND($H27&lt;&gt;"",$I27="",$J27="")</formula>
    </cfRule>
  </conditionalFormatting>
  <conditionalFormatting sqref="AI27">
    <cfRule type="expression" dxfId="10472" priority="2901">
      <formula>AND($H27&lt;&gt;"",$I27&lt;&gt;"",$J27&lt;&gt;"")</formula>
    </cfRule>
    <cfRule type="expression" dxfId="10471" priority="2902">
      <formula>AND($H27&lt;&gt;"",$I27&lt;&gt;"",$J27="")</formula>
    </cfRule>
    <cfRule type="expression" dxfId="10470" priority="2903">
      <formula>AND($H27&lt;&gt;"",$I27="",$J27="")</formula>
    </cfRule>
  </conditionalFormatting>
  <conditionalFormatting sqref="H35:J40">
    <cfRule type="expression" dxfId="10469" priority="2898">
      <formula>AND($H35&lt;&gt;"",$I35&lt;&gt;"",$J35&lt;&gt;"")</formula>
    </cfRule>
    <cfRule type="expression" dxfId="10468" priority="2899">
      <formula>AND($H35&lt;&gt;"",$I35&lt;&gt;"",$J35="")</formula>
    </cfRule>
    <cfRule type="expression" dxfId="10467" priority="2900">
      <formula>AND($H35&lt;&gt;"",$I35="",$J35="")</formula>
    </cfRule>
  </conditionalFormatting>
  <conditionalFormatting sqref="U35:U40 X35:Z40">
    <cfRule type="expression" dxfId="10466" priority="2895">
      <formula>AND($H35&lt;&gt;"",$I35&lt;&gt;"",$J35&lt;&gt;"")</formula>
    </cfRule>
    <cfRule type="expression" dxfId="10465" priority="2896">
      <formula>AND($H35&lt;&gt;"",$I35&lt;&gt;"",$J35="")</formula>
    </cfRule>
    <cfRule type="expression" dxfId="10464" priority="2897">
      <formula>AND($H35&lt;&gt;"",$I35="",$J35="")</formula>
    </cfRule>
  </conditionalFormatting>
  <conditionalFormatting sqref="H35:H40">
    <cfRule type="expression" dxfId="10463" priority="2894">
      <formula>AND($H35&lt;&gt;"",$I35&lt;&gt;"")</formula>
    </cfRule>
  </conditionalFormatting>
  <conditionalFormatting sqref="I35:I40">
    <cfRule type="expression" dxfId="10462" priority="2893">
      <formula>AND($I35&lt;&gt;"",$J35&lt;&gt;"")</formula>
    </cfRule>
  </conditionalFormatting>
  <conditionalFormatting sqref="A35:A40">
    <cfRule type="containsBlanks" dxfId="10461" priority="2892">
      <formula>LEN(TRIM(A35))=0</formula>
    </cfRule>
  </conditionalFormatting>
  <conditionalFormatting sqref="AA35:AB40">
    <cfRule type="expression" dxfId="10460" priority="2889">
      <formula>AND($H35&lt;&gt;"",$I35&lt;&gt;"",$J35&lt;&gt;"")</formula>
    </cfRule>
    <cfRule type="expression" dxfId="10459" priority="2890">
      <formula>AND($H35&lt;&gt;"",$I35&lt;&gt;"",$J35="")</formula>
    </cfRule>
    <cfRule type="expression" dxfId="10458" priority="2891">
      <formula>AND($H35&lt;&gt;"",$I35="",$J35="")</formula>
    </cfRule>
  </conditionalFormatting>
  <conditionalFormatting sqref="AC35:AD40">
    <cfRule type="expression" dxfId="10457" priority="2886">
      <formula>AND($H35&lt;&gt;"",$I35&lt;&gt;"",$J35&lt;&gt;"")</formula>
    </cfRule>
    <cfRule type="expression" dxfId="10456" priority="2887">
      <formula>AND($H35&lt;&gt;"",$I35&lt;&gt;"",$J35="")</formula>
    </cfRule>
    <cfRule type="expression" dxfId="10455" priority="2888">
      <formula>AND($H35&lt;&gt;"",$I35="",$J35="")</formula>
    </cfRule>
  </conditionalFormatting>
  <conditionalFormatting sqref="AE35:AH40">
    <cfRule type="expression" dxfId="10454" priority="2883">
      <formula>AND($H35&lt;&gt;"",$I35&lt;&gt;"",$J35&lt;&gt;"")</formula>
    </cfRule>
    <cfRule type="expression" dxfId="10453" priority="2884">
      <formula>AND($H35&lt;&gt;"",$I35&lt;&gt;"",$J35="")</formula>
    </cfRule>
    <cfRule type="expression" dxfId="10452" priority="2885">
      <formula>AND($H35&lt;&gt;"",$I35="",$J35="")</formula>
    </cfRule>
  </conditionalFormatting>
  <conditionalFormatting sqref="AI35:AI40">
    <cfRule type="expression" dxfId="10451" priority="2880">
      <formula>AND($H35&lt;&gt;"",$I35&lt;&gt;"",$J35&lt;&gt;"")</formula>
    </cfRule>
    <cfRule type="expression" dxfId="10450" priority="2881">
      <formula>AND($H35&lt;&gt;"",$I35&lt;&gt;"",$J35="")</formula>
    </cfRule>
    <cfRule type="expression" dxfId="10449" priority="2882">
      <formula>AND($H35&lt;&gt;"",$I35="",$J35="")</formula>
    </cfRule>
  </conditionalFormatting>
  <conditionalFormatting sqref="H58:J58">
    <cfRule type="expression" dxfId="10448" priority="2535">
      <formula>AND($H58&lt;&gt;"",$I58&lt;&gt;"",$J58&lt;&gt;"")</formula>
    </cfRule>
    <cfRule type="expression" dxfId="10447" priority="2536">
      <formula>AND($H58&lt;&gt;"",$I58&lt;&gt;"",$J58="")</formula>
    </cfRule>
    <cfRule type="expression" dxfId="10446" priority="2537">
      <formula>AND($H58&lt;&gt;"",$I58="",$J58="")</formula>
    </cfRule>
  </conditionalFormatting>
  <conditionalFormatting sqref="U58 X58:Z58">
    <cfRule type="expression" dxfId="10445" priority="2532">
      <formula>AND($H58&lt;&gt;"",$I58&lt;&gt;"",$J58&lt;&gt;"")</formula>
    </cfRule>
    <cfRule type="expression" dxfId="10444" priority="2533">
      <formula>AND($H58&lt;&gt;"",$I58&lt;&gt;"",$J58="")</formula>
    </cfRule>
    <cfRule type="expression" dxfId="10443" priority="2534">
      <formula>AND($H58&lt;&gt;"",$I58="",$J58="")</formula>
    </cfRule>
  </conditionalFormatting>
  <conditionalFormatting sqref="H58">
    <cfRule type="expression" dxfId="10442" priority="2531">
      <formula>AND($H58&lt;&gt;"",$I58&lt;&gt;"")</formula>
    </cfRule>
  </conditionalFormatting>
  <conditionalFormatting sqref="I58">
    <cfRule type="expression" dxfId="10441" priority="2530">
      <formula>AND($I58&lt;&gt;"",$J58&lt;&gt;"")</formula>
    </cfRule>
  </conditionalFormatting>
  <conditionalFormatting sqref="A58">
    <cfRule type="containsBlanks" dxfId="10440" priority="2529">
      <formula>LEN(TRIM(A58))=0</formula>
    </cfRule>
  </conditionalFormatting>
  <conditionalFormatting sqref="AA58:AB58">
    <cfRule type="expression" dxfId="10439" priority="2526">
      <formula>AND($H58&lt;&gt;"",$I58&lt;&gt;"",$J58&lt;&gt;"")</formula>
    </cfRule>
    <cfRule type="expression" dxfId="10438" priority="2527">
      <formula>AND($H58&lt;&gt;"",$I58&lt;&gt;"",$J58="")</formula>
    </cfRule>
    <cfRule type="expression" dxfId="10437" priority="2528">
      <formula>AND($H58&lt;&gt;"",$I58="",$J58="")</formula>
    </cfRule>
  </conditionalFormatting>
  <conditionalFormatting sqref="AC58:AD58">
    <cfRule type="expression" dxfId="10436" priority="2523">
      <formula>AND($H58&lt;&gt;"",$I58&lt;&gt;"",$J58&lt;&gt;"")</formula>
    </cfRule>
    <cfRule type="expression" dxfId="10435" priority="2524">
      <formula>AND($H58&lt;&gt;"",$I58&lt;&gt;"",$J58="")</formula>
    </cfRule>
    <cfRule type="expression" dxfId="10434" priority="2525">
      <formula>AND($H58&lt;&gt;"",$I58="",$J58="")</formula>
    </cfRule>
  </conditionalFormatting>
  <conditionalFormatting sqref="AE58:AH58">
    <cfRule type="expression" dxfId="10433" priority="2520">
      <formula>AND($H58&lt;&gt;"",$I58&lt;&gt;"",$J58&lt;&gt;"")</formula>
    </cfRule>
    <cfRule type="expression" dxfId="10432" priority="2521">
      <formula>AND($H58&lt;&gt;"",$I58&lt;&gt;"",$J58="")</formula>
    </cfRule>
    <cfRule type="expression" dxfId="10431" priority="2522">
      <formula>AND($H58&lt;&gt;"",$I58="",$J58="")</formula>
    </cfRule>
  </conditionalFormatting>
  <conditionalFormatting sqref="AI58">
    <cfRule type="expression" dxfId="10430" priority="2517">
      <formula>AND($H58&lt;&gt;"",$I58&lt;&gt;"",$J58&lt;&gt;"")</formula>
    </cfRule>
    <cfRule type="expression" dxfId="10429" priority="2518">
      <formula>AND($H58&lt;&gt;"",$I58&lt;&gt;"",$J58="")</formula>
    </cfRule>
    <cfRule type="expression" dxfId="10428" priority="2519">
      <formula>AND($H58&lt;&gt;"",$I58="",$J58="")</formula>
    </cfRule>
  </conditionalFormatting>
  <conditionalFormatting sqref="H70:J70">
    <cfRule type="expression" dxfId="10427" priority="2856">
      <formula>AND($H70&lt;&gt;"",$I70&lt;&gt;"",$J70&lt;&gt;"")</formula>
    </cfRule>
    <cfRule type="expression" dxfId="10426" priority="2857">
      <formula>AND($H70&lt;&gt;"",$I70&lt;&gt;"",$J70="")</formula>
    </cfRule>
    <cfRule type="expression" dxfId="10425" priority="2858">
      <formula>AND($H70&lt;&gt;"",$I70="",$J70="")</formula>
    </cfRule>
  </conditionalFormatting>
  <conditionalFormatting sqref="U70 X70:Z70">
    <cfRule type="expression" dxfId="10424" priority="2853">
      <formula>AND($H70&lt;&gt;"",$I70&lt;&gt;"",$J70&lt;&gt;"")</formula>
    </cfRule>
    <cfRule type="expression" dxfId="10423" priority="2854">
      <formula>AND($H70&lt;&gt;"",$I70&lt;&gt;"",$J70="")</formula>
    </cfRule>
    <cfRule type="expression" dxfId="10422" priority="2855">
      <formula>AND($H70&lt;&gt;"",$I70="",$J70="")</formula>
    </cfRule>
  </conditionalFormatting>
  <conditionalFormatting sqref="H70">
    <cfRule type="expression" dxfId="10421" priority="2852">
      <formula>AND($H70&lt;&gt;"",$I70&lt;&gt;"")</formula>
    </cfRule>
  </conditionalFormatting>
  <conditionalFormatting sqref="I70">
    <cfRule type="expression" dxfId="10420" priority="2851">
      <formula>AND($I70&lt;&gt;"",$J70&lt;&gt;"")</formula>
    </cfRule>
  </conditionalFormatting>
  <conditionalFormatting sqref="A70">
    <cfRule type="containsBlanks" dxfId="10419" priority="2850">
      <formula>LEN(TRIM(A70))=0</formula>
    </cfRule>
  </conditionalFormatting>
  <conditionalFormatting sqref="AA70:AB70">
    <cfRule type="expression" dxfId="10418" priority="2847">
      <formula>AND($H70&lt;&gt;"",$I70&lt;&gt;"",$J70&lt;&gt;"")</formula>
    </cfRule>
    <cfRule type="expression" dxfId="10417" priority="2848">
      <formula>AND($H70&lt;&gt;"",$I70&lt;&gt;"",$J70="")</formula>
    </cfRule>
    <cfRule type="expression" dxfId="10416" priority="2849">
      <formula>AND($H70&lt;&gt;"",$I70="",$J70="")</formula>
    </cfRule>
  </conditionalFormatting>
  <conditionalFormatting sqref="AC70:AD70">
    <cfRule type="expression" dxfId="10415" priority="2844">
      <formula>AND($H70&lt;&gt;"",$I70&lt;&gt;"",$J70&lt;&gt;"")</formula>
    </cfRule>
    <cfRule type="expression" dxfId="10414" priority="2845">
      <formula>AND($H70&lt;&gt;"",$I70&lt;&gt;"",$J70="")</formula>
    </cfRule>
    <cfRule type="expression" dxfId="10413" priority="2846">
      <formula>AND($H70&lt;&gt;"",$I70="",$J70="")</formula>
    </cfRule>
  </conditionalFormatting>
  <conditionalFormatting sqref="AE70:AH70">
    <cfRule type="expression" dxfId="10412" priority="2841">
      <formula>AND($H70&lt;&gt;"",$I70&lt;&gt;"",$J70&lt;&gt;"")</formula>
    </cfRule>
    <cfRule type="expression" dxfId="10411" priority="2842">
      <formula>AND($H70&lt;&gt;"",$I70&lt;&gt;"",$J70="")</formula>
    </cfRule>
    <cfRule type="expression" dxfId="10410" priority="2843">
      <formula>AND($H70&lt;&gt;"",$I70="",$J70="")</formula>
    </cfRule>
  </conditionalFormatting>
  <conditionalFormatting sqref="AI70">
    <cfRule type="expression" dxfId="10409" priority="2838">
      <formula>AND($H70&lt;&gt;"",$I70&lt;&gt;"",$J70&lt;&gt;"")</formula>
    </cfRule>
    <cfRule type="expression" dxfId="10408" priority="2839">
      <formula>AND($H70&lt;&gt;"",$I70&lt;&gt;"",$J70="")</formula>
    </cfRule>
    <cfRule type="expression" dxfId="10407" priority="2840">
      <formula>AND($H70&lt;&gt;"",$I70="",$J70="")</formula>
    </cfRule>
  </conditionalFormatting>
  <conditionalFormatting sqref="H71:J71">
    <cfRule type="expression" dxfId="10406" priority="2835">
      <formula>AND($H71&lt;&gt;"",$I71&lt;&gt;"",$J71&lt;&gt;"")</formula>
    </cfRule>
    <cfRule type="expression" dxfId="10405" priority="2836">
      <formula>AND($H71&lt;&gt;"",$I71&lt;&gt;"",$J71="")</formula>
    </cfRule>
    <cfRule type="expression" dxfId="10404" priority="2837">
      <formula>AND($H71&lt;&gt;"",$I71="",$J71="")</formula>
    </cfRule>
  </conditionalFormatting>
  <conditionalFormatting sqref="U71 X71:Z71">
    <cfRule type="expression" dxfId="10403" priority="2832">
      <formula>AND($H71&lt;&gt;"",$I71&lt;&gt;"",$J71&lt;&gt;"")</formula>
    </cfRule>
    <cfRule type="expression" dxfId="10402" priority="2833">
      <formula>AND($H71&lt;&gt;"",$I71&lt;&gt;"",$J71="")</formula>
    </cfRule>
    <cfRule type="expression" dxfId="10401" priority="2834">
      <formula>AND($H71&lt;&gt;"",$I71="",$J71="")</formula>
    </cfRule>
  </conditionalFormatting>
  <conditionalFormatting sqref="H71">
    <cfRule type="expression" dxfId="10400" priority="2831">
      <formula>AND($H71&lt;&gt;"",$I71&lt;&gt;"")</formula>
    </cfRule>
  </conditionalFormatting>
  <conditionalFormatting sqref="I71">
    <cfRule type="expression" dxfId="10399" priority="2830">
      <formula>AND($I71&lt;&gt;"",$J71&lt;&gt;"")</formula>
    </cfRule>
  </conditionalFormatting>
  <conditionalFormatting sqref="A71">
    <cfRule type="containsBlanks" dxfId="10398" priority="2829">
      <formula>LEN(TRIM(A71))=0</formula>
    </cfRule>
  </conditionalFormatting>
  <conditionalFormatting sqref="AA71:AB71">
    <cfRule type="expression" dxfId="10397" priority="2826">
      <formula>AND($H71&lt;&gt;"",$I71&lt;&gt;"",$J71&lt;&gt;"")</formula>
    </cfRule>
    <cfRule type="expression" dxfId="10396" priority="2827">
      <formula>AND($H71&lt;&gt;"",$I71&lt;&gt;"",$J71="")</formula>
    </cfRule>
    <cfRule type="expression" dxfId="10395" priority="2828">
      <formula>AND($H71&lt;&gt;"",$I71="",$J71="")</formula>
    </cfRule>
  </conditionalFormatting>
  <conditionalFormatting sqref="AC71:AD71">
    <cfRule type="expression" dxfId="10394" priority="2823">
      <formula>AND($H71&lt;&gt;"",$I71&lt;&gt;"",$J71&lt;&gt;"")</formula>
    </cfRule>
    <cfRule type="expression" dxfId="10393" priority="2824">
      <formula>AND($H71&lt;&gt;"",$I71&lt;&gt;"",$J71="")</formula>
    </cfRule>
    <cfRule type="expression" dxfId="10392" priority="2825">
      <formula>AND($H71&lt;&gt;"",$I71="",$J71="")</formula>
    </cfRule>
  </conditionalFormatting>
  <conditionalFormatting sqref="AE71:AH71">
    <cfRule type="expression" dxfId="10391" priority="2820">
      <formula>AND($H71&lt;&gt;"",$I71&lt;&gt;"",$J71&lt;&gt;"")</formula>
    </cfRule>
    <cfRule type="expression" dxfId="10390" priority="2821">
      <formula>AND($H71&lt;&gt;"",$I71&lt;&gt;"",$J71="")</formula>
    </cfRule>
    <cfRule type="expression" dxfId="10389" priority="2822">
      <formula>AND($H71&lt;&gt;"",$I71="",$J71="")</formula>
    </cfRule>
  </conditionalFormatting>
  <conditionalFormatting sqref="AI71">
    <cfRule type="expression" dxfId="10388" priority="2817">
      <formula>AND($H71&lt;&gt;"",$I71&lt;&gt;"",$J71&lt;&gt;"")</formula>
    </cfRule>
    <cfRule type="expression" dxfId="10387" priority="2818">
      <formula>AND($H71&lt;&gt;"",$I71&lt;&gt;"",$J71="")</formula>
    </cfRule>
    <cfRule type="expression" dxfId="10386" priority="2819">
      <formula>AND($H71&lt;&gt;"",$I71="",$J71="")</formula>
    </cfRule>
  </conditionalFormatting>
  <conditionalFormatting sqref="H73:J73">
    <cfRule type="expression" dxfId="10385" priority="2793">
      <formula>AND($H73&lt;&gt;"",$I73&lt;&gt;"",$J73&lt;&gt;"")</formula>
    </cfRule>
    <cfRule type="expression" dxfId="10384" priority="2794">
      <formula>AND($H73&lt;&gt;"",$I73&lt;&gt;"",$J73="")</formula>
    </cfRule>
    <cfRule type="expression" dxfId="10383" priority="2795">
      <formula>AND($H73&lt;&gt;"",$I73="",$J73="")</formula>
    </cfRule>
  </conditionalFormatting>
  <conditionalFormatting sqref="U73 X73:Z73">
    <cfRule type="expression" dxfId="10382" priority="2790">
      <formula>AND($H73&lt;&gt;"",$I73&lt;&gt;"",$J73&lt;&gt;"")</formula>
    </cfRule>
    <cfRule type="expression" dxfId="10381" priority="2791">
      <formula>AND($H73&lt;&gt;"",$I73&lt;&gt;"",$J73="")</formula>
    </cfRule>
    <cfRule type="expression" dxfId="10380" priority="2792">
      <formula>AND($H73&lt;&gt;"",$I73="",$J73="")</formula>
    </cfRule>
  </conditionalFormatting>
  <conditionalFormatting sqref="H73">
    <cfRule type="expression" dxfId="10379" priority="2789">
      <formula>AND($H73&lt;&gt;"",$I73&lt;&gt;"")</formula>
    </cfRule>
  </conditionalFormatting>
  <conditionalFormatting sqref="I73">
    <cfRule type="expression" dxfId="10378" priority="2788">
      <formula>AND($I73&lt;&gt;"",$J73&lt;&gt;"")</formula>
    </cfRule>
  </conditionalFormatting>
  <conditionalFormatting sqref="A73">
    <cfRule type="containsBlanks" dxfId="10377" priority="2787">
      <formula>LEN(TRIM(A73))=0</formula>
    </cfRule>
  </conditionalFormatting>
  <conditionalFormatting sqref="AA73:AB73">
    <cfRule type="expression" dxfId="10376" priority="2784">
      <formula>AND($H73&lt;&gt;"",$I73&lt;&gt;"",$J73&lt;&gt;"")</formula>
    </cfRule>
    <cfRule type="expression" dxfId="10375" priority="2785">
      <formula>AND($H73&lt;&gt;"",$I73&lt;&gt;"",$J73="")</formula>
    </cfRule>
    <cfRule type="expression" dxfId="10374" priority="2786">
      <formula>AND($H73&lt;&gt;"",$I73="",$J73="")</formula>
    </cfRule>
  </conditionalFormatting>
  <conditionalFormatting sqref="AC73:AD73">
    <cfRule type="expression" dxfId="10373" priority="2781">
      <formula>AND($H73&lt;&gt;"",$I73&lt;&gt;"",$J73&lt;&gt;"")</formula>
    </cfRule>
    <cfRule type="expression" dxfId="10372" priority="2782">
      <formula>AND($H73&lt;&gt;"",$I73&lt;&gt;"",$J73="")</formula>
    </cfRule>
    <cfRule type="expression" dxfId="10371" priority="2783">
      <formula>AND($H73&lt;&gt;"",$I73="",$J73="")</formula>
    </cfRule>
  </conditionalFormatting>
  <conditionalFormatting sqref="AE73:AH73">
    <cfRule type="expression" dxfId="10370" priority="2778">
      <formula>AND($H73&lt;&gt;"",$I73&lt;&gt;"",$J73&lt;&gt;"")</formula>
    </cfRule>
    <cfRule type="expression" dxfId="10369" priority="2779">
      <formula>AND($H73&lt;&gt;"",$I73&lt;&gt;"",$J73="")</formula>
    </cfRule>
    <cfRule type="expression" dxfId="10368" priority="2780">
      <formula>AND($H73&lt;&gt;"",$I73="",$J73="")</formula>
    </cfRule>
  </conditionalFormatting>
  <conditionalFormatting sqref="AI73">
    <cfRule type="expression" dxfId="10367" priority="2775">
      <formula>AND($H73&lt;&gt;"",$I73&lt;&gt;"",$J73&lt;&gt;"")</formula>
    </cfRule>
    <cfRule type="expression" dxfId="10366" priority="2776">
      <formula>AND($H73&lt;&gt;"",$I73&lt;&gt;"",$J73="")</formula>
    </cfRule>
    <cfRule type="expression" dxfId="10365" priority="2777">
      <formula>AND($H73&lt;&gt;"",$I73="",$J73="")</formula>
    </cfRule>
  </conditionalFormatting>
  <conditionalFormatting sqref="H54:J54">
    <cfRule type="expression" dxfId="10364" priority="2751">
      <formula>AND($H54&lt;&gt;"",$I54&lt;&gt;"",$J54&lt;&gt;"")</formula>
    </cfRule>
    <cfRule type="expression" dxfId="10363" priority="2752">
      <formula>AND($H54&lt;&gt;"",$I54&lt;&gt;"",$J54="")</formula>
    </cfRule>
    <cfRule type="expression" dxfId="10362" priority="2753">
      <formula>AND($H54&lt;&gt;"",$I54="",$J54="")</formula>
    </cfRule>
  </conditionalFormatting>
  <conditionalFormatting sqref="U54 X54:Z54">
    <cfRule type="expression" dxfId="10361" priority="2748">
      <formula>AND($H54&lt;&gt;"",$I54&lt;&gt;"",$J54&lt;&gt;"")</formula>
    </cfRule>
    <cfRule type="expression" dxfId="10360" priority="2749">
      <formula>AND($H54&lt;&gt;"",$I54&lt;&gt;"",$J54="")</formula>
    </cfRule>
    <cfRule type="expression" dxfId="10359" priority="2750">
      <formula>AND($H54&lt;&gt;"",$I54="",$J54="")</formula>
    </cfRule>
  </conditionalFormatting>
  <conditionalFormatting sqref="H54">
    <cfRule type="expression" dxfId="10358" priority="2747">
      <formula>AND($H54&lt;&gt;"",$I54&lt;&gt;"")</formula>
    </cfRule>
  </conditionalFormatting>
  <conditionalFormatting sqref="I54">
    <cfRule type="expression" dxfId="10357" priority="2746">
      <formula>AND($I54&lt;&gt;"",$J54&lt;&gt;"")</formula>
    </cfRule>
  </conditionalFormatting>
  <conditionalFormatting sqref="A54">
    <cfRule type="containsBlanks" dxfId="10356" priority="2745">
      <formula>LEN(TRIM(A54))=0</formula>
    </cfRule>
  </conditionalFormatting>
  <conditionalFormatting sqref="AA54:AB54">
    <cfRule type="expression" dxfId="10355" priority="2742">
      <formula>AND($H54&lt;&gt;"",$I54&lt;&gt;"",$J54&lt;&gt;"")</formula>
    </cfRule>
    <cfRule type="expression" dxfId="10354" priority="2743">
      <formula>AND($H54&lt;&gt;"",$I54&lt;&gt;"",$J54="")</formula>
    </cfRule>
    <cfRule type="expression" dxfId="10353" priority="2744">
      <formula>AND($H54&lt;&gt;"",$I54="",$J54="")</formula>
    </cfRule>
  </conditionalFormatting>
  <conditionalFormatting sqref="AC54:AD54">
    <cfRule type="expression" dxfId="10352" priority="2739">
      <formula>AND($H54&lt;&gt;"",$I54&lt;&gt;"",$J54&lt;&gt;"")</formula>
    </cfRule>
    <cfRule type="expression" dxfId="10351" priority="2740">
      <formula>AND($H54&lt;&gt;"",$I54&lt;&gt;"",$J54="")</formula>
    </cfRule>
    <cfRule type="expression" dxfId="10350" priority="2741">
      <formula>AND($H54&lt;&gt;"",$I54="",$J54="")</formula>
    </cfRule>
  </conditionalFormatting>
  <conditionalFormatting sqref="AE54:AH54">
    <cfRule type="expression" dxfId="10349" priority="2736">
      <formula>AND($H54&lt;&gt;"",$I54&lt;&gt;"",$J54&lt;&gt;"")</formula>
    </cfRule>
    <cfRule type="expression" dxfId="10348" priority="2737">
      <formula>AND($H54&lt;&gt;"",$I54&lt;&gt;"",$J54="")</formula>
    </cfRule>
    <cfRule type="expression" dxfId="10347" priority="2738">
      <formula>AND($H54&lt;&gt;"",$I54="",$J54="")</formula>
    </cfRule>
  </conditionalFormatting>
  <conditionalFormatting sqref="AI54">
    <cfRule type="expression" dxfId="10346" priority="2733">
      <formula>AND($H54&lt;&gt;"",$I54&lt;&gt;"",$J54&lt;&gt;"")</formula>
    </cfRule>
    <cfRule type="expression" dxfId="10345" priority="2734">
      <formula>AND($H54&lt;&gt;"",$I54&lt;&gt;"",$J54="")</formula>
    </cfRule>
    <cfRule type="expression" dxfId="10344" priority="2735">
      <formula>AND($H54&lt;&gt;"",$I54="",$J54="")</formula>
    </cfRule>
  </conditionalFormatting>
  <conditionalFormatting sqref="H55:J55">
    <cfRule type="expression" dxfId="10343" priority="2730">
      <formula>AND($H55&lt;&gt;"",$I55&lt;&gt;"",$J55&lt;&gt;"")</formula>
    </cfRule>
    <cfRule type="expression" dxfId="10342" priority="2731">
      <formula>AND($H55&lt;&gt;"",$I55&lt;&gt;"",$J55="")</formula>
    </cfRule>
    <cfRule type="expression" dxfId="10341" priority="2732">
      <formula>AND($H55&lt;&gt;"",$I55="",$J55="")</formula>
    </cfRule>
  </conditionalFormatting>
  <conditionalFormatting sqref="U55 X55:Z55">
    <cfRule type="expression" dxfId="10340" priority="2727">
      <formula>AND($H55&lt;&gt;"",$I55&lt;&gt;"",$J55&lt;&gt;"")</formula>
    </cfRule>
    <cfRule type="expression" dxfId="10339" priority="2728">
      <formula>AND($H55&lt;&gt;"",$I55&lt;&gt;"",$J55="")</formula>
    </cfRule>
    <cfRule type="expression" dxfId="10338" priority="2729">
      <formula>AND($H55&lt;&gt;"",$I55="",$J55="")</formula>
    </cfRule>
  </conditionalFormatting>
  <conditionalFormatting sqref="H55">
    <cfRule type="expression" dxfId="10337" priority="2726">
      <formula>AND($H55&lt;&gt;"",$I55&lt;&gt;"")</formula>
    </cfRule>
  </conditionalFormatting>
  <conditionalFormatting sqref="I55">
    <cfRule type="expression" dxfId="10336" priority="2725">
      <formula>AND($I55&lt;&gt;"",$J55&lt;&gt;"")</formula>
    </cfRule>
  </conditionalFormatting>
  <conditionalFormatting sqref="A55">
    <cfRule type="containsBlanks" dxfId="10335" priority="2724">
      <formula>LEN(TRIM(A55))=0</formula>
    </cfRule>
  </conditionalFormatting>
  <conditionalFormatting sqref="AA55:AB55">
    <cfRule type="expression" dxfId="10334" priority="2721">
      <formula>AND($H55&lt;&gt;"",$I55&lt;&gt;"",$J55&lt;&gt;"")</formula>
    </cfRule>
    <cfRule type="expression" dxfId="10333" priority="2722">
      <formula>AND($H55&lt;&gt;"",$I55&lt;&gt;"",$J55="")</formula>
    </cfRule>
    <cfRule type="expression" dxfId="10332" priority="2723">
      <formula>AND($H55&lt;&gt;"",$I55="",$J55="")</formula>
    </cfRule>
  </conditionalFormatting>
  <conditionalFormatting sqref="AC55:AD55">
    <cfRule type="expression" dxfId="10331" priority="2718">
      <formula>AND($H55&lt;&gt;"",$I55&lt;&gt;"",$J55&lt;&gt;"")</formula>
    </cfRule>
    <cfRule type="expression" dxfId="10330" priority="2719">
      <formula>AND($H55&lt;&gt;"",$I55&lt;&gt;"",$J55="")</formula>
    </cfRule>
    <cfRule type="expression" dxfId="10329" priority="2720">
      <formula>AND($H55&lt;&gt;"",$I55="",$J55="")</formula>
    </cfRule>
  </conditionalFormatting>
  <conditionalFormatting sqref="AE55:AH55">
    <cfRule type="expression" dxfId="10328" priority="2715">
      <formula>AND($H55&lt;&gt;"",$I55&lt;&gt;"",$J55&lt;&gt;"")</formula>
    </cfRule>
    <cfRule type="expression" dxfId="10327" priority="2716">
      <formula>AND($H55&lt;&gt;"",$I55&lt;&gt;"",$J55="")</formula>
    </cfRule>
    <cfRule type="expression" dxfId="10326" priority="2717">
      <formula>AND($H55&lt;&gt;"",$I55="",$J55="")</formula>
    </cfRule>
  </conditionalFormatting>
  <conditionalFormatting sqref="AI55">
    <cfRule type="expression" dxfId="10325" priority="2712">
      <formula>AND($H55&lt;&gt;"",$I55&lt;&gt;"",$J55&lt;&gt;"")</formula>
    </cfRule>
    <cfRule type="expression" dxfId="10324" priority="2713">
      <formula>AND($H55&lt;&gt;"",$I55&lt;&gt;"",$J55="")</formula>
    </cfRule>
    <cfRule type="expression" dxfId="10323" priority="2714">
      <formula>AND($H55&lt;&gt;"",$I55="",$J55="")</formula>
    </cfRule>
  </conditionalFormatting>
  <conditionalFormatting sqref="H56:J56">
    <cfRule type="expression" dxfId="10322" priority="2709">
      <formula>AND($H56&lt;&gt;"",$I56&lt;&gt;"",$J56&lt;&gt;"")</formula>
    </cfRule>
    <cfRule type="expression" dxfId="10321" priority="2710">
      <formula>AND($H56&lt;&gt;"",$I56&lt;&gt;"",$J56="")</formula>
    </cfRule>
    <cfRule type="expression" dxfId="10320" priority="2711">
      <formula>AND($H56&lt;&gt;"",$I56="",$J56="")</formula>
    </cfRule>
  </conditionalFormatting>
  <conditionalFormatting sqref="U56 X56:Z56">
    <cfRule type="expression" dxfId="10319" priority="2706">
      <formula>AND($H56&lt;&gt;"",$I56&lt;&gt;"",$J56&lt;&gt;"")</formula>
    </cfRule>
    <cfRule type="expression" dxfId="10318" priority="2707">
      <formula>AND($H56&lt;&gt;"",$I56&lt;&gt;"",$J56="")</formula>
    </cfRule>
    <cfRule type="expression" dxfId="10317" priority="2708">
      <formula>AND($H56&lt;&gt;"",$I56="",$J56="")</formula>
    </cfRule>
  </conditionalFormatting>
  <conditionalFormatting sqref="H56">
    <cfRule type="expression" dxfId="10316" priority="2705">
      <formula>AND($H56&lt;&gt;"",$I56&lt;&gt;"")</formula>
    </cfRule>
  </conditionalFormatting>
  <conditionalFormatting sqref="I56">
    <cfRule type="expression" dxfId="10315" priority="2704">
      <formula>AND($I56&lt;&gt;"",$J56&lt;&gt;"")</formula>
    </cfRule>
  </conditionalFormatting>
  <conditionalFormatting sqref="A56">
    <cfRule type="containsBlanks" dxfId="10314" priority="2703">
      <formula>LEN(TRIM(A56))=0</formula>
    </cfRule>
  </conditionalFormatting>
  <conditionalFormatting sqref="AA56:AB56">
    <cfRule type="expression" dxfId="10313" priority="2700">
      <formula>AND($H56&lt;&gt;"",$I56&lt;&gt;"",$J56&lt;&gt;"")</formula>
    </cfRule>
    <cfRule type="expression" dxfId="10312" priority="2701">
      <formula>AND($H56&lt;&gt;"",$I56&lt;&gt;"",$J56="")</formula>
    </cfRule>
    <cfRule type="expression" dxfId="10311" priority="2702">
      <formula>AND($H56&lt;&gt;"",$I56="",$J56="")</formula>
    </cfRule>
  </conditionalFormatting>
  <conditionalFormatting sqref="AC56:AD56">
    <cfRule type="expression" dxfId="10310" priority="2697">
      <formula>AND($H56&lt;&gt;"",$I56&lt;&gt;"",$J56&lt;&gt;"")</formula>
    </cfRule>
    <cfRule type="expression" dxfId="10309" priority="2698">
      <formula>AND($H56&lt;&gt;"",$I56&lt;&gt;"",$J56="")</formula>
    </cfRule>
    <cfRule type="expression" dxfId="10308" priority="2699">
      <formula>AND($H56&lt;&gt;"",$I56="",$J56="")</formula>
    </cfRule>
  </conditionalFormatting>
  <conditionalFormatting sqref="AE56:AH56">
    <cfRule type="expression" dxfId="10307" priority="2694">
      <formula>AND($H56&lt;&gt;"",$I56&lt;&gt;"",$J56&lt;&gt;"")</formula>
    </cfRule>
    <cfRule type="expression" dxfId="10306" priority="2695">
      <formula>AND($H56&lt;&gt;"",$I56&lt;&gt;"",$J56="")</formula>
    </cfRule>
    <cfRule type="expression" dxfId="10305" priority="2696">
      <formula>AND($H56&lt;&gt;"",$I56="",$J56="")</formula>
    </cfRule>
  </conditionalFormatting>
  <conditionalFormatting sqref="AI56">
    <cfRule type="expression" dxfId="10304" priority="2691">
      <formula>AND($H56&lt;&gt;"",$I56&lt;&gt;"",$J56&lt;&gt;"")</formula>
    </cfRule>
    <cfRule type="expression" dxfId="10303" priority="2692">
      <formula>AND($H56&lt;&gt;"",$I56&lt;&gt;"",$J56="")</formula>
    </cfRule>
    <cfRule type="expression" dxfId="10302" priority="2693">
      <formula>AND($H56&lt;&gt;"",$I56="",$J56="")</formula>
    </cfRule>
  </conditionalFormatting>
  <conditionalFormatting sqref="H57:J57">
    <cfRule type="expression" dxfId="10301" priority="2688">
      <formula>AND($H57&lt;&gt;"",$I57&lt;&gt;"",$J57&lt;&gt;"")</formula>
    </cfRule>
    <cfRule type="expression" dxfId="10300" priority="2689">
      <formula>AND($H57&lt;&gt;"",$I57&lt;&gt;"",$J57="")</formula>
    </cfRule>
    <cfRule type="expression" dxfId="10299" priority="2690">
      <formula>AND($H57&lt;&gt;"",$I57="",$J57="")</formula>
    </cfRule>
  </conditionalFormatting>
  <conditionalFormatting sqref="U57 X57:Z57">
    <cfRule type="expression" dxfId="10298" priority="2685">
      <formula>AND($H57&lt;&gt;"",$I57&lt;&gt;"",$J57&lt;&gt;"")</formula>
    </cfRule>
    <cfRule type="expression" dxfId="10297" priority="2686">
      <formula>AND($H57&lt;&gt;"",$I57&lt;&gt;"",$J57="")</formula>
    </cfRule>
    <cfRule type="expression" dxfId="10296" priority="2687">
      <formula>AND($H57&lt;&gt;"",$I57="",$J57="")</formula>
    </cfRule>
  </conditionalFormatting>
  <conditionalFormatting sqref="H57">
    <cfRule type="expression" dxfId="10295" priority="2684">
      <formula>AND($H57&lt;&gt;"",$I57&lt;&gt;"")</formula>
    </cfRule>
  </conditionalFormatting>
  <conditionalFormatting sqref="I57">
    <cfRule type="expression" dxfId="10294" priority="2683">
      <formula>AND($I57&lt;&gt;"",$J57&lt;&gt;"")</formula>
    </cfRule>
  </conditionalFormatting>
  <conditionalFormatting sqref="A57">
    <cfRule type="containsBlanks" dxfId="10293" priority="2682">
      <formula>LEN(TRIM(A57))=0</formula>
    </cfRule>
  </conditionalFormatting>
  <conditionalFormatting sqref="AA57:AB57">
    <cfRule type="expression" dxfId="10292" priority="2679">
      <formula>AND($H57&lt;&gt;"",$I57&lt;&gt;"",$J57&lt;&gt;"")</formula>
    </cfRule>
    <cfRule type="expression" dxfId="10291" priority="2680">
      <formula>AND($H57&lt;&gt;"",$I57&lt;&gt;"",$J57="")</formula>
    </cfRule>
    <cfRule type="expression" dxfId="10290" priority="2681">
      <formula>AND($H57&lt;&gt;"",$I57="",$J57="")</formula>
    </cfRule>
  </conditionalFormatting>
  <conditionalFormatting sqref="AC57:AD57">
    <cfRule type="expression" dxfId="10289" priority="2676">
      <formula>AND($H57&lt;&gt;"",$I57&lt;&gt;"",$J57&lt;&gt;"")</formula>
    </cfRule>
    <cfRule type="expression" dxfId="10288" priority="2677">
      <formula>AND($H57&lt;&gt;"",$I57&lt;&gt;"",$J57="")</formula>
    </cfRule>
    <cfRule type="expression" dxfId="10287" priority="2678">
      <formula>AND($H57&lt;&gt;"",$I57="",$J57="")</formula>
    </cfRule>
  </conditionalFormatting>
  <conditionalFormatting sqref="AE57:AH57">
    <cfRule type="expression" dxfId="10286" priority="2673">
      <formula>AND($H57&lt;&gt;"",$I57&lt;&gt;"",$J57&lt;&gt;"")</formula>
    </cfRule>
    <cfRule type="expression" dxfId="10285" priority="2674">
      <formula>AND($H57&lt;&gt;"",$I57&lt;&gt;"",$J57="")</formula>
    </cfRule>
    <cfRule type="expression" dxfId="10284" priority="2675">
      <formula>AND($H57&lt;&gt;"",$I57="",$J57="")</formula>
    </cfRule>
  </conditionalFormatting>
  <conditionalFormatting sqref="AI57">
    <cfRule type="expression" dxfId="10283" priority="2670">
      <formula>AND($H57&lt;&gt;"",$I57&lt;&gt;"",$J57&lt;&gt;"")</formula>
    </cfRule>
    <cfRule type="expression" dxfId="10282" priority="2671">
      <formula>AND($H57&lt;&gt;"",$I57&lt;&gt;"",$J57="")</formula>
    </cfRule>
    <cfRule type="expression" dxfId="10281" priority="2672">
      <formula>AND($H57&lt;&gt;"",$I57="",$J57="")</formula>
    </cfRule>
  </conditionalFormatting>
  <conditionalFormatting sqref="H61:J61">
    <cfRule type="expression" dxfId="10280" priority="2604">
      <formula>AND($H61&lt;&gt;"",$I61&lt;&gt;"",$J61&lt;&gt;"")</formula>
    </cfRule>
    <cfRule type="expression" dxfId="10279" priority="2605">
      <formula>AND($H61&lt;&gt;"",$I61&lt;&gt;"",$J61="")</formula>
    </cfRule>
    <cfRule type="expression" dxfId="10278" priority="2606">
      <formula>AND($H61&lt;&gt;"",$I61="",$J61="")</formula>
    </cfRule>
  </conditionalFormatting>
  <conditionalFormatting sqref="U61 X61:Z61">
    <cfRule type="expression" dxfId="10277" priority="2601">
      <formula>AND($H61&lt;&gt;"",$I61&lt;&gt;"",$J61&lt;&gt;"")</formula>
    </cfRule>
    <cfRule type="expression" dxfId="10276" priority="2602">
      <formula>AND($H61&lt;&gt;"",$I61&lt;&gt;"",$J61="")</formula>
    </cfRule>
    <cfRule type="expression" dxfId="10275" priority="2603">
      <formula>AND($H61&lt;&gt;"",$I61="",$J61="")</formula>
    </cfRule>
  </conditionalFormatting>
  <conditionalFormatting sqref="H61">
    <cfRule type="expression" dxfId="10274" priority="2600">
      <formula>AND($H61&lt;&gt;"",$I61&lt;&gt;"")</formula>
    </cfRule>
  </conditionalFormatting>
  <conditionalFormatting sqref="I61">
    <cfRule type="expression" dxfId="10273" priority="2599">
      <formula>AND($I61&lt;&gt;"",$J61&lt;&gt;"")</formula>
    </cfRule>
  </conditionalFormatting>
  <conditionalFormatting sqref="A61">
    <cfRule type="containsBlanks" dxfId="10272" priority="2598">
      <formula>LEN(TRIM(A61))=0</formula>
    </cfRule>
  </conditionalFormatting>
  <conditionalFormatting sqref="AA61:AB61">
    <cfRule type="expression" dxfId="10271" priority="2595">
      <formula>AND($H61&lt;&gt;"",$I61&lt;&gt;"",$J61&lt;&gt;"")</formula>
    </cfRule>
    <cfRule type="expression" dxfId="10270" priority="2596">
      <formula>AND($H61&lt;&gt;"",$I61&lt;&gt;"",$J61="")</formula>
    </cfRule>
    <cfRule type="expression" dxfId="10269" priority="2597">
      <formula>AND($H61&lt;&gt;"",$I61="",$J61="")</formula>
    </cfRule>
  </conditionalFormatting>
  <conditionalFormatting sqref="AC61:AD61">
    <cfRule type="expression" dxfId="10268" priority="2592">
      <formula>AND($H61&lt;&gt;"",$I61&lt;&gt;"",$J61&lt;&gt;"")</formula>
    </cfRule>
    <cfRule type="expression" dxfId="10267" priority="2593">
      <formula>AND($H61&lt;&gt;"",$I61&lt;&gt;"",$J61="")</formula>
    </cfRule>
    <cfRule type="expression" dxfId="10266" priority="2594">
      <formula>AND($H61&lt;&gt;"",$I61="",$J61="")</formula>
    </cfRule>
  </conditionalFormatting>
  <conditionalFormatting sqref="AE61:AH61">
    <cfRule type="expression" dxfId="10265" priority="2589">
      <formula>AND($H61&lt;&gt;"",$I61&lt;&gt;"",$J61&lt;&gt;"")</formula>
    </cfRule>
    <cfRule type="expression" dxfId="10264" priority="2590">
      <formula>AND($H61&lt;&gt;"",$I61&lt;&gt;"",$J61="")</formula>
    </cfRule>
    <cfRule type="expression" dxfId="10263" priority="2591">
      <formula>AND($H61&lt;&gt;"",$I61="",$J61="")</formula>
    </cfRule>
  </conditionalFormatting>
  <conditionalFormatting sqref="AI61">
    <cfRule type="expression" dxfId="10262" priority="2586">
      <formula>AND($H61&lt;&gt;"",$I61&lt;&gt;"",$J61&lt;&gt;"")</formula>
    </cfRule>
    <cfRule type="expression" dxfId="10261" priority="2587">
      <formula>AND($H61&lt;&gt;"",$I61&lt;&gt;"",$J61="")</formula>
    </cfRule>
    <cfRule type="expression" dxfId="10260" priority="2588">
      <formula>AND($H61&lt;&gt;"",$I61="",$J61="")</formula>
    </cfRule>
  </conditionalFormatting>
  <conditionalFormatting sqref="H77:J77">
    <cfRule type="expression" dxfId="10259" priority="2583">
      <formula>AND($H77&lt;&gt;"",$I77&lt;&gt;"",$J77&lt;&gt;"")</formula>
    </cfRule>
    <cfRule type="expression" dxfId="10258" priority="2584">
      <formula>AND($H77&lt;&gt;"",$I77&lt;&gt;"",$J77="")</formula>
    </cfRule>
    <cfRule type="expression" dxfId="10257" priority="2585">
      <formula>AND($H77&lt;&gt;"",$I77="",$J77="")</formula>
    </cfRule>
  </conditionalFormatting>
  <conditionalFormatting sqref="H77">
    <cfRule type="expression" dxfId="10256" priority="2582">
      <formula>AND($H77&lt;&gt;"",$I77&lt;&gt;"")</formula>
    </cfRule>
  </conditionalFormatting>
  <conditionalFormatting sqref="I77">
    <cfRule type="expression" dxfId="10255" priority="2581">
      <formula>AND($I77&lt;&gt;"",$J77&lt;&gt;"")</formula>
    </cfRule>
  </conditionalFormatting>
  <conditionalFormatting sqref="A77">
    <cfRule type="containsBlanks" dxfId="10254" priority="2580">
      <formula>LEN(TRIM(A77))=0</formula>
    </cfRule>
  </conditionalFormatting>
  <conditionalFormatting sqref="H59:J59">
    <cfRule type="expression" dxfId="10253" priority="2514">
      <formula>AND($H59&lt;&gt;"",$I59&lt;&gt;"",$J59&lt;&gt;"")</formula>
    </cfRule>
    <cfRule type="expression" dxfId="10252" priority="2515">
      <formula>AND($H59&lt;&gt;"",$I59&lt;&gt;"",$J59="")</formula>
    </cfRule>
    <cfRule type="expression" dxfId="10251" priority="2516">
      <formula>AND($H59&lt;&gt;"",$I59="",$J59="")</formula>
    </cfRule>
  </conditionalFormatting>
  <conditionalFormatting sqref="U59 X59:Z59">
    <cfRule type="expression" dxfId="10250" priority="2511">
      <formula>AND($H59&lt;&gt;"",$I59&lt;&gt;"",$J59&lt;&gt;"")</formula>
    </cfRule>
    <cfRule type="expression" dxfId="10249" priority="2512">
      <formula>AND($H59&lt;&gt;"",$I59&lt;&gt;"",$J59="")</formula>
    </cfRule>
    <cfRule type="expression" dxfId="10248" priority="2513">
      <formula>AND($H59&lt;&gt;"",$I59="",$J59="")</formula>
    </cfRule>
  </conditionalFormatting>
  <conditionalFormatting sqref="H59">
    <cfRule type="expression" dxfId="10247" priority="2510">
      <formula>AND($H59&lt;&gt;"",$I59&lt;&gt;"")</formula>
    </cfRule>
  </conditionalFormatting>
  <conditionalFormatting sqref="I59">
    <cfRule type="expression" dxfId="10246" priority="2509">
      <formula>AND($I59&lt;&gt;"",$J59&lt;&gt;"")</formula>
    </cfRule>
  </conditionalFormatting>
  <conditionalFormatting sqref="A59">
    <cfRule type="containsBlanks" dxfId="10245" priority="2508">
      <formula>LEN(TRIM(A59))=0</formula>
    </cfRule>
  </conditionalFormatting>
  <conditionalFormatting sqref="AA59:AB59">
    <cfRule type="expression" dxfId="10244" priority="2505">
      <formula>AND($H59&lt;&gt;"",$I59&lt;&gt;"",$J59&lt;&gt;"")</formula>
    </cfRule>
    <cfRule type="expression" dxfId="10243" priority="2506">
      <formula>AND($H59&lt;&gt;"",$I59&lt;&gt;"",$J59="")</formula>
    </cfRule>
    <cfRule type="expression" dxfId="10242" priority="2507">
      <formula>AND($H59&lt;&gt;"",$I59="",$J59="")</formula>
    </cfRule>
  </conditionalFormatting>
  <conditionalFormatting sqref="AC59:AD59">
    <cfRule type="expression" dxfId="10241" priority="2502">
      <formula>AND($H59&lt;&gt;"",$I59&lt;&gt;"",$J59&lt;&gt;"")</formula>
    </cfRule>
    <cfRule type="expression" dxfId="10240" priority="2503">
      <formula>AND($H59&lt;&gt;"",$I59&lt;&gt;"",$J59="")</formula>
    </cfRule>
    <cfRule type="expression" dxfId="10239" priority="2504">
      <formula>AND($H59&lt;&gt;"",$I59="",$J59="")</formula>
    </cfRule>
  </conditionalFormatting>
  <conditionalFormatting sqref="AE59:AH59">
    <cfRule type="expression" dxfId="10238" priority="2499">
      <formula>AND($H59&lt;&gt;"",$I59&lt;&gt;"",$J59&lt;&gt;"")</formula>
    </cfRule>
    <cfRule type="expression" dxfId="10237" priority="2500">
      <formula>AND($H59&lt;&gt;"",$I59&lt;&gt;"",$J59="")</formula>
    </cfRule>
    <cfRule type="expression" dxfId="10236" priority="2501">
      <formula>AND($H59&lt;&gt;"",$I59="",$J59="")</formula>
    </cfRule>
  </conditionalFormatting>
  <conditionalFormatting sqref="AI59">
    <cfRule type="expression" dxfId="10235" priority="2496">
      <formula>AND($H59&lt;&gt;"",$I59&lt;&gt;"",$J59&lt;&gt;"")</formula>
    </cfRule>
    <cfRule type="expression" dxfId="10234" priority="2497">
      <formula>AND($H59&lt;&gt;"",$I59&lt;&gt;"",$J59="")</formula>
    </cfRule>
    <cfRule type="expression" dxfId="10233" priority="2498">
      <formula>AND($H59&lt;&gt;"",$I59="",$J59="")</formula>
    </cfRule>
  </conditionalFormatting>
  <conditionalFormatting sqref="H74:J75">
    <cfRule type="expression" dxfId="10232" priority="2493">
      <formula>AND($H74&lt;&gt;"",$I74&lt;&gt;"",$J74&lt;&gt;"")</formula>
    </cfRule>
    <cfRule type="expression" dxfId="10231" priority="2494">
      <formula>AND($H74&lt;&gt;"",$I74&lt;&gt;"",$J74="")</formula>
    </cfRule>
    <cfRule type="expression" dxfId="10230" priority="2495">
      <formula>AND($H74&lt;&gt;"",$I74="",$J74="")</formula>
    </cfRule>
  </conditionalFormatting>
  <conditionalFormatting sqref="U74:U75 X74:Z75">
    <cfRule type="expression" dxfId="10229" priority="2490">
      <formula>AND($H74&lt;&gt;"",$I74&lt;&gt;"",$J74&lt;&gt;"")</formula>
    </cfRule>
    <cfRule type="expression" dxfId="10228" priority="2491">
      <formula>AND($H74&lt;&gt;"",$I74&lt;&gt;"",$J74="")</formula>
    </cfRule>
    <cfRule type="expression" dxfId="10227" priority="2492">
      <formula>AND($H74&lt;&gt;"",$I74="",$J74="")</formula>
    </cfRule>
  </conditionalFormatting>
  <conditionalFormatting sqref="H74:H75">
    <cfRule type="expression" dxfId="10226" priority="2489">
      <formula>AND($H74&lt;&gt;"",$I74&lt;&gt;"")</formula>
    </cfRule>
  </conditionalFormatting>
  <conditionalFormatting sqref="I74:I75">
    <cfRule type="expression" dxfId="10225" priority="2488">
      <formula>AND($I74&lt;&gt;"",$J74&lt;&gt;"")</formula>
    </cfRule>
  </conditionalFormatting>
  <conditionalFormatting sqref="A74:A75">
    <cfRule type="containsBlanks" dxfId="10224" priority="2487">
      <formula>LEN(TRIM(A74))=0</formula>
    </cfRule>
  </conditionalFormatting>
  <conditionalFormatting sqref="AA74:AB75">
    <cfRule type="expression" dxfId="10223" priority="2484">
      <formula>AND($H74&lt;&gt;"",$I74&lt;&gt;"",$J74&lt;&gt;"")</formula>
    </cfRule>
    <cfRule type="expression" dxfId="10222" priority="2485">
      <formula>AND($H74&lt;&gt;"",$I74&lt;&gt;"",$J74="")</formula>
    </cfRule>
    <cfRule type="expression" dxfId="10221" priority="2486">
      <formula>AND($H74&lt;&gt;"",$I74="",$J74="")</formula>
    </cfRule>
  </conditionalFormatting>
  <conditionalFormatting sqref="AC74:AD75">
    <cfRule type="expression" dxfId="10220" priority="2481">
      <formula>AND($H74&lt;&gt;"",$I74&lt;&gt;"",$J74&lt;&gt;"")</formula>
    </cfRule>
    <cfRule type="expression" dxfId="10219" priority="2482">
      <formula>AND($H74&lt;&gt;"",$I74&lt;&gt;"",$J74="")</formula>
    </cfRule>
    <cfRule type="expression" dxfId="10218" priority="2483">
      <formula>AND($H74&lt;&gt;"",$I74="",$J74="")</formula>
    </cfRule>
  </conditionalFormatting>
  <conditionalFormatting sqref="AE74:AH75">
    <cfRule type="expression" dxfId="10217" priority="2478">
      <formula>AND($H74&lt;&gt;"",$I74&lt;&gt;"",$J74&lt;&gt;"")</formula>
    </cfRule>
    <cfRule type="expression" dxfId="10216" priority="2479">
      <formula>AND($H74&lt;&gt;"",$I74&lt;&gt;"",$J74="")</formula>
    </cfRule>
    <cfRule type="expression" dxfId="10215" priority="2480">
      <formula>AND($H74&lt;&gt;"",$I74="",$J74="")</formula>
    </cfRule>
  </conditionalFormatting>
  <conditionalFormatting sqref="AI74:AI75">
    <cfRule type="expression" dxfId="10214" priority="2475">
      <formula>AND($H74&lt;&gt;"",$I74&lt;&gt;"",$J74&lt;&gt;"")</formula>
    </cfRule>
    <cfRule type="expression" dxfId="10213" priority="2476">
      <formula>AND($H74&lt;&gt;"",$I74&lt;&gt;"",$J74="")</formula>
    </cfRule>
    <cfRule type="expression" dxfId="10212" priority="2477">
      <formula>AND($H74&lt;&gt;"",$I74="",$J74="")</formula>
    </cfRule>
  </conditionalFormatting>
  <conditionalFormatting sqref="H66:J66">
    <cfRule type="expression" dxfId="10211" priority="2367">
      <formula>AND($H66&lt;&gt;"",$I66&lt;&gt;"",$J66&lt;&gt;"")</formula>
    </cfRule>
    <cfRule type="expression" dxfId="10210" priority="2368">
      <formula>AND($H66&lt;&gt;"",$I66&lt;&gt;"",$J66="")</formula>
    </cfRule>
    <cfRule type="expression" dxfId="10209" priority="2369">
      <formula>AND($H66&lt;&gt;"",$I66="",$J66="")</formula>
    </cfRule>
  </conditionalFormatting>
  <conditionalFormatting sqref="U66 X66:Z66">
    <cfRule type="expression" dxfId="10208" priority="2364">
      <formula>AND($H66&lt;&gt;"",$I66&lt;&gt;"",$J66&lt;&gt;"")</formula>
    </cfRule>
    <cfRule type="expression" dxfId="10207" priority="2365">
      <formula>AND($H66&lt;&gt;"",$I66&lt;&gt;"",$J66="")</formula>
    </cfRule>
    <cfRule type="expression" dxfId="10206" priority="2366">
      <formula>AND($H66&lt;&gt;"",$I66="",$J66="")</formula>
    </cfRule>
  </conditionalFormatting>
  <conditionalFormatting sqref="H66">
    <cfRule type="expression" dxfId="10205" priority="2363">
      <formula>AND($H66&lt;&gt;"",$I66&lt;&gt;"")</formula>
    </cfRule>
  </conditionalFormatting>
  <conditionalFormatting sqref="I66">
    <cfRule type="expression" dxfId="10204" priority="2362">
      <formula>AND($I66&lt;&gt;"",$J66&lt;&gt;"")</formula>
    </cfRule>
  </conditionalFormatting>
  <conditionalFormatting sqref="A66">
    <cfRule type="containsBlanks" dxfId="10203" priority="2361">
      <formula>LEN(TRIM(A66))=0</formula>
    </cfRule>
  </conditionalFormatting>
  <conditionalFormatting sqref="AA66:AB66">
    <cfRule type="expression" dxfId="10202" priority="2358">
      <formula>AND($H66&lt;&gt;"",$I66&lt;&gt;"",$J66&lt;&gt;"")</formula>
    </cfRule>
    <cfRule type="expression" dxfId="10201" priority="2359">
      <formula>AND($H66&lt;&gt;"",$I66&lt;&gt;"",$J66="")</formula>
    </cfRule>
    <cfRule type="expression" dxfId="10200" priority="2360">
      <formula>AND($H66&lt;&gt;"",$I66="",$J66="")</formula>
    </cfRule>
  </conditionalFormatting>
  <conditionalFormatting sqref="AC66:AD66">
    <cfRule type="expression" dxfId="10199" priority="2355">
      <formula>AND($H66&lt;&gt;"",$I66&lt;&gt;"",$J66&lt;&gt;"")</formula>
    </cfRule>
    <cfRule type="expression" dxfId="10198" priority="2356">
      <formula>AND($H66&lt;&gt;"",$I66&lt;&gt;"",$J66="")</formula>
    </cfRule>
    <cfRule type="expression" dxfId="10197" priority="2357">
      <formula>AND($H66&lt;&gt;"",$I66="",$J66="")</formula>
    </cfRule>
  </conditionalFormatting>
  <conditionalFormatting sqref="AE66:AH66">
    <cfRule type="expression" dxfId="10196" priority="2352">
      <formula>AND($H66&lt;&gt;"",$I66&lt;&gt;"",$J66&lt;&gt;"")</formula>
    </cfRule>
    <cfRule type="expression" dxfId="10195" priority="2353">
      <formula>AND($H66&lt;&gt;"",$I66&lt;&gt;"",$J66="")</formula>
    </cfRule>
    <cfRule type="expression" dxfId="10194" priority="2354">
      <formula>AND($H66&lt;&gt;"",$I66="",$J66="")</formula>
    </cfRule>
  </conditionalFormatting>
  <conditionalFormatting sqref="AI66">
    <cfRule type="expression" dxfId="10193" priority="2349">
      <formula>AND($H66&lt;&gt;"",$I66&lt;&gt;"",$J66&lt;&gt;"")</formula>
    </cfRule>
    <cfRule type="expression" dxfId="10192" priority="2350">
      <formula>AND($H66&lt;&gt;"",$I66&lt;&gt;"",$J66="")</formula>
    </cfRule>
    <cfRule type="expression" dxfId="10191" priority="2351">
      <formula>AND($H66&lt;&gt;"",$I66="",$J66="")</formula>
    </cfRule>
  </conditionalFormatting>
  <conditionalFormatting sqref="H62:J62">
    <cfRule type="expression" dxfId="10190" priority="2472">
      <formula>AND($H62&lt;&gt;"",$I62&lt;&gt;"",$J62&lt;&gt;"")</formula>
    </cfRule>
    <cfRule type="expression" dxfId="10189" priority="2473">
      <formula>AND($H62&lt;&gt;"",$I62&lt;&gt;"",$J62="")</formula>
    </cfRule>
    <cfRule type="expression" dxfId="10188" priority="2474">
      <formula>AND($H62&lt;&gt;"",$I62="",$J62="")</formula>
    </cfRule>
  </conditionalFormatting>
  <conditionalFormatting sqref="U62 X62:Z62">
    <cfRule type="expression" dxfId="10187" priority="2469">
      <formula>AND($H62&lt;&gt;"",$I62&lt;&gt;"",$J62&lt;&gt;"")</formula>
    </cfRule>
    <cfRule type="expression" dxfId="10186" priority="2470">
      <formula>AND($H62&lt;&gt;"",$I62&lt;&gt;"",$J62="")</formula>
    </cfRule>
    <cfRule type="expression" dxfId="10185" priority="2471">
      <formula>AND($H62&lt;&gt;"",$I62="",$J62="")</formula>
    </cfRule>
  </conditionalFormatting>
  <conditionalFormatting sqref="H62">
    <cfRule type="expression" dxfId="10184" priority="2468">
      <formula>AND($H62&lt;&gt;"",$I62&lt;&gt;"")</formula>
    </cfRule>
  </conditionalFormatting>
  <conditionalFormatting sqref="I62">
    <cfRule type="expression" dxfId="10183" priority="2467">
      <formula>AND($I62&lt;&gt;"",$J62&lt;&gt;"")</formula>
    </cfRule>
  </conditionalFormatting>
  <conditionalFormatting sqref="A62">
    <cfRule type="containsBlanks" dxfId="10182" priority="2466">
      <formula>LEN(TRIM(A62))=0</formula>
    </cfRule>
  </conditionalFormatting>
  <conditionalFormatting sqref="AA62:AB62">
    <cfRule type="expression" dxfId="10181" priority="2463">
      <formula>AND($H62&lt;&gt;"",$I62&lt;&gt;"",$J62&lt;&gt;"")</formula>
    </cfRule>
    <cfRule type="expression" dxfId="10180" priority="2464">
      <formula>AND($H62&lt;&gt;"",$I62&lt;&gt;"",$J62="")</formula>
    </cfRule>
    <cfRule type="expression" dxfId="10179" priority="2465">
      <formula>AND($H62&lt;&gt;"",$I62="",$J62="")</formula>
    </cfRule>
  </conditionalFormatting>
  <conditionalFormatting sqref="AC62:AD62">
    <cfRule type="expression" dxfId="10178" priority="2460">
      <formula>AND($H62&lt;&gt;"",$I62&lt;&gt;"",$J62&lt;&gt;"")</formula>
    </cfRule>
    <cfRule type="expression" dxfId="10177" priority="2461">
      <formula>AND($H62&lt;&gt;"",$I62&lt;&gt;"",$J62="")</formula>
    </cfRule>
    <cfRule type="expression" dxfId="10176" priority="2462">
      <formula>AND($H62&lt;&gt;"",$I62="",$J62="")</formula>
    </cfRule>
  </conditionalFormatting>
  <conditionalFormatting sqref="AE62:AH62">
    <cfRule type="expression" dxfId="10175" priority="2457">
      <formula>AND($H62&lt;&gt;"",$I62&lt;&gt;"",$J62&lt;&gt;"")</formula>
    </cfRule>
    <cfRule type="expression" dxfId="10174" priority="2458">
      <formula>AND($H62&lt;&gt;"",$I62&lt;&gt;"",$J62="")</formula>
    </cfRule>
    <cfRule type="expression" dxfId="10173" priority="2459">
      <formula>AND($H62&lt;&gt;"",$I62="",$J62="")</formula>
    </cfRule>
  </conditionalFormatting>
  <conditionalFormatting sqref="AI62">
    <cfRule type="expression" dxfId="10172" priority="2454">
      <formula>AND($H62&lt;&gt;"",$I62&lt;&gt;"",$J62&lt;&gt;"")</formula>
    </cfRule>
    <cfRule type="expression" dxfId="10171" priority="2455">
      <formula>AND($H62&lt;&gt;"",$I62&lt;&gt;"",$J62="")</formula>
    </cfRule>
    <cfRule type="expression" dxfId="10170" priority="2456">
      <formula>AND($H62&lt;&gt;"",$I62="",$J62="")</formula>
    </cfRule>
  </conditionalFormatting>
  <conditionalFormatting sqref="H63:J63">
    <cfRule type="expression" dxfId="10169" priority="2451">
      <formula>AND($H63&lt;&gt;"",$I63&lt;&gt;"",$J63&lt;&gt;"")</formula>
    </cfRule>
    <cfRule type="expression" dxfId="10168" priority="2452">
      <formula>AND($H63&lt;&gt;"",$I63&lt;&gt;"",$J63="")</formula>
    </cfRule>
    <cfRule type="expression" dxfId="10167" priority="2453">
      <formula>AND($H63&lt;&gt;"",$I63="",$J63="")</formula>
    </cfRule>
  </conditionalFormatting>
  <conditionalFormatting sqref="U63 X63:Z63">
    <cfRule type="expression" dxfId="10166" priority="2448">
      <formula>AND($H63&lt;&gt;"",$I63&lt;&gt;"",$J63&lt;&gt;"")</formula>
    </cfRule>
    <cfRule type="expression" dxfId="10165" priority="2449">
      <formula>AND($H63&lt;&gt;"",$I63&lt;&gt;"",$J63="")</formula>
    </cfRule>
    <cfRule type="expression" dxfId="10164" priority="2450">
      <formula>AND($H63&lt;&gt;"",$I63="",$J63="")</formula>
    </cfRule>
  </conditionalFormatting>
  <conditionalFormatting sqref="H63">
    <cfRule type="expression" dxfId="10163" priority="2447">
      <formula>AND($H63&lt;&gt;"",$I63&lt;&gt;"")</formula>
    </cfRule>
  </conditionalFormatting>
  <conditionalFormatting sqref="I63">
    <cfRule type="expression" dxfId="10162" priority="2446">
      <formula>AND($I63&lt;&gt;"",$J63&lt;&gt;"")</formula>
    </cfRule>
  </conditionalFormatting>
  <conditionalFormatting sqref="A63">
    <cfRule type="containsBlanks" dxfId="10161" priority="2445">
      <formula>LEN(TRIM(A63))=0</formula>
    </cfRule>
  </conditionalFormatting>
  <conditionalFormatting sqref="AA63:AB63">
    <cfRule type="expression" dxfId="10160" priority="2442">
      <formula>AND($H63&lt;&gt;"",$I63&lt;&gt;"",$J63&lt;&gt;"")</formula>
    </cfRule>
    <cfRule type="expression" dxfId="10159" priority="2443">
      <formula>AND($H63&lt;&gt;"",$I63&lt;&gt;"",$J63="")</formula>
    </cfRule>
    <cfRule type="expression" dxfId="10158" priority="2444">
      <formula>AND($H63&lt;&gt;"",$I63="",$J63="")</formula>
    </cfRule>
  </conditionalFormatting>
  <conditionalFormatting sqref="AC63:AD63">
    <cfRule type="expression" dxfId="10157" priority="2439">
      <formula>AND($H63&lt;&gt;"",$I63&lt;&gt;"",$J63&lt;&gt;"")</formula>
    </cfRule>
    <cfRule type="expression" dxfId="10156" priority="2440">
      <formula>AND($H63&lt;&gt;"",$I63&lt;&gt;"",$J63="")</formula>
    </cfRule>
    <cfRule type="expression" dxfId="10155" priority="2441">
      <formula>AND($H63&lt;&gt;"",$I63="",$J63="")</formula>
    </cfRule>
  </conditionalFormatting>
  <conditionalFormatting sqref="AE63:AH63">
    <cfRule type="expression" dxfId="10154" priority="2436">
      <formula>AND($H63&lt;&gt;"",$I63&lt;&gt;"",$J63&lt;&gt;"")</formula>
    </cfRule>
    <cfRule type="expression" dxfId="10153" priority="2437">
      <formula>AND($H63&lt;&gt;"",$I63&lt;&gt;"",$J63="")</formula>
    </cfRule>
    <cfRule type="expression" dxfId="10152" priority="2438">
      <formula>AND($H63&lt;&gt;"",$I63="",$J63="")</formula>
    </cfRule>
  </conditionalFormatting>
  <conditionalFormatting sqref="AI63">
    <cfRule type="expression" dxfId="10151" priority="2433">
      <formula>AND($H63&lt;&gt;"",$I63&lt;&gt;"",$J63&lt;&gt;"")</formula>
    </cfRule>
    <cfRule type="expression" dxfId="10150" priority="2434">
      <formula>AND($H63&lt;&gt;"",$I63&lt;&gt;"",$J63="")</formula>
    </cfRule>
    <cfRule type="expression" dxfId="10149" priority="2435">
      <formula>AND($H63&lt;&gt;"",$I63="",$J63="")</formula>
    </cfRule>
  </conditionalFormatting>
  <conditionalFormatting sqref="H64:J64">
    <cfRule type="expression" dxfId="10148" priority="2430">
      <formula>AND($H64&lt;&gt;"",$I64&lt;&gt;"",$J64&lt;&gt;"")</formula>
    </cfRule>
    <cfRule type="expression" dxfId="10147" priority="2431">
      <formula>AND($H64&lt;&gt;"",$I64&lt;&gt;"",$J64="")</formula>
    </cfRule>
    <cfRule type="expression" dxfId="10146" priority="2432">
      <formula>AND($H64&lt;&gt;"",$I64="",$J64="")</formula>
    </cfRule>
  </conditionalFormatting>
  <conditionalFormatting sqref="U64 X64:Z64">
    <cfRule type="expression" dxfId="10145" priority="2427">
      <formula>AND($H64&lt;&gt;"",$I64&lt;&gt;"",$J64&lt;&gt;"")</formula>
    </cfRule>
    <cfRule type="expression" dxfId="10144" priority="2428">
      <formula>AND($H64&lt;&gt;"",$I64&lt;&gt;"",$J64="")</formula>
    </cfRule>
    <cfRule type="expression" dxfId="10143" priority="2429">
      <formula>AND($H64&lt;&gt;"",$I64="",$J64="")</formula>
    </cfRule>
  </conditionalFormatting>
  <conditionalFormatting sqref="H64">
    <cfRule type="expression" dxfId="10142" priority="2426">
      <formula>AND($H64&lt;&gt;"",$I64&lt;&gt;"")</formula>
    </cfRule>
  </conditionalFormatting>
  <conditionalFormatting sqref="I64">
    <cfRule type="expression" dxfId="10141" priority="2425">
      <formula>AND($I64&lt;&gt;"",$J64&lt;&gt;"")</formula>
    </cfRule>
  </conditionalFormatting>
  <conditionalFormatting sqref="A64">
    <cfRule type="containsBlanks" dxfId="10140" priority="2424">
      <formula>LEN(TRIM(A64))=0</formula>
    </cfRule>
  </conditionalFormatting>
  <conditionalFormatting sqref="AA64:AB64">
    <cfRule type="expression" dxfId="10139" priority="2421">
      <formula>AND($H64&lt;&gt;"",$I64&lt;&gt;"",$J64&lt;&gt;"")</formula>
    </cfRule>
    <cfRule type="expression" dxfId="10138" priority="2422">
      <formula>AND($H64&lt;&gt;"",$I64&lt;&gt;"",$J64="")</formula>
    </cfRule>
    <cfRule type="expression" dxfId="10137" priority="2423">
      <formula>AND($H64&lt;&gt;"",$I64="",$J64="")</formula>
    </cfRule>
  </conditionalFormatting>
  <conditionalFormatting sqref="AC64:AD64">
    <cfRule type="expression" dxfId="10136" priority="2418">
      <formula>AND($H64&lt;&gt;"",$I64&lt;&gt;"",$J64&lt;&gt;"")</formula>
    </cfRule>
    <cfRule type="expression" dxfId="10135" priority="2419">
      <formula>AND($H64&lt;&gt;"",$I64&lt;&gt;"",$J64="")</formula>
    </cfRule>
    <cfRule type="expression" dxfId="10134" priority="2420">
      <formula>AND($H64&lt;&gt;"",$I64="",$J64="")</formula>
    </cfRule>
  </conditionalFormatting>
  <conditionalFormatting sqref="AE64:AH64">
    <cfRule type="expression" dxfId="10133" priority="2415">
      <formula>AND($H64&lt;&gt;"",$I64&lt;&gt;"",$J64&lt;&gt;"")</formula>
    </cfRule>
    <cfRule type="expression" dxfId="10132" priority="2416">
      <formula>AND($H64&lt;&gt;"",$I64&lt;&gt;"",$J64="")</formula>
    </cfRule>
    <cfRule type="expression" dxfId="10131" priority="2417">
      <formula>AND($H64&lt;&gt;"",$I64="",$J64="")</formula>
    </cfRule>
  </conditionalFormatting>
  <conditionalFormatting sqref="AI64">
    <cfRule type="expression" dxfId="10130" priority="2412">
      <formula>AND($H64&lt;&gt;"",$I64&lt;&gt;"",$J64&lt;&gt;"")</formula>
    </cfRule>
    <cfRule type="expression" dxfId="10129" priority="2413">
      <formula>AND($H64&lt;&gt;"",$I64&lt;&gt;"",$J64="")</formula>
    </cfRule>
    <cfRule type="expression" dxfId="10128" priority="2414">
      <formula>AND($H64&lt;&gt;"",$I64="",$J64="")</formula>
    </cfRule>
  </conditionalFormatting>
  <conditionalFormatting sqref="H65:J65">
    <cfRule type="expression" dxfId="10127" priority="2409">
      <formula>AND($H65&lt;&gt;"",$I65&lt;&gt;"",$J65&lt;&gt;"")</formula>
    </cfRule>
    <cfRule type="expression" dxfId="10126" priority="2410">
      <formula>AND($H65&lt;&gt;"",$I65&lt;&gt;"",$J65="")</formula>
    </cfRule>
    <cfRule type="expression" dxfId="10125" priority="2411">
      <formula>AND($H65&lt;&gt;"",$I65="",$J65="")</formula>
    </cfRule>
  </conditionalFormatting>
  <conditionalFormatting sqref="U65 X65:Z65">
    <cfRule type="expression" dxfId="10124" priority="2406">
      <formula>AND($H65&lt;&gt;"",$I65&lt;&gt;"",$J65&lt;&gt;"")</formula>
    </cfRule>
    <cfRule type="expression" dxfId="10123" priority="2407">
      <formula>AND($H65&lt;&gt;"",$I65&lt;&gt;"",$J65="")</formula>
    </cfRule>
    <cfRule type="expression" dxfId="10122" priority="2408">
      <formula>AND($H65&lt;&gt;"",$I65="",$J65="")</formula>
    </cfRule>
  </conditionalFormatting>
  <conditionalFormatting sqref="H65">
    <cfRule type="expression" dxfId="10121" priority="2405">
      <formula>AND($H65&lt;&gt;"",$I65&lt;&gt;"")</formula>
    </cfRule>
  </conditionalFormatting>
  <conditionalFormatting sqref="I65">
    <cfRule type="expression" dxfId="10120" priority="2404">
      <formula>AND($I65&lt;&gt;"",$J65&lt;&gt;"")</formula>
    </cfRule>
  </conditionalFormatting>
  <conditionalFormatting sqref="A65">
    <cfRule type="containsBlanks" dxfId="10119" priority="2403">
      <formula>LEN(TRIM(A65))=0</formula>
    </cfRule>
  </conditionalFormatting>
  <conditionalFormatting sqref="AA65:AB65">
    <cfRule type="expression" dxfId="10118" priority="2400">
      <formula>AND($H65&lt;&gt;"",$I65&lt;&gt;"",$J65&lt;&gt;"")</formula>
    </cfRule>
    <cfRule type="expression" dxfId="10117" priority="2401">
      <formula>AND($H65&lt;&gt;"",$I65&lt;&gt;"",$J65="")</formula>
    </cfRule>
    <cfRule type="expression" dxfId="10116" priority="2402">
      <formula>AND($H65&lt;&gt;"",$I65="",$J65="")</formula>
    </cfRule>
  </conditionalFormatting>
  <conditionalFormatting sqref="AC65:AD65">
    <cfRule type="expression" dxfId="10115" priority="2397">
      <formula>AND($H65&lt;&gt;"",$I65&lt;&gt;"",$J65&lt;&gt;"")</formula>
    </cfRule>
    <cfRule type="expression" dxfId="10114" priority="2398">
      <formula>AND($H65&lt;&gt;"",$I65&lt;&gt;"",$J65="")</formula>
    </cfRule>
    <cfRule type="expression" dxfId="10113" priority="2399">
      <formula>AND($H65&lt;&gt;"",$I65="",$J65="")</formula>
    </cfRule>
  </conditionalFormatting>
  <conditionalFormatting sqref="AE65:AH65">
    <cfRule type="expression" dxfId="10112" priority="2394">
      <formula>AND($H65&lt;&gt;"",$I65&lt;&gt;"",$J65&lt;&gt;"")</formula>
    </cfRule>
    <cfRule type="expression" dxfId="10111" priority="2395">
      <formula>AND($H65&lt;&gt;"",$I65&lt;&gt;"",$J65="")</formula>
    </cfRule>
    <cfRule type="expression" dxfId="10110" priority="2396">
      <formula>AND($H65&lt;&gt;"",$I65="",$J65="")</formula>
    </cfRule>
  </conditionalFormatting>
  <conditionalFormatting sqref="AI65">
    <cfRule type="expression" dxfId="10109" priority="2391">
      <formula>AND($H65&lt;&gt;"",$I65&lt;&gt;"",$J65&lt;&gt;"")</formula>
    </cfRule>
    <cfRule type="expression" dxfId="10108" priority="2392">
      <formula>AND($H65&lt;&gt;"",$I65&lt;&gt;"",$J65="")</formula>
    </cfRule>
    <cfRule type="expression" dxfId="10107" priority="2393">
      <formula>AND($H65&lt;&gt;"",$I65="",$J65="")</formula>
    </cfRule>
  </conditionalFormatting>
  <conditionalFormatting sqref="H69:J69">
    <cfRule type="expression" dxfId="10106" priority="2388">
      <formula>AND($H69&lt;&gt;"",$I69&lt;&gt;"",$J69&lt;&gt;"")</formula>
    </cfRule>
    <cfRule type="expression" dxfId="10105" priority="2389">
      <formula>AND($H69&lt;&gt;"",$I69&lt;&gt;"",$J69="")</formula>
    </cfRule>
    <cfRule type="expression" dxfId="10104" priority="2390">
      <formula>AND($H69&lt;&gt;"",$I69="",$J69="")</formula>
    </cfRule>
  </conditionalFormatting>
  <conditionalFormatting sqref="U69 X69:Z69">
    <cfRule type="expression" dxfId="10103" priority="2385">
      <formula>AND($H69&lt;&gt;"",$I69&lt;&gt;"",$J69&lt;&gt;"")</formula>
    </cfRule>
    <cfRule type="expression" dxfId="10102" priority="2386">
      <formula>AND($H69&lt;&gt;"",$I69&lt;&gt;"",$J69="")</formula>
    </cfRule>
    <cfRule type="expression" dxfId="10101" priority="2387">
      <formula>AND($H69&lt;&gt;"",$I69="",$J69="")</formula>
    </cfRule>
  </conditionalFormatting>
  <conditionalFormatting sqref="H69">
    <cfRule type="expression" dxfId="10100" priority="2384">
      <formula>AND($H69&lt;&gt;"",$I69&lt;&gt;"")</formula>
    </cfRule>
  </conditionalFormatting>
  <conditionalFormatting sqref="I69">
    <cfRule type="expression" dxfId="10099" priority="2383">
      <formula>AND($I69&lt;&gt;"",$J69&lt;&gt;"")</formula>
    </cfRule>
  </conditionalFormatting>
  <conditionalFormatting sqref="A69">
    <cfRule type="containsBlanks" dxfId="10098" priority="2382">
      <formula>LEN(TRIM(A69))=0</formula>
    </cfRule>
  </conditionalFormatting>
  <conditionalFormatting sqref="AA69:AB69">
    <cfRule type="expression" dxfId="10097" priority="2379">
      <formula>AND($H69&lt;&gt;"",$I69&lt;&gt;"",$J69&lt;&gt;"")</formula>
    </cfRule>
    <cfRule type="expression" dxfId="10096" priority="2380">
      <formula>AND($H69&lt;&gt;"",$I69&lt;&gt;"",$J69="")</formula>
    </cfRule>
    <cfRule type="expression" dxfId="10095" priority="2381">
      <formula>AND($H69&lt;&gt;"",$I69="",$J69="")</formula>
    </cfRule>
  </conditionalFormatting>
  <conditionalFormatting sqref="AC69:AD69">
    <cfRule type="expression" dxfId="10094" priority="2376">
      <formula>AND($H69&lt;&gt;"",$I69&lt;&gt;"",$J69&lt;&gt;"")</formula>
    </cfRule>
    <cfRule type="expression" dxfId="10093" priority="2377">
      <formula>AND($H69&lt;&gt;"",$I69&lt;&gt;"",$J69="")</formula>
    </cfRule>
    <cfRule type="expression" dxfId="10092" priority="2378">
      <formula>AND($H69&lt;&gt;"",$I69="",$J69="")</formula>
    </cfRule>
  </conditionalFormatting>
  <conditionalFormatting sqref="AE69:AH69">
    <cfRule type="expression" dxfId="10091" priority="2373">
      <formula>AND($H69&lt;&gt;"",$I69&lt;&gt;"",$J69&lt;&gt;"")</formula>
    </cfRule>
    <cfRule type="expression" dxfId="10090" priority="2374">
      <formula>AND($H69&lt;&gt;"",$I69&lt;&gt;"",$J69="")</formula>
    </cfRule>
    <cfRule type="expression" dxfId="10089" priority="2375">
      <formula>AND($H69&lt;&gt;"",$I69="",$J69="")</formula>
    </cfRule>
  </conditionalFormatting>
  <conditionalFormatting sqref="AI69">
    <cfRule type="expression" dxfId="10088" priority="2370">
      <formula>AND($H69&lt;&gt;"",$I69&lt;&gt;"",$J69&lt;&gt;"")</formula>
    </cfRule>
    <cfRule type="expression" dxfId="10087" priority="2371">
      <formula>AND($H69&lt;&gt;"",$I69&lt;&gt;"",$J69="")</formula>
    </cfRule>
    <cfRule type="expression" dxfId="10086" priority="2372">
      <formula>AND($H69&lt;&gt;"",$I69="",$J69="")</formula>
    </cfRule>
  </conditionalFormatting>
  <conditionalFormatting sqref="H67:J67">
    <cfRule type="expression" dxfId="10085" priority="2346">
      <formula>AND($H67&lt;&gt;"",$I67&lt;&gt;"",$J67&lt;&gt;"")</formula>
    </cfRule>
    <cfRule type="expression" dxfId="10084" priority="2347">
      <formula>AND($H67&lt;&gt;"",$I67&lt;&gt;"",$J67="")</formula>
    </cfRule>
    <cfRule type="expression" dxfId="10083" priority="2348">
      <formula>AND($H67&lt;&gt;"",$I67="",$J67="")</formula>
    </cfRule>
  </conditionalFormatting>
  <conditionalFormatting sqref="U67 X67:Z67">
    <cfRule type="expression" dxfId="10082" priority="2343">
      <formula>AND($H67&lt;&gt;"",$I67&lt;&gt;"",$J67&lt;&gt;"")</formula>
    </cfRule>
    <cfRule type="expression" dxfId="10081" priority="2344">
      <formula>AND($H67&lt;&gt;"",$I67&lt;&gt;"",$J67="")</formula>
    </cfRule>
    <cfRule type="expression" dxfId="10080" priority="2345">
      <formula>AND($H67&lt;&gt;"",$I67="",$J67="")</formula>
    </cfRule>
  </conditionalFormatting>
  <conditionalFormatting sqref="H67">
    <cfRule type="expression" dxfId="10079" priority="2342">
      <formula>AND($H67&lt;&gt;"",$I67&lt;&gt;"")</formula>
    </cfRule>
  </conditionalFormatting>
  <conditionalFormatting sqref="I67">
    <cfRule type="expression" dxfId="10078" priority="2341">
      <formula>AND($I67&lt;&gt;"",$J67&lt;&gt;"")</formula>
    </cfRule>
  </conditionalFormatting>
  <conditionalFormatting sqref="A67">
    <cfRule type="containsBlanks" dxfId="10077" priority="2340">
      <formula>LEN(TRIM(A67))=0</formula>
    </cfRule>
  </conditionalFormatting>
  <conditionalFormatting sqref="AA67:AB67">
    <cfRule type="expression" dxfId="10076" priority="2337">
      <formula>AND($H67&lt;&gt;"",$I67&lt;&gt;"",$J67&lt;&gt;"")</formula>
    </cfRule>
    <cfRule type="expression" dxfId="10075" priority="2338">
      <formula>AND($H67&lt;&gt;"",$I67&lt;&gt;"",$J67="")</formula>
    </cfRule>
    <cfRule type="expression" dxfId="10074" priority="2339">
      <formula>AND($H67&lt;&gt;"",$I67="",$J67="")</formula>
    </cfRule>
  </conditionalFormatting>
  <conditionalFormatting sqref="AC67:AD67">
    <cfRule type="expression" dxfId="10073" priority="2334">
      <formula>AND($H67&lt;&gt;"",$I67&lt;&gt;"",$J67&lt;&gt;"")</formula>
    </cfRule>
    <cfRule type="expression" dxfId="10072" priority="2335">
      <formula>AND($H67&lt;&gt;"",$I67&lt;&gt;"",$J67="")</formula>
    </cfRule>
    <cfRule type="expression" dxfId="10071" priority="2336">
      <formula>AND($H67&lt;&gt;"",$I67="",$J67="")</formula>
    </cfRule>
  </conditionalFormatting>
  <conditionalFormatting sqref="AE67:AH67">
    <cfRule type="expression" dxfId="10070" priority="2331">
      <formula>AND($H67&lt;&gt;"",$I67&lt;&gt;"",$J67&lt;&gt;"")</formula>
    </cfRule>
    <cfRule type="expression" dxfId="10069" priority="2332">
      <formula>AND($H67&lt;&gt;"",$I67&lt;&gt;"",$J67="")</formula>
    </cfRule>
    <cfRule type="expression" dxfId="10068" priority="2333">
      <formula>AND($H67&lt;&gt;"",$I67="",$J67="")</formula>
    </cfRule>
  </conditionalFormatting>
  <conditionalFormatting sqref="AI67">
    <cfRule type="expression" dxfId="10067" priority="2328">
      <formula>AND($H67&lt;&gt;"",$I67&lt;&gt;"",$J67&lt;&gt;"")</formula>
    </cfRule>
    <cfRule type="expression" dxfId="10066" priority="2329">
      <formula>AND($H67&lt;&gt;"",$I67&lt;&gt;"",$J67="")</formula>
    </cfRule>
    <cfRule type="expression" dxfId="10065" priority="2330">
      <formula>AND($H67&lt;&gt;"",$I67="",$J67="")</formula>
    </cfRule>
  </conditionalFormatting>
  <conditionalFormatting sqref="A46">
    <cfRule type="containsBlanks" dxfId="10064" priority="2319">
      <formula>LEN(TRIM(A46))=0</formula>
    </cfRule>
  </conditionalFormatting>
  <conditionalFormatting sqref="A50">
    <cfRule type="containsBlanks" dxfId="10063" priority="2208">
      <formula>LEN(TRIM(A50))=0</formula>
    </cfRule>
  </conditionalFormatting>
  <conditionalFormatting sqref="A47">
    <cfRule type="containsBlanks" dxfId="10062" priority="2292">
      <formula>LEN(TRIM(A47))=0</formula>
    </cfRule>
  </conditionalFormatting>
  <conditionalFormatting sqref="A48">
    <cfRule type="containsBlanks" dxfId="10061" priority="2271">
      <formula>LEN(TRIM(A48))=0</formula>
    </cfRule>
  </conditionalFormatting>
  <conditionalFormatting sqref="A49">
    <cfRule type="containsBlanks" dxfId="10060" priority="2250">
      <formula>LEN(TRIM(A49))=0</formula>
    </cfRule>
  </conditionalFormatting>
  <conditionalFormatting sqref="A53">
    <cfRule type="containsBlanks" dxfId="10059" priority="2229">
      <formula>LEN(TRIM(A53))=0</formula>
    </cfRule>
  </conditionalFormatting>
  <conditionalFormatting sqref="A51">
    <cfRule type="containsBlanks" dxfId="10058" priority="2187">
      <formula>LEN(TRIM(A51))=0</formula>
    </cfRule>
  </conditionalFormatting>
  <conditionalFormatting sqref="H45:J45">
    <cfRule type="expression" dxfId="10057" priority="2172">
      <formula>AND($H45&lt;&gt;"",$I45&lt;&gt;"",$J45&lt;&gt;"")</formula>
    </cfRule>
    <cfRule type="expression" dxfId="10056" priority="2173">
      <formula>AND($H45&lt;&gt;"",$I45&lt;&gt;"",$J45="")</formula>
    </cfRule>
    <cfRule type="expression" dxfId="10055" priority="2174">
      <formula>AND($H45&lt;&gt;"",$I45="",$J45="")</formula>
    </cfRule>
  </conditionalFormatting>
  <conditionalFormatting sqref="U45 X45:Z45">
    <cfRule type="expression" dxfId="10054" priority="2169">
      <formula>AND($H45&lt;&gt;"",$I45&lt;&gt;"",$J45&lt;&gt;"")</formula>
    </cfRule>
    <cfRule type="expression" dxfId="10053" priority="2170">
      <formula>AND($H45&lt;&gt;"",$I45&lt;&gt;"",$J45="")</formula>
    </cfRule>
    <cfRule type="expression" dxfId="10052" priority="2171">
      <formula>AND($H45&lt;&gt;"",$I45="",$J45="")</formula>
    </cfRule>
  </conditionalFormatting>
  <conditionalFormatting sqref="H45">
    <cfRule type="expression" dxfId="10051" priority="2168">
      <formula>AND($H45&lt;&gt;"",$I45&lt;&gt;"")</formula>
    </cfRule>
  </conditionalFormatting>
  <conditionalFormatting sqref="I45">
    <cfRule type="expression" dxfId="10050" priority="2167">
      <formula>AND($I45&lt;&gt;"",$J45&lt;&gt;"")</formula>
    </cfRule>
  </conditionalFormatting>
  <conditionalFormatting sqref="A45">
    <cfRule type="containsBlanks" dxfId="10049" priority="2166">
      <formula>LEN(TRIM(A45))=0</formula>
    </cfRule>
  </conditionalFormatting>
  <conditionalFormatting sqref="AA45:AB45">
    <cfRule type="expression" dxfId="10048" priority="2163">
      <formula>AND($H45&lt;&gt;"",$I45&lt;&gt;"",$J45&lt;&gt;"")</formula>
    </cfRule>
    <cfRule type="expression" dxfId="10047" priority="2164">
      <formula>AND($H45&lt;&gt;"",$I45&lt;&gt;"",$J45="")</formula>
    </cfRule>
    <cfRule type="expression" dxfId="10046" priority="2165">
      <formula>AND($H45&lt;&gt;"",$I45="",$J45="")</formula>
    </cfRule>
  </conditionalFormatting>
  <conditionalFormatting sqref="AC45:AD45">
    <cfRule type="expression" dxfId="10045" priority="2160">
      <formula>AND($H45&lt;&gt;"",$I45&lt;&gt;"",$J45&lt;&gt;"")</formula>
    </cfRule>
    <cfRule type="expression" dxfId="10044" priority="2161">
      <formula>AND($H45&lt;&gt;"",$I45&lt;&gt;"",$J45="")</formula>
    </cfRule>
    <cfRule type="expression" dxfId="10043" priority="2162">
      <formula>AND($H45&lt;&gt;"",$I45="",$J45="")</formula>
    </cfRule>
  </conditionalFormatting>
  <conditionalFormatting sqref="AE45:AH45">
    <cfRule type="expression" dxfId="10042" priority="2157">
      <formula>AND($H45&lt;&gt;"",$I45&lt;&gt;"",$J45&lt;&gt;"")</formula>
    </cfRule>
    <cfRule type="expression" dxfId="10041" priority="2158">
      <formula>AND($H45&lt;&gt;"",$I45&lt;&gt;"",$J45="")</formula>
    </cfRule>
    <cfRule type="expression" dxfId="10040" priority="2159">
      <formula>AND($H45&lt;&gt;"",$I45="",$J45="")</formula>
    </cfRule>
  </conditionalFormatting>
  <conditionalFormatting sqref="AI45">
    <cfRule type="expression" dxfId="10039" priority="2154">
      <formula>AND($H45&lt;&gt;"",$I45&lt;&gt;"",$J45&lt;&gt;"")</formula>
    </cfRule>
    <cfRule type="expression" dxfId="10038" priority="2155">
      <formula>AND($H45&lt;&gt;"",$I45&lt;&gt;"",$J45="")</formula>
    </cfRule>
    <cfRule type="expression" dxfId="10037" priority="2156">
      <formula>AND($H45&lt;&gt;"",$I45="",$J45="")</formula>
    </cfRule>
  </conditionalFormatting>
  <conditionalFormatting sqref="X44:AI44 H44:J44 U44">
    <cfRule type="expression" dxfId="10036" priority="2151">
      <formula>AND($H44&lt;&gt;"",$I44&lt;&gt;"",$J44&lt;&gt;"")</formula>
    </cfRule>
    <cfRule type="expression" dxfId="10035" priority="2152">
      <formula>AND($H44&lt;&gt;"",$I44&lt;&gt;"",$J44="")</formula>
    </cfRule>
    <cfRule type="expression" dxfId="10034" priority="2153">
      <formula>AND($H44&lt;&gt;"",$I44="",$J44="")</formula>
    </cfRule>
  </conditionalFormatting>
  <conditionalFormatting sqref="H44">
    <cfRule type="expression" dxfId="10033" priority="2150">
      <formula>AND($H44&lt;&gt;"",$I44&lt;&gt;"")</formula>
    </cfRule>
  </conditionalFormatting>
  <conditionalFormatting sqref="I44">
    <cfRule type="expression" dxfId="10032" priority="2149">
      <formula>AND($I44&lt;&gt;"",$J44&lt;&gt;"")</formula>
    </cfRule>
  </conditionalFormatting>
  <conditionalFormatting sqref="H43:J43">
    <cfRule type="expression" dxfId="10031" priority="2146">
      <formula>AND($H43&lt;&gt;"",$I43&lt;&gt;"",$J43&lt;&gt;"")</formula>
    </cfRule>
    <cfRule type="expression" dxfId="10030" priority="2147">
      <formula>AND($H43&lt;&gt;"",$I43&lt;&gt;"",$J43="")</formula>
    </cfRule>
    <cfRule type="expression" dxfId="10029" priority="2148">
      <formula>AND($H43&lt;&gt;"",$I43="",$J43="")</formula>
    </cfRule>
  </conditionalFormatting>
  <conditionalFormatting sqref="U43 X43:Z43">
    <cfRule type="expression" dxfId="10028" priority="2143">
      <formula>AND($H43&lt;&gt;"",$I43&lt;&gt;"",$J43&lt;&gt;"")</formula>
    </cfRule>
    <cfRule type="expression" dxfId="10027" priority="2144">
      <formula>AND($H43&lt;&gt;"",$I43&lt;&gt;"",$J43="")</formula>
    </cfRule>
    <cfRule type="expression" dxfId="10026" priority="2145">
      <formula>AND($H43&lt;&gt;"",$I43="",$J43="")</formula>
    </cfRule>
  </conditionalFormatting>
  <conditionalFormatting sqref="H43">
    <cfRule type="expression" dxfId="10025" priority="2142">
      <formula>AND($H43&lt;&gt;"",$I43&lt;&gt;"")</formula>
    </cfRule>
  </conditionalFormatting>
  <conditionalFormatting sqref="I43">
    <cfRule type="expression" dxfId="10024" priority="2141">
      <formula>AND($I43&lt;&gt;"",$J43&lt;&gt;"")</formula>
    </cfRule>
  </conditionalFormatting>
  <conditionalFormatting sqref="A43">
    <cfRule type="containsBlanks" dxfId="10023" priority="2140">
      <formula>LEN(TRIM(A43))=0</formula>
    </cfRule>
  </conditionalFormatting>
  <conditionalFormatting sqref="AA43:AB43">
    <cfRule type="expression" dxfId="10022" priority="2137">
      <formula>AND($H43&lt;&gt;"",$I43&lt;&gt;"",$J43&lt;&gt;"")</formula>
    </cfRule>
    <cfRule type="expression" dxfId="10021" priority="2138">
      <formula>AND($H43&lt;&gt;"",$I43&lt;&gt;"",$J43="")</formula>
    </cfRule>
    <cfRule type="expression" dxfId="10020" priority="2139">
      <formula>AND($H43&lt;&gt;"",$I43="",$J43="")</formula>
    </cfRule>
  </conditionalFormatting>
  <conditionalFormatting sqref="AC43:AD43">
    <cfRule type="expression" dxfId="10019" priority="2134">
      <formula>AND($H43&lt;&gt;"",$I43&lt;&gt;"",$J43&lt;&gt;"")</formula>
    </cfRule>
    <cfRule type="expression" dxfId="10018" priority="2135">
      <formula>AND($H43&lt;&gt;"",$I43&lt;&gt;"",$J43="")</formula>
    </cfRule>
    <cfRule type="expression" dxfId="10017" priority="2136">
      <formula>AND($H43&lt;&gt;"",$I43="",$J43="")</formula>
    </cfRule>
  </conditionalFormatting>
  <conditionalFormatting sqref="AE43:AH43">
    <cfRule type="expression" dxfId="10016" priority="2131">
      <formula>AND($H43&lt;&gt;"",$I43&lt;&gt;"",$J43&lt;&gt;"")</formula>
    </cfRule>
    <cfRule type="expression" dxfId="10015" priority="2132">
      <formula>AND($H43&lt;&gt;"",$I43&lt;&gt;"",$J43="")</formula>
    </cfRule>
    <cfRule type="expression" dxfId="10014" priority="2133">
      <formula>AND($H43&lt;&gt;"",$I43="",$J43="")</formula>
    </cfRule>
  </conditionalFormatting>
  <conditionalFormatting sqref="AI43">
    <cfRule type="expression" dxfId="10013" priority="2128">
      <formula>AND($H43&lt;&gt;"",$I43&lt;&gt;"",$J43&lt;&gt;"")</formula>
    </cfRule>
    <cfRule type="expression" dxfId="10012" priority="2129">
      <formula>AND($H43&lt;&gt;"",$I43&lt;&gt;"",$J43="")</formula>
    </cfRule>
    <cfRule type="expression" dxfId="10011" priority="2130">
      <formula>AND($H43&lt;&gt;"",$I43="",$J43="")</formula>
    </cfRule>
  </conditionalFormatting>
  <conditionalFormatting sqref="A44">
    <cfRule type="containsBlanks" dxfId="10010" priority="2127">
      <formula>LEN(TRIM(A44))=0</formula>
    </cfRule>
  </conditionalFormatting>
  <conditionalFormatting sqref="H86:J86">
    <cfRule type="expression" dxfId="10009" priority="2124">
      <formula>AND($H86&lt;&gt;"",$I86&lt;&gt;"",$J86&lt;&gt;"")</formula>
    </cfRule>
    <cfRule type="expression" dxfId="10008" priority="2125">
      <formula>AND($H86&lt;&gt;"",$I86&lt;&gt;"",$J86="")</formula>
    </cfRule>
    <cfRule type="expression" dxfId="10007" priority="2126">
      <formula>AND($H86&lt;&gt;"",$I86="",$J86="")</formula>
    </cfRule>
  </conditionalFormatting>
  <conditionalFormatting sqref="U86 X86:Z86">
    <cfRule type="expression" dxfId="10006" priority="2121">
      <formula>AND($H86&lt;&gt;"",$I86&lt;&gt;"",$J86&lt;&gt;"")</formula>
    </cfRule>
    <cfRule type="expression" dxfId="10005" priority="2122">
      <formula>AND($H86&lt;&gt;"",$I86&lt;&gt;"",$J86="")</formula>
    </cfRule>
    <cfRule type="expression" dxfId="10004" priority="2123">
      <formula>AND($H86&lt;&gt;"",$I86="",$J86="")</formula>
    </cfRule>
  </conditionalFormatting>
  <conditionalFormatting sqref="H86">
    <cfRule type="expression" dxfId="10003" priority="2120">
      <formula>AND($H86&lt;&gt;"",$I86&lt;&gt;"")</formula>
    </cfRule>
  </conditionalFormatting>
  <conditionalFormatting sqref="I86">
    <cfRule type="expression" dxfId="10002" priority="2119">
      <formula>AND($I86&lt;&gt;"",$J86&lt;&gt;"")</formula>
    </cfRule>
  </conditionalFormatting>
  <conditionalFormatting sqref="A86">
    <cfRule type="containsBlanks" dxfId="10001" priority="2118">
      <formula>LEN(TRIM(A86))=0</formula>
    </cfRule>
  </conditionalFormatting>
  <conditionalFormatting sqref="AA86:AB86">
    <cfRule type="expression" dxfId="10000" priority="2115">
      <formula>AND($H86&lt;&gt;"",$I86&lt;&gt;"",$J86&lt;&gt;"")</formula>
    </cfRule>
    <cfRule type="expression" dxfId="9999" priority="2116">
      <formula>AND($H86&lt;&gt;"",$I86&lt;&gt;"",$J86="")</formula>
    </cfRule>
    <cfRule type="expression" dxfId="9998" priority="2117">
      <formula>AND($H86&lt;&gt;"",$I86="",$J86="")</formula>
    </cfRule>
  </conditionalFormatting>
  <conditionalFormatting sqref="AC86:AD86">
    <cfRule type="expression" dxfId="9997" priority="2112">
      <formula>AND($H86&lt;&gt;"",$I86&lt;&gt;"",$J86&lt;&gt;"")</formula>
    </cfRule>
    <cfRule type="expression" dxfId="9996" priority="2113">
      <formula>AND($H86&lt;&gt;"",$I86&lt;&gt;"",$J86="")</formula>
    </cfRule>
    <cfRule type="expression" dxfId="9995" priority="2114">
      <formula>AND($H86&lt;&gt;"",$I86="",$J86="")</formula>
    </cfRule>
  </conditionalFormatting>
  <conditionalFormatting sqref="AE86:AH86">
    <cfRule type="expression" dxfId="9994" priority="2109">
      <formula>AND($H86&lt;&gt;"",$I86&lt;&gt;"",$J86&lt;&gt;"")</formula>
    </cfRule>
    <cfRule type="expression" dxfId="9993" priority="2110">
      <formula>AND($H86&lt;&gt;"",$I86&lt;&gt;"",$J86="")</formula>
    </cfRule>
    <cfRule type="expression" dxfId="9992" priority="2111">
      <formula>AND($H86&lt;&gt;"",$I86="",$J86="")</formula>
    </cfRule>
  </conditionalFormatting>
  <conditionalFormatting sqref="AI86">
    <cfRule type="expression" dxfId="9991" priority="2106">
      <formula>AND($H86&lt;&gt;"",$I86&lt;&gt;"",$J86&lt;&gt;"")</formula>
    </cfRule>
    <cfRule type="expression" dxfId="9990" priority="2107">
      <formula>AND($H86&lt;&gt;"",$I86&lt;&gt;"",$J86="")</formula>
    </cfRule>
    <cfRule type="expression" dxfId="9989" priority="2108">
      <formula>AND($H86&lt;&gt;"",$I86="",$J86="")</formula>
    </cfRule>
  </conditionalFormatting>
  <conditionalFormatting sqref="H87:J87">
    <cfRule type="expression" dxfId="9988" priority="2103">
      <formula>AND($H87&lt;&gt;"",$I87&lt;&gt;"",$J87&lt;&gt;"")</formula>
    </cfRule>
    <cfRule type="expression" dxfId="9987" priority="2104">
      <formula>AND($H87&lt;&gt;"",$I87&lt;&gt;"",$J87="")</formula>
    </cfRule>
    <cfRule type="expression" dxfId="9986" priority="2105">
      <formula>AND($H87&lt;&gt;"",$I87="",$J87="")</formula>
    </cfRule>
  </conditionalFormatting>
  <conditionalFormatting sqref="U87 X87:Z87">
    <cfRule type="expression" dxfId="9985" priority="2100">
      <formula>AND($H87&lt;&gt;"",$I87&lt;&gt;"",$J87&lt;&gt;"")</formula>
    </cfRule>
    <cfRule type="expression" dxfId="9984" priority="2101">
      <formula>AND($H87&lt;&gt;"",$I87&lt;&gt;"",$J87="")</formula>
    </cfRule>
    <cfRule type="expression" dxfId="9983" priority="2102">
      <formula>AND($H87&lt;&gt;"",$I87="",$J87="")</formula>
    </cfRule>
  </conditionalFormatting>
  <conditionalFormatting sqref="H87">
    <cfRule type="expression" dxfId="9982" priority="2099">
      <formula>AND($H87&lt;&gt;"",$I87&lt;&gt;"")</formula>
    </cfRule>
  </conditionalFormatting>
  <conditionalFormatting sqref="I87">
    <cfRule type="expression" dxfId="9981" priority="2098">
      <formula>AND($I87&lt;&gt;"",$J87&lt;&gt;"")</formula>
    </cfRule>
  </conditionalFormatting>
  <conditionalFormatting sqref="A87">
    <cfRule type="containsBlanks" dxfId="9980" priority="2097">
      <formula>LEN(TRIM(A87))=0</formula>
    </cfRule>
  </conditionalFormatting>
  <conditionalFormatting sqref="AA87:AB87">
    <cfRule type="expression" dxfId="9979" priority="2094">
      <formula>AND($H87&lt;&gt;"",$I87&lt;&gt;"",$J87&lt;&gt;"")</formula>
    </cfRule>
    <cfRule type="expression" dxfId="9978" priority="2095">
      <formula>AND($H87&lt;&gt;"",$I87&lt;&gt;"",$J87="")</formula>
    </cfRule>
    <cfRule type="expression" dxfId="9977" priority="2096">
      <formula>AND($H87&lt;&gt;"",$I87="",$J87="")</formula>
    </cfRule>
  </conditionalFormatting>
  <conditionalFormatting sqref="AC87:AD87">
    <cfRule type="expression" dxfId="9976" priority="2091">
      <formula>AND($H87&lt;&gt;"",$I87&lt;&gt;"",$J87&lt;&gt;"")</formula>
    </cfRule>
    <cfRule type="expression" dxfId="9975" priority="2092">
      <formula>AND($H87&lt;&gt;"",$I87&lt;&gt;"",$J87="")</formula>
    </cfRule>
    <cfRule type="expression" dxfId="9974" priority="2093">
      <formula>AND($H87&lt;&gt;"",$I87="",$J87="")</formula>
    </cfRule>
  </conditionalFormatting>
  <conditionalFormatting sqref="AE87:AH87">
    <cfRule type="expression" dxfId="9973" priority="2088">
      <formula>AND($H87&lt;&gt;"",$I87&lt;&gt;"",$J87&lt;&gt;"")</formula>
    </cfRule>
    <cfRule type="expression" dxfId="9972" priority="2089">
      <formula>AND($H87&lt;&gt;"",$I87&lt;&gt;"",$J87="")</formula>
    </cfRule>
    <cfRule type="expression" dxfId="9971" priority="2090">
      <formula>AND($H87&lt;&gt;"",$I87="",$J87="")</formula>
    </cfRule>
  </conditionalFormatting>
  <conditionalFormatting sqref="AI87">
    <cfRule type="expression" dxfId="9970" priority="2085">
      <formula>AND($H87&lt;&gt;"",$I87&lt;&gt;"",$J87&lt;&gt;"")</formula>
    </cfRule>
    <cfRule type="expression" dxfId="9969" priority="2086">
      <formula>AND($H87&lt;&gt;"",$I87&lt;&gt;"",$J87="")</formula>
    </cfRule>
    <cfRule type="expression" dxfId="9968" priority="2087">
      <formula>AND($H87&lt;&gt;"",$I87="",$J87="")</formula>
    </cfRule>
  </conditionalFormatting>
  <conditionalFormatting sqref="H88:J88">
    <cfRule type="expression" dxfId="9967" priority="2082">
      <formula>AND($H88&lt;&gt;"",$I88&lt;&gt;"",$J88&lt;&gt;"")</formula>
    </cfRule>
    <cfRule type="expression" dxfId="9966" priority="2083">
      <formula>AND($H88&lt;&gt;"",$I88&lt;&gt;"",$J88="")</formula>
    </cfRule>
    <cfRule type="expression" dxfId="9965" priority="2084">
      <formula>AND($H88&lt;&gt;"",$I88="",$J88="")</formula>
    </cfRule>
  </conditionalFormatting>
  <conditionalFormatting sqref="U88 X88:Z88">
    <cfRule type="expression" dxfId="9964" priority="2079">
      <formula>AND($H88&lt;&gt;"",$I88&lt;&gt;"",$J88&lt;&gt;"")</formula>
    </cfRule>
    <cfRule type="expression" dxfId="9963" priority="2080">
      <formula>AND($H88&lt;&gt;"",$I88&lt;&gt;"",$J88="")</formula>
    </cfRule>
    <cfRule type="expression" dxfId="9962" priority="2081">
      <formula>AND($H88&lt;&gt;"",$I88="",$J88="")</formula>
    </cfRule>
  </conditionalFormatting>
  <conditionalFormatting sqref="H88">
    <cfRule type="expression" dxfId="9961" priority="2078">
      <formula>AND($H88&lt;&gt;"",$I88&lt;&gt;"")</formula>
    </cfRule>
  </conditionalFormatting>
  <conditionalFormatting sqref="I88">
    <cfRule type="expression" dxfId="9960" priority="2077">
      <formula>AND($I88&lt;&gt;"",$J88&lt;&gt;"")</formula>
    </cfRule>
  </conditionalFormatting>
  <conditionalFormatting sqref="A88">
    <cfRule type="containsBlanks" dxfId="9959" priority="2076">
      <formula>LEN(TRIM(A88))=0</formula>
    </cfRule>
  </conditionalFormatting>
  <conditionalFormatting sqref="AA88:AB88">
    <cfRule type="expression" dxfId="9958" priority="2073">
      <formula>AND($H88&lt;&gt;"",$I88&lt;&gt;"",$J88&lt;&gt;"")</formula>
    </cfRule>
    <cfRule type="expression" dxfId="9957" priority="2074">
      <formula>AND($H88&lt;&gt;"",$I88&lt;&gt;"",$J88="")</formula>
    </cfRule>
    <cfRule type="expression" dxfId="9956" priority="2075">
      <formula>AND($H88&lt;&gt;"",$I88="",$J88="")</formula>
    </cfRule>
  </conditionalFormatting>
  <conditionalFormatting sqref="AC88:AD88">
    <cfRule type="expression" dxfId="9955" priority="2070">
      <formula>AND($H88&lt;&gt;"",$I88&lt;&gt;"",$J88&lt;&gt;"")</formula>
    </cfRule>
    <cfRule type="expression" dxfId="9954" priority="2071">
      <formula>AND($H88&lt;&gt;"",$I88&lt;&gt;"",$J88="")</formula>
    </cfRule>
    <cfRule type="expression" dxfId="9953" priority="2072">
      <formula>AND($H88&lt;&gt;"",$I88="",$J88="")</formula>
    </cfRule>
  </conditionalFormatting>
  <conditionalFormatting sqref="AE88:AH88">
    <cfRule type="expression" dxfId="9952" priority="2067">
      <formula>AND($H88&lt;&gt;"",$I88&lt;&gt;"",$J88&lt;&gt;"")</formula>
    </cfRule>
    <cfRule type="expression" dxfId="9951" priority="2068">
      <formula>AND($H88&lt;&gt;"",$I88&lt;&gt;"",$J88="")</formula>
    </cfRule>
    <cfRule type="expression" dxfId="9950" priority="2069">
      <formula>AND($H88&lt;&gt;"",$I88="",$J88="")</formula>
    </cfRule>
  </conditionalFormatting>
  <conditionalFormatting sqref="AI88">
    <cfRule type="expression" dxfId="9949" priority="2064">
      <formula>AND($H88&lt;&gt;"",$I88&lt;&gt;"",$J88&lt;&gt;"")</formula>
    </cfRule>
    <cfRule type="expression" dxfId="9948" priority="2065">
      <formula>AND($H88&lt;&gt;"",$I88&lt;&gt;"",$J88="")</formula>
    </cfRule>
    <cfRule type="expression" dxfId="9947" priority="2066">
      <formula>AND($H88&lt;&gt;"",$I88="",$J88="")</formula>
    </cfRule>
  </conditionalFormatting>
  <conditionalFormatting sqref="H89:J89">
    <cfRule type="expression" dxfId="9946" priority="2061">
      <formula>AND($H89&lt;&gt;"",$I89&lt;&gt;"",$J89&lt;&gt;"")</formula>
    </cfRule>
    <cfRule type="expression" dxfId="9945" priority="2062">
      <formula>AND($H89&lt;&gt;"",$I89&lt;&gt;"",$J89="")</formula>
    </cfRule>
    <cfRule type="expression" dxfId="9944" priority="2063">
      <formula>AND($H89&lt;&gt;"",$I89="",$J89="")</formula>
    </cfRule>
  </conditionalFormatting>
  <conditionalFormatting sqref="U89 X89:Z89">
    <cfRule type="expression" dxfId="9943" priority="2058">
      <formula>AND($H89&lt;&gt;"",$I89&lt;&gt;"",$J89&lt;&gt;"")</formula>
    </cfRule>
    <cfRule type="expression" dxfId="9942" priority="2059">
      <formula>AND($H89&lt;&gt;"",$I89&lt;&gt;"",$J89="")</formula>
    </cfRule>
    <cfRule type="expression" dxfId="9941" priority="2060">
      <formula>AND($H89&lt;&gt;"",$I89="",$J89="")</formula>
    </cfRule>
  </conditionalFormatting>
  <conditionalFormatting sqref="H89">
    <cfRule type="expression" dxfId="9940" priority="2057">
      <formula>AND($H89&lt;&gt;"",$I89&lt;&gt;"")</formula>
    </cfRule>
  </conditionalFormatting>
  <conditionalFormatting sqref="I89">
    <cfRule type="expression" dxfId="9939" priority="2056">
      <formula>AND($I89&lt;&gt;"",$J89&lt;&gt;"")</formula>
    </cfRule>
  </conditionalFormatting>
  <conditionalFormatting sqref="A89">
    <cfRule type="containsBlanks" dxfId="9938" priority="2055">
      <formula>LEN(TRIM(A89))=0</formula>
    </cfRule>
  </conditionalFormatting>
  <conditionalFormatting sqref="AA89:AB89">
    <cfRule type="expression" dxfId="9937" priority="2052">
      <formula>AND($H89&lt;&gt;"",$I89&lt;&gt;"",$J89&lt;&gt;"")</formula>
    </cfRule>
    <cfRule type="expression" dxfId="9936" priority="2053">
      <formula>AND($H89&lt;&gt;"",$I89&lt;&gt;"",$J89="")</formula>
    </cfRule>
    <cfRule type="expression" dxfId="9935" priority="2054">
      <formula>AND($H89&lt;&gt;"",$I89="",$J89="")</formula>
    </cfRule>
  </conditionalFormatting>
  <conditionalFormatting sqref="AC89:AD89">
    <cfRule type="expression" dxfId="9934" priority="2049">
      <formula>AND($H89&lt;&gt;"",$I89&lt;&gt;"",$J89&lt;&gt;"")</formula>
    </cfRule>
    <cfRule type="expression" dxfId="9933" priority="2050">
      <formula>AND($H89&lt;&gt;"",$I89&lt;&gt;"",$J89="")</formula>
    </cfRule>
    <cfRule type="expression" dxfId="9932" priority="2051">
      <formula>AND($H89&lt;&gt;"",$I89="",$J89="")</formula>
    </cfRule>
  </conditionalFormatting>
  <conditionalFormatting sqref="AE89:AH89">
    <cfRule type="expression" dxfId="9931" priority="2046">
      <formula>AND($H89&lt;&gt;"",$I89&lt;&gt;"",$J89&lt;&gt;"")</formula>
    </cfRule>
    <cfRule type="expression" dxfId="9930" priority="2047">
      <formula>AND($H89&lt;&gt;"",$I89&lt;&gt;"",$J89="")</formula>
    </cfRule>
    <cfRule type="expression" dxfId="9929" priority="2048">
      <formula>AND($H89&lt;&gt;"",$I89="",$J89="")</formula>
    </cfRule>
  </conditionalFormatting>
  <conditionalFormatting sqref="AI89">
    <cfRule type="expression" dxfId="9928" priority="2043">
      <formula>AND($H89&lt;&gt;"",$I89&lt;&gt;"",$J89&lt;&gt;"")</formula>
    </cfRule>
    <cfRule type="expression" dxfId="9927" priority="2044">
      <formula>AND($H89&lt;&gt;"",$I89&lt;&gt;"",$J89="")</formula>
    </cfRule>
    <cfRule type="expression" dxfId="9926" priority="2045">
      <formula>AND($H89&lt;&gt;"",$I89="",$J89="")</formula>
    </cfRule>
  </conditionalFormatting>
  <conditionalFormatting sqref="H90:J90">
    <cfRule type="expression" dxfId="9925" priority="2040">
      <formula>AND($H90&lt;&gt;"",$I90&lt;&gt;"",$J90&lt;&gt;"")</formula>
    </cfRule>
    <cfRule type="expression" dxfId="9924" priority="2041">
      <formula>AND($H90&lt;&gt;"",$I90&lt;&gt;"",$J90="")</formula>
    </cfRule>
    <cfRule type="expression" dxfId="9923" priority="2042">
      <formula>AND($H90&lt;&gt;"",$I90="",$J90="")</formula>
    </cfRule>
  </conditionalFormatting>
  <conditionalFormatting sqref="U90 X90:Z90">
    <cfRule type="expression" dxfId="9922" priority="2037">
      <formula>AND($H90&lt;&gt;"",$I90&lt;&gt;"",$J90&lt;&gt;"")</formula>
    </cfRule>
    <cfRule type="expression" dxfId="9921" priority="2038">
      <formula>AND($H90&lt;&gt;"",$I90&lt;&gt;"",$J90="")</formula>
    </cfRule>
    <cfRule type="expression" dxfId="9920" priority="2039">
      <formula>AND($H90&lt;&gt;"",$I90="",$J90="")</formula>
    </cfRule>
  </conditionalFormatting>
  <conditionalFormatting sqref="H90">
    <cfRule type="expression" dxfId="9919" priority="2036">
      <formula>AND($H90&lt;&gt;"",$I90&lt;&gt;"")</formula>
    </cfRule>
  </conditionalFormatting>
  <conditionalFormatting sqref="I90">
    <cfRule type="expression" dxfId="9918" priority="2035">
      <formula>AND($I90&lt;&gt;"",$J90&lt;&gt;"")</formula>
    </cfRule>
  </conditionalFormatting>
  <conditionalFormatting sqref="A90">
    <cfRule type="containsBlanks" dxfId="9917" priority="2034">
      <formula>LEN(TRIM(A90))=0</formula>
    </cfRule>
  </conditionalFormatting>
  <conditionalFormatting sqref="AA90:AB90">
    <cfRule type="expression" dxfId="9916" priority="2031">
      <formula>AND($H90&lt;&gt;"",$I90&lt;&gt;"",$J90&lt;&gt;"")</formula>
    </cfRule>
    <cfRule type="expression" dxfId="9915" priority="2032">
      <formula>AND($H90&lt;&gt;"",$I90&lt;&gt;"",$J90="")</formula>
    </cfRule>
    <cfRule type="expression" dxfId="9914" priority="2033">
      <formula>AND($H90&lt;&gt;"",$I90="",$J90="")</formula>
    </cfRule>
  </conditionalFormatting>
  <conditionalFormatting sqref="AC90:AD90">
    <cfRule type="expression" dxfId="9913" priority="2028">
      <formula>AND($H90&lt;&gt;"",$I90&lt;&gt;"",$J90&lt;&gt;"")</formula>
    </cfRule>
    <cfRule type="expression" dxfId="9912" priority="2029">
      <formula>AND($H90&lt;&gt;"",$I90&lt;&gt;"",$J90="")</formula>
    </cfRule>
    <cfRule type="expression" dxfId="9911" priority="2030">
      <formula>AND($H90&lt;&gt;"",$I90="",$J90="")</formula>
    </cfRule>
  </conditionalFormatting>
  <conditionalFormatting sqref="AE90:AH90">
    <cfRule type="expression" dxfId="9910" priority="2025">
      <formula>AND($H90&lt;&gt;"",$I90&lt;&gt;"",$J90&lt;&gt;"")</formula>
    </cfRule>
    <cfRule type="expression" dxfId="9909" priority="2026">
      <formula>AND($H90&lt;&gt;"",$I90&lt;&gt;"",$J90="")</formula>
    </cfRule>
    <cfRule type="expression" dxfId="9908" priority="2027">
      <formula>AND($H90&lt;&gt;"",$I90="",$J90="")</formula>
    </cfRule>
  </conditionalFormatting>
  <conditionalFormatting sqref="AI90">
    <cfRule type="expression" dxfId="9907" priority="2022">
      <formula>AND($H90&lt;&gt;"",$I90&lt;&gt;"",$J90&lt;&gt;"")</formula>
    </cfRule>
    <cfRule type="expression" dxfId="9906" priority="2023">
      <formula>AND($H90&lt;&gt;"",$I90&lt;&gt;"",$J90="")</formula>
    </cfRule>
    <cfRule type="expression" dxfId="9905" priority="2024">
      <formula>AND($H90&lt;&gt;"",$I90="",$J90="")</formula>
    </cfRule>
  </conditionalFormatting>
  <conditionalFormatting sqref="H78:J78">
    <cfRule type="expression" dxfId="9904" priority="2019">
      <formula>AND($H78&lt;&gt;"",$I78&lt;&gt;"",$J78&lt;&gt;"")</formula>
    </cfRule>
    <cfRule type="expression" dxfId="9903" priority="2020">
      <formula>AND($H78&lt;&gt;"",$I78&lt;&gt;"",$J78="")</formula>
    </cfRule>
    <cfRule type="expression" dxfId="9902" priority="2021">
      <formula>AND($H78&lt;&gt;"",$I78="",$J78="")</formula>
    </cfRule>
  </conditionalFormatting>
  <conditionalFormatting sqref="U78 X78:Z78">
    <cfRule type="expression" dxfId="9901" priority="2016">
      <formula>AND($H78&lt;&gt;"",$I78&lt;&gt;"",$J78&lt;&gt;"")</formula>
    </cfRule>
    <cfRule type="expression" dxfId="9900" priority="2017">
      <formula>AND($H78&lt;&gt;"",$I78&lt;&gt;"",$J78="")</formula>
    </cfRule>
    <cfRule type="expression" dxfId="9899" priority="2018">
      <formula>AND($H78&lt;&gt;"",$I78="",$J78="")</formula>
    </cfRule>
  </conditionalFormatting>
  <conditionalFormatting sqref="H78">
    <cfRule type="expression" dxfId="9898" priority="2015">
      <formula>AND($H78&lt;&gt;"",$I78&lt;&gt;"")</formula>
    </cfRule>
  </conditionalFormatting>
  <conditionalFormatting sqref="I78">
    <cfRule type="expression" dxfId="9897" priority="2014">
      <formula>AND($I78&lt;&gt;"",$J78&lt;&gt;"")</formula>
    </cfRule>
  </conditionalFormatting>
  <conditionalFormatting sqref="A78">
    <cfRule type="containsBlanks" dxfId="9896" priority="2013">
      <formula>LEN(TRIM(A78))=0</formula>
    </cfRule>
  </conditionalFormatting>
  <conditionalFormatting sqref="AA78:AB78">
    <cfRule type="expression" dxfId="9895" priority="2010">
      <formula>AND($H78&lt;&gt;"",$I78&lt;&gt;"",$J78&lt;&gt;"")</formula>
    </cfRule>
    <cfRule type="expression" dxfId="9894" priority="2011">
      <formula>AND($H78&lt;&gt;"",$I78&lt;&gt;"",$J78="")</formula>
    </cfRule>
    <cfRule type="expression" dxfId="9893" priority="2012">
      <formula>AND($H78&lt;&gt;"",$I78="",$J78="")</formula>
    </cfRule>
  </conditionalFormatting>
  <conditionalFormatting sqref="AC78:AD78">
    <cfRule type="expression" dxfId="9892" priority="2007">
      <formula>AND($H78&lt;&gt;"",$I78&lt;&gt;"",$J78&lt;&gt;"")</formula>
    </cfRule>
    <cfRule type="expression" dxfId="9891" priority="2008">
      <formula>AND($H78&lt;&gt;"",$I78&lt;&gt;"",$J78="")</formula>
    </cfRule>
    <cfRule type="expression" dxfId="9890" priority="2009">
      <formula>AND($H78&lt;&gt;"",$I78="",$J78="")</formula>
    </cfRule>
  </conditionalFormatting>
  <conditionalFormatting sqref="AE78:AH78">
    <cfRule type="expression" dxfId="9889" priority="2004">
      <formula>AND($H78&lt;&gt;"",$I78&lt;&gt;"",$J78&lt;&gt;"")</formula>
    </cfRule>
    <cfRule type="expression" dxfId="9888" priority="2005">
      <formula>AND($H78&lt;&gt;"",$I78&lt;&gt;"",$J78="")</formula>
    </cfRule>
    <cfRule type="expression" dxfId="9887" priority="2006">
      <formula>AND($H78&lt;&gt;"",$I78="",$J78="")</formula>
    </cfRule>
  </conditionalFormatting>
  <conditionalFormatting sqref="AI78">
    <cfRule type="expression" dxfId="9886" priority="2001">
      <formula>AND($H78&lt;&gt;"",$I78&lt;&gt;"",$J78&lt;&gt;"")</formula>
    </cfRule>
    <cfRule type="expression" dxfId="9885" priority="2002">
      <formula>AND($H78&lt;&gt;"",$I78&lt;&gt;"",$J78="")</formula>
    </cfRule>
    <cfRule type="expression" dxfId="9884" priority="2003">
      <formula>AND($H78&lt;&gt;"",$I78="",$J78="")</formula>
    </cfRule>
  </conditionalFormatting>
  <conditionalFormatting sqref="H79:J79">
    <cfRule type="expression" dxfId="9883" priority="1998">
      <formula>AND($H79&lt;&gt;"",$I79&lt;&gt;"",$J79&lt;&gt;"")</formula>
    </cfRule>
    <cfRule type="expression" dxfId="9882" priority="1999">
      <formula>AND($H79&lt;&gt;"",$I79&lt;&gt;"",$J79="")</formula>
    </cfRule>
    <cfRule type="expression" dxfId="9881" priority="2000">
      <formula>AND($H79&lt;&gt;"",$I79="",$J79="")</formula>
    </cfRule>
  </conditionalFormatting>
  <conditionalFormatting sqref="U79 X79:Z79">
    <cfRule type="expression" dxfId="9880" priority="1995">
      <formula>AND($H79&lt;&gt;"",$I79&lt;&gt;"",$J79&lt;&gt;"")</formula>
    </cfRule>
    <cfRule type="expression" dxfId="9879" priority="1996">
      <formula>AND($H79&lt;&gt;"",$I79&lt;&gt;"",$J79="")</formula>
    </cfRule>
    <cfRule type="expression" dxfId="9878" priority="1997">
      <formula>AND($H79&lt;&gt;"",$I79="",$J79="")</formula>
    </cfRule>
  </conditionalFormatting>
  <conditionalFormatting sqref="H79">
    <cfRule type="expression" dxfId="9877" priority="1994">
      <formula>AND($H79&lt;&gt;"",$I79&lt;&gt;"")</formula>
    </cfRule>
  </conditionalFormatting>
  <conditionalFormatting sqref="I79">
    <cfRule type="expression" dxfId="9876" priority="1993">
      <formula>AND($I79&lt;&gt;"",$J79&lt;&gt;"")</formula>
    </cfRule>
  </conditionalFormatting>
  <conditionalFormatting sqref="A79">
    <cfRule type="containsBlanks" dxfId="9875" priority="1992">
      <formula>LEN(TRIM(A79))=0</formula>
    </cfRule>
  </conditionalFormatting>
  <conditionalFormatting sqref="AA79:AB79">
    <cfRule type="expression" dxfId="9874" priority="1989">
      <formula>AND($H79&lt;&gt;"",$I79&lt;&gt;"",$J79&lt;&gt;"")</formula>
    </cfRule>
    <cfRule type="expression" dxfId="9873" priority="1990">
      <formula>AND($H79&lt;&gt;"",$I79&lt;&gt;"",$J79="")</formula>
    </cfRule>
    <cfRule type="expression" dxfId="9872" priority="1991">
      <formula>AND($H79&lt;&gt;"",$I79="",$J79="")</formula>
    </cfRule>
  </conditionalFormatting>
  <conditionalFormatting sqref="AC79:AD79">
    <cfRule type="expression" dxfId="9871" priority="1986">
      <formula>AND($H79&lt;&gt;"",$I79&lt;&gt;"",$J79&lt;&gt;"")</formula>
    </cfRule>
    <cfRule type="expression" dxfId="9870" priority="1987">
      <formula>AND($H79&lt;&gt;"",$I79&lt;&gt;"",$J79="")</formula>
    </cfRule>
    <cfRule type="expression" dxfId="9869" priority="1988">
      <formula>AND($H79&lt;&gt;"",$I79="",$J79="")</formula>
    </cfRule>
  </conditionalFormatting>
  <conditionalFormatting sqref="AE79:AH79">
    <cfRule type="expression" dxfId="9868" priority="1983">
      <formula>AND($H79&lt;&gt;"",$I79&lt;&gt;"",$J79&lt;&gt;"")</formula>
    </cfRule>
    <cfRule type="expression" dxfId="9867" priority="1984">
      <formula>AND($H79&lt;&gt;"",$I79&lt;&gt;"",$J79="")</formula>
    </cfRule>
    <cfRule type="expression" dxfId="9866" priority="1985">
      <formula>AND($H79&lt;&gt;"",$I79="",$J79="")</formula>
    </cfRule>
  </conditionalFormatting>
  <conditionalFormatting sqref="AI79">
    <cfRule type="expression" dxfId="9865" priority="1980">
      <formula>AND($H79&lt;&gt;"",$I79&lt;&gt;"",$J79&lt;&gt;"")</formula>
    </cfRule>
    <cfRule type="expression" dxfId="9864" priority="1981">
      <formula>AND($H79&lt;&gt;"",$I79&lt;&gt;"",$J79="")</formula>
    </cfRule>
    <cfRule type="expression" dxfId="9863" priority="1982">
      <formula>AND($H79&lt;&gt;"",$I79="",$J79="")</formula>
    </cfRule>
  </conditionalFormatting>
  <conditionalFormatting sqref="H80:J80">
    <cfRule type="expression" dxfId="9862" priority="1977">
      <formula>AND($H80&lt;&gt;"",$I80&lt;&gt;"",$J80&lt;&gt;"")</formula>
    </cfRule>
    <cfRule type="expression" dxfId="9861" priority="1978">
      <formula>AND($H80&lt;&gt;"",$I80&lt;&gt;"",$J80="")</formula>
    </cfRule>
    <cfRule type="expression" dxfId="9860" priority="1979">
      <formula>AND($H80&lt;&gt;"",$I80="",$J80="")</formula>
    </cfRule>
  </conditionalFormatting>
  <conditionalFormatting sqref="U80 X80:Z80">
    <cfRule type="expression" dxfId="9859" priority="1974">
      <formula>AND($H80&lt;&gt;"",$I80&lt;&gt;"",$J80&lt;&gt;"")</formula>
    </cfRule>
    <cfRule type="expression" dxfId="9858" priority="1975">
      <formula>AND($H80&lt;&gt;"",$I80&lt;&gt;"",$J80="")</formula>
    </cfRule>
    <cfRule type="expression" dxfId="9857" priority="1976">
      <formula>AND($H80&lt;&gt;"",$I80="",$J80="")</formula>
    </cfRule>
  </conditionalFormatting>
  <conditionalFormatting sqref="H80">
    <cfRule type="expression" dxfId="9856" priority="1973">
      <formula>AND($H80&lt;&gt;"",$I80&lt;&gt;"")</formula>
    </cfRule>
  </conditionalFormatting>
  <conditionalFormatting sqref="I80">
    <cfRule type="expression" dxfId="9855" priority="1972">
      <formula>AND($I80&lt;&gt;"",$J80&lt;&gt;"")</formula>
    </cfRule>
  </conditionalFormatting>
  <conditionalFormatting sqref="A80">
    <cfRule type="containsBlanks" dxfId="9854" priority="1971">
      <formula>LEN(TRIM(A80))=0</formula>
    </cfRule>
  </conditionalFormatting>
  <conditionalFormatting sqref="AA80:AB80">
    <cfRule type="expression" dxfId="9853" priority="1968">
      <formula>AND($H80&lt;&gt;"",$I80&lt;&gt;"",$J80&lt;&gt;"")</formula>
    </cfRule>
    <cfRule type="expression" dxfId="9852" priority="1969">
      <formula>AND($H80&lt;&gt;"",$I80&lt;&gt;"",$J80="")</formula>
    </cfRule>
    <cfRule type="expression" dxfId="9851" priority="1970">
      <formula>AND($H80&lt;&gt;"",$I80="",$J80="")</formula>
    </cfRule>
  </conditionalFormatting>
  <conditionalFormatting sqref="AC80:AD80">
    <cfRule type="expression" dxfId="9850" priority="1965">
      <formula>AND($H80&lt;&gt;"",$I80&lt;&gt;"",$J80&lt;&gt;"")</formula>
    </cfRule>
    <cfRule type="expression" dxfId="9849" priority="1966">
      <formula>AND($H80&lt;&gt;"",$I80&lt;&gt;"",$J80="")</formula>
    </cfRule>
    <cfRule type="expression" dxfId="9848" priority="1967">
      <formula>AND($H80&lt;&gt;"",$I80="",$J80="")</formula>
    </cfRule>
  </conditionalFormatting>
  <conditionalFormatting sqref="AE80:AH80">
    <cfRule type="expression" dxfId="9847" priority="1962">
      <formula>AND($H80&lt;&gt;"",$I80&lt;&gt;"",$J80&lt;&gt;"")</formula>
    </cfRule>
    <cfRule type="expression" dxfId="9846" priority="1963">
      <formula>AND($H80&lt;&gt;"",$I80&lt;&gt;"",$J80="")</formula>
    </cfRule>
    <cfRule type="expression" dxfId="9845" priority="1964">
      <formula>AND($H80&lt;&gt;"",$I80="",$J80="")</formula>
    </cfRule>
  </conditionalFormatting>
  <conditionalFormatting sqref="AI80">
    <cfRule type="expression" dxfId="9844" priority="1959">
      <formula>AND($H80&lt;&gt;"",$I80&lt;&gt;"",$J80&lt;&gt;"")</formula>
    </cfRule>
    <cfRule type="expression" dxfId="9843" priority="1960">
      <formula>AND($H80&lt;&gt;"",$I80&lt;&gt;"",$J80="")</formula>
    </cfRule>
    <cfRule type="expression" dxfId="9842" priority="1961">
      <formula>AND($H80&lt;&gt;"",$I80="",$J80="")</formula>
    </cfRule>
  </conditionalFormatting>
  <conditionalFormatting sqref="H81:J81">
    <cfRule type="expression" dxfId="9841" priority="1956">
      <formula>AND($H81&lt;&gt;"",$I81&lt;&gt;"",$J81&lt;&gt;"")</formula>
    </cfRule>
    <cfRule type="expression" dxfId="9840" priority="1957">
      <formula>AND($H81&lt;&gt;"",$I81&lt;&gt;"",$J81="")</formula>
    </cfRule>
    <cfRule type="expression" dxfId="9839" priority="1958">
      <formula>AND($H81&lt;&gt;"",$I81="",$J81="")</formula>
    </cfRule>
  </conditionalFormatting>
  <conditionalFormatting sqref="U81 X81:Z81">
    <cfRule type="expression" dxfId="9838" priority="1953">
      <formula>AND($H81&lt;&gt;"",$I81&lt;&gt;"",$J81&lt;&gt;"")</formula>
    </cfRule>
    <cfRule type="expression" dxfId="9837" priority="1954">
      <formula>AND($H81&lt;&gt;"",$I81&lt;&gt;"",$J81="")</formula>
    </cfRule>
    <cfRule type="expression" dxfId="9836" priority="1955">
      <formula>AND($H81&lt;&gt;"",$I81="",$J81="")</formula>
    </cfRule>
  </conditionalFormatting>
  <conditionalFormatting sqref="H81">
    <cfRule type="expression" dxfId="9835" priority="1952">
      <formula>AND($H81&lt;&gt;"",$I81&lt;&gt;"")</formula>
    </cfRule>
  </conditionalFormatting>
  <conditionalFormatting sqref="I81">
    <cfRule type="expression" dxfId="9834" priority="1951">
      <formula>AND($I81&lt;&gt;"",$J81&lt;&gt;"")</formula>
    </cfRule>
  </conditionalFormatting>
  <conditionalFormatting sqref="A81">
    <cfRule type="containsBlanks" dxfId="9833" priority="1950">
      <formula>LEN(TRIM(A81))=0</formula>
    </cfRule>
  </conditionalFormatting>
  <conditionalFormatting sqref="AA81:AB81">
    <cfRule type="expression" dxfId="9832" priority="1947">
      <formula>AND($H81&lt;&gt;"",$I81&lt;&gt;"",$J81&lt;&gt;"")</formula>
    </cfRule>
    <cfRule type="expression" dxfId="9831" priority="1948">
      <formula>AND($H81&lt;&gt;"",$I81&lt;&gt;"",$J81="")</formula>
    </cfRule>
    <cfRule type="expression" dxfId="9830" priority="1949">
      <formula>AND($H81&lt;&gt;"",$I81="",$J81="")</formula>
    </cfRule>
  </conditionalFormatting>
  <conditionalFormatting sqref="AC81:AD81">
    <cfRule type="expression" dxfId="9829" priority="1944">
      <formula>AND($H81&lt;&gt;"",$I81&lt;&gt;"",$J81&lt;&gt;"")</formula>
    </cfRule>
    <cfRule type="expression" dxfId="9828" priority="1945">
      <formula>AND($H81&lt;&gt;"",$I81&lt;&gt;"",$J81="")</formula>
    </cfRule>
    <cfRule type="expression" dxfId="9827" priority="1946">
      <formula>AND($H81&lt;&gt;"",$I81="",$J81="")</formula>
    </cfRule>
  </conditionalFormatting>
  <conditionalFormatting sqref="AE81:AH81">
    <cfRule type="expression" dxfId="9826" priority="1941">
      <formula>AND($H81&lt;&gt;"",$I81&lt;&gt;"",$J81&lt;&gt;"")</formula>
    </cfRule>
    <cfRule type="expression" dxfId="9825" priority="1942">
      <formula>AND($H81&lt;&gt;"",$I81&lt;&gt;"",$J81="")</formula>
    </cfRule>
    <cfRule type="expression" dxfId="9824" priority="1943">
      <formula>AND($H81&lt;&gt;"",$I81="",$J81="")</formula>
    </cfRule>
  </conditionalFormatting>
  <conditionalFormatting sqref="AI81">
    <cfRule type="expression" dxfId="9823" priority="1938">
      <formula>AND($H81&lt;&gt;"",$I81&lt;&gt;"",$J81&lt;&gt;"")</formula>
    </cfRule>
    <cfRule type="expression" dxfId="9822" priority="1939">
      <formula>AND($H81&lt;&gt;"",$I81&lt;&gt;"",$J81="")</formula>
    </cfRule>
    <cfRule type="expression" dxfId="9821" priority="1940">
      <formula>AND($H81&lt;&gt;"",$I81="",$J81="")</formula>
    </cfRule>
  </conditionalFormatting>
  <conditionalFormatting sqref="H82:J82">
    <cfRule type="expression" dxfId="9820" priority="1935">
      <formula>AND($H82&lt;&gt;"",$I82&lt;&gt;"",$J82&lt;&gt;"")</formula>
    </cfRule>
    <cfRule type="expression" dxfId="9819" priority="1936">
      <formula>AND($H82&lt;&gt;"",$I82&lt;&gt;"",$J82="")</formula>
    </cfRule>
    <cfRule type="expression" dxfId="9818" priority="1937">
      <formula>AND($H82&lt;&gt;"",$I82="",$J82="")</formula>
    </cfRule>
  </conditionalFormatting>
  <conditionalFormatting sqref="U82 X82:Z82">
    <cfRule type="expression" dxfId="9817" priority="1932">
      <formula>AND($H82&lt;&gt;"",$I82&lt;&gt;"",$J82&lt;&gt;"")</formula>
    </cfRule>
    <cfRule type="expression" dxfId="9816" priority="1933">
      <formula>AND($H82&lt;&gt;"",$I82&lt;&gt;"",$J82="")</formula>
    </cfRule>
    <cfRule type="expression" dxfId="9815" priority="1934">
      <formula>AND($H82&lt;&gt;"",$I82="",$J82="")</formula>
    </cfRule>
  </conditionalFormatting>
  <conditionalFormatting sqref="H82">
    <cfRule type="expression" dxfId="9814" priority="1931">
      <formula>AND($H82&lt;&gt;"",$I82&lt;&gt;"")</formula>
    </cfRule>
  </conditionalFormatting>
  <conditionalFormatting sqref="I82">
    <cfRule type="expression" dxfId="9813" priority="1930">
      <formula>AND($I82&lt;&gt;"",$J82&lt;&gt;"")</formula>
    </cfRule>
  </conditionalFormatting>
  <conditionalFormatting sqref="A82">
    <cfRule type="containsBlanks" dxfId="9812" priority="1929">
      <formula>LEN(TRIM(A82))=0</formula>
    </cfRule>
  </conditionalFormatting>
  <conditionalFormatting sqref="AA82:AB82">
    <cfRule type="expression" dxfId="9811" priority="1926">
      <formula>AND($H82&lt;&gt;"",$I82&lt;&gt;"",$J82&lt;&gt;"")</formula>
    </cfRule>
    <cfRule type="expression" dxfId="9810" priority="1927">
      <formula>AND($H82&lt;&gt;"",$I82&lt;&gt;"",$J82="")</formula>
    </cfRule>
    <cfRule type="expression" dxfId="9809" priority="1928">
      <formula>AND($H82&lt;&gt;"",$I82="",$J82="")</formula>
    </cfRule>
  </conditionalFormatting>
  <conditionalFormatting sqref="AC82:AD82">
    <cfRule type="expression" dxfId="9808" priority="1923">
      <formula>AND($H82&lt;&gt;"",$I82&lt;&gt;"",$J82&lt;&gt;"")</formula>
    </cfRule>
    <cfRule type="expression" dxfId="9807" priority="1924">
      <formula>AND($H82&lt;&gt;"",$I82&lt;&gt;"",$J82="")</formula>
    </cfRule>
    <cfRule type="expression" dxfId="9806" priority="1925">
      <formula>AND($H82&lt;&gt;"",$I82="",$J82="")</formula>
    </cfRule>
  </conditionalFormatting>
  <conditionalFormatting sqref="AE82:AH82">
    <cfRule type="expression" dxfId="9805" priority="1920">
      <formula>AND($H82&lt;&gt;"",$I82&lt;&gt;"",$J82&lt;&gt;"")</formula>
    </cfRule>
    <cfRule type="expression" dxfId="9804" priority="1921">
      <formula>AND($H82&lt;&gt;"",$I82&lt;&gt;"",$J82="")</formula>
    </cfRule>
    <cfRule type="expression" dxfId="9803" priority="1922">
      <formula>AND($H82&lt;&gt;"",$I82="",$J82="")</formula>
    </cfRule>
  </conditionalFormatting>
  <conditionalFormatting sqref="AI82">
    <cfRule type="expression" dxfId="9802" priority="1917">
      <formula>AND($H82&lt;&gt;"",$I82&lt;&gt;"",$J82&lt;&gt;"")</formula>
    </cfRule>
    <cfRule type="expression" dxfId="9801" priority="1918">
      <formula>AND($H82&lt;&gt;"",$I82&lt;&gt;"",$J82="")</formula>
    </cfRule>
    <cfRule type="expression" dxfId="9800" priority="1919">
      <formula>AND($H82&lt;&gt;"",$I82="",$J82="")</formula>
    </cfRule>
  </conditionalFormatting>
  <conditionalFormatting sqref="H145:J145">
    <cfRule type="expression" dxfId="9799" priority="1356">
      <formula>AND($H145&lt;&gt;"",$I145&lt;&gt;"",$J145&lt;&gt;"")</formula>
    </cfRule>
    <cfRule type="expression" dxfId="9798" priority="1357">
      <formula>AND($H145&lt;&gt;"",$I145&lt;&gt;"",$J145="")</formula>
    </cfRule>
    <cfRule type="expression" dxfId="9797" priority="1358">
      <formula>AND($H145&lt;&gt;"",$I145="",$J145="")</formula>
    </cfRule>
  </conditionalFormatting>
  <conditionalFormatting sqref="U145 X145:Z145">
    <cfRule type="expression" dxfId="9796" priority="1353">
      <formula>AND($H145&lt;&gt;"",$I145&lt;&gt;"",$J145&lt;&gt;"")</formula>
    </cfRule>
    <cfRule type="expression" dxfId="9795" priority="1354">
      <formula>AND($H145&lt;&gt;"",$I145&lt;&gt;"",$J145="")</formula>
    </cfRule>
    <cfRule type="expression" dxfId="9794" priority="1355">
      <formula>AND($H145&lt;&gt;"",$I145="",$J145="")</formula>
    </cfRule>
  </conditionalFormatting>
  <conditionalFormatting sqref="H145">
    <cfRule type="expression" dxfId="9793" priority="1352">
      <formula>AND($H145&lt;&gt;"",$I145&lt;&gt;"")</formula>
    </cfRule>
  </conditionalFormatting>
  <conditionalFormatting sqref="I145">
    <cfRule type="expression" dxfId="9792" priority="1351">
      <formula>AND($I145&lt;&gt;"",$J145&lt;&gt;"")</formula>
    </cfRule>
  </conditionalFormatting>
  <conditionalFormatting sqref="A145">
    <cfRule type="containsBlanks" dxfId="9791" priority="1350">
      <formula>LEN(TRIM(A145))=0</formula>
    </cfRule>
  </conditionalFormatting>
  <conditionalFormatting sqref="AA145:AB145">
    <cfRule type="expression" dxfId="9790" priority="1347">
      <formula>AND($H145&lt;&gt;"",$I145&lt;&gt;"",$J145&lt;&gt;"")</formula>
    </cfRule>
    <cfRule type="expression" dxfId="9789" priority="1348">
      <formula>AND($H145&lt;&gt;"",$I145&lt;&gt;"",$J145="")</formula>
    </cfRule>
    <cfRule type="expression" dxfId="9788" priority="1349">
      <formula>AND($H145&lt;&gt;"",$I145="",$J145="")</formula>
    </cfRule>
  </conditionalFormatting>
  <conditionalFormatting sqref="AC145:AD145">
    <cfRule type="expression" dxfId="9787" priority="1344">
      <formula>AND($H145&lt;&gt;"",$I145&lt;&gt;"",$J145&lt;&gt;"")</formula>
    </cfRule>
    <cfRule type="expression" dxfId="9786" priority="1345">
      <formula>AND($H145&lt;&gt;"",$I145&lt;&gt;"",$J145="")</formula>
    </cfRule>
    <cfRule type="expression" dxfId="9785" priority="1346">
      <formula>AND($H145&lt;&gt;"",$I145="",$J145="")</formula>
    </cfRule>
  </conditionalFormatting>
  <conditionalFormatting sqref="AE145:AH145">
    <cfRule type="expression" dxfId="9784" priority="1341">
      <formula>AND($H145&lt;&gt;"",$I145&lt;&gt;"",$J145&lt;&gt;"")</formula>
    </cfRule>
    <cfRule type="expression" dxfId="9783" priority="1342">
      <formula>AND($H145&lt;&gt;"",$I145&lt;&gt;"",$J145="")</formula>
    </cfRule>
    <cfRule type="expression" dxfId="9782" priority="1343">
      <formula>AND($H145&lt;&gt;"",$I145="",$J145="")</formula>
    </cfRule>
  </conditionalFormatting>
  <conditionalFormatting sqref="AI145">
    <cfRule type="expression" dxfId="9781" priority="1338">
      <formula>AND($H145&lt;&gt;"",$I145&lt;&gt;"",$J145&lt;&gt;"")</formula>
    </cfRule>
    <cfRule type="expression" dxfId="9780" priority="1339">
      <formula>AND($H145&lt;&gt;"",$I145&lt;&gt;"",$J145="")</formula>
    </cfRule>
    <cfRule type="expression" dxfId="9779" priority="1340">
      <formula>AND($H145&lt;&gt;"",$I145="",$J145="")</formula>
    </cfRule>
  </conditionalFormatting>
  <conditionalFormatting sqref="H146:J146">
    <cfRule type="expression" dxfId="9778" priority="1335">
      <formula>AND($H146&lt;&gt;"",$I146&lt;&gt;"",$J146&lt;&gt;"")</formula>
    </cfRule>
    <cfRule type="expression" dxfId="9777" priority="1336">
      <formula>AND($H146&lt;&gt;"",$I146&lt;&gt;"",$J146="")</formula>
    </cfRule>
    <cfRule type="expression" dxfId="9776" priority="1337">
      <formula>AND($H146&lt;&gt;"",$I146="",$J146="")</formula>
    </cfRule>
  </conditionalFormatting>
  <conditionalFormatting sqref="U146 X146:Z146">
    <cfRule type="expression" dxfId="9775" priority="1332">
      <formula>AND($H146&lt;&gt;"",$I146&lt;&gt;"",$J146&lt;&gt;"")</formula>
    </cfRule>
    <cfRule type="expression" dxfId="9774" priority="1333">
      <formula>AND($H146&lt;&gt;"",$I146&lt;&gt;"",$J146="")</formula>
    </cfRule>
    <cfRule type="expression" dxfId="9773" priority="1334">
      <formula>AND($H146&lt;&gt;"",$I146="",$J146="")</formula>
    </cfRule>
  </conditionalFormatting>
  <conditionalFormatting sqref="H146">
    <cfRule type="expression" dxfId="9772" priority="1331">
      <formula>AND($H146&lt;&gt;"",$I146&lt;&gt;"")</formula>
    </cfRule>
  </conditionalFormatting>
  <conditionalFormatting sqref="I146">
    <cfRule type="expression" dxfId="9771" priority="1330">
      <formula>AND($I146&lt;&gt;"",$J146&lt;&gt;"")</formula>
    </cfRule>
  </conditionalFormatting>
  <conditionalFormatting sqref="A146">
    <cfRule type="containsBlanks" dxfId="9770" priority="1329">
      <formula>LEN(TRIM(A146))=0</formula>
    </cfRule>
  </conditionalFormatting>
  <conditionalFormatting sqref="AA146:AB146">
    <cfRule type="expression" dxfId="9769" priority="1326">
      <formula>AND($H146&lt;&gt;"",$I146&lt;&gt;"",$J146&lt;&gt;"")</formula>
    </cfRule>
    <cfRule type="expression" dxfId="9768" priority="1327">
      <formula>AND($H146&lt;&gt;"",$I146&lt;&gt;"",$J146="")</formula>
    </cfRule>
    <cfRule type="expression" dxfId="9767" priority="1328">
      <formula>AND($H146&lt;&gt;"",$I146="",$J146="")</formula>
    </cfRule>
  </conditionalFormatting>
  <conditionalFormatting sqref="AC146:AD146">
    <cfRule type="expression" dxfId="9766" priority="1323">
      <formula>AND($H146&lt;&gt;"",$I146&lt;&gt;"",$J146&lt;&gt;"")</formula>
    </cfRule>
    <cfRule type="expression" dxfId="9765" priority="1324">
      <formula>AND($H146&lt;&gt;"",$I146&lt;&gt;"",$J146="")</formula>
    </cfRule>
    <cfRule type="expression" dxfId="9764" priority="1325">
      <formula>AND($H146&lt;&gt;"",$I146="",$J146="")</formula>
    </cfRule>
  </conditionalFormatting>
  <conditionalFormatting sqref="AE146:AH146">
    <cfRule type="expression" dxfId="9763" priority="1320">
      <formula>AND($H146&lt;&gt;"",$I146&lt;&gt;"",$J146&lt;&gt;"")</formula>
    </cfRule>
    <cfRule type="expression" dxfId="9762" priority="1321">
      <formula>AND($H146&lt;&gt;"",$I146&lt;&gt;"",$J146="")</formula>
    </cfRule>
    <cfRule type="expression" dxfId="9761" priority="1322">
      <formula>AND($H146&lt;&gt;"",$I146="",$J146="")</formula>
    </cfRule>
  </conditionalFormatting>
  <conditionalFormatting sqref="AI146">
    <cfRule type="expression" dxfId="9760" priority="1317">
      <formula>AND($H146&lt;&gt;"",$I146&lt;&gt;"",$J146&lt;&gt;"")</formula>
    </cfRule>
    <cfRule type="expression" dxfId="9759" priority="1318">
      <formula>AND($H146&lt;&gt;"",$I146&lt;&gt;"",$J146="")</formula>
    </cfRule>
    <cfRule type="expression" dxfId="9758" priority="1319">
      <formula>AND($H146&lt;&gt;"",$I146="",$J146="")</formula>
    </cfRule>
  </conditionalFormatting>
  <conditionalFormatting sqref="H85:J85">
    <cfRule type="expression" dxfId="9757" priority="1872">
      <formula>AND($H85&lt;&gt;"",$I85&lt;&gt;"",$J85&lt;&gt;"")</formula>
    </cfRule>
    <cfRule type="expression" dxfId="9756" priority="1873">
      <formula>AND($H85&lt;&gt;"",$I85&lt;&gt;"",$J85="")</formula>
    </cfRule>
    <cfRule type="expression" dxfId="9755" priority="1874">
      <formula>AND($H85&lt;&gt;"",$I85="",$J85="")</formula>
    </cfRule>
  </conditionalFormatting>
  <conditionalFormatting sqref="U85 X85:Z85">
    <cfRule type="expression" dxfId="9754" priority="1869">
      <formula>AND($H85&lt;&gt;"",$I85&lt;&gt;"",$J85&lt;&gt;"")</formula>
    </cfRule>
    <cfRule type="expression" dxfId="9753" priority="1870">
      <formula>AND($H85&lt;&gt;"",$I85&lt;&gt;"",$J85="")</formula>
    </cfRule>
    <cfRule type="expression" dxfId="9752" priority="1871">
      <formula>AND($H85&lt;&gt;"",$I85="",$J85="")</formula>
    </cfRule>
  </conditionalFormatting>
  <conditionalFormatting sqref="H85">
    <cfRule type="expression" dxfId="9751" priority="1868">
      <formula>AND($H85&lt;&gt;"",$I85&lt;&gt;"")</formula>
    </cfRule>
  </conditionalFormatting>
  <conditionalFormatting sqref="I85">
    <cfRule type="expression" dxfId="9750" priority="1867">
      <formula>AND($I85&lt;&gt;"",$J85&lt;&gt;"")</formula>
    </cfRule>
  </conditionalFormatting>
  <conditionalFormatting sqref="A85">
    <cfRule type="containsBlanks" dxfId="9749" priority="1866">
      <formula>LEN(TRIM(A85))=0</formula>
    </cfRule>
  </conditionalFormatting>
  <conditionalFormatting sqref="AA85:AB85">
    <cfRule type="expression" dxfId="9748" priority="1863">
      <formula>AND($H85&lt;&gt;"",$I85&lt;&gt;"",$J85&lt;&gt;"")</formula>
    </cfRule>
    <cfRule type="expression" dxfId="9747" priority="1864">
      <formula>AND($H85&lt;&gt;"",$I85&lt;&gt;"",$J85="")</formula>
    </cfRule>
    <cfRule type="expression" dxfId="9746" priority="1865">
      <formula>AND($H85&lt;&gt;"",$I85="",$J85="")</formula>
    </cfRule>
  </conditionalFormatting>
  <conditionalFormatting sqref="AC85:AD85">
    <cfRule type="expression" dxfId="9745" priority="1860">
      <formula>AND($H85&lt;&gt;"",$I85&lt;&gt;"",$J85&lt;&gt;"")</formula>
    </cfRule>
    <cfRule type="expression" dxfId="9744" priority="1861">
      <formula>AND($H85&lt;&gt;"",$I85&lt;&gt;"",$J85="")</formula>
    </cfRule>
    <cfRule type="expression" dxfId="9743" priority="1862">
      <formula>AND($H85&lt;&gt;"",$I85="",$J85="")</formula>
    </cfRule>
  </conditionalFormatting>
  <conditionalFormatting sqref="AE85:AH85">
    <cfRule type="expression" dxfId="9742" priority="1857">
      <formula>AND($H85&lt;&gt;"",$I85&lt;&gt;"",$J85&lt;&gt;"")</formula>
    </cfRule>
    <cfRule type="expression" dxfId="9741" priority="1858">
      <formula>AND($H85&lt;&gt;"",$I85&lt;&gt;"",$J85="")</formula>
    </cfRule>
    <cfRule type="expression" dxfId="9740" priority="1859">
      <formula>AND($H85&lt;&gt;"",$I85="",$J85="")</formula>
    </cfRule>
  </conditionalFormatting>
  <conditionalFormatting sqref="AI85">
    <cfRule type="expression" dxfId="9739" priority="1854">
      <formula>AND($H85&lt;&gt;"",$I85&lt;&gt;"",$J85&lt;&gt;"")</formula>
    </cfRule>
    <cfRule type="expression" dxfId="9738" priority="1855">
      <formula>AND($H85&lt;&gt;"",$I85&lt;&gt;"",$J85="")</formula>
    </cfRule>
    <cfRule type="expression" dxfId="9737" priority="1856">
      <formula>AND($H85&lt;&gt;"",$I85="",$J85="")</formula>
    </cfRule>
  </conditionalFormatting>
  <conditionalFormatting sqref="H93:J93">
    <cfRule type="expression" dxfId="9736" priority="1851">
      <formula>AND($H93&lt;&gt;"",$I93&lt;&gt;"",$J93&lt;&gt;"")</formula>
    </cfRule>
    <cfRule type="expression" dxfId="9735" priority="1852">
      <formula>AND($H93&lt;&gt;"",$I93&lt;&gt;"",$J93="")</formula>
    </cfRule>
    <cfRule type="expression" dxfId="9734" priority="1853">
      <formula>AND($H93&lt;&gt;"",$I93="",$J93="")</formula>
    </cfRule>
  </conditionalFormatting>
  <conditionalFormatting sqref="H93">
    <cfRule type="expression" dxfId="9733" priority="1850">
      <formula>AND($H93&lt;&gt;"",$I93&lt;&gt;"")</formula>
    </cfRule>
  </conditionalFormatting>
  <conditionalFormatting sqref="I93">
    <cfRule type="expression" dxfId="9732" priority="1849">
      <formula>AND($I93&lt;&gt;"",$J93&lt;&gt;"")</formula>
    </cfRule>
  </conditionalFormatting>
  <conditionalFormatting sqref="A93">
    <cfRule type="containsBlanks" dxfId="9731" priority="1848">
      <formula>LEN(TRIM(A93))=0</formula>
    </cfRule>
  </conditionalFormatting>
  <conditionalFormatting sqref="H83:J83">
    <cfRule type="expression" dxfId="9730" priority="1845">
      <formula>AND($H83&lt;&gt;"",$I83&lt;&gt;"",$J83&lt;&gt;"")</formula>
    </cfRule>
    <cfRule type="expression" dxfId="9729" priority="1846">
      <formula>AND($H83&lt;&gt;"",$I83&lt;&gt;"",$J83="")</formula>
    </cfRule>
    <cfRule type="expression" dxfId="9728" priority="1847">
      <formula>AND($H83&lt;&gt;"",$I83="",$J83="")</formula>
    </cfRule>
  </conditionalFormatting>
  <conditionalFormatting sqref="U83 X83:Z83">
    <cfRule type="expression" dxfId="9727" priority="1842">
      <formula>AND($H83&lt;&gt;"",$I83&lt;&gt;"",$J83&lt;&gt;"")</formula>
    </cfRule>
    <cfRule type="expression" dxfId="9726" priority="1843">
      <formula>AND($H83&lt;&gt;"",$I83&lt;&gt;"",$J83="")</formula>
    </cfRule>
    <cfRule type="expression" dxfId="9725" priority="1844">
      <formula>AND($H83&lt;&gt;"",$I83="",$J83="")</formula>
    </cfRule>
  </conditionalFormatting>
  <conditionalFormatting sqref="H83">
    <cfRule type="expression" dxfId="9724" priority="1841">
      <formula>AND($H83&lt;&gt;"",$I83&lt;&gt;"")</formula>
    </cfRule>
  </conditionalFormatting>
  <conditionalFormatting sqref="I83">
    <cfRule type="expression" dxfId="9723" priority="1840">
      <formula>AND($I83&lt;&gt;"",$J83&lt;&gt;"")</formula>
    </cfRule>
  </conditionalFormatting>
  <conditionalFormatting sqref="A83">
    <cfRule type="containsBlanks" dxfId="9722" priority="1839">
      <formula>LEN(TRIM(A83))=0</formula>
    </cfRule>
  </conditionalFormatting>
  <conditionalFormatting sqref="AA83:AB83">
    <cfRule type="expression" dxfId="9721" priority="1836">
      <formula>AND($H83&lt;&gt;"",$I83&lt;&gt;"",$J83&lt;&gt;"")</formula>
    </cfRule>
    <cfRule type="expression" dxfId="9720" priority="1837">
      <formula>AND($H83&lt;&gt;"",$I83&lt;&gt;"",$J83="")</formula>
    </cfRule>
    <cfRule type="expression" dxfId="9719" priority="1838">
      <formula>AND($H83&lt;&gt;"",$I83="",$J83="")</formula>
    </cfRule>
  </conditionalFormatting>
  <conditionalFormatting sqref="AC83:AD83">
    <cfRule type="expression" dxfId="9718" priority="1833">
      <formula>AND($H83&lt;&gt;"",$I83&lt;&gt;"",$J83&lt;&gt;"")</formula>
    </cfRule>
    <cfRule type="expression" dxfId="9717" priority="1834">
      <formula>AND($H83&lt;&gt;"",$I83&lt;&gt;"",$J83="")</formula>
    </cfRule>
    <cfRule type="expression" dxfId="9716" priority="1835">
      <formula>AND($H83&lt;&gt;"",$I83="",$J83="")</formula>
    </cfRule>
  </conditionalFormatting>
  <conditionalFormatting sqref="AE83:AH83">
    <cfRule type="expression" dxfId="9715" priority="1830">
      <formula>AND($H83&lt;&gt;"",$I83&lt;&gt;"",$J83&lt;&gt;"")</formula>
    </cfRule>
    <cfRule type="expression" dxfId="9714" priority="1831">
      <formula>AND($H83&lt;&gt;"",$I83&lt;&gt;"",$J83="")</formula>
    </cfRule>
    <cfRule type="expression" dxfId="9713" priority="1832">
      <formula>AND($H83&lt;&gt;"",$I83="",$J83="")</formula>
    </cfRule>
  </conditionalFormatting>
  <conditionalFormatting sqref="AI83">
    <cfRule type="expression" dxfId="9712" priority="1827">
      <formula>AND($H83&lt;&gt;"",$I83&lt;&gt;"",$J83&lt;&gt;"")</formula>
    </cfRule>
    <cfRule type="expression" dxfId="9711" priority="1828">
      <formula>AND($H83&lt;&gt;"",$I83&lt;&gt;"",$J83="")</formula>
    </cfRule>
    <cfRule type="expression" dxfId="9710" priority="1829">
      <formula>AND($H83&lt;&gt;"",$I83="",$J83="")</formula>
    </cfRule>
  </conditionalFormatting>
  <conditionalFormatting sqref="H91:J91">
    <cfRule type="expression" dxfId="9709" priority="1824">
      <formula>AND($H91&lt;&gt;"",$I91&lt;&gt;"",$J91&lt;&gt;"")</formula>
    </cfRule>
    <cfRule type="expression" dxfId="9708" priority="1825">
      <formula>AND($H91&lt;&gt;"",$I91&lt;&gt;"",$J91="")</formula>
    </cfRule>
    <cfRule type="expression" dxfId="9707" priority="1826">
      <formula>AND($H91&lt;&gt;"",$I91="",$J91="")</formula>
    </cfRule>
  </conditionalFormatting>
  <conditionalFormatting sqref="U91 X91:Z91">
    <cfRule type="expression" dxfId="9706" priority="1821">
      <formula>AND($H91&lt;&gt;"",$I91&lt;&gt;"",$J91&lt;&gt;"")</formula>
    </cfRule>
    <cfRule type="expression" dxfId="9705" priority="1822">
      <formula>AND($H91&lt;&gt;"",$I91&lt;&gt;"",$J91="")</formula>
    </cfRule>
    <cfRule type="expression" dxfId="9704" priority="1823">
      <formula>AND($H91&lt;&gt;"",$I91="",$J91="")</formula>
    </cfRule>
  </conditionalFormatting>
  <conditionalFormatting sqref="H91">
    <cfRule type="expression" dxfId="9703" priority="1820">
      <formula>AND($H91&lt;&gt;"",$I91&lt;&gt;"")</formula>
    </cfRule>
  </conditionalFormatting>
  <conditionalFormatting sqref="I91">
    <cfRule type="expression" dxfId="9702" priority="1819">
      <formula>AND($I91&lt;&gt;"",$J91&lt;&gt;"")</formula>
    </cfRule>
  </conditionalFormatting>
  <conditionalFormatting sqref="A91">
    <cfRule type="containsBlanks" dxfId="9701" priority="1818">
      <formula>LEN(TRIM(A91))=0</formula>
    </cfRule>
  </conditionalFormatting>
  <conditionalFormatting sqref="AA91:AB91">
    <cfRule type="expression" dxfId="9700" priority="1815">
      <formula>AND($H91&lt;&gt;"",$I91&lt;&gt;"",$J91&lt;&gt;"")</formula>
    </cfRule>
    <cfRule type="expression" dxfId="9699" priority="1816">
      <formula>AND($H91&lt;&gt;"",$I91&lt;&gt;"",$J91="")</formula>
    </cfRule>
    <cfRule type="expression" dxfId="9698" priority="1817">
      <formula>AND($H91&lt;&gt;"",$I91="",$J91="")</formula>
    </cfRule>
  </conditionalFormatting>
  <conditionalFormatting sqref="AC91:AD91">
    <cfRule type="expression" dxfId="9697" priority="1812">
      <formula>AND($H91&lt;&gt;"",$I91&lt;&gt;"",$J91&lt;&gt;"")</formula>
    </cfRule>
    <cfRule type="expression" dxfId="9696" priority="1813">
      <formula>AND($H91&lt;&gt;"",$I91&lt;&gt;"",$J91="")</formula>
    </cfRule>
    <cfRule type="expression" dxfId="9695" priority="1814">
      <formula>AND($H91&lt;&gt;"",$I91="",$J91="")</formula>
    </cfRule>
  </conditionalFormatting>
  <conditionalFormatting sqref="AE91:AH91">
    <cfRule type="expression" dxfId="9694" priority="1809">
      <formula>AND($H91&lt;&gt;"",$I91&lt;&gt;"",$J91&lt;&gt;"")</formula>
    </cfRule>
    <cfRule type="expression" dxfId="9693" priority="1810">
      <formula>AND($H91&lt;&gt;"",$I91&lt;&gt;"",$J91="")</formula>
    </cfRule>
    <cfRule type="expression" dxfId="9692" priority="1811">
      <formula>AND($H91&lt;&gt;"",$I91="",$J91="")</formula>
    </cfRule>
  </conditionalFormatting>
  <conditionalFormatting sqref="AI91">
    <cfRule type="expression" dxfId="9691" priority="1806">
      <formula>AND($H91&lt;&gt;"",$I91&lt;&gt;"",$J91&lt;&gt;"")</formula>
    </cfRule>
    <cfRule type="expression" dxfId="9690" priority="1807">
      <formula>AND($H91&lt;&gt;"",$I91&lt;&gt;"",$J91="")</formula>
    </cfRule>
    <cfRule type="expression" dxfId="9689" priority="1808">
      <formula>AND($H91&lt;&gt;"",$I91="",$J91="")</formula>
    </cfRule>
  </conditionalFormatting>
  <conditionalFormatting sqref="H118:J118">
    <cfRule type="expression" dxfId="9688" priority="1803">
      <formula>AND($H118&lt;&gt;"",$I118&lt;&gt;"",$J118&lt;&gt;"")</formula>
    </cfRule>
    <cfRule type="expression" dxfId="9687" priority="1804">
      <formula>AND($H118&lt;&gt;"",$I118&lt;&gt;"",$J118="")</formula>
    </cfRule>
    <cfRule type="expression" dxfId="9686" priority="1805">
      <formula>AND($H118&lt;&gt;"",$I118="",$J118="")</formula>
    </cfRule>
  </conditionalFormatting>
  <conditionalFormatting sqref="U118 X118:Z118">
    <cfRule type="expression" dxfId="9685" priority="1800">
      <formula>AND($H118&lt;&gt;"",$I118&lt;&gt;"",$J118&lt;&gt;"")</formula>
    </cfRule>
    <cfRule type="expression" dxfId="9684" priority="1801">
      <formula>AND($H118&lt;&gt;"",$I118&lt;&gt;"",$J118="")</formula>
    </cfRule>
    <cfRule type="expression" dxfId="9683" priority="1802">
      <formula>AND($H118&lt;&gt;"",$I118="",$J118="")</formula>
    </cfRule>
  </conditionalFormatting>
  <conditionalFormatting sqref="H118">
    <cfRule type="expression" dxfId="9682" priority="1799">
      <formula>AND($H118&lt;&gt;"",$I118&lt;&gt;"")</formula>
    </cfRule>
  </conditionalFormatting>
  <conditionalFormatting sqref="I118">
    <cfRule type="expression" dxfId="9681" priority="1798">
      <formula>AND($I118&lt;&gt;"",$J118&lt;&gt;"")</formula>
    </cfRule>
  </conditionalFormatting>
  <conditionalFormatting sqref="A118">
    <cfRule type="containsBlanks" dxfId="9680" priority="1797">
      <formula>LEN(TRIM(A118))=0</formula>
    </cfRule>
  </conditionalFormatting>
  <conditionalFormatting sqref="AA118:AB118">
    <cfRule type="expression" dxfId="9679" priority="1794">
      <formula>AND($H118&lt;&gt;"",$I118&lt;&gt;"",$J118&lt;&gt;"")</formula>
    </cfRule>
    <cfRule type="expression" dxfId="9678" priority="1795">
      <formula>AND($H118&lt;&gt;"",$I118&lt;&gt;"",$J118="")</formula>
    </cfRule>
    <cfRule type="expression" dxfId="9677" priority="1796">
      <formula>AND($H118&lt;&gt;"",$I118="",$J118="")</formula>
    </cfRule>
  </conditionalFormatting>
  <conditionalFormatting sqref="AC118:AD118">
    <cfRule type="expression" dxfId="9676" priority="1791">
      <formula>AND($H118&lt;&gt;"",$I118&lt;&gt;"",$J118&lt;&gt;"")</formula>
    </cfRule>
    <cfRule type="expression" dxfId="9675" priority="1792">
      <formula>AND($H118&lt;&gt;"",$I118&lt;&gt;"",$J118="")</formula>
    </cfRule>
    <cfRule type="expression" dxfId="9674" priority="1793">
      <formula>AND($H118&lt;&gt;"",$I118="",$J118="")</formula>
    </cfRule>
  </conditionalFormatting>
  <conditionalFormatting sqref="AE118:AH118">
    <cfRule type="expression" dxfId="9673" priority="1788">
      <formula>AND($H118&lt;&gt;"",$I118&lt;&gt;"",$J118&lt;&gt;"")</formula>
    </cfRule>
    <cfRule type="expression" dxfId="9672" priority="1789">
      <formula>AND($H118&lt;&gt;"",$I118&lt;&gt;"",$J118="")</formula>
    </cfRule>
    <cfRule type="expression" dxfId="9671" priority="1790">
      <formula>AND($H118&lt;&gt;"",$I118="",$J118="")</formula>
    </cfRule>
  </conditionalFormatting>
  <conditionalFormatting sqref="AI118">
    <cfRule type="expression" dxfId="9670" priority="1785">
      <formula>AND($H118&lt;&gt;"",$I118&lt;&gt;"",$J118&lt;&gt;"")</formula>
    </cfRule>
    <cfRule type="expression" dxfId="9669" priority="1786">
      <formula>AND($H118&lt;&gt;"",$I118&lt;&gt;"",$J118="")</formula>
    </cfRule>
    <cfRule type="expression" dxfId="9668" priority="1787">
      <formula>AND($H118&lt;&gt;"",$I118="",$J118="")</formula>
    </cfRule>
  </conditionalFormatting>
  <conditionalFormatting sqref="H119:J119">
    <cfRule type="expression" dxfId="9667" priority="1782">
      <formula>AND($H119&lt;&gt;"",$I119&lt;&gt;"",$J119&lt;&gt;"")</formula>
    </cfRule>
    <cfRule type="expression" dxfId="9666" priority="1783">
      <formula>AND($H119&lt;&gt;"",$I119&lt;&gt;"",$J119="")</formula>
    </cfRule>
    <cfRule type="expression" dxfId="9665" priority="1784">
      <formula>AND($H119&lt;&gt;"",$I119="",$J119="")</formula>
    </cfRule>
  </conditionalFormatting>
  <conditionalFormatting sqref="U119 X119:Z119">
    <cfRule type="expression" dxfId="9664" priority="1779">
      <formula>AND($H119&lt;&gt;"",$I119&lt;&gt;"",$J119&lt;&gt;"")</formula>
    </cfRule>
    <cfRule type="expression" dxfId="9663" priority="1780">
      <formula>AND($H119&lt;&gt;"",$I119&lt;&gt;"",$J119="")</formula>
    </cfRule>
    <cfRule type="expression" dxfId="9662" priority="1781">
      <formula>AND($H119&lt;&gt;"",$I119="",$J119="")</formula>
    </cfRule>
  </conditionalFormatting>
  <conditionalFormatting sqref="H119">
    <cfRule type="expression" dxfId="9661" priority="1778">
      <formula>AND($H119&lt;&gt;"",$I119&lt;&gt;"")</formula>
    </cfRule>
  </conditionalFormatting>
  <conditionalFormatting sqref="I119">
    <cfRule type="expression" dxfId="9660" priority="1777">
      <formula>AND($I119&lt;&gt;"",$J119&lt;&gt;"")</formula>
    </cfRule>
  </conditionalFormatting>
  <conditionalFormatting sqref="A119">
    <cfRule type="containsBlanks" dxfId="9659" priority="1776">
      <formula>LEN(TRIM(A119))=0</formula>
    </cfRule>
  </conditionalFormatting>
  <conditionalFormatting sqref="AA119:AB119">
    <cfRule type="expression" dxfId="9658" priority="1773">
      <formula>AND($H119&lt;&gt;"",$I119&lt;&gt;"",$J119&lt;&gt;"")</formula>
    </cfRule>
    <cfRule type="expression" dxfId="9657" priority="1774">
      <formula>AND($H119&lt;&gt;"",$I119&lt;&gt;"",$J119="")</formula>
    </cfRule>
    <cfRule type="expression" dxfId="9656" priority="1775">
      <formula>AND($H119&lt;&gt;"",$I119="",$J119="")</formula>
    </cfRule>
  </conditionalFormatting>
  <conditionalFormatting sqref="AC119:AD119">
    <cfRule type="expression" dxfId="9655" priority="1770">
      <formula>AND($H119&lt;&gt;"",$I119&lt;&gt;"",$J119&lt;&gt;"")</formula>
    </cfRule>
    <cfRule type="expression" dxfId="9654" priority="1771">
      <formula>AND($H119&lt;&gt;"",$I119&lt;&gt;"",$J119="")</formula>
    </cfRule>
    <cfRule type="expression" dxfId="9653" priority="1772">
      <formula>AND($H119&lt;&gt;"",$I119="",$J119="")</formula>
    </cfRule>
  </conditionalFormatting>
  <conditionalFormatting sqref="AE119:AH119">
    <cfRule type="expression" dxfId="9652" priority="1767">
      <formula>AND($H119&lt;&gt;"",$I119&lt;&gt;"",$J119&lt;&gt;"")</formula>
    </cfRule>
    <cfRule type="expression" dxfId="9651" priority="1768">
      <formula>AND($H119&lt;&gt;"",$I119&lt;&gt;"",$J119="")</formula>
    </cfRule>
    <cfRule type="expression" dxfId="9650" priority="1769">
      <formula>AND($H119&lt;&gt;"",$I119="",$J119="")</formula>
    </cfRule>
  </conditionalFormatting>
  <conditionalFormatting sqref="AI119">
    <cfRule type="expression" dxfId="9649" priority="1764">
      <formula>AND($H119&lt;&gt;"",$I119&lt;&gt;"",$J119&lt;&gt;"")</formula>
    </cfRule>
    <cfRule type="expression" dxfId="9648" priority="1765">
      <formula>AND($H119&lt;&gt;"",$I119&lt;&gt;"",$J119="")</formula>
    </cfRule>
    <cfRule type="expression" dxfId="9647" priority="1766">
      <formula>AND($H119&lt;&gt;"",$I119="",$J119="")</formula>
    </cfRule>
  </conditionalFormatting>
  <conditionalFormatting sqref="H120:J120">
    <cfRule type="expression" dxfId="9646" priority="1761">
      <formula>AND($H120&lt;&gt;"",$I120&lt;&gt;"",$J120&lt;&gt;"")</formula>
    </cfRule>
    <cfRule type="expression" dxfId="9645" priority="1762">
      <formula>AND($H120&lt;&gt;"",$I120&lt;&gt;"",$J120="")</formula>
    </cfRule>
    <cfRule type="expression" dxfId="9644" priority="1763">
      <formula>AND($H120&lt;&gt;"",$I120="",$J120="")</formula>
    </cfRule>
  </conditionalFormatting>
  <conditionalFormatting sqref="U120 X120:Z120">
    <cfRule type="expression" dxfId="9643" priority="1758">
      <formula>AND($H120&lt;&gt;"",$I120&lt;&gt;"",$J120&lt;&gt;"")</formula>
    </cfRule>
    <cfRule type="expression" dxfId="9642" priority="1759">
      <formula>AND($H120&lt;&gt;"",$I120&lt;&gt;"",$J120="")</formula>
    </cfRule>
    <cfRule type="expression" dxfId="9641" priority="1760">
      <formula>AND($H120&lt;&gt;"",$I120="",$J120="")</formula>
    </cfRule>
  </conditionalFormatting>
  <conditionalFormatting sqref="H120">
    <cfRule type="expression" dxfId="9640" priority="1757">
      <formula>AND($H120&lt;&gt;"",$I120&lt;&gt;"")</formula>
    </cfRule>
  </conditionalFormatting>
  <conditionalFormatting sqref="I120">
    <cfRule type="expression" dxfId="9639" priority="1756">
      <formula>AND($I120&lt;&gt;"",$J120&lt;&gt;"")</formula>
    </cfRule>
  </conditionalFormatting>
  <conditionalFormatting sqref="A120">
    <cfRule type="containsBlanks" dxfId="9638" priority="1755">
      <formula>LEN(TRIM(A120))=0</formula>
    </cfRule>
  </conditionalFormatting>
  <conditionalFormatting sqref="AA120:AB120">
    <cfRule type="expression" dxfId="9637" priority="1752">
      <formula>AND($H120&lt;&gt;"",$I120&lt;&gt;"",$J120&lt;&gt;"")</formula>
    </cfRule>
    <cfRule type="expression" dxfId="9636" priority="1753">
      <formula>AND($H120&lt;&gt;"",$I120&lt;&gt;"",$J120="")</formula>
    </cfRule>
    <cfRule type="expression" dxfId="9635" priority="1754">
      <formula>AND($H120&lt;&gt;"",$I120="",$J120="")</formula>
    </cfRule>
  </conditionalFormatting>
  <conditionalFormatting sqref="AC120:AD120">
    <cfRule type="expression" dxfId="9634" priority="1749">
      <formula>AND($H120&lt;&gt;"",$I120&lt;&gt;"",$J120&lt;&gt;"")</formula>
    </cfRule>
    <cfRule type="expression" dxfId="9633" priority="1750">
      <formula>AND($H120&lt;&gt;"",$I120&lt;&gt;"",$J120="")</formula>
    </cfRule>
    <cfRule type="expression" dxfId="9632" priority="1751">
      <formula>AND($H120&lt;&gt;"",$I120="",$J120="")</formula>
    </cfRule>
  </conditionalFormatting>
  <conditionalFormatting sqref="AE120:AH120">
    <cfRule type="expression" dxfId="9631" priority="1746">
      <formula>AND($H120&lt;&gt;"",$I120&lt;&gt;"",$J120&lt;&gt;"")</formula>
    </cfRule>
    <cfRule type="expression" dxfId="9630" priority="1747">
      <formula>AND($H120&lt;&gt;"",$I120&lt;&gt;"",$J120="")</formula>
    </cfRule>
    <cfRule type="expression" dxfId="9629" priority="1748">
      <formula>AND($H120&lt;&gt;"",$I120="",$J120="")</formula>
    </cfRule>
  </conditionalFormatting>
  <conditionalFormatting sqref="AI120">
    <cfRule type="expression" dxfId="9628" priority="1743">
      <formula>AND($H120&lt;&gt;"",$I120&lt;&gt;"",$J120&lt;&gt;"")</formula>
    </cfRule>
    <cfRule type="expression" dxfId="9627" priority="1744">
      <formula>AND($H120&lt;&gt;"",$I120&lt;&gt;"",$J120="")</formula>
    </cfRule>
    <cfRule type="expression" dxfId="9626" priority="1745">
      <formula>AND($H120&lt;&gt;"",$I120="",$J120="")</formula>
    </cfRule>
  </conditionalFormatting>
  <conditionalFormatting sqref="H121:J121">
    <cfRule type="expression" dxfId="9625" priority="1740">
      <formula>AND($H121&lt;&gt;"",$I121&lt;&gt;"",$J121&lt;&gt;"")</formula>
    </cfRule>
    <cfRule type="expression" dxfId="9624" priority="1741">
      <formula>AND($H121&lt;&gt;"",$I121&lt;&gt;"",$J121="")</formula>
    </cfRule>
    <cfRule type="expression" dxfId="9623" priority="1742">
      <formula>AND($H121&lt;&gt;"",$I121="",$J121="")</formula>
    </cfRule>
  </conditionalFormatting>
  <conditionalFormatting sqref="U121 X121:Z121">
    <cfRule type="expression" dxfId="9622" priority="1737">
      <formula>AND($H121&lt;&gt;"",$I121&lt;&gt;"",$J121&lt;&gt;"")</formula>
    </cfRule>
    <cfRule type="expression" dxfId="9621" priority="1738">
      <formula>AND($H121&lt;&gt;"",$I121&lt;&gt;"",$J121="")</formula>
    </cfRule>
    <cfRule type="expression" dxfId="9620" priority="1739">
      <formula>AND($H121&lt;&gt;"",$I121="",$J121="")</formula>
    </cfRule>
  </conditionalFormatting>
  <conditionalFormatting sqref="H121">
    <cfRule type="expression" dxfId="9619" priority="1736">
      <formula>AND($H121&lt;&gt;"",$I121&lt;&gt;"")</formula>
    </cfRule>
  </conditionalFormatting>
  <conditionalFormatting sqref="I121">
    <cfRule type="expression" dxfId="9618" priority="1735">
      <formula>AND($I121&lt;&gt;"",$J121&lt;&gt;"")</formula>
    </cfRule>
  </conditionalFormatting>
  <conditionalFormatting sqref="A121">
    <cfRule type="containsBlanks" dxfId="9617" priority="1734">
      <formula>LEN(TRIM(A121))=0</formula>
    </cfRule>
  </conditionalFormatting>
  <conditionalFormatting sqref="AA121:AB121">
    <cfRule type="expression" dxfId="9616" priority="1731">
      <formula>AND($H121&lt;&gt;"",$I121&lt;&gt;"",$J121&lt;&gt;"")</formula>
    </cfRule>
    <cfRule type="expression" dxfId="9615" priority="1732">
      <formula>AND($H121&lt;&gt;"",$I121&lt;&gt;"",$J121="")</formula>
    </cfRule>
    <cfRule type="expression" dxfId="9614" priority="1733">
      <formula>AND($H121&lt;&gt;"",$I121="",$J121="")</formula>
    </cfRule>
  </conditionalFormatting>
  <conditionalFormatting sqref="AC121:AD121">
    <cfRule type="expression" dxfId="9613" priority="1728">
      <formula>AND($H121&lt;&gt;"",$I121&lt;&gt;"",$J121&lt;&gt;"")</formula>
    </cfRule>
    <cfRule type="expression" dxfId="9612" priority="1729">
      <formula>AND($H121&lt;&gt;"",$I121&lt;&gt;"",$J121="")</formula>
    </cfRule>
    <cfRule type="expression" dxfId="9611" priority="1730">
      <formula>AND($H121&lt;&gt;"",$I121="",$J121="")</formula>
    </cfRule>
  </conditionalFormatting>
  <conditionalFormatting sqref="AE121:AH121">
    <cfRule type="expression" dxfId="9610" priority="1725">
      <formula>AND($H121&lt;&gt;"",$I121&lt;&gt;"",$J121&lt;&gt;"")</formula>
    </cfRule>
    <cfRule type="expression" dxfId="9609" priority="1726">
      <formula>AND($H121&lt;&gt;"",$I121&lt;&gt;"",$J121="")</formula>
    </cfRule>
    <cfRule type="expression" dxfId="9608" priority="1727">
      <formula>AND($H121&lt;&gt;"",$I121="",$J121="")</formula>
    </cfRule>
  </conditionalFormatting>
  <conditionalFormatting sqref="AI121">
    <cfRule type="expression" dxfId="9607" priority="1722">
      <formula>AND($H121&lt;&gt;"",$I121&lt;&gt;"",$J121&lt;&gt;"")</formula>
    </cfRule>
    <cfRule type="expression" dxfId="9606" priority="1723">
      <formula>AND($H121&lt;&gt;"",$I121&lt;&gt;"",$J121="")</formula>
    </cfRule>
    <cfRule type="expression" dxfId="9605" priority="1724">
      <formula>AND($H121&lt;&gt;"",$I121="",$J121="")</formula>
    </cfRule>
  </conditionalFormatting>
  <conditionalFormatting sqref="H122:J122">
    <cfRule type="expression" dxfId="9604" priority="1719">
      <formula>AND($H122&lt;&gt;"",$I122&lt;&gt;"",$J122&lt;&gt;"")</formula>
    </cfRule>
    <cfRule type="expression" dxfId="9603" priority="1720">
      <formula>AND($H122&lt;&gt;"",$I122&lt;&gt;"",$J122="")</formula>
    </cfRule>
    <cfRule type="expression" dxfId="9602" priority="1721">
      <formula>AND($H122&lt;&gt;"",$I122="",$J122="")</formula>
    </cfRule>
  </conditionalFormatting>
  <conditionalFormatting sqref="U122 X122:Z122">
    <cfRule type="expression" dxfId="9601" priority="1716">
      <formula>AND($H122&lt;&gt;"",$I122&lt;&gt;"",$J122&lt;&gt;"")</formula>
    </cfRule>
    <cfRule type="expression" dxfId="9600" priority="1717">
      <formula>AND($H122&lt;&gt;"",$I122&lt;&gt;"",$J122="")</formula>
    </cfRule>
    <cfRule type="expression" dxfId="9599" priority="1718">
      <formula>AND($H122&lt;&gt;"",$I122="",$J122="")</formula>
    </cfRule>
  </conditionalFormatting>
  <conditionalFormatting sqref="H122">
    <cfRule type="expression" dxfId="9598" priority="1715">
      <formula>AND($H122&lt;&gt;"",$I122&lt;&gt;"")</formula>
    </cfRule>
  </conditionalFormatting>
  <conditionalFormatting sqref="I122">
    <cfRule type="expression" dxfId="9597" priority="1714">
      <formula>AND($I122&lt;&gt;"",$J122&lt;&gt;"")</formula>
    </cfRule>
  </conditionalFormatting>
  <conditionalFormatting sqref="A122">
    <cfRule type="containsBlanks" dxfId="9596" priority="1713">
      <formula>LEN(TRIM(A122))=0</formula>
    </cfRule>
  </conditionalFormatting>
  <conditionalFormatting sqref="AA122:AB122">
    <cfRule type="expression" dxfId="9595" priority="1710">
      <formula>AND($H122&lt;&gt;"",$I122&lt;&gt;"",$J122&lt;&gt;"")</formula>
    </cfRule>
    <cfRule type="expression" dxfId="9594" priority="1711">
      <formula>AND($H122&lt;&gt;"",$I122&lt;&gt;"",$J122="")</formula>
    </cfRule>
    <cfRule type="expression" dxfId="9593" priority="1712">
      <formula>AND($H122&lt;&gt;"",$I122="",$J122="")</formula>
    </cfRule>
  </conditionalFormatting>
  <conditionalFormatting sqref="AC122:AD122">
    <cfRule type="expression" dxfId="9592" priority="1707">
      <formula>AND($H122&lt;&gt;"",$I122&lt;&gt;"",$J122&lt;&gt;"")</formula>
    </cfRule>
    <cfRule type="expression" dxfId="9591" priority="1708">
      <formula>AND($H122&lt;&gt;"",$I122&lt;&gt;"",$J122="")</formula>
    </cfRule>
    <cfRule type="expression" dxfId="9590" priority="1709">
      <formula>AND($H122&lt;&gt;"",$I122="",$J122="")</formula>
    </cfRule>
  </conditionalFormatting>
  <conditionalFormatting sqref="AE122:AH122">
    <cfRule type="expression" dxfId="9589" priority="1704">
      <formula>AND($H122&lt;&gt;"",$I122&lt;&gt;"",$J122&lt;&gt;"")</formula>
    </cfRule>
    <cfRule type="expression" dxfId="9588" priority="1705">
      <formula>AND($H122&lt;&gt;"",$I122&lt;&gt;"",$J122="")</formula>
    </cfRule>
    <cfRule type="expression" dxfId="9587" priority="1706">
      <formula>AND($H122&lt;&gt;"",$I122="",$J122="")</formula>
    </cfRule>
  </conditionalFormatting>
  <conditionalFormatting sqref="AI122">
    <cfRule type="expression" dxfId="9586" priority="1701">
      <formula>AND($H122&lt;&gt;"",$I122&lt;&gt;"",$J122&lt;&gt;"")</formula>
    </cfRule>
    <cfRule type="expression" dxfId="9585" priority="1702">
      <formula>AND($H122&lt;&gt;"",$I122&lt;&gt;"",$J122="")</formula>
    </cfRule>
    <cfRule type="expression" dxfId="9584" priority="1703">
      <formula>AND($H122&lt;&gt;"",$I122="",$J122="")</formula>
    </cfRule>
  </conditionalFormatting>
  <conditionalFormatting sqref="H110:J110">
    <cfRule type="expression" dxfId="9583" priority="1698">
      <formula>AND($H110&lt;&gt;"",$I110&lt;&gt;"",$J110&lt;&gt;"")</formula>
    </cfRule>
    <cfRule type="expression" dxfId="9582" priority="1699">
      <formula>AND($H110&lt;&gt;"",$I110&lt;&gt;"",$J110="")</formula>
    </cfRule>
    <cfRule type="expression" dxfId="9581" priority="1700">
      <formula>AND($H110&lt;&gt;"",$I110="",$J110="")</formula>
    </cfRule>
  </conditionalFormatting>
  <conditionalFormatting sqref="U110 X110:Z110">
    <cfRule type="expression" dxfId="9580" priority="1695">
      <formula>AND($H110&lt;&gt;"",$I110&lt;&gt;"",$J110&lt;&gt;"")</formula>
    </cfRule>
    <cfRule type="expression" dxfId="9579" priority="1696">
      <formula>AND($H110&lt;&gt;"",$I110&lt;&gt;"",$J110="")</formula>
    </cfRule>
    <cfRule type="expression" dxfId="9578" priority="1697">
      <formula>AND($H110&lt;&gt;"",$I110="",$J110="")</formula>
    </cfRule>
  </conditionalFormatting>
  <conditionalFormatting sqref="H110">
    <cfRule type="expression" dxfId="9577" priority="1694">
      <formula>AND($H110&lt;&gt;"",$I110&lt;&gt;"")</formula>
    </cfRule>
  </conditionalFormatting>
  <conditionalFormatting sqref="I110">
    <cfRule type="expression" dxfId="9576" priority="1693">
      <formula>AND($I110&lt;&gt;"",$J110&lt;&gt;"")</formula>
    </cfRule>
  </conditionalFormatting>
  <conditionalFormatting sqref="A110">
    <cfRule type="containsBlanks" dxfId="9575" priority="1692">
      <formula>LEN(TRIM(A110))=0</formula>
    </cfRule>
  </conditionalFormatting>
  <conditionalFormatting sqref="AA110:AB110">
    <cfRule type="expression" dxfId="9574" priority="1689">
      <formula>AND($H110&lt;&gt;"",$I110&lt;&gt;"",$J110&lt;&gt;"")</formula>
    </cfRule>
    <cfRule type="expression" dxfId="9573" priority="1690">
      <formula>AND($H110&lt;&gt;"",$I110&lt;&gt;"",$J110="")</formula>
    </cfRule>
    <cfRule type="expression" dxfId="9572" priority="1691">
      <formula>AND($H110&lt;&gt;"",$I110="",$J110="")</formula>
    </cfRule>
  </conditionalFormatting>
  <conditionalFormatting sqref="AC110:AD110">
    <cfRule type="expression" dxfId="9571" priority="1686">
      <formula>AND($H110&lt;&gt;"",$I110&lt;&gt;"",$J110&lt;&gt;"")</formula>
    </cfRule>
    <cfRule type="expression" dxfId="9570" priority="1687">
      <formula>AND($H110&lt;&gt;"",$I110&lt;&gt;"",$J110="")</formula>
    </cfRule>
    <cfRule type="expression" dxfId="9569" priority="1688">
      <formula>AND($H110&lt;&gt;"",$I110="",$J110="")</formula>
    </cfRule>
  </conditionalFormatting>
  <conditionalFormatting sqref="AE110:AH110">
    <cfRule type="expression" dxfId="9568" priority="1683">
      <formula>AND($H110&lt;&gt;"",$I110&lt;&gt;"",$J110&lt;&gt;"")</formula>
    </cfRule>
    <cfRule type="expression" dxfId="9567" priority="1684">
      <formula>AND($H110&lt;&gt;"",$I110&lt;&gt;"",$J110="")</formula>
    </cfRule>
    <cfRule type="expression" dxfId="9566" priority="1685">
      <formula>AND($H110&lt;&gt;"",$I110="",$J110="")</formula>
    </cfRule>
  </conditionalFormatting>
  <conditionalFormatting sqref="AI110">
    <cfRule type="expression" dxfId="9565" priority="1680">
      <formula>AND($H110&lt;&gt;"",$I110&lt;&gt;"",$J110&lt;&gt;"")</formula>
    </cfRule>
    <cfRule type="expression" dxfId="9564" priority="1681">
      <formula>AND($H110&lt;&gt;"",$I110&lt;&gt;"",$J110="")</formula>
    </cfRule>
    <cfRule type="expression" dxfId="9563" priority="1682">
      <formula>AND($H110&lt;&gt;"",$I110="",$J110="")</formula>
    </cfRule>
  </conditionalFormatting>
  <conditionalFormatting sqref="H111:J111">
    <cfRule type="expression" dxfId="9562" priority="1677">
      <formula>AND($H111&lt;&gt;"",$I111&lt;&gt;"",$J111&lt;&gt;"")</formula>
    </cfRule>
    <cfRule type="expression" dxfId="9561" priority="1678">
      <formula>AND($H111&lt;&gt;"",$I111&lt;&gt;"",$J111="")</formula>
    </cfRule>
    <cfRule type="expression" dxfId="9560" priority="1679">
      <formula>AND($H111&lt;&gt;"",$I111="",$J111="")</formula>
    </cfRule>
  </conditionalFormatting>
  <conditionalFormatting sqref="U111 X111:Z111">
    <cfRule type="expression" dxfId="9559" priority="1674">
      <formula>AND($H111&lt;&gt;"",$I111&lt;&gt;"",$J111&lt;&gt;"")</formula>
    </cfRule>
    <cfRule type="expression" dxfId="9558" priority="1675">
      <formula>AND($H111&lt;&gt;"",$I111&lt;&gt;"",$J111="")</formula>
    </cfRule>
    <cfRule type="expression" dxfId="9557" priority="1676">
      <formula>AND($H111&lt;&gt;"",$I111="",$J111="")</formula>
    </cfRule>
  </conditionalFormatting>
  <conditionalFormatting sqref="H111">
    <cfRule type="expression" dxfId="9556" priority="1673">
      <formula>AND($H111&lt;&gt;"",$I111&lt;&gt;"")</formula>
    </cfRule>
  </conditionalFormatting>
  <conditionalFormatting sqref="I111">
    <cfRule type="expression" dxfId="9555" priority="1672">
      <formula>AND($I111&lt;&gt;"",$J111&lt;&gt;"")</formula>
    </cfRule>
  </conditionalFormatting>
  <conditionalFormatting sqref="A111">
    <cfRule type="containsBlanks" dxfId="9554" priority="1671">
      <formula>LEN(TRIM(A111))=0</formula>
    </cfRule>
  </conditionalFormatting>
  <conditionalFormatting sqref="AA111:AB111">
    <cfRule type="expression" dxfId="9553" priority="1668">
      <formula>AND($H111&lt;&gt;"",$I111&lt;&gt;"",$J111&lt;&gt;"")</formula>
    </cfRule>
    <cfRule type="expression" dxfId="9552" priority="1669">
      <formula>AND($H111&lt;&gt;"",$I111&lt;&gt;"",$J111="")</formula>
    </cfRule>
    <cfRule type="expression" dxfId="9551" priority="1670">
      <formula>AND($H111&lt;&gt;"",$I111="",$J111="")</formula>
    </cfRule>
  </conditionalFormatting>
  <conditionalFormatting sqref="AC111:AD111">
    <cfRule type="expression" dxfId="9550" priority="1665">
      <formula>AND($H111&lt;&gt;"",$I111&lt;&gt;"",$J111&lt;&gt;"")</formula>
    </cfRule>
    <cfRule type="expression" dxfId="9549" priority="1666">
      <formula>AND($H111&lt;&gt;"",$I111&lt;&gt;"",$J111="")</formula>
    </cfRule>
    <cfRule type="expression" dxfId="9548" priority="1667">
      <formula>AND($H111&lt;&gt;"",$I111="",$J111="")</formula>
    </cfRule>
  </conditionalFormatting>
  <conditionalFormatting sqref="AE111:AH111">
    <cfRule type="expression" dxfId="9547" priority="1662">
      <formula>AND($H111&lt;&gt;"",$I111&lt;&gt;"",$J111&lt;&gt;"")</formula>
    </cfRule>
    <cfRule type="expression" dxfId="9546" priority="1663">
      <formula>AND($H111&lt;&gt;"",$I111&lt;&gt;"",$J111="")</formula>
    </cfRule>
    <cfRule type="expression" dxfId="9545" priority="1664">
      <formula>AND($H111&lt;&gt;"",$I111="",$J111="")</formula>
    </cfRule>
  </conditionalFormatting>
  <conditionalFormatting sqref="AI111">
    <cfRule type="expression" dxfId="9544" priority="1659">
      <formula>AND($H111&lt;&gt;"",$I111&lt;&gt;"",$J111&lt;&gt;"")</formula>
    </cfRule>
    <cfRule type="expression" dxfId="9543" priority="1660">
      <formula>AND($H111&lt;&gt;"",$I111&lt;&gt;"",$J111="")</formula>
    </cfRule>
    <cfRule type="expression" dxfId="9542" priority="1661">
      <formula>AND($H111&lt;&gt;"",$I111="",$J111="")</formula>
    </cfRule>
  </conditionalFormatting>
  <conditionalFormatting sqref="H112:J112">
    <cfRule type="expression" dxfId="9541" priority="1656">
      <formula>AND($H112&lt;&gt;"",$I112&lt;&gt;"",$J112&lt;&gt;"")</formula>
    </cfRule>
    <cfRule type="expression" dxfId="9540" priority="1657">
      <formula>AND($H112&lt;&gt;"",$I112&lt;&gt;"",$J112="")</formula>
    </cfRule>
    <cfRule type="expression" dxfId="9539" priority="1658">
      <formula>AND($H112&lt;&gt;"",$I112="",$J112="")</formula>
    </cfRule>
  </conditionalFormatting>
  <conditionalFormatting sqref="U112 X112:Z112">
    <cfRule type="expression" dxfId="9538" priority="1653">
      <formula>AND($H112&lt;&gt;"",$I112&lt;&gt;"",$J112&lt;&gt;"")</formula>
    </cfRule>
    <cfRule type="expression" dxfId="9537" priority="1654">
      <formula>AND($H112&lt;&gt;"",$I112&lt;&gt;"",$J112="")</formula>
    </cfRule>
    <cfRule type="expression" dxfId="9536" priority="1655">
      <formula>AND($H112&lt;&gt;"",$I112="",$J112="")</formula>
    </cfRule>
  </conditionalFormatting>
  <conditionalFormatting sqref="H112">
    <cfRule type="expression" dxfId="9535" priority="1652">
      <formula>AND($H112&lt;&gt;"",$I112&lt;&gt;"")</formula>
    </cfRule>
  </conditionalFormatting>
  <conditionalFormatting sqref="I112">
    <cfRule type="expression" dxfId="9534" priority="1651">
      <formula>AND($I112&lt;&gt;"",$J112&lt;&gt;"")</formula>
    </cfRule>
  </conditionalFormatting>
  <conditionalFormatting sqref="A112">
    <cfRule type="containsBlanks" dxfId="9533" priority="1650">
      <formula>LEN(TRIM(A112))=0</formula>
    </cfRule>
  </conditionalFormatting>
  <conditionalFormatting sqref="AA112:AB112">
    <cfRule type="expression" dxfId="9532" priority="1647">
      <formula>AND($H112&lt;&gt;"",$I112&lt;&gt;"",$J112&lt;&gt;"")</formula>
    </cfRule>
    <cfRule type="expression" dxfId="9531" priority="1648">
      <formula>AND($H112&lt;&gt;"",$I112&lt;&gt;"",$J112="")</formula>
    </cfRule>
    <cfRule type="expression" dxfId="9530" priority="1649">
      <formula>AND($H112&lt;&gt;"",$I112="",$J112="")</formula>
    </cfRule>
  </conditionalFormatting>
  <conditionalFormatting sqref="AC112:AD112">
    <cfRule type="expression" dxfId="9529" priority="1644">
      <formula>AND($H112&lt;&gt;"",$I112&lt;&gt;"",$J112&lt;&gt;"")</formula>
    </cfRule>
    <cfRule type="expression" dxfId="9528" priority="1645">
      <formula>AND($H112&lt;&gt;"",$I112&lt;&gt;"",$J112="")</formula>
    </cfRule>
    <cfRule type="expression" dxfId="9527" priority="1646">
      <formula>AND($H112&lt;&gt;"",$I112="",$J112="")</formula>
    </cfRule>
  </conditionalFormatting>
  <conditionalFormatting sqref="AE112:AH112">
    <cfRule type="expression" dxfId="9526" priority="1641">
      <formula>AND($H112&lt;&gt;"",$I112&lt;&gt;"",$J112&lt;&gt;"")</formula>
    </cfRule>
    <cfRule type="expression" dxfId="9525" priority="1642">
      <formula>AND($H112&lt;&gt;"",$I112&lt;&gt;"",$J112="")</formula>
    </cfRule>
    <cfRule type="expression" dxfId="9524" priority="1643">
      <formula>AND($H112&lt;&gt;"",$I112="",$J112="")</formula>
    </cfRule>
  </conditionalFormatting>
  <conditionalFormatting sqref="AI112">
    <cfRule type="expression" dxfId="9523" priority="1638">
      <formula>AND($H112&lt;&gt;"",$I112&lt;&gt;"",$J112&lt;&gt;"")</formula>
    </cfRule>
    <cfRule type="expression" dxfId="9522" priority="1639">
      <formula>AND($H112&lt;&gt;"",$I112&lt;&gt;"",$J112="")</formula>
    </cfRule>
    <cfRule type="expression" dxfId="9521" priority="1640">
      <formula>AND($H112&lt;&gt;"",$I112="",$J112="")</formula>
    </cfRule>
  </conditionalFormatting>
  <conditionalFormatting sqref="H113:J113">
    <cfRule type="expression" dxfId="9520" priority="1635">
      <formula>AND($H113&lt;&gt;"",$I113&lt;&gt;"",$J113&lt;&gt;"")</formula>
    </cfRule>
    <cfRule type="expression" dxfId="9519" priority="1636">
      <formula>AND($H113&lt;&gt;"",$I113&lt;&gt;"",$J113="")</formula>
    </cfRule>
    <cfRule type="expression" dxfId="9518" priority="1637">
      <formula>AND($H113&lt;&gt;"",$I113="",$J113="")</formula>
    </cfRule>
  </conditionalFormatting>
  <conditionalFormatting sqref="U113 X113:Z113">
    <cfRule type="expression" dxfId="9517" priority="1632">
      <formula>AND($H113&lt;&gt;"",$I113&lt;&gt;"",$J113&lt;&gt;"")</formula>
    </cfRule>
    <cfRule type="expression" dxfId="9516" priority="1633">
      <formula>AND($H113&lt;&gt;"",$I113&lt;&gt;"",$J113="")</formula>
    </cfRule>
    <cfRule type="expression" dxfId="9515" priority="1634">
      <formula>AND($H113&lt;&gt;"",$I113="",$J113="")</formula>
    </cfRule>
  </conditionalFormatting>
  <conditionalFormatting sqref="H113">
    <cfRule type="expression" dxfId="9514" priority="1631">
      <formula>AND($H113&lt;&gt;"",$I113&lt;&gt;"")</formula>
    </cfRule>
  </conditionalFormatting>
  <conditionalFormatting sqref="I113">
    <cfRule type="expression" dxfId="9513" priority="1630">
      <formula>AND($I113&lt;&gt;"",$J113&lt;&gt;"")</formula>
    </cfRule>
  </conditionalFormatting>
  <conditionalFormatting sqref="A113">
    <cfRule type="containsBlanks" dxfId="9512" priority="1629">
      <formula>LEN(TRIM(A113))=0</formula>
    </cfRule>
  </conditionalFormatting>
  <conditionalFormatting sqref="AA113:AB113">
    <cfRule type="expression" dxfId="9511" priority="1626">
      <formula>AND($H113&lt;&gt;"",$I113&lt;&gt;"",$J113&lt;&gt;"")</formula>
    </cfRule>
    <cfRule type="expression" dxfId="9510" priority="1627">
      <formula>AND($H113&lt;&gt;"",$I113&lt;&gt;"",$J113="")</formula>
    </cfRule>
    <cfRule type="expression" dxfId="9509" priority="1628">
      <formula>AND($H113&lt;&gt;"",$I113="",$J113="")</formula>
    </cfRule>
  </conditionalFormatting>
  <conditionalFormatting sqref="AC113:AD113">
    <cfRule type="expression" dxfId="9508" priority="1623">
      <formula>AND($H113&lt;&gt;"",$I113&lt;&gt;"",$J113&lt;&gt;"")</formula>
    </cfRule>
    <cfRule type="expression" dxfId="9507" priority="1624">
      <formula>AND($H113&lt;&gt;"",$I113&lt;&gt;"",$J113="")</formula>
    </cfRule>
    <cfRule type="expression" dxfId="9506" priority="1625">
      <formula>AND($H113&lt;&gt;"",$I113="",$J113="")</formula>
    </cfRule>
  </conditionalFormatting>
  <conditionalFormatting sqref="AE113:AH113">
    <cfRule type="expression" dxfId="9505" priority="1620">
      <formula>AND($H113&lt;&gt;"",$I113&lt;&gt;"",$J113&lt;&gt;"")</formula>
    </cfRule>
    <cfRule type="expression" dxfId="9504" priority="1621">
      <formula>AND($H113&lt;&gt;"",$I113&lt;&gt;"",$J113="")</formula>
    </cfRule>
    <cfRule type="expression" dxfId="9503" priority="1622">
      <formula>AND($H113&lt;&gt;"",$I113="",$J113="")</formula>
    </cfRule>
  </conditionalFormatting>
  <conditionalFormatting sqref="AI113">
    <cfRule type="expression" dxfId="9502" priority="1617">
      <formula>AND($H113&lt;&gt;"",$I113&lt;&gt;"",$J113&lt;&gt;"")</formula>
    </cfRule>
    <cfRule type="expression" dxfId="9501" priority="1618">
      <formula>AND($H113&lt;&gt;"",$I113&lt;&gt;"",$J113="")</formula>
    </cfRule>
    <cfRule type="expression" dxfId="9500" priority="1619">
      <formula>AND($H113&lt;&gt;"",$I113="",$J113="")</formula>
    </cfRule>
  </conditionalFormatting>
  <conditionalFormatting sqref="H114:J114">
    <cfRule type="expression" dxfId="9499" priority="1614">
      <formula>AND($H114&lt;&gt;"",$I114&lt;&gt;"",$J114&lt;&gt;"")</formula>
    </cfRule>
    <cfRule type="expression" dxfId="9498" priority="1615">
      <formula>AND($H114&lt;&gt;"",$I114&lt;&gt;"",$J114="")</formula>
    </cfRule>
    <cfRule type="expression" dxfId="9497" priority="1616">
      <formula>AND($H114&lt;&gt;"",$I114="",$J114="")</formula>
    </cfRule>
  </conditionalFormatting>
  <conditionalFormatting sqref="U114 X114:Z114">
    <cfRule type="expression" dxfId="9496" priority="1611">
      <formula>AND($H114&lt;&gt;"",$I114&lt;&gt;"",$J114&lt;&gt;"")</formula>
    </cfRule>
    <cfRule type="expression" dxfId="9495" priority="1612">
      <formula>AND($H114&lt;&gt;"",$I114&lt;&gt;"",$J114="")</formula>
    </cfRule>
    <cfRule type="expression" dxfId="9494" priority="1613">
      <formula>AND($H114&lt;&gt;"",$I114="",$J114="")</formula>
    </cfRule>
  </conditionalFormatting>
  <conditionalFormatting sqref="H114">
    <cfRule type="expression" dxfId="9493" priority="1610">
      <formula>AND($H114&lt;&gt;"",$I114&lt;&gt;"")</formula>
    </cfRule>
  </conditionalFormatting>
  <conditionalFormatting sqref="I114">
    <cfRule type="expression" dxfId="9492" priority="1609">
      <formula>AND($I114&lt;&gt;"",$J114&lt;&gt;"")</formula>
    </cfRule>
  </conditionalFormatting>
  <conditionalFormatting sqref="A114">
    <cfRule type="containsBlanks" dxfId="9491" priority="1608">
      <formula>LEN(TRIM(A114))=0</formula>
    </cfRule>
  </conditionalFormatting>
  <conditionalFormatting sqref="AA114:AB114">
    <cfRule type="expression" dxfId="9490" priority="1605">
      <formula>AND($H114&lt;&gt;"",$I114&lt;&gt;"",$J114&lt;&gt;"")</formula>
    </cfRule>
    <cfRule type="expression" dxfId="9489" priority="1606">
      <formula>AND($H114&lt;&gt;"",$I114&lt;&gt;"",$J114="")</formula>
    </cfRule>
    <cfRule type="expression" dxfId="9488" priority="1607">
      <formula>AND($H114&lt;&gt;"",$I114="",$J114="")</formula>
    </cfRule>
  </conditionalFormatting>
  <conditionalFormatting sqref="AC114:AD114">
    <cfRule type="expression" dxfId="9487" priority="1602">
      <formula>AND($H114&lt;&gt;"",$I114&lt;&gt;"",$J114&lt;&gt;"")</formula>
    </cfRule>
    <cfRule type="expression" dxfId="9486" priority="1603">
      <formula>AND($H114&lt;&gt;"",$I114&lt;&gt;"",$J114="")</formula>
    </cfRule>
    <cfRule type="expression" dxfId="9485" priority="1604">
      <formula>AND($H114&lt;&gt;"",$I114="",$J114="")</formula>
    </cfRule>
  </conditionalFormatting>
  <conditionalFormatting sqref="AE114:AH114">
    <cfRule type="expression" dxfId="9484" priority="1599">
      <formula>AND($H114&lt;&gt;"",$I114&lt;&gt;"",$J114&lt;&gt;"")</formula>
    </cfRule>
    <cfRule type="expression" dxfId="9483" priority="1600">
      <formula>AND($H114&lt;&gt;"",$I114&lt;&gt;"",$J114="")</formula>
    </cfRule>
    <cfRule type="expression" dxfId="9482" priority="1601">
      <formula>AND($H114&lt;&gt;"",$I114="",$J114="")</formula>
    </cfRule>
  </conditionalFormatting>
  <conditionalFormatting sqref="AI114">
    <cfRule type="expression" dxfId="9481" priority="1596">
      <formula>AND($H114&lt;&gt;"",$I114&lt;&gt;"",$J114&lt;&gt;"")</formula>
    </cfRule>
    <cfRule type="expression" dxfId="9480" priority="1597">
      <formula>AND($H114&lt;&gt;"",$I114&lt;&gt;"",$J114="")</formula>
    </cfRule>
    <cfRule type="expression" dxfId="9479" priority="1598">
      <formula>AND($H114&lt;&gt;"",$I114="",$J114="")</formula>
    </cfRule>
  </conditionalFormatting>
  <conditionalFormatting sqref="H117:J117">
    <cfRule type="expression" dxfId="9478" priority="1593">
      <formula>AND($H117&lt;&gt;"",$I117&lt;&gt;"",$J117&lt;&gt;"")</formula>
    </cfRule>
    <cfRule type="expression" dxfId="9477" priority="1594">
      <formula>AND($H117&lt;&gt;"",$I117&lt;&gt;"",$J117="")</formula>
    </cfRule>
    <cfRule type="expression" dxfId="9476" priority="1595">
      <formula>AND($H117&lt;&gt;"",$I117="",$J117="")</formula>
    </cfRule>
  </conditionalFormatting>
  <conditionalFormatting sqref="U117 X117:Z117">
    <cfRule type="expression" dxfId="9475" priority="1590">
      <formula>AND($H117&lt;&gt;"",$I117&lt;&gt;"",$J117&lt;&gt;"")</formula>
    </cfRule>
    <cfRule type="expression" dxfId="9474" priority="1591">
      <formula>AND($H117&lt;&gt;"",$I117&lt;&gt;"",$J117="")</formula>
    </cfRule>
    <cfRule type="expression" dxfId="9473" priority="1592">
      <formula>AND($H117&lt;&gt;"",$I117="",$J117="")</formula>
    </cfRule>
  </conditionalFormatting>
  <conditionalFormatting sqref="H117">
    <cfRule type="expression" dxfId="9472" priority="1589">
      <formula>AND($H117&lt;&gt;"",$I117&lt;&gt;"")</formula>
    </cfRule>
  </conditionalFormatting>
  <conditionalFormatting sqref="I117">
    <cfRule type="expression" dxfId="9471" priority="1588">
      <formula>AND($I117&lt;&gt;"",$J117&lt;&gt;"")</formula>
    </cfRule>
  </conditionalFormatting>
  <conditionalFormatting sqref="A117">
    <cfRule type="containsBlanks" dxfId="9470" priority="1587">
      <formula>LEN(TRIM(A117))=0</formula>
    </cfRule>
  </conditionalFormatting>
  <conditionalFormatting sqref="AA117:AB117">
    <cfRule type="expression" dxfId="9469" priority="1584">
      <formula>AND($H117&lt;&gt;"",$I117&lt;&gt;"",$J117&lt;&gt;"")</formula>
    </cfRule>
    <cfRule type="expression" dxfId="9468" priority="1585">
      <formula>AND($H117&lt;&gt;"",$I117&lt;&gt;"",$J117="")</formula>
    </cfRule>
    <cfRule type="expression" dxfId="9467" priority="1586">
      <formula>AND($H117&lt;&gt;"",$I117="",$J117="")</formula>
    </cfRule>
  </conditionalFormatting>
  <conditionalFormatting sqref="AC117:AD117">
    <cfRule type="expression" dxfId="9466" priority="1581">
      <formula>AND($H117&lt;&gt;"",$I117&lt;&gt;"",$J117&lt;&gt;"")</formula>
    </cfRule>
    <cfRule type="expression" dxfId="9465" priority="1582">
      <formula>AND($H117&lt;&gt;"",$I117&lt;&gt;"",$J117="")</formula>
    </cfRule>
    <cfRule type="expression" dxfId="9464" priority="1583">
      <formula>AND($H117&lt;&gt;"",$I117="",$J117="")</formula>
    </cfRule>
  </conditionalFormatting>
  <conditionalFormatting sqref="AE117:AH117">
    <cfRule type="expression" dxfId="9463" priority="1578">
      <formula>AND($H117&lt;&gt;"",$I117&lt;&gt;"",$J117&lt;&gt;"")</formula>
    </cfRule>
    <cfRule type="expression" dxfId="9462" priority="1579">
      <formula>AND($H117&lt;&gt;"",$I117&lt;&gt;"",$J117="")</formula>
    </cfRule>
    <cfRule type="expression" dxfId="9461" priority="1580">
      <formula>AND($H117&lt;&gt;"",$I117="",$J117="")</formula>
    </cfRule>
  </conditionalFormatting>
  <conditionalFormatting sqref="AI117">
    <cfRule type="expression" dxfId="9460" priority="1575">
      <formula>AND($H117&lt;&gt;"",$I117&lt;&gt;"",$J117&lt;&gt;"")</formula>
    </cfRule>
    <cfRule type="expression" dxfId="9459" priority="1576">
      <formula>AND($H117&lt;&gt;"",$I117&lt;&gt;"",$J117="")</formula>
    </cfRule>
    <cfRule type="expression" dxfId="9458" priority="1577">
      <formula>AND($H117&lt;&gt;"",$I117="",$J117="")</formula>
    </cfRule>
  </conditionalFormatting>
  <conditionalFormatting sqref="H125:J125">
    <cfRule type="expression" dxfId="9457" priority="1572">
      <formula>AND($H125&lt;&gt;"",$I125&lt;&gt;"",$J125&lt;&gt;"")</formula>
    </cfRule>
    <cfRule type="expression" dxfId="9456" priority="1573">
      <formula>AND($H125&lt;&gt;"",$I125&lt;&gt;"",$J125="")</formula>
    </cfRule>
    <cfRule type="expression" dxfId="9455" priority="1574">
      <formula>AND($H125&lt;&gt;"",$I125="",$J125="")</formula>
    </cfRule>
  </conditionalFormatting>
  <conditionalFormatting sqref="H125">
    <cfRule type="expression" dxfId="9454" priority="1571">
      <formula>AND($H125&lt;&gt;"",$I125&lt;&gt;"")</formula>
    </cfRule>
  </conditionalFormatting>
  <conditionalFormatting sqref="I125">
    <cfRule type="expression" dxfId="9453" priority="1570">
      <formula>AND($I125&lt;&gt;"",$J125&lt;&gt;"")</formula>
    </cfRule>
  </conditionalFormatting>
  <conditionalFormatting sqref="A125">
    <cfRule type="containsBlanks" dxfId="9452" priority="1569">
      <formula>LEN(TRIM(A125))=0</formula>
    </cfRule>
  </conditionalFormatting>
  <conditionalFormatting sqref="H115:J115">
    <cfRule type="expression" dxfId="9451" priority="1566">
      <formula>AND($H115&lt;&gt;"",$I115&lt;&gt;"",$J115&lt;&gt;"")</formula>
    </cfRule>
    <cfRule type="expression" dxfId="9450" priority="1567">
      <formula>AND($H115&lt;&gt;"",$I115&lt;&gt;"",$J115="")</formula>
    </cfRule>
    <cfRule type="expression" dxfId="9449" priority="1568">
      <formula>AND($H115&lt;&gt;"",$I115="",$J115="")</formula>
    </cfRule>
  </conditionalFormatting>
  <conditionalFormatting sqref="U115 X115:Z115">
    <cfRule type="expression" dxfId="9448" priority="1563">
      <formula>AND($H115&lt;&gt;"",$I115&lt;&gt;"",$J115&lt;&gt;"")</formula>
    </cfRule>
    <cfRule type="expression" dxfId="9447" priority="1564">
      <formula>AND($H115&lt;&gt;"",$I115&lt;&gt;"",$J115="")</formula>
    </cfRule>
    <cfRule type="expression" dxfId="9446" priority="1565">
      <formula>AND($H115&lt;&gt;"",$I115="",$J115="")</formula>
    </cfRule>
  </conditionalFormatting>
  <conditionalFormatting sqref="H115">
    <cfRule type="expression" dxfId="9445" priority="1562">
      <formula>AND($H115&lt;&gt;"",$I115&lt;&gt;"")</formula>
    </cfRule>
  </conditionalFormatting>
  <conditionalFormatting sqref="I115">
    <cfRule type="expression" dxfId="9444" priority="1561">
      <formula>AND($I115&lt;&gt;"",$J115&lt;&gt;"")</formula>
    </cfRule>
  </conditionalFormatting>
  <conditionalFormatting sqref="A115">
    <cfRule type="containsBlanks" dxfId="9443" priority="1560">
      <formula>LEN(TRIM(A115))=0</formula>
    </cfRule>
  </conditionalFormatting>
  <conditionalFormatting sqref="AA115:AB115">
    <cfRule type="expression" dxfId="9442" priority="1557">
      <formula>AND($H115&lt;&gt;"",$I115&lt;&gt;"",$J115&lt;&gt;"")</formula>
    </cfRule>
    <cfRule type="expression" dxfId="9441" priority="1558">
      <formula>AND($H115&lt;&gt;"",$I115&lt;&gt;"",$J115="")</formula>
    </cfRule>
    <cfRule type="expression" dxfId="9440" priority="1559">
      <formula>AND($H115&lt;&gt;"",$I115="",$J115="")</formula>
    </cfRule>
  </conditionalFormatting>
  <conditionalFormatting sqref="AC115:AD115">
    <cfRule type="expression" dxfId="9439" priority="1554">
      <formula>AND($H115&lt;&gt;"",$I115&lt;&gt;"",$J115&lt;&gt;"")</formula>
    </cfRule>
    <cfRule type="expression" dxfId="9438" priority="1555">
      <formula>AND($H115&lt;&gt;"",$I115&lt;&gt;"",$J115="")</formula>
    </cfRule>
    <cfRule type="expression" dxfId="9437" priority="1556">
      <formula>AND($H115&lt;&gt;"",$I115="",$J115="")</formula>
    </cfRule>
  </conditionalFormatting>
  <conditionalFormatting sqref="AE115:AH115">
    <cfRule type="expression" dxfId="9436" priority="1551">
      <formula>AND($H115&lt;&gt;"",$I115&lt;&gt;"",$J115&lt;&gt;"")</formula>
    </cfRule>
    <cfRule type="expression" dxfId="9435" priority="1552">
      <formula>AND($H115&lt;&gt;"",$I115&lt;&gt;"",$J115="")</formula>
    </cfRule>
    <cfRule type="expression" dxfId="9434" priority="1553">
      <formula>AND($H115&lt;&gt;"",$I115="",$J115="")</formula>
    </cfRule>
  </conditionalFormatting>
  <conditionalFormatting sqref="AI115">
    <cfRule type="expression" dxfId="9433" priority="1548">
      <formula>AND($H115&lt;&gt;"",$I115&lt;&gt;"",$J115&lt;&gt;"")</formula>
    </cfRule>
    <cfRule type="expression" dxfId="9432" priority="1549">
      <formula>AND($H115&lt;&gt;"",$I115&lt;&gt;"",$J115="")</formula>
    </cfRule>
    <cfRule type="expression" dxfId="9431" priority="1550">
      <formula>AND($H115&lt;&gt;"",$I115="",$J115="")</formula>
    </cfRule>
  </conditionalFormatting>
  <conditionalFormatting sqref="H123:J123">
    <cfRule type="expression" dxfId="9430" priority="1545">
      <formula>AND($H123&lt;&gt;"",$I123&lt;&gt;"",$J123&lt;&gt;"")</formula>
    </cfRule>
    <cfRule type="expression" dxfId="9429" priority="1546">
      <formula>AND($H123&lt;&gt;"",$I123&lt;&gt;"",$J123="")</formula>
    </cfRule>
    <cfRule type="expression" dxfId="9428" priority="1547">
      <formula>AND($H123&lt;&gt;"",$I123="",$J123="")</formula>
    </cfRule>
  </conditionalFormatting>
  <conditionalFormatting sqref="U123 X123:Z123">
    <cfRule type="expression" dxfId="9427" priority="1542">
      <formula>AND($H123&lt;&gt;"",$I123&lt;&gt;"",$J123&lt;&gt;"")</formula>
    </cfRule>
    <cfRule type="expression" dxfId="9426" priority="1543">
      <formula>AND($H123&lt;&gt;"",$I123&lt;&gt;"",$J123="")</formula>
    </cfRule>
    <cfRule type="expression" dxfId="9425" priority="1544">
      <formula>AND($H123&lt;&gt;"",$I123="",$J123="")</formula>
    </cfRule>
  </conditionalFormatting>
  <conditionalFormatting sqref="H123">
    <cfRule type="expression" dxfId="9424" priority="1541">
      <formula>AND($H123&lt;&gt;"",$I123&lt;&gt;"")</formula>
    </cfRule>
  </conditionalFormatting>
  <conditionalFormatting sqref="I123">
    <cfRule type="expression" dxfId="9423" priority="1540">
      <formula>AND($I123&lt;&gt;"",$J123&lt;&gt;"")</formula>
    </cfRule>
  </conditionalFormatting>
  <conditionalFormatting sqref="A123">
    <cfRule type="containsBlanks" dxfId="9422" priority="1539">
      <formula>LEN(TRIM(A123))=0</formula>
    </cfRule>
  </conditionalFormatting>
  <conditionalFormatting sqref="AA123:AB123">
    <cfRule type="expression" dxfId="9421" priority="1536">
      <formula>AND($H123&lt;&gt;"",$I123&lt;&gt;"",$J123&lt;&gt;"")</formula>
    </cfRule>
    <cfRule type="expression" dxfId="9420" priority="1537">
      <formula>AND($H123&lt;&gt;"",$I123&lt;&gt;"",$J123="")</formula>
    </cfRule>
    <cfRule type="expression" dxfId="9419" priority="1538">
      <formula>AND($H123&lt;&gt;"",$I123="",$J123="")</formula>
    </cfRule>
  </conditionalFormatting>
  <conditionalFormatting sqref="AC123:AD123">
    <cfRule type="expression" dxfId="9418" priority="1533">
      <formula>AND($H123&lt;&gt;"",$I123&lt;&gt;"",$J123&lt;&gt;"")</formula>
    </cfRule>
    <cfRule type="expression" dxfId="9417" priority="1534">
      <formula>AND($H123&lt;&gt;"",$I123&lt;&gt;"",$J123="")</formula>
    </cfRule>
    <cfRule type="expression" dxfId="9416" priority="1535">
      <formula>AND($H123&lt;&gt;"",$I123="",$J123="")</formula>
    </cfRule>
  </conditionalFormatting>
  <conditionalFormatting sqref="AE123:AH123">
    <cfRule type="expression" dxfId="9415" priority="1530">
      <formula>AND($H123&lt;&gt;"",$I123&lt;&gt;"",$J123&lt;&gt;"")</formula>
    </cfRule>
    <cfRule type="expression" dxfId="9414" priority="1531">
      <formula>AND($H123&lt;&gt;"",$I123&lt;&gt;"",$J123="")</formula>
    </cfRule>
    <cfRule type="expression" dxfId="9413" priority="1532">
      <formula>AND($H123&lt;&gt;"",$I123="",$J123="")</formula>
    </cfRule>
  </conditionalFormatting>
  <conditionalFormatting sqref="AI123">
    <cfRule type="expression" dxfId="9412" priority="1527">
      <formula>AND($H123&lt;&gt;"",$I123&lt;&gt;"",$J123&lt;&gt;"")</formula>
    </cfRule>
    <cfRule type="expression" dxfId="9411" priority="1528">
      <formula>AND($H123&lt;&gt;"",$I123&lt;&gt;"",$J123="")</formula>
    </cfRule>
    <cfRule type="expression" dxfId="9410" priority="1529">
      <formula>AND($H123&lt;&gt;"",$I123="",$J123="")</formula>
    </cfRule>
  </conditionalFormatting>
  <conditionalFormatting sqref="H150:J150">
    <cfRule type="expression" dxfId="9409" priority="1524">
      <formula>AND($H150&lt;&gt;"",$I150&lt;&gt;"",$J150&lt;&gt;"")</formula>
    </cfRule>
    <cfRule type="expression" dxfId="9408" priority="1525">
      <formula>AND($H150&lt;&gt;"",$I150&lt;&gt;"",$J150="")</formula>
    </cfRule>
    <cfRule type="expression" dxfId="9407" priority="1526">
      <formula>AND($H150&lt;&gt;"",$I150="",$J150="")</formula>
    </cfRule>
  </conditionalFormatting>
  <conditionalFormatting sqref="U150 X150:Z150">
    <cfRule type="expression" dxfId="9406" priority="1521">
      <formula>AND($H150&lt;&gt;"",$I150&lt;&gt;"",$J150&lt;&gt;"")</formula>
    </cfRule>
    <cfRule type="expression" dxfId="9405" priority="1522">
      <formula>AND($H150&lt;&gt;"",$I150&lt;&gt;"",$J150="")</formula>
    </cfRule>
    <cfRule type="expression" dxfId="9404" priority="1523">
      <formula>AND($H150&lt;&gt;"",$I150="",$J150="")</formula>
    </cfRule>
  </conditionalFormatting>
  <conditionalFormatting sqref="H150">
    <cfRule type="expression" dxfId="9403" priority="1520">
      <formula>AND($H150&lt;&gt;"",$I150&lt;&gt;"")</formula>
    </cfRule>
  </conditionalFormatting>
  <conditionalFormatting sqref="I150">
    <cfRule type="expression" dxfId="9402" priority="1519">
      <formula>AND($I150&lt;&gt;"",$J150&lt;&gt;"")</formula>
    </cfRule>
  </conditionalFormatting>
  <conditionalFormatting sqref="A150">
    <cfRule type="containsBlanks" dxfId="9401" priority="1518">
      <formula>LEN(TRIM(A150))=0</formula>
    </cfRule>
  </conditionalFormatting>
  <conditionalFormatting sqref="AA150:AB150">
    <cfRule type="expression" dxfId="9400" priority="1515">
      <formula>AND($H150&lt;&gt;"",$I150&lt;&gt;"",$J150&lt;&gt;"")</formula>
    </cfRule>
    <cfRule type="expression" dxfId="9399" priority="1516">
      <formula>AND($H150&lt;&gt;"",$I150&lt;&gt;"",$J150="")</formula>
    </cfRule>
    <cfRule type="expression" dxfId="9398" priority="1517">
      <formula>AND($H150&lt;&gt;"",$I150="",$J150="")</formula>
    </cfRule>
  </conditionalFormatting>
  <conditionalFormatting sqref="AC150:AD150">
    <cfRule type="expression" dxfId="9397" priority="1512">
      <formula>AND($H150&lt;&gt;"",$I150&lt;&gt;"",$J150&lt;&gt;"")</formula>
    </cfRule>
    <cfRule type="expression" dxfId="9396" priority="1513">
      <formula>AND($H150&lt;&gt;"",$I150&lt;&gt;"",$J150="")</formula>
    </cfRule>
    <cfRule type="expression" dxfId="9395" priority="1514">
      <formula>AND($H150&lt;&gt;"",$I150="",$J150="")</formula>
    </cfRule>
  </conditionalFormatting>
  <conditionalFormatting sqref="AE150:AH150">
    <cfRule type="expression" dxfId="9394" priority="1509">
      <formula>AND($H150&lt;&gt;"",$I150&lt;&gt;"",$J150&lt;&gt;"")</formula>
    </cfRule>
    <cfRule type="expression" dxfId="9393" priority="1510">
      <formula>AND($H150&lt;&gt;"",$I150&lt;&gt;"",$J150="")</formula>
    </cfRule>
    <cfRule type="expression" dxfId="9392" priority="1511">
      <formula>AND($H150&lt;&gt;"",$I150="",$J150="")</formula>
    </cfRule>
  </conditionalFormatting>
  <conditionalFormatting sqref="AI150">
    <cfRule type="expression" dxfId="9391" priority="1506">
      <formula>AND($H150&lt;&gt;"",$I150&lt;&gt;"",$J150&lt;&gt;"")</formula>
    </cfRule>
    <cfRule type="expression" dxfId="9390" priority="1507">
      <formula>AND($H150&lt;&gt;"",$I150&lt;&gt;"",$J150="")</formula>
    </cfRule>
    <cfRule type="expression" dxfId="9389" priority="1508">
      <formula>AND($H150&lt;&gt;"",$I150="",$J150="")</formula>
    </cfRule>
  </conditionalFormatting>
  <conditionalFormatting sqref="H151:J151">
    <cfRule type="expression" dxfId="9388" priority="1503">
      <formula>AND($H151&lt;&gt;"",$I151&lt;&gt;"",$J151&lt;&gt;"")</formula>
    </cfRule>
    <cfRule type="expression" dxfId="9387" priority="1504">
      <formula>AND($H151&lt;&gt;"",$I151&lt;&gt;"",$J151="")</formula>
    </cfRule>
    <cfRule type="expression" dxfId="9386" priority="1505">
      <formula>AND($H151&lt;&gt;"",$I151="",$J151="")</formula>
    </cfRule>
  </conditionalFormatting>
  <conditionalFormatting sqref="U151 X151:Z151">
    <cfRule type="expression" dxfId="9385" priority="1500">
      <formula>AND($H151&lt;&gt;"",$I151&lt;&gt;"",$J151&lt;&gt;"")</formula>
    </cfRule>
    <cfRule type="expression" dxfId="9384" priority="1501">
      <formula>AND($H151&lt;&gt;"",$I151&lt;&gt;"",$J151="")</formula>
    </cfRule>
    <cfRule type="expression" dxfId="9383" priority="1502">
      <formula>AND($H151&lt;&gt;"",$I151="",$J151="")</formula>
    </cfRule>
  </conditionalFormatting>
  <conditionalFormatting sqref="H151">
    <cfRule type="expression" dxfId="9382" priority="1499">
      <formula>AND($H151&lt;&gt;"",$I151&lt;&gt;"")</formula>
    </cfRule>
  </conditionalFormatting>
  <conditionalFormatting sqref="I151">
    <cfRule type="expression" dxfId="9381" priority="1498">
      <formula>AND($I151&lt;&gt;"",$J151&lt;&gt;"")</formula>
    </cfRule>
  </conditionalFormatting>
  <conditionalFormatting sqref="A151">
    <cfRule type="containsBlanks" dxfId="9380" priority="1497">
      <formula>LEN(TRIM(A151))=0</formula>
    </cfRule>
  </conditionalFormatting>
  <conditionalFormatting sqref="AA151:AB151">
    <cfRule type="expression" dxfId="9379" priority="1494">
      <formula>AND($H151&lt;&gt;"",$I151&lt;&gt;"",$J151&lt;&gt;"")</formula>
    </cfRule>
    <cfRule type="expression" dxfId="9378" priority="1495">
      <formula>AND($H151&lt;&gt;"",$I151&lt;&gt;"",$J151="")</formula>
    </cfRule>
    <cfRule type="expression" dxfId="9377" priority="1496">
      <formula>AND($H151&lt;&gt;"",$I151="",$J151="")</formula>
    </cfRule>
  </conditionalFormatting>
  <conditionalFormatting sqref="AC151:AD151">
    <cfRule type="expression" dxfId="9376" priority="1491">
      <formula>AND($H151&lt;&gt;"",$I151&lt;&gt;"",$J151&lt;&gt;"")</formula>
    </cfRule>
    <cfRule type="expression" dxfId="9375" priority="1492">
      <formula>AND($H151&lt;&gt;"",$I151&lt;&gt;"",$J151="")</formula>
    </cfRule>
    <cfRule type="expression" dxfId="9374" priority="1493">
      <formula>AND($H151&lt;&gt;"",$I151="",$J151="")</formula>
    </cfRule>
  </conditionalFormatting>
  <conditionalFormatting sqref="AE151:AH151">
    <cfRule type="expression" dxfId="9373" priority="1488">
      <formula>AND($H151&lt;&gt;"",$I151&lt;&gt;"",$J151&lt;&gt;"")</formula>
    </cfRule>
    <cfRule type="expression" dxfId="9372" priority="1489">
      <formula>AND($H151&lt;&gt;"",$I151&lt;&gt;"",$J151="")</formula>
    </cfRule>
    <cfRule type="expression" dxfId="9371" priority="1490">
      <formula>AND($H151&lt;&gt;"",$I151="",$J151="")</formula>
    </cfRule>
  </conditionalFormatting>
  <conditionalFormatting sqref="AI151">
    <cfRule type="expression" dxfId="9370" priority="1485">
      <formula>AND($H151&lt;&gt;"",$I151&lt;&gt;"",$J151&lt;&gt;"")</formula>
    </cfRule>
    <cfRule type="expression" dxfId="9369" priority="1486">
      <formula>AND($H151&lt;&gt;"",$I151&lt;&gt;"",$J151="")</formula>
    </cfRule>
    <cfRule type="expression" dxfId="9368" priority="1487">
      <formula>AND($H151&lt;&gt;"",$I151="",$J151="")</formula>
    </cfRule>
  </conditionalFormatting>
  <conditionalFormatting sqref="H152:J152">
    <cfRule type="expression" dxfId="9367" priority="1482">
      <formula>AND($H152&lt;&gt;"",$I152&lt;&gt;"",$J152&lt;&gt;"")</formula>
    </cfRule>
    <cfRule type="expression" dxfId="9366" priority="1483">
      <formula>AND($H152&lt;&gt;"",$I152&lt;&gt;"",$J152="")</formula>
    </cfRule>
    <cfRule type="expression" dxfId="9365" priority="1484">
      <formula>AND($H152&lt;&gt;"",$I152="",$J152="")</formula>
    </cfRule>
  </conditionalFormatting>
  <conditionalFormatting sqref="U152 X152:Z152">
    <cfRule type="expression" dxfId="9364" priority="1479">
      <formula>AND($H152&lt;&gt;"",$I152&lt;&gt;"",$J152&lt;&gt;"")</formula>
    </cfRule>
    <cfRule type="expression" dxfId="9363" priority="1480">
      <formula>AND($H152&lt;&gt;"",$I152&lt;&gt;"",$J152="")</formula>
    </cfRule>
    <cfRule type="expression" dxfId="9362" priority="1481">
      <formula>AND($H152&lt;&gt;"",$I152="",$J152="")</formula>
    </cfRule>
  </conditionalFormatting>
  <conditionalFormatting sqref="H152">
    <cfRule type="expression" dxfId="9361" priority="1478">
      <formula>AND($H152&lt;&gt;"",$I152&lt;&gt;"")</formula>
    </cfRule>
  </conditionalFormatting>
  <conditionalFormatting sqref="I152">
    <cfRule type="expression" dxfId="9360" priority="1477">
      <formula>AND($I152&lt;&gt;"",$J152&lt;&gt;"")</formula>
    </cfRule>
  </conditionalFormatting>
  <conditionalFormatting sqref="A152">
    <cfRule type="containsBlanks" dxfId="9359" priority="1476">
      <formula>LEN(TRIM(A152))=0</formula>
    </cfRule>
  </conditionalFormatting>
  <conditionalFormatting sqref="AA152:AB152">
    <cfRule type="expression" dxfId="9358" priority="1473">
      <formula>AND($H152&lt;&gt;"",$I152&lt;&gt;"",$J152&lt;&gt;"")</formula>
    </cfRule>
    <cfRule type="expression" dxfId="9357" priority="1474">
      <formula>AND($H152&lt;&gt;"",$I152&lt;&gt;"",$J152="")</formula>
    </cfRule>
    <cfRule type="expression" dxfId="9356" priority="1475">
      <formula>AND($H152&lt;&gt;"",$I152="",$J152="")</formula>
    </cfRule>
  </conditionalFormatting>
  <conditionalFormatting sqref="AC152:AD152">
    <cfRule type="expression" dxfId="9355" priority="1470">
      <formula>AND($H152&lt;&gt;"",$I152&lt;&gt;"",$J152&lt;&gt;"")</formula>
    </cfRule>
    <cfRule type="expression" dxfId="9354" priority="1471">
      <formula>AND($H152&lt;&gt;"",$I152&lt;&gt;"",$J152="")</formula>
    </cfRule>
    <cfRule type="expression" dxfId="9353" priority="1472">
      <formula>AND($H152&lt;&gt;"",$I152="",$J152="")</formula>
    </cfRule>
  </conditionalFormatting>
  <conditionalFormatting sqref="AE152:AH152">
    <cfRule type="expression" dxfId="9352" priority="1467">
      <formula>AND($H152&lt;&gt;"",$I152&lt;&gt;"",$J152&lt;&gt;"")</formula>
    </cfRule>
    <cfRule type="expression" dxfId="9351" priority="1468">
      <formula>AND($H152&lt;&gt;"",$I152&lt;&gt;"",$J152="")</formula>
    </cfRule>
    <cfRule type="expression" dxfId="9350" priority="1469">
      <formula>AND($H152&lt;&gt;"",$I152="",$J152="")</formula>
    </cfRule>
  </conditionalFormatting>
  <conditionalFormatting sqref="AI152">
    <cfRule type="expression" dxfId="9349" priority="1464">
      <formula>AND($H152&lt;&gt;"",$I152&lt;&gt;"",$J152&lt;&gt;"")</formula>
    </cfRule>
    <cfRule type="expression" dxfId="9348" priority="1465">
      <formula>AND($H152&lt;&gt;"",$I152&lt;&gt;"",$J152="")</formula>
    </cfRule>
    <cfRule type="expression" dxfId="9347" priority="1466">
      <formula>AND($H152&lt;&gt;"",$I152="",$J152="")</formula>
    </cfRule>
  </conditionalFormatting>
  <conditionalFormatting sqref="H153:J153">
    <cfRule type="expression" dxfId="9346" priority="1461">
      <formula>AND($H153&lt;&gt;"",$I153&lt;&gt;"",$J153&lt;&gt;"")</formula>
    </cfRule>
    <cfRule type="expression" dxfId="9345" priority="1462">
      <formula>AND($H153&lt;&gt;"",$I153&lt;&gt;"",$J153="")</formula>
    </cfRule>
    <cfRule type="expression" dxfId="9344" priority="1463">
      <formula>AND($H153&lt;&gt;"",$I153="",$J153="")</formula>
    </cfRule>
  </conditionalFormatting>
  <conditionalFormatting sqref="U153 X153:Z153">
    <cfRule type="expression" dxfId="9343" priority="1458">
      <formula>AND($H153&lt;&gt;"",$I153&lt;&gt;"",$J153&lt;&gt;"")</formula>
    </cfRule>
    <cfRule type="expression" dxfId="9342" priority="1459">
      <formula>AND($H153&lt;&gt;"",$I153&lt;&gt;"",$J153="")</formula>
    </cfRule>
    <cfRule type="expression" dxfId="9341" priority="1460">
      <formula>AND($H153&lt;&gt;"",$I153="",$J153="")</formula>
    </cfRule>
  </conditionalFormatting>
  <conditionalFormatting sqref="H153">
    <cfRule type="expression" dxfId="9340" priority="1457">
      <formula>AND($H153&lt;&gt;"",$I153&lt;&gt;"")</formula>
    </cfRule>
  </conditionalFormatting>
  <conditionalFormatting sqref="I153">
    <cfRule type="expression" dxfId="9339" priority="1456">
      <formula>AND($I153&lt;&gt;"",$J153&lt;&gt;"")</formula>
    </cfRule>
  </conditionalFormatting>
  <conditionalFormatting sqref="A153">
    <cfRule type="containsBlanks" dxfId="9338" priority="1455">
      <formula>LEN(TRIM(A153))=0</formula>
    </cfRule>
  </conditionalFormatting>
  <conditionalFormatting sqref="AA153:AB153">
    <cfRule type="expression" dxfId="9337" priority="1452">
      <formula>AND($H153&lt;&gt;"",$I153&lt;&gt;"",$J153&lt;&gt;"")</formula>
    </cfRule>
    <cfRule type="expression" dxfId="9336" priority="1453">
      <formula>AND($H153&lt;&gt;"",$I153&lt;&gt;"",$J153="")</formula>
    </cfRule>
    <cfRule type="expression" dxfId="9335" priority="1454">
      <formula>AND($H153&lt;&gt;"",$I153="",$J153="")</formula>
    </cfRule>
  </conditionalFormatting>
  <conditionalFormatting sqref="AC153:AD153">
    <cfRule type="expression" dxfId="9334" priority="1449">
      <formula>AND($H153&lt;&gt;"",$I153&lt;&gt;"",$J153&lt;&gt;"")</formula>
    </cfRule>
    <cfRule type="expression" dxfId="9333" priority="1450">
      <formula>AND($H153&lt;&gt;"",$I153&lt;&gt;"",$J153="")</formula>
    </cfRule>
    <cfRule type="expression" dxfId="9332" priority="1451">
      <formula>AND($H153&lt;&gt;"",$I153="",$J153="")</formula>
    </cfRule>
  </conditionalFormatting>
  <conditionalFormatting sqref="AE153:AH153">
    <cfRule type="expression" dxfId="9331" priority="1446">
      <formula>AND($H153&lt;&gt;"",$I153&lt;&gt;"",$J153&lt;&gt;"")</formula>
    </cfRule>
    <cfRule type="expression" dxfId="9330" priority="1447">
      <formula>AND($H153&lt;&gt;"",$I153&lt;&gt;"",$J153="")</formula>
    </cfRule>
    <cfRule type="expression" dxfId="9329" priority="1448">
      <formula>AND($H153&lt;&gt;"",$I153="",$J153="")</formula>
    </cfRule>
  </conditionalFormatting>
  <conditionalFormatting sqref="AI153">
    <cfRule type="expression" dxfId="9328" priority="1443">
      <formula>AND($H153&lt;&gt;"",$I153&lt;&gt;"",$J153&lt;&gt;"")</formula>
    </cfRule>
    <cfRule type="expression" dxfId="9327" priority="1444">
      <formula>AND($H153&lt;&gt;"",$I153&lt;&gt;"",$J153="")</formula>
    </cfRule>
    <cfRule type="expression" dxfId="9326" priority="1445">
      <formula>AND($H153&lt;&gt;"",$I153="",$J153="")</formula>
    </cfRule>
  </conditionalFormatting>
  <conditionalFormatting sqref="H154:J154">
    <cfRule type="expression" dxfId="9325" priority="1440">
      <formula>AND($H154&lt;&gt;"",$I154&lt;&gt;"",$J154&lt;&gt;"")</formula>
    </cfRule>
    <cfRule type="expression" dxfId="9324" priority="1441">
      <formula>AND($H154&lt;&gt;"",$I154&lt;&gt;"",$J154="")</formula>
    </cfRule>
    <cfRule type="expression" dxfId="9323" priority="1442">
      <formula>AND($H154&lt;&gt;"",$I154="",$J154="")</formula>
    </cfRule>
  </conditionalFormatting>
  <conditionalFormatting sqref="U154 X154:Z154">
    <cfRule type="expression" dxfId="9322" priority="1437">
      <formula>AND($H154&lt;&gt;"",$I154&lt;&gt;"",$J154&lt;&gt;"")</formula>
    </cfRule>
    <cfRule type="expression" dxfId="9321" priority="1438">
      <formula>AND($H154&lt;&gt;"",$I154&lt;&gt;"",$J154="")</formula>
    </cfRule>
    <cfRule type="expression" dxfId="9320" priority="1439">
      <formula>AND($H154&lt;&gt;"",$I154="",$J154="")</formula>
    </cfRule>
  </conditionalFormatting>
  <conditionalFormatting sqref="H154">
    <cfRule type="expression" dxfId="9319" priority="1436">
      <formula>AND($H154&lt;&gt;"",$I154&lt;&gt;"")</formula>
    </cfRule>
  </conditionalFormatting>
  <conditionalFormatting sqref="I154">
    <cfRule type="expression" dxfId="9318" priority="1435">
      <formula>AND($I154&lt;&gt;"",$J154&lt;&gt;"")</formula>
    </cfRule>
  </conditionalFormatting>
  <conditionalFormatting sqref="A154">
    <cfRule type="containsBlanks" dxfId="9317" priority="1434">
      <formula>LEN(TRIM(A154))=0</formula>
    </cfRule>
  </conditionalFormatting>
  <conditionalFormatting sqref="AA154:AB154">
    <cfRule type="expression" dxfId="9316" priority="1431">
      <formula>AND($H154&lt;&gt;"",$I154&lt;&gt;"",$J154&lt;&gt;"")</formula>
    </cfRule>
    <cfRule type="expression" dxfId="9315" priority="1432">
      <formula>AND($H154&lt;&gt;"",$I154&lt;&gt;"",$J154="")</formula>
    </cfRule>
    <cfRule type="expression" dxfId="9314" priority="1433">
      <formula>AND($H154&lt;&gt;"",$I154="",$J154="")</formula>
    </cfRule>
  </conditionalFormatting>
  <conditionalFormatting sqref="AC154:AD154">
    <cfRule type="expression" dxfId="9313" priority="1428">
      <formula>AND($H154&lt;&gt;"",$I154&lt;&gt;"",$J154&lt;&gt;"")</formula>
    </cfRule>
    <cfRule type="expression" dxfId="9312" priority="1429">
      <formula>AND($H154&lt;&gt;"",$I154&lt;&gt;"",$J154="")</formula>
    </cfRule>
    <cfRule type="expression" dxfId="9311" priority="1430">
      <formula>AND($H154&lt;&gt;"",$I154="",$J154="")</formula>
    </cfRule>
  </conditionalFormatting>
  <conditionalFormatting sqref="AE154:AH154">
    <cfRule type="expression" dxfId="9310" priority="1425">
      <formula>AND($H154&lt;&gt;"",$I154&lt;&gt;"",$J154&lt;&gt;"")</formula>
    </cfRule>
    <cfRule type="expression" dxfId="9309" priority="1426">
      <formula>AND($H154&lt;&gt;"",$I154&lt;&gt;"",$J154="")</formula>
    </cfRule>
    <cfRule type="expression" dxfId="9308" priority="1427">
      <formula>AND($H154&lt;&gt;"",$I154="",$J154="")</formula>
    </cfRule>
  </conditionalFormatting>
  <conditionalFormatting sqref="AI154">
    <cfRule type="expression" dxfId="9307" priority="1422">
      <formula>AND($H154&lt;&gt;"",$I154&lt;&gt;"",$J154&lt;&gt;"")</formula>
    </cfRule>
    <cfRule type="expression" dxfId="9306" priority="1423">
      <formula>AND($H154&lt;&gt;"",$I154&lt;&gt;"",$J154="")</formula>
    </cfRule>
    <cfRule type="expression" dxfId="9305" priority="1424">
      <formula>AND($H154&lt;&gt;"",$I154="",$J154="")</formula>
    </cfRule>
  </conditionalFormatting>
  <conditionalFormatting sqref="H142:J142">
    <cfRule type="expression" dxfId="9304" priority="1419">
      <formula>AND($H142&lt;&gt;"",$I142&lt;&gt;"",$J142&lt;&gt;"")</formula>
    </cfRule>
    <cfRule type="expression" dxfId="9303" priority="1420">
      <formula>AND($H142&lt;&gt;"",$I142&lt;&gt;"",$J142="")</formula>
    </cfRule>
    <cfRule type="expression" dxfId="9302" priority="1421">
      <formula>AND($H142&lt;&gt;"",$I142="",$J142="")</formula>
    </cfRule>
  </conditionalFormatting>
  <conditionalFormatting sqref="U142 X142:Z142">
    <cfRule type="expression" dxfId="9301" priority="1416">
      <formula>AND($H142&lt;&gt;"",$I142&lt;&gt;"",$J142&lt;&gt;"")</formula>
    </cfRule>
    <cfRule type="expression" dxfId="9300" priority="1417">
      <formula>AND($H142&lt;&gt;"",$I142&lt;&gt;"",$J142="")</formula>
    </cfRule>
    <cfRule type="expression" dxfId="9299" priority="1418">
      <formula>AND($H142&lt;&gt;"",$I142="",$J142="")</formula>
    </cfRule>
  </conditionalFormatting>
  <conditionalFormatting sqref="H142">
    <cfRule type="expression" dxfId="9298" priority="1415">
      <formula>AND($H142&lt;&gt;"",$I142&lt;&gt;"")</formula>
    </cfRule>
  </conditionalFormatting>
  <conditionalFormatting sqref="I142">
    <cfRule type="expression" dxfId="9297" priority="1414">
      <formula>AND($I142&lt;&gt;"",$J142&lt;&gt;"")</formula>
    </cfRule>
  </conditionalFormatting>
  <conditionalFormatting sqref="A142">
    <cfRule type="containsBlanks" dxfId="9296" priority="1413">
      <formula>LEN(TRIM(A142))=0</formula>
    </cfRule>
  </conditionalFormatting>
  <conditionalFormatting sqref="AA142:AB142">
    <cfRule type="expression" dxfId="9295" priority="1410">
      <formula>AND($H142&lt;&gt;"",$I142&lt;&gt;"",$J142&lt;&gt;"")</formula>
    </cfRule>
    <cfRule type="expression" dxfId="9294" priority="1411">
      <formula>AND($H142&lt;&gt;"",$I142&lt;&gt;"",$J142="")</formula>
    </cfRule>
    <cfRule type="expression" dxfId="9293" priority="1412">
      <formula>AND($H142&lt;&gt;"",$I142="",$J142="")</formula>
    </cfRule>
  </conditionalFormatting>
  <conditionalFormatting sqref="AC142:AD142">
    <cfRule type="expression" dxfId="9292" priority="1407">
      <formula>AND($H142&lt;&gt;"",$I142&lt;&gt;"",$J142&lt;&gt;"")</formula>
    </cfRule>
    <cfRule type="expression" dxfId="9291" priority="1408">
      <formula>AND($H142&lt;&gt;"",$I142&lt;&gt;"",$J142="")</formula>
    </cfRule>
    <cfRule type="expression" dxfId="9290" priority="1409">
      <formula>AND($H142&lt;&gt;"",$I142="",$J142="")</formula>
    </cfRule>
  </conditionalFormatting>
  <conditionalFormatting sqref="AE142:AH142">
    <cfRule type="expression" dxfId="9289" priority="1404">
      <formula>AND($H142&lt;&gt;"",$I142&lt;&gt;"",$J142&lt;&gt;"")</formula>
    </cfRule>
    <cfRule type="expression" dxfId="9288" priority="1405">
      <formula>AND($H142&lt;&gt;"",$I142&lt;&gt;"",$J142="")</formula>
    </cfRule>
    <cfRule type="expression" dxfId="9287" priority="1406">
      <formula>AND($H142&lt;&gt;"",$I142="",$J142="")</formula>
    </cfRule>
  </conditionalFormatting>
  <conditionalFormatting sqref="AI142">
    <cfRule type="expression" dxfId="9286" priority="1401">
      <formula>AND($H142&lt;&gt;"",$I142&lt;&gt;"",$J142&lt;&gt;"")</formula>
    </cfRule>
    <cfRule type="expression" dxfId="9285" priority="1402">
      <formula>AND($H142&lt;&gt;"",$I142&lt;&gt;"",$J142="")</formula>
    </cfRule>
    <cfRule type="expression" dxfId="9284" priority="1403">
      <formula>AND($H142&lt;&gt;"",$I142="",$J142="")</formula>
    </cfRule>
  </conditionalFormatting>
  <conditionalFormatting sqref="H143:J143">
    <cfRule type="expression" dxfId="9283" priority="1398">
      <formula>AND($H143&lt;&gt;"",$I143&lt;&gt;"",$J143&lt;&gt;"")</formula>
    </cfRule>
    <cfRule type="expression" dxfId="9282" priority="1399">
      <formula>AND($H143&lt;&gt;"",$I143&lt;&gt;"",$J143="")</formula>
    </cfRule>
    <cfRule type="expression" dxfId="9281" priority="1400">
      <formula>AND($H143&lt;&gt;"",$I143="",$J143="")</formula>
    </cfRule>
  </conditionalFormatting>
  <conditionalFormatting sqref="U143 X143:Z143">
    <cfRule type="expression" dxfId="9280" priority="1395">
      <formula>AND($H143&lt;&gt;"",$I143&lt;&gt;"",$J143&lt;&gt;"")</formula>
    </cfRule>
    <cfRule type="expression" dxfId="9279" priority="1396">
      <formula>AND($H143&lt;&gt;"",$I143&lt;&gt;"",$J143="")</formula>
    </cfRule>
    <cfRule type="expression" dxfId="9278" priority="1397">
      <formula>AND($H143&lt;&gt;"",$I143="",$J143="")</formula>
    </cfRule>
  </conditionalFormatting>
  <conditionalFormatting sqref="H143">
    <cfRule type="expression" dxfId="9277" priority="1394">
      <formula>AND($H143&lt;&gt;"",$I143&lt;&gt;"")</formula>
    </cfRule>
  </conditionalFormatting>
  <conditionalFormatting sqref="I143">
    <cfRule type="expression" dxfId="9276" priority="1393">
      <formula>AND($I143&lt;&gt;"",$J143&lt;&gt;"")</formula>
    </cfRule>
  </conditionalFormatting>
  <conditionalFormatting sqref="A143">
    <cfRule type="containsBlanks" dxfId="9275" priority="1392">
      <formula>LEN(TRIM(A143))=0</formula>
    </cfRule>
  </conditionalFormatting>
  <conditionalFormatting sqref="AA143:AB143">
    <cfRule type="expression" dxfId="9274" priority="1389">
      <formula>AND($H143&lt;&gt;"",$I143&lt;&gt;"",$J143&lt;&gt;"")</formula>
    </cfRule>
    <cfRule type="expression" dxfId="9273" priority="1390">
      <formula>AND($H143&lt;&gt;"",$I143&lt;&gt;"",$J143="")</formula>
    </cfRule>
    <cfRule type="expression" dxfId="9272" priority="1391">
      <formula>AND($H143&lt;&gt;"",$I143="",$J143="")</formula>
    </cfRule>
  </conditionalFormatting>
  <conditionalFormatting sqref="AC143:AD143">
    <cfRule type="expression" dxfId="9271" priority="1386">
      <formula>AND($H143&lt;&gt;"",$I143&lt;&gt;"",$J143&lt;&gt;"")</formula>
    </cfRule>
    <cfRule type="expression" dxfId="9270" priority="1387">
      <formula>AND($H143&lt;&gt;"",$I143&lt;&gt;"",$J143="")</formula>
    </cfRule>
    <cfRule type="expression" dxfId="9269" priority="1388">
      <formula>AND($H143&lt;&gt;"",$I143="",$J143="")</formula>
    </cfRule>
  </conditionalFormatting>
  <conditionalFormatting sqref="AE143:AH143">
    <cfRule type="expression" dxfId="9268" priority="1383">
      <formula>AND($H143&lt;&gt;"",$I143&lt;&gt;"",$J143&lt;&gt;"")</formula>
    </cfRule>
    <cfRule type="expression" dxfId="9267" priority="1384">
      <formula>AND($H143&lt;&gt;"",$I143&lt;&gt;"",$J143="")</formula>
    </cfRule>
    <cfRule type="expression" dxfId="9266" priority="1385">
      <formula>AND($H143&lt;&gt;"",$I143="",$J143="")</formula>
    </cfRule>
  </conditionalFormatting>
  <conditionalFormatting sqref="AI143">
    <cfRule type="expression" dxfId="9265" priority="1380">
      <formula>AND($H143&lt;&gt;"",$I143&lt;&gt;"",$J143&lt;&gt;"")</formula>
    </cfRule>
    <cfRule type="expression" dxfId="9264" priority="1381">
      <formula>AND($H143&lt;&gt;"",$I143&lt;&gt;"",$J143="")</formula>
    </cfRule>
    <cfRule type="expression" dxfId="9263" priority="1382">
      <formula>AND($H143&lt;&gt;"",$I143="",$J143="")</formula>
    </cfRule>
  </conditionalFormatting>
  <conditionalFormatting sqref="H144:J144">
    <cfRule type="expression" dxfId="9262" priority="1377">
      <formula>AND($H144&lt;&gt;"",$I144&lt;&gt;"",$J144&lt;&gt;"")</formula>
    </cfRule>
    <cfRule type="expression" dxfId="9261" priority="1378">
      <formula>AND($H144&lt;&gt;"",$I144&lt;&gt;"",$J144="")</formula>
    </cfRule>
    <cfRule type="expression" dxfId="9260" priority="1379">
      <formula>AND($H144&lt;&gt;"",$I144="",$J144="")</formula>
    </cfRule>
  </conditionalFormatting>
  <conditionalFormatting sqref="U144 X144:Z144">
    <cfRule type="expression" dxfId="9259" priority="1374">
      <formula>AND($H144&lt;&gt;"",$I144&lt;&gt;"",$J144&lt;&gt;"")</formula>
    </cfRule>
    <cfRule type="expression" dxfId="9258" priority="1375">
      <formula>AND($H144&lt;&gt;"",$I144&lt;&gt;"",$J144="")</formula>
    </cfRule>
    <cfRule type="expression" dxfId="9257" priority="1376">
      <formula>AND($H144&lt;&gt;"",$I144="",$J144="")</formula>
    </cfRule>
  </conditionalFormatting>
  <conditionalFormatting sqref="H144">
    <cfRule type="expression" dxfId="9256" priority="1373">
      <formula>AND($H144&lt;&gt;"",$I144&lt;&gt;"")</formula>
    </cfRule>
  </conditionalFormatting>
  <conditionalFormatting sqref="I144">
    <cfRule type="expression" dxfId="9255" priority="1372">
      <formula>AND($I144&lt;&gt;"",$J144&lt;&gt;"")</formula>
    </cfRule>
  </conditionalFormatting>
  <conditionalFormatting sqref="A144">
    <cfRule type="containsBlanks" dxfId="9254" priority="1371">
      <formula>LEN(TRIM(A144))=0</formula>
    </cfRule>
  </conditionalFormatting>
  <conditionalFormatting sqref="AA144:AB144">
    <cfRule type="expression" dxfId="9253" priority="1368">
      <formula>AND($H144&lt;&gt;"",$I144&lt;&gt;"",$J144&lt;&gt;"")</formula>
    </cfRule>
    <cfRule type="expression" dxfId="9252" priority="1369">
      <formula>AND($H144&lt;&gt;"",$I144&lt;&gt;"",$J144="")</formula>
    </cfRule>
    <cfRule type="expression" dxfId="9251" priority="1370">
      <formula>AND($H144&lt;&gt;"",$I144="",$J144="")</formula>
    </cfRule>
  </conditionalFormatting>
  <conditionalFormatting sqref="AC144:AD144">
    <cfRule type="expression" dxfId="9250" priority="1365">
      <formula>AND($H144&lt;&gt;"",$I144&lt;&gt;"",$J144&lt;&gt;"")</formula>
    </cfRule>
    <cfRule type="expression" dxfId="9249" priority="1366">
      <formula>AND($H144&lt;&gt;"",$I144&lt;&gt;"",$J144="")</formula>
    </cfRule>
    <cfRule type="expression" dxfId="9248" priority="1367">
      <formula>AND($H144&lt;&gt;"",$I144="",$J144="")</formula>
    </cfRule>
  </conditionalFormatting>
  <conditionalFormatting sqref="AE144:AH144">
    <cfRule type="expression" dxfId="9247" priority="1362">
      <formula>AND($H144&lt;&gt;"",$I144&lt;&gt;"",$J144&lt;&gt;"")</formula>
    </cfRule>
    <cfRule type="expression" dxfId="9246" priority="1363">
      <formula>AND($H144&lt;&gt;"",$I144&lt;&gt;"",$J144="")</formula>
    </cfRule>
    <cfRule type="expression" dxfId="9245" priority="1364">
      <formula>AND($H144&lt;&gt;"",$I144="",$J144="")</formula>
    </cfRule>
  </conditionalFormatting>
  <conditionalFormatting sqref="AI144">
    <cfRule type="expression" dxfId="9244" priority="1359">
      <formula>AND($H144&lt;&gt;"",$I144&lt;&gt;"",$J144&lt;&gt;"")</formula>
    </cfRule>
    <cfRule type="expression" dxfId="9243" priority="1360">
      <formula>AND($H144&lt;&gt;"",$I144&lt;&gt;"",$J144="")</formula>
    </cfRule>
    <cfRule type="expression" dxfId="9242" priority="1361">
      <formula>AND($H144&lt;&gt;"",$I144="",$J144="")</formula>
    </cfRule>
  </conditionalFormatting>
  <conditionalFormatting sqref="H149:J149">
    <cfRule type="expression" dxfId="9241" priority="1314">
      <formula>AND($H149&lt;&gt;"",$I149&lt;&gt;"",$J149&lt;&gt;"")</formula>
    </cfRule>
    <cfRule type="expression" dxfId="9240" priority="1315">
      <formula>AND($H149&lt;&gt;"",$I149&lt;&gt;"",$J149="")</formula>
    </cfRule>
    <cfRule type="expression" dxfId="9239" priority="1316">
      <formula>AND($H149&lt;&gt;"",$I149="",$J149="")</formula>
    </cfRule>
  </conditionalFormatting>
  <conditionalFormatting sqref="U149 X149:Z149">
    <cfRule type="expression" dxfId="9238" priority="1311">
      <formula>AND($H149&lt;&gt;"",$I149&lt;&gt;"",$J149&lt;&gt;"")</formula>
    </cfRule>
    <cfRule type="expression" dxfId="9237" priority="1312">
      <formula>AND($H149&lt;&gt;"",$I149&lt;&gt;"",$J149="")</formula>
    </cfRule>
    <cfRule type="expression" dxfId="9236" priority="1313">
      <formula>AND($H149&lt;&gt;"",$I149="",$J149="")</formula>
    </cfRule>
  </conditionalFormatting>
  <conditionalFormatting sqref="H149">
    <cfRule type="expression" dxfId="9235" priority="1310">
      <formula>AND($H149&lt;&gt;"",$I149&lt;&gt;"")</formula>
    </cfRule>
  </conditionalFormatting>
  <conditionalFormatting sqref="I149">
    <cfRule type="expression" dxfId="9234" priority="1309">
      <formula>AND($I149&lt;&gt;"",$J149&lt;&gt;"")</formula>
    </cfRule>
  </conditionalFormatting>
  <conditionalFormatting sqref="A149">
    <cfRule type="containsBlanks" dxfId="9233" priority="1308">
      <formula>LEN(TRIM(A149))=0</formula>
    </cfRule>
  </conditionalFormatting>
  <conditionalFormatting sqref="AA149:AB149">
    <cfRule type="expression" dxfId="9232" priority="1305">
      <formula>AND($H149&lt;&gt;"",$I149&lt;&gt;"",$J149&lt;&gt;"")</formula>
    </cfRule>
    <cfRule type="expression" dxfId="9231" priority="1306">
      <formula>AND($H149&lt;&gt;"",$I149&lt;&gt;"",$J149="")</formula>
    </cfRule>
    <cfRule type="expression" dxfId="9230" priority="1307">
      <formula>AND($H149&lt;&gt;"",$I149="",$J149="")</formula>
    </cfRule>
  </conditionalFormatting>
  <conditionalFormatting sqref="AC149:AD149">
    <cfRule type="expression" dxfId="9229" priority="1302">
      <formula>AND($H149&lt;&gt;"",$I149&lt;&gt;"",$J149&lt;&gt;"")</formula>
    </cfRule>
    <cfRule type="expression" dxfId="9228" priority="1303">
      <formula>AND($H149&lt;&gt;"",$I149&lt;&gt;"",$J149="")</formula>
    </cfRule>
    <cfRule type="expression" dxfId="9227" priority="1304">
      <formula>AND($H149&lt;&gt;"",$I149="",$J149="")</formula>
    </cfRule>
  </conditionalFormatting>
  <conditionalFormatting sqref="AE149:AH149">
    <cfRule type="expression" dxfId="9226" priority="1299">
      <formula>AND($H149&lt;&gt;"",$I149&lt;&gt;"",$J149&lt;&gt;"")</formula>
    </cfRule>
    <cfRule type="expression" dxfId="9225" priority="1300">
      <formula>AND($H149&lt;&gt;"",$I149&lt;&gt;"",$J149="")</formula>
    </cfRule>
    <cfRule type="expression" dxfId="9224" priority="1301">
      <formula>AND($H149&lt;&gt;"",$I149="",$J149="")</formula>
    </cfRule>
  </conditionalFormatting>
  <conditionalFormatting sqref="AI149">
    <cfRule type="expression" dxfId="9223" priority="1296">
      <formula>AND($H149&lt;&gt;"",$I149&lt;&gt;"",$J149&lt;&gt;"")</formula>
    </cfRule>
    <cfRule type="expression" dxfId="9222" priority="1297">
      <formula>AND($H149&lt;&gt;"",$I149&lt;&gt;"",$J149="")</formula>
    </cfRule>
    <cfRule type="expression" dxfId="9221" priority="1298">
      <formula>AND($H149&lt;&gt;"",$I149="",$J149="")</formula>
    </cfRule>
  </conditionalFormatting>
  <conditionalFormatting sqref="H157:J157">
    <cfRule type="expression" dxfId="9220" priority="1293">
      <formula>AND($H157&lt;&gt;"",$I157&lt;&gt;"",$J157&lt;&gt;"")</formula>
    </cfRule>
    <cfRule type="expression" dxfId="9219" priority="1294">
      <formula>AND($H157&lt;&gt;"",$I157&lt;&gt;"",$J157="")</formula>
    </cfRule>
    <cfRule type="expression" dxfId="9218" priority="1295">
      <formula>AND($H157&lt;&gt;"",$I157="",$J157="")</formula>
    </cfRule>
  </conditionalFormatting>
  <conditionalFormatting sqref="H157">
    <cfRule type="expression" dxfId="9217" priority="1292">
      <formula>AND($H157&lt;&gt;"",$I157&lt;&gt;"")</formula>
    </cfRule>
  </conditionalFormatting>
  <conditionalFormatting sqref="I157">
    <cfRule type="expression" dxfId="9216" priority="1291">
      <formula>AND($I157&lt;&gt;"",$J157&lt;&gt;"")</formula>
    </cfRule>
  </conditionalFormatting>
  <conditionalFormatting sqref="A157">
    <cfRule type="containsBlanks" dxfId="9215" priority="1290">
      <formula>LEN(TRIM(A157))=0</formula>
    </cfRule>
  </conditionalFormatting>
  <conditionalFormatting sqref="H147:J147">
    <cfRule type="expression" dxfId="9214" priority="1287">
      <formula>AND($H147&lt;&gt;"",$I147&lt;&gt;"",$J147&lt;&gt;"")</formula>
    </cfRule>
    <cfRule type="expression" dxfId="9213" priority="1288">
      <formula>AND($H147&lt;&gt;"",$I147&lt;&gt;"",$J147="")</formula>
    </cfRule>
    <cfRule type="expression" dxfId="9212" priority="1289">
      <formula>AND($H147&lt;&gt;"",$I147="",$J147="")</formula>
    </cfRule>
  </conditionalFormatting>
  <conditionalFormatting sqref="U147 X147:Z147">
    <cfRule type="expression" dxfId="9211" priority="1284">
      <formula>AND($H147&lt;&gt;"",$I147&lt;&gt;"",$J147&lt;&gt;"")</formula>
    </cfRule>
    <cfRule type="expression" dxfId="9210" priority="1285">
      <formula>AND($H147&lt;&gt;"",$I147&lt;&gt;"",$J147="")</formula>
    </cfRule>
    <cfRule type="expression" dxfId="9209" priority="1286">
      <formula>AND($H147&lt;&gt;"",$I147="",$J147="")</formula>
    </cfRule>
  </conditionalFormatting>
  <conditionalFormatting sqref="H147">
    <cfRule type="expression" dxfId="9208" priority="1283">
      <formula>AND($H147&lt;&gt;"",$I147&lt;&gt;"")</formula>
    </cfRule>
  </conditionalFormatting>
  <conditionalFormatting sqref="I147">
    <cfRule type="expression" dxfId="9207" priority="1282">
      <formula>AND($I147&lt;&gt;"",$J147&lt;&gt;"")</formula>
    </cfRule>
  </conditionalFormatting>
  <conditionalFormatting sqref="A147">
    <cfRule type="containsBlanks" dxfId="9206" priority="1281">
      <formula>LEN(TRIM(A147))=0</formula>
    </cfRule>
  </conditionalFormatting>
  <conditionalFormatting sqref="AA147:AB147">
    <cfRule type="expression" dxfId="9205" priority="1278">
      <formula>AND($H147&lt;&gt;"",$I147&lt;&gt;"",$J147&lt;&gt;"")</formula>
    </cfRule>
    <cfRule type="expression" dxfId="9204" priority="1279">
      <formula>AND($H147&lt;&gt;"",$I147&lt;&gt;"",$J147="")</formula>
    </cfRule>
    <cfRule type="expression" dxfId="9203" priority="1280">
      <formula>AND($H147&lt;&gt;"",$I147="",$J147="")</formula>
    </cfRule>
  </conditionalFormatting>
  <conditionalFormatting sqref="AC147:AD147">
    <cfRule type="expression" dxfId="9202" priority="1275">
      <formula>AND($H147&lt;&gt;"",$I147&lt;&gt;"",$J147&lt;&gt;"")</formula>
    </cfRule>
    <cfRule type="expression" dxfId="9201" priority="1276">
      <formula>AND($H147&lt;&gt;"",$I147&lt;&gt;"",$J147="")</formula>
    </cfRule>
    <cfRule type="expression" dxfId="9200" priority="1277">
      <formula>AND($H147&lt;&gt;"",$I147="",$J147="")</formula>
    </cfRule>
  </conditionalFormatting>
  <conditionalFormatting sqref="AE147:AH147">
    <cfRule type="expression" dxfId="9199" priority="1272">
      <formula>AND($H147&lt;&gt;"",$I147&lt;&gt;"",$J147&lt;&gt;"")</formula>
    </cfRule>
    <cfRule type="expression" dxfId="9198" priority="1273">
      <formula>AND($H147&lt;&gt;"",$I147&lt;&gt;"",$J147="")</formula>
    </cfRule>
    <cfRule type="expression" dxfId="9197" priority="1274">
      <formula>AND($H147&lt;&gt;"",$I147="",$J147="")</formula>
    </cfRule>
  </conditionalFormatting>
  <conditionalFormatting sqref="AI147">
    <cfRule type="expression" dxfId="9196" priority="1269">
      <formula>AND($H147&lt;&gt;"",$I147&lt;&gt;"",$J147&lt;&gt;"")</formula>
    </cfRule>
    <cfRule type="expression" dxfId="9195" priority="1270">
      <formula>AND($H147&lt;&gt;"",$I147&lt;&gt;"",$J147="")</formula>
    </cfRule>
    <cfRule type="expression" dxfId="9194" priority="1271">
      <formula>AND($H147&lt;&gt;"",$I147="",$J147="")</formula>
    </cfRule>
  </conditionalFormatting>
  <conditionalFormatting sqref="H155:J155">
    <cfRule type="expression" dxfId="9193" priority="1266">
      <formula>AND($H155&lt;&gt;"",$I155&lt;&gt;"",$J155&lt;&gt;"")</formula>
    </cfRule>
    <cfRule type="expression" dxfId="9192" priority="1267">
      <formula>AND($H155&lt;&gt;"",$I155&lt;&gt;"",$J155="")</formula>
    </cfRule>
    <cfRule type="expression" dxfId="9191" priority="1268">
      <formula>AND($H155&lt;&gt;"",$I155="",$J155="")</formula>
    </cfRule>
  </conditionalFormatting>
  <conditionalFormatting sqref="U155 X155:Z155">
    <cfRule type="expression" dxfId="9190" priority="1263">
      <formula>AND($H155&lt;&gt;"",$I155&lt;&gt;"",$J155&lt;&gt;"")</formula>
    </cfRule>
    <cfRule type="expression" dxfId="9189" priority="1264">
      <formula>AND($H155&lt;&gt;"",$I155&lt;&gt;"",$J155="")</formula>
    </cfRule>
    <cfRule type="expression" dxfId="9188" priority="1265">
      <formula>AND($H155&lt;&gt;"",$I155="",$J155="")</formula>
    </cfRule>
  </conditionalFormatting>
  <conditionalFormatting sqref="H155">
    <cfRule type="expression" dxfId="9187" priority="1262">
      <formula>AND($H155&lt;&gt;"",$I155&lt;&gt;"")</formula>
    </cfRule>
  </conditionalFormatting>
  <conditionalFormatting sqref="I155">
    <cfRule type="expression" dxfId="9186" priority="1261">
      <formula>AND($I155&lt;&gt;"",$J155&lt;&gt;"")</formula>
    </cfRule>
  </conditionalFormatting>
  <conditionalFormatting sqref="A155">
    <cfRule type="containsBlanks" dxfId="9185" priority="1260">
      <formula>LEN(TRIM(A155))=0</formula>
    </cfRule>
  </conditionalFormatting>
  <conditionalFormatting sqref="AA155:AB155">
    <cfRule type="expression" dxfId="9184" priority="1257">
      <formula>AND($H155&lt;&gt;"",$I155&lt;&gt;"",$J155&lt;&gt;"")</formula>
    </cfRule>
    <cfRule type="expression" dxfId="9183" priority="1258">
      <formula>AND($H155&lt;&gt;"",$I155&lt;&gt;"",$J155="")</formula>
    </cfRule>
    <cfRule type="expression" dxfId="9182" priority="1259">
      <formula>AND($H155&lt;&gt;"",$I155="",$J155="")</formula>
    </cfRule>
  </conditionalFormatting>
  <conditionalFormatting sqref="AC155:AD155">
    <cfRule type="expression" dxfId="9181" priority="1254">
      <formula>AND($H155&lt;&gt;"",$I155&lt;&gt;"",$J155&lt;&gt;"")</formula>
    </cfRule>
    <cfRule type="expression" dxfId="9180" priority="1255">
      <formula>AND($H155&lt;&gt;"",$I155&lt;&gt;"",$J155="")</formula>
    </cfRule>
    <cfRule type="expression" dxfId="9179" priority="1256">
      <formula>AND($H155&lt;&gt;"",$I155="",$J155="")</formula>
    </cfRule>
  </conditionalFormatting>
  <conditionalFormatting sqref="AE155:AH155">
    <cfRule type="expression" dxfId="9178" priority="1251">
      <formula>AND($H155&lt;&gt;"",$I155&lt;&gt;"",$J155&lt;&gt;"")</formula>
    </cfRule>
    <cfRule type="expression" dxfId="9177" priority="1252">
      <formula>AND($H155&lt;&gt;"",$I155&lt;&gt;"",$J155="")</formula>
    </cfRule>
    <cfRule type="expression" dxfId="9176" priority="1253">
      <formula>AND($H155&lt;&gt;"",$I155="",$J155="")</formula>
    </cfRule>
  </conditionalFormatting>
  <conditionalFormatting sqref="AI155">
    <cfRule type="expression" dxfId="9175" priority="1248">
      <formula>AND($H155&lt;&gt;"",$I155&lt;&gt;"",$J155&lt;&gt;"")</formula>
    </cfRule>
    <cfRule type="expression" dxfId="9174" priority="1249">
      <formula>AND($H155&lt;&gt;"",$I155&lt;&gt;"",$J155="")</formula>
    </cfRule>
    <cfRule type="expression" dxfId="9173" priority="1250">
      <formula>AND($H155&lt;&gt;"",$I155="",$J155="")</formula>
    </cfRule>
  </conditionalFormatting>
  <conditionalFormatting sqref="H94:J94">
    <cfRule type="expression" dxfId="9172" priority="1245">
      <formula>AND($H94&lt;&gt;"",$I94&lt;&gt;"",$J94&lt;&gt;"")</formula>
    </cfRule>
    <cfRule type="expression" dxfId="9171" priority="1246">
      <formula>AND($H94&lt;&gt;"",$I94&lt;&gt;"",$J94="")</formula>
    </cfRule>
    <cfRule type="expression" dxfId="9170" priority="1247">
      <formula>AND($H94&lt;&gt;"",$I94="",$J94="")</formula>
    </cfRule>
  </conditionalFormatting>
  <conditionalFormatting sqref="U94 X94:Z94">
    <cfRule type="expression" dxfId="9169" priority="1242">
      <formula>AND($H94&lt;&gt;"",$I94&lt;&gt;"",$J94&lt;&gt;"")</formula>
    </cfRule>
    <cfRule type="expression" dxfId="9168" priority="1243">
      <formula>AND($H94&lt;&gt;"",$I94&lt;&gt;"",$J94="")</formula>
    </cfRule>
    <cfRule type="expression" dxfId="9167" priority="1244">
      <formula>AND($H94&lt;&gt;"",$I94="",$J94="")</formula>
    </cfRule>
  </conditionalFormatting>
  <conditionalFormatting sqref="H94">
    <cfRule type="expression" dxfId="9166" priority="1241">
      <formula>AND($H94&lt;&gt;"",$I94&lt;&gt;"")</formula>
    </cfRule>
  </conditionalFormatting>
  <conditionalFormatting sqref="I94">
    <cfRule type="expression" dxfId="9165" priority="1240">
      <formula>AND($I94&lt;&gt;"",$J94&lt;&gt;"")</formula>
    </cfRule>
  </conditionalFormatting>
  <conditionalFormatting sqref="A94">
    <cfRule type="containsBlanks" dxfId="9164" priority="1239">
      <formula>LEN(TRIM(A94))=0</formula>
    </cfRule>
  </conditionalFormatting>
  <conditionalFormatting sqref="AA94:AB94">
    <cfRule type="expression" dxfId="9163" priority="1236">
      <formula>AND($H94&lt;&gt;"",$I94&lt;&gt;"",$J94&lt;&gt;"")</formula>
    </cfRule>
    <cfRule type="expression" dxfId="9162" priority="1237">
      <formula>AND($H94&lt;&gt;"",$I94&lt;&gt;"",$J94="")</formula>
    </cfRule>
    <cfRule type="expression" dxfId="9161" priority="1238">
      <formula>AND($H94&lt;&gt;"",$I94="",$J94="")</formula>
    </cfRule>
  </conditionalFormatting>
  <conditionalFormatting sqref="AC94:AD94">
    <cfRule type="expression" dxfId="9160" priority="1233">
      <formula>AND($H94&lt;&gt;"",$I94&lt;&gt;"",$J94&lt;&gt;"")</formula>
    </cfRule>
    <cfRule type="expression" dxfId="9159" priority="1234">
      <formula>AND($H94&lt;&gt;"",$I94&lt;&gt;"",$J94="")</formula>
    </cfRule>
    <cfRule type="expression" dxfId="9158" priority="1235">
      <formula>AND($H94&lt;&gt;"",$I94="",$J94="")</formula>
    </cfRule>
  </conditionalFormatting>
  <conditionalFormatting sqref="AE94:AH94">
    <cfRule type="expression" dxfId="9157" priority="1230">
      <formula>AND($H94&lt;&gt;"",$I94&lt;&gt;"",$J94&lt;&gt;"")</formula>
    </cfRule>
    <cfRule type="expression" dxfId="9156" priority="1231">
      <formula>AND($H94&lt;&gt;"",$I94&lt;&gt;"",$J94="")</formula>
    </cfRule>
    <cfRule type="expression" dxfId="9155" priority="1232">
      <formula>AND($H94&lt;&gt;"",$I94="",$J94="")</formula>
    </cfRule>
  </conditionalFormatting>
  <conditionalFormatting sqref="AI94">
    <cfRule type="expression" dxfId="9154" priority="1227">
      <formula>AND($H94&lt;&gt;"",$I94&lt;&gt;"",$J94&lt;&gt;"")</formula>
    </cfRule>
    <cfRule type="expression" dxfId="9153" priority="1228">
      <formula>AND($H94&lt;&gt;"",$I94&lt;&gt;"",$J94="")</formula>
    </cfRule>
    <cfRule type="expression" dxfId="9152" priority="1229">
      <formula>AND($H94&lt;&gt;"",$I94="",$J94="")</formula>
    </cfRule>
  </conditionalFormatting>
  <conditionalFormatting sqref="H95:J95">
    <cfRule type="expression" dxfId="9151" priority="1224">
      <formula>AND($H95&lt;&gt;"",$I95&lt;&gt;"",$J95&lt;&gt;"")</formula>
    </cfRule>
    <cfRule type="expression" dxfId="9150" priority="1225">
      <formula>AND($H95&lt;&gt;"",$I95&lt;&gt;"",$J95="")</formula>
    </cfRule>
    <cfRule type="expression" dxfId="9149" priority="1226">
      <formula>AND($H95&lt;&gt;"",$I95="",$J95="")</formula>
    </cfRule>
  </conditionalFormatting>
  <conditionalFormatting sqref="U95 X95:Z95">
    <cfRule type="expression" dxfId="9148" priority="1221">
      <formula>AND($H95&lt;&gt;"",$I95&lt;&gt;"",$J95&lt;&gt;"")</formula>
    </cfRule>
    <cfRule type="expression" dxfId="9147" priority="1222">
      <formula>AND($H95&lt;&gt;"",$I95&lt;&gt;"",$J95="")</formula>
    </cfRule>
    <cfRule type="expression" dxfId="9146" priority="1223">
      <formula>AND($H95&lt;&gt;"",$I95="",$J95="")</formula>
    </cfRule>
  </conditionalFormatting>
  <conditionalFormatting sqref="H95">
    <cfRule type="expression" dxfId="9145" priority="1220">
      <formula>AND($H95&lt;&gt;"",$I95&lt;&gt;"")</formula>
    </cfRule>
  </conditionalFormatting>
  <conditionalFormatting sqref="I95">
    <cfRule type="expression" dxfId="9144" priority="1219">
      <formula>AND($I95&lt;&gt;"",$J95&lt;&gt;"")</formula>
    </cfRule>
  </conditionalFormatting>
  <conditionalFormatting sqref="A95">
    <cfRule type="containsBlanks" dxfId="9143" priority="1218">
      <formula>LEN(TRIM(A95))=0</formula>
    </cfRule>
  </conditionalFormatting>
  <conditionalFormatting sqref="AA95:AB95">
    <cfRule type="expression" dxfId="9142" priority="1215">
      <formula>AND($H95&lt;&gt;"",$I95&lt;&gt;"",$J95&lt;&gt;"")</formula>
    </cfRule>
    <cfRule type="expression" dxfId="9141" priority="1216">
      <formula>AND($H95&lt;&gt;"",$I95&lt;&gt;"",$J95="")</formula>
    </cfRule>
    <cfRule type="expression" dxfId="9140" priority="1217">
      <formula>AND($H95&lt;&gt;"",$I95="",$J95="")</formula>
    </cfRule>
  </conditionalFormatting>
  <conditionalFormatting sqref="AC95:AD95">
    <cfRule type="expression" dxfId="9139" priority="1212">
      <formula>AND($H95&lt;&gt;"",$I95&lt;&gt;"",$J95&lt;&gt;"")</formula>
    </cfRule>
    <cfRule type="expression" dxfId="9138" priority="1213">
      <formula>AND($H95&lt;&gt;"",$I95&lt;&gt;"",$J95="")</formula>
    </cfRule>
    <cfRule type="expression" dxfId="9137" priority="1214">
      <formula>AND($H95&lt;&gt;"",$I95="",$J95="")</formula>
    </cfRule>
  </conditionalFormatting>
  <conditionalFormatting sqref="AE95:AH95">
    <cfRule type="expression" dxfId="9136" priority="1209">
      <formula>AND($H95&lt;&gt;"",$I95&lt;&gt;"",$J95&lt;&gt;"")</formula>
    </cfRule>
    <cfRule type="expression" dxfId="9135" priority="1210">
      <formula>AND($H95&lt;&gt;"",$I95&lt;&gt;"",$J95="")</formula>
    </cfRule>
    <cfRule type="expression" dxfId="9134" priority="1211">
      <formula>AND($H95&lt;&gt;"",$I95="",$J95="")</formula>
    </cfRule>
  </conditionalFormatting>
  <conditionalFormatting sqref="AI95">
    <cfRule type="expression" dxfId="9133" priority="1206">
      <formula>AND($H95&lt;&gt;"",$I95&lt;&gt;"",$J95&lt;&gt;"")</formula>
    </cfRule>
    <cfRule type="expression" dxfId="9132" priority="1207">
      <formula>AND($H95&lt;&gt;"",$I95&lt;&gt;"",$J95="")</formula>
    </cfRule>
    <cfRule type="expression" dxfId="9131" priority="1208">
      <formula>AND($H95&lt;&gt;"",$I95="",$J95="")</formula>
    </cfRule>
  </conditionalFormatting>
  <conditionalFormatting sqref="H96:J96">
    <cfRule type="expression" dxfId="9130" priority="1203">
      <formula>AND($H96&lt;&gt;"",$I96&lt;&gt;"",$J96&lt;&gt;"")</formula>
    </cfRule>
    <cfRule type="expression" dxfId="9129" priority="1204">
      <formula>AND($H96&lt;&gt;"",$I96&lt;&gt;"",$J96="")</formula>
    </cfRule>
    <cfRule type="expression" dxfId="9128" priority="1205">
      <formula>AND($H96&lt;&gt;"",$I96="",$J96="")</formula>
    </cfRule>
  </conditionalFormatting>
  <conditionalFormatting sqref="U96 X96:Z96">
    <cfRule type="expression" dxfId="9127" priority="1200">
      <formula>AND($H96&lt;&gt;"",$I96&lt;&gt;"",$J96&lt;&gt;"")</formula>
    </cfRule>
    <cfRule type="expression" dxfId="9126" priority="1201">
      <formula>AND($H96&lt;&gt;"",$I96&lt;&gt;"",$J96="")</formula>
    </cfRule>
    <cfRule type="expression" dxfId="9125" priority="1202">
      <formula>AND($H96&lt;&gt;"",$I96="",$J96="")</formula>
    </cfRule>
  </conditionalFormatting>
  <conditionalFormatting sqref="H96">
    <cfRule type="expression" dxfId="9124" priority="1199">
      <formula>AND($H96&lt;&gt;"",$I96&lt;&gt;"")</formula>
    </cfRule>
  </conditionalFormatting>
  <conditionalFormatting sqref="I96">
    <cfRule type="expression" dxfId="9123" priority="1198">
      <formula>AND($I96&lt;&gt;"",$J96&lt;&gt;"")</formula>
    </cfRule>
  </conditionalFormatting>
  <conditionalFormatting sqref="A96">
    <cfRule type="containsBlanks" dxfId="9122" priority="1197">
      <formula>LEN(TRIM(A96))=0</formula>
    </cfRule>
  </conditionalFormatting>
  <conditionalFormatting sqref="AA96:AB96">
    <cfRule type="expression" dxfId="9121" priority="1194">
      <formula>AND($H96&lt;&gt;"",$I96&lt;&gt;"",$J96&lt;&gt;"")</formula>
    </cfRule>
    <cfRule type="expression" dxfId="9120" priority="1195">
      <formula>AND($H96&lt;&gt;"",$I96&lt;&gt;"",$J96="")</formula>
    </cfRule>
    <cfRule type="expression" dxfId="9119" priority="1196">
      <formula>AND($H96&lt;&gt;"",$I96="",$J96="")</formula>
    </cfRule>
  </conditionalFormatting>
  <conditionalFormatting sqref="AC96:AD96">
    <cfRule type="expression" dxfId="9118" priority="1191">
      <formula>AND($H96&lt;&gt;"",$I96&lt;&gt;"",$J96&lt;&gt;"")</formula>
    </cfRule>
    <cfRule type="expression" dxfId="9117" priority="1192">
      <formula>AND($H96&lt;&gt;"",$I96&lt;&gt;"",$J96="")</formula>
    </cfRule>
    <cfRule type="expression" dxfId="9116" priority="1193">
      <formula>AND($H96&lt;&gt;"",$I96="",$J96="")</formula>
    </cfRule>
  </conditionalFormatting>
  <conditionalFormatting sqref="AE96:AH96">
    <cfRule type="expression" dxfId="9115" priority="1188">
      <formula>AND($H96&lt;&gt;"",$I96&lt;&gt;"",$J96&lt;&gt;"")</formula>
    </cfRule>
    <cfRule type="expression" dxfId="9114" priority="1189">
      <formula>AND($H96&lt;&gt;"",$I96&lt;&gt;"",$J96="")</formula>
    </cfRule>
    <cfRule type="expression" dxfId="9113" priority="1190">
      <formula>AND($H96&lt;&gt;"",$I96="",$J96="")</formula>
    </cfRule>
  </conditionalFormatting>
  <conditionalFormatting sqref="AI96">
    <cfRule type="expression" dxfId="9112" priority="1185">
      <formula>AND($H96&lt;&gt;"",$I96&lt;&gt;"",$J96&lt;&gt;"")</formula>
    </cfRule>
    <cfRule type="expression" dxfId="9111" priority="1186">
      <formula>AND($H96&lt;&gt;"",$I96&lt;&gt;"",$J96="")</formula>
    </cfRule>
    <cfRule type="expression" dxfId="9110" priority="1187">
      <formula>AND($H96&lt;&gt;"",$I96="",$J96="")</formula>
    </cfRule>
  </conditionalFormatting>
  <conditionalFormatting sqref="H97:J97">
    <cfRule type="expression" dxfId="9109" priority="1182">
      <formula>AND($H97&lt;&gt;"",$I97&lt;&gt;"",$J97&lt;&gt;"")</formula>
    </cfRule>
    <cfRule type="expression" dxfId="9108" priority="1183">
      <formula>AND($H97&lt;&gt;"",$I97&lt;&gt;"",$J97="")</formula>
    </cfRule>
    <cfRule type="expression" dxfId="9107" priority="1184">
      <formula>AND($H97&lt;&gt;"",$I97="",$J97="")</formula>
    </cfRule>
  </conditionalFormatting>
  <conditionalFormatting sqref="U97 X97:Z97">
    <cfRule type="expression" dxfId="9106" priority="1179">
      <formula>AND($H97&lt;&gt;"",$I97&lt;&gt;"",$J97&lt;&gt;"")</formula>
    </cfRule>
    <cfRule type="expression" dxfId="9105" priority="1180">
      <formula>AND($H97&lt;&gt;"",$I97&lt;&gt;"",$J97="")</formula>
    </cfRule>
    <cfRule type="expression" dxfId="9104" priority="1181">
      <formula>AND($H97&lt;&gt;"",$I97="",$J97="")</formula>
    </cfRule>
  </conditionalFormatting>
  <conditionalFormatting sqref="H97">
    <cfRule type="expression" dxfId="9103" priority="1178">
      <formula>AND($H97&lt;&gt;"",$I97&lt;&gt;"")</formula>
    </cfRule>
  </conditionalFormatting>
  <conditionalFormatting sqref="I97">
    <cfRule type="expression" dxfId="9102" priority="1177">
      <formula>AND($I97&lt;&gt;"",$J97&lt;&gt;"")</formula>
    </cfRule>
  </conditionalFormatting>
  <conditionalFormatting sqref="A97">
    <cfRule type="containsBlanks" dxfId="9101" priority="1176">
      <formula>LEN(TRIM(A97))=0</formula>
    </cfRule>
  </conditionalFormatting>
  <conditionalFormatting sqref="AA97:AB97">
    <cfRule type="expression" dxfId="9100" priority="1173">
      <formula>AND($H97&lt;&gt;"",$I97&lt;&gt;"",$J97&lt;&gt;"")</formula>
    </cfRule>
    <cfRule type="expression" dxfId="9099" priority="1174">
      <formula>AND($H97&lt;&gt;"",$I97&lt;&gt;"",$J97="")</formula>
    </cfRule>
    <cfRule type="expression" dxfId="9098" priority="1175">
      <formula>AND($H97&lt;&gt;"",$I97="",$J97="")</formula>
    </cfRule>
  </conditionalFormatting>
  <conditionalFormatting sqref="AC97:AD97">
    <cfRule type="expression" dxfId="9097" priority="1170">
      <formula>AND($H97&lt;&gt;"",$I97&lt;&gt;"",$J97&lt;&gt;"")</formula>
    </cfRule>
    <cfRule type="expression" dxfId="9096" priority="1171">
      <formula>AND($H97&lt;&gt;"",$I97&lt;&gt;"",$J97="")</formula>
    </cfRule>
    <cfRule type="expression" dxfId="9095" priority="1172">
      <formula>AND($H97&lt;&gt;"",$I97="",$J97="")</formula>
    </cfRule>
  </conditionalFormatting>
  <conditionalFormatting sqref="AE97:AH97">
    <cfRule type="expression" dxfId="9094" priority="1167">
      <formula>AND($H97&lt;&gt;"",$I97&lt;&gt;"",$J97&lt;&gt;"")</formula>
    </cfRule>
    <cfRule type="expression" dxfId="9093" priority="1168">
      <formula>AND($H97&lt;&gt;"",$I97&lt;&gt;"",$J97="")</formula>
    </cfRule>
    <cfRule type="expression" dxfId="9092" priority="1169">
      <formula>AND($H97&lt;&gt;"",$I97="",$J97="")</formula>
    </cfRule>
  </conditionalFormatting>
  <conditionalFormatting sqref="AI97">
    <cfRule type="expression" dxfId="9091" priority="1164">
      <formula>AND($H97&lt;&gt;"",$I97&lt;&gt;"",$J97&lt;&gt;"")</formula>
    </cfRule>
    <cfRule type="expression" dxfId="9090" priority="1165">
      <formula>AND($H97&lt;&gt;"",$I97&lt;&gt;"",$J97="")</formula>
    </cfRule>
    <cfRule type="expression" dxfId="9089" priority="1166">
      <formula>AND($H97&lt;&gt;"",$I97="",$J97="")</formula>
    </cfRule>
  </conditionalFormatting>
  <conditionalFormatting sqref="H98:J98">
    <cfRule type="expression" dxfId="9088" priority="1161">
      <formula>AND($H98&lt;&gt;"",$I98&lt;&gt;"",$J98&lt;&gt;"")</formula>
    </cfRule>
    <cfRule type="expression" dxfId="9087" priority="1162">
      <formula>AND($H98&lt;&gt;"",$I98&lt;&gt;"",$J98="")</formula>
    </cfRule>
    <cfRule type="expression" dxfId="9086" priority="1163">
      <formula>AND($H98&lt;&gt;"",$I98="",$J98="")</formula>
    </cfRule>
  </conditionalFormatting>
  <conditionalFormatting sqref="U98 X98:Z98">
    <cfRule type="expression" dxfId="9085" priority="1158">
      <formula>AND($H98&lt;&gt;"",$I98&lt;&gt;"",$J98&lt;&gt;"")</formula>
    </cfRule>
    <cfRule type="expression" dxfId="9084" priority="1159">
      <formula>AND($H98&lt;&gt;"",$I98&lt;&gt;"",$J98="")</formula>
    </cfRule>
    <cfRule type="expression" dxfId="9083" priority="1160">
      <formula>AND($H98&lt;&gt;"",$I98="",$J98="")</formula>
    </cfRule>
  </conditionalFormatting>
  <conditionalFormatting sqref="H98">
    <cfRule type="expression" dxfId="9082" priority="1157">
      <formula>AND($H98&lt;&gt;"",$I98&lt;&gt;"")</formula>
    </cfRule>
  </conditionalFormatting>
  <conditionalFormatting sqref="I98">
    <cfRule type="expression" dxfId="9081" priority="1156">
      <formula>AND($I98&lt;&gt;"",$J98&lt;&gt;"")</formula>
    </cfRule>
  </conditionalFormatting>
  <conditionalFormatting sqref="A98">
    <cfRule type="containsBlanks" dxfId="9080" priority="1155">
      <formula>LEN(TRIM(A98))=0</formula>
    </cfRule>
  </conditionalFormatting>
  <conditionalFormatting sqref="AA98:AB98">
    <cfRule type="expression" dxfId="9079" priority="1152">
      <formula>AND($H98&lt;&gt;"",$I98&lt;&gt;"",$J98&lt;&gt;"")</formula>
    </cfRule>
    <cfRule type="expression" dxfId="9078" priority="1153">
      <formula>AND($H98&lt;&gt;"",$I98&lt;&gt;"",$J98="")</formula>
    </cfRule>
    <cfRule type="expression" dxfId="9077" priority="1154">
      <formula>AND($H98&lt;&gt;"",$I98="",$J98="")</formula>
    </cfRule>
  </conditionalFormatting>
  <conditionalFormatting sqref="AC98:AD98">
    <cfRule type="expression" dxfId="9076" priority="1149">
      <formula>AND($H98&lt;&gt;"",$I98&lt;&gt;"",$J98&lt;&gt;"")</formula>
    </cfRule>
    <cfRule type="expression" dxfId="9075" priority="1150">
      <formula>AND($H98&lt;&gt;"",$I98&lt;&gt;"",$J98="")</formula>
    </cfRule>
    <cfRule type="expression" dxfId="9074" priority="1151">
      <formula>AND($H98&lt;&gt;"",$I98="",$J98="")</formula>
    </cfRule>
  </conditionalFormatting>
  <conditionalFormatting sqref="AE98:AH98">
    <cfRule type="expression" dxfId="9073" priority="1146">
      <formula>AND($H98&lt;&gt;"",$I98&lt;&gt;"",$J98&lt;&gt;"")</formula>
    </cfRule>
    <cfRule type="expression" dxfId="9072" priority="1147">
      <formula>AND($H98&lt;&gt;"",$I98&lt;&gt;"",$J98="")</formula>
    </cfRule>
    <cfRule type="expression" dxfId="9071" priority="1148">
      <formula>AND($H98&lt;&gt;"",$I98="",$J98="")</formula>
    </cfRule>
  </conditionalFormatting>
  <conditionalFormatting sqref="AI98">
    <cfRule type="expression" dxfId="9070" priority="1143">
      <formula>AND($H98&lt;&gt;"",$I98&lt;&gt;"",$J98&lt;&gt;"")</formula>
    </cfRule>
    <cfRule type="expression" dxfId="9069" priority="1144">
      <formula>AND($H98&lt;&gt;"",$I98&lt;&gt;"",$J98="")</formula>
    </cfRule>
    <cfRule type="expression" dxfId="9068" priority="1145">
      <formula>AND($H98&lt;&gt;"",$I98="",$J98="")</formula>
    </cfRule>
  </conditionalFormatting>
  <conditionalFormatting sqref="H101:J101">
    <cfRule type="expression" dxfId="9067" priority="1140">
      <formula>AND($H101&lt;&gt;"",$I101&lt;&gt;"",$J101&lt;&gt;"")</formula>
    </cfRule>
    <cfRule type="expression" dxfId="9066" priority="1141">
      <formula>AND($H101&lt;&gt;"",$I101&lt;&gt;"",$J101="")</formula>
    </cfRule>
    <cfRule type="expression" dxfId="9065" priority="1142">
      <formula>AND($H101&lt;&gt;"",$I101="",$J101="")</formula>
    </cfRule>
  </conditionalFormatting>
  <conditionalFormatting sqref="H101">
    <cfRule type="expression" dxfId="9064" priority="1139">
      <formula>AND($H101&lt;&gt;"",$I101&lt;&gt;"")</formula>
    </cfRule>
  </conditionalFormatting>
  <conditionalFormatting sqref="I101">
    <cfRule type="expression" dxfId="9063" priority="1138">
      <formula>AND($I101&lt;&gt;"",$J101&lt;&gt;"")</formula>
    </cfRule>
  </conditionalFormatting>
  <conditionalFormatting sqref="A101">
    <cfRule type="containsBlanks" dxfId="9062" priority="1137">
      <formula>LEN(TRIM(A101))=0</formula>
    </cfRule>
  </conditionalFormatting>
  <conditionalFormatting sqref="H99:J99">
    <cfRule type="expression" dxfId="9061" priority="1134">
      <formula>AND($H99&lt;&gt;"",$I99&lt;&gt;"",$J99&lt;&gt;"")</formula>
    </cfRule>
    <cfRule type="expression" dxfId="9060" priority="1135">
      <formula>AND($H99&lt;&gt;"",$I99&lt;&gt;"",$J99="")</formula>
    </cfRule>
    <cfRule type="expression" dxfId="9059" priority="1136">
      <formula>AND($H99&lt;&gt;"",$I99="",$J99="")</formula>
    </cfRule>
  </conditionalFormatting>
  <conditionalFormatting sqref="U99 X99:Z99">
    <cfRule type="expression" dxfId="9058" priority="1131">
      <formula>AND($H99&lt;&gt;"",$I99&lt;&gt;"",$J99&lt;&gt;"")</formula>
    </cfRule>
    <cfRule type="expression" dxfId="9057" priority="1132">
      <formula>AND($H99&lt;&gt;"",$I99&lt;&gt;"",$J99="")</formula>
    </cfRule>
    <cfRule type="expression" dxfId="9056" priority="1133">
      <formula>AND($H99&lt;&gt;"",$I99="",$J99="")</formula>
    </cfRule>
  </conditionalFormatting>
  <conditionalFormatting sqref="H99">
    <cfRule type="expression" dxfId="9055" priority="1130">
      <formula>AND($H99&lt;&gt;"",$I99&lt;&gt;"")</formula>
    </cfRule>
  </conditionalFormatting>
  <conditionalFormatting sqref="I99">
    <cfRule type="expression" dxfId="9054" priority="1129">
      <formula>AND($I99&lt;&gt;"",$J99&lt;&gt;"")</formula>
    </cfRule>
  </conditionalFormatting>
  <conditionalFormatting sqref="A99">
    <cfRule type="containsBlanks" dxfId="9053" priority="1128">
      <formula>LEN(TRIM(A99))=0</formula>
    </cfRule>
  </conditionalFormatting>
  <conditionalFormatting sqref="AA99:AB99">
    <cfRule type="expression" dxfId="9052" priority="1125">
      <formula>AND($H99&lt;&gt;"",$I99&lt;&gt;"",$J99&lt;&gt;"")</formula>
    </cfRule>
    <cfRule type="expression" dxfId="9051" priority="1126">
      <formula>AND($H99&lt;&gt;"",$I99&lt;&gt;"",$J99="")</formula>
    </cfRule>
    <cfRule type="expression" dxfId="9050" priority="1127">
      <formula>AND($H99&lt;&gt;"",$I99="",$J99="")</formula>
    </cfRule>
  </conditionalFormatting>
  <conditionalFormatting sqref="AC99:AD99">
    <cfRule type="expression" dxfId="9049" priority="1122">
      <formula>AND($H99&lt;&gt;"",$I99&lt;&gt;"",$J99&lt;&gt;"")</formula>
    </cfRule>
    <cfRule type="expression" dxfId="9048" priority="1123">
      <formula>AND($H99&lt;&gt;"",$I99&lt;&gt;"",$J99="")</formula>
    </cfRule>
    <cfRule type="expression" dxfId="9047" priority="1124">
      <formula>AND($H99&lt;&gt;"",$I99="",$J99="")</formula>
    </cfRule>
  </conditionalFormatting>
  <conditionalFormatting sqref="AE99:AH99">
    <cfRule type="expression" dxfId="9046" priority="1119">
      <formula>AND($H99&lt;&gt;"",$I99&lt;&gt;"",$J99&lt;&gt;"")</formula>
    </cfRule>
    <cfRule type="expression" dxfId="9045" priority="1120">
      <formula>AND($H99&lt;&gt;"",$I99&lt;&gt;"",$J99="")</formula>
    </cfRule>
    <cfRule type="expression" dxfId="9044" priority="1121">
      <formula>AND($H99&lt;&gt;"",$I99="",$J99="")</formula>
    </cfRule>
  </conditionalFormatting>
  <conditionalFormatting sqref="AI99">
    <cfRule type="expression" dxfId="9043" priority="1116">
      <formula>AND($H99&lt;&gt;"",$I99&lt;&gt;"",$J99&lt;&gt;"")</formula>
    </cfRule>
    <cfRule type="expression" dxfId="9042" priority="1117">
      <formula>AND($H99&lt;&gt;"",$I99&lt;&gt;"",$J99="")</formula>
    </cfRule>
    <cfRule type="expression" dxfId="9041" priority="1118">
      <formula>AND($H99&lt;&gt;"",$I99="",$J99="")</formula>
    </cfRule>
  </conditionalFormatting>
  <conditionalFormatting sqref="H126:J126">
    <cfRule type="expression" dxfId="9040" priority="1113">
      <formula>AND($H126&lt;&gt;"",$I126&lt;&gt;"",$J126&lt;&gt;"")</formula>
    </cfRule>
    <cfRule type="expression" dxfId="9039" priority="1114">
      <formula>AND($H126&lt;&gt;"",$I126&lt;&gt;"",$J126="")</formula>
    </cfRule>
    <cfRule type="expression" dxfId="9038" priority="1115">
      <formula>AND($H126&lt;&gt;"",$I126="",$J126="")</formula>
    </cfRule>
  </conditionalFormatting>
  <conditionalFormatting sqref="U126 X126:Z126">
    <cfRule type="expression" dxfId="9037" priority="1110">
      <formula>AND($H126&lt;&gt;"",$I126&lt;&gt;"",$J126&lt;&gt;"")</formula>
    </cfRule>
    <cfRule type="expression" dxfId="9036" priority="1111">
      <formula>AND($H126&lt;&gt;"",$I126&lt;&gt;"",$J126="")</formula>
    </cfRule>
    <cfRule type="expression" dxfId="9035" priority="1112">
      <formula>AND($H126&lt;&gt;"",$I126="",$J126="")</formula>
    </cfRule>
  </conditionalFormatting>
  <conditionalFormatting sqref="H126">
    <cfRule type="expression" dxfId="9034" priority="1109">
      <formula>AND($H126&lt;&gt;"",$I126&lt;&gt;"")</formula>
    </cfRule>
  </conditionalFormatting>
  <conditionalFormatting sqref="I126">
    <cfRule type="expression" dxfId="9033" priority="1108">
      <formula>AND($I126&lt;&gt;"",$J126&lt;&gt;"")</formula>
    </cfRule>
  </conditionalFormatting>
  <conditionalFormatting sqref="A126">
    <cfRule type="containsBlanks" dxfId="9032" priority="1107">
      <formula>LEN(TRIM(A126))=0</formula>
    </cfRule>
  </conditionalFormatting>
  <conditionalFormatting sqref="AA126:AB126">
    <cfRule type="expression" dxfId="9031" priority="1104">
      <formula>AND($H126&lt;&gt;"",$I126&lt;&gt;"",$J126&lt;&gt;"")</formula>
    </cfRule>
    <cfRule type="expression" dxfId="9030" priority="1105">
      <formula>AND($H126&lt;&gt;"",$I126&lt;&gt;"",$J126="")</formula>
    </cfRule>
    <cfRule type="expression" dxfId="9029" priority="1106">
      <formula>AND($H126&lt;&gt;"",$I126="",$J126="")</formula>
    </cfRule>
  </conditionalFormatting>
  <conditionalFormatting sqref="AC126:AD126">
    <cfRule type="expression" dxfId="9028" priority="1101">
      <formula>AND($H126&lt;&gt;"",$I126&lt;&gt;"",$J126&lt;&gt;"")</formula>
    </cfRule>
    <cfRule type="expression" dxfId="9027" priority="1102">
      <formula>AND($H126&lt;&gt;"",$I126&lt;&gt;"",$J126="")</formula>
    </cfRule>
    <cfRule type="expression" dxfId="9026" priority="1103">
      <formula>AND($H126&lt;&gt;"",$I126="",$J126="")</formula>
    </cfRule>
  </conditionalFormatting>
  <conditionalFormatting sqref="AE126:AH126">
    <cfRule type="expression" dxfId="9025" priority="1098">
      <formula>AND($H126&lt;&gt;"",$I126&lt;&gt;"",$J126&lt;&gt;"")</formula>
    </cfRule>
    <cfRule type="expression" dxfId="9024" priority="1099">
      <formula>AND($H126&lt;&gt;"",$I126&lt;&gt;"",$J126="")</formula>
    </cfRule>
    <cfRule type="expression" dxfId="9023" priority="1100">
      <formula>AND($H126&lt;&gt;"",$I126="",$J126="")</formula>
    </cfRule>
  </conditionalFormatting>
  <conditionalFormatting sqref="AI126">
    <cfRule type="expression" dxfId="9022" priority="1095">
      <formula>AND($H126&lt;&gt;"",$I126&lt;&gt;"",$J126&lt;&gt;"")</formula>
    </cfRule>
    <cfRule type="expression" dxfId="9021" priority="1096">
      <formula>AND($H126&lt;&gt;"",$I126&lt;&gt;"",$J126="")</formula>
    </cfRule>
    <cfRule type="expression" dxfId="9020" priority="1097">
      <formula>AND($H126&lt;&gt;"",$I126="",$J126="")</formula>
    </cfRule>
  </conditionalFormatting>
  <conditionalFormatting sqref="H127:J127">
    <cfRule type="expression" dxfId="9019" priority="1092">
      <formula>AND($H127&lt;&gt;"",$I127&lt;&gt;"",$J127&lt;&gt;"")</formula>
    </cfRule>
    <cfRule type="expression" dxfId="9018" priority="1093">
      <formula>AND($H127&lt;&gt;"",$I127&lt;&gt;"",$J127="")</formula>
    </cfRule>
    <cfRule type="expression" dxfId="9017" priority="1094">
      <formula>AND($H127&lt;&gt;"",$I127="",$J127="")</formula>
    </cfRule>
  </conditionalFormatting>
  <conditionalFormatting sqref="U127 X127:Z127">
    <cfRule type="expression" dxfId="9016" priority="1089">
      <formula>AND($H127&lt;&gt;"",$I127&lt;&gt;"",$J127&lt;&gt;"")</formula>
    </cfRule>
    <cfRule type="expression" dxfId="9015" priority="1090">
      <formula>AND($H127&lt;&gt;"",$I127&lt;&gt;"",$J127="")</formula>
    </cfRule>
    <cfRule type="expression" dxfId="9014" priority="1091">
      <formula>AND($H127&lt;&gt;"",$I127="",$J127="")</formula>
    </cfRule>
  </conditionalFormatting>
  <conditionalFormatting sqref="H127">
    <cfRule type="expression" dxfId="9013" priority="1088">
      <formula>AND($H127&lt;&gt;"",$I127&lt;&gt;"")</formula>
    </cfRule>
  </conditionalFormatting>
  <conditionalFormatting sqref="I127">
    <cfRule type="expression" dxfId="9012" priority="1087">
      <formula>AND($I127&lt;&gt;"",$J127&lt;&gt;"")</formula>
    </cfRule>
  </conditionalFormatting>
  <conditionalFormatting sqref="A127">
    <cfRule type="containsBlanks" dxfId="9011" priority="1086">
      <formula>LEN(TRIM(A127))=0</formula>
    </cfRule>
  </conditionalFormatting>
  <conditionalFormatting sqref="AA127:AB127">
    <cfRule type="expression" dxfId="9010" priority="1083">
      <formula>AND($H127&lt;&gt;"",$I127&lt;&gt;"",$J127&lt;&gt;"")</formula>
    </cfRule>
    <cfRule type="expression" dxfId="9009" priority="1084">
      <formula>AND($H127&lt;&gt;"",$I127&lt;&gt;"",$J127="")</formula>
    </cfRule>
    <cfRule type="expression" dxfId="9008" priority="1085">
      <formula>AND($H127&lt;&gt;"",$I127="",$J127="")</formula>
    </cfRule>
  </conditionalFormatting>
  <conditionalFormatting sqref="AC127:AD127">
    <cfRule type="expression" dxfId="9007" priority="1080">
      <formula>AND($H127&lt;&gt;"",$I127&lt;&gt;"",$J127&lt;&gt;"")</formula>
    </cfRule>
    <cfRule type="expression" dxfId="9006" priority="1081">
      <formula>AND($H127&lt;&gt;"",$I127&lt;&gt;"",$J127="")</formula>
    </cfRule>
    <cfRule type="expression" dxfId="9005" priority="1082">
      <formula>AND($H127&lt;&gt;"",$I127="",$J127="")</formula>
    </cfRule>
  </conditionalFormatting>
  <conditionalFormatting sqref="AE127:AH127">
    <cfRule type="expression" dxfId="9004" priority="1077">
      <formula>AND($H127&lt;&gt;"",$I127&lt;&gt;"",$J127&lt;&gt;"")</formula>
    </cfRule>
    <cfRule type="expression" dxfId="9003" priority="1078">
      <formula>AND($H127&lt;&gt;"",$I127&lt;&gt;"",$J127="")</formula>
    </cfRule>
    <cfRule type="expression" dxfId="9002" priority="1079">
      <formula>AND($H127&lt;&gt;"",$I127="",$J127="")</formula>
    </cfRule>
  </conditionalFormatting>
  <conditionalFormatting sqref="AI127">
    <cfRule type="expression" dxfId="9001" priority="1074">
      <formula>AND($H127&lt;&gt;"",$I127&lt;&gt;"",$J127&lt;&gt;"")</formula>
    </cfRule>
    <cfRule type="expression" dxfId="9000" priority="1075">
      <formula>AND($H127&lt;&gt;"",$I127&lt;&gt;"",$J127="")</formula>
    </cfRule>
    <cfRule type="expression" dxfId="8999" priority="1076">
      <formula>AND($H127&lt;&gt;"",$I127="",$J127="")</formula>
    </cfRule>
  </conditionalFormatting>
  <conditionalFormatting sqref="H128:J128">
    <cfRule type="expression" dxfId="8998" priority="1071">
      <formula>AND($H128&lt;&gt;"",$I128&lt;&gt;"",$J128&lt;&gt;"")</formula>
    </cfRule>
    <cfRule type="expression" dxfId="8997" priority="1072">
      <formula>AND($H128&lt;&gt;"",$I128&lt;&gt;"",$J128="")</formula>
    </cfRule>
    <cfRule type="expression" dxfId="8996" priority="1073">
      <formula>AND($H128&lt;&gt;"",$I128="",$J128="")</formula>
    </cfRule>
  </conditionalFormatting>
  <conditionalFormatting sqref="U128 X128:Z128">
    <cfRule type="expression" dxfId="8995" priority="1068">
      <formula>AND($H128&lt;&gt;"",$I128&lt;&gt;"",$J128&lt;&gt;"")</formula>
    </cfRule>
    <cfRule type="expression" dxfId="8994" priority="1069">
      <formula>AND($H128&lt;&gt;"",$I128&lt;&gt;"",$J128="")</formula>
    </cfRule>
    <cfRule type="expression" dxfId="8993" priority="1070">
      <formula>AND($H128&lt;&gt;"",$I128="",$J128="")</formula>
    </cfRule>
  </conditionalFormatting>
  <conditionalFormatting sqref="H128">
    <cfRule type="expression" dxfId="8992" priority="1067">
      <formula>AND($H128&lt;&gt;"",$I128&lt;&gt;"")</formula>
    </cfRule>
  </conditionalFormatting>
  <conditionalFormatting sqref="I128">
    <cfRule type="expression" dxfId="8991" priority="1066">
      <formula>AND($I128&lt;&gt;"",$J128&lt;&gt;"")</formula>
    </cfRule>
  </conditionalFormatting>
  <conditionalFormatting sqref="A128">
    <cfRule type="containsBlanks" dxfId="8990" priority="1065">
      <formula>LEN(TRIM(A128))=0</formula>
    </cfRule>
  </conditionalFormatting>
  <conditionalFormatting sqref="AA128:AB128">
    <cfRule type="expression" dxfId="8989" priority="1062">
      <formula>AND($H128&lt;&gt;"",$I128&lt;&gt;"",$J128&lt;&gt;"")</formula>
    </cfRule>
    <cfRule type="expression" dxfId="8988" priority="1063">
      <formula>AND($H128&lt;&gt;"",$I128&lt;&gt;"",$J128="")</formula>
    </cfRule>
    <cfRule type="expression" dxfId="8987" priority="1064">
      <formula>AND($H128&lt;&gt;"",$I128="",$J128="")</formula>
    </cfRule>
  </conditionalFormatting>
  <conditionalFormatting sqref="AC128:AD128">
    <cfRule type="expression" dxfId="8986" priority="1059">
      <formula>AND($H128&lt;&gt;"",$I128&lt;&gt;"",$J128&lt;&gt;"")</formula>
    </cfRule>
    <cfRule type="expression" dxfId="8985" priority="1060">
      <formula>AND($H128&lt;&gt;"",$I128&lt;&gt;"",$J128="")</formula>
    </cfRule>
    <cfRule type="expression" dxfId="8984" priority="1061">
      <formula>AND($H128&lt;&gt;"",$I128="",$J128="")</formula>
    </cfRule>
  </conditionalFormatting>
  <conditionalFormatting sqref="AE128:AH128">
    <cfRule type="expression" dxfId="8983" priority="1056">
      <formula>AND($H128&lt;&gt;"",$I128&lt;&gt;"",$J128&lt;&gt;"")</formula>
    </cfRule>
    <cfRule type="expression" dxfId="8982" priority="1057">
      <formula>AND($H128&lt;&gt;"",$I128&lt;&gt;"",$J128="")</formula>
    </cfRule>
    <cfRule type="expression" dxfId="8981" priority="1058">
      <formula>AND($H128&lt;&gt;"",$I128="",$J128="")</formula>
    </cfRule>
  </conditionalFormatting>
  <conditionalFormatting sqref="AI128">
    <cfRule type="expression" dxfId="8980" priority="1053">
      <formula>AND($H128&lt;&gt;"",$I128&lt;&gt;"",$J128&lt;&gt;"")</formula>
    </cfRule>
    <cfRule type="expression" dxfId="8979" priority="1054">
      <formula>AND($H128&lt;&gt;"",$I128&lt;&gt;"",$J128="")</formula>
    </cfRule>
    <cfRule type="expression" dxfId="8978" priority="1055">
      <formula>AND($H128&lt;&gt;"",$I128="",$J128="")</formula>
    </cfRule>
  </conditionalFormatting>
  <conditionalFormatting sqref="H129:J129">
    <cfRule type="expression" dxfId="8977" priority="1050">
      <formula>AND($H129&lt;&gt;"",$I129&lt;&gt;"",$J129&lt;&gt;"")</formula>
    </cfRule>
    <cfRule type="expression" dxfId="8976" priority="1051">
      <formula>AND($H129&lt;&gt;"",$I129&lt;&gt;"",$J129="")</formula>
    </cfRule>
    <cfRule type="expression" dxfId="8975" priority="1052">
      <formula>AND($H129&lt;&gt;"",$I129="",$J129="")</formula>
    </cfRule>
  </conditionalFormatting>
  <conditionalFormatting sqref="U129 X129:Z129">
    <cfRule type="expression" dxfId="8974" priority="1047">
      <formula>AND($H129&lt;&gt;"",$I129&lt;&gt;"",$J129&lt;&gt;"")</formula>
    </cfRule>
    <cfRule type="expression" dxfId="8973" priority="1048">
      <formula>AND($H129&lt;&gt;"",$I129&lt;&gt;"",$J129="")</formula>
    </cfRule>
    <cfRule type="expression" dxfId="8972" priority="1049">
      <formula>AND($H129&lt;&gt;"",$I129="",$J129="")</formula>
    </cfRule>
  </conditionalFormatting>
  <conditionalFormatting sqref="H129">
    <cfRule type="expression" dxfId="8971" priority="1046">
      <formula>AND($H129&lt;&gt;"",$I129&lt;&gt;"")</formula>
    </cfRule>
  </conditionalFormatting>
  <conditionalFormatting sqref="I129">
    <cfRule type="expression" dxfId="8970" priority="1045">
      <formula>AND($I129&lt;&gt;"",$J129&lt;&gt;"")</formula>
    </cfRule>
  </conditionalFormatting>
  <conditionalFormatting sqref="A129">
    <cfRule type="containsBlanks" dxfId="8969" priority="1044">
      <formula>LEN(TRIM(A129))=0</formula>
    </cfRule>
  </conditionalFormatting>
  <conditionalFormatting sqref="AA129:AB129">
    <cfRule type="expression" dxfId="8968" priority="1041">
      <formula>AND($H129&lt;&gt;"",$I129&lt;&gt;"",$J129&lt;&gt;"")</formula>
    </cfRule>
    <cfRule type="expression" dxfId="8967" priority="1042">
      <formula>AND($H129&lt;&gt;"",$I129&lt;&gt;"",$J129="")</formula>
    </cfRule>
    <cfRule type="expression" dxfId="8966" priority="1043">
      <formula>AND($H129&lt;&gt;"",$I129="",$J129="")</formula>
    </cfRule>
  </conditionalFormatting>
  <conditionalFormatting sqref="AC129:AD129">
    <cfRule type="expression" dxfId="8965" priority="1038">
      <formula>AND($H129&lt;&gt;"",$I129&lt;&gt;"",$J129&lt;&gt;"")</formula>
    </cfRule>
    <cfRule type="expression" dxfId="8964" priority="1039">
      <formula>AND($H129&lt;&gt;"",$I129&lt;&gt;"",$J129="")</formula>
    </cfRule>
    <cfRule type="expression" dxfId="8963" priority="1040">
      <formula>AND($H129&lt;&gt;"",$I129="",$J129="")</formula>
    </cfRule>
  </conditionalFormatting>
  <conditionalFormatting sqref="AE129:AH129">
    <cfRule type="expression" dxfId="8962" priority="1035">
      <formula>AND($H129&lt;&gt;"",$I129&lt;&gt;"",$J129&lt;&gt;"")</formula>
    </cfRule>
    <cfRule type="expression" dxfId="8961" priority="1036">
      <formula>AND($H129&lt;&gt;"",$I129&lt;&gt;"",$J129="")</formula>
    </cfRule>
    <cfRule type="expression" dxfId="8960" priority="1037">
      <formula>AND($H129&lt;&gt;"",$I129="",$J129="")</formula>
    </cfRule>
  </conditionalFormatting>
  <conditionalFormatting sqref="AI129">
    <cfRule type="expression" dxfId="8959" priority="1032">
      <formula>AND($H129&lt;&gt;"",$I129&lt;&gt;"",$J129&lt;&gt;"")</formula>
    </cfRule>
    <cfRule type="expression" dxfId="8958" priority="1033">
      <formula>AND($H129&lt;&gt;"",$I129&lt;&gt;"",$J129="")</formula>
    </cfRule>
    <cfRule type="expression" dxfId="8957" priority="1034">
      <formula>AND($H129&lt;&gt;"",$I129="",$J129="")</formula>
    </cfRule>
  </conditionalFormatting>
  <conditionalFormatting sqref="H130:J130">
    <cfRule type="expression" dxfId="8956" priority="1029">
      <formula>AND($H130&lt;&gt;"",$I130&lt;&gt;"",$J130&lt;&gt;"")</formula>
    </cfRule>
    <cfRule type="expression" dxfId="8955" priority="1030">
      <formula>AND($H130&lt;&gt;"",$I130&lt;&gt;"",$J130="")</formula>
    </cfRule>
    <cfRule type="expression" dxfId="8954" priority="1031">
      <formula>AND($H130&lt;&gt;"",$I130="",$J130="")</formula>
    </cfRule>
  </conditionalFormatting>
  <conditionalFormatting sqref="U130 X130:Z130">
    <cfRule type="expression" dxfId="8953" priority="1026">
      <formula>AND($H130&lt;&gt;"",$I130&lt;&gt;"",$J130&lt;&gt;"")</formula>
    </cfRule>
    <cfRule type="expression" dxfId="8952" priority="1027">
      <formula>AND($H130&lt;&gt;"",$I130&lt;&gt;"",$J130="")</formula>
    </cfRule>
    <cfRule type="expression" dxfId="8951" priority="1028">
      <formula>AND($H130&lt;&gt;"",$I130="",$J130="")</formula>
    </cfRule>
  </conditionalFormatting>
  <conditionalFormatting sqref="H130">
    <cfRule type="expression" dxfId="8950" priority="1025">
      <formula>AND($H130&lt;&gt;"",$I130&lt;&gt;"")</formula>
    </cfRule>
  </conditionalFormatting>
  <conditionalFormatting sqref="I130">
    <cfRule type="expression" dxfId="8949" priority="1024">
      <formula>AND($I130&lt;&gt;"",$J130&lt;&gt;"")</formula>
    </cfRule>
  </conditionalFormatting>
  <conditionalFormatting sqref="A130">
    <cfRule type="containsBlanks" dxfId="8948" priority="1023">
      <formula>LEN(TRIM(A130))=0</formula>
    </cfRule>
  </conditionalFormatting>
  <conditionalFormatting sqref="AA130:AB130">
    <cfRule type="expression" dxfId="8947" priority="1020">
      <formula>AND($H130&lt;&gt;"",$I130&lt;&gt;"",$J130&lt;&gt;"")</formula>
    </cfRule>
    <cfRule type="expression" dxfId="8946" priority="1021">
      <formula>AND($H130&lt;&gt;"",$I130&lt;&gt;"",$J130="")</formula>
    </cfRule>
    <cfRule type="expression" dxfId="8945" priority="1022">
      <formula>AND($H130&lt;&gt;"",$I130="",$J130="")</formula>
    </cfRule>
  </conditionalFormatting>
  <conditionalFormatting sqref="AC130:AD130">
    <cfRule type="expression" dxfId="8944" priority="1017">
      <formula>AND($H130&lt;&gt;"",$I130&lt;&gt;"",$J130&lt;&gt;"")</formula>
    </cfRule>
    <cfRule type="expression" dxfId="8943" priority="1018">
      <formula>AND($H130&lt;&gt;"",$I130&lt;&gt;"",$J130="")</formula>
    </cfRule>
    <cfRule type="expression" dxfId="8942" priority="1019">
      <formula>AND($H130&lt;&gt;"",$I130="",$J130="")</formula>
    </cfRule>
  </conditionalFormatting>
  <conditionalFormatting sqref="AE130:AH130">
    <cfRule type="expression" dxfId="8941" priority="1014">
      <formula>AND($H130&lt;&gt;"",$I130&lt;&gt;"",$J130&lt;&gt;"")</formula>
    </cfRule>
    <cfRule type="expression" dxfId="8940" priority="1015">
      <formula>AND($H130&lt;&gt;"",$I130&lt;&gt;"",$J130="")</formula>
    </cfRule>
    <cfRule type="expression" dxfId="8939" priority="1016">
      <formula>AND($H130&lt;&gt;"",$I130="",$J130="")</formula>
    </cfRule>
  </conditionalFormatting>
  <conditionalFormatting sqref="AI130">
    <cfRule type="expression" dxfId="8938" priority="1011">
      <formula>AND($H130&lt;&gt;"",$I130&lt;&gt;"",$J130&lt;&gt;"")</formula>
    </cfRule>
    <cfRule type="expression" dxfId="8937" priority="1012">
      <formula>AND($H130&lt;&gt;"",$I130&lt;&gt;"",$J130="")</formula>
    </cfRule>
    <cfRule type="expression" dxfId="8936" priority="1013">
      <formula>AND($H130&lt;&gt;"",$I130="",$J130="")</formula>
    </cfRule>
  </conditionalFormatting>
  <conditionalFormatting sqref="H133:J133">
    <cfRule type="expression" dxfId="8935" priority="1008">
      <formula>AND($H133&lt;&gt;"",$I133&lt;&gt;"",$J133&lt;&gt;"")</formula>
    </cfRule>
    <cfRule type="expression" dxfId="8934" priority="1009">
      <formula>AND($H133&lt;&gt;"",$I133&lt;&gt;"",$J133="")</formula>
    </cfRule>
    <cfRule type="expression" dxfId="8933" priority="1010">
      <formula>AND($H133&lt;&gt;"",$I133="",$J133="")</formula>
    </cfRule>
  </conditionalFormatting>
  <conditionalFormatting sqref="H133">
    <cfRule type="expression" dxfId="8932" priority="1007">
      <formula>AND($H133&lt;&gt;"",$I133&lt;&gt;"")</formula>
    </cfRule>
  </conditionalFormatting>
  <conditionalFormatting sqref="I133">
    <cfRule type="expression" dxfId="8931" priority="1006">
      <formula>AND($I133&lt;&gt;"",$J133&lt;&gt;"")</formula>
    </cfRule>
  </conditionalFormatting>
  <conditionalFormatting sqref="A133">
    <cfRule type="containsBlanks" dxfId="8930" priority="1005">
      <formula>LEN(TRIM(A133))=0</formula>
    </cfRule>
  </conditionalFormatting>
  <conditionalFormatting sqref="H131:J131">
    <cfRule type="expression" dxfId="8929" priority="1002">
      <formula>AND($H131&lt;&gt;"",$I131&lt;&gt;"",$J131&lt;&gt;"")</formula>
    </cfRule>
    <cfRule type="expression" dxfId="8928" priority="1003">
      <formula>AND($H131&lt;&gt;"",$I131&lt;&gt;"",$J131="")</formula>
    </cfRule>
    <cfRule type="expression" dxfId="8927" priority="1004">
      <formula>AND($H131&lt;&gt;"",$I131="",$J131="")</formula>
    </cfRule>
  </conditionalFormatting>
  <conditionalFormatting sqref="U131 X131:Z131">
    <cfRule type="expression" dxfId="8926" priority="999">
      <formula>AND($H131&lt;&gt;"",$I131&lt;&gt;"",$J131&lt;&gt;"")</formula>
    </cfRule>
    <cfRule type="expression" dxfId="8925" priority="1000">
      <formula>AND($H131&lt;&gt;"",$I131&lt;&gt;"",$J131="")</formula>
    </cfRule>
    <cfRule type="expression" dxfId="8924" priority="1001">
      <formula>AND($H131&lt;&gt;"",$I131="",$J131="")</formula>
    </cfRule>
  </conditionalFormatting>
  <conditionalFormatting sqref="H131">
    <cfRule type="expression" dxfId="8923" priority="998">
      <formula>AND($H131&lt;&gt;"",$I131&lt;&gt;"")</formula>
    </cfRule>
  </conditionalFormatting>
  <conditionalFormatting sqref="I131">
    <cfRule type="expression" dxfId="8922" priority="997">
      <formula>AND($I131&lt;&gt;"",$J131&lt;&gt;"")</formula>
    </cfRule>
  </conditionalFormatting>
  <conditionalFormatting sqref="A131">
    <cfRule type="containsBlanks" dxfId="8921" priority="996">
      <formula>LEN(TRIM(A131))=0</formula>
    </cfRule>
  </conditionalFormatting>
  <conditionalFormatting sqref="AA131:AB131">
    <cfRule type="expression" dxfId="8920" priority="993">
      <formula>AND($H131&lt;&gt;"",$I131&lt;&gt;"",$J131&lt;&gt;"")</formula>
    </cfRule>
    <cfRule type="expression" dxfId="8919" priority="994">
      <formula>AND($H131&lt;&gt;"",$I131&lt;&gt;"",$J131="")</formula>
    </cfRule>
    <cfRule type="expression" dxfId="8918" priority="995">
      <formula>AND($H131&lt;&gt;"",$I131="",$J131="")</formula>
    </cfRule>
  </conditionalFormatting>
  <conditionalFormatting sqref="AC131:AD131">
    <cfRule type="expression" dxfId="8917" priority="990">
      <formula>AND($H131&lt;&gt;"",$I131&lt;&gt;"",$J131&lt;&gt;"")</formula>
    </cfRule>
    <cfRule type="expression" dxfId="8916" priority="991">
      <formula>AND($H131&lt;&gt;"",$I131&lt;&gt;"",$J131="")</formula>
    </cfRule>
    <cfRule type="expression" dxfId="8915" priority="992">
      <formula>AND($H131&lt;&gt;"",$I131="",$J131="")</formula>
    </cfRule>
  </conditionalFormatting>
  <conditionalFormatting sqref="AE131:AH131">
    <cfRule type="expression" dxfId="8914" priority="987">
      <formula>AND($H131&lt;&gt;"",$I131&lt;&gt;"",$J131&lt;&gt;"")</formula>
    </cfRule>
    <cfRule type="expression" dxfId="8913" priority="988">
      <formula>AND($H131&lt;&gt;"",$I131&lt;&gt;"",$J131="")</formula>
    </cfRule>
    <cfRule type="expression" dxfId="8912" priority="989">
      <formula>AND($H131&lt;&gt;"",$I131="",$J131="")</formula>
    </cfRule>
  </conditionalFormatting>
  <conditionalFormatting sqref="AI131">
    <cfRule type="expression" dxfId="8911" priority="984">
      <formula>AND($H131&lt;&gt;"",$I131&lt;&gt;"",$J131&lt;&gt;"")</formula>
    </cfRule>
    <cfRule type="expression" dxfId="8910" priority="985">
      <formula>AND($H131&lt;&gt;"",$I131&lt;&gt;"",$J131="")</formula>
    </cfRule>
    <cfRule type="expression" dxfId="8909" priority="986">
      <formula>AND($H131&lt;&gt;"",$I131="",$J131="")</formula>
    </cfRule>
  </conditionalFormatting>
  <conditionalFormatting sqref="H158:J158">
    <cfRule type="expression" dxfId="8908" priority="981">
      <formula>AND($H158&lt;&gt;"",$I158&lt;&gt;"",$J158&lt;&gt;"")</formula>
    </cfRule>
    <cfRule type="expression" dxfId="8907" priority="982">
      <formula>AND($H158&lt;&gt;"",$I158&lt;&gt;"",$J158="")</formula>
    </cfRule>
    <cfRule type="expression" dxfId="8906" priority="983">
      <formula>AND($H158&lt;&gt;"",$I158="",$J158="")</formula>
    </cfRule>
  </conditionalFormatting>
  <conditionalFormatting sqref="U158 X158:Z158">
    <cfRule type="expression" dxfId="8905" priority="978">
      <formula>AND($H158&lt;&gt;"",$I158&lt;&gt;"",$J158&lt;&gt;"")</formula>
    </cfRule>
    <cfRule type="expression" dxfId="8904" priority="979">
      <formula>AND($H158&lt;&gt;"",$I158&lt;&gt;"",$J158="")</formula>
    </cfRule>
    <cfRule type="expression" dxfId="8903" priority="980">
      <formula>AND($H158&lt;&gt;"",$I158="",$J158="")</formula>
    </cfRule>
  </conditionalFormatting>
  <conditionalFormatting sqref="H158">
    <cfRule type="expression" dxfId="8902" priority="977">
      <formula>AND($H158&lt;&gt;"",$I158&lt;&gt;"")</formula>
    </cfRule>
  </conditionalFormatting>
  <conditionalFormatting sqref="I158">
    <cfRule type="expression" dxfId="8901" priority="976">
      <formula>AND($I158&lt;&gt;"",$J158&lt;&gt;"")</formula>
    </cfRule>
  </conditionalFormatting>
  <conditionalFormatting sqref="A158">
    <cfRule type="containsBlanks" dxfId="8900" priority="975">
      <formula>LEN(TRIM(A158))=0</formula>
    </cfRule>
  </conditionalFormatting>
  <conditionalFormatting sqref="AA158:AB158">
    <cfRule type="expression" dxfId="8899" priority="972">
      <formula>AND($H158&lt;&gt;"",$I158&lt;&gt;"",$J158&lt;&gt;"")</formula>
    </cfRule>
    <cfRule type="expression" dxfId="8898" priority="973">
      <formula>AND($H158&lt;&gt;"",$I158&lt;&gt;"",$J158="")</formula>
    </cfRule>
    <cfRule type="expression" dxfId="8897" priority="974">
      <formula>AND($H158&lt;&gt;"",$I158="",$J158="")</formula>
    </cfRule>
  </conditionalFormatting>
  <conditionalFormatting sqref="AC158:AD158">
    <cfRule type="expression" dxfId="8896" priority="969">
      <formula>AND($H158&lt;&gt;"",$I158&lt;&gt;"",$J158&lt;&gt;"")</formula>
    </cfRule>
    <cfRule type="expression" dxfId="8895" priority="970">
      <formula>AND($H158&lt;&gt;"",$I158&lt;&gt;"",$J158="")</formula>
    </cfRule>
    <cfRule type="expression" dxfId="8894" priority="971">
      <formula>AND($H158&lt;&gt;"",$I158="",$J158="")</formula>
    </cfRule>
  </conditionalFormatting>
  <conditionalFormatting sqref="AE158:AH158">
    <cfRule type="expression" dxfId="8893" priority="966">
      <formula>AND($H158&lt;&gt;"",$I158&lt;&gt;"",$J158&lt;&gt;"")</formula>
    </cfRule>
    <cfRule type="expression" dxfId="8892" priority="967">
      <formula>AND($H158&lt;&gt;"",$I158&lt;&gt;"",$J158="")</formula>
    </cfRule>
    <cfRule type="expression" dxfId="8891" priority="968">
      <formula>AND($H158&lt;&gt;"",$I158="",$J158="")</formula>
    </cfRule>
  </conditionalFormatting>
  <conditionalFormatting sqref="AI158">
    <cfRule type="expression" dxfId="8890" priority="963">
      <formula>AND($H158&lt;&gt;"",$I158&lt;&gt;"",$J158&lt;&gt;"")</formula>
    </cfRule>
    <cfRule type="expression" dxfId="8889" priority="964">
      <formula>AND($H158&lt;&gt;"",$I158&lt;&gt;"",$J158="")</formula>
    </cfRule>
    <cfRule type="expression" dxfId="8888" priority="965">
      <formula>AND($H158&lt;&gt;"",$I158="",$J158="")</formula>
    </cfRule>
  </conditionalFormatting>
  <conditionalFormatting sqref="H159:J159">
    <cfRule type="expression" dxfId="8887" priority="960">
      <formula>AND($H159&lt;&gt;"",$I159&lt;&gt;"",$J159&lt;&gt;"")</formula>
    </cfRule>
    <cfRule type="expression" dxfId="8886" priority="961">
      <formula>AND($H159&lt;&gt;"",$I159&lt;&gt;"",$J159="")</formula>
    </cfRule>
    <cfRule type="expression" dxfId="8885" priority="962">
      <formula>AND($H159&lt;&gt;"",$I159="",$J159="")</formula>
    </cfRule>
  </conditionalFormatting>
  <conditionalFormatting sqref="U159 X159:Z159">
    <cfRule type="expression" dxfId="8884" priority="957">
      <formula>AND($H159&lt;&gt;"",$I159&lt;&gt;"",$J159&lt;&gt;"")</formula>
    </cfRule>
    <cfRule type="expression" dxfId="8883" priority="958">
      <formula>AND($H159&lt;&gt;"",$I159&lt;&gt;"",$J159="")</formula>
    </cfRule>
    <cfRule type="expression" dxfId="8882" priority="959">
      <formula>AND($H159&lt;&gt;"",$I159="",$J159="")</formula>
    </cfRule>
  </conditionalFormatting>
  <conditionalFormatting sqref="H159">
    <cfRule type="expression" dxfId="8881" priority="956">
      <formula>AND($H159&lt;&gt;"",$I159&lt;&gt;"")</formula>
    </cfRule>
  </conditionalFormatting>
  <conditionalFormatting sqref="I159">
    <cfRule type="expression" dxfId="8880" priority="955">
      <formula>AND($I159&lt;&gt;"",$J159&lt;&gt;"")</formula>
    </cfRule>
  </conditionalFormatting>
  <conditionalFormatting sqref="A159">
    <cfRule type="containsBlanks" dxfId="8879" priority="954">
      <formula>LEN(TRIM(A159))=0</formula>
    </cfRule>
  </conditionalFormatting>
  <conditionalFormatting sqref="AA159:AB159">
    <cfRule type="expression" dxfId="8878" priority="951">
      <formula>AND($H159&lt;&gt;"",$I159&lt;&gt;"",$J159&lt;&gt;"")</formula>
    </cfRule>
    <cfRule type="expression" dxfId="8877" priority="952">
      <formula>AND($H159&lt;&gt;"",$I159&lt;&gt;"",$J159="")</formula>
    </cfRule>
    <cfRule type="expression" dxfId="8876" priority="953">
      <formula>AND($H159&lt;&gt;"",$I159="",$J159="")</formula>
    </cfRule>
  </conditionalFormatting>
  <conditionalFormatting sqref="AC159:AD159">
    <cfRule type="expression" dxfId="8875" priority="948">
      <formula>AND($H159&lt;&gt;"",$I159&lt;&gt;"",$J159&lt;&gt;"")</formula>
    </cfRule>
    <cfRule type="expression" dxfId="8874" priority="949">
      <formula>AND($H159&lt;&gt;"",$I159&lt;&gt;"",$J159="")</formula>
    </cfRule>
    <cfRule type="expression" dxfId="8873" priority="950">
      <formula>AND($H159&lt;&gt;"",$I159="",$J159="")</formula>
    </cfRule>
  </conditionalFormatting>
  <conditionalFormatting sqref="AE159:AH159">
    <cfRule type="expression" dxfId="8872" priority="945">
      <formula>AND($H159&lt;&gt;"",$I159&lt;&gt;"",$J159&lt;&gt;"")</formula>
    </cfRule>
    <cfRule type="expression" dxfId="8871" priority="946">
      <formula>AND($H159&lt;&gt;"",$I159&lt;&gt;"",$J159="")</formula>
    </cfRule>
    <cfRule type="expression" dxfId="8870" priority="947">
      <formula>AND($H159&lt;&gt;"",$I159="",$J159="")</formula>
    </cfRule>
  </conditionalFormatting>
  <conditionalFormatting sqref="AI159">
    <cfRule type="expression" dxfId="8869" priority="942">
      <formula>AND($H159&lt;&gt;"",$I159&lt;&gt;"",$J159&lt;&gt;"")</formula>
    </cfRule>
    <cfRule type="expression" dxfId="8868" priority="943">
      <formula>AND($H159&lt;&gt;"",$I159&lt;&gt;"",$J159="")</formula>
    </cfRule>
    <cfRule type="expression" dxfId="8867" priority="944">
      <formula>AND($H159&lt;&gt;"",$I159="",$J159="")</formula>
    </cfRule>
  </conditionalFormatting>
  <conditionalFormatting sqref="H160:J160">
    <cfRule type="expression" dxfId="8866" priority="939">
      <formula>AND($H160&lt;&gt;"",$I160&lt;&gt;"",$J160&lt;&gt;"")</formula>
    </cfRule>
    <cfRule type="expression" dxfId="8865" priority="940">
      <formula>AND($H160&lt;&gt;"",$I160&lt;&gt;"",$J160="")</formula>
    </cfRule>
    <cfRule type="expression" dxfId="8864" priority="941">
      <formula>AND($H160&lt;&gt;"",$I160="",$J160="")</formula>
    </cfRule>
  </conditionalFormatting>
  <conditionalFormatting sqref="U160 X160:Z160">
    <cfRule type="expression" dxfId="8863" priority="936">
      <formula>AND($H160&lt;&gt;"",$I160&lt;&gt;"",$J160&lt;&gt;"")</formula>
    </cfRule>
    <cfRule type="expression" dxfId="8862" priority="937">
      <formula>AND($H160&lt;&gt;"",$I160&lt;&gt;"",$J160="")</formula>
    </cfRule>
    <cfRule type="expression" dxfId="8861" priority="938">
      <formula>AND($H160&lt;&gt;"",$I160="",$J160="")</formula>
    </cfRule>
  </conditionalFormatting>
  <conditionalFormatting sqref="H160">
    <cfRule type="expression" dxfId="8860" priority="935">
      <formula>AND($H160&lt;&gt;"",$I160&lt;&gt;"")</formula>
    </cfRule>
  </conditionalFormatting>
  <conditionalFormatting sqref="I160">
    <cfRule type="expression" dxfId="8859" priority="934">
      <formula>AND($I160&lt;&gt;"",$J160&lt;&gt;"")</formula>
    </cfRule>
  </conditionalFormatting>
  <conditionalFormatting sqref="A160">
    <cfRule type="containsBlanks" dxfId="8858" priority="933">
      <formula>LEN(TRIM(A160))=0</formula>
    </cfRule>
  </conditionalFormatting>
  <conditionalFormatting sqref="AA160:AB160">
    <cfRule type="expression" dxfId="8857" priority="930">
      <formula>AND($H160&lt;&gt;"",$I160&lt;&gt;"",$J160&lt;&gt;"")</formula>
    </cfRule>
    <cfRule type="expression" dxfId="8856" priority="931">
      <formula>AND($H160&lt;&gt;"",$I160&lt;&gt;"",$J160="")</formula>
    </cfRule>
    <cfRule type="expression" dxfId="8855" priority="932">
      <formula>AND($H160&lt;&gt;"",$I160="",$J160="")</formula>
    </cfRule>
  </conditionalFormatting>
  <conditionalFormatting sqref="AC160:AD160">
    <cfRule type="expression" dxfId="8854" priority="927">
      <formula>AND($H160&lt;&gt;"",$I160&lt;&gt;"",$J160&lt;&gt;"")</formula>
    </cfRule>
    <cfRule type="expression" dxfId="8853" priority="928">
      <formula>AND($H160&lt;&gt;"",$I160&lt;&gt;"",$J160="")</formula>
    </cfRule>
    <cfRule type="expression" dxfId="8852" priority="929">
      <formula>AND($H160&lt;&gt;"",$I160="",$J160="")</formula>
    </cfRule>
  </conditionalFormatting>
  <conditionalFormatting sqref="AE160:AH160">
    <cfRule type="expression" dxfId="8851" priority="924">
      <formula>AND($H160&lt;&gt;"",$I160&lt;&gt;"",$J160&lt;&gt;"")</formula>
    </cfRule>
    <cfRule type="expression" dxfId="8850" priority="925">
      <formula>AND($H160&lt;&gt;"",$I160&lt;&gt;"",$J160="")</formula>
    </cfRule>
    <cfRule type="expression" dxfId="8849" priority="926">
      <formula>AND($H160&lt;&gt;"",$I160="",$J160="")</formula>
    </cfRule>
  </conditionalFormatting>
  <conditionalFormatting sqref="AI160">
    <cfRule type="expression" dxfId="8848" priority="921">
      <formula>AND($H160&lt;&gt;"",$I160&lt;&gt;"",$J160&lt;&gt;"")</formula>
    </cfRule>
    <cfRule type="expression" dxfId="8847" priority="922">
      <formula>AND($H160&lt;&gt;"",$I160&lt;&gt;"",$J160="")</formula>
    </cfRule>
    <cfRule type="expression" dxfId="8846" priority="923">
      <formula>AND($H160&lt;&gt;"",$I160="",$J160="")</formula>
    </cfRule>
  </conditionalFormatting>
  <conditionalFormatting sqref="H161:J161">
    <cfRule type="expression" dxfId="8845" priority="918">
      <formula>AND($H161&lt;&gt;"",$I161&lt;&gt;"",$J161&lt;&gt;"")</formula>
    </cfRule>
    <cfRule type="expression" dxfId="8844" priority="919">
      <formula>AND($H161&lt;&gt;"",$I161&lt;&gt;"",$J161="")</formula>
    </cfRule>
    <cfRule type="expression" dxfId="8843" priority="920">
      <formula>AND($H161&lt;&gt;"",$I161="",$J161="")</formula>
    </cfRule>
  </conditionalFormatting>
  <conditionalFormatting sqref="U161 X161:Z161">
    <cfRule type="expression" dxfId="8842" priority="915">
      <formula>AND($H161&lt;&gt;"",$I161&lt;&gt;"",$J161&lt;&gt;"")</formula>
    </cfRule>
    <cfRule type="expression" dxfId="8841" priority="916">
      <formula>AND($H161&lt;&gt;"",$I161&lt;&gt;"",$J161="")</formula>
    </cfRule>
    <cfRule type="expression" dxfId="8840" priority="917">
      <formula>AND($H161&lt;&gt;"",$I161="",$J161="")</formula>
    </cfRule>
  </conditionalFormatting>
  <conditionalFormatting sqref="H161">
    <cfRule type="expression" dxfId="8839" priority="914">
      <formula>AND($H161&lt;&gt;"",$I161&lt;&gt;"")</formula>
    </cfRule>
  </conditionalFormatting>
  <conditionalFormatting sqref="I161">
    <cfRule type="expression" dxfId="8838" priority="913">
      <formula>AND($I161&lt;&gt;"",$J161&lt;&gt;"")</formula>
    </cfRule>
  </conditionalFormatting>
  <conditionalFormatting sqref="A161">
    <cfRule type="containsBlanks" dxfId="8837" priority="912">
      <formula>LEN(TRIM(A161))=0</formula>
    </cfRule>
  </conditionalFormatting>
  <conditionalFormatting sqref="AA161:AB161">
    <cfRule type="expression" dxfId="8836" priority="909">
      <formula>AND($H161&lt;&gt;"",$I161&lt;&gt;"",$J161&lt;&gt;"")</formula>
    </cfRule>
    <cfRule type="expression" dxfId="8835" priority="910">
      <formula>AND($H161&lt;&gt;"",$I161&lt;&gt;"",$J161="")</formula>
    </cfRule>
    <cfRule type="expression" dxfId="8834" priority="911">
      <formula>AND($H161&lt;&gt;"",$I161="",$J161="")</formula>
    </cfRule>
  </conditionalFormatting>
  <conditionalFormatting sqref="AC161:AD161">
    <cfRule type="expression" dxfId="8833" priority="906">
      <formula>AND($H161&lt;&gt;"",$I161&lt;&gt;"",$J161&lt;&gt;"")</formula>
    </cfRule>
    <cfRule type="expression" dxfId="8832" priority="907">
      <formula>AND($H161&lt;&gt;"",$I161&lt;&gt;"",$J161="")</formula>
    </cfRule>
    <cfRule type="expression" dxfId="8831" priority="908">
      <formula>AND($H161&lt;&gt;"",$I161="",$J161="")</formula>
    </cfRule>
  </conditionalFormatting>
  <conditionalFormatting sqref="AE161:AH161">
    <cfRule type="expression" dxfId="8830" priority="903">
      <formula>AND($H161&lt;&gt;"",$I161&lt;&gt;"",$J161&lt;&gt;"")</formula>
    </cfRule>
    <cfRule type="expression" dxfId="8829" priority="904">
      <formula>AND($H161&lt;&gt;"",$I161&lt;&gt;"",$J161="")</formula>
    </cfRule>
    <cfRule type="expression" dxfId="8828" priority="905">
      <formula>AND($H161&lt;&gt;"",$I161="",$J161="")</formula>
    </cfRule>
  </conditionalFormatting>
  <conditionalFormatting sqref="AI161">
    <cfRule type="expression" dxfId="8827" priority="900">
      <formula>AND($H161&lt;&gt;"",$I161&lt;&gt;"",$J161&lt;&gt;"")</formula>
    </cfRule>
    <cfRule type="expression" dxfId="8826" priority="901">
      <formula>AND($H161&lt;&gt;"",$I161&lt;&gt;"",$J161="")</formula>
    </cfRule>
    <cfRule type="expression" dxfId="8825" priority="902">
      <formula>AND($H161&lt;&gt;"",$I161="",$J161="")</formula>
    </cfRule>
  </conditionalFormatting>
  <conditionalFormatting sqref="H162:J162">
    <cfRule type="expression" dxfId="8824" priority="897">
      <formula>AND($H162&lt;&gt;"",$I162&lt;&gt;"",$J162&lt;&gt;"")</formula>
    </cfRule>
    <cfRule type="expression" dxfId="8823" priority="898">
      <formula>AND($H162&lt;&gt;"",$I162&lt;&gt;"",$J162="")</formula>
    </cfRule>
    <cfRule type="expression" dxfId="8822" priority="899">
      <formula>AND($H162&lt;&gt;"",$I162="",$J162="")</formula>
    </cfRule>
  </conditionalFormatting>
  <conditionalFormatting sqref="U162 X162:Z162">
    <cfRule type="expression" dxfId="8821" priority="894">
      <formula>AND($H162&lt;&gt;"",$I162&lt;&gt;"",$J162&lt;&gt;"")</formula>
    </cfRule>
    <cfRule type="expression" dxfId="8820" priority="895">
      <formula>AND($H162&lt;&gt;"",$I162&lt;&gt;"",$J162="")</formula>
    </cfRule>
    <cfRule type="expression" dxfId="8819" priority="896">
      <formula>AND($H162&lt;&gt;"",$I162="",$J162="")</formula>
    </cfRule>
  </conditionalFormatting>
  <conditionalFormatting sqref="H162">
    <cfRule type="expression" dxfId="8818" priority="893">
      <formula>AND($H162&lt;&gt;"",$I162&lt;&gt;"")</formula>
    </cfRule>
  </conditionalFormatting>
  <conditionalFormatting sqref="I162">
    <cfRule type="expression" dxfId="8817" priority="892">
      <formula>AND($I162&lt;&gt;"",$J162&lt;&gt;"")</formula>
    </cfRule>
  </conditionalFormatting>
  <conditionalFormatting sqref="A162">
    <cfRule type="containsBlanks" dxfId="8816" priority="891">
      <formula>LEN(TRIM(A162))=0</formula>
    </cfRule>
  </conditionalFormatting>
  <conditionalFormatting sqref="AA162:AB162">
    <cfRule type="expression" dxfId="8815" priority="888">
      <formula>AND($H162&lt;&gt;"",$I162&lt;&gt;"",$J162&lt;&gt;"")</formula>
    </cfRule>
    <cfRule type="expression" dxfId="8814" priority="889">
      <formula>AND($H162&lt;&gt;"",$I162&lt;&gt;"",$J162="")</formula>
    </cfRule>
    <cfRule type="expression" dxfId="8813" priority="890">
      <formula>AND($H162&lt;&gt;"",$I162="",$J162="")</formula>
    </cfRule>
  </conditionalFormatting>
  <conditionalFormatting sqref="AC162:AD162">
    <cfRule type="expression" dxfId="8812" priority="885">
      <formula>AND($H162&lt;&gt;"",$I162&lt;&gt;"",$J162&lt;&gt;"")</formula>
    </cfRule>
    <cfRule type="expression" dxfId="8811" priority="886">
      <formula>AND($H162&lt;&gt;"",$I162&lt;&gt;"",$J162="")</formula>
    </cfRule>
    <cfRule type="expression" dxfId="8810" priority="887">
      <formula>AND($H162&lt;&gt;"",$I162="",$J162="")</formula>
    </cfRule>
  </conditionalFormatting>
  <conditionalFormatting sqref="AE162:AH162">
    <cfRule type="expression" dxfId="8809" priority="882">
      <formula>AND($H162&lt;&gt;"",$I162&lt;&gt;"",$J162&lt;&gt;"")</formula>
    </cfRule>
    <cfRule type="expression" dxfId="8808" priority="883">
      <formula>AND($H162&lt;&gt;"",$I162&lt;&gt;"",$J162="")</formula>
    </cfRule>
    <cfRule type="expression" dxfId="8807" priority="884">
      <formula>AND($H162&lt;&gt;"",$I162="",$J162="")</formula>
    </cfRule>
  </conditionalFormatting>
  <conditionalFormatting sqref="AI162">
    <cfRule type="expression" dxfId="8806" priority="879">
      <formula>AND($H162&lt;&gt;"",$I162&lt;&gt;"",$J162&lt;&gt;"")</formula>
    </cfRule>
    <cfRule type="expression" dxfId="8805" priority="880">
      <formula>AND($H162&lt;&gt;"",$I162&lt;&gt;"",$J162="")</formula>
    </cfRule>
    <cfRule type="expression" dxfId="8804" priority="881">
      <formula>AND($H162&lt;&gt;"",$I162="",$J162="")</formula>
    </cfRule>
  </conditionalFormatting>
  <conditionalFormatting sqref="H165:J165">
    <cfRule type="expression" dxfId="8803" priority="876">
      <formula>AND($H165&lt;&gt;"",$I165&lt;&gt;"",$J165&lt;&gt;"")</formula>
    </cfRule>
    <cfRule type="expression" dxfId="8802" priority="877">
      <formula>AND($H165&lt;&gt;"",$I165&lt;&gt;"",$J165="")</formula>
    </cfRule>
    <cfRule type="expression" dxfId="8801" priority="878">
      <formula>AND($H165&lt;&gt;"",$I165="",$J165="")</formula>
    </cfRule>
  </conditionalFormatting>
  <conditionalFormatting sqref="H165">
    <cfRule type="expression" dxfId="8800" priority="875">
      <formula>AND($H165&lt;&gt;"",$I165&lt;&gt;"")</formula>
    </cfRule>
  </conditionalFormatting>
  <conditionalFormatting sqref="I165">
    <cfRule type="expression" dxfId="8799" priority="874">
      <formula>AND($I165&lt;&gt;"",$J165&lt;&gt;"")</formula>
    </cfRule>
  </conditionalFormatting>
  <conditionalFormatting sqref="A165">
    <cfRule type="containsBlanks" dxfId="8798" priority="873">
      <formula>LEN(TRIM(A165))=0</formula>
    </cfRule>
  </conditionalFormatting>
  <conditionalFormatting sqref="H163:J163">
    <cfRule type="expression" dxfId="8797" priority="870">
      <formula>AND($H163&lt;&gt;"",$I163&lt;&gt;"",$J163&lt;&gt;"")</formula>
    </cfRule>
    <cfRule type="expression" dxfId="8796" priority="871">
      <formula>AND($H163&lt;&gt;"",$I163&lt;&gt;"",$J163="")</formula>
    </cfRule>
    <cfRule type="expression" dxfId="8795" priority="872">
      <formula>AND($H163&lt;&gt;"",$I163="",$J163="")</formula>
    </cfRule>
  </conditionalFormatting>
  <conditionalFormatting sqref="U163 X163:Z163">
    <cfRule type="expression" dxfId="8794" priority="867">
      <formula>AND($H163&lt;&gt;"",$I163&lt;&gt;"",$J163&lt;&gt;"")</formula>
    </cfRule>
    <cfRule type="expression" dxfId="8793" priority="868">
      <formula>AND($H163&lt;&gt;"",$I163&lt;&gt;"",$J163="")</formula>
    </cfRule>
    <cfRule type="expression" dxfId="8792" priority="869">
      <formula>AND($H163&lt;&gt;"",$I163="",$J163="")</formula>
    </cfRule>
  </conditionalFormatting>
  <conditionalFormatting sqref="H163">
    <cfRule type="expression" dxfId="8791" priority="866">
      <formula>AND($H163&lt;&gt;"",$I163&lt;&gt;"")</formula>
    </cfRule>
  </conditionalFormatting>
  <conditionalFormatting sqref="I163">
    <cfRule type="expression" dxfId="8790" priority="865">
      <formula>AND($I163&lt;&gt;"",$J163&lt;&gt;"")</formula>
    </cfRule>
  </conditionalFormatting>
  <conditionalFormatting sqref="A163">
    <cfRule type="containsBlanks" dxfId="8789" priority="864">
      <formula>LEN(TRIM(A163))=0</formula>
    </cfRule>
  </conditionalFormatting>
  <conditionalFormatting sqref="AA163:AB163">
    <cfRule type="expression" dxfId="8788" priority="861">
      <formula>AND($H163&lt;&gt;"",$I163&lt;&gt;"",$J163&lt;&gt;"")</formula>
    </cfRule>
    <cfRule type="expression" dxfId="8787" priority="862">
      <formula>AND($H163&lt;&gt;"",$I163&lt;&gt;"",$J163="")</formula>
    </cfRule>
    <cfRule type="expression" dxfId="8786" priority="863">
      <formula>AND($H163&lt;&gt;"",$I163="",$J163="")</formula>
    </cfRule>
  </conditionalFormatting>
  <conditionalFormatting sqref="AC163:AD163">
    <cfRule type="expression" dxfId="8785" priority="858">
      <formula>AND($H163&lt;&gt;"",$I163&lt;&gt;"",$J163&lt;&gt;"")</formula>
    </cfRule>
    <cfRule type="expression" dxfId="8784" priority="859">
      <formula>AND($H163&lt;&gt;"",$I163&lt;&gt;"",$J163="")</formula>
    </cfRule>
    <cfRule type="expression" dxfId="8783" priority="860">
      <formula>AND($H163&lt;&gt;"",$I163="",$J163="")</formula>
    </cfRule>
  </conditionalFormatting>
  <conditionalFormatting sqref="AE163:AH163">
    <cfRule type="expression" dxfId="8782" priority="855">
      <formula>AND($H163&lt;&gt;"",$I163&lt;&gt;"",$J163&lt;&gt;"")</formula>
    </cfRule>
    <cfRule type="expression" dxfId="8781" priority="856">
      <formula>AND($H163&lt;&gt;"",$I163&lt;&gt;"",$J163="")</formula>
    </cfRule>
    <cfRule type="expression" dxfId="8780" priority="857">
      <formula>AND($H163&lt;&gt;"",$I163="",$J163="")</formula>
    </cfRule>
  </conditionalFormatting>
  <conditionalFormatting sqref="AI163">
    <cfRule type="expression" dxfId="8779" priority="852">
      <formula>AND($H163&lt;&gt;"",$I163&lt;&gt;"",$J163&lt;&gt;"")</formula>
    </cfRule>
    <cfRule type="expression" dxfId="8778" priority="853">
      <formula>AND($H163&lt;&gt;"",$I163&lt;&gt;"",$J163="")</formula>
    </cfRule>
    <cfRule type="expression" dxfId="8777" priority="854">
      <formula>AND($H163&lt;&gt;"",$I163="",$J163="")</formula>
    </cfRule>
  </conditionalFormatting>
  <conditionalFormatting sqref="H102:J102">
    <cfRule type="expression" dxfId="8776" priority="849">
      <formula>AND($H102&lt;&gt;"",$I102&lt;&gt;"",$J102&lt;&gt;"")</formula>
    </cfRule>
    <cfRule type="expression" dxfId="8775" priority="850">
      <formula>AND($H102&lt;&gt;"",$I102&lt;&gt;"",$J102="")</formula>
    </cfRule>
    <cfRule type="expression" dxfId="8774" priority="851">
      <formula>AND($H102&lt;&gt;"",$I102="",$J102="")</formula>
    </cfRule>
  </conditionalFormatting>
  <conditionalFormatting sqref="U102 X102:Z102">
    <cfRule type="expression" dxfId="8773" priority="846">
      <formula>AND($H102&lt;&gt;"",$I102&lt;&gt;"",$J102&lt;&gt;"")</formula>
    </cfRule>
    <cfRule type="expression" dxfId="8772" priority="847">
      <formula>AND($H102&lt;&gt;"",$I102&lt;&gt;"",$J102="")</formula>
    </cfRule>
    <cfRule type="expression" dxfId="8771" priority="848">
      <formula>AND($H102&lt;&gt;"",$I102="",$J102="")</formula>
    </cfRule>
  </conditionalFormatting>
  <conditionalFormatting sqref="H102">
    <cfRule type="expression" dxfId="8770" priority="845">
      <formula>AND($H102&lt;&gt;"",$I102&lt;&gt;"")</formula>
    </cfRule>
  </conditionalFormatting>
  <conditionalFormatting sqref="I102">
    <cfRule type="expression" dxfId="8769" priority="844">
      <formula>AND($I102&lt;&gt;"",$J102&lt;&gt;"")</formula>
    </cfRule>
  </conditionalFormatting>
  <conditionalFormatting sqref="A102">
    <cfRule type="containsBlanks" dxfId="8768" priority="843">
      <formula>LEN(TRIM(A102))=0</formula>
    </cfRule>
  </conditionalFormatting>
  <conditionalFormatting sqref="AA102:AB102">
    <cfRule type="expression" dxfId="8767" priority="840">
      <formula>AND($H102&lt;&gt;"",$I102&lt;&gt;"",$J102&lt;&gt;"")</formula>
    </cfRule>
    <cfRule type="expression" dxfId="8766" priority="841">
      <formula>AND($H102&lt;&gt;"",$I102&lt;&gt;"",$J102="")</formula>
    </cfRule>
    <cfRule type="expression" dxfId="8765" priority="842">
      <formula>AND($H102&lt;&gt;"",$I102="",$J102="")</formula>
    </cfRule>
  </conditionalFormatting>
  <conditionalFormatting sqref="AC102:AD102">
    <cfRule type="expression" dxfId="8764" priority="837">
      <formula>AND($H102&lt;&gt;"",$I102&lt;&gt;"",$J102&lt;&gt;"")</formula>
    </cfRule>
    <cfRule type="expression" dxfId="8763" priority="838">
      <formula>AND($H102&lt;&gt;"",$I102&lt;&gt;"",$J102="")</formula>
    </cfRule>
    <cfRule type="expression" dxfId="8762" priority="839">
      <formula>AND($H102&lt;&gt;"",$I102="",$J102="")</formula>
    </cfRule>
  </conditionalFormatting>
  <conditionalFormatting sqref="AE102:AH102">
    <cfRule type="expression" dxfId="8761" priority="834">
      <formula>AND($H102&lt;&gt;"",$I102&lt;&gt;"",$J102&lt;&gt;"")</formula>
    </cfRule>
    <cfRule type="expression" dxfId="8760" priority="835">
      <formula>AND($H102&lt;&gt;"",$I102&lt;&gt;"",$J102="")</formula>
    </cfRule>
    <cfRule type="expression" dxfId="8759" priority="836">
      <formula>AND($H102&lt;&gt;"",$I102="",$J102="")</formula>
    </cfRule>
  </conditionalFormatting>
  <conditionalFormatting sqref="AI102">
    <cfRule type="expression" dxfId="8758" priority="831">
      <formula>AND($H102&lt;&gt;"",$I102&lt;&gt;"",$J102&lt;&gt;"")</formula>
    </cfRule>
    <cfRule type="expression" dxfId="8757" priority="832">
      <formula>AND($H102&lt;&gt;"",$I102&lt;&gt;"",$J102="")</formula>
    </cfRule>
    <cfRule type="expression" dxfId="8756" priority="833">
      <formula>AND($H102&lt;&gt;"",$I102="",$J102="")</formula>
    </cfRule>
  </conditionalFormatting>
  <conditionalFormatting sqref="H103:J103">
    <cfRule type="expression" dxfId="8755" priority="828">
      <formula>AND($H103&lt;&gt;"",$I103&lt;&gt;"",$J103&lt;&gt;"")</formula>
    </cfRule>
    <cfRule type="expression" dxfId="8754" priority="829">
      <formula>AND($H103&lt;&gt;"",$I103&lt;&gt;"",$J103="")</formula>
    </cfRule>
    <cfRule type="expression" dxfId="8753" priority="830">
      <formula>AND($H103&lt;&gt;"",$I103="",$J103="")</formula>
    </cfRule>
  </conditionalFormatting>
  <conditionalFormatting sqref="U103 X103:Z103">
    <cfRule type="expression" dxfId="8752" priority="825">
      <formula>AND($H103&lt;&gt;"",$I103&lt;&gt;"",$J103&lt;&gt;"")</formula>
    </cfRule>
    <cfRule type="expression" dxfId="8751" priority="826">
      <formula>AND($H103&lt;&gt;"",$I103&lt;&gt;"",$J103="")</formula>
    </cfRule>
    <cfRule type="expression" dxfId="8750" priority="827">
      <formula>AND($H103&lt;&gt;"",$I103="",$J103="")</formula>
    </cfRule>
  </conditionalFormatting>
  <conditionalFormatting sqref="H103">
    <cfRule type="expression" dxfId="8749" priority="824">
      <formula>AND($H103&lt;&gt;"",$I103&lt;&gt;"")</formula>
    </cfRule>
  </conditionalFormatting>
  <conditionalFormatting sqref="I103">
    <cfRule type="expression" dxfId="8748" priority="823">
      <formula>AND($I103&lt;&gt;"",$J103&lt;&gt;"")</formula>
    </cfRule>
  </conditionalFormatting>
  <conditionalFormatting sqref="A103">
    <cfRule type="containsBlanks" dxfId="8747" priority="822">
      <formula>LEN(TRIM(A103))=0</formula>
    </cfRule>
  </conditionalFormatting>
  <conditionalFormatting sqref="AA103:AB103">
    <cfRule type="expression" dxfId="8746" priority="819">
      <formula>AND($H103&lt;&gt;"",$I103&lt;&gt;"",$J103&lt;&gt;"")</formula>
    </cfRule>
    <cfRule type="expression" dxfId="8745" priority="820">
      <formula>AND($H103&lt;&gt;"",$I103&lt;&gt;"",$J103="")</formula>
    </cfRule>
    <cfRule type="expression" dxfId="8744" priority="821">
      <formula>AND($H103&lt;&gt;"",$I103="",$J103="")</formula>
    </cfRule>
  </conditionalFormatting>
  <conditionalFormatting sqref="AC103:AD103">
    <cfRule type="expression" dxfId="8743" priority="816">
      <formula>AND($H103&lt;&gt;"",$I103&lt;&gt;"",$J103&lt;&gt;"")</formula>
    </cfRule>
    <cfRule type="expression" dxfId="8742" priority="817">
      <formula>AND($H103&lt;&gt;"",$I103&lt;&gt;"",$J103="")</formula>
    </cfRule>
    <cfRule type="expression" dxfId="8741" priority="818">
      <formula>AND($H103&lt;&gt;"",$I103="",$J103="")</formula>
    </cfRule>
  </conditionalFormatting>
  <conditionalFormatting sqref="AE103:AH103">
    <cfRule type="expression" dxfId="8740" priority="813">
      <formula>AND($H103&lt;&gt;"",$I103&lt;&gt;"",$J103&lt;&gt;"")</formula>
    </cfRule>
    <cfRule type="expression" dxfId="8739" priority="814">
      <formula>AND($H103&lt;&gt;"",$I103&lt;&gt;"",$J103="")</formula>
    </cfRule>
    <cfRule type="expression" dxfId="8738" priority="815">
      <formula>AND($H103&lt;&gt;"",$I103="",$J103="")</formula>
    </cfRule>
  </conditionalFormatting>
  <conditionalFormatting sqref="AI103">
    <cfRule type="expression" dxfId="8737" priority="810">
      <formula>AND($H103&lt;&gt;"",$I103&lt;&gt;"",$J103&lt;&gt;"")</formula>
    </cfRule>
    <cfRule type="expression" dxfId="8736" priority="811">
      <formula>AND($H103&lt;&gt;"",$I103&lt;&gt;"",$J103="")</formula>
    </cfRule>
    <cfRule type="expression" dxfId="8735" priority="812">
      <formula>AND($H103&lt;&gt;"",$I103="",$J103="")</formula>
    </cfRule>
  </conditionalFormatting>
  <conditionalFormatting sqref="H104:J104">
    <cfRule type="expression" dxfId="8734" priority="807">
      <formula>AND($H104&lt;&gt;"",$I104&lt;&gt;"",$J104&lt;&gt;"")</formula>
    </cfRule>
    <cfRule type="expression" dxfId="8733" priority="808">
      <formula>AND($H104&lt;&gt;"",$I104&lt;&gt;"",$J104="")</formula>
    </cfRule>
    <cfRule type="expression" dxfId="8732" priority="809">
      <formula>AND($H104&lt;&gt;"",$I104="",$J104="")</formula>
    </cfRule>
  </conditionalFormatting>
  <conditionalFormatting sqref="U104 X104:Z104">
    <cfRule type="expression" dxfId="8731" priority="804">
      <formula>AND($H104&lt;&gt;"",$I104&lt;&gt;"",$J104&lt;&gt;"")</formula>
    </cfRule>
    <cfRule type="expression" dxfId="8730" priority="805">
      <formula>AND($H104&lt;&gt;"",$I104&lt;&gt;"",$J104="")</formula>
    </cfRule>
    <cfRule type="expression" dxfId="8729" priority="806">
      <formula>AND($H104&lt;&gt;"",$I104="",$J104="")</formula>
    </cfRule>
  </conditionalFormatting>
  <conditionalFormatting sqref="H104">
    <cfRule type="expression" dxfId="8728" priority="803">
      <formula>AND($H104&lt;&gt;"",$I104&lt;&gt;"")</formula>
    </cfRule>
  </conditionalFormatting>
  <conditionalFormatting sqref="I104">
    <cfRule type="expression" dxfId="8727" priority="802">
      <formula>AND($I104&lt;&gt;"",$J104&lt;&gt;"")</formula>
    </cfRule>
  </conditionalFormatting>
  <conditionalFormatting sqref="A104">
    <cfRule type="containsBlanks" dxfId="8726" priority="801">
      <formula>LEN(TRIM(A104))=0</formula>
    </cfRule>
  </conditionalFormatting>
  <conditionalFormatting sqref="AA104:AB104">
    <cfRule type="expression" dxfId="8725" priority="798">
      <formula>AND($H104&lt;&gt;"",$I104&lt;&gt;"",$J104&lt;&gt;"")</formula>
    </cfRule>
    <cfRule type="expression" dxfId="8724" priority="799">
      <formula>AND($H104&lt;&gt;"",$I104&lt;&gt;"",$J104="")</formula>
    </cfRule>
    <cfRule type="expression" dxfId="8723" priority="800">
      <formula>AND($H104&lt;&gt;"",$I104="",$J104="")</formula>
    </cfRule>
  </conditionalFormatting>
  <conditionalFormatting sqref="AC104:AD104">
    <cfRule type="expression" dxfId="8722" priority="795">
      <formula>AND($H104&lt;&gt;"",$I104&lt;&gt;"",$J104&lt;&gt;"")</formula>
    </cfRule>
    <cfRule type="expression" dxfId="8721" priority="796">
      <formula>AND($H104&lt;&gt;"",$I104&lt;&gt;"",$J104="")</formula>
    </cfRule>
    <cfRule type="expression" dxfId="8720" priority="797">
      <formula>AND($H104&lt;&gt;"",$I104="",$J104="")</formula>
    </cfRule>
  </conditionalFormatting>
  <conditionalFormatting sqref="AE104:AH104">
    <cfRule type="expression" dxfId="8719" priority="792">
      <formula>AND($H104&lt;&gt;"",$I104&lt;&gt;"",$J104&lt;&gt;"")</formula>
    </cfRule>
    <cfRule type="expression" dxfId="8718" priority="793">
      <formula>AND($H104&lt;&gt;"",$I104&lt;&gt;"",$J104="")</formula>
    </cfRule>
    <cfRule type="expression" dxfId="8717" priority="794">
      <formula>AND($H104&lt;&gt;"",$I104="",$J104="")</formula>
    </cfRule>
  </conditionalFormatting>
  <conditionalFormatting sqref="AI104">
    <cfRule type="expression" dxfId="8716" priority="789">
      <formula>AND($H104&lt;&gt;"",$I104&lt;&gt;"",$J104&lt;&gt;"")</formula>
    </cfRule>
    <cfRule type="expression" dxfId="8715" priority="790">
      <formula>AND($H104&lt;&gt;"",$I104&lt;&gt;"",$J104="")</formula>
    </cfRule>
    <cfRule type="expression" dxfId="8714" priority="791">
      <formula>AND($H104&lt;&gt;"",$I104="",$J104="")</formula>
    </cfRule>
  </conditionalFormatting>
  <conditionalFormatting sqref="H105:J105">
    <cfRule type="expression" dxfId="8713" priority="786">
      <formula>AND($H105&lt;&gt;"",$I105&lt;&gt;"",$J105&lt;&gt;"")</formula>
    </cfRule>
    <cfRule type="expression" dxfId="8712" priority="787">
      <formula>AND($H105&lt;&gt;"",$I105&lt;&gt;"",$J105="")</formula>
    </cfRule>
    <cfRule type="expression" dxfId="8711" priority="788">
      <formula>AND($H105&lt;&gt;"",$I105="",$J105="")</formula>
    </cfRule>
  </conditionalFormatting>
  <conditionalFormatting sqref="U105 X105:Z105">
    <cfRule type="expression" dxfId="8710" priority="783">
      <formula>AND($H105&lt;&gt;"",$I105&lt;&gt;"",$J105&lt;&gt;"")</formula>
    </cfRule>
    <cfRule type="expression" dxfId="8709" priority="784">
      <formula>AND($H105&lt;&gt;"",$I105&lt;&gt;"",$J105="")</formula>
    </cfRule>
    <cfRule type="expression" dxfId="8708" priority="785">
      <formula>AND($H105&lt;&gt;"",$I105="",$J105="")</formula>
    </cfRule>
  </conditionalFormatting>
  <conditionalFormatting sqref="H105">
    <cfRule type="expression" dxfId="8707" priority="782">
      <formula>AND($H105&lt;&gt;"",$I105&lt;&gt;"")</formula>
    </cfRule>
  </conditionalFormatting>
  <conditionalFormatting sqref="I105">
    <cfRule type="expression" dxfId="8706" priority="781">
      <formula>AND($I105&lt;&gt;"",$J105&lt;&gt;"")</formula>
    </cfRule>
  </conditionalFormatting>
  <conditionalFormatting sqref="A105">
    <cfRule type="containsBlanks" dxfId="8705" priority="780">
      <formula>LEN(TRIM(A105))=0</formula>
    </cfRule>
  </conditionalFormatting>
  <conditionalFormatting sqref="AA105:AB105">
    <cfRule type="expression" dxfId="8704" priority="777">
      <formula>AND($H105&lt;&gt;"",$I105&lt;&gt;"",$J105&lt;&gt;"")</formula>
    </cfRule>
    <cfRule type="expression" dxfId="8703" priority="778">
      <formula>AND($H105&lt;&gt;"",$I105&lt;&gt;"",$J105="")</formula>
    </cfRule>
    <cfRule type="expression" dxfId="8702" priority="779">
      <formula>AND($H105&lt;&gt;"",$I105="",$J105="")</formula>
    </cfRule>
  </conditionalFormatting>
  <conditionalFormatting sqref="AC105:AD105">
    <cfRule type="expression" dxfId="8701" priority="774">
      <formula>AND($H105&lt;&gt;"",$I105&lt;&gt;"",$J105&lt;&gt;"")</formula>
    </cfRule>
    <cfRule type="expression" dxfId="8700" priority="775">
      <formula>AND($H105&lt;&gt;"",$I105&lt;&gt;"",$J105="")</formula>
    </cfRule>
    <cfRule type="expression" dxfId="8699" priority="776">
      <formula>AND($H105&lt;&gt;"",$I105="",$J105="")</formula>
    </cfRule>
  </conditionalFormatting>
  <conditionalFormatting sqref="AE105:AH105">
    <cfRule type="expression" dxfId="8698" priority="771">
      <formula>AND($H105&lt;&gt;"",$I105&lt;&gt;"",$J105&lt;&gt;"")</formula>
    </cfRule>
    <cfRule type="expression" dxfId="8697" priority="772">
      <formula>AND($H105&lt;&gt;"",$I105&lt;&gt;"",$J105="")</formula>
    </cfRule>
    <cfRule type="expression" dxfId="8696" priority="773">
      <formula>AND($H105&lt;&gt;"",$I105="",$J105="")</formula>
    </cfRule>
  </conditionalFormatting>
  <conditionalFormatting sqref="AI105">
    <cfRule type="expression" dxfId="8695" priority="768">
      <formula>AND($H105&lt;&gt;"",$I105&lt;&gt;"",$J105&lt;&gt;"")</formula>
    </cfRule>
    <cfRule type="expression" dxfId="8694" priority="769">
      <formula>AND($H105&lt;&gt;"",$I105&lt;&gt;"",$J105="")</formula>
    </cfRule>
    <cfRule type="expression" dxfId="8693" priority="770">
      <formula>AND($H105&lt;&gt;"",$I105="",$J105="")</formula>
    </cfRule>
  </conditionalFormatting>
  <conditionalFormatting sqref="H106:J106">
    <cfRule type="expression" dxfId="8692" priority="765">
      <formula>AND($H106&lt;&gt;"",$I106&lt;&gt;"",$J106&lt;&gt;"")</formula>
    </cfRule>
    <cfRule type="expression" dxfId="8691" priority="766">
      <formula>AND($H106&lt;&gt;"",$I106&lt;&gt;"",$J106="")</formula>
    </cfRule>
    <cfRule type="expression" dxfId="8690" priority="767">
      <formula>AND($H106&lt;&gt;"",$I106="",$J106="")</formula>
    </cfRule>
  </conditionalFormatting>
  <conditionalFormatting sqref="U106 X106:Z106">
    <cfRule type="expression" dxfId="8689" priority="762">
      <formula>AND($H106&lt;&gt;"",$I106&lt;&gt;"",$J106&lt;&gt;"")</formula>
    </cfRule>
    <cfRule type="expression" dxfId="8688" priority="763">
      <formula>AND($H106&lt;&gt;"",$I106&lt;&gt;"",$J106="")</formula>
    </cfRule>
    <cfRule type="expression" dxfId="8687" priority="764">
      <formula>AND($H106&lt;&gt;"",$I106="",$J106="")</formula>
    </cfRule>
  </conditionalFormatting>
  <conditionalFormatting sqref="H106">
    <cfRule type="expression" dxfId="8686" priority="761">
      <formula>AND($H106&lt;&gt;"",$I106&lt;&gt;"")</formula>
    </cfRule>
  </conditionalFormatting>
  <conditionalFormatting sqref="I106">
    <cfRule type="expression" dxfId="8685" priority="760">
      <formula>AND($I106&lt;&gt;"",$J106&lt;&gt;"")</formula>
    </cfRule>
  </conditionalFormatting>
  <conditionalFormatting sqref="A106">
    <cfRule type="containsBlanks" dxfId="8684" priority="759">
      <formula>LEN(TRIM(A106))=0</formula>
    </cfRule>
  </conditionalFormatting>
  <conditionalFormatting sqref="AA106:AB106">
    <cfRule type="expression" dxfId="8683" priority="756">
      <formula>AND($H106&lt;&gt;"",$I106&lt;&gt;"",$J106&lt;&gt;"")</formula>
    </cfRule>
    <cfRule type="expression" dxfId="8682" priority="757">
      <formula>AND($H106&lt;&gt;"",$I106&lt;&gt;"",$J106="")</formula>
    </cfRule>
    <cfRule type="expression" dxfId="8681" priority="758">
      <formula>AND($H106&lt;&gt;"",$I106="",$J106="")</formula>
    </cfRule>
  </conditionalFormatting>
  <conditionalFormatting sqref="AC106:AD106">
    <cfRule type="expression" dxfId="8680" priority="753">
      <formula>AND($H106&lt;&gt;"",$I106&lt;&gt;"",$J106&lt;&gt;"")</formula>
    </cfRule>
    <cfRule type="expression" dxfId="8679" priority="754">
      <formula>AND($H106&lt;&gt;"",$I106&lt;&gt;"",$J106="")</formula>
    </cfRule>
    <cfRule type="expression" dxfId="8678" priority="755">
      <formula>AND($H106&lt;&gt;"",$I106="",$J106="")</formula>
    </cfRule>
  </conditionalFormatting>
  <conditionalFormatting sqref="AE106:AH106">
    <cfRule type="expression" dxfId="8677" priority="750">
      <formula>AND($H106&lt;&gt;"",$I106&lt;&gt;"",$J106&lt;&gt;"")</formula>
    </cfRule>
    <cfRule type="expression" dxfId="8676" priority="751">
      <formula>AND($H106&lt;&gt;"",$I106&lt;&gt;"",$J106="")</formula>
    </cfRule>
    <cfRule type="expression" dxfId="8675" priority="752">
      <formula>AND($H106&lt;&gt;"",$I106="",$J106="")</formula>
    </cfRule>
  </conditionalFormatting>
  <conditionalFormatting sqref="AI106">
    <cfRule type="expression" dxfId="8674" priority="747">
      <formula>AND($H106&lt;&gt;"",$I106&lt;&gt;"",$J106&lt;&gt;"")</formula>
    </cfRule>
    <cfRule type="expression" dxfId="8673" priority="748">
      <formula>AND($H106&lt;&gt;"",$I106&lt;&gt;"",$J106="")</formula>
    </cfRule>
    <cfRule type="expression" dxfId="8672" priority="749">
      <formula>AND($H106&lt;&gt;"",$I106="",$J106="")</formula>
    </cfRule>
  </conditionalFormatting>
  <conditionalFormatting sqref="H109:J109">
    <cfRule type="expression" dxfId="8671" priority="744">
      <formula>AND($H109&lt;&gt;"",$I109&lt;&gt;"",$J109&lt;&gt;"")</formula>
    </cfRule>
    <cfRule type="expression" dxfId="8670" priority="745">
      <formula>AND($H109&lt;&gt;"",$I109&lt;&gt;"",$J109="")</formula>
    </cfRule>
    <cfRule type="expression" dxfId="8669" priority="746">
      <formula>AND($H109&lt;&gt;"",$I109="",$J109="")</formula>
    </cfRule>
  </conditionalFormatting>
  <conditionalFormatting sqref="H109">
    <cfRule type="expression" dxfId="8668" priority="743">
      <formula>AND($H109&lt;&gt;"",$I109&lt;&gt;"")</formula>
    </cfRule>
  </conditionalFormatting>
  <conditionalFormatting sqref="I109">
    <cfRule type="expression" dxfId="8667" priority="742">
      <formula>AND($I109&lt;&gt;"",$J109&lt;&gt;"")</formula>
    </cfRule>
  </conditionalFormatting>
  <conditionalFormatting sqref="A109">
    <cfRule type="containsBlanks" dxfId="8666" priority="741">
      <formula>LEN(TRIM(A109))=0</formula>
    </cfRule>
  </conditionalFormatting>
  <conditionalFormatting sqref="H107:J107">
    <cfRule type="expression" dxfId="8665" priority="738">
      <formula>AND($H107&lt;&gt;"",$I107&lt;&gt;"",$J107&lt;&gt;"")</formula>
    </cfRule>
    <cfRule type="expression" dxfId="8664" priority="739">
      <formula>AND($H107&lt;&gt;"",$I107&lt;&gt;"",$J107="")</formula>
    </cfRule>
    <cfRule type="expression" dxfId="8663" priority="740">
      <formula>AND($H107&lt;&gt;"",$I107="",$J107="")</formula>
    </cfRule>
  </conditionalFormatting>
  <conditionalFormatting sqref="U107 X107:Z107">
    <cfRule type="expression" dxfId="8662" priority="735">
      <formula>AND($H107&lt;&gt;"",$I107&lt;&gt;"",$J107&lt;&gt;"")</formula>
    </cfRule>
    <cfRule type="expression" dxfId="8661" priority="736">
      <formula>AND($H107&lt;&gt;"",$I107&lt;&gt;"",$J107="")</formula>
    </cfRule>
    <cfRule type="expression" dxfId="8660" priority="737">
      <formula>AND($H107&lt;&gt;"",$I107="",$J107="")</formula>
    </cfRule>
  </conditionalFormatting>
  <conditionalFormatting sqref="H107">
    <cfRule type="expression" dxfId="8659" priority="734">
      <formula>AND($H107&lt;&gt;"",$I107&lt;&gt;"")</formula>
    </cfRule>
  </conditionalFormatting>
  <conditionalFormatting sqref="I107">
    <cfRule type="expression" dxfId="8658" priority="733">
      <formula>AND($I107&lt;&gt;"",$J107&lt;&gt;"")</formula>
    </cfRule>
  </conditionalFormatting>
  <conditionalFormatting sqref="A107">
    <cfRule type="containsBlanks" dxfId="8657" priority="732">
      <formula>LEN(TRIM(A107))=0</formula>
    </cfRule>
  </conditionalFormatting>
  <conditionalFormatting sqref="AA107:AB107">
    <cfRule type="expression" dxfId="8656" priority="729">
      <formula>AND($H107&lt;&gt;"",$I107&lt;&gt;"",$J107&lt;&gt;"")</formula>
    </cfRule>
    <cfRule type="expression" dxfId="8655" priority="730">
      <formula>AND($H107&lt;&gt;"",$I107&lt;&gt;"",$J107="")</formula>
    </cfRule>
    <cfRule type="expression" dxfId="8654" priority="731">
      <formula>AND($H107&lt;&gt;"",$I107="",$J107="")</formula>
    </cfRule>
  </conditionalFormatting>
  <conditionalFormatting sqref="AC107:AD107">
    <cfRule type="expression" dxfId="8653" priority="726">
      <formula>AND($H107&lt;&gt;"",$I107&lt;&gt;"",$J107&lt;&gt;"")</formula>
    </cfRule>
    <cfRule type="expression" dxfId="8652" priority="727">
      <formula>AND($H107&lt;&gt;"",$I107&lt;&gt;"",$J107="")</formula>
    </cfRule>
    <cfRule type="expression" dxfId="8651" priority="728">
      <formula>AND($H107&lt;&gt;"",$I107="",$J107="")</formula>
    </cfRule>
  </conditionalFormatting>
  <conditionalFormatting sqref="AE107:AH107">
    <cfRule type="expression" dxfId="8650" priority="723">
      <formula>AND($H107&lt;&gt;"",$I107&lt;&gt;"",$J107&lt;&gt;"")</formula>
    </cfRule>
    <cfRule type="expression" dxfId="8649" priority="724">
      <formula>AND($H107&lt;&gt;"",$I107&lt;&gt;"",$J107="")</formula>
    </cfRule>
    <cfRule type="expression" dxfId="8648" priority="725">
      <formula>AND($H107&lt;&gt;"",$I107="",$J107="")</formula>
    </cfRule>
  </conditionalFormatting>
  <conditionalFormatting sqref="AI107">
    <cfRule type="expression" dxfId="8647" priority="720">
      <formula>AND($H107&lt;&gt;"",$I107&lt;&gt;"",$J107&lt;&gt;"")</formula>
    </cfRule>
    <cfRule type="expression" dxfId="8646" priority="721">
      <formula>AND($H107&lt;&gt;"",$I107&lt;&gt;"",$J107="")</formula>
    </cfRule>
    <cfRule type="expression" dxfId="8645" priority="722">
      <formula>AND($H107&lt;&gt;"",$I107="",$J107="")</formula>
    </cfRule>
  </conditionalFormatting>
  <conditionalFormatting sqref="P103">
    <cfRule type="expression" dxfId="8644" priority="717">
      <formula>AND($H103&lt;&gt;"",$I103&lt;&gt;"",$J103&lt;&gt;"")</formula>
    </cfRule>
    <cfRule type="expression" dxfId="8643" priority="718">
      <formula>AND($H103&lt;&gt;"",$I103&lt;&gt;"",$J103="")</formula>
    </cfRule>
    <cfRule type="expression" dxfId="8642" priority="719">
      <formula>AND($H103&lt;&gt;"",$I103="",$J103="")</formula>
    </cfRule>
  </conditionalFormatting>
  <conditionalFormatting sqref="P104">
    <cfRule type="expression" dxfId="8641" priority="714">
      <formula>AND($H104&lt;&gt;"",$I104&lt;&gt;"",$J104&lt;&gt;"")</formula>
    </cfRule>
    <cfRule type="expression" dxfId="8640" priority="715">
      <formula>AND($H104&lt;&gt;"",$I104&lt;&gt;"",$J104="")</formula>
    </cfRule>
    <cfRule type="expression" dxfId="8639" priority="716">
      <formula>AND($H104&lt;&gt;"",$I104="",$J104="")</formula>
    </cfRule>
  </conditionalFormatting>
  <conditionalFormatting sqref="P105">
    <cfRule type="expression" dxfId="8638" priority="711">
      <formula>AND($H105&lt;&gt;"",$I105&lt;&gt;"",$J105&lt;&gt;"")</formula>
    </cfRule>
    <cfRule type="expression" dxfId="8637" priority="712">
      <formula>AND($H105&lt;&gt;"",$I105&lt;&gt;"",$J105="")</formula>
    </cfRule>
    <cfRule type="expression" dxfId="8636" priority="713">
      <formula>AND($H105&lt;&gt;"",$I105="",$J105="")</formula>
    </cfRule>
  </conditionalFormatting>
  <conditionalFormatting sqref="P106">
    <cfRule type="expression" dxfId="8635" priority="708">
      <formula>AND($H106&lt;&gt;"",$I106&lt;&gt;"",$J106&lt;&gt;"")</formula>
    </cfRule>
    <cfRule type="expression" dxfId="8634" priority="709">
      <formula>AND($H106&lt;&gt;"",$I106&lt;&gt;"",$J106="")</formula>
    </cfRule>
    <cfRule type="expression" dxfId="8633" priority="710">
      <formula>AND($H106&lt;&gt;"",$I106="",$J106="")</formula>
    </cfRule>
  </conditionalFormatting>
  <conditionalFormatting sqref="P107">
    <cfRule type="expression" dxfId="8632" priority="705">
      <formula>AND($H107&lt;&gt;"",$I107&lt;&gt;"",$J107&lt;&gt;"")</formula>
    </cfRule>
    <cfRule type="expression" dxfId="8631" priority="706">
      <formula>AND($H107&lt;&gt;"",$I107&lt;&gt;"",$J107="")</formula>
    </cfRule>
    <cfRule type="expression" dxfId="8630" priority="707">
      <formula>AND($H107&lt;&gt;"",$I107="",$J107="")</formula>
    </cfRule>
  </conditionalFormatting>
  <conditionalFormatting sqref="H134:J134">
    <cfRule type="expression" dxfId="8629" priority="702">
      <formula>AND($H134&lt;&gt;"",$I134&lt;&gt;"",$J134&lt;&gt;"")</formula>
    </cfRule>
    <cfRule type="expression" dxfId="8628" priority="703">
      <formula>AND($H134&lt;&gt;"",$I134&lt;&gt;"",$J134="")</formula>
    </cfRule>
    <cfRule type="expression" dxfId="8627" priority="704">
      <formula>AND($H134&lt;&gt;"",$I134="",$J134="")</formula>
    </cfRule>
  </conditionalFormatting>
  <conditionalFormatting sqref="U134 X134:Z134">
    <cfRule type="expression" dxfId="8626" priority="699">
      <formula>AND($H134&lt;&gt;"",$I134&lt;&gt;"",$J134&lt;&gt;"")</formula>
    </cfRule>
    <cfRule type="expression" dxfId="8625" priority="700">
      <formula>AND($H134&lt;&gt;"",$I134&lt;&gt;"",$J134="")</formula>
    </cfRule>
    <cfRule type="expression" dxfId="8624" priority="701">
      <formula>AND($H134&lt;&gt;"",$I134="",$J134="")</formula>
    </cfRule>
  </conditionalFormatting>
  <conditionalFormatting sqref="H134">
    <cfRule type="expression" dxfId="8623" priority="698">
      <formula>AND($H134&lt;&gt;"",$I134&lt;&gt;"")</formula>
    </cfRule>
  </conditionalFormatting>
  <conditionalFormatting sqref="I134">
    <cfRule type="expression" dxfId="8622" priority="697">
      <formula>AND($I134&lt;&gt;"",$J134&lt;&gt;"")</formula>
    </cfRule>
  </conditionalFormatting>
  <conditionalFormatting sqref="A134">
    <cfRule type="containsBlanks" dxfId="8621" priority="696">
      <formula>LEN(TRIM(A134))=0</formula>
    </cfRule>
  </conditionalFormatting>
  <conditionalFormatting sqref="AA134:AB134">
    <cfRule type="expression" dxfId="8620" priority="693">
      <formula>AND($H134&lt;&gt;"",$I134&lt;&gt;"",$J134&lt;&gt;"")</formula>
    </cfRule>
    <cfRule type="expression" dxfId="8619" priority="694">
      <formula>AND($H134&lt;&gt;"",$I134&lt;&gt;"",$J134="")</formula>
    </cfRule>
    <cfRule type="expression" dxfId="8618" priority="695">
      <formula>AND($H134&lt;&gt;"",$I134="",$J134="")</formula>
    </cfRule>
  </conditionalFormatting>
  <conditionalFormatting sqref="AC134:AD134">
    <cfRule type="expression" dxfId="8617" priority="690">
      <formula>AND($H134&lt;&gt;"",$I134&lt;&gt;"",$J134&lt;&gt;"")</formula>
    </cfRule>
    <cfRule type="expression" dxfId="8616" priority="691">
      <formula>AND($H134&lt;&gt;"",$I134&lt;&gt;"",$J134="")</formula>
    </cfRule>
    <cfRule type="expression" dxfId="8615" priority="692">
      <formula>AND($H134&lt;&gt;"",$I134="",$J134="")</formula>
    </cfRule>
  </conditionalFormatting>
  <conditionalFormatting sqref="AE134:AH134">
    <cfRule type="expression" dxfId="8614" priority="687">
      <formula>AND($H134&lt;&gt;"",$I134&lt;&gt;"",$J134&lt;&gt;"")</formula>
    </cfRule>
    <cfRule type="expression" dxfId="8613" priority="688">
      <formula>AND($H134&lt;&gt;"",$I134&lt;&gt;"",$J134="")</formula>
    </cfRule>
    <cfRule type="expression" dxfId="8612" priority="689">
      <formula>AND($H134&lt;&gt;"",$I134="",$J134="")</formula>
    </cfRule>
  </conditionalFormatting>
  <conditionalFormatting sqref="AI134">
    <cfRule type="expression" dxfId="8611" priority="684">
      <formula>AND($H134&lt;&gt;"",$I134&lt;&gt;"",$J134&lt;&gt;"")</formula>
    </cfRule>
    <cfRule type="expression" dxfId="8610" priority="685">
      <formula>AND($H134&lt;&gt;"",$I134&lt;&gt;"",$J134="")</formula>
    </cfRule>
    <cfRule type="expression" dxfId="8609" priority="686">
      <formula>AND($H134&lt;&gt;"",$I134="",$J134="")</formula>
    </cfRule>
  </conditionalFormatting>
  <conditionalFormatting sqref="H135:J135">
    <cfRule type="expression" dxfId="8608" priority="681">
      <formula>AND($H135&lt;&gt;"",$I135&lt;&gt;"",$J135&lt;&gt;"")</formula>
    </cfRule>
    <cfRule type="expression" dxfId="8607" priority="682">
      <formula>AND($H135&lt;&gt;"",$I135&lt;&gt;"",$J135="")</formula>
    </cfRule>
    <cfRule type="expression" dxfId="8606" priority="683">
      <formula>AND($H135&lt;&gt;"",$I135="",$J135="")</formula>
    </cfRule>
  </conditionalFormatting>
  <conditionalFormatting sqref="U135 X135:Z135">
    <cfRule type="expression" dxfId="8605" priority="678">
      <formula>AND($H135&lt;&gt;"",$I135&lt;&gt;"",$J135&lt;&gt;"")</formula>
    </cfRule>
    <cfRule type="expression" dxfId="8604" priority="679">
      <formula>AND($H135&lt;&gt;"",$I135&lt;&gt;"",$J135="")</formula>
    </cfRule>
    <cfRule type="expression" dxfId="8603" priority="680">
      <formula>AND($H135&lt;&gt;"",$I135="",$J135="")</formula>
    </cfRule>
  </conditionalFormatting>
  <conditionalFormatting sqref="H135">
    <cfRule type="expression" dxfId="8602" priority="677">
      <formula>AND($H135&lt;&gt;"",$I135&lt;&gt;"")</formula>
    </cfRule>
  </conditionalFormatting>
  <conditionalFormatting sqref="I135">
    <cfRule type="expression" dxfId="8601" priority="676">
      <formula>AND($I135&lt;&gt;"",$J135&lt;&gt;"")</formula>
    </cfRule>
  </conditionalFormatting>
  <conditionalFormatting sqref="A135">
    <cfRule type="containsBlanks" dxfId="8600" priority="675">
      <formula>LEN(TRIM(A135))=0</formula>
    </cfRule>
  </conditionalFormatting>
  <conditionalFormatting sqref="AA135:AB135">
    <cfRule type="expression" dxfId="8599" priority="672">
      <formula>AND($H135&lt;&gt;"",$I135&lt;&gt;"",$J135&lt;&gt;"")</formula>
    </cfRule>
    <cfRule type="expression" dxfId="8598" priority="673">
      <formula>AND($H135&lt;&gt;"",$I135&lt;&gt;"",$J135="")</formula>
    </cfRule>
    <cfRule type="expression" dxfId="8597" priority="674">
      <formula>AND($H135&lt;&gt;"",$I135="",$J135="")</formula>
    </cfRule>
  </conditionalFormatting>
  <conditionalFormatting sqref="AC135:AD135">
    <cfRule type="expression" dxfId="8596" priority="669">
      <formula>AND($H135&lt;&gt;"",$I135&lt;&gt;"",$J135&lt;&gt;"")</formula>
    </cfRule>
    <cfRule type="expression" dxfId="8595" priority="670">
      <formula>AND($H135&lt;&gt;"",$I135&lt;&gt;"",$J135="")</formula>
    </cfRule>
    <cfRule type="expression" dxfId="8594" priority="671">
      <formula>AND($H135&lt;&gt;"",$I135="",$J135="")</formula>
    </cfRule>
  </conditionalFormatting>
  <conditionalFormatting sqref="AE135:AH135">
    <cfRule type="expression" dxfId="8593" priority="666">
      <formula>AND($H135&lt;&gt;"",$I135&lt;&gt;"",$J135&lt;&gt;"")</formula>
    </cfRule>
    <cfRule type="expression" dxfId="8592" priority="667">
      <formula>AND($H135&lt;&gt;"",$I135&lt;&gt;"",$J135="")</formula>
    </cfRule>
    <cfRule type="expression" dxfId="8591" priority="668">
      <formula>AND($H135&lt;&gt;"",$I135="",$J135="")</formula>
    </cfRule>
  </conditionalFormatting>
  <conditionalFormatting sqref="AI135">
    <cfRule type="expression" dxfId="8590" priority="663">
      <formula>AND($H135&lt;&gt;"",$I135&lt;&gt;"",$J135&lt;&gt;"")</formula>
    </cfRule>
    <cfRule type="expression" dxfId="8589" priority="664">
      <formula>AND($H135&lt;&gt;"",$I135&lt;&gt;"",$J135="")</formula>
    </cfRule>
    <cfRule type="expression" dxfId="8588" priority="665">
      <formula>AND($H135&lt;&gt;"",$I135="",$J135="")</formula>
    </cfRule>
  </conditionalFormatting>
  <conditionalFormatting sqref="H136:J136">
    <cfRule type="expression" dxfId="8587" priority="660">
      <formula>AND($H136&lt;&gt;"",$I136&lt;&gt;"",$J136&lt;&gt;"")</formula>
    </cfRule>
    <cfRule type="expression" dxfId="8586" priority="661">
      <formula>AND($H136&lt;&gt;"",$I136&lt;&gt;"",$J136="")</formula>
    </cfRule>
    <cfRule type="expression" dxfId="8585" priority="662">
      <formula>AND($H136&lt;&gt;"",$I136="",$J136="")</formula>
    </cfRule>
  </conditionalFormatting>
  <conditionalFormatting sqref="U136 X136:Z136">
    <cfRule type="expression" dxfId="8584" priority="657">
      <formula>AND($H136&lt;&gt;"",$I136&lt;&gt;"",$J136&lt;&gt;"")</formula>
    </cfRule>
    <cfRule type="expression" dxfId="8583" priority="658">
      <formula>AND($H136&lt;&gt;"",$I136&lt;&gt;"",$J136="")</formula>
    </cfRule>
    <cfRule type="expression" dxfId="8582" priority="659">
      <formula>AND($H136&lt;&gt;"",$I136="",$J136="")</formula>
    </cfRule>
  </conditionalFormatting>
  <conditionalFormatting sqref="H136">
    <cfRule type="expression" dxfId="8581" priority="656">
      <formula>AND($H136&lt;&gt;"",$I136&lt;&gt;"")</formula>
    </cfRule>
  </conditionalFormatting>
  <conditionalFormatting sqref="I136">
    <cfRule type="expression" dxfId="8580" priority="655">
      <formula>AND($I136&lt;&gt;"",$J136&lt;&gt;"")</formula>
    </cfRule>
  </conditionalFormatting>
  <conditionalFormatting sqref="A136">
    <cfRule type="containsBlanks" dxfId="8579" priority="654">
      <formula>LEN(TRIM(A136))=0</formula>
    </cfRule>
  </conditionalFormatting>
  <conditionalFormatting sqref="AA136:AB136">
    <cfRule type="expression" dxfId="8578" priority="651">
      <formula>AND($H136&lt;&gt;"",$I136&lt;&gt;"",$J136&lt;&gt;"")</formula>
    </cfRule>
    <cfRule type="expression" dxfId="8577" priority="652">
      <formula>AND($H136&lt;&gt;"",$I136&lt;&gt;"",$J136="")</formula>
    </cfRule>
    <cfRule type="expression" dxfId="8576" priority="653">
      <formula>AND($H136&lt;&gt;"",$I136="",$J136="")</formula>
    </cfRule>
  </conditionalFormatting>
  <conditionalFormatting sqref="AC136:AD136">
    <cfRule type="expression" dxfId="8575" priority="648">
      <formula>AND($H136&lt;&gt;"",$I136&lt;&gt;"",$J136&lt;&gt;"")</formula>
    </cfRule>
    <cfRule type="expression" dxfId="8574" priority="649">
      <formula>AND($H136&lt;&gt;"",$I136&lt;&gt;"",$J136="")</formula>
    </cfRule>
    <cfRule type="expression" dxfId="8573" priority="650">
      <formula>AND($H136&lt;&gt;"",$I136="",$J136="")</formula>
    </cfRule>
  </conditionalFormatting>
  <conditionalFormatting sqref="AE136:AH136">
    <cfRule type="expression" dxfId="8572" priority="645">
      <formula>AND($H136&lt;&gt;"",$I136&lt;&gt;"",$J136&lt;&gt;"")</formula>
    </cfRule>
    <cfRule type="expression" dxfId="8571" priority="646">
      <formula>AND($H136&lt;&gt;"",$I136&lt;&gt;"",$J136="")</formula>
    </cfRule>
    <cfRule type="expression" dxfId="8570" priority="647">
      <formula>AND($H136&lt;&gt;"",$I136="",$J136="")</formula>
    </cfRule>
  </conditionalFormatting>
  <conditionalFormatting sqref="AI136">
    <cfRule type="expression" dxfId="8569" priority="642">
      <formula>AND($H136&lt;&gt;"",$I136&lt;&gt;"",$J136&lt;&gt;"")</formula>
    </cfRule>
    <cfRule type="expression" dxfId="8568" priority="643">
      <formula>AND($H136&lt;&gt;"",$I136&lt;&gt;"",$J136="")</formula>
    </cfRule>
    <cfRule type="expression" dxfId="8567" priority="644">
      <formula>AND($H136&lt;&gt;"",$I136="",$J136="")</formula>
    </cfRule>
  </conditionalFormatting>
  <conditionalFormatting sqref="H137:J137">
    <cfRule type="expression" dxfId="8566" priority="639">
      <formula>AND($H137&lt;&gt;"",$I137&lt;&gt;"",$J137&lt;&gt;"")</formula>
    </cfRule>
    <cfRule type="expression" dxfId="8565" priority="640">
      <formula>AND($H137&lt;&gt;"",$I137&lt;&gt;"",$J137="")</formula>
    </cfRule>
    <cfRule type="expression" dxfId="8564" priority="641">
      <formula>AND($H137&lt;&gt;"",$I137="",$J137="")</formula>
    </cfRule>
  </conditionalFormatting>
  <conditionalFormatting sqref="U137 X137:Z137">
    <cfRule type="expression" dxfId="8563" priority="636">
      <formula>AND($H137&lt;&gt;"",$I137&lt;&gt;"",$J137&lt;&gt;"")</formula>
    </cfRule>
    <cfRule type="expression" dxfId="8562" priority="637">
      <formula>AND($H137&lt;&gt;"",$I137&lt;&gt;"",$J137="")</formula>
    </cfRule>
    <cfRule type="expression" dxfId="8561" priority="638">
      <formula>AND($H137&lt;&gt;"",$I137="",$J137="")</formula>
    </cfRule>
  </conditionalFormatting>
  <conditionalFormatting sqref="H137">
    <cfRule type="expression" dxfId="8560" priority="635">
      <formula>AND($H137&lt;&gt;"",$I137&lt;&gt;"")</formula>
    </cfRule>
  </conditionalFormatting>
  <conditionalFormatting sqref="I137">
    <cfRule type="expression" dxfId="8559" priority="634">
      <formula>AND($I137&lt;&gt;"",$J137&lt;&gt;"")</formula>
    </cfRule>
  </conditionalFormatting>
  <conditionalFormatting sqref="A137">
    <cfRule type="containsBlanks" dxfId="8558" priority="633">
      <formula>LEN(TRIM(A137))=0</formula>
    </cfRule>
  </conditionalFormatting>
  <conditionalFormatting sqref="AA137:AB137">
    <cfRule type="expression" dxfId="8557" priority="630">
      <formula>AND($H137&lt;&gt;"",$I137&lt;&gt;"",$J137&lt;&gt;"")</formula>
    </cfRule>
    <cfRule type="expression" dxfId="8556" priority="631">
      <formula>AND($H137&lt;&gt;"",$I137&lt;&gt;"",$J137="")</formula>
    </cfRule>
    <cfRule type="expression" dxfId="8555" priority="632">
      <formula>AND($H137&lt;&gt;"",$I137="",$J137="")</formula>
    </cfRule>
  </conditionalFormatting>
  <conditionalFormatting sqref="AC137:AD137">
    <cfRule type="expression" dxfId="8554" priority="627">
      <formula>AND($H137&lt;&gt;"",$I137&lt;&gt;"",$J137&lt;&gt;"")</formula>
    </cfRule>
    <cfRule type="expression" dxfId="8553" priority="628">
      <formula>AND($H137&lt;&gt;"",$I137&lt;&gt;"",$J137="")</formula>
    </cfRule>
    <cfRule type="expression" dxfId="8552" priority="629">
      <formula>AND($H137&lt;&gt;"",$I137="",$J137="")</formula>
    </cfRule>
  </conditionalFormatting>
  <conditionalFormatting sqref="AE137:AH137">
    <cfRule type="expression" dxfId="8551" priority="624">
      <formula>AND($H137&lt;&gt;"",$I137&lt;&gt;"",$J137&lt;&gt;"")</formula>
    </cfRule>
    <cfRule type="expression" dxfId="8550" priority="625">
      <formula>AND($H137&lt;&gt;"",$I137&lt;&gt;"",$J137="")</formula>
    </cfRule>
    <cfRule type="expression" dxfId="8549" priority="626">
      <formula>AND($H137&lt;&gt;"",$I137="",$J137="")</formula>
    </cfRule>
  </conditionalFormatting>
  <conditionalFormatting sqref="AI137">
    <cfRule type="expression" dxfId="8548" priority="621">
      <formula>AND($H137&lt;&gt;"",$I137&lt;&gt;"",$J137&lt;&gt;"")</formula>
    </cfRule>
    <cfRule type="expression" dxfId="8547" priority="622">
      <formula>AND($H137&lt;&gt;"",$I137&lt;&gt;"",$J137="")</formula>
    </cfRule>
    <cfRule type="expression" dxfId="8546" priority="623">
      <formula>AND($H137&lt;&gt;"",$I137="",$J137="")</formula>
    </cfRule>
  </conditionalFormatting>
  <conditionalFormatting sqref="H138:J138">
    <cfRule type="expression" dxfId="8545" priority="618">
      <formula>AND($H138&lt;&gt;"",$I138&lt;&gt;"",$J138&lt;&gt;"")</formula>
    </cfRule>
    <cfRule type="expression" dxfId="8544" priority="619">
      <formula>AND($H138&lt;&gt;"",$I138&lt;&gt;"",$J138="")</formula>
    </cfRule>
    <cfRule type="expression" dxfId="8543" priority="620">
      <formula>AND($H138&lt;&gt;"",$I138="",$J138="")</formula>
    </cfRule>
  </conditionalFormatting>
  <conditionalFormatting sqref="U138 X138:Z138">
    <cfRule type="expression" dxfId="8542" priority="615">
      <formula>AND($H138&lt;&gt;"",$I138&lt;&gt;"",$J138&lt;&gt;"")</formula>
    </cfRule>
    <cfRule type="expression" dxfId="8541" priority="616">
      <formula>AND($H138&lt;&gt;"",$I138&lt;&gt;"",$J138="")</formula>
    </cfRule>
    <cfRule type="expression" dxfId="8540" priority="617">
      <formula>AND($H138&lt;&gt;"",$I138="",$J138="")</formula>
    </cfRule>
  </conditionalFormatting>
  <conditionalFormatting sqref="H138">
    <cfRule type="expression" dxfId="8539" priority="614">
      <formula>AND($H138&lt;&gt;"",$I138&lt;&gt;"")</formula>
    </cfRule>
  </conditionalFormatting>
  <conditionalFormatting sqref="I138">
    <cfRule type="expression" dxfId="8538" priority="613">
      <formula>AND($I138&lt;&gt;"",$J138&lt;&gt;"")</formula>
    </cfRule>
  </conditionalFormatting>
  <conditionalFormatting sqref="A138">
    <cfRule type="containsBlanks" dxfId="8537" priority="612">
      <formula>LEN(TRIM(A138))=0</formula>
    </cfRule>
  </conditionalFormatting>
  <conditionalFormatting sqref="AA138:AB138">
    <cfRule type="expression" dxfId="8536" priority="609">
      <formula>AND($H138&lt;&gt;"",$I138&lt;&gt;"",$J138&lt;&gt;"")</formula>
    </cfRule>
    <cfRule type="expression" dxfId="8535" priority="610">
      <formula>AND($H138&lt;&gt;"",$I138&lt;&gt;"",$J138="")</formula>
    </cfRule>
    <cfRule type="expression" dxfId="8534" priority="611">
      <formula>AND($H138&lt;&gt;"",$I138="",$J138="")</formula>
    </cfRule>
  </conditionalFormatting>
  <conditionalFormatting sqref="AC138:AD138">
    <cfRule type="expression" dxfId="8533" priority="606">
      <formula>AND($H138&lt;&gt;"",$I138&lt;&gt;"",$J138&lt;&gt;"")</formula>
    </cfRule>
    <cfRule type="expression" dxfId="8532" priority="607">
      <formula>AND($H138&lt;&gt;"",$I138&lt;&gt;"",$J138="")</formula>
    </cfRule>
    <cfRule type="expression" dxfId="8531" priority="608">
      <formula>AND($H138&lt;&gt;"",$I138="",$J138="")</formula>
    </cfRule>
  </conditionalFormatting>
  <conditionalFormatting sqref="AE138:AH138">
    <cfRule type="expression" dxfId="8530" priority="603">
      <formula>AND($H138&lt;&gt;"",$I138&lt;&gt;"",$J138&lt;&gt;"")</formula>
    </cfRule>
    <cfRule type="expression" dxfId="8529" priority="604">
      <formula>AND($H138&lt;&gt;"",$I138&lt;&gt;"",$J138="")</formula>
    </cfRule>
    <cfRule type="expression" dxfId="8528" priority="605">
      <formula>AND($H138&lt;&gt;"",$I138="",$J138="")</formula>
    </cfRule>
  </conditionalFormatting>
  <conditionalFormatting sqref="AI138">
    <cfRule type="expression" dxfId="8527" priority="600">
      <formula>AND($H138&lt;&gt;"",$I138&lt;&gt;"",$J138&lt;&gt;"")</formula>
    </cfRule>
    <cfRule type="expression" dxfId="8526" priority="601">
      <formula>AND($H138&lt;&gt;"",$I138&lt;&gt;"",$J138="")</formula>
    </cfRule>
    <cfRule type="expression" dxfId="8525" priority="602">
      <formula>AND($H138&lt;&gt;"",$I138="",$J138="")</formula>
    </cfRule>
  </conditionalFormatting>
  <conditionalFormatting sqref="H141:J141">
    <cfRule type="expression" dxfId="8524" priority="597">
      <formula>AND($H141&lt;&gt;"",$I141&lt;&gt;"",$J141&lt;&gt;"")</formula>
    </cfRule>
    <cfRule type="expression" dxfId="8523" priority="598">
      <formula>AND($H141&lt;&gt;"",$I141&lt;&gt;"",$J141="")</formula>
    </cfRule>
    <cfRule type="expression" dxfId="8522" priority="599">
      <formula>AND($H141&lt;&gt;"",$I141="",$J141="")</formula>
    </cfRule>
  </conditionalFormatting>
  <conditionalFormatting sqref="H141">
    <cfRule type="expression" dxfId="8521" priority="596">
      <formula>AND($H141&lt;&gt;"",$I141&lt;&gt;"")</formula>
    </cfRule>
  </conditionalFormatting>
  <conditionalFormatting sqref="I141">
    <cfRule type="expression" dxfId="8520" priority="595">
      <formula>AND($I141&lt;&gt;"",$J141&lt;&gt;"")</formula>
    </cfRule>
  </conditionalFormatting>
  <conditionalFormatting sqref="A141">
    <cfRule type="containsBlanks" dxfId="8519" priority="594">
      <formula>LEN(TRIM(A141))=0</formula>
    </cfRule>
  </conditionalFormatting>
  <conditionalFormatting sqref="H139:J139">
    <cfRule type="expression" dxfId="8518" priority="591">
      <formula>AND($H139&lt;&gt;"",$I139&lt;&gt;"",$J139&lt;&gt;"")</formula>
    </cfRule>
    <cfRule type="expression" dxfId="8517" priority="592">
      <formula>AND($H139&lt;&gt;"",$I139&lt;&gt;"",$J139="")</formula>
    </cfRule>
    <cfRule type="expression" dxfId="8516" priority="593">
      <formula>AND($H139&lt;&gt;"",$I139="",$J139="")</formula>
    </cfRule>
  </conditionalFormatting>
  <conditionalFormatting sqref="U139 X139:Z139">
    <cfRule type="expression" dxfId="8515" priority="588">
      <formula>AND($H139&lt;&gt;"",$I139&lt;&gt;"",$J139&lt;&gt;"")</formula>
    </cfRule>
    <cfRule type="expression" dxfId="8514" priority="589">
      <formula>AND($H139&lt;&gt;"",$I139&lt;&gt;"",$J139="")</formula>
    </cfRule>
    <cfRule type="expression" dxfId="8513" priority="590">
      <formula>AND($H139&lt;&gt;"",$I139="",$J139="")</formula>
    </cfRule>
  </conditionalFormatting>
  <conditionalFormatting sqref="H139">
    <cfRule type="expression" dxfId="8512" priority="587">
      <formula>AND($H139&lt;&gt;"",$I139&lt;&gt;"")</formula>
    </cfRule>
  </conditionalFormatting>
  <conditionalFormatting sqref="I139">
    <cfRule type="expression" dxfId="8511" priority="586">
      <formula>AND($I139&lt;&gt;"",$J139&lt;&gt;"")</formula>
    </cfRule>
  </conditionalFormatting>
  <conditionalFormatting sqref="A139">
    <cfRule type="containsBlanks" dxfId="8510" priority="585">
      <formula>LEN(TRIM(A139))=0</formula>
    </cfRule>
  </conditionalFormatting>
  <conditionalFormatting sqref="AA139:AB139">
    <cfRule type="expression" dxfId="8509" priority="582">
      <formula>AND($H139&lt;&gt;"",$I139&lt;&gt;"",$J139&lt;&gt;"")</formula>
    </cfRule>
    <cfRule type="expression" dxfId="8508" priority="583">
      <formula>AND($H139&lt;&gt;"",$I139&lt;&gt;"",$J139="")</formula>
    </cfRule>
    <cfRule type="expression" dxfId="8507" priority="584">
      <formula>AND($H139&lt;&gt;"",$I139="",$J139="")</formula>
    </cfRule>
  </conditionalFormatting>
  <conditionalFormatting sqref="AC139:AD139">
    <cfRule type="expression" dxfId="8506" priority="579">
      <formula>AND($H139&lt;&gt;"",$I139&lt;&gt;"",$J139&lt;&gt;"")</formula>
    </cfRule>
    <cfRule type="expression" dxfId="8505" priority="580">
      <formula>AND($H139&lt;&gt;"",$I139&lt;&gt;"",$J139="")</formula>
    </cfRule>
    <cfRule type="expression" dxfId="8504" priority="581">
      <formula>AND($H139&lt;&gt;"",$I139="",$J139="")</formula>
    </cfRule>
  </conditionalFormatting>
  <conditionalFormatting sqref="AE139:AH139">
    <cfRule type="expression" dxfId="8503" priority="576">
      <formula>AND($H139&lt;&gt;"",$I139&lt;&gt;"",$J139&lt;&gt;"")</formula>
    </cfRule>
    <cfRule type="expression" dxfId="8502" priority="577">
      <formula>AND($H139&lt;&gt;"",$I139&lt;&gt;"",$J139="")</formula>
    </cfRule>
    <cfRule type="expression" dxfId="8501" priority="578">
      <formula>AND($H139&lt;&gt;"",$I139="",$J139="")</formula>
    </cfRule>
  </conditionalFormatting>
  <conditionalFormatting sqref="AI139">
    <cfRule type="expression" dxfId="8500" priority="573">
      <formula>AND($H139&lt;&gt;"",$I139&lt;&gt;"",$J139&lt;&gt;"")</formula>
    </cfRule>
    <cfRule type="expression" dxfId="8499" priority="574">
      <formula>AND($H139&lt;&gt;"",$I139&lt;&gt;"",$J139="")</formula>
    </cfRule>
    <cfRule type="expression" dxfId="8498" priority="575">
      <formula>AND($H139&lt;&gt;"",$I139="",$J139="")</formula>
    </cfRule>
  </conditionalFormatting>
  <conditionalFormatting sqref="P135">
    <cfRule type="expression" dxfId="8497" priority="570">
      <formula>AND($H135&lt;&gt;"",$I135&lt;&gt;"",$J135&lt;&gt;"")</formula>
    </cfRule>
    <cfRule type="expression" dxfId="8496" priority="571">
      <formula>AND($H135&lt;&gt;"",$I135&lt;&gt;"",$J135="")</formula>
    </cfRule>
    <cfRule type="expression" dxfId="8495" priority="572">
      <formula>AND($H135&lt;&gt;"",$I135="",$J135="")</formula>
    </cfRule>
  </conditionalFormatting>
  <conditionalFormatting sqref="P136">
    <cfRule type="expression" dxfId="8494" priority="567">
      <formula>AND($H136&lt;&gt;"",$I136&lt;&gt;"",$J136&lt;&gt;"")</formula>
    </cfRule>
    <cfRule type="expression" dxfId="8493" priority="568">
      <formula>AND($H136&lt;&gt;"",$I136&lt;&gt;"",$J136="")</formula>
    </cfRule>
    <cfRule type="expression" dxfId="8492" priority="569">
      <formula>AND($H136&lt;&gt;"",$I136="",$J136="")</formula>
    </cfRule>
  </conditionalFormatting>
  <conditionalFormatting sqref="P137">
    <cfRule type="expression" dxfId="8491" priority="564">
      <formula>AND($H137&lt;&gt;"",$I137&lt;&gt;"",$J137&lt;&gt;"")</formula>
    </cfRule>
    <cfRule type="expression" dxfId="8490" priority="565">
      <formula>AND($H137&lt;&gt;"",$I137&lt;&gt;"",$J137="")</formula>
    </cfRule>
    <cfRule type="expression" dxfId="8489" priority="566">
      <formula>AND($H137&lt;&gt;"",$I137="",$J137="")</formula>
    </cfRule>
  </conditionalFormatting>
  <conditionalFormatting sqref="P138">
    <cfRule type="expression" dxfId="8488" priority="561">
      <formula>AND($H138&lt;&gt;"",$I138&lt;&gt;"",$J138&lt;&gt;"")</formula>
    </cfRule>
    <cfRule type="expression" dxfId="8487" priority="562">
      <formula>AND($H138&lt;&gt;"",$I138&lt;&gt;"",$J138="")</formula>
    </cfRule>
    <cfRule type="expression" dxfId="8486" priority="563">
      <formula>AND($H138&lt;&gt;"",$I138="",$J138="")</formula>
    </cfRule>
  </conditionalFormatting>
  <conditionalFormatting sqref="P139">
    <cfRule type="expression" dxfId="8485" priority="558">
      <formula>AND($H139&lt;&gt;"",$I139&lt;&gt;"",$J139&lt;&gt;"")</formula>
    </cfRule>
    <cfRule type="expression" dxfId="8484" priority="559">
      <formula>AND($H139&lt;&gt;"",$I139&lt;&gt;"",$J139="")</formula>
    </cfRule>
    <cfRule type="expression" dxfId="8483" priority="560">
      <formula>AND($H139&lt;&gt;"",$I139="",$J139="")</formula>
    </cfRule>
  </conditionalFormatting>
  <conditionalFormatting sqref="H166:J166">
    <cfRule type="expression" dxfId="8482" priority="555">
      <formula>AND($H166&lt;&gt;"",$I166&lt;&gt;"",$J166&lt;&gt;"")</formula>
    </cfRule>
    <cfRule type="expression" dxfId="8481" priority="556">
      <formula>AND($H166&lt;&gt;"",$I166&lt;&gt;"",$J166="")</formula>
    </cfRule>
    <cfRule type="expression" dxfId="8480" priority="557">
      <formula>AND($H166&lt;&gt;"",$I166="",$J166="")</formula>
    </cfRule>
  </conditionalFormatting>
  <conditionalFormatting sqref="U166 X166:Z166">
    <cfRule type="expression" dxfId="8479" priority="552">
      <formula>AND($H166&lt;&gt;"",$I166&lt;&gt;"",$J166&lt;&gt;"")</formula>
    </cfRule>
    <cfRule type="expression" dxfId="8478" priority="553">
      <formula>AND($H166&lt;&gt;"",$I166&lt;&gt;"",$J166="")</formula>
    </cfRule>
    <cfRule type="expression" dxfId="8477" priority="554">
      <formula>AND($H166&lt;&gt;"",$I166="",$J166="")</formula>
    </cfRule>
  </conditionalFormatting>
  <conditionalFormatting sqref="H166">
    <cfRule type="expression" dxfId="8476" priority="551">
      <formula>AND($H166&lt;&gt;"",$I166&lt;&gt;"")</formula>
    </cfRule>
  </conditionalFormatting>
  <conditionalFormatting sqref="I166">
    <cfRule type="expression" dxfId="8475" priority="550">
      <formula>AND($I166&lt;&gt;"",$J166&lt;&gt;"")</formula>
    </cfRule>
  </conditionalFormatting>
  <conditionalFormatting sqref="A166">
    <cfRule type="containsBlanks" dxfId="8474" priority="549">
      <formula>LEN(TRIM(A166))=0</formula>
    </cfRule>
  </conditionalFormatting>
  <conditionalFormatting sqref="AA166:AB166">
    <cfRule type="expression" dxfId="8473" priority="546">
      <formula>AND($H166&lt;&gt;"",$I166&lt;&gt;"",$J166&lt;&gt;"")</formula>
    </cfRule>
    <cfRule type="expression" dxfId="8472" priority="547">
      <formula>AND($H166&lt;&gt;"",$I166&lt;&gt;"",$J166="")</formula>
    </cfRule>
    <cfRule type="expression" dxfId="8471" priority="548">
      <formula>AND($H166&lt;&gt;"",$I166="",$J166="")</formula>
    </cfRule>
  </conditionalFormatting>
  <conditionalFormatting sqref="AC166:AD166">
    <cfRule type="expression" dxfId="8470" priority="543">
      <formula>AND($H166&lt;&gt;"",$I166&lt;&gt;"",$J166&lt;&gt;"")</formula>
    </cfRule>
    <cfRule type="expression" dxfId="8469" priority="544">
      <formula>AND($H166&lt;&gt;"",$I166&lt;&gt;"",$J166="")</formula>
    </cfRule>
    <cfRule type="expression" dxfId="8468" priority="545">
      <formula>AND($H166&lt;&gt;"",$I166="",$J166="")</formula>
    </cfRule>
  </conditionalFormatting>
  <conditionalFormatting sqref="AE166:AH166">
    <cfRule type="expression" dxfId="8467" priority="540">
      <formula>AND($H166&lt;&gt;"",$I166&lt;&gt;"",$J166&lt;&gt;"")</formula>
    </cfRule>
    <cfRule type="expression" dxfId="8466" priority="541">
      <formula>AND($H166&lt;&gt;"",$I166&lt;&gt;"",$J166="")</formula>
    </cfRule>
    <cfRule type="expression" dxfId="8465" priority="542">
      <formula>AND($H166&lt;&gt;"",$I166="",$J166="")</formula>
    </cfRule>
  </conditionalFormatting>
  <conditionalFormatting sqref="AI166">
    <cfRule type="expression" dxfId="8464" priority="537">
      <formula>AND($H166&lt;&gt;"",$I166&lt;&gt;"",$J166&lt;&gt;"")</formula>
    </cfRule>
    <cfRule type="expression" dxfId="8463" priority="538">
      <formula>AND($H166&lt;&gt;"",$I166&lt;&gt;"",$J166="")</formula>
    </cfRule>
    <cfRule type="expression" dxfId="8462" priority="539">
      <formula>AND($H166&lt;&gt;"",$I166="",$J166="")</formula>
    </cfRule>
  </conditionalFormatting>
  <conditionalFormatting sqref="H167:J167">
    <cfRule type="expression" dxfId="8461" priority="534">
      <formula>AND($H167&lt;&gt;"",$I167&lt;&gt;"",$J167&lt;&gt;"")</formula>
    </cfRule>
    <cfRule type="expression" dxfId="8460" priority="535">
      <formula>AND($H167&lt;&gt;"",$I167&lt;&gt;"",$J167="")</formula>
    </cfRule>
    <cfRule type="expression" dxfId="8459" priority="536">
      <formula>AND($H167&lt;&gt;"",$I167="",$J167="")</formula>
    </cfRule>
  </conditionalFormatting>
  <conditionalFormatting sqref="U167 X167:Z167">
    <cfRule type="expression" dxfId="8458" priority="531">
      <formula>AND($H167&lt;&gt;"",$I167&lt;&gt;"",$J167&lt;&gt;"")</formula>
    </cfRule>
    <cfRule type="expression" dxfId="8457" priority="532">
      <formula>AND($H167&lt;&gt;"",$I167&lt;&gt;"",$J167="")</formula>
    </cfRule>
    <cfRule type="expression" dxfId="8456" priority="533">
      <formula>AND($H167&lt;&gt;"",$I167="",$J167="")</formula>
    </cfRule>
  </conditionalFormatting>
  <conditionalFormatting sqref="H167">
    <cfRule type="expression" dxfId="8455" priority="530">
      <formula>AND($H167&lt;&gt;"",$I167&lt;&gt;"")</formula>
    </cfRule>
  </conditionalFormatting>
  <conditionalFormatting sqref="I167">
    <cfRule type="expression" dxfId="8454" priority="529">
      <formula>AND($I167&lt;&gt;"",$J167&lt;&gt;"")</formula>
    </cfRule>
  </conditionalFormatting>
  <conditionalFormatting sqref="A167">
    <cfRule type="containsBlanks" dxfId="8453" priority="528">
      <formula>LEN(TRIM(A167))=0</formula>
    </cfRule>
  </conditionalFormatting>
  <conditionalFormatting sqref="AA167:AB167">
    <cfRule type="expression" dxfId="8452" priority="525">
      <formula>AND($H167&lt;&gt;"",$I167&lt;&gt;"",$J167&lt;&gt;"")</formula>
    </cfRule>
    <cfRule type="expression" dxfId="8451" priority="526">
      <formula>AND($H167&lt;&gt;"",$I167&lt;&gt;"",$J167="")</formula>
    </cfRule>
    <cfRule type="expression" dxfId="8450" priority="527">
      <formula>AND($H167&lt;&gt;"",$I167="",$J167="")</formula>
    </cfRule>
  </conditionalFormatting>
  <conditionalFormatting sqref="AC167:AD167">
    <cfRule type="expression" dxfId="8449" priority="522">
      <formula>AND($H167&lt;&gt;"",$I167&lt;&gt;"",$J167&lt;&gt;"")</formula>
    </cfRule>
    <cfRule type="expression" dxfId="8448" priority="523">
      <formula>AND($H167&lt;&gt;"",$I167&lt;&gt;"",$J167="")</formula>
    </cfRule>
    <cfRule type="expression" dxfId="8447" priority="524">
      <formula>AND($H167&lt;&gt;"",$I167="",$J167="")</formula>
    </cfRule>
  </conditionalFormatting>
  <conditionalFormatting sqref="AE167:AH167">
    <cfRule type="expression" dxfId="8446" priority="519">
      <formula>AND($H167&lt;&gt;"",$I167&lt;&gt;"",$J167&lt;&gt;"")</formula>
    </cfRule>
    <cfRule type="expression" dxfId="8445" priority="520">
      <formula>AND($H167&lt;&gt;"",$I167&lt;&gt;"",$J167="")</formula>
    </cfRule>
    <cfRule type="expression" dxfId="8444" priority="521">
      <formula>AND($H167&lt;&gt;"",$I167="",$J167="")</formula>
    </cfRule>
  </conditionalFormatting>
  <conditionalFormatting sqref="AI167">
    <cfRule type="expression" dxfId="8443" priority="516">
      <formula>AND($H167&lt;&gt;"",$I167&lt;&gt;"",$J167&lt;&gt;"")</formula>
    </cfRule>
    <cfRule type="expression" dxfId="8442" priority="517">
      <formula>AND($H167&lt;&gt;"",$I167&lt;&gt;"",$J167="")</formula>
    </cfRule>
    <cfRule type="expression" dxfId="8441" priority="518">
      <formula>AND($H167&lt;&gt;"",$I167="",$J167="")</formula>
    </cfRule>
  </conditionalFormatting>
  <conditionalFormatting sqref="H168:J168">
    <cfRule type="expression" dxfId="8440" priority="513">
      <formula>AND($H168&lt;&gt;"",$I168&lt;&gt;"",$J168&lt;&gt;"")</formula>
    </cfRule>
    <cfRule type="expression" dxfId="8439" priority="514">
      <formula>AND($H168&lt;&gt;"",$I168&lt;&gt;"",$J168="")</formula>
    </cfRule>
    <cfRule type="expression" dxfId="8438" priority="515">
      <formula>AND($H168&lt;&gt;"",$I168="",$J168="")</formula>
    </cfRule>
  </conditionalFormatting>
  <conditionalFormatting sqref="U168 X168:Z168">
    <cfRule type="expression" dxfId="8437" priority="510">
      <formula>AND($H168&lt;&gt;"",$I168&lt;&gt;"",$J168&lt;&gt;"")</formula>
    </cfRule>
    <cfRule type="expression" dxfId="8436" priority="511">
      <formula>AND($H168&lt;&gt;"",$I168&lt;&gt;"",$J168="")</formula>
    </cfRule>
    <cfRule type="expression" dxfId="8435" priority="512">
      <formula>AND($H168&lt;&gt;"",$I168="",$J168="")</formula>
    </cfRule>
  </conditionalFormatting>
  <conditionalFormatting sqref="H168">
    <cfRule type="expression" dxfId="8434" priority="509">
      <formula>AND($H168&lt;&gt;"",$I168&lt;&gt;"")</formula>
    </cfRule>
  </conditionalFormatting>
  <conditionalFormatting sqref="I168">
    <cfRule type="expression" dxfId="8433" priority="508">
      <formula>AND($I168&lt;&gt;"",$J168&lt;&gt;"")</formula>
    </cfRule>
  </conditionalFormatting>
  <conditionalFormatting sqref="A168">
    <cfRule type="containsBlanks" dxfId="8432" priority="507">
      <formula>LEN(TRIM(A168))=0</formula>
    </cfRule>
  </conditionalFormatting>
  <conditionalFormatting sqref="AA168:AB168">
    <cfRule type="expression" dxfId="8431" priority="504">
      <formula>AND($H168&lt;&gt;"",$I168&lt;&gt;"",$J168&lt;&gt;"")</formula>
    </cfRule>
    <cfRule type="expression" dxfId="8430" priority="505">
      <formula>AND($H168&lt;&gt;"",$I168&lt;&gt;"",$J168="")</formula>
    </cfRule>
    <cfRule type="expression" dxfId="8429" priority="506">
      <formula>AND($H168&lt;&gt;"",$I168="",$J168="")</formula>
    </cfRule>
  </conditionalFormatting>
  <conditionalFormatting sqref="AC168:AD168">
    <cfRule type="expression" dxfId="8428" priority="501">
      <formula>AND($H168&lt;&gt;"",$I168&lt;&gt;"",$J168&lt;&gt;"")</formula>
    </cfRule>
    <cfRule type="expression" dxfId="8427" priority="502">
      <formula>AND($H168&lt;&gt;"",$I168&lt;&gt;"",$J168="")</formula>
    </cfRule>
    <cfRule type="expression" dxfId="8426" priority="503">
      <formula>AND($H168&lt;&gt;"",$I168="",$J168="")</formula>
    </cfRule>
  </conditionalFormatting>
  <conditionalFormatting sqref="AE168:AH168">
    <cfRule type="expression" dxfId="8425" priority="498">
      <formula>AND($H168&lt;&gt;"",$I168&lt;&gt;"",$J168&lt;&gt;"")</formula>
    </cfRule>
    <cfRule type="expression" dxfId="8424" priority="499">
      <formula>AND($H168&lt;&gt;"",$I168&lt;&gt;"",$J168="")</formula>
    </cfRule>
    <cfRule type="expression" dxfId="8423" priority="500">
      <formula>AND($H168&lt;&gt;"",$I168="",$J168="")</formula>
    </cfRule>
  </conditionalFormatting>
  <conditionalFormatting sqref="AI168">
    <cfRule type="expression" dxfId="8422" priority="495">
      <formula>AND($H168&lt;&gt;"",$I168&lt;&gt;"",$J168&lt;&gt;"")</formula>
    </cfRule>
    <cfRule type="expression" dxfId="8421" priority="496">
      <formula>AND($H168&lt;&gt;"",$I168&lt;&gt;"",$J168="")</formula>
    </cfRule>
    <cfRule type="expression" dxfId="8420" priority="497">
      <formula>AND($H168&lt;&gt;"",$I168="",$J168="")</formula>
    </cfRule>
  </conditionalFormatting>
  <conditionalFormatting sqref="H169:J169">
    <cfRule type="expression" dxfId="8419" priority="492">
      <formula>AND($H169&lt;&gt;"",$I169&lt;&gt;"",$J169&lt;&gt;"")</formula>
    </cfRule>
    <cfRule type="expression" dxfId="8418" priority="493">
      <formula>AND($H169&lt;&gt;"",$I169&lt;&gt;"",$J169="")</formula>
    </cfRule>
    <cfRule type="expression" dxfId="8417" priority="494">
      <formula>AND($H169&lt;&gt;"",$I169="",$J169="")</formula>
    </cfRule>
  </conditionalFormatting>
  <conditionalFormatting sqref="U169 X169:Z169">
    <cfRule type="expression" dxfId="8416" priority="489">
      <formula>AND($H169&lt;&gt;"",$I169&lt;&gt;"",$J169&lt;&gt;"")</formula>
    </cfRule>
    <cfRule type="expression" dxfId="8415" priority="490">
      <formula>AND($H169&lt;&gt;"",$I169&lt;&gt;"",$J169="")</formula>
    </cfRule>
    <cfRule type="expression" dxfId="8414" priority="491">
      <formula>AND($H169&lt;&gt;"",$I169="",$J169="")</formula>
    </cfRule>
  </conditionalFormatting>
  <conditionalFormatting sqref="H169">
    <cfRule type="expression" dxfId="8413" priority="488">
      <formula>AND($H169&lt;&gt;"",$I169&lt;&gt;"")</formula>
    </cfRule>
  </conditionalFormatting>
  <conditionalFormatting sqref="I169">
    <cfRule type="expression" dxfId="8412" priority="487">
      <formula>AND($I169&lt;&gt;"",$J169&lt;&gt;"")</formula>
    </cfRule>
  </conditionalFormatting>
  <conditionalFormatting sqref="A169">
    <cfRule type="containsBlanks" dxfId="8411" priority="486">
      <formula>LEN(TRIM(A169))=0</formula>
    </cfRule>
  </conditionalFormatting>
  <conditionalFormatting sqref="AA169:AB169">
    <cfRule type="expression" dxfId="8410" priority="483">
      <formula>AND($H169&lt;&gt;"",$I169&lt;&gt;"",$J169&lt;&gt;"")</formula>
    </cfRule>
    <cfRule type="expression" dxfId="8409" priority="484">
      <formula>AND($H169&lt;&gt;"",$I169&lt;&gt;"",$J169="")</formula>
    </cfRule>
    <cfRule type="expression" dxfId="8408" priority="485">
      <formula>AND($H169&lt;&gt;"",$I169="",$J169="")</formula>
    </cfRule>
  </conditionalFormatting>
  <conditionalFormatting sqref="AC169:AD169">
    <cfRule type="expression" dxfId="8407" priority="480">
      <formula>AND($H169&lt;&gt;"",$I169&lt;&gt;"",$J169&lt;&gt;"")</formula>
    </cfRule>
    <cfRule type="expression" dxfId="8406" priority="481">
      <formula>AND($H169&lt;&gt;"",$I169&lt;&gt;"",$J169="")</formula>
    </cfRule>
    <cfRule type="expression" dxfId="8405" priority="482">
      <formula>AND($H169&lt;&gt;"",$I169="",$J169="")</formula>
    </cfRule>
  </conditionalFormatting>
  <conditionalFormatting sqref="AE169:AH169">
    <cfRule type="expression" dxfId="8404" priority="477">
      <formula>AND($H169&lt;&gt;"",$I169&lt;&gt;"",$J169&lt;&gt;"")</formula>
    </cfRule>
    <cfRule type="expression" dxfId="8403" priority="478">
      <formula>AND($H169&lt;&gt;"",$I169&lt;&gt;"",$J169="")</formula>
    </cfRule>
    <cfRule type="expression" dxfId="8402" priority="479">
      <formula>AND($H169&lt;&gt;"",$I169="",$J169="")</formula>
    </cfRule>
  </conditionalFormatting>
  <conditionalFormatting sqref="AI169">
    <cfRule type="expression" dxfId="8401" priority="474">
      <formula>AND($H169&lt;&gt;"",$I169&lt;&gt;"",$J169&lt;&gt;"")</formula>
    </cfRule>
    <cfRule type="expression" dxfId="8400" priority="475">
      <formula>AND($H169&lt;&gt;"",$I169&lt;&gt;"",$J169="")</formula>
    </cfRule>
    <cfRule type="expression" dxfId="8399" priority="476">
      <formula>AND($H169&lt;&gt;"",$I169="",$J169="")</formula>
    </cfRule>
  </conditionalFormatting>
  <conditionalFormatting sqref="H170:J170">
    <cfRule type="expression" dxfId="8398" priority="471">
      <formula>AND($H170&lt;&gt;"",$I170&lt;&gt;"",$J170&lt;&gt;"")</formula>
    </cfRule>
    <cfRule type="expression" dxfId="8397" priority="472">
      <formula>AND($H170&lt;&gt;"",$I170&lt;&gt;"",$J170="")</formula>
    </cfRule>
    <cfRule type="expression" dxfId="8396" priority="473">
      <formula>AND($H170&lt;&gt;"",$I170="",$J170="")</formula>
    </cfRule>
  </conditionalFormatting>
  <conditionalFormatting sqref="U170 X170:Z170">
    <cfRule type="expression" dxfId="8395" priority="468">
      <formula>AND($H170&lt;&gt;"",$I170&lt;&gt;"",$J170&lt;&gt;"")</formula>
    </cfRule>
    <cfRule type="expression" dxfId="8394" priority="469">
      <formula>AND($H170&lt;&gt;"",$I170&lt;&gt;"",$J170="")</formula>
    </cfRule>
    <cfRule type="expression" dxfId="8393" priority="470">
      <formula>AND($H170&lt;&gt;"",$I170="",$J170="")</formula>
    </cfRule>
  </conditionalFormatting>
  <conditionalFormatting sqref="H170">
    <cfRule type="expression" dxfId="8392" priority="467">
      <formula>AND($H170&lt;&gt;"",$I170&lt;&gt;"")</formula>
    </cfRule>
  </conditionalFormatting>
  <conditionalFormatting sqref="I170">
    <cfRule type="expression" dxfId="8391" priority="466">
      <formula>AND($I170&lt;&gt;"",$J170&lt;&gt;"")</formula>
    </cfRule>
  </conditionalFormatting>
  <conditionalFormatting sqref="A170">
    <cfRule type="containsBlanks" dxfId="8390" priority="465">
      <formula>LEN(TRIM(A170))=0</formula>
    </cfRule>
  </conditionalFormatting>
  <conditionalFormatting sqref="AA170:AB170">
    <cfRule type="expression" dxfId="8389" priority="462">
      <formula>AND($H170&lt;&gt;"",$I170&lt;&gt;"",$J170&lt;&gt;"")</formula>
    </cfRule>
    <cfRule type="expression" dxfId="8388" priority="463">
      <formula>AND($H170&lt;&gt;"",$I170&lt;&gt;"",$J170="")</formula>
    </cfRule>
    <cfRule type="expression" dxfId="8387" priority="464">
      <formula>AND($H170&lt;&gt;"",$I170="",$J170="")</formula>
    </cfRule>
  </conditionalFormatting>
  <conditionalFormatting sqref="AC170:AD170">
    <cfRule type="expression" dxfId="8386" priority="459">
      <formula>AND($H170&lt;&gt;"",$I170&lt;&gt;"",$J170&lt;&gt;"")</formula>
    </cfRule>
    <cfRule type="expression" dxfId="8385" priority="460">
      <formula>AND($H170&lt;&gt;"",$I170&lt;&gt;"",$J170="")</formula>
    </cfRule>
    <cfRule type="expression" dxfId="8384" priority="461">
      <formula>AND($H170&lt;&gt;"",$I170="",$J170="")</formula>
    </cfRule>
  </conditionalFormatting>
  <conditionalFormatting sqref="AE170:AH170">
    <cfRule type="expression" dxfId="8383" priority="456">
      <formula>AND($H170&lt;&gt;"",$I170&lt;&gt;"",$J170&lt;&gt;"")</formula>
    </cfRule>
    <cfRule type="expression" dxfId="8382" priority="457">
      <formula>AND($H170&lt;&gt;"",$I170&lt;&gt;"",$J170="")</formula>
    </cfRule>
    <cfRule type="expression" dxfId="8381" priority="458">
      <formula>AND($H170&lt;&gt;"",$I170="",$J170="")</formula>
    </cfRule>
  </conditionalFormatting>
  <conditionalFormatting sqref="AI170">
    <cfRule type="expression" dxfId="8380" priority="453">
      <formula>AND($H170&lt;&gt;"",$I170&lt;&gt;"",$J170&lt;&gt;"")</formula>
    </cfRule>
    <cfRule type="expression" dxfId="8379" priority="454">
      <formula>AND($H170&lt;&gt;"",$I170&lt;&gt;"",$J170="")</formula>
    </cfRule>
    <cfRule type="expression" dxfId="8378" priority="455">
      <formula>AND($H170&lt;&gt;"",$I170="",$J170="")</formula>
    </cfRule>
  </conditionalFormatting>
  <conditionalFormatting sqref="H173:J173">
    <cfRule type="expression" dxfId="8377" priority="450">
      <formula>AND($H173&lt;&gt;"",$I173&lt;&gt;"",$J173&lt;&gt;"")</formula>
    </cfRule>
    <cfRule type="expression" dxfId="8376" priority="451">
      <formula>AND($H173&lt;&gt;"",$I173&lt;&gt;"",$J173="")</formula>
    </cfRule>
    <cfRule type="expression" dxfId="8375" priority="452">
      <formula>AND($H173&lt;&gt;"",$I173="",$J173="")</formula>
    </cfRule>
  </conditionalFormatting>
  <conditionalFormatting sqref="H173">
    <cfRule type="expression" dxfId="8374" priority="449">
      <formula>AND($H173&lt;&gt;"",$I173&lt;&gt;"")</formula>
    </cfRule>
  </conditionalFormatting>
  <conditionalFormatting sqref="I173">
    <cfRule type="expression" dxfId="8373" priority="448">
      <formula>AND($I173&lt;&gt;"",$J173&lt;&gt;"")</formula>
    </cfRule>
  </conditionalFormatting>
  <conditionalFormatting sqref="A173">
    <cfRule type="containsBlanks" dxfId="8372" priority="447">
      <formula>LEN(TRIM(A173))=0</formula>
    </cfRule>
  </conditionalFormatting>
  <conditionalFormatting sqref="H171:J171">
    <cfRule type="expression" dxfId="8371" priority="444">
      <formula>AND($H171&lt;&gt;"",$I171&lt;&gt;"",$J171&lt;&gt;"")</formula>
    </cfRule>
    <cfRule type="expression" dxfId="8370" priority="445">
      <formula>AND($H171&lt;&gt;"",$I171&lt;&gt;"",$J171="")</formula>
    </cfRule>
    <cfRule type="expression" dxfId="8369" priority="446">
      <formula>AND($H171&lt;&gt;"",$I171="",$J171="")</formula>
    </cfRule>
  </conditionalFormatting>
  <conditionalFormatting sqref="U171 X171:Z171">
    <cfRule type="expression" dxfId="8368" priority="441">
      <formula>AND($H171&lt;&gt;"",$I171&lt;&gt;"",$J171&lt;&gt;"")</formula>
    </cfRule>
    <cfRule type="expression" dxfId="8367" priority="442">
      <formula>AND($H171&lt;&gt;"",$I171&lt;&gt;"",$J171="")</formula>
    </cfRule>
    <cfRule type="expression" dxfId="8366" priority="443">
      <formula>AND($H171&lt;&gt;"",$I171="",$J171="")</formula>
    </cfRule>
  </conditionalFormatting>
  <conditionalFormatting sqref="H171">
    <cfRule type="expression" dxfId="8365" priority="440">
      <formula>AND($H171&lt;&gt;"",$I171&lt;&gt;"")</formula>
    </cfRule>
  </conditionalFormatting>
  <conditionalFormatting sqref="I171">
    <cfRule type="expression" dxfId="8364" priority="439">
      <formula>AND($I171&lt;&gt;"",$J171&lt;&gt;"")</formula>
    </cfRule>
  </conditionalFormatting>
  <conditionalFormatting sqref="A171">
    <cfRule type="containsBlanks" dxfId="8363" priority="438">
      <formula>LEN(TRIM(A171))=0</formula>
    </cfRule>
  </conditionalFormatting>
  <conditionalFormatting sqref="AA171:AB171">
    <cfRule type="expression" dxfId="8362" priority="435">
      <formula>AND($H171&lt;&gt;"",$I171&lt;&gt;"",$J171&lt;&gt;"")</formula>
    </cfRule>
    <cfRule type="expression" dxfId="8361" priority="436">
      <formula>AND($H171&lt;&gt;"",$I171&lt;&gt;"",$J171="")</formula>
    </cfRule>
    <cfRule type="expression" dxfId="8360" priority="437">
      <formula>AND($H171&lt;&gt;"",$I171="",$J171="")</formula>
    </cfRule>
  </conditionalFormatting>
  <conditionalFormatting sqref="AC171:AD171">
    <cfRule type="expression" dxfId="8359" priority="432">
      <formula>AND($H171&lt;&gt;"",$I171&lt;&gt;"",$J171&lt;&gt;"")</formula>
    </cfRule>
    <cfRule type="expression" dxfId="8358" priority="433">
      <formula>AND($H171&lt;&gt;"",$I171&lt;&gt;"",$J171="")</formula>
    </cfRule>
    <cfRule type="expression" dxfId="8357" priority="434">
      <formula>AND($H171&lt;&gt;"",$I171="",$J171="")</formula>
    </cfRule>
  </conditionalFormatting>
  <conditionalFormatting sqref="AE171:AH171">
    <cfRule type="expression" dxfId="8356" priority="429">
      <formula>AND($H171&lt;&gt;"",$I171&lt;&gt;"",$J171&lt;&gt;"")</formula>
    </cfRule>
    <cfRule type="expression" dxfId="8355" priority="430">
      <formula>AND($H171&lt;&gt;"",$I171&lt;&gt;"",$J171="")</formula>
    </cfRule>
    <cfRule type="expression" dxfId="8354" priority="431">
      <formula>AND($H171&lt;&gt;"",$I171="",$J171="")</formula>
    </cfRule>
  </conditionalFormatting>
  <conditionalFormatting sqref="AI171">
    <cfRule type="expression" dxfId="8353" priority="426">
      <formula>AND($H171&lt;&gt;"",$I171&lt;&gt;"",$J171&lt;&gt;"")</formula>
    </cfRule>
    <cfRule type="expression" dxfId="8352" priority="427">
      <formula>AND($H171&lt;&gt;"",$I171&lt;&gt;"",$J171="")</formula>
    </cfRule>
    <cfRule type="expression" dxfId="8351" priority="428">
      <formula>AND($H171&lt;&gt;"",$I171="",$J171="")</formula>
    </cfRule>
  </conditionalFormatting>
  <conditionalFormatting sqref="P167">
    <cfRule type="expression" dxfId="8350" priority="423">
      <formula>AND($H167&lt;&gt;"",$I167&lt;&gt;"",$J167&lt;&gt;"")</formula>
    </cfRule>
    <cfRule type="expression" dxfId="8349" priority="424">
      <formula>AND($H167&lt;&gt;"",$I167&lt;&gt;"",$J167="")</formula>
    </cfRule>
    <cfRule type="expression" dxfId="8348" priority="425">
      <formula>AND($H167&lt;&gt;"",$I167="",$J167="")</formula>
    </cfRule>
  </conditionalFormatting>
  <conditionalFormatting sqref="P168">
    <cfRule type="expression" dxfId="8347" priority="420">
      <formula>AND($H168&lt;&gt;"",$I168&lt;&gt;"",$J168&lt;&gt;"")</formula>
    </cfRule>
    <cfRule type="expression" dxfId="8346" priority="421">
      <formula>AND($H168&lt;&gt;"",$I168&lt;&gt;"",$J168="")</formula>
    </cfRule>
    <cfRule type="expression" dxfId="8345" priority="422">
      <formula>AND($H168&lt;&gt;"",$I168="",$J168="")</formula>
    </cfRule>
  </conditionalFormatting>
  <conditionalFormatting sqref="P169">
    <cfRule type="expression" dxfId="8344" priority="417">
      <formula>AND($H169&lt;&gt;"",$I169&lt;&gt;"",$J169&lt;&gt;"")</formula>
    </cfRule>
    <cfRule type="expression" dxfId="8343" priority="418">
      <formula>AND($H169&lt;&gt;"",$I169&lt;&gt;"",$J169="")</formula>
    </cfRule>
    <cfRule type="expression" dxfId="8342" priority="419">
      <formula>AND($H169&lt;&gt;"",$I169="",$J169="")</formula>
    </cfRule>
  </conditionalFormatting>
  <conditionalFormatting sqref="P170">
    <cfRule type="expression" dxfId="8341" priority="414">
      <formula>AND($H170&lt;&gt;"",$I170&lt;&gt;"",$J170&lt;&gt;"")</formula>
    </cfRule>
    <cfRule type="expression" dxfId="8340" priority="415">
      <formula>AND($H170&lt;&gt;"",$I170&lt;&gt;"",$J170="")</formula>
    </cfRule>
    <cfRule type="expression" dxfId="8339" priority="416">
      <formula>AND($H170&lt;&gt;"",$I170="",$J170="")</formula>
    </cfRule>
  </conditionalFormatting>
  <conditionalFormatting sqref="P171">
    <cfRule type="expression" dxfId="8338" priority="411">
      <formula>AND($H171&lt;&gt;"",$I171&lt;&gt;"",$J171&lt;&gt;"")</formula>
    </cfRule>
    <cfRule type="expression" dxfId="8337" priority="412">
      <formula>AND($H171&lt;&gt;"",$I171&lt;&gt;"",$J171="")</formula>
    </cfRule>
    <cfRule type="expression" dxfId="8336" priority="413">
      <formula>AND($H171&lt;&gt;"",$I171="",$J171="")</formula>
    </cfRule>
  </conditionalFormatting>
  <conditionalFormatting sqref="AJ7:CF10 AJ32:CF33 AJ46:CF51 AJ53:CF53">
    <cfRule type="expression" dxfId="8335" priority="408">
      <formula>AND($H7&lt;&gt;"",$I7&lt;&gt;"",$J7&lt;&gt;"")</formula>
    </cfRule>
    <cfRule type="expression" dxfId="8334" priority="409">
      <formula>AND($H7&lt;&gt;"",$I7&lt;&gt;"",$J7="")</formula>
    </cfRule>
    <cfRule type="expression" dxfId="8333" priority="410">
      <formula>AND($H7&lt;&gt;"",$I7="",$J7="")</formula>
    </cfRule>
  </conditionalFormatting>
  <conditionalFormatting sqref="AJ4:CF4">
    <cfRule type="containsBlanks" dxfId="8332" priority="407">
      <formula>LEN(TRIM(AJ4))=0</formula>
    </cfRule>
  </conditionalFormatting>
  <conditionalFormatting sqref="AJ1:CF1">
    <cfRule type="containsBlanks" dxfId="8331" priority="406">
      <formula>LEN(TRIM(AJ1))=0</formula>
    </cfRule>
  </conditionalFormatting>
  <conditionalFormatting sqref="AJ6:CF6">
    <cfRule type="expression" dxfId="8330" priority="403">
      <formula>AND($H6&lt;&gt;"",$I6&lt;&gt;"",$J6&lt;&gt;"")</formula>
    </cfRule>
    <cfRule type="expression" dxfId="8329" priority="404">
      <formula>AND($H6&lt;&gt;"",$I6&lt;&gt;"",$J6="")</formula>
    </cfRule>
    <cfRule type="expression" dxfId="8328" priority="405">
      <formula>AND($H6&lt;&gt;"",$I6="",$J6="")</formula>
    </cfRule>
  </conditionalFormatting>
  <conditionalFormatting sqref="AJ42:CF42">
    <cfRule type="expression" dxfId="8327" priority="400">
      <formula>AND($H42&lt;&gt;"",$I42&lt;&gt;"",$J42&lt;&gt;"")</formula>
    </cfRule>
    <cfRule type="expression" dxfId="8326" priority="401">
      <formula>AND($H42&lt;&gt;"",$I42&lt;&gt;"",$J42="")</formula>
    </cfRule>
    <cfRule type="expression" dxfId="8325" priority="402">
      <formula>AND($H42&lt;&gt;"",$I42="",$J42="")</formula>
    </cfRule>
  </conditionalFormatting>
  <conditionalFormatting sqref="AJ22:CF22">
    <cfRule type="expression" dxfId="8324" priority="397">
      <formula>AND($H22&lt;&gt;"",$I22&lt;&gt;"",$J22&lt;&gt;"")</formula>
    </cfRule>
    <cfRule type="expression" dxfId="8323" priority="398">
      <formula>AND($H22&lt;&gt;"",$I22&lt;&gt;"",$J22="")</formula>
    </cfRule>
    <cfRule type="expression" dxfId="8322" priority="399">
      <formula>AND($H22&lt;&gt;"",$I22="",$J22="")</formula>
    </cfRule>
  </conditionalFormatting>
  <conditionalFormatting sqref="AJ23:CF23">
    <cfRule type="expression" dxfId="8321" priority="394">
      <formula>AND($H23&lt;&gt;"",$I23&lt;&gt;"",$J23&lt;&gt;"")</formula>
    </cfRule>
    <cfRule type="expression" dxfId="8320" priority="395">
      <formula>AND($H23&lt;&gt;"",$I23&lt;&gt;"",$J23="")</formula>
    </cfRule>
    <cfRule type="expression" dxfId="8319" priority="396">
      <formula>AND($H23&lt;&gt;"",$I23="",$J23="")</formula>
    </cfRule>
  </conditionalFormatting>
  <conditionalFormatting sqref="AJ24:CF24">
    <cfRule type="expression" dxfId="8318" priority="391">
      <formula>AND($H24&lt;&gt;"",$I24&lt;&gt;"",$J24&lt;&gt;"")</formula>
    </cfRule>
    <cfRule type="expression" dxfId="8317" priority="392">
      <formula>AND($H24&lt;&gt;"",$I24&lt;&gt;"",$J24="")</formula>
    </cfRule>
    <cfRule type="expression" dxfId="8316" priority="393">
      <formula>AND($H24&lt;&gt;"",$I24="",$J24="")</formula>
    </cfRule>
  </conditionalFormatting>
  <conditionalFormatting sqref="AJ25:CF25">
    <cfRule type="expression" dxfId="8315" priority="388">
      <formula>AND($H25&lt;&gt;"",$I25&lt;&gt;"",$J25&lt;&gt;"")</formula>
    </cfRule>
    <cfRule type="expression" dxfId="8314" priority="389">
      <formula>AND($H25&lt;&gt;"",$I25&lt;&gt;"",$J25="")</formula>
    </cfRule>
    <cfRule type="expression" dxfId="8313" priority="390">
      <formula>AND($H25&lt;&gt;"",$I25="",$J25="")</formula>
    </cfRule>
  </conditionalFormatting>
  <conditionalFormatting sqref="AJ26:CF26">
    <cfRule type="expression" dxfId="8312" priority="385">
      <formula>AND($H26&lt;&gt;"",$I26&lt;&gt;"",$J26&lt;&gt;"")</formula>
    </cfRule>
    <cfRule type="expression" dxfId="8311" priority="386">
      <formula>AND($H26&lt;&gt;"",$I26&lt;&gt;"",$J26="")</formula>
    </cfRule>
    <cfRule type="expression" dxfId="8310" priority="387">
      <formula>AND($H26&lt;&gt;"",$I26="",$J26="")</formula>
    </cfRule>
  </conditionalFormatting>
  <conditionalFormatting sqref="AJ34:CF34">
    <cfRule type="expression" dxfId="8309" priority="355">
      <formula>AND($H34&lt;&gt;"",$I34&lt;&gt;"",$J34&lt;&gt;"")</formula>
    </cfRule>
    <cfRule type="expression" dxfId="8308" priority="356">
      <formula>AND($H34&lt;&gt;"",$I34&lt;&gt;"",$J34="")</formula>
    </cfRule>
    <cfRule type="expression" dxfId="8307" priority="357">
      <formula>AND($H34&lt;&gt;"",$I34="",$J34="")</formula>
    </cfRule>
  </conditionalFormatting>
  <conditionalFormatting sqref="AJ13:CF13">
    <cfRule type="expression" dxfId="8306" priority="382">
      <formula>AND($H13&lt;&gt;"",$I13&lt;&gt;"",$J13&lt;&gt;"")</formula>
    </cfRule>
    <cfRule type="expression" dxfId="8305" priority="383">
      <formula>AND($H13&lt;&gt;"",$I13&lt;&gt;"",$J13="")</formula>
    </cfRule>
    <cfRule type="expression" dxfId="8304" priority="384">
      <formula>AND($H13&lt;&gt;"",$I13="",$J13="")</formula>
    </cfRule>
  </conditionalFormatting>
  <conditionalFormatting sqref="AJ14:CF14">
    <cfRule type="expression" dxfId="8303" priority="379">
      <formula>AND($H14&lt;&gt;"",$I14&lt;&gt;"",$J14&lt;&gt;"")</formula>
    </cfRule>
    <cfRule type="expression" dxfId="8302" priority="380">
      <formula>AND($H14&lt;&gt;"",$I14&lt;&gt;"",$J14="")</formula>
    </cfRule>
    <cfRule type="expression" dxfId="8301" priority="381">
      <formula>AND($H14&lt;&gt;"",$I14="",$J14="")</formula>
    </cfRule>
  </conditionalFormatting>
  <conditionalFormatting sqref="AJ15:CF15">
    <cfRule type="expression" dxfId="8300" priority="376">
      <formula>AND($H15&lt;&gt;"",$I15&lt;&gt;"",$J15&lt;&gt;"")</formula>
    </cfRule>
    <cfRule type="expression" dxfId="8299" priority="377">
      <formula>AND($H15&lt;&gt;"",$I15&lt;&gt;"",$J15="")</formula>
    </cfRule>
    <cfRule type="expression" dxfId="8298" priority="378">
      <formula>AND($H15&lt;&gt;"",$I15="",$J15="")</formula>
    </cfRule>
  </conditionalFormatting>
  <conditionalFormatting sqref="AJ16:CF16">
    <cfRule type="expression" dxfId="8297" priority="373">
      <formula>AND($H16&lt;&gt;"",$I16&lt;&gt;"",$J16&lt;&gt;"")</formula>
    </cfRule>
    <cfRule type="expression" dxfId="8296" priority="374">
      <formula>AND($H16&lt;&gt;"",$I16&lt;&gt;"",$J16="")</formula>
    </cfRule>
    <cfRule type="expression" dxfId="8295" priority="375">
      <formula>AND($H16&lt;&gt;"",$I16="",$J16="")</formula>
    </cfRule>
  </conditionalFormatting>
  <conditionalFormatting sqref="AJ17:CF17">
    <cfRule type="expression" dxfId="8294" priority="370">
      <formula>AND($H17&lt;&gt;"",$I17&lt;&gt;"",$J17&lt;&gt;"")</formula>
    </cfRule>
    <cfRule type="expression" dxfId="8293" priority="371">
      <formula>AND($H17&lt;&gt;"",$I17&lt;&gt;"",$J17="")</formula>
    </cfRule>
    <cfRule type="expression" dxfId="8292" priority="372">
      <formula>AND($H17&lt;&gt;"",$I17="",$J17="")</formula>
    </cfRule>
  </conditionalFormatting>
  <conditionalFormatting sqref="AJ72:CF72">
    <cfRule type="expression" dxfId="8291" priority="337">
      <formula>AND($H72&lt;&gt;"",$I72&lt;&gt;"",$J72&lt;&gt;"")</formula>
    </cfRule>
    <cfRule type="expression" dxfId="8290" priority="338">
      <formula>AND($H72&lt;&gt;"",$I72&lt;&gt;"",$J72="")</formula>
    </cfRule>
    <cfRule type="expression" dxfId="8289" priority="339">
      <formula>AND($H72&lt;&gt;"",$I72="",$J72="")</formula>
    </cfRule>
  </conditionalFormatting>
  <conditionalFormatting sqref="AJ19:CF19">
    <cfRule type="expression" dxfId="8288" priority="367">
      <formula>AND($H19&lt;&gt;"",$I19&lt;&gt;"",$J19&lt;&gt;"")</formula>
    </cfRule>
    <cfRule type="expression" dxfId="8287" priority="368">
      <formula>AND($H19&lt;&gt;"",$I19&lt;&gt;"",$J19="")</formula>
    </cfRule>
    <cfRule type="expression" dxfId="8286" priority="369">
      <formula>AND($H19&lt;&gt;"",$I19="",$J19="")</formula>
    </cfRule>
  </conditionalFormatting>
  <conditionalFormatting sqref="AJ28:CF28">
    <cfRule type="expression" dxfId="8285" priority="364">
      <formula>AND($H28&lt;&gt;"",$I28&lt;&gt;"",$J28&lt;&gt;"")</formula>
    </cfRule>
    <cfRule type="expression" dxfId="8284" priority="365">
      <formula>AND($H28&lt;&gt;"",$I28&lt;&gt;"",$J28="")</formula>
    </cfRule>
    <cfRule type="expression" dxfId="8283" priority="366">
      <formula>AND($H28&lt;&gt;"",$I28="",$J28="")</formula>
    </cfRule>
  </conditionalFormatting>
  <conditionalFormatting sqref="AJ21:CF21">
    <cfRule type="expression" dxfId="8282" priority="361">
      <formula>AND($H21&lt;&gt;"",$I21&lt;&gt;"",$J21&lt;&gt;"")</formula>
    </cfRule>
    <cfRule type="expression" dxfId="8281" priority="362">
      <formula>AND($H21&lt;&gt;"",$I21&lt;&gt;"",$J21="")</formula>
    </cfRule>
    <cfRule type="expression" dxfId="8280" priority="363">
      <formula>AND($H21&lt;&gt;"",$I21="",$J21="")</formula>
    </cfRule>
  </conditionalFormatting>
  <conditionalFormatting sqref="AJ31:CF31">
    <cfRule type="expression" dxfId="8279" priority="358">
      <formula>AND($H31&lt;&gt;"",$I31&lt;&gt;"",$J31&lt;&gt;"")</formula>
    </cfRule>
    <cfRule type="expression" dxfId="8278" priority="359">
      <formula>AND($H31&lt;&gt;"",$I31&lt;&gt;"",$J31="")</formula>
    </cfRule>
    <cfRule type="expression" dxfId="8277" priority="360">
      <formula>AND($H31&lt;&gt;"",$I31="",$J31="")</formula>
    </cfRule>
  </conditionalFormatting>
  <conditionalFormatting sqref="AJ18:CF18">
    <cfRule type="expression" dxfId="8276" priority="352">
      <formula>AND($H18&lt;&gt;"",$I18&lt;&gt;"",$J18&lt;&gt;"")</formula>
    </cfRule>
    <cfRule type="expression" dxfId="8275" priority="353">
      <formula>AND($H18&lt;&gt;"",$I18&lt;&gt;"",$J18="")</formula>
    </cfRule>
    <cfRule type="expression" dxfId="8274" priority="354">
      <formula>AND($H18&lt;&gt;"",$I18="",$J18="")</formula>
    </cfRule>
  </conditionalFormatting>
  <conditionalFormatting sqref="AJ27:CF27">
    <cfRule type="expression" dxfId="8273" priority="349">
      <formula>AND($H27&lt;&gt;"",$I27&lt;&gt;"",$J27&lt;&gt;"")</formula>
    </cfRule>
    <cfRule type="expression" dxfId="8272" priority="350">
      <formula>AND($H27&lt;&gt;"",$I27&lt;&gt;"",$J27="")</formula>
    </cfRule>
    <cfRule type="expression" dxfId="8271" priority="351">
      <formula>AND($H27&lt;&gt;"",$I27="",$J27="")</formula>
    </cfRule>
  </conditionalFormatting>
  <conditionalFormatting sqref="AJ35:CF40">
    <cfRule type="expression" dxfId="8270" priority="346">
      <formula>AND($H35&lt;&gt;"",$I35&lt;&gt;"",$J35&lt;&gt;"")</formula>
    </cfRule>
    <cfRule type="expression" dxfId="8269" priority="347">
      <formula>AND($H35&lt;&gt;"",$I35&lt;&gt;"",$J35="")</formula>
    </cfRule>
    <cfRule type="expression" dxfId="8268" priority="348">
      <formula>AND($H35&lt;&gt;"",$I35="",$J35="")</formula>
    </cfRule>
  </conditionalFormatting>
  <conditionalFormatting sqref="AJ58:CF58">
    <cfRule type="expression" dxfId="8267" priority="316">
      <formula>AND($H58&lt;&gt;"",$I58&lt;&gt;"",$J58&lt;&gt;"")</formula>
    </cfRule>
    <cfRule type="expression" dxfId="8266" priority="317">
      <formula>AND($H58&lt;&gt;"",$I58&lt;&gt;"",$J58="")</formula>
    </cfRule>
    <cfRule type="expression" dxfId="8265" priority="318">
      <formula>AND($H58&lt;&gt;"",$I58="",$J58="")</formula>
    </cfRule>
  </conditionalFormatting>
  <conditionalFormatting sqref="AJ70:CF70">
    <cfRule type="expression" dxfId="8264" priority="343">
      <formula>AND($H70&lt;&gt;"",$I70&lt;&gt;"",$J70&lt;&gt;"")</formula>
    </cfRule>
    <cfRule type="expression" dxfId="8263" priority="344">
      <formula>AND($H70&lt;&gt;"",$I70&lt;&gt;"",$J70="")</formula>
    </cfRule>
    <cfRule type="expression" dxfId="8262" priority="345">
      <formula>AND($H70&lt;&gt;"",$I70="",$J70="")</formula>
    </cfRule>
  </conditionalFormatting>
  <conditionalFormatting sqref="AJ71:CF71">
    <cfRule type="expression" dxfId="8261" priority="340">
      <formula>AND($H71&lt;&gt;"",$I71&lt;&gt;"",$J71&lt;&gt;"")</formula>
    </cfRule>
    <cfRule type="expression" dxfId="8260" priority="341">
      <formula>AND($H71&lt;&gt;"",$I71&lt;&gt;"",$J71="")</formula>
    </cfRule>
    <cfRule type="expression" dxfId="8259" priority="342">
      <formula>AND($H71&lt;&gt;"",$I71="",$J71="")</formula>
    </cfRule>
  </conditionalFormatting>
  <conditionalFormatting sqref="AJ73:CF73">
    <cfRule type="expression" dxfId="8258" priority="334">
      <formula>AND($H73&lt;&gt;"",$I73&lt;&gt;"",$J73&lt;&gt;"")</formula>
    </cfRule>
    <cfRule type="expression" dxfId="8257" priority="335">
      <formula>AND($H73&lt;&gt;"",$I73&lt;&gt;"",$J73="")</formula>
    </cfRule>
    <cfRule type="expression" dxfId="8256" priority="336">
      <formula>AND($H73&lt;&gt;"",$I73="",$J73="")</formula>
    </cfRule>
  </conditionalFormatting>
  <conditionalFormatting sqref="AJ54:CF54">
    <cfRule type="expression" dxfId="8255" priority="331">
      <formula>AND($H54&lt;&gt;"",$I54&lt;&gt;"",$J54&lt;&gt;"")</formula>
    </cfRule>
    <cfRule type="expression" dxfId="8254" priority="332">
      <formula>AND($H54&lt;&gt;"",$I54&lt;&gt;"",$J54="")</formula>
    </cfRule>
    <cfRule type="expression" dxfId="8253" priority="333">
      <formula>AND($H54&lt;&gt;"",$I54="",$J54="")</formula>
    </cfRule>
  </conditionalFormatting>
  <conditionalFormatting sqref="AJ55:CF55">
    <cfRule type="expression" dxfId="8252" priority="328">
      <formula>AND($H55&lt;&gt;"",$I55&lt;&gt;"",$J55&lt;&gt;"")</formula>
    </cfRule>
    <cfRule type="expression" dxfId="8251" priority="329">
      <formula>AND($H55&lt;&gt;"",$I55&lt;&gt;"",$J55="")</formula>
    </cfRule>
    <cfRule type="expression" dxfId="8250" priority="330">
      <formula>AND($H55&lt;&gt;"",$I55="",$J55="")</formula>
    </cfRule>
  </conditionalFormatting>
  <conditionalFormatting sqref="AJ56:CF56">
    <cfRule type="expression" dxfId="8249" priority="325">
      <formula>AND($H56&lt;&gt;"",$I56&lt;&gt;"",$J56&lt;&gt;"")</formula>
    </cfRule>
    <cfRule type="expression" dxfId="8248" priority="326">
      <formula>AND($H56&lt;&gt;"",$I56&lt;&gt;"",$J56="")</formula>
    </cfRule>
    <cfRule type="expression" dxfId="8247" priority="327">
      <formula>AND($H56&lt;&gt;"",$I56="",$J56="")</formula>
    </cfRule>
  </conditionalFormatting>
  <conditionalFormatting sqref="AJ57:CF57">
    <cfRule type="expression" dxfId="8246" priority="322">
      <formula>AND($H57&lt;&gt;"",$I57&lt;&gt;"",$J57&lt;&gt;"")</formula>
    </cfRule>
    <cfRule type="expression" dxfId="8245" priority="323">
      <formula>AND($H57&lt;&gt;"",$I57&lt;&gt;"",$J57="")</formula>
    </cfRule>
    <cfRule type="expression" dxfId="8244" priority="324">
      <formula>AND($H57&lt;&gt;"",$I57="",$J57="")</formula>
    </cfRule>
  </conditionalFormatting>
  <conditionalFormatting sqref="AJ61:CF61">
    <cfRule type="expression" dxfId="8243" priority="319">
      <formula>AND($H61&lt;&gt;"",$I61&lt;&gt;"",$J61&lt;&gt;"")</formula>
    </cfRule>
    <cfRule type="expression" dxfId="8242" priority="320">
      <formula>AND($H61&lt;&gt;"",$I61&lt;&gt;"",$J61="")</formula>
    </cfRule>
    <cfRule type="expression" dxfId="8241" priority="321">
      <formula>AND($H61&lt;&gt;"",$I61="",$J61="")</formula>
    </cfRule>
  </conditionalFormatting>
  <conditionalFormatting sqref="AJ59:CF59">
    <cfRule type="expression" dxfId="8240" priority="313">
      <formula>AND($H59&lt;&gt;"",$I59&lt;&gt;"",$J59&lt;&gt;"")</formula>
    </cfRule>
    <cfRule type="expression" dxfId="8239" priority="314">
      <formula>AND($H59&lt;&gt;"",$I59&lt;&gt;"",$J59="")</formula>
    </cfRule>
    <cfRule type="expression" dxfId="8238" priority="315">
      <formula>AND($H59&lt;&gt;"",$I59="",$J59="")</formula>
    </cfRule>
  </conditionalFormatting>
  <conditionalFormatting sqref="AJ74:CF75">
    <cfRule type="expression" dxfId="8237" priority="310">
      <formula>AND($H74&lt;&gt;"",$I74&lt;&gt;"",$J74&lt;&gt;"")</formula>
    </cfRule>
    <cfRule type="expression" dxfId="8236" priority="311">
      <formula>AND($H74&lt;&gt;"",$I74&lt;&gt;"",$J74="")</formula>
    </cfRule>
    <cfRule type="expression" dxfId="8235" priority="312">
      <formula>AND($H74&lt;&gt;"",$I74="",$J74="")</formula>
    </cfRule>
  </conditionalFormatting>
  <conditionalFormatting sqref="AJ66:CF66">
    <cfRule type="expression" dxfId="8234" priority="292">
      <formula>AND($H66&lt;&gt;"",$I66&lt;&gt;"",$J66&lt;&gt;"")</formula>
    </cfRule>
    <cfRule type="expression" dxfId="8233" priority="293">
      <formula>AND($H66&lt;&gt;"",$I66&lt;&gt;"",$J66="")</formula>
    </cfRule>
    <cfRule type="expression" dxfId="8232" priority="294">
      <formula>AND($H66&lt;&gt;"",$I66="",$J66="")</formula>
    </cfRule>
  </conditionalFormatting>
  <conditionalFormatting sqref="AJ62:CF62">
    <cfRule type="expression" dxfId="8231" priority="307">
      <formula>AND($H62&lt;&gt;"",$I62&lt;&gt;"",$J62&lt;&gt;"")</formula>
    </cfRule>
    <cfRule type="expression" dxfId="8230" priority="308">
      <formula>AND($H62&lt;&gt;"",$I62&lt;&gt;"",$J62="")</formula>
    </cfRule>
    <cfRule type="expression" dxfId="8229" priority="309">
      <formula>AND($H62&lt;&gt;"",$I62="",$J62="")</formula>
    </cfRule>
  </conditionalFormatting>
  <conditionalFormatting sqref="AJ63:CF63">
    <cfRule type="expression" dxfId="8228" priority="304">
      <formula>AND($H63&lt;&gt;"",$I63&lt;&gt;"",$J63&lt;&gt;"")</formula>
    </cfRule>
    <cfRule type="expression" dxfId="8227" priority="305">
      <formula>AND($H63&lt;&gt;"",$I63&lt;&gt;"",$J63="")</formula>
    </cfRule>
    <cfRule type="expression" dxfId="8226" priority="306">
      <formula>AND($H63&lt;&gt;"",$I63="",$J63="")</formula>
    </cfRule>
  </conditionalFormatting>
  <conditionalFormatting sqref="AJ64:CF64">
    <cfRule type="expression" dxfId="8225" priority="301">
      <formula>AND($H64&lt;&gt;"",$I64&lt;&gt;"",$J64&lt;&gt;"")</formula>
    </cfRule>
    <cfRule type="expression" dxfId="8224" priority="302">
      <formula>AND($H64&lt;&gt;"",$I64&lt;&gt;"",$J64="")</formula>
    </cfRule>
    <cfRule type="expression" dxfId="8223" priority="303">
      <formula>AND($H64&lt;&gt;"",$I64="",$J64="")</formula>
    </cfRule>
  </conditionalFormatting>
  <conditionalFormatting sqref="AJ65:CF65">
    <cfRule type="expression" dxfId="8222" priority="298">
      <formula>AND($H65&lt;&gt;"",$I65&lt;&gt;"",$J65&lt;&gt;"")</formula>
    </cfRule>
    <cfRule type="expression" dxfId="8221" priority="299">
      <formula>AND($H65&lt;&gt;"",$I65&lt;&gt;"",$J65="")</formula>
    </cfRule>
    <cfRule type="expression" dxfId="8220" priority="300">
      <formula>AND($H65&lt;&gt;"",$I65="",$J65="")</formula>
    </cfRule>
  </conditionalFormatting>
  <conditionalFormatting sqref="AJ69:CF69">
    <cfRule type="expression" dxfId="8219" priority="295">
      <formula>AND($H69&lt;&gt;"",$I69&lt;&gt;"",$J69&lt;&gt;"")</formula>
    </cfRule>
    <cfRule type="expression" dxfId="8218" priority="296">
      <formula>AND($H69&lt;&gt;"",$I69&lt;&gt;"",$J69="")</formula>
    </cfRule>
    <cfRule type="expression" dxfId="8217" priority="297">
      <formula>AND($H69&lt;&gt;"",$I69="",$J69="")</formula>
    </cfRule>
  </conditionalFormatting>
  <conditionalFormatting sqref="AJ67:CF67">
    <cfRule type="expression" dxfId="8216" priority="289">
      <formula>AND($H67&lt;&gt;"",$I67&lt;&gt;"",$J67&lt;&gt;"")</formula>
    </cfRule>
    <cfRule type="expression" dxfId="8215" priority="290">
      <formula>AND($H67&lt;&gt;"",$I67&lt;&gt;"",$J67="")</formula>
    </cfRule>
    <cfRule type="expression" dxfId="8214" priority="291">
      <formula>AND($H67&lt;&gt;"",$I67="",$J67="")</formula>
    </cfRule>
  </conditionalFormatting>
  <conditionalFormatting sqref="AJ45:CF45">
    <cfRule type="expression" dxfId="8213" priority="286">
      <formula>AND($H45&lt;&gt;"",$I45&lt;&gt;"",$J45&lt;&gt;"")</formula>
    </cfRule>
    <cfRule type="expression" dxfId="8212" priority="287">
      <formula>AND($H45&lt;&gt;"",$I45&lt;&gt;"",$J45="")</formula>
    </cfRule>
    <cfRule type="expression" dxfId="8211" priority="288">
      <formula>AND($H45&lt;&gt;"",$I45="",$J45="")</formula>
    </cfRule>
  </conditionalFormatting>
  <conditionalFormatting sqref="AJ44:CF44">
    <cfRule type="expression" dxfId="8210" priority="283">
      <formula>AND($H44&lt;&gt;"",$I44&lt;&gt;"",$J44&lt;&gt;"")</formula>
    </cfRule>
    <cfRule type="expression" dxfId="8209" priority="284">
      <formula>AND($H44&lt;&gt;"",$I44&lt;&gt;"",$J44="")</formula>
    </cfRule>
    <cfRule type="expression" dxfId="8208" priority="285">
      <formula>AND($H44&lt;&gt;"",$I44="",$J44="")</formula>
    </cfRule>
  </conditionalFormatting>
  <conditionalFormatting sqref="AJ43:CF43">
    <cfRule type="expression" dxfId="8207" priority="280">
      <formula>AND($H43&lt;&gt;"",$I43&lt;&gt;"",$J43&lt;&gt;"")</formula>
    </cfRule>
    <cfRule type="expression" dxfId="8206" priority="281">
      <formula>AND($H43&lt;&gt;"",$I43&lt;&gt;"",$J43="")</formula>
    </cfRule>
    <cfRule type="expression" dxfId="8205" priority="282">
      <formula>AND($H43&lt;&gt;"",$I43="",$J43="")</formula>
    </cfRule>
  </conditionalFormatting>
  <conditionalFormatting sqref="AJ86:CF86">
    <cfRule type="expression" dxfId="8204" priority="277">
      <formula>AND($H86&lt;&gt;"",$I86&lt;&gt;"",$J86&lt;&gt;"")</formula>
    </cfRule>
    <cfRule type="expression" dxfId="8203" priority="278">
      <formula>AND($H86&lt;&gt;"",$I86&lt;&gt;"",$J86="")</formula>
    </cfRule>
    <cfRule type="expression" dxfId="8202" priority="279">
      <formula>AND($H86&lt;&gt;"",$I86="",$J86="")</formula>
    </cfRule>
  </conditionalFormatting>
  <conditionalFormatting sqref="AJ87:CF87">
    <cfRule type="expression" dxfId="8201" priority="274">
      <formula>AND($H87&lt;&gt;"",$I87&lt;&gt;"",$J87&lt;&gt;"")</formula>
    </cfRule>
    <cfRule type="expression" dxfId="8200" priority="275">
      <formula>AND($H87&lt;&gt;"",$I87&lt;&gt;"",$J87="")</formula>
    </cfRule>
    <cfRule type="expression" dxfId="8199" priority="276">
      <formula>AND($H87&lt;&gt;"",$I87="",$J87="")</formula>
    </cfRule>
  </conditionalFormatting>
  <conditionalFormatting sqref="AJ88:CF88">
    <cfRule type="expression" dxfId="8198" priority="271">
      <formula>AND($H88&lt;&gt;"",$I88&lt;&gt;"",$J88&lt;&gt;"")</formula>
    </cfRule>
    <cfRule type="expression" dxfId="8197" priority="272">
      <formula>AND($H88&lt;&gt;"",$I88&lt;&gt;"",$J88="")</formula>
    </cfRule>
    <cfRule type="expression" dxfId="8196" priority="273">
      <formula>AND($H88&lt;&gt;"",$I88="",$J88="")</formula>
    </cfRule>
  </conditionalFormatting>
  <conditionalFormatting sqref="AJ89:CF89">
    <cfRule type="expression" dxfId="8195" priority="268">
      <formula>AND($H89&lt;&gt;"",$I89&lt;&gt;"",$J89&lt;&gt;"")</formula>
    </cfRule>
    <cfRule type="expression" dxfId="8194" priority="269">
      <formula>AND($H89&lt;&gt;"",$I89&lt;&gt;"",$J89="")</formula>
    </cfRule>
    <cfRule type="expression" dxfId="8193" priority="270">
      <formula>AND($H89&lt;&gt;"",$I89="",$J89="")</formula>
    </cfRule>
  </conditionalFormatting>
  <conditionalFormatting sqref="AJ90:CF90">
    <cfRule type="expression" dxfId="8192" priority="265">
      <formula>AND($H90&lt;&gt;"",$I90&lt;&gt;"",$J90&lt;&gt;"")</formula>
    </cfRule>
    <cfRule type="expression" dxfId="8191" priority="266">
      <formula>AND($H90&lt;&gt;"",$I90&lt;&gt;"",$J90="")</formula>
    </cfRule>
    <cfRule type="expression" dxfId="8190" priority="267">
      <formula>AND($H90&lt;&gt;"",$I90="",$J90="")</formula>
    </cfRule>
  </conditionalFormatting>
  <conditionalFormatting sqref="AJ78:CF78">
    <cfRule type="expression" dxfId="8189" priority="262">
      <formula>AND($H78&lt;&gt;"",$I78&lt;&gt;"",$J78&lt;&gt;"")</formula>
    </cfRule>
    <cfRule type="expression" dxfId="8188" priority="263">
      <formula>AND($H78&lt;&gt;"",$I78&lt;&gt;"",$J78="")</formula>
    </cfRule>
    <cfRule type="expression" dxfId="8187" priority="264">
      <formula>AND($H78&lt;&gt;"",$I78="",$J78="")</formula>
    </cfRule>
  </conditionalFormatting>
  <conditionalFormatting sqref="AJ79:CF79">
    <cfRule type="expression" dxfId="8186" priority="259">
      <formula>AND($H79&lt;&gt;"",$I79&lt;&gt;"",$J79&lt;&gt;"")</formula>
    </cfRule>
    <cfRule type="expression" dxfId="8185" priority="260">
      <formula>AND($H79&lt;&gt;"",$I79&lt;&gt;"",$J79="")</formula>
    </cfRule>
    <cfRule type="expression" dxfId="8184" priority="261">
      <formula>AND($H79&lt;&gt;"",$I79="",$J79="")</formula>
    </cfRule>
  </conditionalFormatting>
  <conditionalFormatting sqref="AJ80:CF80">
    <cfRule type="expression" dxfId="8183" priority="256">
      <formula>AND($H80&lt;&gt;"",$I80&lt;&gt;"",$J80&lt;&gt;"")</formula>
    </cfRule>
    <cfRule type="expression" dxfId="8182" priority="257">
      <formula>AND($H80&lt;&gt;"",$I80&lt;&gt;"",$J80="")</formula>
    </cfRule>
    <cfRule type="expression" dxfId="8181" priority="258">
      <formula>AND($H80&lt;&gt;"",$I80="",$J80="")</formula>
    </cfRule>
  </conditionalFormatting>
  <conditionalFormatting sqref="AJ81:CF81">
    <cfRule type="expression" dxfId="8180" priority="253">
      <formula>AND($H81&lt;&gt;"",$I81&lt;&gt;"",$J81&lt;&gt;"")</formula>
    </cfRule>
    <cfRule type="expression" dxfId="8179" priority="254">
      <formula>AND($H81&lt;&gt;"",$I81&lt;&gt;"",$J81="")</formula>
    </cfRule>
    <cfRule type="expression" dxfId="8178" priority="255">
      <formula>AND($H81&lt;&gt;"",$I81="",$J81="")</formula>
    </cfRule>
  </conditionalFormatting>
  <conditionalFormatting sqref="AJ82:CF82">
    <cfRule type="expression" dxfId="8177" priority="250">
      <formula>AND($H82&lt;&gt;"",$I82&lt;&gt;"",$J82&lt;&gt;"")</formula>
    </cfRule>
    <cfRule type="expression" dxfId="8176" priority="251">
      <formula>AND($H82&lt;&gt;"",$I82&lt;&gt;"",$J82="")</formula>
    </cfRule>
    <cfRule type="expression" dxfId="8175" priority="252">
      <formula>AND($H82&lt;&gt;"",$I82="",$J82="")</formula>
    </cfRule>
  </conditionalFormatting>
  <conditionalFormatting sqref="AJ145:CF145">
    <cfRule type="expression" dxfId="8174" priority="175">
      <formula>AND($H145&lt;&gt;"",$I145&lt;&gt;"",$J145&lt;&gt;"")</formula>
    </cfRule>
    <cfRule type="expression" dxfId="8173" priority="176">
      <formula>AND($H145&lt;&gt;"",$I145&lt;&gt;"",$J145="")</formula>
    </cfRule>
    <cfRule type="expression" dxfId="8172" priority="177">
      <formula>AND($H145&lt;&gt;"",$I145="",$J145="")</formula>
    </cfRule>
  </conditionalFormatting>
  <conditionalFormatting sqref="AJ146:CF146">
    <cfRule type="expression" dxfId="8171" priority="172">
      <formula>AND($H146&lt;&gt;"",$I146&lt;&gt;"",$J146&lt;&gt;"")</formula>
    </cfRule>
    <cfRule type="expression" dxfId="8170" priority="173">
      <formula>AND($H146&lt;&gt;"",$I146&lt;&gt;"",$J146="")</formula>
    </cfRule>
    <cfRule type="expression" dxfId="8169" priority="174">
      <formula>AND($H146&lt;&gt;"",$I146="",$J146="")</formula>
    </cfRule>
  </conditionalFormatting>
  <conditionalFormatting sqref="AJ85:CF85">
    <cfRule type="expression" dxfId="8168" priority="247">
      <formula>AND($H85&lt;&gt;"",$I85&lt;&gt;"",$J85&lt;&gt;"")</formula>
    </cfRule>
    <cfRule type="expression" dxfId="8167" priority="248">
      <formula>AND($H85&lt;&gt;"",$I85&lt;&gt;"",$J85="")</formula>
    </cfRule>
    <cfRule type="expression" dxfId="8166" priority="249">
      <formula>AND($H85&lt;&gt;"",$I85="",$J85="")</formula>
    </cfRule>
  </conditionalFormatting>
  <conditionalFormatting sqref="AJ83:CF83">
    <cfRule type="expression" dxfId="8165" priority="244">
      <formula>AND($H83&lt;&gt;"",$I83&lt;&gt;"",$J83&lt;&gt;"")</formula>
    </cfRule>
    <cfRule type="expression" dxfId="8164" priority="245">
      <formula>AND($H83&lt;&gt;"",$I83&lt;&gt;"",$J83="")</formula>
    </cfRule>
    <cfRule type="expression" dxfId="8163" priority="246">
      <formula>AND($H83&lt;&gt;"",$I83="",$J83="")</formula>
    </cfRule>
  </conditionalFormatting>
  <conditionalFormatting sqref="AJ91:CF91">
    <cfRule type="expression" dxfId="8162" priority="241">
      <formula>AND($H91&lt;&gt;"",$I91&lt;&gt;"",$J91&lt;&gt;"")</formula>
    </cfRule>
    <cfRule type="expression" dxfId="8161" priority="242">
      <formula>AND($H91&lt;&gt;"",$I91&lt;&gt;"",$J91="")</formula>
    </cfRule>
    <cfRule type="expression" dxfId="8160" priority="243">
      <formula>AND($H91&lt;&gt;"",$I91="",$J91="")</formula>
    </cfRule>
  </conditionalFormatting>
  <conditionalFormatting sqref="AJ118:CF118">
    <cfRule type="expression" dxfId="8159" priority="238">
      <formula>AND($H118&lt;&gt;"",$I118&lt;&gt;"",$J118&lt;&gt;"")</formula>
    </cfRule>
    <cfRule type="expression" dxfId="8158" priority="239">
      <formula>AND($H118&lt;&gt;"",$I118&lt;&gt;"",$J118="")</formula>
    </cfRule>
    <cfRule type="expression" dxfId="8157" priority="240">
      <formula>AND($H118&lt;&gt;"",$I118="",$J118="")</formula>
    </cfRule>
  </conditionalFormatting>
  <conditionalFormatting sqref="AJ119:CF119">
    <cfRule type="expression" dxfId="8156" priority="235">
      <formula>AND($H119&lt;&gt;"",$I119&lt;&gt;"",$J119&lt;&gt;"")</formula>
    </cfRule>
    <cfRule type="expression" dxfId="8155" priority="236">
      <formula>AND($H119&lt;&gt;"",$I119&lt;&gt;"",$J119="")</formula>
    </cfRule>
    <cfRule type="expression" dxfId="8154" priority="237">
      <formula>AND($H119&lt;&gt;"",$I119="",$J119="")</formula>
    </cfRule>
  </conditionalFormatting>
  <conditionalFormatting sqref="AJ120:CF120">
    <cfRule type="expression" dxfId="8153" priority="232">
      <formula>AND($H120&lt;&gt;"",$I120&lt;&gt;"",$J120&lt;&gt;"")</formula>
    </cfRule>
    <cfRule type="expression" dxfId="8152" priority="233">
      <formula>AND($H120&lt;&gt;"",$I120&lt;&gt;"",$J120="")</formula>
    </cfRule>
    <cfRule type="expression" dxfId="8151" priority="234">
      <formula>AND($H120&lt;&gt;"",$I120="",$J120="")</formula>
    </cfRule>
  </conditionalFormatting>
  <conditionalFormatting sqref="AJ121:CF121">
    <cfRule type="expression" dxfId="8150" priority="229">
      <formula>AND($H121&lt;&gt;"",$I121&lt;&gt;"",$J121&lt;&gt;"")</formula>
    </cfRule>
    <cfRule type="expression" dxfId="8149" priority="230">
      <formula>AND($H121&lt;&gt;"",$I121&lt;&gt;"",$J121="")</formula>
    </cfRule>
    <cfRule type="expression" dxfId="8148" priority="231">
      <formula>AND($H121&lt;&gt;"",$I121="",$J121="")</formula>
    </cfRule>
  </conditionalFormatting>
  <conditionalFormatting sqref="AJ122:CF122">
    <cfRule type="expression" dxfId="8147" priority="226">
      <formula>AND($H122&lt;&gt;"",$I122&lt;&gt;"",$J122&lt;&gt;"")</formula>
    </cfRule>
    <cfRule type="expression" dxfId="8146" priority="227">
      <formula>AND($H122&lt;&gt;"",$I122&lt;&gt;"",$J122="")</formula>
    </cfRule>
    <cfRule type="expression" dxfId="8145" priority="228">
      <formula>AND($H122&lt;&gt;"",$I122="",$J122="")</formula>
    </cfRule>
  </conditionalFormatting>
  <conditionalFormatting sqref="AJ110:CF110">
    <cfRule type="expression" dxfId="8144" priority="223">
      <formula>AND($H110&lt;&gt;"",$I110&lt;&gt;"",$J110&lt;&gt;"")</formula>
    </cfRule>
    <cfRule type="expression" dxfId="8143" priority="224">
      <formula>AND($H110&lt;&gt;"",$I110&lt;&gt;"",$J110="")</formula>
    </cfRule>
    <cfRule type="expression" dxfId="8142" priority="225">
      <formula>AND($H110&lt;&gt;"",$I110="",$J110="")</formula>
    </cfRule>
  </conditionalFormatting>
  <conditionalFormatting sqref="AJ111:CF111">
    <cfRule type="expression" dxfId="8141" priority="220">
      <formula>AND($H111&lt;&gt;"",$I111&lt;&gt;"",$J111&lt;&gt;"")</formula>
    </cfRule>
    <cfRule type="expression" dxfId="8140" priority="221">
      <formula>AND($H111&lt;&gt;"",$I111&lt;&gt;"",$J111="")</formula>
    </cfRule>
    <cfRule type="expression" dxfId="8139" priority="222">
      <formula>AND($H111&lt;&gt;"",$I111="",$J111="")</formula>
    </cfRule>
  </conditionalFormatting>
  <conditionalFormatting sqref="AJ112:CF112">
    <cfRule type="expression" dxfId="8138" priority="217">
      <formula>AND($H112&lt;&gt;"",$I112&lt;&gt;"",$J112&lt;&gt;"")</formula>
    </cfRule>
    <cfRule type="expression" dxfId="8137" priority="218">
      <formula>AND($H112&lt;&gt;"",$I112&lt;&gt;"",$J112="")</formula>
    </cfRule>
    <cfRule type="expression" dxfId="8136" priority="219">
      <formula>AND($H112&lt;&gt;"",$I112="",$J112="")</formula>
    </cfRule>
  </conditionalFormatting>
  <conditionalFormatting sqref="AJ113:CF113">
    <cfRule type="expression" dxfId="8135" priority="214">
      <formula>AND($H113&lt;&gt;"",$I113&lt;&gt;"",$J113&lt;&gt;"")</formula>
    </cfRule>
    <cfRule type="expression" dxfId="8134" priority="215">
      <formula>AND($H113&lt;&gt;"",$I113&lt;&gt;"",$J113="")</formula>
    </cfRule>
    <cfRule type="expression" dxfId="8133" priority="216">
      <formula>AND($H113&lt;&gt;"",$I113="",$J113="")</formula>
    </cfRule>
  </conditionalFormatting>
  <conditionalFormatting sqref="AJ114:CF114">
    <cfRule type="expression" dxfId="8132" priority="211">
      <formula>AND($H114&lt;&gt;"",$I114&lt;&gt;"",$J114&lt;&gt;"")</formula>
    </cfRule>
    <cfRule type="expression" dxfId="8131" priority="212">
      <formula>AND($H114&lt;&gt;"",$I114&lt;&gt;"",$J114="")</formula>
    </cfRule>
    <cfRule type="expression" dxfId="8130" priority="213">
      <formula>AND($H114&lt;&gt;"",$I114="",$J114="")</formula>
    </cfRule>
  </conditionalFormatting>
  <conditionalFormatting sqref="AJ117:CF117">
    <cfRule type="expression" dxfId="8129" priority="208">
      <formula>AND($H117&lt;&gt;"",$I117&lt;&gt;"",$J117&lt;&gt;"")</formula>
    </cfRule>
    <cfRule type="expression" dxfId="8128" priority="209">
      <formula>AND($H117&lt;&gt;"",$I117&lt;&gt;"",$J117="")</formula>
    </cfRule>
    <cfRule type="expression" dxfId="8127" priority="210">
      <formula>AND($H117&lt;&gt;"",$I117="",$J117="")</formula>
    </cfRule>
  </conditionalFormatting>
  <conditionalFormatting sqref="AJ115:CF115">
    <cfRule type="expression" dxfId="8126" priority="205">
      <formula>AND($H115&lt;&gt;"",$I115&lt;&gt;"",$J115&lt;&gt;"")</formula>
    </cfRule>
    <cfRule type="expression" dxfId="8125" priority="206">
      <formula>AND($H115&lt;&gt;"",$I115&lt;&gt;"",$J115="")</formula>
    </cfRule>
    <cfRule type="expression" dxfId="8124" priority="207">
      <formula>AND($H115&lt;&gt;"",$I115="",$J115="")</formula>
    </cfRule>
  </conditionalFormatting>
  <conditionalFormatting sqref="AJ123:CF123">
    <cfRule type="expression" dxfId="8123" priority="202">
      <formula>AND($H123&lt;&gt;"",$I123&lt;&gt;"",$J123&lt;&gt;"")</formula>
    </cfRule>
    <cfRule type="expression" dxfId="8122" priority="203">
      <formula>AND($H123&lt;&gt;"",$I123&lt;&gt;"",$J123="")</formula>
    </cfRule>
    <cfRule type="expression" dxfId="8121" priority="204">
      <formula>AND($H123&lt;&gt;"",$I123="",$J123="")</formula>
    </cfRule>
  </conditionalFormatting>
  <conditionalFormatting sqref="AJ150:CF150">
    <cfRule type="expression" dxfId="8120" priority="199">
      <formula>AND($H150&lt;&gt;"",$I150&lt;&gt;"",$J150&lt;&gt;"")</formula>
    </cfRule>
    <cfRule type="expression" dxfId="8119" priority="200">
      <formula>AND($H150&lt;&gt;"",$I150&lt;&gt;"",$J150="")</formula>
    </cfRule>
    <cfRule type="expression" dxfId="8118" priority="201">
      <formula>AND($H150&lt;&gt;"",$I150="",$J150="")</formula>
    </cfRule>
  </conditionalFormatting>
  <conditionalFormatting sqref="AJ151:CF151">
    <cfRule type="expression" dxfId="8117" priority="196">
      <formula>AND($H151&lt;&gt;"",$I151&lt;&gt;"",$J151&lt;&gt;"")</formula>
    </cfRule>
    <cfRule type="expression" dxfId="8116" priority="197">
      <formula>AND($H151&lt;&gt;"",$I151&lt;&gt;"",$J151="")</formula>
    </cfRule>
    <cfRule type="expression" dxfId="8115" priority="198">
      <formula>AND($H151&lt;&gt;"",$I151="",$J151="")</formula>
    </cfRule>
  </conditionalFormatting>
  <conditionalFormatting sqref="AJ152:CF152">
    <cfRule type="expression" dxfId="8114" priority="193">
      <formula>AND($H152&lt;&gt;"",$I152&lt;&gt;"",$J152&lt;&gt;"")</formula>
    </cfRule>
    <cfRule type="expression" dxfId="8113" priority="194">
      <formula>AND($H152&lt;&gt;"",$I152&lt;&gt;"",$J152="")</formula>
    </cfRule>
    <cfRule type="expression" dxfId="8112" priority="195">
      <formula>AND($H152&lt;&gt;"",$I152="",$J152="")</formula>
    </cfRule>
  </conditionalFormatting>
  <conditionalFormatting sqref="AJ153:CF153">
    <cfRule type="expression" dxfId="8111" priority="190">
      <formula>AND($H153&lt;&gt;"",$I153&lt;&gt;"",$J153&lt;&gt;"")</formula>
    </cfRule>
    <cfRule type="expression" dxfId="8110" priority="191">
      <formula>AND($H153&lt;&gt;"",$I153&lt;&gt;"",$J153="")</formula>
    </cfRule>
    <cfRule type="expression" dxfId="8109" priority="192">
      <formula>AND($H153&lt;&gt;"",$I153="",$J153="")</formula>
    </cfRule>
  </conditionalFormatting>
  <conditionalFormatting sqref="AJ154:CF154">
    <cfRule type="expression" dxfId="8108" priority="187">
      <formula>AND($H154&lt;&gt;"",$I154&lt;&gt;"",$J154&lt;&gt;"")</formula>
    </cfRule>
    <cfRule type="expression" dxfId="8107" priority="188">
      <formula>AND($H154&lt;&gt;"",$I154&lt;&gt;"",$J154="")</formula>
    </cfRule>
    <cfRule type="expression" dxfId="8106" priority="189">
      <formula>AND($H154&lt;&gt;"",$I154="",$J154="")</formula>
    </cfRule>
  </conditionalFormatting>
  <conditionalFormatting sqref="AJ142:CF142">
    <cfRule type="expression" dxfId="8105" priority="184">
      <formula>AND($H142&lt;&gt;"",$I142&lt;&gt;"",$J142&lt;&gt;"")</formula>
    </cfRule>
    <cfRule type="expression" dxfId="8104" priority="185">
      <formula>AND($H142&lt;&gt;"",$I142&lt;&gt;"",$J142="")</formula>
    </cfRule>
    <cfRule type="expression" dxfId="8103" priority="186">
      <formula>AND($H142&lt;&gt;"",$I142="",$J142="")</formula>
    </cfRule>
  </conditionalFormatting>
  <conditionalFormatting sqref="AJ143:CF143">
    <cfRule type="expression" dxfId="8102" priority="181">
      <formula>AND($H143&lt;&gt;"",$I143&lt;&gt;"",$J143&lt;&gt;"")</formula>
    </cfRule>
    <cfRule type="expression" dxfId="8101" priority="182">
      <formula>AND($H143&lt;&gt;"",$I143&lt;&gt;"",$J143="")</formula>
    </cfRule>
    <cfRule type="expression" dxfId="8100" priority="183">
      <formula>AND($H143&lt;&gt;"",$I143="",$J143="")</formula>
    </cfRule>
  </conditionalFormatting>
  <conditionalFormatting sqref="AJ144:CF144">
    <cfRule type="expression" dxfId="8099" priority="178">
      <formula>AND($H144&lt;&gt;"",$I144&lt;&gt;"",$J144&lt;&gt;"")</formula>
    </cfRule>
    <cfRule type="expression" dxfId="8098" priority="179">
      <formula>AND($H144&lt;&gt;"",$I144&lt;&gt;"",$J144="")</formula>
    </cfRule>
    <cfRule type="expression" dxfId="8097" priority="180">
      <formula>AND($H144&lt;&gt;"",$I144="",$J144="")</formula>
    </cfRule>
  </conditionalFormatting>
  <conditionalFormatting sqref="AJ149:CF149">
    <cfRule type="expression" dxfId="8096" priority="169">
      <formula>AND($H149&lt;&gt;"",$I149&lt;&gt;"",$J149&lt;&gt;"")</formula>
    </cfRule>
    <cfRule type="expression" dxfId="8095" priority="170">
      <formula>AND($H149&lt;&gt;"",$I149&lt;&gt;"",$J149="")</formula>
    </cfRule>
    <cfRule type="expression" dxfId="8094" priority="171">
      <formula>AND($H149&lt;&gt;"",$I149="",$J149="")</formula>
    </cfRule>
  </conditionalFormatting>
  <conditionalFormatting sqref="AJ147:CF147">
    <cfRule type="expression" dxfId="8093" priority="166">
      <formula>AND($H147&lt;&gt;"",$I147&lt;&gt;"",$J147&lt;&gt;"")</formula>
    </cfRule>
    <cfRule type="expression" dxfId="8092" priority="167">
      <formula>AND($H147&lt;&gt;"",$I147&lt;&gt;"",$J147="")</formula>
    </cfRule>
    <cfRule type="expression" dxfId="8091" priority="168">
      <formula>AND($H147&lt;&gt;"",$I147="",$J147="")</formula>
    </cfRule>
  </conditionalFormatting>
  <conditionalFormatting sqref="AJ155:CF155">
    <cfRule type="expression" dxfId="8090" priority="163">
      <formula>AND($H155&lt;&gt;"",$I155&lt;&gt;"",$J155&lt;&gt;"")</formula>
    </cfRule>
    <cfRule type="expression" dxfId="8089" priority="164">
      <formula>AND($H155&lt;&gt;"",$I155&lt;&gt;"",$J155="")</formula>
    </cfRule>
    <cfRule type="expression" dxfId="8088" priority="165">
      <formula>AND($H155&lt;&gt;"",$I155="",$J155="")</formula>
    </cfRule>
  </conditionalFormatting>
  <conditionalFormatting sqref="AJ94:CF94">
    <cfRule type="expression" dxfId="8087" priority="160">
      <formula>AND($H94&lt;&gt;"",$I94&lt;&gt;"",$J94&lt;&gt;"")</formula>
    </cfRule>
    <cfRule type="expression" dxfId="8086" priority="161">
      <formula>AND($H94&lt;&gt;"",$I94&lt;&gt;"",$J94="")</formula>
    </cfRule>
    <cfRule type="expression" dxfId="8085" priority="162">
      <formula>AND($H94&lt;&gt;"",$I94="",$J94="")</formula>
    </cfRule>
  </conditionalFormatting>
  <conditionalFormatting sqref="AJ95:CF95">
    <cfRule type="expression" dxfId="8084" priority="157">
      <formula>AND($H95&lt;&gt;"",$I95&lt;&gt;"",$J95&lt;&gt;"")</formula>
    </cfRule>
    <cfRule type="expression" dxfId="8083" priority="158">
      <formula>AND($H95&lt;&gt;"",$I95&lt;&gt;"",$J95="")</formula>
    </cfRule>
    <cfRule type="expression" dxfId="8082" priority="159">
      <formula>AND($H95&lt;&gt;"",$I95="",$J95="")</formula>
    </cfRule>
  </conditionalFormatting>
  <conditionalFormatting sqref="AJ96:CF96">
    <cfRule type="expression" dxfId="8081" priority="154">
      <formula>AND($H96&lt;&gt;"",$I96&lt;&gt;"",$J96&lt;&gt;"")</formula>
    </cfRule>
    <cfRule type="expression" dxfId="8080" priority="155">
      <formula>AND($H96&lt;&gt;"",$I96&lt;&gt;"",$J96="")</formula>
    </cfRule>
    <cfRule type="expression" dxfId="8079" priority="156">
      <formula>AND($H96&lt;&gt;"",$I96="",$J96="")</formula>
    </cfRule>
  </conditionalFormatting>
  <conditionalFormatting sqref="AJ97:CF97">
    <cfRule type="expression" dxfId="8078" priority="151">
      <formula>AND($H97&lt;&gt;"",$I97&lt;&gt;"",$J97&lt;&gt;"")</formula>
    </cfRule>
    <cfRule type="expression" dxfId="8077" priority="152">
      <formula>AND($H97&lt;&gt;"",$I97&lt;&gt;"",$J97="")</formula>
    </cfRule>
    <cfRule type="expression" dxfId="8076" priority="153">
      <formula>AND($H97&lt;&gt;"",$I97="",$J97="")</formula>
    </cfRule>
  </conditionalFormatting>
  <conditionalFormatting sqref="AJ98:CF98">
    <cfRule type="expression" dxfId="8075" priority="148">
      <formula>AND($H98&lt;&gt;"",$I98&lt;&gt;"",$J98&lt;&gt;"")</formula>
    </cfRule>
    <cfRule type="expression" dxfId="8074" priority="149">
      <formula>AND($H98&lt;&gt;"",$I98&lt;&gt;"",$J98="")</formula>
    </cfRule>
    <cfRule type="expression" dxfId="8073" priority="150">
      <formula>AND($H98&lt;&gt;"",$I98="",$J98="")</formula>
    </cfRule>
  </conditionalFormatting>
  <conditionalFormatting sqref="AJ99:CF99">
    <cfRule type="expression" dxfId="8072" priority="145">
      <formula>AND($H99&lt;&gt;"",$I99&lt;&gt;"",$J99&lt;&gt;"")</formula>
    </cfRule>
    <cfRule type="expression" dxfId="8071" priority="146">
      <formula>AND($H99&lt;&gt;"",$I99&lt;&gt;"",$J99="")</formula>
    </cfRule>
    <cfRule type="expression" dxfId="8070" priority="147">
      <formula>AND($H99&lt;&gt;"",$I99="",$J99="")</formula>
    </cfRule>
  </conditionalFormatting>
  <conditionalFormatting sqref="AJ126:CF126">
    <cfRule type="expression" dxfId="8069" priority="142">
      <formula>AND($H126&lt;&gt;"",$I126&lt;&gt;"",$J126&lt;&gt;"")</formula>
    </cfRule>
    <cfRule type="expression" dxfId="8068" priority="143">
      <formula>AND($H126&lt;&gt;"",$I126&lt;&gt;"",$J126="")</formula>
    </cfRule>
    <cfRule type="expression" dxfId="8067" priority="144">
      <formula>AND($H126&lt;&gt;"",$I126="",$J126="")</formula>
    </cfRule>
  </conditionalFormatting>
  <conditionalFormatting sqref="AJ127:CF127">
    <cfRule type="expression" dxfId="8066" priority="139">
      <formula>AND($H127&lt;&gt;"",$I127&lt;&gt;"",$J127&lt;&gt;"")</formula>
    </cfRule>
    <cfRule type="expression" dxfId="8065" priority="140">
      <formula>AND($H127&lt;&gt;"",$I127&lt;&gt;"",$J127="")</formula>
    </cfRule>
    <cfRule type="expression" dxfId="8064" priority="141">
      <formula>AND($H127&lt;&gt;"",$I127="",$J127="")</formula>
    </cfRule>
  </conditionalFormatting>
  <conditionalFormatting sqref="AJ128:CF128">
    <cfRule type="expression" dxfId="8063" priority="136">
      <formula>AND($H128&lt;&gt;"",$I128&lt;&gt;"",$J128&lt;&gt;"")</formula>
    </cfRule>
    <cfRule type="expression" dxfId="8062" priority="137">
      <formula>AND($H128&lt;&gt;"",$I128&lt;&gt;"",$J128="")</formula>
    </cfRule>
    <cfRule type="expression" dxfId="8061" priority="138">
      <formula>AND($H128&lt;&gt;"",$I128="",$J128="")</formula>
    </cfRule>
  </conditionalFormatting>
  <conditionalFormatting sqref="AJ129:CF129">
    <cfRule type="expression" dxfId="8060" priority="133">
      <formula>AND($H129&lt;&gt;"",$I129&lt;&gt;"",$J129&lt;&gt;"")</formula>
    </cfRule>
    <cfRule type="expression" dxfId="8059" priority="134">
      <formula>AND($H129&lt;&gt;"",$I129&lt;&gt;"",$J129="")</formula>
    </cfRule>
    <cfRule type="expression" dxfId="8058" priority="135">
      <formula>AND($H129&lt;&gt;"",$I129="",$J129="")</formula>
    </cfRule>
  </conditionalFormatting>
  <conditionalFormatting sqref="AJ130:CF130">
    <cfRule type="expression" dxfId="8057" priority="130">
      <formula>AND($H130&lt;&gt;"",$I130&lt;&gt;"",$J130&lt;&gt;"")</formula>
    </cfRule>
    <cfRule type="expression" dxfId="8056" priority="131">
      <formula>AND($H130&lt;&gt;"",$I130&lt;&gt;"",$J130="")</formula>
    </cfRule>
    <cfRule type="expression" dxfId="8055" priority="132">
      <formula>AND($H130&lt;&gt;"",$I130="",$J130="")</formula>
    </cfRule>
  </conditionalFormatting>
  <conditionalFormatting sqref="AJ131:CF131">
    <cfRule type="expression" dxfId="8054" priority="127">
      <formula>AND($H131&lt;&gt;"",$I131&lt;&gt;"",$J131&lt;&gt;"")</formula>
    </cfRule>
    <cfRule type="expression" dxfId="8053" priority="128">
      <formula>AND($H131&lt;&gt;"",$I131&lt;&gt;"",$J131="")</formula>
    </cfRule>
    <cfRule type="expression" dxfId="8052" priority="129">
      <formula>AND($H131&lt;&gt;"",$I131="",$J131="")</formula>
    </cfRule>
  </conditionalFormatting>
  <conditionalFormatting sqref="AJ158:CF158">
    <cfRule type="expression" dxfId="8051" priority="124">
      <formula>AND($H158&lt;&gt;"",$I158&lt;&gt;"",$J158&lt;&gt;"")</formula>
    </cfRule>
    <cfRule type="expression" dxfId="8050" priority="125">
      <formula>AND($H158&lt;&gt;"",$I158&lt;&gt;"",$J158="")</formula>
    </cfRule>
    <cfRule type="expression" dxfId="8049" priority="126">
      <formula>AND($H158&lt;&gt;"",$I158="",$J158="")</formula>
    </cfRule>
  </conditionalFormatting>
  <conditionalFormatting sqref="AJ159:CF159">
    <cfRule type="expression" dxfId="8048" priority="121">
      <formula>AND($H159&lt;&gt;"",$I159&lt;&gt;"",$J159&lt;&gt;"")</formula>
    </cfRule>
    <cfRule type="expression" dxfId="8047" priority="122">
      <formula>AND($H159&lt;&gt;"",$I159&lt;&gt;"",$J159="")</formula>
    </cfRule>
    <cfRule type="expression" dxfId="8046" priority="123">
      <formula>AND($H159&lt;&gt;"",$I159="",$J159="")</formula>
    </cfRule>
  </conditionalFormatting>
  <conditionalFormatting sqref="AJ160:CF160">
    <cfRule type="expression" dxfId="8045" priority="118">
      <formula>AND($H160&lt;&gt;"",$I160&lt;&gt;"",$J160&lt;&gt;"")</formula>
    </cfRule>
    <cfRule type="expression" dxfId="8044" priority="119">
      <formula>AND($H160&lt;&gt;"",$I160&lt;&gt;"",$J160="")</formula>
    </cfRule>
    <cfRule type="expression" dxfId="8043" priority="120">
      <formula>AND($H160&lt;&gt;"",$I160="",$J160="")</formula>
    </cfRule>
  </conditionalFormatting>
  <conditionalFormatting sqref="AJ161:CF161">
    <cfRule type="expression" dxfId="8042" priority="115">
      <formula>AND($H161&lt;&gt;"",$I161&lt;&gt;"",$J161&lt;&gt;"")</formula>
    </cfRule>
    <cfRule type="expression" dxfId="8041" priority="116">
      <formula>AND($H161&lt;&gt;"",$I161&lt;&gt;"",$J161="")</formula>
    </cfRule>
    <cfRule type="expression" dxfId="8040" priority="117">
      <formula>AND($H161&lt;&gt;"",$I161="",$J161="")</formula>
    </cfRule>
  </conditionalFormatting>
  <conditionalFormatting sqref="AJ162:CF162">
    <cfRule type="expression" dxfId="8039" priority="112">
      <formula>AND($H162&lt;&gt;"",$I162&lt;&gt;"",$J162&lt;&gt;"")</formula>
    </cfRule>
    <cfRule type="expression" dxfId="8038" priority="113">
      <formula>AND($H162&lt;&gt;"",$I162&lt;&gt;"",$J162="")</formula>
    </cfRule>
    <cfRule type="expression" dxfId="8037" priority="114">
      <formula>AND($H162&lt;&gt;"",$I162="",$J162="")</formula>
    </cfRule>
  </conditionalFormatting>
  <conditionalFormatting sqref="AJ163:CF163">
    <cfRule type="expression" dxfId="8036" priority="109">
      <formula>AND($H163&lt;&gt;"",$I163&lt;&gt;"",$J163&lt;&gt;"")</formula>
    </cfRule>
    <cfRule type="expression" dxfId="8035" priority="110">
      <formula>AND($H163&lt;&gt;"",$I163&lt;&gt;"",$J163="")</formula>
    </cfRule>
    <cfRule type="expression" dxfId="8034" priority="111">
      <formula>AND($H163&lt;&gt;"",$I163="",$J163="")</formula>
    </cfRule>
  </conditionalFormatting>
  <conditionalFormatting sqref="AJ102:CF102">
    <cfRule type="expression" dxfId="8033" priority="106">
      <formula>AND($H102&lt;&gt;"",$I102&lt;&gt;"",$J102&lt;&gt;"")</formula>
    </cfRule>
    <cfRule type="expression" dxfId="8032" priority="107">
      <formula>AND($H102&lt;&gt;"",$I102&lt;&gt;"",$J102="")</formula>
    </cfRule>
    <cfRule type="expression" dxfId="8031" priority="108">
      <formula>AND($H102&lt;&gt;"",$I102="",$J102="")</formula>
    </cfRule>
  </conditionalFormatting>
  <conditionalFormatting sqref="AJ103:CF103">
    <cfRule type="expression" dxfId="8030" priority="103">
      <formula>AND($H103&lt;&gt;"",$I103&lt;&gt;"",$J103&lt;&gt;"")</formula>
    </cfRule>
    <cfRule type="expression" dxfId="8029" priority="104">
      <formula>AND($H103&lt;&gt;"",$I103&lt;&gt;"",$J103="")</formula>
    </cfRule>
    <cfRule type="expression" dxfId="8028" priority="105">
      <formula>AND($H103&lt;&gt;"",$I103="",$J103="")</formula>
    </cfRule>
  </conditionalFormatting>
  <conditionalFormatting sqref="AJ104:CF104">
    <cfRule type="expression" dxfId="8027" priority="100">
      <formula>AND($H104&lt;&gt;"",$I104&lt;&gt;"",$J104&lt;&gt;"")</formula>
    </cfRule>
    <cfRule type="expression" dxfId="8026" priority="101">
      <formula>AND($H104&lt;&gt;"",$I104&lt;&gt;"",$J104="")</formula>
    </cfRule>
    <cfRule type="expression" dxfId="8025" priority="102">
      <formula>AND($H104&lt;&gt;"",$I104="",$J104="")</formula>
    </cfRule>
  </conditionalFormatting>
  <conditionalFormatting sqref="AJ105:CF105">
    <cfRule type="expression" dxfId="8024" priority="97">
      <formula>AND($H105&lt;&gt;"",$I105&lt;&gt;"",$J105&lt;&gt;"")</formula>
    </cfRule>
    <cfRule type="expression" dxfId="8023" priority="98">
      <formula>AND($H105&lt;&gt;"",$I105&lt;&gt;"",$J105="")</formula>
    </cfRule>
    <cfRule type="expression" dxfId="8022" priority="99">
      <formula>AND($H105&lt;&gt;"",$I105="",$J105="")</formula>
    </cfRule>
  </conditionalFormatting>
  <conditionalFormatting sqref="AJ106:CF106">
    <cfRule type="expression" dxfId="8021" priority="94">
      <formula>AND($H106&lt;&gt;"",$I106&lt;&gt;"",$J106&lt;&gt;"")</formula>
    </cfRule>
    <cfRule type="expression" dxfId="8020" priority="95">
      <formula>AND($H106&lt;&gt;"",$I106&lt;&gt;"",$J106="")</formula>
    </cfRule>
    <cfRule type="expression" dxfId="8019" priority="96">
      <formula>AND($H106&lt;&gt;"",$I106="",$J106="")</formula>
    </cfRule>
  </conditionalFormatting>
  <conditionalFormatting sqref="AJ107:CF107">
    <cfRule type="expression" dxfId="8018" priority="91">
      <formula>AND($H107&lt;&gt;"",$I107&lt;&gt;"",$J107&lt;&gt;"")</formula>
    </cfRule>
    <cfRule type="expression" dxfId="8017" priority="92">
      <formula>AND($H107&lt;&gt;"",$I107&lt;&gt;"",$J107="")</formula>
    </cfRule>
    <cfRule type="expression" dxfId="8016" priority="93">
      <formula>AND($H107&lt;&gt;"",$I107="",$J107="")</formula>
    </cfRule>
  </conditionalFormatting>
  <conditionalFormatting sqref="AJ134:CF134">
    <cfRule type="expression" dxfId="8015" priority="88">
      <formula>AND($H134&lt;&gt;"",$I134&lt;&gt;"",$J134&lt;&gt;"")</formula>
    </cfRule>
    <cfRule type="expression" dxfId="8014" priority="89">
      <formula>AND($H134&lt;&gt;"",$I134&lt;&gt;"",$J134="")</formula>
    </cfRule>
    <cfRule type="expression" dxfId="8013" priority="90">
      <formula>AND($H134&lt;&gt;"",$I134="",$J134="")</formula>
    </cfRule>
  </conditionalFormatting>
  <conditionalFormatting sqref="AJ135:CF135">
    <cfRule type="expression" dxfId="8012" priority="85">
      <formula>AND($H135&lt;&gt;"",$I135&lt;&gt;"",$J135&lt;&gt;"")</formula>
    </cfRule>
    <cfRule type="expression" dxfId="8011" priority="86">
      <formula>AND($H135&lt;&gt;"",$I135&lt;&gt;"",$J135="")</formula>
    </cfRule>
    <cfRule type="expression" dxfId="8010" priority="87">
      <formula>AND($H135&lt;&gt;"",$I135="",$J135="")</formula>
    </cfRule>
  </conditionalFormatting>
  <conditionalFormatting sqref="AJ136:CF136">
    <cfRule type="expression" dxfId="8009" priority="82">
      <formula>AND($H136&lt;&gt;"",$I136&lt;&gt;"",$J136&lt;&gt;"")</formula>
    </cfRule>
    <cfRule type="expression" dxfId="8008" priority="83">
      <formula>AND($H136&lt;&gt;"",$I136&lt;&gt;"",$J136="")</formula>
    </cfRule>
    <cfRule type="expression" dxfId="8007" priority="84">
      <formula>AND($H136&lt;&gt;"",$I136="",$J136="")</formula>
    </cfRule>
  </conditionalFormatting>
  <conditionalFormatting sqref="AJ137:CF137">
    <cfRule type="expression" dxfId="8006" priority="79">
      <formula>AND($H137&lt;&gt;"",$I137&lt;&gt;"",$J137&lt;&gt;"")</formula>
    </cfRule>
    <cfRule type="expression" dxfId="8005" priority="80">
      <formula>AND($H137&lt;&gt;"",$I137&lt;&gt;"",$J137="")</formula>
    </cfRule>
    <cfRule type="expression" dxfId="8004" priority="81">
      <formula>AND($H137&lt;&gt;"",$I137="",$J137="")</formula>
    </cfRule>
  </conditionalFormatting>
  <conditionalFormatting sqref="AJ138:CF138">
    <cfRule type="expression" dxfId="8003" priority="76">
      <formula>AND($H138&lt;&gt;"",$I138&lt;&gt;"",$J138&lt;&gt;"")</formula>
    </cfRule>
    <cfRule type="expression" dxfId="8002" priority="77">
      <formula>AND($H138&lt;&gt;"",$I138&lt;&gt;"",$J138="")</formula>
    </cfRule>
    <cfRule type="expression" dxfId="8001" priority="78">
      <formula>AND($H138&lt;&gt;"",$I138="",$J138="")</formula>
    </cfRule>
  </conditionalFormatting>
  <conditionalFormatting sqref="AJ139:CF139">
    <cfRule type="expression" dxfId="8000" priority="73">
      <formula>AND($H139&lt;&gt;"",$I139&lt;&gt;"",$J139&lt;&gt;"")</formula>
    </cfRule>
    <cfRule type="expression" dxfId="7999" priority="74">
      <formula>AND($H139&lt;&gt;"",$I139&lt;&gt;"",$J139="")</formula>
    </cfRule>
    <cfRule type="expression" dxfId="7998" priority="75">
      <formula>AND($H139&lt;&gt;"",$I139="",$J139="")</formula>
    </cfRule>
  </conditionalFormatting>
  <conditionalFormatting sqref="AJ166:CF166">
    <cfRule type="expression" dxfId="7997" priority="70">
      <formula>AND($H166&lt;&gt;"",$I166&lt;&gt;"",$J166&lt;&gt;"")</formula>
    </cfRule>
    <cfRule type="expression" dxfId="7996" priority="71">
      <formula>AND($H166&lt;&gt;"",$I166&lt;&gt;"",$J166="")</formula>
    </cfRule>
    <cfRule type="expression" dxfId="7995" priority="72">
      <formula>AND($H166&lt;&gt;"",$I166="",$J166="")</formula>
    </cfRule>
  </conditionalFormatting>
  <conditionalFormatting sqref="AJ167:CF167">
    <cfRule type="expression" dxfId="7994" priority="67">
      <formula>AND($H167&lt;&gt;"",$I167&lt;&gt;"",$J167&lt;&gt;"")</formula>
    </cfRule>
    <cfRule type="expression" dxfId="7993" priority="68">
      <formula>AND($H167&lt;&gt;"",$I167&lt;&gt;"",$J167="")</formula>
    </cfRule>
    <cfRule type="expression" dxfId="7992" priority="69">
      <formula>AND($H167&lt;&gt;"",$I167="",$J167="")</formula>
    </cfRule>
  </conditionalFormatting>
  <conditionalFormatting sqref="AJ168:CF168">
    <cfRule type="expression" dxfId="7991" priority="64">
      <formula>AND($H168&lt;&gt;"",$I168&lt;&gt;"",$J168&lt;&gt;"")</formula>
    </cfRule>
    <cfRule type="expression" dxfId="7990" priority="65">
      <formula>AND($H168&lt;&gt;"",$I168&lt;&gt;"",$J168="")</formula>
    </cfRule>
    <cfRule type="expression" dxfId="7989" priority="66">
      <formula>AND($H168&lt;&gt;"",$I168="",$J168="")</formula>
    </cfRule>
  </conditionalFormatting>
  <conditionalFormatting sqref="AJ169:CF169">
    <cfRule type="expression" dxfId="7988" priority="61">
      <formula>AND($H169&lt;&gt;"",$I169&lt;&gt;"",$J169&lt;&gt;"")</formula>
    </cfRule>
    <cfRule type="expression" dxfId="7987" priority="62">
      <formula>AND($H169&lt;&gt;"",$I169&lt;&gt;"",$J169="")</formula>
    </cfRule>
    <cfRule type="expression" dxfId="7986" priority="63">
      <formula>AND($H169&lt;&gt;"",$I169="",$J169="")</formula>
    </cfRule>
  </conditionalFormatting>
  <conditionalFormatting sqref="AJ170:CF170">
    <cfRule type="expression" dxfId="7985" priority="58">
      <formula>AND($H170&lt;&gt;"",$I170&lt;&gt;"",$J170&lt;&gt;"")</formula>
    </cfRule>
    <cfRule type="expression" dxfId="7984" priority="59">
      <formula>AND($H170&lt;&gt;"",$I170&lt;&gt;"",$J170="")</formula>
    </cfRule>
    <cfRule type="expression" dxfId="7983" priority="60">
      <formula>AND($H170&lt;&gt;"",$I170="",$J170="")</formula>
    </cfRule>
  </conditionalFormatting>
  <conditionalFormatting sqref="AJ171:CF171">
    <cfRule type="expression" dxfId="7982" priority="55">
      <formula>AND($H171&lt;&gt;"",$I171&lt;&gt;"",$J171&lt;&gt;"")</formula>
    </cfRule>
    <cfRule type="expression" dxfId="7981" priority="56">
      <formula>AND($H171&lt;&gt;"",$I171&lt;&gt;"",$J171="")</formula>
    </cfRule>
    <cfRule type="expression" dxfId="7980" priority="57">
      <formula>AND($H171&lt;&gt;"",$I171="",$J171="")</formula>
    </cfRule>
  </conditionalFormatting>
  <conditionalFormatting sqref="H174:J174">
    <cfRule type="expression" dxfId="7979" priority="52">
      <formula>AND($H174&lt;&gt;"",$I174&lt;&gt;"",$J174&lt;&gt;"")</formula>
    </cfRule>
    <cfRule type="expression" dxfId="7978" priority="53">
      <formula>AND($H174&lt;&gt;"",$I174&lt;&gt;"",$J174="")</formula>
    </cfRule>
    <cfRule type="expression" dxfId="7977" priority="54">
      <formula>AND($H174&lt;&gt;"",$I174="",$J174="")</formula>
    </cfRule>
  </conditionalFormatting>
  <conditionalFormatting sqref="U174 X174:Z174">
    <cfRule type="expression" dxfId="7976" priority="49">
      <formula>AND($H174&lt;&gt;"",$I174&lt;&gt;"",$J174&lt;&gt;"")</formula>
    </cfRule>
    <cfRule type="expression" dxfId="7975" priority="50">
      <formula>AND($H174&lt;&gt;"",$I174&lt;&gt;"",$J174="")</formula>
    </cfRule>
    <cfRule type="expression" dxfId="7974" priority="51">
      <formula>AND($H174&lt;&gt;"",$I174="",$J174="")</formula>
    </cfRule>
  </conditionalFormatting>
  <conditionalFormatting sqref="H174">
    <cfRule type="expression" dxfId="7973" priority="48">
      <formula>AND($H174&lt;&gt;"",$I174&lt;&gt;"")</formula>
    </cfRule>
  </conditionalFormatting>
  <conditionalFormatting sqref="I174">
    <cfRule type="expression" dxfId="7972" priority="47">
      <formula>AND($I174&lt;&gt;"",$J174&lt;&gt;"")</formula>
    </cfRule>
  </conditionalFormatting>
  <conditionalFormatting sqref="A174">
    <cfRule type="containsBlanks" dxfId="7971" priority="46">
      <formula>LEN(TRIM(A174))=0</formula>
    </cfRule>
  </conditionalFormatting>
  <conditionalFormatting sqref="AA174:AB174">
    <cfRule type="expression" dxfId="7970" priority="43">
      <formula>AND($H174&lt;&gt;"",$I174&lt;&gt;"",$J174&lt;&gt;"")</formula>
    </cfRule>
    <cfRule type="expression" dxfId="7969" priority="44">
      <formula>AND($H174&lt;&gt;"",$I174&lt;&gt;"",$J174="")</formula>
    </cfRule>
    <cfRule type="expression" dxfId="7968" priority="45">
      <formula>AND($H174&lt;&gt;"",$I174="",$J174="")</formula>
    </cfRule>
  </conditionalFormatting>
  <conditionalFormatting sqref="AC174:AD174">
    <cfRule type="expression" dxfId="7967" priority="40">
      <formula>AND($H174&lt;&gt;"",$I174&lt;&gt;"",$J174&lt;&gt;"")</formula>
    </cfRule>
    <cfRule type="expression" dxfId="7966" priority="41">
      <formula>AND($H174&lt;&gt;"",$I174&lt;&gt;"",$J174="")</formula>
    </cfRule>
    <cfRule type="expression" dxfId="7965" priority="42">
      <formula>AND($H174&lt;&gt;"",$I174="",$J174="")</formula>
    </cfRule>
  </conditionalFormatting>
  <conditionalFormatting sqref="AE174:AH174">
    <cfRule type="expression" dxfId="7964" priority="37">
      <formula>AND($H174&lt;&gt;"",$I174&lt;&gt;"",$J174&lt;&gt;"")</formula>
    </cfRule>
    <cfRule type="expression" dxfId="7963" priority="38">
      <formula>AND($H174&lt;&gt;"",$I174&lt;&gt;"",$J174="")</formula>
    </cfRule>
    <cfRule type="expression" dxfId="7962" priority="39">
      <formula>AND($H174&lt;&gt;"",$I174="",$J174="")</formula>
    </cfRule>
  </conditionalFormatting>
  <conditionalFormatting sqref="AI174">
    <cfRule type="expression" dxfId="7961" priority="34">
      <formula>AND($H174&lt;&gt;"",$I174&lt;&gt;"",$J174&lt;&gt;"")</formula>
    </cfRule>
    <cfRule type="expression" dxfId="7960" priority="35">
      <formula>AND($H174&lt;&gt;"",$I174&lt;&gt;"",$J174="")</formula>
    </cfRule>
    <cfRule type="expression" dxfId="7959" priority="36">
      <formula>AND($H174&lt;&gt;"",$I174="",$J174="")</formula>
    </cfRule>
  </conditionalFormatting>
  <conditionalFormatting sqref="H175:J175">
    <cfRule type="expression" dxfId="7958" priority="31">
      <formula>AND($H175&lt;&gt;"",$I175&lt;&gt;"",$J175&lt;&gt;"")</formula>
    </cfRule>
    <cfRule type="expression" dxfId="7957" priority="32">
      <formula>AND($H175&lt;&gt;"",$I175&lt;&gt;"",$J175="")</formula>
    </cfRule>
    <cfRule type="expression" dxfId="7956" priority="33">
      <formula>AND($H175&lt;&gt;"",$I175="",$J175="")</formula>
    </cfRule>
  </conditionalFormatting>
  <conditionalFormatting sqref="U175 X175:Z175">
    <cfRule type="expression" dxfId="7955" priority="28">
      <formula>AND($H175&lt;&gt;"",$I175&lt;&gt;"",$J175&lt;&gt;"")</formula>
    </cfRule>
    <cfRule type="expression" dxfId="7954" priority="29">
      <formula>AND($H175&lt;&gt;"",$I175&lt;&gt;"",$J175="")</formula>
    </cfRule>
    <cfRule type="expression" dxfId="7953" priority="30">
      <formula>AND($H175&lt;&gt;"",$I175="",$J175="")</formula>
    </cfRule>
  </conditionalFormatting>
  <conditionalFormatting sqref="H175">
    <cfRule type="expression" dxfId="7952" priority="27">
      <formula>AND($H175&lt;&gt;"",$I175&lt;&gt;"")</formula>
    </cfRule>
  </conditionalFormatting>
  <conditionalFormatting sqref="I175">
    <cfRule type="expression" dxfId="7951" priority="26">
      <formula>AND($I175&lt;&gt;"",$J175&lt;&gt;"")</formula>
    </cfRule>
  </conditionalFormatting>
  <conditionalFormatting sqref="A175">
    <cfRule type="containsBlanks" dxfId="7950" priority="25">
      <formula>LEN(TRIM(A175))=0</formula>
    </cfRule>
  </conditionalFormatting>
  <conditionalFormatting sqref="AA175:AB175">
    <cfRule type="expression" dxfId="7949" priority="22">
      <formula>AND($H175&lt;&gt;"",$I175&lt;&gt;"",$J175&lt;&gt;"")</formula>
    </cfRule>
    <cfRule type="expression" dxfId="7948" priority="23">
      <formula>AND($H175&lt;&gt;"",$I175&lt;&gt;"",$J175="")</formula>
    </cfRule>
    <cfRule type="expression" dxfId="7947" priority="24">
      <formula>AND($H175&lt;&gt;"",$I175="",$J175="")</formula>
    </cfRule>
  </conditionalFormatting>
  <conditionalFormatting sqref="AC175:AD175">
    <cfRule type="expression" dxfId="7946" priority="19">
      <formula>AND($H175&lt;&gt;"",$I175&lt;&gt;"",$J175&lt;&gt;"")</formula>
    </cfRule>
    <cfRule type="expression" dxfId="7945" priority="20">
      <formula>AND($H175&lt;&gt;"",$I175&lt;&gt;"",$J175="")</formula>
    </cfRule>
    <cfRule type="expression" dxfId="7944" priority="21">
      <formula>AND($H175&lt;&gt;"",$I175="",$J175="")</formula>
    </cfRule>
  </conditionalFormatting>
  <conditionalFormatting sqref="AE175:AH175">
    <cfRule type="expression" dxfId="7943" priority="16">
      <formula>AND($H175&lt;&gt;"",$I175&lt;&gt;"",$J175&lt;&gt;"")</formula>
    </cfRule>
    <cfRule type="expression" dxfId="7942" priority="17">
      <formula>AND($H175&lt;&gt;"",$I175&lt;&gt;"",$J175="")</formula>
    </cfRule>
    <cfRule type="expression" dxfId="7941" priority="18">
      <formula>AND($H175&lt;&gt;"",$I175="",$J175="")</formula>
    </cfRule>
  </conditionalFormatting>
  <conditionalFormatting sqref="AI175">
    <cfRule type="expression" dxfId="7940" priority="13">
      <formula>AND($H175&lt;&gt;"",$I175&lt;&gt;"",$J175&lt;&gt;"")</formula>
    </cfRule>
    <cfRule type="expression" dxfId="7939" priority="14">
      <formula>AND($H175&lt;&gt;"",$I175&lt;&gt;"",$J175="")</formula>
    </cfRule>
    <cfRule type="expression" dxfId="7938" priority="15">
      <formula>AND($H175&lt;&gt;"",$I175="",$J175="")</formula>
    </cfRule>
  </conditionalFormatting>
  <conditionalFormatting sqref="P175">
    <cfRule type="expression" dxfId="7937" priority="10">
      <formula>AND($H175&lt;&gt;"",$I175&lt;&gt;"",$J175&lt;&gt;"")</formula>
    </cfRule>
    <cfRule type="expression" dxfId="7936" priority="11">
      <formula>AND($H175&lt;&gt;"",$I175&lt;&gt;"",$J175="")</formula>
    </cfRule>
    <cfRule type="expression" dxfId="7935" priority="12">
      <formula>AND($H175&lt;&gt;"",$I175="",$J175="")</formula>
    </cfRule>
  </conditionalFormatting>
  <conditionalFormatting sqref="AJ174:CF174">
    <cfRule type="expression" dxfId="7934" priority="7">
      <formula>AND($H174&lt;&gt;"",$I174&lt;&gt;"",$J174&lt;&gt;"")</formula>
    </cfRule>
    <cfRule type="expression" dxfId="7933" priority="8">
      <formula>AND($H174&lt;&gt;"",$I174&lt;&gt;"",$J174="")</formula>
    </cfRule>
    <cfRule type="expression" dxfId="7932" priority="9">
      <formula>AND($H174&lt;&gt;"",$I174="",$J174="")</formula>
    </cfRule>
  </conditionalFormatting>
  <conditionalFormatting sqref="AJ175:CF175">
    <cfRule type="expression" dxfId="7931" priority="4">
      <formula>AND($H175&lt;&gt;"",$I175&lt;&gt;"",$J175&lt;&gt;"")</formula>
    </cfRule>
    <cfRule type="expression" dxfId="7930" priority="5">
      <formula>AND($H175&lt;&gt;"",$I175&lt;&gt;"",$J175="")</formula>
    </cfRule>
    <cfRule type="expression" dxfId="7929" priority="6">
      <formula>AND($H175&lt;&gt;"",$I175="",$J175="")</formula>
    </cfRule>
  </conditionalFormatting>
  <conditionalFormatting sqref="J10">
    <cfRule type="expression" dxfId="23" priority="1">
      <formula>AND($H10&lt;&gt;"",$I10&lt;&gt;"",$J10&lt;&gt;"")</formula>
    </cfRule>
    <cfRule type="expression" dxfId="22" priority="2">
      <formula>AND($H10&lt;&gt;"",$I10&lt;&gt;"",$J10="")</formula>
    </cfRule>
    <cfRule type="expression" dxfId="21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J143"/>
  <sheetViews>
    <sheetView showGridLines="0" workbookViewId="0">
      <pane xSplit="20" ySplit="9" topLeftCell="U10" activePane="bottomRight" state="frozen"/>
      <selection pane="topRight" activeCell="W1" sqref="W1"/>
      <selection pane="bottomLeft" activeCell="A10" sqref="A10"/>
      <selection pane="bottomRight" activeCell="D7" sqref="D7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16384" width="8.88671875" style="1"/>
  </cols>
  <sheetData>
    <row r="1" spans="2:17" s="13" customFormat="1" ht="10.050000000000001" customHeight="1" x14ac:dyDescent="0.25">
      <c r="M1" s="50"/>
      <c r="O1" s="22"/>
      <c r="P1" s="23"/>
      <c r="Q1" s="89"/>
    </row>
    <row r="2" spans="2:17" s="13" customFormat="1" ht="13.8" x14ac:dyDescent="0.3">
      <c r="G2" s="49" t="s">
        <v>116</v>
      </c>
      <c r="J2" s="49"/>
      <c r="M2" s="50"/>
      <c r="O2" s="22"/>
      <c r="P2" s="74"/>
      <c r="Q2" s="89"/>
    </row>
    <row r="3" spans="2:17" s="13" customFormat="1" ht="7.05" customHeight="1" x14ac:dyDescent="0.25">
      <c r="M3" s="50"/>
      <c r="O3" s="22"/>
      <c r="P3" s="23"/>
      <c r="Q3" s="89"/>
    </row>
    <row r="4" spans="2:17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</row>
    <row r="5" spans="2:17" ht="3" customHeight="1" x14ac:dyDescent="0.3">
      <c r="H5" s="4"/>
      <c r="I5" s="4"/>
      <c r="J5" s="4"/>
      <c r="M5" s="52"/>
      <c r="P5" s="12"/>
    </row>
    <row r="6" spans="2:17" s="34" customFormat="1" ht="12" hidden="1" customHeight="1" x14ac:dyDescent="0.3">
      <c r="B6" s="79"/>
      <c r="M6" s="61"/>
      <c r="O6" s="76"/>
      <c r="P6" s="80"/>
      <c r="Q6" s="91"/>
    </row>
    <row r="7" spans="2:17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7"/>
      <c r="P7" s="78">
        <f ca="1">Model!$P$7</f>
        <v>44958</v>
      </c>
      <c r="Q7" s="90" t="s">
        <v>5</v>
      </c>
    </row>
    <row r="8" spans="2:17" s="34" customFormat="1" ht="12" hidden="1" customHeight="1" x14ac:dyDescent="0.3">
      <c r="B8" s="79"/>
      <c r="M8" s="61"/>
      <c r="O8" s="76"/>
      <c r="P8" s="80"/>
      <c r="Q8" s="91"/>
    </row>
    <row r="9" spans="2:17" ht="3" customHeight="1" x14ac:dyDescent="0.3">
      <c r="B9" s="13">
        <f>ROW()</f>
        <v>9</v>
      </c>
    </row>
    <row r="10" spans="2:17" x14ac:dyDescent="0.3">
      <c r="B10" s="13">
        <f>ROW()</f>
        <v>10</v>
      </c>
      <c r="J10" s="125" t="s">
        <v>484</v>
      </c>
    </row>
    <row r="11" spans="2:17" x14ac:dyDescent="0.3">
      <c r="B11" s="13">
        <f>ROW()</f>
        <v>11</v>
      </c>
      <c r="H11" s="1" t="s">
        <v>117</v>
      </c>
    </row>
    <row r="12" spans="2:17" x14ac:dyDescent="0.3">
      <c r="B12" s="13">
        <f>ROW()</f>
        <v>12</v>
      </c>
      <c r="H12" s="1" t="str">
        <f>$H$11</f>
        <v>Система налогообложения</v>
      </c>
      <c r="I12" s="1" t="s">
        <v>122</v>
      </c>
      <c r="M12" s="53" t="s">
        <v>123</v>
      </c>
      <c r="N12" s="1">
        <f>IF(P12="",1,SUMIFS(Lists!$AO:$AO,Lists!$AN:$AN,P12))</f>
        <v>1</v>
      </c>
      <c r="O12" s="82"/>
      <c r="P12" s="92" t="s">
        <v>118</v>
      </c>
      <c r="Q12" s="90" t="s">
        <v>5</v>
      </c>
    </row>
    <row r="13" spans="2:17" x14ac:dyDescent="0.3">
      <c r="B13" s="13">
        <f>ROW()</f>
        <v>13</v>
      </c>
      <c r="H13" s="1" t="str">
        <f>$H$11</f>
        <v>Система налогообложения</v>
      </c>
      <c r="I13" s="1" t="s">
        <v>124</v>
      </c>
    </row>
    <row r="14" spans="2:17" x14ac:dyDescent="0.3">
      <c r="B14" s="13">
        <f>ROW()</f>
        <v>14</v>
      </c>
      <c r="H14" s="1" t="str">
        <f t="shared" ref="H14:H16" si="0">$H$11</f>
        <v>Система налогообложения</v>
      </c>
      <c r="I14" s="1" t="str">
        <f>$I$13</f>
        <v>Исключения вручную для каждого года</v>
      </c>
      <c r="J14" s="81">
        <f ca="1">YEAR($P$7)</f>
        <v>2023</v>
      </c>
      <c r="M14" s="53" t="str">
        <f>$M$12</f>
        <v>вып.список</v>
      </c>
      <c r="N14" s="1">
        <f>IF(P14="",0,SUMIFS(Lists!$AO:$AO,Lists!$AN:$AN,P14))</f>
        <v>0</v>
      </c>
      <c r="O14" s="82"/>
      <c r="P14" s="92"/>
      <c r="Q14" s="90" t="s">
        <v>5</v>
      </c>
    </row>
    <row r="15" spans="2:17" x14ac:dyDescent="0.3">
      <c r="B15" s="13">
        <f>ROW()</f>
        <v>15</v>
      </c>
      <c r="H15" s="1" t="str">
        <f t="shared" si="0"/>
        <v>Система налогообложения</v>
      </c>
      <c r="I15" s="1" t="str">
        <f t="shared" ref="I15:I16" si="1">$I$13</f>
        <v>Исключения вручную для каждого года</v>
      </c>
      <c r="J15" s="81">
        <f ca="1">J14+1</f>
        <v>2024</v>
      </c>
      <c r="M15" s="53" t="str">
        <f t="shared" ref="M15:M16" si="2">$M$12</f>
        <v>вып.список</v>
      </c>
      <c r="N15" s="1">
        <f>IF(P15="",0,SUMIFS(Lists!$AO:$AO,Lists!$AN:$AN,P15))</f>
        <v>0</v>
      </c>
      <c r="O15" s="82"/>
      <c r="P15" s="92"/>
      <c r="Q15" s="90" t="s">
        <v>5</v>
      </c>
    </row>
    <row r="16" spans="2:17" x14ac:dyDescent="0.3">
      <c r="B16" s="13">
        <f>ROW()</f>
        <v>16</v>
      </c>
      <c r="H16" s="1" t="str">
        <f t="shared" si="0"/>
        <v>Система налогообложения</v>
      </c>
      <c r="I16" s="1" t="str">
        <f t="shared" si="1"/>
        <v>Исключения вручную для каждого года</v>
      </c>
      <c r="J16" s="81">
        <f ca="1">J15+1</f>
        <v>2025</v>
      </c>
      <c r="M16" s="53" t="str">
        <f t="shared" si="2"/>
        <v>вып.список</v>
      </c>
      <c r="N16" s="1">
        <f>IF(P16="",0,SUMIFS(Lists!$AO:$AO,Lists!$AN:$AN,P16))</f>
        <v>0</v>
      </c>
      <c r="O16" s="82"/>
      <c r="P16" s="92"/>
      <c r="Q16" s="90" t="s">
        <v>5</v>
      </c>
    </row>
    <row r="17" spans="2:36" s="26" customFormat="1" ht="12" x14ac:dyDescent="0.25">
      <c r="B17" s="13"/>
      <c r="M17" s="55"/>
      <c r="N17" s="44" t="s">
        <v>21</v>
      </c>
      <c r="O17" s="45"/>
      <c r="P17" s="46"/>
      <c r="Q17" s="89"/>
    </row>
    <row r="18" spans="2:36" x14ac:dyDescent="0.3">
      <c r="B18" s="13">
        <f>ROW()</f>
        <v>18</v>
      </c>
    </row>
    <row r="19" spans="2:36" x14ac:dyDescent="0.3">
      <c r="B19" s="13">
        <f>ROW()</f>
        <v>19</v>
      </c>
      <c r="H19" s="1" t="s">
        <v>125</v>
      </c>
      <c r="P19" s="72"/>
    </row>
    <row r="20" spans="2:36" x14ac:dyDescent="0.3">
      <c r="B20" s="13">
        <f>ROW()</f>
        <v>20</v>
      </c>
      <c r="H20" s="1" t="str">
        <f t="shared" ref="H20:H29" si="3">$H$19</f>
        <v>Ставки налога на прибыль</v>
      </c>
      <c r="I20" s="1" t="str">
        <f>Lists!$AN$6</f>
        <v>ОСНО</v>
      </c>
      <c r="M20" s="53" t="s">
        <v>16</v>
      </c>
      <c r="N20" s="1">
        <f>SUMIFS(Lists!$AO:$AO,Lists!$AN:$AN,I20)</f>
        <v>1</v>
      </c>
      <c r="O20" s="82"/>
      <c r="P20" s="86">
        <v>0.2</v>
      </c>
      <c r="Q20" s="90">
        <v>1</v>
      </c>
    </row>
    <row r="21" spans="2:36" x14ac:dyDescent="0.3">
      <c r="B21" s="13">
        <f>ROW()</f>
        <v>21</v>
      </c>
      <c r="H21" s="1" t="str">
        <f t="shared" si="3"/>
        <v>Ставки налога на прибыль</v>
      </c>
      <c r="I21" s="1" t="str">
        <f>Lists!$AN$7</f>
        <v>УСН(6%)</v>
      </c>
      <c r="M21" s="53" t="s">
        <v>16</v>
      </c>
      <c r="N21" s="1">
        <f>SUMIFS(Lists!$AO:$AO,Lists!$AN:$AN,I21)</f>
        <v>2</v>
      </c>
      <c r="O21" s="82"/>
      <c r="P21" s="86">
        <v>0.06</v>
      </c>
      <c r="Q21" s="90">
        <v>2</v>
      </c>
    </row>
    <row r="22" spans="2:36" x14ac:dyDescent="0.3">
      <c r="B22" s="13">
        <f>ROW()</f>
        <v>22</v>
      </c>
      <c r="H22" s="1" t="str">
        <f t="shared" si="3"/>
        <v>Ставки налога на прибыль</v>
      </c>
      <c r="I22" s="1" t="str">
        <f>$I$21</f>
        <v>УСН(6%)</v>
      </c>
      <c r="J22" s="1" t="s">
        <v>126</v>
      </c>
      <c r="M22" s="53" t="s">
        <v>16</v>
      </c>
      <c r="O22" s="82"/>
      <c r="P22" s="86">
        <v>0.5</v>
      </c>
    </row>
    <row r="23" spans="2:36" x14ac:dyDescent="0.3">
      <c r="B23" s="13">
        <f>ROW()</f>
        <v>23</v>
      </c>
      <c r="H23" s="1" t="str">
        <f t="shared" si="3"/>
        <v>Ставки налога на прибыль</v>
      </c>
      <c r="I23" s="1" t="str">
        <f>Lists!$AN$8</f>
        <v>УСН(15%)</v>
      </c>
      <c r="M23" s="53" t="s">
        <v>16</v>
      </c>
      <c r="N23" s="1">
        <f>SUMIFS(Lists!$AO:$AO,Lists!$AN:$AN,I23)</f>
        <v>3</v>
      </c>
      <c r="O23" s="82"/>
      <c r="P23" s="86">
        <v>0.15</v>
      </c>
      <c r="Q23" s="90">
        <v>3</v>
      </c>
    </row>
    <row r="24" spans="2:36" x14ac:dyDescent="0.3">
      <c r="B24" s="13">
        <f>ROW()</f>
        <v>24</v>
      </c>
      <c r="H24" s="1" t="str">
        <f t="shared" si="3"/>
        <v>Ставки налога на прибыль</v>
      </c>
      <c r="I24" s="1" t="str">
        <f>$I$23</f>
        <v>УСН(15%)</v>
      </c>
      <c r="J24" s="1" t="s">
        <v>127</v>
      </c>
      <c r="M24" s="53" t="s">
        <v>16</v>
      </c>
      <c r="O24" s="82"/>
      <c r="P24" s="86">
        <v>0.01</v>
      </c>
    </row>
    <row r="25" spans="2:36" x14ac:dyDescent="0.3">
      <c r="B25" s="13">
        <f>ROW()</f>
        <v>25</v>
      </c>
      <c r="H25" s="1" t="str">
        <f t="shared" si="3"/>
        <v>Ставки налога на прибыль</v>
      </c>
      <c r="I25" s="1" t="str">
        <f>Lists!$AN$9</f>
        <v>ТОСЭР</v>
      </c>
      <c r="P25" s="72"/>
    </row>
    <row r="26" spans="2:36" x14ac:dyDescent="0.3">
      <c r="B26" s="13">
        <f>ROW()</f>
        <v>26</v>
      </c>
      <c r="H26" s="1" t="str">
        <f t="shared" si="3"/>
        <v>Ставки налога на прибыль</v>
      </c>
      <c r="I26" s="1" t="str">
        <f>$I$25</f>
        <v>ТОСЭР</v>
      </c>
      <c r="J26" s="1" t="s">
        <v>129</v>
      </c>
      <c r="M26" s="53" t="s">
        <v>128</v>
      </c>
      <c r="O26" s="82"/>
      <c r="P26" s="87">
        <v>5</v>
      </c>
    </row>
    <row r="27" spans="2:36" x14ac:dyDescent="0.3">
      <c r="B27" s="13">
        <f>ROW()</f>
        <v>27</v>
      </c>
      <c r="H27" s="1" t="str">
        <f t="shared" si="3"/>
        <v>Ставки налога на прибыль</v>
      </c>
      <c r="I27" s="1" t="str">
        <f t="shared" ref="I27:I29" si="4">$I$25</f>
        <v>ТОСЭР</v>
      </c>
      <c r="J27" s="1" t="s">
        <v>130</v>
      </c>
      <c r="M27" s="53" t="s">
        <v>16</v>
      </c>
      <c r="O27" s="82"/>
      <c r="P27" s="86">
        <v>0</v>
      </c>
      <c r="Q27" s="90">
        <v>4</v>
      </c>
    </row>
    <row r="28" spans="2:36" x14ac:dyDescent="0.3">
      <c r="B28" s="13">
        <f>ROW()</f>
        <v>28</v>
      </c>
      <c r="H28" s="1" t="str">
        <f t="shared" si="3"/>
        <v>Ставки налога на прибыль</v>
      </c>
      <c r="I28" s="1" t="str">
        <f t="shared" si="4"/>
        <v>ТОСЭР</v>
      </c>
      <c r="J28" s="1" t="s">
        <v>131</v>
      </c>
      <c r="M28" s="53" t="str">
        <f>$M$26</f>
        <v>кол-во лет</v>
      </c>
      <c r="O28" s="82"/>
      <c r="P28" s="87">
        <v>10</v>
      </c>
    </row>
    <row r="29" spans="2:36" x14ac:dyDescent="0.3">
      <c r="B29" s="13">
        <f>ROW()</f>
        <v>29</v>
      </c>
      <c r="H29" s="1" t="str">
        <f t="shared" si="3"/>
        <v>Ставки налога на прибыль</v>
      </c>
      <c r="I29" s="1" t="str">
        <f t="shared" si="4"/>
        <v>ТОСЭР</v>
      </c>
      <c r="J29" s="1" t="s">
        <v>132</v>
      </c>
      <c r="M29" s="53" t="s">
        <v>16</v>
      </c>
      <c r="O29" s="82"/>
      <c r="P29" s="86">
        <v>0.12</v>
      </c>
      <c r="Q29" s="90">
        <v>5</v>
      </c>
    </row>
    <row r="30" spans="2:36" s="26" customFormat="1" ht="12" x14ac:dyDescent="0.25">
      <c r="B30" s="13"/>
      <c r="M30" s="55"/>
      <c r="N30" s="44" t="s">
        <v>21</v>
      </c>
      <c r="O30" s="45"/>
      <c r="P30" s="46"/>
      <c r="Q30" s="89"/>
    </row>
    <row r="31" spans="2:36" s="5" customFormat="1" x14ac:dyDescent="0.3">
      <c r="B31" s="13">
        <f>ROW()</f>
        <v>31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53"/>
      <c r="N31" s="1"/>
      <c r="O31" s="8"/>
      <c r="P31" s="10"/>
      <c r="Q31" s="90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2:36" x14ac:dyDescent="0.3">
      <c r="B32" s="13">
        <f>ROW()</f>
        <v>32</v>
      </c>
      <c r="H32" s="1" t="s">
        <v>133</v>
      </c>
      <c r="P32" s="72"/>
    </row>
    <row r="33" spans="2:36" x14ac:dyDescent="0.3">
      <c r="B33" s="13">
        <f>ROW()</f>
        <v>33</v>
      </c>
      <c r="H33" s="1" t="str">
        <f t="shared" ref="H33:H40" si="5">$H$32</f>
        <v>Ставки соцсборов</v>
      </c>
      <c r="I33" s="1" t="str">
        <f>Lists!$AN$6</f>
        <v>ОСНО</v>
      </c>
      <c r="M33" s="53" t="s">
        <v>16</v>
      </c>
      <c r="N33" s="1">
        <f>SUMIFS(Lists!$AO:$AO,Lists!$AN:$AN,I33)</f>
        <v>1</v>
      </c>
      <c r="O33" s="82"/>
      <c r="P33" s="86">
        <v>0.3</v>
      </c>
    </row>
    <row r="34" spans="2:36" x14ac:dyDescent="0.3">
      <c r="B34" s="13">
        <f>ROW()</f>
        <v>34</v>
      </c>
      <c r="H34" s="1" t="str">
        <f t="shared" si="5"/>
        <v>Ставки соцсборов</v>
      </c>
      <c r="I34" s="1" t="str">
        <f>Lists!$AN$7</f>
        <v>УСН(6%)</v>
      </c>
      <c r="M34" s="53" t="s">
        <v>16</v>
      </c>
      <c r="N34" s="1">
        <f>SUMIFS(Lists!$AO:$AO,Lists!$AN:$AN,I34)</f>
        <v>2</v>
      </c>
      <c r="O34" s="82"/>
      <c r="P34" s="86">
        <v>0.3</v>
      </c>
    </row>
    <row r="35" spans="2:36" x14ac:dyDescent="0.3">
      <c r="B35" s="13">
        <f>ROW()</f>
        <v>35</v>
      </c>
      <c r="H35" s="1" t="str">
        <f t="shared" si="5"/>
        <v>Ставки соцсборов</v>
      </c>
      <c r="I35" s="1" t="str">
        <f>Lists!$AN$8</f>
        <v>УСН(15%)</v>
      </c>
      <c r="M35" s="53" t="s">
        <v>16</v>
      </c>
      <c r="N35" s="1">
        <f>SUMIFS(Lists!$AO:$AO,Lists!$AN:$AN,I35)</f>
        <v>3</v>
      </c>
      <c r="O35" s="82"/>
      <c r="P35" s="86">
        <v>0.3</v>
      </c>
    </row>
    <row r="36" spans="2:36" x14ac:dyDescent="0.3">
      <c r="B36" s="13">
        <f>ROW()</f>
        <v>36</v>
      </c>
      <c r="H36" s="1" t="str">
        <f t="shared" si="5"/>
        <v>Ставки соцсборов</v>
      </c>
      <c r="I36" s="1" t="str">
        <f>Lists!$AN$9</f>
        <v>ТОСЭР</v>
      </c>
      <c r="P36" s="72"/>
    </row>
    <row r="37" spans="2:36" x14ac:dyDescent="0.3">
      <c r="B37" s="13">
        <f>ROW()</f>
        <v>37</v>
      </c>
      <c r="H37" s="1" t="str">
        <f t="shared" si="5"/>
        <v>Ставки соцсборов</v>
      </c>
      <c r="I37" s="1" t="str">
        <f>$I$36</f>
        <v>ТОСЭР</v>
      </c>
      <c r="J37" s="1" t="s">
        <v>129</v>
      </c>
      <c r="M37" s="53" t="s">
        <v>128</v>
      </c>
      <c r="O37" s="82"/>
      <c r="P37" s="87">
        <v>5</v>
      </c>
    </row>
    <row r="38" spans="2:36" x14ac:dyDescent="0.3">
      <c r="B38" s="13">
        <f>ROW()</f>
        <v>38</v>
      </c>
      <c r="H38" s="1" t="str">
        <f t="shared" si="5"/>
        <v>Ставки соцсборов</v>
      </c>
      <c r="I38" s="1" t="str">
        <f>$I$36</f>
        <v>ТОСЭР</v>
      </c>
      <c r="J38" s="1" t="s">
        <v>130</v>
      </c>
      <c r="M38" s="53" t="s">
        <v>16</v>
      </c>
      <c r="O38" s="82"/>
      <c r="P38" s="86">
        <v>7.5999999999999998E-2</v>
      </c>
    </row>
    <row r="39" spans="2:36" x14ac:dyDescent="0.3">
      <c r="B39" s="13">
        <f>ROW()</f>
        <v>39</v>
      </c>
      <c r="H39" s="1" t="str">
        <f t="shared" si="5"/>
        <v>Ставки соцсборов</v>
      </c>
      <c r="I39" s="1" t="str">
        <f>$I$36</f>
        <v>ТОСЭР</v>
      </c>
      <c r="J39" s="1" t="s">
        <v>131</v>
      </c>
      <c r="M39" s="53" t="str">
        <f>$M$26</f>
        <v>кол-во лет</v>
      </c>
      <c r="O39" s="82"/>
      <c r="P39" s="87">
        <v>10</v>
      </c>
    </row>
    <row r="40" spans="2:36" x14ac:dyDescent="0.3">
      <c r="B40" s="13">
        <f>ROW()</f>
        <v>40</v>
      </c>
      <c r="H40" s="1" t="str">
        <f t="shared" si="5"/>
        <v>Ставки соцсборов</v>
      </c>
      <c r="I40" s="1" t="str">
        <f>$I$36</f>
        <v>ТОСЭР</v>
      </c>
      <c r="J40" s="1" t="s">
        <v>132</v>
      </c>
      <c r="M40" s="53" t="s">
        <v>16</v>
      </c>
      <c r="O40" s="82"/>
      <c r="P40" s="86">
        <v>7.5999999999999998E-2</v>
      </c>
    </row>
    <row r="41" spans="2:36" s="26" customFormat="1" ht="12" x14ac:dyDescent="0.25">
      <c r="B41" s="13"/>
      <c r="M41" s="55"/>
      <c r="N41" s="44" t="s">
        <v>21</v>
      </c>
      <c r="O41" s="45"/>
      <c r="P41" s="46"/>
      <c r="Q41" s="89"/>
    </row>
    <row r="42" spans="2:36" s="5" customFormat="1" x14ac:dyDescent="0.3">
      <c r="B42" s="13">
        <f>ROW()</f>
        <v>42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53"/>
      <c r="N42" s="1"/>
      <c r="O42" s="8"/>
      <c r="P42" s="10"/>
      <c r="Q42" s="90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x14ac:dyDescent="0.3">
      <c r="B43" s="13">
        <f>ROW()</f>
        <v>43</v>
      </c>
      <c r="H43" s="1" t="s">
        <v>134</v>
      </c>
      <c r="P43" s="72"/>
    </row>
    <row r="44" spans="2:36" x14ac:dyDescent="0.3">
      <c r="B44" s="13">
        <f>ROW()</f>
        <v>44</v>
      </c>
      <c r="H44" s="1" t="str">
        <f t="shared" ref="H44:H51" si="6">$H$43</f>
        <v>Ставки земельного налога</v>
      </c>
      <c r="I44" s="1" t="str">
        <f>Lists!$AN$6</f>
        <v>ОСНО</v>
      </c>
      <c r="M44" s="53" t="s">
        <v>16</v>
      </c>
      <c r="N44" s="1">
        <f>SUMIFS(Lists!$AO:$AO,Lists!$AN:$AN,I44)</f>
        <v>1</v>
      </c>
      <c r="O44" s="82"/>
      <c r="P44" s="86">
        <v>1.4999999999999999E-2</v>
      </c>
    </row>
    <row r="45" spans="2:36" x14ac:dyDescent="0.3">
      <c r="B45" s="13">
        <f>ROW()</f>
        <v>45</v>
      </c>
      <c r="H45" s="1" t="str">
        <f t="shared" si="6"/>
        <v>Ставки земельного налога</v>
      </c>
      <c r="I45" s="1" t="str">
        <f>Lists!$AN$7</f>
        <v>УСН(6%)</v>
      </c>
      <c r="M45" s="53" t="s">
        <v>16</v>
      </c>
      <c r="N45" s="1">
        <f>SUMIFS(Lists!$AO:$AO,Lists!$AN:$AN,I45)</f>
        <v>2</v>
      </c>
      <c r="O45" s="82"/>
      <c r="P45" s="86">
        <v>1.4999999999999999E-2</v>
      </c>
    </row>
    <row r="46" spans="2:36" x14ac:dyDescent="0.3">
      <c r="B46" s="13">
        <f>ROW()</f>
        <v>46</v>
      </c>
      <c r="H46" s="1" t="str">
        <f t="shared" si="6"/>
        <v>Ставки земельного налога</v>
      </c>
      <c r="I46" s="1" t="str">
        <f>Lists!$AN$8</f>
        <v>УСН(15%)</v>
      </c>
      <c r="M46" s="53" t="s">
        <v>16</v>
      </c>
      <c r="N46" s="1">
        <f>SUMIFS(Lists!$AO:$AO,Lists!$AN:$AN,I46)</f>
        <v>3</v>
      </c>
      <c r="O46" s="82"/>
      <c r="P46" s="86">
        <v>1.4999999999999999E-2</v>
      </c>
    </row>
    <row r="47" spans="2:36" x14ac:dyDescent="0.3">
      <c r="B47" s="13">
        <f>ROW()</f>
        <v>47</v>
      </c>
      <c r="H47" s="1" t="str">
        <f t="shared" si="6"/>
        <v>Ставки земельного налога</v>
      </c>
      <c r="I47" s="1" t="str">
        <f>Lists!$AN$9</f>
        <v>ТОСЭР</v>
      </c>
      <c r="P47" s="72"/>
    </row>
    <row r="48" spans="2:36" x14ac:dyDescent="0.3">
      <c r="B48" s="13">
        <f>ROW()</f>
        <v>48</v>
      </c>
      <c r="H48" s="1" t="str">
        <f t="shared" si="6"/>
        <v>Ставки земельного налога</v>
      </c>
      <c r="I48" s="1" t="str">
        <f>$I$47</f>
        <v>ТОСЭР</v>
      </c>
      <c r="J48" s="1" t="s">
        <v>129</v>
      </c>
      <c r="M48" s="53" t="s">
        <v>128</v>
      </c>
      <c r="O48" s="82"/>
      <c r="P48" s="87">
        <v>5</v>
      </c>
    </row>
    <row r="49" spans="2:36" x14ac:dyDescent="0.3">
      <c r="B49" s="13">
        <f>ROW()</f>
        <v>49</v>
      </c>
      <c r="H49" s="1" t="str">
        <f t="shared" si="6"/>
        <v>Ставки земельного налога</v>
      </c>
      <c r="I49" s="1" t="str">
        <f>$I$47</f>
        <v>ТОСЭР</v>
      </c>
      <c r="J49" s="1" t="s">
        <v>130</v>
      </c>
      <c r="M49" s="53" t="s">
        <v>16</v>
      </c>
      <c r="O49" s="82"/>
      <c r="P49" s="86">
        <v>0</v>
      </c>
    </row>
    <row r="50" spans="2:36" x14ac:dyDescent="0.3">
      <c r="B50" s="13">
        <f>ROW()</f>
        <v>50</v>
      </c>
      <c r="H50" s="1" t="str">
        <f t="shared" si="6"/>
        <v>Ставки земельного налога</v>
      </c>
      <c r="I50" s="1" t="str">
        <f>$I$47</f>
        <v>ТОСЭР</v>
      </c>
      <c r="J50" s="1" t="s">
        <v>131</v>
      </c>
      <c r="M50" s="53" t="str">
        <f>$M$26</f>
        <v>кол-во лет</v>
      </c>
      <c r="O50" s="82"/>
      <c r="P50" s="87">
        <v>10</v>
      </c>
    </row>
    <row r="51" spans="2:36" x14ac:dyDescent="0.3">
      <c r="B51" s="13">
        <f>ROW()</f>
        <v>51</v>
      </c>
      <c r="H51" s="1" t="str">
        <f t="shared" si="6"/>
        <v>Ставки земельного налога</v>
      </c>
      <c r="I51" s="1" t="str">
        <f>$I$47</f>
        <v>ТОСЭР</v>
      </c>
      <c r="J51" s="1" t="s">
        <v>132</v>
      </c>
      <c r="M51" s="53" t="s">
        <v>16</v>
      </c>
      <c r="O51" s="82"/>
      <c r="P51" s="86">
        <v>0</v>
      </c>
    </row>
    <row r="52" spans="2:36" s="26" customFormat="1" ht="12" x14ac:dyDescent="0.25">
      <c r="B52" s="13"/>
      <c r="M52" s="55"/>
      <c r="N52" s="44" t="s">
        <v>21</v>
      </c>
      <c r="O52" s="45"/>
      <c r="P52" s="46"/>
      <c r="Q52" s="89"/>
    </row>
    <row r="53" spans="2:36" s="5" customFormat="1" x14ac:dyDescent="0.3">
      <c r="B53" s="13">
        <f>ROW()</f>
        <v>53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53"/>
      <c r="N53" s="1"/>
      <c r="O53" s="8"/>
      <c r="P53" s="10"/>
      <c r="Q53" s="90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2:36" x14ac:dyDescent="0.3">
      <c r="B54" s="13">
        <f>ROW()</f>
        <v>54</v>
      </c>
      <c r="H54" s="1" t="s">
        <v>135</v>
      </c>
      <c r="P54" s="72"/>
    </row>
    <row r="55" spans="2:36" x14ac:dyDescent="0.3">
      <c r="B55" s="13">
        <f>ROW()</f>
        <v>55</v>
      </c>
      <c r="H55" s="1" t="str">
        <f t="shared" ref="H55:H62" si="7">$H$54</f>
        <v>Ставки налога на имущество</v>
      </c>
      <c r="I55" s="1" t="str">
        <f>Lists!$AN$6</f>
        <v>ОСНО</v>
      </c>
      <c r="M55" s="53" t="s">
        <v>16</v>
      </c>
      <c r="N55" s="1">
        <f>SUMIFS(Lists!$AO:$AO,Lists!$AN:$AN,I55)</f>
        <v>1</v>
      </c>
      <c r="O55" s="82"/>
      <c r="P55" s="86">
        <v>2.1999999999999999E-2</v>
      </c>
    </row>
    <row r="56" spans="2:36" x14ac:dyDescent="0.3">
      <c r="B56" s="13">
        <f>ROW()</f>
        <v>56</v>
      </c>
      <c r="H56" s="1" t="str">
        <f t="shared" si="7"/>
        <v>Ставки налога на имущество</v>
      </c>
      <c r="I56" s="1" t="str">
        <f>Lists!$AN$7</f>
        <v>УСН(6%)</v>
      </c>
      <c r="M56" s="53" t="s">
        <v>16</v>
      </c>
      <c r="N56" s="1">
        <f>SUMIFS(Lists!$AO:$AO,Lists!$AN:$AN,I56)</f>
        <v>2</v>
      </c>
      <c r="O56" s="82"/>
      <c r="P56" s="86">
        <v>2.1999999999999999E-2</v>
      </c>
    </row>
    <row r="57" spans="2:36" x14ac:dyDescent="0.3">
      <c r="B57" s="13">
        <f>ROW()</f>
        <v>57</v>
      </c>
      <c r="H57" s="1" t="str">
        <f t="shared" si="7"/>
        <v>Ставки налога на имущество</v>
      </c>
      <c r="I57" s="1" t="str">
        <f>Lists!$AN$8</f>
        <v>УСН(15%)</v>
      </c>
      <c r="M57" s="53" t="s">
        <v>16</v>
      </c>
      <c r="N57" s="1">
        <f>SUMIFS(Lists!$AO:$AO,Lists!$AN:$AN,I57)</f>
        <v>3</v>
      </c>
      <c r="O57" s="82"/>
      <c r="P57" s="86">
        <v>2.1999999999999999E-2</v>
      </c>
    </row>
    <row r="58" spans="2:36" x14ac:dyDescent="0.3">
      <c r="B58" s="13">
        <f>ROW()</f>
        <v>58</v>
      </c>
      <c r="H58" s="1" t="str">
        <f t="shared" si="7"/>
        <v>Ставки налога на имущество</v>
      </c>
      <c r="I58" s="1" t="str">
        <f>Lists!$AN$9</f>
        <v>ТОСЭР</v>
      </c>
      <c r="P58" s="72"/>
    </row>
    <row r="59" spans="2:36" x14ac:dyDescent="0.3">
      <c r="B59" s="13">
        <f>ROW()</f>
        <v>59</v>
      </c>
      <c r="H59" s="1" t="str">
        <f t="shared" si="7"/>
        <v>Ставки налога на имущество</v>
      </c>
      <c r="I59" s="1" t="str">
        <f>$I$58</f>
        <v>ТОСЭР</v>
      </c>
      <c r="J59" s="1" t="s">
        <v>129</v>
      </c>
      <c r="M59" s="53" t="s">
        <v>128</v>
      </c>
      <c r="O59" s="82"/>
      <c r="P59" s="87">
        <v>5</v>
      </c>
    </row>
    <row r="60" spans="2:36" x14ac:dyDescent="0.3">
      <c r="B60" s="13">
        <f>ROW()</f>
        <v>60</v>
      </c>
      <c r="H60" s="1" t="str">
        <f t="shared" si="7"/>
        <v>Ставки налога на имущество</v>
      </c>
      <c r="I60" s="1" t="str">
        <f>$I$58</f>
        <v>ТОСЭР</v>
      </c>
      <c r="J60" s="1" t="s">
        <v>130</v>
      </c>
      <c r="M60" s="53" t="s">
        <v>16</v>
      </c>
      <c r="O60" s="82"/>
      <c r="P60" s="86">
        <v>0</v>
      </c>
    </row>
    <row r="61" spans="2:36" x14ac:dyDescent="0.3">
      <c r="B61" s="13">
        <f>ROW()</f>
        <v>61</v>
      </c>
      <c r="H61" s="1" t="str">
        <f t="shared" si="7"/>
        <v>Ставки налога на имущество</v>
      </c>
      <c r="I61" s="1" t="str">
        <f>$I$58</f>
        <v>ТОСЭР</v>
      </c>
      <c r="J61" s="1" t="s">
        <v>131</v>
      </c>
      <c r="M61" s="53" t="str">
        <f>$M$26</f>
        <v>кол-во лет</v>
      </c>
      <c r="O61" s="82"/>
      <c r="P61" s="87">
        <v>10</v>
      </c>
    </row>
    <row r="62" spans="2:36" x14ac:dyDescent="0.3">
      <c r="B62" s="13">
        <f>ROW()</f>
        <v>62</v>
      </c>
      <c r="H62" s="1" t="str">
        <f t="shared" si="7"/>
        <v>Ставки налога на имущество</v>
      </c>
      <c r="I62" s="1" t="str">
        <f>$I$58</f>
        <v>ТОСЭР</v>
      </c>
      <c r="J62" s="1" t="s">
        <v>132</v>
      </c>
      <c r="M62" s="53" t="s">
        <v>16</v>
      </c>
      <c r="O62" s="82"/>
      <c r="P62" s="86">
        <v>1.4999999999999999E-2</v>
      </c>
    </row>
    <row r="63" spans="2:36" s="26" customFormat="1" ht="12" x14ac:dyDescent="0.25">
      <c r="B63" s="13"/>
      <c r="M63" s="55"/>
      <c r="N63" s="44" t="s">
        <v>21</v>
      </c>
      <c r="O63" s="45"/>
      <c r="P63" s="46"/>
      <c r="Q63" s="89"/>
    </row>
    <row r="64" spans="2:36" s="5" customFormat="1" x14ac:dyDescent="0.3">
      <c r="B64" s="13">
        <f>ROW()</f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53"/>
      <c r="N64" s="1"/>
      <c r="O64" s="8"/>
      <c r="P64" s="10"/>
      <c r="Q64" s="90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2:36" x14ac:dyDescent="0.3">
      <c r="B65" s="13">
        <f>ROW()</f>
        <v>65</v>
      </c>
      <c r="H65" s="1" t="s">
        <v>136</v>
      </c>
      <c r="P65" s="72"/>
    </row>
    <row r="66" spans="2:36" x14ac:dyDescent="0.3">
      <c r="B66" s="13">
        <f>ROW()</f>
        <v>66</v>
      </c>
      <c r="H66" s="1" t="str">
        <f t="shared" ref="H66:H73" si="8">$H$65</f>
        <v>Ставки транспортного налога</v>
      </c>
      <c r="I66" s="1" t="str">
        <f>Lists!$AN$6</f>
        <v>ОСНО</v>
      </c>
      <c r="M66" s="53" t="s">
        <v>16</v>
      </c>
      <c r="N66" s="1">
        <f>SUMIFS(Lists!$AO:$AO,Lists!$AN:$AN,I66)</f>
        <v>1</v>
      </c>
      <c r="O66" s="82"/>
      <c r="P66" s="86">
        <v>5.0000000000000001E-3</v>
      </c>
    </row>
    <row r="67" spans="2:36" x14ac:dyDescent="0.3">
      <c r="B67" s="13">
        <f>ROW()</f>
        <v>67</v>
      </c>
      <c r="H67" s="1" t="str">
        <f t="shared" si="8"/>
        <v>Ставки транспортного налога</v>
      </c>
      <c r="I67" s="1" t="str">
        <f>Lists!$AN$7</f>
        <v>УСН(6%)</v>
      </c>
      <c r="M67" s="53" t="s">
        <v>16</v>
      </c>
      <c r="N67" s="1">
        <f>SUMIFS(Lists!$AO:$AO,Lists!$AN:$AN,I67)</f>
        <v>2</v>
      </c>
      <c r="O67" s="82"/>
      <c r="P67" s="86">
        <v>5.0000000000000001E-3</v>
      </c>
    </row>
    <row r="68" spans="2:36" x14ac:dyDescent="0.3">
      <c r="B68" s="13">
        <f>ROW()</f>
        <v>68</v>
      </c>
      <c r="H68" s="1" t="str">
        <f t="shared" si="8"/>
        <v>Ставки транспортного налога</v>
      </c>
      <c r="I68" s="1" t="str">
        <f>Lists!$AN$8</f>
        <v>УСН(15%)</v>
      </c>
      <c r="M68" s="53" t="s">
        <v>16</v>
      </c>
      <c r="N68" s="1">
        <f>SUMIFS(Lists!$AO:$AO,Lists!$AN:$AN,I68)</f>
        <v>3</v>
      </c>
      <c r="O68" s="82"/>
      <c r="P68" s="86">
        <v>5.0000000000000001E-3</v>
      </c>
    </row>
    <row r="69" spans="2:36" x14ac:dyDescent="0.3">
      <c r="B69" s="13">
        <f>ROW()</f>
        <v>69</v>
      </c>
      <c r="H69" s="1" t="str">
        <f t="shared" si="8"/>
        <v>Ставки транспортного налога</v>
      </c>
      <c r="I69" s="1" t="str">
        <f>Lists!$AN$9</f>
        <v>ТОСЭР</v>
      </c>
      <c r="P69" s="72"/>
    </row>
    <row r="70" spans="2:36" x14ac:dyDescent="0.3">
      <c r="B70" s="13">
        <f>ROW()</f>
        <v>70</v>
      </c>
      <c r="H70" s="1" t="str">
        <f t="shared" si="8"/>
        <v>Ставки транспортного налога</v>
      </c>
      <c r="I70" s="1" t="str">
        <f>$I$69</f>
        <v>ТОСЭР</v>
      </c>
      <c r="J70" s="1" t="s">
        <v>129</v>
      </c>
      <c r="M70" s="53" t="s">
        <v>128</v>
      </c>
      <c r="O70" s="82"/>
      <c r="P70" s="87">
        <v>5</v>
      </c>
    </row>
    <row r="71" spans="2:36" x14ac:dyDescent="0.3">
      <c r="B71" s="13">
        <f>ROW()</f>
        <v>71</v>
      </c>
      <c r="H71" s="1" t="str">
        <f t="shared" si="8"/>
        <v>Ставки транспортного налога</v>
      </c>
      <c r="I71" s="1" t="str">
        <f>$I$69</f>
        <v>ТОСЭР</v>
      </c>
      <c r="J71" s="1" t="s">
        <v>130</v>
      </c>
      <c r="M71" s="53" t="s">
        <v>16</v>
      </c>
      <c r="O71" s="82"/>
      <c r="P71" s="86">
        <v>0</v>
      </c>
    </row>
    <row r="72" spans="2:36" x14ac:dyDescent="0.3">
      <c r="B72" s="13">
        <f>ROW()</f>
        <v>72</v>
      </c>
      <c r="H72" s="1" t="str">
        <f t="shared" si="8"/>
        <v>Ставки транспортного налога</v>
      </c>
      <c r="I72" s="1" t="str">
        <f>$I$69</f>
        <v>ТОСЭР</v>
      </c>
      <c r="J72" s="1" t="s">
        <v>131</v>
      </c>
      <c r="M72" s="53" t="str">
        <f>$M$26</f>
        <v>кол-во лет</v>
      </c>
      <c r="O72" s="82"/>
      <c r="P72" s="87">
        <v>10</v>
      </c>
    </row>
    <row r="73" spans="2:36" x14ac:dyDescent="0.3">
      <c r="B73" s="13">
        <f>ROW()</f>
        <v>73</v>
      </c>
      <c r="H73" s="1" t="str">
        <f t="shared" si="8"/>
        <v>Ставки транспортного налога</v>
      </c>
      <c r="I73" s="1" t="str">
        <f>$I$69</f>
        <v>ТОСЭР</v>
      </c>
      <c r="J73" s="1" t="s">
        <v>132</v>
      </c>
      <c r="M73" s="53" t="s">
        <v>16</v>
      </c>
      <c r="O73" s="82"/>
      <c r="P73" s="86">
        <v>0</v>
      </c>
    </row>
    <row r="74" spans="2:36" s="26" customFormat="1" ht="12" x14ac:dyDescent="0.25">
      <c r="B74" s="13"/>
      <c r="M74" s="55"/>
      <c r="N74" s="44" t="s">
        <v>21</v>
      </c>
      <c r="O74" s="45"/>
      <c r="P74" s="46"/>
      <c r="Q74" s="89"/>
    </row>
    <row r="75" spans="2:36" s="5" customFormat="1" x14ac:dyDescent="0.3">
      <c r="B75" s="13">
        <f>ROW()</f>
        <v>75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53"/>
      <c r="N75" s="1"/>
      <c r="O75" s="8"/>
      <c r="P75" s="10"/>
      <c r="Q75" s="90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2:36" x14ac:dyDescent="0.3">
      <c r="B76" s="13">
        <f>ROW()</f>
        <v>76</v>
      </c>
      <c r="H76" s="1" t="s">
        <v>137</v>
      </c>
      <c r="P76" s="72"/>
    </row>
    <row r="77" spans="2:36" x14ac:dyDescent="0.3">
      <c r="B77" s="13">
        <f>ROW()</f>
        <v>77</v>
      </c>
      <c r="H77" s="1" t="str">
        <f t="shared" ref="H77:H84" si="9">$H$76</f>
        <v>Ставки НДС</v>
      </c>
      <c r="I77" s="1" t="str">
        <f>Lists!$AN$6</f>
        <v>ОСНО</v>
      </c>
      <c r="M77" s="53" t="s">
        <v>16</v>
      </c>
      <c r="N77" s="1">
        <f>SUMIFS(Lists!$AO:$AO,Lists!$AN:$AN,I77)</f>
        <v>1</v>
      </c>
      <c r="O77" s="82"/>
      <c r="P77" s="86">
        <v>0.2</v>
      </c>
    </row>
    <row r="78" spans="2:36" x14ac:dyDescent="0.3">
      <c r="B78" s="13">
        <f>ROW()</f>
        <v>78</v>
      </c>
      <c r="H78" s="1" t="str">
        <f t="shared" si="9"/>
        <v>Ставки НДС</v>
      </c>
      <c r="I78" s="1" t="str">
        <f>Lists!$AN$7</f>
        <v>УСН(6%)</v>
      </c>
      <c r="M78" s="53" t="s">
        <v>16</v>
      </c>
      <c r="N78" s="1">
        <f>SUMIFS(Lists!$AO:$AO,Lists!$AN:$AN,I78)</f>
        <v>2</v>
      </c>
      <c r="O78" s="82"/>
      <c r="P78" s="86">
        <v>0</v>
      </c>
    </row>
    <row r="79" spans="2:36" x14ac:dyDescent="0.3">
      <c r="B79" s="13">
        <f>ROW()</f>
        <v>79</v>
      </c>
      <c r="H79" s="1" t="str">
        <f t="shared" si="9"/>
        <v>Ставки НДС</v>
      </c>
      <c r="I79" s="1" t="str">
        <f>Lists!$AN$8</f>
        <v>УСН(15%)</v>
      </c>
      <c r="M79" s="53" t="s">
        <v>16</v>
      </c>
      <c r="N79" s="1">
        <f>SUMIFS(Lists!$AO:$AO,Lists!$AN:$AN,I79)</f>
        <v>3</v>
      </c>
      <c r="O79" s="82"/>
      <c r="P79" s="86">
        <v>0</v>
      </c>
    </row>
    <row r="80" spans="2:36" x14ac:dyDescent="0.3">
      <c r="B80" s="13">
        <f>ROW()</f>
        <v>80</v>
      </c>
      <c r="H80" s="1" t="str">
        <f t="shared" si="9"/>
        <v>Ставки НДС</v>
      </c>
      <c r="I80" s="1" t="str">
        <f>Lists!$AN$9</f>
        <v>ТОСЭР</v>
      </c>
      <c r="P80" s="72"/>
    </row>
    <row r="81" spans="2:36" x14ac:dyDescent="0.3">
      <c r="B81" s="13">
        <f>ROW()</f>
        <v>81</v>
      </c>
      <c r="H81" s="1" t="str">
        <f t="shared" si="9"/>
        <v>Ставки НДС</v>
      </c>
      <c r="I81" s="1" t="str">
        <f>$I$80</f>
        <v>ТОСЭР</v>
      </c>
      <c r="J81" s="1" t="s">
        <v>129</v>
      </c>
      <c r="M81" s="53" t="s">
        <v>128</v>
      </c>
      <c r="O81" s="82"/>
      <c r="P81" s="87">
        <v>5</v>
      </c>
    </row>
    <row r="82" spans="2:36" x14ac:dyDescent="0.3">
      <c r="B82" s="13">
        <f>ROW()</f>
        <v>82</v>
      </c>
      <c r="H82" s="1" t="str">
        <f t="shared" si="9"/>
        <v>Ставки НДС</v>
      </c>
      <c r="I82" s="1" t="str">
        <f>$I$80</f>
        <v>ТОСЭР</v>
      </c>
      <c r="J82" s="1" t="s">
        <v>130</v>
      </c>
      <c r="M82" s="53" t="s">
        <v>16</v>
      </c>
      <c r="O82" s="82"/>
      <c r="P82" s="86">
        <v>0.2</v>
      </c>
    </row>
    <row r="83" spans="2:36" x14ac:dyDescent="0.3">
      <c r="B83" s="13">
        <f>ROW()</f>
        <v>83</v>
      </c>
      <c r="H83" s="1" t="str">
        <f t="shared" si="9"/>
        <v>Ставки НДС</v>
      </c>
      <c r="I83" s="1" t="str">
        <f>$I$80</f>
        <v>ТОСЭР</v>
      </c>
      <c r="J83" s="1" t="s">
        <v>131</v>
      </c>
      <c r="M83" s="53" t="str">
        <f>$M$26</f>
        <v>кол-во лет</v>
      </c>
      <c r="O83" s="82"/>
      <c r="P83" s="87">
        <v>10</v>
      </c>
    </row>
    <row r="84" spans="2:36" x14ac:dyDescent="0.3">
      <c r="B84" s="13">
        <f>ROW()</f>
        <v>84</v>
      </c>
      <c r="H84" s="1" t="str">
        <f t="shared" si="9"/>
        <v>Ставки НДС</v>
      </c>
      <c r="I84" s="1" t="str">
        <f>$I$80</f>
        <v>ТОСЭР</v>
      </c>
      <c r="J84" s="1" t="s">
        <v>132</v>
      </c>
      <c r="M84" s="53" t="s">
        <v>16</v>
      </c>
      <c r="O84" s="82"/>
      <c r="P84" s="86">
        <v>0.2</v>
      </c>
    </row>
    <row r="85" spans="2:36" s="26" customFormat="1" ht="12" x14ac:dyDescent="0.25">
      <c r="B85" s="13"/>
      <c r="M85" s="55"/>
      <c r="N85" s="44" t="s">
        <v>21</v>
      </c>
      <c r="O85" s="45"/>
      <c r="P85" s="46"/>
      <c r="Q85" s="89"/>
    </row>
    <row r="86" spans="2:36" s="5" customFormat="1" x14ac:dyDescent="0.3">
      <c r="B86" s="13">
        <f>ROW()</f>
        <v>86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53"/>
      <c r="N86" s="1"/>
      <c r="O86" s="8"/>
      <c r="P86" s="10"/>
      <c r="Q86" s="90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2:36" x14ac:dyDescent="0.3">
      <c r="B87" s="13">
        <f>ROW()</f>
        <v>87</v>
      </c>
      <c r="H87" s="1" t="str">
        <f t="shared" ref="H87:H94" si="10">$H$76</f>
        <v>Ставки НДС</v>
      </c>
      <c r="I87" s="1" t="str">
        <f>Model!$H$42</f>
        <v>Продажи</v>
      </c>
      <c r="M87" s="53" t="s">
        <v>16</v>
      </c>
      <c r="O87" s="82"/>
      <c r="P87" s="86"/>
    </row>
    <row r="88" spans="2:36" x14ac:dyDescent="0.3">
      <c r="B88" s="13">
        <f>ROW()</f>
        <v>88</v>
      </c>
      <c r="H88" s="1" t="str">
        <f t="shared" si="10"/>
        <v>Ставки НДС</v>
      </c>
      <c r="I88" s="1" t="str">
        <f>Model!$H$24</f>
        <v>Себестоимостные закупки и затраты</v>
      </c>
    </row>
    <row r="89" spans="2:36" x14ac:dyDescent="0.3">
      <c r="B89" s="13">
        <f>ROW()</f>
        <v>89</v>
      </c>
      <c r="H89" s="1" t="str">
        <f t="shared" si="10"/>
        <v>Ставки НДС</v>
      </c>
      <c r="I89" s="1" t="str">
        <f>$I$88</f>
        <v>Себестоимостные закупки и затраты</v>
      </c>
      <c r="J89" s="1" t="str">
        <f>Model!I25</f>
        <v>Сырье и материалы</v>
      </c>
      <c r="M89" s="53" t="s">
        <v>16</v>
      </c>
      <c r="O89" s="82"/>
      <c r="P89" s="86"/>
    </row>
    <row r="90" spans="2:36" x14ac:dyDescent="0.3">
      <c r="B90" s="13">
        <f>ROW()</f>
        <v>90</v>
      </c>
      <c r="H90" s="1" t="str">
        <f t="shared" si="10"/>
        <v>Ставки НДС</v>
      </c>
      <c r="I90" s="1" t="str">
        <f>$I$88</f>
        <v>Себестоимостные закупки и затраты</v>
      </c>
      <c r="J90" s="1" t="str">
        <f>Model!I26</f>
        <v>Изготовление у подрядчиков</v>
      </c>
      <c r="M90" s="53" t="s">
        <v>16</v>
      </c>
      <c r="O90" s="82"/>
      <c r="P90" s="86"/>
    </row>
    <row r="91" spans="2:36" x14ac:dyDescent="0.3">
      <c r="B91" s="13">
        <f>ROW()</f>
        <v>91</v>
      </c>
      <c r="H91" s="1" t="str">
        <f t="shared" si="10"/>
        <v>Ставки НДС</v>
      </c>
      <c r="I91" s="1" t="str">
        <f t="shared" ref="I91:I94" si="11">$I$88</f>
        <v>Себестоимостные закупки и затраты</v>
      </c>
      <c r="J91" s="1" t="str">
        <f>Model!I27</f>
        <v>Потребление ресурсов</v>
      </c>
      <c r="M91" s="53" t="s">
        <v>16</v>
      </c>
      <c r="O91" s="82"/>
      <c r="P91" s="86"/>
    </row>
    <row r="92" spans="2:36" x14ac:dyDescent="0.3">
      <c r="B92" s="13">
        <f>ROW()</f>
        <v>92</v>
      </c>
      <c r="H92" s="1" t="str">
        <f t="shared" si="10"/>
        <v>Ставки НДС</v>
      </c>
      <c r="I92" s="1" t="str">
        <f t="shared" si="11"/>
        <v>Себестоимостные закупки и затраты</v>
      </c>
      <c r="J92" s="1" t="str">
        <f>Model!I28</f>
        <v>ФОТ производственного персонала</v>
      </c>
      <c r="M92" s="53" t="s">
        <v>16</v>
      </c>
      <c r="O92" s="82"/>
      <c r="P92" s="86">
        <v>0</v>
      </c>
    </row>
    <row r="93" spans="2:36" x14ac:dyDescent="0.3">
      <c r="B93" s="13">
        <f>ROW()</f>
        <v>93</v>
      </c>
      <c r="H93" s="1" t="str">
        <f t="shared" si="10"/>
        <v>Ставки НДС</v>
      </c>
      <c r="I93" s="1" t="str">
        <f t="shared" si="11"/>
        <v>Себестоимостные закупки и затраты</v>
      </c>
      <c r="J93" s="1" t="str">
        <f>Model!I29</f>
        <v>Соцсборы</v>
      </c>
      <c r="M93" s="53" t="s">
        <v>16</v>
      </c>
      <c r="O93" s="82"/>
      <c r="P93" s="86">
        <v>0</v>
      </c>
    </row>
    <row r="94" spans="2:36" x14ac:dyDescent="0.3">
      <c r="B94" s="13">
        <f>ROW()</f>
        <v>94</v>
      </c>
      <c r="H94" s="1" t="str">
        <f t="shared" si="10"/>
        <v>Ставки НДС</v>
      </c>
      <c r="I94" s="1" t="str">
        <f t="shared" si="11"/>
        <v>Себестоимостные закупки и затраты</v>
      </c>
      <c r="J94" s="1" t="str">
        <f>Model!I30</f>
        <v>Прямые расходы включая логистику</v>
      </c>
      <c r="M94" s="53" t="s">
        <v>16</v>
      </c>
      <c r="O94" s="82"/>
      <c r="P94" s="86"/>
    </row>
    <row r="95" spans="2:36" s="26" customFormat="1" ht="12" x14ac:dyDescent="0.25">
      <c r="B95" s="13"/>
      <c r="M95" s="55"/>
      <c r="N95" s="44" t="s">
        <v>21</v>
      </c>
      <c r="O95" s="45"/>
      <c r="P95" s="46"/>
      <c r="Q95" s="89"/>
    </row>
    <row r="96" spans="2:36" x14ac:dyDescent="0.3">
      <c r="B96" s="13">
        <f>ROW()</f>
        <v>96</v>
      </c>
      <c r="H96" s="1" t="str">
        <f t="shared" ref="H96:H101" si="12">$H$76</f>
        <v>Ставки НДС</v>
      </c>
      <c r="I96" s="1" t="str">
        <f>Model!$H$113</f>
        <v>Переменные расходы</v>
      </c>
    </row>
    <row r="97" spans="2:17" x14ac:dyDescent="0.3">
      <c r="B97" s="13">
        <f>ROW()</f>
        <v>97</v>
      </c>
      <c r="H97" s="1" t="str">
        <f t="shared" si="12"/>
        <v>Ставки НДС</v>
      </c>
      <c r="I97" s="1" t="str">
        <f>$I$96</f>
        <v>Переменные расходы</v>
      </c>
      <c r="J97" s="1" t="str">
        <f>Model!I98</f>
        <v>Расходы на рекламу</v>
      </c>
      <c r="M97" s="53" t="s">
        <v>16</v>
      </c>
      <c r="O97" s="82"/>
      <c r="P97" s="86"/>
    </row>
    <row r="98" spans="2:17" x14ac:dyDescent="0.3">
      <c r="B98" s="13">
        <f>ROW()</f>
        <v>98</v>
      </c>
      <c r="H98" s="1" t="str">
        <f t="shared" si="12"/>
        <v>Ставки НДС</v>
      </c>
      <c r="I98" s="1" t="str">
        <f>$I$96</f>
        <v>Переменные расходы</v>
      </c>
      <c r="J98" s="1" t="str">
        <f>Model!I99</f>
        <v>Расходы на удержание клиентов</v>
      </c>
      <c r="M98" s="53" t="s">
        <v>16</v>
      </c>
      <c r="O98" s="82"/>
      <c r="P98" s="86"/>
    </row>
    <row r="99" spans="2:17" x14ac:dyDescent="0.3">
      <c r="B99" s="13">
        <f>ROW()</f>
        <v>99</v>
      </c>
      <c r="H99" s="1" t="str">
        <f t="shared" si="12"/>
        <v>Ставки НДС</v>
      </c>
      <c r="I99" s="1" t="str">
        <f>$I$96</f>
        <v>Переменные расходы</v>
      </c>
      <c r="J99" s="1" t="str">
        <f>Model!I100</f>
        <v>Представительские расходы</v>
      </c>
      <c r="M99" s="53" t="s">
        <v>16</v>
      </c>
      <c r="O99" s="82"/>
      <c r="P99" s="86"/>
    </row>
    <row r="100" spans="2:17" x14ac:dyDescent="0.3">
      <c r="B100" s="13">
        <f>ROW()</f>
        <v>100</v>
      </c>
      <c r="H100" s="1" t="str">
        <f t="shared" si="12"/>
        <v>Ставки НДС</v>
      </c>
      <c r="I100" s="1" t="str">
        <f>$I$96</f>
        <v>Переменные расходы</v>
      </c>
      <c r="J100" s="1" t="str">
        <f>Model!I101</f>
        <v>Прочие маркетинговые расходы</v>
      </c>
      <c r="M100" s="53" t="s">
        <v>16</v>
      </c>
      <c r="O100" s="82"/>
      <c r="P100" s="86"/>
    </row>
    <row r="101" spans="2:17" x14ac:dyDescent="0.3">
      <c r="B101" s="13">
        <f>ROW()</f>
        <v>101</v>
      </c>
      <c r="H101" s="1" t="str">
        <f t="shared" si="12"/>
        <v>Ставки НДС</v>
      </c>
      <c r="I101" s="1" t="str">
        <f>$I$96</f>
        <v>Переменные расходы</v>
      </c>
      <c r="J101" s="1" t="str">
        <f>Model!I102</f>
        <v>Прочие коммерческие расходы</v>
      </c>
      <c r="M101" s="53" t="s">
        <v>16</v>
      </c>
      <c r="O101" s="82"/>
      <c r="P101" s="86"/>
    </row>
    <row r="102" spans="2:17" s="26" customFormat="1" ht="12" x14ac:dyDescent="0.25">
      <c r="B102" s="13"/>
      <c r="M102" s="55"/>
      <c r="N102" s="44" t="s">
        <v>21</v>
      </c>
      <c r="O102" s="45"/>
      <c r="P102" s="46"/>
      <c r="Q102" s="89"/>
    </row>
    <row r="103" spans="2:17" x14ac:dyDescent="0.3">
      <c r="B103" s="13">
        <f>ROW()</f>
        <v>103</v>
      </c>
      <c r="H103" s="1" t="str">
        <f>$H$76</f>
        <v>Ставки НДС</v>
      </c>
      <c r="I103" s="1" t="str">
        <f>Model!$H$196</f>
        <v>Постоянные расходы</v>
      </c>
    </row>
    <row r="104" spans="2:17" x14ac:dyDescent="0.3">
      <c r="B104" s="13">
        <f>ROW()</f>
        <v>104</v>
      </c>
      <c r="H104" s="1" t="str">
        <f>$H$76</f>
        <v>Ставки НДС</v>
      </c>
      <c r="I104" s="1" t="str">
        <f>$I$96</f>
        <v>Переменные расходы</v>
      </c>
      <c r="J104" s="1" t="str">
        <f>Model!I159</f>
        <v>Аренда офиса</v>
      </c>
      <c r="M104" s="53" t="s">
        <v>16</v>
      </c>
      <c r="O104" s="82"/>
      <c r="P104" s="86"/>
    </row>
    <row r="105" spans="2:17" ht="3" customHeight="1" x14ac:dyDescent="0.3"/>
    <row r="106" spans="2:17" ht="3" customHeight="1" x14ac:dyDescent="0.3"/>
    <row r="107" spans="2:17" x14ac:dyDescent="0.3">
      <c r="B107" s="13">
        <f>ROW()</f>
        <v>107</v>
      </c>
      <c r="H107" s="1" t="str">
        <f>$H$76</f>
        <v>Ставки НДС</v>
      </c>
      <c r="I107" s="1" t="str">
        <f>$I$96</f>
        <v>Переменные расходы</v>
      </c>
      <c r="J107" s="1" t="str">
        <f>Model!I162</f>
        <v>Связь и Интернет</v>
      </c>
      <c r="M107" s="53" t="s">
        <v>16</v>
      </c>
      <c r="O107" s="82"/>
      <c r="P107" s="86"/>
    </row>
    <row r="108" spans="2:17" ht="3" customHeight="1" x14ac:dyDescent="0.3"/>
    <row r="109" spans="2:17" ht="3" customHeight="1" x14ac:dyDescent="0.3"/>
    <row r="110" spans="2:17" x14ac:dyDescent="0.3">
      <c r="B110" s="13">
        <f>ROW()</f>
        <v>110</v>
      </c>
      <c r="H110" s="1" t="str">
        <f>$H$76</f>
        <v>Ставки НДС</v>
      </c>
      <c r="I110" s="1" t="str">
        <f>$I$96</f>
        <v>Переменные расходы</v>
      </c>
      <c r="J110" s="1" t="str">
        <f>Model!I165</f>
        <v>Банковские расходы</v>
      </c>
      <c r="M110" s="53" t="s">
        <v>16</v>
      </c>
      <c r="O110" s="82"/>
      <c r="P110" s="86"/>
    </row>
    <row r="111" spans="2:17" ht="3" customHeight="1" x14ac:dyDescent="0.3"/>
    <row r="112" spans="2:17" ht="3" customHeight="1" x14ac:dyDescent="0.3"/>
    <row r="113" spans="2:17" x14ac:dyDescent="0.3">
      <c r="B113" s="13">
        <f>ROW()</f>
        <v>113</v>
      </c>
      <c r="H113" s="1" t="str">
        <f>$H$76</f>
        <v>Ставки НДС</v>
      </c>
      <c r="I113" s="1" t="str">
        <f>$I$96</f>
        <v>Переменные расходы</v>
      </c>
      <c r="J113" s="1" t="str">
        <f>Model!I168</f>
        <v>Аутсорсинг</v>
      </c>
      <c r="M113" s="53" t="s">
        <v>16</v>
      </c>
      <c r="N113" s="34"/>
      <c r="O113" s="82"/>
      <c r="P113" s="86"/>
    </row>
    <row r="114" spans="2:17" ht="3" customHeight="1" x14ac:dyDescent="0.3"/>
    <row r="115" spans="2:17" ht="3" customHeight="1" x14ac:dyDescent="0.3"/>
    <row r="116" spans="2:17" x14ac:dyDescent="0.3">
      <c r="B116" s="13">
        <f>ROW()</f>
        <v>116</v>
      </c>
      <c r="H116" s="1" t="str">
        <f>$H$76</f>
        <v>Ставки НДС</v>
      </c>
      <c r="I116" s="1" t="str">
        <f>$I$96</f>
        <v>Переменные расходы</v>
      </c>
      <c r="J116" s="1" t="str">
        <f>Model!I171</f>
        <v>Прочие расходы</v>
      </c>
      <c r="M116" s="53" t="s">
        <v>16</v>
      </c>
      <c r="O116" s="82"/>
      <c r="P116" s="86"/>
    </row>
    <row r="117" spans="2:17" ht="3" customHeight="1" x14ac:dyDescent="0.3"/>
    <row r="118" spans="2:17" ht="3" customHeight="1" x14ac:dyDescent="0.3"/>
    <row r="119" spans="2:17" s="26" customFormat="1" ht="12" x14ac:dyDescent="0.25">
      <c r="B119" s="13"/>
      <c r="M119" s="55"/>
      <c r="N119" s="44" t="s">
        <v>21</v>
      </c>
      <c r="O119" s="45"/>
      <c r="P119" s="46"/>
      <c r="Q119" s="89"/>
    </row>
    <row r="121" spans="2:17" x14ac:dyDescent="0.3">
      <c r="B121" s="13">
        <f>ROW()</f>
        <v>121</v>
      </c>
      <c r="H121" s="1" t="str">
        <f t="shared" ref="H121:H126" si="13">$H$76</f>
        <v>Ставки НДС</v>
      </c>
      <c r="I121" s="1" t="str">
        <f>CapEx!$I$25</f>
        <v>Стартовые капитальные затраты</v>
      </c>
    </row>
    <row r="122" spans="2:17" x14ac:dyDescent="0.3">
      <c r="B122" s="13">
        <f>ROW()</f>
        <v>122</v>
      </c>
      <c r="H122" s="1" t="str">
        <f t="shared" si="13"/>
        <v>Ставки НДС</v>
      </c>
      <c r="I122" s="1" t="str">
        <f>$I$121</f>
        <v>Стартовые капитальные затраты</v>
      </c>
      <c r="J122" s="1" t="str">
        <f>CapEx!J26</f>
        <v>Оформление юрлица</v>
      </c>
      <c r="M122" s="53" t="s">
        <v>16</v>
      </c>
      <c r="O122" s="82"/>
      <c r="P122" s="86">
        <v>0</v>
      </c>
    </row>
    <row r="123" spans="2:17" x14ac:dyDescent="0.3">
      <c r="B123" s="13">
        <f>ROW()</f>
        <v>123</v>
      </c>
      <c r="H123" s="1" t="str">
        <f t="shared" si="13"/>
        <v>Ставки НДС</v>
      </c>
      <c r="I123" s="1" t="str">
        <f>$I$121</f>
        <v>Стартовые капитальные затраты</v>
      </c>
      <c r="J123" s="1" t="str">
        <f>CapEx!J27</f>
        <v>Лицензии, сертификаты</v>
      </c>
      <c r="M123" s="53" t="s">
        <v>16</v>
      </c>
      <c r="O123" s="82"/>
      <c r="P123" s="86">
        <v>0</v>
      </c>
    </row>
    <row r="124" spans="2:17" x14ac:dyDescent="0.3">
      <c r="B124" s="13">
        <f>ROW()</f>
        <v>124</v>
      </c>
      <c r="H124" s="1" t="str">
        <f t="shared" si="13"/>
        <v>Ставки НДС</v>
      </c>
      <c r="I124" s="1" t="str">
        <f>$I$121</f>
        <v>Стартовые капитальные затраты</v>
      </c>
      <c r="J124" s="1" t="str">
        <f>CapEx!J28</f>
        <v>Оборудование</v>
      </c>
      <c r="M124" s="53" t="s">
        <v>16</v>
      </c>
      <c r="O124" s="82"/>
      <c r="P124" s="86"/>
    </row>
    <row r="125" spans="2:17" x14ac:dyDescent="0.3">
      <c r="B125" s="13">
        <f>ROW()</f>
        <v>125</v>
      </c>
      <c r="H125" s="1" t="str">
        <f t="shared" si="13"/>
        <v>Ставки НДС</v>
      </c>
      <c r="I125" s="1" t="str">
        <f>$I$121</f>
        <v>Стартовые капитальные затраты</v>
      </c>
      <c r="J125" s="1" t="str">
        <f>CapEx!J29</f>
        <v>Транспортные средства</v>
      </c>
      <c r="M125" s="53" t="s">
        <v>16</v>
      </c>
      <c r="O125" s="82"/>
      <c r="P125" s="86"/>
    </row>
    <row r="126" spans="2:17" x14ac:dyDescent="0.3">
      <c r="B126" s="13">
        <f>ROW()</f>
        <v>126</v>
      </c>
      <c r="H126" s="1" t="str">
        <f t="shared" si="13"/>
        <v>Ставки НДС</v>
      </c>
      <c r="I126" s="1" t="str">
        <f>$I$121</f>
        <v>Стартовые капитальные затраты</v>
      </c>
      <c r="J126" s="1" t="str">
        <f>CapEx!J30</f>
        <v>Земельный участок</v>
      </c>
      <c r="M126" s="53" t="s">
        <v>16</v>
      </c>
      <c r="O126" s="82"/>
      <c r="P126" s="86"/>
    </row>
    <row r="127" spans="2:17" s="26" customFormat="1" ht="12" x14ac:dyDescent="0.25">
      <c r="B127" s="13"/>
      <c r="M127" s="55"/>
      <c r="N127" s="44" t="s">
        <v>21</v>
      </c>
      <c r="O127" s="45"/>
      <c r="P127" s="46"/>
      <c r="Q127" s="89"/>
    </row>
    <row r="128" spans="2:17" x14ac:dyDescent="0.3">
      <c r="B128" s="13">
        <f>ROW()</f>
        <v>128</v>
      </c>
      <c r="H128" s="1" t="str">
        <f t="shared" ref="H128:H143" si="14">$H$76</f>
        <v>Ставки НДС</v>
      </c>
      <c r="I128" s="1" t="str">
        <f>CapEx!$I$40</f>
        <v>Капзатраты на производственные мощности</v>
      </c>
    </row>
    <row r="129" spans="2:17" x14ac:dyDescent="0.3">
      <c r="B129" s="13">
        <f>ROW()</f>
        <v>129</v>
      </c>
      <c r="H129" s="1" t="str">
        <f t="shared" si="14"/>
        <v>Ставки НДС</v>
      </c>
      <c r="I129" s="1" t="str">
        <f>$I$128</f>
        <v>Капзатраты на производственные мощности</v>
      </c>
      <c r="J129" s="1" t="str">
        <f>CapEx!J41</f>
        <v>Разрешения, оформления и проектирование</v>
      </c>
      <c r="M129" s="53" t="s">
        <v>16</v>
      </c>
      <c r="O129" s="82"/>
      <c r="P129" s="86"/>
    </row>
    <row r="130" spans="2:17" x14ac:dyDescent="0.3">
      <c r="B130" s="13">
        <f>ROW()</f>
        <v>130</v>
      </c>
      <c r="H130" s="1" t="str">
        <f t="shared" si="14"/>
        <v>Ставки НДС</v>
      </c>
      <c r="I130" s="1" t="str">
        <f>$I$128</f>
        <v>Капзатраты на производственные мощности</v>
      </c>
      <c r="J130" s="1" t="str">
        <f>CapEx!J42</f>
        <v>Строительно-монтажные работы</v>
      </c>
      <c r="M130" s="53" t="s">
        <v>16</v>
      </c>
      <c r="O130" s="82"/>
      <c r="P130" s="86"/>
    </row>
    <row r="131" spans="2:17" x14ac:dyDescent="0.3">
      <c r="B131" s="13">
        <f>ROW()</f>
        <v>131</v>
      </c>
      <c r="H131" s="1" t="str">
        <f t="shared" si="14"/>
        <v>Ставки НДС</v>
      </c>
      <c r="I131" s="1" t="str">
        <f>$I$128</f>
        <v>Капзатраты на производственные мощности</v>
      </c>
      <c r="J131" s="1" t="str">
        <f>CapEx!J43</f>
        <v>Оборудование</v>
      </c>
      <c r="M131" s="53" t="s">
        <v>16</v>
      </c>
      <c r="O131" s="82"/>
      <c r="P131" s="86"/>
    </row>
    <row r="132" spans="2:17" x14ac:dyDescent="0.3">
      <c r="B132" s="13">
        <f>ROW()</f>
        <v>132</v>
      </c>
      <c r="H132" s="1" t="str">
        <f t="shared" si="14"/>
        <v>Ставки НДС</v>
      </c>
      <c r="I132" s="1" t="str">
        <f>$I$128</f>
        <v>Капзатраты на производственные мощности</v>
      </c>
      <c r="J132" s="1" t="str">
        <f>CapEx!J44</f>
        <v>Доставка и установка оборудования</v>
      </c>
      <c r="M132" s="53" t="s">
        <v>16</v>
      </c>
      <c r="O132" s="82"/>
      <c r="P132" s="86"/>
    </row>
    <row r="133" spans="2:17" x14ac:dyDescent="0.3">
      <c r="B133" s="13">
        <f>ROW()</f>
        <v>133</v>
      </c>
      <c r="H133" s="1" t="str">
        <f t="shared" si="14"/>
        <v>Ставки НДС</v>
      </c>
      <c r="I133" s="1" t="str">
        <f>$I$128</f>
        <v>Капзатраты на производственные мощности</v>
      </c>
      <c r="J133" s="1" t="str">
        <f>CapEx!J45</f>
        <v>Пуско-наладочные работы</v>
      </c>
      <c r="M133" s="53" t="s">
        <v>16</v>
      </c>
      <c r="O133" s="82"/>
      <c r="P133" s="86"/>
    </row>
    <row r="134" spans="2:17" s="26" customFormat="1" ht="12" x14ac:dyDescent="0.25">
      <c r="B134" s="13"/>
      <c r="M134" s="55"/>
      <c r="N134" s="44" t="s">
        <v>21</v>
      </c>
      <c r="O134" s="45"/>
      <c r="P134" s="46"/>
      <c r="Q134" s="89"/>
    </row>
    <row r="135" spans="2:17" x14ac:dyDescent="0.3">
      <c r="B135" s="13">
        <f>ROW()</f>
        <v>135</v>
      </c>
      <c r="H135" s="1" t="str">
        <f t="shared" si="14"/>
        <v>Ставки НДС</v>
      </c>
      <c r="I135" s="1" t="str">
        <f>CapEx!$I$55</f>
        <v>Капзатраты на торговые мощности</v>
      </c>
    </row>
    <row r="136" spans="2:17" x14ac:dyDescent="0.3">
      <c r="B136" s="13">
        <f>ROW()</f>
        <v>136</v>
      </c>
      <c r="H136" s="1" t="str">
        <f t="shared" si="14"/>
        <v>Ставки НДС</v>
      </c>
      <c r="I136" s="1" t="str">
        <f>$I$135</f>
        <v>Капзатраты на торговые мощности</v>
      </c>
      <c r="J136" s="1" t="str">
        <f>CapEx!J56</f>
        <v>Ремонтные работы</v>
      </c>
      <c r="M136" s="53" t="s">
        <v>16</v>
      </c>
      <c r="O136" s="82"/>
      <c r="P136" s="86"/>
    </row>
    <row r="137" spans="2:17" x14ac:dyDescent="0.3">
      <c r="B137" s="13">
        <f>ROW()</f>
        <v>137</v>
      </c>
      <c r="H137" s="1" t="str">
        <f t="shared" si="14"/>
        <v>Ставки НДС</v>
      </c>
      <c r="I137" s="1" t="str">
        <f>$I$135</f>
        <v>Капзатраты на торговые мощности</v>
      </c>
      <c r="J137" s="1" t="str">
        <f>CapEx!J57</f>
        <v>Гарантийный платеж</v>
      </c>
      <c r="M137" s="53" t="s">
        <v>16</v>
      </c>
      <c r="O137" s="82"/>
      <c r="P137" s="86"/>
    </row>
    <row r="138" spans="2:17" x14ac:dyDescent="0.3">
      <c r="B138" s="13">
        <f>ROW()</f>
        <v>138</v>
      </c>
      <c r="H138" s="1" t="str">
        <f t="shared" si="14"/>
        <v>Ставки НДС</v>
      </c>
      <c r="I138" s="1" t="str">
        <f>$I$135</f>
        <v>Капзатраты на торговые мощности</v>
      </c>
      <c r="J138" s="1" t="str">
        <f>CapEx!J58</f>
        <v>Торговое оборудование</v>
      </c>
      <c r="M138" s="53" t="s">
        <v>16</v>
      </c>
      <c r="O138" s="82"/>
      <c r="P138" s="86"/>
    </row>
    <row r="139" spans="2:17" x14ac:dyDescent="0.3">
      <c r="B139" s="13">
        <f>ROW()</f>
        <v>139</v>
      </c>
      <c r="H139" s="1" t="str">
        <f t="shared" si="14"/>
        <v>Ставки НДС</v>
      </c>
      <c r="I139" s="1" t="str">
        <f>$I$135</f>
        <v>Капзатраты на торговые мощности</v>
      </c>
      <c r="J139" s="1" t="str">
        <f>CapEx!J59</f>
        <v>Кассовое оборудование</v>
      </c>
      <c r="M139" s="53" t="s">
        <v>16</v>
      </c>
      <c r="O139" s="82"/>
      <c r="P139" s="86"/>
    </row>
    <row r="140" spans="2:17" x14ac:dyDescent="0.3">
      <c r="B140" s="13">
        <f>ROW()</f>
        <v>140</v>
      </c>
      <c r="H140" s="1" t="str">
        <f t="shared" si="14"/>
        <v>Ставки НДС</v>
      </c>
      <c r="I140" s="1" t="str">
        <f>$I$135</f>
        <v>Капзатраты на торговые мощности</v>
      </c>
      <c r="J140" s="1" t="str">
        <f>CapEx!J60</f>
        <v>Стартовый маркетинг и оформление</v>
      </c>
      <c r="M140" s="53" t="s">
        <v>16</v>
      </c>
      <c r="O140" s="82"/>
      <c r="P140" s="86"/>
    </row>
    <row r="141" spans="2:17" s="26" customFormat="1" ht="12" x14ac:dyDescent="0.25">
      <c r="B141" s="13"/>
      <c r="M141" s="55"/>
      <c r="N141" s="44" t="s">
        <v>21</v>
      </c>
      <c r="O141" s="45"/>
      <c r="P141" s="46"/>
      <c r="Q141" s="89"/>
    </row>
    <row r="142" spans="2:17" x14ac:dyDescent="0.3">
      <c r="B142" s="13">
        <f>ROW()</f>
        <v>142</v>
      </c>
      <c r="H142" s="1" t="str">
        <f t="shared" si="14"/>
        <v>Ставки НДС</v>
      </c>
      <c r="I142" s="1" t="s">
        <v>291</v>
      </c>
    </row>
    <row r="143" spans="2:17" x14ac:dyDescent="0.3">
      <c r="B143" s="13">
        <f>ROW()</f>
        <v>143</v>
      </c>
      <c r="H143" s="1" t="str">
        <f t="shared" si="14"/>
        <v>Ставки НДС</v>
      </c>
      <c r="I143" s="1" t="str">
        <f>$I$142</f>
        <v>Капзатраты в лизинг</v>
      </c>
      <c r="J143" s="1" t="s">
        <v>292</v>
      </c>
      <c r="M143" s="53" t="s">
        <v>16</v>
      </c>
      <c r="O143" s="82"/>
      <c r="P143" s="86"/>
    </row>
  </sheetData>
  <conditionalFormatting sqref="H6:J6 H14:J16 H19:J25 H27:J28 H31:J36 H124:J126">
    <cfRule type="expression" dxfId="7928" priority="981">
      <formula>AND($H6&lt;&gt;"",$I6&lt;&gt;"",$J6&lt;&gt;"")</formula>
    </cfRule>
    <cfRule type="expression" dxfId="7927" priority="982">
      <formula>AND($H6&lt;&gt;"",$I6&lt;&gt;"",$J6="")</formula>
    </cfRule>
    <cfRule type="expression" dxfId="7926" priority="983">
      <formula>AND($H6&lt;&gt;"",$I6="",$J6="")</formula>
    </cfRule>
  </conditionalFormatting>
  <conditionalFormatting sqref="H6 H14:H16 H19:H25 H27:H28 H31:H36 H124:H126">
    <cfRule type="expression" dxfId="7925" priority="977">
      <formula>AND($H6&lt;&gt;"",$I6&lt;&gt;"")</formula>
    </cfRule>
  </conditionalFormatting>
  <conditionalFormatting sqref="I6 I14:I16 I19:I25 I27:I28 I31:I36 I124:I126">
    <cfRule type="expression" dxfId="7924" priority="976">
      <formula>AND($I6&lt;&gt;"",$J6&lt;&gt;"")</formula>
    </cfRule>
  </conditionalFormatting>
  <conditionalFormatting sqref="H7:J9 H11:J13 H10:I10">
    <cfRule type="expression" dxfId="7923" priority="973">
      <formula>AND($H7&lt;&gt;"",$I7&lt;&gt;"",$J7&lt;&gt;"")</formula>
    </cfRule>
    <cfRule type="expression" dxfId="7922" priority="974">
      <formula>AND($H7&lt;&gt;"",$I7&lt;&gt;"",$J7="")</formula>
    </cfRule>
    <cfRule type="expression" dxfId="7921" priority="975">
      <formula>AND($H7&lt;&gt;"",$I7="",$J7="")</formula>
    </cfRule>
  </conditionalFormatting>
  <conditionalFormatting sqref="H7:H13">
    <cfRule type="expression" dxfId="7920" priority="969">
      <formula>AND($H7&lt;&gt;"",$I7&lt;&gt;"")</formula>
    </cfRule>
  </conditionalFormatting>
  <conditionalFormatting sqref="I7:I13">
    <cfRule type="expression" dxfId="7919" priority="968">
      <formula>AND($I7&lt;&gt;"",$J7&lt;&gt;"")</formula>
    </cfRule>
  </conditionalFormatting>
  <conditionalFormatting sqref="A6:A13 A31">
    <cfRule type="containsBlanks" dxfId="7918" priority="967">
      <formula>LEN(TRIM(A6))=0</formula>
    </cfRule>
  </conditionalFormatting>
  <conditionalFormatting sqref="A14:A16">
    <cfRule type="containsBlanks" dxfId="7917" priority="896">
      <formula>LEN(TRIM(A14))=0</formula>
    </cfRule>
  </conditionalFormatting>
  <conditionalFormatting sqref="H18:J18">
    <cfRule type="expression" dxfId="7916" priority="830">
      <formula>AND($H18&lt;&gt;"",$I18&lt;&gt;"",$J18&lt;&gt;"")</formula>
    </cfRule>
    <cfRule type="expression" dxfId="7915" priority="831">
      <formula>AND($H18&lt;&gt;"",$I18&lt;&gt;"",$J18="")</formula>
    </cfRule>
    <cfRule type="expression" dxfId="7914" priority="832">
      <formula>AND($H18&lt;&gt;"",$I18="",$J18="")</formula>
    </cfRule>
  </conditionalFormatting>
  <conditionalFormatting sqref="H18">
    <cfRule type="expression" dxfId="7913" priority="826">
      <formula>AND($H18&lt;&gt;"",$I18&lt;&gt;"")</formula>
    </cfRule>
  </conditionalFormatting>
  <conditionalFormatting sqref="I18">
    <cfRule type="expression" dxfId="7912" priority="825">
      <formula>AND($I18&lt;&gt;"",$J18&lt;&gt;"")</formula>
    </cfRule>
  </conditionalFormatting>
  <conditionalFormatting sqref="A18">
    <cfRule type="containsBlanks" dxfId="7911" priority="824">
      <formula>LEN(TRIM(A18))=0</formula>
    </cfRule>
  </conditionalFormatting>
  <conditionalFormatting sqref="A19:A20">
    <cfRule type="containsBlanks" dxfId="7910" priority="704">
      <formula>LEN(TRIM(A19))=0</formula>
    </cfRule>
  </conditionalFormatting>
  <conditionalFormatting sqref="A22">
    <cfRule type="containsBlanks" dxfId="7909" priority="703">
      <formula>LEN(TRIM(A22))=0</formula>
    </cfRule>
  </conditionalFormatting>
  <conditionalFormatting sqref="A21">
    <cfRule type="containsBlanks" dxfId="7908" priority="702">
      <formula>LEN(TRIM(A21))=0</formula>
    </cfRule>
  </conditionalFormatting>
  <conditionalFormatting sqref="A23">
    <cfRule type="containsBlanks" dxfId="7907" priority="701">
      <formula>LEN(TRIM(A23))=0</formula>
    </cfRule>
  </conditionalFormatting>
  <conditionalFormatting sqref="A25">
    <cfRule type="containsBlanks" dxfId="7906" priority="700">
      <formula>LEN(TRIM(A25))=0</formula>
    </cfRule>
  </conditionalFormatting>
  <conditionalFormatting sqref="A24">
    <cfRule type="containsBlanks" dxfId="7905" priority="699">
      <formula>LEN(TRIM(A24))=0</formula>
    </cfRule>
  </conditionalFormatting>
  <conditionalFormatting sqref="A27">
    <cfRule type="containsBlanks" dxfId="7904" priority="698">
      <formula>LEN(TRIM(A27))=0</formula>
    </cfRule>
  </conditionalFormatting>
  <conditionalFormatting sqref="A28">
    <cfRule type="containsBlanks" dxfId="7903" priority="697">
      <formula>LEN(TRIM(A28))=0</formula>
    </cfRule>
  </conditionalFormatting>
  <conditionalFormatting sqref="H26:J26">
    <cfRule type="expression" dxfId="7902" priority="247">
      <formula>AND($H26&lt;&gt;"",$I26&lt;&gt;"",$J26&lt;&gt;"")</formula>
    </cfRule>
    <cfRule type="expression" dxfId="7901" priority="248">
      <formula>AND($H26&lt;&gt;"",$I26&lt;&gt;"",$J26="")</formula>
    </cfRule>
    <cfRule type="expression" dxfId="7900" priority="249">
      <formula>AND($H26&lt;&gt;"",$I26="",$J26="")</formula>
    </cfRule>
  </conditionalFormatting>
  <conditionalFormatting sqref="H26">
    <cfRule type="expression" dxfId="7899" priority="246">
      <formula>AND($H26&lt;&gt;"",$I26&lt;&gt;"")</formula>
    </cfRule>
  </conditionalFormatting>
  <conditionalFormatting sqref="I26">
    <cfRule type="expression" dxfId="7898" priority="245">
      <formula>AND($I26&lt;&gt;"",$J26&lt;&gt;"")</formula>
    </cfRule>
  </conditionalFormatting>
  <conditionalFormatting sqref="A26">
    <cfRule type="containsBlanks" dxfId="7897" priority="244">
      <formula>LEN(TRIM(A26))=0</formula>
    </cfRule>
  </conditionalFormatting>
  <conditionalFormatting sqref="H29:J29">
    <cfRule type="expression" dxfId="7896" priority="241">
      <formula>AND($H29&lt;&gt;"",$I29&lt;&gt;"",$J29&lt;&gt;"")</formula>
    </cfRule>
    <cfRule type="expression" dxfId="7895" priority="242">
      <formula>AND($H29&lt;&gt;"",$I29&lt;&gt;"",$J29="")</formula>
    </cfRule>
    <cfRule type="expression" dxfId="7894" priority="243">
      <formula>AND($H29&lt;&gt;"",$I29="",$J29="")</formula>
    </cfRule>
  </conditionalFormatting>
  <conditionalFormatting sqref="H29">
    <cfRule type="expression" dxfId="7893" priority="240">
      <formula>AND($H29&lt;&gt;"",$I29&lt;&gt;"")</formula>
    </cfRule>
  </conditionalFormatting>
  <conditionalFormatting sqref="I29">
    <cfRule type="expression" dxfId="7892" priority="239">
      <formula>AND($I29&lt;&gt;"",$J29&lt;&gt;"")</formula>
    </cfRule>
  </conditionalFormatting>
  <conditionalFormatting sqref="A29">
    <cfRule type="containsBlanks" dxfId="7891" priority="238">
      <formula>LEN(TRIM(A29))=0</formula>
    </cfRule>
  </conditionalFormatting>
  <conditionalFormatting sqref="H38:J39 H42:J42">
    <cfRule type="expression" dxfId="7890" priority="235">
      <formula>AND($H38&lt;&gt;"",$I38&lt;&gt;"",$J38&lt;&gt;"")</formula>
    </cfRule>
    <cfRule type="expression" dxfId="7889" priority="236">
      <formula>AND($H38&lt;&gt;"",$I38&lt;&gt;"",$J38="")</formula>
    </cfRule>
    <cfRule type="expression" dxfId="7888" priority="237">
      <formula>AND($H38&lt;&gt;"",$I38="",$J38="")</formula>
    </cfRule>
  </conditionalFormatting>
  <conditionalFormatting sqref="H38:H39 H42">
    <cfRule type="expression" dxfId="7887" priority="234">
      <formula>AND($H38&lt;&gt;"",$I38&lt;&gt;"")</formula>
    </cfRule>
  </conditionalFormatting>
  <conditionalFormatting sqref="I38:I39 I42">
    <cfRule type="expression" dxfId="7886" priority="233">
      <formula>AND($I38&lt;&gt;"",$J38&lt;&gt;"")</formula>
    </cfRule>
  </conditionalFormatting>
  <conditionalFormatting sqref="A42">
    <cfRule type="containsBlanks" dxfId="7885" priority="232">
      <formula>LEN(TRIM(A42))=0</formula>
    </cfRule>
  </conditionalFormatting>
  <conditionalFormatting sqref="A32:A33">
    <cfRule type="containsBlanks" dxfId="7884" priority="231">
      <formula>LEN(TRIM(A32))=0</formula>
    </cfRule>
  </conditionalFormatting>
  <conditionalFormatting sqref="A34">
    <cfRule type="containsBlanks" dxfId="7883" priority="229">
      <formula>LEN(TRIM(A34))=0</formula>
    </cfRule>
  </conditionalFormatting>
  <conditionalFormatting sqref="A35">
    <cfRule type="containsBlanks" dxfId="7882" priority="228">
      <formula>LEN(TRIM(A35))=0</formula>
    </cfRule>
  </conditionalFormatting>
  <conditionalFormatting sqref="A36">
    <cfRule type="containsBlanks" dxfId="7881" priority="227">
      <formula>LEN(TRIM(A36))=0</formula>
    </cfRule>
  </conditionalFormatting>
  <conditionalFormatting sqref="A38">
    <cfRule type="containsBlanks" dxfId="7880" priority="225">
      <formula>LEN(TRIM(A38))=0</formula>
    </cfRule>
  </conditionalFormatting>
  <conditionalFormatting sqref="A39">
    <cfRule type="containsBlanks" dxfId="7879" priority="224">
      <formula>LEN(TRIM(A39))=0</formula>
    </cfRule>
  </conditionalFormatting>
  <conditionalFormatting sqref="H37:J37">
    <cfRule type="expression" dxfId="7878" priority="221">
      <formula>AND($H37&lt;&gt;"",$I37&lt;&gt;"",$J37&lt;&gt;"")</formula>
    </cfRule>
    <cfRule type="expression" dxfId="7877" priority="222">
      <formula>AND($H37&lt;&gt;"",$I37&lt;&gt;"",$J37="")</formula>
    </cfRule>
    <cfRule type="expression" dxfId="7876" priority="223">
      <formula>AND($H37&lt;&gt;"",$I37="",$J37="")</formula>
    </cfRule>
  </conditionalFormatting>
  <conditionalFormatting sqref="H37">
    <cfRule type="expression" dxfId="7875" priority="220">
      <formula>AND($H37&lt;&gt;"",$I37&lt;&gt;"")</formula>
    </cfRule>
  </conditionalFormatting>
  <conditionalFormatting sqref="I37">
    <cfRule type="expression" dxfId="7874" priority="219">
      <formula>AND($I37&lt;&gt;"",$J37&lt;&gt;"")</formula>
    </cfRule>
  </conditionalFormatting>
  <conditionalFormatting sqref="A37">
    <cfRule type="containsBlanks" dxfId="7873" priority="218">
      <formula>LEN(TRIM(A37))=0</formula>
    </cfRule>
  </conditionalFormatting>
  <conditionalFormatting sqref="H40:J40">
    <cfRule type="expression" dxfId="7872" priority="215">
      <formula>AND($H40&lt;&gt;"",$I40&lt;&gt;"",$J40&lt;&gt;"")</formula>
    </cfRule>
    <cfRule type="expression" dxfId="7871" priority="216">
      <formula>AND($H40&lt;&gt;"",$I40&lt;&gt;"",$J40="")</formula>
    </cfRule>
    <cfRule type="expression" dxfId="7870" priority="217">
      <formula>AND($H40&lt;&gt;"",$I40="",$J40="")</formula>
    </cfRule>
  </conditionalFormatting>
  <conditionalFormatting sqref="H40">
    <cfRule type="expression" dxfId="7869" priority="214">
      <formula>AND($H40&lt;&gt;"",$I40&lt;&gt;"")</formula>
    </cfRule>
  </conditionalFormatting>
  <conditionalFormatting sqref="I40">
    <cfRule type="expression" dxfId="7868" priority="213">
      <formula>AND($I40&lt;&gt;"",$J40&lt;&gt;"")</formula>
    </cfRule>
  </conditionalFormatting>
  <conditionalFormatting sqref="A40">
    <cfRule type="containsBlanks" dxfId="7867" priority="212">
      <formula>LEN(TRIM(A40))=0</formula>
    </cfRule>
  </conditionalFormatting>
  <conditionalFormatting sqref="H43:J47">
    <cfRule type="expression" dxfId="7866" priority="209">
      <formula>AND($H43&lt;&gt;"",$I43&lt;&gt;"",$J43&lt;&gt;"")</formula>
    </cfRule>
    <cfRule type="expression" dxfId="7865" priority="210">
      <formula>AND($H43&lt;&gt;"",$I43&lt;&gt;"",$J43="")</formula>
    </cfRule>
    <cfRule type="expression" dxfId="7864" priority="211">
      <formula>AND($H43&lt;&gt;"",$I43="",$J43="")</formula>
    </cfRule>
  </conditionalFormatting>
  <conditionalFormatting sqref="H43:H47">
    <cfRule type="expression" dxfId="7863" priority="208">
      <formula>AND($H43&lt;&gt;"",$I43&lt;&gt;"")</formula>
    </cfRule>
  </conditionalFormatting>
  <conditionalFormatting sqref="I43:I47">
    <cfRule type="expression" dxfId="7862" priority="207">
      <formula>AND($I43&lt;&gt;"",$J43&lt;&gt;"")</formula>
    </cfRule>
  </conditionalFormatting>
  <conditionalFormatting sqref="H49:J50 H53:J53">
    <cfRule type="expression" dxfId="7861" priority="204">
      <formula>AND($H49&lt;&gt;"",$I49&lt;&gt;"",$J49&lt;&gt;"")</formula>
    </cfRule>
    <cfRule type="expression" dxfId="7860" priority="205">
      <formula>AND($H49&lt;&gt;"",$I49&lt;&gt;"",$J49="")</formula>
    </cfRule>
    <cfRule type="expression" dxfId="7859" priority="206">
      <formula>AND($H49&lt;&gt;"",$I49="",$J49="")</formula>
    </cfRule>
  </conditionalFormatting>
  <conditionalFormatting sqref="H49:H50 H53">
    <cfRule type="expression" dxfId="7858" priority="203">
      <formula>AND($H49&lt;&gt;"",$I49&lt;&gt;"")</formula>
    </cfRule>
  </conditionalFormatting>
  <conditionalFormatting sqref="I49:I50 I53">
    <cfRule type="expression" dxfId="7857" priority="202">
      <formula>AND($I49&lt;&gt;"",$J49&lt;&gt;"")</formula>
    </cfRule>
  </conditionalFormatting>
  <conditionalFormatting sqref="A53">
    <cfRule type="containsBlanks" dxfId="7856" priority="201">
      <formula>LEN(TRIM(A53))=0</formula>
    </cfRule>
  </conditionalFormatting>
  <conditionalFormatting sqref="A43:A44">
    <cfRule type="containsBlanks" dxfId="7855" priority="200">
      <formula>LEN(TRIM(A43))=0</formula>
    </cfRule>
  </conditionalFormatting>
  <conditionalFormatting sqref="A45">
    <cfRule type="containsBlanks" dxfId="7854" priority="199">
      <formula>LEN(TRIM(A45))=0</formula>
    </cfRule>
  </conditionalFormatting>
  <conditionalFormatting sqref="A46">
    <cfRule type="containsBlanks" dxfId="7853" priority="198">
      <formula>LEN(TRIM(A46))=0</formula>
    </cfRule>
  </conditionalFormatting>
  <conditionalFormatting sqref="A47">
    <cfRule type="containsBlanks" dxfId="7852" priority="197">
      <formula>LEN(TRIM(A47))=0</formula>
    </cfRule>
  </conditionalFormatting>
  <conditionalFormatting sqref="A49">
    <cfRule type="containsBlanks" dxfId="7851" priority="196">
      <formula>LEN(TRIM(A49))=0</formula>
    </cfRule>
  </conditionalFormatting>
  <conditionalFormatting sqref="A50">
    <cfRule type="containsBlanks" dxfId="7850" priority="195">
      <formula>LEN(TRIM(A50))=0</formula>
    </cfRule>
  </conditionalFormatting>
  <conditionalFormatting sqref="H48:J48">
    <cfRule type="expression" dxfId="7849" priority="192">
      <formula>AND($H48&lt;&gt;"",$I48&lt;&gt;"",$J48&lt;&gt;"")</formula>
    </cfRule>
    <cfRule type="expression" dxfId="7848" priority="193">
      <formula>AND($H48&lt;&gt;"",$I48&lt;&gt;"",$J48="")</formula>
    </cfRule>
    <cfRule type="expression" dxfId="7847" priority="194">
      <formula>AND($H48&lt;&gt;"",$I48="",$J48="")</formula>
    </cfRule>
  </conditionalFormatting>
  <conditionalFormatting sqref="H48">
    <cfRule type="expression" dxfId="7846" priority="191">
      <formula>AND($H48&lt;&gt;"",$I48&lt;&gt;"")</formula>
    </cfRule>
  </conditionalFormatting>
  <conditionalFormatting sqref="I48">
    <cfRule type="expression" dxfId="7845" priority="190">
      <formula>AND($I48&lt;&gt;"",$J48&lt;&gt;"")</formula>
    </cfRule>
  </conditionalFormatting>
  <conditionalFormatting sqref="A48">
    <cfRule type="containsBlanks" dxfId="7844" priority="189">
      <formula>LEN(TRIM(A48))=0</formula>
    </cfRule>
  </conditionalFormatting>
  <conditionalFormatting sqref="H51:J51">
    <cfRule type="expression" dxfId="7843" priority="186">
      <formula>AND($H51&lt;&gt;"",$I51&lt;&gt;"",$J51&lt;&gt;"")</formula>
    </cfRule>
    <cfRule type="expression" dxfId="7842" priority="187">
      <formula>AND($H51&lt;&gt;"",$I51&lt;&gt;"",$J51="")</formula>
    </cfRule>
    <cfRule type="expression" dxfId="7841" priority="188">
      <formula>AND($H51&lt;&gt;"",$I51="",$J51="")</formula>
    </cfRule>
  </conditionalFormatting>
  <conditionalFormatting sqref="H51">
    <cfRule type="expression" dxfId="7840" priority="185">
      <formula>AND($H51&lt;&gt;"",$I51&lt;&gt;"")</formula>
    </cfRule>
  </conditionalFormatting>
  <conditionalFormatting sqref="I51">
    <cfRule type="expression" dxfId="7839" priority="184">
      <formula>AND($I51&lt;&gt;"",$J51&lt;&gt;"")</formula>
    </cfRule>
  </conditionalFormatting>
  <conditionalFormatting sqref="A51">
    <cfRule type="containsBlanks" dxfId="7838" priority="183">
      <formula>LEN(TRIM(A51))=0</formula>
    </cfRule>
  </conditionalFormatting>
  <conditionalFormatting sqref="H54:J58">
    <cfRule type="expression" dxfId="7837" priority="180">
      <formula>AND($H54&lt;&gt;"",$I54&lt;&gt;"",$J54&lt;&gt;"")</formula>
    </cfRule>
    <cfRule type="expression" dxfId="7836" priority="181">
      <formula>AND($H54&lt;&gt;"",$I54&lt;&gt;"",$J54="")</formula>
    </cfRule>
    <cfRule type="expression" dxfId="7835" priority="182">
      <formula>AND($H54&lt;&gt;"",$I54="",$J54="")</formula>
    </cfRule>
  </conditionalFormatting>
  <conditionalFormatting sqref="H54:H58">
    <cfRule type="expression" dxfId="7834" priority="179">
      <formula>AND($H54&lt;&gt;"",$I54&lt;&gt;"")</formula>
    </cfRule>
  </conditionalFormatting>
  <conditionalFormatting sqref="I54:I58">
    <cfRule type="expression" dxfId="7833" priority="178">
      <formula>AND($I54&lt;&gt;"",$J54&lt;&gt;"")</formula>
    </cfRule>
  </conditionalFormatting>
  <conditionalFormatting sqref="H60:J61 H64:J64">
    <cfRule type="expression" dxfId="7832" priority="175">
      <formula>AND($H60&lt;&gt;"",$I60&lt;&gt;"",$J60&lt;&gt;"")</formula>
    </cfRule>
    <cfRule type="expression" dxfId="7831" priority="176">
      <formula>AND($H60&lt;&gt;"",$I60&lt;&gt;"",$J60="")</formula>
    </cfRule>
    <cfRule type="expression" dxfId="7830" priority="177">
      <formula>AND($H60&lt;&gt;"",$I60="",$J60="")</formula>
    </cfRule>
  </conditionalFormatting>
  <conditionalFormatting sqref="H60:H61 H64">
    <cfRule type="expression" dxfId="7829" priority="174">
      <formula>AND($H60&lt;&gt;"",$I60&lt;&gt;"")</formula>
    </cfRule>
  </conditionalFormatting>
  <conditionalFormatting sqref="I60:I61 I64">
    <cfRule type="expression" dxfId="7828" priority="173">
      <formula>AND($I60&lt;&gt;"",$J60&lt;&gt;"")</formula>
    </cfRule>
  </conditionalFormatting>
  <conditionalFormatting sqref="A64">
    <cfRule type="containsBlanks" dxfId="7827" priority="172">
      <formula>LEN(TRIM(A64))=0</formula>
    </cfRule>
  </conditionalFormatting>
  <conditionalFormatting sqref="A54:A55">
    <cfRule type="containsBlanks" dxfId="7826" priority="171">
      <formula>LEN(TRIM(A54))=0</formula>
    </cfRule>
  </conditionalFormatting>
  <conditionalFormatting sqref="A56">
    <cfRule type="containsBlanks" dxfId="7825" priority="170">
      <formula>LEN(TRIM(A56))=0</formula>
    </cfRule>
  </conditionalFormatting>
  <conditionalFormatting sqref="A57">
    <cfRule type="containsBlanks" dxfId="7824" priority="169">
      <formula>LEN(TRIM(A57))=0</formula>
    </cfRule>
  </conditionalFormatting>
  <conditionalFormatting sqref="A58">
    <cfRule type="containsBlanks" dxfId="7823" priority="168">
      <formula>LEN(TRIM(A58))=0</formula>
    </cfRule>
  </conditionalFormatting>
  <conditionalFormatting sqref="A60">
    <cfRule type="containsBlanks" dxfId="7822" priority="167">
      <formula>LEN(TRIM(A60))=0</formula>
    </cfRule>
  </conditionalFormatting>
  <conditionalFormatting sqref="A61">
    <cfRule type="containsBlanks" dxfId="7821" priority="166">
      <formula>LEN(TRIM(A61))=0</formula>
    </cfRule>
  </conditionalFormatting>
  <conditionalFormatting sqref="H59:J59">
    <cfRule type="expression" dxfId="7820" priority="163">
      <formula>AND($H59&lt;&gt;"",$I59&lt;&gt;"",$J59&lt;&gt;"")</formula>
    </cfRule>
    <cfRule type="expression" dxfId="7819" priority="164">
      <formula>AND($H59&lt;&gt;"",$I59&lt;&gt;"",$J59="")</formula>
    </cfRule>
    <cfRule type="expression" dxfId="7818" priority="165">
      <formula>AND($H59&lt;&gt;"",$I59="",$J59="")</formula>
    </cfRule>
  </conditionalFormatting>
  <conditionalFormatting sqref="H59">
    <cfRule type="expression" dxfId="7817" priority="162">
      <formula>AND($H59&lt;&gt;"",$I59&lt;&gt;"")</formula>
    </cfRule>
  </conditionalFormatting>
  <conditionalFormatting sqref="I59">
    <cfRule type="expression" dxfId="7816" priority="161">
      <formula>AND($I59&lt;&gt;"",$J59&lt;&gt;"")</formula>
    </cfRule>
  </conditionalFormatting>
  <conditionalFormatting sqref="A59">
    <cfRule type="containsBlanks" dxfId="7815" priority="160">
      <formula>LEN(TRIM(A59))=0</formula>
    </cfRule>
  </conditionalFormatting>
  <conditionalFormatting sqref="H62:J62">
    <cfRule type="expression" dxfId="7814" priority="157">
      <formula>AND($H62&lt;&gt;"",$I62&lt;&gt;"",$J62&lt;&gt;"")</formula>
    </cfRule>
    <cfRule type="expression" dxfId="7813" priority="158">
      <formula>AND($H62&lt;&gt;"",$I62&lt;&gt;"",$J62="")</formula>
    </cfRule>
    <cfRule type="expression" dxfId="7812" priority="159">
      <formula>AND($H62&lt;&gt;"",$I62="",$J62="")</formula>
    </cfRule>
  </conditionalFormatting>
  <conditionalFormatting sqref="H62">
    <cfRule type="expression" dxfId="7811" priority="156">
      <formula>AND($H62&lt;&gt;"",$I62&lt;&gt;"")</formula>
    </cfRule>
  </conditionalFormatting>
  <conditionalFormatting sqref="I62">
    <cfRule type="expression" dxfId="7810" priority="155">
      <formula>AND($I62&lt;&gt;"",$J62&lt;&gt;"")</formula>
    </cfRule>
  </conditionalFormatting>
  <conditionalFormatting sqref="A62">
    <cfRule type="containsBlanks" dxfId="7809" priority="154">
      <formula>LEN(TRIM(A62))=0</formula>
    </cfRule>
  </conditionalFormatting>
  <conditionalFormatting sqref="H65:J69">
    <cfRule type="expression" dxfId="7808" priority="151">
      <formula>AND($H65&lt;&gt;"",$I65&lt;&gt;"",$J65&lt;&gt;"")</formula>
    </cfRule>
    <cfRule type="expression" dxfId="7807" priority="152">
      <formula>AND($H65&lt;&gt;"",$I65&lt;&gt;"",$J65="")</formula>
    </cfRule>
    <cfRule type="expression" dxfId="7806" priority="153">
      <formula>AND($H65&lt;&gt;"",$I65="",$J65="")</formula>
    </cfRule>
  </conditionalFormatting>
  <conditionalFormatting sqref="H65:H69">
    <cfRule type="expression" dxfId="7805" priority="150">
      <formula>AND($H65&lt;&gt;"",$I65&lt;&gt;"")</formula>
    </cfRule>
  </conditionalFormatting>
  <conditionalFormatting sqref="I65:I69">
    <cfRule type="expression" dxfId="7804" priority="149">
      <formula>AND($I65&lt;&gt;"",$J65&lt;&gt;"")</formula>
    </cfRule>
  </conditionalFormatting>
  <conditionalFormatting sqref="H71:J72 H75:J75">
    <cfRule type="expression" dxfId="7803" priority="146">
      <formula>AND($H71&lt;&gt;"",$I71&lt;&gt;"",$J71&lt;&gt;"")</formula>
    </cfRule>
    <cfRule type="expression" dxfId="7802" priority="147">
      <formula>AND($H71&lt;&gt;"",$I71&lt;&gt;"",$J71="")</formula>
    </cfRule>
    <cfRule type="expression" dxfId="7801" priority="148">
      <formula>AND($H71&lt;&gt;"",$I71="",$J71="")</formula>
    </cfRule>
  </conditionalFormatting>
  <conditionalFormatting sqref="H71:H72 H75">
    <cfRule type="expression" dxfId="7800" priority="145">
      <formula>AND($H71&lt;&gt;"",$I71&lt;&gt;"")</formula>
    </cfRule>
  </conditionalFormatting>
  <conditionalFormatting sqref="I71:I72 I75">
    <cfRule type="expression" dxfId="7799" priority="144">
      <formula>AND($I71&lt;&gt;"",$J71&lt;&gt;"")</formula>
    </cfRule>
  </conditionalFormatting>
  <conditionalFormatting sqref="A75">
    <cfRule type="containsBlanks" dxfId="7798" priority="143">
      <formula>LEN(TRIM(A75))=0</formula>
    </cfRule>
  </conditionalFormatting>
  <conditionalFormatting sqref="A65:A66">
    <cfRule type="containsBlanks" dxfId="7797" priority="142">
      <formula>LEN(TRIM(A65))=0</formula>
    </cfRule>
  </conditionalFormatting>
  <conditionalFormatting sqref="A67">
    <cfRule type="containsBlanks" dxfId="7796" priority="141">
      <formula>LEN(TRIM(A67))=0</formula>
    </cfRule>
  </conditionalFormatting>
  <conditionalFormatting sqref="A68">
    <cfRule type="containsBlanks" dxfId="7795" priority="140">
      <formula>LEN(TRIM(A68))=0</formula>
    </cfRule>
  </conditionalFormatting>
  <conditionalFormatting sqref="A69">
    <cfRule type="containsBlanks" dxfId="7794" priority="139">
      <formula>LEN(TRIM(A69))=0</formula>
    </cfRule>
  </conditionalFormatting>
  <conditionalFormatting sqref="A71">
    <cfRule type="containsBlanks" dxfId="7793" priority="138">
      <formula>LEN(TRIM(A71))=0</formula>
    </cfRule>
  </conditionalFormatting>
  <conditionalFormatting sqref="A72">
    <cfRule type="containsBlanks" dxfId="7792" priority="137">
      <formula>LEN(TRIM(A72))=0</formula>
    </cfRule>
  </conditionalFormatting>
  <conditionalFormatting sqref="H70:J70">
    <cfRule type="expression" dxfId="7791" priority="134">
      <formula>AND($H70&lt;&gt;"",$I70&lt;&gt;"",$J70&lt;&gt;"")</formula>
    </cfRule>
    <cfRule type="expression" dxfId="7790" priority="135">
      <formula>AND($H70&lt;&gt;"",$I70&lt;&gt;"",$J70="")</formula>
    </cfRule>
    <cfRule type="expression" dxfId="7789" priority="136">
      <formula>AND($H70&lt;&gt;"",$I70="",$J70="")</formula>
    </cfRule>
  </conditionalFormatting>
  <conditionalFormatting sqref="H70">
    <cfRule type="expression" dxfId="7788" priority="133">
      <formula>AND($H70&lt;&gt;"",$I70&lt;&gt;"")</formula>
    </cfRule>
  </conditionalFormatting>
  <conditionalFormatting sqref="I70">
    <cfRule type="expression" dxfId="7787" priority="132">
      <formula>AND($I70&lt;&gt;"",$J70&lt;&gt;"")</formula>
    </cfRule>
  </conditionalFormatting>
  <conditionalFormatting sqref="A70">
    <cfRule type="containsBlanks" dxfId="7786" priority="131">
      <formula>LEN(TRIM(A70))=0</formula>
    </cfRule>
  </conditionalFormatting>
  <conditionalFormatting sqref="H73:J73">
    <cfRule type="expression" dxfId="7785" priority="128">
      <formula>AND($H73&lt;&gt;"",$I73&lt;&gt;"",$J73&lt;&gt;"")</formula>
    </cfRule>
    <cfRule type="expression" dxfId="7784" priority="129">
      <formula>AND($H73&lt;&gt;"",$I73&lt;&gt;"",$J73="")</formula>
    </cfRule>
    <cfRule type="expression" dxfId="7783" priority="130">
      <formula>AND($H73&lt;&gt;"",$I73="",$J73="")</formula>
    </cfRule>
  </conditionalFormatting>
  <conditionalFormatting sqref="H73">
    <cfRule type="expression" dxfId="7782" priority="127">
      <formula>AND($H73&lt;&gt;"",$I73&lt;&gt;"")</formula>
    </cfRule>
  </conditionalFormatting>
  <conditionalFormatting sqref="I73">
    <cfRule type="expression" dxfId="7781" priority="126">
      <formula>AND($I73&lt;&gt;"",$J73&lt;&gt;"")</formula>
    </cfRule>
  </conditionalFormatting>
  <conditionalFormatting sqref="A73">
    <cfRule type="containsBlanks" dxfId="7780" priority="125">
      <formula>LEN(TRIM(A73))=0</formula>
    </cfRule>
  </conditionalFormatting>
  <conditionalFormatting sqref="H76:J80">
    <cfRule type="expression" dxfId="7779" priority="122">
      <formula>AND($H76&lt;&gt;"",$I76&lt;&gt;"",$J76&lt;&gt;"")</formula>
    </cfRule>
    <cfRule type="expression" dxfId="7778" priority="123">
      <formula>AND($H76&lt;&gt;"",$I76&lt;&gt;"",$J76="")</formula>
    </cfRule>
    <cfRule type="expression" dxfId="7777" priority="124">
      <formula>AND($H76&lt;&gt;"",$I76="",$J76="")</formula>
    </cfRule>
  </conditionalFormatting>
  <conditionalFormatting sqref="H76:H80">
    <cfRule type="expression" dxfId="7776" priority="121">
      <formula>AND($H76&lt;&gt;"",$I76&lt;&gt;"")</formula>
    </cfRule>
  </conditionalFormatting>
  <conditionalFormatting sqref="I76:I80">
    <cfRule type="expression" dxfId="7775" priority="120">
      <formula>AND($I76&lt;&gt;"",$J76&lt;&gt;"")</formula>
    </cfRule>
  </conditionalFormatting>
  <conditionalFormatting sqref="H82:J83 H86:J86">
    <cfRule type="expression" dxfId="7774" priority="117">
      <formula>AND($H82&lt;&gt;"",$I82&lt;&gt;"",$J82&lt;&gt;"")</formula>
    </cfRule>
    <cfRule type="expression" dxfId="7773" priority="118">
      <formula>AND($H82&lt;&gt;"",$I82&lt;&gt;"",$J82="")</formula>
    </cfRule>
    <cfRule type="expression" dxfId="7772" priority="119">
      <formula>AND($H82&lt;&gt;"",$I82="",$J82="")</formula>
    </cfRule>
  </conditionalFormatting>
  <conditionalFormatting sqref="H82:H83 H86">
    <cfRule type="expression" dxfId="7771" priority="116">
      <formula>AND($H82&lt;&gt;"",$I82&lt;&gt;"")</formula>
    </cfRule>
  </conditionalFormatting>
  <conditionalFormatting sqref="I82:I83 I86">
    <cfRule type="expression" dxfId="7770" priority="115">
      <formula>AND($I82&lt;&gt;"",$J82&lt;&gt;"")</formula>
    </cfRule>
  </conditionalFormatting>
  <conditionalFormatting sqref="A86">
    <cfRule type="containsBlanks" dxfId="7769" priority="114">
      <formula>LEN(TRIM(A86))=0</formula>
    </cfRule>
  </conditionalFormatting>
  <conditionalFormatting sqref="A76:A77">
    <cfRule type="containsBlanks" dxfId="7768" priority="113">
      <formula>LEN(TRIM(A76))=0</formula>
    </cfRule>
  </conditionalFormatting>
  <conditionalFormatting sqref="A78">
    <cfRule type="containsBlanks" dxfId="7767" priority="112">
      <formula>LEN(TRIM(A78))=0</formula>
    </cfRule>
  </conditionalFormatting>
  <conditionalFormatting sqref="A79">
    <cfRule type="containsBlanks" dxfId="7766" priority="111">
      <formula>LEN(TRIM(A79))=0</formula>
    </cfRule>
  </conditionalFormatting>
  <conditionalFormatting sqref="A80">
    <cfRule type="containsBlanks" dxfId="7765" priority="110">
      <formula>LEN(TRIM(A80))=0</formula>
    </cfRule>
  </conditionalFormatting>
  <conditionalFormatting sqref="A82">
    <cfRule type="containsBlanks" dxfId="7764" priority="109">
      <formula>LEN(TRIM(A82))=0</formula>
    </cfRule>
  </conditionalFormatting>
  <conditionalFormatting sqref="A83">
    <cfRule type="containsBlanks" dxfId="7763" priority="108">
      <formula>LEN(TRIM(A83))=0</formula>
    </cfRule>
  </conditionalFormatting>
  <conditionalFormatting sqref="H81:J81">
    <cfRule type="expression" dxfId="7762" priority="105">
      <formula>AND($H81&lt;&gt;"",$I81&lt;&gt;"",$J81&lt;&gt;"")</formula>
    </cfRule>
    <cfRule type="expression" dxfId="7761" priority="106">
      <formula>AND($H81&lt;&gt;"",$I81&lt;&gt;"",$J81="")</formula>
    </cfRule>
    <cfRule type="expression" dxfId="7760" priority="107">
      <formula>AND($H81&lt;&gt;"",$I81="",$J81="")</formula>
    </cfRule>
  </conditionalFormatting>
  <conditionalFormatting sqref="H81">
    <cfRule type="expression" dxfId="7759" priority="104">
      <formula>AND($H81&lt;&gt;"",$I81&lt;&gt;"")</formula>
    </cfRule>
  </conditionalFormatting>
  <conditionalFormatting sqref="I81">
    <cfRule type="expression" dxfId="7758" priority="103">
      <formula>AND($I81&lt;&gt;"",$J81&lt;&gt;"")</formula>
    </cfRule>
  </conditionalFormatting>
  <conditionalFormatting sqref="A81">
    <cfRule type="containsBlanks" dxfId="7757" priority="102">
      <formula>LEN(TRIM(A81))=0</formula>
    </cfRule>
  </conditionalFormatting>
  <conditionalFormatting sqref="H84:J84">
    <cfRule type="expression" dxfId="7756" priority="99">
      <formula>AND($H84&lt;&gt;"",$I84&lt;&gt;"",$J84&lt;&gt;"")</formula>
    </cfRule>
    <cfRule type="expression" dxfId="7755" priority="100">
      <formula>AND($H84&lt;&gt;"",$I84&lt;&gt;"",$J84="")</formula>
    </cfRule>
    <cfRule type="expression" dxfId="7754" priority="101">
      <formula>AND($H84&lt;&gt;"",$I84="",$J84="")</formula>
    </cfRule>
  </conditionalFormatting>
  <conditionalFormatting sqref="H84">
    <cfRule type="expression" dxfId="7753" priority="98">
      <formula>AND($H84&lt;&gt;"",$I84&lt;&gt;"")</formula>
    </cfRule>
  </conditionalFormatting>
  <conditionalFormatting sqref="I84">
    <cfRule type="expression" dxfId="7752" priority="97">
      <formula>AND($I84&lt;&gt;"",$J84&lt;&gt;"")</formula>
    </cfRule>
  </conditionalFormatting>
  <conditionalFormatting sqref="A84">
    <cfRule type="containsBlanks" dxfId="7751" priority="96">
      <formula>LEN(TRIM(A84))=0</formula>
    </cfRule>
  </conditionalFormatting>
  <conditionalFormatting sqref="H87:J90">
    <cfRule type="expression" dxfId="7750" priority="93">
      <formula>AND($H87&lt;&gt;"",$I87&lt;&gt;"",$J87&lt;&gt;"")</formula>
    </cfRule>
    <cfRule type="expression" dxfId="7749" priority="94">
      <formula>AND($H87&lt;&gt;"",$I87&lt;&gt;"",$J87="")</formula>
    </cfRule>
    <cfRule type="expression" dxfId="7748" priority="95">
      <formula>AND($H87&lt;&gt;"",$I87="",$J87="")</formula>
    </cfRule>
  </conditionalFormatting>
  <conditionalFormatting sqref="H87:H90">
    <cfRule type="expression" dxfId="7747" priority="92">
      <formula>AND($H87&lt;&gt;"",$I87&lt;&gt;"")</formula>
    </cfRule>
  </conditionalFormatting>
  <conditionalFormatting sqref="I87:I90">
    <cfRule type="expression" dxfId="7746" priority="91">
      <formula>AND($I87&lt;&gt;"",$J87&lt;&gt;"")</formula>
    </cfRule>
  </conditionalFormatting>
  <conditionalFormatting sqref="A87">
    <cfRule type="containsBlanks" dxfId="7745" priority="90">
      <formula>LEN(TRIM(A87))=0</formula>
    </cfRule>
  </conditionalFormatting>
  <conditionalFormatting sqref="A88">
    <cfRule type="containsBlanks" dxfId="7744" priority="89">
      <formula>LEN(TRIM(A88))=0</formula>
    </cfRule>
  </conditionalFormatting>
  <conditionalFormatting sqref="A89">
    <cfRule type="containsBlanks" dxfId="7743" priority="88">
      <formula>LEN(TRIM(A89))=0</formula>
    </cfRule>
  </conditionalFormatting>
  <conditionalFormatting sqref="A90">
    <cfRule type="containsBlanks" dxfId="7742" priority="87">
      <formula>LEN(TRIM(A90))=0</formula>
    </cfRule>
  </conditionalFormatting>
  <conditionalFormatting sqref="H91:J94">
    <cfRule type="expression" dxfId="7741" priority="84">
      <formula>AND($H91&lt;&gt;"",$I91&lt;&gt;"",$J91&lt;&gt;"")</formula>
    </cfRule>
    <cfRule type="expression" dxfId="7740" priority="85">
      <formula>AND($H91&lt;&gt;"",$I91&lt;&gt;"",$J91="")</formula>
    </cfRule>
    <cfRule type="expression" dxfId="7739" priority="86">
      <formula>AND($H91&lt;&gt;"",$I91="",$J91="")</formula>
    </cfRule>
  </conditionalFormatting>
  <conditionalFormatting sqref="H91:H94">
    <cfRule type="expression" dxfId="7738" priority="83">
      <formula>AND($H91&lt;&gt;"",$I91&lt;&gt;"")</formula>
    </cfRule>
  </conditionalFormatting>
  <conditionalFormatting sqref="I91:I94">
    <cfRule type="expression" dxfId="7737" priority="82">
      <formula>AND($I91&lt;&gt;"",$J91&lt;&gt;"")</formula>
    </cfRule>
  </conditionalFormatting>
  <conditionalFormatting sqref="A91:A94">
    <cfRule type="containsBlanks" dxfId="7736" priority="81">
      <formula>LEN(TRIM(A91))=0</formula>
    </cfRule>
  </conditionalFormatting>
  <conditionalFormatting sqref="H96:J98">
    <cfRule type="expression" dxfId="7735" priority="78">
      <formula>AND($H96&lt;&gt;"",$I96&lt;&gt;"",$J96&lt;&gt;"")</formula>
    </cfRule>
    <cfRule type="expression" dxfId="7734" priority="79">
      <formula>AND($H96&lt;&gt;"",$I96&lt;&gt;"",$J96="")</formula>
    </cfRule>
    <cfRule type="expression" dxfId="7733" priority="80">
      <formula>AND($H96&lt;&gt;"",$I96="",$J96="")</formula>
    </cfRule>
  </conditionalFormatting>
  <conditionalFormatting sqref="H96:H98">
    <cfRule type="expression" dxfId="7732" priority="77">
      <formula>AND($H96&lt;&gt;"",$I96&lt;&gt;"")</formula>
    </cfRule>
  </conditionalFormatting>
  <conditionalFormatting sqref="I96:I98">
    <cfRule type="expression" dxfId="7731" priority="76">
      <formula>AND($I96&lt;&gt;"",$J96&lt;&gt;"")</formula>
    </cfRule>
  </conditionalFormatting>
  <conditionalFormatting sqref="A96">
    <cfRule type="containsBlanks" dxfId="7730" priority="75">
      <formula>LEN(TRIM(A96))=0</formula>
    </cfRule>
  </conditionalFormatting>
  <conditionalFormatting sqref="A97">
    <cfRule type="containsBlanks" dxfId="7729" priority="74">
      <formula>LEN(TRIM(A97))=0</formula>
    </cfRule>
  </conditionalFormatting>
  <conditionalFormatting sqref="A98">
    <cfRule type="containsBlanks" dxfId="7728" priority="73">
      <formula>LEN(TRIM(A98))=0</formula>
    </cfRule>
  </conditionalFormatting>
  <conditionalFormatting sqref="H99:J101">
    <cfRule type="expression" dxfId="7727" priority="70">
      <formula>AND($H99&lt;&gt;"",$I99&lt;&gt;"",$J99&lt;&gt;"")</formula>
    </cfRule>
    <cfRule type="expression" dxfId="7726" priority="71">
      <formula>AND($H99&lt;&gt;"",$I99&lt;&gt;"",$J99="")</formula>
    </cfRule>
    <cfRule type="expression" dxfId="7725" priority="72">
      <formula>AND($H99&lt;&gt;"",$I99="",$J99="")</formula>
    </cfRule>
  </conditionalFormatting>
  <conditionalFormatting sqref="H99:H101">
    <cfRule type="expression" dxfId="7724" priority="69">
      <formula>AND($H99&lt;&gt;"",$I99&lt;&gt;"")</formula>
    </cfRule>
  </conditionalFormatting>
  <conditionalFormatting sqref="I99:I101">
    <cfRule type="expression" dxfId="7723" priority="68">
      <formula>AND($I99&lt;&gt;"",$J99&lt;&gt;"")</formula>
    </cfRule>
  </conditionalFormatting>
  <conditionalFormatting sqref="A99:A101">
    <cfRule type="containsBlanks" dxfId="7722" priority="67">
      <formula>LEN(TRIM(A99))=0</formula>
    </cfRule>
  </conditionalFormatting>
  <conditionalFormatting sqref="H103:J104 H107:J107">
    <cfRule type="expression" dxfId="7721" priority="64">
      <formula>AND($H103&lt;&gt;"",$I103&lt;&gt;"",$J103&lt;&gt;"")</formula>
    </cfRule>
    <cfRule type="expression" dxfId="7720" priority="65">
      <formula>AND($H103&lt;&gt;"",$I103&lt;&gt;"",$J103="")</formula>
    </cfRule>
    <cfRule type="expression" dxfId="7719" priority="66">
      <formula>AND($H103&lt;&gt;"",$I103="",$J103="")</formula>
    </cfRule>
  </conditionalFormatting>
  <conditionalFormatting sqref="H103:H104 H107">
    <cfRule type="expression" dxfId="7718" priority="63">
      <formula>AND($H103&lt;&gt;"",$I103&lt;&gt;"")</formula>
    </cfRule>
  </conditionalFormatting>
  <conditionalFormatting sqref="I103:I104 I107">
    <cfRule type="expression" dxfId="7717" priority="62">
      <formula>AND($I103&lt;&gt;"",$J103&lt;&gt;"")</formula>
    </cfRule>
  </conditionalFormatting>
  <conditionalFormatting sqref="A103">
    <cfRule type="containsBlanks" dxfId="7716" priority="61">
      <formula>LEN(TRIM(A103))=0</formula>
    </cfRule>
  </conditionalFormatting>
  <conditionalFormatting sqref="A104">
    <cfRule type="containsBlanks" dxfId="7715" priority="60">
      <formula>LEN(TRIM(A104))=0</formula>
    </cfRule>
  </conditionalFormatting>
  <conditionalFormatting sqref="A107">
    <cfRule type="containsBlanks" dxfId="7714" priority="59">
      <formula>LEN(TRIM(A107))=0</formula>
    </cfRule>
  </conditionalFormatting>
  <conditionalFormatting sqref="H110:J110 H113:J113 H116:J116">
    <cfRule type="expression" dxfId="7713" priority="56">
      <formula>AND($H110&lt;&gt;"",$I110&lt;&gt;"",$J110&lt;&gt;"")</formula>
    </cfRule>
    <cfRule type="expression" dxfId="7712" priority="57">
      <formula>AND($H110&lt;&gt;"",$I110&lt;&gt;"",$J110="")</formula>
    </cfRule>
    <cfRule type="expression" dxfId="7711" priority="58">
      <formula>AND($H110&lt;&gt;"",$I110="",$J110="")</formula>
    </cfRule>
  </conditionalFormatting>
  <conditionalFormatting sqref="H110 H113 H116">
    <cfRule type="expression" dxfId="7710" priority="55">
      <formula>AND($H110&lt;&gt;"",$I110&lt;&gt;"")</formula>
    </cfRule>
  </conditionalFormatting>
  <conditionalFormatting sqref="I110 I113 I116">
    <cfRule type="expression" dxfId="7709" priority="54">
      <formula>AND($I110&lt;&gt;"",$J110&lt;&gt;"")</formula>
    </cfRule>
  </conditionalFormatting>
  <conditionalFormatting sqref="A110 A113 A116">
    <cfRule type="containsBlanks" dxfId="7708" priority="53">
      <formula>LEN(TRIM(A110))=0</formula>
    </cfRule>
  </conditionalFormatting>
  <conditionalFormatting sqref="H121:J123">
    <cfRule type="expression" dxfId="7707" priority="50">
      <formula>AND($H121&lt;&gt;"",$I121&lt;&gt;"",$J121&lt;&gt;"")</formula>
    </cfRule>
    <cfRule type="expression" dxfId="7706" priority="51">
      <formula>AND($H121&lt;&gt;"",$I121&lt;&gt;"",$J121="")</formula>
    </cfRule>
    <cfRule type="expression" dxfId="7705" priority="52">
      <formula>AND($H121&lt;&gt;"",$I121="",$J121="")</formula>
    </cfRule>
  </conditionalFormatting>
  <conditionalFormatting sqref="H121:H123">
    <cfRule type="expression" dxfId="7704" priority="49">
      <formula>AND($H121&lt;&gt;"",$I121&lt;&gt;"")</formula>
    </cfRule>
  </conditionalFormatting>
  <conditionalFormatting sqref="I121:I123">
    <cfRule type="expression" dxfId="7703" priority="48">
      <formula>AND($I121&lt;&gt;"",$J121&lt;&gt;"")</formula>
    </cfRule>
  </conditionalFormatting>
  <conditionalFormatting sqref="A121">
    <cfRule type="containsBlanks" dxfId="7702" priority="47">
      <formula>LEN(TRIM(A121))=0</formula>
    </cfRule>
  </conditionalFormatting>
  <conditionalFormatting sqref="A122">
    <cfRule type="containsBlanks" dxfId="7701" priority="46">
      <formula>LEN(TRIM(A122))=0</formula>
    </cfRule>
  </conditionalFormatting>
  <conditionalFormatting sqref="A123">
    <cfRule type="containsBlanks" dxfId="7700" priority="45">
      <formula>LEN(TRIM(A123))=0</formula>
    </cfRule>
  </conditionalFormatting>
  <conditionalFormatting sqref="A124:A126">
    <cfRule type="containsBlanks" dxfId="7699" priority="39">
      <formula>LEN(TRIM(A124))=0</formula>
    </cfRule>
  </conditionalFormatting>
  <conditionalFormatting sqref="H128:J130">
    <cfRule type="expression" dxfId="7698" priority="36">
      <formula>AND($H128&lt;&gt;"",$I128&lt;&gt;"",$J128&lt;&gt;"")</formula>
    </cfRule>
    <cfRule type="expression" dxfId="7697" priority="37">
      <formula>AND($H128&lt;&gt;"",$I128&lt;&gt;"",$J128="")</formula>
    </cfRule>
    <cfRule type="expression" dxfId="7696" priority="38">
      <formula>AND($H128&lt;&gt;"",$I128="",$J128="")</formula>
    </cfRule>
  </conditionalFormatting>
  <conditionalFormatting sqref="H128:H130">
    <cfRule type="expression" dxfId="7695" priority="35">
      <formula>AND($H128&lt;&gt;"",$I128&lt;&gt;"")</formula>
    </cfRule>
  </conditionalFormatting>
  <conditionalFormatting sqref="I128:I130">
    <cfRule type="expression" dxfId="7694" priority="34">
      <formula>AND($I128&lt;&gt;"",$J128&lt;&gt;"")</formula>
    </cfRule>
  </conditionalFormatting>
  <conditionalFormatting sqref="A128">
    <cfRule type="containsBlanks" dxfId="7693" priority="33">
      <formula>LEN(TRIM(A128))=0</formula>
    </cfRule>
  </conditionalFormatting>
  <conditionalFormatting sqref="A129">
    <cfRule type="containsBlanks" dxfId="7692" priority="32">
      <formula>LEN(TRIM(A129))=0</formula>
    </cfRule>
  </conditionalFormatting>
  <conditionalFormatting sqref="A130">
    <cfRule type="containsBlanks" dxfId="7691" priority="31">
      <formula>LEN(TRIM(A130))=0</formula>
    </cfRule>
  </conditionalFormatting>
  <conditionalFormatting sqref="H131:J133">
    <cfRule type="expression" dxfId="7690" priority="28">
      <formula>AND($H131&lt;&gt;"",$I131&lt;&gt;"",$J131&lt;&gt;"")</formula>
    </cfRule>
    <cfRule type="expression" dxfId="7689" priority="29">
      <formula>AND($H131&lt;&gt;"",$I131&lt;&gt;"",$J131="")</formula>
    </cfRule>
    <cfRule type="expression" dxfId="7688" priority="30">
      <formula>AND($H131&lt;&gt;"",$I131="",$J131="")</formula>
    </cfRule>
  </conditionalFormatting>
  <conditionalFormatting sqref="H131:H133">
    <cfRule type="expression" dxfId="7687" priority="27">
      <formula>AND($H131&lt;&gt;"",$I131&lt;&gt;"")</formula>
    </cfRule>
  </conditionalFormatting>
  <conditionalFormatting sqref="I131:I133">
    <cfRule type="expression" dxfId="7686" priority="26">
      <formula>AND($I131&lt;&gt;"",$J131&lt;&gt;"")</formula>
    </cfRule>
  </conditionalFormatting>
  <conditionalFormatting sqref="A131:A133">
    <cfRule type="containsBlanks" dxfId="7685" priority="25">
      <formula>LEN(TRIM(A131))=0</formula>
    </cfRule>
  </conditionalFormatting>
  <conditionalFormatting sqref="H135:J137">
    <cfRule type="expression" dxfId="7684" priority="22">
      <formula>AND($H135&lt;&gt;"",$I135&lt;&gt;"",$J135&lt;&gt;"")</formula>
    </cfRule>
    <cfRule type="expression" dxfId="7683" priority="23">
      <formula>AND($H135&lt;&gt;"",$I135&lt;&gt;"",$J135="")</formula>
    </cfRule>
    <cfRule type="expression" dxfId="7682" priority="24">
      <formula>AND($H135&lt;&gt;"",$I135="",$J135="")</formula>
    </cfRule>
  </conditionalFormatting>
  <conditionalFormatting sqref="H135:H137">
    <cfRule type="expression" dxfId="7681" priority="21">
      <formula>AND($H135&lt;&gt;"",$I135&lt;&gt;"")</formula>
    </cfRule>
  </conditionalFormatting>
  <conditionalFormatting sqref="I135:I137">
    <cfRule type="expression" dxfId="7680" priority="20">
      <formula>AND($I135&lt;&gt;"",$J135&lt;&gt;"")</formula>
    </cfRule>
  </conditionalFormatting>
  <conditionalFormatting sqref="A135">
    <cfRule type="containsBlanks" dxfId="7679" priority="19">
      <formula>LEN(TRIM(A135))=0</formula>
    </cfRule>
  </conditionalFormatting>
  <conditionalFormatting sqref="A136">
    <cfRule type="containsBlanks" dxfId="7678" priority="18">
      <formula>LEN(TRIM(A136))=0</formula>
    </cfRule>
  </conditionalFormatting>
  <conditionalFormatting sqref="A137">
    <cfRule type="containsBlanks" dxfId="7677" priority="17">
      <formula>LEN(TRIM(A137))=0</formula>
    </cfRule>
  </conditionalFormatting>
  <conditionalFormatting sqref="H138:J140">
    <cfRule type="expression" dxfId="7676" priority="14">
      <formula>AND($H138&lt;&gt;"",$I138&lt;&gt;"",$J138&lt;&gt;"")</formula>
    </cfRule>
    <cfRule type="expression" dxfId="7675" priority="15">
      <formula>AND($H138&lt;&gt;"",$I138&lt;&gt;"",$J138="")</formula>
    </cfRule>
    <cfRule type="expression" dxfId="7674" priority="16">
      <formula>AND($H138&lt;&gt;"",$I138="",$J138="")</formula>
    </cfRule>
  </conditionalFormatting>
  <conditionalFormatting sqref="H138:H140">
    <cfRule type="expression" dxfId="7673" priority="13">
      <formula>AND($H138&lt;&gt;"",$I138&lt;&gt;"")</formula>
    </cfRule>
  </conditionalFormatting>
  <conditionalFormatting sqref="I138:I140">
    <cfRule type="expression" dxfId="7672" priority="12">
      <formula>AND($I138&lt;&gt;"",$J138&lt;&gt;"")</formula>
    </cfRule>
  </conditionalFormatting>
  <conditionalFormatting sqref="A138:A140">
    <cfRule type="containsBlanks" dxfId="7671" priority="11">
      <formula>LEN(TRIM(A138))=0</formula>
    </cfRule>
  </conditionalFormatting>
  <conditionalFormatting sqref="H142:J143">
    <cfRule type="expression" dxfId="7670" priority="8">
      <formula>AND($H142&lt;&gt;"",$I142&lt;&gt;"",$J142&lt;&gt;"")</formula>
    </cfRule>
    <cfRule type="expression" dxfId="7669" priority="9">
      <formula>AND($H142&lt;&gt;"",$I142&lt;&gt;"",$J142="")</formula>
    </cfRule>
    <cfRule type="expression" dxfId="7668" priority="10">
      <formula>AND($H142&lt;&gt;"",$I142="",$J142="")</formula>
    </cfRule>
  </conditionalFormatting>
  <conditionalFormatting sqref="H142:H143">
    <cfRule type="expression" dxfId="7667" priority="7">
      <formula>AND($H142&lt;&gt;"",$I142&lt;&gt;"")</formula>
    </cfRule>
  </conditionalFormatting>
  <conditionalFormatting sqref="I142:I143">
    <cfRule type="expression" dxfId="7666" priority="6">
      <formula>AND($I142&lt;&gt;"",$J142&lt;&gt;"")</formula>
    </cfRule>
  </conditionalFormatting>
  <conditionalFormatting sqref="A142">
    <cfRule type="containsBlanks" dxfId="7665" priority="5">
      <formula>LEN(TRIM(A142))=0</formula>
    </cfRule>
  </conditionalFormatting>
  <conditionalFormatting sqref="A143">
    <cfRule type="containsBlanks" dxfId="7664" priority="4">
      <formula>LEN(TRIM(A143))=0</formula>
    </cfRule>
  </conditionalFormatting>
  <conditionalFormatting sqref="J10">
    <cfRule type="expression" dxfId="20" priority="1">
      <formula>AND($H10&lt;&gt;"",$I10&lt;&gt;"",$J10&lt;&gt;"")</formula>
    </cfRule>
    <cfRule type="expression" dxfId="19" priority="2">
      <formula>AND($H10&lt;&gt;"",$I10&lt;&gt;"",$J10="")</formula>
    </cfRule>
    <cfRule type="expression" dxfId="18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INDIRECT(INDEX(Lists!$5:$5,1,SUMIFS(Lists!$1:$1,Lists!$4:$4,$H12)))</xm:f>
          </x14:formula1>
          <xm:sqref>P12 P14:P16</xm:sqref>
        </x14:dataValidation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346"/>
  <sheetViews>
    <sheetView showGridLines="0" zoomScaleNormal="10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C8" sqref="C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32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44958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44986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45017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45047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45078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45108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45139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45170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45200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45231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45261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45292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45323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45352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45383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45413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45444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45474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45505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45536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45566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45597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45627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45658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45689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45717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45748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45778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45809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45839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45870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45901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45931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45962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45992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46023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46054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46082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46113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46143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46174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46204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46235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46266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46296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46327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46357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46388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46419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46447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46478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46508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46539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46569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46600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46631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46661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46692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46722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46753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6</v>
      </c>
      <c r="Q6" s="90" t="s">
        <v>5</v>
      </c>
      <c r="U6" s="25">
        <f ca="1">X6</f>
        <v>44958</v>
      </c>
      <c r="X6" s="25">
        <f ca="1">IF(OR($P$6="",$P$6=0,$P$7="",$P$7=0,$P$8="",$P$7&lt;1),"",
IF(X$8="","",
IF(X$8=1,EOMONTH($P$7,-1)+1,W7+1)))</f>
        <v>44958</v>
      </c>
      <c r="Y6" s="25">
        <f t="shared" ref="Y6:AD6" ca="1" si="0">IF(OR($P$6="",$P$6=0,$P$7="",$P$7=0,$P$8="",$P$7&lt;1),"",
IF(Y$8="","",
IF(Y$8=1,EOMONTH($P$7,-1)+1,X7+1)))</f>
        <v>44986</v>
      </c>
      <c r="Z6" s="25">
        <f t="shared" ca="1" si="0"/>
        <v>45017</v>
      </c>
      <c r="AA6" s="25">
        <f t="shared" ca="1" si="0"/>
        <v>45047</v>
      </c>
      <c r="AB6" s="25">
        <f t="shared" ca="1" si="0"/>
        <v>45078</v>
      </c>
      <c r="AC6" s="25">
        <f t="shared" ca="1" si="0"/>
        <v>45108</v>
      </c>
      <c r="AD6" s="25">
        <f t="shared" ca="1" si="0"/>
        <v>45139</v>
      </c>
      <c r="AE6" s="25">
        <f t="shared" ref="AE6:AI6" ca="1" si="1">IF(OR($P$6="",$P$6=0,$P$7="",$P$7=0,$P$8="",$P$7&lt;1),"",
IF(AE$8="","",
IF(AE$8=1,EOMONTH($P$7,-1)+1,AD7+1)))</f>
        <v>45170</v>
      </c>
      <c r="AF6" s="25">
        <f t="shared" ca="1" si="1"/>
        <v>45200</v>
      </c>
      <c r="AG6" s="25">
        <f t="shared" ca="1" si="1"/>
        <v>45231</v>
      </c>
      <c r="AH6" s="25">
        <f t="shared" ca="1" si="1"/>
        <v>45261</v>
      </c>
      <c r="AI6" s="25">
        <f t="shared" ca="1" si="1"/>
        <v>45292</v>
      </c>
      <c r="AJ6" s="25">
        <f t="shared" ref="AJ6" ca="1" si="2">IF(OR($P$6="",$P$6=0,$P$7="",$P$7=0,$P$8="",$P$7&lt;1),"",
IF(AJ$8="","",
IF(AJ$8=1,EOMONTH($P$7,-1)+1,AI7+1)))</f>
        <v>45323</v>
      </c>
      <c r="AK6" s="25">
        <f t="shared" ref="AK6" ca="1" si="3">IF(OR($P$6="",$P$6=0,$P$7="",$P$7=0,$P$8="",$P$7&lt;1),"",
IF(AK$8="","",
IF(AK$8=1,EOMONTH($P$7,-1)+1,AJ7+1)))</f>
        <v>45352</v>
      </c>
      <c r="AL6" s="25">
        <f t="shared" ref="AL6" ca="1" si="4">IF(OR($P$6="",$P$6=0,$P$7="",$P$7=0,$P$8="",$P$7&lt;1),"",
IF(AL$8="","",
IF(AL$8=1,EOMONTH($P$7,-1)+1,AK7+1)))</f>
        <v>45383</v>
      </c>
      <c r="AM6" s="25">
        <f t="shared" ref="AM6" ca="1" si="5">IF(OR($P$6="",$P$6=0,$P$7="",$P$7=0,$P$8="",$P$7&lt;1),"",
IF(AM$8="","",
IF(AM$8=1,EOMONTH($P$7,-1)+1,AL7+1)))</f>
        <v>45413</v>
      </c>
      <c r="AN6" s="25">
        <f t="shared" ref="AN6" ca="1" si="6">IF(OR($P$6="",$P$6=0,$P$7="",$P$7=0,$P$8="",$P$7&lt;1),"",
IF(AN$8="","",
IF(AN$8=1,EOMONTH($P$7,-1)+1,AM7+1)))</f>
        <v>45444</v>
      </c>
      <c r="AO6" s="25">
        <f t="shared" ref="AO6" ca="1" si="7">IF(OR($P$6="",$P$6=0,$P$7="",$P$7=0,$P$8="",$P$7&lt;1),"",
IF(AO$8="","",
IF(AO$8=1,EOMONTH($P$7,-1)+1,AN7+1)))</f>
        <v>45474</v>
      </c>
      <c r="AP6" s="25">
        <f t="shared" ref="AP6" ca="1" si="8">IF(OR($P$6="",$P$6=0,$P$7="",$P$7=0,$P$8="",$P$7&lt;1),"",
IF(AP$8="","",
IF(AP$8=1,EOMONTH($P$7,-1)+1,AO7+1)))</f>
        <v>45505</v>
      </c>
      <c r="AQ6" s="25">
        <f t="shared" ref="AQ6" ca="1" si="9">IF(OR($P$6="",$P$6=0,$P$7="",$P$7=0,$P$8="",$P$7&lt;1),"",
IF(AQ$8="","",
IF(AQ$8=1,EOMONTH($P$7,-1)+1,AP7+1)))</f>
        <v>45536</v>
      </c>
      <c r="AR6" s="25">
        <f t="shared" ref="AR6" ca="1" si="10">IF(OR($P$6="",$P$6=0,$P$7="",$P$7=0,$P$8="",$P$7&lt;1),"",
IF(AR$8="","",
IF(AR$8=1,EOMONTH($P$7,-1)+1,AQ7+1)))</f>
        <v>45566</v>
      </c>
      <c r="AS6" s="25">
        <f t="shared" ref="AS6" ca="1" si="11">IF(OR($P$6="",$P$6=0,$P$7="",$P$7=0,$P$8="",$P$7&lt;1),"",
IF(AS$8="","",
IF(AS$8=1,EOMONTH($P$7,-1)+1,AR7+1)))</f>
        <v>45597</v>
      </c>
      <c r="AT6" s="25">
        <f t="shared" ref="AT6" ca="1" si="12">IF(OR($P$6="",$P$6=0,$P$7="",$P$7=0,$P$8="",$P$7&lt;1),"",
IF(AT$8="","",
IF(AT$8=1,EOMONTH($P$7,-1)+1,AS7+1)))</f>
        <v>45627</v>
      </c>
      <c r="AU6" s="25">
        <f t="shared" ref="AU6" ca="1" si="13">IF(OR($P$6="",$P$6=0,$P$7="",$P$7=0,$P$8="",$P$7&lt;1),"",
IF(AU$8="","",
IF(AU$8=1,EOMONTH($P$7,-1)+1,AT7+1)))</f>
        <v>45658</v>
      </c>
      <c r="AV6" s="25">
        <f t="shared" ref="AV6" ca="1" si="14">IF(OR($P$6="",$P$6=0,$P$7="",$P$7=0,$P$8="",$P$7&lt;1),"",
IF(AV$8="","",
IF(AV$8=1,EOMONTH($P$7,-1)+1,AU7+1)))</f>
        <v>45689</v>
      </c>
      <c r="AW6" s="25">
        <f t="shared" ref="AW6" ca="1" si="15">IF(OR($P$6="",$P$6=0,$P$7="",$P$7=0,$P$8="",$P$7&lt;1),"",
IF(AW$8="","",
IF(AW$8=1,EOMONTH($P$7,-1)+1,AV7+1)))</f>
        <v>45717</v>
      </c>
      <c r="AX6" s="25">
        <f t="shared" ref="AX6" ca="1" si="16">IF(OR($P$6="",$P$6=0,$P$7="",$P$7=0,$P$8="",$P$7&lt;1),"",
IF(AX$8="","",
IF(AX$8=1,EOMONTH($P$7,-1)+1,AW7+1)))</f>
        <v>45748</v>
      </c>
      <c r="AY6" s="25">
        <f t="shared" ref="AY6" ca="1" si="17">IF(OR($P$6="",$P$6=0,$P$7="",$P$7=0,$P$8="",$P$7&lt;1),"",
IF(AY$8="","",
IF(AY$8=1,EOMONTH($P$7,-1)+1,AX7+1)))</f>
        <v>45778</v>
      </c>
      <c r="AZ6" s="25">
        <f t="shared" ref="AZ6" ca="1" si="18">IF(OR($P$6="",$P$6=0,$P$7="",$P$7=0,$P$8="",$P$7&lt;1),"",
IF(AZ$8="","",
IF(AZ$8=1,EOMONTH($P$7,-1)+1,AY7+1)))</f>
        <v>45809</v>
      </c>
      <c r="BA6" s="25">
        <f t="shared" ref="BA6" ca="1" si="19">IF(OR($P$6="",$P$6=0,$P$7="",$P$7=0,$P$8="",$P$7&lt;1),"",
IF(BA$8="","",
IF(BA$8=1,EOMONTH($P$7,-1)+1,AZ7+1)))</f>
        <v>45839</v>
      </c>
      <c r="BB6" s="25">
        <f t="shared" ref="BB6" ca="1" si="20">IF(OR($P$6="",$P$6=0,$P$7="",$P$7=0,$P$8="",$P$7&lt;1),"",
IF(BB$8="","",
IF(BB$8=1,EOMONTH($P$7,-1)+1,BA7+1)))</f>
        <v>45870</v>
      </c>
      <c r="BC6" s="25">
        <f t="shared" ref="BC6" ca="1" si="21">IF(OR($P$6="",$P$6=0,$P$7="",$P$7=0,$P$8="",$P$7&lt;1),"",
IF(BC$8="","",
IF(BC$8=1,EOMONTH($P$7,-1)+1,BB7+1)))</f>
        <v>45901</v>
      </c>
      <c r="BD6" s="25">
        <f t="shared" ref="BD6" ca="1" si="22">IF(OR($P$6="",$P$6=0,$P$7="",$P$7=0,$P$8="",$P$7&lt;1),"",
IF(BD$8="","",
IF(BD$8=1,EOMONTH($P$7,-1)+1,BC7+1)))</f>
        <v>45931</v>
      </c>
      <c r="BE6" s="25">
        <f t="shared" ref="BE6" ca="1" si="23">IF(OR($P$6="",$P$6=0,$P$7="",$P$7=0,$P$8="",$P$7&lt;1),"",
IF(BE$8="","",
IF(BE$8=1,EOMONTH($P$7,-1)+1,BD7+1)))</f>
        <v>45962</v>
      </c>
      <c r="BF6" s="25">
        <f t="shared" ref="BF6" ca="1" si="24">IF(OR($P$6="",$P$6=0,$P$7="",$P$7=0,$P$8="",$P$7&lt;1),"",
IF(BF$8="","",
IF(BF$8=1,EOMONTH($P$7,-1)+1,BE7+1)))</f>
        <v>45992</v>
      </c>
      <c r="BG6" s="25">
        <f t="shared" ref="BG6" ca="1" si="25">IF(OR($P$6="",$P$6=0,$P$7="",$P$7=0,$P$8="",$P$7&lt;1),"",
IF(BG$8="","",
IF(BG$8=1,EOMONTH($P$7,-1)+1,BF7+1)))</f>
        <v>46023</v>
      </c>
      <c r="BH6" s="25">
        <f t="shared" ref="BH6" ca="1" si="26">IF(OR($P$6="",$P$6=0,$P$7="",$P$7=0,$P$8="",$P$7&lt;1),"",
IF(BH$8="","",
IF(BH$8=1,EOMONTH($P$7,-1)+1,BG7+1)))</f>
        <v>46054</v>
      </c>
      <c r="BI6" s="25">
        <f t="shared" ref="BI6" ca="1" si="27">IF(OR($P$6="",$P$6=0,$P$7="",$P$7=0,$P$8="",$P$7&lt;1),"",
IF(BI$8="","",
IF(BI$8=1,EOMONTH($P$7,-1)+1,BH7+1)))</f>
        <v>46082</v>
      </c>
      <c r="BJ6" s="25">
        <f t="shared" ref="BJ6" ca="1" si="28">IF(OR($P$6="",$P$6=0,$P$7="",$P$7=0,$P$8="",$P$7&lt;1),"",
IF(BJ$8="","",
IF(BJ$8=1,EOMONTH($P$7,-1)+1,BI7+1)))</f>
        <v>46113</v>
      </c>
      <c r="BK6" s="25">
        <f t="shared" ref="BK6" ca="1" si="29">IF(OR($P$6="",$P$6=0,$P$7="",$P$7=0,$P$8="",$P$7&lt;1),"",
IF(BK$8="","",
IF(BK$8=1,EOMONTH($P$7,-1)+1,BJ7+1)))</f>
        <v>46143</v>
      </c>
      <c r="BL6" s="25">
        <f t="shared" ref="BL6" ca="1" si="30">IF(OR($P$6="",$P$6=0,$P$7="",$P$7=0,$P$8="",$P$7&lt;1),"",
IF(BL$8="","",
IF(BL$8=1,EOMONTH($P$7,-1)+1,BK7+1)))</f>
        <v>46174</v>
      </c>
      <c r="BM6" s="25">
        <f t="shared" ref="BM6" ca="1" si="31">IF(OR($P$6="",$P$6=0,$P$7="",$P$7=0,$P$8="",$P$7&lt;1),"",
IF(BM$8="","",
IF(BM$8=1,EOMONTH($P$7,-1)+1,BL7+1)))</f>
        <v>46204</v>
      </c>
      <c r="BN6" s="25">
        <f t="shared" ref="BN6" ca="1" si="32">IF(OR($P$6="",$P$6=0,$P$7="",$P$7=0,$P$8="",$P$7&lt;1),"",
IF(BN$8="","",
IF(BN$8=1,EOMONTH($P$7,-1)+1,BM7+1)))</f>
        <v>46235</v>
      </c>
      <c r="BO6" s="25">
        <f t="shared" ref="BO6" ca="1" si="33">IF(OR($P$6="",$P$6=0,$P$7="",$P$7=0,$P$8="",$P$7&lt;1),"",
IF(BO$8="","",
IF(BO$8=1,EOMONTH($P$7,-1)+1,BN7+1)))</f>
        <v>46266</v>
      </c>
      <c r="BP6" s="25">
        <f t="shared" ref="BP6" ca="1" si="34">IF(OR($P$6="",$P$6=0,$P$7="",$P$7=0,$P$8="",$P$7&lt;1),"",
IF(BP$8="","",
IF(BP$8=1,EOMONTH($P$7,-1)+1,BO7+1)))</f>
        <v>46296</v>
      </c>
      <c r="BQ6" s="25">
        <f t="shared" ref="BQ6" ca="1" si="35">IF(OR($P$6="",$P$6=0,$P$7="",$P$7=0,$P$8="",$P$7&lt;1),"",
IF(BQ$8="","",
IF(BQ$8=1,EOMONTH($P$7,-1)+1,BP7+1)))</f>
        <v>46327</v>
      </c>
      <c r="BR6" s="25">
        <f t="shared" ref="BR6" ca="1" si="36">IF(OR($P$6="",$P$6=0,$P$7="",$P$7=0,$P$8="",$P$7&lt;1),"",
IF(BR$8="","",
IF(BR$8=1,EOMONTH($P$7,-1)+1,BQ7+1)))</f>
        <v>46357</v>
      </c>
      <c r="BS6" s="25">
        <f t="shared" ref="BS6" ca="1" si="37">IF(OR($P$6="",$P$6=0,$P$7="",$P$7=0,$P$8="",$P$7&lt;1),"",
IF(BS$8="","",
IF(BS$8=1,EOMONTH($P$7,-1)+1,BR7+1)))</f>
        <v>46388</v>
      </c>
      <c r="BT6" s="25">
        <f t="shared" ref="BT6" ca="1" si="38">IF(OR($P$6="",$P$6=0,$P$7="",$P$7=0,$P$8="",$P$7&lt;1),"",
IF(BT$8="","",
IF(BT$8=1,EOMONTH($P$7,-1)+1,BS7+1)))</f>
        <v>46419</v>
      </c>
      <c r="BU6" s="25">
        <f t="shared" ref="BU6" ca="1" si="39">IF(OR($P$6="",$P$6=0,$P$7="",$P$7=0,$P$8="",$P$7&lt;1),"",
IF(BU$8="","",
IF(BU$8=1,EOMONTH($P$7,-1)+1,BT7+1)))</f>
        <v>46447</v>
      </c>
      <c r="BV6" s="25">
        <f t="shared" ref="BV6" ca="1" si="40">IF(OR($P$6="",$P$6=0,$P$7="",$P$7=0,$P$8="",$P$7&lt;1),"",
IF(BV$8="","",
IF(BV$8=1,EOMONTH($P$7,-1)+1,BU7+1)))</f>
        <v>46478</v>
      </c>
      <c r="BW6" s="25">
        <f t="shared" ref="BW6" ca="1" si="41">IF(OR($P$6="",$P$6=0,$P$7="",$P$7=0,$P$8="",$P$7&lt;1),"",
IF(BW$8="","",
IF(BW$8=1,EOMONTH($P$7,-1)+1,BV7+1)))</f>
        <v>46508</v>
      </c>
      <c r="BX6" s="25">
        <f t="shared" ref="BX6" ca="1" si="42">IF(OR($P$6="",$P$6=0,$P$7="",$P$7=0,$P$8="",$P$7&lt;1),"",
IF(BX$8="","",
IF(BX$8=1,EOMONTH($P$7,-1)+1,BW7+1)))</f>
        <v>46539</v>
      </c>
      <c r="BY6" s="25">
        <f t="shared" ref="BY6" ca="1" si="43">IF(OR($P$6="",$P$6=0,$P$7="",$P$7=0,$P$8="",$P$7&lt;1),"",
IF(BY$8="","",
IF(BY$8=1,EOMONTH($P$7,-1)+1,BX7+1)))</f>
        <v>46569</v>
      </c>
      <c r="BZ6" s="25">
        <f t="shared" ref="BZ6" ca="1" si="44">IF(OR($P$6="",$P$6=0,$P$7="",$P$7=0,$P$8="",$P$7&lt;1),"",
IF(BZ$8="","",
IF(BZ$8=1,EOMONTH($P$7,-1)+1,BY7+1)))</f>
        <v>46600</v>
      </c>
      <c r="CA6" s="25">
        <f t="shared" ref="CA6" ca="1" si="45">IF(OR($P$6="",$P$6=0,$P$7="",$P$7=0,$P$8="",$P$7&lt;1),"",
IF(CA$8="","",
IF(CA$8=1,EOMONTH($P$7,-1)+1,BZ7+1)))</f>
        <v>46631</v>
      </c>
      <c r="CB6" s="25">
        <f t="shared" ref="CB6" ca="1" si="46">IF(OR($P$6="",$P$6=0,$P$7="",$P$7=0,$P$8="",$P$7&lt;1),"",
IF(CB$8="","",
IF(CB$8=1,EOMONTH($P$7,-1)+1,CA7+1)))</f>
        <v>46661</v>
      </c>
      <c r="CC6" s="25">
        <f t="shared" ref="CC6" ca="1" si="47">IF(OR($P$6="",$P$6=0,$P$7="",$P$7=0,$P$8="",$P$7&lt;1),"",
IF(CC$8="","",
IF(CC$8=1,EOMONTH($P$7,-1)+1,CB7+1)))</f>
        <v>46692</v>
      </c>
      <c r="CD6" s="25">
        <f t="shared" ref="CD6" ca="1" si="48">IF(OR($P$6="",$P$6=0,$P$7="",$P$7=0,$P$8="",$P$7&lt;1),"",
IF(CD$8="","",
IF(CD$8=1,EOMONTH($P$7,-1)+1,CC7+1)))</f>
        <v>46722</v>
      </c>
      <c r="CE6" s="25">
        <f t="shared" ref="CE6" ca="1" si="49">IF(OR($P$6="",$P$6=0,$P$7="",$P$7=0,$P$8="",$P$7&lt;1),"",
IF(CE$8="","",
IF(CE$8=1,EOMONTH($P$7,-1)+1,CD7+1)))</f>
        <v>46753</v>
      </c>
      <c r="CF6" s="25" t="str">
        <f t="shared" ref="CF6" ca="1" si="50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82"/>
      <c r="P7" s="85">
        <f ca="1">EOMONTH(TODAY(),-1)+1</f>
        <v>44958</v>
      </c>
      <c r="Q7" s="90" t="s">
        <v>5</v>
      </c>
      <c r="U7" s="25">
        <f ca="1">MAX(INDIRECT(ADDRESS($B7,X$2)&amp;":"&amp;ADDRESS($B7,MAX($2:$2))))</f>
        <v>46783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44985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45016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45046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45077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45107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45138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45169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45199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45230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45260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45291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45322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45351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45382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45412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45443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45473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45504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45535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45565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45596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45626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45657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45688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45716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45747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45777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45808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45838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45869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45900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45930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45961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45991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46022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46053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46081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46112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46142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46173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46203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46234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46265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46295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46326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46356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46387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46418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46446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46477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46507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46538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46568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46599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46630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46660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46691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46721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46752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46783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82"/>
      <c r="P8" s="84"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33</v>
      </c>
      <c r="M11" s="53" t="str">
        <f>Prcsses!$P$11</f>
        <v>ед.ГП</v>
      </c>
      <c r="U11" s="5">
        <f ca="1">SUM(INDIRECT(ADDRESS($B11,$X$2)&amp;":"&amp;ADDRESS($B11,$X$2-1+$P$8)))</f>
        <v>88450</v>
      </c>
      <c r="X11" s="5">
        <f ca="1">IF(X$4="",0,IF(OR(X$1&lt;$P13,X$1&gt;$P15),0,
IF(
IF(X16&lt;&gt;"",X16,IF(X$1=$P13,$P18,
IF($P21=1,$P18+$P19*INT((X$1-$P13)/IF(OR($P20=0,$P20=""),1,$P20)),
IF(INT((X$1-$P13)/IF(OR($P20=0,$P20=""),1,$P20))=(X$1-$P13)/IF(OR($P20=0,$P20=""),1,$P20),$P18+$P19*INT((X$1-$P13)/IF(OR($P20=0,$P20=""),1,$P20)),0))))&gt;$P22,$P22,
IF(X16&lt;&gt;"",X16,IF(X$1=$P13,$P18,
IF($P21=1,$P18+$P19*INT((X$1-$P13)/IF(OR($P20=0,$P20=""),1,$P20)),
IF(INT((X$1-$P13)/IF(OR($P20=0,$P20=""),1,$P20))=(X$1-$P13)/IF(OR($P20=0,$P20=""),1,$P20),$P18+$P19*INT((X$1-$P13)/IF(OR($P20=0,$P20=""),1,$P20)),0))))
)))</f>
        <v>0</v>
      </c>
      <c r="Y11" s="5">
        <f t="shared" ref="Y11:AI11" ca="1" si="51">IF(Y$4="",0,IF(OR(Y$1&lt;$P13,Y$1&gt;$P15),0,
IF(
IF(Y16&lt;&gt;"",Y16,IF(Y$1=$P13,$P18,
IF($P21=1,$P18+$P19*INT((Y$1-$P13)/IF(OR($P20=0,$P20=""),1,$P20)),
IF(INT((Y$1-$P13)/IF(OR($P20=0,$P20=""),1,$P20))=(Y$1-$P13)/IF(OR($P20=0,$P20=""),1,$P20),$P18+$P19*INT((Y$1-$P13)/IF(OR($P20=0,$P20=""),1,$P20)),0))))&gt;$P22,$P22,
IF(Y16&lt;&gt;"",Y16,IF(Y$1=$P13,$P18,
IF($P21=1,$P18+$P19*INT((Y$1-$P13)/IF(OR($P20=0,$P20=""),1,$P20)),
IF(INT((Y$1-$P13)/IF(OR($P20=0,$P20=""),1,$P20))=(Y$1-$P13)/IF(OR($P20=0,$P20=""),1,$P20),$P18+$P19*INT((Y$1-$P13)/IF(OR($P20=0,$P20=""),1,$P20)),0))))
)))</f>
        <v>0</v>
      </c>
      <c r="Z11" s="5">
        <f t="shared" ca="1" si="51"/>
        <v>100</v>
      </c>
      <c r="AA11" s="5">
        <f t="shared" ca="1" si="51"/>
        <v>150</v>
      </c>
      <c r="AB11" s="5">
        <f t="shared" ca="1" si="51"/>
        <v>200</v>
      </c>
      <c r="AC11" s="5">
        <f t="shared" ca="1" si="51"/>
        <v>250</v>
      </c>
      <c r="AD11" s="5">
        <f t="shared" ca="1" si="51"/>
        <v>300</v>
      </c>
      <c r="AE11" s="5">
        <f t="shared" ca="1" si="51"/>
        <v>350</v>
      </c>
      <c r="AF11" s="5">
        <f t="shared" ca="1" si="51"/>
        <v>400</v>
      </c>
      <c r="AG11" s="5">
        <f t="shared" ca="1" si="51"/>
        <v>450</v>
      </c>
      <c r="AH11" s="5">
        <f t="shared" ca="1" si="51"/>
        <v>500</v>
      </c>
      <c r="AI11" s="5">
        <f t="shared" ca="1" si="51"/>
        <v>550</v>
      </c>
      <c r="AJ11" s="5">
        <f t="shared" ref="AJ11:CF11" ca="1" si="52">IF(AJ$4="",0,IF(OR(AJ$1&lt;$P13,AJ$1&gt;$P15),0,
IF(
IF(AJ16&lt;&gt;"",AJ16,IF(AJ$1=$P13,$P18,
IF($P21=1,$P18+$P19*INT((AJ$1-$P13)/IF(OR($P20=0,$P20=""),1,$P20)),
IF(INT((AJ$1-$P13)/IF(OR($P20=0,$P20=""),1,$P20))=(AJ$1-$P13)/IF(OR($P20=0,$P20=""),1,$P20),$P18+$P19*INT((AJ$1-$P13)/IF(OR($P20=0,$P20=""),1,$P20)),0))))&gt;$P22,$P22,
IF(AJ16&lt;&gt;"",AJ16,IF(AJ$1=$P13,$P18,
IF($P21=1,$P18+$P19*INT((AJ$1-$P13)/IF(OR($P20=0,$P20=""),1,$P20)),
IF(INT((AJ$1-$P13)/IF(OR($P20=0,$P20=""),1,$P20))=(AJ$1-$P13)/IF(OR($P20=0,$P20=""),1,$P20),$P18+$P19*INT((AJ$1-$P13)/IF(OR($P20=0,$P20=""),1,$P20)),0))))
)))</f>
        <v>600</v>
      </c>
      <c r="AK11" s="5">
        <f t="shared" ca="1" si="52"/>
        <v>650</v>
      </c>
      <c r="AL11" s="5">
        <f t="shared" ca="1" si="52"/>
        <v>700</v>
      </c>
      <c r="AM11" s="5">
        <f t="shared" ca="1" si="52"/>
        <v>750</v>
      </c>
      <c r="AN11" s="5">
        <f t="shared" ca="1" si="52"/>
        <v>800</v>
      </c>
      <c r="AO11" s="5">
        <f t="shared" ca="1" si="52"/>
        <v>850</v>
      </c>
      <c r="AP11" s="5">
        <f t="shared" ca="1" si="52"/>
        <v>900</v>
      </c>
      <c r="AQ11" s="5">
        <f t="shared" ca="1" si="52"/>
        <v>950</v>
      </c>
      <c r="AR11" s="5">
        <f t="shared" ca="1" si="52"/>
        <v>1000</v>
      </c>
      <c r="AS11" s="5">
        <f t="shared" ca="1" si="52"/>
        <v>1050</v>
      </c>
      <c r="AT11" s="5">
        <f t="shared" ca="1" si="52"/>
        <v>1100</v>
      </c>
      <c r="AU11" s="5">
        <f t="shared" ca="1" si="52"/>
        <v>1150</v>
      </c>
      <c r="AV11" s="5">
        <f t="shared" ca="1" si="52"/>
        <v>1200</v>
      </c>
      <c r="AW11" s="5">
        <f t="shared" ca="1" si="52"/>
        <v>1250</v>
      </c>
      <c r="AX11" s="5">
        <f t="shared" ca="1" si="52"/>
        <v>1300</v>
      </c>
      <c r="AY11" s="5">
        <f t="shared" ca="1" si="52"/>
        <v>1350</v>
      </c>
      <c r="AZ11" s="5">
        <f t="shared" ca="1" si="52"/>
        <v>1400</v>
      </c>
      <c r="BA11" s="5">
        <f t="shared" ca="1" si="52"/>
        <v>1450</v>
      </c>
      <c r="BB11" s="5">
        <f t="shared" ca="1" si="52"/>
        <v>1500</v>
      </c>
      <c r="BC11" s="5">
        <f t="shared" ca="1" si="52"/>
        <v>1550</v>
      </c>
      <c r="BD11" s="5">
        <f t="shared" ca="1" si="52"/>
        <v>1600</v>
      </c>
      <c r="BE11" s="5">
        <f t="shared" ca="1" si="52"/>
        <v>1650</v>
      </c>
      <c r="BF11" s="5">
        <f t="shared" ca="1" si="52"/>
        <v>1700</v>
      </c>
      <c r="BG11" s="5">
        <f t="shared" ca="1" si="52"/>
        <v>1750</v>
      </c>
      <c r="BH11" s="5">
        <f t="shared" ca="1" si="52"/>
        <v>1800</v>
      </c>
      <c r="BI11" s="5">
        <f t="shared" ca="1" si="52"/>
        <v>1850</v>
      </c>
      <c r="BJ11" s="5">
        <f t="shared" ca="1" si="52"/>
        <v>1900</v>
      </c>
      <c r="BK11" s="5">
        <f t="shared" ca="1" si="52"/>
        <v>1950</v>
      </c>
      <c r="BL11" s="5">
        <f t="shared" ca="1" si="52"/>
        <v>2000</v>
      </c>
      <c r="BM11" s="5">
        <f t="shared" ca="1" si="52"/>
        <v>2050</v>
      </c>
      <c r="BN11" s="5">
        <f t="shared" ca="1" si="52"/>
        <v>2100</v>
      </c>
      <c r="BO11" s="5">
        <f t="shared" ca="1" si="52"/>
        <v>2150</v>
      </c>
      <c r="BP11" s="5">
        <f t="shared" ca="1" si="52"/>
        <v>2200</v>
      </c>
      <c r="BQ11" s="5">
        <f t="shared" ca="1" si="52"/>
        <v>2250</v>
      </c>
      <c r="BR11" s="5">
        <f t="shared" ca="1" si="52"/>
        <v>2300</v>
      </c>
      <c r="BS11" s="5">
        <f t="shared" ca="1" si="52"/>
        <v>2350</v>
      </c>
      <c r="BT11" s="5">
        <f t="shared" ca="1" si="52"/>
        <v>2400</v>
      </c>
      <c r="BU11" s="5">
        <f t="shared" ca="1" si="52"/>
        <v>2450</v>
      </c>
      <c r="BV11" s="5">
        <f t="shared" ca="1" si="52"/>
        <v>2500</v>
      </c>
      <c r="BW11" s="5">
        <f t="shared" ca="1" si="52"/>
        <v>2550</v>
      </c>
      <c r="BX11" s="5">
        <f t="shared" ca="1" si="52"/>
        <v>2600</v>
      </c>
      <c r="BY11" s="5">
        <f t="shared" ca="1" si="52"/>
        <v>2650</v>
      </c>
      <c r="BZ11" s="5">
        <f t="shared" ca="1" si="52"/>
        <v>2700</v>
      </c>
      <c r="CA11" s="5">
        <f t="shared" ca="1" si="52"/>
        <v>2750</v>
      </c>
      <c r="CB11" s="5">
        <f t="shared" ca="1" si="52"/>
        <v>2800</v>
      </c>
      <c r="CC11" s="5">
        <f t="shared" ca="1" si="52"/>
        <v>2850</v>
      </c>
      <c r="CD11" s="5">
        <f t="shared" ca="1" si="52"/>
        <v>2900</v>
      </c>
      <c r="CE11" s="5">
        <f t="shared" ca="1" si="52"/>
        <v>2950</v>
      </c>
      <c r="CF11" s="5">
        <f t="shared" ca="1" si="52"/>
        <v>0</v>
      </c>
    </row>
    <row r="12" spans="2:84" x14ac:dyDescent="0.3">
      <c r="B12" s="13">
        <f>ROW()</f>
        <v>12</v>
      </c>
      <c r="H12" s="1" t="str">
        <f>Lists!$O$4</f>
        <v>старт моделирования</v>
      </c>
      <c r="I12" s="1" t="s">
        <v>35</v>
      </c>
      <c r="M12" s="53" t="s">
        <v>36</v>
      </c>
      <c r="O12" s="82"/>
      <c r="P12" s="85">
        <v>45017</v>
      </c>
      <c r="Q12" s="90" t="s">
        <v>5</v>
      </c>
      <c r="W12" s="34"/>
    </row>
    <row r="13" spans="2:84" x14ac:dyDescent="0.3">
      <c r="B13" s="13">
        <f>ROW()</f>
        <v>13</v>
      </c>
      <c r="H13" s="1" t="str">
        <f>$H$11</f>
        <v>Поток спроса и запусков производства</v>
      </c>
      <c r="I13" s="1" t="s">
        <v>38</v>
      </c>
      <c r="M13" s="53" t="s">
        <v>37</v>
      </c>
      <c r="P13" s="10">
        <f ca="1">IF(OR(SUMIFS($1:$1,$4:$4,P12)=0,P12=0,P12=""),1,SUMIFS($1:$1,$4:$4,P12))</f>
        <v>3</v>
      </c>
      <c r="W13" s="34"/>
    </row>
    <row r="14" spans="2:84" x14ac:dyDescent="0.3">
      <c r="B14" s="13">
        <f>ROW()</f>
        <v>14</v>
      </c>
      <c r="H14" s="1" t="str">
        <f>Lists!$O$4</f>
        <v>старт моделирования</v>
      </c>
      <c r="I14" s="1" t="s">
        <v>40</v>
      </c>
      <c r="M14" s="53" t="s">
        <v>36</v>
      </c>
      <c r="O14" s="82"/>
      <c r="P14" s="85"/>
      <c r="Q14" s="90" t="s">
        <v>5</v>
      </c>
      <c r="W14" s="34"/>
    </row>
    <row r="15" spans="2:84" x14ac:dyDescent="0.3">
      <c r="B15" s="13">
        <f>ROW()</f>
        <v>15</v>
      </c>
      <c r="H15" s="1" t="str">
        <f t="shared" ref="H15:H22" si="53">$H$11</f>
        <v>Поток спроса и запусков производства</v>
      </c>
      <c r="I15" s="1" t="s">
        <v>38</v>
      </c>
      <c r="M15" s="53" t="s">
        <v>37</v>
      </c>
      <c r="P15" s="10">
        <f ca="1">IF(OR(SUMIFS($1:$1,$4:$4,P14)=0,P14=0,P14=""),$P$8,SUMIFS($1:$1,$4:$4,P14))</f>
        <v>60</v>
      </c>
      <c r="W15" s="34"/>
    </row>
    <row r="16" spans="2:84" x14ac:dyDescent="0.3">
      <c r="B16" s="13">
        <f>ROW()</f>
        <v>16</v>
      </c>
      <c r="H16" s="1" t="str">
        <f t="shared" si="53"/>
        <v>Поток спроса и запусков производства</v>
      </c>
      <c r="I16" s="1" t="s">
        <v>39</v>
      </c>
      <c r="M16" s="53" t="str">
        <f>Prcsses!$P$11</f>
        <v>ед.ГП</v>
      </c>
      <c r="V16" s="83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</row>
    <row r="17" spans="2:84" x14ac:dyDescent="0.3">
      <c r="B17" s="13">
        <f>ROW()</f>
        <v>17</v>
      </c>
      <c r="H17" s="1" t="str">
        <f t="shared" si="53"/>
        <v>Поток спроса и запусков производства</v>
      </c>
      <c r="I17" s="1" t="s">
        <v>41</v>
      </c>
      <c r="W17" s="34"/>
    </row>
    <row r="18" spans="2:84" x14ac:dyDescent="0.3">
      <c r="B18" s="13">
        <f>ROW()</f>
        <v>18</v>
      </c>
      <c r="H18" s="1" t="str">
        <f t="shared" si="53"/>
        <v>Поток спроса и запусков производства</v>
      </c>
      <c r="I18" s="1" t="str">
        <f>$I$17</f>
        <v>Задание потока запусков через прогрессии</v>
      </c>
      <c r="J18" s="1" t="s">
        <v>43</v>
      </c>
      <c r="M18" s="53" t="str">
        <f>Prcsses!$P$11</f>
        <v>ед.ГП</v>
      </c>
      <c r="O18" s="82"/>
      <c r="P18" s="84">
        <v>100</v>
      </c>
      <c r="W18" s="34"/>
    </row>
    <row r="19" spans="2:84" x14ac:dyDescent="0.3">
      <c r="B19" s="13">
        <f>ROW()</f>
        <v>19</v>
      </c>
      <c r="H19" s="1" t="str">
        <f t="shared" si="53"/>
        <v>Поток спроса и запусков производства</v>
      </c>
      <c r="I19" s="1" t="str">
        <f>$I$17</f>
        <v>Задание потока запусков через прогрессии</v>
      </c>
      <c r="J19" s="1" t="s">
        <v>44</v>
      </c>
      <c r="M19" s="53" t="str">
        <f>Prcsses!$P$11</f>
        <v>ед.ГП</v>
      </c>
      <c r="O19" s="82"/>
      <c r="P19" s="84">
        <v>50</v>
      </c>
      <c r="W19" s="34"/>
    </row>
    <row r="20" spans="2:84" x14ac:dyDescent="0.3">
      <c r="B20" s="13">
        <f>ROW()</f>
        <v>20</v>
      </c>
      <c r="H20" s="1" t="str">
        <f t="shared" si="53"/>
        <v>Поток спроса и запусков производства</v>
      </c>
      <c r="I20" s="1" t="str">
        <f>$I$17</f>
        <v>Задание потока запусков через прогрессии</v>
      </c>
      <c r="J20" s="1" t="s">
        <v>45</v>
      </c>
      <c r="M20" s="53" t="s">
        <v>46</v>
      </c>
      <c r="O20" s="82"/>
      <c r="P20" s="84">
        <v>1</v>
      </c>
      <c r="W20" s="34"/>
    </row>
    <row r="21" spans="2:84" x14ac:dyDescent="0.3">
      <c r="B21" s="13">
        <f>ROW()</f>
        <v>21</v>
      </c>
      <c r="H21" s="1" t="str">
        <f t="shared" si="53"/>
        <v>Поток спроса и запусков производства</v>
      </c>
      <c r="I21" s="1" t="str">
        <f>$I$17</f>
        <v>Задание потока запусков через прогрессии</v>
      </c>
      <c r="J21" s="1" t="str">
        <f>Lists!$Y$4</f>
        <v>непрерывно(1)/дискретно(2)</v>
      </c>
      <c r="M21" s="53" t="s">
        <v>48</v>
      </c>
      <c r="O21" s="82"/>
      <c r="P21" s="84">
        <v>2</v>
      </c>
      <c r="Q21" s="90" t="s">
        <v>5</v>
      </c>
      <c r="W21" s="34"/>
    </row>
    <row r="22" spans="2:84" x14ac:dyDescent="0.3">
      <c r="B22" s="13">
        <f>ROW()</f>
        <v>22</v>
      </c>
      <c r="H22" s="1" t="str">
        <f t="shared" si="53"/>
        <v>Поток спроса и запусков производства</v>
      </c>
      <c r="I22" s="1" t="str">
        <f>$I$17</f>
        <v>Задание потока запусков через прогрессии</v>
      </c>
      <c r="J22" s="1" t="s">
        <v>42</v>
      </c>
      <c r="M22" s="53" t="str">
        <f>Prcsses!$P$11</f>
        <v>ед.ГП</v>
      </c>
      <c r="O22" s="82"/>
      <c r="P22" s="84">
        <v>5000</v>
      </c>
      <c r="W22" s="34"/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">
        <v>49</v>
      </c>
      <c r="M24" s="53" t="s">
        <v>18</v>
      </c>
      <c r="P24" s="72"/>
      <c r="U24" s="5">
        <f ca="1">SUM(INDIRECT(ADDRESS($B24,$X$2)&amp;":"&amp;ADDRESS($B24,$X$2-1+$P$8)))</f>
        <v>838829426.84996808</v>
      </c>
      <c r="X24" s="5">
        <f t="shared" ref="X24:AI24" ca="1" si="54">IF(X$4="",0,SUM(X25:X31))</f>
        <v>0</v>
      </c>
      <c r="Y24" s="5">
        <f t="shared" ca="1" si="54"/>
        <v>0</v>
      </c>
      <c r="Z24" s="5">
        <f t="shared" ca="1" si="54"/>
        <v>0</v>
      </c>
      <c r="AA24" s="5">
        <f t="shared" ca="1" si="54"/>
        <v>310000</v>
      </c>
      <c r="AB24" s="5">
        <f t="shared" ca="1" si="54"/>
        <v>1035000</v>
      </c>
      <c r="AC24" s="5">
        <f t="shared" ca="1" si="54"/>
        <v>1485000</v>
      </c>
      <c r="AD24" s="5">
        <f t="shared" ca="1" si="54"/>
        <v>1930000</v>
      </c>
      <c r="AE24" s="5">
        <f t="shared" ca="1" si="54"/>
        <v>2393600</v>
      </c>
      <c r="AF24" s="5">
        <f t="shared" ca="1" si="54"/>
        <v>2875900</v>
      </c>
      <c r="AG24" s="5">
        <f t="shared" ca="1" si="54"/>
        <v>3330300</v>
      </c>
      <c r="AH24" s="5">
        <f t="shared" ca="1" si="54"/>
        <v>3784200</v>
      </c>
      <c r="AI24" s="5">
        <f t="shared" ca="1" si="54"/>
        <v>4238100</v>
      </c>
      <c r="AJ24" s="5">
        <f t="shared" ref="AJ24:CF24" ca="1" si="55">IF(AJ$4="",0,SUM(AJ25:AJ31))</f>
        <v>4692000</v>
      </c>
      <c r="AK24" s="5">
        <f t="shared" ca="1" si="55"/>
        <v>5183844</v>
      </c>
      <c r="AL24" s="5">
        <f t="shared" ca="1" si="55"/>
        <v>5710674</v>
      </c>
      <c r="AM24" s="5">
        <f t="shared" ca="1" si="55"/>
        <v>6174774</v>
      </c>
      <c r="AN24" s="5">
        <f t="shared" ca="1" si="55"/>
        <v>6637752</v>
      </c>
      <c r="AO24" s="5">
        <f t="shared" ca="1" si="55"/>
        <v>7100730</v>
      </c>
      <c r="AP24" s="5">
        <f t="shared" ca="1" si="55"/>
        <v>7563708</v>
      </c>
      <c r="AQ24" s="5">
        <f t="shared" ca="1" si="55"/>
        <v>8084740.3199999994</v>
      </c>
      <c r="AR24" s="5">
        <f t="shared" ca="1" si="55"/>
        <v>8657688.5999999996</v>
      </c>
      <c r="AS24" s="5">
        <f t="shared" ca="1" si="55"/>
        <v>9131694.839999998</v>
      </c>
      <c r="AT24" s="5">
        <f t="shared" ca="1" si="55"/>
        <v>9603932.3999999985</v>
      </c>
      <c r="AU24" s="5">
        <f t="shared" ca="1" si="55"/>
        <v>10076169.959999999</v>
      </c>
      <c r="AV24" s="5">
        <f t="shared" ca="1" si="55"/>
        <v>10548407.520000001</v>
      </c>
      <c r="AW24" s="5">
        <f t="shared" ca="1" si="55"/>
        <v>11099598.955199998</v>
      </c>
      <c r="AX24" s="5">
        <f t="shared" ca="1" si="55"/>
        <v>11720299.5144</v>
      </c>
      <c r="AY24" s="5">
        <f t="shared" ca="1" si="55"/>
        <v>12204422.604</v>
      </c>
      <c r="AZ24" s="5">
        <f t="shared" ca="1" si="55"/>
        <v>12686104.915200001</v>
      </c>
      <c r="BA24" s="5">
        <f t="shared" ca="1" si="55"/>
        <v>13167787.226400001</v>
      </c>
      <c r="BB24" s="5">
        <f t="shared" ca="1" si="55"/>
        <v>13649469.537600001</v>
      </c>
      <c r="BC24" s="5">
        <f t="shared" ca="1" si="55"/>
        <v>14231818.03968</v>
      </c>
      <c r="BD24" s="5">
        <f t="shared" ca="1" si="55"/>
        <v>14901951.789936</v>
      </c>
      <c r="BE24" s="5">
        <f t="shared" ca="1" si="55"/>
        <v>15396406.800624</v>
      </c>
      <c r="BF24" s="5">
        <f t="shared" ca="1" si="55"/>
        <v>15887722.758048002</v>
      </c>
      <c r="BG24" s="5">
        <f t="shared" ca="1" si="55"/>
        <v>16379038.715472002</v>
      </c>
      <c r="BH24" s="5">
        <f t="shared" ca="1" si="55"/>
        <v>16870354.672895998</v>
      </c>
      <c r="BI24" s="5">
        <f t="shared" ca="1" si="55"/>
        <v>17484886.047957119</v>
      </c>
      <c r="BJ24" s="5">
        <f t="shared" ca="1" si="55"/>
        <v>18206182.03668768</v>
      </c>
      <c r="BK24" s="5">
        <f t="shared" ca="1" si="55"/>
        <v>18711188.596071359</v>
      </c>
      <c r="BL24" s="5">
        <f t="shared" ca="1" si="55"/>
        <v>19212330.872643843</v>
      </c>
      <c r="BM24" s="5">
        <f t="shared" ca="1" si="55"/>
        <v>19713473.14921632</v>
      </c>
      <c r="BN24" s="5">
        <f t="shared" ca="1" si="55"/>
        <v>20214615.425788801</v>
      </c>
      <c r="BO24" s="5">
        <f t="shared" ca="1" si="55"/>
        <v>20862384.049349453</v>
      </c>
      <c r="BP24" s="5">
        <f t="shared" ca="1" si="55"/>
        <v>21636620.712593447</v>
      </c>
      <c r="BQ24" s="5">
        <f t="shared" ca="1" si="55"/>
        <v>22152403.100616362</v>
      </c>
      <c r="BR24" s="5">
        <f t="shared" ca="1" si="55"/>
        <v>22663568.222720288</v>
      </c>
      <c r="BS24" s="5">
        <f t="shared" ca="1" si="55"/>
        <v>23174733.344824221</v>
      </c>
      <c r="BT24" s="5">
        <f t="shared" ca="1" si="55"/>
        <v>23685898.466928151</v>
      </c>
      <c r="BU24" s="5">
        <f t="shared" ca="1" si="55"/>
        <v>24367988.016378295</v>
      </c>
      <c r="BV24" s="5">
        <f t="shared" ca="1" si="55"/>
        <v>25196994.462720778</v>
      </c>
      <c r="BW24" s="5">
        <f t="shared" ca="1" si="55"/>
        <v>25723781.709904741</v>
      </c>
      <c r="BX24" s="5">
        <f t="shared" ca="1" si="55"/>
        <v>26245170.134450752</v>
      </c>
      <c r="BY24" s="5">
        <f t="shared" ca="1" si="55"/>
        <v>26766558.558996759</v>
      </c>
      <c r="BZ24" s="5">
        <f t="shared" ca="1" si="55"/>
        <v>27287946.983542763</v>
      </c>
      <c r="CA24" s="5">
        <f t="shared" ca="1" si="55"/>
        <v>28005471.188468549</v>
      </c>
      <c r="CB24" s="5">
        <f t="shared" ca="1" si="55"/>
        <v>28891128.514568165</v>
      </c>
      <c r="CC24" s="5">
        <f t="shared" ca="1" si="55"/>
        <v>29429154.502324406</v>
      </c>
      <c r="CD24" s="5">
        <f t="shared" ca="1" si="55"/>
        <v>29960970.695361335</v>
      </c>
      <c r="CE24" s="5">
        <f t="shared" ca="1" si="55"/>
        <v>30492786.888398256</v>
      </c>
      <c r="CF24" s="5">
        <f t="shared" ca="1" si="55"/>
        <v>0</v>
      </c>
    </row>
    <row r="25" spans="2:84" x14ac:dyDescent="0.3">
      <c r="B25" s="13">
        <f>ROW()</f>
        <v>25</v>
      </c>
      <c r="H25" s="1" t="str">
        <f t="shared" ref="H25:H30" si="56">$H$24</f>
        <v>Себестоимостные закупки и затраты</v>
      </c>
      <c r="I25" s="1" t="str">
        <f>Prcsses!I14</f>
        <v>Сырье и материалы</v>
      </c>
      <c r="M25" s="53" t="s">
        <v>18</v>
      </c>
      <c r="U25" s="5">
        <f t="shared" ref="U25:U30" ca="1" si="57">SUM(INDIRECT(ADDRESS($B25,$X$2)&amp;":"&amp;ADDRESS($B25,$X$2-1+$P$8)))</f>
        <v>96547357.891713753</v>
      </c>
      <c r="X25" s="5">
        <f ca="1">IF(X$4="",0,SUMPRODUCT(INDIRECT(ADDRESS($B33,$X$2)&amp;":"&amp;ADDRESS($B33,$X$2-1+X$8)),INDIRECT(ADDRESS($B$11,$X$2)&amp;":"&amp;ADDRESS($B$11,$X$2-1+X$8)),INDIRECT("rP!"&amp;ADDRESS(Prcsses!$B14,$X$2+$P$8-X$8)&amp;":"&amp;ADDRESS(Prcsses!$B14,$X$2-1+$P$8))))</f>
        <v>0</v>
      </c>
      <c r="Y25" s="5">
        <f ca="1">IF(Y$4="",0,SUMPRODUCT(INDIRECT(ADDRESS($B33,$X$2)&amp;":"&amp;ADDRESS($B33,$X$2-1+Y$8)),INDIRECT(ADDRESS($B$11,$X$2)&amp;":"&amp;ADDRESS($B$11,$X$2-1+Y$8)),INDIRECT("rP!"&amp;ADDRESS(Prcsses!$B14,$X$2+$P$8-Y$8)&amp;":"&amp;ADDRESS(Prcsses!$B14,$X$2-1+$P$8))))</f>
        <v>0</v>
      </c>
      <c r="Z25" s="5">
        <f ca="1">IF(Z$4="",0,SUMPRODUCT(INDIRECT(ADDRESS($B33,$X$2)&amp;":"&amp;ADDRESS($B33,$X$2-1+Z$8)),INDIRECT(ADDRESS($B$11,$X$2)&amp;":"&amp;ADDRESS($B$11,$X$2-1+Z$8)),INDIRECT("rP!"&amp;ADDRESS(Prcsses!$B14,$X$2+$P$8-Z$8)&amp;":"&amp;ADDRESS(Prcsses!$B14,$X$2-1+$P$8))))</f>
        <v>0</v>
      </c>
      <c r="AA25" s="5">
        <f ca="1">IF(AA$4="",0,SUMPRODUCT(INDIRECT(ADDRESS($B33,$X$2)&amp;":"&amp;ADDRESS($B33,$X$2-1+AA$8)),INDIRECT(ADDRESS($B$11,$X$2)&amp;":"&amp;ADDRESS($B$11,$X$2-1+AA$8)),INDIRECT("rP!"&amp;ADDRESS(Prcsses!$B14,$X$2+$P$8-AA$8)&amp;":"&amp;ADDRESS(Prcsses!$B14,$X$2-1+$P$8))))</f>
        <v>100000</v>
      </c>
      <c r="AB25" s="5">
        <f ca="1">IF(AB$4="",0,SUMPRODUCT(INDIRECT(ADDRESS($B33,$X$2)&amp;":"&amp;ADDRESS($B33,$X$2-1+AB$8)),INDIRECT(ADDRESS($B$11,$X$2)&amp;":"&amp;ADDRESS($B$11,$X$2-1+AB$8)),INDIRECT("rP!"&amp;ADDRESS(Prcsses!$B14,$X$2+$P$8-AB$8)&amp;":"&amp;ADDRESS(Prcsses!$B14,$X$2-1+$P$8))))</f>
        <v>150000</v>
      </c>
      <c r="AC25" s="5">
        <f ca="1">IF(AC$4="",0,SUMPRODUCT(INDIRECT(ADDRESS($B33,$X$2)&amp;":"&amp;ADDRESS($B33,$X$2-1+AC$8)),INDIRECT(ADDRESS($B$11,$X$2)&amp;":"&amp;ADDRESS($B$11,$X$2-1+AC$8)),INDIRECT("rP!"&amp;ADDRESS(Prcsses!$B14,$X$2+$P$8-AC$8)&amp;":"&amp;ADDRESS(Prcsses!$B14,$X$2-1+$P$8))))</f>
        <v>200000</v>
      </c>
      <c r="AD25" s="5">
        <f ca="1">IF(AD$4="",0,SUMPRODUCT(INDIRECT(ADDRESS($B33,$X$2)&amp;":"&amp;ADDRESS($B33,$X$2-1+AD$8)),INDIRECT(ADDRESS($B$11,$X$2)&amp;":"&amp;ADDRESS($B$11,$X$2-1+AD$8)),INDIRECT("rP!"&amp;ADDRESS(Prcsses!$B14,$X$2+$P$8-AD$8)&amp;":"&amp;ADDRESS(Prcsses!$B14,$X$2-1+$P$8))))</f>
        <v>250000</v>
      </c>
      <c r="AE25" s="5">
        <f ca="1">IF(AE$4="",0,SUMPRODUCT(INDIRECT(ADDRESS($B33,$X$2)&amp;":"&amp;ADDRESS($B33,$X$2-1+AE$8)),INDIRECT(ADDRESS($B$11,$X$2)&amp;":"&amp;ADDRESS($B$11,$X$2-1+AE$8)),INDIRECT("rP!"&amp;ADDRESS(Prcsses!$B14,$X$2+$P$8-AE$8)&amp;":"&amp;ADDRESS(Prcsses!$B14,$X$2-1+$P$8))))</f>
        <v>306000</v>
      </c>
      <c r="AF25" s="5">
        <f ca="1">IF(AF$4="",0,SUMPRODUCT(INDIRECT(ADDRESS($B33,$X$2)&amp;":"&amp;ADDRESS($B33,$X$2-1+AF$8)),INDIRECT(ADDRESS($B$11,$X$2)&amp;":"&amp;ADDRESS($B$11,$X$2-1+AF$8)),INDIRECT("rP!"&amp;ADDRESS(Prcsses!$B14,$X$2+$P$8-AF$8)&amp;":"&amp;ADDRESS(Prcsses!$B14,$X$2-1+$P$8))))</f>
        <v>357000</v>
      </c>
      <c r="AG25" s="5">
        <f ca="1">IF(AG$4="",0,SUMPRODUCT(INDIRECT(ADDRESS($B33,$X$2)&amp;":"&amp;ADDRESS($B33,$X$2-1+AG$8)),INDIRECT(ADDRESS($B$11,$X$2)&amp;":"&amp;ADDRESS($B$11,$X$2-1+AG$8)),INDIRECT("rP!"&amp;ADDRESS(Prcsses!$B14,$X$2+$P$8-AG$8)&amp;":"&amp;ADDRESS(Prcsses!$B14,$X$2-1+$P$8))))</f>
        <v>408000</v>
      </c>
      <c r="AH25" s="5">
        <f ca="1">IF(AH$4="",0,SUMPRODUCT(INDIRECT(ADDRESS($B33,$X$2)&amp;":"&amp;ADDRESS($B33,$X$2-1+AH$8)),INDIRECT(ADDRESS($B$11,$X$2)&amp;":"&amp;ADDRESS($B$11,$X$2-1+AH$8)),INDIRECT("rP!"&amp;ADDRESS(Prcsses!$B14,$X$2+$P$8-AH$8)&amp;":"&amp;ADDRESS(Prcsses!$B14,$X$2-1+$P$8))))</f>
        <v>459000</v>
      </c>
      <c r="AI25" s="5">
        <f ca="1">IF(AI$4="",0,SUMPRODUCT(INDIRECT(ADDRESS($B33,$X$2)&amp;":"&amp;ADDRESS($B33,$X$2-1+AI$8)),INDIRECT(ADDRESS($B$11,$X$2)&amp;":"&amp;ADDRESS($B$11,$X$2-1+AI$8)),INDIRECT("rP!"&amp;ADDRESS(Prcsses!$B14,$X$2+$P$8-AI$8)&amp;":"&amp;ADDRESS(Prcsses!$B14,$X$2-1+$P$8))))</f>
        <v>510000</v>
      </c>
      <c r="AJ25" s="5">
        <f ca="1">IF(AJ$4="",0,SUMPRODUCT(INDIRECT(ADDRESS($B33,$X$2)&amp;":"&amp;ADDRESS($B33,$X$2-1+AJ$8)),INDIRECT(ADDRESS($B$11,$X$2)&amp;":"&amp;ADDRESS($B$11,$X$2-1+AJ$8)),INDIRECT("rP!"&amp;ADDRESS(Prcsses!$B14,$X$2+$P$8-AJ$8)&amp;":"&amp;ADDRESS(Prcsses!$B14,$X$2-1+$P$8))))</f>
        <v>561000</v>
      </c>
      <c r="AK25" s="5">
        <f ca="1">IF(AK$4="",0,SUMPRODUCT(INDIRECT(ADDRESS($B33,$X$2)&amp;":"&amp;ADDRESS($B33,$X$2-1+AK$8)),INDIRECT(ADDRESS($B$11,$X$2)&amp;":"&amp;ADDRESS($B$11,$X$2-1+AK$8)),INDIRECT("rP!"&amp;ADDRESS(Prcsses!$B14,$X$2+$P$8-AK$8)&amp;":"&amp;ADDRESS(Prcsses!$B14,$X$2-1+$P$8))))</f>
        <v>624240</v>
      </c>
      <c r="AL25" s="5">
        <f ca="1">IF(AL$4="",0,SUMPRODUCT(INDIRECT(ADDRESS($B33,$X$2)&amp;":"&amp;ADDRESS($B33,$X$2-1+AL$8)),INDIRECT(ADDRESS($B$11,$X$2)&amp;":"&amp;ADDRESS($B$11,$X$2-1+AL$8)),INDIRECT("rP!"&amp;ADDRESS(Prcsses!$B14,$X$2+$P$8-AL$8)&amp;":"&amp;ADDRESS(Prcsses!$B14,$X$2-1+$P$8))))</f>
        <v>676260</v>
      </c>
      <c r="AM25" s="5">
        <f ca="1">IF(AM$4="",0,SUMPRODUCT(INDIRECT(ADDRESS($B33,$X$2)&amp;":"&amp;ADDRESS($B33,$X$2-1+AM$8)),INDIRECT(ADDRESS($B$11,$X$2)&amp;":"&amp;ADDRESS($B$11,$X$2-1+AM$8)),INDIRECT("rP!"&amp;ADDRESS(Prcsses!$B14,$X$2+$P$8-AM$8)&amp;":"&amp;ADDRESS(Prcsses!$B14,$X$2-1+$P$8))))</f>
        <v>728280</v>
      </c>
      <c r="AN25" s="5">
        <f ca="1">IF(AN$4="",0,SUMPRODUCT(INDIRECT(ADDRESS($B33,$X$2)&amp;":"&amp;ADDRESS($B33,$X$2-1+AN$8)),INDIRECT(ADDRESS($B$11,$X$2)&amp;":"&amp;ADDRESS($B$11,$X$2-1+AN$8)),INDIRECT("rP!"&amp;ADDRESS(Prcsses!$B14,$X$2+$P$8-AN$8)&amp;":"&amp;ADDRESS(Prcsses!$B14,$X$2-1+$P$8))))</f>
        <v>780300</v>
      </c>
      <c r="AO25" s="5">
        <f ca="1">IF(AO$4="",0,SUMPRODUCT(INDIRECT(ADDRESS($B33,$X$2)&amp;":"&amp;ADDRESS($B33,$X$2-1+AO$8)),INDIRECT(ADDRESS($B$11,$X$2)&amp;":"&amp;ADDRESS($B$11,$X$2-1+AO$8)),INDIRECT("rP!"&amp;ADDRESS(Prcsses!$B14,$X$2+$P$8-AO$8)&amp;":"&amp;ADDRESS(Prcsses!$B14,$X$2-1+$P$8))))</f>
        <v>832319.99999999988</v>
      </c>
      <c r="AP25" s="5">
        <f ca="1">IF(AP$4="",0,SUMPRODUCT(INDIRECT(ADDRESS($B33,$X$2)&amp;":"&amp;ADDRESS($B33,$X$2-1+AP$8)),INDIRECT(ADDRESS($B$11,$X$2)&amp;":"&amp;ADDRESS($B$11,$X$2-1+AP$8)),INDIRECT("rP!"&amp;ADDRESS(Prcsses!$B14,$X$2+$P$8-AP$8)&amp;":"&amp;ADDRESS(Prcsses!$B14,$X$2-1+$P$8))))</f>
        <v>884340</v>
      </c>
      <c r="AQ25" s="5">
        <f ca="1">IF(AQ$4="",0,SUMPRODUCT(INDIRECT(ADDRESS($B33,$X$2)&amp;":"&amp;ADDRESS($B33,$X$2-1+AQ$8)),INDIRECT(ADDRESS($B$11,$X$2)&amp;":"&amp;ADDRESS($B$11,$X$2-1+AQ$8)),INDIRECT("rP!"&amp;ADDRESS(Prcsses!$B14,$X$2+$P$8-AQ$8)&amp;":"&amp;ADDRESS(Prcsses!$B14,$X$2-1+$P$8))))</f>
        <v>955087.2</v>
      </c>
      <c r="AR25" s="5">
        <f ca="1">IF(AR$4="",0,SUMPRODUCT(INDIRECT(ADDRESS($B33,$X$2)&amp;":"&amp;ADDRESS($B33,$X$2-1+AR$8)),INDIRECT(ADDRESS($B$11,$X$2)&amp;":"&amp;ADDRESS($B$11,$X$2-1+AR$8)),INDIRECT("rP!"&amp;ADDRESS(Prcsses!$B14,$X$2+$P$8-AR$8)&amp;":"&amp;ADDRESS(Prcsses!$B14,$X$2-1+$P$8))))</f>
        <v>1008147.5999999999</v>
      </c>
      <c r="AS25" s="5">
        <f ca="1">IF(AS$4="",0,SUMPRODUCT(INDIRECT(ADDRESS($B33,$X$2)&amp;":"&amp;ADDRESS($B33,$X$2-1+AS$8)),INDIRECT(ADDRESS($B$11,$X$2)&amp;":"&amp;ADDRESS($B$11,$X$2-1+AS$8)),INDIRECT("rP!"&amp;ADDRESS(Prcsses!$B14,$X$2+$P$8-AS$8)&amp;":"&amp;ADDRESS(Prcsses!$B14,$X$2-1+$P$8))))</f>
        <v>1061207.9999999998</v>
      </c>
      <c r="AT25" s="5">
        <f ca="1">IF(AT$4="",0,SUMPRODUCT(INDIRECT(ADDRESS($B33,$X$2)&amp;":"&amp;ADDRESS($B33,$X$2-1+AT$8)),INDIRECT(ADDRESS($B$11,$X$2)&amp;":"&amp;ADDRESS($B$11,$X$2-1+AT$8)),INDIRECT("rP!"&amp;ADDRESS(Prcsses!$B14,$X$2+$P$8-AT$8)&amp;":"&amp;ADDRESS(Prcsses!$B14,$X$2-1+$P$8))))</f>
        <v>1114268.3999999999</v>
      </c>
      <c r="AU25" s="5">
        <f ca="1">IF(AU$4="",0,SUMPRODUCT(INDIRECT(ADDRESS($B33,$X$2)&amp;":"&amp;ADDRESS($B33,$X$2-1+AU$8)),INDIRECT(ADDRESS($B$11,$X$2)&amp;":"&amp;ADDRESS($B$11,$X$2-1+AU$8)),INDIRECT("rP!"&amp;ADDRESS(Prcsses!$B14,$X$2+$P$8-AU$8)&amp;":"&amp;ADDRESS(Prcsses!$B14,$X$2-1+$P$8))))</f>
        <v>1167328.8</v>
      </c>
      <c r="AV25" s="5">
        <f ca="1">IF(AV$4="",0,SUMPRODUCT(INDIRECT(ADDRESS($B33,$X$2)&amp;":"&amp;ADDRESS($B33,$X$2-1+AV$8)),INDIRECT(ADDRESS($B$11,$X$2)&amp;":"&amp;ADDRESS($B$11,$X$2-1+AV$8)),INDIRECT("rP!"&amp;ADDRESS(Prcsses!$B14,$X$2+$P$8-AV$8)&amp;":"&amp;ADDRESS(Prcsses!$B14,$X$2-1+$P$8))))</f>
        <v>1220389.2</v>
      </c>
      <c r="AW25" s="5">
        <f ca="1">IF(AW$4="",0,SUMPRODUCT(INDIRECT(ADDRESS($B33,$X$2)&amp;":"&amp;ADDRESS($B33,$X$2-1+AW$8)),INDIRECT(ADDRESS($B$11,$X$2)&amp;":"&amp;ADDRESS($B$11,$X$2-1+AW$8)),INDIRECT("rP!"&amp;ADDRESS(Prcsses!$B14,$X$2+$P$8-AW$8)&amp;":"&amp;ADDRESS(Prcsses!$B14,$X$2-1+$P$8))))</f>
        <v>1298918.5919999999</v>
      </c>
      <c r="AX25" s="5">
        <f ca="1">IF(AX$4="",0,SUMPRODUCT(INDIRECT(ADDRESS($B33,$X$2)&amp;":"&amp;ADDRESS($B33,$X$2-1+AX$8)),INDIRECT(ADDRESS($B$11,$X$2)&amp;":"&amp;ADDRESS($B$11,$X$2-1+AX$8)),INDIRECT("rP!"&amp;ADDRESS(Prcsses!$B14,$X$2+$P$8-AX$8)&amp;":"&amp;ADDRESS(Prcsses!$B14,$X$2-1+$P$8))))</f>
        <v>1353040.2</v>
      </c>
      <c r="AY25" s="5">
        <f ca="1">IF(AY$4="",0,SUMPRODUCT(INDIRECT(ADDRESS($B33,$X$2)&amp;":"&amp;ADDRESS($B33,$X$2-1+AY$8)),INDIRECT(ADDRESS($B$11,$X$2)&amp;":"&amp;ADDRESS($B$11,$X$2-1+AY$8)),INDIRECT("rP!"&amp;ADDRESS(Prcsses!$B14,$X$2+$P$8-AY$8)&amp;":"&amp;ADDRESS(Prcsses!$B14,$X$2-1+$P$8))))</f>
        <v>1407161.808</v>
      </c>
      <c r="AZ25" s="5">
        <f ca="1">IF(AZ$4="",0,SUMPRODUCT(INDIRECT(ADDRESS($B33,$X$2)&amp;":"&amp;ADDRESS($B33,$X$2-1+AZ$8)),INDIRECT(ADDRESS($B$11,$X$2)&amp;":"&amp;ADDRESS($B$11,$X$2-1+AZ$8)),INDIRECT("rP!"&amp;ADDRESS(Prcsses!$B14,$X$2+$P$8-AZ$8)&amp;":"&amp;ADDRESS(Prcsses!$B14,$X$2-1+$P$8))))</f>
        <v>1461283.416</v>
      </c>
      <c r="BA25" s="5">
        <f ca="1">IF(BA$4="",0,SUMPRODUCT(INDIRECT(ADDRESS($B33,$X$2)&amp;":"&amp;ADDRESS($B33,$X$2-1+BA$8)),INDIRECT(ADDRESS($B$11,$X$2)&amp;":"&amp;ADDRESS($B$11,$X$2-1+BA$8)),INDIRECT("rP!"&amp;ADDRESS(Prcsses!$B14,$X$2+$P$8-BA$8)&amp;":"&amp;ADDRESS(Prcsses!$B14,$X$2-1+$P$8))))</f>
        <v>1515405.024</v>
      </c>
      <c r="BB25" s="5">
        <f ca="1">IF(BB$4="",0,SUMPRODUCT(INDIRECT(ADDRESS($B33,$X$2)&amp;":"&amp;ADDRESS($B33,$X$2-1+BB$8)),INDIRECT(ADDRESS($B$11,$X$2)&amp;":"&amp;ADDRESS($B$11,$X$2-1+BB$8)),INDIRECT("rP!"&amp;ADDRESS(Prcsses!$B14,$X$2+$P$8-BB$8)&amp;":"&amp;ADDRESS(Prcsses!$B14,$X$2-1+$P$8))))</f>
        <v>1569526.632</v>
      </c>
      <c r="BC25" s="5">
        <f ca="1">IF(BC$4="",0,SUMPRODUCT(INDIRECT(ADDRESS($B33,$X$2)&amp;":"&amp;ADDRESS($B33,$X$2-1+BC$8)),INDIRECT(ADDRESS($B$11,$X$2)&amp;":"&amp;ADDRESS($B$11,$X$2-1+BC$8)),INDIRECT("rP!"&amp;ADDRESS(Prcsses!$B14,$X$2+$P$8-BC$8)&amp;":"&amp;ADDRESS(Prcsses!$B14,$X$2-1+$P$8))))</f>
        <v>1656121.2047999999</v>
      </c>
      <c r="BD25" s="5">
        <f ca="1">IF(BD$4="",0,SUMPRODUCT(INDIRECT(ADDRESS($B33,$X$2)&amp;":"&amp;ADDRESS($B33,$X$2-1+BD$8)),INDIRECT(ADDRESS($B$11,$X$2)&amp;":"&amp;ADDRESS($B$11,$X$2-1+BD$8)),INDIRECT("rP!"&amp;ADDRESS(Prcsses!$B14,$X$2+$P$8-BD$8)&amp;":"&amp;ADDRESS(Prcsses!$B14,$X$2-1+$P$8))))</f>
        <v>1711325.24496</v>
      </c>
      <c r="BE25" s="5">
        <f ca="1">IF(BE$4="",0,SUMPRODUCT(INDIRECT(ADDRESS($B33,$X$2)&amp;":"&amp;ADDRESS($B33,$X$2-1+BE$8)),INDIRECT(ADDRESS($B$11,$X$2)&amp;":"&amp;ADDRESS($B$11,$X$2-1+BE$8)),INDIRECT("rP!"&amp;ADDRESS(Prcsses!$B14,$X$2+$P$8-BE$8)&amp;":"&amp;ADDRESS(Prcsses!$B14,$X$2-1+$P$8))))</f>
        <v>1766529.2851199999</v>
      </c>
      <c r="BF25" s="5">
        <f ca="1">IF(BF$4="",0,SUMPRODUCT(INDIRECT(ADDRESS($B33,$X$2)&amp;":"&amp;ADDRESS($B33,$X$2-1+BF$8)),INDIRECT(ADDRESS($B$11,$X$2)&amp;":"&amp;ADDRESS($B$11,$X$2-1+BF$8)),INDIRECT("rP!"&amp;ADDRESS(Prcsses!$B14,$X$2+$P$8-BF$8)&amp;":"&amp;ADDRESS(Prcsses!$B14,$X$2-1+$P$8))))</f>
        <v>1821733.32528</v>
      </c>
      <c r="BG25" s="5">
        <f ca="1">IF(BG$4="",0,SUMPRODUCT(INDIRECT(ADDRESS($B33,$X$2)&amp;":"&amp;ADDRESS($B33,$X$2-1+BG$8)),INDIRECT(ADDRESS($B$11,$X$2)&amp;":"&amp;ADDRESS($B$11,$X$2-1+BG$8)),INDIRECT("rP!"&amp;ADDRESS(Prcsses!$B14,$X$2+$P$8-BG$8)&amp;":"&amp;ADDRESS(Prcsses!$B14,$X$2-1+$P$8))))</f>
        <v>1876937.3654400001</v>
      </c>
      <c r="BH25" s="5">
        <f ca="1">IF(BH$4="",0,SUMPRODUCT(INDIRECT(ADDRESS($B33,$X$2)&amp;":"&amp;ADDRESS($B33,$X$2-1+BH$8)),INDIRECT(ADDRESS($B$11,$X$2)&amp;":"&amp;ADDRESS($B$11,$X$2-1+BH$8)),INDIRECT("rP!"&amp;ADDRESS(Prcsses!$B14,$X$2+$P$8-BH$8)&amp;":"&amp;ADDRESS(Prcsses!$B14,$X$2-1+$P$8))))</f>
        <v>1932141.4056000002</v>
      </c>
      <c r="BI25" s="5">
        <f ca="1">IF(BI$4="",0,SUMPRODUCT(INDIRECT(ADDRESS($B33,$X$2)&amp;":"&amp;ADDRESS($B33,$X$2-1+BI$8)),INDIRECT(ADDRESS($B$11,$X$2)&amp;":"&amp;ADDRESS($B$11,$X$2-1+BI$8)),INDIRECT("rP!"&amp;ADDRESS(Prcsses!$B14,$X$2+$P$8-BI$8)&amp;":"&amp;ADDRESS(Prcsses!$B14,$X$2-1+$P$8))))</f>
        <v>2027092.3546752001</v>
      </c>
      <c r="BJ25" s="5">
        <f ca="1">IF(BJ$4="",0,SUMPRODUCT(INDIRECT(ADDRESS($B33,$X$2)&amp;":"&amp;ADDRESS($B33,$X$2-1+BJ$8)),INDIRECT(ADDRESS($B$11,$X$2)&amp;":"&amp;ADDRESS($B$11,$X$2-1+BJ$8)),INDIRECT("rP!"&amp;ADDRESS(Prcsses!$B14,$X$2+$P$8-BJ$8)&amp;":"&amp;ADDRESS(Prcsses!$B14,$X$2-1+$P$8))))</f>
        <v>2083400.4756384001</v>
      </c>
      <c r="BK25" s="5">
        <f ca="1">IF(BK$4="",0,SUMPRODUCT(INDIRECT(ADDRESS($B33,$X$2)&amp;":"&amp;ADDRESS($B33,$X$2-1+BK$8)),INDIRECT(ADDRESS($B$11,$X$2)&amp;":"&amp;ADDRESS($B$11,$X$2-1+BK$8)),INDIRECT("rP!"&amp;ADDRESS(Prcsses!$B14,$X$2+$P$8-BK$8)&amp;":"&amp;ADDRESS(Prcsses!$B14,$X$2-1+$P$8))))</f>
        <v>2139708.5966016003</v>
      </c>
      <c r="BL25" s="5">
        <f ca="1">IF(BL$4="",0,SUMPRODUCT(INDIRECT(ADDRESS($B33,$X$2)&amp;":"&amp;ADDRESS($B33,$X$2-1+BL$8)),INDIRECT(ADDRESS($B$11,$X$2)&amp;":"&amp;ADDRESS($B$11,$X$2-1+BL$8)),INDIRECT("rP!"&amp;ADDRESS(Prcsses!$B14,$X$2+$P$8-BL$8)&amp;":"&amp;ADDRESS(Prcsses!$B14,$X$2-1+$P$8))))</f>
        <v>2196016.7175648003</v>
      </c>
      <c r="BM25" s="5">
        <f ca="1">IF(BM$4="",0,SUMPRODUCT(INDIRECT(ADDRESS($B33,$X$2)&amp;":"&amp;ADDRESS($B33,$X$2-1+BM$8)),INDIRECT(ADDRESS($B$11,$X$2)&amp;":"&amp;ADDRESS($B$11,$X$2-1+BM$8)),INDIRECT("rP!"&amp;ADDRESS(Prcsses!$B14,$X$2+$P$8-BM$8)&amp;":"&amp;ADDRESS(Prcsses!$B14,$X$2-1+$P$8))))</f>
        <v>2252324.8385280003</v>
      </c>
      <c r="BN25" s="5">
        <f ca="1">IF(BN$4="",0,SUMPRODUCT(INDIRECT(ADDRESS($B33,$X$2)&amp;":"&amp;ADDRESS($B33,$X$2-1+BN$8)),INDIRECT(ADDRESS($B$11,$X$2)&amp;":"&amp;ADDRESS($B$11,$X$2-1+BN$8)),INDIRECT("rP!"&amp;ADDRESS(Prcsses!$B14,$X$2+$P$8-BN$8)&amp;":"&amp;ADDRESS(Prcsses!$B14,$X$2-1+$P$8))))</f>
        <v>2308632.9594911998</v>
      </c>
      <c r="BO25" s="5">
        <f ca="1">IF(BO$4="",0,SUMPRODUCT(INDIRECT(ADDRESS($B33,$X$2)&amp;":"&amp;ADDRESS($B33,$X$2-1+BO$8)),INDIRECT(ADDRESS($B$11,$X$2)&amp;":"&amp;ADDRESS($B$11,$X$2-1+BO$8)),INDIRECT("rP!"&amp;ADDRESS(Prcsses!$B14,$X$2+$P$8-BO$8)&amp;":"&amp;ADDRESS(Prcsses!$B14,$X$2-1+$P$8))))</f>
        <v>2412239.9020634876</v>
      </c>
      <c r="BP25" s="5">
        <f ca="1">IF(BP$4="",0,SUMPRODUCT(INDIRECT(ADDRESS($B33,$X$2)&amp;":"&amp;ADDRESS($B33,$X$2-1+BP$8)),INDIRECT(ADDRESS($B$11,$X$2)&amp;":"&amp;ADDRESS($B$11,$X$2-1+BP$8)),INDIRECT("rP!"&amp;ADDRESS(Prcsses!$B14,$X$2+$P$8-BP$8)&amp;":"&amp;ADDRESS(Prcsses!$B14,$X$2-1+$P$8))))</f>
        <v>2469674.1854459513</v>
      </c>
      <c r="BQ25" s="5">
        <f ca="1">IF(BQ$4="",0,SUMPRODUCT(INDIRECT(ADDRESS($B33,$X$2)&amp;":"&amp;ADDRESS($B33,$X$2-1+BQ$8)),INDIRECT(ADDRESS($B$11,$X$2)&amp;":"&amp;ADDRESS($B$11,$X$2-1+BQ$8)),INDIRECT("rP!"&amp;ADDRESS(Prcsses!$B14,$X$2+$P$8-BQ$8)&amp;":"&amp;ADDRESS(Prcsses!$B14,$X$2-1+$P$8))))</f>
        <v>2527108.4688284155</v>
      </c>
      <c r="BR25" s="5">
        <f ca="1">IF(BR$4="",0,SUMPRODUCT(INDIRECT(ADDRESS($B33,$X$2)&amp;":"&amp;ADDRESS($B33,$X$2-1+BR$8)),INDIRECT(ADDRESS($B$11,$X$2)&amp;":"&amp;ADDRESS($B$11,$X$2-1+BR$8)),INDIRECT("rP!"&amp;ADDRESS(Prcsses!$B14,$X$2+$P$8-BR$8)&amp;":"&amp;ADDRESS(Prcsses!$B14,$X$2-1+$P$8))))</f>
        <v>2584542.7522108792</v>
      </c>
      <c r="BS25" s="5">
        <f ca="1">IF(BS$4="",0,SUMPRODUCT(INDIRECT(ADDRESS($B33,$X$2)&amp;":"&amp;ADDRESS($B33,$X$2-1+BS$8)),INDIRECT(ADDRESS($B$11,$X$2)&amp;":"&amp;ADDRESS($B$11,$X$2-1+BS$8)),INDIRECT("rP!"&amp;ADDRESS(Prcsses!$B14,$X$2+$P$8-BS$8)&amp;":"&amp;ADDRESS(Prcsses!$B14,$X$2-1+$P$8))))</f>
        <v>2641977.0355933439</v>
      </c>
      <c r="BT25" s="5">
        <f ca="1">IF(BT$4="",0,SUMPRODUCT(INDIRECT(ADDRESS($B33,$X$2)&amp;":"&amp;ADDRESS($B33,$X$2-1+BT$8)),INDIRECT(ADDRESS($B$11,$X$2)&amp;":"&amp;ADDRESS($B$11,$X$2-1+BT$8)),INDIRECT("rP!"&amp;ADDRESS(Prcsses!$B14,$X$2+$P$8-BT$8)&amp;":"&amp;ADDRESS(Prcsses!$B14,$X$2-1+$P$8))))</f>
        <v>2699411.3189758076</v>
      </c>
      <c r="BU25" s="5">
        <f ca="1">IF(BU$4="",0,SUMPRODUCT(INDIRECT(ADDRESS($B33,$X$2)&amp;":"&amp;ADDRESS($B33,$X$2-1+BU$8)),INDIRECT(ADDRESS($B$11,$X$2)&amp;":"&amp;ADDRESS($B$11,$X$2-1+BU$8)),INDIRECT("rP!"&amp;ADDRESS(Prcsses!$B14,$X$2+$P$8-BU$8)&amp;":"&amp;ADDRESS(Prcsses!$B14,$X$2-1+$P$8))))</f>
        <v>2811982.5144054373</v>
      </c>
      <c r="BV25" s="5">
        <f ca="1">IF(BV$4="",0,SUMPRODUCT(INDIRECT(ADDRESS($B33,$X$2)&amp;":"&amp;ADDRESS($B33,$X$2-1+BV$8)),INDIRECT(ADDRESS($B$11,$X$2)&amp;":"&amp;ADDRESS($B$11,$X$2-1+BV$8)),INDIRECT("rP!"&amp;ADDRESS(Prcsses!$B14,$X$2+$P$8-BV$8)&amp;":"&amp;ADDRESS(Prcsses!$B14,$X$2-1+$P$8))))</f>
        <v>2870565.4834555509</v>
      </c>
      <c r="BW25" s="5">
        <f ca="1">IF(BW$4="",0,SUMPRODUCT(INDIRECT(ADDRESS($B33,$X$2)&amp;":"&amp;ADDRESS($B33,$X$2-1+BW$8)),INDIRECT(ADDRESS($B$11,$X$2)&amp;":"&amp;ADDRESS($B$11,$X$2-1+BW$8)),INDIRECT("rP!"&amp;ADDRESS(Prcsses!$B14,$X$2+$P$8-BW$8)&amp;":"&amp;ADDRESS(Prcsses!$B14,$X$2-1+$P$8))))</f>
        <v>2929148.452505664</v>
      </c>
      <c r="BX25" s="5">
        <f ca="1">IF(BX$4="",0,SUMPRODUCT(INDIRECT(ADDRESS($B33,$X$2)&amp;":"&amp;ADDRESS($B33,$X$2-1+BX$8)),INDIRECT(ADDRESS($B$11,$X$2)&amp;":"&amp;ADDRESS($B$11,$X$2-1+BX$8)),INDIRECT("rP!"&amp;ADDRESS(Prcsses!$B14,$X$2+$P$8-BX$8)&amp;":"&amp;ADDRESS(Prcsses!$B14,$X$2-1+$P$8))))</f>
        <v>2987731.4215557771</v>
      </c>
      <c r="BY25" s="5">
        <f ca="1">IF(BY$4="",0,SUMPRODUCT(INDIRECT(ADDRESS($B33,$X$2)&amp;":"&amp;ADDRESS($B33,$X$2-1+BY$8)),INDIRECT(ADDRESS($B$11,$X$2)&amp;":"&amp;ADDRESS($B$11,$X$2-1+BY$8)),INDIRECT("rP!"&amp;ADDRESS(Prcsses!$B14,$X$2+$P$8-BY$8)&amp;":"&amp;ADDRESS(Prcsses!$B14,$X$2-1+$P$8))))</f>
        <v>3046314.3906058902</v>
      </c>
      <c r="BZ25" s="5">
        <f ca="1">IF(BZ$4="",0,SUMPRODUCT(INDIRECT(ADDRESS($B33,$X$2)&amp;":"&amp;ADDRESS($B33,$X$2-1+BZ$8)),INDIRECT(ADDRESS($B$11,$X$2)&amp;":"&amp;ADDRESS($B$11,$X$2-1+BZ$8)),INDIRECT("rP!"&amp;ADDRESS(Prcsses!$B14,$X$2+$P$8-BZ$8)&amp;":"&amp;ADDRESS(Prcsses!$B14,$X$2-1+$P$8))))</f>
        <v>3104897.3596560038</v>
      </c>
      <c r="CA25" s="5">
        <f ca="1">IF(CA$4="",0,SUMPRODUCT(INDIRECT(ADDRESS($B33,$X$2)&amp;":"&amp;ADDRESS($B33,$X$2-1+CA$8)),INDIRECT(ADDRESS($B$11,$X$2)&amp;":"&amp;ADDRESS($B$11,$X$2-1+CA$8)),INDIRECT("rP!"&amp;ADDRESS(Prcsses!$B14,$X$2+$P$8-CA$8)&amp;":"&amp;ADDRESS(Prcsses!$B14,$X$2-1+$P$8))))</f>
        <v>3226749.9352802392</v>
      </c>
      <c r="CB25" s="5">
        <f ca="1">IF(CB$4="",0,SUMPRODUCT(INDIRECT(ADDRESS($B33,$X$2)&amp;":"&amp;ADDRESS($B33,$X$2-1+CB$8)),INDIRECT(ADDRESS($B$11,$X$2)&amp;":"&amp;ADDRESS($B$11,$X$2-1+CB$8)),INDIRECT("rP!"&amp;ADDRESS(Prcsses!$B14,$X$2+$P$8-CB$8)&amp;":"&amp;ADDRESS(Prcsses!$B14,$X$2-1+$P$8))))</f>
        <v>3286504.563711355</v>
      </c>
      <c r="CC25" s="5">
        <f ca="1">IF(CC$4="",0,SUMPRODUCT(INDIRECT(ADDRESS($B33,$X$2)&amp;":"&amp;ADDRESS($B33,$X$2-1+CC$8)),INDIRECT(ADDRESS($B$11,$X$2)&amp;":"&amp;ADDRESS($B$11,$X$2-1+CC$8)),INDIRECT("rP!"&amp;ADDRESS(Prcsses!$B14,$X$2+$P$8-CC$8)&amp;":"&amp;ADDRESS(Prcsses!$B14,$X$2-1+$P$8))))</f>
        <v>3346259.1921424707</v>
      </c>
      <c r="CD25" s="5">
        <f ca="1">IF(CD$4="",0,SUMPRODUCT(INDIRECT(ADDRESS($B33,$X$2)&amp;":"&amp;ADDRESS($B33,$X$2-1+CD$8)),INDIRECT(ADDRESS($B$11,$X$2)&amp;":"&amp;ADDRESS($B$11,$X$2-1+CD$8)),INDIRECT("rP!"&amp;ADDRESS(Prcsses!$B14,$X$2+$P$8-CD$8)&amp;":"&amp;ADDRESS(Prcsses!$B14,$X$2-1+$P$8))))</f>
        <v>3406013.8205735856</v>
      </c>
      <c r="CE25" s="5">
        <f ca="1">IF(CE$4="",0,SUMPRODUCT(INDIRECT(ADDRESS($B33,$X$2)&amp;":"&amp;ADDRESS($B33,$X$2-1+CE$8)),INDIRECT(ADDRESS($B$11,$X$2)&amp;":"&amp;ADDRESS($B$11,$X$2-1+CE$8)),INDIRECT("rP!"&amp;ADDRESS(Prcsses!$B14,$X$2+$P$8-CE$8)&amp;":"&amp;ADDRESS(Prcsses!$B14,$X$2-1+$P$8))))</f>
        <v>3465768.4490047013</v>
      </c>
      <c r="CF25" s="5">
        <f ca="1">IF(CF$4="",0,SUMPRODUCT(INDIRECT(ADDRESS($B33,$X$2)&amp;":"&amp;ADDRESS($B33,$X$2-1+CF$8)),INDIRECT(ADDRESS($B$11,$X$2)&amp;":"&amp;ADDRESS($B$11,$X$2-1+CF$8)),INDIRECT("rP!"&amp;ADDRESS(Prcsses!$B14,$X$2+$P$8-CF$8)&amp;":"&amp;ADDRESS(Prcsses!$B14,$X$2-1+$P$8))))</f>
        <v>0</v>
      </c>
    </row>
    <row r="26" spans="2:84" x14ac:dyDescent="0.3">
      <c r="B26" s="13">
        <f>ROW()</f>
        <v>26</v>
      </c>
      <c r="H26" s="1" t="str">
        <f t="shared" si="56"/>
        <v>Себестоимостные закупки и затраты</v>
      </c>
      <c r="I26" s="1" t="str">
        <f>Prcsses!I15</f>
        <v>Изготовление у подрядчиков</v>
      </c>
      <c r="M26" s="53" t="s">
        <v>18</v>
      </c>
      <c r="U26" s="5">
        <f t="shared" ca="1" si="57"/>
        <v>193094715.78342751</v>
      </c>
      <c r="X26" s="5">
        <f ca="1">IF(X$4="",0,SUMPRODUCT(INDIRECT(ADDRESS($B34,$X$2)&amp;":"&amp;ADDRESS($B34,$X$2-1+X$8)),INDIRECT(ADDRESS($B$11,$X$2)&amp;":"&amp;ADDRESS($B$11,$X$2-1+X$8)),INDIRECT("rP!"&amp;ADDRESS(Prcsses!$B15,$X$2+$P$8-X$8)&amp;":"&amp;ADDRESS(Prcsses!$B15,$X$2-1+$P$8))))</f>
        <v>0</v>
      </c>
      <c r="Y26" s="5">
        <f ca="1">IF(Y$4="",0,SUMPRODUCT(INDIRECT(ADDRESS($B34,$X$2)&amp;":"&amp;ADDRESS($B34,$X$2-1+Y$8)),INDIRECT(ADDRESS($B$11,$X$2)&amp;":"&amp;ADDRESS($B$11,$X$2-1+Y$8)),INDIRECT("rP!"&amp;ADDRESS(Prcsses!$B15,$X$2+$P$8-Y$8)&amp;":"&amp;ADDRESS(Prcsses!$B15,$X$2-1+$P$8))))</f>
        <v>0</v>
      </c>
      <c r="Z26" s="5">
        <f ca="1">IF(Z$4="",0,SUMPRODUCT(INDIRECT(ADDRESS($B34,$X$2)&amp;":"&amp;ADDRESS($B34,$X$2-1+Z$8)),INDIRECT(ADDRESS($B$11,$X$2)&amp;":"&amp;ADDRESS($B$11,$X$2-1+Z$8)),INDIRECT("rP!"&amp;ADDRESS(Prcsses!$B15,$X$2+$P$8-Z$8)&amp;":"&amp;ADDRESS(Prcsses!$B15,$X$2-1+$P$8))))</f>
        <v>0</v>
      </c>
      <c r="AA26" s="5">
        <f ca="1">IF(AA$4="",0,SUMPRODUCT(INDIRECT(ADDRESS($B34,$X$2)&amp;":"&amp;ADDRESS($B34,$X$2-1+AA$8)),INDIRECT(ADDRESS($B$11,$X$2)&amp;":"&amp;ADDRESS($B$11,$X$2-1+AA$8)),INDIRECT("rP!"&amp;ADDRESS(Prcsses!$B15,$X$2+$P$8-AA$8)&amp;":"&amp;ADDRESS(Prcsses!$B15,$X$2-1+$P$8))))</f>
        <v>200000</v>
      </c>
      <c r="AB26" s="5">
        <f ca="1">IF(AB$4="",0,SUMPRODUCT(INDIRECT(ADDRESS($B34,$X$2)&amp;":"&amp;ADDRESS($B34,$X$2-1+AB$8)),INDIRECT(ADDRESS($B$11,$X$2)&amp;":"&amp;ADDRESS($B$11,$X$2-1+AB$8)),INDIRECT("rP!"&amp;ADDRESS(Prcsses!$B15,$X$2+$P$8-AB$8)&amp;":"&amp;ADDRESS(Prcsses!$B15,$X$2-1+$P$8))))</f>
        <v>300000</v>
      </c>
      <c r="AC26" s="5">
        <f ca="1">IF(AC$4="",0,SUMPRODUCT(INDIRECT(ADDRESS($B34,$X$2)&amp;":"&amp;ADDRESS($B34,$X$2-1+AC$8)),INDIRECT(ADDRESS($B$11,$X$2)&amp;":"&amp;ADDRESS($B$11,$X$2-1+AC$8)),INDIRECT("rP!"&amp;ADDRESS(Prcsses!$B15,$X$2+$P$8-AC$8)&amp;":"&amp;ADDRESS(Prcsses!$B15,$X$2-1+$P$8))))</f>
        <v>400000</v>
      </c>
      <c r="AD26" s="5">
        <f ca="1">IF(AD$4="",0,SUMPRODUCT(INDIRECT(ADDRESS($B34,$X$2)&amp;":"&amp;ADDRESS($B34,$X$2-1+AD$8)),INDIRECT(ADDRESS($B$11,$X$2)&amp;":"&amp;ADDRESS($B$11,$X$2-1+AD$8)),INDIRECT("rP!"&amp;ADDRESS(Prcsses!$B15,$X$2+$P$8-AD$8)&amp;":"&amp;ADDRESS(Prcsses!$B15,$X$2-1+$P$8))))</f>
        <v>500000</v>
      </c>
      <c r="AE26" s="5">
        <f ca="1">IF(AE$4="",0,SUMPRODUCT(INDIRECT(ADDRESS($B34,$X$2)&amp;":"&amp;ADDRESS($B34,$X$2-1+AE$8)),INDIRECT(ADDRESS($B$11,$X$2)&amp;":"&amp;ADDRESS($B$11,$X$2-1+AE$8)),INDIRECT("rP!"&amp;ADDRESS(Prcsses!$B15,$X$2+$P$8-AE$8)&amp;":"&amp;ADDRESS(Prcsses!$B15,$X$2-1+$P$8))))</f>
        <v>612000</v>
      </c>
      <c r="AF26" s="5">
        <f ca="1">IF(AF$4="",0,SUMPRODUCT(INDIRECT(ADDRESS($B34,$X$2)&amp;":"&amp;ADDRESS($B34,$X$2-1+AF$8)),INDIRECT(ADDRESS($B$11,$X$2)&amp;":"&amp;ADDRESS($B$11,$X$2-1+AF$8)),INDIRECT("rP!"&amp;ADDRESS(Prcsses!$B15,$X$2+$P$8-AF$8)&amp;":"&amp;ADDRESS(Prcsses!$B15,$X$2-1+$P$8))))</f>
        <v>714000</v>
      </c>
      <c r="AG26" s="5">
        <f ca="1">IF(AG$4="",0,SUMPRODUCT(INDIRECT(ADDRESS($B34,$X$2)&amp;":"&amp;ADDRESS($B34,$X$2-1+AG$8)),INDIRECT(ADDRESS($B$11,$X$2)&amp;":"&amp;ADDRESS($B$11,$X$2-1+AG$8)),INDIRECT("rP!"&amp;ADDRESS(Prcsses!$B15,$X$2+$P$8-AG$8)&amp;":"&amp;ADDRESS(Prcsses!$B15,$X$2-1+$P$8))))</f>
        <v>816000</v>
      </c>
      <c r="AH26" s="5">
        <f ca="1">IF(AH$4="",0,SUMPRODUCT(INDIRECT(ADDRESS($B34,$X$2)&amp;":"&amp;ADDRESS($B34,$X$2-1+AH$8)),INDIRECT(ADDRESS($B$11,$X$2)&amp;":"&amp;ADDRESS($B$11,$X$2-1+AH$8)),INDIRECT("rP!"&amp;ADDRESS(Prcsses!$B15,$X$2+$P$8-AH$8)&amp;":"&amp;ADDRESS(Prcsses!$B15,$X$2-1+$P$8))))</f>
        <v>918000</v>
      </c>
      <c r="AI26" s="5">
        <f ca="1">IF(AI$4="",0,SUMPRODUCT(INDIRECT(ADDRESS($B34,$X$2)&amp;":"&amp;ADDRESS($B34,$X$2-1+AI$8)),INDIRECT(ADDRESS($B$11,$X$2)&amp;":"&amp;ADDRESS($B$11,$X$2-1+AI$8)),INDIRECT("rP!"&amp;ADDRESS(Prcsses!$B15,$X$2+$P$8-AI$8)&amp;":"&amp;ADDRESS(Prcsses!$B15,$X$2-1+$P$8))))</f>
        <v>1020000</v>
      </c>
      <c r="AJ26" s="5">
        <f ca="1">IF(AJ$4="",0,SUMPRODUCT(INDIRECT(ADDRESS($B34,$X$2)&amp;":"&amp;ADDRESS($B34,$X$2-1+AJ$8)),INDIRECT(ADDRESS($B$11,$X$2)&amp;":"&amp;ADDRESS($B$11,$X$2-1+AJ$8)),INDIRECT("rP!"&amp;ADDRESS(Prcsses!$B15,$X$2+$P$8-AJ$8)&amp;":"&amp;ADDRESS(Prcsses!$B15,$X$2-1+$P$8))))</f>
        <v>1122000</v>
      </c>
      <c r="AK26" s="5">
        <f ca="1">IF(AK$4="",0,SUMPRODUCT(INDIRECT(ADDRESS($B34,$X$2)&amp;":"&amp;ADDRESS($B34,$X$2-1+AK$8)),INDIRECT(ADDRESS($B$11,$X$2)&amp;":"&amp;ADDRESS($B$11,$X$2-1+AK$8)),INDIRECT("rP!"&amp;ADDRESS(Prcsses!$B15,$X$2+$P$8-AK$8)&amp;":"&amp;ADDRESS(Prcsses!$B15,$X$2-1+$P$8))))</f>
        <v>1248480</v>
      </c>
      <c r="AL26" s="5">
        <f ca="1">IF(AL$4="",0,SUMPRODUCT(INDIRECT(ADDRESS($B34,$X$2)&amp;":"&amp;ADDRESS($B34,$X$2-1+AL$8)),INDIRECT(ADDRESS($B$11,$X$2)&amp;":"&amp;ADDRESS($B$11,$X$2-1+AL$8)),INDIRECT("rP!"&amp;ADDRESS(Prcsses!$B15,$X$2+$P$8-AL$8)&amp;":"&amp;ADDRESS(Prcsses!$B15,$X$2-1+$P$8))))</f>
        <v>1352520</v>
      </c>
      <c r="AM26" s="5">
        <f ca="1">IF(AM$4="",0,SUMPRODUCT(INDIRECT(ADDRESS($B34,$X$2)&amp;":"&amp;ADDRESS($B34,$X$2-1+AM$8)),INDIRECT(ADDRESS($B$11,$X$2)&amp;":"&amp;ADDRESS($B$11,$X$2-1+AM$8)),INDIRECT("rP!"&amp;ADDRESS(Prcsses!$B15,$X$2+$P$8-AM$8)&amp;":"&amp;ADDRESS(Prcsses!$B15,$X$2-1+$P$8))))</f>
        <v>1456560</v>
      </c>
      <c r="AN26" s="5">
        <f ca="1">IF(AN$4="",0,SUMPRODUCT(INDIRECT(ADDRESS($B34,$X$2)&amp;":"&amp;ADDRESS($B34,$X$2-1+AN$8)),INDIRECT(ADDRESS($B$11,$X$2)&amp;":"&amp;ADDRESS($B$11,$X$2-1+AN$8)),INDIRECT("rP!"&amp;ADDRESS(Prcsses!$B15,$X$2+$P$8-AN$8)&amp;":"&amp;ADDRESS(Prcsses!$B15,$X$2-1+$P$8))))</f>
        <v>1560600</v>
      </c>
      <c r="AO26" s="5">
        <f ca="1">IF(AO$4="",0,SUMPRODUCT(INDIRECT(ADDRESS($B34,$X$2)&amp;":"&amp;ADDRESS($B34,$X$2-1+AO$8)),INDIRECT(ADDRESS($B$11,$X$2)&amp;":"&amp;ADDRESS($B$11,$X$2-1+AO$8)),INDIRECT("rP!"&amp;ADDRESS(Prcsses!$B15,$X$2+$P$8-AO$8)&amp;":"&amp;ADDRESS(Prcsses!$B15,$X$2-1+$P$8))))</f>
        <v>1664639.9999999998</v>
      </c>
      <c r="AP26" s="5">
        <f ca="1">IF(AP$4="",0,SUMPRODUCT(INDIRECT(ADDRESS($B34,$X$2)&amp;":"&amp;ADDRESS($B34,$X$2-1+AP$8)),INDIRECT(ADDRESS($B$11,$X$2)&amp;":"&amp;ADDRESS($B$11,$X$2-1+AP$8)),INDIRECT("rP!"&amp;ADDRESS(Prcsses!$B15,$X$2+$P$8-AP$8)&amp;":"&amp;ADDRESS(Prcsses!$B15,$X$2-1+$P$8))))</f>
        <v>1768680</v>
      </c>
      <c r="AQ26" s="5">
        <f ca="1">IF(AQ$4="",0,SUMPRODUCT(INDIRECT(ADDRESS($B34,$X$2)&amp;":"&amp;ADDRESS($B34,$X$2-1+AQ$8)),INDIRECT(ADDRESS($B$11,$X$2)&amp;":"&amp;ADDRESS($B$11,$X$2-1+AQ$8)),INDIRECT("rP!"&amp;ADDRESS(Prcsses!$B15,$X$2+$P$8-AQ$8)&amp;":"&amp;ADDRESS(Prcsses!$B15,$X$2-1+$P$8))))</f>
        <v>1910174.4</v>
      </c>
      <c r="AR26" s="5">
        <f ca="1">IF(AR$4="",0,SUMPRODUCT(INDIRECT(ADDRESS($B34,$X$2)&amp;":"&amp;ADDRESS($B34,$X$2-1+AR$8)),INDIRECT(ADDRESS($B$11,$X$2)&amp;":"&amp;ADDRESS($B$11,$X$2-1+AR$8)),INDIRECT("rP!"&amp;ADDRESS(Prcsses!$B15,$X$2+$P$8-AR$8)&amp;":"&amp;ADDRESS(Prcsses!$B15,$X$2-1+$P$8))))</f>
        <v>2016295.1999999997</v>
      </c>
      <c r="AS26" s="5">
        <f ca="1">IF(AS$4="",0,SUMPRODUCT(INDIRECT(ADDRESS($B34,$X$2)&amp;":"&amp;ADDRESS($B34,$X$2-1+AS$8)),INDIRECT(ADDRESS($B$11,$X$2)&amp;":"&amp;ADDRESS($B$11,$X$2-1+AS$8)),INDIRECT("rP!"&amp;ADDRESS(Prcsses!$B15,$X$2+$P$8-AS$8)&amp;":"&amp;ADDRESS(Prcsses!$B15,$X$2-1+$P$8))))</f>
        <v>2122415.9999999995</v>
      </c>
      <c r="AT26" s="5">
        <f ca="1">IF(AT$4="",0,SUMPRODUCT(INDIRECT(ADDRESS($B34,$X$2)&amp;":"&amp;ADDRESS($B34,$X$2-1+AT$8)),INDIRECT(ADDRESS($B$11,$X$2)&amp;":"&amp;ADDRESS($B$11,$X$2-1+AT$8)),INDIRECT("rP!"&amp;ADDRESS(Prcsses!$B15,$X$2+$P$8-AT$8)&amp;":"&amp;ADDRESS(Prcsses!$B15,$X$2-1+$P$8))))</f>
        <v>2228536.7999999998</v>
      </c>
      <c r="AU26" s="5">
        <f ca="1">IF(AU$4="",0,SUMPRODUCT(INDIRECT(ADDRESS($B34,$X$2)&amp;":"&amp;ADDRESS($B34,$X$2-1+AU$8)),INDIRECT(ADDRESS($B$11,$X$2)&amp;":"&amp;ADDRESS($B$11,$X$2-1+AU$8)),INDIRECT("rP!"&amp;ADDRESS(Prcsses!$B15,$X$2+$P$8-AU$8)&amp;":"&amp;ADDRESS(Prcsses!$B15,$X$2-1+$P$8))))</f>
        <v>2334657.6</v>
      </c>
      <c r="AV26" s="5">
        <f ca="1">IF(AV$4="",0,SUMPRODUCT(INDIRECT(ADDRESS($B34,$X$2)&amp;":"&amp;ADDRESS($B34,$X$2-1+AV$8)),INDIRECT(ADDRESS($B$11,$X$2)&amp;":"&amp;ADDRESS($B$11,$X$2-1+AV$8)),INDIRECT("rP!"&amp;ADDRESS(Prcsses!$B15,$X$2+$P$8-AV$8)&amp;":"&amp;ADDRESS(Prcsses!$B15,$X$2-1+$P$8))))</f>
        <v>2440778.4</v>
      </c>
      <c r="AW26" s="5">
        <f ca="1">IF(AW$4="",0,SUMPRODUCT(INDIRECT(ADDRESS($B34,$X$2)&amp;":"&amp;ADDRESS($B34,$X$2-1+AW$8)),INDIRECT(ADDRESS($B$11,$X$2)&amp;":"&amp;ADDRESS($B$11,$X$2-1+AW$8)),INDIRECT("rP!"&amp;ADDRESS(Prcsses!$B15,$X$2+$P$8-AW$8)&amp;":"&amp;ADDRESS(Prcsses!$B15,$X$2-1+$P$8))))</f>
        <v>2597837.1839999999</v>
      </c>
      <c r="AX26" s="5">
        <f ca="1">IF(AX$4="",0,SUMPRODUCT(INDIRECT(ADDRESS($B34,$X$2)&amp;":"&amp;ADDRESS($B34,$X$2-1+AX$8)),INDIRECT(ADDRESS($B$11,$X$2)&amp;":"&amp;ADDRESS($B$11,$X$2-1+AX$8)),INDIRECT("rP!"&amp;ADDRESS(Prcsses!$B15,$X$2+$P$8-AX$8)&amp;":"&amp;ADDRESS(Prcsses!$B15,$X$2-1+$P$8))))</f>
        <v>2706080.4</v>
      </c>
      <c r="AY26" s="5">
        <f ca="1">IF(AY$4="",0,SUMPRODUCT(INDIRECT(ADDRESS($B34,$X$2)&amp;":"&amp;ADDRESS($B34,$X$2-1+AY$8)),INDIRECT(ADDRESS($B$11,$X$2)&amp;":"&amp;ADDRESS($B$11,$X$2-1+AY$8)),INDIRECT("rP!"&amp;ADDRESS(Prcsses!$B15,$X$2+$P$8-AY$8)&amp;":"&amp;ADDRESS(Prcsses!$B15,$X$2-1+$P$8))))</f>
        <v>2814323.6159999999</v>
      </c>
      <c r="AZ26" s="5">
        <f ca="1">IF(AZ$4="",0,SUMPRODUCT(INDIRECT(ADDRESS($B34,$X$2)&amp;":"&amp;ADDRESS($B34,$X$2-1+AZ$8)),INDIRECT(ADDRESS($B$11,$X$2)&amp;":"&amp;ADDRESS($B$11,$X$2-1+AZ$8)),INDIRECT("rP!"&amp;ADDRESS(Prcsses!$B15,$X$2+$P$8-AZ$8)&amp;":"&amp;ADDRESS(Prcsses!$B15,$X$2-1+$P$8))))</f>
        <v>2922566.8319999999</v>
      </c>
      <c r="BA26" s="5">
        <f ca="1">IF(BA$4="",0,SUMPRODUCT(INDIRECT(ADDRESS($B34,$X$2)&amp;":"&amp;ADDRESS($B34,$X$2-1+BA$8)),INDIRECT(ADDRESS($B$11,$X$2)&amp;":"&amp;ADDRESS($B$11,$X$2-1+BA$8)),INDIRECT("rP!"&amp;ADDRESS(Prcsses!$B15,$X$2+$P$8-BA$8)&amp;":"&amp;ADDRESS(Prcsses!$B15,$X$2-1+$P$8))))</f>
        <v>3030810.048</v>
      </c>
      <c r="BB26" s="5">
        <f ca="1">IF(BB$4="",0,SUMPRODUCT(INDIRECT(ADDRESS($B34,$X$2)&amp;":"&amp;ADDRESS($B34,$X$2-1+BB$8)),INDIRECT(ADDRESS($B$11,$X$2)&amp;":"&amp;ADDRESS($B$11,$X$2-1+BB$8)),INDIRECT("rP!"&amp;ADDRESS(Prcsses!$B15,$X$2+$P$8-BB$8)&amp;":"&amp;ADDRESS(Prcsses!$B15,$X$2-1+$P$8))))</f>
        <v>3139053.264</v>
      </c>
      <c r="BC26" s="5">
        <f ca="1">IF(BC$4="",0,SUMPRODUCT(INDIRECT(ADDRESS($B34,$X$2)&amp;":"&amp;ADDRESS($B34,$X$2-1+BC$8)),INDIRECT(ADDRESS($B$11,$X$2)&amp;":"&amp;ADDRESS($B$11,$X$2-1+BC$8)),INDIRECT("rP!"&amp;ADDRESS(Prcsses!$B15,$X$2+$P$8-BC$8)&amp;":"&amp;ADDRESS(Prcsses!$B15,$X$2-1+$P$8))))</f>
        <v>3312242.4095999999</v>
      </c>
      <c r="BD26" s="5">
        <f ca="1">IF(BD$4="",0,SUMPRODUCT(INDIRECT(ADDRESS($B34,$X$2)&amp;":"&amp;ADDRESS($B34,$X$2-1+BD$8)),INDIRECT(ADDRESS($B$11,$X$2)&amp;":"&amp;ADDRESS($B$11,$X$2-1+BD$8)),INDIRECT("rP!"&amp;ADDRESS(Prcsses!$B15,$X$2+$P$8-BD$8)&amp;":"&amp;ADDRESS(Prcsses!$B15,$X$2-1+$P$8))))</f>
        <v>3422650.4899200001</v>
      </c>
      <c r="BE26" s="5">
        <f ca="1">IF(BE$4="",0,SUMPRODUCT(INDIRECT(ADDRESS($B34,$X$2)&amp;":"&amp;ADDRESS($B34,$X$2-1+BE$8)),INDIRECT(ADDRESS($B$11,$X$2)&amp;":"&amp;ADDRESS($B$11,$X$2-1+BE$8)),INDIRECT("rP!"&amp;ADDRESS(Prcsses!$B15,$X$2+$P$8-BE$8)&amp;":"&amp;ADDRESS(Prcsses!$B15,$X$2-1+$P$8))))</f>
        <v>3533058.5702399998</v>
      </c>
      <c r="BF26" s="5">
        <f ca="1">IF(BF$4="",0,SUMPRODUCT(INDIRECT(ADDRESS($B34,$X$2)&amp;":"&amp;ADDRESS($B34,$X$2-1+BF$8)),INDIRECT(ADDRESS($B$11,$X$2)&amp;":"&amp;ADDRESS($B$11,$X$2-1+BF$8)),INDIRECT("rP!"&amp;ADDRESS(Prcsses!$B15,$X$2+$P$8-BF$8)&amp;":"&amp;ADDRESS(Prcsses!$B15,$X$2-1+$P$8))))</f>
        <v>3643466.65056</v>
      </c>
      <c r="BG26" s="5">
        <f ca="1">IF(BG$4="",0,SUMPRODUCT(INDIRECT(ADDRESS($B34,$X$2)&amp;":"&amp;ADDRESS($B34,$X$2-1+BG$8)),INDIRECT(ADDRESS($B$11,$X$2)&amp;":"&amp;ADDRESS($B$11,$X$2-1+BG$8)),INDIRECT("rP!"&amp;ADDRESS(Prcsses!$B15,$X$2+$P$8-BG$8)&amp;":"&amp;ADDRESS(Prcsses!$B15,$X$2-1+$P$8))))</f>
        <v>3753874.7308800002</v>
      </c>
      <c r="BH26" s="5">
        <f ca="1">IF(BH$4="",0,SUMPRODUCT(INDIRECT(ADDRESS($B34,$X$2)&amp;":"&amp;ADDRESS($B34,$X$2-1+BH$8)),INDIRECT(ADDRESS($B$11,$X$2)&amp;":"&amp;ADDRESS($B$11,$X$2-1+BH$8)),INDIRECT("rP!"&amp;ADDRESS(Prcsses!$B15,$X$2+$P$8-BH$8)&amp;":"&amp;ADDRESS(Prcsses!$B15,$X$2-1+$P$8))))</f>
        <v>3864282.8112000003</v>
      </c>
      <c r="BI26" s="5">
        <f ca="1">IF(BI$4="",0,SUMPRODUCT(INDIRECT(ADDRESS($B34,$X$2)&amp;":"&amp;ADDRESS($B34,$X$2-1+BI$8)),INDIRECT(ADDRESS($B$11,$X$2)&amp;":"&amp;ADDRESS($B$11,$X$2-1+BI$8)),INDIRECT("rP!"&amp;ADDRESS(Prcsses!$B15,$X$2+$P$8-BI$8)&amp;":"&amp;ADDRESS(Prcsses!$B15,$X$2-1+$P$8))))</f>
        <v>4054184.7093504001</v>
      </c>
      <c r="BJ26" s="5">
        <f ca="1">IF(BJ$4="",0,SUMPRODUCT(INDIRECT(ADDRESS($B34,$X$2)&amp;":"&amp;ADDRESS($B34,$X$2-1+BJ$8)),INDIRECT(ADDRESS($B$11,$X$2)&amp;":"&amp;ADDRESS($B$11,$X$2-1+BJ$8)),INDIRECT("rP!"&amp;ADDRESS(Prcsses!$B15,$X$2+$P$8-BJ$8)&amp;":"&amp;ADDRESS(Prcsses!$B15,$X$2-1+$P$8))))</f>
        <v>4166800.9512768001</v>
      </c>
      <c r="BK26" s="5">
        <f ca="1">IF(BK$4="",0,SUMPRODUCT(INDIRECT(ADDRESS($B34,$X$2)&amp;":"&amp;ADDRESS($B34,$X$2-1+BK$8)),INDIRECT(ADDRESS($B$11,$X$2)&amp;":"&amp;ADDRESS($B$11,$X$2-1+BK$8)),INDIRECT("rP!"&amp;ADDRESS(Prcsses!$B15,$X$2+$P$8-BK$8)&amp;":"&amp;ADDRESS(Prcsses!$B15,$X$2-1+$P$8))))</f>
        <v>4279417.1932032006</v>
      </c>
      <c r="BL26" s="5">
        <f ca="1">IF(BL$4="",0,SUMPRODUCT(INDIRECT(ADDRESS($B34,$X$2)&amp;":"&amp;ADDRESS($B34,$X$2-1+BL$8)),INDIRECT(ADDRESS($B$11,$X$2)&amp;":"&amp;ADDRESS($B$11,$X$2-1+BL$8)),INDIRECT("rP!"&amp;ADDRESS(Prcsses!$B15,$X$2+$P$8-BL$8)&amp;":"&amp;ADDRESS(Prcsses!$B15,$X$2-1+$P$8))))</f>
        <v>4392033.4351296006</v>
      </c>
      <c r="BM26" s="5">
        <f ca="1">IF(BM$4="",0,SUMPRODUCT(INDIRECT(ADDRESS($B34,$X$2)&amp;":"&amp;ADDRESS($B34,$X$2-1+BM$8)),INDIRECT(ADDRESS($B$11,$X$2)&amp;":"&amp;ADDRESS($B$11,$X$2-1+BM$8)),INDIRECT("rP!"&amp;ADDRESS(Prcsses!$B15,$X$2+$P$8-BM$8)&amp;":"&amp;ADDRESS(Prcsses!$B15,$X$2-1+$P$8))))</f>
        <v>4504649.6770560006</v>
      </c>
      <c r="BN26" s="5">
        <f ca="1">IF(BN$4="",0,SUMPRODUCT(INDIRECT(ADDRESS($B34,$X$2)&amp;":"&amp;ADDRESS($B34,$X$2-1+BN$8)),INDIRECT(ADDRESS($B$11,$X$2)&amp;":"&amp;ADDRESS($B$11,$X$2-1+BN$8)),INDIRECT("rP!"&amp;ADDRESS(Prcsses!$B15,$X$2+$P$8-BN$8)&amp;":"&amp;ADDRESS(Prcsses!$B15,$X$2-1+$P$8))))</f>
        <v>4617265.9189823996</v>
      </c>
      <c r="BO26" s="5">
        <f ca="1">IF(BO$4="",0,SUMPRODUCT(INDIRECT(ADDRESS($B34,$X$2)&amp;":"&amp;ADDRESS($B34,$X$2-1+BO$8)),INDIRECT(ADDRESS($B$11,$X$2)&amp;":"&amp;ADDRESS($B$11,$X$2-1+BO$8)),INDIRECT("rP!"&amp;ADDRESS(Prcsses!$B15,$X$2+$P$8-BO$8)&amp;":"&amp;ADDRESS(Prcsses!$B15,$X$2-1+$P$8))))</f>
        <v>4824479.8041269751</v>
      </c>
      <c r="BP26" s="5">
        <f ca="1">IF(BP$4="",0,SUMPRODUCT(INDIRECT(ADDRESS($B34,$X$2)&amp;":"&amp;ADDRESS($B34,$X$2-1+BP$8)),INDIRECT(ADDRESS($B$11,$X$2)&amp;":"&amp;ADDRESS($B$11,$X$2-1+BP$8)),INDIRECT("rP!"&amp;ADDRESS(Prcsses!$B15,$X$2+$P$8-BP$8)&amp;":"&amp;ADDRESS(Prcsses!$B15,$X$2-1+$P$8))))</f>
        <v>4939348.3708919026</v>
      </c>
      <c r="BQ26" s="5">
        <f ca="1">IF(BQ$4="",0,SUMPRODUCT(INDIRECT(ADDRESS($B34,$X$2)&amp;":"&amp;ADDRESS($B34,$X$2-1+BQ$8)),INDIRECT(ADDRESS($B$11,$X$2)&amp;":"&amp;ADDRESS($B$11,$X$2-1+BQ$8)),INDIRECT("rP!"&amp;ADDRESS(Prcsses!$B15,$X$2+$P$8-BQ$8)&amp;":"&amp;ADDRESS(Prcsses!$B15,$X$2-1+$P$8))))</f>
        <v>5054216.937656831</v>
      </c>
      <c r="BR26" s="5">
        <f ca="1">IF(BR$4="",0,SUMPRODUCT(INDIRECT(ADDRESS($B34,$X$2)&amp;":"&amp;ADDRESS($B34,$X$2-1+BR$8)),INDIRECT(ADDRESS($B$11,$X$2)&amp;":"&amp;ADDRESS($B$11,$X$2-1+BR$8)),INDIRECT("rP!"&amp;ADDRESS(Prcsses!$B15,$X$2+$P$8-BR$8)&amp;":"&amp;ADDRESS(Prcsses!$B15,$X$2-1+$P$8))))</f>
        <v>5169085.5044217585</v>
      </c>
      <c r="BS26" s="5">
        <f ca="1">IF(BS$4="",0,SUMPRODUCT(INDIRECT(ADDRESS($B34,$X$2)&amp;":"&amp;ADDRESS($B34,$X$2-1+BS$8)),INDIRECT(ADDRESS($B$11,$X$2)&amp;":"&amp;ADDRESS($B$11,$X$2-1+BS$8)),INDIRECT("rP!"&amp;ADDRESS(Prcsses!$B15,$X$2+$P$8-BS$8)&amp;":"&amp;ADDRESS(Prcsses!$B15,$X$2-1+$P$8))))</f>
        <v>5283954.0711866878</v>
      </c>
      <c r="BT26" s="5">
        <f ca="1">IF(BT$4="",0,SUMPRODUCT(INDIRECT(ADDRESS($B34,$X$2)&amp;":"&amp;ADDRESS($B34,$X$2-1+BT$8)),INDIRECT(ADDRESS($B$11,$X$2)&amp;":"&amp;ADDRESS($B$11,$X$2-1+BT$8)),INDIRECT("rP!"&amp;ADDRESS(Prcsses!$B15,$X$2+$P$8-BT$8)&amp;":"&amp;ADDRESS(Prcsses!$B15,$X$2-1+$P$8))))</f>
        <v>5398822.6379516153</v>
      </c>
      <c r="BU26" s="5">
        <f ca="1">IF(BU$4="",0,SUMPRODUCT(INDIRECT(ADDRESS($B34,$X$2)&amp;":"&amp;ADDRESS($B34,$X$2-1+BU$8)),INDIRECT(ADDRESS($B$11,$X$2)&amp;":"&amp;ADDRESS($B$11,$X$2-1+BU$8)),INDIRECT("rP!"&amp;ADDRESS(Prcsses!$B15,$X$2+$P$8-BU$8)&amp;":"&amp;ADDRESS(Prcsses!$B15,$X$2-1+$P$8))))</f>
        <v>5623965.0288108746</v>
      </c>
      <c r="BV26" s="5">
        <f ca="1">IF(BV$4="",0,SUMPRODUCT(INDIRECT(ADDRESS($B34,$X$2)&amp;":"&amp;ADDRESS($B34,$X$2-1+BV$8)),INDIRECT(ADDRESS($B$11,$X$2)&amp;":"&amp;ADDRESS($B$11,$X$2-1+BV$8)),INDIRECT("rP!"&amp;ADDRESS(Prcsses!$B15,$X$2+$P$8-BV$8)&amp;":"&amp;ADDRESS(Prcsses!$B15,$X$2-1+$P$8))))</f>
        <v>5741130.9669111017</v>
      </c>
      <c r="BW26" s="5">
        <f ca="1">IF(BW$4="",0,SUMPRODUCT(INDIRECT(ADDRESS($B34,$X$2)&amp;":"&amp;ADDRESS($B34,$X$2-1+BW$8)),INDIRECT(ADDRESS($B$11,$X$2)&amp;":"&amp;ADDRESS($B$11,$X$2-1+BW$8)),INDIRECT("rP!"&amp;ADDRESS(Prcsses!$B15,$X$2+$P$8-BW$8)&amp;":"&amp;ADDRESS(Prcsses!$B15,$X$2-1+$P$8))))</f>
        <v>5858296.9050113279</v>
      </c>
      <c r="BX26" s="5">
        <f ca="1">IF(BX$4="",0,SUMPRODUCT(INDIRECT(ADDRESS($B34,$X$2)&amp;":"&amp;ADDRESS($B34,$X$2-1+BX$8)),INDIRECT(ADDRESS($B$11,$X$2)&amp;":"&amp;ADDRESS($B$11,$X$2-1+BX$8)),INDIRECT("rP!"&amp;ADDRESS(Prcsses!$B15,$X$2+$P$8-BX$8)&amp;":"&amp;ADDRESS(Prcsses!$B15,$X$2-1+$P$8))))</f>
        <v>5975462.8431115542</v>
      </c>
      <c r="BY26" s="5">
        <f ca="1">IF(BY$4="",0,SUMPRODUCT(INDIRECT(ADDRESS($B34,$X$2)&amp;":"&amp;ADDRESS($B34,$X$2-1+BY$8)),INDIRECT(ADDRESS($B$11,$X$2)&amp;":"&amp;ADDRESS($B$11,$X$2-1+BY$8)),INDIRECT("rP!"&amp;ADDRESS(Prcsses!$B15,$X$2+$P$8-BY$8)&amp;":"&amp;ADDRESS(Prcsses!$B15,$X$2-1+$P$8))))</f>
        <v>6092628.7812117804</v>
      </c>
      <c r="BZ26" s="5">
        <f ca="1">IF(BZ$4="",0,SUMPRODUCT(INDIRECT(ADDRESS($B34,$X$2)&amp;":"&amp;ADDRESS($B34,$X$2-1+BZ$8)),INDIRECT(ADDRESS($B$11,$X$2)&amp;":"&amp;ADDRESS($B$11,$X$2-1+BZ$8)),INDIRECT("rP!"&amp;ADDRESS(Prcsses!$B15,$X$2+$P$8-BZ$8)&amp;":"&amp;ADDRESS(Prcsses!$B15,$X$2-1+$P$8))))</f>
        <v>6209794.7193120075</v>
      </c>
      <c r="CA26" s="5">
        <f ca="1">IF(CA$4="",0,SUMPRODUCT(INDIRECT(ADDRESS($B34,$X$2)&amp;":"&amp;ADDRESS($B34,$X$2-1+CA$8)),INDIRECT(ADDRESS($B$11,$X$2)&amp;":"&amp;ADDRESS($B$11,$X$2-1+CA$8)),INDIRECT("rP!"&amp;ADDRESS(Prcsses!$B15,$X$2+$P$8-CA$8)&amp;":"&amp;ADDRESS(Prcsses!$B15,$X$2-1+$P$8))))</f>
        <v>6453499.8705604784</v>
      </c>
      <c r="CB26" s="5">
        <f ca="1">IF(CB$4="",0,SUMPRODUCT(INDIRECT(ADDRESS($B34,$X$2)&amp;":"&amp;ADDRESS($B34,$X$2-1+CB$8)),INDIRECT(ADDRESS($B$11,$X$2)&amp;":"&amp;ADDRESS($B$11,$X$2-1+CB$8)),INDIRECT("rP!"&amp;ADDRESS(Prcsses!$B15,$X$2+$P$8-CB$8)&amp;":"&amp;ADDRESS(Prcsses!$B15,$X$2-1+$P$8))))</f>
        <v>6573009.1274227099</v>
      </c>
      <c r="CC26" s="5">
        <f ca="1">IF(CC$4="",0,SUMPRODUCT(INDIRECT(ADDRESS($B34,$X$2)&amp;":"&amp;ADDRESS($B34,$X$2-1+CC$8)),INDIRECT(ADDRESS($B$11,$X$2)&amp;":"&amp;ADDRESS($B$11,$X$2-1+CC$8)),INDIRECT("rP!"&amp;ADDRESS(Prcsses!$B15,$X$2+$P$8-CC$8)&amp;":"&amp;ADDRESS(Prcsses!$B15,$X$2-1+$P$8))))</f>
        <v>6692518.3842849415</v>
      </c>
      <c r="CD26" s="5">
        <f ca="1">IF(CD$4="",0,SUMPRODUCT(INDIRECT(ADDRESS($B34,$X$2)&amp;":"&amp;ADDRESS($B34,$X$2-1+CD$8)),INDIRECT(ADDRESS($B$11,$X$2)&amp;":"&amp;ADDRESS($B$11,$X$2-1+CD$8)),INDIRECT("rP!"&amp;ADDRESS(Prcsses!$B15,$X$2+$P$8-CD$8)&amp;":"&amp;ADDRESS(Prcsses!$B15,$X$2-1+$P$8))))</f>
        <v>6812027.6411471711</v>
      </c>
      <c r="CE26" s="5">
        <f ca="1">IF(CE$4="",0,SUMPRODUCT(INDIRECT(ADDRESS($B34,$X$2)&amp;":"&amp;ADDRESS($B34,$X$2-1+CE$8)),INDIRECT(ADDRESS($B$11,$X$2)&amp;":"&amp;ADDRESS($B$11,$X$2-1+CE$8)),INDIRECT("rP!"&amp;ADDRESS(Prcsses!$B15,$X$2+$P$8-CE$8)&amp;":"&amp;ADDRESS(Prcsses!$B15,$X$2-1+$P$8))))</f>
        <v>6931536.8980094027</v>
      </c>
      <c r="CF26" s="5">
        <f ca="1">IF(CF$4="",0,SUMPRODUCT(INDIRECT(ADDRESS($B34,$X$2)&amp;":"&amp;ADDRESS($B34,$X$2-1+CF$8)),INDIRECT(ADDRESS($B$11,$X$2)&amp;":"&amp;ADDRESS($B$11,$X$2-1+CF$8)),INDIRECT("rP!"&amp;ADDRESS(Prcsses!$B15,$X$2+$P$8-CF$8)&amp;":"&amp;ADDRESS(Prcsses!$B15,$X$2-1+$P$8))))</f>
        <v>0</v>
      </c>
    </row>
    <row r="27" spans="2:84" x14ac:dyDescent="0.3">
      <c r="B27" s="13">
        <f>ROW()</f>
        <v>27</v>
      </c>
      <c r="H27" s="1" t="str">
        <f t="shared" si="56"/>
        <v>Себестоимостные закупки и затраты</v>
      </c>
      <c r="I27" s="1" t="str">
        <f>Prcsses!I16</f>
        <v>Потребление ресурсов</v>
      </c>
      <c r="M27" s="53" t="s">
        <v>18</v>
      </c>
      <c r="U27" s="5">
        <f t="shared" ca="1" si="57"/>
        <v>37232635.777083628</v>
      </c>
      <c r="X27" s="5">
        <f ca="1">IF(X$4="",0,SUMPRODUCT(INDIRECT(ADDRESS($B35,$X$2)&amp;":"&amp;ADDRESS($B35,$X$2-1+X$8)),INDIRECT(ADDRESS($B$11,$X$2)&amp;":"&amp;ADDRESS($B$11,$X$2-1+X$8)),INDIRECT("rP!"&amp;ADDRESS(Prcsses!$B16,$X$2+$P$8-X$8)&amp;":"&amp;ADDRESS(Prcsses!$B16,$X$2-1+$P$8))))</f>
        <v>0</v>
      </c>
      <c r="Y27" s="5">
        <f ca="1">IF(Y$4="",0,SUMPRODUCT(INDIRECT(ADDRESS($B35,$X$2)&amp;":"&amp;ADDRESS($B35,$X$2-1+Y$8)),INDIRECT(ADDRESS($B$11,$X$2)&amp;":"&amp;ADDRESS($B$11,$X$2-1+Y$8)),INDIRECT("rP!"&amp;ADDRESS(Prcsses!$B16,$X$2+$P$8-Y$8)&amp;":"&amp;ADDRESS(Prcsses!$B16,$X$2-1+$P$8))))</f>
        <v>0</v>
      </c>
      <c r="Z27" s="5">
        <f ca="1">IF(Z$4="",0,SUMPRODUCT(INDIRECT(ADDRESS($B35,$X$2)&amp;":"&amp;ADDRESS($B35,$X$2-1+Z$8)),INDIRECT(ADDRESS($B$11,$X$2)&amp;":"&amp;ADDRESS($B$11,$X$2-1+Z$8)),INDIRECT("rP!"&amp;ADDRESS(Prcsses!$B16,$X$2+$P$8-Z$8)&amp;":"&amp;ADDRESS(Prcsses!$B16,$X$2-1+$P$8))))</f>
        <v>0</v>
      </c>
      <c r="AA27" s="5">
        <f ca="1">IF(AA$4="",0,SUMPRODUCT(INDIRECT(ADDRESS($B35,$X$2)&amp;":"&amp;ADDRESS($B35,$X$2-1+AA$8)),INDIRECT(ADDRESS($B$11,$X$2)&amp;":"&amp;ADDRESS($B$11,$X$2-1+AA$8)),INDIRECT("rP!"&amp;ADDRESS(Prcsses!$B16,$X$2+$P$8-AA$8)&amp;":"&amp;ADDRESS(Prcsses!$B16,$X$2-1+$P$8))))</f>
        <v>0</v>
      </c>
      <c r="AB27" s="5">
        <f ca="1">IF(AB$4="",0,SUMPRODUCT(INDIRECT(ADDRESS($B35,$X$2)&amp;":"&amp;ADDRESS($B35,$X$2-1+AB$8)),INDIRECT(ADDRESS($B$11,$X$2)&amp;":"&amp;ADDRESS($B$11,$X$2-1+AB$8)),INDIRECT("rP!"&amp;ADDRESS(Prcsses!$B16,$X$2+$P$8-AB$8)&amp;":"&amp;ADDRESS(Prcsses!$B16,$X$2-1+$P$8))))</f>
        <v>40000</v>
      </c>
      <c r="AC27" s="5">
        <f ca="1">IF(AC$4="",0,SUMPRODUCT(INDIRECT(ADDRESS($B35,$X$2)&amp;":"&amp;ADDRESS($B35,$X$2-1+AC$8)),INDIRECT(ADDRESS($B$11,$X$2)&amp;":"&amp;ADDRESS($B$11,$X$2-1+AC$8)),INDIRECT("rP!"&amp;ADDRESS(Prcsses!$B16,$X$2+$P$8-AC$8)&amp;":"&amp;ADDRESS(Prcsses!$B16,$X$2-1+$P$8))))</f>
        <v>60000</v>
      </c>
      <c r="AD27" s="5">
        <f ca="1">IF(AD$4="",0,SUMPRODUCT(INDIRECT(ADDRESS($B35,$X$2)&amp;":"&amp;ADDRESS($B35,$X$2-1+AD$8)),INDIRECT(ADDRESS($B$11,$X$2)&amp;":"&amp;ADDRESS($B$11,$X$2-1+AD$8)),INDIRECT("rP!"&amp;ADDRESS(Prcsses!$B16,$X$2+$P$8-AD$8)&amp;":"&amp;ADDRESS(Prcsses!$B16,$X$2-1+$P$8))))</f>
        <v>80000</v>
      </c>
      <c r="AE27" s="5">
        <f ca="1">IF(AE$4="",0,SUMPRODUCT(INDIRECT(ADDRESS($B35,$X$2)&amp;":"&amp;ADDRESS($B35,$X$2-1+AE$8)),INDIRECT(ADDRESS($B$11,$X$2)&amp;":"&amp;ADDRESS($B$11,$X$2-1+AE$8)),INDIRECT("rP!"&amp;ADDRESS(Prcsses!$B16,$X$2+$P$8-AE$8)&amp;":"&amp;ADDRESS(Prcsses!$B16,$X$2-1+$P$8))))</f>
        <v>100000</v>
      </c>
      <c r="AF27" s="5">
        <f ca="1">IF(AF$4="",0,SUMPRODUCT(INDIRECT(ADDRESS($B35,$X$2)&amp;":"&amp;ADDRESS($B35,$X$2-1+AF$8)),INDIRECT(ADDRESS($B$11,$X$2)&amp;":"&amp;ADDRESS($B$11,$X$2-1+AF$8)),INDIRECT("rP!"&amp;ADDRESS(Prcsses!$B16,$X$2+$P$8-AF$8)&amp;":"&amp;ADDRESS(Prcsses!$B16,$X$2-1+$P$8))))</f>
        <v>122400</v>
      </c>
      <c r="AG27" s="5">
        <f ca="1">IF(AG$4="",0,SUMPRODUCT(INDIRECT(ADDRESS($B35,$X$2)&amp;":"&amp;ADDRESS($B35,$X$2-1+AG$8)),INDIRECT(ADDRESS($B$11,$X$2)&amp;":"&amp;ADDRESS($B$11,$X$2-1+AG$8)),INDIRECT("rP!"&amp;ADDRESS(Prcsses!$B16,$X$2+$P$8-AG$8)&amp;":"&amp;ADDRESS(Prcsses!$B16,$X$2-1+$P$8))))</f>
        <v>142800</v>
      </c>
      <c r="AH27" s="5">
        <f ca="1">IF(AH$4="",0,SUMPRODUCT(INDIRECT(ADDRESS($B35,$X$2)&amp;":"&amp;ADDRESS($B35,$X$2-1+AH$8)),INDIRECT(ADDRESS($B$11,$X$2)&amp;":"&amp;ADDRESS($B$11,$X$2-1+AH$8)),INDIRECT("rP!"&amp;ADDRESS(Prcsses!$B16,$X$2+$P$8-AH$8)&amp;":"&amp;ADDRESS(Prcsses!$B16,$X$2-1+$P$8))))</f>
        <v>163200</v>
      </c>
      <c r="AI27" s="5">
        <f ca="1">IF(AI$4="",0,SUMPRODUCT(INDIRECT(ADDRESS($B35,$X$2)&amp;":"&amp;ADDRESS($B35,$X$2-1+AI$8)),INDIRECT(ADDRESS($B$11,$X$2)&amp;":"&amp;ADDRESS($B$11,$X$2-1+AI$8)),INDIRECT("rP!"&amp;ADDRESS(Prcsses!$B16,$X$2+$P$8-AI$8)&amp;":"&amp;ADDRESS(Prcsses!$B16,$X$2-1+$P$8))))</f>
        <v>183600</v>
      </c>
      <c r="AJ27" s="5">
        <f ca="1">IF(AJ$4="",0,SUMPRODUCT(INDIRECT(ADDRESS($B35,$X$2)&amp;":"&amp;ADDRESS($B35,$X$2-1+AJ$8)),INDIRECT(ADDRESS($B$11,$X$2)&amp;":"&amp;ADDRESS($B$11,$X$2-1+AJ$8)),INDIRECT("rP!"&amp;ADDRESS(Prcsses!$B16,$X$2+$P$8-AJ$8)&amp;":"&amp;ADDRESS(Prcsses!$B16,$X$2-1+$P$8))))</f>
        <v>204000</v>
      </c>
      <c r="AK27" s="5">
        <f ca="1">IF(AK$4="",0,SUMPRODUCT(INDIRECT(ADDRESS($B35,$X$2)&amp;":"&amp;ADDRESS($B35,$X$2-1+AK$8)),INDIRECT(ADDRESS($B$11,$X$2)&amp;":"&amp;ADDRESS($B$11,$X$2-1+AK$8)),INDIRECT("rP!"&amp;ADDRESS(Prcsses!$B16,$X$2+$P$8-AK$8)&amp;":"&amp;ADDRESS(Prcsses!$B16,$X$2-1+$P$8))))</f>
        <v>224400</v>
      </c>
      <c r="AL27" s="5">
        <f ca="1">IF(AL$4="",0,SUMPRODUCT(INDIRECT(ADDRESS($B35,$X$2)&amp;":"&amp;ADDRESS($B35,$X$2-1+AL$8)),INDIRECT(ADDRESS($B$11,$X$2)&amp;":"&amp;ADDRESS($B$11,$X$2-1+AL$8)),INDIRECT("rP!"&amp;ADDRESS(Prcsses!$B16,$X$2+$P$8-AL$8)&amp;":"&amp;ADDRESS(Prcsses!$B16,$X$2-1+$P$8))))</f>
        <v>249696</v>
      </c>
      <c r="AM27" s="5">
        <f ca="1">IF(AM$4="",0,SUMPRODUCT(INDIRECT(ADDRESS($B35,$X$2)&amp;":"&amp;ADDRESS($B35,$X$2-1+AM$8)),INDIRECT(ADDRESS($B$11,$X$2)&amp;":"&amp;ADDRESS($B$11,$X$2-1+AM$8)),INDIRECT("rP!"&amp;ADDRESS(Prcsses!$B16,$X$2+$P$8-AM$8)&amp;":"&amp;ADDRESS(Prcsses!$B16,$X$2-1+$P$8))))</f>
        <v>270504</v>
      </c>
      <c r="AN27" s="5">
        <f ca="1">IF(AN$4="",0,SUMPRODUCT(INDIRECT(ADDRESS($B35,$X$2)&amp;":"&amp;ADDRESS($B35,$X$2-1+AN$8)),INDIRECT(ADDRESS($B$11,$X$2)&amp;":"&amp;ADDRESS($B$11,$X$2-1+AN$8)),INDIRECT("rP!"&amp;ADDRESS(Prcsses!$B16,$X$2+$P$8-AN$8)&amp;":"&amp;ADDRESS(Prcsses!$B16,$X$2-1+$P$8))))</f>
        <v>291312</v>
      </c>
      <c r="AO27" s="5">
        <f ca="1">IF(AO$4="",0,SUMPRODUCT(INDIRECT(ADDRESS($B35,$X$2)&amp;":"&amp;ADDRESS($B35,$X$2-1+AO$8)),INDIRECT(ADDRESS($B$11,$X$2)&amp;":"&amp;ADDRESS($B$11,$X$2-1+AO$8)),INDIRECT("rP!"&amp;ADDRESS(Prcsses!$B16,$X$2+$P$8-AO$8)&amp;":"&amp;ADDRESS(Prcsses!$B16,$X$2-1+$P$8))))</f>
        <v>312120</v>
      </c>
      <c r="AP27" s="5">
        <f ca="1">IF(AP$4="",0,SUMPRODUCT(INDIRECT(ADDRESS($B35,$X$2)&amp;":"&amp;ADDRESS($B35,$X$2-1+AP$8)),INDIRECT(ADDRESS($B$11,$X$2)&amp;":"&amp;ADDRESS($B$11,$X$2-1+AP$8)),INDIRECT("rP!"&amp;ADDRESS(Prcsses!$B16,$X$2+$P$8-AP$8)&amp;":"&amp;ADDRESS(Prcsses!$B16,$X$2-1+$P$8))))</f>
        <v>332928</v>
      </c>
      <c r="AQ27" s="5">
        <f ca="1">IF(AQ$4="",0,SUMPRODUCT(INDIRECT(ADDRESS($B35,$X$2)&amp;":"&amp;ADDRESS($B35,$X$2-1+AQ$8)),INDIRECT(ADDRESS($B$11,$X$2)&amp;":"&amp;ADDRESS($B$11,$X$2-1+AQ$8)),INDIRECT("rP!"&amp;ADDRESS(Prcsses!$B16,$X$2+$P$8-AQ$8)&amp;":"&amp;ADDRESS(Prcsses!$B16,$X$2-1+$P$8))))</f>
        <v>353736</v>
      </c>
      <c r="AR27" s="5">
        <f ca="1">IF(AR$4="",0,SUMPRODUCT(INDIRECT(ADDRESS($B35,$X$2)&amp;":"&amp;ADDRESS($B35,$X$2-1+AR$8)),INDIRECT(ADDRESS($B$11,$X$2)&amp;":"&amp;ADDRESS($B$11,$X$2-1+AR$8)),INDIRECT("rP!"&amp;ADDRESS(Prcsses!$B16,$X$2+$P$8-AR$8)&amp;":"&amp;ADDRESS(Prcsses!$B16,$X$2-1+$P$8))))</f>
        <v>382034.88</v>
      </c>
      <c r="AS27" s="5">
        <f ca="1">IF(AS$4="",0,SUMPRODUCT(INDIRECT(ADDRESS($B35,$X$2)&amp;":"&amp;ADDRESS($B35,$X$2-1+AS$8)),INDIRECT(ADDRESS($B$11,$X$2)&amp;":"&amp;ADDRESS($B$11,$X$2-1+AS$8)),INDIRECT("rP!"&amp;ADDRESS(Prcsses!$B16,$X$2+$P$8-AS$8)&amp;":"&amp;ADDRESS(Prcsses!$B16,$X$2-1+$P$8))))</f>
        <v>403259.04</v>
      </c>
      <c r="AT27" s="5">
        <f ca="1">IF(AT$4="",0,SUMPRODUCT(INDIRECT(ADDRESS($B35,$X$2)&amp;":"&amp;ADDRESS($B35,$X$2-1+AT$8)),INDIRECT(ADDRESS($B$11,$X$2)&amp;":"&amp;ADDRESS($B$11,$X$2-1+AT$8)),INDIRECT("rP!"&amp;ADDRESS(Prcsses!$B16,$X$2+$P$8-AT$8)&amp;":"&amp;ADDRESS(Prcsses!$B16,$X$2-1+$P$8))))</f>
        <v>424483.19999999995</v>
      </c>
      <c r="AU27" s="5">
        <f ca="1">IF(AU$4="",0,SUMPRODUCT(INDIRECT(ADDRESS($B35,$X$2)&amp;":"&amp;ADDRESS($B35,$X$2-1+AU$8)),INDIRECT(ADDRESS($B$11,$X$2)&amp;":"&amp;ADDRESS($B$11,$X$2-1+AU$8)),INDIRECT("rP!"&amp;ADDRESS(Prcsses!$B16,$X$2+$P$8-AU$8)&amp;":"&amp;ADDRESS(Prcsses!$B16,$X$2-1+$P$8))))</f>
        <v>445707.36</v>
      </c>
      <c r="AV27" s="5">
        <f ca="1">IF(AV$4="",0,SUMPRODUCT(INDIRECT(ADDRESS($B35,$X$2)&amp;":"&amp;ADDRESS($B35,$X$2-1+AV$8)),INDIRECT(ADDRESS($B$11,$X$2)&amp;":"&amp;ADDRESS($B$11,$X$2-1+AV$8)),INDIRECT("rP!"&amp;ADDRESS(Prcsses!$B16,$X$2+$P$8-AV$8)&amp;":"&amp;ADDRESS(Prcsses!$B16,$X$2-1+$P$8))))</f>
        <v>466931.52</v>
      </c>
      <c r="AW27" s="5">
        <f ca="1">IF(AW$4="",0,SUMPRODUCT(INDIRECT(ADDRESS($B35,$X$2)&amp;":"&amp;ADDRESS($B35,$X$2-1+AW$8)),INDIRECT(ADDRESS($B$11,$X$2)&amp;":"&amp;ADDRESS($B$11,$X$2-1+AW$8)),INDIRECT("rP!"&amp;ADDRESS(Prcsses!$B16,$X$2+$P$8-AW$8)&amp;":"&amp;ADDRESS(Prcsses!$B16,$X$2-1+$P$8))))</f>
        <v>488155.67999999993</v>
      </c>
      <c r="AX27" s="5">
        <f ca="1">IF(AX$4="",0,SUMPRODUCT(INDIRECT(ADDRESS($B35,$X$2)&amp;":"&amp;ADDRESS($B35,$X$2-1+AX$8)),INDIRECT(ADDRESS($B$11,$X$2)&amp;":"&amp;ADDRESS($B$11,$X$2-1+AX$8)),INDIRECT("rP!"&amp;ADDRESS(Prcsses!$B16,$X$2+$P$8-AX$8)&amp;":"&amp;ADDRESS(Prcsses!$B16,$X$2-1+$P$8))))</f>
        <v>519567.43680000002</v>
      </c>
      <c r="AY27" s="5">
        <f ca="1">IF(AY$4="",0,SUMPRODUCT(INDIRECT(ADDRESS($B35,$X$2)&amp;":"&amp;ADDRESS($B35,$X$2-1+AY$8)),INDIRECT(ADDRESS($B$11,$X$2)&amp;":"&amp;ADDRESS($B$11,$X$2-1+AY$8)),INDIRECT("rP!"&amp;ADDRESS(Prcsses!$B16,$X$2+$P$8-AY$8)&amp;":"&amp;ADDRESS(Prcsses!$B16,$X$2-1+$P$8))))</f>
        <v>541216.07999999996</v>
      </c>
      <c r="AZ27" s="5">
        <f ca="1">IF(AZ$4="",0,SUMPRODUCT(INDIRECT(ADDRESS($B35,$X$2)&amp;":"&amp;ADDRESS($B35,$X$2-1+AZ$8)),INDIRECT(ADDRESS($B$11,$X$2)&amp;":"&amp;ADDRESS($B$11,$X$2-1+AZ$8)),INDIRECT("rP!"&amp;ADDRESS(Prcsses!$B16,$X$2+$P$8-AZ$8)&amp;":"&amp;ADDRESS(Prcsses!$B16,$X$2-1+$P$8))))</f>
        <v>562864.72320000001</v>
      </c>
      <c r="BA27" s="5">
        <f ca="1">IF(BA$4="",0,SUMPRODUCT(INDIRECT(ADDRESS($B35,$X$2)&amp;":"&amp;ADDRESS($B35,$X$2-1+BA$8)),INDIRECT(ADDRESS($B$11,$X$2)&amp;":"&amp;ADDRESS($B$11,$X$2-1+BA$8)),INDIRECT("rP!"&amp;ADDRESS(Prcsses!$B16,$X$2+$P$8-BA$8)&amp;":"&amp;ADDRESS(Prcsses!$B16,$X$2-1+$P$8))))</f>
        <v>584513.36639999994</v>
      </c>
      <c r="BB27" s="5">
        <f ca="1">IF(BB$4="",0,SUMPRODUCT(INDIRECT(ADDRESS($B35,$X$2)&amp;":"&amp;ADDRESS($B35,$X$2-1+BB$8)),INDIRECT(ADDRESS($B$11,$X$2)&amp;":"&amp;ADDRESS($B$11,$X$2-1+BB$8)),INDIRECT("rP!"&amp;ADDRESS(Prcsses!$B16,$X$2+$P$8-BB$8)&amp;":"&amp;ADDRESS(Prcsses!$B16,$X$2-1+$P$8))))</f>
        <v>606162.00959999999</v>
      </c>
      <c r="BC27" s="5">
        <f ca="1">IF(BC$4="",0,SUMPRODUCT(INDIRECT(ADDRESS($B35,$X$2)&amp;":"&amp;ADDRESS($B35,$X$2-1+BC$8)),INDIRECT(ADDRESS($B$11,$X$2)&amp;":"&amp;ADDRESS($B$11,$X$2-1+BC$8)),INDIRECT("rP!"&amp;ADDRESS(Prcsses!$B16,$X$2+$P$8-BC$8)&amp;":"&amp;ADDRESS(Prcsses!$B16,$X$2-1+$P$8))))</f>
        <v>627810.65280000004</v>
      </c>
      <c r="BD27" s="5">
        <f ca="1">IF(BD$4="",0,SUMPRODUCT(INDIRECT(ADDRESS($B35,$X$2)&amp;":"&amp;ADDRESS($B35,$X$2-1+BD$8)),INDIRECT(ADDRESS($B$11,$X$2)&amp;":"&amp;ADDRESS($B$11,$X$2-1+BD$8)),INDIRECT("rP!"&amp;ADDRESS(Prcsses!$B16,$X$2+$P$8-BD$8)&amp;":"&amp;ADDRESS(Prcsses!$B16,$X$2-1+$P$8))))</f>
        <v>662448.48192000005</v>
      </c>
      <c r="BE27" s="5">
        <f ca="1">IF(BE$4="",0,SUMPRODUCT(INDIRECT(ADDRESS($B35,$X$2)&amp;":"&amp;ADDRESS($B35,$X$2-1+BE$8)),INDIRECT(ADDRESS($B$11,$X$2)&amp;":"&amp;ADDRESS($B$11,$X$2-1+BE$8)),INDIRECT("rP!"&amp;ADDRESS(Prcsses!$B16,$X$2+$P$8-BE$8)&amp;":"&amp;ADDRESS(Prcsses!$B16,$X$2-1+$P$8))))</f>
        <v>684530.09798399999</v>
      </c>
      <c r="BF27" s="5">
        <f ca="1">IF(BF$4="",0,SUMPRODUCT(INDIRECT(ADDRESS($B35,$X$2)&amp;":"&amp;ADDRESS($B35,$X$2-1+BF$8)),INDIRECT(ADDRESS($B$11,$X$2)&amp;":"&amp;ADDRESS($B$11,$X$2-1+BF$8)),INDIRECT("rP!"&amp;ADDRESS(Prcsses!$B16,$X$2+$P$8-BF$8)&amp;":"&amp;ADDRESS(Prcsses!$B16,$X$2-1+$P$8))))</f>
        <v>706611.71404799994</v>
      </c>
      <c r="BG27" s="5">
        <f ca="1">IF(BG$4="",0,SUMPRODUCT(INDIRECT(ADDRESS($B35,$X$2)&amp;":"&amp;ADDRESS($B35,$X$2-1+BG$8)),INDIRECT(ADDRESS($B$11,$X$2)&amp;":"&amp;ADDRESS($B$11,$X$2-1+BG$8)),INDIRECT("rP!"&amp;ADDRESS(Prcsses!$B16,$X$2+$P$8-BG$8)&amp;":"&amp;ADDRESS(Prcsses!$B16,$X$2-1+$P$8))))</f>
        <v>728693.330112</v>
      </c>
      <c r="BH27" s="5">
        <f ca="1">IF(BH$4="",0,SUMPRODUCT(INDIRECT(ADDRESS($B35,$X$2)&amp;":"&amp;ADDRESS($B35,$X$2-1+BH$8)),INDIRECT(ADDRESS($B$11,$X$2)&amp;":"&amp;ADDRESS($B$11,$X$2-1+BH$8)),INDIRECT("rP!"&amp;ADDRESS(Prcsses!$B16,$X$2+$P$8-BH$8)&amp;":"&amp;ADDRESS(Prcsses!$B16,$X$2-1+$P$8))))</f>
        <v>750774.94617600006</v>
      </c>
      <c r="BI27" s="5">
        <f ca="1">IF(BI$4="",0,SUMPRODUCT(INDIRECT(ADDRESS($B35,$X$2)&amp;":"&amp;ADDRESS($B35,$X$2-1+BI$8)),INDIRECT(ADDRESS($B$11,$X$2)&amp;":"&amp;ADDRESS($B$11,$X$2-1+BI$8)),INDIRECT("rP!"&amp;ADDRESS(Prcsses!$B16,$X$2+$P$8-BI$8)&amp;":"&amp;ADDRESS(Prcsses!$B16,$X$2-1+$P$8))))</f>
        <v>772856.56224</v>
      </c>
      <c r="BJ27" s="5">
        <f ca="1">IF(BJ$4="",0,SUMPRODUCT(INDIRECT(ADDRESS($B35,$X$2)&amp;":"&amp;ADDRESS($B35,$X$2-1+BJ$8)),INDIRECT(ADDRESS($B$11,$X$2)&amp;":"&amp;ADDRESS($B$11,$X$2-1+BJ$8)),INDIRECT("rP!"&amp;ADDRESS(Prcsses!$B16,$X$2+$P$8-BJ$8)&amp;":"&amp;ADDRESS(Prcsses!$B16,$X$2-1+$P$8))))</f>
        <v>810836.94187008007</v>
      </c>
      <c r="BK27" s="5">
        <f ca="1">IF(BK$4="",0,SUMPRODUCT(INDIRECT(ADDRESS($B35,$X$2)&amp;":"&amp;ADDRESS($B35,$X$2-1+BK$8)),INDIRECT(ADDRESS($B$11,$X$2)&amp;":"&amp;ADDRESS($B$11,$X$2-1+BK$8)),INDIRECT("rP!"&amp;ADDRESS(Prcsses!$B16,$X$2+$P$8-BK$8)&amp;":"&amp;ADDRESS(Prcsses!$B16,$X$2-1+$P$8))))</f>
        <v>833360.1902553601</v>
      </c>
      <c r="BL27" s="5">
        <f ca="1">IF(BL$4="",0,SUMPRODUCT(INDIRECT(ADDRESS($B35,$X$2)&amp;":"&amp;ADDRESS($B35,$X$2-1+BL$8)),INDIRECT(ADDRESS($B$11,$X$2)&amp;":"&amp;ADDRESS($B$11,$X$2-1+BL$8)),INDIRECT("rP!"&amp;ADDRESS(Prcsses!$B16,$X$2+$P$8-BL$8)&amp;":"&amp;ADDRESS(Prcsses!$B16,$X$2-1+$P$8))))</f>
        <v>855883.43864064012</v>
      </c>
      <c r="BM27" s="5">
        <f ca="1">IF(BM$4="",0,SUMPRODUCT(INDIRECT(ADDRESS($B35,$X$2)&amp;":"&amp;ADDRESS($B35,$X$2-1+BM$8)),INDIRECT(ADDRESS($B$11,$X$2)&amp;":"&amp;ADDRESS($B$11,$X$2-1+BM$8)),INDIRECT("rP!"&amp;ADDRESS(Prcsses!$B16,$X$2+$P$8-BM$8)&amp;":"&amp;ADDRESS(Prcsses!$B16,$X$2-1+$P$8))))</f>
        <v>878406.68702592014</v>
      </c>
      <c r="BN27" s="5">
        <f ca="1">IF(BN$4="",0,SUMPRODUCT(INDIRECT(ADDRESS($B35,$X$2)&amp;":"&amp;ADDRESS($B35,$X$2-1+BN$8)),INDIRECT(ADDRESS($B$11,$X$2)&amp;":"&amp;ADDRESS($B$11,$X$2-1+BN$8)),INDIRECT("rP!"&amp;ADDRESS(Prcsses!$B16,$X$2+$P$8-BN$8)&amp;":"&amp;ADDRESS(Prcsses!$B16,$X$2-1+$P$8))))</f>
        <v>900929.93541120016</v>
      </c>
      <c r="BO27" s="5">
        <f ca="1">IF(BO$4="",0,SUMPRODUCT(INDIRECT(ADDRESS($B35,$X$2)&amp;":"&amp;ADDRESS($B35,$X$2-1+BO$8)),INDIRECT(ADDRESS($B$11,$X$2)&amp;":"&amp;ADDRESS($B$11,$X$2-1+BO$8)),INDIRECT("rP!"&amp;ADDRESS(Prcsses!$B16,$X$2+$P$8-BO$8)&amp;":"&amp;ADDRESS(Prcsses!$B16,$X$2-1+$P$8))))</f>
        <v>923453.18379647995</v>
      </c>
      <c r="BP27" s="5">
        <f ca="1">IF(BP$4="",0,SUMPRODUCT(INDIRECT(ADDRESS($B35,$X$2)&amp;":"&amp;ADDRESS($B35,$X$2-1+BP$8)),INDIRECT(ADDRESS($B$11,$X$2)&amp;":"&amp;ADDRESS($B$11,$X$2-1+BP$8)),INDIRECT("rP!"&amp;ADDRESS(Prcsses!$B16,$X$2+$P$8-BP$8)&amp;":"&amp;ADDRESS(Prcsses!$B16,$X$2-1+$P$8))))</f>
        <v>964895.96082539507</v>
      </c>
      <c r="BQ27" s="5">
        <f ca="1">IF(BQ$4="",0,SUMPRODUCT(INDIRECT(ADDRESS($B35,$X$2)&amp;":"&amp;ADDRESS($B35,$X$2-1+BQ$8)),INDIRECT(ADDRESS($B$11,$X$2)&amp;":"&amp;ADDRESS($B$11,$X$2-1+BQ$8)),INDIRECT("rP!"&amp;ADDRESS(Prcsses!$B16,$X$2+$P$8-BQ$8)&amp;":"&amp;ADDRESS(Prcsses!$B16,$X$2-1+$P$8))))</f>
        <v>987869.67417838064</v>
      </c>
      <c r="BR27" s="5">
        <f ca="1">IF(BR$4="",0,SUMPRODUCT(INDIRECT(ADDRESS($B35,$X$2)&amp;":"&amp;ADDRESS($B35,$X$2-1+BR$8)),INDIRECT(ADDRESS($B$11,$X$2)&amp;":"&amp;ADDRESS($B$11,$X$2-1+BR$8)),INDIRECT("rP!"&amp;ADDRESS(Prcsses!$B16,$X$2+$P$8-BR$8)&amp;":"&amp;ADDRESS(Prcsses!$B16,$X$2-1+$P$8))))</f>
        <v>1010843.3875313662</v>
      </c>
      <c r="BS27" s="5">
        <f ca="1">IF(BS$4="",0,SUMPRODUCT(INDIRECT(ADDRESS($B35,$X$2)&amp;":"&amp;ADDRESS($B35,$X$2-1+BS$8)),INDIRECT(ADDRESS($B$11,$X$2)&amp;":"&amp;ADDRESS($B$11,$X$2-1+BS$8)),INDIRECT("rP!"&amp;ADDRESS(Prcsses!$B16,$X$2+$P$8-BS$8)&amp;":"&amp;ADDRESS(Prcsses!$B16,$X$2-1+$P$8))))</f>
        <v>1033817.1008843518</v>
      </c>
      <c r="BT27" s="5">
        <f ca="1">IF(BT$4="",0,SUMPRODUCT(INDIRECT(ADDRESS($B35,$X$2)&amp;":"&amp;ADDRESS($B35,$X$2-1+BT$8)),INDIRECT(ADDRESS($B$11,$X$2)&amp;":"&amp;ADDRESS($B$11,$X$2-1+BT$8)),INDIRECT("rP!"&amp;ADDRESS(Prcsses!$B16,$X$2+$P$8-BT$8)&amp;":"&amp;ADDRESS(Prcsses!$B16,$X$2-1+$P$8))))</f>
        <v>1056790.8142373376</v>
      </c>
      <c r="BU27" s="5">
        <f ca="1">IF(BU$4="",0,SUMPRODUCT(INDIRECT(ADDRESS($B35,$X$2)&amp;":"&amp;ADDRESS($B35,$X$2-1+BU$8)),INDIRECT(ADDRESS($B$11,$X$2)&amp;":"&amp;ADDRESS($B$11,$X$2-1+BU$8)),INDIRECT("rP!"&amp;ADDRESS(Prcsses!$B16,$X$2+$P$8-BU$8)&amp;":"&amp;ADDRESS(Prcsses!$B16,$X$2-1+$P$8))))</f>
        <v>1079764.527590323</v>
      </c>
      <c r="BV27" s="5">
        <f ca="1">IF(BV$4="",0,SUMPRODUCT(INDIRECT(ADDRESS($B35,$X$2)&amp;":"&amp;ADDRESS($B35,$X$2-1+BV$8)),INDIRECT(ADDRESS($B$11,$X$2)&amp;":"&amp;ADDRESS($B$11,$X$2-1+BV$8)),INDIRECT("rP!"&amp;ADDRESS(Prcsses!$B16,$X$2+$P$8-BV$8)&amp;":"&amp;ADDRESS(Prcsses!$B16,$X$2-1+$P$8))))</f>
        <v>1124793.0057621747</v>
      </c>
      <c r="BW27" s="5">
        <f ca="1">IF(BW$4="",0,SUMPRODUCT(INDIRECT(ADDRESS($B35,$X$2)&amp;":"&amp;ADDRESS($B35,$X$2-1+BW$8)),INDIRECT(ADDRESS($B$11,$X$2)&amp;":"&amp;ADDRESS($B$11,$X$2-1+BW$8)),INDIRECT("rP!"&amp;ADDRESS(Prcsses!$B16,$X$2+$P$8-BW$8)&amp;":"&amp;ADDRESS(Prcsses!$B16,$X$2-1+$P$8))))</f>
        <v>1148226.1933822203</v>
      </c>
      <c r="BX27" s="5">
        <f ca="1">IF(BX$4="",0,SUMPRODUCT(INDIRECT(ADDRESS($B35,$X$2)&amp;":"&amp;ADDRESS($B35,$X$2-1+BX$8)),INDIRECT(ADDRESS($B$11,$X$2)&amp;":"&amp;ADDRESS($B$11,$X$2-1+BX$8)),INDIRECT("rP!"&amp;ADDRESS(Prcsses!$B16,$X$2+$P$8-BX$8)&amp;":"&amp;ADDRESS(Prcsses!$B16,$X$2-1+$P$8))))</f>
        <v>1171659.3810022655</v>
      </c>
      <c r="BY27" s="5">
        <f ca="1">IF(BY$4="",0,SUMPRODUCT(INDIRECT(ADDRESS($B35,$X$2)&amp;":"&amp;ADDRESS($B35,$X$2-1+BY$8)),INDIRECT(ADDRESS($B$11,$X$2)&amp;":"&amp;ADDRESS($B$11,$X$2-1+BY$8)),INDIRECT("rP!"&amp;ADDRESS(Prcsses!$B16,$X$2+$P$8-BY$8)&amp;":"&amp;ADDRESS(Prcsses!$B16,$X$2-1+$P$8))))</f>
        <v>1195092.5686223109</v>
      </c>
      <c r="BZ27" s="5">
        <f ca="1">IF(BZ$4="",0,SUMPRODUCT(INDIRECT(ADDRESS($B35,$X$2)&amp;":"&amp;ADDRESS($B35,$X$2-1+BZ$8)),INDIRECT(ADDRESS($B$11,$X$2)&amp;":"&amp;ADDRESS($B$11,$X$2-1+BZ$8)),INDIRECT("rP!"&amp;ADDRESS(Prcsses!$B16,$X$2+$P$8-BZ$8)&amp;":"&amp;ADDRESS(Prcsses!$B16,$X$2-1+$P$8))))</f>
        <v>1218525.7562423563</v>
      </c>
      <c r="CA27" s="5">
        <f ca="1">IF(CA$4="",0,SUMPRODUCT(INDIRECT(ADDRESS($B35,$X$2)&amp;":"&amp;ADDRESS($B35,$X$2-1+CA$8)),INDIRECT(ADDRESS($B$11,$X$2)&amp;":"&amp;ADDRESS($B$11,$X$2-1+CA$8)),INDIRECT("rP!"&amp;ADDRESS(Prcsses!$B16,$X$2+$P$8-CA$8)&amp;":"&amp;ADDRESS(Prcsses!$B16,$X$2-1+$P$8))))</f>
        <v>1241958.9438624014</v>
      </c>
      <c r="CB27" s="5">
        <f ca="1">IF(CB$4="",0,SUMPRODUCT(INDIRECT(ADDRESS($B35,$X$2)&amp;":"&amp;ADDRESS($B35,$X$2-1+CB$8)),INDIRECT(ADDRESS($B$11,$X$2)&amp;":"&amp;ADDRESS($B$11,$X$2-1+CB$8)),INDIRECT("rP!"&amp;ADDRESS(Prcsses!$B16,$X$2+$P$8-CB$8)&amp;":"&amp;ADDRESS(Prcsses!$B16,$X$2-1+$P$8))))</f>
        <v>1290699.9741120958</v>
      </c>
      <c r="CC27" s="5">
        <f ca="1">IF(CC$4="",0,SUMPRODUCT(INDIRECT(ADDRESS($B35,$X$2)&amp;":"&amp;ADDRESS($B35,$X$2-1+CC$8)),INDIRECT(ADDRESS($B$11,$X$2)&amp;":"&amp;ADDRESS($B$11,$X$2-1+CC$8)),INDIRECT("rP!"&amp;ADDRESS(Prcsses!$B16,$X$2+$P$8-CC$8)&amp;":"&amp;ADDRESS(Prcsses!$B16,$X$2-1+$P$8))))</f>
        <v>1314601.8254845419</v>
      </c>
      <c r="CD27" s="5">
        <f ca="1">IF(CD$4="",0,SUMPRODUCT(INDIRECT(ADDRESS($B35,$X$2)&amp;":"&amp;ADDRESS($B35,$X$2-1+CD$8)),INDIRECT(ADDRESS($B$11,$X$2)&amp;":"&amp;ADDRESS($B$11,$X$2-1+CD$8)),INDIRECT("rP!"&amp;ADDRESS(Prcsses!$B16,$X$2+$P$8-CD$8)&amp;":"&amp;ADDRESS(Prcsses!$B16,$X$2-1+$P$8))))</f>
        <v>1338503.6768569881</v>
      </c>
      <c r="CE27" s="5">
        <f ca="1">IF(CE$4="",0,SUMPRODUCT(INDIRECT(ADDRESS($B35,$X$2)&amp;":"&amp;ADDRESS($B35,$X$2-1+CE$8)),INDIRECT(ADDRESS($B$11,$X$2)&amp;":"&amp;ADDRESS($B$11,$X$2-1+CE$8)),INDIRECT("rP!"&amp;ADDRESS(Prcsses!$B16,$X$2+$P$8-CE$8)&amp;":"&amp;ADDRESS(Prcsses!$B16,$X$2-1+$P$8))))</f>
        <v>1362405.5282294343</v>
      </c>
      <c r="CF27" s="5">
        <f ca="1">IF(CF$4="",0,SUMPRODUCT(INDIRECT(ADDRESS($B35,$X$2)&amp;":"&amp;ADDRESS($B35,$X$2-1+CF$8)),INDIRECT(ADDRESS($B$11,$X$2)&amp;":"&amp;ADDRESS($B$11,$X$2-1+CF$8)),INDIRECT("rP!"&amp;ADDRESS(Prcsses!$B16,$X$2+$P$8-CF$8)&amp;":"&amp;ADDRESS(Prcsses!$B16,$X$2-1+$P$8))))</f>
        <v>0</v>
      </c>
    </row>
    <row r="28" spans="2:84" x14ac:dyDescent="0.3">
      <c r="B28" s="13">
        <f>ROW()</f>
        <v>28</v>
      </c>
      <c r="H28" s="1" t="str">
        <f t="shared" si="56"/>
        <v>Себестоимостные закупки и затраты</v>
      </c>
      <c r="I28" s="1" t="str">
        <f>Prcsses!I17</f>
        <v>ФОТ производственного персонала</v>
      </c>
      <c r="M28" s="53" t="s">
        <v>18</v>
      </c>
      <c r="U28" s="5">
        <f t="shared" ca="1" si="57"/>
        <v>372326357.77083623</v>
      </c>
      <c r="X28" s="5">
        <f ca="1">IF(X$4="",0,SUMPRODUCT(INDIRECT(ADDRESS($B36,$X$2)&amp;":"&amp;ADDRESS($B36,$X$2-1+X$8)),INDIRECT(ADDRESS($B$11,$X$2)&amp;":"&amp;ADDRESS($B$11,$X$2-1+X$8)),INDIRECT("rP!"&amp;ADDRESS(Prcsses!$B17,$X$2+$P$8-X$8)&amp;":"&amp;ADDRESS(Prcsses!$B17,$X$2-1+$P$8))))</f>
        <v>0</v>
      </c>
      <c r="Y28" s="5">
        <f ca="1">IF(Y$4="",0,SUMPRODUCT(INDIRECT(ADDRESS($B36,$X$2)&amp;":"&amp;ADDRESS($B36,$X$2-1+Y$8)),INDIRECT(ADDRESS($B$11,$X$2)&amp;":"&amp;ADDRESS($B$11,$X$2-1+Y$8)),INDIRECT("rP!"&amp;ADDRESS(Prcsses!$B17,$X$2+$P$8-Y$8)&amp;":"&amp;ADDRESS(Prcsses!$B17,$X$2-1+$P$8))))</f>
        <v>0</v>
      </c>
      <c r="Z28" s="5">
        <f ca="1">IF(Z$4="",0,SUMPRODUCT(INDIRECT(ADDRESS($B36,$X$2)&amp;":"&amp;ADDRESS($B36,$X$2-1+Z$8)),INDIRECT(ADDRESS($B$11,$X$2)&amp;":"&amp;ADDRESS($B$11,$X$2-1+Z$8)),INDIRECT("rP!"&amp;ADDRESS(Prcsses!$B17,$X$2+$P$8-Z$8)&amp;":"&amp;ADDRESS(Prcsses!$B17,$X$2-1+$P$8))))</f>
        <v>0</v>
      </c>
      <c r="AA28" s="5">
        <f ca="1">IF(AA$4="",0,SUMPRODUCT(INDIRECT(ADDRESS($B36,$X$2)&amp;":"&amp;ADDRESS($B36,$X$2-1+AA$8)),INDIRECT(ADDRESS($B$11,$X$2)&amp;":"&amp;ADDRESS($B$11,$X$2-1+AA$8)),INDIRECT("rP!"&amp;ADDRESS(Prcsses!$B17,$X$2+$P$8-AA$8)&amp;":"&amp;ADDRESS(Prcsses!$B17,$X$2-1+$P$8))))</f>
        <v>0</v>
      </c>
      <c r="AB28" s="5">
        <f ca="1">IF(AB$4="",0,SUMPRODUCT(INDIRECT(ADDRESS($B36,$X$2)&amp;":"&amp;ADDRESS($B36,$X$2-1+AB$8)),INDIRECT(ADDRESS($B$11,$X$2)&amp;":"&amp;ADDRESS($B$11,$X$2-1+AB$8)),INDIRECT("rP!"&amp;ADDRESS(Prcsses!$B17,$X$2+$P$8-AB$8)&amp;":"&amp;ADDRESS(Prcsses!$B17,$X$2-1+$P$8))))</f>
        <v>400000</v>
      </c>
      <c r="AC28" s="5">
        <f ca="1">IF(AC$4="",0,SUMPRODUCT(INDIRECT(ADDRESS($B36,$X$2)&amp;":"&amp;ADDRESS($B36,$X$2-1+AC$8)),INDIRECT(ADDRESS($B$11,$X$2)&amp;":"&amp;ADDRESS($B$11,$X$2-1+AC$8)),INDIRECT("rP!"&amp;ADDRESS(Prcsses!$B17,$X$2+$P$8-AC$8)&amp;":"&amp;ADDRESS(Prcsses!$B17,$X$2-1+$P$8))))</f>
        <v>600000</v>
      </c>
      <c r="AD28" s="5">
        <f ca="1">IF(AD$4="",0,SUMPRODUCT(INDIRECT(ADDRESS($B36,$X$2)&amp;":"&amp;ADDRESS($B36,$X$2-1+AD$8)),INDIRECT(ADDRESS($B$11,$X$2)&amp;":"&amp;ADDRESS($B$11,$X$2-1+AD$8)),INDIRECT("rP!"&amp;ADDRESS(Prcsses!$B17,$X$2+$P$8-AD$8)&amp;":"&amp;ADDRESS(Prcsses!$B17,$X$2-1+$P$8))))</f>
        <v>800000</v>
      </c>
      <c r="AE28" s="5">
        <f ca="1">IF(AE$4="",0,SUMPRODUCT(INDIRECT(ADDRESS($B36,$X$2)&amp;":"&amp;ADDRESS($B36,$X$2-1+AE$8)),INDIRECT(ADDRESS($B$11,$X$2)&amp;":"&amp;ADDRESS($B$11,$X$2-1+AE$8)),INDIRECT("rP!"&amp;ADDRESS(Prcsses!$B17,$X$2+$P$8-AE$8)&amp;":"&amp;ADDRESS(Prcsses!$B17,$X$2-1+$P$8))))</f>
        <v>1000000</v>
      </c>
      <c r="AF28" s="5">
        <f ca="1">IF(AF$4="",0,SUMPRODUCT(INDIRECT(ADDRESS($B36,$X$2)&amp;":"&amp;ADDRESS($B36,$X$2-1+AF$8)),INDIRECT(ADDRESS($B$11,$X$2)&amp;":"&amp;ADDRESS($B$11,$X$2-1+AF$8)),INDIRECT("rP!"&amp;ADDRESS(Prcsses!$B17,$X$2+$P$8-AF$8)&amp;":"&amp;ADDRESS(Prcsses!$B17,$X$2-1+$P$8))))</f>
        <v>1224000</v>
      </c>
      <c r="AG28" s="5">
        <f ca="1">IF(AG$4="",0,SUMPRODUCT(INDIRECT(ADDRESS($B36,$X$2)&amp;":"&amp;ADDRESS($B36,$X$2-1+AG$8)),INDIRECT(ADDRESS($B$11,$X$2)&amp;":"&amp;ADDRESS($B$11,$X$2-1+AG$8)),INDIRECT("rP!"&amp;ADDRESS(Prcsses!$B17,$X$2+$P$8-AG$8)&amp;":"&amp;ADDRESS(Prcsses!$B17,$X$2-1+$P$8))))</f>
        <v>1428000</v>
      </c>
      <c r="AH28" s="5">
        <f ca="1">IF(AH$4="",0,SUMPRODUCT(INDIRECT(ADDRESS($B36,$X$2)&amp;":"&amp;ADDRESS($B36,$X$2-1+AH$8)),INDIRECT(ADDRESS($B$11,$X$2)&amp;":"&amp;ADDRESS($B$11,$X$2-1+AH$8)),INDIRECT("rP!"&amp;ADDRESS(Prcsses!$B17,$X$2+$P$8-AH$8)&amp;":"&amp;ADDRESS(Prcsses!$B17,$X$2-1+$P$8))))</f>
        <v>1632000</v>
      </c>
      <c r="AI28" s="5">
        <f ca="1">IF(AI$4="",0,SUMPRODUCT(INDIRECT(ADDRESS($B36,$X$2)&amp;":"&amp;ADDRESS($B36,$X$2-1+AI$8)),INDIRECT(ADDRESS($B$11,$X$2)&amp;":"&amp;ADDRESS($B$11,$X$2-1+AI$8)),INDIRECT("rP!"&amp;ADDRESS(Prcsses!$B17,$X$2+$P$8-AI$8)&amp;":"&amp;ADDRESS(Prcsses!$B17,$X$2-1+$P$8))))</f>
        <v>1836000</v>
      </c>
      <c r="AJ28" s="5">
        <f ca="1">IF(AJ$4="",0,SUMPRODUCT(INDIRECT(ADDRESS($B36,$X$2)&amp;":"&amp;ADDRESS($B36,$X$2-1+AJ$8)),INDIRECT(ADDRESS($B$11,$X$2)&amp;":"&amp;ADDRESS($B$11,$X$2-1+AJ$8)),INDIRECT("rP!"&amp;ADDRESS(Prcsses!$B17,$X$2+$P$8-AJ$8)&amp;":"&amp;ADDRESS(Prcsses!$B17,$X$2-1+$P$8))))</f>
        <v>2040000</v>
      </c>
      <c r="AK28" s="5">
        <f ca="1">IF(AK$4="",0,SUMPRODUCT(INDIRECT(ADDRESS($B36,$X$2)&amp;":"&amp;ADDRESS($B36,$X$2-1+AK$8)),INDIRECT(ADDRESS($B$11,$X$2)&amp;":"&amp;ADDRESS($B$11,$X$2-1+AK$8)),INDIRECT("rP!"&amp;ADDRESS(Prcsses!$B17,$X$2+$P$8-AK$8)&amp;":"&amp;ADDRESS(Prcsses!$B17,$X$2-1+$P$8))))</f>
        <v>2244000</v>
      </c>
      <c r="AL28" s="5">
        <f ca="1">IF(AL$4="",0,SUMPRODUCT(INDIRECT(ADDRESS($B36,$X$2)&amp;":"&amp;ADDRESS($B36,$X$2-1+AL$8)),INDIRECT(ADDRESS($B$11,$X$2)&amp;":"&amp;ADDRESS($B$11,$X$2-1+AL$8)),INDIRECT("rP!"&amp;ADDRESS(Prcsses!$B17,$X$2+$P$8-AL$8)&amp;":"&amp;ADDRESS(Prcsses!$B17,$X$2-1+$P$8))))</f>
        <v>2496960</v>
      </c>
      <c r="AM28" s="5">
        <f ca="1">IF(AM$4="",0,SUMPRODUCT(INDIRECT(ADDRESS($B36,$X$2)&amp;":"&amp;ADDRESS($B36,$X$2-1+AM$8)),INDIRECT(ADDRESS($B$11,$X$2)&amp;":"&amp;ADDRESS($B$11,$X$2-1+AM$8)),INDIRECT("rP!"&amp;ADDRESS(Prcsses!$B17,$X$2+$P$8-AM$8)&amp;":"&amp;ADDRESS(Prcsses!$B17,$X$2-1+$P$8))))</f>
        <v>2705040</v>
      </c>
      <c r="AN28" s="5">
        <f ca="1">IF(AN$4="",0,SUMPRODUCT(INDIRECT(ADDRESS($B36,$X$2)&amp;":"&amp;ADDRESS($B36,$X$2-1+AN$8)),INDIRECT(ADDRESS($B$11,$X$2)&amp;":"&amp;ADDRESS($B$11,$X$2-1+AN$8)),INDIRECT("rP!"&amp;ADDRESS(Prcsses!$B17,$X$2+$P$8-AN$8)&amp;":"&amp;ADDRESS(Prcsses!$B17,$X$2-1+$P$8))))</f>
        <v>2913120</v>
      </c>
      <c r="AO28" s="5">
        <f ca="1">IF(AO$4="",0,SUMPRODUCT(INDIRECT(ADDRESS($B36,$X$2)&amp;":"&amp;ADDRESS($B36,$X$2-1+AO$8)),INDIRECT(ADDRESS($B$11,$X$2)&amp;":"&amp;ADDRESS($B$11,$X$2-1+AO$8)),INDIRECT("rP!"&amp;ADDRESS(Prcsses!$B17,$X$2+$P$8-AO$8)&amp;":"&amp;ADDRESS(Prcsses!$B17,$X$2-1+$P$8))))</f>
        <v>3121200</v>
      </c>
      <c r="AP28" s="5">
        <f ca="1">IF(AP$4="",0,SUMPRODUCT(INDIRECT(ADDRESS($B36,$X$2)&amp;":"&amp;ADDRESS($B36,$X$2-1+AP$8)),INDIRECT(ADDRESS($B$11,$X$2)&amp;":"&amp;ADDRESS($B$11,$X$2-1+AP$8)),INDIRECT("rP!"&amp;ADDRESS(Prcsses!$B17,$X$2+$P$8-AP$8)&amp;":"&amp;ADDRESS(Prcsses!$B17,$X$2-1+$P$8))))</f>
        <v>3329279.9999999995</v>
      </c>
      <c r="AQ28" s="5">
        <f ca="1">IF(AQ$4="",0,SUMPRODUCT(INDIRECT(ADDRESS($B36,$X$2)&amp;":"&amp;ADDRESS($B36,$X$2-1+AQ$8)),INDIRECT(ADDRESS($B$11,$X$2)&amp;":"&amp;ADDRESS($B$11,$X$2-1+AQ$8)),INDIRECT("rP!"&amp;ADDRESS(Prcsses!$B17,$X$2+$P$8-AQ$8)&amp;":"&amp;ADDRESS(Prcsses!$B17,$X$2-1+$P$8))))</f>
        <v>3537360</v>
      </c>
      <c r="AR28" s="5">
        <f ca="1">IF(AR$4="",0,SUMPRODUCT(INDIRECT(ADDRESS($B36,$X$2)&amp;":"&amp;ADDRESS($B36,$X$2-1+AR$8)),INDIRECT(ADDRESS($B$11,$X$2)&amp;":"&amp;ADDRESS($B$11,$X$2-1+AR$8)),INDIRECT("rP!"&amp;ADDRESS(Prcsses!$B17,$X$2+$P$8-AR$8)&amp;":"&amp;ADDRESS(Prcsses!$B17,$X$2-1+$P$8))))</f>
        <v>3820348.8</v>
      </c>
      <c r="AS28" s="5">
        <f ca="1">IF(AS$4="",0,SUMPRODUCT(INDIRECT(ADDRESS($B36,$X$2)&amp;":"&amp;ADDRESS($B36,$X$2-1+AS$8)),INDIRECT(ADDRESS($B$11,$X$2)&amp;":"&amp;ADDRESS($B$11,$X$2-1+AS$8)),INDIRECT("rP!"&amp;ADDRESS(Prcsses!$B17,$X$2+$P$8-AS$8)&amp;":"&amp;ADDRESS(Prcsses!$B17,$X$2-1+$P$8))))</f>
        <v>4032590.3999999994</v>
      </c>
      <c r="AT28" s="5">
        <f ca="1">IF(AT$4="",0,SUMPRODUCT(INDIRECT(ADDRESS($B36,$X$2)&amp;":"&amp;ADDRESS($B36,$X$2-1+AT$8)),INDIRECT(ADDRESS($B$11,$X$2)&amp;":"&amp;ADDRESS($B$11,$X$2-1+AT$8)),INDIRECT("rP!"&amp;ADDRESS(Prcsses!$B17,$X$2+$P$8-AT$8)&amp;":"&amp;ADDRESS(Prcsses!$B17,$X$2-1+$P$8))))</f>
        <v>4244831.9999999991</v>
      </c>
      <c r="AU28" s="5">
        <f ca="1">IF(AU$4="",0,SUMPRODUCT(INDIRECT(ADDRESS($B36,$X$2)&amp;":"&amp;ADDRESS($B36,$X$2-1+AU$8)),INDIRECT(ADDRESS($B$11,$X$2)&amp;":"&amp;ADDRESS($B$11,$X$2-1+AU$8)),INDIRECT("rP!"&amp;ADDRESS(Prcsses!$B17,$X$2+$P$8-AU$8)&amp;":"&amp;ADDRESS(Prcsses!$B17,$X$2-1+$P$8))))</f>
        <v>4457073.5999999996</v>
      </c>
      <c r="AV28" s="5">
        <f ca="1">IF(AV$4="",0,SUMPRODUCT(INDIRECT(ADDRESS($B36,$X$2)&amp;":"&amp;ADDRESS($B36,$X$2-1+AV$8)),INDIRECT(ADDRESS($B$11,$X$2)&amp;":"&amp;ADDRESS($B$11,$X$2-1+AV$8)),INDIRECT("rP!"&amp;ADDRESS(Prcsses!$B17,$X$2+$P$8-AV$8)&amp;":"&amp;ADDRESS(Prcsses!$B17,$X$2-1+$P$8))))</f>
        <v>4669315.2</v>
      </c>
      <c r="AW28" s="5">
        <f ca="1">IF(AW$4="",0,SUMPRODUCT(INDIRECT(ADDRESS($B36,$X$2)&amp;":"&amp;ADDRESS($B36,$X$2-1+AW$8)),INDIRECT(ADDRESS($B$11,$X$2)&amp;":"&amp;ADDRESS($B$11,$X$2-1+AW$8)),INDIRECT("rP!"&amp;ADDRESS(Prcsses!$B17,$X$2+$P$8-AW$8)&amp;":"&amp;ADDRESS(Prcsses!$B17,$X$2-1+$P$8))))</f>
        <v>4881556.8</v>
      </c>
      <c r="AX28" s="5">
        <f ca="1">IF(AX$4="",0,SUMPRODUCT(INDIRECT(ADDRESS($B36,$X$2)&amp;":"&amp;ADDRESS($B36,$X$2-1+AX$8)),INDIRECT(ADDRESS($B$11,$X$2)&amp;":"&amp;ADDRESS($B$11,$X$2-1+AX$8)),INDIRECT("rP!"&amp;ADDRESS(Prcsses!$B17,$X$2+$P$8-AX$8)&amp;":"&amp;ADDRESS(Prcsses!$B17,$X$2-1+$P$8))))</f>
        <v>5195674.3679999998</v>
      </c>
      <c r="AY28" s="5">
        <f ca="1">IF(AY$4="",0,SUMPRODUCT(INDIRECT(ADDRESS($B36,$X$2)&amp;":"&amp;ADDRESS($B36,$X$2-1+AY$8)),INDIRECT(ADDRESS($B$11,$X$2)&amp;":"&amp;ADDRESS($B$11,$X$2-1+AY$8)),INDIRECT("rP!"&amp;ADDRESS(Prcsses!$B17,$X$2+$P$8-AY$8)&amp;":"&amp;ADDRESS(Prcsses!$B17,$X$2-1+$P$8))))</f>
        <v>5412160.7999999998</v>
      </c>
      <c r="AZ28" s="5">
        <f ca="1">IF(AZ$4="",0,SUMPRODUCT(INDIRECT(ADDRESS($B36,$X$2)&amp;":"&amp;ADDRESS($B36,$X$2-1+AZ$8)),INDIRECT(ADDRESS($B$11,$X$2)&amp;":"&amp;ADDRESS($B$11,$X$2-1+AZ$8)),INDIRECT("rP!"&amp;ADDRESS(Prcsses!$B17,$X$2+$P$8-AZ$8)&amp;":"&amp;ADDRESS(Prcsses!$B17,$X$2-1+$P$8))))</f>
        <v>5628647.2319999998</v>
      </c>
      <c r="BA28" s="5">
        <f ca="1">IF(BA$4="",0,SUMPRODUCT(INDIRECT(ADDRESS($B36,$X$2)&amp;":"&amp;ADDRESS($B36,$X$2-1+BA$8)),INDIRECT(ADDRESS($B$11,$X$2)&amp;":"&amp;ADDRESS($B$11,$X$2-1+BA$8)),INDIRECT("rP!"&amp;ADDRESS(Prcsses!$B17,$X$2+$P$8-BA$8)&amp;":"&amp;ADDRESS(Prcsses!$B17,$X$2-1+$P$8))))</f>
        <v>5845133.6639999999</v>
      </c>
      <c r="BB28" s="5">
        <f ca="1">IF(BB$4="",0,SUMPRODUCT(INDIRECT(ADDRESS($B36,$X$2)&amp;":"&amp;ADDRESS($B36,$X$2-1+BB$8)),INDIRECT(ADDRESS($B$11,$X$2)&amp;":"&amp;ADDRESS($B$11,$X$2-1+BB$8)),INDIRECT("rP!"&amp;ADDRESS(Prcsses!$B17,$X$2+$P$8-BB$8)&amp;":"&amp;ADDRESS(Prcsses!$B17,$X$2-1+$P$8))))</f>
        <v>6061620.0959999999</v>
      </c>
      <c r="BC28" s="5">
        <f ca="1">IF(BC$4="",0,SUMPRODUCT(INDIRECT(ADDRESS($B36,$X$2)&amp;":"&amp;ADDRESS($B36,$X$2-1+BC$8)),INDIRECT(ADDRESS($B$11,$X$2)&amp;":"&amp;ADDRESS($B$11,$X$2-1+BC$8)),INDIRECT("rP!"&amp;ADDRESS(Prcsses!$B17,$X$2+$P$8-BC$8)&amp;":"&amp;ADDRESS(Prcsses!$B17,$X$2-1+$P$8))))</f>
        <v>6278106.5279999999</v>
      </c>
      <c r="BD28" s="5">
        <f ca="1">IF(BD$4="",0,SUMPRODUCT(INDIRECT(ADDRESS($B36,$X$2)&amp;":"&amp;ADDRESS($B36,$X$2-1+BD$8)),INDIRECT(ADDRESS($B$11,$X$2)&amp;":"&amp;ADDRESS($B$11,$X$2-1+BD$8)),INDIRECT("rP!"&amp;ADDRESS(Prcsses!$B17,$X$2+$P$8-BD$8)&amp;":"&amp;ADDRESS(Prcsses!$B17,$X$2-1+$P$8))))</f>
        <v>6624484.8191999998</v>
      </c>
      <c r="BE28" s="5">
        <f ca="1">IF(BE$4="",0,SUMPRODUCT(INDIRECT(ADDRESS($B36,$X$2)&amp;":"&amp;ADDRESS($B36,$X$2-1+BE$8)),INDIRECT(ADDRESS($B$11,$X$2)&amp;":"&amp;ADDRESS($B$11,$X$2-1+BE$8)),INDIRECT("rP!"&amp;ADDRESS(Prcsses!$B17,$X$2+$P$8-BE$8)&amp;":"&amp;ADDRESS(Prcsses!$B17,$X$2-1+$P$8))))</f>
        <v>6845300.9798400002</v>
      </c>
      <c r="BF28" s="5">
        <f ca="1">IF(BF$4="",0,SUMPRODUCT(INDIRECT(ADDRESS($B36,$X$2)&amp;":"&amp;ADDRESS($B36,$X$2-1+BF$8)),INDIRECT(ADDRESS($B$11,$X$2)&amp;":"&amp;ADDRESS($B$11,$X$2-1+BF$8)),INDIRECT("rP!"&amp;ADDRESS(Prcsses!$B17,$X$2+$P$8-BF$8)&amp;":"&amp;ADDRESS(Prcsses!$B17,$X$2-1+$P$8))))</f>
        <v>7066117.1404799996</v>
      </c>
      <c r="BG28" s="5">
        <f ca="1">IF(BG$4="",0,SUMPRODUCT(INDIRECT(ADDRESS($B36,$X$2)&amp;":"&amp;ADDRESS($B36,$X$2-1+BG$8)),INDIRECT(ADDRESS($B$11,$X$2)&amp;":"&amp;ADDRESS($B$11,$X$2-1+BG$8)),INDIRECT("rP!"&amp;ADDRESS(Prcsses!$B17,$X$2+$P$8-BG$8)&amp;":"&amp;ADDRESS(Prcsses!$B17,$X$2-1+$P$8))))</f>
        <v>7286933.30112</v>
      </c>
      <c r="BH28" s="5">
        <f ca="1">IF(BH$4="",0,SUMPRODUCT(INDIRECT(ADDRESS($B36,$X$2)&amp;":"&amp;ADDRESS($B36,$X$2-1+BH$8)),INDIRECT(ADDRESS($B$11,$X$2)&amp;":"&amp;ADDRESS($B$11,$X$2-1+BH$8)),INDIRECT("rP!"&amp;ADDRESS(Prcsses!$B17,$X$2+$P$8-BH$8)&amp;":"&amp;ADDRESS(Prcsses!$B17,$X$2-1+$P$8))))</f>
        <v>7507749.4617600003</v>
      </c>
      <c r="BI28" s="5">
        <f ca="1">IF(BI$4="",0,SUMPRODUCT(INDIRECT(ADDRESS($B36,$X$2)&amp;":"&amp;ADDRESS($B36,$X$2-1+BI$8)),INDIRECT(ADDRESS($B$11,$X$2)&amp;":"&amp;ADDRESS($B$11,$X$2-1+BI$8)),INDIRECT("rP!"&amp;ADDRESS(Prcsses!$B17,$X$2+$P$8-BI$8)&amp;":"&amp;ADDRESS(Prcsses!$B17,$X$2-1+$P$8))))</f>
        <v>7728565.6224000007</v>
      </c>
      <c r="BJ28" s="5">
        <f ca="1">IF(BJ$4="",0,SUMPRODUCT(INDIRECT(ADDRESS($B36,$X$2)&amp;":"&amp;ADDRESS($B36,$X$2-1+BJ$8)),INDIRECT(ADDRESS($B$11,$X$2)&amp;":"&amp;ADDRESS($B$11,$X$2-1+BJ$8)),INDIRECT("rP!"&amp;ADDRESS(Prcsses!$B17,$X$2+$P$8-BJ$8)&amp;":"&amp;ADDRESS(Prcsses!$B17,$X$2-1+$P$8))))</f>
        <v>8108369.4187008003</v>
      </c>
      <c r="BK28" s="5">
        <f ca="1">IF(BK$4="",0,SUMPRODUCT(INDIRECT(ADDRESS($B36,$X$2)&amp;":"&amp;ADDRESS($B36,$X$2-1+BK$8)),INDIRECT(ADDRESS($B$11,$X$2)&amp;":"&amp;ADDRESS($B$11,$X$2-1+BK$8)),INDIRECT("rP!"&amp;ADDRESS(Prcsses!$B17,$X$2+$P$8-BK$8)&amp;":"&amp;ADDRESS(Prcsses!$B17,$X$2-1+$P$8))))</f>
        <v>8333601.9025536003</v>
      </c>
      <c r="BL28" s="5">
        <f ca="1">IF(BL$4="",0,SUMPRODUCT(INDIRECT(ADDRESS($B36,$X$2)&amp;":"&amp;ADDRESS($B36,$X$2-1+BL$8)),INDIRECT(ADDRESS($B$11,$X$2)&amp;":"&amp;ADDRESS($B$11,$X$2-1+BL$8)),INDIRECT("rP!"&amp;ADDRESS(Prcsses!$B17,$X$2+$P$8-BL$8)&amp;":"&amp;ADDRESS(Prcsses!$B17,$X$2-1+$P$8))))</f>
        <v>8558834.3864064012</v>
      </c>
      <c r="BM28" s="5">
        <f ca="1">IF(BM$4="",0,SUMPRODUCT(INDIRECT(ADDRESS($B36,$X$2)&amp;":"&amp;ADDRESS($B36,$X$2-1+BM$8)),INDIRECT(ADDRESS($B$11,$X$2)&amp;":"&amp;ADDRESS($B$11,$X$2-1+BM$8)),INDIRECT("rP!"&amp;ADDRESS(Prcsses!$B17,$X$2+$P$8-BM$8)&amp;":"&amp;ADDRESS(Prcsses!$B17,$X$2-1+$P$8))))</f>
        <v>8784066.8702592012</v>
      </c>
      <c r="BN28" s="5">
        <f ca="1">IF(BN$4="",0,SUMPRODUCT(INDIRECT(ADDRESS($B36,$X$2)&amp;":"&amp;ADDRESS($B36,$X$2-1+BN$8)),INDIRECT(ADDRESS($B$11,$X$2)&amp;":"&amp;ADDRESS($B$11,$X$2-1+BN$8)),INDIRECT("rP!"&amp;ADDRESS(Prcsses!$B17,$X$2+$P$8-BN$8)&amp;":"&amp;ADDRESS(Prcsses!$B17,$X$2-1+$P$8))))</f>
        <v>9009299.3541120011</v>
      </c>
      <c r="BO28" s="5">
        <f ca="1">IF(BO$4="",0,SUMPRODUCT(INDIRECT(ADDRESS($B36,$X$2)&amp;":"&amp;ADDRESS($B36,$X$2-1+BO$8)),INDIRECT(ADDRESS($B$11,$X$2)&amp;":"&amp;ADDRESS($B$11,$X$2-1+BO$8)),INDIRECT("rP!"&amp;ADDRESS(Prcsses!$B17,$X$2+$P$8-BO$8)&amp;":"&amp;ADDRESS(Prcsses!$B17,$X$2-1+$P$8))))</f>
        <v>9234531.8379647993</v>
      </c>
      <c r="BP28" s="5">
        <f ca="1">IF(BP$4="",0,SUMPRODUCT(INDIRECT(ADDRESS($B36,$X$2)&amp;":"&amp;ADDRESS($B36,$X$2-1+BP$8)),INDIRECT(ADDRESS($B$11,$X$2)&amp;":"&amp;ADDRESS($B$11,$X$2-1+BP$8)),INDIRECT("rP!"&amp;ADDRESS(Prcsses!$B17,$X$2+$P$8-BP$8)&amp;":"&amp;ADDRESS(Prcsses!$B17,$X$2-1+$P$8))))</f>
        <v>9648959.6082539503</v>
      </c>
      <c r="BQ28" s="5">
        <f ca="1">IF(BQ$4="",0,SUMPRODUCT(INDIRECT(ADDRESS($B36,$X$2)&amp;":"&amp;ADDRESS($B36,$X$2-1+BQ$8)),INDIRECT(ADDRESS($B$11,$X$2)&amp;":"&amp;ADDRESS($B$11,$X$2-1+BQ$8)),INDIRECT("rP!"&amp;ADDRESS(Prcsses!$B17,$X$2+$P$8-BQ$8)&amp;":"&amp;ADDRESS(Prcsses!$B17,$X$2-1+$P$8))))</f>
        <v>9878696.7417838052</v>
      </c>
      <c r="BR28" s="5">
        <f ca="1">IF(BR$4="",0,SUMPRODUCT(INDIRECT(ADDRESS($B36,$X$2)&amp;":"&amp;ADDRESS($B36,$X$2-1+BR$8)),INDIRECT(ADDRESS($B$11,$X$2)&amp;":"&amp;ADDRESS($B$11,$X$2-1+BR$8)),INDIRECT("rP!"&amp;ADDRESS(Prcsses!$B17,$X$2+$P$8-BR$8)&amp;":"&amp;ADDRESS(Prcsses!$B17,$X$2-1+$P$8))))</f>
        <v>10108433.875313662</v>
      </c>
      <c r="BS28" s="5">
        <f ca="1">IF(BS$4="",0,SUMPRODUCT(INDIRECT(ADDRESS($B36,$X$2)&amp;":"&amp;ADDRESS($B36,$X$2-1+BS$8)),INDIRECT(ADDRESS($B$11,$X$2)&amp;":"&amp;ADDRESS($B$11,$X$2-1+BS$8)),INDIRECT("rP!"&amp;ADDRESS(Prcsses!$B17,$X$2+$P$8-BS$8)&amp;":"&amp;ADDRESS(Prcsses!$B17,$X$2-1+$P$8))))</f>
        <v>10338171.008843517</v>
      </c>
      <c r="BT28" s="5">
        <f ca="1">IF(BT$4="",0,SUMPRODUCT(INDIRECT(ADDRESS($B36,$X$2)&amp;":"&amp;ADDRESS($B36,$X$2-1+BT$8)),INDIRECT(ADDRESS($B$11,$X$2)&amp;":"&amp;ADDRESS($B$11,$X$2-1+BT$8)),INDIRECT("rP!"&amp;ADDRESS(Prcsses!$B17,$X$2+$P$8-BT$8)&amp;":"&amp;ADDRESS(Prcsses!$B17,$X$2-1+$P$8))))</f>
        <v>10567908.142373376</v>
      </c>
      <c r="BU28" s="5">
        <f ca="1">IF(BU$4="",0,SUMPRODUCT(INDIRECT(ADDRESS($B36,$X$2)&amp;":"&amp;ADDRESS($B36,$X$2-1+BU$8)),INDIRECT(ADDRESS($B$11,$X$2)&amp;":"&amp;ADDRESS($B$11,$X$2-1+BU$8)),INDIRECT("rP!"&amp;ADDRESS(Prcsses!$B17,$X$2+$P$8-BU$8)&amp;":"&amp;ADDRESS(Prcsses!$B17,$X$2-1+$P$8))))</f>
        <v>10797645.275903231</v>
      </c>
      <c r="BV28" s="5">
        <f ca="1">IF(BV$4="",0,SUMPRODUCT(INDIRECT(ADDRESS($B36,$X$2)&amp;":"&amp;ADDRESS($B36,$X$2-1+BV$8)),INDIRECT(ADDRESS($B$11,$X$2)&amp;":"&amp;ADDRESS($B$11,$X$2-1+BV$8)),INDIRECT("rP!"&amp;ADDRESS(Prcsses!$B17,$X$2+$P$8-BV$8)&amp;":"&amp;ADDRESS(Prcsses!$B17,$X$2-1+$P$8))))</f>
        <v>11247930.057621749</v>
      </c>
      <c r="BW28" s="5">
        <f ca="1">IF(BW$4="",0,SUMPRODUCT(INDIRECT(ADDRESS($B36,$X$2)&amp;":"&amp;ADDRESS($B36,$X$2-1+BW$8)),INDIRECT(ADDRESS($B$11,$X$2)&amp;":"&amp;ADDRESS($B$11,$X$2-1+BW$8)),INDIRECT("rP!"&amp;ADDRESS(Prcsses!$B17,$X$2+$P$8-BW$8)&amp;":"&amp;ADDRESS(Prcsses!$B17,$X$2-1+$P$8))))</f>
        <v>11482261.933822203</v>
      </c>
      <c r="BX28" s="5">
        <f ca="1">IF(BX$4="",0,SUMPRODUCT(INDIRECT(ADDRESS($B36,$X$2)&amp;":"&amp;ADDRESS($B36,$X$2-1+BX$8)),INDIRECT(ADDRESS($B$11,$X$2)&amp;":"&amp;ADDRESS($B$11,$X$2-1+BX$8)),INDIRECT("rP!"&amp;ADDRESS(Prcsses!$B17,$X$2+$P$8-BX$8)&amp;":"&amp;ADDRESS(Prcsses!$B17,$X$2-1+$P$8))))</f>
        <v>11716593.810022656</v>
      </c>
      <c r="BY28" s="5">
        <f ca="1">IF(BY$4="",0,SUMPRODUCT(INDIRECT(ADDRESS($B36,$X$2)&amp;":"&amp;ADDRESS($B36,$X$2-1+BY$8)),INDIRECT(ADDRESS($B$11,$X$2)&amp;":"&amp;ADDRESS($B$11,$X$2-1+BY$8)),INDIRECT("rP!"&amp;ADDRESS(Prcsses!$B17,$X$2+$P$8-BY$8)&amp;":"&amp;ADDRESS(Prcsses!$B17,$X$2-1+$P$8))))</f>
        <v>11950925.686223108</v>
      </c>
      <c r="BZ28" s="5">
        <f ca="1">IF(BZ$4="",0,SUMPRODUCT(INDIRECT(ADDRESS($B36,$X$2)&amp;":"&amp;ADDRESS($B36,$X$2-1+BZ$8)),INDIRECT(ADDRESS($B$11,$X$2)&amp;":"&amp;ADDRESS($B$11,$X$2-1+BZ$8)),INDIRECT("rP!"&amp;ADDRESS(Prcsses!$B17,$X$2+$P$8-BZ$8)&amp;":"&amp;ADDRESS(Prcsses!$B17,$X$2-1+$P$8))))</f>
        <v>12185257.562423561</v>
      </c>
      <c r="CA28" s="5">
        <f ca="1">IF(CA$4="",0,SUMPRODUCT(INDIRECT(ADDRESS($B36,$X$2)&amp;":"&amp;ADDRESS($B36,$X$2-1+CA$8)),INDIRECT(ADDRESS($B$11,$X$2)&amp;":"&amp;ADDRESS($B$11,$X$2-1+CA$8)),INDIRECT("rP!"&amp;ADDRESS(Prcsses!$B17,$X$2+$P$8-CA$8)&amp;":"&amp;ADDRESS(Prcsses!$B17,$X$2-1+$P$8))))</f>
        <v>12419589.438624015</v>
      </c>
      <c r="CB28" s="5">
        <f ca="1">IF(CB$4="",0,SUMPRODUCT(INDIRECT(ADDRESS($B36,$X$2)&amp;":"&amp;ADDRESS($B36,$X$2-1+CB$8)),INDIRECT(ADDRESS($B$11,$X$2)&amp;":"&amp;ADDRESS($B$11,$X$2-1+CB$8)),INDIRECT("rP!"&amp;ADDRESS(Prcsses!$B17,$X$2+$P$8-CB$8)&amp;":"&amp;ADDRESS(Prcsses!$B17,$X$2-1+$P$8))))</f>
        <v>12906999.741120957</v>
      </c>
      <c r="CC28" s="5">
        <f ca="1">IF(CC$4="",0,SUMPRODUCT(INDIRECT(ADDRESS($B36,$X$2)&amp;":"&amp;ADDRESS($B36,$X$2-1+CC$8)),INDIRECT(ADDRESS($B$11,$X$2)&amp;":"&amp;ADDRESS($B$11,$X$2-1+CC$8)),INDIRECT("rP!"&amp;ADDRESS(Prcsses!$B17,$X$2+$P$8-CC$8)&amp;":"&amp;ADDRESS(Prcsses!$B17,$X$2-1+$P$8))))</f>
        <v>13146018.25484542</v>
      </c>
      <c r="CD28" s="5">
        <f ca="1">IF(CD$4="",0,SUMPRODUCT(INDIRECT(ADDRESS($B36,$X$2)&amp;":"&amp;ADDRESS($B36,$X$2-1+CD$8)),INDIRECT(ADDRESS($B$11,$X$2)&amp;":"&amp;ADDRESS($B$11,$X$2-1+CD$8)),INDIRECT("rP!"&amp;ADDRESS(Prcsses!$B17,$X$2+$P$8-CD$8)&amp;":"&amp;ADDRESS(Prcsses!$B17,$X$2-1+$P$8))))</f>
        <v>13385036.768569883</v>
      </c>
      <c r="CE28" s="5">
        <f ca="1">IF(CE$4="",0,SUMPRODUCT(INDIRECT(ADDRESS($B36,$X$2)&amp;":"&amp;ADDRESS($B36,$X$2-1+CE$8)),INDIRECT(ADDRESS($B$11,$X$2)&amp;":"&amp;ADDRESS($B$11,$X$2-1+CE$8)),INDIRECT("rP!"&amp;ADDRESS(Prcsses!$B17,$X$2+$P$8-CE$8)&amp;":"&amp;ADDRESS(Prcsses!$B17,$X$2-1+$P$8))))</f>
        <v>13624055.282294342</v>
      </c>
      <c r="CF28" s="5">
        <f ca="1">IF(CF$4="",0,SUMPRODUCT(INDIRECT(ADDRESS($B36,$X$2)&amp;":"&amp;ADDRESS($B36,$X$2-1+CF$8)),INDIRECT(ADDRESS($B$11,$X$2)&amp;":"&amp;ADDRESS($B$11,$X$2-1+CF$8)),INDIRECT("rP!"&amp;ADDRESS(Prcsses!$B17,$X$2+$P$8-CF$8)&amp;":"&amp;ADDRESS(Prcsses!$B17,$X$2-1+$P$8))))</f>
        <v>0</v>
      </c>
    </row>
    <row r="29" spans="2:84" x14ac:dyDescent="0.3">
      <c r="B29" s="13">
        <f>ROW()</f>
        <v>29</v>
      </c>
      <c r="H29" s="1" t="str">
        <f t="shared" si="56"/>
        <v>Себестоимостные закупки и затраты</v>
      </c>
      <c r="I29" s="1" t="str">
        <f>Prcsses!I18</f>
        <v>Соцсборы</v>
      </c>
      <c r="M29" s="53" t="s">
        <v>18</v>
      </c>
      <c r="U29" s="5">
        <f t="shared" ca="1" si="57"/>
        <v>111697907.33125088</v>
      </c>
      <c r="X29" s="5">
        <f ca="1">IF(X$4="",0,SUMPRODUCT(INDIRECT(ADDRESS($B37,$X$2)&amp;":"&amp;ADDRESS($B37,$X$2-1+X$8)),INDIRECT(ADDRESS($B$11,$X$2)&amp;":"&amp;ADDRESS($B$11,$X$2-1+X$8)),INDIRECT("rP!"&amp;ADDRESS(Prcsses!$B18,$X$2+$P$8-X$8)&amp;":"&amp;ADDRESS(Prcsses!$B18,$X$2-1+$P$8))))</f>
        <v>0</v>
      </c>
      <c r="Y29" s="5">
        <f ca="1">IF(Y$4="",0,SUMPRODUCT(INDIRECT(ADDRESS($B37,$X$2)&amp;":"&amp;ADDRESS($B37,$X$2-1+Y$8)),INDIRECT(ADDRESS($B$11,$X$2)&amp;":"&amp;ADDRESS($B$11,$X$2-1+Y$8)),INDIRECT("rP!"&amp;ADDRESS(Prcsses!$B18,$X$2+$P$8-Y$8)&amp;":"&amp;ADDRESS(Prcsses!$B18,$X$2-1+$P$8))))</f>
        <v>0</v>
      </c>
      <c r="Z29" s="5">
        <f ca="1">IF(Z$4="",0,SUMPRODUCT(INDIRECT(ADDRESS($B37,$X$2)&amp;":"&amp;ADDRESS($B37,$X$2-1+Z$8)),INDIRECT(ADDRESS($B$11,$X$2)&amp;":"&amp;ADDRESS($B$11,$X$2-1+Z$8)),INDIRECT("rP!"&amp;ADDRESS(Prcsses!$B18,$X$2+$P$8-Z$8)&amp;":"&amp;ADDRESS(Prcsses!$B18,$X$2-1+$P$8))))</f>
        <v>0</v>
      </c>
      <c r="AA29" s="5">
        <f ca="1">IF(AA$4="",0,SUMPRODUCT(INDIRECT(ADDRESS($B37,$X$2)&amp;":"&amp;ADDRESS($B37,$X$2-1+AA$8)),INDIRECT(ADDRESS($B$11,$X$2)&amp;":"&amp;ADDRESS($B$11,$X$2-1+AA$8)),INDIRECT("rP!"&amp;ADDRESS(Prcsses!$B18,$X$2+$P$8-AA$8)&amp;":"&amp;ADDRESS(Prcsses!$B18,$X$2-1+$P$8))))</f>
        <v>0</v>
      </c>
      <c r="AB29" s="5">
        <f ca="1">IF(AB$4="",0,SUMPRODUCT(INDIRECT(ADDRESS($B37,$X$2)&amp;":"&amp;ADDRESS($B37,$X$2-1+AB$8)),INDIRECT(ADDRESS($B$11,$X$2)&amp;":"&amp;ADDRESS($B$11,$X$2-1+AB$8)),INDIRECT("rP!"&amp;ADDRESS(Prcsses!$B18,$X$2+$P$8-AB$8)&amp;":"&amp;ADDRESS(Prcsses!$B18,$X$2-1+$P$8))))</f>
        <v>120000</v>
      </c>
      <c r="AC29" s="5">
        <f ca="1">IF(AC$4="",0,SUMPRODUCT(INDIRECT(ADDRESS($B37,$X$2)&amp;":"&amp;ADDRESS($B37,$X$2-1+AC$8)),INDIRECT(ADDRESS($B$11,$X$2)&amp;":"&amp;ADDRESS($B$11,$X$2-1+AC$8)),INDIRECT("rP!"&amp;ADDRESS(Prcsses!$B18,$X$2+$P$8-AC$8)&amp;":"&amp;ADDRESS(Prcsses!$B18,$X$2-1+$P$8))))</f>
        <v>180000</v>
      </c>
      <c r="AD29" s="5">
        <f ca="1">IF(AD$4="",0,SUMPRODUCT(INDIRECT(ADDRESS($B37,$X$2)&amp;":"&amp;ADDRESS($B37,$X$2-1+AD$8)),INDIRECT(ADDRESS($B$11,$X$2)&amp;":"&amp;ADDRESS($B$11,$X$2-1+AD$8)),INDIRECT("rP!"&amp;ADDRESS(Prcsses!$B18,$X$2+$P$8-AD$8)&amp;":"&amp;ADDRESS(Prcsses!$B18,$X$2-1+$P$8))))</f>
        <v>240000</v>
      </c>
      <c r="AE29" s="5">
        <f ca="1">IF(AE$4="",0,SUMPRODUCT(INDIRECT(ADDRESS($B37,$X$2)&amp;":"&amp;ADDRESS($B37,$X$2-1+AE$8)),INDIRECT(ADDRESS($B$11,$X$2)&amp;":"&amp;ADDRESS($B$11,$X$2-1+AE$8)),INDIRECT("rP!"&amp;ADDRESS(Prcsses!$B18,$X$2+$P$8-AE$8)&amp;":"&amp;ADDRESS(Prcsses!$B18,$X$2-1+$P$8))))</f>
        <v>300000</v>
      </c>
      <c r="AF29" s="5">
        <f ca="1">IF(AF$4="",0,SUMPRODUCT(INDIRECT(ADDRESS($B37,$X$2)&amp;":"&amp;ADDRESS($B37,$X$2-1+AF$8)),INDIRECT(ADDRESS($B$11,$X$2)&amp;":"&amp;ADDRESS($B$11,$X$2-1+AF$8)),INDIRECT("rP!"&amp;ADDRESS(Prcsses!$B18,$X$2+$P$8-AF$8)&amp;":"&amp;ADDRESS(Prcsses!$B18,$X$2-1+$P$8))))</f>
        <v>367200</v>
      </c>
      <c r="AG29" s="5">
        <f ca="1">IF(AG$4="",0,SUMPRODUCT(INDIRECT(ADDRESS($B37,$X$2)&amp;":"&amp;ADDRESS($B37,$X$2-1+AG$8)),INDIRECT(ADDRESS($B$11,$X$2)&amp;":"&amp;ADDRESS($B$11,$X$2-1+AG$8)),INDIRECT("rP!"&amp;ADDRESS(Prcsses!$B18,$X$2+$P$8-AG$8)&amp;":"&amp;ADDRESS(Prcsses!$B18,$X$2-1+$P$8))))</f>
        <v>428400</v>
      </c>
      <c r="AH29" s="5">
        <f ca="1">IF(AH$4="",0,SUMPRODUCT(INDIRECT(ADDRESS($B37,$X$2)&amp;":"&amp;ADDRESS($B37,$X$2-1+AH$8)),INDIRECT(ADDRESS($B$11,$X$2)&amp;":"&amp;ADDRESS($B$11,$X$2-1+AH$8)),INDIRECT("rP!"&amp;ADDRESS(Prcsses!$B18,$X$2+$P$8-AH$8)&amp;":"&amp;ADDRESS(Prcsses!$B18,$X$2-1+$P$8))))</f>
        <v>489600</v>
      </c>
      <c r="AI29" s="5">
        <f ca="1">IF(AI$4="",0,SUMPRODUCT(INDIRECT(ADDRESS($B37,$X$2)&amp;":"&amp;ADDRESS($B37,$X$2-1+AI$8)),INDIRECT(ADDRESS($B$11,$X$2)&amp;":"&amp;ADDRESS($B$11,$X$2-1+AI$8)),INDIRECT("rP!"&amp;ADDRESS(Prcsses!$B18,$X$2+$P$8-AI$8)&amp;":"&amp;ADDRESS(Prcsses!$B18,$X$2-1+$P$8))))</f>
        <v>550800</v>
      </c>
      <c r="AJ29" s="5">
        <f ca="1">IF(AJ$4="",0,SUMPRODUCT(INDIRECT(ADDRESS($B37,$X$2)&amp;":"&amp;ADDRESS($B37,$X$2-1+AJ$8)),INDIRECT(ADDRESS($B$11,$X$2)&amp;":"&amp;ADDRESS($B$11,$X$2-1+AJ$8)),INDIRECT("rP!"&amp;ADDRESS(Prcsses!$B18,$X$2+$P$8-AJ$8)&amp;":"&amp;ADDRESS(Prcsses!$B18,$X$2-1+$P$8))))</f>
        <v>612000</v>
      </c>
      <c r="AK29" s="5">
        <f ca="1">IF(AK$4="",0,SUMPRODUCT(INDIRECT(ADDRESS($B37,$X$2)&amp;":"&amp;ADDRESS($B37,$X$2-1+AK$8)),INDIRECT(ADDRESS($B$11,$X$2)&amp;":"&amp;ADDRESS($B$11,$X$2-1+AK$8)),INDIRECT("rP!"&amp;ADDRESS(Prcsses!$B18,$X$2+$P$8-AK$8)&amp;":"&amp;ADDRESS(Prcsses!$B18,$X$2-1+$P$8))))</f>
        <v>673200</v>
      </c>
      <c r="AL29" s="5">
        <f ca="1">IF(AL$4="",0,SUMPRODUCT(INDIRECT(ADDRESS($B37,$X$2)&amp;":"&amp;ADDRESS($B37,$X$2-1+AL$8)),INDIRECT(ADDRESS($B$11,$X$2)&amp;":"&amp;ADDRESS($B$11,$X$2-1+AL$8)),INDIRECT("rP!"&amp;ADDRESS(Prcsses!$B18,$X$2+$P$8-AL$8)&amp;":"&amp;ADDRESS(Prcsses!$B18,$X$2-1+$P$8))))</f>
        <v>749088</v>
      </c>
      <c r="AM29" s="5">
        <f ca="1">IF(AM$4="",0,SUMPRODUCT(INDIRECT(ADDRESS($B37,$X$2)&amp;":"&amp;ADDRESS($B37,$X$2-1+AM$8)),INDIRECT(ADDRESS($B$11,$X$2)&amp;":"&amp;ADDRESS($B$11,$X$2-1+AM$8)),INDIRECT("rP!"&amp;ADDRESS(Prcsses!$B18,$X$2+$P$8-AM$8)&amp;":"&amp;ADDRESS(Prcsses!$B18,$X$2-1+$P$8))))</f>
        <v>811512</v>
      </c>
      <c r="AN29" s="5">
        <f ca="1">IF(AN$4="",0,SUMPRODUCT(INDIRECT(ADDRESS($B37,$X$2)&amp;":"&amp;ADDRESS($B37,$X$2-1+AN$8)),INDIRECT(ADDRESS($B$11,$X$2)&amp;":"&amp;ADDRESS($B$11,$X$2-1+AN$8)),INDIRECT("rP!"&amp;ADDRESS(Prcsses!$B18,$X$2+$P$8-AN$8)&amp;":"&amp;ADDRESS(Prcsses!$B18,$X$2-1+$P$8))))</f>
        <v>873936</v>
      </c>
      <c r="AO29" s="5">
        <f ca="1">IF(AO$4="",0,SUMPRODUCT(INDIRECT(ADDRESS($B37,$X$2)&amp;":"&amp;ADDRESS($B37,$X$2-1+AO$8)),INDIRECT(ADDRESS($B$11,$X$2)&amp;":"&amp;ADDRESS($B$11,$X$2-1+AO$8)),INDIRECT("rP!"&amp;ADDRESS(Prcsses!$B18,$X$2+$P$8-AO$8)&amp;":"&amp;ADDRESS(Prcsses!$B18,$X$2-1+$P$8))))</f>
        <v>936360</v>
      </c>
      <c r="AP29" s="5">
        <f ca="1">IF(AP$4="",0,SUMPRODUCT(INDIRECT(ADDRESS($B37,$X$2)&amp;":"&amp;ADDRESS($B37,$X$2-1+AP$8)),INDIRECT(ADDRESS($B$11,$X$2)&amp;":"&amp;ADDRESS($B$11,$X$2-1+AP$8)),INDIRECT("rP!"&amp;ADDRESS(Prcsses!$B18,$X$2+$P$8-AP$8)&amp;":"&amp;ADDRESS(Prcsses!$B18,$X$2-1+$P$8))))</f>
        <v>998783.99999999988</v>
      </c>
      <c r="AQ29" s="5">
        <f ca="1">IF(AQ$4="",0,SUMPRODUCT(INDIRECT(ADDRESS($B37,$X$2)&amp;":"&amp;ADDRESS($B37,$X$2-1+AQ$8)),INDIRECT(ADDRESS($B$11,$X$2)&amp;":"&amp;ADDRESS($B$11,$X$2-1+AQ$8)),INDIRECT("rP!"&amp;ADDRESS(Prcsses!$B18,$X$2+$P$8-AQ$8)&amp;":"&amp;ADDRESS(Prcsses!$B18,$X$2-1+$P$8))))</f>
        <v>1061208</v>
      </c>
      <c r="AR29" s="5">
        <f ca="1">IF(AR$4="",0,SUMPRODUCT(INDIRECT(ADDRESS($B37,$X$2)&amp;":"&amp;ADDRESS($B37,$X$2-1+AR$8)),INDIRECT(ADDRESS($B$11,$X$2)&amp;":"&amp;ADDRESS($B$11,$X$2-1+AR$8)),INDIRECT("rP!"&amp;ADDRESS(Prcsses!$B18,$X$2+$P$8-AR$8)&amp;":"&amp;ADDRESS(Prcsses!$B18,$X$2-1+$P$8))))</f>
        <v>1146104.6399999999</v>
      </c>
      <c r="AS29" s="5">
        <f ca="1">IF(AS$4="",0,SUMPRODUCT(INDIRECT(ADDRESS($B37,$X$2)&amp;":"&amp;ADDRESS($B37,$X$2-1+AS$8)),INDIRECT(ADDRESS($B$11,$X$2)&amp;":"&amp;ADDRESS($B$11,$X$2-1+AS$8)),INDIRECT("rP!"&amp;ADDRESS(Prcsses!$B18,$X$2+$P$8-AS$8)&amp;":"&amp;ADDRESS(Prcsses!$B18,$X$2-1+$P$8))))</f>
        <v>1209777.1199999999</v>
      </c>
      <c r="AT29" s="5">
        <f ca="1">IF(AT$4="",0,SUMPRODUCT(INDIRECT(ADDRESS($B37,$X$2)&amp;":"&amp;ADDRESS($B37,$X$2-1+AT$8)),INDIRECT(ADDRESS($B$11,$X$2)&amp;":"&amp;ADDRESS($B$11,$X$2-1+AT$8)),INDIRECT("rP!"&amp;ADDRESS(Prcsses!$B18,$X$2+$P$8-AT$8)&amp;":"&amp;ADDRESS(Prcsses!$B18,$X$2-1+$P$8))))</f>
        <v>1273449.5999999999</v>
      </c>
      <c r="AU29" s="5">
        <f ca="1">IF(AU$4="",0,SUMPRODUCT(INDIRECT(ADDRESS($B37,$X$2)&amp;":"&amp;ADDRESS($B37,$X$2-1+AU$8)),INDIRECT(ADDRESS($B$11,$X$2)&amp;":"&amp;ADDRESS($B$11,$X$2-1+AU$8)),INDIRECT("rP!"&amp;ADDRESS(Prcsses!$B18,$X$2+$P$8-AU$8)&amp;":"&amp;ADDRESS(Prcsses!$B18,$X$2-1+$P$8))))</f>
        <v>1337122.0799999998</v>
      </c>
      <c r="AV29" s="5">
        <f ca="1">IF(AV$4="",0,SUMPRODUCT(INDIRECT(ADDRESS($B37,$X$2)&amp;":"&amp;ADDRESS($B37,$X$2-1+AV$8)),INDIRECT(ADDRESS($B$11,$X$2)&amp;":"&amp;ADDRESS($B$11,$X$2-1+AV$8)),INDIRECT("rP!"&amp;ADDRESS(Prcsses!$B18,$X$2+$P$8-AV$8)&amp;":"&amp;ADDRESS(Prcsses!$B18,$X$2-1+$P$8))))</f>
        <v>1400794.56</v>
      </c>
      <c r="AW29" s="5">
        <f ca="1">IF(AW$4="",0,SUMPRODUCT(INDIRECT(ADDRESS($B37,$X$2)&amp;":"&amp;ADDRESS($B37,$X$2-1+AW$8)),INDIRECT(ADDRESS($B$11,$X$2)&amp;":"&amp;ADDRESS($B$11,$X$2-1+AW$8)),INDIRECT("rP!"&amp;ADDRESS(Prcsses!$B18,$X$2+$P$8-AW$8)&amp;":"&amp;ADDRESS(Prcsses!$B18,$X$2-1+$P$8))))</f>
        <v>1464467.0399999998</v>
      </c>
      <c r="AX29" s="5">
        <f ca="1">IF(AX$4="",0,SUMPRODUCT(INDIRECT(ADDRESS($B37,$X$2)&amp;":"&amp;ADDRESS($B37,$X$2-1+AX$8)),INDIRECT(ADDRESS($B$11,$X$2)&amp;":"&amp;ADDRESS($B$11,$X$2-1+AX$8)),INDIRECT("rP!"&amp;ADDRESS(Prcsses!$B18,$X$2+$P$8-AX$8)&amp;":"&amp;ADDRESS(Prcsses!$B18,$X$2-1+$P$8))))</f>
        <v>1558702.3104000001</v>
      </c>
      <c r="AY29" s="5">
        <f ca="1">IF(AY$4="",0,SUMPRODUCT(INDIRECT(ADDRESS($B37,$X$2)&amp;":"&amp;ADDRESS($B37,$X$2-1+AY$8)),INDIRECT(ADDRESS($B$11,$X$2)&amp;":"&amp;ADDRESS($B$11,$X$2-1+AY$8)),INDIRECT("rP!"&amp;ADDRESS(Prcsses!$B18,$X$2+$P$8-AY$8)&amp;":"&amp;ADDRESS(Prcsses!$B18,$X$2-1+$P$8))))</f>
        <v>1623648.24</v>
      </c>
      <c r="AZ29" s="5">
        <f ca="1">IF(AZ$4="",0,SUMPRODUCT(INDIRECT(ADDRESS($B37,$X$2)&amp;":"&amp;ADDRESS($B37,$X$2-1+AZ$8)),INDIRECT(ADDRESS($B$11,$X$2)&amp;":"&amp;ADDRESS($B$11,$X$2-1+AZ$8)),INDIRECT("rP!"&amp;ADDRESS(Prcsses!$B18,$X$2+$P$8-AZ$8)&amp;":"&amp;ADDRESS(Prcsses!$B18,$X$2-1+$P$8))))</f>
        <v>1688594.1696000001</v>
      </c>
      <c r="BA29" s="5">
        <f ca="1">IF(BA$4="",0,SUMPRODUCT(INDIRECT(ADDRESS($B37,$X$2)&amp;":"&amp;ADDRESS($B37,$X$2-1+BA$8)),INDIRECT(ADDRESS($B$11,$X$2)&amp;":"&amp;ADDRESS($B$11,$X$2-1+BA$8)),INDIRECT("rP!"&amp;ADDRESS(Prcsses!$B18,$X$2+$P$8-BA$8)&amp;":"&amp;ADDRESS(Prcsses!$B18,$X$2-1+$P$8))))</f>
        <v>1753540.0992000001</v>
      </c>
      <c r="BB29" s="5">
        <f ca="1">IF(BB$4="",0,SUMPRODUCT(INDIRECT(ADDRESS($B37,$X$2)&amp;":"&amp;ADDRESS($B37,$X$2-1+BB$8)),INDIRECT(ADDRESS($B$11,$X$2)&amp;":"&amp;ADDRESS($B$11,$X$2-1+BB$8)),INDIRECT("rP!"&amp;ADDRESS(Prcsses!$B18,$X$2+$P$8-BB$8)&amp;":"&amp;ADDRESS(Prcsses!$B18,$X$2-1+$P$8))))</f>
        <v>1818486.0288</v>
      </c>
      <c r="BC29" s="5">
        <f ca="1">IF(BC$4="",0,SUMPRODUCT(INDIRECT(ADDRESS($B37,$X$2)&amp;":"&amp;ADDRESS($B37,$X$2-1+BC$8)),INDIRECT(ADDRESS($B$11,$X$2)&amp;":"&amp;ADDRESS($B$11,$X$2-1+BC$8)),INDIRECT("rP!"&amp;ADDRESS(Prcsses!$B18,$X$2+$P$8-BC$8)&amp;":"&amp;ADDRESS(Prcsses!$B18,$X$2-1+$P$8))))</f>
        <v>1883431.9584000001</v>
      </c>
      <c r="BD29" s="5">
        <f ca="1">IF(BD$4="",0,SUMPRODUCT(INDIRECT(ADDRESS($B37,$X$2)&amp;":"&amp;ADDRESS($B37,$X$2-1+BD$8)),INDIRECT(ADDRESS($B$11,$X$2)&amp;":"&amp;ADDRESS($B$11,$X$2-1+BD$8)),INDIRECT("rP!"&amp;ADDRESS(Prcsses!$B18,$X$2+$P$8-BD$8)&amp;":"&amp;ADDRESS(Prcsses!$B18,$X$2-1+$P$8))))</f>
        <v>1987345.44576</v>
      </c>
      <c r="BE29" s="5">
        <f ca="1">IF(BE$4="",0,SUMPRODUCT(INDIRECT(ADDRESS($B37,$X$2)&amp;":"&amp;ADDRESS($B37,$X$2-1+BE$8)),INDIRECT(ADDRESS($B$11,$X$2)&amp;":"&amp;ADDRESS($B$11,$X$2-1+BE$8)),INDIRECT("rP!"&amp;ADDRESS(Prcsses!$B18,$X$2+$P$8-BE$8)&amp;":"&amp;ADDRESS(Prcsses!$B18,$X$2-1+$P$8))))</f>
        <v>2053590.2939519999</v>
      </c>
      <c r="BF29" s="5">
        <f ca="1">IF(BF$4="",0,SUMPRODUCT(INDIRECT(ADDRESS($B37,$X$2)&amp;":"&amp;ADDRESS($B37,$X$2-1+BF$8)),INDIRECT(ADDRESS($B$11,$X$2)&amp;":"&amp;ADDRESS($B$11,$X$2-1+BF$8)),INDIRECT("rP!"&amp;ADDRESS(Prcsses!$B18,$X$2+$P$8-BF$8)&amp;":"&amp;ADDRESS(Prcsses!$B18,$X$2-1+$P$8))))</f>
        <v>2119835.1421440002</v>
      </c>
      <c r="BG29" s="5">
        <f ca="1">IF(BG$4="",0,SUMPRODUCT(INDIRECT(ADDRESS($B37,$X$2)&amp;":"&amp;ADDRESS($B37,$X$2-1+BG$8)),INDIRECT(ADDRESS($B$11,$X$2)&amp;":"&amp;ADDRESS($B$11,$X$2-1+BG$8)),INDIRECT("rP!"&amp;ADDRESS(Prcsses!$B18,$X$2+$P$8-BG$8)&amp;":"&amp;ADDRESS(Prcsses!$B18,$X$2-1+$P$8))))</f>
        <v>2186079.990336</v>
      </c>
      <c r="BH29" s="5">
        <f ca="1">IF(BH$4="",0,SUMPRODUCT(INDIRECT(ADDRESS($B37,$X$2)&amp;":"&amp;ADDRESS($B37,$X$2-1+BH$8)),INDIRECT(ADDRESS($B$11,$X$2)&amp;":"&amp;ADDRESS($B$11,$X$2-1+BH$8)),INDIRECT("rP!"&amp;ADDRESS(Prcsses!$B18,$X$2+$P$8-BH$8)&amp;":"&amp;ADDRESS(Prcsses!$B18,$X$2-1+$P$8))))</f>
        <v>2252324.8385280003</v>
      </c>
      <c r="BI29" s="5">
        <f ca="1">IF(BI$4="",0,SUMPRODUCT(INDIRECT(ADDRESS($B37,$X$2)&amp;":"&amp;ADDRESS($B37,$X$2-1+BI$8)),INDIRECT(ADDRESS($B$11,$X$2)&amp;":"&amp;ADDRESS($B$11,$X$2-1+BI$8)),INDIRECT("rP!"&amp;ADDRESS(Prcsses!$B18,$X$2+$P$8-BI$8)&amp;":"&amp;ADDRESS(Prcsses!$B18,$X$2-1+$P$8))))</f>
        <v>2318569.6867200001</v>
      </c>
      <c r="BJ29" s="5">
        <f ca="1">IF(BJ$4="",0,SUMPRODUCT(INDIRECT(ADDRESS($B37,$X$2)&amp;":"&amp;ADDRESS($B37,$X$2-1+BJ$8)),INDIRECT(ADDRESS($B$11,$X$2)&amp;":"&amp;ADDRESS($B$11,$X$2-1+BJ$8)),INDIRECT("rP!"&amp;ADDRESS(Prcsses!$B18,$X$2+$P$8-BJ$8)&amp;":"&amp;ADDRESS(Prcsses!$B18,$X$2-1+$P$8))))</f>
        <v>2432510.82561024</v>
      </c>
      <c r="BK29" s="5">
        <f ca="1">IF(BK$4="",0,SUMPRODUCT(INDIRECT(ADDRESS($B37,$X$2)&amp;":"&amp;ADDRESS($B37,$X$2-1+BK$8)),INDIRECT(ADDRESS($B$11,$X$2)&amp;":"&amp;ADDRESS($B$11,$X$2-1+BK$8)),INDIRECT("rP!"&amp;ADDRESS(Prcsses!$B18,$X$2+$P$8-BK$8)&amp;":"&amp;ADDRESS(Prcsses!$B18,$X$2-1+$P$8))))</f>
        <v>2500080.5707660802</v>
      </c>
      <c r="BL29" s="5">
        <f ca="1">IF(BL$4="",0,SUMPRODUCT(INDIRECT(ADDRESS($B37,$X$2)&amp;":"&amp;ADDRESS($B37,$X$2-1+BL$8)),INDIRECT(ADDRESS($B$11,$X$2)&amp;":"&amp;ADDRESS($B$11,$X$2-1+BL$8)),INDIRECT("rP!"&amp;ADDRESS(Prcsses!$B18,$X$2+$P$8-BL$8)&amp;":"&amp;ADDRESS(Prcsses!$B18,$X$2-1+$P$8))))</f>
        <v>2567650.3159219204</v>
      </c>
      <c r="BM29" s="5">
        <f ca="1">IF(BM$4="",0,SUMPRODUCT(INDIRECT(ADDRESS($B37,$X$2)&amp;":"&amp;ADDRESS($B37,$X$2-1+BM$8)),INDIRECT(ADDRESS($B$11,$X$2)&amp;":"&amp;ADDRESS($B$11,$X$2-1+BM$8)),INDIRECT("rP!"&amp;ADDRESS(Prcsses!$B18,$X$2+$P$8-BM$8)&amp;":"&amp;ADDRESS(Prcsses!$B18,$X$2-1+$P$8))))</f>
        <v>2635220.0610777605</v>
      </c>
      <c r="BN29" s="5">
        <f ca="1">IF(BN$4="",0,SUMPRODUCT(INDIRECT(ADDRESS($B37,$X$2)&amp;":"&amp;ADDRESS($B37,$X$2-1+BN$8)),INDIRECT(ADDRESS($B$11,$X$2)&amp;":"&amp;ADDRESS($B$11,$X$2-1+BN$8)),INDIRECT("rP!"&amp;ADDRESS(Prcsses!$B18,$X$2+$P$8-BN$8)&amp;":"&amp;ADDRESS(Prcsses!$B18,$X$2-1+$P$8))))</f>
        <v>2702789.8062336002</v>
      </c>
      <c r="BO29" s="5">
        <f ca="1">IF(BO$4="",0,SUMPRODUCT(INDIRECT(ADDRESS($B37,$X$2)&amp;":"&amp;ADDRESS($B37,$X$2-1+BO$8)),INDIRECT(ADDRESS($B$11,$X$2)&amp;":"&amp;ADDRESS($B$11,$X$2-1+BO$8)),INDIRECT("rP!"&amp;ADDRESS(Prcsses!$B18,$X$2+$P$8-BO$8)&amp;":"&amp;ADDRESS(Prcsses!$B18,$X$2-1+$P$8))))</f>
        <v>2770359.55138944</v>
      </c>
      <c r="BP29" s="5">
        <f ca="1">IF(BP$4="",0,SUMPRODUCT(INDIRECT(ADDRESS($B37,$X$2)&amp;":"&amp;ADDRESS($B37,$X$2-1+BP$8)),INDIRECT(ADDRESS($B$11,$X$2)&amp;":"&amp;ADDRESS($B$11,$X$2-1+BP$8)),INDIRECT("rP!"&amp;ADDRESS(Prcsses!$B18,$X$2+$P$8-BP$8)&amp;":"&amp;ADDRESS(Prcsses!$B18,$X$2-1+$P$8))))</f>
        <v>2894687.882476185</v>
      </c>
      <c r="BQ29" s="5">
        <f ca="1">IF(BQ$4="",0,SUMPRODUCT(INDIRECT(ADDRESS($B37,$X$2)&amp;":"&amp;ADDRESS($B37,$X$2-1+BQ$8)),INDIRECT(ADDRESS($B$11,$X$2)&amp;":"&amp;ADDRESS($B$11,$X$2-1+BQ$8)),INDIRECT("rP!"&amp;ADDRESS(Prcsses!$B18,$X$2+$P$8-BQ$8)&amp;":"&amp;ADDRESS(Prcsses!$B18,$X$2-1+$P$8))))</f>
        <v>2963609.0225351416</v>
      </c>
      <c r="BR29" s="5">
        <f ca="1">IF(BR$4="",0,SUMPRODUCT(INDIRECT(ADDRESS($B37,$X$2)&amp;":"&amp;ADDRESS($B37,$X$2-1+BR$8)),INDIRECT(ADDRESS($B$11,$X$2)&amp;":"&amp;ADDRESS($B$11,$X$2-1+BR$8)),INDIRECT("rP!"&amp;ADDRESS(Prcsses!$B18,$X$2+$P$8-BR$8)&amp;":"&amp;ADDRESS(Prcsses!$B18,$X$2-1+$P$8))))</f>
        <v>3032530.1625940986</v>
      </c>
      <c r="BS29" s="5">
        <f ca="1">IF(BS$4="",0,SUMPRODUCT(INDIRECT(ADDRESS($B37,$X$2)&amp;":"&amp;ADDRESS($B37,$X$2-1+BS$8)),INDIRECT(ADDRESS($B$11,$X$2)&amp;":"&amp;ADDRESS($B$11,$X$2-1+BS$8)),INDIRECT("rP!"&amp;ADDRESS(Prcsses!$B18,$X$2+$P$8-BS$8)&amp;":"&amp;ADDRESS(Prcsses!$B18,$X$2-1+$P$8))))</f>
        <v>3101451.3026530552</v>
      </c>
      <c r="BT29" s="5">
        <f ca="1">IF(BT$4="",0,SUMPRODUCT(INDIRECT(ADDRESS($B37,$X$2)&amp;":"&amp;ADDRESS($B37,$X$2-1+BT$8)),INDIRECT(ADDRESS($B$11,$X$2)&amp;":"&amp;ADDRESS($B$11,$X$2-1+BT$8)),INDIRECT("rP!"&amp;ADDRESS(Prcsses!$B18,$X$2+$P$8-BT$8)&amp;":"&amp;ADDRESS(Prcsses!$B18,$X$2-1+$P$8))))</f>
        <v>3170372.4427120127</v>
      </c>
      <c r="BU29" s="5">
        <f ca="1">IF(BU$4="",0,SUMPRODUCT(INDIRECT(ADDRESS($B37,$X$2)&amp;":"&amp;ADDRESS($B37,$X$2-1+BU$8)),INDIRECT(ADDRESS($B$11,$X$2)&amp;":"&amp;ADDRESS($B$11,$X$2-1+BU$8)),INDIRECT("rP!"&amp;ADDRESS(Prcsses!$B18,$X$2+$P$8-BU$8)&amp;":"&amp;ADDRESS(Prcsses!$B18,$X$2-1+$P$8))))</f>
        <v>3239293.5827709693</v>
      </c>
      <c r="BV29" s="5">
        <f ca="1">IF(BV$4="",0,SUMPRODUCT(INDIRECT(ADDRESS($B37,$X$2)&amp;":"&amp;ADDRESS($B37,$X$2-1+BV$8)),INDIRECT(ADDRESS($B$11,$X$2)&amp;":"&amp;ADDRESS($B$11,$X$2-1+BV$8)),INDIRECT("rP!"&amp;ADDRESS(Prcsses!$B18,$X$2+$P$8-BV$8)&amp;":"&amp;ADDRESS(Prcsses!$B18,$X$2-1+$P$8))))</f>
        <v>3374379.0172865246</v>
      </c>
      <c r="BW29" s="5">
        <f ca="1">IF(BW$4="",0,SUMPRODUCT(INDIRECT(ADDRESS($B37,$X$2)&amp;":"&amp;ADDRESS($B37,$X$2-1+BW$8)),INDIRECT(ADDRESS($B$11,$X$2)&amp;":"&amp;ADDRESS($B$11,$X$2-1+BW$8)),INDIRECT("rP!"&amp;ADDRESS(Prcsses!$B18,$X$2+$P$8-BW$8)&amp;":"&amp;ADDRESS(Prcsses!$B18,$X$2-1+$P$8))))</f>
        <v>3444678.580146661</v>
      </c>
      <c r="BX29" s="5">
        <f ca="1">IF(BX$4="",0,SUMPRODUCT(INDIRECT(ADDRESS($B37,$X$2)&amp;":"&amp;ADDRESS($B37,$X$2-1+BX$8)),INDIRECT(ADDRESS($B$11,$X$2)&amp;":"&amp;ADDRESS($B$11,$X$2-1+BX$8)),INDIRECT("rP!"&amp;ADDRESS(Prcsses!$B18,$X$2+$P$8-BX$8)&amp;":"&amp;ADDRESS(Prcsses!$B18,$X$2-1+$P$8))))</f>
        <v>3514978.1430067969</v>
      </c>
      <c r="BY29" s="5">
        <f ca="1">IF(BY$4="",0,SUMPRODUCT(INDIRECT(ADDRESS($B37,$X$2)&amp;":"&amp;ADDRESS($B37,$X$2-1+BY$8)),INDIRECT(ADDRESS($B$11,$X$2)&amp;":"&amp;ADDRESS($B$11,$X$2-1+BY$8)),INDIRECT("rP!"&amp;ADDRESS(Prcsses!$B18,$X$2+$P$8-BY$8)&amp;":"&amp;ADDRESS(Prcsses!$B18,$X$2-1+$P$8))))</f>
        <v>3585277.7058669324</v>
      </c>
      <c r="BZ29" s="5">
        <f ca="1">IF(BZ$4="",0,SUMPRODUCT(INDIRECT(ADDRESS($B37,$X$2)&amp;":"&amp;ADDRESS($B37,$X$2-1+BZ$8)),INDIRECT(ADDRESS($B$11,$X$2)&amp;":"&amp;ADDRESS($B$11,$X$2-1+BZ$8)),INDIRECT("rP!"&amp;ADDRESS(Prcsses!$B18,$X$2+$P$8-BZ$8)&amp;":"&amp;ADDRESS(Prcsses!$B18,$X$2-1+$P$8))))</f>
        <v>3655577.2687270683</v>
      </c>
      <c r="CA29" s="5">
        <f ca="1">IF(CA$4="",0,SUMPRODUCT(INDIRECT(ADDRESS($B37,$X$2)&amp;":"&amp;ADDRESS($B37,$X$2-1+CA$8)),INDIRECT(ADDRESS($B$11,$X$2)&amp;":"&amp;ADDRESS($B$11,$X$2-1+CA$8)),INDIRECT("rP!"&amp;ADDRESS(Prcsses!$B18,$X$2+$P$8-CA$8)&amp;":"&amp;ADDRESS(Prcsses!$B18,$X$2-1+$P$8))))</f>
        <v>3725876.8315872042</v>
      </c>
      <c r="CB29" s="5">
        <f ca="1">IF(CB$4="",0,SUMPRODUCT(INDIRECT(ADDRESS($B37,$X$2)&amp;":"&amp;ADDRESS($B37,$X$2-1+CB$8)),INDIRECT(ADDRESS($B$11,$X$2)&amp;":"&amp;ADDRESS($B$11,$X$2-1+CB$8)),INDIRECT("rP!"&amp;ADDRESS(Prcsses!$B18,$X$2+$P$8-CB$8)&amp;":"&amp;ADDRESS(Prcsses!$B18,$X$2-1+$P$8))))</f>
        <v>3872099.9223362869</v>
      </c>
      <c r="CC29" s="5">
        <f ca="1">IF(CC$4="",0,SUMPRODUCT(INDIRECT(ADDRESS($B37,$X$2)&amp;":"&amp;ADDRESS($B37,$X$2-1+CC$8)),INDIRECT(ADDRESS($B$11,$X$2)&amp;":"&amp;ADDRESS($B$11,$X$2-1+CC$8)),INDIRECT("rP!"&amp;ADDRESS(Prcsses!$B18,$X$2+$P$8-CC$8)&amp;":"&amp;ADDRESS(Prcsses!$B18,$X$2-1+$P$8))))</f>
        <v>3943805.4764536261</v>
      </c>
      <c r="CD29" s="5">
        <f ca="1">IF(CD$4="",0,SUMPRODUCT(INDIRECT(ADDRESS($B37,$X$2)&amp;":"&amp;ADDRESS($B37,$X$2-1+CD$8)),INDIRECT(ADDRESS($B$11,$X$2)&amp;":"&amp;ADDRESS($B$11,$X$2-1+CD$8)),INDIRECT("rP!"&amp;ADDRESS(Prcsses!$B18,$X$2+$P$8-CD$8)&amp;":"&amp;ADDRESS(Prcsses!$B18,$X$2-1+$P$8))))</f>
        <v>4015511.0305709648</v>
      </c>
      <c r="CE29" s="5">
        <f ca="1">IF(CE$4="",0,SUMPRODUCT(INDIRECT(ADDRESS($B37,$X$2)&amp;":"&amp;ADDRESS($B37,$X$2-1+CE$8)),INDIRECT(ADDRESS($B$11,$X$2)&amp;":"&amp;ADDRESS($B$11,$X$2-1+CE$8)),INDIRECT("rP!"&amp;ADDRESS(Prcsses!$B18,$X$2+$P$8-CE$8)&amp;":"&amp;ADDRESS(Prcsses!$B18,$X$2-1+$P$8))))</f>
        <v>4087216.5846883031</v>
      </c>
      <c r="CF29" s="5">
        <f ca="1">IF(CF$4="",0,SUMPRODUCT(INDIRECT(ADDRESS($B37,$X$2)&amp;":"&amp;ADDRESS($B37,$X$2-1+CF$8)),INDIRECT(ADDRESS($B$11,$X$2)&amp;":"&amp;ADDRESS($B$11,$X$2-1+CF$8)),INDIRECT("rP!"&amp;ADDRESS(Prcsses!$B18,$X$2+$P$8-CF$8)&amp;":"&amp;ADDRESS(Prcsses!$B18,$X$2-1+$P$8))))</f>
        <v>0</v>
      </c>
    </row>
    <row r="30" spans="2:84" x14ac:dyDescent="0.3">
      <c r="B30" s="13">
        <f>ROW()</f>
        <v>30</v>
      </c>
      <c r="H30" s="1" t="str">
        <f t="shared" si="56"/>
        <v>Себестоимостные закупки и затраты</v>
      </c>
      <c r="I30" s="1" t="str">
        <f>Prcsses!I19</f>
        <v>Прямые расходы включая логистику</v>
      </c>
      <c r="M30" s="53" t="s">
        <v>18</v>
      </c>
      <c r="U30" s="5">
        <f t="shared" ca="1" si="57"/>
        <v>27930452.295655832</v>
      </c>
      <c r="X30" s="5">
        <f ca="1">IF(X$4="",0,SUMPRODUCT(INDIRECT(ADDRESS($B38,$X$2)&amp;":"&amp;ADDRESS($B38,$X$2-1+X$8)),INDIRECT(ADDRESS($B$11,$X$2)&amp;":"&amp;ADDRESS($B$11,$X$2-1+X$8)),INDIRECT("rP!"&amp;ADDRESS(Prcsses!$B19,$X$2+$P$8-X$8)&amp;":"&amp;ADDRESS(Prcsses!$B19,$X$2-1+$P$8))))</f>
        <v>0</v>
      </c>
      <c r="Y30" s="5">
        <f ca="1">IF(Y$4="",0,SUMPRODUCT(INDIRECT(ADDRESS($B38,$X$2)&amp;":"&amp;ADDRESS($B38,$X$2-1+Y$8)),INDIRECT(ADDRESS($B$11,$X$2)&amp;":"&amp;ADDRESS($B$11,$X$2-1+Y$8)),INDIRECT("rP!"&amp;ADDRESS(Prcsses!$B19,$X$2+$P$8-Y$8)&amp;":"&amp;ADDRESS(Prcsses!$B19,$X$2-1+$P$8))))</f>
        <v>0</v>
      </c>
      <c r="Z30" s="5">
        <f ca="1">IF(Z$4="",0,SUMPRODUCT(INDIRECT(ADDRESS($B38,$X$2)&amp;":"&amp;ADDRESS($B38,$X$2-1+Z$8)),INDIRECT(ADDRESS($B$11,$X$2)&amp;":"&amp;ADDRESS($B$11,$X$2-1+Z$8)),INDIRECT("rP!"&amp;ADDRESS(Prcsses!$B19,$X$2+$P$8-Z$8)&amp;":"&amp;ADDRESS(Prcsses!$B19,$X$2-1+$P$8))))</f>
        <v>0</v>
      </c>
      <c r="AA30" s="5">
        <f ca="1">IF(AA$4="",0,SUMPRODUCT(INDIRECT(ADDRESS($B38,$X$2)&amp;":"&amp;ADDRESS($B38,$X$2-1+AA$8)),INDIRECT(ADDRESS($B$11,$X$2)&amp;":"&amp;ADDRESS($B$11,$X$2-1+AA$8)),INDIRECT("rP!"&amp;ADDRESS(Prcsses!$B19,$X$2+$P$8-AA$8)&amp;":"&amp;ADDRESS(Prcsses!$B19,$X$2-1+$P$8))))</f>
        <v>10000</v>
      </c>
      <c r="AB30" s="5">
        <f ca="1">IF(AB$4="",0,SUMPRODUCT(INDIRECT(ADDRESS($B38,$X$2)&amp;":"&amp;ADDRESS($B38,$X$2-1+AB$8)),INDIRECT(ADDRESS($B$11,$X$2)&amp;":"&amp;ADDRESS($B$11,$X$2-1+AB$8)),INDIRECT("rP!"&amp;ADDRESS(Prcsses!$B19,$X$2+$P$8-AB$8)&amp;":"&amp;ADDRESS(Prcsses!$B19,$X$2-1+$P$8))))</f>
        <v>25000</v>
      </c>
      <c r="AC30" s="5">
        <f ca="1">IF(AC$4="",0,SUMPRODUCT(INDIRECT(ADDRESS($B38,$X$2)&amp;":"&amp;ADDRESS($B38,$X$2-1+AC$8)),INDIRECT(ADDRESS($B$11,$X$2)&amp;":"&amp;ADDRESS($B$11,$X$2-1+AC$8)),INDIRECT("rP!"&amp;ADDRESS(Prcsses!$B19,$X$2+$P$8-AC$8)&amp;":"&amp;ADDRESS(Prcsses!$B19,$X$2-1+$P$8))))</f>
        <v>45000</v>
      </c>
      <c r="AD30" s="5">
        <f ca="1">IF(AD$4="",0,SUMPRODUCT(INDIRECT(ADDRESS($B38,$X$2)&amp;":"&amp;ADDRESS($B38,$X$2-1+AD$8)),INDIRECT(ADDRESS($B$11,$X$2)&amp;":"&amp;ADDRESS($B$11,$X$2-1+AD$8)),INDIRECT("rP!"&amp;ADDRESS(Prcsses!$B19,$X$2+$P$8-AD$8)&amp;":"&amp;ADDRESS(Prcsses!$B19,$X$2-1+$P$8))))</f>
        <v>60000</v>
      </c>
      <c r="AE30" s="5">
        <f ca="1">IF(AE$4="",0,SUMPRODUCT(INDIRECT(ADDRESS($B38,$X$2)&amp;":"&amp;ADDRESS($B38,$X$2-1+AE$8)),INDIRECT(ADDRESS($B$11,$X$2)&amp;":"&amp;ADDRESS($B$11,$X$2-1+AE$8)),INDIRECT("rP!"&amp;ADDRESS(Prcsses!$B19,$X$2+$P$8-AE$8)&amp;":"&amp;ADDRESS(Prcsses!$B19,$X$2-1+$P$8))))</f>
        <v>75600</v>
      </c>
      <c r="AF30" s="5">
        <f ca="1">IF(AF$4="",0,SUMPRODUCT(INDIRECT(ADDRESS($B38,$X$2)&amp;":"&amp;ADDRESS($B38,$X$2-1+AF$8)),INDIRECT(ADDRESS($B$11,$X$2)&amp;":"&amp;ADDRESS($B$11,$X$2-1+AF$8)),INDIRECT("rP!"&amp;ADDRESS(Prcsses!$B19,$X$2+$P$8-AF$8)&amp;":"&amp;ADDRESS(Prcsses!$B19,$X$2-1+$P$8))))</f>
        <v>91300</v>
      </c>
      <c r="AG30" s="5">
        <f ca="1">IF(AG$4="",0,SUMPRODUCT(INDIRECT(ADDRESS($B38,$X$2)&amp;":"&amp;ADDRESS($B38,$X$2-1+AG$8)),INDIRECT(ADDRESS($B$11,$X$2)&amp;":"&amp;ADDRESS($B$11,$X$2-1+AG$8)),INDIRECT("rP!"&amp;ADDRESS(Prcsses!$B19,$X$2+$P$8-AG$8)&amp;":"&amp;ADDRESS(Prcsses!$B19,$X$2-1+$P$8))))</f>
        <v>107100</v>
      </c>
      <c r="AH30" s="5">
        <f ca="1">IF(AH$4="",0,SUMPRODUCT(INDIRECT(ADDRESS($B38,$X$2)&amp;":"&amp;ADDRESS($B38,$X$2-1+AH$8)),INDIRECT(ADDRESS($B$11,$X$2)&amp;":"&amp;ADDRESS($B$11,$X$2-1+AH$8)),INDIRECT("rP!"&amp;ADDRESS(Prcsses!$B19,$X$2+$P$8-AH$8)&amp;":"&amp;ADDRESS(Prcsses!$B19,$X$2-1+$P$8))))</f>
        <v>122400</v>
      </c>
      <c r="AI30" s="5">
        <f ca="1">IF(AI$4="",0,SUMPRODUCT(INDIRECT(ADDRESS($B38,$X$2)&amp;":"&amp;ADDRESS($B38,$X$2-1+AI$8)),INDIRECT(ADDRESS($B$11,$X$2)&amp;":"&amp;ADDRESS($B$11,$X$2-1+AI$8)),INDIRECT("rP!"&amp;ADDRESS(Prcsses!$B19,$X$2+$P$8-AI$8)&amp;":"&amp;ADDRESS(Prcsses!$B19,$X$2-1+$P$8))))</f>
        <v>137700</v>
      </c>
      <c r="AJ30" s="5">
        <f ca="1">IF(AJ$4="",0,SUMPRODUCT(INDIRECT(ADDRESS($B38,$X$2)&amp;":"&amp;ADDRESS($B38,$X$2-1+AJ$8)),INDIRECT(ADDRESS($B$11,$X$2)&amp;":"&amp;ADDRESS($B$11,$X$2-1+AJ$8)),INDIRECT("rP!"&amp;ADDRESS(Prcsses!$B19,$X$2+$P$8-AJ$8)&amp;":"&amp;ADDRESS(Prcsses!$B19,$X$2-1+$P$8))))</f>
        <v>153000</v>
      </c>
      <c r="AK30" s="5">
        <f ca="1">IF(AK$4="",0,SUMPRODUCT(INDIRECT(ADDRESS($B38,$X$2)&amp;":"&amp;ADDRESS($B38,$X$2-1+AK$8)),INDIRECT(ADDRESS($B$11,$X$2)&amp;":"&amp;ADDRESS($B$11,$X$2-1+AK$8)),INDIRECT("rP!"&amp;ADDRESS(Prcsses!$B19,$X$2+$P$8-AK$8)&amp;":"&amp;ADDRESS(Prcsses!$B19,$X$2-1+$P$8))))</f>
        <v>169524</v>
      </c>
      <c r="AL30" s="5">
        <f ca="1">IF(AL$4="",0,SUMPRODUCT(INDIRECT(ADDRESS($B38,$X$2)&amp;":"&amp;ADDRESS($B38,$X$2-1+AL$8)),INDIRECT(ADDRESS($B$11,$X$2)&amp;":"&amp;ADDRESS($B$11,$X$2-1+AL$8)),INDIRECT("rP!"&amp;ADDRESS(Prcsses!$B19,$X$2+$P$8-AL$8)&amp;":"&amp;ADDRESS(Prcsses!$B19,$X$2-1+$P$8))))</f>
        <v>186150</v>
      </c>
      <c r="AM30" s="5">
        <f ca="1">IF(AM$4="",0,SUMPRODUCT(INDIRECT(ADDRESS($B38,$X$2)&amp;":"&amp;ADDRESS($B38,$X$2-1+AM$8)),INDIRECT(ADDRESS($B$11,$X$2)&amp;":"&amp;ADDRESS($B$11,$X$2-1+AM$8)),INDIRECT("rP!"&amp;ADDRESS(Prcsses!$B19,$X$2+$P$8-AM$8)&amp;":"&amp;ADDRESS(Prcsses!$B19,$X$2-1+$P$8))))</f>
        <v>202878</v>
      </c>
      <c r="AN30" s="5">
        <f ca="1">IF(AN$4="",0,SUMPRODUCT(INDIRECT(ADDRESS($B38,$X$2)&amp;":"&amp;ADDRESS($B38,$X$2-1+AN$8)),INDIRECT(ADDRESS($B$11,$X$2)&amp;":"&amp;ADDRESS($B$11,$X$2-1+AN$8)),INDIRECT("rP!"&amp;ADDRESS(Prcsses!$B19,$X$2+$P$8-AN$8)&amp;":"&amp;ADDRESS(Prcsses!$B19,$X$2-1+$P$8))))</f>
        <v>218484</v>
      </c>
      <c r="AO30" s="5">
        <f ca="1">IF(AO$4="",0,SUMPRODUCT(INDIRECT(ADDRESS($B38,$X$2)&amp;":"&amp;ADDRESS($B38,$X$2-1+AO$8)),INDIRECT(ADDRESS($B$11,$X$2)&amp;":"&amp;ADDRESS($B$11,$X$2-1+AO$8)),INDIRECT("rP!"&amp;ADDRESS(Prcsses!$B19,$X$2+$P$8-AO$8)&amp;":"&amp;ADDRESS(Prcsses!$B19,$X$2-1+$P$8))))</f>
        <v>234090</v>
      </c>
      <c r="AP30" s="5">
        <f ca="1">IF(AP$4="",0,SUMPRODUCT(INDIRECT(ADDRESS($B38,$X$2)&amp;":"&amp;ADDRESS($B38,$X$2-1+AP$8)),INDIRECT(ADDRESS($B$11,$X$2)&amp;":"&amp;ADDRESS($B$11,$X$2-1+AP$8)),INDIRECT("rP!"&amp;ADDRESS(Prcsses!$B19,$X$2+$P$8-AP$8)&amp;":"&amp;ADDRESS(Prcsses!$B19,$X$2-1+$P$8))))</f>
        <v>249696</v>
      </c>
      <c r="AQ30" s="5">
        <f ca="1">IF(AQ$4="",0,SUMPRODUCT(INDIRECT(ADDRESS($B38,$X$2)&amp;":"&amp;ADDRESS($B38,$X$2-1+AQ$8)),INDIRECT(ADDRESS($B$11,$X$2)&amp;":"&amp;ADDRESS($B$11,$X$2-1+AQ$8)),INDIRECT("rP!"&amp;ADDRESS(Prcsses!$B19,$X$2+$P$8-AQ$8)&amp;":"&amp;ADDRESS(Prcsses!$B19,$X$2-1+$P$8))))</f>
        <v>267174.71999999997</v>
      </c>
      <c r="AR30" s="5">
        <f ca="1">IF(AR$4="",0,SUMPRODUCT(INDIRECT(ADDRESS($B38,$X$2)&amp;":"&amp;ADDRESS($B38,$X$2-1+AR$8)),INDIRECT(ADDRESS($B$11,$X$2)&amp;":"&amp;ADDRESS($B$11,$X$2-1+AR$8)),INDIRECT("rP!"&amp;ADDRESS(Prcsses!$B19,$X$2+$P$8-AR$8)&amp;":"&amp;ADDRESS(Prcsses!$B19,$X$2-1+$P$8))))</f>
        <v>284757.48</v>
      </c>
      <c r="AS30" s="5">
        <f ca="1">IF(AS$4="",0,SUMPRODUCT(INDIRECT(ADDRESS($B38,$X$2)&amp;":"&amp;ADDRESS($B38,$X$2-1+AS$8)),INDIRECT(ADDRESS($B$11,$X$2)&amp;":"&amp;ADDRESS($B$11,$X$2-1+AS$8)),INDIRECT("rP!"&amp;ADDRESS(Prcsses!$B19,$X$2+$P$8-AS$8)&amp;":"&amp;ADDRESS(Prcsses!$B19,$X$2-1+$P$8))))</f>
        <v>302444.27999999997</v>
      </c>
      <c r="AT30" s="5">
        <f ca="1">IF(AT$4="",0,SUMPRODUCT(INDIRECT(ADDRESS($B38,$X$2)&amp;":"&amp;ADDRESS($B38,$X$2-1+AT$8)),INDIRECT(ADDRESS($B$11,$X$2)&amp;":"&amp;ADDRESS($B$11,$X$2-1+AT$8)),INDIRECT("rP!"&amp;ADDRESS(Prcsses!$B19,$X$2+$P$8-AT$8)&amp;":"&amp;ADDRESS(Prcsses!$B19,$X$2-1+$P$8))))</f>
        <v>318362.40000000002</v>
      </c>
      <c r="AU30" s="5">
        <f ca="1">IF(AU$4="",0,SUMPRODUCT(INDIRECT(ADDRESS($B38,$X$2)&amp;":"&amp;ADDRESS($B38,$X$2-1+AU$8)),INDIRECT(ADDRESS($B$11,$X$2)&amp;":"&amp;ADDRESS($B$11,$X$2-1+AU$8)),INDIRECT("rP!"&amp;ADDRESS(Prcsses!$B19,$X$2+$P$8-AU$8)&amp;":"&amp;ADDRESS(Prcsses!$B19,$X$2-1+$P$8))))</f>
        <v>334280.52</v>
      </c>
      <c r="AV30" s="5">
        <f ca="1">IF(AV$4="",0,SUMPRODUCT(INDIRECT(ADDRESS($B38,$X$2)&amp;":"&amp;ADDRESS($B38,$X$2-1+AV$8)),INDIRECT(ADDRESS($B$11,$X$2)&amp;":"&amp;ADDRESS($B$11,$X$2-1+AV$8)),INDIRECT("rP!"&amp;ADDRESS(Prcsses!$B19,$X$2+$P$8-AV$8)&amp;":"&amp;ADDRESS(Prcsses!$B19,$X$2-1+$P$8))))</f>
        <v>350198.64</v>
      </c>
      <c r="AW30" s="5">
        <f ca="1">IF(AW$4="",0,SUMPRODUCT(INDIRECT(ADDRESS($B38,$X$2)&amp;":"&amp;ADDRESS($B38,$X$2-1+AW$8)),INDIRECT(ADDRESS($B$11,$X$2)&amp;":"&amp;ADDRESS($B$11,$X$2-1+AW$8)),INDIRECT("rP!"&amp;ADDRESS(Prcsses!$B19,$X$2+$P$8-AW$8)&amp;":"&amp;ADDRESS(Prcsses!$B19,$X$2-1+$P$8))))</f>
        <v>368663.65919999999</v>
      </c>
      <c r="AX30" s="5">
        <f ca="1">IF(AX$4="",0,SUMPRODUCT(INDIRECT(ADDRESS($B38,$X$2)&amp;":"&amp;ADDRESS($B38,$X$2-1+AX$8)),INDIRECT(ADDRESS($B$11,$X$2)&amp;":"&amp;ADDRESS($B$11,$X$2-1+AX$8)),INDIRECT("rP!"&amp;ADDRESS(Prcsses!$B19,$X$2+$P$8-AX$8)&amp;":"&amp;ADDRESS(Prcsses!$B19,$X$2-1+$P$8))))</f>
        <v>387234.79920000001</v>
      </c>
      <c r="AY30" s="5">
        <f ca="1">IF(AY$4="",0,SUMPRODUCT(INDIRECT(ADDRESS($B38,$X$2)&amp;":"&amp;ADDRESS($B38,$X$2-1+AY$8)),INDIRECT(ADDRESS($B$11,$X$2)&amp;":"&amp;ADDRESS($B$11,$X$2-1+AY$8)),INDIRECT("rP!"&amp;ADDRESS(Prcsses!$B19,$X$2+$P$8-AY$8)&amp;":"&amp;ADDRESS(Prcsses!$B19,$X$2-1+$P$8))))</f>
        <v>405912.05999999994</v>
      </c>
      <c r="AZ30" s="5">
        <f ca="1">IF(AZ$4="",0,SUMPRODUCT(INDIRECT(ADDRESS($B38,$X$2)&amp;":"&amp;ADDRESS($B38,$X$2-1+AZ$8)),INDIRECT(ADDRESS($B$11,$X$2)&amp;":"&amp;ADDRESS($B$11,$X$2-1+AZ$8)),INDIRECT("rP!"&amp;ADDRESS(Prcsses!$B19,$X$2+$P$8-AZ$8)&amp;":"&amp;ADDRESS(Prcsses!$B19,$X$2-1+$P$8))))</f>
        <v>422148.54239999998</v>
      </c>
      <c r="BA30" s="5">
        <f ca="1">IF(BA$4="",0,SUMPRODUCT(INDIRECT(ADDRESS($B38,$X$2)&amp;":"&amp;ADDRESS($B38,$X$2-1+BA$8)),INDIRECT(ADDRESS($B$11,$X$2)&amp;":"&amp;ADDRESS($B$11,$X$2-1+BA$8)),INDIRECT("rP!"&amp;ADDRESS(Prcsses!$B19,$X$2+$P$8-BA$8)&amp;":"&amp;ADDRESS(Prcsses!$B19,$X$2-1+$P$8))))</f>
        <v>438385.02480000001</v>
      </c>
      <c r="BB30" s="5">
        <f ca="1">IF(BB$4="",0,SUMPRODUCT(INDIRECT(ADDRESS($B38,$X$2)&amp;":"&amp;ADDRESS($B38,$X$2-1+BB$8)),INDIRECT(ADDRESS($B$11,$X$2)&amp;":"&amp;ADDRESS($B$11,$X$2-1+BB$8)),INDIRECT("rP!"&amp;ADDRESS(Prcsses!$B19,$X$2+$P$8-BB$8)&amp;":"&amp;ADDRESS(Prcsses!$B19,$X$2-1+$P$8))))</f>
        <v>454621.50719999999</v>
      </c>
      <c r="BC30" s="5">
        <f ca="1">IF(BC$4="",0,SUMPRODUCT(INDIRECT(ADDRESS($B38,$X$2)&amp;":"&amp;ADDRESS($B38,$X$2-1+BC$8)),INDIRECT(ADDRESS($B$11,$X$2)&amp;":"&amp;ADDRESS($B$11,$X$2-1+BC$8)),INDIRECT("rP!"&amp;ADDRESS(Prcsses!$B19,$X$2+$P$8-BC$8)&amp;":"&amp;ADDRESS(Prcsses!$B19,$X$2-1+$P$8))))</f>
        <v>474105.28607999999</v>
      </c>
      <c r="BD30" s="5">
        <f ca="1">IF(BD$4="",0,SUMPRODUCT(INDIRECT(ADDRESS($B38,$X$2)&amp;":"&amp;ADDRESS($B38,$X$2-1+BD$8)),INDIRECT(ADDRESS($B$11,$X$2)&amp;":"&amp;ADDRESS($B$11,$X$2-1+BD$8)),INDIRECT("rP!"&amp;ADDRESS(Prcsses!$B19,$X$2+$P$8-BD$8)&amp;":"&amp;ADDRESS(Prcsses!$B19,$X$2-1+$P$8))))</f>
        <v>493697.30817600002</v>
      </c>
      <c r="BE30" s="5">
        <f ca="1">IF(BE$4="",0,SUMPRODUCT(INDIRECT(ADDRESS($B38,$X$2)&amp;":"&amp;ADDRESS($B38,$X$2-1+BE$8)),INDIRECT(ADDRESS($B$11,$X$2)&amp;":"&amp;ADDRESS($B$11,$X$2-1+BE$8)),INDIRECT("rP!"&amp;ADDRESS(Prcsses!$B19,$X$2+$P$8-BE$8)&amp;":"&amp;ADDRESS(Prcsses!$B19,$X$2-1+$P$8))))</f>
        <v>513397.57348799997</v>
      </c>
      <c r="BF30" s="5">
        <f ca="1">IF(BF$4="",0,SUMPRODUCT(INDIRECT(ADDRESS($B38,$X$2)&amp;":"&amp;ADDRESS($B38,$X$2-1+BF$8)),INDIRECT(ADDRESS($B$11,$X$2)&amp;":"&amp;ADDRESS($B$11,$X$2-1+BF$8)),INDIRECT("rP!"&amp;ADDRESS(Prcsses!$B19,$X$2+$P$8-BF$8)&amp;":"&amp;ADDRESS(Prcsses!$B19,$X$2-1+$P$8))))</f>
        <v>529958.78553600004</v>
      </c>
      <c r="BG30" s="5">
        <f ca="1">IF(BG$4="",0,SUMPRODUCT(INDIRECT(ADDRESS($B38,$X$2)&amp;":"&amp;ADDRESS($B38,$X$2-1+BG$8)),INDIRECT(ADDRESS($B$11,$X$2)&amp;":"&amp;ADDRESS($B$11,$X$2-1+BG$8)),INDIRECT("rP!"&amp;ADDRESS(Prcsses!$B19,$X$2+$P$8-BG$8)&amp;":"&amp;ADDRESS(Prcsses!$B19,$X$2-1+$P$8))))</f>
        <v>546519.997584</v>
      </c>
      <c r="BH30" s="5">
        <f ca="1">IF(BH$4="",0,SUMPRODUCT(INDIRECT(ADDRESS($B38,$X$2)&amp;":"&amp;ADDRESS($B38,$X$2-1+BH$8)),INDIRECT(ADDRESS($B$11,$X$2)&amp;":"&amp;ADDRESS($B$11,$X$2-1+BH$8)),INDIRECT("rP!"&amp;ADDRESS(Prcsses!$B19,$X$2+$P$8-BH$8)&amp;":"&amp;ADDRESS(Prcsses!$B19,$X$2-1+$P$8))))</f>
        <v>563081.20963199995</v>
      </c>
      <c r="BI30" s="5">
        <f ca="1">IF(BI$4="",0,SUMPRODUCT(INDIRECT(ADDRESS($B38,$X$2)&amp;":"&amp;ADDRESS($B38,$X$2-1+BI$8)),INDIRECT(ADDRESS($B$11,$X$2)&amp;":"&amp;ADDRESS($B$11,$X$2-1+BI$8)),INDIRECT("rP!"&amp;ADDRESS(Prcsses!$B19,$X$2+$P$8-BI$8)&amp;":"&amp;ADDRESS(Prcsses!$B19,$X$2-1+$P$8))))</f>
        <v>583617.11257152003</v>
      </c>
      <c r="BJ30" s="5">
        <f ca="1">IF(BJ$4="",0,SUMPRODUCT(INDIRECT(ADDRESS($B38,$X$2)&amp;":"&amp;ADDRESS($B38,$X$2-1+BJ$8)),INDIRECT(ADDRESS($B$11,$X$2)&amp;":"&amp;ADDRESS($B$11,$X$2-1+BJ$8)),INDIRECT("rP!"&amp;ADDRESS(Prcsses!$B19,$X$2+$P$8-BJ$8)&amp;":"&amp;ADDRESS(Prcsses!$B19,$X$2-1+$P$8))))</f>
        <v>604263.4235913601</v>
      </c>
      <c r="BK30" s="5">
        <f ca="1">IF(BK$4="",0,SUMPRODUCT(INDIRECT(ADDRESS($B38,$X$2)&amp;":"&amp;ADDRESS($B38,$X$2-1+BK$8)),INDIRECT(ADDRESS($B$11,$X$2)&amp;":"&amp;ADDRESS($B$11,$X$2-1+BK$8)),INDIRECT("rP!"&amp;ADDRESS(Prcsses!$B19,$X$2+$P$8-BK$8)&amp;":"&amp;ADDRESS(Prcsses!$B19,$X$2-1+$P$8))))</f>
        <v>625020.14269152004</v>
      </c>
      <c r="BL30" s="5">
        <f ca="1">IF(BL$4="",0,SUMPRODUCT(INDIRECT(ADDRESS($B38,$X$2)&amp;":"&amp;ADDRESS($B38,$X$2-1+BL$8)),INDIRECT(ADDRESS($B$11,$X$2)&amp;":"&amp;ADDRESS($B$11,$X$2-1+BL$8)),INDIRECT("rP!"&amp;ADDRESS(Prcsses!$B19,$X$2+$P$8-BL$8)&amp;":"&amp;ADDRESS(Prcsses!$B19,$X$2-1+$P$8))))</f>
        <v>641912.57898048009</v>
      </c>
      <c r="BM30" s="5">
        <f ca="1">IF(BM$4="",0,SUMPRODUCT(INDIRECT(ADDRESS($B38,$X$2)&amp;":"&amp;ADDRESS($B38,$X$2-1+BM$8)),INDIRECT(ADDRESS($B$11,$X$2)&amp;":"&amp;ADDRESS($B$11,$X$2-1+BM$8)),INDIRECT("rP!"&amp;ADDRESS(Prcsses!$B19,$X$2+$P$8-BM$8)&amp;":"&amp;ADDRESS(Prcsses!$B19,$X$2-1+$P$8))))</f>
        <v>658805.01526944013</v>
      </c>
      <c r="BN30" s="5">
        <f ca="1">IF(BN$4="",0,SUMPRODUCT(INDIRECT(ADDRESS($B38,$X$2)&amp;":"&amp;ADDRESS($B38,$X$2-1+BN$8)),INDIRECT(ADDRESS($B$11,$X$2)&amp;":"&amp;ADDRESS($B$11,$X$2-1+BN$8)),INDIRECT("rP!"&amp;ADDRESS(Prcsses!$B19,$X$2+$P$8-BN$8)&amp;":"&amp;ADDRESS(Prcsses!$B19,$X$2-1+$P$8))))</f>
        <v>675697.45155840006</v>
      </c>
      <c r="BO30" s="5">
        <f ca="1">IF(BO$4="",0,SUMPRODUCT(INDIRECT(ADDRESS($B38,$X$2)&amp;":"&amp;ADDRESS($B38,$X$2-1+BO$8)),INDIRECT(ADDRESS($B$11,$X$2)&amp;":"&amp;ADDRESS($B$11,$X$2-1+BO$8)),INDIRECT("rP!"&amp;ADDRESS(Prcsses!$B19,$X$2+$P$8-BO$8)&amp;":"&amp;ADDRESS(Prcsses!$B19,$X$2-1+$P$8))))</f>
        <v>697319.77000826877</v>
      </c>
      <c r="BP30" s="5">
        <f ca="1">IF(BP$4="",0,SUMPRODUCT(INDIRECT(ADDRESS($B38,$X$2)&amp;":"&amp;ADDRESS($B38,$X$2-1+BP$8)),INDIRECT(ADDRESS($B$11,$X$2)&amp;":"&amp;ADDRESS($B$11,$X$2-1+BP$8)),INDIRECT("rP!"&amp;ADDRESS(Prcsses!$B19,$X$2+$P$8-BP$8)&amp;":"&amp;ADDRESS(Prcsses!$B19,$X$2-1+$P$8))))</f>
        <v>719054.70470006391</v>
      </c>
      <c r="BQ30" s="5">
        <f ca="1">IF(BQ$4="",0,SUMPRODUCT(INDIRECT(ADDRESS($B38,$X$2)&amp;":"&amp;ADDRESS($B38,$X$2-1+BQ$8)),INDIRECT(ADDRESS($B$11,$X$2)&amp;":"&amp;ADDRESS($B$11,$X$2-1+BQ$8)),INDIRECT("rP!"&amp;ADDRESS(Prcsses!$B19,$X$2+$P$8-BQ$8)&amp;":"&amp;ADDRESS(Prcsses!$B19,$X$2-1+$P$8))))</f>
        <v>740902.25563378551</v>
      </c>
      <c r="BR30" s="5">
        <f ca="1">IF(BR$4="",0,SUMPRODUCT(INDIRECT(ADDRESS($B38,$X$2)&amp;":"&amp;ADDRESS($B38,$X$2-1+BR$8)),INDIRECT(ADDRESS($B$11,$X$2)&amp;":"&amp;ADDRESS($B$11,$X$2-1+BR$8)),INDIRECT("rP!"&amp;ADDRESS(Prcsses!$B19,$X$2+$P$8-BR$8)&amp;":"&amp;ADDRESS(Prcsses!$B19,$X$2-1+$P$8))))</f>
        <v>758132.54064852465</v>
      </c>
      <c r="BS30" s="5">
        <f ca="1">IF(BS$4="",0,SUMPRODUCT(INDIRECT(ADDRESS($B38,$X$2)&amp;":"&amp;ADDRESS($B38,$X$2-1+BS$8)),INDIRECT(ADDRESS($B$11,$X$2)&amp;":"&amp;ADDRESS($B$11,$X$2-1+BS$8)),INDIRECT("rP!"&amp;ADDRESS(Prcsses!$B19,$X$2+$P$8-BS$8)&amp;":"&amp;ADDRESS(Prcsses!$B19,$X$2-1+$P$8))))</f>
        <v>775362.82566326391</v>
      </c>
      <c r="BT30" s="5">
        <f ca="1">IF(BT$4="",0,SUMPRODUCT(INDIRECT(ADDRESS($B38,$X$2)&amp;":"&amp;ADDRESS($B38,$X$2-1+BT$8)),INDIRECT(ADDRESS($B$11,$X$2)&amp;":"&amp;ADDRESS($B$11,$X$2-1+BT$8)),INDIRECT("rP!"&amp;ADDRESS(Prcsses!$B19,$X$2+$P$8-BT$8)&amp;":"&amp;ADDRESS(Prcsses!$B19,$X$2-1+$P$8))))</f>
        <v>792593.11067800317</v>
      </c>
      <c r="BU30" s="5">
        <f ca="1">IF(BU$4="",0,SUMPRODUCT(INDIRECT(ADDRESS($B38,$X$2)&amp;":"&amp;ADDRESS($B38,$X$2-1+BU$8)),INDIRECT(ADDRESS($B$11,$X$2)&amp;":"&amp;ADDRESS($B$11,$X$2-1+BU$8)),INDIRECT("rP!"&amp;ADDRESS(Prcsses!$B19,$X$2+$P$8-BU$8)&amp;":"&amp;ADDRESS(Prcsses!$B19,$X$2-1+$P$8))))</f>
        <v>815337.08689745888</v>
      </c>
      <c r="BV30" s="5">
        <f ca="1">IF(BV$4="",0,SUMPRODUCT(INDIRECT(ADDRESS($B38,$X$2)&amp;":"&amp;ADDRESS($B38,$X$2-1+BV$8)),INDIRECT(ADDRESS($B$11,$X$2)&amp;":"&amp;ADDRESS($B$11,$X$2-1+BV$8)),INDIRECT("rP!"&amp;ADDRESS(Prcsses!$B19,$X$2+$P$8-BV$8)&amp;":"&amp;ADDRESS(Prcsses!$B19,$X$2-1+$P$8))))</f>
        <v>838195.93168367958</v>
      </c>
      <c r="BW30" s="5">
        <f ca="1">IF(BW$4="",0,SUMPRODUCT(INDIRECT(ADDRESS($B38,$X$2)&amp;":"&amp;ADDRESS($B38,$X$2-1+BW$8)),INDIRECT(ADDRESS($B$11,$X$2)&amp;":"&amp;ADDRESS($B$11,$X$2-1+BW$8)),INDIRECT("rP!"&amp;ADDRESS(Prcsses!$B19,$X$2+$P$8-BW$8)&amp;":"&amp;ADDRESS(Prcsses!$B19,$X$2-1+$P$8))))</f>
        <v>861169.64503666514</v>
      </c>
      <c r="BX30" s="5">
        <f ca="1">IF(BX$4="",0,SUMPRODUCT(INDIRECT(ADDRESS($B38,$X$2)&amp;":"&amp;ADDRESS($B38,$X$2-1+BX$8)),INDIRECT(ADDRESS($B$11,$X$2)&amp;":"&amp;ADDRESS($B$11,$X$2-1+BX$8)),INDIRECT("rP!"&amp;ADDRESS(Prcsses!$B19,$X$2+$P$8-BX$8)&amp;":"&amp;ADDRESS(Prcsses!$B19,$X$2-1+$P$8))))</f>
        <v>878744.53575169924</v>
      </c>
      <c r="BY30" s="5">
        <f ca="1">IF(BY$4="",0,SUMPRODUCT(INDIRECT(ADDRESS($B38,$X$2)&amp;":"&amp;ADDRESS($B38,$X$2-1+BY$8)),INDIRECT(ADDRESS($B$11,$X$2)&amp;":"&amp;ADDRESS($B$11,$X$2-1+BY$8)),INDIRECT("rP!"&amp;ADDRESS(Prcsses!$B19,$X$2+$P$8-BY$8)&amp;":"&amp;ADDRESS(Prcsses!$B19,$X$2-1+$P$8))))</f>
        <v>896319.42646673322</v>
      </c>
      <c r="BZ30" s="5">
        <f ca="1">IF(BZ$4="",0,SUMPRODUCT(INDIRECT(ADDRESS($B38,$X$2)&amp;":"&amp;ADDRESS($B38,$X$2-1+BZ$8)),INDIRECT(ADDRESS($B$11,$X$2)&amp;":"&amp;ADDRESS($B$11,$X$2-1+BZ$8)),INDIRECT("rP!"&amp;ADDRESS(Prcsses!$B19,$X$2+$P$8-BZ$8)&amp;":"&amp;ADDRESS(Prcsses!$B19,$X$2-1+$P$8))))</f>
        <v>913894.31718176708</v>
      </c>
      <c r="CA30" s="5">
        <f ca="1">IF(CA$4="",0,SUMPRODUCT(INDIRECT(ADDRESS($B38,$X$2)&amp;":"&amp;ADDRESS($B38,$X$2-1+CA$8)),INDIRECT(ADDRESS($B$11,$X$2)&amp;":"&amp;ADDRESS($B$11,$X$2-1+CA$8)),INDIRECT("rP!"&amp;ADDRESS(Prcsses!$B19,$X$2+$P$8-CA$8)&amp;":"&amp;ADDRESS(Prcsses!$B19,$X$2-1+$P$8))))</f>
        <v>937796.16855421336</v>
      </c>
      <c r="CB30" s="5">
        <f ca="1">IF(CB$4="",0,SUMPRODUCT(INDIRECT(ADDRESS($B38,$X$2)&amp;":"&amp;ADDRESS($B38,$X$2-1+CB$8)),INDIRECT(ADDRESS($B$11,$X$2)&amp;":"&amp;ADDRESS($B$11,$X$2-1+CB$8)),INDIRECT("rP!"&amp;ADDRESS(Prcsses!$B19,$X$2+$P$8-CB$8)&amp;":"&amp;ADDRESS(Prcsses!$B19,$X$2-1+$P$8))))</f>
        <v>961815.18586475984</v>
      </c>
      <c r="CC30" s="5">
        <f ca="1">IF(CC$4="",0,SUMPRODUCT(INDIRECT(ADDRESS($B38,$X$2)&amp;":"&amp;ADDRESS($B38,$X$2-1+CC$8)),INDIRECT(ADDRESS($B$11,$X$2)&amp;":"&amp;ADDRESS($B$11,$X$2-1+CC$8)),INDIRECT("rP!"&amp;ADDRESS(Prcsses!$B19,$X$2+$P$8-CC$8)&amp;":"&amp;ADDRESS(Prcsses!$B19,$X$2-1+$P$8))))</f>
        <v>985951.3691134064</v>
      </c>
      <c r="CD30" s="5">
        <f ca="1">IF(CD$4="",0,SUMPRODUCT(INDIRECT(ADDRESS($B38,$X$2)&amp;":"&amp;ADDRESS($B38,$X$2-1+CD$8)),INDIRECT(ADDRESS($B$11,$X$2)&amp;":"&amp;ADDRESS($B$11,$X$2-1+CD$8)),INDIRECT("rP!"&amp;ADDRESS(Prcsses!$B19,$X$2+$P$8-CD$8)&amp;":"&amp;ADDRESS(Prcsses!$B19,$X$2-1+$P$8))))</f>
        <v>1003877.7576427411</v>
      </c>
      <c r="CE30" s="5">
        <f ca="1">IF(CE$4="",0,SUMPRODUCT(INDIRECT(ADDRESS($B38,$X$2)&amp;":"&amp;ADDRESS($B38,$X$2-1+CE$8)),INDIRECT(ADDRESS($B$11,$X$2)&amp;":"&amp;ADDRESS($B$11,$X$2-1+CE$8)),INDIRECT("rP!"&amp;ADDRESS(Prcsses!$B19,$X$2+$P$8-CE$8)&amp;":"&amp;ADDRESS(Prcsses!$B19,$X$2-1+$P$8))))</f>
        <v>1021804.1461720756</v>
      </c>
      <c r="CF30" s="5">
        <f ca="1">IF(CF$4="",0,SUMPRODUCT(INDIRECT(ADDRESS($B38,$X$2)&amp;":"&amp;ADDRESS($B38,$X$2-1+CF$8)),INDIRECT(ADDRESS($B$11,$X$2)&amp;":"&amp;ADDRESS($B$11,$X$2-1+CF$8)),INDIRECT("rP!"&amp;ADDRESS(Prcsses!$B19,$X$2+$P$8-CF$8)&amp;":"&amp;ADDRESS(Prcsses!$B19,$X$2-1+$P$8))))</f>
        <v>0</v>
      </c>
    </row>
    <row r="31" spans="2:84" s="26" customFormat="1" ht="12" x14ac:dyDescent="0.25">
      <c r="B31" s="13"/>
      <c r="M31" s="55"/>
      <c r="N31" s="44" t="s">
        <v>21</v>
      </c>
      <c r="O31" s="45"/>
      <c r="P31" s="46"/>
      <c r="Q31" s="89"/>
      <c r="U31" s="41"/>
      <c r="V31" s="42"/>
      <c r="W31" s="43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</row>
    <row r="32" spans="2:84" x14ac:dyDescent="0.3">
      <c r="B32" s="13">
        <f>ROW()</f>
        <v>32</v>
      </c>
      <c r="H32" s="1" t="str">
        <f t="shared" ref="H32:H38" si="58">$H$24</f>
        <v>Себестоимостные закупки и затраты</v>
      </c>
      <c r="I32" s="1" t="s">
        <v>155</v>
      </c>
      <c r="M32" s="53" t="s">
        <v>16</v>
      </c>
      <c r="W32" s="34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</row>
    <row r="33" spans="2:84" x14ac:dyDescent="0.3">
      <c r="B33" s="13">
        <f>ROW()</f>
        <v>33</v>
      </c>
      <c r="H33" s="1" t="str">
        <f t="shared" si="58"/>
        <v>Себестоимостные закупки и затраты</v>
      </c>
      <c r="I33" s="1" t="str">
        <f>$I$32</f>
        <v>Индексация себест. закупок и затрат</v>
      </c>
      <c r="J33" s="1" t="str">
        <f>Prcsses!I14</f>
        <v>Сырье и материалы</v>
      </c>
      <c r="M33" s="53" t="s">
        <v>16</v>
      </c>
      <c r="O33" s="82"/>
      <c r="P33" s="86">
        <v>0.02</v>
      </c>
      <c r="W33" s="34"/>
      <c r="X33" s="99">
        <f ca="1">IF(X$4="",0,(1+$P33)^(INT((X$1-1)/IF(OR($P$40&lt;=0,$P$40=""),12,$P$40))))</f>
        <v>1</v>
      </c>
      <c r="Y33" s="99">
        <f t="shared" ref="Y33:AN38" ca="1" si="59">IF(Y$4="",0,(1+$P33)^(INT((Y$1-1)/IF(OR($P$40&lt;=0,$P$40=""),12,$P$40))))</f>
        <v>1</v>
      </c>
      <c r="Z33" s="99">
        <f t="shared" ca="1" si="59"/>
        <v>1</v>
      </c>
      <c r="AA33" s="99">
        <f t="shared" ca="1" si="59"/>
        <v>1</v>
      </c>
      <c r="AB33" s="99">
        <f t="shared" ca="1" si="59"/>
        <v>1</v>
      </c>
      <c r="AC33" s="99">
        <f t="shared" ca="1" si="59"/>
        <v>1</v>
      </c>
      <c r="AD33" s="99">
        <f t="shared" ca="1" si="59"/>
        <v>1.02</v>
      </c>
      <c r="AE33" s="99">
        <f t="shared" ca="1" si="59"/>
        <v>1.02</v>
      </c>
      <c r="AF33" s="99">
        <f t="shared" ca="1" si="59"/>
        <v>1.02</v>
      </c>
      <c r="AG33" s="99">
        <f t="shared" ca="1" si="59"/>
        <v>1.02</v>
      </c>
      <c r="AH33" s="99">
        <f t="shared" ca="1" si="59"/>
        <v>1.02</v>
      </c>
      <c r="AI33" s="99">
        <f t="shared" ca="1" si="59"/>
        <v>1.02</v>
      </c>
      <c r="AJ33" s="99">
        <f t="shared" ca="1" si="59"/>
        <v>1.0404</v>
      </c>
      <c r="AK33" s="99">
        <f t="shared" ca="1" si="59"/>
        <v>1.0404</v>
      </c>
      <c r="AL33" s="99">
        <f t="shared" ca="1" si="59"/>
        <v>1.0404</v>
      </c>
      <c r="AM33" s="99">
        <f t="shared" ca="1" si="59"/>
        <v>1.0404</v>
      </c>
      <c r="AN33" s="99">
        <f t="shared" ca="1" si="59"/>
        <v>1.0404</v>
      </c>
      <c r="AO33" s="99">
        <f t="shared" ref="AJ33:CF38" ca="1" si="60">IF(AO$4="",0,(1+$P33)^(INT((AO$1-1)/IF(OR($P$40&lt;=0,$P$40=""),12,$P$40))))</f>
        <v>1.0404</v>
      </c>
      <c r="AP33" s="99">
        <f t="shared" ca="1" si="60"/>
        <v>1.0612079999999999</v>
      </c>
      <c r="AQ33" s="99">
        <f t="shared" ca="1" si="60"/>
        <v>1.0612079999999999</v>
      </c>
      <c r="AR33" s="99">
        <f t="shared" ca="1" si="60"/>
        <v>1.0612079999999999</v>
      </c>
      <c r="AS33" s="99">
        <f t="shared" ca="1" si="60"/>
        <v>1.0612079999999999</v>
      </c>
      <c r="AT33" s="99">
        <f t="shared" ca="1" si="60"/>
        <v>1.0612079999999999</v>
      </c>
      <c r="AU33" s="99">
        <f t="shared" ca="1" si="60"/>
        <v>1.0612079999999999</v>
      </c>
      <c r="AV33" s="99">
        <f t="shared" ca="1" si="60"/>
        <v>1.08243216</v>
      </c>
      <c r="AW33" s="99">
        <f t="shared" ca="1" si="60"/>
        <v>1.08243216</v>
      </c>
      <c r="AX33" s="99">
        <f t="shared" ca="1" si="60"/>
        <v>1.08243216</v>
      </c>
      <c r="AY33" s="99">
        <f t="shared" ca="1" si="60"/>
        <v>1.08243216</v>
      </c>
      <c r="AZ33" s="99">
        <f t="shared" ca="1" si="60"/>
        <v>1.08243216</v>
      </c>
      <c r="BA33" s="99">
        <f t="shared" ca="1" si="60"/>
        <v>1.08243216</v>
      </c>
      <c r="BB33" s="99">
        <f t="shared" ca="1" si="60"/>
        <v>1.1040808032</v>
      </c>
      <c r="BC33" s="99">
        <f t="shared" ca="1" si="60"/>
        <v>1.1040808032</v>
      </c>
      <c r="BD33" s="99">
        <f t="shared" ca="1" si="60"/>
        <v>1.1040808032</v>
      </c>
      <c r="BE33" s="99">
        <f t="shared" ca="1" si="60"/>
        <v>1.1040808032</v>
      </c>
      <c r="BF33" s="99">
        <f t="shared" ca="1" si="60"/>
        <v>1.1040808032</v>
      </c>
      <c r="BG33" s="99">
        <f t="shared" ca="1" si="60"/>
        <v>1.1040808032</v>
      </c>
      <c r="BH33" s="99">
        <f t="shared" ca="1" si="60"/>
        <v>1.1261624192640001</v>
      </c>
      <c r="BI33" s="99">
        <f t="shared" ca="1" si="60"/>
        <v>1.1261624192640001</v>
      </c>
      <c r="BJ33" s="99">
        <f t="shared" ca="1" si="60"/>
        <v>1.1261624192640001</v>
      </c>
      <c r="BK33" s="99">
        <f t="shared" ca="1" si="60"/>
        <v>1.1261624192640001</v>
      </c>
      <c r="BL33" s="99">
        <f t="shared" ca="1" si="60"/>
        <v>1.1261624192640001</v>
      </c>
      <c r="BM33" s="99">
        <f t="shared" ca="1" si="60"/>
        <v>1.1261624192640001</v>
      </c>
      <c r="BN33" s="99">
        <f t="shared" ca="1" si="60"/>
        <v>1.1486856676492798</v>
      </c>
      <c r="BO33" s="99">
        <f t="shared" ca="1" si="60"/>
        <v>1.1486856676492798</v>
      </c>
      <c r="BP33" s="99">
        <f t="shared" ca="1" si="60"/>
        <v>1.1486856676492798</v>
      </c>
      <c r="BQ33" s="99">
        <f t="shared" ca="1" si="60"/>
        <v>1.1486856676492798</v>
      </c>
      <c r="BR33" s="99">
        <f t="shared" ca="1" si="60"/>
        <v>1.1486856676492798</v>
      </c>
      <c r="BS33" s="99">
        <f t="shared" ca="1" si="60"/>
        <v>1.1486856676492798</v>
      </c>
      <c r="BT33" s="99">
        <f t="shared" ca="1" si="60"/>
        <v>1.1716593810022655</v>
      </c>
      <c r="BU33" s="99">
        <f t="shared" ca="1" si="60"/>
        <v>1.1716593810022655</v>
      </c>
      <c r="BV33" s="99">
        <f t="shared" ca="1" si="60"/>
        <v>1.1716593810022655</v>
      </c>
      <c r="BW33" s="99">
        <f t="shared" ca="1" si="60"/>
        <v>1.1716593810022655</v>
      </c>
      <c r="BX33" s="99">
        <f t="shared" ca="1" si="60"/>
        <v>1.1716593810022655</v>
      </c>
      <c r="BY33" s="99">
        <f t="shared" ca="1" si="60"/>
        <v>1.1716593810022655</v>
      </c>
      <c r="BZ33" s="99">
        <f t="shared" ca="1" si="60"/>
        <v>1.1950925686223108</v>
      </c>
      <c r="CA33" s="99">
        <f t="shared" ca="1" si="60"/>
        <v>1.1950925686223108</v>
      </c>
      <c r="CB33" s="99">
        <f t="shared" ca="1" si="60"/>
        <v>1.1950925686223108</v>
      </c>
      <c r="CC33" s="99">
        <f t="shared" ca="1" si="60"/>
        <v>1.1950925686223108</v>
      </c>
      <c r="CD33" s="99">
        <f t="shared" ca="1" si="60"/>
        <v>1.1950925686223108</v>
      </c>
      <c r="CE33" s="99">
        <f t="shared" ca="1" si="60"/>
        <v>1.1950925686223108</v>
      </c>
      <c r="CF33" s="99">
        <f t="shared" ca="1" si="60"/>
        <v>0</v>
      </c>
    </row>
    <row r="34" spans="2:84" x14ac:dyDescent="0.3">
      <c r="B34" s="13">
        <f>ROW()</f>
        <v>34</v>
      </c>
      <c r="H34" s="1" t="str">
        <f t="shared" si="58"/>
        <v>Себестоимостные закупки и затраты</v>
      </c>
      <c r="I34" s="1" t="str">
        <f t="shared" ref="I34:I38" si="61">$I$32</f>
        <v>Индексация себест. закупок и затрат</v>
      </c>
      <c r="J34" s="1" t="str">
        <f>Prcsses!I15</f>
        <v>Изготовление у подрядчиков</v>
      </c>
      <c r="M34" s="53" t="s">
        <v>16</v>
      </c>
      <c r="O34" s="82"/>
      <c r="P34" s="86">
        <v>0.02</v>
      </c>
      <c r="W34" s="34"/>
      <c r="X34" s="99">
        <f t="shared" ref="X34:X38" ca="1" si="62">IF(X$4="",0,(1+$P34)^(INT((X$1-1)/IF(OR($P$40&lt;=0,$P$40=""),12,$P$40))))</f>
        <v>1</v>
      </c>
      <c r="Y34" s="99">
        <f t="shared" ca="1" si="59"/>
        <v>1</v>
      </c>
      <c r="Z34" s="99">
        <f t="shared" ca="1" si="59"/>
        <v>1</v>
      </c>
      <c r="AA34" s="99">
        <f t="shared" ca="1" si="59"/>
        <v>1</v>
      </c>
      <c r="AB34" s="99">
        <f t="shared" ca="1" si="59"/>
        <v>1</v>
      </c>
      <c r="AC34" s="99">
        <f t="shared" ca="1" si="59"/>
        <v>1</v>
      </c>
      <c r="AD34" s="99">
        <f t="shared" ca="1" si="59"/>
        <v>1.02</v>
      </c>
      <c r="AE34" s="99">
        <f t="shared" ca="1" si="59"/>
        <v>1.02</v>
      </c>
      <c r="AF34" s="99">
        <f t="shared" ca="1" si="59"/>
        <v>1.02</v>
      </c>
      <c r="AG34" s="99">
        <f t="shared" ca="1" si="59"/>
        <v>1.02</v>
      </c>
      <c r="AH34" s="99">
        <f t="shared" ca="1" si="59"/>
        <v>1.02</v>
      </c>
      <c r="AI34" s="99">
        <f t="shared" ca="1" si="59"/>
        <v>1.02</v>
      </c>
      <c r="AJ34" s="99">
        <f t="shared" ca="1" si="60"/>
        <v>1.0404</v>
      </c>
      <c r="AK34" s="99">
        <f t="shared" ca="1" si="60"/>
        <v>1.0404</v>
      </c>
      <c r="AL34" s="99">
        <f t="shared" ca="1" si="60"/>
        <v>1.0404</v>
      </c>
      <c r="AM34" s="99">
        <f t="shared" ca="1" si="60"/>
        <v>1.0404</v>
      </c>
      <c r="AN34" s="99">
        <f t="shared" ca="1" si="60"/>
        <v>1.0404</v>
      </c>
      <c r="AO34" s="99">
        <f t="shared" ca="1" si="60"/>
        <v>1.0404</v>
      </c>
      <c r="AP34" s="99">
        <f t="shared" ca="1" si="60"/>
        <v>1.0612079999999999</v>
      </c>
      <c r="AQ34" s="99">
        <f t="shared" ca="1" si="60"/>
        <v>1.0612079999999999</v>
      </c>
      <c r="AR34" s="99">
        <f t="shared" ca="1" si="60"/>
        <v>1.0612079999999999</v>
      </c>
      <c r="AS34" s="99">
        <f t="shared" ca="1" si="60"/>
        <v>1.0612079999999999</v>
      </c>
      <c r="AT34" s="99">
        <f t="shared" ca="1" si="60"/>
        <v>1.0612079999999999</v>
      </c>
      <c r="AU34" s="99">
        <f t="shared" ca="1" si="60"/>
        <v>1.0612079999999999</v>
      </c>
      <c r="AV34" s="99">
        <f t="shared" ca="1" si="60"/>
        <v>1.08243216</v>
      </c>
      <c r="AW34" s="99">
        <f t="shared" ca="1" si="60"/>
        <v>1.08243216</v>
      </c>
      <c r="AX34" s="99">
        <f t="shared" ca="1" si="60"/>
        <v>1.08243216</v>
      </c>
      <c r="AY34" s="99">
        <f t="shared" ca="1" si="60"/>
        <v>1.08243216</v>
      </c>
      <c r="AZ34" s="99">
        <f t="shared" ca="1" si="60"/>
        <v>1.08243216</v>
      </c>
      <c r="BA34" s="99">
        <f t="shared" ca="1" si="60"/>
        <v>1.08243216</v>
      </c>
      <c r="BB34" s="99">
        <f t="shared" ca="1" si="60"/>
        <v>1.1040808032</v>
      </c>
      <c r="BC34" s="99">
        <f t="shared" ca="1" si="60"/>
        <v>1.1040808032</v>
      </c>
      <c r="BD34" s="99">
        <f t="shared" ca="1" si="60"/>
        <v>1.1040808032</v>
      </c>
      <c r="BE34" s="99">
        <f t="shared" ca="1" si="60"/>
        <v>1.1040808032</v>
      </c>
      <c r="BF34" s="99">
        <f t="shared" ca="1" si="60"/>
        <v>1.1040808032</v>
      </c>
      <c r="BG34" s="99">
        <f t="shared" ca="1" si="60"/>
        <v>1.1040808032</v>
      </c>
      <c r="BH34" s="99">
        <f t="shared" ca="1" si="60"/>
        <v>1.1261624192640001</v>
      </c>
      <c r="BI34" s="99">
        <f t="shared" ca="1" si="60"/>
        <v>1.1261624192640001</v>
      </c>
      <c r="BJ34" s="99">
        <f t="shared" ca="1" si="60"/>
        <v>1.1261624192640001</v>
      </c>
      <c r="BK34" s="99">
        <f t="shared" ca="1" si="60"/>
        <v>1.1261624192640001</v>
      </c>
      <c r="BL34" s="99">
        <f t="shared" ca="1" si="60"/>
        <v>1.1261624192640001</v>
      </c>
      <c r="BM34" s="99">
        <f t="shared" ca="1" si="60"/>
        <v>1.1261624192640001</v>
      </c>
      <c r="BN34" s="99">
        <f t="shared" ca="1" si="60"/>
        <v>1.1486856676492798</v>
      </c>
      <c r="BO34" s="99">
        <f t="shared" ca="1" si="60"/>
        <v>1.1486856676492798</v>
      </c>
      <c r="BP34" s="99">
        <f t="shared" ca="1" si="60"/>
        <v>1.1486856676492798</v>
      </c>
      <c r="BQ34" s="99">
        <f t="shared" ca="1" si="60"/>
        <v>1.1486856676492798</v>
      </c>
      <c r="BR34" s="99">
        <f t="shared" ca="1" si="60"/>
        <v>1.1486856676492798</v>
      </c>
      <c r="BS34" s="99">
        <f t="shared" ca="1" si="60"/>
        <v>1.1486856676492798</v>
      </c>
      <c r="BT34" s="99">
        <f t="shared" ca="1" si="60"/>
        <v>1.1716593810022655</v>
      </c>
      <c r="BU34" s="99">
        <f t="shared" ca="1" si="60"/>
        <v>1.1716593810022655</v>
      </c>
      <c r="BV34" s="99">
        <f t="shared" ca="1" si="60"/>
        <v>1.1716593810022655</v>
      </c>
      <c r="BW34" s="99">
        <f t="shared" ca="1" si="60"/>
        <v>1.1716593810022655</v>
      </c>
      <c r="BX34" s="99">
        <f t="shared" ca="1" si="60"/>
        <v>1.1716593810022655</v>
      </c>
      <c r="BY34" s="99">
        <f t="shared" ca="1" si="60"/>
        <v>1.1716593810022655</v>
      </c>
      <c r="BZ34" s="99">
        <f t="shared" ca="1" si="60"/>
        <v>1.1950925686223108</v>
      </c>
      <c r="CA34" s="99">
        <f t="shared" ca="1" si="60"/>
        <v>1.1950925686223108</v>
      </c>
      <c r="CB34" s="99">
        <f t="shared" ca="1" si="60"/>
        <v>1.1950925686223108</v>
      </c>
      <c r="CC34" s="99">
        <f t="shared" ca="1" si="60"/>
        <v>1.1950925686223108</v>
      </c>
      <c r="CD34" s="99">
        <f t="shared" ca="1" si="60"/>
        <v>1.1950925686223108</v>
      </c>
      <c r="CE34" s="99">
        <f t="shared" ca="1" si="60"/>
        <v>1.1950925686223108</v>
      </c>
      <c r="CF34" s="99">
        <f t="shared" ca="1" si="60"/>
        <v>0</v>
      </c>
    </row>
    <row r="35" spans="2:84" x14ac:dyDescent="0.3">
      <c r="B35" s="13">
        <f>ROW()</f>
        <v>35</v>
      </c>
      <c r="H35" s="1" t="str">
        <f t="shared" si="58"/>
        <v>Себестоимостные закупки и затраты</v>
      </c>
      <c r="I35" s="1" t="str">
        <f t="shared" si="61"/>
        <v>Индексация себест. закупок и затрат</v>
      </c>
      <c r="J35" s="1" t="str">
        <f>Prcsses!I16</f>
        <v>Потребление ресурсов</v>
      </c>
      <c r="M35" s="53" t="s">
        <v>16</v>
      </c>
      <c r="O35" s="82"/>
      <c r="P35" s="86">
        <v>0.02</v>
      </c>
      <c r="W35" s="34"/>
      <c r="X35" s="99">
        <f t="shared" ca="1" si="62"/>
        <v>1</v>
      </c>
      <c r="Y35" s="99">
        <f t="shared" ca="1" si="59"/>
        <v>1</v>
      </c>
      <c r="Z35" s="99">
        <f t="shared" ca="1" si="59"/>
        <v>1</v>
      </c>
      <c r="AA35" s="99">
        <f t="shared" ca="1" si="59"/>
        <v>1</v>
      </c>
      <c r="AB35" s="99">
        <f t="shared" ca="1" si="59"/>
        <v>1</v>
      </c>
      <c r="AC35" s="99">
        <f t="shared" ca="1" si="59"/>
        <v>1</v>
      </c>
      <c r="AD35" s="99">
        <f t="shared" ca="1" si="59"/>
        <v>1.02</v>
      </c>
      <c r="AE35" s="99">
        <f t="shared" ca="1" si="59"/>
        <v>1.02</v>
      </c>
      <c r="AF35" s="99">
        <f t="shared" ca="1" si="59"/>
        <v>1.02</v>
      </c>
      <c r="AG35" s="99">
        <f t="shared" ca="1" si="59"/>
        <v>1.02</v>
      </c>
      <c r="AH35" s="99">
        <f t="shared" ca="1" si="59"/>
        <v>1.02</v>
      </c>
      <c r="AI35" s="99">
        <f t="shared" ca="1" si="59"/>
        <v>1.02</v>
      </c>
      <c r="AJ35" s="99">
        <f t="shared" ca="1" si="60"/>
        <v>1.0404</v>
      </c>
      <c r="AK35" s="99">
        <f t="shared" ca="1" si="60"/>
        <v>1.0404</v>
      </c>
      <c r="AL35" s="99">
        <f t="shared" ca="1" si="60"/>
        <v>1.0404</v>
      </c>
      <c r="AM35" s="99">
        <f t="shared" ca="1" si="60"/>
        <v>1.0404</v>
      </c>
      <c r="AN35" s="99">
        <f t="shared" ca="1" si="60"/>
        <v>1.0404</v>
      </c>
      <c r="AO35" s="99">
        <f t="shared" ca="1" si="60"/>
        <v>1.0404</v>
      </c>
      <c r="AP35" s="99">
        <f t="shared" ca="1" si="60"/>
        <v>1.0612079999999999</v>
      </c>
      <c r="AQ35" s="99">
        <f t="shared" ca="1" si="60"/>
        <v>1.0612079999999999</v>
      </c>
      <c r="AR35" s="99">
        <f t="shared" ca="1" si="60"/>
        <v>1.0612079999999999</v>
      </c>
      <c r="AS35" s="99">
        <f t="shared" ca="1" si="60"/>
        <v>1.0612079999999999</v>
      </c>
      <c r="AT35" s="99">
        <f t="shared" ca="1" si="60"/>
        <v>1.0612079999999999</v>
      </c>
      <c r="AU35" s="99">
        <f t="shared" ca="1" si="60"/>
        <v>1.0612079999999999</v>
      </c>
      <c r="AV35" s="99">
        <f t="shared" ca="1" si="60"/>
        <v>1.08243216</v>
      </c>
      <c r="AW35" s="99">
        <f t="shared" ca="1" si="60"/>
        <v>1.08243216</v>
      </c>
      <c r="AX35" s="99">
        <f t="shared" ca="1" si="60"/>
        <v>1.08243216</v>
      </c>
      <c r="AY35" s="99">
        <f t="shared" ca="1" si="60"/>
        <v>1.08243216</v>
      </c>
      <c r="AZ35" s="99">
        <f t="shared" ca="1" si="60"/>
        <v>1.08243216</v>
      </c>
      <c r="BA35" s="99">
        <f t="shared" ca="1" si="60"/>
        <v>1.08243216</v>
      </c>
      <c r="BB35" s="99">
        <f t="shared" ca="1" si="60"/>
        <v>1.1040808032</v>
      </c>
      <c r="BC35" s="99">
        <f t="shared" ca="1" si="60"/>
        <v>1.1040808032</v>
      </c>
      <c r="BD35" s="99">
        <f t="shared" ca="1" si="60"/>
        <v>1.1040808032</v>
      </c>
      <c r="BE35" s="99">
        <f t="shared" ca="1" si="60"/>
        <v>1.1040808032</v>
      </c>
      <c r="BF35" s="99">
        <f t="shared" ca="1" si="60"/>
        <v>1.1040808032</v>
      </c>
      <c r="BG35" s="99">
        <f t="shared" ca="1" si="60"/>
        <v>1.1040808032</v>
      </c>
      <c r="BH35" s="99">
        <f t="shared" ca="1" si="60"/>
        <v>1.1261624192640001</v>
      </c>
      <c r="BI35" s="99">
        <f t="shared" ca="1" si="60"/>
        <v>1.1261624192640001</v>
      </c>
      <c r="BJ35" s="99">
        <f t="shared" ca="1" si="60"/>
        <v>1.1261624192640001</v>
      </c>
      <c r="BK35" s="99">
        <f t="shared" ca="1" si="60"/>
        <v>1.1261624192640001</v>
      </c>
      <c r="BL35" s="99">
        <f t="shared" ca="1" si="60"/>
        <v>1.1261624192640001</v>
      </c>
      <c r="BM35" s="99">
        <f t="shared" ca="1" si="60"/>
        <v>1.1261624192640001</v>
      </c>
      <c r="BN35" s="99">
        <f t="shared" ca="1" si="60"/>
        <v>1.1486856676492798</v>
      </c>
      <c r="BO35" s="99">
        <f t="shared" ca="1" si="60"/>
        <v>1.1486856676492798</v>
      </c>
      <c r="BP35" s="99">
        <f t="shared" ca="1" si="60"/>
        <v>1.1486856676492798</v>
      </c>
      <c r="BQ35" s="99">
        <f t="shared" ca="1" si="60"/>
        <v>1.1486856676492798</v>
      </c>
      <c r="BR35" s="99">
        <f t="shared" ca="1" si="60"/>
        <v>1.1486856676492798</v>
      </c>
      <c r="BS35" s="99">
        <f t="shared" ca="1" si="60"/>
        <v>1.1486856676492798</v>
      </c>
      <c r="BT35" s="99">
        <f t="shared" ca="1" si="60"/>
        <v>1.1716593810022655</v>
      </c>
      <c r="BU35" s="99">
        <f t="shared" ca="1" si="60"/>
        <v>1.1716593810022655</v>
      </c>
      <c r="BV35" s="99">
        <f t="shared" ca="1" si="60"/>
        <v>1.1716593810022655</v>
      </c>
      <c r="BW35" s="99">
        <f t="shared" ca="1" si="60"/>
        <v>1.1716593810022655</v>
      </c>
      <c r="BX35" s="99">
        <f t="shared" ca="1" si="60"/>
        <v>1.1716593810022655</v>
      </c>
      <c r="BY35" s="99">
        <f t="shared" ca="1" si="60"/>
        <v>1.1716593810022655</v>
      </c>
      <c r="BZ35" s="99">
        <f t="shared" ca="1" si="60"/>
        <v>1.1950925686223108</v>
      </c>
      <c r="CA35" s="99">
        <f t="shared" ca="1" si="60"/>
        <v>1.1950925686223108</v>
      </c>
      <c r="CB35" s="99">
        <f t="shared" ca="1" si="60"/>
        <v>1.1950925686223108</v>
      </c>
      <c r="CC35" s="99">
        <f t="shared" ca="1" si="60"/>
        <v>1.1950925686223108</v>
      </c>
      <c r="CD35" s="99">
        <f t="shared" ca="1" si="60"/>
        <v>1.1950925686223108</v>
      </c>
      <c r="CE35" s="99">
        <f t="shared" ca="1" si="60"/>
        <v>1.1950925686223108</v>
      </c>
      <c r="CF35" s="99">
        <f t="shared" ca="1" si="60"/>
        <v>0</v>
      </c>
    </row>
    <row r="36" spans="2:84" x14ac:dyDescent="0.3">
      <c r="B36" s="13">
        <f>ROW()</f>
        <v>36</v>
      </c>
      <c r="H36" s="1" t="str">
        <f t="shared" si="58"/>
        <v>Себестоимостные закупки и затраты</v>
      </c>
      <c r="I36" s="1" t="str">
        <f t="shared" si="61"/>
        <v>Индексация себест. закупок и затрат</v>
      </c>
      <c r="J36" s="1" t="str">
        <f>Prcsses!I17</f>
        <v>ФОТ производственного персонала</v>
      </c>
      <c r="M36" s="53" t="s">
        <v>16</v>
      </c>
      <c r="O36" s="82"/>
      <c r="P36" s="86">
        <v>0.02</v>
      </c>
      <c r="W36" s="34"/>
      <c r="X36" s="99">
        <f t="shared" ca="1" si="62"/>
        <v>1</v>
      </c>
      <c r="Y36" s="99">
        <f t="shared" ca="1" si="59"/>
        <v>1</v>
      </c>
      <c r="Z36" s="99">
        <f t="shared" ca="1" si="59"/>
        <v>1</v>
      </c>
      <c r="AA36" s="99">
        <f t="shared" ca="1" si="59"/>
        <v>1</v>
      </c>
      <c r="AB36" s="99">
        <f t="shared" ca="1" si="59"/>
        <v>1</v>
      </c>
      <c r="AC36" s="99">
        <f t="shared" ca="1" si="59"/>
        <v>1</v>
      </c>
      <c r="AD36" s="99">
        <f t="shared" ca="1" si="59"/>
        <v>1.02</v>
      </c>
      <c r="AE36" s="99">
        <f t="shared" ca="1" si="59"/>
        <v>1.02</v>
      </c>
      <c r="AF36" s="99">
        <f t="shared" ca="1" si="59"/>
        <v>1.02</v>
      </c>
      <c r="AG36" s="99">
        <f t="shared" ca="1" si="59"/>
        <v>1.02</v>
      </c>
      <c r="AH36" s="99">
        <f t="shared" ca="1" si="59"/>
        <v>1.02</v>
      </c>
      <c r="AI36" s="99">
        <f t="shared" ca="1" si="59"/>
        <v>1.02</v>
      </c>
      <c r="AJ36" s="99">
        <f t="shared" ca="1" si="60"/>
        <v>1.0404</v>
      </c>
      <c r="AK36" s="99">
        <f t="shared" ca="1" si="60"/>
        <v>1.0404</v>
      </c>
      <c r="AL36" s="99">
        <f t="shared" ca="1" si="60"/>
        <v>1.0404</v>
      </c>
      <c r="AM36" s="99">
        <f t="shared" ca="1" si="60"/>
        <v>1.0404</v>
      </c>
      <c r="AN36" s="99">
        <f t="shared" ca="1" si="60"/>
        <v>1.0404</v>
      </c>
      <c r="AO36" s="99">
        <f t="shared" ca="1" si="60"/>
        <v>1.0404</v>
      </c>
      <c r="AP36" s="99">
        <f t="shared" ca="1" si="60"/>
        <v>1.0612079999999999</v>
      </c>
      <c r="AQ36" s="99">
        <f t="shared" ca="1" si="60"/>
        <v>1.0612079999999999</v>
      </c>
      <c r="AR36" s="99">
        <f t="shared" ca="1" si="60"/>
        <v>1.0612079999999999</v>
      </c>
      <c r="AS36" s="99">
        <f t="shared" ca="1" si="60"/>
        <v>1.0612079999999999</v>
      </c>
      <c r="AT36" s="99">
        <f t="shared" ca="1" si="60"/>
        <v>1.0612079999999999</v>
      </c>
      <c r="AU36" s="99">
        <f t="shared" ca="1" si="60"/>
        <v>1.0612079999999999</v>
      </c>
      <c r="AV36" s="99">
        <f t="shared" ca="1" si="60"/>
        <v>1.08243216</v>
      </c>
      <c r="AW36" s="99">
        <f t="shared" ca="1" si="60"/>
        <v>1.08243216</v>
      </c>
      <c r="AX36" s="99">
        <f t="shared" ca="1" si="60"/>
        <v>1.08243216</v>
      </c>
      <c r="AY36" s="99">
        <f t="shared" ca="1" si="60"/>
        <v>1.08243216</v>
      </c>
      <c r="AZ36" s="99">
        <f t="shared" ca="1" si="60"/>
        <v>1.08243216</v>
      </c>
      <c r="BA36" s="99">
        <f t="shared" ca="1" si="60"/>
        <v>1.08243216</v>
      </c>
      <c r="BB36" s="99">
        <f t="shared" ca="1" si="60"/>
        <v>1.1040808032</v>
      </c>
      <c r="BC36" s="99">
        <f t="shared" ca="1" si="60"/>
        <v>1.1040808032</v>
      </c>
      <c r="BD36" s="99">
        <f t="shared" ca="1" si="60"/>
        <v>1.1040808032</v>
      </c>
      <c r="BE36" s="99">
        <f t="shared" ca="1" si="60"/>
        <v>1.1040808032</v>
      </c>
      <c r="BF36" s="99">
        <f t="shared" ca="1" si="60"/>
        <v>1.1040808032</v>
      </c>
      <c r="BG36" s="99">
        <f t="shared" ca="1" si="60"/>
        <v>1.1040808032</v>
      </c>
      <c r="BH36" s="99">
        <f t="shared" ca="1" si="60"/>
        <v>1.1261624192640001</v>
      </c>
      <c r="BI36" s="99">
        <f t="shared" ca="1" si="60"/>
        <v>1.1261624192640001</v>
      </c>
      <c r="BJ36" s="99">
        <f t="shared" ca="1" si="60"/>
        <v>1.1261624192640001</v>
      </c>
      <c r="BK36" s="99">
        <f t="shared" ca="1" si="60"/>
        <v>1.1261624192640001</v>
      </c>
      <c r="BL36" s="99">
        <f t="shared" ca="1" si="60"/>
        <v>1.1261624192640001</v>
      </c>
      <c r="BM36" s="99">
        <f t="shared" ca="1" si="60"/>
        <v>1.1261624192640001</v>
      </c>
      <c r="BN36" s="99">
        <f t="shared" ca="1" si="60"/>
        <v>1.1486856676492798</v>
      </c>
      <c r="BO36" s="99">
        <f t="shared" ca="1" si="60"/>
        <v>1.1486856676492798</v>
      </c>
      <c r="BP36" s="99">
        <f t="shared" ca="1" si="60"/>
        <v>1.1486856676492798</v>
      </c>
      <c r="BQ36" s="99">
        <f t="shared" ca="1" si="60"/>
        <v>1.1486856676492798</v>
      </c>
      <c r="BR36" s="99">
        <f t="shared" ca="1" si="60"/>
        <v>1.1486856676492798</v>
      </c>
      <c r="BS36" s="99">
        <f t="shared" ca="1" si="60"/>
        <v>1.1486856676492798</v>
      </c>
      <c r="BT36" s="99">
        <f t="shared" ca="1" si="60"/>
        <v>1.1716593810022655</v>
      </c>
      <c r="BU36" s="99">
        <f t="shared" ca="1" si="60"/>
        <v>1.1716593810022655</v>
      </c>
      <c r="BV36" s="99">
        <f t="shared" ca="1" si="60"/>
        <v>1.1716593810022655</v>
      </c>
      <c r="BW36" s="99">
        <f t="shared" ca="1" si="60"/>
        <v>1.1716593810022655</v>
      </c>
      <c r="BX36" s="99">
        <f t="shared" ca="1" si="60"/>
        <v>1.1716593810022655</v>
      </c>
      <c r="BY36" s="99">
        <f t="shared" ca="1" si="60"/>
        <v>1.1716593810022655</v>
      </c>
      <c r="BZ36" s="99">
        <f t="shared" ca="1" si="60"/>
        <v>1.1950925686223108</v>
      </c>
      <c r="CA36" s="99">
        <f t="shared" ca="1" si="60"/>
        <v>1.1950925686223108</v>
      </c>
      <c r="CB36" s="99">
        <f t="shared" ca="1" si="60"/>
        <v>1.1950925686223108</v>
      </c>
      <c r="CC36" s="99">
        <f t="shared" ca="1" si="60"/>
        <v>1.1950925686223108</v>
      </c>
      <c r="CD36" s="99">
        <f t="shared" ca="1" si="60"/>
        <v>1.1950925686223108</v>
      </c>
      <c r="CE36" s="99">
        <f t="shared" ca="1" si="60"/>
        <v>1.1950925686223108</v>
      </c>
      <c r="CF36" s="99">
        <f t="shared" ca="1" si="60"/>
        <v>0</v>
      </c>
    </row>
    <row r="37" spans="2:84" x14ac:dyDescent="0.3">
      <c r="B37" s="13">
        <f>ROW()</f>
        <v>37</v>
      </c>
      <c r="H37" s="1" t="str">
        <f t="shared" si="58"/>
        <v>Себестоимостные закупки и затраты</v>
      </c>
      <c r="I37" s="1" t="str">
        <f t="shared" si="61"/>
        <v>Индексация себест. закупок и затрат</v>
      </c>
      <c r="J37" s="1" t="str">
        <f>Prcsses!I18</f>
        <v>Соцсборы</v>
      </c>
      <c r="M37" s="53" t="s">
        <v>16</v>
      </c>
      <c r="O37" s="82"/>
      <c r="P37" s="86">
        <v>0.02</v>
      </c>
      <c r="W37" s="34"/>
      <c r="X37" s="99">
        <f t="shared" ca="1" si="62"/>
        <v>1</v>
      </c>
      <c r="Y37" s="99">
        <f t="shared" ca="1" si="59"/>
        <v>1</v>
      </c>
      <c r="Z37" s="99">
        <f t="shared" ca="1" si="59"/>
        <v>1</v>
      </c>
      <c r="AA37" s="99">
        <f t="shared" ca="1" si="59"/>
        <v>1</v>
      </c>
      <c r="AB37" s="99">
        <f t="shared" ca="1" si="59"/>
        <v>1</v>
      </c>
      <c r="AC37" s="99">
        <f t="shared" ca="1" si="59"/>
        <v>1</v>
      </c>
      <c r="AD37" s="99">
        <f t="shared" ca="1" si="59"/>
        <v>1.02</v>
      </c>
      <c r="AE37" s="99">
        <f t="shared" ca="1" si="59"/>
        <v>1.02</v>
      </c>
      <c r="AF37" s="99">
        <f t="shared" ca="1" si="59"/>
        <v>1.02</v>
      </c>
      <c r="AG37" s="99">
        <f t="shared" ca="1" si="59"/>
        <v>1.02</v>
      </c>
      <c r="AH37" s="99">
        <f t="shared" ca="1" si="59"/>
        <v>1.02</v>
      </c>
      <c r="AI37" s="99">
        <f t="shared" ca="1" si="59"/>
        <v>1.02</v>
      </c>
      <c r="AJ37" s="99">
        <f t="shared" ca="1" si="60"/>
        <v>1.0404</v>
      </c>
      <c r="AK37" s="99">
        <f t="shared" ca="1" si="60"/>
        <v>1.0404</v>
      </c>
      <c r="AL37" s="99">
        <f t="shared" ca="1" si="60"/>
        <v>1.0404</v>
      </c>
      <c r="AM37" s="99">
        <f t="shared" ca="1" si="60"/>
        <v>1.0404</v>
      </c>
      <c r="AN37" s="99">
        <f t="shared" ca="1" si="60"/>
        <v>1.0404</v>
      </c>
      <c r="AO37" s="99">
        <f t="shared" ca="1" si="60"/>
        <v>1.0404</v>
      </c>
      <c r="AP37" s="99">
        <f t="shared" ca="1" si="60"/>
        <v>1.0612079999999999</v>
      </c>
      <c r="AQ37" s="99">
        <f t="shared" ca="1" si="60"/>
        <v>1.0612079999999999</v>
      </c>
      <c r="AR37" s="99">
        <f t="shared" ca="1" si="60"/>
        <v>1.0612079999999999</v>
      </c>
      <c r="AS37" s="99">
        <f t="shared" ca="1" si="60"/>
        <v>1.0612079999999999</v>
      </c>
      <c r="AT37" s="99">
        <f t="shared" ca="1" si="60"/>
        <v>1.0612079999999999</v>
      </c>
      <c r="AU37" s="99">
        <f t="shared" ca="1" si="60"/>
        <v>1.0612079999999999</v>
      </c>
      <c r="AV37" s="99">
        <f t="shared" ca="1" si="60"/>
        <v>1.08243216</v>
      </c>
      <c r="AW37" s="99">
        <f t="shared" ca="1" si="60"/>
        <v>1.08243216</v>
      </c>
      <c r="AX37" s="99">
        <f t="shared" ca="1" si="60"/>
        <v>1.08243216</v>
      </c>
      <c r="AY37" s="99">
        <f t="shared" ca="1" si="60"/>
        <v>1.08243216</v>
      </c>
      <c r="AZ37" s="99">
        <f t="shared" ca="1" si="60"/>
        <v>1.08243216</v>
      </c>
      <c r="BA37" s="99">
        <f t="shared" ca="1" si="60"/>
        <v>1.08243216</v>
      </c>
      <c r="BB37" s="99">
        <f t="shared" ca="1" si="60"/>
        <v>1.1040808032</v>
      </c>
      <c r="BC37" s="99">
        <f t="shared" ca="1" si="60"/>
        <v>1.1040808032</v>
      </c>
      <c r="BD37" s="99">
        <f t="shared" ca="1" si="60"/>
        <v>1.1040808032</v>
      </c>
      <c r="BE37" s="99">
        <f t="shared" ca="1" si="60"/>
        <v>1.1040808032</v>
      </c>
      <c r="BF37" s="99">
        <f t="shared" ca="1" si="60"/>
        <v>1.1040808032</v>
      </c>
      <c r="BG37" s="99">
        <f t="shared" ca="1" si="60"/>
        <v>1.1040808032</v>
      </c>
      <c r="BH37" s="99">
        <f t="shared" ca="1" si="60"/>
        <v>1.1261624192640001</v>
      </c>
      <c r="BI37" s="99">
        <f t="shared" ca="1" si="60"/>
        <v>1.1261624192640001</v>
      </c>
      <c r="BJ37" s="99">
        <f t="shared" ca="1" si="60"/>
        <v>1.1261624192640001</v>
      </c>
      <c r="BK37" s="99">
        <f t="shared" ca="1" si="60"/>
        <v>1.1261624192640001</v>
      </c>
      <c r="BL37" s="99">
        <f t="shared" ca="1" si="60"/>
        <v>1.1261624192640001</v>
      </c>
      <c r="BM37" s="99">
        <f t="shared" ca="1" si="60"/>
        <v>1.1261624192640001</v>
      </c>
      <c r="BN37" s="99">
        <f t="shared" ca="1" si="60"/>
        <v>1.1486856676492798</v>
      </c>
      <c r="BO37" s="99">
        <f t="shared" ca="1" si="60"/>
        <v>1.1486856676492798</v>
      </c>
      <c r="BP37" s="99">
        <f t="shared" ca="1" si="60"/>
        <v>1.1486856676492798</v>
      </c>
      <c r="BQ37" s="99">
        <f t="shared" ca="1" si="60"/>
        <v>1.1486856676492798</v>
      </c>
      <c r="BR37" s="99">
        <f t="shared" ca="1" si="60"/>
        <v>1.1486856676492798</v>
      </c>
      <c r="BS37" s="99">
        <f t="shared" ca="1" si="60"/>
        <v>1.1486856676492798</v>
      </c>
      <c r="BT37" s="99">
        <f t="shared" ca="1" si="60"/>
        <v>1.1716593810022655</v>
      </c>
      <c r="BU37" s="99">
        <f t="shared" ca="1" si="60"/>
        <v>1.1716593810022655</v>
      </c>
      <c r="BV37" s="99">
        <f t="shared" ca="1" si="60"/>
        <v>1.1716593810022655</v>
      </c>
      <c r="BW37" s="99">
        <f t="shared" ca="1" si="60"/>
        <v>1.1716593810022655</v>
      </c>
      <c r="BX37" s="99">
        <f t="shared" ca="1" si="60"/>
        <v>1.1716593810022655</v>
      </c>
      <c r="BY37" s="99">
        <f t="shared" ca="1" si="60"/>
        <v>1.1716593810022655</v>
      </c>
      <c r="BZ37" s="99">
        <f t="shared" ca="1" si="60"/>
        <v>1.1950925686223108</v>
      </c>
      <c r="CA37" s="99">
        <f t="shared" ca="1" si="60"/>
        <v>1.1950925686223108</v>
      </c>
      <c r="CB37" s="99">
        <f t="shared" ca="1" si="60"/>
        <v>1.1950925686223108</v>
      </c>
      <c r="CC37" s="99">
        <f t="shared" ca="1" si="60"/>
        <v>1.1950925686223108</v>
      </c>
      <c r="CD37" s="99">
        <f t="shared" ca="1" si="60"/>
        <v>1.1950925686223108</v>
      </c>
      <c r="CE37" s="99">
        <f t="shared" ca="1" si="60"/>
        <v>1.1950925686223108</v>
      </c>
      <c r="CF37" s="99">
        <f t="shared" ca="1" si="60"/>
        <v>0</v>
      </c>
    </row>
    <row r="38" spans="2:84" x14ac:dyDescent="0.3">
      <c r="B38" s="13">
        <f>ROW()</f>
        <v>38</v>
      </c>
      <c r="H38" s="1" t="str">
        <f t="shared" si="58"/>
        <v>Себестоимостные закупки и затраты</v>
      </c>
      <c r="I38" s="1" t="str">
        <f t="shared" si="61"/>
        <v>Индексация себест. закупок и затрат</v>
      </c>
      <c r="J38" s="1" t="str">
        <f>Prcsses!I19</f>
        <v>Прямые расходы включая логистику</v>
      </c>
      <c r="M38" s="53" t="s">
        <v>16</v>
      </c>
      <c r="O38" s="82"/>
      <c r="P38" s="86">
        <v>0.02</v>
      </c>
      <c r="W38" s="34"/>
      <c r="X38" s="99">
        <f t="shared" ca="1" si="62"/>
        <v>1</v>
      </c>
      <c r="Y38" s="99">
        <f t="shared" ca="1" si="59"/>
        <v>1</v>
      </c>
      <c r="Z38" s="99">
        <f t="shared" ca="1" si="59"/>
        <v>1</v>
      </c>
      <c r="AA38" s="99">
        <f t="shared" ca="1" si="59"/>
        <v>1</v>
      </c>
      <c r="AB38" s="99">
        <f t="shared" ca="1" si="59"/>
        <v>1</v>
      </c>
      <c r="AC38" s="99">
        <f t="shared" ca="1" si="59"/>
        <v>1</v>
      </c>
      <c r="AD38" s="99">
        <f t="shared" ca="1" si="59"/>
        <v>1.02</v>
      </c>
      <c r="AE38" s="99">
        <f t="shared" ca="1" si="59"/>
        <v>1.02</v>
      </c>
      <c r="AF38" s="99">
        <f t="shared" ca="1" si="59"/>
        <v>1.02</v>
      </c>
      <c r="AG38" s="99">
        <f t="shared" ca="1" si="59"/>
        <v>1.02</v>
      </c>
      <c r="AH38" s="99">
        <f t="shared" ca="1" si="59"/>
        <v>1.02</v>
      </c>
      <c r="AI38" s="99">
        <f t="shared" ca="1" si="59"/>
        <v>1.02</v>
      </c>
      <c r="AJ38" s="99">
        <f t="shared" ca="1" si="60"/>
        <v>1.0404</v>
      </c>
      <c r="AK38" s="99">
        <f t="shared" ca="1" si="60"/>
        <v>1.0404</v>
      </c>
      <c r="AL38" s="99">
        <f t="shared" ca="1" si="60"/>
        <v>1.0404</v>
      </c>
      <c r="AM38" s="99">
        <f t="shared" ca="1" si="60"/>
        <v>1.0404</v>
      </c>
      <c r="AN38" s="99">
        <f t="shared" ca="1" si="60"/>
        <v>1.0404</v>
      </c>
      <c r="AO38" s="99">
        <f t="shared" ca="1" si="60"/>
        <v>1.0404</v>
      </c>
      <c r="AP38" s="99">
        <f t="shared" ca="1" si="60"/>
        <v>1.0612079999999999</v>
      </c>
      <c r="AQ38" s="99">
        <f t="shared" ca="1" si="60"/>
        <v>1.0612079999999999</v>
      </c>
      <c r="AR38" s="99">
        <f t="shared" ca="1" si="60"/>
        <v>1.0612079999999999</v>
      </c>
      <c r="AS38" s="99">
        <f t="shared" ca="1" si="60"/>
        <v>1.0612079999999999</v>
      </c>
      <c r="AT38" s="99">
        <f t="shared" ca="1" si="60"/>
        <v>1.0612079999999999</v>
      </c>
      <c r="AU38" s="99">
        <f t="shared" ca="1" si="60"/>
        <v>1.0612079999999999</v>
      </c>
      <c r="AV38" s="99">
        <f t="shared" ca="1" si="60"/>
        <v>1.08243216</v>
      </c>
      <c r="AW38" s="99">
        <f t="shared" ca="1" si="60"/>
        <v>1.08243216</v>
      </c>
      <c r="AX38" s="99">
        <f t="shared" ca="1" si="60"/>
        <v>1.08243216</v>
      </c>
      <c r="AY38" s="99">
        <f t="shared" ref="AY38:CF38" ca="1" si="63">IF(AY$4="",0,(1+$P38)^(INT((AY$1-1)/IF(OR($P$40&lt;=0,$P$40=""),12,$P$40))))</f>
        <v>1.08243216</v>
      </c>
      <c r="AZ38" s="99">
        <f t="shared" ca="1" si="63"/>
        <v>1.08243216</v>
      </c>
      <c r="BA38" s="99">
        <f t="shared" ca="1" si="63"/>
        <v>1.08243216</v>
      </c>
      <c r="BB38" s="99">
        <f t="shared" ca="1" si="63"/>
        <v>1.1040808032</v>
      </c>
      <c r="BC38" s="99">
        <f t="shared" ca="1" si="63"/>
        <v>1.1040808032</v>
      </c>
      <c r="BD38" s="99">
        <f t="shared" ca="1" si="63"/>
        <v>1.1040808032</v>
      </c>
      <c r="BE38" s="99">
        <f t="shared" ca="1" si="63"/>
        <v>1.1040808032</v>
      </c>
      <c r="BF38" s="99">
        <f t="shared" ca="1" si="63"/>
        <v>1.1040808032</v>
      </c>
      <c r="BG38" s="99">
        <f t="shared" ca="1" si="63"/>
        <v>1.1040808032</v>
      </c>
      <c r="BH38" s="99">
        <f t="shared" ca="1" si="63"/>
        <v>1.1261624192640001</v>
      </c>
      <c r="BI38" s="99">
        <f t="shared" ca="1" si="63"/>
        <v>1.1261624192640001</v>
      </c>
      <c r="BJ38" s="99">
        <f t="shared" ca="1" si="63"/>
        <v>1.1261624192640001</v>
      </c>
      <c r="BK38" s="99">
        <f t="shared" ca="1" si="63"/>
        <v>1.1261624192640001</v>
      </c>
      <c r="BL38" s="99">
        <f t="shared" ca="1" si="63"/>
        <v>1.1261624192640001</v>
      </c>
      <c r="BM38" s="99">
        <f t="shared" ca="1" si="63"/>
        <v>1.1261624192640001</v>
      </c>
      <c r="BN38" s="99">
        <f t="shared" ca="1" si="63"/>
        <v>1.1486856676492798</v>
      </c>
      <c r="BO38" s="99">
        <f t="shared" ca="1" si="63"/>
        <v>1.1486856676492798</v>
      </c>
      <c r="BP38" s="99">
        <f t="shared" ca="1" si="63"/>
        <v>1.1486856676492798</v>
      </c>
      <c r="BQ38" s="99">
        <f t="shared" ca="1" si="63"/>
        <v>1.1486856676492798</v>
      </c>
      <c r="BR38" s="99">
        <f t="shared" ca="1" si="63"/>
        <v>1.1486856676492798</v>
      </c>
      <c r="BS38" s="99">
        <f t="shared" ca="1" si="63"/>
        <v>1.1486856676492798</v>
      </c>
      <c r="BT38" s="99">
        <f t="shared" ca="1" si="63"/>
        <v>1.1716593810022655</v>
      </c>
      <c r="BU38" s="99">
        <f t="shared" ca="1" si="63"/>
        <v>1.1716593810022655</v>
      </c>
      <c r="BV38" s="99">
        <f t="shared" ca="1" si="63"/>
        <v>1.1716593810022655</v>
      </c>
      <c r="BW38" s="99">
        <f t="shared" ca="1" si="63"/>
        <v>1.1716593810022655</v>
      </c>
      <c r="BX38" s="99">
        <f t="shared" ca="1" si="63"/>
        <v>1.1716593810022655</v>
      </c>
      <c r="BY38" s="99">
        <f t="shared" ca="1" si="63"/>
        <v>1.1716593810022655</v>
      </c>
      <c r="BZ38" s="99">
        <f t="shared" ca="1" si="63"/>
        <v>1.1950925686223108</v>
      </c>
      <c r="CA38" s="99">
        <f t="shared" ca="1" si="63"/>
        <v>1.1950925686223108</v>
      </c>
      <c r="CB38" s="99">
        <f t="shared" ca="1" si="63"/>
        <v>1.1950925686223108</v>
      </c>
      <c r="CC38" s="99">
        <f t="shared" ca="1" si="63"/>
        <v>1.1950925686223108</v>
      </c>
      <c r="CD38" s="99">
        <f t="shared" ca="1" si="63"/>
        <v>1.1950925686223108</v>
      </c>
      <c r="CE38" s="99">
        <f t="shared" ca="1" si="63"/>
        <v>1.1950925686223108</v>
      </c>
      <c r="CF38" s="99">
        <f t="shared" ca="1" si="63"/>
        <v>0</v>
      </c>
    </row>
    <row r="39" spans="2:84" s="26" customFormat="1" ht="12" x14ac:dyDescent="0.25">
      <c r="B39" s="13"/>
      <c r="M39" s="55"/>
      <c r="N39" s="44" t="s">
        <v>21</v>
      </c>
      <c r="O39" s="45"/>
      <c r="P39" s="46"/>
      <c r="Q39" s="89"/>
      <c r="U39" s="41"/>
      <c r="V39" s="42"/>
      <c r="W39" s="43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</row>
    <row r="40" spans="2:84" x14ac:dyDescent="0.3">
      <c r="B40" s="13">
        <f>ROW()</f>
        <v>40</v>
      </c>
      <c r="H40" s="1" t="str">
        <f>$H$24</f>
        <v>Себестоимостные закупки и затраты</v>
      </c>
      <c r="I40" s="1" t="s">
        <v>156</v>
      </c>
      <c r="M40" s="53" t="s">
        <v>96</v>
      </c>
      <c r="O40" s="82"/>
      <c r="P40" s="87">
        <v>6</v>
      </c>
      <c r="W40" s="34"/>
    </row>
    <row r="41" spans="2:84" x14ac:dyDescent="0.3">
      <c r="B41" s="13">
        <f>ROW()</f>
        <v>41</v>
      </c>
    </row>
    <row r="42" spans="2:84" x14ac:dyDescent="0.3">
      <c r="B42" s="13">
        <f>ROW()</f>
        <v>42</v>
      </c>
      <c r="H42" s="1" t="s">
        <v>51</v>
      </c>
      <c r="M42" s="53" t="s">
        <v>18</v>
      </c>
      <c r="P42" s="72"/>
      <c r="U42" s="5">
        <f ca="1">SUM(INDIRECT(ADDRESS($B42,$X$2)&amp;":"&amp;ADDRESS($B42,$X$2-1+$P$8)))</f>
        <v>1770090412.6127238</v>
      </c>
      <c r="X42" s="5">
        <f ca="1">IF(X$4="",0,SUMPRODUCT(INDIRECT(ADDRESS($B$43,$X$2)&amp;":"&amp;ADDRESS($B$43,$X$2-1+X$8)),INDIRECT(ADDRESS($B$11,$X$2)&amp;":"&amp;ADDRESS($B$11,$X$2-1+X$8)),INDIRECT("rP!"&amp;ADDRESS(Prcsses!$B31,$X$2+$P$8-X$8)&amp;":"&amp;ADDRESS(Prcsses!$B31,$X$2-1+$P$8))))</f>
        <v>0</v>
      </c>
      <c r="Y42" s="5">
        <f ca="1">IF(Y$4="",0,SUMPRODUCT(INDIRECT(ADDRESS($B$43,$X$2)&amp;":"&amp;ADDRESS($B$43,$X$2-1+Y$8)),INDIRECT(ADDRESS($B$11,$X$2)&amp;":"&amp;ADDRESS($B$11,$X$2-1+Y$8)),INDIRECT("rP!"&amp;ADDRESS(Prcsses!$B31,$X$2+$P$8-Y$8)&amp;":"&amp;ADDRESS(Prcsses!$B31,$X$2-1+$P$8))))</f>
        <v>0</v>
      </c>
      <c r="Z42" s="5">
        <f ca="1">IF(Z$4="",0,SUMPRODUCT(INDIRECT(ADDRESS($B$43,$X$2)&amp;":"&amp;ADDRESS($B$43,$X$2-1+Z$8)),INDIRECT(ADDRESS($B$11,$X$2)&amp;":"&amp;ADDRESS($B$11,$X$2-1+Z$8)),INDIRECT("rP!"&amp;ADDRESS(Prcsses!$B31,$X$2+$P$8-Z$8)&amp;":"&amp;ADDRESS(Prcsses!$B31,$X$2-1+$P$8))))</f>
        <v>0</v>
      </c>
      <c r="AA42" s="5">
        <f ca="1">IF(AA$4="",0,SUMPRODUCT(INDIRECT(ADDRESS($B$43,$X$2)&amp;":"&amp;ADDRESS($B$43,$X$2-1+AA$8)),INDIRECT(ADDRESS($B$11,$X$2)&amp;":"&amp;ADDRESS($B$11,$X$2-1+AA$8)),INDIRECT("rP!"&amp;ADDRESS(Prcsses!$B31,$X$2+$P$8-AA$8)&amp;":"&amp;ADDRESS(Prcsses!$B31,$X$2-1+$P$8))))</f>
        <v>0</v>
      </c>
      <c r="AB42" s="5">
        <f ca="1">IF(AB$4="",0,SUMPRODUCT(INDIRECT(ADDRESS($B$43,$X$2)&amp;":"&amp;ADDRESS($B$43,$X$2-1+AB$8)),INDIRECT(ADDRESS($B$11,$X$2)&amp;":"&amp;ADDRESS($B$11,$X$2-1+AB$8)),INDIRECT("rP!"&amp;ADDRESS(Prcsses!$B31,$X$2+$P$8-AB$8)&amp;":"&amp;ADDRESS(Prcsses!$B31,$X$2-1+$P$8))))</f>
        <v>979000</v>
      </c>
      <c r="AC42" s="5">
        <f ca="1">IF(AC$4="",0,SUMPRODUCT(INDIRECT(ADDRESS($B$43,$X$2)&amp;":"&amp;ADDRESS($B$43,$X$2-1+AC$8)),INDIRECT(ADDRESS($B$11,$X$2)&amp;":"&amp;ADDRESS($B$11,$X$2-1+AC$8)),INDIRECT("rP!"&amp;ADDRESS(Prcsses!$B31,$X$2+$P$8-AC$8)&amp;":"&amp;ADDRESS(Prcsses!$B31,$X$2-1+$P$8))))</f>
        <v>2403000</v>
      </c>
      <c r="AD42" s="5">
        <f ca="1">IF(AD$4="",0,SUMPRODUCT(INDIRECT(ADDRESS($B$43,$X$2)&amp;":"&amp;ADDRESS($B$43,$X$2-1+AD$8)),INDIRECT(ADDRESS($B$11,$X$2)&amp;":"&amp;ADDRESS($B$11,$X$2-1+AD$8)),INDIRECT("rP!"&amp;ADDRESS(Prcsses!$B31,$X$2+$P$8-AD$8)&amp;":"&amp;ADDRESS(Prcsses!$B31,$X$2-1+$P$8))))</f>
        <v>3359750</v>
      </c>
      <c r="AE42" s="5">
        <f ca="1">IF(AE$4="",0,SUMPRODUCT(INDIRECT(ADDRESS($B$43,$X$2)&amp;":"&amp;ADDRESS($B$43,$X$2-1+AE$8)),INDIRECT(ADDRESS($B$11,$X$2)&amp;":"&amp;ADDRESS($B$11,$X$2-1+AE$8)),INDIRECT("rP!"&amp;ADDRESS(Prcsses!$B31,$X$2+$P$8-AE$8)&amp;":"&amp;ADDRESS(Prcsses!$B31,$X$2-1+$P$8))))</f>
        <v>4316500</v>
      </c>
      <c r="AF42" s="5">
        <f ca="1">IF(AF$4="",0,SUMPRODUCT(INDIRECT(ADDRESS($B$43,$X$2)&amp;":"&amp;ADDRESS($B$43,$X$2-1+AF$8)),INDIRECT(ADDRESS($B$11,$X$2)&amp;":"&amp;ADDRESS($B$11,$X$2-1+AF$8)),INDIRECT("rP!"&amp;ADDRESS(Prcsses!$B31,$X$2+$P$8-AF$8)&amp;":"&amp;ADDRESS(Prcsses!$B31,$X$2-1+$P$8))))</f>
        <v>5337864</v>
      </c>
      <c r="AG42" s="5">
        <f ca="1">IF(AG$4="",0,SUMPRODUCT(INDIRECT(ADDRESS($B$43,$X$2)&amp;":"&amp;ADDRESS($B$43,$X$2-1+AG$8)),INDIRECT(ADDRESS($B$11,$X$2)&amp;":"&amp;ADDRESS($B$11,$X$2-1+AG$8)),INDIRECT("rP!"&amp;ADDRESS(Prcsses!$B31,$X$2+$P$8-AG$8)&amp;":"&amp;ADDRESS(Prcsses!$B31,$X$2-1+$P$8))))</f>
        <v>6367060</v>
      </c>
      <c r="AH42" s="5">
        <f ca="1">IF(AH$4="",0,SUMPRODUCT(INDIRECT(ADDRESS($B$43,$X$2)&amp;":"&amp;ADDRESS($B$43,$X$2-1+AH$8)),INDIRECT(ADDRESS($B$11,$X$2)&amp;":"&amp;ADDRESS($B$11,$X$2-1+AH$8)),INDIRECT("rP!"&amp;ADDRESS(Prcsses!$B31,$X$2+$P$8-AH$8)&amp;":"&amp;ADDRESS(Prcsses!$B31,$X$2-1+$P$8))))</f>
        <v>7344858.5</v>
      </c>
      <c r="AI42" s="5">
        <f ca="1">IF(AI$4="",0,SUMPRODUCT(INDIRECT(ADDRESS($B$43,$X$2)&amp;":"&amp;ADDRESS($B$43,$X$2-1+AI$8)),INDIRECT(ADDRESS($B$11,$X$2)&amp;":"&amp;ADDRESS($B$11,$X$2-1+AI$8)),INDIRECT("rP!"&amp;ADDRESS(Prcsses!$B31,$X$2+$P$8-AI$8)&amp;":"&amp;ADDRESS(Prcsses!$B31,$X$2-1+$P$8))))</f>
        <v>8322657</v>
      </c>
      <c r="AJ42" s="5">
        <f ca="1">IF(AJ$4="",0,SUMPRODUCT(INDIRECT(ADDRESS($B$43,$X$2)&amp;":"&amp;ADDRESS($B$43,$X$2-1+AJ$8)),INDIRECT(ADDRESS($B$11,$X$2)&amp;":"&amp;ADDRESS($B$11,$X$2-1+AJ$8)),INDIRECT("rP!"&amp;ADDRESS(Prcsses!$B31,$X$2+$P$8-AJ$8)&amp;":"&amp;ADDRESS(Prcsses!$B31,$X$2-1+$P$8))))</f>
        <v>9300455.5</v>
      </c>
      <c r="AK42" s="5">
        <f ca="1">IF(AK$4="",0,SUMPRODUCT(INDIRECT(ADDRESS($B$43,$X$2)&amp;":"&amp;ADDRESS($B$43,$X$2-1+AK$8)),INDIRECT(ADDRESS($B$11,$X$2)&amp;":"&amp;ADDRESS($B$11,$X$2-1+AK$8)),INDIRECT("rP!"&amp;ADDRESS(Prcsses!$B31,$X$2+$P$8-AK$8)&amp;":"&amp;ADDRESS(Prcsses!$B31,$X$2-1+$P$8))))</f>
        <v>10278254</v>
      </c>
      <c r="AL42" s="5">
        <f ca="1">IF(AL$4="",0,SUMPRODUCT(INDIRECT(ADDRESS($B$43,$X$2)&amp;":"&amp;ADDRESS($B$43,$X$2-1+AL$8)),INDIRECT(ADDRESS($B$11,$X$2)&amp;":"&amp;ADDRESS($B$11,$X$2-1+AL$8)),INDIRECT("rP!"&amp;ADDRESS(Prcsses!$B31,$X$2+$P$8-AL$8)&amp;":"&amp;ADDRESS(Prcsses!$B31,$X$2-1+$P$8))))</f>
        <v>11388123.515999999</v>
      </c>
      <c r="AM42" s="5">
        <f ca="1">IF(AM$4="",0,SUMPRODUCT(INDIRECT(ADDRESS($B$43,$X$2)&amp;":"&amp;ADDRESS($B$43,$X$2-1+AM$8)),INDIRECT(ADDRESS($B$11,$X$2)&amp;":"&amp;ADDRESS($B$11,$X$2-1+AM$8)),INDIRECT("rP!"&amp;ADDRESS(Prcsses!$B31,$X$2+$P$8-AM$8)&amp;":"&amp;ADDRESS(Prcsses!$B31,$X$2-1+$P$8))))</f>
        <v>12502995.721999999</v>
      </c>
      <c r="AN42" s="5">
        <f ca="1">IF(AN$4="",0,SUMPRODUCT(INDIRECT(ADDRESS($B$43,$X$2)&amp;":"&amp;ADDRESS($B$43,$X$2-1+AN$8)),INDIRECT(ADDRESS($B$11,$X$2)&amp;":"&amp;ADDRESS($B$11,$X$2-1+AN$8)),INDIRECT("rP!"&amp;ADDRESS(Prcsses!$B31,$X$2+$P$8-AN$8)&amp;":"&amp;ADDRESS(Prcsses!$B31,$X$2-1+$P$8))))</f>
        <v>13502305.788999999</v>
      </c>
      <c r="AO42" s="5">
        <f ca="1">IF(AO$4="",0,SUMPRODUCT(INDIRECT(ADDRESS($B$43,$X$2)&amp;":"&amp;ADDRESS($B$43,$X$2-1+AO$8)),INDIRECT(ADDRESS($B$11,$X$2)&amp;":"&amp;ADDRESS($B$11,$X$2-1+AO$8)),INDIRECT("rP!"&amp;ADDRESS(Prcsses!$B31,$X$2+$P$8-AO$8)&amp;":"&amp;ADDRESS(Prcsses!$B31,$X$2-1+$P$8))))</f>
        <v>14501615.855999999</v>
      </c>
      <c r="AP42" s="5">
        <f ca="1">IF(AP$4="",0,SUMPRODUCT(INDIRECT(ADDRESS($B$43,$X$2)&amp;":"&amp;ADDRESS($B$43,$X$2-1+AP$8)),INDIRECT(ADDRESS($B$11,$X$2)&amp;":"&amp;ADDRESS($B$11,$X$2-1+AP$8)),INDIRECT("rP!"&amp;ADDRESS(Prcsses!$B31,$X$2+$P$8-AP$8)&amp;":"&amp;ADDRESS(Prcsses!$B31,$X$2-1+$P$8))))</f>
        <v>15500925.922999999</v>
      </c>
      <c r="AQ42" s="5">
        <f ca="1">IF(AQ$4="",0,SUMPRODUCT(INDIRECT(ADDRESS($B$43,$X$2)&amp;":"&amp;ADDRESS($B$43,$X$2-1+AQ$8)),INDIRECT(ADDRESS($B$11,$X$2)&amp;":"&amp;ADDRESS($B$11,$X$2-1+AQ$8)),INDIRECT("rP!"&amp;ADDRESS(Prcsses!$B31,$X$2+$P$8-AQ$8)&amp;":"&amp;ADDRESS(Prcsses!$B31,$X$2-1+$P$8))))</f>
        <v>16500235.989999998</v>
      </c>
      <c r="AR42" s="5">
        <f ca="1">IF(AR$4="",0,SUMPRODUCT(INDIRECT(ADDRESS($B$43,$X$2)&amp;":"&amp;ADDRESS($B$43,$X$2-1+AR$8)),INDIRECT(ADDRESS($B$11,$X$2)&amp;":"&amp;ADDRESS($B$11,$X$2-1+AR$8)),INDIRECT("rP!"&amp;ADDRESS(Prcsses!$B31,$X$2+$P$8-AR$8)&amp;":"&amp;ADDRESS(Prcsses!$B31,$X$2-1+$P$8))))</f>
        <v>17702010.924527999</v>
      </c>
      <c r="AS42" s="5">
        <f ca="1">IF(AS$4="",0,SUMPRODUCT(INDIRECT(ADDRESS($B$43,$X$2)&amp;":"&amp;ADDRESS($B$43,$X$2-1+AS$8)),INDIRECT(ADDRESS($B$11,$X$2)&amp;":"&amp;ADDRESS($B$11,$X$2-1+AS$8)),INDIRECT("rP!"&amp;ADDRESS(Prcsses!$B31,$X$2+$P$8-AS$8)&amp;":"&amp;ADDRESS(Prcsses!$B31,$X$2-1+$P$8))))</f>
        <v>18905830.958728001</v>
      </c>
      <c r="AT42" s="5">
        <f ca="1">IF(AT$4="",0,SUMPRODUCT(INDIRECT(ADDRESS($B$43,$X$2)&amp;":"&amp;ADDRESS($B$43,$X$2-1+AT$8)),INDIRECT(ADDRESS($B$11,$X$2)&amp;":"&amp;ADDRESS($B$11,$X$2-1+AT$8)),INDIRECT("rP!"&amp;ADDRESS(Prcsses!$B31,$X$2+$P$8-AT$8)&amp;":"&amp;ADDRESS(Prcsses!$B31,$X$2-1+$P$8))))</f>
        <v>19927125.847202003</v>
      </c>
      <c r="AU42" s="5">
        <f ca="1">IF(AU$4="",0,SUMPRODUCT(INDIRECT(ADDRESS($B$43,$X$2)&amp;":"&amp;ADDRESS($B$43,$X$2-1+AU$8)),INDIRECT(ADDRESS($B$11,$X$2)&amp;":"&amp;ADDRESS($B$11,$X$2-1+AU$8)),INDIRECT("rP!"&amp;ADDRESS(Prcsses!$B31,$X$2+$P$8-AU$8)&amp;":"&amp;ADDRESS(Prcsses!$B31,$X$2-1+$P$8))))</f>
        <v>20948420.735675998</v>
      </c>
      <c r="AV42" s="5">
        <f ca="1">IF(AV$4="",0,SUMPRODUCT(INDIRECT(ADDRESS($B$43,$X$2)&amp;":"&amp;ADDRESS($B$43,$X$2-1+AV$8)),INDIRECT(ADDRESS($B$11,$X$2)&amp;":"&amp;ADDRESS($B$11,$X$2-1+AV$8)),INDIRECT("rP!"&amp;ADDRESS(Prcsses!$B31,$X$2+$P$8-AV$8)&amp;":"&amp;ADDRESS(Prcsses!$B31,$X$2-1+$P$8))))</f>
        <v>21969715.624150001</v>
      </c>
      <c r="AW42" s="5">
        <f ca="1">IF(AW$4="",0,SUMPRODUCT(INDIRECT(ADDRESS($B$43,$X$2)&amp;":"&amp;ADDRESS($B$43,$X$2-1+AW$8)),INDIRECT(ADDRESS($B$11,$X$2)&amp;":"&amp;ADDRESS($B$11,$X$2-1+AW$8)),INDIRECT("rP!"&amp;ADDRESS(Prcsses!$B31,$X$2+$P$8-AW$8)&amp;":"&amp;ADDRESS(Prcsses!$B31,$X$2-1+$P$8))))</f>
        <v>22991010.512624003</v>
      </c>
      <c r="AX42" s="5">
        <f ca="1">IF(AX$4="",0,SUMPRODUCT(INDIRECT(ADDRESS($B$43,$X$2)&amp;":"&amp;ADDRESS($B$43,$X$2-1+AX$8)),INDIRECT(ADDRESS($B$11,$X$2)&amp;":"&amp;ADDRESS($B$11,$X$2-1+AX$8)),INDIRECT("rP!"&amp;ADDRESS(Prcsses!$B31,$X$2+$P$8-AX$8)&amp;":"&amp;ADDRESS(Prcsses!$B31,$X$2-1+$P$8))))</f>
        <v>24288197.527249489</v>
      </c>
      <c r="AY42" s="5">
        <f ca="1">IF(AY$4="",0,SUMPRODUCT(INDIRECT(ADDRESS($B$43,$X$2)&amp;":"&amp;ADDRESS($B$43,$X$2-1+AY$8)),INDIRECT(ADDRESS($B$11,$X$2)&amp;":"&amp;ADDRESS($B$11,$X$2-1+AY$8)),INDIRECT("rP!"&amp;ADDRESS(Prcsses!$B31,$X$2+$P$8-AY$8)&amp;":"&amp;ADDRESS(Prcsses!$B31,$X$2-1+$P$8))))</f>
        <v>25584339.495942585</v>
      </c>
      <c r="AZ42" s="5">
        <f ca="1">IF(AZ$4="",0,SUMPRODUCT(INDIRECT(ADDRESS($B$43,$X$2)&amp;":"&amp;ADDRESS($B$43,$X$2-1+AZ$8)),INDIRECT(ADDRESS($B$11,$X$2)&amp;":"&amp;ADDRESS($B$11,$X$2-1+AZ$8)),INDIRECT("rP!"&amp;ADDRESS(Prcsses!$B31,$X$2+$P$8-AZ$8)&amp;":"&amp;ADDRESS(Prcsses!$B31,$X$2-1+$P$8))))</f>
        <v>26628102.871963009</v>
      </c>
      <c r="BA42" s="5">
        <f ca="1">IF(BA$4="",0,SUMPRODUCT(INDIRECT(ADDRESS($B$43,$X$2)&amp;":"&amp;ADDRESS($B$43,$X$2-1+BA$8)),INDIRECT(ADDRESS($B$11,$X$2)&amp;":"&amp;ADDRESS($B$11,$X$2-1+BA$8)),INDIRECT("rP!"&amp;ADDRESS(Prcsses!$B31,$X$2+$P$8-BA$8)&amp;":"&amp;ADDRESS(Prcsses!$B31,$X$2-1+$P$8))))</f>
        <v>27671866.247983441</v>
      </c>
      <c r="BB42" s="5">
        <f ca="1">IF(BB$4="",0,SUMPRODUCT(INDIRECT(ADDRESS($B$43,$X$2)&amp;":"&amp;ADDRESS($B$43,$X$2-1+BB$8)),INDIRECT(ADDRESS($B$11,$X$2)&amp;":"&amp;ADDRESS($B$11,$X$2-1+BB$8)),INDIRECT("rP!"&amp;ADDRESS(Prcsses!$B31,$X$2+$P$8-BB$8)&amp;":"&amp;ADDRESS(Prcsses!$B31,$X$2-1+$P$8))))</f>
        <v>28715629.624003872</v>
      </c>
      <c r="BC42" s="5">
        <f ca="1">IF(BC$4="",0,SUMPRODUCT(INDIRECT(ADDRESS($B$43,$X$2)&amp;":"&amp;ADDRESS($B$43,$X$2-1+BC$8)),INDIRECT(ADDRESS($B$11,$X$2)&amp;":"&amp;ADDRESS($B$11,$X$2-1+BC$8)),INDIRECT("rP!"&amp;ADDRESS(Prcsses!$B31,$X$2+$P$8-BC$8)&amp;":"&amp;ADDRESS(Prcsses!$B31,$X$2-1+$P$8))))</f>
        <v>29759393.000024296</v>
      </c>
      <c r="BD42" s="5">
        <f ca="1">IF(BD$4="",0,SUMPRODUCT(INDIRECT(ADDRESS($B$43,$X$2)&amp;":"&amp;ADDRESS($B$43,$X$2-1+BD$8)),INDIRECT(ADDRESS($B$11,$X$2)&amp;":"&amp;ADDRESS($B$11,$X$2-1+BD$8)),INDIRECT("rP!"&amp;ADDRESS(Prcsses!$B31,$X$2+$P$8-BD$8)&amp;":"&amp;ADDRESS(Prcsses!$B31,$X$2-1+$P$8))))</f>
        <v>31155608.567203254</v>
      </c>
      <c r="BE42" s="5">
        <f ca="1">IF(BE$4="",0,SUMPRODUCT(INDIRECT(ADDRESS($B$43,$X$2)&amp;":"&amp;ADDRESS($B$43,$X$2-1+BE$8)),INDIRECT(ADDRESS($B$11,$X$2)&amp;":"&amp;ADDRESS($B$11,$X$2-1+BE$8)),INDIRECT("rP!"&amp;ADDRESS(Prcsses!$B31,$X$2+$P$8-BE$8)&amp;":"&amp;ADDRESS(Prcsses!$B31,$X$2-1+$P$8))))</f>
        <v>32547551.986610584</v>
      </c>
      <c r="BF42" s="5">
        <f ca="1">IF(BF$4="",0,SUMPRODUCT(INDIRECT(ADDRESS($B$43,$X$2)&amp;":"&amp;ADDRESS($B$43,$X$2-1+BF$8)),INDIRECT(ADDRESS($B$11,$X$2)&amp;":"&amp;ADDRESS($B$11,$X$2-1+BF$8)),INDIRECT("rP!"&amp;ADDRESS(Prcsses!$B31,$X$2+$P$8-BF$8)&amp;":"&amp;ADDRESS(Prcsses!$B31,$X$2-1+$P$8))))</f>
        <v>33614278.156903468</v>
      </c>
      <c r="BG42" s="5">
        <f ca="1">IF(BG$4="",0,SUMPRODUCT(INDIRECT(ADDRESS($B$43,$X$2)&amp;":"&amp;ADDRESS($B$43,$X$2-1+BG$8)),INDIRECT(ADDRESS($B$11,$X$2)&amp;":"&amp;ADDRESS($B$11,$X$2-1+BG$8)),INDIRECT("rP!"&amp;ADDRESS(Prcsses!$B31,$X$2+$P$8-BG$8)&amp;":"&amp;ADDRESS(Prcsses!$B31,$X$2-1+$P$8))))</f>
        <v>34681004.327196337</v>
      </c>
      <c r="BH42" s="5">
        <f ca="1">IF(BH$4="",0,SUMPRODUCT(INDIRECT(ADDRESS($B$43,$X$2)&amp;":"&amp;ADDRESS($B$43,$X$2-1+BH$8)),INDIRECT(ADDRESS($B$11,$X$2)&amp;":"&amp;ADDRESS($B$11,$X$2-1+BH$8)),INDIRECT("rP!"&amp;ADDRESS(Prcsses!$B31,$X$2+$P$8-BH$8)&amp;":"&amp;ADDRESS(Prcsses!$B31,$X$2-1+$P$8))))</f>
        <v>35747730.497489214</v>
      </c>
      <c r="BI42" s="5">
        <f ca="1">IF(BI$4="",0,SUMPRODUCT(INDIRECT(ADDRESS($B$43,$X$2)&amp;":"&amp;ADDRESS($B$43,$X$2-1+BI$8)),INDIRECT(ADDRESS($B$11,$X$2)&amp;":"&amp;ADDRESS($B$11,$X$2-1+BI$8)),INDIRECT("rP!"&amp;ADDRESS(Prcsses!$B31,$X$2+$P$8-BI$8)&amp;":"&amp;ADDRESS(Prcsses!$B31,$X$2-1+$P$8))))</f>
        <v>36814456.667782098</v>
      </c>
      <c r="BJ42" s="5">
        <f ca="1">IF(BJ$4="",0,SUMPRODUCT(INDIRECT(ADDRESS($B$43,$X$2)&amp;":"&amp;ADDRESS($B$43,$X$2-1+BJ$8)),INDIRECT(ADDRESS($B$11,$X$2)&amp;":"&amp;ADDRESS($B$11,$X$2-1+BJ$8)),INDIRECT("rP!"&amp;ADDRESS(Prcsses!$B31,$X$2+$P$8-BJ$8)&amp;":"&amp;ADDRESS(Prcsses!$B31,$X$2-1+$P$8))))</f>
        <v>38313430.20531179</v>
      </c>
      <c r="BK42" s="5">
        <f ca="1">IF(BK$4="",0,SUMPRODUCT(INDIRECT(ADDRESS($B$43,$X$2)&amp;":"&amp;ADDRESS($B$43,$X$2-1+BK$8)),INDIRECT(ADDRESS($B$11,$X$2)&amp;":"&amp;ADDRESS($B$11,$X$2-1+BK$8)),INDIRECT("rP!"&amp;ADDRESS(Prcsses!$B31,$X$2+$P$8-BK$8)&amp;":"&amp;ADDRESS(Prcsses!$B31,$X$2-1+$P$8))))</f>
        <v>39804763.006551936</v>
      </c>
      <c r="BL42" s="5">
        <f ca="1">IF(BL$4="",0,SUMPRODUCT(INDIRECT(ADDRESS($B$43,$X$2)&amp;":"&amp;ADDRESS($B$43,$X$2-1+BL$8)),INDIRECT(ADDRESS($B$11,$X$2)&amp;":"&amp;ADDRESS($B$11,$X$2-1+BL$8)),INDIRECT("rP!"&amp;ADDRESS(Prcsses!$B31,$X$2+$P$8-BL$8)&amp;":"&amp;ADDRESS(Prcsses!$B31,$X$2-1+$P$8))))</f>
        <v>40894957.152591258</v>
      </c>
      <c r="BM42" s="5">
        <f ca="1">IF(BM$4="",0,SUMPRODUCT(INDIRECT(ADDRESS($B$43,$X$2)&amp;":"&amp;ADDRESS($B$43,$X$2-1+BM$8)),INDIRECT(ADDRESS($B$11,$X$2)&amp;":"&amp;ADDRESS($B$11,$X$2-1+BM$8)),INDIRECT("rP!"&amp;ADDRESS(Prcsses!$B31,$X$2+$P$8-BM$8)&amp;":"&amp;ADDRESS(Prcsses!$B31,$X$2-1+$P$8))))</f>
        <v>41985151.29863058</v>
      </c>
      <c r="BN42" s="5">
        <f ca="1">IF(BN$4="",0,SUMPRODUCT(INDIRECT(ADDRESS($B$43,$X$2)&amp;":"&amp;ADDRESS($B$43,$X$2-1+BN$8)),INDIRECT(ADDRESS($B$11,$X$2)&amp;":"&amp;ADDRESS($B$11,$X$2-1+BN$8)),INDIRECT("rP!"&amp;ADDRESS(Prcsses!$B31,$X$2+$P$8-BN$8)&amp;":"&amp;ADDRESS(Prcsses!$B31,$X$2-1+$P$8))))</f>
        <v>43075345.444669902</v>
      </c>
      <c r="BO42" s="5">
        <f ca="1">IF(BO$4="",0,SUMPRODUCT(INDIRECT(ADDRESS($B$43,$X$2)&amp;":"&amp;ADDRESS($B$43,$X$2-1+BO$8)),INDIRECT(ADDRESS($B$11,$X$2)&amp;":"&amp;ADDRESS($B$11,$X$2-1+BO$8)),INDIRECT("rP!"&amp;ADDRESS(Prcsses!$B31,$X$2+$P$8-BO$8)&amp;":"&amp;ADDRESS(Prcsses!$B31,$X$2-1+$P$8))))</f>
        <v>44165539.590709217</v>
      </c>
      <c r="BP42" s="5">
        <f ca="1">IF(BP$4="",0,SUMPRODUCT(INDIRECT(ADDRESS($B$43,$X$2)&amp;":"&amp;ADDRESS($B$43,$X$2-1+BP$8)),INDIRECT(ADDRESS($B$11,$X$2)&amp;":"&amp;ADDRESS($B$11,$X$2-1+BP$8)),INDIRECT("rP!"&amp;ADDRESS(Prcsses!$B31,$X$2+$P$8-BP$8)&amp;":"&amp;ADDRESS(Prcsses!$B31,$X$2-1+$P$8))))</f>
        <v>45771116.680950575</v>
      </c>
      <c r="BQ42" s="5">
        <f ca="1">IF(BQ$4="",0,SUMPRODUCT(INDIRECT(ADDRESS($B$43,$X$2)&amp;":"&amp;ADDRESS($B$43,$X$2-1+BQ$8)),INDIRECT(ADDRESS($B$11,$X$2)&amp;":"&amp;ADDRESS($B$11,$X$2-1+BQ$8)),INDIRECT("rP!"&amp;ADDRESS(Prcsses!$B31,$X$2+$P$8-BQ$8)&amp;":"&amp;ADDRESS(Prcsses!$B31,$X$2-1+$P$8))))</f>
        <v>47365538.296209201</v>
      </c>
      <c r="BR42" s="5">
        <f ca="1">IF(BR$4="",0,SUMPRODUCT(INDIRECT(ADDRESS($B$43,$X$2)&amp;":"&amp;ADDRESS($B$43,$X$2-1+BR$8)),INDIRECT(ADDRESS($B$11,$X$2)&amp;":"&amp;ADDRESS($B$11,$X$2-1+BR$8)),INDIRECT("rP!"&amp;ADDRESS(Prcsses!$B31,$X$2+$P$8-BR$8)&amp;":"&amp;ADDRESS(Prcsses!$B31,$X$2-1+$P$8))))</f>
        <v>48479716.713461384</v>
      </c>
      <c r="BS42" s="5">
        <f ca="1">IF(BS$4="",0,SUMPRODUCT(INDIRECT(ADDRESS($B$43,$X$2)&amp;":"&amp;ADDRESS($B$43,$X$2-1+BS$8)),INDIRECT(ADDRESS($B$11,$X$2)&amp;":"&amp;ADDRESS($B$11,$X$2-1+BS$8)),INDIRECT("rP!"&amp;ADDRESS(Prcsses!$B31,$X$2+$P$8-BS$8)&amp;":"&amp;ADDRESS(Prcsses!$B31,$X$2-1+$P$8))))</f>
        <v>49593895.130713567</v>
      </c>
      <c r="BT42" s="5">
        <f ca="1">IF(BT$4="",0,SUMPRODUCT(INDIRECT(ADDRESS($B$43,$X$2)&amp;":"&amp;ADDRESS($B$43,$X$2-1+BT$8)),INDIRECT(ADDRESS($B$11,$X$2)&amp;":"&amp;ADDRESS($B$11,$X$2-1+BT$8)),INDIRECT("rP!"&amp;ADDRESS(Prcsses!$B31,$X$2+$P$8-BT$8)&amp;":"&amp;ADDRESS(Prcsses!$B31,$X$2-1+$P$8))))</f>
        <v>50708073.54796575</v>
      </c>
      <c r="BU42" s="5">
        <f ca="1">IF(BU$4="",0,SUMPRODUCT(INDIRECT(ADDRESS($B$43,$X$2)&amp;":"&amp;ADDRESS($B$43,$X$2-1+BU$8)),INDIRECT(ADDRESS($B$11,$X$2)&amp;":"&amp;ADDRESS($B$11,$X$2-1+BU$8)),INDIRECT("rP!"&amp;ADDRESS(Prcsses!$B31,$X$2+$P$8-BU$8)&amp;":"&amp;ADDRESS(Prcsses!$B31,$X$2-1+$P$8))))</f>
        <v>51822251.965217941</v>
      </c>
      <c r="BV42" s="5">
        <f ca="1">IF(BV$4="",0,SUMPRODUCT(INDIRECT(ADDRESS($B$43,$X$2)&amp;":"&amp;ADDRESS($B$43,$X$2-1+BV$8)),INDIRECT(ADDRESS($B$11,$X$2)&amp;":"&amp;ADDRESS($B$11,$X$2-1+BV$8)),INDIRECT("rP!"&amp;ADDRESS(Prcsses!$B31,$X$2+$P$8-BV$8)&amp;":"&amp;ADDRESS(Prcsses!$B31,$X$2-1+$P$8))))</f>
        <v>53538397.661298104</v>
      </c>
      <c r="BW42" s="5">
        <f ca="1">IF(BW$4="",0,SUMPRODUCT(INDIRECT(ADDRESS($B$43,$X$2)&amp;":"&amp;ADDRESS($B$43,$X$2-1+BW$8)),INDIRECT(ADDRESS($B$11,$X$2)&amp;":"&amp;ADDRESS($B$11,$X$2-1+BW$8)),INDIRECT("rP!"&amp;ADDRESS(Prcsses!$B31,$X$2+$P$8-BW$8)&amp;":"&amp;ADDRESS(Prcsses!$B31,$X$2-1+$P$8))))</f>
        <v>55239722.193316214</v>
      </c>
      <c r="BX42" s="5">
        <f ca="1">IF(BX$4="",0,SUMPRODUCT(INDIRECT(ADDRESS($B$43,$X$2)&amp;":"&amp;ADDRESS($B$43,$X$2-1+BX$8)),INDIRECT(ADDRESS($B$11,$X$2)&amp;":"&amp;ADDRESS($B$11,$X$2-1+BX$8)),INDIRECT("rP!"&amp;ADDRESS(Prcsses!$B31,$X$2+$P$8-BX$8)&amp;":"&amp;ADDRESS(Prcsses!$B31,$X$2-1+$P$8))))</f>
        <v>56378412.535747945</v>
      </c>
      <c r="BY42" s="5">
        <f ca="1">IF(BY$4="",0,SUMPRODUCT(INDIRECT(ADDRESS($B$43,$X$2)&amp;":"&amp;ADDRESS($B$43,$X$2-1+BY$8)),INDIRECT(ADDRESS($B$11,$X$2)&amp;":"&amp;ADDRESS($B$11,$X$2-1+BY$8)),INDIRECT("rP!"&amp;ADDRESS(Prcsses!$B31,$X$2+$P$8-BY$8)&amp;":"&amp;ADDRESS(Prcsses!$B31,$X$2-1+$P$8))))</f>
        <v>57517102.878179684</v>
      </c>
      <c r="BZ42" s="5">
        <f ca="1">IF(BZ$4="",0,SUMPRODUCT(INDIRECT(ADDRESS($B$43,$X$2)&amp;":"&amp;ADDRESS($B$43,$X$2-1+BZ$8)),INDIRECT(ADDRESS($B$11,$X$2)&amp;":"&amp;ADDRESS($B$11,$X$2-1+BZ$8)),INDIRECT("rP!"&amp;ADDRESS(Prcsses!$B31,$X$2+$P$8-BZ$8)&amp;":"&amp;ADDRESS(Prcsses!$B31,$X$2-1+$P$8))))</f>
        <v>58655793.220611416</v>
      </c>
      <c r="CA42" s="5">
        <f ca="1">IF(CA$4="",0,SUMPRODUCT(INDIRECT(ADDRESS($B$43,$X$2)&amp;":"&amp;ADDRESS($B$43,$X$2-1+CA$8)),INDIRECT(ADDRESS($B$11,$X$2)&amp;":"&amp;ADDRESS($B$11,$X$2-1+CA$8)),INDIRECT("rP!"&amp;ADDRESS(Prcsses!$B31,$X$2+$P$8-CA$8)&amp;":"&amp;ADDRESS(Prcsses!$B31,$X$2-1+$P$8))))</f>
        <v>59794483.563043147</v>
      </c>
      <c r="CB42" s="5">
        <f ca="1">IF(CB$4="",0,SUMPRODUCT(INDIRECT(ADDRESS($B$43,$X$2)&amp;":"&amp;ADDRESS($B$43,$X$2-1+CB$8)),INDIRECT(ADDRESS($B$11,$X$2)&amp;":"&amp;ADDRESS($B$11,$X$2-1+CB$8)),INDIRECT("rP!"&amp;ADDRESS(Prcsses!$B31,$X$2+$P$8-CB$8)&amp;":"&amp;ADDRESS(Prcsses!$B31,$X$2-1+$P$8))))</f>
        <v>61625285.784307346</v>
      </c>
      <c r="CC42" s="5">
        <f ca="1">IF(CC$4="",0,SUMPRODUCT(INDIRECT(ADDRESS($B$43,$X$2)&amp;":"&amp;ADDRESS($B$43,$X$2-1+CC$8)),INDIRECT(ADDRESS($B$11,$X$2)&amp;":"&amp;ADDRESS($B$11,$X$2-1+CC$8)),INDIRECT("rP!"&amp;ADDRESS(Prcsses!$B31,$X$2+$P$8-CC$8)&amp;":"&amp;ADDRESS(Prcsses!$B31,$X$2-1+$P$8))))</f>
        <v>63437445.261360556</v>
      </c>
      <c r="CD42" s="5">
        <f ca="1">IF(CD$4="",0,SUMPRODUCT(INDIRECT(ADDRESS($B$43,$X$2)&amp;":"&amp;ADDRESS($B$43,$X$2-1+CD$8)),INDIRECT(ADDRESS($B$11,$X$2)&amp;":"&amp;ADDRESS($B$11,$X$2-1+CD$8)),INDIRECT("rP!"&amp;ADDRESS(Prcsses!$B31,$X$2+$P$8-CD$8)&amp;":"&amp;ADDRESS(Prcsses!$B31,$X$2-1+$P$8))))</f>
        <v>64601186.791325793</v>
      </c>
      <c r="CE42" s="5">
        <f ca="1">IF(CE$4="",0,SUMPRODUCT(INDIRECT(ADDRESS($B$43,$X$2)&amp;":"&amp;ADDRESS($B$43,$X$2-1+CE$8)),INDIRECT(ADDRESS($B$11,$X$2)&amp;":"&amp;ADDRESS($B$11,$X$2-1+CE$8)),INDIRECT("rP!"&amp;ADDRESS(Prcsses!$B31,$X$2+$P$8-CE$8)&amp;":"&amp;ADDRESS(Prcsses!$B31,$X$2-1+$P$8))))</f>
        <v>65764928.321291015</v>
      </c>
      <c r="CF42" s="5">
        <f ca="1">IF(CF$4="",0,SUMPRODUCT(INDIRECT(ADDRESS($B$43,$X$2)&amp;":"&amp;ADDRESS($B$43,$X$2-1+CF$8)),INDIRECT(ADDRESS($B$11,$X$2)&amp;":"&amp;ADDRESS($B$11,$X$2-1+CF$8)),INDIRECT("rP!"&amp;ADDRESS(Prcsses!$B31,$X$2+$P$8-CF$8)&amp;":"&amp;ADDRESS(Prcsses!$B31,$X$2-1+$P$8))))</f>
        <v>0</v>
      </c>
    </row>
    <row r="43" spans="2:84" x14ac:dyDescent="0.3">
      <c r="B43" s="13">
        <f>ROW()</f>
        <v>43</v>
      </c>
      <c r="H43" s="1" t="str">
        <f>$H$42</f>
        <v>Продажи</v>
      </c>
      <c r="I43" s="1" t="s">
        <v>151</v>
      </c>
      <c r="M43" s="53" t="s">
        <v>16</v>
      </c>
      <c r="O43" s="82"/>
      <c r="P43" s="86">
        <v>2.1999999999999999E-2</v>
      </c>
      <c r="W43" s="34"/>
      <c r="X43" s="99">
        <f ca="1">IF(X$4="",0,(1+$P$43)^(INT((X$1-1)/IF(OR($P$44&lt;=0,$P$44=""),12,$P$44))))</f>
        <v>1</v>
      </c>
      <c r="Y43" s="99">
        <f t="shared" ref="Y43:CF43" ca="1" si="64">IF(Y$4="",0,(1+$P$43)^(INT((Y$1-1)/IF(OR($P$44&lt;=0,$P$44=""),12,$P$44))))</f>
        <v>1</v>
      </c>
      <c r="Z43" s="99">
        <f t="shared" ca="1" si="64"/>
        <v>1</v>
      </c>
      <c r="AA43" s="99">
        <f t="shared" ca="1" si="64"/>
        <v>1</v>
      </c>
      <c r="AB43" s="99">
        <f t="shared" ca="1" si="64"/>
        <v>1</v>
      </c>
      <c r="AC43" s="99">
        <f t="shared" ca="1" si="64"/>
        <v>1</v>
      </c>
      <c r="AD43" s="99">
        <f t="shared" ca="1" si="64"/>
        <v>1.022</v>
      </c>
      <c r="AE43" s="99">
        <f t="shared" ca="1" si="64"/>
        <v>1.022</v>
      </c>
      <c r="AF43" s="99">
        <f t="shared" ca="1" si="64"/>
        <v>1.022</v>
      </c>
      <c r="AG43" s="99">
        <f t="shared" ca="1" si="64"/>
        <v>1.022</v>
      </c>
      <c r="AH43" s="99">
        <f t="shared" ca="1" si="64"/>
        <v>1.022</v>
      </c>
      <c r="AI43" s="99">
        <f t="shared" ca="1" si="64"/>
        <v>1.022</v>
      </c>
      <c r="AJ43" s="99">
        <f t="shared" ca="1" si="64"/>
        <v>1.044484</v>
      </c>
      <c r="AK43" s="99">
        <f t="shared" ca="1" si="64"/>
        <v>1.044484</v>
      </c>
      <c r="AL43" s="99">
        <f t="shared" ca="1" si="64"/>
        <v>1.044484</v>
      </c>
      <c r="AM43" s="99">
        <f t="shared" ca="1" si="64"/>
        <v>1.044484</v>
      </c>
      <c r="AN43" s="99">
        <f t="shared" ca="1" si="64"/>
        <v>1.044484</v>
      </c>
      <c r="AO43" s="99">
        <f t="shared" ca="1" si="64"/>
        <v>1.044484</v>
      </c>
      <c r="AP43" s="99">
        <f t="shared" ca="1" si="64"/>
        <v>1.067462648</v>
      </c>
      <c r="AQ43" s="99">
        <f t="shared" ca="1" si="64"/>
        <v>1.067462648</v>
      </c>
      <c r="AR43" s="99">
        <f t="shared" ca="1" si="64"/>
        <v>1.067462648</v>
      </c>
      <c r="AS43" s="99">
        <f t="shared" ca="1" si="64"/>
        <v>1.067462648</v>
      </c>
      <c r="AT43" s="99">
        <f t="shared" ca="1" si="64"/>
        <v>1.067462648</v>
      </c>
      <c r="AU43" s="99">
        <f t="shared" ca="1" si="64"/>
        <v>1.067462648</v>
      </c>
      <c r="AV43" s="99">
        <f t="shared" ca="1" si="64"/>
        <v>1.090946826256</v>
      </c>
      <c r="AW43" s="99">
        <f t="shared" ca="1" si="64"/>
        <v>1.090946826256</v>
      </c>
      <c r="AX43" s="99">
        <f t="shared" ca="1" si="64"/>
        <v>1.090946826256</v>
      </c>
      <c r="AY43" s="99">
        <f t="shared" ca="1" si="64"/>
        <v>1.090946826256</v>
      </c>
      <c r="AZ43" s="99">
        <f t="shared" ca="1" si="64"/>
        <v>1.090946826256</v>
      </c>
      <c r="BA43" s="99">
        <f t="shared" ca="1" si="64"/>
        <v>1.090946826256</v>
      </c>
      <c r="BB43" s="99">
        <f t="shared" ca="1" si="64"/>
        <v>1.114947656433632</v>
      </c>
      <c r="BC43" s="99">
        <f t="shared" ca="1" si="64"/>
        <v>1.114947656433632</v>
      </c>
      <c r="BD43" s="99">
        <f t="shared" ca="1" si="64"/>
        <v>1.114947656433632</v>
      </c>
      <c r="BE43" s="99">
        <f t="shared" ca="1" si="64"/>
        <v>1.114947656433632</v>
      </c>
      <c r="BF43" s="99">
        <f t="shared" ca="1" si="64"/>
        <v>1.114947656433632</v>
      </c>
      <c r="BG43" s="99">
        <f t="shared" ca="1" si="64"/>
        <v>1.114947656433632</v>
      </c>
      <c r="BH43" s="99">
        <f t="shared" ca="1" si="64"/>
        <v>1.1394765048751718</v>
      </c>
      <c r="BI43" s="99">
        <f t="shared" ca="1" si="64"/>
        <v>1.1394765048751718</v>
      </c>
      <c r="BJ43" s="99">
        <f t="shared" ca="1" si="64"/>
        <v>1.1394765048751718</v>
      </c>
      <c r="BK43" s="99">
        <f t="shared" ca="1" si="64"/>
        <v>1.1394765048751718</v>
      </c>
      <c r="BL43" s="99">
        <f t="shared" ca="1" si="64"/>
        <v>1.1394765048751718</v>
      </c>
      <c r="BM43" s="99">
        <f t="shared" ca="1" si="64"/>
        <v>1.1394765048751718</v>
      </c>
      <c r="BN43" s="99">
        <f t="shared" ca="1" si="64"/>
        <v>1.1645449879824257</v>
      </c>
      <c r="BO43" s="99">
        <f t="shared" ca="1" si="64"/>
        <v>1.1645449879824257</v>
      </c>
      <c r="BP43" s="99">
        <f t="shared" ca="1" si="64"/>
        <v>1.1645449879824257</v>
      </c>
      <c r="BQ43" s="99">
        <f t="shared" ca="1" si="64"/>
        <v>1.1645449879824257</v>
      </c>
      <c r="BR43" s="99">
        <f t="shared" ca="1" si="64"/>
        <v>1.1645449879824257</v>
      </c>
      <c r="BS43" s="99">
        <f t="shared" ca="1" si="64"/>
        <v>1.1645449879824257</v>
      </c>
      <c r="BT43" s="99">
        <f t="shared" ca="1" si="64"/>
        <v>1.1901649777180392</v>
      </c>
      <c r="BU43" s="99">
        <f t="shared" ca="1" si="64"/>
        <v>1.1901649777180392</v>
      </c>
      <c r="BV43" s="99">
        <f t="shared" ca="1" si="64"/>
        <v>1.1901649777180392</v>
      </c>
      <c r="BW43" s="99">
        <f t="shared" ca="1" si="64"/>
        <v>1.1901649777180392</v>
      </c>
      <c r="BX43" s="99">
        <f t="shared" ca="1" si="64"/>
        <v>1.1901649777180392</v>
      </c>
      <c r="BY43" s="99">
        <f t="shared" ca="1" si="64"/>
        <v>1.1901649777180392</v>
      </c>
      <c r="BZ43" s="99">
        <f t="shared" ca="1" si="64"/>
        <v>1.216348607227836</v>
      </c>
      <c r="CA43" s="99">
        <f t="shared" ca="1" si="64"/>
        <v>1.216348607227836</v>
      </c>
      <c r="CB43" s="99">
        <f t="shared" ca="1" si="64"/>
        <v>1.216348607227836</v>
      </c>
      <c r="CC43" s="99">
        <f t="shared" ca="1" si="64"/>
        <v>1.216348607227836</v>
      </c>
      <c r="CD43" s="99">
        <f t="shared" ca="1" si="64"/>
        <v>1.216348607227836</v>
      </c>
      <c r="CE43" s="99">
        <f t="shared" ca="1" si="64"/>
        <v>1.216348607227836</v>
      </c>
      <c r="CF43" s="99">
        <f t="shared" ca="1" si="64"/>
        <v>0</v>
      </c>
    </row>
    <row r="44" spans="2:84" x14ac:dyDescent="0.3">
      <c r="B44" s="13">
        <f>ROW()</f>
        <v>44</v>
      </c>
      <c r="H44" s="1" t="str">
        <f>$H$42</f>
        <v>Продажи</v>
      </c>
      <c r="I44" s="1" t="s">
        <v>152</v>
      </c>
      <c r="M44" s="53" t="s">
        <v>96</v>
      </c>
      <c r="O44" s="82"/>
      <c r="P44" s="87">
        <v>6</v>
      </c>
      <c r="W44" s="34"/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">
        <v>448</v>
      </c>
      <c r="M46" s="53" t="str">
        <f>Prcsses!$P$11</f>
        <v>ед.ГП</v>
      </c>
      <c r="P46" s="72"/>
      <c r="U46" s="5">
        <f ca="1">SUM(INDIRECT(ADDRESS($B46,$X$2)&amp;":"&amp;ADDRESS($B46,$X$2-1+$P$8)))</f>
        <v>81175</v>
      </c>
      <c r="X46" s="5">
        <f ca="1">IF(X$4="",0,SUMPRODUCT(INDIRECT(ADDRESS($B$11,$X$2)&amp;":"&amp;ADDRESS($B$11,$X$2-1+X$8)),INDIRECT("rP!"&amp;ADDRESS(Prcsses!$B32,$X$2+$P$8-X$8)&amp;":"&amp;ADDRESS(Prcsses!$B32,$X$2-1+$P$8))))</f>
        <v>0</v>
      </c>
      <c r="Y46" s="5">
        <f ca="1">IF(Y$4="",0,SUMPRODUCT(INDIRECT(ADDRESS($B$11,$X$2)&amp;":"&amp;ADDRESS($B$11,$X$2-1+Y$8)),INDIRECT("rP!"&amp;ADDRESS(Prcsses!$B32,$X$2+$P$8-Y$8)&amp;":"&amp;ADDRESS(Prcsses!$B32,$X$2-1+$P$8))))</f>
        <v>0</v>
      </c>
      <c r="Z46" s="5">
        <f ca="1">IF(Z$4="",0,SUMPRODUCT(INDIRECT(ADDRESS($B$11,$X$2)&amp;":"&amp;ADDRESS($B$11,$X$2-1+Z$8)),INDIRECT("rP!"&amp;ADDRESS(Prcsses!$B32,$X$2+$P$8-Z$8)&amp;":"&amp;ADDRESS(Prcsses!$B32,$X$2-1+$P$8))))</f>
        <v>0</v>
      </c>
      <c r="AA46" s="5">
        <f ca="1">IF(AA$4="",0,SUMPRODUCT(INDIRECT(ADDRESS($B$11,$X$2)&amp;":"&amp;ADDRESS($B$11,$X$2-1+AA$8)),INDIRECT("rP!"&amp;ADDRESS(Prcsses!$B32,$X$2+$P$8-AA$8)&amp;":"&amp;ADDRESS(Prcsses!$B32,$X$2-1+$P$8))))</f>
        <v>0</v>
      </c>
      <c r="AB46" s="5">
        <f ca="1">IF(AB$4="",0,SUMPRODUCT(INDIRECT(ADDRESS($B$11,$X$2)&amp;":"&amp;ADDRESS($B$11,$X$2-1+AB$8)),INDIRECT("rP!"&amp;ADDRESS(Prcsses!$B32,$X$2+$P$8-AB$8)&amp;":"&amp;ADDRESS(Prcsses!$B32,$X$2-1+$P$8))))</f>
        <v>50</v>
      </c>
      <c r="AC46" s="5">
        <f ca="1">IF(AC$4="",0,SUMPRODUCT(INDIRECT(ADDRESS($B$11,$X$2)&amp;":"&amp;ADDRESS($B$11,$X$2-1+AC$8)),INDIRECT("rP!"&amp;ADDRESS(Prcsses!$B32,$X$2+$P$8-AC$8)&amp;":"&amp;ADDRESS(Prcsses!$B32,$X$2-1+$P$8))))</f>
        <v>125</v>
      </c>
      <c r="AD46" s="5">
        <f ca="1">IF(AD$4="",0,SUMPRODUCT(INDIRECT(ADDRESS($B$11,$X$2)&amp;":"&amp;ADDRESS($B$11,$X$2-1+AD$8)),INDIRECT("rP!"&amp;ADDRESS(Prcsses!$B32,$X$2+$P$8-AD$8)&amp;":"&amp;ADDRESS(Prcsses!$B32,$X$2-1+$P$8))))</f>
        <v>175</v>
      </c>
      <c r="AE46" s="5">
        <f ca="1">IF(AE$4="",0,SUMPRODUCT(INDIRECT(ADDRESS($B$11,$X$2)&amp;":"&amp;ADDRESS($B$11,$X$2-1+AE$8)),INDIRECT("rP!"&amp;ADDRESS(Prcsses!$B32,$X$2+$P$8-AE$8)&amp;":"&amp;ADDRESS(Prcsses!$B32,$X$2-1+$P$8))))</f>
        <v>225</v>
      </c>
      <c r="AF46" s="5">
        <f ca="1">IF(AF$4="",0,SUMPRODUCT(INDIRECT(ADDRESS($B$11,$X$2)&amp;":"&amp;ADDRESS($B$11,$X$2-1+AF$8)),INDIRECT("rP!"&amp;ADDRESS(Prcsses!$B32,$X$2+$P$8-AF$8)&amp;":"&amp;ADDRESS(Prcsses!$B32,$X$2-1+$P$8))))</f>
        <v>275</v>
      </c>
      <c r="AG46" s="5">
        <f ca="1">IF(AG$4="",0,SUMPRODUCT(INDIRECT(ADDRESS($B$11,$X$2)&amp;":"&amp;ADDRESS($B$11,$X$2-1+AG$8)),INDIRECT("rP!"&amp;ADDRESS(Prcsses!$B32,$X$2+$P$8-AG$8)&amp;":"&amp;ADDRESS(Prcsses!$B32,$X$2-1+$P$8))))</f>
        <v>325</v>
      </c>
      <c r="AH46" s="5">
        <f ca="1">IF(AH$4="",0,SUMPRODUCT(INDIRECT(ADDRESS($B$11,$X$2)&amp;":"&amp;ADDRESS($B$11,$X$2-1+AH$8)),INDIRECT("rP!"&amp;ADDRESS(Prcsses!$B32,$X$2+$P$8-AH$8)&amp;":"&amp;ADDRESS(Prcsses!$B32,$X$2-1+$P$8))))</f>
        <v>375</v>
      </c>
      <c r="AI46" s="5">
        <f ca="1">IF(AI$4="",0,SUMPRODUCT(INDIRECT(ADDRESS($B$11,$X$2)&amp;":"&amp;ADDRESS($B$11,$X$2-1+AI$8)),INDIRECT("rP!"&amp;ADDRESS(Prcsses!$B32,$X$2+$P$8-AI$8)&amp;":"&amp;ADDRESS(Prcsses!$B32,$X$2-1+$P$8))))</f>
        <v>425</v>
      </c>
      <c r="AJ46" s="5">
        <f ca="1">IF(AJ$4="",0,SUMPRODUCT(INDIRECT(ADDRESS($B$11,$X$2)&amp;":"&amp;ADDRESS($B$11,$X$2-1+AJ$8)),INDIRECT("rP!"&amp;ADDRESS(Prcsses!$B32,$X$2+$P$8-AJ$8)&amp;":"&amp;ADDRESS(Prcsses!$B32,$X$2-1+$P$8))))</f>
        <v>475</v>
      </c>
      <c r="AK46" s="5">
        <f ca="1">IF(AK$4="",0,SUMPRODUCT(INDIRECT(ADDRESS($B$11,$X$2)&amp;":"&amp;ADDRESS($B$11,$X$2-1+AK$8)),INDIRECT("rP!"&amp;ADDRESS(Prcsses!$B32,$X$2+$P$8-AK$8)&amp;":"&amp;ADDRESS(Prcsses!$B32,$X$2-1+$P$8))))</f>
        <v>525</v>
      </c>
      <c r="AL46" s="5">
        <f ca="1">IF(AL$4="",0,SUMPRODUCT(INDIRECT(ADDRESS($B$11,$X$2)&amp;":"&amp;ADDRESS($B$11,$X$2-1+AL$8)),INDIRECT("rP!"&amp;ADDRESS(Prcsses!$B32,$X$2+$P$8-AL$8)&amp;":"&amp;ADDRESS(Prcsses!$B32,$X$2-1+$P$8))))</f>
        <v>575</v>
      </c>
      <c r="AM46" s="5">
        <f ca="1">IF(AM$4="",0,SUMPRODUCT(INDIRECT(ADDRESS($B$11,$X$2)&amp;":"&amp;ADDRESS($B$11,$X$2-1+AM$8)),INDIRECT("rP!"&amp;ADDRESS(Prcsses!$B32,$X$2+$P$8-AM$8)&amp;":"&amp;ADDRESS(Prcsses!$B32,$X$2-1+$P$8))))</f>
        <v>625</v>
      </c>
      <c r="AN46" s="5">
        <f ca="1">IF(AN$4="",0,SUMPRODUCT(INDIRECT(ADDRESS($B$11,$X$2)&amp;":"&amp;ADDRESS($B$11,$X$2-1+AN$8)),INDIRECT("rP!"&amp;ADDRESS(Prcsses!$B32,$X$2+$P$8-AN$8)&amp;":"&amp;ADDRESS(Prcsses!$B32,$X$2-1+$P$8))))</f>
        <v>675</v>
      </c>
      <c r="AO46" s="5">
        <f ca="1">IF(AO$4="",0,SUMPRODUCT(INDIRECT(ADDRESS($B$11,$X$2)&amp;":"&amp;ADDRESS($B$11,$X$2-1+AO$8)),INDIRECT("rP!"&amp;ADDRESS(Prcsses!$B32,$X$2+$P$8-AO$8)&amp;":"&amp;ADDRESS(Prcsses!$B32,$X$2-1+$P$8))))</f>
        <v>725</v>
      </c>
      <c r="AP46" s="5">
        <f ca="1">IF(AP$4="",0,SUMPRODUCT(INDIRECT(ADDRESS($B$11,$X$2)&amp;":"&amp;ADDRESS($B$11,$X$2-1+AP$8)),INDIRECT("rP!"&amp;ADDRESS(Prcsses!$B32,$X$2+$P$8-AP$8)&amp;":"&amp;ADDRESS(Prcsses!$B32,$X$2-1+$P$8))))</f>
        <v>775</v>
      </c>
      <c r="AQ46" s="5">
        <f ca="1">IF(AQ$4="",0,SUMPRODUCT(INDIRECT(ADDRESS($B$11,$X$2)&amp;":"&amp;ADDRESS($B$11,$X$2-1+AQ$8)),INDIRECT("rP!"&amp;ADDRESS(Prcsses!$B32,$X$2+$P$8-AQ$8)&amp;":"&amp;ADDRESS(Prcsses!$B32,$X$2-1+$P$8))))</f>
        <v>825</v>
      </c>
      <c r="AR46" s="5">
        <f ca="1">IF(AR$4="",0,SUMPRODUCT(INDIRECT(ADDRESS($B$11,$X$2)&amp;":"&amp;ADDRESS($B$11,$X$2-1+AR$8)),INDIRECT("rP!"&amp;ADDRESS(Prcsses!$B32,$X$2+$P$8-AR$8)&amp;":"&amp;ADDRESS(Prcsses!$B32,$X$2-1+$P$8))))</f>
        <v>875</v>
      </c>
      <c r="AS46" s="5">
        <f ca="1">IF(AS$4="",0,SUMPRODUCT(INDIRECT(ADDRESS($B$11,$X$2)&amp;":"&amp;ADDRESS($B$11,$X$2-1+AS$8)),INDIRECT("rP!"&amp;ADDRESS(Prcsses!$B32,$X$2+$P$8-AS$8)&amp;":"&amp;ADDRESS(Prcsses!$B32,$X$2-1+$P$8))))</f>
        <v>925</v>
      </c>
      <c r="AT46" s="5">
        <f ca="1">IF(AT$4="",0,SUMPRODUCT(INDIRECT(ADDRESS($B$11,$X$2)&amp;":"&amp;ADDRESS($B$11,$X$2-1+AT$8)),INDIRECT("rP!"&amp;ADDRESS(Prcsses!$B32,$X$2+$P$8-AT$8)&amp;":"&amp;ADDRESS(Prcsses!$B32,$X$2-1+$P$8))))</f>
        <v>975</v>
      </c>
      <c r="AU46" s="5">
        <f ca="1">IF(AU$4="",0,SUMPRODUCT(INDIRECT(ADDRESS($B$11,$X$2)&amp;":"&amp;ADDRESS($B$11,$X$2-1+AU$8)),INDIRECT("rP!"&amp;ADDRESS(Prcsses!$B32,$X$2+$P$8-AU$8)&amp;":"&amp;ADDRESS(Prcsses!$B32,$X$2-1+$P$8))))</f>
        <v>1025</v>
      </c>
      <c r="AV46" s="5">
        <f ca="1">IF(AV$4="",0,SUMPRODUCT(INDIRECT(ADDRESS($B$11,$X$2)&amp;":"&amp;ADDRESS($B$11,$X$2-1+AV$8)),INDIRECT("rP!"&amp;ADDRESS(Prcsses!$B32,$X$2+$P$8-AV$8)&amp;":"&amp;ADDRESS(Prcsses!$B32,$X$2-1+$P$8))))</f>
        <v>1075</v>
      </c>
      <c r="AW46" s="5">
        <f ca="1">IF(AW$4="",0,SUMPRODUCT(INDIRECT(ADDRESS($B$11,$X$2)&amp;":"&amp;ADDRESS($B$11,$X$2-1+AW$8)),INDIRECT("rP!"&amp;ADDRESS(Prcsses!$B32,$X$2+$P$8-AW$8)&amp;":"&amp;ADDRESS(Prcsses!$B32,$X$2-1+$P$8))))</f>
        <v>1125</v>
      </c>
      <c r="AX46" s="5">
        <f ca="1">IF(AX$4="",0,SUMPRODUCT(INDIRECT(ADDRESS($B$11,$X$2)&amp;":"&amp;ADDRESS($B$11,$X$2-1+AX$8)),INDIRECT("rP!"&amp;ADDRESS(Prcsses!$B32,$X$2+$P$8-AX$8)&amp;":"&amp;ADDRESS(Prcsses!$B32,$X$2-1+$P$8))))</f>
        <v>1175</v>
      </c>
      <c r="AY46" s="5">
        <f ca="1">IF(AY$4="",0,SUMPRODUCT(INDIRECT(ADDRESS($B$11,$X$2)&amp;":"&amp;ADDRESS($B$11,$X$2-1+AY$8)),INDIRECT("rP!"&amp;ADDRESS(Prcsses!$B32,$X$2+$P$8-AY$8)&amp;":"&amp;ADDRESS(Prcsses!$B32,$X$2-1+$P$8))))</f>
        <v>1225</v>
      </c>
      <c r="AZ46" s="5">
        <f ca="1">IF(AZ$4="",0,SUMPRODUCT(INDIRECT(ADDRESS($B$11,$X$2)&amp;":"&amp;ADDRESS($B$11,$X$2-1+AZ$8)),INDIRECT("rP!"&amp;ADDRESS(Prcsses!$B32,$X$2+$P$8-AZ$8)&amp;":"&amp;ADDRESS(Prcsses!$B32,$X$2-1+$P$8))))</f>
        <v>1275</v>
      </c>
      <c r="BA46" s="5">
        <f ca="1">IF(BA$4="",0,SUMPRODUCT(INDIRECT(ADDRESS($B$11,$X$2)&amp;":"&amp;ADDRESS($B$11,$X$2-1+BA$8)),INDIRECT("rP!"&amp;ADDRESS(Prcsses!$B32,$X$2+$P$8-BA$8)&amp;":"&amp;ADDRESS(Prcsses!$B32,$X$2-1+$P$8))))</f>
        <v>1325</v>
      </c>
      <c r="BB46" s="5">
        <f ca="1">IF(BB$4="",0,SUMPRODUCT(INDIRECT(ADDRESS($B$11,$X$2)&amp;":"&amp;ADDRESS($B$11,$X$2-1+BB$8)),INDIRECT("rP!"&amp;ADDRESS(Prcsses!$B32,$X$2+$P$8-BB$8)&amp;":"&amp;ADDRESS(Prcsses!$B32,$X$2-1+$P$8))))</f>
        <v>1375</v>
      </c>
      <c r="BC46" s="5">
        <f ca="1">IF(BC$4="",0,SUMPRODUCT(INDIRECT(ADDRESS($B$11,$X$2)&amp;":"&amp;ADDRESS($B$11,$X$2-1+BC$8)),INDIRECT("rP!"&amp;ADDRESS(Prcsses!$B32,$X$2+$P$8-BC$8)&amp;":"&amp;ADDRESS(Prcsses!$B32,$X$2-1+$P$8))))</f>
        <v>1425</v>
      </c>
      <c r="BD46" s="5">
        <f ca="1">IF(BD$4="",0,SUMPRODUCT(INDIRECT(ADDRESS($B$11,$X$2)&amp;":"&amp;ADDRESS($B$11,$X$2-1+BD$8)),INDIRECT("rP!"&amp;ADDRESS(Prcsses!$B32,$X$2+$P$8-BD$8)&amp;":"&amp;ADDRESS(Prcsses!$B32,$X$2-1+$P$8))))</f>
        <v>1475</v>
      </c>
      <c r="BE46" s="5">
        <f ca="1">IF(BE$4="",0,SUMPRODUCT(INDIRECT(ADDRESS($B$11,$X$2)&amp;":"&amp;ADDRESS($B$11,$X$2-1+BE$8)),INDIRECT("rP!"&amp;ADDRESS(Prcsses!$B32,$X$2+$P$8-BE$8)&amp;":"&amp;ADDRESS(Prcsses!$B32,$X$2-1+$P$8))))</f>
        <v>1525</v>
      </c>
      <c r="BF46" s="5">
        <f ca="1">IF(BF$4="",0,SUMPRODUCT(INDIRECT(ADDRESS($B$11,$X$2)&amp;":"&amp;ADDRESS($B$11,$X$2-1+BF$8)),INDIRECT("rP!"&amp;ADDRESS(Prcsses!$B32,$X$2+$P$8-BF$8)&amp;":"&amp;ADDRESS(Prcsses!$B32,$X$2-1+$P$8))))</f>
        <v>1575</v>
      </c>
      <c r="BG46" s="5">
        <f ca="1">IF(BG$4="",0,SUMPRODUCT(INDIRECT(ADDRESS($B$11,$X$2)&amp;":"&amp;ADDRESS($B$11,$X$2-1+BG$8)),INDIRECT("rP!"&amp;ADDRESS(Prcsses!$B32,$X$2+$P$8-BG$8)&amp;":"&amp;ADDRESS(Prcsses!$B32,$X$2-1+$P$8))))</f>
        <v>1625</v>
      </c>
      <c r="BH46" s="5">
        <f ca="1">IF(BH$4="",0,SUMPRODUCT(INDIRECT(ADDRESS($B$11,$X$2)&amp;":"&amp;ADDRESS($B$11,$X$2-1+BH$8)),INDIRECT("rP!"&amp;ADDRESS(Prcsses!$B32,$X$2+$P$8-BH$8)&amp;":"&amp;ADDRESS(Prcsses!$B32,$X$2-1+$P$8))))</f>
        <v>1675</v>
      </c>
      <c r="BI46" s="5">
        <f ca="1">IF(BI$4="",0,SUMPRODUCT(INDIRECT(ADDRESS($B$11,$X$2)&amp;":"&amp;ADDRESS($B$11,$X$2-1+BI$8)),INDIRECT("rP!"&amp;ADDRESS(Prcsses!$B32,$X$2+$P$8-BI$8)&amp;":"&amp;ADDRESS(Prcsses!$B32,$X$2-1+$P$8))))</f>
        <v>1725</v>
      </c>
      <c r="BJ46" s="5">
        <f ca="1">IF(BJ$4="",0,SUMPRODUCT(INDIRECT(ADDRESS($B$11,$X$2)&amp;":"&amp;ADDRESS($B$11,$X$2-1+BJ$8)),INDIRECT("rP!"&amp;ADDRESS(Prcsses!$B32,$X$2+$P$8-BJ$8)&amp;":"&amp;ADDRESS(Prcsses!$B32,$X$2-1+$P$8))))</f>
        <v>1775</v>
      </c>
      <c r="BK46" s="5">
        <f ca="1">IF(BK$4="",0,SUMPRODUCT(INDIRECT(ADDRESS($B$11,$X$2)&amp;":"&amp;ADDRESS($B$11,$X$2-1+BK$8)),INDIRECT("rP!"&amp;ADDRESS(Prcsses!$B32,$X$2+$P$8-BK$8)&amp;":"&amp;ADDRESS(Prcsses!$B32,$X$2-1+$P$8))))</f>
        <v>1825</v>
      </c>
      <c r="BL46" s="5">
        <f ca="1">IF(BL$4="",0,SUMPRODUCT(INDIRECT(ADDRESS($B$11,$X$2)&amp;":"&amp;ADDRESS($B$11,$X$2-1+BL$8)),INDIRECT("rP!"&amp;ADDRESS(Prcsses!$B32,$X$2+$P$8-BL$8)&amp;":"&amp;ADDRESS(Prcsses!$B32,$X$2-1+$P$8))))</f>
        <v>1875</v>
      </c>
      <c r="BM46" s="5">
        <f ca="1">IF(BM$4="",0,SUMPRODUCT(INDIRECT(ADDRESS($B$11,$X$2)&amp;":"&amp;ADDRESS($B$11,$X$2-1+BM$8)),INDIRECT("rP!"&amp;ADDRESS(Prcsses!$B32,$X$2+$P$8-BM$8)&amp;":"&amp;ADDRESS(Prcsses!$B32,$X$2-1+$P$8))))</f>
        <v>1925</v>
      </c>
      <c r="BN46" s="5">
        <f ca="1">IF(BN$4="",0,SUMPRODUCT(INDIRECT(ADDRESS($B$11,$X$2)&amp;":"&amp;ADDRESS($B$11,$X$2-1+BN$8)),INDIRECT("rP!"&amp;ADDRESS(Prcsses!$B32,$X$2+$P$8-BN$8)&amp;":"&amp;ADDRESS(Prcsses!$B32,$X$2-1+$P$8))))</f>
        <v>1975</v>
      </c>
      <c r="BO46" s="5">
        <f ca="1">IF(BO$4="",0,SUMPRODUCT(INDIRECT(ADDRESS($B$11,$X$2)&amp;":"&amp;ADDRESS($B$11,$X$2-1+BO$8)),INDIRECT("rP!"&amp;ADDRESS(Prcsses!$B32,$X$2+$P$8-BO$8)&amp;":"&amp;ADDRESS(Prcsses!$B32,$X$2-1+$P$8))))</f>
        <v>2025</v>
      </c>
      <c r="BP46" s="5">
        <f ca="1">IF(BP$4="",0,SUMPRODUCT(INDIRECT(ADDRESS($B$11,$X$2)&amp;":"&amp;ADDRESS($B$11,$X$2-1+BP$8)),INDIRECT("rP!"&amp;ADDRESS(Prcsses!$B32,$X$2+$P$8-BP$8)&amp;":"&amp;ADDRESS(Prcsses!$B32,$X$2-1+$P$8))))</f>
        <v>2075</v>
      </c>
      <c r="BQ46" s="5">
        <f ca="1">IF(BQ$4="",0,SUMPRODUCT(INDIRECT(ADDRESS($B$11,$X$2)&amp;":"&amp;ADDRESS($B$11,$X$2-1+BQ$8)),INDIRECT("rP!"&amp;ADDRESS(Prcsses!$B32,$X$2+$P$8-BQ$8)&amp;":"&amp;ADDRESS(Prcsses!$B32,$X$2-1+$P$8))))</f>
        <v>2125</v>
      </c>
      <c r="BR46" s="5">
        <f ca="1">IF(BR$4="",0,SUMPRODUCT(INDIRECT(ADDRESS($B$11,$X$2)&amp;":"&amp;ADDRESS($B$11,$X$2-1+BR$8)),INDIRECT("rP!"&amp;ADDRESS(Prcsses!$B32,$X$2+$P$8-BR$8)&amp;":"&amp;ADDRESS(Prcsses!$B32,$X$2-1+$P$8))))</f>
        <v>2175</v>
      </c>
      <c r="BS46" s="5">
        <f ca="1">IF(BS$4="",0,SUMPRODUCT(INDIRECT(ADDRESS($B$11,$X$2)&amp;":"&amp;ADDRESS($B$11,$X$2-1+BS$8)),INDIRECT("rP!"&amp;ADDRESS(Prcsses!$B32,$X$2+$P$8-BS$8)&amp;":"&amp;ADDRESS(Prcsses!$B32,$X$2-1+$P$8))))</f>
        <v>2225</v>
      </c>
      <c r="BT46" s="5">
        <f ca="1">IF(BT$4="",0,SUMPRODUCT(INDIRECT(ADDRESS($B$11,$X$2)&amp;":"&amp;ADDRESS($B$11,$X$2-1+BT$8)),INDIRECT("rP!"&amp;ADDRESS(Prcsses!$B32,$X$2+$P$8-BT$8)&amp;":"&amp;ADDRESS(Prcsses!$B32,$X$2-1+$P$8))))</f>
        <v>2275</v>
      </c>
      <c r="BU46" s="5">
        <f ca="1">IF(BU$4="",0,SUMPRODUCT(INDIRECT(ADDRESS($B$11,$X$2)&amp;":"&amp;ADDRESS($B$11,$X$2-1+BU$8)),INDIRECT("rP!"&amp;ADDRESS(Prcsses!$B32,$X$2+$P$8-BU$8)&amp;":"&amp;ADDRESS(Prcsses!$B32,$X$2-1+$P$8))))</f>
        <v>2325</v>
      </c>
      <c r="BV46" s="5">
        <f ca="1">IF(BV$4="",0,SUMPRODUCT(INDIRECT(ADDRESS($B$11,$X$2)&amp;":"&amp;ADDRESS($B$11,$X$2-1+BV$8)),INDIRECT("rP!"&amp;ADDRESS(Prcsses!$B32,$X$2+$P$8-BV$8)&amp;":"&amp;ADDRESS(Prcsses!$B32,$X$2-1+$P$8))))</f>
        <v>2375</v>
      </c>
      <c r="BW46" s="5">
        <f ca="1">IF(BW$4="",0,SUMPRODUCT(INDIRECT(ADDRESS($B$11,$X$2)&amp;":"&amp;ADDRESS($B$11,$X$2-1+BW$8)),INDIRECT("rP!"&amp;ADDRESS(Prcsses!$B32,$X$2+$P$8-BW$8)&amp;":"&amp;ADDRESS(Prcsses!$B32,$X$2-1+$P$8))))</f>
        <v>2425</v>
      </c>
      <c r="BX46" s="5">
        <f ca="1">IF(BX$4="",0,SUMPRODUCT(INDIRECT(ADDRESS($B$11,$X$2)&amp;":"&amp;ADDRESS($B$11,$X$2-1+BX$8)),INDIRECT("rP!"&amp;ADDRESS(Prcsses!$B32,$X$2+$P$8-BX$8)&amp;":"&amp;ADDRESS(Prcsses!$B32,$X$2-1+$P$8))))</f>
        <v>2475</v>
      </c>
      <c r="BY46" s="5">
        <f ca="1">IF(BY$4="",0,SUMPRODUCT(INDIRECT(ADDRESS($B$11,$X$2)&amp;":"&amp;ADDRESS($B$11,$X$2-1+BY$8)),INDIRECT("rP!"&amp;ADDRESS(Prcsses!$B32,$X$2+$P$8-BY$8)&amp;":"&amp;ADDRESS(Prcsses!$B32,$X$2-1+$P$8))))</f>
        <v>2525</v>
      </c>
      <c r="BZ46" s="5">
        <f ca="1">IF(BZ$4="",0,SUMPRODUCT(INDIRECT(ADDRESS($B$11,$X$2)&amp;":"&amp;ADDRESS($B$11,$X$2-1+BZ$8)),INDIRECT("rP!"&amp;ADDRESS(Prcsses!$B32,$X$2+$P$8-BZ$8)&amp;":"&amp;ADDRESS(Prcsses!$B32,$X$2-1+$P$8))))</f>
        <v>2575</v>
      </c>
      <c r="CA46" s="5">
        <f ca="1">IF(CA$4="",0,SUMPRODUCT(INDIRECT(ADDRESS($B$11,$X$2)&amp;":"&amp;ADDRESS($B$11,$X$2-1+CA$8)),INDIRECT("rP!"&amp;ADDRESS(Prcsses!$B32,$X$2+$P$8-CA$8)&amp;":"&amp;ADDRESS(Prcsses!$B32,$X$2-1+$P$8))))</f>
        <v>2625</v>
      </c>
      <c r="CB46" s="5">
        <f ca="1">IF(CB$4="",0,SUMPRODUCT(INDIRECT(ADDRESS($B$11,$X$2)&amp;":"&amp;ADDRESS($B$11,$X$2-1+CB$8)),INDIRECT("rP!"&amp;ADDRESS(Prcsses!$B32,$X$2+$P$8-CB$8)&amp;":"&amp;ADDRESS(Prcsses!$B32,$X$2-1+$P$8))))</f>
        <v>2675</v>
      </c>
      <c r="CC46" s="5">
        <f ca="1">IF(CC$4="",0,SUMPRODUCT(INDIRECT(ADDRESS($B$11,$X$2)&amp;":"&amp;ADDRESS($B$11,$X$2-1+CC$8)),INDIRECT("rP!"&amp;ADDRESS(Prcsses!$B32,$X$2+$P$8-CC$8)&amp;":"&amp;ADDRESS(Prcsses!$B32,$X$2-1+$P$8))))</f>
        <v>2725</v>
      </c>
      <c r="CD46" s="5">
        <f ca="1">IF(CD$4="",0,SUMPRODUCT(INDIRECT(ADDRESS($B$11,$X$2)&amp;":"&amp;ADDRESS($B$11,$X$2-1+CD$8)),INDIRECT("rP!"&amp;ADDRESS(Prcsses!$B32,$X$2+$P$8-CD$8)&amp;":"&amp;ADDRESS(Prcsses!$B32,$X$2-1+$P$8))))</f>
        <v>2775</v>
      </c>
      <c r="CE46" s="5">
        <f ca="1">IF(CE$4="",0,SUMPRODUCT(INDIRECT(ADDRESS($B$11,$X$2)&amp;":"&amp;ADDRESS($B$11,$X$2-1+CE$8)),INDIRECT("rP!"&amp;ADDRESS(Prcsses!$B32,$X$2+$P$8-CE$8)&amp;":"&amp;ADDRESS(Prcsses!$B32,$X$2-1+$P$8))))</f>
        <v>2825</v>
      </c>
      <c r="CF46" s="5">
        <f ca="1">IF(CF$4="",0,SUMPRODUCT(INDIRECT(ADDRESS($B$11,$X$2)&amp;":"&amp;ADDRESS($B$11,$X$2-1+CF$8)),INDIRECT("rP!"&amp;ADDRESS(Prcsses!$B32,$X$2+$P$8-CF$8)&amp;":"&amp;ADDRESS(Prcsses!$B32,$X$2-1+$P$8))))</f>
        <v>0</v>
      </c>
    </row>
    <row r="47" spans="2:84" x14ac:dyDescent="0.3">
      <c r="B47" s="13">
        <f>ROW()</f>
        <v>47</v>
      </c>
    </row>
    <row r="48" spans="2:84" x14ac:dyDescent="0.3">
      <c r="B48" s="13">
        <f>ROW()</f>
        <v>48</v>
      </c>
      <c r="H48" s="1" t="s">
        <v>146</v>
      </c>
      <c r="M48" s="53" t="s">
        <v>18</v>
      </c>
      <c r="P48" s="72"/>
      <c r="U48" s="5">
        <f ca="1">SUM(INDIRECT(ADDRESS($B48,$X$2)&amp;":"&amp;ADDRESS($B48,$X$2-1+$P$8)))</f>
        <v>813269384.53855801</v>
      </c>
      <c r="X48" s="5">
        <f t="shared" ref="X48" ca="1" si="65">IF(X$4="",0,SUM(X49:X55))</f>
        <v>0</v>
      </c>
      <c r="Y48" s="5">
        <f t="shared" ref="Y48" ca="1" si="66">IF(Y$4="",0,SUM(Y49:Y55))</f>
        <v>0</v>
      </c>
      <c r="Z48" s="5">
        <f t="shared" ref="Z48" ca="1" si="67">IF(Z$4="",0,SUM(Z49:Z55))</f>
        <v>0</v>
      </c>
      <c r="AA48" s="5">
        <f t="shared" ref="AA48" ca="1" si="68">IF(AA$4="",0,SUM(AA49:AA55))</f>
        <v>0</v>
      </c>
      <c r="AB48" s="5">
        <f t="shared" ref="AB48" ca="1" si="69">IF(AB$4="",0,SUM(AB49:AB55))</f>
        <v>445000</v>
      </c>
      <c r="AC48" s="5">
        <f t="shared" ref="AC48" ca="1" si="70">IF(AC$4="",0,SUM(AC49:AC55))</f>
        <v>1112500</v>
      </c>
      <c r="AD48" s="5">
        <f t="shared" ref="AD48" ca="1" si="71">IF(AD$4="",0,SUM(AD49:AD55))</f>
        <v>1557500</v>
      </c>
      <c r="AE48" s="5">
        <f t="shared" ref="AE48" ca="1" si="72">IF(AE$4="",0,SUM(AE49:AE55))</f>
        <v>2002500</v>
      </c>
      <c r="AF48" s="5">
        <f t="shared" ref="AF48" ca="1" si="73">IF(AF$4="",0,SUM(AF49:AF55))</f>
        <v>2474200</v>
      </c>
      <c r="AG48" s="5">
        <f t="shared" ref="AG48" ca="1" si="74">IF(AG$4="",0,SUM(AG49:AG55))</f>
        <v>2950350</v>
      </c>
      <c r="AH48" s="5">
        <f t="shared" ref="AH48" ca="1" si="75">IF(AH$4="",0,SUM(AH49:AH55))</f>
        <v>3404250</v>
      </c>
      <c r="AI48" s="5">
        <f t="shared" ref="AI48:CF48" ca="1" si="76">IF(AI$4="",0,SUM(AI49:AI55))</f>
        <v>3858150</v>
      </c>
      <c r="AJ48" s="5">
        <f t="shared" ca="1" si="76"/>
        <v>4312050</v>
      </c>
      <c r="AK48" s="5">
        <f t="shared" ca="1" si="76"/>
        <v>4765950</v>
      </c>
      <c r="AL48" s="5">
        <f t="shared" ca="1" si="76"/>
        <v>5274318</v>
      </c>
      <c r="AM48" s="5">
        <f t="shared" ca="1" si="76"/>
        <v>5787225</v>
      </c>
      <c r="AN48" s="5">
        <f t="shared" ca="1" si="76"/>
        <v>6250203</v>
      </c>
      <c r="AO48" s="5">
        <f t="shared" ca="1" si="76"/>
        <v>6713181</v>
      </c>
      <c r="AP48" s="5">
        <f t="shared" ca="1" si="76"/>
        <v>7176159</v>
      </c>
      <c r="AQ48" s="5">
        <f t="shared" ca="1" si="76"/>
        <v>7639137</v>
      </c>
      <c r="AR48" s="5">
        <f t="shared" ca="1" si="76"/>
        <v>8185451.0399999991</v>
      </c>
      <c r="AS48" s="5">
        <f t="shared" ca="1" si="76"/>
        <v>8736394.8600000013</v>
      </c>
      <c r="AT48" s="5">
        <f t="shared" ca="1" si="76"/>
        <v>9208632.4199999981</v>
      </c>
      <c r="AU48" s="5">
        <f t="shared" ca="1" si="76"/>
        <v>9680869.9799999967</v>
      </c>
      <c r="AV48" s="5">
        <f t="shared" ca="1" si="76"/>
        <v>10153107.540000001</v>
      </c>
      <c r="AW48" s="5">
        <f t="shared" ca="1" si="76"/>
        <v>10625345.099999998</v>
      </c>
      <c r="AX48" s="5">
        <f t="shared" ca="1" si="76"/>
        <v>11210919.674400002</v>
      </c>
      <c r="AY48" s="5">
        <f t="shared" ca="1" si="76"/>
        <v>11801216.624400001</v>
      </c>
      <c r="AZ48" s="5">
        <f t="shared" ca="1" si="76"/>
        <v>12282898.935600001</v>
      </c>
      <c r="BA48" s="5">
        <f t="shared" ca="1" si="76"/>
        <v>12764581.246800002</v>
      </c>
      <c r="BB48" s="5">
        <f t="shared" ca="1" si="76"/>
        <v>13246263.558</v>
      </c>
      <c r="BC48" s="5">
        <f t="shared" ca="1" si="76"/>
        <v>13727945.869200001</v>
      </c>
      <c r="BD48" s="5">
        <f t="shared" ca="1" si="76"/>
        <v>14354132.87376</v>
      </c>
      <c r="BE48" s="5">
        <f t="shared" ca="1" si="76"/>
        <v>14985136.701432001</v>
      </c>
      <c r="BF48" s="5">
        <f t="shared" ca="1" si="76"/>
        <v>15476452.658856001</v>
      </c>
      <c r="BG48" s="5">
        <f t="shared" ca="1" si="76"/>
        <v>15967768.616279999</v>
      </c>
      <c r="BH48" s="5">
        <f t="shared" ca="1" si="76"/>
        <v>16459084.573704001</v>
      </c>
      <c r="BI48" s="5">
        <f t="shared" ca="1" si="76"/>
        <v>16950400.531128</v>
      </c>
      <c r="BJ48" s="5">
        <f t="shared" ca="1" si="76"/>
        <v>17618590.233224638</v>
      </c>
      <c r="BK48" s="5">
        <f t="shared" ca="1" si="76"/>
        <v>18291693.094895519</v>
      </c>
      <c r="BL48" s="5">
        <f t="shared" ca="1" si="76"/>
        <v>18792835.371468</v>
      </c>
      <c r="BM48" s="5">
        <f t="shared" ca="1" si="76"/>
        <v>19293977.648040485</v>
      </c>
      <c r="BN48" s="5">
        <f t="shared" ca="1" si="76"/>
        <v>19795119.924612962</v>
      </c>
      <c r="BO48" s="5">
        <f t="shared" ca="1" si="76"/>
        <v>20296262.201185443</v>
      </c>
      <c r="BP48" s="5">
        <f t="shared" ca="1" si="76"/>
        <v>21007884.233918365</v>
      </c>
      <c r="BQ48" s="5">
        <f t="shared" ca="1" si="76"/>
        <v>21724517.689417001</v>
      </c>
      <c r="BR48" s="5">
        <f t="shared" ca="1" si="76"/>
        <v>22235682.811520934</v>
      </c>
      <c r="BS48" s="5">
        <f t="shared" ca="1" si="76"/>
        <v>22746847.933624864</v>
      </c>
      <c r="BT48" s="5">
        <f t="shared" ca="1" si="76"/>
        <v>23258013.055728793</v>
      </c>
      <c r="BU48" s="5">
        <f t="shared" ca="1" si="76"/>
        <v>23769178.177832726</v>
      </c>
      <c r="BV48" s="5">
        <f t="shared" ca="1" si="76"/>
        <v>24525702.558546536</v>
      </c>
      <c r="BW48" s="5">
        <f t="shared" ca="1" si="76"/>
        <v>25287338.590481397</v>
      </c>
      <c r="BX48" s="5">
        <f t="shared" ca="1" si="76"/>
        <v>25808727.015027404</v>
      </c>
      <c r="BY48" s="5">
        <f t="shared" ca="1" si="76"/>
        <v>26330115.439573411</v>
      </c>
      <c r="BZ48" s="5">
        <f t="shared" ca="1" si="76"/>
        <v>26851503.864119418</v>
      </c>
      <c r="CA48" s="5">
        <f t="shared" ca="1" si="76"/>
        <v>27372892.288665425</v>
      </c>
      <c r="CB48" s="5">
        <f t="shared" ca="1" si="76"/>
        <v>28175830.462466285</v>
      </c>
      <c r="CC48" s="5">
        <f t="shared" ca="1" si="76"/>
        <v>28983982.520512592</v>
      </c>
      <c r="CD48" s="5">
        <f t="shared" ca="1" si="76"/>
        <v>29515798.713549528</v>
      </c>
      <c r="CE48" s="5">
        <f t="shared" ca="1" si="76"/>
        <v>30047614.906586453</v>
      </c>
      <c r="CF48" s="5">
        <f t="shared" ca="1" si="76"/>
        <v>0</v>
      </c>
    </row>
    <row r="49" spans="2:84" x14ac:dyDescent="0.3">
      <c r="B49" s="13">
        <f>ROW()</f>
        <v>49</v>
      </c>
      <c r="H49" s="1" t="str">
        <f t="shared" ref="H49:H54" si="77">$H$48</f>
        <v>Себестоимость продаж</v>
      </c>
      <c r="I49" s="1" t="str">
        <f>Prcsses!I14</f>
        <v>Сырье и материалы</v>
      </c>
      <c r="M49" s="53" t="s">
        <v>18</v>
      </c>
      <c r="U49" s="5">
        <f t="shared" ref="U49:U54" ca="1" si="78">SUM(INDIRECT(ADDRESS($B49,$X$2)&amp;":"&amp;ADDRESS($B49,$X$2-1+$P$8)))</f>
        <v>91378582.532422245</v>
      </c>
      <c r="X49" s="5">
        <f ca="1">IF(X$4="",0,SUMPRODUCT(INDIRECT(ADDRESS($B33,$X$2)&amp;":"&amp;ADDRESS($B33,$X$2-1+X$8)),INDIRECT(ADDRESS($B$11,$X$2)&amp;":"&amp;ADDRESS($B$11,$X$2-1+X$8)),INDIRECT("rP!"&amp;ADDRESS(Prcsses!$B35,$X$2+$P$8-X$8)&amp;":"&amp;ADDRESS(Prcsses!$B35,$X$2-1+$P$8))))</f>
        <v>0</v>
      </c>
      <c r="Y49" s="5">
        <f ca="1">IF(Y$4="",0,SUMPRODUCT(INDIRECT(ADDRESS($B33,$X$2)&amp;":"&amp;ADDRESS($B33,$X$2-1+Y$8)),INDIRECT(ADDRESS($B$11,$X$2)&amp;":"&amp;ADDRESS($B$11,$X$2-1+Y$8)),INDIRECT("rP!"&amp;ADDRESS(Prcsses!$B35,$X$2+$P$8-Y$8)&amp;":"&amp;ADDRESS(Prcsses!$B35,$X$2-1+$P$8))))</f>
        <v>0</v>
      </c>
      <c r="Z49" s="5">
        <f ca="1">IF(Z$4="",0,SUMPRODUCT(INDIRECT(ADDRESS($B33,$X$2)&amp;":"&amp;ADDRESS($B33,$X$2-1+Z$8)),INDIRECT(ADDRESS($B$11,$X$2)&amp;":"&amp;ADDRESS($B$11,$X$2-1+Z$8)),INDIRECT("rP!"&amp;ADDRESS(Prcsses!$B35,$X$2+$P$8-Z$8)&amp;":"&amp;ADDRESS(Prcsses!$B35,$X$2-1+$P$8))))</f>
        <v>0</v>
      </c>
      <c r="AA49" s="5">
        <f ca="1">IF(AA$4="",0,SUMPRODUCT(INDIRECT(ADDRESS($B33,$X$2)&amp;":"&amp;ADDRESS($B33,$X$2-1+AA$8)),INDIRECT(ADDRESS($B$11,$X$2)&amp;":"&amp;ADDRESS($B$11,$X$2-1+AA$8)),INDIRECT("rP!"&amp;ADDRESS(Prcsses!$B35,$X$2+$P$8-AA$8)&amp;":"&amp;ADDRESS(Prcsses!$B35,$X$2-1+$P$8))))</f>
        <v>0</v>
      </c>
      <c r="AB49" s="5">
        <f ca="1">IF(AB$4="",0,SUMPRODUCT(INDIRECT(ADDRESS($B33,$X$2)&amp;":"&amp;ADDRESS($B33,$X$2-1+AB$8)),INDIRECT(ADDRESS($B$11,$X$2)&amp;":"&amp;ADDRESS($B$11,$X$2-1+AB$8)),INDIRECT("rP!"&amp;ADDRESS(Prcsses!$B35,$X$2+$P$8-AB$8)&amp;":"&amp;ADDRESS(Prcsses!$B35,$X$2-1+$P$8))))</f>
        <v>50000</v>
      </c>
      <c r="AC49" s="5">
        <f ca="1">IF(AC$4="",0,SUMPRODUCT(INDIRECT(ADDRESS($B33,$X$2)&amp;":"&amp;ADDRESS($B33,$X$2-1+AC$8)),INDIRECT(ADDRESS($B$11,$X$2)&amp;":"&amp;ADDRESS($B$11,$X$2-1+AC$8)),INDIRECT("rP!"&amp;ADDRESS(Prcsses!$B35,$X$2+$P$8-AC$8)&amp;":"&amp;ADDRESS(Prcsses!$B35,$X$2-1+$P$8))))</f>
        <v>125000</v>
      </c>
      <c r="AD49" s="5">
        <f ca="1">IF(AD$4="",0,SUMPRODUCT(INDIRECT(ADDRESS($B33,$X$2)&amp;":"&amp;ADDRESS($B33,$X$2-1+AD$8)),INDIRECT(ADDRESS($B$11,$X$2)&amp;":"&amp;ADDRESS($B$11,$X$2-1+AD$8)),INDIRECT("rP!"&amp;ADDRESS(Prcsses!$B35,$X$2+$P$8-AD$8)&amp;":"&amp;ADDRESS(Prcsses!$B35,$X$2-1+$P$8))))</f>
        <v>175000</v>
      </c>
      <c r="AE49" s="5">
        <f ca="1">IF(AE$4="",0,SUMPRODUCT(INDIRECT(ADDRESS($B33,$X$2)&amp;":"&amp;ADDRESS($B33,$X$2-1+AE$8)),INDIRECT(ADDRESS($B$11,$X$2)&amp;":"&amp;ADDRESS($B$11,$X$2-1+AE$8)),INDIRECT("rP!"&amp;ADDRESS(Prcsses!$B35,$X$2+$P$8-AE$8)&amp;":"&amp;ADDRESS(Prcsses!$B35,$X$2-1+$P$8))))</f>
        <v>225000</v>
      </c>
      <c r="AF49" s="5">
        <f ca="1">IF(AF$4="",0,SUMPRODUCT(INDIRECT(ADDRESS($B33,$X$2)&amp;":"&amp;ADDRESS($B33,$X$2-1+AF$8)),INDIRECT(ADDRESS($B$11,$X$2)&amp;":"&amp;ADDRESS($B$11,$X$2-1+AF$8)),INDIRECT("rP!"&amp;ADDRESS(Prcsses!$B35,$X$2+$P$8-AF$8)&amp;":"&amp;ADDRESS(Prcsses!$B35,$X$2-1+$P$8))))</f>
        <v>278000</v>
      </c>
      <c r="AG49" s="5">
        <f ca="1">IF(AG$4="",0,SUMPRODUCT(INDIRECT(ADDRESS($B33,$X$2)&amp;":"&amp;ADDRESS($B33,$X$2-1+AG$8)),INDIRECT(ADDRESS($B$11,$X$2)&amp;":"&amp;ADDRESS($B$11,$X$2-1+AG$8)),INDIRECT("rP!"&amp;ADDRESS(Prcsses!$B35,$X$2+$P$8-AG$8)&amp;":"&amp;ADDRESS(Prcsses!$B35,$X$2-1+$P$8))))</f>
        <v>331500</v>
      </c>
      <c r="AH49" s="5">
        <f ca="1">IF(AH$4="",0,SUMPRODUCT(INDIRECT(ADDRESS($B33,$X$2)&amp;":"&amp;ADDRESS($B33,$X$2-1+AH$8)),INDIRECT(ADDRESS($B$11,$X$2)&amp;":"&amp;ADDRESS($B$11,$X$2-1+AH$8)),INDIRECT("rP!"&amp;ADDRESS(Prcsses!$B35,$X$2+$P$8-AH$8)&amp;":"&amp;ADDRESS(Prcsses!$B35,$X$2-1+$P$8))))</f>
        <v>382500</v>
      </c>
      <c r="AI49" s="5">
        <f ca="1">IF(AI$4="",0,SUMPRODUCT(INDIRECT(ADDRESS($B33,$X$2)&amp;":"&amp;ADDRESS($B33,$X$2-1+AI$8)),INDIRECT(ADDRESS($B$11,$X$2)&amp;":"&amp;ADDRESS($B$11,$X$2-1+AI$8)),INDIRECT("rP!"&amp;ADDRESS(Prcsses!$B35,$X$2+$P$8-AI$8)&amp;":"&amp;ADDRESS(Prcsses!$B35,$X$2-1+$P$8))))</f>
        <v>433500</v>
      </c>
      <c r="AJ49" s="5">
        <f ca="1">IF(AJ$4="",0,SUMPRODUCT(INDIRECT(ADDRESS($B33,$X$2)&amp;":"&amp;ADDRESS($B33,$X$2-1+AJ$8)),INDIRECT(ADDRESS($B$11,$X$2)&amp;":"&amp;ADDRESS($B$11,$X$2-1+AJ$8)),INDIRECT("rP!"&amp;ADDRESS(Prcsses!$B35,$X$2+$P$8-AJ$8)&amp;":"&amp;ADDRESS(Prcsses!$B35,$X$2-1+$P$8))))</f>
        <v>484500</v>
      </c>
      <c r="AK49" s="5">
        <f ca="1">IF(AK$4="",0,SUMPRODUCT(INDIRECT(ADDRESS($B33,$X$2)&amp;":"&amp;ADDRESS($B33,$X$2-1+AK$8)),INDIRECT(ADDRESS($B$11,$X$2)&amp;":"&amp;ADDRESS($B$11,$X$2-1+AK$8)),INDIRECT("rP!"&amp;ADDRESS(Prcsses!$B35,$X$2+$P$8-AK$8)&amp;":"&amp;ADDRESS(Prcsses!$B35,$X$2-1+$P$8))))</f>
        <v>535500</v>
      </c>
      <c r="AL49" s="5">
        <f ca="1">IF(AL$4="",0,SUMPRODUCT(INDIRECT(ADDRESS($B33,$X$2)&amp;":"&amp;ADDRESS($B33,$X$2-1+AL$8)),INDIRECT(ADDRESS($B$11,$X$2)&amp;":"&amp;ADDRESS($B$11,$X$2-1+AL$8)),INDIRECT("rP!"&amp;ADDRESS(Prcsses!$B35,$X$2+$P$8-AL$8)&amp;":"&amp;ADDRESS(Prcsses!$B35,$X$2-1+$P$8))))</f>
        <v>592620</v>
      </c>
      <c r="AM49" s="5">
        <f ca="1">IF(AM$4="",0,SUMPRODUCT(INDIRECT(ADDRESS($B33,$X$2)&amp;":"&amp;ADDRESS($B33,$X$2-1+AM$8)),INDIRECT(ADDRESS($B$11,$X$2)&amp;":"&amp;ADDRESS($B$11,$X$2-1+AM$8)),INDIRECT("rP!"&amp;ADDRESS(Prcsses!$B35,$X$2+$P$8-AM$8)&amp;":"&amp;ADDRESS(Prcsses!$B35,$X$2-1+$P$8))))</f>
        <v>650250</v>
      </c>
      <c r="AN49" s="5">
        <f ca="1">IF(AN$4="",0,SUMPRODUCT(INDIRECT(ADDRESS($B33,$X$2)&amp;":"&amp;ADDRESS($B33,$X$2-1+AN$8)),INDIRECT(ADDRESS($B$11,$X$2)&amp;":"&amp;ADDRESS($B$11,$X$2-1+AN$8)),INDIRECT("rP!"&amp;ADDRESS(Prcsses!$B35,$X$2+$P$8-AN$8)&amp;":"&amp;ADDRESS(Prcsses!$B35,$X$2-1+$P$8))))</f>
        <v>702270</v>
      </c>
      <c r="AO49" s="5">
        <f ca="1">IF(AO$4="",0,SUMPRODUCT(INDIRECT(ADDRESS($B33,$X$2)&amp;":"&amp;ADDRESS($B33,$X$2-1+AO$8)),INDIRECT(ADDRESS($B$11,$X$2)&amp;":"&amp;ADDRESS($B$11,$X$2-1+AO$8)),INDIRECT("rP!"&amp;ADDRESS(Prcsses!$B35,$X$2+$P$8-AO$8)&amp;":"&amp;ADDRESS(Prcsses!$B35,$X$2-1+$P$8))))</f>
        <v>754290</v>
      </c>
      <c r="AP49" s="5">
        <f ca="1">IF(AP$4="",0,SUMPRODUCT(INDIRECT(ADDRESS($B33,$X$2)&amp;":"&amp;ADDRESS($B33,$X$2-1+AP$8)),INDIRECT(ADDRESS($B$11,$X$2)&amp;":"&amp;ADDRESS($B$11,$X$2-1+AP$8)),INDIRECT("rP!"&amp;ADDRESS(Prcsses!$B35,$X$2+$P$8-AP$8)&amp;":"&amp;ADDRESS(Prcsses!$B35,$X$2-1+$P$8))))</f>
        <v>806310</v>
      </c>
      <c r="AQ49" s="5">
        <f ca="1">IF(AQ$4="",0,SUMPRODUCT(INDIRECT(ADDRESS($B33,$X$2)&amp;":"&amp;ADDRESS($B33,$X$2-1+AQ$8)),INDIRECT(ADDRESS($B$11,$X$2)&amp;":"&amp;ADDRESS($B$11,$X$2-1+AQ$8)),INDIRECT("rP!"&amp;ADDRESS(Prcsses!$B35,$X$2+$P$8-AQ$8)&amp;":"&amp;ADDRESS(Prcsses!$B35,$X$2-1+$P$8))))</f>
        <v>858330</v>
      </c>
      <c r="AR49" s="5">
        <f ca="1">IF(AR$4="",0,SUMPRODUCT(INDIRECT(ADDRESS($B33,$X$2)&amp;":"&amp;ADDRESS($B33,$X$2-1+AR$8)),INDIRECT(ADDRESS($B$11,$X$2)&amp;":"&amp;ADDRESS($B$11,$X$2-1+AR$8)),INDIRECT("rP!"&amp;ADDRESS(Prcsses!$B35,$X$2+$P$8-AR$8)&amp;":"&amp;ADDRESS(Prcsses!$B35,$X$2-1+$P$8))))</f>
        <v>919713.6</v>
      </c>
      <c r="AS49" s="5">
        <f ca="1">IF(AS$4="",0,SUMPRODUCT(INDIRECT(ADDRESS($B33,$X$2)&amp;":"&amp;ADDRESS($B33,$X$2-1+AS$8)),INDIRECT(ADDRESS($B$11,$X$2)&amp;":"&amp;ADDRESS($B$11,$X$2-1+AS$8)),INDIRECT("rP!"&amp;ADDRESS(Prcsses!$B35,$X$2+$P$8-AS$8)&amp;":"&amp;ADDRESS(Prcsses!$B35,$X$2-1+$P$8))))</f>
        <v>981617.39999999991</v>
      </c>
      <c r="AT49" s="5">
        <f ca="1">IF(AT$4="",0,SUMPRODUCT(INDIRECT(ADDRESS($B33,$X$2)&amp;":"&amp;ADDRESS($B33,$X$2-1+AT$8)),INDIRECT(ADDRESS($B$11,$X$2)&amp;":"&amp;ADDRESS($B$11,$X$2-1+AT$8)),INDIRECT("rP!"&amp;ADDRESS(Prcsses!$B35,$X$2+$P$8-AT$8)&amp;":"&amp;ADDRESS(Prcsses!$B35,$X$2-1+$P$8))))</f>
        <v>1034677.7999999998</v>
      </c>
      <c r="AU49" s="5">
        <f ca="1">IF(AU$4="",0,SUMPRODUCT(INDIRECT(ADDRESS($B33,$X$2)&amp;":"&amp;ADDRESS($B33,$X$2-1+AU$8)),INDIRECT(ADDRESS($B$11,$X$2)&amp;":"&amp;ADDRESS($B$11,$X$2-1+AU$8)),INDIRECT("rP!"&amp;ADDRESS(Prcsses!$B35,$X$2+$P$8-AU$8)&amp;":"&amp;ADDRESS(Prcsses!$B35,$X$2-1+$P$8))))</f>
        <v>1087738.1999999997</v>
      </c>
      <c r="AV49" s="5">
        <f ca="1">IF(AV$4="",0,SUMPRODUCT(INDIRECT(ADDRESS($B33,$X$2)&amp;":"&amp;ADDRESS($B33,$X$2-1+AV$8)),INDIRECT(ADDRESS($B$11,$X$2)&amp;":"&amp;ADDRESS($B$11,$X$2-1+AV$8)),INDIRECT("rP!"&amp;ADDRESS(Prcsses!$B35,$X$2+$P$8-AV$8)&amp;":"&amp;ADDRESS(Prcsses!$B35,$X$2-1+$P$8))))</f>
        <v>1140798.6000000001</v>
      </c>
      <c r="AW49" s="5">
        <f ca="1">IF(AW$4="",0,SUMPRODUCT(INDIRECT(ADDRESS($B33,$X$2)&amp;":"&amp;ADDRESS($B33,$X$2-1+AW$8)),INDIRECT(ADDRESS($B$11,$X$2)&amp;":"&amp;ADDRESS($B$11,$X$2-1+AW$8)),INDIRECT("rP!"&amp;ADDRESS(Prcsses!$B35,$X$2+$P$8-AW$8)&amp;":"&amp;ADDRESS(Prcsses!$B35,$X$2-1+$P$8))))</f>
        <v>1193859</v>
      </c>
      <c r="AX49" s="5">
        <f ca="1">IF(AX$4="",0,SUMPRODUCT(INDIRECT(ADDRESS($B33,$X$2)&amp;":"&amp;ADDRESS($B33,$X$2-1+AX$8)),INDIRECT(ADDRESS($B$11,$X$2)&amp;":"&amp;ADDRESS($B$11,$X$2-1+AX$8)),INDIRECT("rP!"&amp;ADDRESS(Prcsses!$B35,$X$2+$P$8-AX$8)&amp;":"&amp;ADDRESS(Prcsses!$B35,$X$2-1+$P$8))))</f>
        <v>1259653.8959999999</v>
      </c>
      <c r="AY49" s="5">
        <f ca="1">IF(AY$4="",0,SUMPRODUCT(INDIRECT(ADDRESS($B33,$X$2)&amp;":"&amp;ADDRESS($B33,$X$2-1+AY$8)),INDIRECT(ADDRESS($B$11,$X$2)&amp;":"&amp;ADDRESS($B$11,$X$2-1+AY$8)),INDIRECT("rP!"&amp;ADDRESS(Prcsses!$B35,$X$2+$P$8-AY$8)&amp;":"&amp;ADDRESS(Prcsses!$B35,$X$2-1+$P$8))))</f>
        <v>1325979.3959999999</v>
      </c>
      <c r="AZ49" s="5">
        <f ca="1">IF(AZ$4="",0,SUMPRODUCT(INDIRECT(ADDRESS($B33,$X$2)&amp;":"&amp;ADDRESS($B33,$X$2-1+AZ$8)),INDIRECT(ADDRESS($B$11,$X$2)&amp;":"&amp;ADDRESS($B$11,$X$2-1+AZ$8)),INDIRECT("rP!"&amp;ADDRESS(Prcsses!$B35,$X$2+$P$8-AZ$8)&amp;":"&amp;ADDRESS(Prcsses!$B35,$X$2-1+$P$8))))</f>
        <v>1380101.004</v>
      </c>
      <c r="BA49" s="5">
        <f ca="1">IF(BA$4="",0,SUMPRODUCT(INDIRECT(ADDRESS($B33,$X$2)&amp;":"&amp;ADDRESS($B33,$X$2-1+BA$8)),INDIRECT(ADDRESS($B$11,$X$2)&amp;":"&amp;ADDRESS($B$11,$X$2-1+BA$8)),INDIRECT("rP!"&amp;ADDRESS(Prcsses!$B35,$X$2+$P$8-BA$8)&amp;":"&amp;ADDRESS(Prcsses!$B35,$X$2-1+$P$8))))</f>
        <v>1434222.612</v>
      </c>
      <c r="BB49" s="5">
        <f ca="1">IF(BB$4="",0,SUMPRODUCT(INDIRECT(ADDRESS($B33,$X$2)&amp;":"&amp;ADDRESS($B33,$X$2-1+BB$8)),INDIRECT(ADDRESS($B$11,$X$2)&amp;":"&amp;ADDRESS($B$11,$X$2-1+BB$8)),INDIRECT("rP!"&amp;ADDRESS(Prcsses!$B35,$X$2+$P$8-BB$8)&amp;":"&amp;ADDRESS(Prcsses!$B35,$X$2-1+$P$8))))</f>
        <v>1488344.22</v>
      </c>
      <c r="BC49" s="5">
        <f ca="1">IF(BC$4="",0,SUMPRODUCT(INDIRECT(ADDRESS($B33,$X$2)&amp;":"&amp;ADDRESS($B33,$X$2-1+BC$8)),INDIRECT(ADDRESS($B$11,$X$2)&amp;":"&amp;ADDRESS($B$11,$X$2-1+BC$8)),INDIRECT("rP!"&amp;ADDRESS(Prcsses!$B35,$X$2+$P$8-BC$8)&amp;":"&amp;ADDRESS(Prcsses!$B35,$X$2-1+$P$8))))</f>
        <v>1542465.828</v>
      </c>
      <c r="BD49" s="5">
        <f ca="1">IF(BD$4="",0,SUMPRODUCT(INDIRECT(ADDRESS($B33,$X$2)&amp;":"&amp;ADDRESS($B33,$X$2-1+BD$8)),INDIRECT(ADDRESS($B$11,$X$2)&amp;":"&amp;ADDRESS($B$11,$X$2-1+BD$8)),INDIRECT("rP!"&amp;ADDRESS(Prcsses!$B35,$X$2+$P$8-BD$8)&amp;":"&amp;ADDRESS(Prcsses!$B35,$X$2-1+$P$8))))</f>
        <v>1612823.9183999998</v>
      </c>
      <c r="BE49" s="5">
        <f ca="1">IF(BE$4="",0,SUMPRODUCT(INDIRECT(ADDRESS($B33,$X$2)&amp;":"&amp;ADDRESS($B33,$X$2-1+BE$8)),INDIRECT(ADDRESS($B$11,$X$2)&amp;":"&amp;ADDRESS($B$11,$X$2-1+BE$8)),INDIRECT("rP!"&amp;ADDRESS(Prcsses!$B35,$X$2+$P$8-BE$8)&amp;":"&amp;ADDRESS(Prcsses!$B35,$X$2-1+$P$8))))</f>
        <v>1683723.2248800001</v>
      </c>
      <c r="BF49" s="5">
        <f ca="1">IF(BF$4="",0,SUMPRODUCT(INDIRECT(ADDRESS($B33,$X$2)&amp;":"&amp;ADDRESS($B33,$X$2-1+BF$8)),INDIRECT(ADDRESS($B$11,$X$2)&amp;":"&amp;ADDRESS($B$11,$X$2-1+BF$8)),INDIRECT("rP!"&amp;ADDRESS(Prcsses!$B35,$X$2+$P$8-BF$8)&amp;":"&amp;ADDRESS(Prcsses!$B35,$X$2-1+$P$8))))</f>
        <v>1738927.26504</v>
      </c>
      <c r="BG49" s="5">
        <f ca="1">IF(BG$4="",0,SUMPRODUCT(INDIRECT(ADDRESS($B33,$X$2)&amp;":"&amp;ADDRESS($B33,$X$2-1+BG$8)),INDIRECT(ADDRESS($B$11,$X$2)&amp;":"&amp;ADDRESS($B$11,$X$2-1+BG$8)),INDIRECT("rP!"&amp;ADDRESS(Prcsses!$B35,$X$2+$P$8-BG$8)&amp;":"&amp;ADDRESS(Prcsses!$B35,$X$2-1+$P$8))))</f>
        <v>1794131.3051999998</v>
      </c>
      <c r="BH49" s="5">
        <f ca="1">IF(BH$4="",0,SUMPRODUCT(INDIRECT(ADDRESS($B33,$X$2)&amp;":"&amp;ADDRESS($B33,$X$2-1+BH$8)),INDIRECT(ADDRESS($B$11,$X$2)&amp;":"&amp;ADDRESS($B$11,$X$2-1+BH$8)),INDIRECT("rP!"&amp;ADDRESS(Prcsses!$B35,$X$2+$P$8-BH$8)&amp;":"&amp;ADDRESS(Prcsses!$B35,$X$2-1+$P$8))))</f>
        <v>1849335.3453600002</v>
      </c>
      <c r="BI49" s="5">
        <f ca="1">IF(BI$4="",0,SUMPRODUCT(INDIRECT(ADDRESS($B33,$X$2)&amp;":"&amp;ADDRESS($B33,$X$2-1+BI$8)),INDIRECT(ADDRESS($B$11,$X$2)&amp;":"&amp;ADDRESS($B$11,$X$2-1+BI$8)),INDIRECT("rP!"&amp;ADDRESS(Prcsses!$B35,$X$2+$P$8-BI$8)&amp;":"&amp;ADDRESS(Prcsses!$B35,$X$2-1+$P$8))))</f>
        <v>1904539.38552</v>
      </c>
      <c r="BJ49" s="5">
        <f ca="1">IF(BJ$4="",0,SUMPRODUCT(INDIRECT(ADDRESS($B33,$X$2)&amp;":"&amp;ADDRESS($B33,$X$2-1+BJ$8)),INDIRECT(ADDRESS($B$11,$X$2)&amp;":"&amp;ADDRESS($B$11,$X$2-1+BJ$8)),INDIRECT("rP!"&amp;ADDRESS(Prcsses!$B35,$X$2+$P$8-BJ$8)&amp;":"&amp;ADDRESS(Prcsses!$B35,$X$2-1+$P$8))))</f>
        <v>1979616.8801376</v>
      </c>
      <c r="BK49" s="5">
        <f ca="1">IF(BK$4="",0,SUMPRODUCT(INDIRECT(ADDRESS($B33,$X$2)&amp;":"&amp;ADDRESS($B33,$X$2-1+BK$8)),INDIRECT(ADDRESS($B$11,$X$2)&amp;":"&amp;ADDRESS($B$11,$X$2-1+BK$8)),INDIRECT("rP!"&amp;ADDRESS(Prcsses!$B35,$X$2+$P$8-BK$8)&amp;":"&amp;ADDRESS(Prcsses!$B35,$X$2-1+$P$8))))</f>
        <v>2055246.4151568001</v>
      </c>
      <c r="BL49" s="5">
        <f ca="1">IF(BL$4="",0,SUMPRODUCT(INDIRECT(ADDRESS($B33,$X$2)&amp;":"&amp;ADDRESS($B33,$X$2-1+BL$8)),INDIRECT(ADDRESS($B$11,$X$2)&amp;":"&amp;ADDRESS($B$11,$X$2-1+BL$8)),INDIRECT("rP!"&amp;ADDRESS(Prcsses!$B35,$X$2+$P$8-BL$8)&amp;":"&amp;ADDRESS(Prcsses!$B35,$X$2-1+$P$8))))</f>
        <v>2111554.5361200003</v>
      </c>
      <c r="BM49" s="5">
        <f ca="1">IF(BM$4="",0,SUMPRODUCT(INDIRECT(ADDRESS($B33,$X$2)&amp;":"&amp;ADDRESS($B33,$X$2-1+BM$8)),INDIRECT(ADDRESS($B$11,$X$2)&amp;":"&amp;ADDRESS($B$11,$X$2-1+BM$8)),INDIRECT("rP!"&amp;ADDRESS(Prcsses!$B35,$X$2+$P$8-BM$8)&amp;":"&amp;ADDRESS(Prcsses!$B35,$X$2-1+$P$8))))</f>
        <v>2167862.6570832003</v>
      </c>
      <c r="BN49" s="5">
        <f ca="1">IF(BN$4="",0,SUMPRODUCT(INDIRECT(ADDRESS($B33,$X$2)&amp;":"&amp;ADDRESS($B33,$X$2-1+BN$8)),INDIRECT(ADDRESS($B$11,$X$2)&amp;":"&amp;ADDRESS($B$11,$X$2-1+BN$8)),INDIRECT("rP!"&amp;ADDRESS(Prcsses!$B35,$X$2+$P$8-BN$8)&amp;":"&amp;ADDRESS(Prcsses!$B35,$X$2-1+$P$8))))</f>
        <v>2224170.7780464003</v>
      </c>
      <c r="BO49" s="5">
        <f ca="1">IF(BO$4="",0,SUMPRODUCT(INDIRECT(ADDRESS($B33,$X$2)&amp;":"&amp;ADDRESS($B33,$X$2-1+BO$8)),INDIRECT(ADDRESS($B$11,$X$2)&amp;":"&amp;ADDRESS($B$11,$X$2-1+BO$8)),INDIRECT("rP!"&amp;ADDRESS(Prcsses!$B35,$X$2+$P$8-BO$8)&amp;":"&amp;ADDRESS(Prcsses!$B35,$X$2-1+$P$8))))</f>
        <v>2280478.8990096003</v>
      </c>
      <c r="BP49" s="5">
        <f ca="1">IF(BP$4="",0,SUMPRODUCT(INDIRECT(ADDRESS($B33,$X$2)&amp;":"&amp;ADDRESS($B33,$X$2-1+BP$8)),INDIRECT(ADDRESS($B$11,$X$2)&amp;":"&amp;ADDRESS($B$11,$X$2-1+BP$8)),INDIRECT("rP!"&amp;ADDRESS(Prcsses!$B35,$X$2+$P$8-BP$8)&amp;":"&amp;ADDRESS(Prcsses!$B35,$X$2-1+$P$8))))</f>
        <v>2360436.4307773439</v>
      </c>
      <c r="BQ49" s="5">
        <f ca="1">IF(BQ$4="",0,SUMPRODUCT(INDIRECT(ADDRESS($B33,$X$2)&amp;":"&amp;ADDRESS($B33,$X$2-1+BQ$8)),INDIRECT(ADDRESS($B$11,$X$2)&amp;":"&amp;ADDRESS($B$11,$X$2-1+BQ$8)),INDIRECT("rP!"&amp;ADDRESS(Prcsses!$B35,$X$2+$P$8-BQ$8)&amp;":"&amp;ADDRESS(Prcsses!$B35,$X$2-1+$P$8))))</f>
        <v>2440957.0437547192</v>
      </c>
      <c r="BR49" s="5">
        <f ca="1">IF(BR$4="",0,SUMPRODUCT(INDIRECT(ADDRESS($B33,$X$2)&amp;":"&amp;ADDRESS($B33,$X$2-1+BR$8)),INDIRECT(ADDRESS($B$11,$X$2)&amp;":"&amp;ADDRESS($B$11,$X$2-1+BR$8)),INDIRECT("rP!"&amp;ADDRESS(Prcsses!$B35,$X$2+$P$8-BR$8)&amp;":"&amp;ADDRESS(Prcsses!$B35,$X$2-1+$P$8))))</f>
        <v>2498391.3271371834</v>
      </c>
      <c r="BS49" s="5">
        <f ca="1">IF(BS$4="",0,SUMPRODUCT(INDIRECT(ADDRESS($B33,$X$2)&amp;":"&amp;ADDRESS($B33,$X$2-1+BS$8)),INDIRECT(ADDRESS($B$11,$X$2)&amp;":"&amp;ADDRESS($B$11,$X$2-1+BS$8)),INDIRECT("rP!"&amp;ADDRESS(Prcsses!$B35,$X$2+$P$8-BS$8)&amp;":"&amp;ADDRESS(Prcsses!$B35,$X$2-1+$P$8))))</f>
        <v>2555825.6105196476</v>
      </c>
      <c r="BT49" s="5">
        <f ca="1">IF(BT$4="",0,SUMPRODUCT(INDIRECT(ADDRESS($B33,$X$2)&amp;":"&amp;ADDRESS($B33,$X$2-1+BT$8)),INDIRECT(ADDRESS($B$11,$X$2)&amp;":"&amp;ADDRESS($B$11,$X$2-1+BT$8)),INDIRECT("rP!"&amp;ADDRESS(Prcsses!$B35,$X$2+$P$8-BT$8)&amp;":"&amp;ADDRESS(Prcsses!$B35,$X$2-1+$P$8))))</f>
        <v>2613259.8939021118</v>
      </c>
      <c r="BU49" s="5">
        <f ca="1">IF(BU$4="",0,SUMPRODUCT(INDIRECT(ADDRESS($B33,$X$2)&amp;":"&amp;ADDRESS($B33,$X$2-1+BU$8)),INDIRECT(ADDRESS($B$11,$X$2)&amp;":"&amp;ADDRESS($B$11,$X$2-1+BU$8)),INDIRECT("rP!"&amp;ADDRESS(Prcsses!$B35,$X$2+$P$8-BU$8)&amp;":"&amp;ADDRESS(Prcsses!$B35,$X$2-1+$P$8))))</f>
        <v>2670694.177284576</v>
      </c>
      <c r="BV49" s="5">
        <f ca="1">IF(BV$4="",0,SUMPRODUCT(INDIRECT(ADDRESS($B33,$X$2)&amp;":"&amp;ADDRESS($B33,$X$2-1+BV$8)),INDIRECT(ADDRESS($B$11,$X$2)&amp;":"&amp;ADDRESS($B$11,$X$2-1+BV$8)),INDIRECT("rP!"&amp;ADDRESS(Prcsses!$B35,$X$2+$P$8-BV$8)&amp;":"&amp;ADDRESS(Prcsses!$B35,$X$2-1+$P$8))))</f>
        <v>2755696.9166906225</v>
      </c>
      <c r="BW49" s="5">
        <f ca="1">IF(BW$4="",0,SUMPRODUCT(INDIRECT(ADDRESS($B33,$X$2)&amp;":"&amp;ADDRESS($B33,$X$2-1+BW$8)),INDIRECT(ADDRESS($B$11,$X$2)&amp;":"&amp;ADDRESS($B$11,$X$2-1+BW$8)),INDIRECT("rP!"&amp;ADDRESS(Prcsses!$B35,$X$2+$P$8-BW$8)&amp;":"&amp;ADDRESS(Prcsses!$B35,$X$2-1+$P$8))))</f>
        <v>2841273.9989304943</v>
      </c>
      <c r="BX49" s="5">
        <f ca="1">IF(BX$4="",0,SUMPRODUCT(INDIRECT(ADDRESS($B33,$X$2)&amp;":"&amp;ADDRESS($B33,$X$2-1+BX$8)),INDIRECT(ADDRESS($B$11,$X$2)&amp;":"&amp;ADDRESS($B$11,$X$2-1+BX$8)),INDIRECT("rP!"&amp;ADDRESS(Prcsses!$B35,$X$2+$P$8-BX$8)&amp;":"&amp;ADDRESS(Prcsses!$B35,$X$2-1+$P$8))))</f>
        <v>2899856.9679806074</v>
      </c>
      <c r="BY49" s="5">
        <f ca="1">IF(BY$4="",0,SUMPRODUCT(INDIRECT(ADDRESS($B33,$X$2)&amp;":"&amp;ADDRESS($B33,$X$2-1+BY$8)),INDIRECT(ADDRESS($B$11,$X$2)&amp;":"&amp;ADDRESS($B$11,$X$2-1+BY$8)),INDIRECT("rP!"&amp;ADDRESS(Prcsses!$B35,$X$2+$P$8-BY$8)&amp;":"&amp;ADDRESS(Prcsses!$B35,$X$2-1+$P$8))))</f>
        <v>2958439.9370307205</v>
      </c>
      <c r="BZ49" s="5">
        <f ca="1">IF(BZ$4="",0,SUMPRODUCT(INDIRECT(ADDRESS($B33,$X$2)&amp;":"&amp;ADDRESS($B33,$X$2-1+BZ$8)),INDIRECT(ADDRESS($B$11,$X$2)&amp;":"&amp;ADDRESS($B$11,$X$2-1+BZ$8)),INDIRECT("rP!"&amp;ADDRESS(Prcsses!$B35,$X$2+$P$8-BZ$8)&amp;":"&amp;ADDRESS(Prcsses!$B35,$X$2-1+$P$8))))</f>
        <v>3017022.9060808336</v>
      </c>
      <c r="CA49" s="5">
        <f ca="1">IF(CA$4="",0,SUMPRODUCT(INDIRECT(ADDRESS($B33,$X$2)&amp;":"&amp;ADDRESS($B33,$X$2-1+CA$8)),INDIRECT(ADDRESS($B$11,$X$2)&amp;":"&amp;ADDRESS($B$11,$X$2-1+CA$8)),INDIRECT("rP!"&amp;ADDRESS(Prcsses!$B35,$X$2+$P$8-CA$8)&amp;":"&amp;ADDRESS(Prcsses!$B35,$X$2-1+$P$8))))</f>
        <v>3075605.8751309467</v>
      </c>
      <c r="CB49" s="5">
        <f ca="1">IF(CB$4="",0,SUMPRODUCT(INDIRECT(ADDRESS($B33,$X$2)&amp;":"&amp;ADDRESS($B33,$X$2-1+CB$8)),INDIRECT(ADDRESS($B$11,$X$2)&amp;":"&amp;ADDRESS($B$11,$X$2-1+CB$8)),INDIRECT("rP!"&amp;ADDRESS(Prcsses!$B35,$X$2+$P$8-CB$8)&amp;":"&amp;ADDRESS(Prcsses!$B35,$X$2-1+$P$8))))</f>
        <v>3165823.6474681217</v>
      </c>
      <c r="CC49" s="5">
        <f ca="1">IF(CC$4="",0,SUMPRODUCT(INDIRECT(ADDRESS($B33,$X$2)&amp;":"&amp;ADDRESS($B33,$X$2-1+CC$8)),INDIRECT(ADDRESS($B$11,$X$2)&amp;":"&amp;ADDRESS($B$11,$X$2-1+CC$8)),INDIRECT("rP!"&amp;ADDRESS(Prcsses!$B35,$X$2+$P$8-CC$8)&amp;":"&amp;ADDRESS(Prcsses!$B35,$X$2-1+$P$8))))</f>
        <v>3256627.2494957969</v>
      </c>
      <c r="CD49" s="5">
        <f ca="1">IF(CD$4="",0,SUMPRODUCT(INDIRECT(ADDRESS($B33,$X$2)&amp;":"&amp;ADDRESS($B33,$X$2-1+CD$8)),INDIRECT(ADDRESS($B$11,$X$2)&amp;":"&amp;ADDRESS($B$11,$X$2-1+CD$8)),INDIRECT("rP!"&amp;ADDRESS(Prcsses!$B35,$X$2+$P$8-CD$8)&amp;":"&amp;ADDRESS(Prcsses!$B35,$X$2-1+$P$8))))</f>
        <v>3316381.8779269131</v>
      </c>
      <c r="CE49" s="5">
        <f ca="1">IF(CE$4="",0,SUMPRODUCT(INDIRECT(ADDRESS($B33,$X$2)&amp;":"&amp;ADDRESS($B33,$X$2-1+CE$8)),INDIRECT(ADDRESS($B$11,$X$2)&amp;":"&amp;ADDRESS($B$11,$X$2-1+CE$8)),INDIRECT("rP!"&amp;ADDRESS(Prcsses!$B35,$X$2+$P$8-CE$8)&amp;":"&amp;ADDRESS(Prcsses!$B35,$X$2-1+$P$8))))</f>
        <v>3376136.5063580284</v>
      </c>
      <c r="CF49" s="5">
        <f ca="1">IF(CF$4="",0,SUMPRODUCT(INDIRECT(ADDRESS($B33,$X$2)&amp;":"&amp;ADDRESS($B33,$X$2-1+CF$8)),INDIRECT(ADDRESS($B$11,$X$2)&amp;":"&amp;ADDRESS($B$11,$X$2-1+CF$8)),INDIRECT("rP!"&amp;ADDRESS(Prcsses!$B35,$X$2+$P$8-CF$8)&amp;":"&amp;ADDRESS(Prcsses!$B35,$X$2-1+$P$8))))</f>
        <v>0</v>
      </c>
    </row>
    <row r="50" spans="2:84" x14ac:dyDescent="0.3">
      <c r="B50" s="13">
        <f>ROW()</f>
        <v>50</v>
      </c>
      <c r="H50" s="1" t="str">
        <f t="shared" si="77"/>
        <v>Себестоимость продаж</v>
      </c>
      <c r="I50" s="1" t="str">
        <f>Prcsses!I15</f>
        <v>Изготовление у подрядчиков</v>
      </c>
      <c r="M50" s="53" t="s">
        <v>18</v>
      </c>
      <c r="U50" s="5">
        <f t="shared" ca="1" si="78"/>
        <v>182757165.06484449</v>
      </c>
      <c r="X50" s="5">
        <f ca="1">IF(X$4="",0,SUMPRODUCT(INDIRECT(ADDRESS($B34,$X$2)&amp;":"&amp;ADDRESS($B34,$X$2-1+X$8)),INDIRECT(ADDRESS($B$11,$X$2)&amp;":"&amp;ADDRESS($B$11,$X$2-1+X$8)),INDIRECT("rP!"&amp;ADDRESS(Prcsses!$B36,$X$2+$P$8-X$8)&amp;":"&amp;ADDRESS(Prcsses!$B36,$X$2-1+$P$8))))</f>
        <v>0</v>
      </c>
      <c r="Y50" s="5">
        <f ca="1">IF(Y$4="",0,SUMPRODUCT(INDIRECT(ADDRESS($B34,$X$2)&amp;":"&amp;ADDRESS($B34,$X$2-1+Y$8)),INDIRECT(ADDRESS($B$11,$X$2)&amp;":"&amp;ADDRESS($B$11,$X$2-1+Y$8)),INDIRECT("rP!"&amp;ADDRESS(Prcsses!$B36,$X$2+$P$8-Y$8)&amp;":"&amp;ADDRESS(Prcsses!$B36,$X$2-1+$P$8))))</f>
        <v>0</v>
      </c>
      <c r="Z50" s="5">
        <f ca="1">IF(Z$4="",0,SUMPRODUCT(INDIRECT(ADDRESS($B34,$X$2)&amp;":"&amp;ADDRESS($B34,$X$2-1+Z$8)),INDIRECT(ADDRESS($B$11,$X$2)&amp;":"&amp;ADDRESS($B$11,$X$2-1+Z$8)),INDIRECT("rP!"&amp;ADDRESS(Prcsses!$B36,$X$2+$P$8-Z$8)&amp;":"&amp;ADDRESS(Prcsses!$B36,$X$2-1+$P$8))))</f>
        <v>0</v>
      </c>
      <c r="AA50" s="5">
        <f ca="1">IF(AA$4="",0,SUMPRODUCT(INDIRECT(ADDRESS($B34,$X$2)&amp;":"&amp;ADDRESS($B34,$X$2-1+AA$8)),INDIRECT(ADDRESS($B$11,$X$2)&amp;":"&amp;ADDRESS($B$11,$X$2-1+AA$8)),INDIRECT("rP!"&amp;ADDRESS(Prcsses!$B36,$X$2+$P$8-AA$8)&amp;":"&amp;ADDRESS(Prcsses!$B36,$X$2-1+$P$8))))</f>
        <v>0</v>
      </c>
      <c r="AB50" s="5">
        <f ca="1">IF(AB$4="",0,SUMPRODUCT(INDIRECT(ADDRESS($B34,$X$2)&amp;":"&amp;ADDRESS($B34,$X$2-1+AB$8)),INDIRECT(ADDRESS($B$11,$X$2)&amp;":"&amp;ADDRESS($B$11,$X$2-1+AB$8)),INDIRECT("rP!"&amp;ADDRESS(Prcsses!$B36,$X$2+$P$8-AB$8)&amp;":"&amp;ADDRESS(Prcsses!$B36,$X$2-1+$P$8))))</f>
        <v>100000</v>
      </c>
      <c r="AC50" s="5">
        <f ca="1">IF(AC$4="",0,SUMPRODUCT(INDIRECT(ADDRESS($B34,$X$2)&amp;":"&amp;ADDRESS($B34,$X$2-1+AC$8)),INDIRECT(ADDRESS($B$11,$X$2)&amp;":"&amp;ADDRESS($B$11,$X$2-1+AC$8)),INDIRECT("rP!"&amp;ADDRESS(Prcsses!$B36,$X$2+$P$8-AC$8)&amp;":"&amp;ADDRESS(Prcsses!$B36,$X$2-1+$P$8))))</f>
        <v>250000</v>
      </c>
      <c r="AD50" s="5">
        <f ca="1">IF(AD$4="",0,SUMPRODUCT(INDIRECT(ADDRESS($B34,$X$2)&amp;":"&amp;ADDRESS($B34,$X$2-1+AD$8)),INDIRECT(ADDRESS($B$11,$X$2)&amp;":"&amp;ADDRESS($B$11,$X$2-1+AD$8)),INDIRECT("rP!"&amp;ADDRESS(Prcsses!$B36,$X$2+$P$8-AD$8)&amp;":"&amp;ADDRESS(Prcsses!$B36,$X$2-1+$P$8))))</f>
        <v>350000</v>
      </c>
      <c r="AE50" s="5">
        <f ca="1">IF(AE$4="",0,SUMPRODUCT(INDIRECT(ADDRESS($B34,$X$2)&amp;":"&amp;ADDRESS($B34,$X$2-1+AE$8)),INDIRECT(ADDRESS($B$11,$X$2)&amp;":"&amp;ADDRESS($B$11,$X$2-1+AE$8)),INDIRECT("rP!"&amp;ADDRESS(Prcsses!$B36,$X$2+$P$8-AE$8)&amp;":"&amp;ADDRESS(Prcsses!$B36,$X$2-1+$P$8))))</f>
        <v>450000</v>
      </c>
      <c r="AF50" s="5">
        <f ca="1">IF(AF$4="",0,SUMPRODUCT(INDIRECT(ADDRESS($B34,$X$2)&amp;":"&amp;ADDRESS($B34,$X$2-1+AF$8)),INDIRECT(ADDRESS($B$11,$X$2)&amp;":"&amp;ADDRESS($B$11,$X$2-1+AF$8)),INDIRECT("rP!"&amp;ADDRESS(Prcsses!$B36,$X$2+$P$8-AF$8)&amp;":"&amp;ADDRESS(Prcsses!$B36,$X$2-1+$P$8))))</f>
        <v>556000</v>
      </c>
      <c r="AG50" s="5">
        <f ca="1">IF(AG$4="",0,SUMPRODUCT(INDIRECT(ADDRESS($B34,$X$2)&amp;":"&amp;ADDRESS($B34,$X$2-1+AG$8)),INDIRECT(ADDRESS($B$11,$X$2)&amp;":"&amp;ADDRESS($B$11,$X$2-1+AG$8)),INDIRECT("rP!"&amp;ADDRESS(Prcsses!$B36,$X$2+$P$8-AG$8)&amp;":"&amp;ADDRESS(Prcsses!$B36,$X$2-1+$P$8))))</f>
        <v>663000</v>
      </c>
      <c r="AH50" s="5">
        <f ca="1">IF(AH$4="",0,SUMPRODUCT(INDIRECT(ADDRESS($B34,$X$2)&amp;":"&amp;ADDRESS($B34,$X$2-1+AH$8)),INDIRECT(ADDRESS($B$11,$X$2)&amp;":"&amp;ADDRESS($B$11,$X$2-1+AH$8)),INDIRECT("rP!"&amp;ADDRESS(Prcsses!$B36,$X$2+$P$8-AH$8)&amp;":"&amp;ADDRESS(Prcsses!$B36,$X$2-1+$P$8))))</f>
        <v>765000</v>
      </c>
      <c r="AI50" s="5">
        <f ca="1">IF(AI$4="",0,SUMPRODUCT(INDIRECT(ADDRESS($B34,$X$2)&amp;":"&amp;ADDRESS($B34,$X$2-1+AI$8)),INDIRECT(ADDRESS($B$11,$X$2)&amp;":"&amp;ADDRESS($B$11,$X$2-1+AI$8)),INDIRECT("rP!"&amp;ADDRESS(Prcsses!$B36,$X$2+$P$8-AI$8)&amp;":"&amp;ADDRESS(Prcsses!$B36,$X$2-1+$P$8))))</f>
        <v>867000</v>
      </c>
      <c r="AJ50" s="5">
        <f ca="1">IF(AJ$4="",0,SUMPRODUCT(INDIRECT(ADDRESS($B34,$X$2)&amp;":"&amp;ADDRESS($B34,$X$2-1+AJ$8)),INDIRECT(ADDRESS($B$11,$X$2)&amp;":"&amp;ADDRESS($B$11,$X$2-1+AJ$8)),INDIRECT("rP!"&amp;ADDRESS(Prcsses!$B36,$X$2+$P$8-AJ$8)&amp;":"&amp;ADDRESS(Prcsses!$B36,$X$2-1+$P$8))))</f>
        <v>969000</v>
      </c>
      <c r="AK50" s="5">
        <f ca="1">IF(AK$4="",0,SUMPRODUCT(INDIRECT(ADDRESS($B34,$X$2)&amp;":"&amp;ADDRESS($B34,$X$2-1+AK$8)),INDIRECT(ADDRESS($B$11,$X$2)&amp;":"&amp;ADDRESS($B$11,$X$2-1+AK$8)),INDIRECT("rP!"&amp;ADDRESS(Prcsses!$B36,$X$2+$P$8-AK$8)&amp;":"&amp;ADDRESS(Prcsses!$B36,$X$2-1+$P$8))))</f>
        <v>1071000</v>
      </c>
      <c r="AL50" s="5">
        <f ca="1">IF(AL$4="",0,SUMPRODUCT(INDIRECT(ADDRESS($B34,$X$2)&amp;":"&amp;ADDRESS($B34,$X$2-1+AL$8)),INDIRECT(ADDRESS($B$11,$X$2)&amp;":"&amp;ADDRESS($B$11,$X$2-1+AL$8)),INDIRECT("rP!"&amp;ADDRESS(Prcsses!$B36,$X$2+$P$8-AL$8)&amp;":"&amp;ADDRESS(Prcsses!$B36,$X$2-1+$P$8))))</f>
        <v>1185240</v>
      </c>
      <c r="AM50" s="5">
        <f ca="1">IF(AM$4="",0,SUMPRODUCT(INDIRECT(ADDRESS($B34,$X$2)&amp;":"&amp;ADDRESS($B34,$X$2-1+AM$8)),INDIRECT(ADDRESS($B$11,$X$2)&amp;":"&amp;ADDRESS($B$11,$X$2-1+AM$8)),INDIRECT("rP!"&amp;ADDRESS(Prcsses!$B36,$X$2+$P$8-AM$8)&amp;":"&amp;ADDRESS(Prcsses!$B36,$X$2-1+$P$8))))</f>
        <v>1300500</v>
      </c>
      <c r="AN50" s="5">
        <f ca="1">IF(AN$4="",0,SUMPRODUCT(INDIRECT(ADDRESS($B34,$X$2)&amp;":"&amp;ADDRESS($B34,$X$2-1+AN$8)),INDIRECT(ADDRESS($B$11,$X$2)&amp;":"&amp;ADDRESS($B$11,$X$2-1+AN$8)),INDIRECT("rP!"&amp;ADDRESS(Prcsses!$B36,$X$2+$P$8-AN$8)&amp;":"&amp;ADDRESS(Prcsses!$B36,$X$2-1+$P$8))))</f>
        <v>1404540</v>
      </c>
      <c r="AO50" s="5">
        <f ca="1">IF(AO$4="",0,SUMPRODUCT(INDIRECT(ADDRESS($B34,$X$2)&amp;":"&amp;ADDRESS($B34,$X$2-1+AO$8)),INDIRECT(ADDRESS($B$11,$X$2)&amp;":"&amp;ADDRESS($B$11,$X$2-1+AO$8)),INDIRECT("rP!"&amp;ADDRESS(Prcsses!$B36,$X$2+$P$8-AO$8)&amp;":"&amp;ADDRESS(Prcsses!$B36,$X$2-1+$P$8))))</f>
        <v>1508580</v>
      </c>
      <c r="AP50" s="5">
        <f ca="1">IF(AP$4="",0,SUMPRODUCT(INDIRECT(ADDRESS($B34,$X$2)&amp;":"&amp;ADDRESS($B34,$X$2-1+AP$8)),INDIRECT(ADDRESS($B$11,$X$2)&amp;":"&amp;ADDRESS($B$11,$X$2-1+AP$8)),INDIRECT("rP!"&amp;ADDRESS(Prcsses!$B36,$X$2+$P$8-AP$8)&amp;":"&amp;ADDRESS(Prcsses!$B36,$X$2-1+$P$8))))</f>
        <v>1612620</v>
      </c>
      <c r="AQ50" s="5">
        <f ca="1">IF(AQ$4="",0,SUMPRODUCT(INDIRECT(ADDRESS($B34,$X$2)&amp;":"&amp;ADDRESS($B34,$X$2-1+AQ$8)),INDIRECT(ADDRESS($B$11,$X$2)&amp;":"&amp;ADDRESS($B$11,$X$2-1+AQ$8)),INDIRECT("rP!"&amp;ADDRESS(Prcsses!$B36,$X$2+$P$8-AQ$8)&amp;":"&amp;ADDRESS(Prcsses!$B36,$X$2-1+$P$8))))</f>
        <v>1716660</v>
      </c>
      <c r="AR50" s="5">
        <f ca="1">IF(AR$4="",0,SUMPRODUCT(INDIRECT(ADDRESS($B34,$X$2)&amp;":"&amp;ADDRESS($B34,$X$2-1+AR$8)),INDIRECT(ADDRESS($B$11,$X$2)&amp;":"&amp;ADDRESS($B$11,$X$2-1+AR$8)),INDIRECT("rP!"&amp;ADDRESS(Prcsses!$B36,$X$2+$P$8-AR$8)&amp;":"&amp;ADDRESS(Prcsses!$B36,$X$2-1+$P$8))))</f>
        <v>1839427.2</v>
      </c>
      <c r="AS50" s="5">
        <f ca="1">IF(AS$4="",0,SUMPRODUCT(INDIRECT(ADDRESS($B34,$X$2)&amp;":"&amp;ADDRESS($B34,$X$2-1+AS$8)),INDIRECT(ADDRESS($B$11,$X$2)&amp;":"&amp;ADDRESS($B$11,$X$2-1+AS$8)),INDIRECT("rP!"&amp;ADDRESS(Prcsses!$B36,$X$2+$P$8-AS$8)&amp;":"&amp;ADDRESS(Prcsses!$B36,$X$2-1+$P$8))))</f>
        <v>1963234.7999999998</v>
      </c>
      <c r="AT50" s="5">
        <f ca="1">IF(AT$4="",0,SUMPRODUCT(INDIRECT(ADDRESS($B34,$X$2)&amp;":"&amp;ADDRESS($B34,$X$2-1+AT$8)),INDIRECT(ADDRESS($B$11,$X$2)&amp;":"&amp;ADDRESS($B$11,$X$2-1+AT$8)),INDIRECT("rP!"&amp;ADDRESS(Prcsses!$B36,$X$2+$P$8-AT$8)&amp;":"&amp;ADDRESS(Prcsses!$B36,$X$2-1+$P$8))))</f>
        <v>2069355.5999999996</v>
      </c>
      <c r="AU50" s="5">
        <f ca="1">IF(AU$4="",0,SUMPRODUCT(INDIRECT(ADDRESS($B34,$X$2)&amp;":"&amp;ADDRESS($B34,$X$2-1+AU$8)),INDIRECT(ADDRESS($B$11,$X$2)&amp;":"&amp;ADDRESS($B$11,$X$2-1+AU$8)),INDIRECT("rP!"&amp;ADDRESS(Prcsses!$B36,$X$2+$P$8-AU$8)&amp;":"&amp;ADDRESS(Prcsses!$B36,$X$2-1+$P$8))))</f>
        <v>2175476.3999999994</v>
      </c>
      <c r="AV50" s="5">
        <f ca="1">IF(AV$4="",0,SUMPRODUCT(INDIRECT(ADDRESS($B34,$X$2)&amp;":"&amp;ADDRESS($B34,$X$2-1+AV$8)),INDIRECT(ADDRESS($B$11,$X$2)&amp;":"&amp;ADDRESS($B$11,$X$2-1+AV$8)),INDIRECT("rP!"&amp;ADDRESS(Prcsses!$B36,$X$2+$P$8-AV$8)&amp;":"&amp;ADDRESS(Prcsses!$B36,$X$2-1+$P$8))))</f>
        <v>2281597.2000000002</v>
      </c>
      <c r="AW50" s="5">
        <f ca="1">IF(AW$4="",0,SUMPRODUCT(INDIRECT(ADDRESS($B34,$X$2)&amp;":"&amp;ADDRESS($B34,$X$2-1+AW$8)),INDIRECT(ADDRESS($B$11,$X$2)&amp;":"&amp;ADDRESS($B$11,$X$2-1+AW$8)),INDIRECT("rP!"&amp;ADDRESS(Prcsses!$B36,$X$2+$P$8-AW$8)&amp;":"&amp;ADDRESS(Prcsses!$B36,$X$2-1+$P$8))))</f>
        <v>2387718</v>
      </c>
      <c r="AX50" s="5">
        <f ca="1">IF(AX$4="",0,SUMPRODUCT(INDIRECT(ADDRESS($B34,$X$2)&amp;":"&amp;ADDRESS($B34,$X$2-1+AX$8)),INDIRECT(ADDRESS($B$11,$X$2)&amp;":"&amp;ADDRESS($B$11,$X$2-1+AX$8)),INDIRECT("rP!"&amp;ADDRESS(Prcsses!$B36,$X$2+$P$8-AX$8)&amp;":"&amp;ADDRESS(Prcsses!$B36,$X$2-1+$P$8))))</f>
        <v>2519307.7919999999</v>
      </c>
      <c r="AY50" s="5">
        <f ca="1">IF(AY$4="",0,SUMPRODUCT(INDIRECT(ADDRESS($B34,$X$2)&amp;":"&amp;ADDRESS($B34,$X$2-1+AY$8)),INDIRECT(ADDRESS($B$11,$X$2)&amp;":"&amp;ADDRESS($B$11,$X$2-1+AY$8)),INDIRECT("rP!"&amp;ADDRESS(Prcsses!$B36,$X$2+$P$8-AY$8)&amp;":"&amp;ADDRESS(Prcsses!$B36,$X$2-1+$P$8))))</f>
        <v>2651958.7919999999</v>
      </c>
      <c r="AZ50" s="5">
        <f ca="1">IF(AZ$4="",0,SUMPRODUCT(INDIRECT(ADDRESS($B34,$X$2)&amp;":"&amp;ADDRESS($B34,$X$2-1+AZ$8)),INDIRECT(ADDRESS($B$11,$X$2)&amp;":"&amp;ADDRESS($B$11,$X$2-1+AZ$8)),INDIRECT("rP!"&amp;ADDRESS(Prcsses!$B36,$X$2+$P$8-AZ$8)&amp;":"&amp;ADDRESS(Prcsses!$B36,$X$2-1+$P$8))))</f>
        <v>2760202.0079999999</v>
      </c>
      <c r="BA50" s="5">
        <f ca="1">IF(BA$4="",0,SUMPRODUCT(INDIRECT(ADDRESS($B34,$X$2)&amp;":"&amp;ADDRESS($B34,$X$2-1+BA$8)),INDIRECT(ADDRESS($B$11,$X$2)&amp;":"&amp;ADDRESS($B$11,$X$2-1+BA$8)),INDIRECT("rP!"&amp;ADDRESS(Prcsses!$B36,$X$2+$P$8-BA$8)&amp;":"&amp;ADDRESS(Prcsses!$B36,$X$2-1+$P$8))))</f>
        <v>2868445.2239999999</v>
      </c>
      <c r="BB50" s="5">
        <f ca="1">IF(BB$4="",0,SUMPRODUCT(INDIRECT(ADDRESS($B34,$X$2)&amp;":"&amp;ADDRESS($B34,$X$2-1+BB$8)),INDIRECT(ADDRESS($B$11,$X$2)&amp;":"&amp;ADDRESS($B$11,$X$2-1+BB$8)),INDIRECT("rP!"&amp;ADDRESS(Prcsses!$B36,$X$2+$P$8-BB$8)&amp;":"&amp;ADDRESS(Prcsses!$B36,$X$2-1+$P$8))))</f>
        <v>2976688.44</v>
      </c>
      <c r="BC50" s="5">
        <f ca="1">IF(BC$4="",0,SUMPRODUCT(INDIRECT(ADDRESS($B34,$X$2)&amp;":"&amp;ADDRESS($B34,$X$2-1+BC$8)),INDIRECT(ADDRESS($B$11,$X$2)&amp;":"&amp;ADDRESS($B$11,$X$2-1+BC$8)),INDIRECT("rP!"&amp;ADDRESS(Prcsses!$B36,$X$2+$P$8-BC$8)&amp;":"&amp;ADDRESS(Prcsses!$B36,$X$2-1+$P$8))))</f>
        <v>3084931.656</v>
      </c>
      <c r="BD50" s="5">
        <f ca="1">IF(BD$4="",0,SUMPRODUCT(INDIRECT(ADDRESS($B34,$X$2)&amp;":"&amp;ADDRESS($B34,$X$2-1+BD$8)),INDIRECT(ADDRESS($B$11,$X$2)&amp;":"&amp;ADDRESS($B$11,$X$2-1+BD$8)),INDIRECT("rP!"&amp;ADDRESS(Prcsses!$B36,$X$2+$P$8-BD$8)&amp;":"&amp;ADDRESS(Prcsses!$B36,$X$2-1+$P$8))))</f>
        <v>3225647.8367999997</v>
      </c>
      <c r="BE50" s="5">
        <f ca="1">IF(BE$4="",0,SUMPRODUCT(INDIRECT(ADDRESS($B34,$X$2)&amp;":"&amp;ADDRESS($B34,$X$2-1+BE$8)),INDIRECT(ADDRESS($B$11,$X$2)&amp;":"&amp;ADDRESS($B$11,$X$2-1+BE$8)),INDIRECT("rP!"&amp;ADDRESS(Prcsses!$B36,$X$2+$P$8-BE$8)&amp;":"&amp;ADDRESS(Prcsses!$B36,$X$2-1+$P$8))))</f>
        <v>3367446.4497600002</v>
      </c>
      <c r="BF50" s="5">
        <f ca="1">IF(BF$4="",0,SUMPRODUCT(INDIRECT(ADDRESS($B34,$X$2)&amp;":"&amp;ADDRESS($B34,$X$2-1+BF$8)),INDIRECT(ADDRESS($B$11,$X$2)&amp;":"&amp;ADDRESS($B$11,$X$2-1+BF$8)),INDIRECT("rP!"&amp;ADDRESS(Prcsses!$B36,$X$2+$P$8-BF$8)&amp;":"&amp;ADDRESS(Prcsses!$B36,$X$2-1+$P$8))))</f>
        <v>3477854.5300799999</v>
      </c>
      <c r="BG50" s="5">
        <f ca="1">IF(BG$4="",0,SUMPRODUCT(INDIRECT(ADDRESS($B34,$X$2)&amp;":"&amp;ADDRESS($B34,$X$2-1+BG$8)),INDIRECT(ADDRESS($B$11,$X$2)&amp;":"&amp;ADDRESS($B$11,$X$2-1+BG$8)),INDIRECT("rP!"&amp;ADDRESS(Prcsses!$B36,$X$2+$P$8-BG$8)&amp;":"&amp;ADDRESS(Prcsses!$B36,$X$2-1+$P$8))))</f>
        <v>3588262.6103999997</v>
      </c>
      <c r="BH50" s="5">
        <f ca="1">IF(BH$4="",0,SUMPRODUCT(INDIRECT(ADDRESS($B34,$X$2)&amp;":"&amp;ADDRESS($B34,$X$2-1+BH$8)),INDIRECT(ADDRESS($B$11,$X$2)&amp;":"&amp;ADDRESS($B$11,$X$2-1+BH$8)),INDIRECT("rP!"&amp;ADDRESS(Prcsses!$B36,$X$2+$P$8-BH$8)&amp;":"&amp;ADDRESS(Prcsses!$B36,$X$2-1+$P$8))))</f>
        <v>3698670.6907200003</v>
      </c>
      <c r="BI50" s="5">
        <f ca="1">IF(BI$4="",0,SUMPRODUCT(INDIRECT(ADDRESS($B34,$X$2)&amp;":"&amp;ADDRESS($B34,$X$2-1+BI$8)),INDIRECT(ADDRESS($B$11,$X$2)&amp;":"&amp;ADDRESS($B$11,$X$2-1+BI$8)),INDIRECT("rP!"&amp;ADDRESS(Prcsses!$B36,$X$2+$P$8-BI$8)&amp;":"&amp;ADDRESS(Prcsses!$B36,$X$2-1+$P$8))))</f>
        <v>3809078.77104</v>
      </c>
      <c r="BJ50" s="5">
        <f ca="1">IF(BJ$4="",0,SUMPRODUCT(INDIRECT(ADDRESS($B34,$X$2)&amp;":"&amp;ADDRESS($B34,$X$2-1+BJ$8)),INDIRECT(ADDRESS($B$11,$X$2)&amp;":"&amp;ADDRESS($B$11,$X$2-1+BJ$8)),INDIRECT("rP!"&amp;ADDRESS(Prcsses!$B36,$X$2+$P$8-BJ$8)&amp;":"&amp;ADDRESS(Prcsses!$B36,$X$2-1+$P$8))))</f>
        <v>3959233.7602752</v>
      </c>
      <c r="BK50" s="5">
        <f ca="1">IF(BK$4="",0,SUMPRODUCT(INDIRECT(ADDRESS($B34,$X$2)&amp;":"&amp;ADDRESS($B34,$X$2-1+BK$8)),INDIRECT(ADDRESS($B$11,$X$2)&amp;":"&amp;ADDRESS($B$11,$X$2-1+BK$8)),INDIRECT("rP!"&amp;ADDRESS(Prcsses!$B36,$X$2+$P$8-BK$8)&amp;":"&amp;ADDRESS(Prcsses!$B36,$X$2-1+$P$8))))</f>
        <v>4110492.8303136001</v>
      </c>
      <c r="BL50" s="5">
        <f ca="1">IF(BL$4="",0,SUMPRODUCT(INDIRECT(ADDRESS($B34,$X$2)&amp;":"&amp;ADDRESS($B34,$X$2-1+BL$8)),INDIRECT(ADDRESS($B$11,$X$2)&amp;":"&amp;ADDRESS($B$11,$X$2-1+BL$8)),INDIRECT("rP!"&amp;ADDRESS(Prcsses!$B36,$X$2+$P$8-BL$8)&amp;":"&amp;ADDRESS(Prcsses!$B36,$X$2-1+$P$8))))</f>
        <v>4223109.0722400006</v>
      </c>
      <c r="BM50" s="5">
        <f ca="1">IF(BM$4="",0,SUMPRODUCT(INDIRECT(ADDRESS($B34,$X$2)&amp;":"&amp;ADDRESS($B34,$X$2-1+BM$8)),INDIRECT(ADDRESS($B$11,$X$2)&amp;":"&amp;ADDRESS($B$11,$X$2-1+BM$8)),INDIRECT("rP!"&amp;ADDRESS(Prcsses!$B36,$X$2+$P$8-BM$8)&amp;":"&amp;ADDRESS(Prcsses!$B36,$X$2-1+$P$8))))</f>
        <v>4335725.3141664006</v>
      </c>
      <c r="BN50" s="5">
        <f ca="1">IF(BN$4="",0,SUMPRODUCT(INDIRECT(ADDRESS($B34,$X$2)&amp;":"&amp;ADDRESS($B34,$X$2-1+BN$8)),INDIRECT(ADDRESS($B$11,$X$2)&amp;":"&amp;ADDRESS($B$11,$X$2-1+BN$8)),INDIRECT("rP!"&amp;ADDRESS(Prcsses!$B36,$X$2+$P$8-BN$8)&amp;":"&amp;ADDRESS(Prcsses!$B36,$X$2-1+$P$8))))</f>
        <v>4448341.5560928006</v>
      </c>
      <c r="BO50" s="5">
        <f ca="1">IF(BO$4="",0,SUMPRODUCT(INDIRECT(ADDRESS($B34,$X$2)&amp;":"&amp;ADDRESS($B34,$X$2-1+BO$8)),INDIRECT(ADDRESS($B$11,$X$2)&amp;":"&amp;ADDRESS($B$11,$X$2-1+BO$8)),INDIRECT("rP!"&amp;ADDRESS(Prcsses!$B36,$X$2+$P$8-BO$8)&amp;":"&amp;ADDRESS(Prcsses!$B36,$X$2-1+$P$8))))</f>
        <v>4560957.7980192006</v>
      </c>
      <c r="BP50" s="5">
        <f ca="1">IF(BP$4="",0,SUMPRODUCT(INDIRECT(ADDRESS($B34,$X$2)&amp;":"&amp;ADDRESS($B34,$X$2-1+BP$8)),INDIRECT(ADDRESS($B$11,$X$2)&amp;":"&amp;ADDRESS($B$11,$X$2-1+BP$8)),INDIRECT("rP!"&amp;ADDRESS(Prcsses!$B36,$X$2+$P$8-BP$8)&amp;":"&amp;ADDRESS(Prcsses!$B36,$X$2-1+$P$8))))</f>
        <v>4720872.8615546878</v>
      </c>
      <c r="BQ50" s="5">
        <f ca="1">IF(BQ$4="",0,SUMPRODUCT(INDIRECT(ADDRESS($B34,$X$2)&amp;":"&amp;ADDRESS($B34,$X$2-1+BQ$8)),INDIRECT(ADDRESS($B$11,$X$2)&amp;":"&amp;ADDRESS($B$11,$X$2-1+BQ$8)),INDIRECT("rP!"&amp;ADDRESS(Prcsses!$B36,$X$2+$P$8-BQ$8)&amp;":"&amp;ADDRESS(Prcsses!$B36,$X$2-1+$P$8))))</f>
        <v>4881914.0875094384</v>
      </c>
      <c r="BR50" s="5">
        <f ca="1">IF(BR$4="",0,SUMPRODUCT(INDIRECT(ADDRESS($B34,$X$2)&amp;":"&amp;ADDRESS($B34,$X$2-1+BR$8)),INDIRECT(ADDRESS($B$11,$X$2)&amp;":"&amp;ADDRESS($B$11,$X$2-1+BR$8)),INDIRECT("rP!"&amp;ADDRESS(Prcsses!$B36,$X$2+$P$8-BR$8)&amp;":"&amp;ADDRESS(Prcsses!$B36,$X$2-1+$P$8))))</f>
        <v>4996782.6542743668</v>
      </c>
      <c r="BS50" s="5">
        <f ca="1">IF(BS$4="",0,SUMPRODUCT(INDIRECT(ADDRESS($B34,$X$2)&amp;":"&amp;ADDRESS($B34,$X$2-1+BS$8)),INDIRECT(ADDRESS($B$11,$X$2)&amp;":"&amp;ADDRESS($B$11,$X$2-1+BS$8)),INDIRECT("rP!"&amp;ADDRESS(Prcsses!$B36,$X$2+$P$8-BS$8)&amp;":"&amp;ADDRESS(Prcsses!$B36,$X$2-1+$P$8))))</f>
        <v>5111651.2210392952</v>
      </c>
      <c r="BT50" s="5">
        <f ca="1">IF(BT$4="",0,SUMPRODUCT(INDIRECT(ADDRESS($B34,$X$2)&amp;":"&amp;ADDRESS($B34,$X$2-1+BT$8)),INDIRECT(ADDRESS($B$11,$X$2)&amp;":"&amp;ADDRESS($B$11,$X$2-1+BT$8)),INDIRECT("rP!"&amp;ADDRESS(Prcsses!$B36,$X$2+$P$8-BT$8)&amp;":"&amp;ADDRESS(Prcsses!$B36,$X$2-1+$P$8))))</f>
        <v>5226519.7878042236</v>
      </c>
      <c r="BU50" s="5">
        <f ca="1">IF(BU$4="",0,SUMPRODUCT(INDIRECT(ADDRESS($B34,$X$2)&amp;":"&amp;ADDRESS($B34,$X$2-1+BU$8)),INDIRECT(ADDRESS($B$11,$X$2)&amp;":"&amp;ADDRESS($B$11,$X$2-1+BU$8)),INDIRECT("rP!"&amp;ADDRESS(Prcsses!$B36,$X$2+$P$8-BU$8)&amp;":"&amp;ADDRESS(Prcsses!$B36,$X$2-1+$P$8))))</f>
        <v>5341388.354569152</v>
      </c>
      <c r="BV50" s="5">
        <f ca="1">IF(BV$4="",0,SUMPRODUCT(INDIRECT(ADDRESS($B34,$X$2)&amp;":"&amp;ADDRESS($B34,$X$2-1+BV$8)),INDIRECT(ADDRESS($B$11,$X$2)&amp;":"&amp;ADDRESS($B$11,$X$2-1+BV$8)),INDIRECT("rP!"&amp;ADDRESS(Prcsses!$B36,$X$2+$P$8-BV$8)&amp;":"&amp;ADDRESS(Prcsses!$B36,$X$2-1+$P$8))))</f>
        <v>5511393.8333812449</v>
      </c>
      <c r="BW50" s="5">
        <f ca="1">IF(BW$4="",0,SUMPRODUCT(INDIRECT(ADDRESS($B34,$X$2)&amp;":"&amp;ADDRESS($B34,$X$2-1+BW$8)),INDIRECT(ADDRESS($B$11,$X$2)&amp;":"&amp;ADDRESS($B$11,$X$2-1+BW$8)),INDIRECT("rP!"&amp;ADDRESS(Prcsses!$B36,$X$2+$P$8-BW$8)&amp;":"&amp;ADDRESS(Prcsses!$B36,$X$2-1+$P$8))))</f>
        <v>5682547.9978609886</v>
      </c>
      <c r="BX50" s="5">
        <f ca="1">IF(BX$4="",0,SUMPRODUCT(INDIRECT(ADDRESS($B34,$X$2)&amp;":"&amp;ADDRESS($B34,$X$2-1+BX$8)),INDIRECT(ADDRESS($B$11,$X$2)&amp;":"&amp;ADDRESS($B$11,$X$2-1+BX$8)),INDIRECT("rP!"&amp;ADDRESS(Prcsses!$B36,$X$2+$P$8-BX$8)&amp;":"&amp;ADDRESS(Prcsses!$B36,$X$2-1+$P$8))))</f>
        <v>5799713.9359612148</v>
      </c>
      <c r="BY50" s="5">
        <f ca="1">IF(BY$4="",0,SUMPRODUCT(INDIRECT(ADDRESS($B34,$X$2)&amp;":"&amp;ADDRESS($B34,$X$2-1+BY$8)),INDIRECT(ADDRESS($B$11,$X$2)&amp;":"&amp;ADDRESS($B$11,$X$2-1+BY$8)),INDIRECT("rP!"&amp;ADDRESS(Prcsses!$B36,$X$2+$P$8-BY$8)&amp;":"&amp;ADDRESS(Prcsses!$B36,$X$2-1+$P$8))))</f>
        <v>5916879.874061441</v>
      </c>
      <c r="BZ50" s="5">
        <f ca="1">IF(BZ$4="",0,SUMPRODUCT(INDIRECT(ADDRESS($B34,$X$2)&amp;":"&amp;ADDRESS($B34,$X$2-1+BZ$8)),INDIRECT(ADDRESS($B$11,$X$2)&amp;":"&amp;ADDRESS($B$11,$X$2-1+BZ$8)),INDIRECT("rP!"&amp;ADDRESS(Prcsses!$B36,$X$2+$P$8-BZ$8)&amp;":"&amp;ADDRESS(Prcsses!$B36,$X$2-1+$P$8))))</f>
        <v>6034045.8121616673</v>
      </c>
      <c r="CA50" s="5">
        <f ca="1">IF(CA$4="",0,SUMPRODUCT(INDIRECT(ADDRESS($B34,$X$2)&amp;":"&amp;ADDRESS($B34,$X$2-1+CA$8)),INDIRECT(ADDRESS($B$11,$X$2)&amp;":"&amp;ADDRESS($B$11,$X$2-1+CA$8)),INDIRECT("rP!"&amp;ADDRESS(Prcsses!$B36,$X$2+$P$8-CA$8)&amp;":"&amp;ADDRESS(Prcsses!$B36,$X$2-1+$P$8))))</f>
        <v>6151211.7502618935</v>
      </c>
      <c r="CB50" s="5">
        <f ca="1">IF(CB$4="",0,SUMPRODUCT(INDIRECT(ADDRESS($B34,$X$2)&amp;":"&amp;ADDRESS($B34,$X$2-1+CB$8)),INDIRECT(ADDRESS($B$11,$X$2)&amp;":"&amp;ADDRESS($B$11,$X$2-1+CB$8)),INDIRECT("rP!"&amp;ADDRESS(Prcsses!$B36,$X$2+$P$8-CB$8)&amp;":"&amp;ADDRESS(Prcsses!$B36,$X$2-1+$P$8))))</f>
        <v>6331647.2949362434</v>
      </c>
      <c r="CC50" s="5">
        <f ca="1">IF(CC$4="",0,SUMPRODUCT(INDIRECT(ADDRESS($B34,$X$2)&amp;":"&amp;ADDRESS($B34,$X$2-1+CC$8)),INDIRECT(ADDRESS($B$11,$X$2)&amp;":"&amp;ADDRESS($B$11,$X$2-1+CC$8)),INDIRECT("rP!"&amp;ADDRESS(Prcsses!$B36,$X$2+$P$8-CC$8)&amp;":"&amp;ADDRESS(Prcsses!$B36,$X$2-1+$P$8))))</f>
        <v>6513254.4989915937</v>
      </c>
      <c r="CD50" s="5">
        <f ca="1">IF(CD$4="",0,SUMPRODUCT(INDIRECT(ADDRESS($B34,$X$2)&amp;":"&amp;ADDRESS($B34,$X$2-1+CD$8)),INDIRECT(ADDRESS($B$11,$X$2)&amp;":"&amp;ADDRESS($B$11,$X$2-1+CD$8)),INDIRECT("rP!"&amp;ADDRESS(Prcsses!$B36,$X$2+$P$8-CD$8)&amp;":"&amp;ADDRESS(Prcsses!$B36,$X$2-1+$P$8))))</f>
        <v>6632763.7558538262</v>
      </c>
      <c r="CE50" s="5">
        <f ca="1">IF(CE$4="",0,SUMPRODUCT(INDIRECT(ADDRESS($B34,$X$2)&amp;":"&amp;ADDRESS($B34,$X$2-1+CE$8)),INDIRECT(ADDRESS($B$11,$X$2)&amp;":"&amp;ADDRESS($B$11,$X$2-1+CE$8)),INDIRECT("rP!"&amp;ADDRESS(Prcsses!$B36,$X$2+$P$8-CE$8)&amp;":"&amp;ADDRESS(Prcsses!$B36,$X$2-1+$P$8))))</f>
        <v>6752273.0127160568</v>
      </c>
      <c r="CF50" s="5">
        <f ca="1">IF(CF$4="",0,SUMPRODUCT(INDIRECT(ADDRESS($B34,$X$2)&amp;":"&amp;ADDRESS($B34,$X$2-1+CF$8)),INDIRECT(ADDRESS($B$11,$X$2)&amp;":"&amp;ADDRESS($B$11,$X$2-1+CF$8)),INDIRECT("rP!"&amp;ADDRESS(Prcsses!$B36,$X$2+$P$8-CF$8)&amp;":"&amp;ADDRESS(Prcsses!$B36,$X$2-1+$P$8))))</f>
        <v>0</v>
      </c>
    </row>
    <row r="51" spans="2:84" x14ac:dyDescent="0.3">
      <c r="B51" s="13">
        <f>ROW()</f>
        <v>51</v>
      </c>
      <c r="H51" s="1" t="str">
        <f t="shared" si="77"/>
        <v>Себестоимость продаж</v>
      </c>
      <c r="I51" s="1" t="str">
        <f>Prcsses!I16</f>
        <v>Потребление ресурсов</v>
      </c>
      <c r="M51" s="53" t="s">
        <v>18</v>
      </c>
      <c r="U51" s="5">
        <f t="shared" ca="1" si="78"/>
        <v>36551433.012968913</v>
      </c>
      <c r="X51" s="5">
        <f ca="1">IF(X$4="",0,SUMPRODUCT(INDIRECT(ADDRESS($B35,$X$2)&amp;":"&amp;ADDRESS($B35,$X$2-1+X$8)),INDIRECT(ADDRESS($B$11,$X$2)&amp;":"&amp;ADDRESS($B$11,$X$2-1+X$8)),INDIRECT("rP!"&amp;ADDRESS(Prcsses!$B37,$X$2+$P$8-X$8)&amp;":"&amp;ADDRESS(Prcsses!$B37,$X$2-1+$P$8))))</f>
        <v>0</v>
      </c>
      <c r="Y51" s="5">
        <f ca="1">IF(Y$4="",0,SUMPRODUCT(INDIRECT(ADDRESS($B35,$X$2)&amp;":"&amp;ADDRESS($B35,$X$2-1+Y$8)),INDIRECT(ADDRESS($B$11,$X$2)&amp;":"&amp;ADDRESS($B$11,$X$2-1+Y$8)),INDIRECT("rP!"&amp;ADDRESS(Prcsses!$B37,$X$2+$P$8-Y$8)&amp;":"&amp;ADDRESS(Prcsses!$B37,$X$2-1+$P$8))))</f>
        <v>0</v>
      </c>
      <c r="Z51" s="5">
        <f ca="1">IF(Z$4="",0,SUMPRODUCT(INDIRECT(ADDRESS($B35,$X$2)&amp;":"&amp;ADDRESS($B35,$X$2-1+Z$8)),INDIRECT(ADDRESS($B$11,$X$2)&amp;":"&amp;ADDRESS($B$11,$X$2-1+Z$8)),INDIRECT("rP!"&amp;ADDRESS(Prcsses!$B37,$X$2+$P$8-Z$8)&amp;":"&amp;ADDRESS(Prcsses!$B37,$X$2-1+$P$8))))</f>
        <v>0</v>
      </c>
      <c r="AA51" s="5">
        <f ca="1">IF(AA$4="",0,SUMPRODUCT(INDIRECT(ADDRESS($B35,$X$2)&amp;":"&amp;ADDRESS($B35,$X$2-1+AA$8)),INDIRECT(ADDRESS($B$11,$X$2)&amp;":"&amp;ADDRESS($B$11,$X$2-1+AA$8)),INDIRECT("rP!"&amp;ADDRESS(Prcsses!$B37,$X$2+$P$8-AA$8)&amp;":"&amp;ADDRESS(Prcsses!$B37,$X$2-1+$P$8))))</f>
        <v>0</v>
      </c>
      <c r="AB51" s="5">
        <f ca="1">IF(AB$4="",0,SUMPRODUCT(INDIRECT(ADDRESS($B35,$X$2)&amp;":"&amp;ADDRESS($B35,$X$2-1+AB$8)),INDIRECT(ADDRESS($B$11,$X$2)&amp;":"&amp;ADDRESS($B$11,$X$2-1+AB$8)),INDIRECT("rP!"&amp;ADDRESS(Prcsses!$B37,$X$2+$P$8-AB$8)&amp;":"&amp;ADDRESS(Prcsses!$B37,$X$2-1+$P$8))))</f>
        <v>20000</v>
      </c>
      <c r="AC51" s="5">
        <f ca="1">IF(AC$4="",0,SUMPRODUCT(INDIRECT(ADDRESS($B35,$X$2)&amp;":"&amp;ADDRESS($B35,$X$2-1+AC$8)),INDIRECT(ADDRESS($B$11,$X$2)&amp;":"&amp;ADDRESS($B$11,$X$2-1+AC$8)),INDIRECT("rP!"&amp;ADDRESS(Prcsses!$B37,$X$2+$P$8-AC$8)&amp;":"&amp;ADDRESS(Prcsses!$B37,$X$2-1+$P$8))))</f>
        <v>50000</v>
      </c>
      <c r="AD51" s="5">
        <f ca="1">IF(AD$4="",0,SUMPRODUCT(INDIRECT(ADDRESS($B35,$X$2)&amp;":"&amp;ADDRESS($B35,$X$2-1+AD$8)),INDIRECT(ADDRESS($B$11,$X$2)&amp;":"&amp;ADDRESS($B$11,$X$2-1+AD$8)),INDIRECT("rP!"&amp;ADDRESS(Prcsses!$B37,$X$2+$P$8-AD$8)&amp;":"&amp;ADDRESS(Prcsses!$B37,$X$2-1+$P$8))))</f>
        <v>70000</v>
      </c>
      <c r="AE51" s="5">
        <f ca="1">IF(AE$4="",0,SUMPRODUCT(INDIRECT(ADDRESS($B35,$X$2)&amp;":"&amp;ADDRESS($B35,$X$2-1+AE$8)),INDIRECT(ADDRESS($B$11,$X$2)&amp;":"&amp;ADDRESS($B$11,$X$2-1+AE$8)),INDIRECT("rP!"&amp;ADDRESS(Prcsses!$B37,$X$2+$P$8-AE$8)&amp;":"&amp;ADDRESS(Prcsses!$B37,$X$2-1+$P$8))))</f>
        <v>90000</v>
      </c>
      <c r="AF51" s="5">
        <f ca="1">IF(AF$4="",0,SUMPRODUCT(INDIRECT(ADDRESS($B35,$X$2)&amp;":"&amp;ADDRESS($B35,$X$2-1+AF$8)),INDIRECT(ADDRESS($B$11,$X$2)&amp;":"&amp;ADDRESS($B$11,$X$2-1+AF$8)),INDIRECT("rP!"&amp;ADDRESS(Prcsses!$B37,$X$2+$P$8-AF$8)&amp;":"&amp;ADDRESS(Prcsses!$B37,$X$2-1+$P$8))))</f>
        <v>111200</v>
      </c>
      <c r="AG51" s="5">
        <f ca="1">IF(AG$4="",0,SUMPRODUCT(INDIRECT(ADDRESS($B35,$X$2)&amp;":"&amp;ADDRESS($B35,$X$2-1+AG$8)),INDIRECT(ADDRESS($B$11,$X$2)&amp;":"&amp;ADDRESS($B$11,$X$2-1+AG$8)),INDIRECT("rP!"&amp;ADDRESS(Prcsses!$B37,$X$2+$P$8-AG$8)&amp;":"&amp;ADDRESS(Prcsses!$B37,$X$2-1+$P$8))))</f>
        <v>132600</v>
      </c>
      <c r="AH51" s="5">
        <f ca="1">IF(AH$4="",0,SUMPRODUCT(INDIRECT(ADDRESS($B35,$X$2)&amp;":"&amp;ADDRESS($B35,$X$2-1+AH$8)),INDIRECT(ADDRESS($B$11,$X$2)&amp;":"&amp;ADDRESS($B$11,$X$2-1+AH$8)),INDIRECT("rP!"&amp;ADDRESS(Prcsses!$B37,$X$2+$P$8-AH$8)&amp;":"&amp;ADDRESS(Prcsses!$B37,$X$2-1+$P$8))))</f>
        <v>153000</v>
      </c>
      <c r="AI51" s="5">
        <f ca="1">IF(AI$4="",0,SUMPRODUCT(INDIRECT(ADDRESS($B35,$X$2)&amp;":"&amp;ADDRESS($B35,$X$2-1+AI$8)),INDIRECT(ADDRESS($B$11,$X$2)&amp;":"&amp;ADDRESS($B$11,$X$2-1+AI$8)),INDIRECT("rP!"&amp;ADDRESS(Prcsses!$B37,$X$2+$P$8-AI$8)&amp;":"&amp;ADDRESS(Prcsses!$B37,$X$2-1+$P$8))))</f>
        <v>173400</v>
      </c>
      <c r="AJ51" s="5">
        <f ca="1">IF(AJ$4="",0,SUMPRODUCT(INDIRECT(ADDRESS($B35,$X$2)&amp;":"&amp;ADDRESS($B35,$X$2-1+AJ$8)),INDIRECT(ADDRESS($B$11,$X$2)&amp;":"&amp;ADDRESS($B$11,$X$2-1+AJ$8)),INDIRECT("rP!"&amp;ADDRESS(Prcsses!$B37,$X$2+$P$8-AJ$8)&amp;":"&amp;ADDRESS(Prcsses!$B37,$X$2-1+$P$8))))</f>
        <v>193800</v>
      </c>
      <c r="AK51" s="5">
        <f ca="1">IF(AK$4="",0,SUMPRODUCT(INDIRECT(ADDRESS($B35,$X$2)&amp;":"&amp;ADDRESS($B35,$X$2-1+AK$8)),INDIRECT(ADDRESS($B$11,$X$2)&amp;":"&amp;ADDRESS($B$11,$X$2-1+AK$8)),INDIRECT("rP!"&amp;ADDRESS(Prcsses!$B37,$X$2+$P$8-AK$8)&amp;":"&amp;ADDRESS(Prcsses!$B37,$X$2-1+$P$8))))</f>
        <v>214200</v>
      </c>
      <c r="AL51" s="5">
        <f ca="1">IF(AL$4="",0,SUMPRODUCT(INDIRECT(ADDRESS($B35,$X$2)&amp;":"&amp;ADDRESS($B35,$X$2-1+AL$8)),INDIRECT(ADDRESS($B$11,$X$2)&amp;":"&amp;ADDRESS($B$11,$X$2-1+AL$8)),INDIRECT("rP!"&amp;ADDRESS(Prcsses!$B37,$X$2+$P$8-AL$8)&amp;":"&amp;ADDRESS(Prcsses!$B37,$X$2-1+$P$8))))</f>
        <v>237048</v>
      </c>
      <c r="AM51" s="5">
        <f ca="1">IF(AM$4="",0,SUMPRODUCT(INDIRECT(ADDRESS($B35,$X$2)&amp;":"&amp;ADDRESS($B35,$X$2-1+AM$8)),INDIRECT(ADDRESS($B$11,$X$2)&amp;":"&amp;ADDRESS($B$11,$X$2-1+AM$8)),INDIRECT("rP!"&amp;ADDRESS(Prcsses!$B37,$X$2+$P$8-AM$8)&amp;":"&amp;ADDRESS(Prcsses!$B37,$X$2-1+$P$8))))</f>
        <v>260100</v>
      </c>
      <c r="AN51" s="5">
        <f ca="1">IF(AN$4="",0,SUMPRODUCT(INDIRECT(ADDRESS($B35,$X$2)&amp;":"&amp;ADDRESS($B35,$X$2-1+AN$8)),INDIRECT(ADDRESS($B$11,$X$2)&amp;":"&amp;ADDRESS($B$11,$X$2-1+AN$8)),INDIRECT("rP!"&amp;ADDRESS(Prcsses!$B37,$X$2+$P$8-AN$8)&amp;":"&amp;ADDRESS(Prcsses!$B37,$X$2-1+$P$8))))</f>
        <v>280908</v>
      </c>
      <c r="AO51" s="5">
        <f ca="1">IF(AO$4="",0,SUMPRODUCT(INDIRECT(ADDRESS($B35,$X$2)&amp;":"&amp;ADDRESS($B35,$X$2-1+AO$8)),INDIRECT(ADDRESS($B$11,$X$2)&amp;":"&amp;ADDRESS($B$11,$X$2-1+AO$8)),INDIRECT("rP!"&amp;ADDRESS(Prcsses!$B37,$X$2+$P$8-AO$8)&amp;":"&amp;ADDRESS(Prcsses!$B37,$X$2-1+$P$8))))</f>
        <v>301716</v>
      </c>
      <c r="AP51" s="5">
        <f ca="1">IF(AP$4="",0,SUMPRODUCT(INDIRECT(ADDRESS($B35,$X$2)&amp;":"&amp;ADDRESS($B35,$X$2-1+AP$8)),INDIRECT(ADDRESS($B$11,$X$2)&amp;":"&amp;ADDRESS($B$11,$X$2-1+AP$8)),INDIRECT("rP!"&amp;ADDRESS(Prcsses!$B37,$X$2+$P$8-AP$8)&amp;":"&amp;ADDRESS(Prcsses!$B37,$X$2-1+$P$8))))</f>
        <v>322524</v>
      </c>
      <c r="AQ51" s="5">
        <f ca="1">IF(AQ$4="",0,SUMPRODUCT(INDIRECT(ADDRESS($B35,$X$2)&amp;":"&amp;ADDRESS($B35,$X$2-1+AQ$8)),INDIRECT(ADDRESS($B$11,$X$2)&amp;":"&amp;ADDRESS($B$11,$X$2-1+AQ$8)),INDIRECT("rP!"&amp;ADDRESS(Prcsses!$B37,$X$2+$P$8-AQ$8)&amp;":"&amp;ADDRESS(Prcsses!$B37,$X$2-1+$P$8))))</f>
        <v>343332</v>
      </c>
      <c r="AR51" s="5">
        <f ca="1">IF(AR$4="",0,SUMPRODUCT(INDIRECT(ADDRESS($B35,$X$2)&amp;":"&amp;ADDRESS($B35,$X$2-1+AR$8)),INDIRECT(ADDRESS($B$11,$X$2)&amp;":"&amp;ADDRESS($B$11,$X$2-1+AR$8)),INDIRECT("rP!"&amp;ADDRESS(Prcsses!$B37,$X$2+$P$8-AR$8)&amp;":"&amp;ADDRESS(Prcsses!$B37,$X$2-1+$P$8))))</f>
        <v>367885.44</v>
      </c>
      <c r="AS51" s="5">
        <f ca="1">IF(AS$4="",0,SUMPRODUCT(INDIRECT(ADDRESS($B35,$X$2)&amp;":"&amp;ADDRESS($B35,$X$2-1+AS$8)),INDIRECT(ADDRESS($B$11,$X$2)&amp;":"&amp;ADDRESS($B$11,$X$2-1+AS$8)),INDIRECT("rP!"&amp;ADDRESS(Prcsses!$B37,$X$2+$P$8-AS$8)&amp;":"&amp;ADDRESS(Prcsses!$B37,$X$2-1+$P$8))))</f>
        <v>392646.95999999996</v>
      </c>
      <c r="AT51" s="5">
        <f ca="1">IF(AT$4="",0,SUMPRODUCT(INDIRECT(ADDRESS($B35,$X$2)&amp;":"&amp;ADDRESS($B35,$X$2-1+AT$8)),INDIRECT(ADDRESS($B$11,$X$2)&amp;":"&amp;ADDRESS($B$11,$X$2-1+AT$8)),INDIRECT("rP!"&amp;ADDRESS(Prcsses!$B37,$X$2+$P$8-AT$8)&amp;":"&amp;ADDRESS(Prcsses!$B37,$X$2-1+$P$8))))</f>
        <v>413871.12</v>
      </c>
      <c r="AU51" s="5">
        <f ca="1">IF(AU$4="",0,SUMPRODUCT(INDIRECT(ADDRESS($B35,$X$2)&amp;":"&amp;ADDRESS($B35,$X$2-1+AU$8)),INDIRECT(ADDRESS($B$11,$X$2)&amp;":"&amp;ADDRESS($B$11,$X$2-1+AU$8)),INDIRECT("rP!"&amp;ADDRESS(Prcsses!$B37,$X$2+$P$8-AU$8)&amp;":"&amp;ADDRESS(Prcsses!$B37,$X$2-1+$P$8))))</f>
        <v>435095.27999999997</v>
      </c>
      <c r="AV51" s="5">
        <f ca="1">IF(AV$4="",0,SUMPRODUCT(INDIRECT(ADDRESS($B35,$X$2)&amp;":"&amp;ADDRESS($B35,$X$2-1+AV$8)),INDIRECT(ADDRESS($B$11,$X$2)&amp;":"&amp;ADDRESS($B$11,$X$2-1+AV$8)),INDIRECT("rP!"&amp;ADDRESS(Prcsses!$B37,$X$2+$P$8-AV$8)&amp;":"&amp;ADDRESS(Prcsses!$B37,$X$2-1+$P$8))))</f>
        <v>456319.44</v>
      </c>
      <c r="AW51" s="5">
        <f ca="1">IF(AW$4="",0,SUMPRODUCT(INDIRECT(ADDRESS($B35,$X$2)&amp;":"&amp;ADDRESS($B35,$X$2-1+AW$8)),INDIRECT(ADDRESS($B$11,$X$2)&amp;":"&amp;ADDRESS($B$11,$X$2-1+AW$8)),INDIRECT("rP!"&amp;ADDRESS(Prcsses!$B37,$X$2+$P$8-AW$8)&amp;":"&amp;ADDRESS(Prcsses!$B37,$X$2-1+$P$8))))</f>
        <v>477543.6</v>
      </c>
      <c r="AX51" s="5">
        <f ca="1">IF(AX$4="",0,SUMPRODUCT(INDIRECT(ADDRESS($B35,$X$2)&amp;":"&amp;ADDRESS($B35,$X$2-1+AX$8)),INDIRECT(ADDRESS($B$11,$X$2)&amp;":"&amp;ADDRESS($B$11,$X$2-1+AX$8)),INDIRECT("rP!"&amp;ADDRESS(Prcsses!$B37,$X$2+$P$8-AX$8)&amp;":"&amp;ADDRESS(Prcsses!$B37,$X$2-1+$P$8))))</f>
        <v>503861.55839999998</v>
      </c>
      <c r="AY51" s="5">
        <f ca="1">IF(AY$4="",0,SUMPRODUCT(INDIRECT(ADDRESS($B35,$X$2)&amp;":"&amp;ADDRESS($B35,$X$2-1+AY$8)),INDIRECT(ADDRESS($B$11,$X$2)&amp;":"&amp;ADDRESS($B$11,$X$2-1+AY$8)),INDIRECT("rP!"&amp;ADDRESS(Prcsses!$B37,$X$2+$P$8-AY$8)&amp;":"&amp;ADDRESS(Prcsses!$B37,$X$2-1+$P$8))))</f>
        <v>530391.75839999993</v>
      </c>
      <c r="AZ51" s="5">
        <f ca="1">IF(AZ$4="",0,SUMPRODUCT(INDIRECT(ADDRESS($B35,$X$2)&amp;":"&amp;ADDRESS($B35,$X$2-1+AZ$8)),INDIRECT(ADDRESS($B$11,$X$2)&amp;":"&amp;ADDRESS($B$11,$X$2-1+AZ$8)),INDIRECT("rP!"&amp;ADDRESS(Prcsses!$B37,$X$2+$P$8-AZ$8)&amp;":"&amp;ADDRESS(Prcsses!$B37,$X$2-1+$P$8))))</f>
        <v>552040.40159999998</v>
      </c>
      <c r="BA51" s="5">
        <f ca="1">IF(BA$4="",0,SUMPRODUCT(INDIRECT(ADDRESS($B35,$X$2)&amp;":"&amp;ADDRESS($B35,$X$2-1+BA$8)),INDIRECT(ADDRESS($B$11,$X$2)&amp;":"&amp;ADDRESS($B$11,$X$2-1+BA$8)),INDIRECT("rP!"&amp;ADDRESS(Prcsses!$B37,$X$2+$P$8-BA$8)&amp;":"&amp;ADDRESS(Prcsses!$B37,$X$2-1+$P$8))))</f>
        <v>573689.04480000003</v>
      </c>
      <c r="BB51" s="5">
        <f ca="1">IF(BB$4="",0,SUMPRODUCT(INDIRECT(ADDRESS($B35,$X$2)&amp;":"&amp;ADDRESS($B35,$X$2-1+BB$8)),INDIRECT(ADDRESS($B$11,$X$2)&amp;":"&amp;ADDRESS($B$11,$X$2-1+BB$8)),INDIRECT("rP!"&amp;ADDRESS(Prcsses!$B37,$X$2+$P$8-BB$8)&amp;":"&amp;ADDRESS(Prcsses!$B37,$X$2-1+$P$8))))</f>
        <v>595337.68799999997</v>
      </c>
      <c r="BC51" s="5">
        <f ca="1">IF(BC$4="",0,SUMPRODUCT(INDIRECT(ADDRESS($B35,$X$2)&amp;":"&amp;ADDRESS($B35,$X$2-1+BC$8)),INDIRECT(ADDRESS($B$11,$X$2)&amp;":"&amp;ADDRESS($B$11,$X$2-1+BC$8)),INDIRECT("rP!"&amp;ADDRESS(Prcsses!$B37,$X$2+$P$8-BC$8)&amp;":"&amp;ADDRESS(Prcsses!$B37,$X$2-1+$P$8))))</f>
        <v>616986.33120000002</v>
      </c>
      <c r="BD51" s="5">
        <f ca="1">IF(BD$4="",0,SUMPRODUCT(INDIRECT(ADDRESS($B35,$X$2)&amp;":"&amp;ADDRESS($B35,$X$2-1+BD$8)),INDIRECT(ADDRESS($B$11,$X$2)&amp;":"&amp;ADDRESS($B$11,$X$2-1+BD$8)),INDIRECT("rP!"&amp;ADDRESS(Prcsses!$B37,$X$2+$P$8-BD$8)&amp;":"&amp;ADDRESS(Prcsses!$B37,$X$2-1+$P$8))))</f>
        <v>645129.56735999999</v>
      </c>
      <c r="BE51" s="5">
        <f ca="1">IF(BE$4="",0,SUMPRODUCT(INDIRECT(ADDRESS($B35,$X$2)&amp;":"&amp;ADDRESS($B35,$X$2-1+BE$8)),INDIRECT(ADDRESS($B$11,$X$2)&amp;":"&amp;ADDRESS($B$11,$X$2-1+BE$8)),INDIRECT("rP!"&amp;ADDRESS(Prcsses!$B37,$X$2+$P$8-BE$8)&amp;":"&amp;ADDRESS(Prcsses!$B37,$X$2-1+$P$8))))</f>
        <v>673489.28995200002</v>
      </c>
      <c r="BF51" s="5">
        <f ca="1">IF(BF$4="",0,SUMPRODUCT(INDIRECT(ADDRESS($B35,$X$2)&amp;":"&amp;ADDRESS($B35,$X$2-1+BF$8)),INDIRECT(ADDRESS($B$11,$X$2)&amp;":"&amp;ADDRESS($B$11,$X$2-1+BF$8)),INDIRECT("rP!"&amp;ADDRESS(Prcsses!$B37,$X$2+$P$8-BF$8)&amp;":"&amp;ADDRESS(Prcsses!$B37,$X$2-1+$P$8))))</f>
        <v>695570.90601599996</v>
      </c>
      <c r="BG51" s="5">
        <f ca="1">IF(BG$4="",0,SUMPRODUCT(INDIRECT(ADDRESS($B35,$X$2)&amp;":"&amp;ADDRESS($B35,$X$2-1+BG$8)),INDIRECT(ADDRESS($B$11,$X$2)&amp;":"&amp;ADDRESS($B$11,$X$2-1+BG$8)),INDIRECT("rP!"&amp;ADDRESS(Prcsses!$B37,$X$2+$P$8-BG$8)&amp;":"&amp;ADDRESS(Prcsses!$B37,$X$2-1+$P$8))))</f>
        <v>717652.52208000002</v>
      </c>
      <c r="BH51" s="5">
        <f ca="1">IF(BH$4="",0,SUMPRODUCT(INDIRECT(ADDRESS($B35,$X$2)&amp;":"&amp;ADDRESS($B35,$X$2-1+BH$8)),INDIRECT(ADDRESS($B$11,$X$2)&amp;":"&amp;ADDRESS($B$11,$X$2-1+BH$8)),INDIRECT("rP!"&amp;ADDRESS(Prcsses!$B37,$X$2+$P$8-BH$8)&amp;":"&amp;ADDRESS(Prcsses!$B37,$X$2-1+$P$8))))</f>
        <v>739734.13814399997</v>
      </c>
      <c r="BI51" s="5">
        <f ca="1">IF(BI$4="",0,SUMPRODUCT(INDIRECT(ADDRESS($B35,$X$2)&amp;":"&amp;ADDRESS($B35,$X$2-1+BI$8)),INDIRECT(ADDRESS($B$11,$X$2)&amp;":"&amp;ADDRESS($B$11,$X$2-1+BI$8)),INDIRECT("rP!"&amp;ADDRESS(Prcsses!$B37,$X$2+$P$8-BI$8)&amp;":"&amp;ADDRESS(Prcsses!$B37,$X$2-1+$P$8))))</f>
        <v>761815.75420800003</v>
      </c>
      <c r="BJ51" s="5">
        <f ca="1">IF(BJ$4="",0,SUMPRODUCT(INDIRECT(ADDRESS($B35,$X$2)&amp;":"&amp;ADDRESS($B35,$X$2-1+BJ$8)),INDIRECT(ADDRESS($B$11,$X$2)&amp;":"&amp;ADDRESS($B$11,$X$2-1+BJ$8)),INDIRECT("rP!"&amp;ADDRESS(Prcsses!$B37,$X$2+$P$8-BJ$8)&amp;":"&amp;ADDRESS(Prcsses!$B37,$X$2-1+$P$8))))</f>
        <v>791846.7520550401</v>
      </c>
      <c r="BK51" s="5">
        <f ca="1">IF(BK$4="",0,SUMPRODUCT(INDIRECT(ADDRESS($B35,$X$2)&amp;":"&amp;ADDRESS($B35,$X$2-1+BK$8)),INDIRECT(ADDRESS($B$11,$X$2)&amp;":"&amp;ADDRESS($B$11,$X$2-1+BK$8)),INDIRECT("rP!"&amp;ADDRESS(Prcsses!$B37,$X$2+$P$8-BK$8)&amp;":"&amp;ADDRESS(Prcsses!$B37,$X$2-1+$P$8))))</f>
        <v>822098.56606272003</v>
      </c>
      <c r="BL51" s="5">
        <f ca="1">IF(BL$4="",0,SUMPRODUCT(INDIRECT(ADDRESS($B35,$X$2)&amp;":"&amp;ADDRESS($B35,$X$2-1+BL$8)),INDIRECT(ADDRESS($B$11,$X$2)&amp;":"&amp;ADDRESS($B$11,$X$2-1+BL$8)),INDIRECT("rP!"&amp;ADDRESS(Prcsses!$B37,$X$2+$P$8-BL$8)&amp;":"&amp;ADDRESS(Prcsses!$B37,$X$2-1+$P$8))))</f>
        <v>844621.81444800016</v>
      </c>
      <c r="BM51" s="5">
        <f ca="1">IF(BM$4="",0,SUMPRODUCT(INDIRECT(ADDRESS($B35,$X$2)&amp;":"&amp;ADDRESS($B35,$X$2-1+BM$8)),INDIRECT(ADDRESS($B$11,$X$2)&amp;":"&amp;ADDRESS($B$11,$X$2-1+BM$8)),INDIRECT("rP!"&amp;ADDRESS(Prcsses!$B37,$X$2+$P$8-BM$8)&amp;":"&amp;ADDRESS(Prcsses!$B37,$X$2-1+$P$8))))</f>
        <v>867145.06283328007</v>
      </c>
      <c r="BN51" s="5">
        <f ca="1">IF(BN$4="",0,SUMPRODUCT(INDIRECT(ADDRESS($B35,$X$2)&amp;":"&amp;ADDRESS($B35,$X$2-1+BN$8)),INDIRECT(ADDRESS($B$11,$X$2)&amp;":"&amp;ADDRESS($B$11,$X$2-1+BN$8)),INDIRECT("rP!"&amp;ADDRESS(Prcsses!$B37,$X$2+$P$8-BN$8)&amp;":"&amp;ADDRESS(Prcsses!$B37,$X$2-1+$P$8))))</f>
        <v>889668.31121856021</v>
      </c>
      <c r="BO51" s="5">
        <f ca="1">IF(BO$4="",0,SUMPRODUCT(INDIRECT(ADDRESS($B35,$X$2)&amp;":"&amp;ADDRESS($B35,$X$2-1+BO$8)),INDIRECT(ADDRESS($B$11,$X$2)&amp;":"&amp;ADDRESS($B$11,$X$2-1+BO$8)),INDIRECT("rP!"&amp;ADDRESS(Prcsses!$B37,$X$2+$P$8-BO$8)&amp;":"&amp;ADDRESS(Prcsses!$B37,$X$2-1+$P$8))))</f>
        <v>912191.55960384011</v>
      </c>
      <c r="BP51" s="5">
        <f ca="1">IF(BP$4="",0,SUMPRODUCT(INDIRECT(ADDRESS($B35,$X$2)&amp;":"&amp;ADDRESS($B35,$X$2-1+BP$8)),INDIRECT(ADDRESS($B$11,$X$2)&amp;":"&amp;ADDRESS($B$11,$X$2-1+BP$8)),INDIRECT("rP!"&amp;ADDRESS(Prcsses!$B37,$X$2+$P$8-BP$8)&amp;":"&amp;ADDRESS(Prcsses!$B37,$X$2-1+$P$8))))</f>
        <v>944174.57231093757</v>
      </c>
      <c r="BQ51" s="5">
        <f ca="1">IF(BQ$4="",0,SUMPRODUCT(INDIRECT(ADDRESS($B35,$X$2)&amp;":"&amp;ADDRESS($B35,$X$2-1+BQ$8)),INDIRECT(ADDRESS($B$11,$X$2)&amp;":"&amp;ADDRESS($B$11,$X$2-1+BQ$8)),INDIRECT("rP!"&amp;ADDRESS(Prcsses!$B37,$X$2+$P$8-BQ$8)&amp;":"&amp;ADDRESS(Prcsses!$B37,$X$2-1+$P$8))))</f>
        <v>976382.81750188791</v>
      </c>
      <c r="BR51" s="5">
        <f ca="1">IF(BR$4="",0,SUMPRODUCT(INDIRECT(ADDRESS($B35,$X$2)&amp;":"&amp;ADDRESS($B35,$X$2-1+BR$8)),INDIRECT(ADDRESS($B$11,$X$2)&amp;":"&amp;ADDRESS($B$11,$X$2-1+BR$8)),INDIRECT("rP!"&amp;ADDRESS(Prcsses!$B37,$X$2+$P$8-BR$8)&amp;":"&amp;ADDRESS(Prcsses!$B37,$X$2-1+$P$8))))</f>
        <v>999356.53085487336</v>
      </c>
      <c r="BS51" s="5">
        <f ca="1">IF(BS$4="",0,SUMPRODUCT(INDIRECT(ADDRESS($B35,$X$2)&amp;":"&amp;ADDRESS($B35,$X$2-1+BS$8)),INDIRECT(ADDRESS($B$11,$X$2)&amp;":"&amp;ADDRESS($B$11,$X$2-1+BS$8)),INDIRECT("rP!"&amp;ADDRESS(Prcsses!$B37,$X$2+$P$8-BS$8)&amp;":"&amp;ADDRESS(Prcsses!$B37,$X$2-1+$P$8))))</f>
        <v>1022330.244207859</v>
      </c>
      <c r="BT51" s="5">
        <f ca="1">IF(BT$4="",0,SUMPRODUCT(INDIRECT(ADDRESS($B35,$X$2)&amp;":"&amp;ADDRESS($B35,$X$2-1+BT$8)),INDIRECT(ADDRESS($B$11,$X$2)&amp;":"&amp;ADDRESS($B$11,$X$2-1+BT$8)),INDIRECT("rP!"&amp;ADDRESS(Prcsses!$B37,$X$2+$P$8-BT$8)&amp;":"&amp;ADDRESS(Prcsses!$B37,$X$2-1+$P$8))))</f>
        <v>1045303.9575608447</v>
      </c>
      <c r="BU51" s="5">
        <f ca="1">IF(BU$4="",0,SUMPRODUCT(INDIRECT(ADDRESS($B35,$X$2)&amp;":"&amp;ADDRESS($B35,$X$2-1+BU$8)),INDIRECT(ADDRESS($B$11,$X$2)&amp;":"&amp;ADDRESS($B$11,$X$2-1+BU$8)),INDIRECT("rP!"&amp;ADDRESS(Prcsses!$B37,$X$2+$P$8-BU$8)&amp;":"&amp;ADDRESS(Prcsses!$B37,$X$2-1+$P$8))))</f>
        <v>1068277.6709138304</v>
      </c>
      <c r="BV51" s="5">
        <f ca="1">IF(BV$4="",0,SUMPRODUCT(INDIRECT(ADDRESS($B35,$X$2)&amp;":"&amp;ADDRESS($B35,$X$2-1+BV$8)),INDIRECT(ADDRESS($B$11,$X$2)&amp;":"&amp;ADDRESS($B$11,$X$2-1+BV$8)),INDIRECT("rP!"&amp;ADDRESS(Prcsses!$B37,$X$2+$P$8-BV$8)&amp;":"&amp;ADDRESS(Prcsses!$B37,$X$2-1+$P$8))))</f>
        <v>1102278.766676249</v>
      </c>
      <c r="BW51" s="5">
        <f ca="1">IF(BW$4="",0,SUMPRODUCT(INDIRECT(ADDRESS($B35,$X$2)&amp;":"&amp;ADDRESS($B35,$X$2-1+BW$8)),INDIRECT(ADDRESS($B$11,$X$2)&amp;":"&amp;ADDRESS($B$11,$X$2-1+BW$8)),INDIRECT("rP!"&amp;ADDRESS(Prcsses!$B37,$X$2+$P$8-BW$8)&amp;":"&amp;ADDRESS(Prcsses!$B37,$X$2-1+$P$8))))</f>
        <v>1136509.5995721975</v>
      </c>
      <c r="BX51" s="5">
        <f ca="1">IF(BX$4="",0,SUMPRODUCT(INDIRECT(ADDRESS($B35,$X$2)&amp;":"&amp;ADDRESS($B35,$X$2-1+BX$8)),INDIRECT(ADDRESS($B$11,$X$2)&amp;":"&amp;ADDRESS($B$11,$X$2-1+BX$8)),INDIRECT("rP!"&amp;ADDRESS(Prcsses!$B37,$X$2+$P$8-BX$8)&amp;":"&amp;ADDRESS(Prcsses!$B37,$X$2-1+$P$8))))</f>
        <v>1159942.7871922429</v>
      </c>
      <c r="BY51" s="5">
        <f ca="1">IF(BY$4="",0,SUMPRODUCT(INDIRECT(ADDRESS($B35,$X$2)&amp;":"&amp;ADDRESS($B35,$X$2-1+BY$8)),INDIRECT(ADDRESS($B$11,$X$2)&amp;":"&amp;ADDRESS($B$11,$X$2-1+BY$8)),INDIRECT("rP!"&amp;ADDRESS(Prcsses!$B37,$X$2+$P$8-BY$8)&amp;":"&amp;ADDRESS(Prcsses!$B37,$X$2-1+$P$8))))</f>
        <v>1183375.9748122883</v>
      </c>
      <c r="BZ51" s="5">
        <f ca="1">IF(BZ$4="",0,SUMPRODUCT(INDIRECT(ADDRESS($B35,$X$2)&amp;":"&amp;ADDRESS($B35,$X$2-1+BZ$8)),INDIRECT(ADDRESS($B$11,$X$2)&amp;":"&amp;ADDRESS($B$11,$X$2-1+BZ$8)),INDIRECT("rP!"&amp;ADDRESS(Prcsses!$B37,$X$2+$P$8-BZ$8)&amp;":"&amp;ADDRESS(Prcsses!$B37,$X$2-1+$P$8))))</f>
        <v>1206809.1624323335</v>
      </c>
      <c r="CA51" s="5">
        <f ca="1">IF(CA$4="",0,SUMPRODUCT(INDIRECT(ADDRESS($B35,$X$2)&amp;":"&amp;ADDRESS($B35,$X$2-1+CA$8)),INDIRECT(ADDRESS($B$11,$X$2)&amp;":"&amp;ADDRESS($B$11,$X$2-1+CA$8)),INDIRECT("rP!"&amp;ADDRESS(Prcsses!$B37,$X$2+$P$8-CA$8)&amp;":"&amp;ADDRESS(Prcsses!$B37,$X$2-1+$P$8))))</f>
        <v>1230242.3500523788</v>
      </c>
      <c r="CB51" s="5">
        <f ca="1">IF(CB$4="",0,SUMPRODUCT(INDIRECT(ADDRESS($B35,$X$2)&amp;":"&amp;ADDRESS($B35,$X$2-1+CB$8)),INDIRECT(ADDRESS($B$11,$X$2)&amp;":"&amp;ADDRESS($B$11,$X$2-1+CB$8)),INDIRECT("rP!"&amp;ADDRESS(Prcsses!$B37,$X$2+$P$8-CB$8)&amp;":"&amp;ADDRESS(Prcsses!$B37,$X$2-1+$P$8))))</f>
        <v>1266329.4589872486</v>
      </c>
      <c r="CC51" s="5">
        <f ca="1">IF(CC$4="",0,SUMPRODUCT(INDIRECT(ADDRESS($B35,$X$2)&amp;":"&amp;ADDRESS($B35,$X$2-1+CC$8)),INDIRECT(ADDRESS($B$11,$X$2)&amp;":"&amp;ADDRESS($B$11,$X$2-1+CC$8)),INDIRECT("rP!"&amp;ADDRESS(Prcsses!$B37,$X$2+$P$8-CC$8)&amp;":"&amp;ADDRESS(Prcsses!$B37,$X$2-1+$P$8))))</f>
        <v>1302650.8997983187</v>
      </c>
      <c r="CD51" s="5">
        <f ca="1">IF(CD$4="",0,SUMPRODUCT(INDIRECT(ADDRESS($B35,$X$2)&amp;":"&amp;ADDRESS($B35,$X$2-1+CD$8)),INDIRECT(ADDRESS($B$11,$X$2)&amp;":"&amp;ADDRESS($B$11,$X$2-1+CD$8)),INDIRECT("rP!"&amp;ADDRESS(Prcsses!$B37,$X$2+$P$8-CD$8)&amp;":"&amp;ADDRESS(Prcsses!$B37,$X$2-1+$P$8))))</f>
        <v>1326552.7511707651</v>
      </c>
      <c r="CE51" s="5">
        <f ca="1">IF(CE$4="",0,SUMPRODUCT(INDIRECT(ADDRESS($B35,$X$2)&amp;":"&amp;ADDRESS($B35,$X$2-1+CE$8)),INDIRECT(ADDRESS($B$11,$X$2)&amp;":"&amp;ADDRESS($B$11,$X$2-1+CE$8)),INDIRECT("rP!"&amp;ADDRESS(Prcsses!$B37,$X$2+$P$8-CE$8)&amp;":"&amp;ADDRESS(Prcsses!$B37,$X$2-1+$P$8))))</f>
        <v>1350454.6025432111</v>
      </c>
      <c r="CF51" s="5">
        <f ca="1">IF(CF$4="",0,SUMPRODUCT(INDIRECT(ADDRESS($B35,$X$2)&amp;":"&amp;ADDRESS($B35,$X$2-1+CF$8)),INDIRECT(ADDRESS($B$11,$X$2)&amp;":"&amp;ADDRESS($B$11,$X$2-1+CF$8)),INDIRECT("rP!"&amp;ADDRESS(Prcsses!$B37,$X$2+$P$8-CF$8)&amp;":"&amp;ADDRESS(Prcsses!$B37,$X$2-1+$P$8))))</f>
        <v>0</v>
      </c>
    </row>
    <row r="52" spans="2:84" x14ac:dyDescent="0.3">
      <c r="B52" s="13">
        <f>ROW()</f>
        <v>52</v>
      </c>
      <c r="H52" s="1" t="str">
        <f t="shared" si="77"/>
        <v>Себестоимость продаж</v>
      </c>
      <c r="I52" s="1" t="str">
        <f>Prcsses!I17</f>
        <v>ФОТ производственного персонала</v>
      </c>
      <c r="M52" s="53" t="s">
        <v>18</v>
      </c>
      <c r="U52" s="5">
        <f t="shared" ca="1" si="78"/>
        <v>365514330.12968898</v>
      </c>
      <c r="X52" s="5">
        <f ca="1">IF(X$4="",0,SUMPRODUCT(INDIRECT(ADDRESS($B36,$X$2)&amp;":"&amp;ADDRESS($B36,$X$2-1+X$8)),INDIRECT(ADDRESS($B$11,$X$2)&amp;":"&amp;ADDRESS($B$11,$X$2-1+X$8)),INDIRECT("rP!"&amp;ADDRESS(Prcsses!$B38,$X$2+$P$8-X$8)&amp;":"&amp;ADDRESS(Prcsses!$B38,$X$2-1+$P$8))))</f>
        <v>0</v>
      </c>
      <c r="Y52" s="5">
        <f ca="1">IF(Y$4="",0,SUMPRODUCT(INDIRECT(ADDRESS($B36,$X$2)&amp;":"&amp;ADDRESS($B36,$X$2-1+Y$8)),INDIRECT(ADDRESS($B$11,$X$2)&amp;":"&amp;ADDRESS($B$11,$X$2-1+Y$8)),INDIRECT("rP!"&amp;ADDRESS(Prcsses!$B38,$X$2+$P$8-Y$8)&amp;":"&amp;ADDRESS(Prcsses!$B38,$X$2-1+$P$8))))</f>
        <v>0</v>
      </c>
      <c r="Z52" s="5">
        <f ca="1">IF(Z$4="",0,SUMPRODUCT(INDIRECT(ADDRESS($B36,$X$2)&amp;":"&amp;ADDRESS($B36,$X$2-1+Z$8)),INDIRECT(ADDRESS($B$11,$X$2)&amp;":"&amp;ADDRESS($B$11,$X$2-1+Z$8)),INDIRECT("rP!"&amp;ADDRESS(Prcsses!$B38,$X$2+$P$8-Z$8)&amp;":"&amp;ADDRESS(Prcsses!$B38,$X$2-1+$P$8))))</f>
        <v>0</v>
      </c>
      <c r="AA52" s="5">
        <f ca="1">IF(AA$4="",0,SUMPRODUCT(INDIRECT(ADDRESS($B36,$X$2)&amp;":"&amp;ADDRESS($B36,$X$2-1+AA$8)),INDIRECT(ADDRESS($B$11,$X$2)&amp;":"&amp;ADDRESS($B$11,$X$2-1+AA$8)),INDIRECT("rP!"&amp;ADDRESS(Prcsses!$B38,$X$2+$P$8-AA$8)&amp;":"&amp;ADDRESS(Prcsses!$B38,$X$2-1+$P$8))))</f>
        <v>0</v>
      </c>
      <c r="AB52" s="5">
        <f ca="1">IF(AB$4="",0,SUMPRODUCT(INDIRECT(ADDRESS($B36,$X$2)&amp;":"&amp;ADDRESS($B36,$X$2-1+AB$8)),INDIRECT(ADDRESS($B$11,$X$2)&amp;":"&amp;ADDRESS($B$11,$X$2-1+AB$8)),INDIRECT("rP!"&amp;ADDRESS(Prcsses!$B38,$X$2+$P$8-AB$8)&amp;":"&amp;ADDRESS(Prcsses!$B38,$X$2-1+$P$8))))</f>
        <v>200000</v>
      </c>
      <c r="AC52" s="5">
        <f ca="1">IF(AC$4="",0,SUMPRODUCT(INDIRECT(ADDRESS($B36,$X$2)&amp;":"&amp;ADDRESS($B36,$X$2-1+AC$8)),INDIRECT(ADDRESS($B$11,$X$2)&amp;":"&amp;ADDRESS($B$11,$X$2-1+AC$8)),INDIRECT("rP!"&amp;ADDRESS(Prcsses!$B38,$X$2+$P$8-AC$8)&amp;":"&amp;ADDRESS(Prcsses!$B38,$X$2-1+$P$8))))</f>
        <v>500000</v>
      </c>
      <c r="AD52" s="5">
        <f ca="1">IF(AD$4="",0,SUMPRODUCT(INDIRECT(ADDRESS($B36,$X$2)&amp;":"&amp;ADDRESS($B36,$X$2-1+AD$8)),INDIRECT(ADDRESS($B$11,$X$2)&amp;":"&amp;ADDRESS($B$11,$X$2-1+AD$8)),INDIRECT("rP!"&amp;ADDRESS(Prcsses!$B38,$X$2+$P$8-AD$8)&amp;":"&amp;ADDRESS(Prcsses!$B38,$X$2-1+$P$8))))</f>
        <v>700000</v>
      </c>
      <c r="AE52" s="5">
        <f ca="1">IF(AE$4="",0,SUMPRODUCT(INDIRECT(ADDRESS($B36,$X$2)&amp;":"&amp;ADDRESS($B36,$X$2-1+AE$8)),INDIRECT(ADDRESS($B$11,$X$2)&amp;":"&amp;ADDRESS($B$11,$X$2-1+AE$8)),INDIRECT("rP!"&amp;ADDRESS(Prcsses!$B38,$X$2+$P$8-AE$8)&amp;":"&amp;ADDRESS(Prcsses!$B38,$X$2-1+$P$8))))</f>
        <v>900000</v>
      </c>
      <c r="AF52" s="5">
        <f ca="1">IF(AF$4="",0,SUMPRODUCT(INDIRECT(ADDRESS($B36,$X$2)&amp;":"&amp;ADDRESS($B36,$X$2-1+AF$8)),INDIRECT(ADDRESS($B$11,$X$2)&amp;":"&amp;ADDRESS($B$11,$X$2-1+AF$8)),INDIRECT("rP!"&amp;ADDRESS(Prcsses!$B38,$X$2+$P$8-AF$8)&amp;":"&amp;ADDRESS(Prcsses!$B38,$X$2-1+$P$8))))</f>
        <v>1112000</v>
      </c>
      <c r="AG52" s="5">
        <f ca="1">IF(AG$4="",0,SUMPRODUCT(INDIRECT(ADDRESS($B36,$X$2)&amp;":"&amp;ADDRESS($B36,$X$2-1+AG$8)),INDIRECT(ADDRESS($B$11,$X$2)&amp;":"&amp;ADDRESS($B$11,$X$2-1+AG$8)),INDIRECT("rP!"&amp;ADDRESS(Prcsses!$B38,$X$2+$P$8-AG$8)&amp;":"&amp;ADDRESS(Prcsses!$B38,$X$2-1+$P$8))))</f>
        <v>1326000</v>
      </c>
      <c r="AH52" s="5">
        <f ca="1">IF(AH$4="",0,SUMPRODUCT(INDIRECT(ADDRESS($B36,$X$2)&amp;":"&amp;ADDRESS($B36,$X$2-1+AH$8)),INDIRECT(ADDRESS($B$11,$X$2)&amp;":"&amp;ADDRESS($B$11,$X$2-1+AH$8)),INDIRECT("rP!"&amp;ADDRESS(Prcsses!$B38,$X$2+$P$8-AH$8)&amp;":"&amp;ADDRESS(Prcsses!$B38,$X$2-1+$P$8))))</f>
        <v>1530000</v>
      </c>
      <c r="AI52" s="5">
        <f ca="1">IF(AI$4="",0,SUMPRODUCT(INDIRECT(ADDRESS($B36,$X$2)&amp;":"&amp;ADDRESS($B36,$X$2-1+AI$8)),INDIRECT(ADDRESS($B$11,$X$2)&amp;":"&amp;ADDRESS($B$11,$X$2-1+AI$8)),INDIRECT("rP!"&amp;ADDRESS(Prcsses!$B38,$X$2+$P$8-AI$8)&amp;":"&amp;ADDRESS(Prcsses!$B38,$X$2-1+$P$8))))</f>
        <v>1734000</v>
      </c>
      <c r="AJ52" s="5">
        <f ca="1">IF(AJ$4="",0,SUMPRODUCT(INDIRECT(ADDRESS($B36,$X$2)&amp;":"&amp;ADDRESS($B36,$X$2-1+AJ$8)),INDIRECT(ADDRESS($B$11,$X$2)&amp;":"&amp;ADDRESS($B$11,$X$2-1+AJ$8)),INDIRECT("rP!"&amp;ADDRESS(Prcsses!$B38,$X$2+$P$8-AJ$8)&amp;":"&amp;ADDRESS(Prcsses!$B38,$X$2-1+$P$8))))</f>
        <v>1938000</v>
      </c>
      <c r="AK52" s="5">
        <f ca="1">IF(AK$4="",0,SUMPRODUCT(INDIRECT(ADDRESS($B36,$X$2)&amp;":"&amp;ADDRESS($B36,$X$2-1+AK$8)),INDIRECT(ADDRESS($B$11,$X$2)&amp;":"&amp;ADDRESS($B$11,$X$2-1+AK$8)),INDIRECT("rP!"&amp;ADDRESS(Prcsses!$B38,$X$2+$P$8-AK$8)&amp;":"&amp;ADDRESS(Prcsses!$B38,$X$2-1+$P$8))))</f>
        <v>2142000</v>
      </c>
      <c r="AL52" s="5">
        <f ca="1">IF(AL$4="",0,SUMPRODUCT(INDIRECT(ADDRESS($B36,$X$2)&amp;":"&amp;ADDRESS($B36,$X$2-1+AL$8)),INDIRECT(ADDRESS($B$11,$X$2)&amp;":"&amp;ADDRESS($B$11,$X$2-1+AL$8)),INDIRECT("rP!"&amp;ADDRESS(Prcsses!$B38,$X$2+$P$8-AL$8)&amp;":"&amp;ADDRESS(Prcsses!$B38,$X$2-1+$P$8))))</f>
        <v>2370480</v>
      </c>
      <c r="AM52" s="5">
        <f ca="1">IF(AM$4="",0,SUMPRODUCT(INDIRECT(ADDRESS($B36,$X$2)&amp;":"&amp;ADDRESS($B36,$X$2-1+AM$8)),INDIRECT(ADDRESS($B$11,$X$2)&amp;":"&amp;ADDRESS($B$11,$X$2-1+AM$8)),INDIRECT("rP!"&amp;ADDRESS(Prcsses!$B38,$X$2+$P$8-AM$8)&amp;":"&amp;ADDRESS(Prcsses!$B38,$X$2-1+$P$8))))</f>
        <v>2601000</v>
      </c>
      <c r="AN52" s="5">
        <f ca="1">IF(AN$4="",0,SUMPRODUCT(INDIRECT(ADDRESS($B36,$X$2)&amp;":"&amp;ADDRESS($B36,$X$2-1+AN$8)),INDIRECT(ADDRESS($B$11,$X$2)&amp;":"&amp;ADDRESS($B$11,$X$2-1+AN$8)),INDIRECT("rP!"&amp;ADDRESS(Prcsses!$B38,$X$2+$P$8-AN$8)&amp;":"&amp;ADDRESS(Prcsses!$B38,$X$2-1+$P$8))))</f>
        <v>2809080</v>
      </c>
      <c r="AO52" s="5">
        <f ca="1">IF(AO$4="",0,SUMPRODUCT(INDIRECT(ADDRESS($B36,$X$2)&amp;":"&amp;ADDRESS($B36,$X$2-1+AO$8)),INDIRECT(ADDRESS($B$11,$X$2)&amp;":"&amp;ADDRESS($B$11,$X$2-1+AO$8)),INDIRECT("rP!"&amp;ADDRESS(Prcsses!$B38,$X$2+$P$8-AO$8)&amp;":"&amp;ADDRESS(Prcsses!$B38,$X$2-1+$P$8))))</f>
        <v>3017160</v>
      </c>
      <c r="AP52" s="5">
        <f ca="1">IF(AP$4="",0,SUMPRODUCT(INDIRECT(ADDRESS($B36,$X$2)&amp;":"&amp;ADDRESS($B36,$X$2-1+AP$8)),INDIRECT(ADDRESS($B$11,$X$2)&amp;":"&amp;ADDRESS($B$11,$X$2-1+AP$8)),INDIRECT("rP!"&amp;ADDRESS(Prcsses!$B38,$X$2+$P$8-AP$8)&amp;":"&amp;ADDRESS(Prcsses!$B38,$X$2-1+$P$8))))</f>
        <v>3225240</v>
      </c>
      <c r="AQ52" s="5">
        <f ca="1">IF(AQ$4="",0,SUMPRODUCT(INDIRECT(ADDRESS($B36,$X$2)&amp;":"&amp;ADDRESS($B36,$X$2-1+AQ$8)),INDIRECT(ADDRESS($B$11,$X$2)&amp;":"&amp;ADDRESS($B$11,$X$2-1+AQ$8)),INDIRECT("rP!"&amp;ADDRESS(Prcsses!$B38,$X$2+$P$8-AQ$8)&amp;":"&amp;ADDRESS(Prcsses!$B38,$X$2-1+$P$8))))</f>
        <v>3433320</v>
      </c>
      <c r="AR52" s="5">
        <f ca="1">IF(AR$4="",0,SUMPRODUCT(INDIRECT(ADDRESS($B36,$X$2)&amp;":"&amp;ADDRESS($B36,$X$2-1+AR$8)),INDIRECT(ADDRESS($B$11,$X$2)&amp;":"&amp;ADDRESS($B$11,$X$2-1+AR$8)),INDIRECT("rP!"&amp;ADDRESS(Prcsses!$B38,$X$2+$P$8-AR$8)&amp;":"&amp;ADDRESS(Prcsses!$B38,$X$2-1+$P$8))))</f>
        <v>3678854.4</v>
      </c>
      <c r="AS52" s="5">
        <f ca="1">IF(AS$4="",0,SUMPRODUCT(INDIRECT(ADDRESS($B36,$X$2)&amp;":"&amp;ADDRESS($B36,$X$2-1+AS$8)),INDIRECT(ADDRESS($B$11,$X$2)&amp;":"&amp;ADDRESS($B$11,$X$2-1+AS$8)),INDIRECT("rP!"&amp;ADDRESS(Prcsses!$B38,$X$2+$P$8-AS$8)&amp;":"&amp;ADDRESS(Prcsses!$B38,$X$2-1+$P$8))))</f>
        <v>3926469.5999999996</v>
      </c>
      <c r="AT52" s="5">
        <f ca="1">IF(AT$4="",0,SUMPRODUCT(INDIRECT(ADDRESS($B36,$X$2)&amp;":"&amp;ADDRESS($B36,$X$2-1+AT$8)),INDIRECT(ADDRESS($B$11,$X$2)&amp;":"&amp;ADDRESS($B$11,$X$2-1+AT$8)),INDIRECT("rP!"&amp;ADDRESS(Prcsses!$B38,$X$2+$P$8-AT$8)&amp;":"&amp;ADDRESS(Prcsses!$B38,$X$2-1+$P$8))))</f>
        <v>4138711.1999999993</v>
      </c>
      <c r="AU52" s="5">
        <f ca="1">IF(AU$4="",0,SUMPRODUCT(INDIRECT(ADDRESS($B36,$X$2)&amp;":"&amp;ADDRESS($B36,$X$2-1+AU$8)),INDIRECT(ADDRESS($B$11,$X$2)&amp;":"&amp;ADDRESS($B$11,$X$2-1+AU$8)),INDIRECT("rP!"&amp;ADDRESS(Prcsses!$B38,$X$2+$P$8-AU$8)&amp;":"&amp;ADDRESS(Prcsses!$B38,$X$2-1+$P$8))))</f>
        <v>4350952.7999999989</v>
      </c>
      <c r="AV52" s="5">
        <f ca="1">IF(AV$4="",0,SUMPRODUCT(INDIRECT(ADDRESS($B36,$X$2)&amp;":"&amp;ADDRESS($B36,$X$2-1+AV$8)),INDIRECT(ADDRESS($B$11,$X$2)&amp;":"&amp;ADDRESS($B$11,$X$2-1+AV$8)),INDIRECT("rP!"&amp;ADDRESS(Prcsses!$B38,$X$2+$P$8-AV$8)&amp;":"&amp;ADDRESS(Prcsses!$B38,$X$2-1+$P$8))))</f>
        <v>4563194.4000000004</v>
      </c>
      <c r="AW52" s="5">
        <f ca="1">IF(AW$4="",0,SUMPRODUCT(INDIRECT(ADDRESS($B36,$X$2)&amp;":"&amp;ADDRESS($B36,$X$2-1+AW$8)),INDIRECT(ADDRESS($B$11,$X$2)&amp;":"&amp;ADDRESS($B$11,$X$2-1+AW$8)),INDIRECT("rP!"&amp;ADDRESS(Prcsses!$B38,$X$2+$P$8-AW$8)&amp;":"&amp;ADDRESS(Prcsses!$B38,$X$2-1+$P$8))))</f>
        <v>4775436</v>
      </c>
      <c r="AX52" s="5">
        <f ca="1">IF(AX$4="",0,SUMPRODUCT(INDIRECT(ADDRESS($B36,$X$2)&amp;":"&amp;ADDRESS($B36,$X$2-1+AX$8)),INDIRECT(ADDRESS($B$11,$X$2)&amp;":"&amp;ADDRESS($B$11,$X$2-1+AX$8)),INDIRECT("rP!"&amp;ADDRESS(Prcsses!$B38,$X$2+$P$8-AX$8)&amp;":"&amp;ADDRESS(Prcsses!$B38,$X$2-1+$P$8))))</f>
        <v>5038615.5839999998</v>
      </c>
      <c r="AY52" s="5">
        <f ca="1">IF(AY$4="",0,SUMPRODUCT(INDIRECT(ADDRESS($B36,$X$2)&amp;":"&amp;ADDRESS($B36,$X$2-1+AY$8)),INDIRECT(ADDRESS($B$11,$X$2)&amp;":"&amp;ADDRESS($B$11,$X$2-1+AY$8)),INDIRECT("rP!"&amp;ADDRESS(Prcsses!$B38,$X$2+$P$8-AY$8)&amp;":"&amp;ADDRESS(Prcsses!$B38,$X$2-1+$P$8))))</f>
        <v>5303917.5839999998</v>
      </c>
      <c r="AZ52" s="5">
        <f ca="1">IF(AZ$4="",0,SUMPRODUCT(INDIRECT(ADDRESS($B36,$X$2)&amp;":"&amp;ADDRESS($B36,$X$2-1+AZ$8)),INDIRECT(ADDRESS($B$11,$X$2)&amp;":"&amp;ADDRESS($B$11,$X$2-1+AZ$8)),INDIRECT("rP!"&amp;ADDRESS(Prcsses!$B38,$X$2+$P$8-AZ$8)&amp;":"&amp;ADDRESS(Prcsses!$B38,$X$2-1+$P$8))))</f>
        <v>5520404.0159999998</v>
      </c>
      <c r="BA52" s="5">
        <f ca="1">IF(BA$4="",0,SUMPRODUCT(INDIRECT(ADDRESS($B36,$X$2)&amp;":"&amp;ADDRESS($B36,$X$2-1+BA$8)),INDIRECT(ADDRESS($B$11,$X$2)&amp;":"&amp;ADDRESS($B$11,$X$2-1+BA$8)),INDIRECT("rP!"&amp;ADDRESS(Prcsses!$B38,$X$2+$P$8-BA$8)&amp;":"&amp;ADDRESS(Prcsses!$B38,$X$2-1+$P$8))))</f>
        <v>5736890.4479999999</v>
      </c>
      <c r="BB52" s="5">
        <f ca="1">IF(BB$4="",0,SUMPRODUCT(INDIRECT(ADDRESS($B36,$X$2)&amp;":"&amp;ADDRESS($B36,$X$2-1+BB$8)),INDIRECT(ADDRESS($B$11,$X$2)&amp;":"&amp;ADDRESS($B$11,$X$2-1+BB$8)),INDIRECT("rP!"&amp;ADDRESS(Prcsses!$B38,$X$2+$P$8-BB$8)&amp;":"&amp;ADDRESS(Prcsses!$B38,$X$2-1+$P$8))))</f>
        <v>5953376.8799999999</v>
      </c>
      <c r="BC52" s="5">
        <f ca="1">IF(BC$4="",0,SUMPRODUCT(INDIRECT(ADDRESS($B36,$X$2)&amp;":"&amp;ADDRESS($B36,$X$2-1+BC$8)),INDIRECT(ADDRESS($B$11,$X$2)&amp;":"&amp;ADDRESS($B$11,$X$2-1+BC$8)),INDIRECT("rP!"&amp;ADDRESS(Prcsses!$B38,$X$2+$P$8-BC$8)&amp;":"&amp;ADDRESS(Prcsses!$B38,$X$2-1+$P$8))))</f>
        <v>6169863.3119999999</v>
      </c>
      <c r="BD52" s="5">
        <f ca="1">IF(BD$4="",0,SUMPRODUCT(INDIRECT(ADDRESS($B36,$X$2)&amp;":"&amp;ADDRESS($B36,$X$2-1+BD$8)),INDIRECT(ADDRESS($B$11,$X$2)&amp;":"&amp;ADDRESS($B$11,$X$2-1+BD$8)),INDIRECT("rP!"&amp;ADDRESS(Prcsses!$B38,$X$2+$P$8-BD$8)&amp;":"&amp;ADDRESS(Prcsses!$B38,$X$2-1+$P$8))))</f>
        <v>6451295.6735999994</v>
      </c>
      <c r="BE52" s="5">
        <f ca="1">IF(BE$4="",0,SUMPRODUCT(INDIRECT(ADDRESS($B36,$X$2)&amp;":"&amp;ADDRESS($B36,$X$2-1+BE$8)),INDIRECT(ADDRESS($B$11,$X$2)&amp;":"&amp;ADDRESS($B$11,$X$2-1+BE$8)),INDIRECT("rP!"&amp;ADDRESS(Prcsses!$B38,$X$2+$P$8-BE$8)&amp;":"&amp;ADDRESS(Prcsses!$B38,$X$2-1+$P$8))))</f>
        <v>6734892.8995200004</v>
      </c>
      <c r="BF52" s="5">
        <f ca="1">IF(BF$4="",0,SUMPRODUCT(INDIRECT(ADDRESS($B36,$X$2)&amp;":"&amp;ADDRESS($B36,$X$2-1+BF$8)),INDIRECT(ADDRESS($B$11,$X$2)&amp;":"&amp;ADDRESS($B$11,$X$2-1+BF$8)),INDIRECT("rP!"&amp;ADDRESS(Prcsses!$B38,$X$2+$P$8-BF$8)&amp;":"&amp;ADDRESS(Prcsses!$B38,$X$2-1+$P$8))))</f>
        <v>6955709.0601599999</v>
      </c>
      <c r="BG52" s="5">
        <f ca="1">IF(BG$4="",0,SUMPRODUCT(INDIRECT(ADDRESS($B36,$X$2)&amp;":"&amp;ADDRESS($B36,$X$2-1+BG$8)),INDIRECT(ADDRESS($B$11,$X$2)&amp;":"&amp;ADDRESS($B$11,$X$2-1+BG$8)),INDIRECT("rP!"&amp;ADDRESS(Prcsses!$B38,$X$2+$P$8-BG$8)&amp;":"&amp;ADDRESS(Prcsses!$B38,$X$2-1+$P$8))))</f>
        <v>7176525.2207999993</v>
      </c>
      <c r="BH52" s="5">
        <f ca="1">IF(BH$4="",0,SUMPRODUCT(INDIRECT(ADDRESS($B36,$X$2)&amp;":"&amp;ADDRESS($B36,$X$2-1+BH$8)),INDIRECT(ADDRESS($B$11,$X$2)&amp;":"&amp;ADDRESS($B$11,$X$2-1+BH$8)),INDIRECT("rP!"&amp;ADDRESS(Prcsses!$B38,$X$2+$P$8-BH$8)&amp;":"&amp;ADDRESS(Prcsses!$B38,$X$2-1+$P$8))))</f>
        <v>7397341.3814400006</v>
      </c>
      <c r="BI52" s="5">
        <f ca="1">IF(BI$4="",0,SUMPRODUCT(INDIRECT(ADDRESS($B36,$X$2)&amp;":"&amp;ADDRESS($B36,$X$2-1+BI$8)),INDIRECT(ADDRESS($B$11,$X$2)&amp;":"&amp;ADDRESS($B$11,$X$2-1+BI$8)),INDIRECT("rP!"&amp;ADDRESS(Prcsses!$B38,$X$2+$P$8-BI$8)&amp;":"&amp;ADDRESS(Prcsses!$B38,$X$2-1+$P$8))))</f>
        <v>7618157.54208</v>
      </c>
      <c r="BJ52" s="5">
        <f ca="1">IF(BJ$4="",0,SUMPRODUCT(INDIRECT(ADDRESS($B36,$X$2)&amp;":"&amp;ADDRESS($B36,$X$2-1+BJ$8)),INDIRECT(ADDRESS($B$11,$X$2)&amp;":"&amp;ADDRESS($B$11,$X$2-1+BJ$8)),INDIRECT("rP!"&amp;ADDRESS(Prcsses!$B38,$X$2+$P$8-BJ$8)&amp;":"&amp;ADDRESS(Prcsses!$B38,$X$2-1+$P$8))))</f>
        <v>7918467.5205504</v>
      </c>
      <c r="BK52" s="5">
        <f ca="1">IF(BK$4="",0,SUMPRODUCT(INDIRECT(ADDRESS($B36,$X$2)&amp;":"&amp;ADDRESS($B36,$X$2-1+BK$8)),INDIRECT(ADDRESS($B$11,$X$2)&amp;":"&amp;ADDRESS($B$11,$X$2-1+BK$8)),INDIRECT("rP!"&amp;ADDRESS(Prcsses!$B38,$X$2+$P$8-BK$8)&amp;":"&amp;ADDRESS(Prcsses!$B38,$X$2-1+$P$8))))</f>
        <v>8220985.6606272003</v>
      </c>
      <c r="BL52" s="5">
        <f ca="1">IF(BL$4="",0,SUMPRODUCT(INDIRECT(ADDRESS($B36,$X$2)&amp;":"&amp;ADDRESS($B36,$X$2-1+BL$8)),INDIRECT(ADDRESS($B$11,$X$2)&amp;":"&amp;ADDRESS($B$11,$X$2-1+BL$8)),INDIRECT("rP!"&amp;ADDRESS(Prcsses!$B38,$X$2+$P$8-BL$8)&amp;":"&amp;ADDRESS(Prcsses!$B38,$X$2-1+$P$8))))</f>
        <v>8446218.1444800012</v>
      </c>
      <c r="BM52" s="5">
        <f ca="1">IF(BM$4="",0,SUMPRODUCT(INDIRECT(ADDRESS($B36,$X$2)&amp;":"&amp;ADDRESS($B36,$X$2-1+BM$8)),INDIRECT(ADDRESS($B$11,$X$2)&amp;":"&amp;ADDRESS($B$11,$X$2-1+BM$8)),INDIRECT("rP!"&amp;ADDRESS(Prcsses!$B38,$X$2+$P$8-BM$8)&amp;":"&amp;ADDRESS(Prcsses!$B38,$X$2-1+$P$8))))</f>
        <v>8671450.6283328012</v>
      </c>
      <c r="BN52" s="5">
        <f ca="1">IF(BN$4="",0,SUMPRODUCT(INDIRECT(ADDRESS($B36,$X$2)&amp;":"&amp;ADDRESS($B36,$X$2-1+BN$8)),INDIRECT(ADDRESS($B$11,$X$2)&amp;":"&amp;ADDRESS($B$11,$X$2-1+BN$8)),INDIRECT("rP!"&amp;ADDRESS(Prcsses!$B38,$X$2+$P$8-BN$8)&amp;":"&amp;ADDRESS(Prcsses!$B38,$X$2-1+$P$8))))</f>
        <v>8896683.1121856011</v>
      </c>
      <c r="BO52" s="5">
        <f ca="1">IF(BO$4="",0,SUMPRODUCT(INDIRECT(ADDRESS($B36,$X$2)&amp;":"&amp;ADDRESS($B36,$X$2-1+BO$8)),INDIRECT(ADDRESS($B$11,$X$2)&amp;":"&amp;ADDRESS($B$11,$X$2-1+BO$8)),INDIRECT("rP!"&amp;ADDRESS(Prcsses!$B38,$X$2+$P$8-BO$8)&amp;":"&amp;ADDRESS(Prcsses!$B38,$X$2-1+$P$8))))</f>
        <v>9121915.5960384011</v>
      </c>
      <c r="BP52" s="5">
        <f ca="1">IF(BP$4="",0,SUMPRODUCT(INDIRECT(ADDRESS($B36,$X$2)&amp;":"&amp;ADDRESS($B36,$X$2-1+BP$8)),INDIRECT(ADDRESS($B$11,$X$2)&amp;":"&amp;ADDRESS($B$11,$X$2-1+BP$8)),INDIRECT("rP!"&amp;ADDRESS(Prcsses!$B38,$X$2+$P$8-BP$8)&amp;":"&amp;ADDRESS(Prcsses!$B38,$X$2-1+$P$8))))</f>
        <v>9441745.7231093757</v>
      </c>
      <c r="BQ52" s="5">
        <f ca="1">IF(BQ$4="",0,SUMPRODUCT(INDIRECT(ADDRESS($B36,$X$2)&amp;":"&amp;ADDRESS($B36,$X$2-1+BQ$8)),INDIRECT(ADDRESS($B$11,$X$2)&amp;":"&amp;ADDRESS($B$11,$X$2-1+BQ$8)),INDIRECT("rP!"&amp;ADDRESS(Prcsses!$B38,$X$2+$P$8-BQ$8)&amp;":"&amp;ADDRESS(Prcsses!$B38,$X$2-1+$P$8))))</f>
        <v>9763828.1750188768</v>
      </c>
      <c r="BR52" s="5">
        <f ca="1">IF(BR$4="",0,SUMPRODUCT(INDIRECT(ADDRESS($B36,$X$2)&amp;":"&amp;ADDRESS($B36,$X$2-1+BR$8)),INDIRECT(ADDRESS($B$11,$X$2)&amp;":"&amp;ADDRESS($B$11,$X$2-1+BR$8)),INDIRECT("rP!"&amp;ADDRESS(Prcsses!$B38,$X$2+$P$8-BR$8)&amp;":"&amp;ADDRESS(Prcsses!$B38,$X$2-1+$P$8))))</f>
        <v>9993565.3085487336</v>
      </c>
      <c r="BS52" s="5">
        <f ca="1">IF(BS$4="",0,SUMPRODUCT(INDIRECT(ADDRESS($B36,$X$2)&amp;":"&amp;ADDRESS($B36,$X$2-1+BS$8)),INDIRECT(ADDRESS($B$11,$X$2)&amp;":"&amp;ADDRESS($B$11,$X$2-1+BS$8)),INDIRECT("rP!"&amp;ADDRESS(Prcsses!$B38,$X$2+$P$8-BS$8)&amp;":"&amp;ADDRESS(Prcsses!$B38,$X$2-1+$P$8))))</f>
        <v>10223302.44207859</v>
      </c>
      <c r="BT52" s="5">
        <f ca="1">IF(BT$4="",0,SUMPRODUCT(INDIRECT(ADDRESS($B36,$X$2)&amp;":"&amp;ADDRESS($B36,$X$2-1+BT$8)),INDIRECT(ADDRESS($B$11,$X$2)&amp;":"&amp;ADDRESS($B$11,$X$2-1+BT$8)),INDIRECT("rP!"&amp;ADDRESS(Prcsses!$B38,$X$2+$P$8-BT$8)&amp;":"&amp;ADDRESS(Prcsses!$B38,$X$2-1+$P$8))))</f>
        <v>10453039.575608447</v>
      </c>
      <c r="BU52" s="5">
        <f ca="1">IF(BU$4="",0,SUMPRODUCT(INDIRECT(ADDRESS($B36,$X$2)&amp;":"&amp;ADDRESS($B36,$X$2-1+BU$8)),INDIRECT(ADDRESS($B$11,$X$2)&amp;":"&amp;ADDRESS($B$11,$X$2-1+BU$8)),INDIRECT("rP!"&amp;ADDRESS(Prcsses!$B38,$X$2+$P$8-BU$8)&amp;":"&amp;ADDRESS(Prcsses!$B38,$X$2-1+$P$8))))</f>
        <v>10682776.709138304</v>
      </c>
      <c r="BV52" s="5">
        <f ca="1">IF(BV$4="",0,SUMPRODUCT(INDIRECT(ADDRESS($B36,$X$2)&amp;":"&amp;ADDRESS($B36,$X$2-1+BV$8)),INDIRECT(ADDRESS($B$11,$X$2)&amp;":"&amp;ADDRESS($B$11,$X$2-1+BV$8)),INDIRECT("rP!"&amp;ADDRESS(Prcsses!$B38,$X$2+$P$8-BV$8)&amp;":"&amp;ADDRESS(Prcsses!$B38,$X$2-1+$P$8))))</f>
        <v>11022787.66676249</v>
      </c>
      <c r="BW52" s="5">
        <f ca="1">IF(BW$4="",0,SUMPRODUCT(INDIRECT(ADDRESS($B36,$X$2)&amp;":"&amp;ADDRESS($B36,$X$2-1+BW$8)),INDIRECT(ADDRESS($B$11,$X$2)&amp;":"&amp;ADDRESS($B$11,$X$2-1+BW$8)),INDIRECT("rP!"&amp;ADDRESS(Prcsses!$B38,$X$2+$P$8-BW$8)&amp;":"&amp;ADDRESS(Prcsses!$B38,$X$2-1+$P$8))))</f>
        <v>11365095.995721977</v>
      </c>
      <c r="BX52" s="5">
        <f ca="1">IF(BX$4="",0,SUMPRODUCT(INDIRECT(ADDRESS($B36,$X$2)&amp;":"&amp;ADDRESS($B36,$X$2-1+BX$8)),INDIRECT(ADDRESS($B$11,$X$2)&amp;":"&amp;ADDRESS($B$11,$X$2-1+BX$8)),INDIRECT("rP!"&amp;ADDRESS(Prcsses!$B38,$X$2+$P$8-BX$8)&amp;":"&amp;ADDRESS(Prcsses!$B38,$X$2-1+$P$8))))</f>
        <v>11599427.87192243</v>
      </c>
      <c r="BY52" s="5">
        <f ca="1">IF(BY$4="",0,SUMPRODUCT(INDIRECT(ADDRESS($B36,$X$2)&amp;":"&amp;ADDRESS($B36,$X$2-1+BY$8)),INDIRECT(ADDRESS($B$11,$X$2)&amp;":"&amp;ADDRESS($B$11,$X$2-1+BY$8)),INDIRECT("rP!"&amp;ADDRESS(Prcsses!$B38,$X$2+$P$8-BY$8)&amp;":"&amp;ADDRESS(Prcsses!$B38,$X$2-1+$P$8))))</f>
        <v>11833759.748122882</v>
      </c>
      <c r="BZ52" s="5">
        <f ca="1">IF(BZ$4="",0,SUMPRODUCT(INDIRECT(ADDRESS($B36,$X$2)&amp;":"&amp;ADDRESS($B36,$X$2-1+BZ$8)),INDIRECT(ADDRESS($B$11,$X$2)&amp;":"&amp;ADDRESS($B$11,$X$2-1+BZ$8)),INDIRECT("rP!"&amp;ADDRESS(Prcsses!$B38,$X$2+$P$8-BZ$8)&amp;":"&amp;ADDRESS(Prcsses!$B38,$X$2-1+$P$8))))</f>
        <v>12068091.624323335</v>
      </c>
      <c r="CA52" s="5">
        <f ca="1">IF(CA$4="",0,SUMPRODUCT(INDIRECT(ADDRESS($B36,$X$2)&amp;":"&amp;ADDRESS($B36,$X$2-1+CA$8)),INDIRECT(ADDRESS($B$11,$X$2)&amp;":"&amp;ADDRESS($B$11,$X$2-1+CA$8)),INDIRECT("rP!"&amp;ADDRESS(Prcsses!$B38,$X$2+$P$8-CA$8)&amp;":"&amp;ADDRESS(Prcsses!$B38,$X$2-1+$P$8))))</f>
        <v>12302423.500523787</v>
      </c>
      <c r="CB52" s="5">
        <f ca="1">IF(CB$4="",0,SUMPRODUCT(INDIRECT(ADDRESS($B36,$X$2)&amp;":"&amp;ADDRESS($B36,$X$2-1+CB$8)),INDIRECT(ADDRESS($B$11,$X$2)&amp;":"&amp;ADDRESS($B$11,$X$2-1+CB$8)),INDIRECT("rP!"&amp;ADDRESS(Prcsses!$B38,$X$2+$P$8-CB$8)&amp;":"&amp;ADDRESS(Prcsses!$B38,$X$2-1+$P$8))))</f>
        <v>12663294.589872487</v>
      </c>
      <c r="CC52" s="5">
        <f ca="1">IF(CC$4="",0,SUMPRODUCT(INDIRECT(ADDRESS($B36,$X$2)&amp;":"&amp;ADDRESS($B36,$X$2-1+CC$8)),INDIRECT(ADDRESS($B$11,$X$2)&amp;":"&amp;ADDRESS($B$11,$X$2-1+CC$8)),INDIRECT("rP!"&amp;ADDRESS(Prcsses!$B38,$X$2+$P$8-CC$8)&amp;":"&amp;ADDRESS(Prcsses!$B38,$X$2-1+$P$8))))</f>
        <v>13026508.997983187</v>
      </c>
      <c r="CD52" s="5">
        <f ca="1">IF(CD$4="",0,SUMPRODUCT(INDIRECT(ADDRESS($B36,$X$2)&amp;":"&amp;ADDRESS($B36,$X$2-1+CD$8)),INDIRECT(ADDRESS($B$11,$X$2)&amp;":"&amp;ADDRESS($B$11,$X$2-1+CD$8)),INDIRECT("rP!"&amp;ADDRESS(Prcsses!$B38,$X$2+$P$8-CD$8)&amp;":"&amp;ADDRESS(Prcsses!$B38,$X$2-1+$P$8))))</f>
        <v>13265527.511707652</v>
      </c>
      <c r="CE52" s="5">
        <f ca="1">IF(CE$4="",0,SUMPRODUCT(INDIRECT(ADDRESS($B36,$X$2)&amp;":"&amp;ADDRESS($B36,$X$2-1+CE$8)),INDIRECT(ADDRESS($B$11,$X$2)&amp;":"&amp;ADDRESS($B$11,$X$2-1+CE$8)),INDIRECT("rP!"&amp;ADDRESS(Prcsses!$B38,$X$2+$P$8-CE$8)&amp;":"&amp;ADDRESS(Prcsses!$B38,$X$2-1+$P$8))))</f>
        <v>13504546.025432114</v>
      </c>
      <c r="CF52" s="5">
        <f ca="1">IF(CF$4="",0,SUMPRODUCT(INDIRECT(ADDRESS($B36,$X$2)&amp;":"&amp;ADDRESS($B36,$X$2-1+CF$8)),INDIRECT(ADDRESS($B$11,$X$2)&amp;":"&amp;ADDRESS($B$11,$X$2-1+CF$8)),INDIRECT("rP!"&amp;ADDRESS(Prcsses!$B38,$X$2+$P$8-CF$8)&amp;":"&amp;ADDRESS(Prcsses!$B38,$X$2-1+$P$8))))</f>
        <v>0</v>
      </c>
    </row>
    <row r="53" spans="2:84" x14ac:dyDescent="0.3">
      <c r="B53" s="13">
        <f>ROW()</f>
        <v>53</v>
      </c>
      <c r="H53" s="1" t="str">
        <f t="shared" si="77"/>
        <v>Себестоимость продаж</v>
      </c>
      <c r="I53" s="1" t="str">
        <f>Prcsses!I18</f>
        <v>Соцсборы</v>
      </c>
      <c r="M53" s="53" t="s">
        <v>18</v>
      </c>
      <c r="U53" s="5">
        <f t="shared" ca="1" si="78"/>
        <v>109654299.03890669</v>
      </c>
      <c r="X53" s="5">
        <f ca="1">IF(X$4="",0,SUMPRODUCT(INDIRECT(ADDRESS($B37,$X$2)&amp;":"&amp;ADDRESS($B37,$X$2-1+X$8)),INDIRECT(ADDRESS($B$11,$X$2)&amp;":"&amp;ADDRESS($B$11,$X$2-1+X$8)),INDIRECT("rP!"&amp;ADDRESS(Prcsses!$B39,$X$2+$P$8-X$8)&amp;":"&amp;ADDRESS(Prcsses!$B39,$X$2-1+$P$8))))</f>
        <v>0</v>
      </c>
      <c r="Y53" s="5">
        <f ca="1">IF(Y$4="",0,SUMPRODUCT(INDIRECT(ADDRESS($B37,$X$2)&amp;":"&amp;ADDRESS($B37,$X$2-1+Y$8)),INDIRECT(ADDRESS($B$11,$X$2)&amp;":"&amp;ADDRESS($B$11,$X$2-1+Y$8)),INDIRECT("rP!"&amp;ADDRESS(Prcsses!$B39,$X$2+$P$8-Y$8)&amp;":"&amp;ADDRESS(Prcsses!$B39,$X$2-1+$P$8))))</f>
        <v>0</v>
      </c>
      <c r="Z53" s="5">
        <f ca="1">IF(Z$4="",0,SUMPRODUCT(INDIRECT(ADDRESS($B37,$X$2)&amp;":"&amp;ADDRESS($B37,$X$2-1+Z$8)),INDIRECT(ADDRESS($B$11,$X$2)&amp;":"&amp;ADDRESS($B$11,$X$2-1+Z$8)),INDIRECT("rP!"&amp;ADDRESS(Prcsses!$B39,$X$2+$P$8-Z$8)&amp;":"&amp;ADDRESS(Prcsses!$B39,$X$2-1+$P$8))))</f>
        <v>0</v>
      </c>
      <c r="AA53" s="5">
        <f ca="1">IF(AA$4="",0,SUMPRODUCT(INDIRECT(ADDRESS($B37,$X$2)&amp;":"&amp;ADDRESS($B37,$X$2-1+AA$8)),INDIRECT(ADDRESS($B$11,$X$2)&amp;":"&amp;ADDRESS($B$11,$X$2-1+AA$8)),INDIRECT("rP!"&amp;ADDRESS(Prcsses!$B39,$X$2+$P$8-AA$8)&amp;":"&amp;ADDRESS(Prcsses!$B39,$X$2-1+$P$8))))</f>
        <v>0</v>
      </c>
      <c r="AB53" s="5">
        <f ca="1">IF(AB$4="",0,SUMPRODUCT(INDIRECT(ADDRESS($B37,$X$2)&amp;":"&amp;ADDRESS($B37,$X$2-1+AB$8)),INDIRECT(ADDRESS($B$11,$X$2)&amp;":"&amp;ADDRESS($B$11,$X$2-1+AB$8)),INDIRECT("rP!"&amp;ADDRESS(Prcsses!$B39,$X$2+$P$8-AB$8)&amp;":"&amp;ADDRESS(Prcsses!$B39,$X$2-1+$P$8))))</f>
        <v>60000</v>
      </c>
      <c r="AC53" s="5">
        <f ca="1">IF(AC$4="",0,SUMPRODUCT(INDIRECT(ADDRESS($B37,$X$2)&amp;":"&amp;ADDRESS($B37,$X$2-1+AC$8)),INDIRECT(ADDRESS($B$11,$X$2)&amp;":"&amp;ADDRESS($B$11,$X$2-1+AC$8)),INDIRECT("rP!"&amp;ADDRESS(Prcsses!$B39,$X$2+$P$8-AC$8)&amp;":"&amp;ADDRESS(Prcsses!$B39,$X$2-1+$P$8))))</f>
        <v>150000</v>
      </c>
      <c r="AD53" s="5">
        <f ca="1">IF(AD$4="",0,SUMPRODUCT(INDIRECT(ADDRESS($B37,$X$2)&amp;":"&amp;ADDRESS($B37,$X$2-1+AD$8)),INDIRECT(ADDRESS($B$11,$X$2)&amp;":"&amp;ADDRESS($B$11,$X$2-1+AD$8)),INDIRECT("rP!"&amp;ADDRESS(Prcsses!$B39,$X$2+$P$8-AD$8)&amp;":"&amp;ADDRESS(Prcsses!$B39,$X$2-1+$P$8))))</f>
        <v>210000</v>
      </c>
      <c r="AE53" s="5">
        <f ca="1">IF(AE$4="",0,SUMPRODUCT(INDIRECT(ADDRESS($B37,$X$2)&amp;":"&amp;ADDRESS($B37,$X$2-1+AE$8)),INDIRECT(ADDRESS($B$11,$X$2)&amp;":"&amp;ADDRESS($B$11,$X$2-1+AE$8)),INDIRECT("rP!"&amp;ADDRESS(Prcsses!$B39,$X$2+$P$8-AE$8)&amp;":"&amp;ADDRESS(Prcsses!$B39,$X$2-1+$P$8))))</f>
        <v>270000</v>
      </c>
      <c r="AF53" s="5">
        <f ca="1">IF(AF$4="",0,SUMPRODUCT(INDIRECT(ADDRESS($B37,$X$2)&amp;":"&amp;ADDRESS($B37,$X$2-1+AF$8)),INDIRECT(ADDRESS($B$11,$X$2)&amp;":"&amp;ADDRESS($B$11,$X$2-1+AF$8)),INDIRECT("rP!"&amp;ADDRESS(Prcsses!$B39,$X$2+$P$8-AF$8)&amp;":"&amp;ADDRESS(Prcsses!$B39,$X$2-1+$P$8))))</f>
        <v>333600</v>
      </c>
      <c r="AG53" s="5">
        <f ca="1">IF(AG$4="",0,SUMPRODUCT(INDIRECT(ADDRESS($B37,$X$2)&amp;":"&amp;ADDRESS($B37,$X$2-1+AG$8)),INDIRECT(ADDRESS($B$11,$X$2)&amp;":"&amp;ADDRESS($B$11,$X$2-1+AG$8)),INDIRECT("rP!"&amp;ADDRESS(Prcsses!$B39,$X$2+$P$8-AG$8)&amp;":"&amp;ADDRESS(Prcsses!$B39,$X$2-1+$P$8))))</f>
        <v>397800</v>
      </c>
      <c r="AH53" s="5">
        <f ca="1">IF(AH$4="",0,SUMPRODUCT(INDIRECT(ADDRESS($B37,$X$2)&amp;":"&amp;ADDRESS($B37,$X$2-1+AH$8)),INDIRECT(ADDRESS($B$11,$X$2)&amp;":"&amp;ADDRESS($B$11,$X$2-1+AH$8)),INDIRECT("rP!"&amp;ADDRESS(Prcsses!$B39,$X$2+$P$8-AH$8)&amp;":"&amp;ADDRESS(Prcsses!$B39,$X$2-1+$P$8))))</f>
        <v>459000</v>
      </c>
      <c r="AI53" s="5">
        <f ca="1">IF(AI$4="",0,SUMPRODUCT(INDIRECT(ADDRESS($B37,$X$2)&amp;":"&amp;ADDRESS($B37,$X$2-1+AI$8)),INDIRECT(ADDRESS($B$11,$X$2)&amp;":"&amp;ADDRESS($B$11,$X$2-1+AI$8)),INDIRECT("rP!"&amp;ADDRESS(Prcsses!$B39,$X$2+$P$8-AI$8)&amp;":"&amp;ADDRESS(Prcsses!$B39,$X$2-1+$P$8))))</f>
        <v>520200</v>
      </c>
      <c r="AJ53" s="5">
        <f ca="1">IF(AJ$4="",0,SUMPRODUCT(INDIRECT(ADDRESS($B37,$X$2)&amp;":"&amp;ADDRESS($B37,$X$2-1+AJ$8)),INDIRECT(ADDRESS($B$11,$X$2)&amp;":"&amp;ADDRESS($B$11,$X$2-1+AJ$8)),INDIRECT("rP!"&amp;ADDRESS(Prcsses!$B39,$X$2+$P$8-AJ$8)&amp;":"&amp;ADDRESS(Prcsses!$B39,$X$2-1+$P$8))))</f>
        <v>581400</v>
      </c>
      <c r="AK53" s="5">
        <f ca="1">IF(AK$4="",0,SUMPRODUCT(INDIRECT(ADDRESS($B37,$X$2)&amp;":"&amp;ADDRESS($B37,$X$2-1+AK$8)),INDIRECT(ADDRESS($B$11,$X$2)&amp;":"&amp;ADDRESS($B$11,$X$2-1+AK$8)),INDIRECT("rP!"&amp;ADDRESS(Prcsses!$B39,$X$2+$P$8-AK$8)&amp;":"&amp;ADDRESS(Prcsses!$B39,$X$2-1+$P$8))))</f>
        <v>642600</v>
      </c>
      <c r="AL53" s="5">
        <f ca="1">IF(AL$4="",0,SUMPRODUCT(INDIRECT(ADDRESS($B37,$X$2)&amp;":"&amp;ADDRESS($B37,$X$2-1+AL$8)),INDIRECT(ADDRESS($B$11,$X$2)&amp;":"&amp;ADDRESS($B$11,$X$2-1+AL$8)),INDIRECT("rP!"&amp;ADDRESS(Prcsses!$B39,$X$2+$P$8-AL$8)&amp;":"&amp;ADDRESS(Prcsses!$B39,$X$2-1+$P$8))))</f>
        <v>711144</v>
      </c>
      <c r="AM53" s="5">
        <f ca="1">IF(AM$4="",0,SUMPRODUCT(INDIRECT(ADDRESS($B37,$X$2)&amp;":"&amp;ADDRESS($B37,$X$2-1+AM$8)),INDIRECT(ADDRESS($B$11,$X$2)&amp;":"&amp;ADDRESS($B$11,$X$2-1+AM$8)),INDIRECT("rP!"&amp;ADDRESS(Prcsses!$B39,$X$2+$P$8-AM$8)&amp;":"&amp;ADDRESS(Prcsses!$B39,$X$2-1+$P$8))))</f>
        <v>780300</v>
      </c>
      <c r="AN53" s="5">
        <f ca="1">IF(AN$4="",0,SUMPRODUCT(INDIRECT(ADDRESS($B37,$X$2)&amp;":"&amp;ADDRESS($B37,$X$2-1+AN$8)),INDIRECT(ADDRESS($B$11,$X$2)&amp;":"&amp;ADDRESS($B$11,$X$2-1+AN$8)),INDIRECT("rP!"&amp;ADDRESS(Prcsses!$B39,$X$2+$P$8-AN$8)&amp;":"&amp;ADDRESS(Prcsses!$B39,$X$2-1+$P$8))))</f>
        <v>842724</v>
      </c>
      <c r="AO53" s="5">
        <f ca="1">IF(AO$4="",0,SUMPRODUCT(INDIRECT(ADDRESS($B37,$X$2)&amp;":"&amp;ADDRESS($B37,$X$2-1+AO$8)),INDIRECT(ADDRESS($B$11,$X$2)&amp;":"&amp;ADDRESS($B$11,$X$2-1+AO$8)),INDIRECT("rP!"&amp;ADDRESS(Prcsses!$B39,$X$2+$P$8-AO$8)&amp;":"&amp;ADDRESS(Prcsses!$B39,$X$2-1+$P$8))))</f>
        <v>905148</v>
      </c>
      <c r="AP53" s="5">
        <f ca="1">IF(AP$4="",0,SUMPRODUCT(INDIRECT(ADDRESS($B37,$X$2)&amp;":"&amp;ADDRESS($B37,$X$2-1+AP$8)),INDIRECT(ADDRESS($B$11,$X$2)&amp;":"&amp;ADDRESS($B$11,$X$2-1+AP$8)),INDIRECT("rP!"&amp;ADDRESS(Prcsses!$B39,$X$2+$P$8-AP$8)&amp;":"&amp;ADDRESS(Prcsses!$B39,$X$2-1+$P$8))))</f>
        <v>967572</v>
      </c>
      <c r="AQ53" s="5">
        <f ca="1">IF(AQ$4="",0,SUMPRODUCT(INDIRECT(ADDRESS($B37,$X$2)&amp;":"&amp;ADDRESS($B37,$X$2-1+AQ$8)),INDIRECT(ADDRESS($B$11,$X$2)&amp;":"&amp;ADDRESS($B$11,$X$2-1+AQ$8)),INDIRECT("rP!"&amp;ADDRESS(Prcsses!$B39,$X$2+$P$8-AQ$8)&amp;":"&amp;ADDRESS(Prcsses!$B39,$X$2-1+$P$8))))</f>
        <v>1029996</v>
      </c>
      <c r="AR53" s="5">
        <f ca="1">IF(AR$4="",0,SUMPRODUCT(INDIRECT(ADDRESS($B37,$X$2)&amp;":"&amp;ADDRESS($B37,$X$2-1+AR$8)),INDIRECT(ADDRESS($B$11,$X$2)&amp;":"&amp;ADDRESS($B$11,$X$2-1+AR$8)),INDIRECT("rP!"&amp;ADDRESS(Prcsses!$B39,$X$2+$P$8-AR$8)&amp;":"&amp;ADDRESS(Prcsses!$B39,$X$2-1+$P$8))))</f>
        <v>1103656.3199999998</v>
      </c>
      <c r="AS53" s="5">
        <f ca="1">IF(AS$4="",0,SUMPRODUCT(INDIRECT(ADDRESS($B37,$X$2)&amp;":"&amp;ADDRESS($B37,$X$2-1+AS$8)),INDIRECT(ADDRESS($B$11,$X$2)&amp;":"&amp;ADDRESS($B$11,$X$2-1+AS$8)),INDIRECT("rP!"&amp;ADDRESS(Prcsses!$B39,$X$2+$P$8-AS$8)&amp;":"&amp;ADDRESS(Prcsses!$B39,$X$2-1+$P$8))))</f>
        <v>1177940.8799999999</v>
      </c>
      <c r="AT53" s="5">
        <f ca="1">IF(AT$4="",0,SUMPRODUCT(INDIRECT(ADDRESS($B37,$X$2)&amp;":"&amp;ADDRESS($B37,$X$2-1+AT$8)),INDIRECT(ADDRESS($B$11,$X$2)&amp;":"&amp;ADDRESS($B$11,$X$2-1+AT$8)),INDIRECT("rP!"&amp;ADDRESS(Prcsses!$B39,$X$2+$P$8-AT$8)&amp;":"&amp;ADDRESS(Prcsses!$B39,$X$2-1+$P$8))))</f>
        <v>1241613.3599999999</v>
      </c>
      <c r="AU53" s="5">
        <f ca="1">IF(AU$4="",0,SUMPRODUCT(INDIRECT(ADDRESS($B37,$X$2)&amp;":"&amp;ADDRESS($B37,$X$2-1+AU$8)),INDIRECT(ADDRESS($B$11,$X$2)&amp;":"&amp;ADDRESS($B$11,$X$2-1+AU$8)),INDIRECT("rP!"&amp;ADDRESS(Prcsses!$B39,$X$2+$P$8-AU$8)&amp;":"&amp;ADDRESS(Prcsses!$B39,$X$2-1+$P$8))))</f>
        <v>1305285.8399999999</v>
      </c>
      <c r="AV53" s="5">
        <f ca="1">IF(AV$4="",0,SUMPRODUCT(INDIRECT(ADDRESS($B37,$X$2)&amp;":"&amp;ADDRESS($B37,$X$2-1+AV$8)),INDIRECT(ADDRESS($B$11,$X$2)&amp;":"&amp;ADDRESS($B$11,$X$2-1+AV$8)),INDIRECT("rP!"&amp;ADDRESS(Prcsses!$B39,$X$2+$P$8-AV$8)&amp;":"&amp;ADDRESS(Prcsses!$B39,$X$2-1+$P$8))))</f>
        <v>1368958.3199999998</v>
      </c>
      <c r="AW53" s="5">
        <f ca="1">IF(AW$4="",0,SUMPRODUCT(INDIRECT(ADDRESS($B37,$X$2)&amp;":"&amp;ADDRESS($B37,$X$2-1+AW$8)),INDIRECT(ADDRESS($B$11,$X$2)&amp;":"&amp;ADDRESS($B$11,$X$2-1+AW$8)),INDIRECT("rP!"&amp;ADDRESS(Prcsses!$B39,$X$2+$P$8-AW$8)&amp;":"&amp;ADDRESS(Prcsses!$B39,$X$2-1+$P$8))))</f>
        <v>1432630.7999999998</v>
      </c>
      <c r="AX53" s="5">
        <f ca="1">IF(AX$4="",0,SUMPRODUCT(INDIRECT(ADDRESS($B37,$X$2)&amp;":"&amp;ADDRESS($B37,$X$2-1+AX$8)),INDIRECT(ADDRESS($B$11,$X$2)&amp;":"&amp;ADDRESS($B$11,$X$2-1+AX$8)),INDIRECT("rP!"&amp;ADDRESS(Prcsses!$B39,$X$2+$P$8-AX$8)&amp;":"&amp;ADDRESS(Prcsses!$B39,$X$2-1+$P$8))))</f>
        <v>1511584.6751999999</v>
      </c>
      <c r="AY53" s="5">
        <f ca="1">IF(AY$4="",0,SUMPRODUCT(INDIRECT(ADDRESS($B37,$X$2)&amp;":"&amp;ADDRESS($B37,$X$2-1+AY$8)),INDIRECT(ADDRESS($B$11,$X$2)&amp;":"&amp;ADDRESS($B$11,$X$2-1+AY$8)),INDIRECT("rP!"&amp;ADDRESS(Prcsses!$B39,$X$2+$P$8-AY$8)&amp;":"&amp;ADDRESS(Prcsses!$B39,$X$2-1+$P$8))))</f>
        <v>1591175.2752</v>
      </c>
      <c r="AZ53" s="5">
        <f ca="1">IF(AZ$4="",0,SUMPRODUCT(INDIRECT(ADDRESS($B37,$X$2)&amp;":"&amp;ADDRESS($B37,$X$2-1+AZ$8)),INDIRECT(ADDRESS($B$11,$X$2)&amp;":"&amp;ADDRESS($B$11,$X$2-1+AZ$8)),INDIRECT("rP!"&amp;ADDRESS(Prcsses!$B39,$X$2+$P$8-AZ$8)&amp;":"&amp;ADDRESS(Prcsses!$B39,$X$2-1+$P$8))))</f>
        <v>1656121.2047999999</v>
      </c>
      <c r="BA53" s="5">
        <f ca="1">IF(BA$4="",0,SUMPRODUCT(INDIRECT(ADDRESS($B37,$X$2)&amp;":"&amp;ADDRESS($B37,$X$2-1+BA$8)),INDIRECT(ADDRESS($B$11,$X$2)&amp;":"&amp;ADDRESS($B$11,$X$2-1+BA$8)),INDIRECT("rP!"&amp;ADDRESS(Prcsses!$B39,$X$2+$P$8-BA$8)&amp;":"&amp;ADDRESS(Prcsses!$B39,$X$2-1+$P$8))))</f>
        <v>1721067.1344000001</v>
      </c>
      <c r="BB53" s="5">
        <f ca="1">IF(BB$4="",0,SUMPRODUCT(INDIRECT(ADDRESS($B37,$X$2)&amp;":"&amp;ADDRESS($B37,$X$2-1+BB$8)),INDIRECT(ADDRESS($B$11,$X$2)&amp;":"&amp;ADDRESS($B$11,$X$2-1+BB$8)),INDIRECT("rP!"&amp;ADDRESS(Prcsses!$B39,$X$2+$P$8-BB$8)&amp;":"&amp;ADDRESS(Prcsses!$B39,$X$2-1+$P$8))))</f>
        <v>1786013.064</v>
      </c>
      <c r="BC53" s="5">
        <f ca="1">IF(BC$4="",0,SUMPRODUCT(INDIRECT(ADDRESS($B37,$X$2)&amp;":"&amp;ADDRESS($B37,$X$2-1+BC$8)),INDIRECT(ADDRESS($B$11,$X$2)&amp;":"&amp;ADDRESS($B$11,$X$2-1+BC$8)),INDIRECT("rP!"&amp;ADDRESS(Prcsses!$B39,$X$2+$P$8-BC$8)&amp;":"&amp;ADDRESS(Prcsses!$B39,$X$2-1+$P$8))))</f>
        <v>1850958.9936000002</v>
      </c>
      <c r="BD53" s="5">
        <f ca="1">IF(BD$4="",0,SUMPRODUCT(INDIRECT(ADDRESS($B37,$X$2)&amp;":"&amp;ADDRESS($B37,$X$2-1+BD$8)),INDIRECT(ADDRESS($B$11,$X$2)&amp;":"&amp;ADDRESS($B$11,$X$2-1+BD$8)),INDIRECT("rP!"&amp;ADDRESS(Prcsses!$B39,$X$2+$P$8-BD$8)&amp;":"&amp;ADDRESS(Prcsses!$B39,$X$2-1+$P$8))))</f>
        <v>1935388.7020800002</v>
      </c>
      <c r="BE53" s="5">
        <f ca="1">IF(BE$4="",0,SUMPRODUCT(INDIRECT(ADDRESS($B37,$X$2)&amp;":"&amp;ADDRESS($B37,$X$2-1+BE$8)),INDIRECT(ADDRESS($B$11,$X$2)&amp;":"&amp;ADDRESS($B$11,$X$2-1+BE$8)),INDIRECT("rP!"&amp;ADDRESS(Prcsses!$B39,$X$2+$P$8-BE$8)&amp;":"&amp;ADDRESS(Prcsses!$B39,$X$2-1+$P$8))))</f>
        <v>2020467.8698559999</v>
      </c>
      <c r="BF53" s="5">
        <f ca="1">IF(BF$4="",0,SUMPRODUCT(INDIRECT(ADDRESS($B37,$X$2)&amp;":"&amp;ADDRESS($B37,$X$2-1+BF$8)),INDIRECT(ADDRESS($B$11,$X$2)&amp;":"&amp;ADDRESS($B$11,$X$2-1+BF$8)),INDIRECT("rP!"&amp;ADDRESS(Prcsses!$B39,$X$2+$P$8-BF$8)&amp;":"&amp;ADDRESS(Prcsses!$B39,$X$2-1+$P$8))))</f>
        <v>2086712.718048</v>
      </c>
      <c r="BG53" s="5">
        <f ca="1">IF(BG$4="",0,SUMPRODUCT(INDIRECT(ADDRESS($B37,$X$2)&amp;":"&amp;ADDRESS($B37,$X$2-1+BG$8)),INDIRECT(ADDRESS($B$11,$X$2)&amp;":"&amp;ADDRESS($B$11,$X$2-1+BG$8)),INDIRECT("rP!"&amp;ADDRESS(Prcsses!$B39,$X$2+$P$8-BG$8)&amp;":"&amp;ADDRESS(Prcsses!$B39,$X$2-1+$P$8))))</f>
        <v>2152957.5662400001</v>
      </c>
      <c r="BH53" s="5">
        <f ca="1">IF(BH$4="",0,SUMPRODUCT(INDIRECT(ADDRESS($B37,$X$2)&amp;":"&amp;ADDRESS($B37,$X$2-1+BH$8)),INDIRECT(ADDRESS($B$11,$X$2)&amp;":"&amp;ADDRESS($B$11,$X$2-1+BH$8)),INDIRECT("rP!"&amp;ADDRESS(Prcsses!$B39,$X$2+$P$8-BH$8)&amp;":"&amp;ADDRESS(Prcsses!$B39,$X$2-1+$P$8))))</f>
        <v>2219202.4144320004</v>
      </c>
      <c r="BI53" s="5">
        <f ca="1">IF(BI$4="",0,SUMPRODUCT(INDIRECT(ADDRESS($B37,$X$2)&amp;":"&amp;ADDRESS($B37,$X$2-1+BI$8)),INDIRECT(ADDRESS($B$11,$X$2)&amp;":"&amp;ADDRESS($B$11,$X$2-1+BI$8)),INDIRECT("rP!"&amp;ADDRESS(Prcsses!$B39,$X$2+$P$8-BI$8)&amp;":"&amp;ADDRESS(Prcsses!$B39,$X$2-1+$P$8))))</f>
        <v>2285447.2626240002</v>
      </c>
      <c r="BJ53" s="5">
        <f ca="1">IF(BJ$4="",0,SUMPRODUCT(INDIRECT(ADDRESS($B37,$X$2)&amp;":"&amp;ADDRESS($B37,$X$2-1+BJ$8)),INDIRECT(ADDRESS($B$11,$X$2)&amp;":"&amp;ADDRESS($B$11,$X$2-1+BJ$8)),INDIRECT("rP!"&amp;ADDRESS(Prcsses!$B39,$X$2+$P$8-BJ$8)&amp;":"&amp;ADDRESS(Prcsses!$B39,$X$2-1+$P$8))))</f>
        <v>2375540.2561651198</v>
      </c>
      <c r="BK53" s="5">
        <f ca="1">IF(BK$4="",0,SUMPRODUCT(INDIRECT(ADDRESS($B37,$X$2)&amp;":"&amp;ADDRESS($B37,$X$2-1+BK$8)),INDIRECT(ADDRESS($B$11,$X$2)&amp;":"&amp;ADDRESS($B$11,$X$2-1+BK$8)),INDIRECT("rP!"&amp;ADDRESS(Prcsses!$B39,$X$2+$P$8-BK$8)&amp;":"&amp;ADDRESS(Prcsses!$B39,$X$2-1+$P$8))))</f>
        <v>2466295.6981881601</v>
      </c>
      <c r="BL53" s="5">
        <f ca="1">IF(BL$4="",0,SUMPRODUCT(INDIRECT(ADDRESS($B37,$X$2)&amp;":"&amp;ADDRESS($B37,$X$2-1+BL$8)),INDIRECT(ADDRESS($B$11,$X$2)&amp;":"&amp;ADDRESS($B$11,$X$2-1+BL$8)),INDIRECT("rP!"&amp;ADDRESS(Prcsses!$B39,$X$2+$P$8-BL$8)&amp;":"&amp;ADDRESS(Prcsses!$B39,$X$2-1+$P$8))))</f>
        <v>2533865.4433440003</v>
      </c>
      <c r="BM53" s="5">
        <f ca="1">IF(BM$4="",0,SUMPRODUCT(INDIRECT(ADDRESS($B37,$X$2)&amp;":"&amp;ADDRESS($B37,$X$2-1+BM$8)),INDIRECT(ADDRESS($B$11,$X$2)&amp;":"&amp;ADDRESS($B$11,$X$2-1+BM$8)),INDIRECT("rP!"&amp;ADDRESS(Prcsses!$B39,$X$2+$P$8-BM$8)&amp;":"&amp;ADDRESS(Prcsses!$B39,$X$2-1+$P$8))))</f>
        <v>2601435.1884998404</v>
      </c>
      <c r="BN53" s="5">
        <f ca="1">IF(BN$4="",0,SUMPRODUCT(INDIRECT(ADDRESS($B37,$X$2)&amp;":"&amp;ADDRESS($B37,$X$2-1+BN$8)),INDIRECT(ADDRESS($B$11,$X$2)&amp;":"&amp;ADDRESS($B$11,$X$2-1+BN$8)),INDIRECT("rP!"&amp;ADDRESS(Prcsses!$B39,$X$2+$P$8-BN$8)&amp;":"&amp;ADDRESS(Prcsses!$B39,$X$2-1+$P$8))))</f>
        <v>2669004.9336556802</v>
      </c>
      <c r="BO53" s="5">
        <f ca="1">IF(BO$4="",0,SUMPRODUCT(INDIRECT(ADDRESS($B37,$X$2)&amp;":"&amp;ADDRESS($B37,$X$2-1+BO$8)),INDIRECT(ADDRESS($B$11,$X$2)&amp;":"&amp;ADDRESS($B$11,$X$2-1+BO$8)),INDIRECT("rP!"&amp;ADDRESS(Prcsses!$B39,$X$2+$P$8-BO$8)&amp;":"&amp;ADDRESS(Prcsses!$B39,$X$2-1+$P$8))))</f>
        <v>2736574.6788115203</v>
      </c>
      <c r="BP53" s="5">
        <f ca="1">IF(BP$4="",0,SUMPRODUCT(INDIRECT(ADDRESS($B37,$X$2)&amp;":"&amp;ADDRESS($B37,$X$2-1+BP$8)),INDIRECT(ADDRESS($B$11,$X$2)&amp;":"&amp;ADDRESS($B$11,$X$2-1+BP$8)),INDIRECT("rP!"&amp;ADDRESS(Prcsses!$B39,$X$2+$P$8-BP$8)&amp;":"&amp;ADDRESS(Prcsses!$B39,$X$2-1+$P$8))))</f>
        <v>2832523.7169328127</v>
      </c>
      <c r="BQ53" s="5">
        <f ca="1">IF(BQ$4="",0,SUMPRODUCT(INDIRECT(ADDRESS($B37,$X$2)&amp;":"&amp;ADDRESS($B37,$X$2-1+BQ$8)),INDIRECT(ADDRESS($B$11,$X$2)&amp;":"&amp;ADDRESS($B$11,$X$2-1+BQ$8)),INDIRECT("rP!"&amp;ADDRESS(Prcsses!$B39,$X$2+$P$8-BQ$8)&amp;":"&amp;ADDRESS(Prcsses!$B39,$X$2-1+$P$8))))</f>
        <v>2929148.452505663</v>
      </c>
      <c r="BR53" s="5">
        <f ca="1">IF(BR$4="",0,SUMPRODUCT(INDIRECT(ADDRESS($B37,$X$2)&amp;":"&amp;ADDRESS($B37,$X$2-1+BR$8)),INDIRECT(ADDRESS($B$11,$X$2)&amp;":"&amp;ADDRESS($B$11,$X$2-1+BR$8)),INDIRECT("rP!"&amp;ADDRESS(Prcsses!$B39,$X$2+$P$8-BR$8)&amp;":"&amp;ADDRESS(Prcsses!$B39,$X$2-1+$P$8))))</f>
        <v>2998069.5925646201</v>
      </c>
      <c r="BS53" s="5">
        <f ca="1">IF(BS$4="",0,SUMPRODUCT(INDIRECT(ADDRESS($B37,$X$2)&amp;":"&amp;ADDRESS($B37,$X$2-1+BS$8)),INDIRECT(ADDRESS($B$11,$X$2)&amp;":"&amp;ADDRESS($B$11,$X$2-1+BS$8)),INDIRECT("rP!"&amp;ADDRESS(Prcsses!$B39,$X$2+$P$8-BS$8)&amp;":"&amp;ADDRESS(Prcsses!$B39,$X$2-1+$P$8))))</f>
        <v>3066990.7326235771</v>
      </c>
      <c r="BT53" s="5">
        <f ca="1">IF(BT$4="",0,SUMPRODUCT(INDIRECT(ADDRESS($B37,$X$2)&amp;":"&amp;ADDRESS($B37,$X$2-1+BT$8)),INDIRECT(ADDRESS($B$11,$X$2)&amp;":"&amp;ADDRESS($B$11,$X$2-1+BT$8)),INDIRECT("rP!"&amp;ADDRESS(Prcsses!$B39,$X$2+$P$8-BT$8)&amp;":"&amp;ADDRESS(Prcsses!$B39,$X$2-1+$P$8))))</f>
        <v>3135911.8726825342</v>
      </c>
      <c r="BU53" s="5">
        <f ca="1">IF(BU$4="",0,SUMPRODUCT(INDIRECT(ADDRESS($B37,$X$2)&amp;":"&amp;ADDRESS($B37,$X$2-1+BU$8)),INDIRECT(ADDRESS($B$11,$X$2)&amp;":"&amp;ADDRESS($B$11,$X$2-1+BU$8)),INDIRECT("rP!"&amp;ADDRESS(Prcsses!$B39,$X$2+$P$8-BU$8)&amp;":"&amp;ADDRESS(Prcsses!$B39,$X$2-1+$P$8))))</f>
        <v>3204833.0127414912</v>
      </c>
      <c r="BV53" s="5">
        <f ca="1">IF(BV$4="",0,SUMPRODUCT(INDIRECT(ADDRESS($B37,$X$2)&amp;":"&amp;ADDRESS($B37,$X$2-1+BV$8)),INDIRECT(ADDRESS($B$11,$X$2)&amp;":"&amp;ADDRESS($B$11,$X$2-1+BV$8)),INDIRECT("rP!"&amp;ADDRESS(Prcsses!$B39,$X$2+$P$8-BV$8)&amp;":"&amp;ADDRESS(Prcsses!$B39,$X$2-1+$P$8))))</f>
        <v>3306836.3000287469</v>
      </c>
      <c r="BW53" s="5">
        <f ca="1">IF(BW$4="",0,SUMPRODUCT(INDIRECT(ADDRESS($B37,$X$2)&amp;":"&amp;ADDRESS($B37,$X$2-1+BW$8)),INDIRECT(ADDRESS($B$11,$X$2)&amp;":"&amp;ADDRESS($B$11,$X$2-1+BW$8)),INDIRECT("rP!"&amp;ADDRESS(Prcsses!$B39,$X$2+$P$8-BW$8)&amp;":"&amp;ADDRESS(Prcsses!$B39,$X$2-1+$P$8))))</f>
        <v>3409528.7987165926</v>
      </c>
      <c r="BX53" s="5">
        <f ca="1">IF(BX$4="",0,SUMPRODUCT(INDIRECT(ADDRESS($B37,$X$2)&amp;":"&amp;ADDRESS($B37,$X$2-1+BX$8)),INDIRECT(ADDRESS($B$11,$X$2)&amp;":"&amp;ADDRESS($B$11,$X$2-1+BX$8)),INDIRECT("rP!"&amp;ADDRESS(Prcsses!$B39,$X$2+$P$8-BX$8)&amp;":"&amp;ADDRESS(Prcsses!$B39,$X$2-1+$P$8))))</f>
        <v>3479828.361576729</v>
      </c>
      <c r="BY53" s="5">
        <f ca="1">IF(BY$4="",0,SUMPRODUCT(INDIRECT(ADDRESS($B37,$X$2)&amp;":"&amp;ADDRESS($B37,$X$2-1+BY$8)),INDIRECT(ADDRESS($B$11,$X$2)&amp;":"&amp;ADDRESS($B$11,$X$2-1+BY$8)),INDIRECT("rP!"&amp;ADDRESS(Prcsses!$B39,$X$2+$P$8-BY$8)&amp;":"&amp;ADDRESS(Prcsses!$B39,$X$2-1+$P$8))))</f>
        <v>3550127.9244368644</v>
      </c>
      <c r="BZ53" s="5">
        <f ca="1">IF(BZ$4="",0,SUMPRODUCT(INDIRECT(ADDRESS($B37,$X$2)&amp;":"&amp;ADDRESS($B37,$X$2-1+BZ$8)),INDIRECT(ADDRESS($B$11,$X$2)&amp;":"&amp;ADDRESS($B$11,$X$2-1+BZ$8)),INDIRECT("rP!"&amp;ADDRESS(Prcsses!$B39,$X$2+$P$8-BZ$8)&amp;":"&amp;ADDRESS(Prcsses!$B39,$X$2-1+$P$8))))</f>
        <v>3620427.4872970004</v>
      </c>
      <c r="CA53" s="5">
        <f ca="1">IF(CA$4="",0,SUMPRODUCT(INDIRECT(ADDRESS($B37,$X$2)&amp;":"&amp;ADDRESS($B37,$X$2-1+CA$8)),INDIRECT(ADDRESS($B$11,$X$2)&amp;":"&amp;ADDRESS($B$11,$X$2-1+CA$8)),INDIRECT("rP!"&amp;ADDRESS(Prcsses!$B39,$X$2+$P$8-CA$8)&amp;":"&amp;ADDRESS(Prcsses!$B39,$X$2-1+$P$8))))</f>
        <v>3690727.0501571363</v>
      </c>
      <c r="CB53" s="5">
        <f ca="1">IF(CB$4="",0,SUMPRODUCT(INDIRECT(ADDRESS($B37,$X$2)&amp;":"&amp;ADDRESS($B37,$X$2-1+CB$8)),INDIRECT(ADDRESS($B$11,$X$2)&amp;":"&amp;ADDRESS($B$11,$X$2-1+CB$8)),INDIRECT("rP!"&amp;ADDRESS(Prcsses!$B39,$X$2+$P$8-CB$8)&amp;":"&amp;ADDRESS(Prcsses!$B39,$X$2-1+$P$8))))</f>
        <v>3798988.3769617453</v>
      </c>
      <c r="CC53" s="5">
        <f ca="1">IF(CC$4="",0,SUMPRODUCT(INDIRECT(ADDRESS($B37,$X$2)&amp;":"&amp;ADDRESS($B37,$X$2-1+CC$8)),INDIRECT(ADDRESS($B$11,$X$2)&amp;":"&amp;ADDRESS($B$11,$X$2-1+CC$8)),INDIRECT("rP!"&amp;ADDRESS(Prcsses!$B39,$X$2+$P$8-CC$8)&amp;":"&amp;ADDRESS(Prcsses!$B39,$X$2-1+$P$8))))</f>
        <v>3907952.6993949562</v>
      </c>
      <c r="CD53" s="5">
        <f ca="1">IF(CD$4="",0,SUMPRODUCT(INDIRECT(ADDRESS($B37,$X$2)&amp;":"&amp;ADDRESS($B37,$X$2-1+CD$8)),INDIRECT(ADDRESS($B$11,$X$2)&amp;":"&amp;ADDRESS($B$11,$X$2-1+CD$8)),INDIRECT("rP!"&amp;ADDRESS(Prcsses!$B39,$X$2+$P$8-CD$8)&amp;":"&amp;ADDRESS(Prcsses!$B39,$X$2-1+$P$8))))</f>
        <v>3979658.2535122954</v>
      </c>
      <c r="CE53" s="5">
        <f ca="1">IF(CE$4="",0,SUMPRODUCT(INDIRECT(ADDRESS($B37,$X$2)&amp;":"&amp;ADDRESS($B37,$X$2-1+CE$8)),INDIRECT(ADDRESS($B$11,$X$2)&amp;":"&amp;ADDRESS($B$11,$X$2-1+CE$8)),INDIRECT("rP!"&amp;ADDRESS(Prcsses!$B39,$X$2+$P$8-CE$8)&amp;":"&amp;ADDRESS(Prcsses!$B39,$X$2-1+$P$8))))</f>
        <v>4051363.8076296337</v>
      </c>
      <c r="CF53" s="5">
        <f ca="1">IF(CF$4="",0,SUMPRODUCT(INDIRECT(ADDRESS($B37,$X$2)&amp;":"&amp;ADDRESS($B37,$X$2-1+CF$8)),INDIRECT(ADDRESS($B$11,$X$2)&amp;":"&amp;ADDRESS($B$11,$X$2-1+CF$8)),INDIRECT("rP!"&amp;ADDRESS(Prcsses!$B39,$X$2+$P$8-CF$8)&amp;":"&amp;ADDRESS(Prcsses!$B39,$X$2-1+$P$8))))</f>
        <v>0</v>
      </c>
    </row>
    <row r="54" spans="2:84" x14ac:dyDescent="0.3">
      <c r="B54" s="13">
        <f>ROW()</f>
        <v>54</v>
      </c>
      <c r="H54" s="1" t="str">
        <f t="shared" si="77"/>
        <v>Себестоимость продаж</v>
      </c>
      <c r="I54" s="1" t="str">
        <f>Prcsses!I19</f>
        <v>Прямые расходы включая логистику</v>
      </c>
      <c r="M54" s="53" t="s">
        <v>18</v>
      </c>
      <c r="U54" s="5">
        <f t="shared" ca="1" si="78"/>
        <v>27413574.759726673</v>
      </c>
      <c r="X54" s="5">
        <f ca="1">IF(X$4="",0,SUMPRODUCT(INDIRECT(ADDRESS($B38,$X$2)&amp;":"&amp;ADDRESS($B38,$X$2-1+X$8)),INDIRECT(ADDRESS($B$11,$X$2)&amp;":"&amp;ADDRESS($B$11,$X$2-1+X$8)),INDIRECT("rP!"&amp;ADDRESS(Prcsses!$B40,$X$2+$P$8-X$8)&amp;":"&amp;ADDRESS(Prcsses!$B40,$X$2-1+$P$8))))</f>
        <v>0</v>
      </c>
      <c r="Y54" s="5">
        <f ca="1">IF(Y$4="",0,SUMPRODUCT(INDIRECT(ADDRESS($B38,$X$2)&amp;":"&amp;ADDRESS($B38,$X$2-1+Y$8)),INDIRECT(ADDRESS($B$11,$X$2)&amp;":"&amp;ADDRESS($B$11,$X$2-1+Y$8)),INDIRECT("rP!"&amp;ADDRESS(Prcsses!$B40,$X$2+$P$8-Y$8)&amp;":"&amp;ADDRESS(Prcsses!$B40,$X$2-1+$P$8))))</f>
        <v>0</v>
      </c>
      <c r="Z54" s="5">
        <f ca="1">IF(Z$4="",0,SUMPRODUCT(INDIRECT(ADDRESS($B38,$X$2)&amp;":"&amp;ADDRESS($B38,$X$2-1+Z$8)),INDIRECT(ADDRESS($B$11,$X$2)&amp;":"&amp;ADDRESS($B$11,$X$2-1+Z$8)),INDIRECT("rP!"&amp;ADDRESS(Prcsses!$B40,$X$2+$P$8-Z$8)&amp;":"&amp;ADDRESS(Prcsses!$B40,$X$2-1+$P$8))))</f>
        <v>0</v>
      </c>
      <c r="AA54" s="5">
        <f ca="1">IF(AA$4="",0,SUMPRODUCT(INDIRECT(ADDRESS($B38,$X$2)&amp;":"&amp;ADDRESS($B38,$X$2-1+AA$8)),INDIRECT(ADDRESS($B$11,$X$2)&amp;":"&amp;ADDRESS($B$11,$X$2-1+AA$8)),INDIRECT("rP!"&amp;ADDRESS(Prcsses!$B40,$X$2+$P$8-AA$8)&amp;":"&amp;ADDRESS(Prcsses!$B40,$X$2-1+$P$8))))</f>
        <v>0</v>
      </c>
      <c r="AB54" s="5">
        <f ca="1">IF(AB$4="",0,SUMPRODUCT(INDIRECT(ADDRESS($B38,$X$2)&amp;":"&amp;ADDRESS($B38,$X$2-1+AB$8)),INDIRECT(ADDRESS($B$11,$X$2)&amp;":"&amp;ADDRESS($B$11,$X$2-1+AB$8)),INDIRECT("rP!"&amp;ADDRESS(Prcsses!$B40,$X$2+$P$8-AB$8)&amp;":"&amp;ADDRESS(Prcsses!$B40,$X$2-1+$P$8))))</f>
        <v>15000</v>
      </c>
      <c r="AC54" s="5">
        <f ca="1">IF(AC$4="",0,SUMPRODUCT(INDIRECT(ADDRESS($B38,$X$2)&amp;":"&amp;ADDRESS($B38,$X$2-1+AC$8)),INDIRECT(ADDRESS($B$11,$X$2)&amp;":"&amp;ADDRESS($B$11,$X$2-1+AC$8)),INDIRECT("rP!"&amp;ADDRESS(Prcsses!$B40,$X$2+$P$8-AC$8)&amp;":"&amp;ADDRESS(Prcsses!$B40,$X$2-1+$P$8))))</f>
        <v>37500</v>
      </c>
      <c r="AD54" s="5">
        <f ca="1">IF(AD$4="",0,SUMPRODUCT(INDIRECT(ADDRESS($B38,$X$2)&amp;":"&amp;ADDRESS($B38,$X$2-1+AD$8)),INDIRECT(ADDRESS($B$11,$X$2)&amp;":"&amp;ADDRESS($B$11,$X$2-1+AD$8)),INDIRECT("rP!"&amp;ADDRESS(Prcsses!$B40,$X$2+$P$8-AD$8)&amp;":"&amp;ADDRESS(Prcsses!$B40,$X$2-1+$P$8))))</f>
        <v>52500</v>
      </c>
      <c r="AE54" s="5">
        <f ca="1">IF(AE$4="",0,SUMPRODUCT(INDIRECT(ADDRESS($B38,$X$2)&amp;":"&amp;ADDRESS($B38,$X$2-1+AE$8)),INDIRECT(ADDRESS($B$11,$X$2)&amp;":"&amp;ADDRESS($B$11,$X$2-1+AE$8)),INDIRECT("rP!"&amp;ADDRESS(Prcsses!$B40,$X$2+$P$8-AE$8)&amp;":"&amp;ADDRESS(Prcsses!$B40,$X$2-1+$P$8))))</f>
        <v>67500</v>
      </c>
      <c r="AF54" s="5">
        <f ca="1">IF(AF$4="",0,SUMPRODUCT(INDIRECT(ADDRESS($B38,$X$2)&amp;":"&amp;ADDRESS($B38,$X$2-1+AF$8)),INDIRECT(ADDRESS($B$11,$X$2)&amp;":"&amp;ADDRESS($B$11,$X$2-1+AF$8)),INDIRECT("rP!"&amp;ADDRESS(Prcsses!$B40,$X$2+$P$8-AF$8)&amp;":"&amp;ADDRESS(Prcsses!$B40,$X$2-1+$P$8))))</f>
        <v>83400</v>
      </c>
      <c r="AG54" s="5">
        <f ca="1">IF(AG$4="",0,SUMPRODUCT(INDIRECT(ADDRESS($B38,$X$2)&amp;":"&amp;ADDRESS($B38,$X$2-1+AG$8)),INDIRECT(ADDRESS($B$11,$X$2)&amp;":"&amp;ADDRESS($B$11,$X$2-1+AG$8)),INDIRECT("rP!"&amp;ADDRESS(Prcsses!$B40,$X$2+$P$8-AG$8)&amp;":"&amp;ADDRESS(Prcsses!$B40,$X$2-1+$P$8))))</f>
        <v>99450</v>
      </c>
      <c r="AH54" s="5">
        <f ca="1">IF(AH$4="",0,SUMPRODUCT(INDIRECT(ADDRESS($B38,$X$2)&amp;":"&amp;ADDRESS($B38,$X$2-1+AH$8)),INDIRECT(ADDRESS($B$11,$X$2)&amp;":"&amp;ADDRESS($B$11,$X$2-1+AH$8)),INDIRECT("rP!"&amp;ADDRESS(Prcsses!$B40,$X$2+$P$8-AH$8)&amp;":"&amp;ADDRESS(Prcsses!$B40,$X$2-1+$P$8))))</f>
        <v>114750</v>
      </c>
      <c r="AI54" s="5">
        <f ca="1">IF(AI$4="",0,SUMPRODUCT(INDIRECT(ADDRESS($B38,$X$2)&amp;":"&amp;ADDRESS($B38,$X$2-1+AI$8)),INDIRECT(ADDRESS($B$11,$X$2)&amp;":"&amp;ADDRESS($B$11,$X$2-1+AI$8)),INDIRECT("rP!"&amp;ADDRESS(Prcsses!$B40,$X$2+$P$8-AI$8)&amp;":"&amp;ADDRESS(Prcsses!$B40,$X$2-1+$P$8))))</f>
        <v>130050</v>
      </c>
      <c r="AJ54" s="5">
        <f ca="1">IF(AJ$4="",0,SUMPRODUCT(INDIRECT(ADDRESS($B38,$X$2)&amp;":"&amp;ADDRESS($B38,$X$2-1+AJ$8)),INDIRECT(ADDRESS($B$11,$X$2)&amp;":"&amp;ADDRESS($B$11,$X$2-1+AJ$8)),INDIRECT("rP!"&amp;ADDRESS(Prcsses!$B40,$X$2+$P$8-AJ$8)&amp;":"&amp;ADDRESS(Prcsses!$B40,$X$2-1+$P$8))))</f>
        <v>145350</v>
      </c>
      <c r="AK54" s="5">
        <f ca="1">IF(AK$4="",0,SUMPRODUCT(INDIRECT(ADDRESS($B38,$X$2)&amp;":"&amp;ADDRESS($B38,$X$2-1+AK$8)),INDIRECT(ADDRESS($B$11,$X$2)&amp;":"&amp;ADDRESS($B$11,$X$2-1+AK$8)),INDIRECT("rP!"&amp;ADDRESS(Prcsses!$B40,$X$2+$P$8-AK$8)&amp;":"&amp;ADDRESS(Prcsses!$B40,$X$2-1+$P$8))))</f>
        <v>160650</v>
      </c>
      <c r="AL54" s="5">
        <f ca="1">IF(AL$4="",0,SUMPRODUCT(INDIRECT(ADDRESS($B38,$X$2)&amp;":"&amp;ADDRESS($B38,$X$2-1+AL$8)),INDIRECT(ADDRESS($B$11,$X$2)&amp;":"&amp;ADDRESS($B$11,$X$2-1+AL$8)),INDIRECT("rP!"&amp;ADDRESS(Prcsses!$B40,$X$2+$P$8-AL$8)&amp;":"&amp;ADDRESS(Prcsses!$B40,$X$2-1+$P$8))))</f>
        <v>177786</v>
      </c>
      <c r="AM54" s="5">
        <f ca="1">IF(AM$4="",0,SUMPRODUCT(INDIRECT(ADDRESS($B38,$X$2)&amp;":"&amp;ADDRESS($B38,$X$2-1+AM$8)),INDIRECT(ADDRESS($B$11,$X$2)&amp;":"&amp;ADDRESS($B$11,$X$2-1+AM$8)),INDIRECT("rP!"&amp;ADDRESS(Prcsses!$B40,$X$2+$P$8-AM$8)&amp;":"&amp;ADDRESS(Prcsses!$B40,$X$2-1+$P$8))))</f>
        <v>195075</v>
      </c>
      <c r="AN54" s="5">
        <f ca="1">IF(AN$4="",0,SUMPRODUCT(INDIRECT(ADDRESS($B38,$X$2)&amp;":"&amp;ADDRESS($B38,$X$2-1+AN$8)),INDIRECT(ADDRESS($B$11,$X$2)&amp;":"&amp;ADDRESS($B$11,$X$2-1+AN$8)),INDIRECT("rP!"&amp;ADDRESS(Prcsses!$B40,$X$2+$P$8-AN$8)&amp;":"&amp;ADDRESS(Prcsses!$B40,$X$2-1+$P$8))))</f>
        <v>210681</v>
      </c>
      <c r="AO54" s="5">
        <f ca="1">IF(AO$4="",0,SUMPRODUCT(INDIRECT(ADDRESS($B38,$X$2)&amp;":"&amp;ADDRESS($B38,$X$2-1+AO$8)),INDIRECT(ADDRESS($B$11,$X$2)&amp;":"&amp;ADDRESS($B$11,$X$2-1+AO$8)),INDIRECT("rP!"&amp;ADDRESS(Prcsses!$B40,$X$2+$P$8-AO$8)&amp;":"&amp;ADDRESS(Prcsses!$B40,$X$2-1+$P$8))))</f>
        <v>226287</v>
      </c>
      <c r="AP54" s="5">
        <f ca="1">IF(AP$4="",0,SUMPRODUCT(INDIRECT(ADDRESS($B38,$X$2)&amp;":"&amp;ADDRESS($B38,$X$2-1+AP$8)),INDIRECT(ADDRESS($B$11,$X$2)&amp;":"&amp;ADDRESS($B$11,$X$2-1+AP$8)),INDIRECT("rP!"&amp;ADDRESS(Prcsses!$B40,$X$2+$P$8-AP$8)&amp;":"&amp;ADDRESS(Prcsses!$B40,$X$2-1+$P$8))))</f>
        <v>241893</v>
      </c>
      <c r="AQ54" s="5">
        <f ca="1">IF(AQ$4="",0,SUMPRODUCT(INDIRECT(ADDRESS($B38,$X$2)&amp;":"&amp;ADDRESS($B38,$X$2-1+AQ$8)),INDIRECT(ADDRESS($B$11,$X$2)&amp;":"&amp;ADDRESS($B$11,$X$2-1+AQ$8)),INDIRECT("rP!"&amp;ADDRESS(Prcsses!$B40,$X$2+$P$8-AQ$8)&amp;":"&amp;ADDRESS(Prcsses!$B40,$X$2-1+$P$8))))</f>
        <v>257499</v>
      </c>
      <c r="AR54" s="5">
        <f ca="1">IF(AR$4="",0,SUMPRODUCT(INDIRECT(ADDRESS($B38,$X$2)&amp;":"&amp;ADDRESS($B38,$X$2-1+AR$8)),INDIRECT(ADDRESS($B$11,$X$2)&amp;":"&amp;ADDRESS($B$11,$X$2-1+AR$8)),INDIRECT("rP!"&amp;ADDRESS(Prcsses!$B40,$X$2+$P$8-AR$8)&amp;":"&amp;ADDRESS(Prcsses!$B40,$X$2-1+$P$8))))</f>
        <v>275914.07999999996</v>
      </c>
      <c r="AS54" s="5">
        <f ca="1">IF(AS$4="",0,SUMPRODUCT(INDIRECT(ADDRESS($B38,$X$2)&amp;":"&amp;ADDRESS($B38,$X$2-1+AS$8)),INDIRECT(ADDRESS($B$11,$X$2)&amp;":"&amp;ADDRESS($B$11,$X$2-1+AS$8)),INDIRECT("rP!"&amp;ADDRESS(Prcsses!$B40,$X$2+$P$8-AS$8)&amp;":"&amp;ADDRESS(Prcsses!$B40,$X$2-1+$P$8))))</f>
        <v>294485.21999999997</v>
      </c>
      <c r="AT54" s="5">
        <f ca="1">IF(AT$4="",0,SUMPRODUCT(INDIRECT(ADDRESS($B38,$X$2)&amp;":"&amp;ADDRESS($B38,$X$2-1+AT$8)),INDIRECT(ADDRESS($B$11,$X$2)&amp;":"&amp;ADDRESS($B$11,$X$2-1+AT$8)),INDIRECT("rP!"&amp;ADDRESS(Prcsses!$B40,$X$2+$P$8-AT$8)&amp;":"&amp;ADDRESS(Prcsses!$B40,$X$2-1+$P$8))))</f>
        <v>310403.33999999997</v>
      </c>
      <c r="AU54" s="5">
        <f ca="1">IF(AU$4="",0,SUMPRODUCT(INDIRECT(ADDRESS($B38,$X$2)&amp;":"&amp;ADDRESS($B38,$X$2-1+AU$8)),INDIRECT(ADDRESS($B$11,$X$2)&amp;":"&amp;ADDRESS($B$11,$X$2-1+AU$8)),INDIRECT("rP!"&amp;ADDRESS(Prcsses!$B40,$X$2+$P$8-AU$8)&amp;":"&amp;ADDRESS(Prcsses!$B40,$X$2-1+$P$8))))</f>
        <v>326321.45999999996</v>
      </c>
      <c r="AV54" s="5">
        <f ca="1">IF(AV$4="",0,SUMPRODUCT(INDIRECT(ADDRESS($B38,$X$2)&amp;":"&amp;ADDRESS($B38,$X$2-1+AV$8)),INDIRECT(ADDRESS($B$11,$X$2)&amp;":"&amp;ADDRESS($B$11,$X$2-1+AV$8)),INDIRECT("rP!"&amp;ADDRESS(Prcsses!$B40,$X$2+$P$8-AV$8)&amp;":"&amp;ADDRESS(Prcsses!$B40,$X$2-1+$P$8))))</f>
        <v>342239.57999999996</v>
      </c>
      <c r="AW54" s="5">
        <f ca="1">IF(AW$4="",0,SUMPRODUCT(INDIRECT(ADDRESS($B38,$X$2)&amp;":"&amp;ADDRESS($B38,$X$2-1+AW$8)),INDIRECT(ADDRESS($B$11,$X$2)&amp;":"&amp;ADDRESS($B$11,$X$2-1+AW$8)),INDIRECT("rP!"&amp;ADDRESS(Prcsses!$B40,$X$2+$P$8-AW$8)&amp;":"&amp;ADDRESS(Prcsses!$B40,$X$2-1+$P$8))))</f>
        <v>358157.69999999995</v>
      </c>
      <c r="AX54" s="5">
        <f ca="1">IF(AX$4="",0,SUMPRODUCT(INDIRECT(ADDRESS($B38,$X$2)&amp;":"&amp;ADDRESS($B38,$X$2-1+AX$8)),INDIRECT(ADDRESS($B$11,$X$2)&amp;":"&amp;ADDRESS($B$11,$X$2-1+AX$8)),INDIRECT("rP!"&amp;ADDRESS(Prcsses!$B40,$X$2+$P$8-AX$8)&amp;":"&amp;ADDRESS(Prcsses!$B40,$X$2-1+$P$8))))</f>
        <v>377896.16879999998</v>
      </c>
      <c r="AY54" s="5">
        <f ca="1">IF(AY$4="",0,SUMPRODUCT(INDIRECT(ADDRESS($B38,$X$2)&amp;":"&amp;ADDRESS($B38,$X$2-1+AY$8)),INDIRECT(ADDRESS($B$11,$X$2)&amp;":"&amp;ADDRESS($B$11,$X$2-1+AY$8)),INDIRECT("rP!"&amp;ADDRESS(Prcsses!$B40,$X$2+$P$8-AY$8)&amp;":"&amp;ADDRESS(Prcsses!$B40,$X$2-1+$P$8))))</f>
        <v>397793.81880000001</v>
      </c>
      <c r="AZ54" s="5">
        <f ca="1">IF(AZ$4="",0,SUMPRODUCT(INDIRECT(ADDRESS($B38,$X$2)&amp;":"&amp;ADDRESS($B38,$X$2-1+AZ$8)),INDIRECT(ADDRESS($B$11,$X$2)&amp;":"&amp;ADDRESS($B$11,$X$2-1+AZ$8)),INDIRECT("rP!"&amp;ADDRESS(Prcsses!$B40,$X$2+$P$8-AZ$8)&amp;":"&amp;ADDRESS(Prcsses!$B40,$X$2-1+$P$8))))</f>
        <v>414030.30119999999</v>
      </c>
      <c r="BA54" s="5">
        <f ca="1">IF(BA$4="",0,SUMPRODUCT(INDIRECT(ADDRESS($B38,$X$2)&amp;":"&amp;ADDRESS($B38,$X$2-1+BA$8)),INDIRECT(ADDRESS($B$11,$X$2)&amp;":"&amp;ADDRESS($B$11,$X$2-1+BA$8)),INDIRECT("rP!"&amp;ADDRESS(Prcsses!$B40,$X$2+$P$8-BA$8)&amp;":"&amp;ADDRESS(Prcsses!$B40,$X$2-1+$P$8))))</f>
        <v>430266.78360000002</v>
      </c>
      <c r="BB54" s="5">
        <f ca="1">IF(BB$4="",0,SUMPRODUCT(INDIRECT(ADDRESS($B38,$X$2)&amp;":"&amp;ADDRESS($B38,$X$2-1+BB$8)),INDIRECT(ADDRESS($B$11,$X$2)&amp;":"&amp;ADDRESS($B$11,$X$2-1+BB$8)),INDIRECT("rP!"&amp;ADDRESS(Prcsses!$B40,$X$2+$P$8-BB$8)&amp;":"&amp;ADDRESS(Prcsses!$B40,$X$2-1+$P$8))))</f>
        <v>446503.266</v>
      </c>
      <c r="BC54" s="5">
        <f ca="1">IF(BC$4="",0,SUMPRODUCT(INDIRECT(ADDRESS($B38,$X$2)&amp;":"&amp;ADDRESS($B38,$X$2-1+BC$8)),INDIRECT(ADDRESS($B$11,$X$2)&amp;":"&amp;ADDRESS($B$11,$X$2-1+BC$8)),INDIRECT("rP!"&amp;ADDRESS(Prcsses!$B40,$X$2+$P$8-BC$8)&amp;":"&amp;ADDRESS(Prcsses!$B40,$X$2-1+$P$8))))</f>
        <v>462739.74840000004</v>
      </c>
      <c r="BD54" s="5">
        <f ca="1">IF(BD$4="",0,SUMPRODUCT(INDIRECT(ADDRESS($B38,$X$2)&amp;":"&amp;ADDRESS($B38,$X$2-1+BD$8)),INDIRECT(ADDRESS($B$11,$X$2)&amp;":"&amp;ADDRESS($B$11,$X$2-1+BD$8)),INDIRECT("rP!"&amp;ADDRESS(Prcsses!$B40,$X$2+$P$8-BD$8)&amp;":"&amp;ADDRESS(Prcsses!$B40,$X$2-1+$P$8))))</f>
        <v>483847.17552000005</v>
      </c>
      <c r="BE54" s="5">
        <f ca="1">IF(BE$4="",0,SUMPRODUCT(INDIRECT(ADDRESS($B38,$X$2)&amp;":"&amp;ADDRESS($B38,$X$2-1+BE$8)),INDIRECT(ADDRESS($B$11,$X$2)&amp;":"&amp;ADDRESS($B$11,$X$2-1+BE$8)),INDIRECT("rP!"&amp;ADDRESS(Prcsses!$B40,$X$2+$P$8-BE$8)&amp;":"&amp;ADDRESS(Prcsses!$B40,$X$2-1+$P$8))))</f>
        <v>505116.96746399999</v>
      </c>
      <c r="BF54" s="5">
        <f ca="1">IF(BF$4="",0,SUMPRODUCT(INDIRECT(ADDRESS($B38,$X$2)&amp;":"&amp;ADDRESS($B38,$X$2-1+BF$8)),INDIRECT(ADDRESS($B$11,$X$2)&amp;":"&amp;ADDRESS($B$11,$X$2-1+BF$8)),INDIRECT("rP!"&amp;ADDRESS(Prcsses!$B40,$X$2+$P$8-BF$8)&amp;":"&amp;ADDRESS(Prcsses!$B40,$X$2-1+$P$8))))</f>
        <v>521678.179512</v>
      </c>
      <c r="BG54" s="5">
        <f ca="1">IF(BG$4="",0,SUMPRODUCT(INDIRECT(ADDRESS($B38,$X$2)&amp;":"&amp;ADDRESS($B38,$X$2-1+BG$8)),INDIRECT(ADDRESS($B$11,$X$2)&amp;":"&amp;ADDRESS($B$11,$X$2-1+BG$8)),INDIRECT("rP!"&amp;ADDRESS(Prcsses!$B40,$X$2+$P$8-BG$8)&amp;":"&amp;ADDRESS(Prcsses!$B40,$X$2-1+$P$8))))</f>
        <v>538239.39156000002</v>
      </c>
      <c r="BH54" s="5">
        <f ca="1">IF(BH$4="",0,SUMPRODUCT(INDIRECT(ADDRESS($B38,$X$2)&amp;":"&amp;ADDRESS($B38,$X$2-1+BH$8)),INDIRECT(ADDRESS($B$11,$X$2)&amp;":"&amp;ADDRESS($B$11,$X$2-1+BH$8)),INDIRECT("rP!"&amp;ADDRESS(Prcsses!$B40,$X$2+$P$8-BH$8)&amp;":"&amp;ADDRESS(Prcsses!$B40,$X$2-1+$P$8))))</f>
        <v>554800.60360800009</v>
      </c>
      <c r="BI54" s="5">
        <f ca="1">IF(BI$4="",0,SUMPRODUCT(INDIRECT(ADDRESS($B38,$X$2)&amp;":"&amp;ADDRESS($B38,$X$2-1+BI$8)),INDIRECT(ADDRESS($B$11,$X$2)&amp;":"&amp;ADDRESS($B$11,$X$2-1+BI$8)),INDIRECT("rP!"&amp;ADDRESS(Prcsses!$B40,$X$2+$P$8-BI$8)&amp;":"&amp;ADDRESS(Prcsses!$B40,$X$2-1+$P$8))))</f>
        <v>571361.81565600005</v>
      </c>
      <c r="BJ54" s="5">
        <f ca="1">IF(BJ$4="",0,SUMPRODUCT(INDIRECT(ADDRESS($B38,$X$2)&amp;":"&amp;ADDRESS($B38,$X$2-1+BJ$8)),INDIRECT(ADDRESS($B$11,$X$2)&amp;":"&amp;ADDRESS($B$11,$X$2-1+BJ$8)),INDIRECT("rP!"&amp;ADDRESS(Prcsses!$B40,$X$2+$P$8-BJ$8)&amp;":"&amp;ADDRESS(Prcsses!$B40,$X$2-1+$P$8))))</f>
        <v>593885.06404127995</v>
      </c>
      <c r="BK54" s="5">
        <f ca="1">IF(BK$4="",0,SUMPRODUCT(INDIRECT(ADDRESS($B38,$X$2)&amp;":"&amp;ADDRESS($B38,$X$2-1+BK$8)),INDIRECT(ADDRESS($B$11,$X$2)&amp;":"&amp;ADDRESS($B$11,$X$2-1+BK$8)),INDIRECT("rP!"&amp;ADDRESS(Prcsses!$B40,$X$2+$P$8-BK$8)&amp;":"&amp;ADDRESS(Prcsses!$B40,$X$2-1+$P$8))))</f>
        <v>616573.92454704002</v>
      </c>
      <c r="BL54" s="5">
        <f ca="1">IF(BL$4="",0,SUMPRODUCT(INDIRECT(ADDRESS($B38,$X$2)&amp;":"&amp;ADDRESS($B38,$X$2-1+BL$8)),INDIRECT(ADDRESS($B$11,$X$2)&amp;":"&amp;ADDRESS($B$11,$X$2-1+BL$8)),INDIRECT("rP!"&amp;ADDRESS(Prcsses!$B40,$X$2+$P$8-BL$8)&amp;":"&amp;ADDRESS(Prcsses!$B40,$X$2-1+$P$8))))</f>
        <v>633466.36083600007</v>
      </c>
      <c r="BM54" s="5">
        <f ca="1">IF(BM$4="",0,SUMPRODUCT(INDIRECT(ADDRESS($B38,$X$2)&amp;":"&amp;ADDRESS($B38,$X$2-1+BM$8)),INDIRECT(ADDRESS($B$11,$X$2)&amp;":"&amp;ADDRESS($B$11,$X$2-1+BM$8)),INDIRECT("rP!"&amp;ADDRESS(Prcsses!$B40,$X$2+$P$8-BM$8)&amp;":"&amp;ADDRESS(Prcsses!$B40,$X$2-1+$P$8))))</f>
        <v>650358.79712496011</v>
      </c>
      <c r="BN54" s="5">
        <f ca="1">IF(BN$4="",0,SUMPRODUCT(INDIRECT(ADDRESS($B38,$X$2)&amp;":"&amp;ADDRESS($B38,$X$2-1+BN$8)),INDIRECT(ADDRESS($B$11,$X$2)&amp;":"&amp;ADDRESS($B$11,$X$2-1+BN$8)),INDIRECT("rP!"&amp;ADDRESS(Prcsses!$B40,$X$2+$P$8-BN$8)&amp;":"&amp;ADDRESS(Prcsses!$B40,$X$2-1+$P$8))))</f>
        <v>667251.23341392004</v>
      </c>
      <c r="BO54" s="5">
        <f ca="1">IF(BO$4="",0,SUMPRODUCT(INDIRECT(ADDRESS($B38,$X$2)&amp;":"&amp;ADDRESS($B38,$X$2-1+BO$8)),INDIRECT(ADDRESS($B$11,$X$2)&amp;":"&amp;ADDRESS($B$11,$X$2-1+BO$8)),INDIRECT("rP!"&amp;ADDRESS(Prcsses!$B40,$X$2+$P$8-BO$8)&amp;":"&amp;ADDRESS(Prcsses!$B40,$X$2-1+$P$8))))</f>
        <v>684143.66970288008</v>
      </c>
      <c r="BP54" s="5">
        <f ca="1">IF(BP$4="",0,SUMPRODUCT(INDIRECT(ADDRESS($B38,$X$2)&amp;":"&amp;ADDRESS($B38,$X$2-1+BP$8)),INDIRECT(ADDRESS($B$11,$X$2)&amp;":"&amp;ADDRESS($B$11,$X$2-1+BP$8)),INDIRECT("rP!"&amp;ADDRESS(Prcsses!$B40,$X$2+$P$8-BP$8)&amp;":"&amp;ADDRESS(Prcsses!$B40,$X$2-1+$P$8))))</f>
        <v>708130.92923320318</v>
      </c>
      <c r="BQ54" s="5">
        <f ca="1">IF(BQ$4="",0,SUMPRODUCT(INDIRECT(ADDRESS($B38,$X$2)&amp;":"&amp;ADDRESS($B38,$X$2-1+BQ$8)),INDIRECT(ADDRESS($B$11,$X$2)&amp;":"&amp;ADDRESS($B$11,$X$2-1+BQ$8)),INDIRECT("rP!"&amp;ADDRESS(Prcsses!$B40,$X$2+$P$8-BQ$8)&amp;":"&amp;ADDRESS(Prcsses!$B40,$X$2-1+$P$8))))</f>
        <v>732287.11312641576</v>
      </c>
      <c r="BR54" s="5">
        <f ca="1">IF(BR$4="",0,SUMPRODUCT(INDIRECT(ADDRESS($B38,$X$2)&amp;":"&amp;ADDRESS($B38,$X$2-1+BR$8)),INDIRECT(ADDRESS($B$11,$X$2)&amp;":"&amp;ADDRESS($B$11,$X$2-1+BR$8)),INDIRECT("rP!"&amp;ADDRESS(Prcsses!$B40,$X$2+$P$8-BR$8)&amp;":"&amp;ADDRESS(Prcsses!$B40,$X$2-1+$P$8))))</f>
        <v>749517.39814115502</v>
      </c>
      <c r="BS54" s="5">
        <f ca="1">IF(BS$4="",0,SUMPRODUCT(INDIRECT(ADDRESS($B38,$X$2)&amp;":"&amp;ADDRESS($B38,$X$2-1+BS$8)),INDIRECT(ADDRESS($B$11,$X$2)&amp;":"&amp;ADDRESS($B$11,$X$2-1+BS$8)),INDIRECT("rP!"&amp;ADDRESS(Prcsses!$B40,$X$2+$P$8-BS$8)&amp;":"&amp;ADDRESS(Prcsses!$B40,$X$2-1+$P$8))))</f>
        <v>766747.68315589428</v>
      </c>
      <c r="BT54" s="5">
        <f ca="1">IF(BT$4="",0,SUMPRODUCT(INDIRECT(ADDRESS($B38,$X$2)&amp;":"&amp;ADDRESS($B38,$X$2-1+BT$8)),INDIRECT(ADDRESS($B$11,$X$2)&amp;":"&amp;ADDRESS($B$11,$X$2-1+BT$8)),INDIRECT("rP!"&amp;ADDRESS(Prcsses!$B40,$X$2+$P$8-BT$8)&amp;":"&amp;ADDRESS(Prcsses!$B40,$X$2-1+$P$8))))</f>
        <v>783977.96817063354</v>
      </c>
      <c r="BU54" s="5">
        <f ca="1">IF(BU$4="",0,SUMPRODUCT(INDIRECT(ADDRESS($B38,$X$2)&amp;":"&amp;ADDRESS($B38,$X$2-1+BU$8)),INDIRECT(ADDRESS($B$11,$X$2)&amp;":"&amp;ADDRESS($B$11,$X$2-1+BU$8)),INDIRECT("rP!"&amp;ADDRESS(Prcsses!$B40,$X$2+$P$8-BU$8)&amp;":"&amp;ADDRESS(Prcsses!$B40,$X$2-1+$P$8))))</f>
        <v>801208.2531853728</v>
      </c>
      <c r="BV54" s="5">
        <f ca="1">IF(BV$4="",0,SUMPRODUCT(INDIRECT(ADDRESS($B38,$X$2)&amp;":"&amp;ADDRESS($B38,$X$2-1+BV$8)),INDIRECT(ADDRESS($B$11,$X$2)&amp;":"&amp;ADDRESS($B$11,$X$2-1+BV$8)),INDIRECT("rP!"&amp;ADDRESS(Prcsses!$B40,$X$2+$P$8-BV$8)&amp;":"&amp;ADDRESS(Prcsses!$B40,$X$2-1+$P$8))))</f>
        <v>826709.07500718674</v>
      </c>
      <c r="BW54" s="5">
        <f ca="1">IF(BW$4="",0,SUMPRODUCT(INDIRECT(ADDRESS($B38,$X$2)&amp;":"&amp;ADDRESS($B38,$X$2-1+BW$8)),INDIRECT(ADDRESS($B$11,$X$2)&amp;":"&amp;ADDRESS($B$11,$X$2-1+BW$8)),INDIRECT("rP!"&amp;ADDRESS(Prcsses!$B40,$X$2+$P$8-BW$8)&amp;":"&amp;ADDRESS(Prcsses!$B40,$X$2-1+$P$8))))</f>
        <v>852382.19967914815</v>
      </c>
      <c r="BX54" s="5">
        <f ca="1">IF(BX$4="",0,SUMPRODUCT(INDIRECT(ADDRESS($B38,$X$2)&amp;":"&amp;ADDRESS($B38,$X$2-1+BX$8)),INDIRECT(ADDRESS($B$11,$X$2)&amp;":"&amp;ADDRESS($B$11,$X$2-1+BX$8)),INDIRECT("rP!"&amp;ADDRESS(Prcsses!$B40,$X$2+$P$8-BX$8)&amp;":"&amp;ADDRESS(Prcsses!$B40,$X$2-1+$P$8))))</f>
        <v>869957.09039418225</v>
      </c>
      <c r="BY54" s="5">
        <f ca="1">IF(BY$4="",0,SUMPRODUCT(INDIRECT(ADDRESS($B38,$X$2)&amp;":"&amp;ADDRESS($B38,$X$2-1+BY$8)),INDIRECT(ADDRESS($B$11,$X$2)&amp;":"&amp;ADDRESS($B$11,$X$2-1+BY$8)),INDIRECT("rP!"&amp;ADDRESS(Prcsses!$B40,$X$2+$P$8-BY$8)&amp;":"&amp;ADDRESS(Prcsses!$B40,$X$2-1+$P$8))))</f>
        <v>887531.98110921611</v>
      </c>
      <c r="BZ54" s="5">
        <f ca="1">IF(BZ$4="",0,SUMPRODUCT(INDIRECT(ADDRESS($B38,$X$2)&amp;":"&amp;ADDRESS($B38,$X$2-1+BZ$8)),INDIRECT(ADDRESS($B$11,$X$2)&amp;":"&amp;ADDRESS($B$11,$X$2-1+BZ$8)),INDIRECT("rP!"&amp;ADDRESS(Prcsses!$B40,$X$2+$P$8-BZ$8)&amp;":"&amp;ADDRESS(Prcsses!$B40,$X$2-1+$P$8))))</f>
        <v>905106.87182425009</v>
      </c>
      <c r="CA54" s="5">
        <f ca="1">IF(CA$4="",0,SUMPRODUCT(INDIRECT(ADDRESS($B38,$X$2)&amp;":"&amp;ADDRESS($B38,$X$2-1+CA$8)),INDIRECT(ADDRESS($B$11,$X$2)&amp;":"&amp;ADDRESS($B$11,$X$2-1+CA$8)),INDIRECT("rP!"&amp;ADDRESS(Prcsses!$B40,$X$2+$P$8-CA$8)&amp;":"&amp;ADDRESS(Prcsses!$B40,$X$2-1+$P$8))))</f>
        <v>922681.76253928407</v>
      </c>
      <c r="CB54" s="5">
        <f ca="1">IF(CB$4="",0,SUMPRODUCT(INDIRECT(ADDRESS($B38,$X$2)&amp;":"&amp;ADDRESS($B38,$X$2-1+CB$8)),INDIRECT(ADDRESS($B$11,$X$2)&amp;":"&amp;ADDRESS($B$11,$X$2-1+CB$8)),INDIRECT("rP!"&amp;ADDRESS(Prcsses!$B40,$X$2+$P$8-CB$8)&amp;":"&amp;ADDRESS(Prcsses!$B40,$X$2-1+$P$8))))</f>
        <v>949747.09424043633</v>
      </c>
      <c r="CC54" s="5">
        <f ca="1">IF(CC$4="",0,SUMPRODUCT(INDIRECT(ADDRESS($B38,$X$2)&amp;":"&amp;ADDRESS($B38,$X$2-1+CC$8)),INDIRECT(ADDRESS($B$11,$X$2)&amp;":"&amp;ADDRESS($B$11,$X$2-1+CC$8)),INDIRECT("rP!"&amp;ADDRESS(Prcsses!$B40,$X$2+$P$8-CC$8)&amp;":"&amp;ADDRESS(Prcsses!$B40,$X$2-1+$P$8))))</f>
        <v>976988.17484873906</v>
      </c>
      <c r="CD54" s="5">
        <f ca="1">IF(CD$4="",0,SUMPRODUCT(INDIRECT(ADDRESS($B38,$X$2)&amp;":"&amp;ADDRESS($B38,$X$2-1+CD$8)),INDIRECT(ADDRESS($B$11,$X$2)&amp;":"&amp;ADDRESS($B$11,$X$2-1+CD$8)),INDIRECT("rP!"&amp;ADDRESS(Prcsses!$B40,$X$2+$P$8-CD$8)&amp;":"&amp;ADDRESS(Prcsses!$B40,$X$2-1+$P$8))))</f>
        <v>994914.56337807386</v>
      </c>
      <c r="CE54" s="5">
        <f ca="1">IF(CE$4="",0,SUMPRODUCT(INDIRECT(ADDRESS($B38,$X$2)&amp;":"&amp;ADDRESS($B38,$X$2-1+CE$8)),INDIRECT(ADDRESS($B$11,$X$2)&amp;":"&amp;ADDRESS($B$11,$X$2-1+CE$8)),INDIRECT("rP!"&amp;ADDRESS(Prcsses!$B40,$X$2+$P$8-CE$8)&amp;":"&amp;ADDRESS(Prcsses!$B40,$X$2-1+$P$8))))</f>
        <v>1012840.9519074084</v>
      </c>
      <c r="CF54" s="5">
        <f ca="1">IF(CF$4="",0,SUMPRODUCT(INDIRECT(ADDRESS($B38,$X$2)&amp;":"&amp;ADDRESS($B38,$X$2-1+CF$8)),INDIRECT(ADDRESS($B$11,$X$2)&amp;":"&amp;ADDRESS($B$11,$X$2-1+CF$8)),INDIRECT("rP!"&amp;ADDRESS(Prcsses!$B40,$X$2+$P$8-CF$8)&amp;":"&amp;ADDRESS(Prcsses!$B40,$X$2-1+$P$8))))</f>
        <v>0</v>
      </c>
    </row>
    <row r="55" spans="2:84" s="26" customFormat="1" ht="12" x14ac:dyDescent="0.25">
      <c r="B55" s="13"/>
      <c r="M55" s="55"/>
      <c r="N55" s="44" t="s">
        <v>21</v>
      </c>
      <c r="O55" s="45"/>
      <c r="P55" s="46"/>
      <c r="Q55" s="89"/>
      <c r="U55" s="41"/>
      <c r="V55" s="42"/>
      <c r="W55" s="43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</row>
    <row r="56" spans="2:84" x14ac:dyDescent="0.3">
      <c r="B56" s="13">
        <f>ROW()</f>
        <v>56</v>
      </c>
    </row>
    <row r="57" spans="2:84" x14ac:dyDescent="0.3">
      <c r="B57" s="13">
        <f>ROW()</f>
        <v>57</v>
      </c>
      <c r="H57" s="1" t="s">
        <v>147</v>
      </c>
      <c r="M57" s="53" t="s">
        <v>18</v>
      </c>
      <c r="P57" s="72" t="str">
        <f>Lists!$AI$6</f>
        <v>BS(+)</v>
      </c>
      <c r="U57" s="5">
        <f ca="1">SUM(INDIRECT(ADDRESS($B57,$X$2)&amp;":"&amp;ADDRESS($B57,$X$2-1+$P$8)))</f>
        <v>779695233.22532117</v>
      </c>
      <c r="X57" s="5">
        <f ca="1">IF(X$4="",0,SUM(X58:X64))</f>
        <v>0</v>
      </c>
      <c r="Y57" s="5">
        <f t="shared" ref="Y57:AI57" ca="1" si="79">IF(Y$4="",0,SUM(Y58:Y64))</f>
        <v>0</v>
      </c>
      <c r="Z57" s="5">
        <f t="shared" ca="1" si="79"/>
        <v>0</v>
      </c>
      <c r="AA57" s="5">
        <f t="shared" ca="1" si="79"/>
        <v>258333.33333333337</v>
      </c>
      <c r="AB57" s="5">
        <f t="shared" ca="1" si="79"/>
        <v>949166.66666666663</v>
      </c>
      <c r="AC57" s="5">
        <f t="shared" ca="1" si="79"/>
        <v>1367500</v>
      </c>
      <c r="AD57" s="5">
        <f t="shared" ca="1" si="79"/>
        <v>1781666.6666666665</v>
      </c>
      <c r="AE57" s="5">
        <f t="shared" ca="1" si="79"/>
        <v>2211333.3333333335</v>
      </c>
      <c r="AF57" s="5">
        <f t="shared" ca="1" si="79"/>
        <v>2661783.3333333335</v>
      </c>
      <c r="AG57" s="5">
        <f t="shared" ca="1" si="79"/>
        <v>3084650</v>
      </c>
      <c r="AH57" s="5">
        <f t="shared" ca="1" si="79"/>
        <v>3507100</v>
      </c>
      <c r="AI57" s="5">
        <f t="shared" ca="1" si="79"/>
        <v>3929550</v>
      </c>
      <c r="AJ57" s="5">
        <f t="shared" ref="AJ57:CF57" ca="1" si="80">IF(AJ$4="",0,SUM(AJ58:AJ64))</f>
        <v>4352000</v>
      </c>
      <c r="AK57" s="5">
        <f t="shared" ca="1" si="80"/>
        <v>4806070</v>
      </c>
      <c r="AL57" s="5">
        <f t="shared" ca="1" si="80"/>
        <v>5299903</v>
      </c>
      <c r="AM57" s="5">
        <f t="shared" ca="1" si="80"/>
        <v>5731737</v>
      </c>
      <c r="AN57" s="5">
        <f t="shared" ca="1" si="80"/>
        <v>6162636</v>
      </c>
      <c r="AO57" s="5">
        <f t="shared" ca="1" si="80"/>
        <v>6593535</v>
      </c>
      <c r="AP57" s="5">
        <f t="shared" ca="1" si="80"/>
        <v>7024434</v>
      </c>
      <c r="AQ57" s="5">
        <f t="shared" ca="1" si="80"/>
        <v>7503711.5999999996</v>
      </c>
      <c r="AR57" s="5">
        <f t="shared" ca="1" si="80"/>
        <v>8042482.7399999993</v>
      </c>
      <c r="AS57" s="5">
        <f t="shared" ca="1" si="80"/>
        <v>8483473.6199999992</v>
      </c>
      <c r="AT57" s="5">
        <f t="shared" ca="1" si="80"/>
        <v>8922990.5999999996</v>
      </c>
      <c r="AU57" s="5">
        <f t="shared" ca="1" si="80"/>
        <v>9362507.5800000001</v>
      </c>
      <c r="AV57" s="5">
        <f t="shared" ca="1" si="80"/>
        <v>9802024.5600000005</v>
      </c>
      <c r="AW57" s="5">
        <f t="shared" ca="1" si="80"/>
        <v>10307336.435999999</v>
      </c>
      <c r="AX57" s="5">
        <f t="shared" ca="1" si="80"/>
        <v>10892645.7084</v>
      </c>
      <c r="AY57" s="5">
        <f t="shared" ca="1" si="80"/>
        <v>11342987.010000002</v>
      </c>
      <c r="AZ57" s="5">
        <f t="shared" ca="1" si="80"/>
        <v>11791294.329600001</v>
      </c>
      <c r="BA57" s="5">
        <f t="shared" ca="1" si="80"/>
        <v>12239601.649199998</v>
      </c>
      <c r="BB57" s="5">
        <f t="shared" ca="1" si="80"/>
        <v>12687908.968799999</v>
      </c>
      <c r="BC57" s="5">
        <f t="shared" ca="1" si="80"/>
        <v>13220104.780799998</v>
      </c>
      <c r="BD57" s="5">
        <f t="shared" ca="1" si="80"/>
        <v>13853598.202440001</v>
      </c>
      <c r="BE57" s="5">
        <f t="shared" ca="1" si="80"/>
        <v>14313487.546152001</v>
      </c>
      <c r="BF57" s="5">
        <f t="shared" ca="1" si="80"/>
        <v>14770761.012144001</v>
      </c>
      <c r="BG57" s="5">
        <f t="shared" ca="1" si="80"/>
        <v>15228034.478136001</v>
      </c>
      <c r="BH57" s="5">
        <f t="shared" ca="1" si="80"/>
        <v>15685307.944127999</v>
      </c>
      <c r="BI57" s="5">
        <f t="shared" ca="1" si="80"/>
        <v>16245260.924817603</v>
      </c>
      <c r="BJ57" s="5">
        <f t="shared" ca="1" si="80"/>
        <v>16928631.737958238</v>
      </c>
      <c r="BK57" s="5">
        <f t="shared" ca="1" si="80"/>
        <v>17398270.908946082</v>
      </c>
      <c r="BL57" s="5">
        <f t="shared" ca="1" si="80"/>
        <v>17864689.844257925</v>
      </c>
      <c r="BM57" s="5">
        <f t="shared" ca="1" si="80"/>
        <v>18331108.779569764</v>
      </c>
      <c r="BN57" s="5">
        <f t="shared" ca="1" si="80"/>
        <v>18797527.714881603</v>
      </c>
      <c r="BO57" s="5">
        <f t="shared" ca="1" si="80"/>
        <v>19386135.272683583</v>
      </c>
      <c r="BP57" s="5">
        <f t="shared" ca="1" si="80"/>
        <v>20121125.175616227</v>
      </c>
      <c r="BQ57" s="5">
        <f t="shared" ca="1" si="80"/>
        <v>20600720.211233459</v>
      </c>
      <c r="BR57" s="5">
        <f t="shared" ca="1" si="80"/>
        <v>21076467.525251534</v>
      </c>
      <c r="BS57" s="5">
        <f t="shared" ca="1" si="80"/>
        <v>21552214.839269612</v>
      </c>
      <c r="BT57" s="5">
        <f t="shared" ca="1" si="80"/>
        <v>22027962.153287694</v>
      </c>
      <c r="BU57" s="5">
        <f t="shared" ca="1" si="80"/>
        <v>22646146.490094282</v>
      </c>
      <c r="BV57" s="5">
        <f t="shared" ca="1" si="80"/>
        <v>23434546.898085363</v>
      </c>
      <c r="BW57" s="5">
        <f t="shared" ca="1" si="80"/>
        <v>23924308.177248765</v>
      </c>
      <c r="BX57" s="5">
        <f t="shared" ca="1" si="80"/>
        <v>24409570.437547199</v>
      </c>
      <c r="BY57" s="5">
        <f t="shared" ca="1" si="80"/>
        <v>24894832.697845638</v>
      </c>
      <c r="BZ57" s="5">
        <f t="shared" ca="1" si="80"/>
        <v>25380094.958144076</v>
      </c>
      <c r="CA57" s="5">
        <f t="shared" ca="1" si="80"/>
        <v>26028803.702092327</v>
      </c>
      <c r="CB57" s="5">
        <f t="shared" ca="1" si="80"/>
        <v>26872457.039383013</v>
      </c>
      <c r="CC57" s="5">
        <f t="shared" ca="1" si="80"/>
        <v>27372599.373820182</v>
      </c>
      <c r="CD57" s="5">
        <f t="shared" ca="1" si="80"/>
        <v>27867566.879324585</v>
      </c>
      <c r="CE57" s="5">
        <f t="shared" ca="1" si="80"/>
        <v>28362534.384828992</v>
      </c>
      <c r="CF57" s="5">
        <f t="shared" ca="1" si="80"/>
        <v>0</v>
      </c>
    </row>
    <row r="58" spans="2:84" x14ac:dyDescent="0.3">
      <c r="B58" s="13">
        <f>ROW()</f>
        <v>58</v>
      </c>
      <c r="H58" s="1" t="str">
        <f t="shared" ref="H58:H63" si="81">$H$24</f>
        <v>Себестоимостные закупки и затраты</v>
      </c>
      <c r="I58" s="1" t="str">
        <f>Prcsses!I14</f>
        <v>Сырье и материалы</v>
      </c>
      <c r="M58" s="53" t="s">
        <v>18</v>
      </c>
      <c r="U58" s="5">
        <f t="shared" ref="U58:U63" ca="1" si="82">SUM(INDIRECT(ADDRESS($B58,$X$2)&amp;":"&amp;ADDRESS($B58,$X$2-1+$P$8)))</f>
        <v>80456131.576428145</v>
      </c>
      <c r="X58" s="5">
        <f ca="1">IF(X$4="",0,X25/(1+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58" s="5">
        <f ca="1">IF(Y$4="",0,Y25/(1+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58" s="5">
        <f ca="1">IF(Z$4="",0,Z25/(1+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58" s="5">
        <f ca="1">IF(AA$4="",0,AA25/(1+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83333.333333333343</v>
      </c>
      <c r="AB58" s="5">
        <f ca="1">IF(AB$4="",0,AB25/(1+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125000</v>
      </c>
      <c r="AC58" s="5">
        <f ca="1">IF(AC$4="",0,AC25/(1+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166666.66666666669</v>
      </c>
      <c r="AD58" s="5">
        <f ca="1">IF(AD$4="",0,AD25/(1+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208333.33333333334</v>
      </c>
      <c r="AE58" s="5">
        <f ca="1">IF(AE$4="",0,AE25/(1+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255000</v>
      </c>
      <c r="AF58" s="5">
        <f ca="1">IF(AF$4="",0,AF25/(1+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297500</v>
      </c>
      <c r="AG58" s="5">
        <f ca="1">IF(AG$4="",0,AG25/(1+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340000</v>
      </c>
      <c r="AH58" s="5">
        <f ca="1">IF(AH$4="",0,AH25/(1+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382500</v>
      </c>
      <c r="AI58" s="5">
        <f ca="1">IF(AI$4="",0,AI25/(1+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425000</v>
      </c>
      <c r="AJ58" s="5">
        <f ca="1">IF(AJ$4="",0,AJ25/(1+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467500</v>
      </c>
      <c r="AK58" s="5">
        <f ca="1">IF(AK$4="",0,AK25/(1+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520200</v>
      </c>
      <c r="AL58" s="5">
        <f ca="1">IF(AL$4="",0,AL25/(1+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563550</v>
      </c>
      <c r="AM58" s="5">
        <f ca="1">IF(AM$4="",0,AM25/(1+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606900</v>
      </c>
      <c r="AN58" s="5">
        <f ca="1">IF(AN$4="",0,AN25/(1+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650250</v>
      </c>
      <c r="AO58" s="5">
        <f ca="1">IF(AO$4="",0,AO25/(1+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693599.99999999988</v>
      </c>
      <c r="AP58" s="5">
        <f ca="1">IF(AP$4="",0,AP25/(1+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736950</v>
      </c>
      <c r="AQ58" s="5">
        <f ca="1">IF(AQ$4="",0,AQ25/(1+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795906</v>
      </c>
      <c r="AR58" s="5">
        <f ca="1">IF(AR$4="",0,AR25/(1+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840122.99999999988</v>
      </c>
      <c r="AS58" s="5">
        <f ca="1">IF(AS$4="",0,AS25/(1+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884339.99999999988</v>
      </c>
      <c r="AT58" s="5">
        <f ca="1">IF(AT$4="",0,AT25/(1+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928557</v>
      </c>
      <c r="AU58" s="5">
        <f ca="1">IF(AU$4="",0,AU25/(1+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972774.00000000012</v>
      </c>
      <c r="AV58" s="5">
        <f ca="1">IF(AV$4="",0,AV25/(1+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1016991</v>
      </c>
      <c r="AW58" s="5">
        <f ca="1">IF(AW$4="",0,AW25/(1+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1082432.1599999999</v>
      </c>
      <c r="AX58" s="5">
        <f ca="1">IF(AX$4="",0,AX25/(1+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1127533.5</v>
      </c>
      <c r="AY58" s="5">
        <f ca="1">IF(AY$4="",0,AY25/(1+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1172634.8400000001</v>
      </c>
      <c r="AZ58" s="5">
        <f ca="1">IF(AZ$4="",0,AZ25/(1+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1217736.18</v>
      </c>
      <c r="BA58" s="5">
        <f ca="1">IF(BA$4="",0,BA25/(1+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1262837.52</v>
      </c>
      <c r="BB58" s="5">
        <f ca="1">IF(BB$4="",0,BB25/(1+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1307938.8600000001</v>
      </c>
      <c r="BC58" s="5">
        <f ca="1">IF(BC$4="",0,BC25/(1+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1380101.004</v>
      </c>
      <c r="BD58" s="5">
        <f ca="1">IF(BD$4="",0,BD25/(1+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1426104.3708000001</v>
      </c>
      <c r="BE58" s="5">
        <f ca="1">IF(BE$4="",0,BE25/(1+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1472107.7375999999</v>
      </c>
      <c r="BF58" s="5">
        <f ca="1">IF(BF$4="",0,BF25/(1+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1518111.1044000001</v>
      </c>
      <c r="BG58" s="5">
        <f ca="1">IF(BG$4="",0,BG25/(1+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1564114.4712</v>
      </c>
      <c r="BH58" s="5">
        <f ca="1">IF(BH$4="",0,BH25/(1+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1610117.8380000002</v>
      </c>
      <c r="BI58" s="5">
        <f ca="1">IF(BI$4="",0,BI25/(1+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1689243.6288960001</v>
      </c>
      <c r="BJ58" s="5">
        <f ca="1">IF(BJ$4="",0,BJ25/(1+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1736167.0630320001</v>
      </c>
      <c r="BK58" s="5">
        <f ca="1">IF(BK$4="",0,BK25/(1+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1783090.4971680003</v>
      </c>
      <c r="BL58" s="5">
        <f ca="1">IF(BL$4="",0,BL25/(1+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1830013.9313040003</v>
      </c>
      <c r="BM58" s="5">
        <f ca="1">IF(BM$4="",0,BM25/(1+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1876937.3654400003</v>
      </c>
      <c r="BN58" s="5">
        <f ca="1">IF(BN$4="",0,BN25/(1+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1923860.7995759998</v>
      </c>
      <c r="BO58" s="5">
        <f ca="1">IF(BO$4="",0,BO25/(1+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2010199.9183862398</v>
      </c>
      <c r="BP58" s="5">
        <f ca="1">IF(BP$4="",0,BP25/(1+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2058061.8212049594</v>
      </c>
      <c r="BQ58" s="5">
        <f ca="1">IF(BQ$4="",0,BQ25/(1+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2105923.7240236797</v>
      </c>
      <c r="BR58" s="5">
        <f ca="1">IF(BR$4="",0,BR25/(1+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2153785.6268423996</v>
      </c>
      <c r="BS58" s="5">
        <f ca="1">IF(BS$4="",0,BS25/(1+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2201647.5296611199</v>
      </c>
      <c r="BT58" s="5">
        <f ca="1">IF(BT$4="",0,BT25/(1+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2249509.4324798398</v>
      </c>
      <c r="BU58" s="5">
        <f ca="1">IF(BU$4="",0,BU25/(1+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2343318.762004531</v>
      </c>
      <c r="BV58" s="5">
        <f ca="1">IF(BV$4="",0,BV25/(1+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2392137.902879626</v>
      </c>
      <c r="BW58" s="5">
        <f ca="1">IF(BW$4="",0,BW25/(1+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2440957.0437547201</v>
      </c>
      <c r="BX58" s="5">
        <f ca="1">IF(BX$4="",0,BX25/(1+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2489776.1846298142</v>
      </c>
      <c r="BY58" s="5">
        <f ca="1">IF(BY$4="",0,BY25/(1+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2538595.3255049088</v>
      </c>
      <c r="BZ58" s="5">
        <f ca="1">IF(BZ$4="",0,BZ25/(1+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2587414.4663800034</v>
      </c>
      <c r="CA58" s="5">
        <f ca="1">IF(CA$4="",0,CA25/(1+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2688958.2794001997</v>
      </c>
      <c r="CB58" s="5">
        <f ca="1">IF(CB$4="",0,CB25/(1+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2738753.8030927959</v>
      </c>
      <c r="CC58" s="5">
        <f ca="1">IF(CC$4="",0,CC25/(1+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2788549.3267853926</v>
      </c>
      <c r="CD58" s="5">
        <f ca="1">IF(CD$4="",0,CD25/(1+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2838344.8504779879</v>
      </c>
      <c r="CE58" s="5">
        <f ca="1">IF(CE$4="",0,CE25/(1+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2888140.3741705846</v>
      </c>
      <c r="CF58" s="5">
        <f ca="1">IF(CF$4="",0,CF25/(1+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59" spans="2:84" x14ac:dyDescent="0.3">
      <c r="B59" s="13">
        <f>ROW()</f>
        <v>59</v>
      </c>
      <c r="H59" s="1" t="str">
        <f t="shared" si="81"/>
        <v>Себестоимостные закупки и затраты</v>
      </c>
      <c r="I59" s="1" t="str">
        <f>Prcsses!I15</f>
        <v>Изготовление у подрядчиков</v>
      </c>
      <c r="M59" s="53" t="s">
        <v>18</v>
      </c>
      <c r="U59" s="5">
        <f t="shared" ca="1" si="82"/>
        <v>160912263.15285629</v>
      </c>
      <c r="X59" s="5">
        <f ca="1">IF(X$4="",0,X26/(1+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59" s="5">
        <f ca="1">IF(Y$4="",0,Y26/(1+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59" s="5">
        <f ca="1">IF(Z$4="",0,Z26/(1+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59" s="5">
        <f ca="1">IF(AA$4="",0,AA26/(1+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166666.66666666669</v>
      </c>
      <c r="AB59" s="5">
        <f ca="1">IF(AB$4="",0,AB26/(1+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250000</v>
      </c>
      <c r="AC59" s="5">
        <f ca="1">IF(AC$4="",0,AC26/(1+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333333.33333333337</v>
      </c>
      <c r="AD59" s="5">
        <f ca="1">IF(AD$4="",0,AD26/(1+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416666.66666666669</v>
      </c>
      <c r="AE59" s="5">
        <f ca="1">IF(AE$4="",0,AE26/(1+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510000</v>
      </c>
      <c r="AF59" s="5">
        <f ca="1">IF(AF$4="",0,AF26/(1+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595000</v>
      </c>
      <c r="AG59" s="5">
        <f ca="1">IF(AG$4="",0,AG26/(1+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680000</v>
      </c>
      <c r="AH59" s="5">
        <f ca="1">IF(AH$4="",0,AH26/(1+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765000</v>
      </c>
      <c r="AI59" s="5">
        <f ca="1">IF(AI$4="",0,AI26/(1+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850000</v>
      </c>
      <c r="AJ59" s="5">
        <f ca="1">IF(AJ$4="",0,AJ26/(1+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935000</v>
      </c>
      <c r="AK59" s="5">
        <f ca="1">IF(AK$4="",0,AK26/(1+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1040400</v>
      </c>
      <c r="AL59" s="5">
        <f ca="1">IF(AL$4="",0,AL26/(1+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1127100</v>
      </c>
      <c r="AM59" s="5">
        <f ca="1">IF(AM$4="",0,AM26/(1+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1213800</v>
      </c>
      <c r="AN59" s="5">
        <f ca="1">IF(AN$4="",0,AN26/(1+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1300500</v>
      </c>
      <c r="AO59" s="5">
        <f ca="1">IF(AO$4="",0,AO26/(1+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1387199.9999999998</v>
      </c>
      <c r="AP59" s="5">
        <f ca="1">IF(AP$4="",0,AP26/(1+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1473900</v>
      </c>
      <c r="AQ59" s="5">
        <f ca="1">IF(AQ$4="",0,AQ26/(1+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1591812</v>
      </c>
      <c r="AR59" s="5">
        <f ca="1">IF(AR$4="",0,AR26/(1+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1680245.9999999998</v>
      </c>
      <c r="AS59" s="5">
        <f ca="1">IF(AS$4="",0,AS26/(1+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1768679.9999999998</v>
      </c>
      <c r="AT59" s="5">
        <f ca="1">IF(AT$4="",0,AT26/(1+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1857114</v>
      </c>
      <c r="AU59" s="5">
        <f ca="1">IF(AU$4="",0,AU26/(1+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1945548.0000000002</v>
      </c>
      <c r="AV59" s="5">
        <f ca="1">IF(AV$4="",0,AV26/(1+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2033982</v>
      </c>
      <c r="AW59" s="5">
        <f ca="1">IF(AW$4="",0,AW26/(1+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2164864.3199999998</v>
      </c>
      <c r="AX59" s="5">
        <f ca="1">IF(AX$4="",0,AX26/(1+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2255067</v>
      </c>
      <c r="AY59" s="5">
        <f ca="1">IF(AY$4="",0,AY26/(1+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2345269.6800000002</v>
      </c>
      <c r="AZ59" s="5">
        <f ca="1">IF(AZ$4="",0,AZ26/(1+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2435472.36</v>
      </c>
      <c r="BA59" s="5">
        <f ca="1">IF(BA$4="",0,BA26/(1+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2525675.04</v>
      </c>
      <c r="BB59" s="5">
        <f ca="1">IF(BB$4="",0,BB26/(1+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2615877.7200000002</v>
      </c>
      <c r="BC59" s="5">
        <f ca="1">IF(BC$4="",0,BC26/(1+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2760202.0079999999</v>
      </c>
      <c r="BD59" s="5">
        <f ca="1">IF(BD$4="",0,BD26/(1+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2852208.7416000003</v>
      </c>
      <c r="BE59" s="5">
        <f ca="1">IF(BE$4="",0,BE26/(1+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2944215.4751999998</v>
      </c>
      <c r="BF59" s="5">
        <f ca="1">IF(BF$4="",0,BF26/(1+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3036222.2088000001</v>
      </c>
      <c r="BG59" s="5">
        <f ca="1">IF(BG$4="",0,BG26/(1+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3128228.9424000001</v>
      </c>
      <c r="BH59" s="5">
        <f ca="1">IF(BH$4="",0,BH26/(1+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3220235.6760000004</v>
      </c>
      <c r="BI59" s="5">
        <f ca="1">IF(BI$4="",0,BI26/(1+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3378487.2577920002</v>
      </c>
      <c r="BJ59" s="5">
        <f ca="1">IF(BJ$4="",0,BJ26/(1+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3472334.1260640002</v>
      </c>
      <c r="BK59" s="5">
        <f ca="1">IF(BK$4="",0,BK26/(1+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3566180.9943360006</v>
      </c>
      <c r="BL59" s="5">
        <f ca="1">IF(BL$4="",0,BL26/(1+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3660027.8626080006</v>
      </c>
      <c r="BM59" s="5">
        <f ca="1">IF(BM$4="",0,BM26/(1+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3753874.7308800006</v>
      </c>
      <c r="BN59" s="5">
        <f ca="1">IF(BN$4="",0,BN26/(1+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3847721.5991519997</v>
      </c>
      <c r="BO59" s="5">
        <f ca="1">IF(BO$4="",0,BO26/(1+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4020399.8367724796</v>
      </c>
      <c r="BP59" s="5">
        <f ca="1">IF(BP$4="",0,BP26/(1+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4116123.6424099188</v>
      </c>
      <c r="BQ59" s="5">
        <f ca="1">IF(BQ$4="",0,BQ26/(1+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4211847.4480473595</v>
      </c>
      <c r="BR59" s="5">
        <f ca="1">IF(BR$4="",0,BR26/(1+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4307571.2536847992</v>
      </c>
      <c r="BS59" s="5">
        <f ca="1">IF(BS$4="",0,BS26/(1+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4403295.0593222398</v>
      </c>
      <c r="BT59" s="5">
        <f ca="1">IF(BT$4="",0,BT26/(1+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4499018.8649596795</v>
      </c>
      <c r="BU59" s="5">
        <f ca="1">IF(BU$4="",0,BU26/(1+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4686637.524009062</v>
      </c>
      <c r="BV59" s="5">
        <f ca="1">IF(BV$4="",0,BV26/(1+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4784275.805759252</v>
      </c>
      <c r="BW59" s="5">
        <f ca="1">IF(BW$4="",0,BW26/(1+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4881914.0875094403</v>
      </c>
      <c r="BX59" s="5">
        <f ca="1">IF(BX$4="",0,BX26/(1+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4979552.3692596285</v>
      </c>
      <c r="BY59" s="5">
        <f ca="1">IF(BY$4="",0,BY26/(1+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5077190.6510098176</v>
      </c>
      <c r="BZ59" s="5">
        <f ca="1">IF(BZ$4="",0,BZ26/(1+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5174828.9327600067</v>
      </c>
      <c r="CA59" s="5">
        <f ca="1">IF(CA$4="",0,CA26/(1+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5377916.5588003993</v>
      </c>
      <c r="CB59" s="5">
        <f ca="1">IF(CB$4="",0,CB26/(1+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5477507.6061855918</v>
      </c>
      <c r="CC59" s="5">
        <f ca="1">IF(CC$4="",0,CC26/(1+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5577098.6535707852</v>
      </c>
      <c r="CD59" s="5">
        <f ca="1">IF(CD$4="",0,CD26/(1+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5676689.7009559758</v>
      </c>
      <c r="CE59" s="5">
        <f ca="1">IF(CE$4="",0,CE26/(1+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5776280.7483411692</v>
      </c>
      <c r="CF59" s="5">
        <f ca="1">IF(CF$4="",0,CF26/(1+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60" spans="2:84" x14ac:dyDescent="0.3">
      <c r="B60" s="13">
        <f>ROW()</f>
        <v>60</v>
      </c>
      <c r="H60" s="1" t="str">
        <f t="shared" si="81"/>
        <v>Себестоимостные закупки и затраты</v>
      </c>
      <c r="I60" s="1" t="str">
        <f>Prcsses!I16</f>
        <v>Потребление ресурсов</v>
      </c>
      <c r="M60" s="53" t="s">
        <v>18</v>
      </c>
      <c r="U60" s="5">
        <f t="shared" ca="1" si="82"/>
        <v>31027196.480903018</v>
      </c>
      <c r="X60" s="5">
        <f ca="1">IF(X$4="",0,X27/(1+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60" s="5">
        <f ca="1">IF(Y$4="",0,Y27/(1+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60" s="5">
        <f ca="1">IF(Z$4="",0,Z27/(1+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60" s="5">
        <f ca="1">IF(AA$4="",0,AA27/(1+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60" s="5">
        <f ca="1">IF(AB$4="",0,AB27/(1+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33333.333333333336</v>
      </c>
      <c r="AC60" s="5">
        <f ca="1">IF(AC$4="",0,AC27/(1+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50000</v>
      </c>
      <c r="AD60" s="5">
        <f ca="1">IF(AD$4="",0,AD27/(1+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66666.666666666672</v>
      </c>
      <c r="AE60" s="5">
        <f ca="1">IF(AE$4="",0,AE27/(1+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83333.333333333343</v>
      </c>
      <c r="AF60" s="5">
        <f ca="1">IF(AF$4="",0,AF27/(1+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102000</v>
      </c>
      <c r="AG60" s="5">
        <f ca="1">IF(AG$4="",0,AG27/(1+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119000</v>
      </c>
      <c r="AH60" s="5">
        <f ca="1">IF(AH$4="",0,AH27/(1+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136000</v>
      </c>
      <c r="AI60" s="5">
        <f ca="1">IF(AI$4="",0,AI27/(1+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153000</v>
      </c>
      <c r="AJ60" s="5">
        <f ca="1">IF(AJ$4="",0,AJ27/(1+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170000</v>
      </c>
      <c r="AK60" s="5">
        <f ca="1">IF(AK$4="",0,AK27/(1+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187000</v>
      </c>
      <c r="AL60" s="5">
        <f ca="1">IF(AL$4="",0,AL27/(1+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208080</v>
      </c>
      <c r="AM60" s="5">
        <f ca="1">IF(AM$4="",0,AM27/(1+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225420</v>
      </c>
      <c r="AN60" s="5">
        <f ca="1">IF(AN$4="",0,AN27/(1+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242760</v>
      </c>
      <c r="AO60" s="5">
        <f ca="1">IF(AO$4="",0,AO27/(1+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260100</v>
      </c>
      <c r="AP60" s="5">
        <f ca="1">IF(AP$4="",0,AP27/(1+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277440</v>
      </c>
      <c r="AQ60" s="5">
        <f ca="1">IF(AQ$4="",0,AQ27/(1+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294780</v>
      </c>
      <c r="AR60" s="5">
        <f ca="1">IF(AR$4="",0,AR27/(1+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318362.40000000002</v>
      </c>
      <c r="AS60" s="5">
        <f ca="1">IF(AS$4="",0,AS27/(1+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336049.2</v>
      </c>
      <c r="AT60" s="5">
        <f ca="1">IF(AT$4="",0,AT27/(1+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353736</v>
      </c>
      <c r="AU60" s="5">
        <f ca="1">IF(AU$4="",0,AU27/(1+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371422.8</v>
      </c>
      <c r="AV60" s="5">
        <f ca="1">IF(AV$4="",0,AV27/(1+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389109.60000000003</v>
      </c>
      <c r="AW60" s="5">
        <f ca="1">IF(AW$4="",0,AW27/(1+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406796.39999999997</v>
      </c>
      <c r="AX60" s="5">
        <f ca="1">IF(AX$4="",0,AX27/(1+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432972.86400000006</v>
      </c>
      <c r="AY60" s="5">
        <f ca="1">IF(AY$4="",0,AY27/(1+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451013.39999999997</v>
      </c>
      <c r="AZ60" s="5">
        <f ca="1">IF(AZ$4="",0,AZ27/(1+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469053.93600000005</v>
      </c>
      <c r="BA60" s="5">
        <f ca="1">IF(BA$4="",0,BA27/(1+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487094.47199999995</v>
      </c>
      <c r="BB60" s="5">
        <f ca="1">IF(BB$4="",0,BB27/(1+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505135.00800000003</v>
      </c>
      <c r="BC60" s="5">
        <f ca="1">IF(BC$4="",0,BC27/(1+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523175.54400000005</v>
      </c>
      <c r="BD60" s="5">
        <f ca="1">IF(BD$4="",0,BD27/(1+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552040.4016000001</v>
      </c>
      <c r="BE60" s="5">
        <f ca="1">IF(BE$4="",0,BE27/(1+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570441.74832000001</v>
      </c>
      <c r="BF60" s="5">
        <f ca="1">IF(BF$4="",0,BF27/(1+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588843.09503999993</v>
      </c>
      <c r="BG60" s="5">
        <f ca="1">IF(BG$4="",0,BG27/(1+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607244.44176000007</v>
      </c>
      <c r="BH60" s="5">
        <f ca="1">IF(BH$4="",0,BH27/(1+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625645.7884800001</v>
      </c>
      <c r="BI60" s="5">
        <f ca="1">IF(BI$4="",0,BI27/(1+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644047.13520000002</v>
      </c>
      <c r="BJ60" s="5">
        <f ca="1">IF(BJ$4="",0,BJ27/(1+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675697.45155840006</v>
      </c>
      <c r="BK60" s="5">
        <f ca="1">IF(BK$4="",0,BK27/(1+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694466.82521280006</v>
      </c>
      <c r="BL60" s="5">
        <f ca="1">IF(BL$4="",0,BL27/(1+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713236.19886720018</v>
      </c>
      <c r="BM60" s="5">
        <f ca="1">IF(BM$4="",0,BM27/(1+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732005.57252160017</v>
      </c>
      <c r="BN60" s="5">
        <f ca="1">IF(BN$4="",0,BN27/(1+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750774.94617600017</v>
      </c>
      <c r="BO60" s="5">
        <f ca="1">IF(BO$4="",0,BO27/(1+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769544.31983039994</v>
      </c>
      <c r="BP60" s="5">
        <f ca="1">IF(BP$4="",0,BP27/(1+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804079.96735449589</v>
      </c>
      <c r="BQ60" s="5">
        <f ca="1">IF(BQ$4="",0,BQ27/(1+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823224.72848198388</v>
      </c>
      <c r="BR60" s="5">
        <f ca="1">IF(BR$4="",0,BR27/(1+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842369.48960947187</v>
      </c>
      <c r="BS60" s="5">
        <f ca="1">IF(BS$4="",0,BS27/(1+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861514.25073695986</v>
      </c>
      <c r="BT60" s="5">
        <f ca="1">IF(BT$4="",0,BT27/(1+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880659.01186444797</v>
      </c>
      <c r="BU60" s="5">
        <f ca="1">IF(BU$4="",0,BU27/(1+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899803.77299193584</v>
      </c>
      <c r="BV60" s="5">
        <f ca="1">IF(BV$4="",0,BV27/(1+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937327.50480181235</v>
      </c>
      <c r="BW60" s="5">
        <f ca="1">IF(BW$4="",0,BW27/(1+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956855.16115185036</v>
      </c>
      <c r="BX60" s="5">
        <f ca="1">IF(BX$4="",0,BX27/(1+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976382.81750188791</v>
      </c>
      <c r="BY60" s="5">
        <f ca="1">IF(BY$4="",0,BY27/(1+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995910.47385192581</v>
      </c>
      <c r="BZ60" s="5">
        <f ca="1">IF(BZ$4="",0,BZ27/(1+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1015438.1302019636</v>
      </c>
      <c r="CA60" s="5">
        <f ca="1">IF(CA$4="",0,CA27/(1+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1034965.7865520013</v>
      </c>
      <c r="CB60" s="5">
        <f ca="1">IF(CB$4="",0,CB27/(1+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1075583.3117600798</v>
      </c>
      <c r="CC60" s="5">
        <f ca="1">IF(CC$4="",0,CC27/(1+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1095501.5212371184</v>
      </c>
      <c r="CD60" s="5">
        <f ca="1">IF(CD$4="",0,CD27/(1+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1115419.7307141568</v>
      </c>
      <c r="CE60" s="5">
        <f ca="1">IF(CE$4="",0,CE27/(1+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1135337.9401911953</v>
      </c>
      <c r="CF60" s="5">
        <f ca="1">IF(CF$4="",0,CF27/(1+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61" spans="2:84" x14ac:dyDescent="0.3">
      <c r="B61" s="13">
        <f>ROW()</f>
        <v>61</v>
      </c>
      <c r="H61" s="1" t="str">
        <f t="shared" si="81"/>
        <v>Себестоимостные закупки и затраты</v>
      </c>
      <c r="I61" s="1" t="str">
        <f>Prcsses!I17</f>
        <v>ФОТ производственного персонала</v>
      </c>
      <c r="M61" s="53" t="s">
        <v>18</v>
      </c>
      <c r="U61" s="5">
        <f t="shared" ca="1" si="82"/>
        <v>372326357.77083623</v>
      </c>
      <c r="X61" s="5">
        <f ca="1">IF(X$4="",0,X28/(1+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61" s="5">
        <f ca="1">IF(Y$4="",0,Y28/(1+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61" s="5">
        <f ca="1">IF(Z$4="",0,Z28/(1+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61" s="5">
        <f ca="1">IF(AA$4="",0,AA28/(1+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61" s="5">
        <f ca="1">IF(AB$4="",0,AB28/(1+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400000</v>
      </c>
      <c r="AC61" s="5">
        <f ca="1">IF(AC$4="",0,AC28/(1+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600000</v>
      </c>
      <c r="AD61" s="5">
        <f ca="1">IF(AD$4="",0,AD28/(1+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800000</v>
      </c>
      <c r="AE61" s="5">
        <f ca="1">IF(AE$4="",0,AE28/(1+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1000000</v>
      </c>
      <c r="AF61" s="5">
        <f ca="1">IF(AF$4="",0,AF28/(1+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1224000</v>
      </c>
      <c r="AG61" s="5">
        <f ca="1">IF(AG$4="",0,AG28/(1+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1428000</v>
      </c>
      <c r="AH61" s="5">
        <f ca="1">IF(AH$4="",0,AH28/(1+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1632000</v>
      </c>
      <c r="AI61" s="5">
        <f ca="1">IF(AI$4="",0,AI28/(1+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1836000</v>
      </c>
      <c r="AJ61" s="5">
        <f ca="1">IF(AJ$4="",0,AJ28/(1+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2040000</v>
      </c>
      <c r="AK61" s="5">
        <f ca="1">IF(AK$4="",0,AK28/(1+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2244000</v>
      </c>
      <c r="AL61" s="5">
        <f ca="1">IF(AL$4="",0,AL28/(1+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2496960</v>
      </c>
      <c r="AM61" s="5">
        <f ca="1">IF(AM$4="",0,AM28/(1+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2705040</v>
      </c>
      <c r="AN61" s="5">
        <f ca="1">IF(AN$4="",0,AN28/(1+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2913120</v>
      </c>
      <c r="AO61" s="5">
        <f ca="1">IF(AO$4="",0,AO28/(1+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3121200</v>
      </c>
      <c r="AP61" s="5">
        <f ca="1">IF(AP$4="",0,AP28/(1+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3329279.9999999995</v>
      </c>
      <c r="AQ61" s="5">
        <f ca="1">IF(AQ$4="",0,AQ28/(1+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3537360</v>
      </c>
      <c r="AR61" s="5">
        <f ca="1">IF(AR$4="",0,AR28/(1+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3820348.8</v>
      </c>
      <c r="AS61" s="5">
        <f ca="1">IF(AS$4="",0,AS28/(1+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4032590.3999999994</v>
      </c>
      <c r="AT61" s="5">
        <f ca="1">IF(AT$4="",0,AT28/(1+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4244831.9999999991</v>
      </c>
      <c r="AU61" s="5">
        <f ca="1">IF(AU$4="",0,AU28/(1+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4457073.5999999996</v>
      </c>
      <c r="AV61" s="5">
        <f ca="1">IF(AV$4="",0,AV28/(1+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4669315.2</v>
      </c>
      <c r="AW61" s="5">
        <f ca="1">IF(AW$4="",0,AW28/(1+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4881556.8</v>
      </c>
      <c r="AX61" s="5">
        <f ca="1">IF(AX$4="",0,AX28/(1+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5195674.3679999998</v>
      </c>
      <c r="AY61" s="5">
        <f ca="1">IF(AY$4="",0,AY28/(1+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5412160.7999999998</v>
      </c>
      <c r="AZ61" s="5">
        <f ca="1">IF(AZ$4="",0,AZ28/(1+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5628647.2319999998</v>
      </c>
      <c r="BA61" s="5">
        <f ca="1">IF(BA$4="",0,BA28/(1+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5845133.6639999999</v>
      </c>
      <c r="BB61" s="5">
        <f ca="1">IF(BB$4="",0,BB28/(1+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6061620.0959999999</v>
      </c>
      <c r="BC61" s="5">
        <f ca="1">IF(BC$4="",0,BC28/(1+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6278106.5279999999</v>
      </c>
      <c r="BD61" s="5">
        <f ca="1">IF(BD$4="",0,BD28/(1+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6624484.8191999998</v>
      </c>
      <c r="BE61" s="5">
        <f ca="1">IF(BE$4="",0,BE28/(1+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6845300.9798400002</v>
      </c>
      <c r="BF61" s="5">
        <f ca="1">IF(BF$4="",0,BF28/(1+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7066117.1404799996</v>
      </c>
      <c r="BG61" s="5">
        <f ca="1">IF(BG$4="",0,BG28/(1+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7286933.30112</v>
      </c>
      <c r="BH61" s="5">
        <f ca="1">IF(BH$4="",0,BH28/(1+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7507749.4617600003</v>
      </c>
      <c r="BI61" s="5">
        <f ca="1">IF(BI$4="",0,BI28/(1+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7728565.6224000007</v>
      </c>
      <c r="BJ61" s="5">
        <f ca="1">IF(BJ$4="",0,BJ28/(1+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8108369.4187008003</v>
      </c>
      <c r="BK61" s="5">
        <f ca="1">IF(BK$4="",0,BK28/(1+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8333601.9025536003</v>
      </c>
      <c r="BL61" s="5">
        <f ca="1">IF(BL$4="",0,BL28/(1+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8558834.3864064012</v>
      </c>
      <c r="BM61" s="5">
        <f ca="1">IF(BM$4="",0,BM28/(1+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8784066.8702592012</v>
      </c>
      <c r="BN61" s="5">
        <f ca="1">IF(BN$4="",0,BN28/(1+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9009299.3541120011</v>
      </c>
      <c r="BO61" s="5">
        <f ca="1">IF(BO$4="",0,BO28/(1+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9234531.8379647993</v>
      </c>
      <c r="BP61" s="5">
        <f ca="1">IF(BP$4="",0,BP28/(1+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9648959.6082539503</v>
      </c>
      <c r="BQ61" s="5">
        <f ca="1">IF(BQ$4="",0,BQ28/(1+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9878696.7417838052</v>
      </c>
      <c r="BR61" s="5">
        <f ca="1">IF(BR$4="",0,BR28/(1+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10108433.875313662</v>
      </c>
      <c r="BS61" s="5">
        <f ca="1">IF(BS$4="",0,BS28/(1+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10338171.008843517</v>
      </c>
      <c r="BT61" s="5">
        <f ca="1">IF(BT$4="",0,BT28/(1+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10567908.142373376</v>
      </c>
      <c r="BU61" s="5">
        <f ca="1">IF(BU$4="",0,BU28/(1+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10797645.275903231</v>
      </c>
      <c r="BV61" s="5">
        <f ca="1">IF(BV$4="",0,BV28/(1+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11247930.057621749</v>
      </c>
      <c r="BW61" s="5">
        <f ca="1">IF(BW$4="",0,BW28/(1+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11482261.933822203</v>
      </c>
      <c r="BX61" s="5">
        <f ca="1">IF(BX$4="",0,BX28/(1+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11716593.810022656</v>
      </c>
      <c r="BY61" s="5">
        <f ca="1">IF(BY$4="",0,BY28/(1+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11950925.686223108</v>
      </c>
      <c r="BZ61" s="5">
        <f ca="1">IF(BZ$4="",0,BZ28/(1+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12185257.562423561</v>
      </c>
      <c r="CA61" s="5">
        <f ca="1">IF(CA$4="",0,CA28/(1+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12419589.438624015</v>
      </c>
      <c r="CB61" s="5">
        <f ca="1">IF(CB$4="",0,CB28/(1+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12906999.741120957</v>
      </c>
      <c r="CC61" s="5">
        <f ca="1">IF(CC$4="",0,CC28/(1+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13146018.25484542</v>
      </c>
      <c r="CD61" s="5">
        <f ca="1">IF(CD$4="",0,CD28/(1+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13385036.768569883</v>
      </c>
      <c r="CE61" s="5">
        <f ca="1">IF(CE$4="",0,CE28/(1+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13624055.282294342</v>
      </c>
      <c r="CF61" s="5">
        <f ca="1">IF(CF$4="",0,CF28/(1+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62" spans="2:84" x14ac:dyDescent="0.3">
      <c r="B62" s="13">
        <f>ROW()</f>
        <v>62</v>
      </c>
      <c r="H62" s="1" t="str">
        <f t="shared" si="81"/>
        <v>Себестоимостные закупки и затраты</v>
      </c>
      <c r="I62" s="1" t="str">
        <f>Prcsses!I18</f>
        <v>Соцсборы</v>
      </c>
      <c r="M62" s="53" t="s">
        <v>18</v>
      </c>
      <c r="U62" s="5">
        <f t="shared" ca="1" si="82"/>
        <v>111697907.33125088</v>
      </c>
      <c r="X62" s="5">
        <f ca="1">IF(X$4="",0,X29/(1+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62" s="5">
        <f ca="1">IF(Y$4="",0,Y29/(1+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62" s="5">
        <f ca="1">IF(Z$4="",0,Z29/(1+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62" s="5">
        <f ca="1">IF(AA$4="",0,AA29/(1+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62" s="5">
        <f ca="1">IF(AB$4="",0,AB29/(1+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120000</v>
      </c>
      <c r="AC62" s="5">
        <f ca="1">IF(AC$4="",0,AC29/(1+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180000</v>
      </c>
      <c r="AD62" s="5">
        <f ca="1">IF(AD$4="",0,AD29/(1+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240000</v>
      </c>
      <c r="AE62" s="5">
        <f ca="1">IF(AE$4="",0,AE29/(1+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300000</v>
      </c>
      <c r="AF62" s="5">
        <f ca="1">IF(AF$4="",0,AF29/(1+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367200</v>
      </c>
      <c r="AG62" s="5">
        <f ca="1">IF(AG$4="",0,AG29/(1+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428400</v>
      </c>
      <c r="AH62" s="5">
        <f ca="1">IF(AH$4="",0,AH29/(1+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489600</v>
      </c>
      <c r="AI62" s="5">
        <f ca="1">IF(AI$4="",0,AI29/(1+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550800</v>
      </c>
      <c r="AJ62" s="5">
        <f ca="1">IF(AJ$4="",0,AJ29/(1+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612000</v>
      </c>
      <c r="AK62" s="5">
        <f ca="1">IF(AK$4="",0,AK29/(1+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673200</v>
      </c>
      <c r="AL62" s="5">
        <f ca="1">IF(AL$4="",0,AL29/(1+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749088</v>
      </c>
      <c r="AM62" s="5">
        <f ca="1">IF(AM$4="",0,AM29/(1+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811512</v>
      </c>
      <c r="AN62" s="5">
        <f ca="1">IF(AN$4="",0,AN29/(1+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873936</v>
      </c>
      <c r="AO62" s="5">
        <f ca="1">IF(AO$4="",0,AO29/(1+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936360</v>
      </c>
      <c r="AP62" s="5">
        <f ca="1">IF(AP$4="",0,AP29/(1+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998783.99999999988</v>
      </c>
      <c r="AQ62" s="5">
        <f ca="1">IF(AQ$4="",0,AQ29/(1+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1061208</v>
      </c>
      <c r="AR62" s="5">
        <f ca="1">IF(AR$4="",0,AR29/(1+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1146104.6399999999</v>
      </c>
      <c r="AS62" s="5">
        <f ca="1">IF(AS$4="",0,AS29/(1+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1209777.1199999999</v>
      </c>
      <c r="AT62" s="5">
        <f ca="1">IF(AT$4="",0,AT29/(1+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1273449.5999999999</v>
      </c>
      <c r="AU62" s="5">
        <f ca="1">IF(AU$4="",0,AU29/(1+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1337122.0799999998</v>
      </c>
      <c r="AV62" s="5">
        <f ca="1">IF(AV$4="",0,AV29/(1+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1400794.56</v>
      </c>
      <c r="AW62" s="5">
        <f ca="1">IF(AW$4="",0,AW29/(1+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1464467.0399999998</v>
      </c>
      <c r="AX62" s="5">
        <f ca="1">IF(AX$4="",0,AX29/(1+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1558702.3104000001</v>
      </c>
      <c r="AY62" s="5">
        <f ca="1">IF(AY$4="",0,AY29/(1+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1623648.24</v>
      </c>
      <c r="AZ62" s="5">
        <f ca="1">IF(AZ$4="",0,AZ29/(1+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1688594.1696000001</v>
      </c>
      <c r="BA62" s="5">
        <f ca="1">IF(BA$4="",0,BA29/(1+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1753540.0992000001</v>
      </c>
      <c r="BB62" s="5">
        <f ca="1">IF(BB$4="",0,BB29/(1+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1818486.0288</v>
      </c>
      <c r="BC62" s="5">
        <f ca="1">IF(BC$4="",0,BC29/(1+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1883431.9584000001</v>
      </c>
      <c r="BD62" s="5">
        <f ca="1">IF(BD$4="",0,BD29/(1+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1987345.44576</v>
      </c>
      <c r="BE62" s="5">
        <f ca="1">IF(BE$4="",0,BE29/(1+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2053590.2939519999</v>
      </c>
      <c r="BF62" s="5">
        <f ca="1">IF(BF$4="",0,BF29/(1+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2119835.1421440002</v>
      </c>
      <c r="BG62" s="5">
        <f ca="1">IF(BG$4="",0,BG29/(1+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2186079.990336</v>
      </c>
      <c r="BH62" s="5">
        <f ca="1">IF(BH$4="",0,BH29/(1+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2252324.8385280003</v>
      </c>
      <c r="BI62" s="5">
        <f ca="1">IF(BI$4="",0,BI29/(1+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2318569.6867200001</v>
      </c>
      <c r="BJ62" s="5">
        <f ca="1">IF(BJ$4="",0,BJ29/(1+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2432510.82561024</v>
      </c>
      <c r="BK62" s="5">
        <f ca="1">IF(BK$4="",0,BK29/(1+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2500080.5707660802</v>
      </c>
      <c r="BL62" s="5">
        <f ca="1">IF(BL$4="",0,BL29/(1+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2567650.3159219204</v>
      </c>
      <c r="BM62" s="5">
        <f ca="1">IF(BM$4="",0,BM29/(1+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2635220.0610777605</v>
      </c>
      <c r="BN62" s="5">
        <f ca="1">IF(BN$4="",0,BN29/(1+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2702789.8062336002</v>
      </c>
      <c r="BO62" s="5">
        <f ca="1">IF(BO$4="",0,BO29/(1+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2770359.55138944</v>
      </c>
      <c r="BP62" s="5">
        <f ca="1">IF(BP$4="",0,BP29/(1+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2894687.882476185</v>
      </c>
      <c r="BQ62" s="5">
        <f ca="1">IF(BQ$4="",0,BQ29/(1+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2963609.0225351416</v>
      </c>
      <c r="BR62" s="5">
        <f ca="1">IF(BR$4="",0,BR29/(1+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3032530.1625940986</v>
      </c>
      <c r="BS62" s="5">
        <f ca="1">IF(BS$4="",0,BS29/(1+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3101451.3026530552</v>
      </c>
      <c r="BT62" s="5">
        <f ca="1">IF(BT$4="",0,BT29/(1+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3170372.4427120127</v>
      </c>
      <c r="BU62" s="5">
        <f ca="1">IF(BU$4="",0,BU29/(1+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3239293.5827709693</v>
      </c>
      <c r="BV62" s="5">
        <f ca="1">IF(BV$4="",0,BV29/(1+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3374379.0172865246</v>
      </c>
      <c r="BW62" s="5">
        <f ca="1">IF(BW$4="",0,BW29/(1+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3444678.580146661</v>
      </c>
      <c r="BX62" s="5">
        <f ca="1">IF(BX$4="",0,BX29/(1+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3514978.1430067969</v>
      </c>
      <c r="BY62" s="5">
        <f ca="1">IF(BY$4="",0,BY29/(1+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3585277.7058669324</v>
      </c>
      <c r="BZ62" s="5">
        <f ca="1">IF(BZ$4="",0,BZ29/(1+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3655577.2687270683</v>
      </c>
      <c r="CA62" s="5">
        <f ca="1">IF(CA$4="",0,CA29/(1+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3725876.8315872042</v>
      </c>
      <c r="CB62" s="5">
        <f ca="1">IF(CB$4="",0,CB29/(1+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3872099.9223362869</v>
      </c>
      <c r="CC62" s="5">
        <f ca="1">IF(CC$4="",0,CC29/(1+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3943805.4764536261</v>
      </c>
      <c r="CD62" s="5">
        <f ca="1">IF(CD$4="",0,CD29/(1+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4015511.0305709648</v>
      </c>
      <c r="CE62" s="5">
        <f ca="1">IF(CE$4="",0,CE29/(1+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4087216.5846883031</v>
      </c>
      <c r="CF62" s="5">
        <f ca="1">IF(CF$4="",0,CF29/(1+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63" spans="2:84" x14ac:dyDescent="0.3">
      <c r="B63" s="13">
        <f>ROW()</f>
        <v>63</v>
      </c>
      <c r="H63" s="1" t="str">
        <f t="shared" si="81"/>
        <v>Себестоимостные закупки и затраты</v>
      </c>
      <c r="I63" s="1" t="str">
        <f>Prcsses!I19</f>
        <v>Прямые расходы включая логистику</v>
      </c>
      <c r="M63" s="53" t="s">
        <v>18</v>
      </c>
      <c r="U63" s="5">
        <f t="shared" ca="1" si="82"/>
        <v>23275376.913046524</v>
      </c>
      <c r="X63" s="5">
        <f ca="1">IF(X$4="",0,X30/(1+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63" s="5">
        <f ca="1">IF(Y$4="",0,Y30/(1+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63" s="5">
        <f ca="1">IF(Z$4="",0,Z30/(1+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63" s="5">
        <f ca="1">IF(AA$4="",0,AA30/(1+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8333.3333333333339</v>
      </c>
      <c r="AB63" s="5">
        <f ca="1">IF(AB$4="",0,AB30/(1+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20833.333333333336</v>
      </c>
      <c r="AC63" s="5">
        <f ca="1">IF(AC$4="",0,AC30/(1+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37500</v>
      </c>
      <c r="AD63" s="5">
        <f ca="1">IF(AD$4="",0,AD30/(1+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50000</v>
      </c>
      <c r="AE63" s="5">
        <f ca="1">IF(AE$4="",0,AE30/(1+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63000</v>
      </c>
      <c r="AF63" s="5">
        <f ca="1">IF(AF$4="",0,AF30/(1+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76083.333333333343</v>
      </c>
      <c r="AG63" s="5">
        <f ca="1">IF(AG$4="",0,AG30/(1+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89250</v>
      </c>
      <c r="AH63" s="5">
        <f ca="1">IF(AH$4="",0,AH30/(1+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102000</v>
      </c>
      <c r="AI63" s="5">
        <f ca="1">IF(AI$4="",0,AI30/(1+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114750</v>
      </c>
      <c r="AJ63" s="5">
        <f ca="1">IF(AJ$4="",0,AJ30/(1+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127500</v>
      </c>
      <c r="AK63" s="5">
        <f ca="1">IF(AK$4="",0,AK30/(1+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141270</v>
      </c>
      <c r="AL63" s="5">
        <f ca="1">IF(AL$4="",0,AL30/(1+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155125</v>
      </c>
      <c r="AM63" s="5">
        <f ca="1">IF(AM$4="",0,AM30/(1+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169065</v>
      </c>
      <c r="AN63" s="5">
        <f ca="1">IF(AN$4="",0,AN30/(1+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182070</v>
      </c>
      <c r="AO63" s="5">
        <f ca="1">IF(AO$4="",0,AO30/(1+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195075</v>
      </c>
      <c r="AP63" s="5">
        <f ca="1">IF(AP$4="",0,AP30/(1+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208080</v>
      </c>
      <c r="AQ63" s="5">
        <f ca="1">IF(AQ$4="",0,AQ30/(1+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222645.59999999998</v>
      </c>
      <c r="AR63" s="5">
        <f ca="1">IF(AR$4="",0,AR30/(1+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237297.9</v>
      </c>
      <c r="AS63" s="5">
        <f ca="1">IF(AS$4="",0,AS30/(1+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252036.9</v>
      </c>
      <c r="AT63" s="5">
        <f ca="1">IF(AT$4="",0,AT30/(1+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265302.00000000006</v>
      </c>
      <c r="AU63" s="5">
        <f ca="1">IF(AU$4="",0,AU30/(1+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278567.10000000003</v>
      </c>
      <c r="AV63" s="5">
        <f ca="1">IF(AV$4="",0,AV30/(1+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291832.2</v>
      </c>
      <c r="AW63" s="5">
        <f ca="1">IF(AW$4="",0,AW30/(1+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307219.71600000001</v>
      </c>
      <c r="AX63" s="5">
        <f ca="1">IF(AX$4="",0,AX30/(1+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322695.66600000003</v>
      </c>
      <c r="AY63" s="5">
        <f ca="1">IF(AY$4="",0,AY30/(1+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338260.05</v>
      </c>
      <c r="AZ63" s="5">
        <f ca="1">IF(AZ$4="",0,AZ30/(1+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351790.45199999999</v>
      </c>
      <c r="BA63" s="5">
        <f ca="1">IF(BA$4="",0,BA30/(1+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365320.85400000005</v>
      </c>
      <c r="BB63" s="5">
        <f ca="1">IF(BB$4="",0,BB30/(1+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378851.25599999999</v>
      </c>
      <c r="BC63" s="5">
        <f ca="1">IF(BC$4="",0,BC30/(1+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395087.73840000003</v>
      </c>
      <c r="BD63" s="5">
        <f ca="1">IF(BD$4="",0,BD30/(1+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411414.42348000006</v>
      </c>
      <c r="BE63" s="5">
        <f ca="1">IF(BE$4="",0,BE30/(1+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427831.31124000001</v>
      </c>
      <c r="BF63" s="5">
        <f ca="1">IF(BF$4="",0,BF30/(1+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441632.32128000003</v>
      </c>
      <c r="BG63" s="5">
        <f ca="1">IF(BG$4="",0,BG30/(1+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455433.33132</v>
      </c>
      <c r="BH63" s="5">
        <f ca="1">IF(BH$4="",0,BH30/(1+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469234.34135999996</v>
      </c>
      <c r="BI63" s="5">
        <f ca="1">IF(BI$4="",0,BI30/(1+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486347.59380960005</v>
      </c>
      <c r="BJ63" s="5">
        <f ca="1">IF(BJ$4="",0,BJ30/(1+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503552.85299280012</v>
      </c>
      <c r="BK63" s="5">
        <f ca="1">IF(BK$4="",0,BK30/(1+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520850.11890960007</v>
      </c>
      <c r="BL63" s="5">
        <f ca="1">IF(BL$4="",0,BL30/(1+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534927.14915040007</v>
      </c>
      <c r="BM63" s="5">
        <f ca="1">IF(BM$4="",0,BM30/(1+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549004.17939120019</v>
      </c>
      <c r="BN63" s="5">
        <f ca="1">IF(BN$4="",0,BN30/(1+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563081.20963200007</v>
      </c>
      <c r="BO63" s="5">
        <f ca="1">IF(BO$4="",0,BO30/(1+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581099.80834022397</v>
      </c>
      <c r="BP63" s="5">
        <f ca="1">IF(BP$4="",0,BP30/(1+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599212.25391671993</v>
      </c>
      <c r="BQ63" s="5">
        <f ca="1">IF(BQ$4="",0,BQ30/(1+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617418.54636148794</v>
      </c>
      <c r="BR63" s="5">
        <f ca="1">IF(BR$4="",0,BR30/(1+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631777.11720710387</v>
      </c>
      <c r="BS63" s="5">
        <f ca="1">IF(BS$4="",0,BS30/(1+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646135.68805271992</v>
      </c>
      <c r="BT63" s="5">
        <f ca="1">IF(BT$4="",0,BT30/(1+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660494.25889833597</v>
      </c>
      <c r="BU63" s="5">
        <f ca="1">IF(BU$4="",0,BU30/(1+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679447.57241454907</v>
      </c>
      <c r="BV63" s="5">
        <f ca="1">IF(BV$4="",0,BV30/(1+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698496.60973639973</v>
      </c>
      <c r="BW63" s="5">
        <f ca="1">IF(BW$4="",0,BW30/(1+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717641.3708638876</v>
      </c>
      <c r="BX63" s="5">
        <f ca="1">IF(BX$4="",0,BX30/(1+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732287.11312641611</v>
      </c>
      <c r="BY63" s="5">
        <f ca="1">IF(BY$4="",0,BY30/(1+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746932.85538894439</v>
      </c>
      <c r="BZ63" s="5">
        <f ca="1">IF(BZ$4="",0,BZ30/(1+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761578.59765147255</v>
      </c>
      <c r="CA63" s="5">
        <f ca="1">IF(CA$4="",0,CA30/(1+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781496.80712851114</v>
      </c>
      <c r="CB63" s="5">
        <f ca="1">IF(CB$4="",0,CB30/(1+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801512.65488729987</v>
      </c>
      <c r="CC63" s="5">
        <f ca="1">IF(CC$4="",0,CC30/(1+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821626.14092783874</v>
      </c>
      <c r="CD63" s="5">
        <f ca="1">IF(CD$4="",0,CD30/(1+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836564.79803561757</v>
      </c>
      <c r="CE63" s="5">
        <f ca="1">IF(CE$4="",0,CE30/(1+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851503.45514339639</v>
      </c>
      <c r="CF63" s="5">
        <f ca="1">IF(CF$4="",0,CF30/(1+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64" spans="2:84" s="26" customFormat="1" ht="12" x14ac:dyDescent="0.25">
      <c r="B64" s="13"/>
      <c r="M64" s="55"/>
      <c r="N64" s="44" t="s">
        <v>21</v>
      </c>
      <c r="O64" s="45"/>
      <c r="P64" s="46"/>
      <c r="Q64" s="89"/>
      <c r="U64" s="41"/>
      <c r="V64" s="42"/>
      <c r="W64" s="43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</row>
    <row r="65" spans="2:84" x14ac:dyDescent="0.3">
      <c r="B65" s="13">
        <f>ROW()</f>
        <v>65</v>
      </c>
    </row>
    <row r="66" spans="2:84" x14ac:dyDescent="0.3">
      <c r="B66" s="13">
        <f>ROW()</f>
        <v>66</v>
      </c>
      <c r="H66" s="1" t="s">
        <v>148</v>
      </c>
      <c r="M66" s="53" t="s">
        <v>18</v>
      </c>
      <c r="P66" s="72" t="str">
        <f>Lists!$AI$12</f>
        <v>PL(+)</v>
      </c>
      <c r="U66" s="5">
        <f ca="1">SUM(INDIRECT(ADDRESS($B66,$X$2)&amp;":"&amp;ADDRESS($B66,$X$2-1+$P$8)))</f>
        <v>1475075343.8439372</v>
      </c>
      <c r="X66" s="5">
        <f ca="1">IF(X$4="",0,X42/(1+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66" s="5">
        <f ca="1">IF(Y$4="",0,Y42/(1+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66" s="5">
        <f ca="1">IF(Z$4="",0,Z42/(1+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66" s="5">
        <f ca="1">IF(AA$4="",0,AA42/(1+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66" s="5">
        <f ca="1">IF(AB$4="",0,AB42/(1+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815833.33333333337</v>
      </c>
      <c r="AC66" s="5">
        <f ca="1">IF(AC$4="",0,AC42/(1+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2002500</v>
      </c>
      <c r="AD66" s="5">
        <f ca="1">IF(AD$4="",0,AD42/(1+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2799791.666666667</v>
      </c>
      <c r="AE66" s="5">
        <f ca="1">IF(AE$4="",0,AE42/(1+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3597083.3333333335</v>
      </c>
      <c r="AF66" s="5">
        <f ca="1">IF(AF$4="",0,AF42/(1+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4448220</v>
      </c>
      <c r="AG66" s="5">
        <f ca="1">IF(AG$4="",0,AG42/(1+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5305883.333333334</v>
      </c>
      <c r="AH66" s="5">
        <f ca="1">IF(AH$4="",0,AH42/(1+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6120715.416666667</v>
      </c>
      <c r="AI66" s="5">
        <f ca="1">IF(AI$4="",0,AI42/(1+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6935547.5</v>
      </c>
      <c r="AJ66" s="5">
        <f ca="1">IF(AJ$4="",0,AJ42/(1+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7750379.583333334</v>
      </c>
      <c r="AK66" s="5">
        <f ca="1">IF(AK$4="",0,AK42/(1+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8565211.6666666679</v>
      </c>
      <c r="AL66" s="5">
        <f ca="1">IF(AL$4="",0,AL42/(1+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9490102.9299999997</v>
      </c>
      <c r="AM66" s="5">
        <f ca="1">IF(AM$4="",0,AM42/(1+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10419163.101666667</v>
      </c>
      <c r="AN66" s="5">
        <f ca="1">IF(AN$4="",0,AN42/(1+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11251921.490833333</v>
      </c>
      <c r="AO66" s="5">
        <f ca="1">IF(AO$4="",0,AO42/(1+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12084679.879999999</v>
      </c>
      <c r="AP66" s="5">
        <f ca="1">IF(AP$4="",0,AP42/(1+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12917438.269166665</v>
      </c>
      <c r="AQ66" s="5">
        <f ca="1">IF(AQ$4="",0,AQ42/(1+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13750196.658333333</v>
      </c>
      <c r="AR66" s="5">
        <f ca="1">IF(AR$4="",0,AR42/(1+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14751675.770439999</v>
      </c>
      <c r="AS66" s="5">
        <f ca="1">IF(AS$4="",0,AS42/(1+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15754859.132273335</v>
      </c>
      <c r="AT66" s="5">
        <f ca="1">IF(AT$4="",0,AT42/(1+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16605938.206001669</v>
      </c>
      <c r="AU66" s="5">
        <f ca="1">IF(AU$4="",0,AU42/(1+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17457017.27973</v>
      </c>
      <c r="AV66" s="5">
        <f ca="1">IF(AV$4="",0,AV42/(1+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18308096.353458334</v>
      </c>
      <c r="AW66" s="5">
        <f ca="1">IF(AW$4="",0,AW42/(1+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19159175.427186672</v>
      </c>
      <c r="AX66" s="5">
        <f ca="1">IF(AX$4="",0,AX42/(1+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20240164.606041241</v>
      </c>
      <c r="AY66" s="5">
        <f ca="1">IF(AY$4="",0,AY42/(1+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21320282.91328549</v>
      </c>
      <c r="AZ66" s="5">
        <f ca="1">IF(AZ$4="",0,AZ42/(1+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22190085.726635844</v>
      </c>
      <c r="BA66" s="5">
        <f ca="1">IF(BA$4="",0,BA42/(1+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23059888.539986201</v>
      </c>
      <c r="BB66" s="5">
        <f ca="1">IF(BB$4="",0,BB42/(1+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23929691.353336561</v>
      </c>
      <c r="BC66" s="5">
        <f ca="1">IF(BC$4="",0,BC42/(1+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24799494.166686915</v>
      </c>
      <c r="BD66" s="5">
        <f ca="1">IF(BD$4="",0,BD42/(1+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25963007.139336046</v>
      </c>
      <c r="BE66" s="5">
        <f ca="1">IF(BE$4="",0,BE42/(1+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27122959.988842156</v>
      </c>
      <c r="BF66" s="5">
        <f ca="1">IF(BF$4="",0,BF42/(1+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28011898.464086223</v>
      </c>
      <c r="BG66" s="5">
        <f ca="1">IF(BG$4="",0,BG42/(1+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28900836.939330284</v>
      </c>
      <c r="BH66" s="5">
        <f ca="1">IF(BH$4="",0,BH42/(1+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29789775.414574347</v>
      </c>
      <c r="BI66" s="5">
        <f ca="1">IF(BI$4="",0,BI42/(1+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30678713.889818415</v>
      </c>
      <c r="BJ66" s="5">
        <f ca="1">IF(BJ$4="",0,BJ42/(1+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31927858.504426494</v>
      </c>
      <c r="BK66" s="5">
        <f ca="1">IF(BK$4="",0,BK42/(1+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33170635.838793281</v>
      </c>
      <c r="BL66" s="5">
        <f ca="1">IF(BL$4="",0,BL42/(1+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34079130.960492715</v>
      </c>
      <c r="BM66" s="5">
        <f ca="1">IF(BM$4="",0,BM42/(1+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34987626.082192153</v>
      </c>
      <c r="BN66" s="5">
        <f ca="1">IF(BN$4="",0,BN42/(1+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35896121.20389159</v>
      </c>
      <c r="BO66" s="5">
        <f ca="1">IF(BO$4="",0,BO42/(1+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36804616.325591013</v>
      </c>
      <c r="BP66" s="5">
        <f ca="1">IF(BP$4="",0,BP42/(1+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38142597.23412548</v>
      </c>
      <c r="BQ66" s="5">
        <f ca="1">IF(BQ$4="",0,BQ42/(1+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39471281.91350767</v>
      </c>
      <c r="BR66" s="5">
        <f ca="1">IF(BR$4="",0,BR42/(1+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40399763.927884489</v>
      </c>
      <c r="BS66" s="5">
        <f ca="1">IF(BS$4="",0,BS42/(1+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41328245.942261308</v>
      </c>
      <c r="BT66" s="5">
        <f ca="1">IF(BT$4="",0,BT42/(1+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42256727.956638128</v>
      </c>
      <c r="BU66" s="5">
        <f ca="1">IF(BU$4="",0,BU42/(1+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43185209.971014954</v>
      </c>
      <c r="BV66" s="5">
        <f ca="1">IF(BV$4="",0,BV42/(1+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44615331.38441509</v>
      </c>
      <c r="BW66" s="5">
        <f ca="1">IF(BW$4="",0,BW42/(1+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46033101.827763513</v>
      </c>
      <c r="BX66" s="5">
        <f ca="1">IF(BX$4="",0,BX42/(1+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46982010.446456626</v>
      </c>
      <c r="BY66" s="5">
        <f ca="1">IF(BY$4="",0,BY42/(1+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47930919.065149739</v>
      </c>
      <c r="BZ66" s="5">
        <f ca="1">IF(BZ$4="",0,BZ42/(1+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48879827.683842845</v>
      </c>
      <c r="CA66" s="5">
        <f ca="1">IF(CA$4="",0,CA42/(1+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49828736.302535959</v>
      </c>
      <c r="CB66" s="5">
        <f ca="1">IF(CB$4="",0,CB42/(1+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51354404.820256121</v>
      </c>
      <c r="CC66" s="5">
        <f ca="1">IF(CC$4="",0,CC42/(1+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52864537.717800468</v>
      </c>
      <c r="CD66" s="5">
        <f ca="1">IF(CD$4="",0,CD42/(1+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53834322.326104827</v>
      </c>
      <c r="CE66" s="5">
        <f ca="1">IF(CE$4="",0,CE42/(1+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54804106.934409179</v>
      </c>
      <c r="CF66" s="5">
        <f ca="1">IF(CF$4="",0,CF42/(1+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67" spans="2:84" x14ac:dyDescent="0.3">
      <c r="B67" s="13">
        <f>ROW()</f>
        <v>67</v>
      </c>
    </row>
    <row r="68" spans="2:84" x14ac:dyDescent="0.3">
      <c r="B68" s="13">
        <f>ROW()</f>
        <v>68</v>
      </c>
      <c r="H68" s="1" t="s">
        <v>50</v>
      </c>
      <c r="M68" s="53" t="s">
        <v>18</v>
      </c>
      <c r="P68" s="72" t="str">
        <f>Lists!$AI$13</f>
        <v>PL(-)</v>
      </c>
      <c r="U68" s="5">
        <f ca="1">SUM(INDIRECT(ADDRESS($B68,$X$2)&amp;":"&amp;ADDRESS($B68,$X$2-1+$P$8)))</f>
        <v>756919258.64356434</v>
      </c>
      <c r="X68" s="5">
        <f ca="1">IF(X$4="",0,SUM(X69:X75))</f>
        <v>0</v>
      </c>
      <c r="Y68" s="5">
        <f t="shared" ref="Y68" ca="1" si="83">IF(Y$4="",0,SUM(Y69:Y75))</f>
        <v>0</v>
      </c>
      <c r="Z68" s="5">
        <f t="shared" ref="Z68" ca="1" si="84">IF(Z$4="",0,SUM(Z69:Z75))</f>
        <v>0</v>
      </c>
      <c r="AA68" s="5">
        <f t="shared" ref="AA68" ca="1" si="85">IF(AA$4="",0,SUM(AA69:AA75))</f>
        <v>0</v>
      </c>
      <c r="AB68" s="5">
        <f t="shared" ref="AB68" ca="1" si="86">IF(AB$4="",0,SUM(AB69:AB75))</f>
        <v>414166.66666666669</v>
      </c>
      <c r="AC68" s="5">
        <f t="shared" ref="AC68" ca="1" si="87">IF(AC$4="",0,SUM(AC69:AC75))</f>
        <v>1035416.6666666667</v>
      </c>
      <c r="AD68" s="5">
        <f t="shared" ref="AD68" ca="1" si="88">IF(AD$4="",0,SUM(AD69:AD75))</f>
        <v>1449583.3333333333</v>
      </c>
      <c r="AE68" s="5">
        <f t="shared" ref="AE68" ca="1" si="89">IF(AE$4="",0,SUM(AE69:AE75))</f>
        <v>1863750</v>
      </c>
      <c r="AF68" s="5">
        <f t="shared" ref="AF68" ca="1" si="90">IF(AF$4="",0,SUM(AF69:AF75))</f>
        <v>2302766.6666666665</v>
      </c>
      <c r="AG68" s="5">
        <f t="shared" ref="AG68" ca="1" si="91">IF(AG$4="",0,SUM(AG69:AG75))</f>
        <v>2745925</v>
      </c>
      <c r="AH68" s="5">
        <f t="shared" ref="AH68" ca="1" si="92">IF(AH$4="",0,SUM(AH69:AH75))</f>
        <v>3168375</v>
      </c>
      <c r="AI68" s="5">
        <f t="shared" ref="AI68:CF68" ca="1" si="93">IF(AI$4="",0,SUM(AI69:AI75))</f>
        <v>3590825</v>
      </c>
      <c r="AJ68" s="5">
        <f t="shared" ca="1" si="93"/>
        <v>4013275</v>
      </c>
      <c r="AK68" s="5">
        <f t="shared" ca="1" si="93"/>
        <v>4435725</v>
      </c>
      <c r="AL68" s="5">
        <f t="shared" ca="1" si="93"/>
        <v>4908869</v>
      </c>
      <c r="AM68" s="5">
        <f t="shared" ca="1" si="93"/>
        <v>5386237.5</v>
      </c>
      <c r="AN68" s="5">
        <f t="shared" ca="1" si="93"/>
        <v>5817136.5</v>
      </c>
      <c r="AO68" s="5">
        <f t="shared" ca="1" si="93"/>
        <v>6248035.5</v>
      </c>
      <c r="AP68" s="5">
        <f t="shared" ca="1" si="93"/>
        <v>6678934.5</v>
      </c>
      <c r="AQ68" s="5">
        <f t="shared" ca="1" si="93"/>
        <v>7109833.5</v>
      </c>
      <c r="AR68" s="5">
        <f t="shared" ca="1" si="93"/>
        <v>7618294.3200000003</v>
      </c>
      <c r="AS68" s="5">
        <f t="shared" ca="1" si="93"/>
        <v>8131064.129999999</v>
      </c>
      <c r="AT68" s="5">
        <f t="shared" ca="1" si="93"/>
        <v>8570581.1099999975</v>
      </c>
      <c r="AU68" s="5">
        <f t="shared" ca="1" si="93"/>
        <v>9010098.089999998</v>
      </c>
      <c r="AV68" s="5">
        <f t="shared" ca="1" si="93"/>
        <v>9449615.0700000022</v>
      </c>
      <c r="AW68" s="5">
        <f t="shared" ca="1" si="93"/>
        <v>9889132.0500000007</v>
      </c>
      <c r="AX68" s="5">
        <f t="shared" ca="1" si="93"/>
        <v>10434133.1052</v>
      </c>
      <c r="AY68" s="5">
        <f t="shared" ca="1" si="93"/>
        <v>10983529.3302</v>
      </c>
      <c r="AZ68" s="5">
        <f t="shared" ca="1" si="93"/>
        <v>11431836.649800001</v>
      </c>
      <c r="BA68" s="5">
        <f t="shared" ca="1" si="93"/>
        <v>11880143.969400002</v>
      </c>
      <c r="BB68" s="5">
        <f t="shared" ca="1" si="93"/>
        <v>12328451.288999999</v>
      </c>
      <c r="BC68" s="5">
        <f t="shared" ca="1" si="93"/>
        <v>12776758.6086</v>
      </c>
      <c r="BD68" s="5">
        <f t="shared" ca="1" si="93"/>
        <v>13359558.124079999</v>
      </c>
      <c r="BE68" s="5">
        <f t="shared" ca="1" si="93"/>
        <v>13946840.712756002</v>
      </c>
      <c r="BF68" s="5">
        <f t="shared" ca="1" si="93"/>
        <v>14404114.178748</v>
      </c>
      <c r="BG68" s="5">
        <f t="shared" ca="1" si="93"/>
        <v>14861387.64474</v>
      </c>
      <c r="BH68" s="5">
        <f t="shared" ca="1" si="93"/>
        <v>15318661.110732002</v>
      </c>
      <c r="BI68" s="5">
        <f t="shared" ca="1" si="93"/>
        <v>15775934.576724002</v>
      </c>
      <c r="BJ68" s="5">
        <f t="shared" ca="1" si="93"/>
        <v>16397826.49047312</v>
      </c>
      <c r="BK68" s="5">
        <f t="shared" ca="1" si="93"/>
        <v>17024291.13888216</v>
      </c>
      <c r="BL68" s="5">
        <f t="shared" ca="1" si="93"/>
        <v>17490710.074194003</v>
      </c>
      <c r="BM68" s="5">
        <f t="shared" ca="1" si="93"/>
        <v>17957129.009505842</v>
      </c>
      <c r="BN68" s="5">
        <f t="shared" ca="1" si="93"/>
        <v>18423547.944817681</v>
      </c>
      <c r="BO68" s="5">
        <f t="shared" ca="1" si="93"/>
        <v>18889966.880129524</v>
      </c>
      <c r="BP68" s="5">
        <f t="shared" ca="1" si="93"/>
        <v>19552281.768272333</v>
      </c>
      <c r="BQ68" s="5">
        <f t="shared" ca="1" si="93"/>
        <v>20219260.845768258</v>
      </c>
      <c r="BR68" s="5">
        <f t="shared" ca="1" si="93"/>
        <v>20695008.159786336</v>
      </c>
      <c r="BS68" s="5">
        <f t="shared" ca="1" si="93"/>
        <v>21170755.473804414</v>
      </c>
      <c r="BT68" s="5">
        <f t="shared" ca="1" si="93"/>
        <v>21646502.787822492</v>
      </c>
      <c r="BU68" s="5">
        <f t="shared" ca="1" si="93"/>
        <v>22122250.101840571</v>
      </c>
      <c r="BV68" s="5">
        <f t="shared" ca="1" si="93"/>
        <v>22826356.126587324</v>
      </c>
      <c r="BW68" s="5">
        <f t="shared" ca="1" si="93"/>
        <v>23535219.624474265</v>
      </c>
      <c r="BX68" s="5">
        <f t="shared" ca="1" si="93"/>
        <v>24020481.884772699</v>
      </c>
      <c r="BY68" s="5">
        <f t="shared" ca="1" si="93"/>
        <v>24505744.145071134</v>
      </c>
      <c r="BZ68" s="5">
        <f t="shared" ca="1" si="93"/>
        <v>24991006.405369569</v>
      </c>
      <c r="CA68" s="5">
        <f t="shared" ca="1" si="93"/>
        <v>25476268.665668011</v>
      </c>
      <c r="CB68" s="5">
        <f t="shared" ca="1" si="93"/>
        <v>26223572.546527609</v>
      </c>
      <c r="CC68" s="5">
        <f t="shared" ca="1" si="93"/>
        <v>26975729.049990185</v>
      </c>
      <c r="CD68" s="5">
        <f t="shared" ca="1" si="93"/>
        <v>27470696.555494599</v>
      </c>
      <c r="CE68" s="5">
        <f t="shared" ca="1" si="93"/>
        <v>27965664.060999002</v>
      </c>
      <c r="CF68" s="5">
        <f t="shared" ca="1" si="93"/>
        <v>0</v>
      </c>
    </row>
    <row r="69" spans="2:84" x14ac:dyDescent="0.3">
      <c r="B69" s="13">
        <f>ROW()</f>
        <v>69</v>
      </c>
      <c r="H69" s="1" t="str">
        <f t="shared" ref="H69:H74" si="94">$H$48</f>
        <v>Себестоимость продаж</v>
      </c>
      <c r="I69" s="1" t="str">
        <f>Prcsses!I14</f>
        <v>Сырье и материалы</v>
      </c>
      <c r="M69" s="53" t="s">
        <v>18</v>
      </c>
      <c r="U69" s="5">
        <f t="shared" ref="U69:U74" ca="1" si="95">SUM(INDIRECT(ADDRESS($B69,$X$2)&amp;":"&amp;ADDRESS($B69,$X$2-1+$P$8)))</f>
        <v>76148818.777018562</v>
      </c>
      <c r="X69" s="5">
        <f ca="1">IF(X$4="",0,X49/(1+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69" s="5">
        <f ca="1">IF(Y$4="",0,Y49/(1+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69" s="5">
        <f ca="1">IF(Z$4="",0,Z49/(1+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69" s="5">
        <f ca="1">IF(AA$4="",0,AA49/(1+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69" s="5">
        <f ca="1">IF(AB$4="",0,AB49/(1+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41666.666666666672</v>
      </c>
      <c r="AC69" s="5">
        <f ca="1">IF(AC$4="",0,AC49/(1+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104166.66666666667</v>
      </c>
      <c r="AD69" s="5">
        <f ca="1">IF(AD$4="",0,AD49/(1+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145833.33333333334</v>
      </c>
      <c r="AE69" s="5">
        <f ca="1">IF(AE$4="",0,AE49/(1+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187500</v>
      </c>
      <c r="AF69" s="5">
        <f ca="1">IF(AF$4="",0,AF49/(1+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231666.66666666669</v>
      </c>
      <c r="AG69" s="5">
        <f ca="1">IF(AG$4="",0,AG49/(1+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276250</v>
      </c>
      <c r="AH69" s="5">
        <f ca="1">IF(AH$4="",0,AH49/(1+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318750</v>
      </c>
      <c r="AI69" s="5">
        <f ca="1">IF(AI$4="",0,AI49/(1+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361250</v>
      </c>
      <c r="AJ69" s="5">
        <f ca="1">IF(AJ$4="",0,AJ49/(1+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403750</v>
      </c>
      <c r="AK69" s="5">
        <f ca="1">IF(AK$4="",0,AK49/(1+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446250</v>
      </c>
      <c r="AL69" s="5">
        <f ca="1">IF(AL$4="",0,AL49/(1+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493850</v>
      </c>
      <c r="AM69" s="5">
        <f ca="1">IF(AM$4="",0,AM49/(1+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541875</v>
      </c>
      <c r="AN69" s="5">
        <f ca="1">IF(AN$4="",0,AN49/(1+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585225</v>
      </c>
      <c r="AO69" s="5">
        <f ca="1">IF(AO$4="",0,AO49/(1+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628575</v>
      </c>
      <c r="AP69" s="5">
        <f ca="1">IF(AP$4="",0,AP49/(1+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671925</v>
      </c>
      <c r="AQ69" s="5">
        <f ca="1">IF(AQ$4="",0,AQ49/(1+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715275</v>
      </c>
      <c r="AR69" s="5">
        <f ca="1">IF(AR$4="",0,AR49/(1+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766428</v>
      </c>
      <c r="AS69" s="5">
        <f ca="1">IF(AS$4="",0,AS49/(1+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818014.5</v>
      </c>
      <c r="AT69" s="5">
        <f ca="1">IF(AT$4="",0,AT49/(1+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862231.49999999988</v>
      </c>
      <c r="AU69" s="5">
        <f ca="1">IF(AU$4="",0,AU49/(1+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906448.49999999977</v>
      </c>
      <c r="AV69" s="5">
        <f ca="1">IF(AV$4="",0,AV49/(1+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950665.50000000012</v>
      </c>
      <c r="AW69" s="5">
        <f ca="1">IF(AW$4="",0,AW49/(1+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994882.5</v>
      </c>
      <c r="AX69" s="5">
        <f ca="1">IF(AX$4="",0,AX49/(1+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1049711.58</v>
      </c>
      <c r="AY69" s="5">
        <f ca="1">IF(AY$4="",0,AY49/(1+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1104982.83</v>
      </c>
      <c r="AZ69" s="5">
        <f ca="1">IF(AZ$4="",0,AZ49/(1+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1150084.17</v>
      </c>
      <c r="BA69" s="5">
        <f ca="1">IF(BA$4="",0,BA49/(1+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1195185.51</v>
      </c>
      <c r="BB69" s="5">
        <f ca="1">IF(BB$4="",0,BB49/(1+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1240286.8500000001</v>
      </c>
      <c r="BC69" s="5">
        <f ca="1">IF(BC$4="",0,BC49/(1+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1285388.19</v>
      </c>
      <c r="BD69" s="5">
        <f ca="1">IF(BD$4="",0,BD49/(1+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1344019.932</v>
      </c>
      <c r="BE69" s="5">
        <f ca="1">IF(BE$4="",0,BE49/(1+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1403102.6874000002</v>
      </c>
      <c r="BF69" s="5">
        <f ca="1">IF(BF$4="",0,BF49/(1+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1449106.0542000001</v>
      </c>
      <c r="BG69" s="5">
        <f ca="1">IF(BG$4="",0,BG49/(1+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1495109.4209999999</v>
      </c>
      <c r="BH69" s="5">
        <f ca="1">IF(BH$4="",0,BH49/(1+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1541112.7878000003</v>
      </c>
      <c r="BI69" s="5">
        <f ca="1">IF(BI$4="",0,BI49/(1+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1587116.1546</v>
      </c>
      <c r="BJ69" s="5">
        <f ca="1">IF(BJ$4="",0,BJ49/(1+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1649680.7334480002</v>
      </c>
      <c r="BK69" s="5">
        <f ca="1">IF(BK$4="",0,BK49/(1+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1712705.3459640001</v>
      </c>
      <c r="BL69" s="5">
        <f ca="1">IF(BL$4="",0,BL49/(1+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1759628.7801000003</v>
      </c>
      <c r="BM69" s="5">
        <f ca="1">IF(BM$4="",0,BM49/(1+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1806552.2142360003</v>
      </c>
      <c r="BN69" s="5">
        <f ca="1">IF(BN$4="",0,BN49/(1+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1853475.6483720003</v>
      </c>
      <c r="BO69" s="5">
        <f ca="1">IF(BO$4="",0,BO49/(1+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1900399.0825080003</v>
      </c>
      <c r="BP69" s="5">
        <f ca="1">IF(BP$4="",0,BP49/(1+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1967030.3589811199</v>
      </c>
      <c r="BQ69" s="5">
        <f ca="1">IF(BQ$4="",0,BQ49/(1+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2034130.8697955995</v>
      </c>
      <c r="BR69" s="5">
        <f ca="1">IF(BR$4="",0,BR49/(1+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2081992.7726143196</v>
      </c>
      <c r="BS69" s="5">
        <f ca="1">IF(BS$4="",0,BS49/(1+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2129854.6754330397</v>
      </c>
      <c r="BT69" s="5">
        <f ca="1">IF(BT$4="",0,BT49/(1+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2177716.57825176</v>
      </c>
      <c r="BU69" s="5">
        <f ca="1">IF(BU$4="",0,BU49/(1+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2225578.4810704803</v>
      </c>
      <c r="BV69" s="5">
        <f ca="1">IF(BV$4="",0,BV49/(1+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2296414.0972421854</v>
      </c>
      <c r="BW69" s="5">
        <f ca="1">IF(BW$4="",0,BW49/(1+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2367728.3324420787</v>
      </c>
      <c r="BX69" s="5">
        <f ca="1">IF(BX$4="",0,BX49/(1+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2416547.4733171728</v>
      </c>
      <c r="BY69" s="5">
        <f ca="1">IF(BY$4="",0,BY49/(1+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2465366.6141922674</v>
      </c>
      <c r="BZ69" s="5">
        <f ca="1">IF(BZ$4="",0,BZ49/(1+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2514185.7550673615</v>
      </c>
      <c r="CA69" s="5">
        <f ca="1">IF(CA$4="",0,CA49/(1+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2563004.8959424556</v>
      </c>
      <c r="CB69" s="5">
        <f ca="1">IF(CB$4="",0,CB49/(1+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2638186.3728901017</v>
      </c>
      <c r="CC69" s="5">
        <f ca="1">IF(CC$4="",0,CC49/(1+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2713856.0412464975</v>
      </c>
      <c r="CD69" s="5">
        <f ca="1">IF(CD$4="",0,CD49/(1+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2763651.5649390942</v>
      </c>
      <c r="CE69" s="5">
        <f ca="1">IF(CE$4="",0,CE49/(1+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2813447.0886316905</v>
      </c>
      <c r="CF69" s="5">
        <f ca="1">IF(CF$4="",0,CF49/(1+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70" spans="2:84" x14ac:dyDescent="0.3">
      <c r="B70" s="13">
        <f>ROW()</f>
        <v>70</v>
      </c>
      <c r="H70" s="1" t="str">
        <f t="shared" si="94"/>
        <v>Себестоимость продаж</v>
      </c>
      <c r="I70" s="1" t="str">
        <f>Prcsses!I15</f>
        <v>Изготовление у подрядчиков</v>
      </c>
      <c r="M70" s="53" t="s">
        <v>18</v>
      </c>
      <c r="U70" s="5">
        <f t="shared" ca="1" si="95"/>
        <v>152297637.55403712</v>
      </c>
      <c r="X70" s="5">
        <f ca="1">IF(X$4="",0,X50/(1+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70" s="5">
        <f ca="1">IF(Y$4="",0,Y50/(1+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70" s="5">
        <f ca="1">IF(Z$4="",0,Z50/(1+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70" s="5">
        <f ca="1">IF(AA$4="",0,AA50/(1+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70" s="5">
        <f ca="1">IF(AB$4="",0,AB50/(1+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83333.333333333343</v>
      </c>
      <c r="AC70" s="5">
        <f ca="1">IF(AC$4="",0,AC50/(1+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208333.33333333334</v>
      </c>
      <c r="AD70" s="5">
        <f ca="1">IF(AD$4="",0,AD50/(1+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291666.66666666669</v>
      </c>
      <c r="AE70" s="5">
        <f ca="1">IF(AE$4="",0,AE50/(1+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375000</v>
      </c>
      <c r="AF70" s="5">
        <f ca="1">IF(AF$4="",0,AF50/(1+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463333.33333333337</v>
      </c>
      <c r="AG70" s="5">
        <f ca="1">IF(AG$4="",0,AG50/(1+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552500</v>
      </c>
      <c r="AH70" s="5">
        <f ca="1">IF(AH$4="",0,AH50/(1+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637500</v>
      </c>
      <c r="AI70" s="5">
        <f ca="1">IF(AI$4="",0,AI50/(1+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722500</v>
      </c>
      <c r="AJ70" s="5">
        <f ca="1">IF(AJ$4="",0,AJ50/(1+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807500</v>
      </c>
      <c r="AK70" s="5">
        <f ca="1">IF(AK$4="",0,AK50/(1+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892500</v>
      </c>
      <c r="AL70" s="5">
        <f ca="1">IF(AL$4="",0,AL50/(1+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987700</v>
      </c>
      <c r="AM70" s="5">
        <f ca="1">IF(AM$4="",0,AM50/(1+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1083750</v>
      </c>
      <c r="AN70" s="5">
        <f ca="1">IF(AN$4="",0,AN50/(1+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1170450</v>
      </c>
      <c r="AO70" s="5">
        <f ca="1">IF(AO$4="",0,AO50/(1+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1257150</v>
      </c>
      <c r="AP70" s="5">
        <f ca="1">IF(AP$4="",0,AP50/(1+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1343850</v>
      </c>
      <c r="AQ70" s="5">
        <f ca="1">IF(AQ$4="",0,AQ50/(1+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1430550</v>
      </c>
      <c r="AR70" s="5">
        <f ca="1">IF(AR$4="",0,AR50/(1+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1532856</v>
      </c>
      <c r="AS70" s="5">
        <f ca="1">IF(AS$4="",0,AS50/(1+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1636029</v>
      </c>
      <c r="AT70" s="5">
        <f ca="1">IF(AT$4="",0,AT50/(1+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1724462.9999999998</v>
      </c>
      <c r="AU70" s="5">
        <f ca="1">IF(AU$4="",0,AU50/(1+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1812896.9999999995</v>
      </c>
      <c r="AV70" s="5">
        <f ca="1">IF(AV$4="",0,AV50/(1+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1901331.0000000002</v>
      </c>
      <c r="AW70" s="5">
        <f ca="1">IF(AW$4="",0,AW50/(1+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1989765</v>
      </c>
      <c r="AX70" s="5">
        <f ca="1">IF(AX$4="",0,AX50/(1+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2099423.16</v>
      </c>
      <c r="AY70" s="5">
        <f ca="1">IF(AY$4="",0,AY50/(1+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2209965.66</v>
      </c>
      <c r="AZ70" s="5">
        <f ca="1">IF(AZ$4="",0,AZ50/(1+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2300168.34</v>
      </c>
      <c r="BA70" s="5">
        <f ca="1">IF(BA$4="",0,BA50/(1+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2390371.02</v>
      </c>
      <c r="BB70" s="5">
        <f ca="1">IF(BB$4="",0,BB50/(1+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2480573.7000000002</v>
      </c>
      <c r="BC70" s="5">
        <f ca="1">IF(BC$4="",0,BC50/(1+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2570776.38</v>
      </c>
      <c r="BD70" s="5">
        <f ca="1">IF(BD$4="",0,BD50/(1+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2688039.8640000001</v>
      </c>
      <c r="BE70" s="5">
        <f ca="1">IF(BE$4="",0,BE50/(1+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2806205.3748000003</v>
      </c>
      <c r="BF70" s="5">
        <f ca="1">IF(BF$4="",0,BF50/(1+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2898212.1084000003</v>
      </c>
      <c r="BG70" s="5">
        <f ca="1">IF(BG$4="",0,BG50/(1+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2990218.8419999997</v>
      </c>
      <c r="BH70" s="5">
        <f ca="1">IF(BH$4="",0,BH50/(1+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3082225.5756000006</v>
      </c>
      <c r="BI70" s="5">
        <f ca="1">IF(BI$4="",0,BI50/(1+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3174232.3092</v>
      </c>
      <c r="BJ70" s="5">
        <f ca="1">IF(BJ$4="",0,BJ50/(1+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3299361.4668960003</v>
      </c>
      <c r="BK70" s="5">
        <f ca="1">IF(BK$4="",0,BK50/(1+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3425410.6919280002</v>
      </c>
      <c r="BL70" s="5">
        <f ca="1">IF(BL$4="",0,BL50/(1+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3519257.5602000006</v>
      </c>
      <c r="BM70" s="5">
        <f ca="1">IF(BM$4="",0,BM50/(1+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3613104.4284720006</v>
      </c>
      <c r="BN70" s="5">
        <f ca="1">IF(BN$4="",0,BN50/(1+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3706951.2967440006</v>
      </c>
      <c r="BO70" s="5">
        <f ca="1">IF(BO$4="",0,BO50/(1+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3800798.1650160006</v>
      </c>
      <c r="BP70" s="5">
        <f ca="1">IF(BP$4="",0,BP50/(1+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3934060.7179622399</v>
      </c>
      <c r="BQ70" s="5">
        <f ca="1">IF(BQ$4="",0,BQ50/(1+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4068261.739591199</v>
      </c>
      <c r="BR70" s="5">
        <f ca="1">IF(BR$4="",0,BR50/(1+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4163985.5452286392</v>
      </c>
      <c r="BS70" s="5">
        <f ca="1">IF(BS$4="",0,BS50/(1+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4259709.3508660793</v>
      </c>
      <c r="BT70" s="5">
        <f ca="1">IF(BT$4="",0,BT50/(1+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4355433.15650352</v>
      </c>
      <c r="BU70" s="5">
        <f ca="1">IF(BU$4="",0,BU50/(1+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4451156.9621409606</v>
      </c>
      <c r="BV70" s="5">
        <f ca="1">IF(BV$4="",0,BV50/(1+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4592828.1944843708</v>
      </c>
      <c r="BW70" s="5">
        <f ca="1">IF(BW$4="",0,BW50/(1+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4735456.6648841575</v>
      </c>
      <c r="BX70" s="5">
        <f ca="1">IF(BX$4="",0,BX50/(1+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4833094.9466343457</v>
      </c>
      <c r="BY70" s="5">
        <f ca="1">IF(BY$4="",0,BY50/(1+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4930733.2283845348</v>
      </c>
      <c r="BZ70" s="5">
        <f ca="1">IF(BZ$4="",0,BZ50/(1+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5028371.510134723</v>
      </c>
      <c r="CA70" s="5">
        <f ca="1">IF(CA$4="",0,CA50/(1+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5126009.7918849112</v>
      </c>
      <c r="CB70" s="5">
        <f ca="1">IF(CB$4="",0,CB50/(1+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5276372.7457802035</v>
      </c>
      <c r="CC70" s="5">
        <f ca="1">IF(CC$4="",0,CC50/(1+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5427712.0824929951</v>
      </c>
      <c r="CD70" s="5">
        <f ca="1">IF(CD$4="",0,CD50/(1+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5527303.1298781885</v>
      </c>
      <c r="CE70" s="5">
        <f ca="1">IF(CE$4="",0,CE50/(1+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5626894.177263381</v>
      </c>
      <c r="CF70" s="5">
        <f ca="1">IF(CF$4="",0,CF50/(1+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71" spans="2:84" x14ac:dyDescent="0.3">
      <c r="B71" s="13">
        <f>ROW()</f>
        <v>71</v>
      </c>
      <c r="H71" s="1" t="str">
        <f t="shared" si="94"/>
        <v>Себестоимость продаж</v>
      </c>
      <c r="I71" s="1" t="str">
        <f>Prcsses!I16</f>
        <v>Потребление ресурсов</v>
      </c>
      <c r="M71" s="53" t="s">
        <v>18</v>
      </c>
      <c r="U71" s="5">
        <f t="shared" ca="1" si="95"/>
        <v>30459527.510807421</v>
      </c>
      <c r="X71" s="5">
        <f ca="1">IF(X$4="",0,X51/(1+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71" s="5">
        <f ca="1">IF(Y$4="",0,Y51/(1+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71" s="5">
        <f ca="1">IF(Z$4="",0,Z51/(1+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71" s="5">
        <f ca="1">IF(AA$4="",0,AA51/(1+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71" s="5">
        <f ca="1">IF(AB$4="",0,AB51/(1+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16666.666666666668</v>
      </c>
      <c r="AC71" s="5">
        <f ca="1">IF(AC$4="",0,AC51/(1+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41666.666666666672</v>
      </c>
      <c r="AD71" s="5">
        <f ca="1">IF(AD$4="",0,AD51/(1+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58333.333333333336</v>
      </c>
      <c r="AE71" s="5">
        <f ca="1">IF(AE$4="",0,AE51/(1+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75000</v>
      </c>
      <c r="AF71" s="5">
        <f ca="1">IF(AF$4="",0,AF51/(1+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92666.666666666672</v>
      </c>
      <c r="AG71" s="5">
        <f ca="1">IF(AG$4="",0,AG51/(1+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110500</v>
      </c>
      <c r="AH71" s="5">
        <f ca="1">IF(AH$4="",0,AH51/(1+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127500</v>
      </c>
      <c r="AI71" s="5">
        <f ca="1">IF(AI$4="",0,AI51/(1+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144500</v>
      </c>
      <c r="AJ71" s="5">
        <f ca="1">IF(AJ$4="",0,AJ51/(1+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161500</v>
      </c>
      <c r="AK71" s="5">
        <f ca="1">IF(AK$4="",0,AK51/(1+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178500</v>
      </c>
      <c r="AL71" s="5">
        <f ca="1">IF(AL$4="",0,AL51/(1+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197540</v>
      </c>
      <c r="AM71" s="5">
        <f ca="1">IF(AM$4="",0,AM51/(1+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216750</v>
      </c>
      <c r="AN71" s="5">
        <f ca="1">IF(AN$4="",0,AN51/(1+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234090</v>
      </c>
      <c r="AO71" s="5">
        <f ca="1">IF(AO$4="",0,AO51/(1+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251430</v>
      </c>
      <c r="AP71" s="5">
        <f ca="1">IF(AP$4="",0,AP51/(1+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268770</v>
      </c>
      <c r="AQ71" s="5">
        <f ca="1">IF(AQ$4="",0,AQ51/(1+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286110</v>
      </c>
      <c r="AR71" s="5">
        <f ca="1">IF(AR$4="",0,AR51/(1+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306571.2</v>
      </c>
      <c r="AS71" s="5">
        <f ca="1">IF(AS$4="",0,AS51/(1+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327205.8</v>
      </c>
      <c r="AT71" s="5">
        <f ca="1">IF(AT$4="",0,AT51/(1+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344892.60000000003</v>
      </c>
      <c r="AU71" s="5">
        <f ca="1">IF(AU$4="",0,AU51/(1+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362579.39999999997</v>
      </c>
      <c r="AV71" s="5">
        <f ca="1">IF(AV$4="",0,AV51/(1+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380266.2</v>
      </c>
      <c r="AW71" s="5">
        <f ca="1">IF(AW$4="",0,AW51/(1+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397953</v>
      </c>
      <c r="AX71" s="5">
        <f ca="1">IF(AX$4="",0,AX51/(1+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419884.63199999998</v>
      </c>
      <c r="AY71" s="5">
        <f ca="1">IF(AY$4="",0,AY51/(1+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441993.13199999998</v>
      </c>
      <c r="AZ71" s="5">
        <f ca="1">IF(AZ$4="",0,AZ51/(1+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460033.66800000001</v>
      </c>
      <c r="BA71" s="5">
        <f ca="1">IF(BA$4="",0,BA51/(1+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478074.20400000003</v>
      </c>
      <c r="BB71" s="5">
        <f ca="1">IF(BB$4="",0,BB51/(1+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496114.74</v>
      </c>
      <c r="BC71" s="5">
        <f ca="1">IF(BC$4="",0,BC51/(1+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514155.27600000001</v>
      </c>
      <c r="BD71" s="5">
        <f ca="1">IF(BD$4="",0,BD51/(1+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537607.97279999999</v>
      </c>
      <c r="BE71" s="5">
        <f ca="1">IF(BE$4="",0,BE51/(1+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561241.07496</v>
      </c>
      <c r="BF71" s="5">
        <f ca="1">IF(BF$4="",0,BF51/(1+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579642.42168000003</v>
      </c>
      <c r="BG71" s="5">
        <f ca="1">IF(BG$4="",0,BG51/(1+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598043.76840000006</v>
      </c>
      <c r="BH71" s="5">
        <f ca="1">IF(BH$4="",0,BH51/(1+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616445.11511999997</v>
      </c>
      <c r="BI71" s="5">
        <f ca="1">IF(BI$4="",0,BI51/(1+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634846.46184</v>
      </c>
      <c r="BJ71" s="5">
        <f ca="1">IF(BJ$4="",0,BJ51/(1+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659872.29337920016</v>
      </c>
      <c r="BK71" s="5">
        <f ca="1">IF(BK$4="",0,BK51/(1+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685082.13838560006</v>
      </c>
      <c r="BL71" s="5">
        <f ca="1">IF(BL$4="",0,BL51/(1+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703851.51204000018</v>
      </c>
      <c r="BM71" s="5">
        <f ca="1">IF(BM$4="",0,BM51/(1+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722620.88569440006</v>
      </c>
      <c r="BN71" s="5">
        <f ca="1">IF(BN$4="",0,BN51/(1+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741390.25934880017</v>
      </c>
      <c r="BO71" s="5">
        <f ca="1">IF(BO$4="",0,BO51/(1+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760159.63300320017</v>
      </c>
      <c r="BP71" s="5">
        <f ca="1">IF(BP$4="",0,BP51/(1+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786812.14359244797</v>
      </c>
      <c r="BQ71" s="5">
        <f ca="1">IF(BQ$4="",0,BQ51/(1+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813652.34791824</v>
      </c>
      <c r="BR71" s="5">
        <f ca="1">IF(BR$4="",0,BR51/(1+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832797.10904572788</v>
      </c>
      <c r="BS71" s="5">
        <f ca="1">IF(BS$4="",0,BS51/(1+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851941.87017321587</v>
      </c>
      <c r="BT71" s="5">
        <f ca="1">IF(BT$4="",0,BT51/(1+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871086.63130070397</v>
      </c>
      <c r="BU71" s="5">
        <f ca="1">IF(BU$4="",0,BU51/(1+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890231.39242819208</v>
      </c>
      <c r="BV71" s="5">
        <f ca="1">IF(BV$4="",0,BV51/(1+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918565.63889687415</v>
      </c>
      <c r="BW71" s="5">
        <f ca="1">IF(BW$4="",0,BW51/(1+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947091.33297683136</v>
      </c>
      <c r="BX71" s="5">
        <f ca="1">IF(BX$4="",0,BX51/(1+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966618.98932686914</v>
      </c>
      <c r="BY71" s="5">
        <f ca="1">IF(BY$4="",0,BY51/(1+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986146.64567690692</v>
      </c>
      <c r="BZ71" s="5">
        <f ca="1">IF(BZ$4="",0,BZ51/(1+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1005674.3020269446</v>
      </c>
      <c r="CA71" s="5">
        <f ca="1">IF(CA$4="",0,CA51/(1+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1025201.9583769824</v>
      </c>
      <c r="CB71" s="5">
        <f ca="1">IF(CB$4="",0,CB51/(1+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1055274.5491560407</v>
      </c>
      <c r="CC71" s="5">
        <f ca="1">IF(CC$4="",0,CC51/(1+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1085542.4164985991</v>
      </c>
      <c r="CD71" s="5">
        <f ca="1">IF(CD$4="",0,CD51/(1+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1105460.6259756377</v>
      </c>
      <c r="CE71" s="5">
        <f ca="1">IF(CE$4="",0,CE51/(1+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1125378.8354526761</v>
      </c>
      <c r="CF71" s="5">
        <f ca="1">IF(CF$4="",0,CF51/(1+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72" spans="2:84" x14ac:dyDescent="0.3">
      <c r="B72" s="13">
        <f>ROW()</f>
        <v>72</v>
      </c>
      <c r="H72" s="1" t="str">
        <f t="shared" si="94"/>
        <v>Себестоимость продаж</v>
      </c>
      <c r="I72" s="1" t="str">
        <f>Prcsses!I17</f>
        <v>ФОТ производственного персонала</v>
      </c>
      <c r="M72" s="53" t="s">
        <v>18</v>
      </c>
      <c r="U72" s="5">
        <f t="shared" ca="1" si="95"/>
        <v>365514330.12968898</v>
      </c>
      <c r="X72" s="5">
        <f ca="1">IF(X$4="",0,X52/(1+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72" s="5">
        <f ca="1">IF(Y$4="",0,Y52/(1+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72" s="5">
        <f ca="1">IF(Z$4="",0,Z52/(1+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72" s="5">
        <f ca="1">IF(AA$4="",0,AA52/(1+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72" s="5">
        <f ca="1">IF(AB$4="",0,AB52/(1+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200000</v>
      </c>
      <c r="AC72" s="5">
        <f ca="1">IF(AC$4="",0,AC52/(1+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500000</v>
      </c>
      <c r="AD72" s="5">
        <f ca="1">IF(AD$4="",0,AD52/(1+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700000</v>
      </c>
      <c r="AE72" s="5">
        <f ca="1">IF(AE$4="",0,AE52/(1+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900000</v>
      </c>
      <c r="AF72" s="5">
        <f ca="1">IF(AF$4="",0,AF52/(1+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1112000</v>
      </c>
      <c r="AG72" s="5">
        <f ca="1">IF(AG$4="",0,AG52/(1+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1326000</v>
      </c>
      <c r="AH72" s="5">
        <f ca="1">IF(AH$4="",0,AH52/(1+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1530000</v>
      </c>
      <c r="AI72" s="5">
        <f ca="1">IF(AI$4="",0,AI52/(1+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1734000</v>
      </c>
      <c r="AJ72" s="5">
        <f ca="1">IF(AJ$4="",0,AJ52/(1+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1938000</v>
      </c>
      <c r="AK72" s="5">
        <f ca="1">IF(AK$4="",0,AK52/(1+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2142000</v>
      </c>
      <c r="AL72" s="5">
        <f ca="1">IF(AL$4="",0,AL52/(1+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2370480</v>
      </c>
      <c r="AM72" s="5">
        <f ca="1">IF(AM$4="",0,AM52/(1+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2601000</v>
      </c>
      <c r="AN72" s="5">
        <f ca="1">IF(AN$4="",0,AN52/(1+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2809080</v>
      </c>
      <c r="AO72" s="5">
        <f ca="1">IF(AO$4="",0,AO52/(1+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3017160</v>
      </c>
      <c r="AP72" s="5">
        <f ca="1">IF(AP$4="",0,AP52/(1+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3225240</v>
      </c>
      <c r="AQ72" s="5">
        <f ca="1">IF(AQ$4="",0,AQ52/(1+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3433320</v>
      </c>
      <c r="AR72" s="5">
        <f ca="1">IF(AR$4="",0,AR52/(1+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3678854.4</v>
      </c>
      <c r="AS72" s="5">
        <f ca="1">IF(AS$4="",0,AS52/(1+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3926469.5999999996</v>
      </c>
      <c r="AT72" s="5">
        <f ca="1">IF(AT$4="",0,AT52/(1+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4138711.1999999993</v>
      </c>
      <c r="AU72" s="5">
        <f ca="1">IF(AU$4="",0,AU52/(1+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4350952.7999999989</v>
      </c>
      <c r="AV72" s="5">
        <f ca="1">IF(AV$4="",0,AV52/(1+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4563194.4000000004</v>
      </c>
      <c r="AW72" s="5">
        <f ca="1">IF(AW$4="",0,AW52/(1+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4775436</v>
      </c>
      <c r="AX72" s="5">
        <f ca="1">IF(AX$4="",0,AX52/(1+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5038615.5839999998</v>
      </c>
      <c r="AY72" s="5">
        <f ca="1">IF(AY$4="",0,AY52/(1+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5303917.5839999998</v>
      </c>
      <c r="AZ72" s="5">
        <f ca="1">IF(AZ$4="",0,AZ52/(1+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5520404.0159999998</v>
      </c>
      <c r="BA72" s="5">
        <f ca="1">IF(BA$4="",0,BA52/(1+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5736890.4479999999</v>
      </c>
      <c r="BB72" s="5">
        <f ca="1">IF(BB$4="",0,BB52/(1+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5953376.8799999999</v>
      </c>
      <c r="BC72" s="5">
        <f ca="1">IF(BC$4="",0,BC52/(1+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6169863.3119999999</v>
      </c>
      <c r="BD72" s="5">
        <f ca="1">IF(BD$4="",0,BD52/(1+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6451295.6735999994</v>
      </c>
      <c r="BE72" s="5">
        <f ca="1">IF(BE$4="",0,BE52/(1+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6734892.8995200004</v>
      </c>
      <c r="BF72" s="5">
        <f ca="1">IF(BF$4="",0,BF52/(1+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6955709.0601599999</v>
      </c>
      <c r="BG72" s="5">
        <f ca="1">IF(BG$4="",0,BG52/(1+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7176525.2207999993</v>
      </c>
      <c r="BH72" s="5">
        <f ca="1">IF(BH$4="",0,BH52/(1+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7397341.3814400006</v>
      </c>
      <c r="BI72" s="5">
        <f ca="1">IF(BI$4="",0,BI52/(1+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7618157.54208</v>
      </c>
      <c r="BJ72" s="5">
        <f ca="1">IF(BJ$4="",0,BJ52/(1+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7918467.5205504</v>
      </c>
      <c r="BK72" s="5">
        <f ca="1">IF(BK$4="",0,BK52/(1+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8220985.6606272003</v>
      </c>
      <c r="BL72" s="5">
        <f ca="1">IF(BL$4="",0,BL52/(1+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8446218.1444800012</v>
      </c>
      <c r="BM72" s="5">
        <f ca="1">IF(BM$4="",0,BM52/(1+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8671450.6283328012</v>
      </c>
      <c r="BN72" s="5">
        <f ca="1">IF(BN$4="",0,BN52/(1+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8896683.1121856011</v>
      </c>
      <c r="BO72" s="5">
        <f ca="1">IF(BO$4="",0,BO52/(1+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9121915.5960384011</v>
      </c>
      <c r="BP72" s="5">
        <f ca="1">IF(BP$4="",0,BP52/(1+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9441745.7231093757</v>
      </c>
      <c r="BQ72" s="5">
        <f ca="1">IF(BQ$4="",0,BQ52/(1+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9763828.1750188768</v>
      </c>
      <c r="BR72" s="5">
        <f ca="1">IF(BR$4="",0,BR52/(1+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9993565.3085487336</v>
      </c>
      <c r="BS72" s="5">
        <f ca="1">IF(BS$4="",0,BS52/(1+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10223302.44207859</v>
      </c>
      <c r="BT72" s="5">
        <f ca="1">IF(BT$4="",0,BT52/(1+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10453039.575608447</v>
      </c>
      <c r="BU72" s="5">
        <f ca="1">IF(BU$4="",0,BU52/(1+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10682776.709138304</v>
      </c>
      <c r="BV72" s="5">
        <f ca="1">IF(BV$4="",0,BV52/(1+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11022787.66676249</v>
      </c>
      <c r="BW72" s="5">
        <f ca="1">IF(BW$4="",0,BW52/(1+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11365095.995721977</v>
      </c>
      <c r="BX72" s="5">
        <f ca="1">IF(BX$4="",0,BX52/(1+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11599427.87192243</v>
      </c>
      <c r="BY72" s="5">
        <f ca="1">IF(BY$4="",0,BY52/(1+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11833759.748122882</v>
      </c>
      <c r="BZ72" s="5">
        <f ca="1">IF(BZ$4="",0,BZ52/(1+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12068091.624323335</v>
      </c>
      <c r="CA72" s="5">
        <f ca="1">IF(CA$4="",0,CA52/(1+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12302423.500523787</v>
      </c>
      <c r="CB72" s="5">
        <f ca="1">IF(CB$4="",0,CB52/(1+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12663294.589872487</v>
      </c>
      <c r="CC72" s="5">
        <f ca="1">IF(CC$4="",0,CC52/(1+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13026508.997983187</v>
      </c>
      <c r="CD72" s="5">
        <f ca="1">IF(CD$4="",0,CD52/(1+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13265527.511707652</v>
      </c>
      <c r="CE72" s="5">
        <f ca="1">IF(CE$4="",0,CE52/(1+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13504546.025432114</v>
      </c>
      <c r="CF72" s="5">
        <f ca="1">IF(CF$4="",0,CF52/(1+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73" spans="2:84" x14ac:dyDescent="0.3">
      <c r="B73" s="13">
        <f>ROW()</f>
        <v>73</v>
      </c>
      <c r="H73" s="1" t="str">
        <f t="shared" si="94"/>
        <v>Себестоимость продаж</v>
      </c>
      <c r="I73" s="1" t="str">
        <f>Prcsses!I18</f>
        <v>Соцсборы</v>
      </c>
      <c r="M73" s="53" t="s">
        <v>18</v>
      </c>
      <c r="U73" s="5">
        <f t="shared" ca="1" si="95"/>
        <v>109654299.03890669</v>
      </c>
      <c r="X73" s="5">
        <f ca="1">IF(X$4="",0,X53/(1+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73" s="5">
        <f ca="1">IF(Y$4="",0,Y53/(1+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73" s="5">
        <f ca="1">IF(Z$4="",0,Z53/(1+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73" s="5">
        <f ca="1">IF(AA$4="",0,AA53/(1+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73" s="5">
        <f ca="1">IF(AB$4="",0,AB53/(1+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60000</v>
      </c>
      <c r="AC73" s="5">
        <f ca="1">IF(AC$4="",0,AC53/(1+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150000</v>
      </c>
      <c r="AD73" s="5">
        <f ca="1">IF(AD$4="",0,AD53/(1+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210000</v>
      </c>
      <c r="AE73" s="5">
        <f ca="1">IF(AE$4="",0,AE53/(1+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270000</v>
      </c>
      <c r="AF73" s="5">
        <f ca="1">IF(AF$4="",0,AF53/(1+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333600</v>
      </c>
      <c r="AG73" s="5">
        <f ca="1">IF(AG$4="",0,AG53/(1+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397800</v>
      </c>
      <c r="AH73" s="5">
        <f ca="1">IF(AH$4="",0,AH53/(1+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459000</v>
      </c>
      <c r="AI73" s="5">
        <f ca="1">IF(AI$4="",0,AI53/(1+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520200</v>
      </c>
      <c r="AJ73" s="5">
        <f ca="1">IF(AJ$4="",0,AJ53/(1+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581400</v>
      </c>
      <c r="AK73" s="5">
        <f ca="1">IF(AK$4="",0,AK53/(1+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642600</v>
      </c>
      <c r="AL73" s="5">
        <f ca="1">IF(AL$4="",0,AL53/(1+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711144</v>
      </c>
      <c r="AM73" s="5">
        <f ca="1">IF(AM$4="",0,AM53/(1+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780300</v>
      </c>
      <c r="AN73" s="5">
        <f ca="1">IF(AN$4="",0,AN53/(1+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842724</v>
      </c>
      <c r="AO73" s="5">
        <f ca="1">IF(AO$4="",0,AO53/(1+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905148</v>
      </c>
      <c r="AP73" s="5">
        <f ca="1">IF(AP$4="",0,AP53/(1+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967572</v>
      </c>
      <c r="AQ73" s="5">
        <f ca="1">IF(AQ$4="",0,AQ53/(1+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1029996</v>
      </c>
      <c r="AR73" s="5">
        <f ca="1">IF(AR$4="",0,AR53/(1+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1103656.3199999998</v>
      </c>
      <c r="AS73" s="5">
        <f ca="1">IF(AS$4="",0,AS53/(1+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1177940.8799999999</v>
      </c>
      <c r="AT73" s="5">
        <f ca="1">IF(AT$4="",0,AT53/(1+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1241613.3599999999</v>
      </c>
      <c r="AU73" s="5">
        <f ca="1">IF(AU$4="",0,AU53/(1+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1305285.8399999999</v>
      </c>
      <c r="AV73" s="5">
        <f ca="1">IF(AV$4="",0,AV53/(1+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1368958.3199999998</v>
      </c>
      <c r="AW73" s="5">
        <f ca="1">IF(AW$4="",0,AW53/(1+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1432630.7999999998</v>
      </c>
      <c r="AX73" s="5">
        <f ca="1">IF(AX$4="",0,AX53/(1+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1511584.6751999999</v>
      </c>
      <c r="AY73" s="5">
        <f ca="1">IF(AY$4="",0,AY53/(1+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1591175.2752</v>
      </c>
      <c r="AZ73" s="5">
        <f ca="1">IF(AZ$4="",0,AZ53/(1+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1656121.2047999999</v>
      </c>
      <c r="BA73" s="5">
        <f ca="1">IF(BA$4="",0,BA53/(1+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1721067.1344000001</v>
      </c>
      <c r="BB73" s="5">
        <f ca="1">IF(BB$4="",0,BB53/(1+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1786013.064</v>
      </c>
      <c r="BC73" s="5">
        <f ca="1">IF(BC$4="",0,BC53/(1+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1850958.9936000002</v>
      </c>
      <c r="BD73" s="5">
        <f ca="1">IF(BD$4="",0,BD53/(1+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1935388.7020800002</v>
      </c>
      <c r="BE73" s="5">
        <f ca="1">IF(BE$4="",0,BE53/(1+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2020467.8698559999</v>
      </c>
      <c r="BF73" s="5">
        <f ca="1">IF(BF$4="",0,BF53/(1+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2086712.718048</v>
      </c>
      <c r="BG73" s="5">
        <f ca="1">IF(BG$4="",0,BG53/(1+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2152957.5662400001</v>
      </c>
      <c r="BH73" s="5">
        <f ca="1">IF(BH$4="",0,BH53/(1+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2219202.4144320004</v>
      </c>
      <c r="BI73" s="5">
        <f ca="1">IF(BI$4="",0,BI53/(1+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2285447.2626240002</v>
      </c>
      <c r="BJ73" s="5">
        <f ca="1">IF(BJ$4="",0,BJ53/(1+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2375540.2561651198</v>
      </c>
      <c r="BK73" s="5">
        <f ca="1">IF(BK$4="",0,BK53/(1+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2466295.6981881601</v>
      </c>
      <c r="BL73" s="5">
        <f ca="1">IF(BL$4="",0,BL53/(1+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2533865.4433440003</v>
      </c>
      <c r="BM73" s="5">
        <f ca="1">IF(BM$4="",0,BM53/(1+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2601435.1884998404</v>
      </c>
      <c r="BN73" s="5">
        <f ca="1">IF(BN$4="",0,BN53/(1+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2669004.9336556802</v>
      </c>
      <c r="BO73" s="5">
        <f ca="1">IF(BO$4="",0,BO53/(1+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2736574.6788115203</v>
      </c>
      <c r="BP73" s="5">
        <f ca="1">IF(BP$4="",0,BP53/(1+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2832523.7169328127</v>
      </c>
      <c r="BQ73" s="5">
        <f ca="1">IF(BQ$4="",0,BQ53/(1+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2929148.452505663</v>
      </c>
      <c r="BR73" s="5">
        <f ca="1">IF(BR$4="",0,BR53/(1+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2998069.5925646201</v>
      </c>
      <c r="BS73" s="5">
        <f ca="1">IF(BS$4="",0,BS53/(1+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3066990.7326235771</v>
      </c>
      <c r="BT73" s="5">
        <f ca="1">IF(BT$4="",0,BT53/(1+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3135911.8726825342</v>
      </c>
      <c r="BU73" s="5">
        <f ca="1">IF(BU$4="",0,BU53/(1+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3204833.0127414912</v>
      </c>
      <c r="BV73" s="5">
        <f ca="1">IF(BV$4="",0,BV53/(1+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3306836.3000287469</v>
      </c>
      <c r="BW73" s="5">
        <f ca="1">IF(BW$4="",0,BW53/(1+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3409528.7987165926</v>
      </c>
      <c r="BX73" s="5">
        <f ca="1">IF(BX$4="",0,BX53/(1+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3479828.361576729</v>
      </c>
      <c r="BY73" s="5">
        <f ca="1">IF(BY$4="",0,BY53/(1+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3550127.9244368644</v>
      </c>
      <c r="BZ73" s="5">
        <f ca="1">IF(BZ$4="",0,BZ53/(1+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3620427.4872970004</v>
      </c>
      <c r="CA73" s="5">
        <f ca="1">IF(CA$4="",0,CA53/(1+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3690727.0501571363</v>
      </c>
      <c r="CB73" s="5">
        <f ca="1">IF(CB$4="",0,CB53/(1+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3798988.3769617453</v>
      </c>
      <c r="CC73" s="5">
        <f ca="1">IF(CC$4="",0,CC53/(1+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3907952.6993949562</v>
      </c>
      <c r="CD73" s="5">
        <f ca="1">IF(CD$4="",0,CD53/(1+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3979658.2535122954</v>
      </c>
      <c r="CE73" s="5">
        <f ca="1">IF(CE$4="",0,CE53/(1+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4051363.8076296337</v>
      </c>
      <c r="CF73" s="5">
        <f ca="1">IF(CF$4="",0,CF53/(1+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74" spans="2:84" x14ac:dyDescent="0.3">
      <c r="B74" s="13">
        <f>ROW()</f>
        <v>74</v>
      </c>
      <c r="H74" s="1" t="str">
        <f t="shared" si="94"/>
        <v>Себестоимость продаж</v>
      </c>
      <c r="I74" s="1" t="str">
        <f>Prcsses!I19</f>
        <v>Прямые расходы включая логистику</v>
      </c>
      <c r="M74" s="53" t="s">
        <v>18</v>
      </c>
      <c r="U74" s="5">
        <f t="shared" ca="1" si="95"/>
        <v>22844645.633105561</v>
      </c>
      <c r="X74" s="5">
        <f ca="1">IF(X$4="",0,X54/(1+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74" s="5">
        <f ca="1">IF(Y$4="",0,Y54/(1+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74" s="5">
        <f ca="1">IF(Z$4="",0,Z54/(1+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74" s="5">
        <f ca="1">IF(AA$4="",0,AA54/(1+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74" s="5">
        <f ca="1">IF(AB$4="",0,AB54/(1+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12500</v>
      </c>
      <c r="AC74" s="5">
        <f ca="1">IF(AC$4="",0,AC54/(1+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31250</v>
      </c>
      <c r="AD74" s="5">
        <f ca="1">IF(AD$4="",0,AD54/(1+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43750</v>
      </c>
      <c r="AE74" s="5">
        <f ca="1">IF(AE$4="",0,AE54/(1+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56250</v>
      </c>
      <c r="AF74" s="5">
        <f ca="1">IF(AF$4="",0,AF54/(1+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69500</v>
      </c>
      <c r="AG74" s="5">
        <f ca="1">IF(AG$4="",0,AG54/(1+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82875</v>
      </c>
      <c r="AH74" s="5">
        <f ca="1">IF(AH$4="",0,AH54/(1+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95625</v>
      </c>
      <c r="AI74" s="5">
        <f ca="1">IF(AI$4="",0,AI54/(1+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108375</v>
      </c>
      <c r="AJ74" s="5">
        <f ca="1">IF(AJ$4="",0,AJ54/(1+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121125</v>
      </c>
      <c r="AK74" s="5">
        <f ca="1">IF(AK$4="",0,AK54/(1+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133875</v>
      </c>
      <c r="AL74" s="5">
        <f ca="1">IF(AL$4="",0,AL54/(1+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148155</v>
      </c>
      <c r="AM74" s="5">
        <f ca="1">IF(AM$4="",0,AM54/(1+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162562.5</v>
      </c>
      <c r="AN74" s="5">
        <f ca="1">IF(AN$4="",0,AN54/(1+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175567.5</v>
      </c>
      <c r="AO74" s="5">
        <f ca="1">IF(AO$4="",0,AO54/(1+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188572.5</v>
      </c>
      <c r="AP74" s="5">
        <f ca="1">IF(AP$4="",0,AP54/(1+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201577.5</v>
      </c>
      <c r="AQ74" s="5">
        <f ca="1">IF(AQ$4="",0,AQ54/(1+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214582.5</v>
      </c>
      <c r="AR74" s="5">
        <f ca="1">IF(AR$4="",0,AR54/(1+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229928.39999999997</v>
      </c>
      <c r="AS74" s="5">
        <f ca="1">IF(AS$4="",0,AS54/(1+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245404.34999999998</v>
      </c>
      <c r="AT74" s="5">
        <f ca="1">IF(AT$4="",0,AT54/(1+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258669.44999999998</v>
      </c>
      <c r="AU74" s="5">
        <f ca="1">IF(AU$4="",0,AU54/(1+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271934.55</v>
      </c>
      <c r="AV74" s="5">
        <f ca="1">IF(AV$4="",0,AV54/(1+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285199.64999999997</v>
      </c>
      <c r="AW74" s="5">
        <f ca="1">IF(AW$4="",0,AW54/(1+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298464.75</v>
      </c>
      <c r="AX74" s="5">
        <f ca="1">IF(AX$4="",0,AX54/(1+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314913.47399999999</v>
      </c>
      <c r="AY74" s="5">
        <f ca="1">IF(AY$4="",0,AY54/(1+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331494.84900000005</v>
      </c>
      <c r="AZ74" s="5">
        <f ca="1">IF(AZ$4="",0,AZ54/(1+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345025.25099999999</v>
      </c>
      <c r="BA74" s="5">
        <f ca="1">IF(BA$4="",0,BA54/(1+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358555.65300000005</v>
      </c>
      <c r="BB74" s="5">
        <f ca="1">IF(BB$4="",0,BB54/(1+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372086.05499999999</v>
      </c>
      <c r="BC74" s="5">
        <f ca="1">IF(BC$4="",0,BC54/(1+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385616.45700000005</v>
      </c>
      <c r="BD74" s="5">
        <f ca="1">IF(BD$4="",0,BD54/(1+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403205.97960000008</v>
      </c>
      <c r="BE74" s="5">
        <f ca="1">IF(BE$4="",0,BE54/(1+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420930.80622000003</v>
      </c>
      <c r="BF74" s="5">
        <f ca="1">IF(BF$4="",0,BF54/(1+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434731.81625999999</v>
      </c>
      <c r="BG74" s="5">
        <f ca="1">IF(BG$4="",0,BG54/(1+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448532.82630000002</v>
      </c>
      <c r="BH74" s="5">
        <f ca="1">IF(BH$4="",0,BH54/(1+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462333.8363400001</v>
      </c>
      <c r="BI74" s="5">
        <f ca="1">IF(BI$4="",0,BI54/(1+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476134.84638000006</v>
      </c>
      <c r="BJ74" s="5">
        <f ca="1">IF(BJ$4="",0,BJ54/(1+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494904.2200344</v>
      </c>
      <c r="BK74" s="5">
        <f ca="1">IF(BK$4="",0,BK54/(1+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513811.60378920002</v>
      </c>
      <c r="BL74" s="5">
        <f ca="1">IF(BL$4="",0,BL54/(1+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527888.63403000007</v>
      </c>
      <c r="BM74" s="5">
        <f ca="1">IF(BM$4="",0,BM54/(1+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541965.66427080007</v>
      </c>
      <c r="BN74" s="5">
        <f ca="1">IF(BN$4="",0,BN54/(1+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556042.69451160007</v>
      </c>
      <c r="BO74" s="5">
        <f ca="1">IF(BO$4="",0,BO54/(1+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570119.72475240007</v>
      </c>
      <c r="BP74" s="5">
        <f ca="1">IF(BP$4="",0,BP54/(1+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590109.10769433598</v>
      </c>
      <c r="BQ74" s="5">
        <f ca="1">IF(BQ$4="",0,BQ54/(1+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610239.2609386798</v>
      </c>
      <c r="BR74" s="5">
        <f ca="1">IF(BR$4="",0,BR54/(1+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624597.83178429585</v>
      </c>
      <c r="BS74" s="5">
        <f ca="1">IF(BS$4="",0,BS54/(1+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638956.4026299119</v>
      </c>
      <c r="BT74" s="5">
        <f ca="1">IF(BT$4="",0,BT54/(1+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653314.97347552795</v>
      </c>
      <c r="BU74" s="5">
        <f ca="1">IF(BU$4="",0,BU54/(1+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667673.544321144</v>
      </c>
      <c r="BV74" s="5">
        <f ca="1">IF(BV$4="",0,BV54/(1+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688924.22917265561</v>
      </c>
      <c r="BW74" s="5">
        <f ca="1">IF(BW$4="",0,BW54/(1+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710318.49973262346</v>
      </c>
      <c r="BX74" s="5">
        <f ca="1">IF(BX$4="",0,BX54/(1+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724964.24199515185</v>
      </c>
      <c r="BY74" s="5">
        <f ca="1">IF(BY$4="",0,BY54/(1+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739609.98425768013</v>
      </c>
      <c r="BZ74" s="5">
        <f ca="1">IF(BZ$4="",0,BZ54/(1+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754255.72652020841</v>
      </c>
      <c r="CA74" s="5">
        <f ca="1">IF(CA$4="",0,CA54/(1+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768901.4687827368</v>
      </c>
      <c r="CB74" s="5">
        <f ca="1">IF(CB$4="",0,CB54/(1+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791455.91186703031</v>
      </c>
      <c r="CC74" s="5">
        <f ca="1">IF(CC$4="",0,CC54/(1+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814156.81237394921</v>
      </c>
      <c r="CD74" s="5">
        <f ca="1">IF(CD$4="",0,CD54/(1+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829095.46948172827</v>
      </c>
      <c r="CE74" s="5">
        <f ca="1">IF(CE$4="",0,CE54/(1+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844034.1265895071</v>
      </c>
      <c r="CF74" s="5">
        <f ca="1">IF(CF$4="",0,CF54/(1+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75" spans="2:84" s="26" customFormat="1" ht="12" x14ac:dyDescent="0.25">
      <c r="B75" s="13"/>
      <c r="M75" s="55"/>
      <c r="N75" s="44" t="s">
        <v>21</v>
      </c>
      <c r="O75" s="45"/>
      <c r="P75" s="46"/>
      <c r="Q75" s="89"/>
      <c r="U75" s="41"/>
      <c r="V75" s="42"/>
      <c r="W75" s="43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</row>
    <row r="76" spans="2:84" x14ac:dyDescent="0.3">
      <c r="B76" s="13">
        <f>ROW()</f>
        <v>76</v>
      </c>
    </row>
    <row r="77" spans="2:84" x14ac:dyDescent="0.3">
      <c r="B77" s="13">
        <f>ROW()</f>
        <v>77</v>
      </c>
      <c r="H77" s="1" t="s">
        <v>52</v>
      </c>
      <c r="M77" s="53" t="s">
        <v>18</v>
      </c>
      <c r="P77" s="72" t="str">
        <f>Lists!$AI$8</f>
        <v>BS</v>
      </c>
      <c r="U77" s="5">
        <f ca="1">INDIRECT(ADDRESS($B77,$X$2-1+$P$8))</f>
        <v>22775974.581756748</v>
      </c>
      <c r="X77" s="5">
        <f ca="1">IF(X$4="",0,SUM(X78:X84))</f>
        <v>0</v>
      </c>
      <c r="Y77" s="5">
        <f t="shared" ref="Y77" ca="1" si="96">IF(Y$4="",0,SUM(Y78:Y84))</f>
        <v>0</v>
      </c>
      <c r="Z77" s="5">
        <f t="shared" ref="Z77" ca="1" si="97">IF(Z$4="",0,SUM(Z78:Z84))</f>
        <v>0</v>
      </c>
      <c r="AA77" s="5">
        <f t="shared" ref="AA77" ca="1" si="98">IF(AA$4="",0,SUM(AA78:AA84))</f>
        <v>258333.33333333337</v>
      </c>
      <c r="AB77" s="5">
        <f t="shared" ref="AB77" ca="1" si="99">IF(AB$4="",0,SUM(AB78:AB84))</f>
        <v>793333.33333333337</v>
      </c>
      <c r="AC77" s="5">
        <f t="shared" ref="AC77" ca="1" si="100">IF(AC$4="",0,SUM(AC78:AC84))</f>
        <v>1125416.6666666667</v>
      </c>
      <c r="AD77" s="5">
        <f t="shared" ref="AD77" ca="1" si="101">IF(AD$4="",0,SUM(AD78:AD84))</f>
        <v>1457500</v>
      </c>
      <c r="AE77" s="5">
        <f t="shared" ref="AE77" ca="1" si="102">IF(AE$4="",0,SUM(AE78:AE84))</f>
        <v>1805083.3333333335</v>
      </c>
      <c r="AF77" s="5">
        <f t="shared" ref="AF77" ca="1" si="103">IF(AF$4="",0,SUM(AF78:AF84))</f>
        <v>2164100.0000000005</v>
      </c>
      <c r="AG77" s="5">
        <f t="shared" ref="AG77" ca="1" si="104">IF(AG$4="",0,SUM(AG78:AG84))</f>
        <v>2502825.0000000005</v>
      </c>
      <c r="AH77" s="5">
        <f t="shared" ref="AH77" ca="1" si="105">IF(AH$4="",0,SUM(AH78:AH84))</f>
        <v>2841550</v>
      </c>
      <c r="AI77" s="5">
        <f t="shared" ref="AI77:CF77" ca="1" si="106">IF(AI$4="",0,SUM(AI78:AI84))</f>
        <v>3180275</v>
      </c>
      <c r="AJ77" s="5">
        <f t="shared" ca="1" si="106"/>
        <v>3519000</v>
      </c>
      <c r="AK77" s="5">
        <f t="shared" ca="1" si="106"/>
        <v>3889345</v>
      </c>
      <c r="AL77" s="5">
        <f t="shared" ca="1" si="106"/>
        <v>4280379</v>
      </c>
      <c r="AM77" s="5">
        <f t="shared" ca="1" si="106"/>
        <v>4625878.5000000019</v>
      </c>
      <c r="AN77" s="5">
        <f t="shared" ca="1" si="106"/>
        <v>4971378.0000000019</v>
      </c>
      <c r="AO77" s="5">
        <f t="shared" ca="1" si="106"/>
        <v>5316877.5</v>
      </c>
      <c r="AP77" s="5">
        <f t="shared" ca="1" si="106"/>
        <v>5662377</v>
      </c>
      <c r="AQ77" s="5">
        <f t="shared" ca="1" si="106"/>
        <v>6056255.0999999996</v>
      </c>
      <c r="AR77" s="5">
        <f t="shared" ca="1" si="106"/>
        <v>6480443.5199999977</v>
      </c>
      <c r="AS77" s="5">
        <f t="shared" ca="1" si="106"/>
        <v>6832853.0099999961</v>
      </c>
      <c r="AT77" s="5">
        <f t="shared" ca="1" si="106"/>
        <v>7185262.4999999925</v>
      </c>
      <c r="AU77" s="5">
        <f t="shared" ca="1" si="106"/>
        <v>7537671.9899999984</v>
      </c>
      <c r="AV77" s="5">
        <f t="shared" ca="1" si="106"/>
        <v>7890081.4800000023</v>
      </c>
      <c r="AW77" s="5">
        <f t="shared" ca="1" si="106"/>
        <v>8308285.8659999985</v>
      </c>
      <c r="AX77" s="5">
        <f t="shared" ca="1" si="106"/>
        <v>8766798.469200002</v>
      </c>
      <c r="AY77" s="5">
        <f t="shared" ca="1" si="106"/>
        <v>9126256.1489999983</v>
      </c>
      <c r="AZ77" s="5">
        <f t="shared" ca="1" si="106"/>
        <v>9485713.8287999965</v>
      </c>
      <c r="BA77" s="5">
        <f t="shared" ca="1" si="106"/>
        <v>9845171.5086000077</v>
      </c>
      <c r="BB77" s="5">
        <f t="shared" ca="1" si="106"/>
        <v>10204629.188400015</v>
      </c>
      <c r="BC77" s="5">
        <f t="shared" ca="1" si="106"/>
        <v>10647975.360600002</v>
      </c>
      <c r="BD77" s="5">
        <f t="shared" ca="1" si="106"/>
        <v>11142015.438959993</v>
      </c>
      <c r="BE77" s="5">
        <f t="shared" ca="1" si="106"/>
        <v>11508662.272355996</v>
      </c>
      <c r="BF77" s="5">
        <f t="shared" ca="1" si="106"/>
        <v>11875309.105751995</v>
      </c>
      <c r="BG77" s="5">
        <f t="shared" ca="1" si="106"/>
        <v>12241955.939147998</v>
      </c>
      <c r="BH77" s="5">
        <f t="shared" ca="1" si="106"/>
        <v>12608602.772544004</v>
      </c>
      <c r="BI77" s="5">
        <f t="shared" ca="1" si="106"/>
        <v>13077929.120637625</v>
      </c>
      <c r="BJ77" s="5">
        <f t="shared" ca="1" si="106"/>
        <v>13608734.368122756</v>
      </c>
      <c r="BK77" s="5">
        <f t="shared" ca="1" si="106"/>
        <v>13982714.138186684</v>
      </c>
      <c r="BL77" s="5">
        <f t="shared" ca="1" si="106"/>
        <v>14356693.908250598</v>
      </c>
      <c r="BM77" s="5">
        <f t="shared" ca="1" si="106"/>
        <v>14730673.678314526</v>
      </c>
      <c r="BN77" s="5">
        <f t="shared" ca="1" si="106"/>
        <v>15104653.44837844</v>
      </c>
      <c r="BO77" s="5">
        <f t="shared" ca="1" si="106"/>
        <v>15600821.840932522</v>
      </c>
      <c r="BP77" s="5">
        <f t="shared" ca="1" si="106"/>
        <v>16169665.248276452</v>
      </c>
      <c r="BQ77" s="5">
        <f t="shared" ca="1" si="106"/>
        <v>16551124.61374164</v>
      </c>
      <c r="BR77" s="5">
        <f t="shared" ca="1" si="106"/>
        <v>16932583.979206856</v>
      </c>
      <c r="BS77" s="5">
        <f t="shared" ca="1" si="106"/>
        <v>17314043.344672047</v>
      </c>
      <c r="BT77" s="5">
        <f t="shared" ca="1" si="106"/>
        <v>17695502.710137278</v>
      </c>
      <c r="BU77" s="5">
        <f t="shared" ca="1" si="106"/>
        <v>18219399.098390982</v>
      </c>
      <c r="BV77" s="5">
        <f t="shared" ca="1" si="106"/>
        <v>18827589.869889021</v>
      </c>
      <c r="BW77" s="5">
        <f t="shared" ca="1" si="106"/>
        <v>19216678.422663547</v>
      </c>
      <c r="BX77" s="5">
        <f t="shared" ca="1" si="106"/>
        <v>19605766.975438055</v>
      </c>
      <c r="BY77" s="5">
        <f t="shared" ca="1" si="106"/>
        <v>19994855.528212532</v>
      </c>
      <c r="BZ77" s="5">
        <f t="shared" ca="1" si="106"/>
        <v>20383944.08098707</v>
      </c>
      <c r="CA77" s="5">
        <f t="shared" ca="1" si="106"/>
        <v>20936479.117411412</v>
      </c>
      <c r="CB77" s="5">
        <f t="shared" ca="1" si="106"/>
        <v>21585363.610266797</v>
      </c>
      <c r="CC77" s="5">
        <f t="shared" ca="1" si="106"/>
        <v>21982233.934096754</v>
      </c>
      <c r="CD77" s="5">
        <f t="shared" ca="1" si="106"/>
        <v>22379104.257926751</v>
      </c>
      <c r="CE77" s="5">
        <f t="shared" ca="1" si="106"/>
        <v>22775974.581756748</v>
      </c>
      <c r="CF77" s="5">
        <f t="shared" ca="1" si="106"/>
        <v>0</v>
      </c>
    </row>
    <row r="78" spans="2:84" x14ac:dyDescent="0.3">
      <c r="B78" s="13">
        <f>ROW()</f>
        <v>78</v>
      </c>
      <c r="H78" s="1" t="str">
        <f t="shared" ref="H78:H83" si="107">$H$77</f>
        <v>Запасы и незавершенное производство</v>
      </c>
      <c r="I78" s="1" t="str">
        <f>Prcsses!I14</f>
        <v>Сырье и материалы</v>
      </c>
      <c r="M78" s="53" t="s">
        <v>18</v>
      </c>
      <c r="U78" s="5">
        <f t="shared" ref="U78:U83" ca="1" si="108">INDIRECT(ADDRESS($B78,$X$2-1+$P$8))</f>
        <v>4307312.7994095832</v>
      </c>
      <c r="X78" s="5">
        <f ca="1">IF(X$4="",0,SUM($W58:X58)-SUM($W69:X69))</f>
        <v>0</v>
      </c>
      <c r="Y78" s="5">
        <f ca="1">IF(Y$4="",0,SUM($W58:Y58)-SUM($W69:Y69))</f>
        <v>0</v>
      </c>
      <c r="Z78" s="5">
        <f ca="1">IF(Z$4="",0,SUM($W58:Z58)-SUM($W69:Z69))</f>
        <v>0</v>
      </c>
      <c r="AA78" s="5">
        <f ca="1">IF(AA$4="",0,SUM($W58:AA58)-SUM($W69:AA69))</f>
        <v>83333.333333333343</v>
      </c>
      <c r="AB78" s="5">
        <f ca="1">IF(AB$4="",0,SUM($W58:AB58)-SUM($W69:AB69))</f>
        <v>166666.66666666669</v>
      </c>
      <c r="AC78" s="5">
        <f ca="1">IF(AC$4="",0,SUM($W58:AC58)-SUM($W69:AC69))</f>
        <v>229166.66666666666</v>
      </c>
      <c r="AD78" s="5">
        <f ca="1">IF(AD$4="",0,SUM($W58:AD58)-SUM($W69:AD69))</f>
        <v>291666.66666666669</v>
      </c>
      <c r="AE78" s="5">
        <f ca="1">IF(AE$4="",0,SUM($W58:AE58)-SUM($W69:AE69))</f>
        <v>359166.66666666669</v>
      </c>
      <c r="AF78" s="5">
        <f ca="1">IF(AF$4="",0,SUM($W58:AF58)-SUM($W69:AF69))</f>
        <v>425000.00000000012</v>
      </c>
      <c r="AG78" s="5">
        <f ca="1">IF(AG$4="",0,SUM($W58:AG58)-SUM($W69:AG69))</f>
        <v>488750.00000000012</v>
      </c>
      <c r="AH78" s="5">
        <f ca="1">IF(AH$4="",0,SUM($W58:AH58)-SUM($W69:AH69))</f>
        <v>552500</v>
      </c>
      <c r="AI78" s="5">
        <f ca="1">IF(AI$4="",0,SUM($W58:AI58)-SUM($W69:AI69))</f>
        <v>616250</v>
      </c>
      <c r="AJ78" s="5">
        <f ca="1">IF(AJ$4="",0,SUM($W58:AJ58)-SUM($W69:AJ69))</f>
        <v>680000</v>
      </c>
      <c r="AK78" s="5">
        <f ca="1">IF(AK$4="",0,SUM($W58:AK58)-SUM($W69:AK69))</f>
        <v>753950</v>
      </c>
      <c r="AL78" s="5">
        <f ca="1">IF(AL$4="",0,SUM($W58:AL58)-SUM($W69:AL69))</f>
        <v>823650</v>
      </c>
      <c r="AM78" s="5">
        <f ca="1">IF(AM$4="",0,SUM($W58:AM58)-SUM($W69:AM69))</f>
        <v>888675.00000000047</v>
      </c>
      <c r="AN78" s="5">
        <f ca="1">IF(AN$4="",0,SUM($W58:AN58)-SUM($W69:AN69))</f>
        <v>953700.00000000047</v>
      </c>
      <c r="AO78" s="5">
        <f ca="1">IF(AO$4="",0,SUM($W58:AO58)-SUM($W69:AO69))</f>
        <v>1018725</v>
      </c>
      <c r="AP78" s="5">
        <f ca="1">IF(AP$4="",0,SUM($W58:AP58)-SUM($W69:AP69))</f>
        <v>1083750</v>
      </c>
      <c r="AQ78" s="5">
        <f ca="1">IF(AQ$4="",0,SUM($W58:AQ58)-SUM($W69:AQ69))</f>
        <v>1164381</v>
      </c>
      <c r="AR78" s="5">
        <f ca="1">IF(AR$4="",0,SUM($W58:AR58)-SUM($W69:AR69))</f>
        <v>1238076</v>
      </c>
      <c r="AS78" s="5">
        <f ca="1">IF(AS$4="",0,SUM($W58:AS58)-SUM($W69:AS69))</f>
        <v>1304401.5</v>
      </c>
      <c r="AT78" s="5">
        <f ca="1">IF(AT$4="",0,SUM($W58:AT58)-SUM($W69:AT69))</f>
        <v>1370727</v>
      </c>
      <c r="AU78" s="5">
        <f ca="1">IF(AU$4="",0,SUM($W58:AU58)-SUM($W69:AU69))</f>
        <v>1437052.5</v>
      </c>
      <c r="AV78" s="5">
        <f ca="1">IF(AV$4="",0,SUM($W58:AV58)-SUM($W69:AV69))</f>
        <v>1503378</v>
      </c>
      <c r="AW78" s="5">
        <f ca="1">IF(AW$4="",0,SUM($W58:AW58)-SUM($W69:AW69))</f>
        <v>1590927.6600000001</v>
      </c>
      <c r="AX78" s="5">
        <f ca="1">IF(AX$4="",0,SUM($W58:AX58)-SUM($W69:AX69))</f>
        <v>1668749.58</v>
      </c>
      <c r="AY78" s="5">
        <f ca="1">IF(AY$4="",0,SUM($W58:AY58)-SUM($W69:AY69))</f>
        <v>1736401.5899999999</v>
      </c>
      <c r="AZ78" s="5">
        <f ca="1">IF(AZ$4="",0,SUM($W58:AZ58)-SUM($W69:AZ69))</f>
        <v>1804053.5999999996</v>
      </c>
      <c r="BA78" s="5">
        <f ca="1">IF(BA$4="",0,SUM($W58:BA58)-SUM($W69:BA69))</f>
        <v>1871705.6100000013</v>
      </c>
      <c r="BB78" s="5">
        <f ca="1">IF(BB$4="",0,SUM($W58:BB58)-SUM($W69:BB69))</f>
        <v>1939357.620000001</v>
      </c>
      <c r="BC78" s="5">
        <f ca="1">IF(BC$4="",0,SUM($W58:BC58)-SUM($W69:BC69))</f>
        <v>2034070.4340000004</v>
      </c>
      <c r="BD78" s="5">
        <f ca="1">IF(BD$4="",0,SUM($W58:BD58)-SUM($W69:BD69))</f>
        <v>2116154.8728</v>
      </c>
      <c r="BE78" s="5">
        <f ca="1">IF(BE$4="",0,SUM($W58:BE58)-SUM($W69:BE69))</f>
        <v>2185159.9230000004</v>
      </c>
      <c r="BF78" s="5">
        <f ca="1">IF(BF$4="",0,SUM($W58:BF58)-SUM($W69:BF69))</f>
        <v>2254164.9732000008</v>
      </c>
      <c r="BG78" s="5">
        <f ca="1">IF(BG$4="",0,SUM($W58:BG58)-SUM($W69:BG69))</f>
        <v>2323170.0234000012</v>
      </c>
      <c r="BH78" s="5">
        <f ca="1">IF(BH$4="",0,SUM($W58:BH58)-SUM($W69:BH69))</f>
        <v>2392175.0736000016</v>
      </c>
      <c r="BI78" s="5">
        <f ca="1">IF(BI$4="",0,SUM($W58:BI58)-SUM($W69:BI69))</f>
        <v>2494302.5478960052</v>
      </c>
      <c r="BJ78" s="5">
        <f ca="1">IF(BJ$4="",0,SUM($W58:BJ58)-SUM($W69:BJ69))</f>
        <v>2580788.8774800077</v>
      </c>
      <c r="BK78" s="5">
        <f ca="1">IF(BK$4="",0,SUM($W58:BK58)-SUM($W69:BK69))</f>
        <v>2651174.0286840089</v>
      </c>
      <c r="BL78" s="5">
        <f ca="1">IF(BL$4="",0,SUM($W58:BL58)-SUM($W69:BL69))</f>
        <v>2721559.1798880063</v>
      </c>
      <c r="BM78" s="5">
        <f ca="1">IF(BM$4="",0,SUM($W58:BM58)-SUM($W69:BM69))</f>
        <v>2791944.3310920075</v>
      </c>
      <c r="BN78" s="5">
        <f ca="1">IF(BN$4="",0,SUM($W58:BN58)-SUM($W69:BN69))</f>
        <v>2862329.4822960049</v>
      </c>
      <c r="BO78" s="5">
        <f ca="1">IF(BO$4="",0,SUM($W58:BO58)-SUM($W69:BO69))</f>
        <v>2972130.3181742504</v>
      </c>
      <c r="BP78" s="5">
        <f ca="1">IF(BP$4="",0,SUM($W58:BP58)-SUM($W69:BP69))</f>
        <v>3063161.7803980932</v>
      </c>
      <c r="BQ78" s="5">
        <f ca="1">IF(BQ$4="",0,SUM($W58:BQ58)-SUM($W69:BQ69))</f>
        <v>3134954.6346261725</v>
      </c>
      <c r="BR78" s="5">
        <f ca="1">IF(BR$4="",0,SUM($W58:BR58)-SUM($W69:BR69))</f>
        <v>3206747.4888542518</v>
      </c>
      <c r="BS78" s="5">
        <f ca="1">IF(BS$4="",0,SUM($W58:BS58)-SUM($W69:BS69))</f>
        <v>3278540.3430823311</v>
      </c>
      <c r="BT78" s="5">
        <f ca="1">IF(BT$4="",0,SUM($W58:BT58)-SUM($W69:BT69))</f>
        <v>3350333.1973104179</v>
      </c>
      <c r="BU78" s="5">
        <f ca="1">IF(BU$4="",0,SUM($W58:BU58)-SUM($W69:BU69))</f>
        <v>3468073.4782444686</v>
      </c>
      <c r="BV78" s="5">
        <f ca="1">IF(BV$4="",0,SUM($W58:BV58)-SUM($W69:BV69))</f>
        <v>3563797.2838819101</v>
      </c>
      <c r="BW78" s="5">
        <f ca="1">IF(BW$4="",0,SUM($W58:BW58)-SUM($W69:BW69))</f>
        <v>3637025.9951945543</v>
      </c>
      <c r="BX78" s="5">
        <f ca="1">IF(BX$4="",0,SUM($W58:BX58)-SUM($W69:BX69))</f>
        <v>3710254.7065071911</v>
      </c>
      <c r="BY78" s="5">
        <f ca="1">IF(BY$4="",0,SUM($W58:BY58)-SUM($W69:BY69))</f>
        <v>3783483.4178198278</v>
      </c>
      <c r="BZ78" s="5">
        <f ca="1">IF(BZ$4="",0,SUM($W58:BZ58)-SUM($W69:BZ69))</f>
        <v>3856712.1291324645</v>
      </c>
      <c r="CA78" s="5">
        <f ca="1">IF(CA$4="",0,SUM($W58:CA58)-SUM($W69:CA69))</f>
        <v>3982665.5125902146</v>
      </c>
      <c r="CB78" s="5">
        <f ca="1">IF(CB$4="",0,SUM($W58:CB58)-SUM($W69:CB69))</f>
        <v>4083232.9427929074</v>
      </c>
      <c r="CC78" s="5">
        <f ca="1">IF(CC$4="",0,SUM($W58:CC58)-SUM($W69:CC69))</f>
        <v>4157926.2283317894</v>
      </c>
      <c r="CD78" s="5">
        <f ca="1">IF(CD$4="",0,SUM($W58:CD58)-SUM($W69:CD69))</f>
        <v>4232619.5138706863</v>
      </c>
      <c r="CE78" s="5">
        <f ca="1">IF(CE$4="",0,SUM($W58:CE58)-SUM($W69:CE69))</f>
        <v>4307312.7994095832</v>
      </c>
      <c r="CF78" s="5">
        <f ca="1">IF(CF$4="",0,SUM($W58:CF58)-SUM($W69:CF69))</f>
        <v>0</v>
      </c>
    </row>
    <row r="79" spans="2:84" x14ac:dyDescent="0.3">
      <c r="B79" s="13">
        <f>ROW()</f>
        <v>79</v>
      </c>
      <c r="H79" s="1" t="str">
        <f t="shared" si="107"/>
        <v>Запасы и незавершенное производство</v>
      </c>
      <c r="I79" s="1" t="str">
        <f>Prcsses!I15</f>
        <v>Изготовление у подрядчиков</v>
      </c>
      <c r="M79" s="53" t="s">
        <v>18</v>
      </c>
      <c r="U79" s="5">
        <f t="shared" ca="1" si="108"/>
        <v>8614625.5988191664</v>
      </c>
      <c r="X79" s="5">
        <f ca="1">IF(X$4="",0,SUM($W59:X59)-SUM($W70:X70))</f>
        <v>0</v>
      </c>
      <c r="Y79" s="5">
        <f ca="1">IF(Y$4="",0,SUM($W59:Y59)-SUM($W70:Y70))</f>
        <v>0</v>
      </c>
      <c r="Z79" s="5">
        <f ca="1">IF(Z$4="",0,SUM($W59:Z59)-SUM($W70:Z70))</f>
        <v>0</v>
      </c>
      <c r="AA79" s="5">
        <f ca="1">IF(AA$4="",0,SUM($W59:AA59)-SUM($W70:AA70))</f>
        <v>166666.66666666669</v>
      </c>
      <c r="AB79" s="5">
        <f ca="1">IF(AB$4="",0,SUM($W59:AB59)-SUM($W70:AB70))</f>
        <v>333333.33333333337</v>
      </c>
      <c r="AC79" s="5">
        <f ca="1">IF(AC$4="",0,SUM($W59:AC59)-SUM($W70:AC70))</f>
        <v>458333.33333333331</v>
      </c>
      <c r="AD79" s="5">
        <f ca="1">IF(AD$4="",0,SUM($W59:AD59)-SUM($W70:AD70))</f>
        <v>583333.33333333337</v>
      </c>
      <c r="AE79" s="5">
        <f ca="1">IF(AE$4="",0,SUM($W59:AE59)-SUM($W70:AE70))</f>
        <v>718333.33333333337</v>
      </c>
      <c r="AF79" s="5">
        <f ca="1">IF(AF$4="",0,SUM($W59:AF59)-SUM($W70:AF70))</f>
        <v>850000.00000000023</v>
      </c>
      <c r="AG79" s="5">
        <f ca="1">IF(AG$4="",0,SUM($W59:AG59)-SUM($W70:AG70))</f>
        <v>977500.00000000023</v>
      </c>
      <c r="AH79" s="5">
        <f ca="1">IF(AH$4="",0,SUM($W59:AH59)-SUM($W70:AH70))</f>
        <v>1105000</v>
      </c>
      <c r="AI79" s="5">
        <f ca="1">IF(AI$4="",0,SUM($W59:AI59)-SUM($W70:AI70))</f>
        <v>1232500</v>
      </c>
      <c r="AJ79" s="5">
        <f ca="1">IF(AJ$4="",0,SUM($W59:AJ59)-SUM($W70:AJ70))</f>
        <v>1360000</v>
      </c>
      <c r="AK79" s="5">
        <f ca="1">IF(AK$4="",0,SUM($W59:AK59)-SUM($W70:AK70))</f>
        <v>1507900</v>
      </c>
      <c r="AL79" s="5">
        <f ca="1">IF(AL$4="",0,SUM($W59:AL59)-SUM($W70:AL70))</f>
        <v>1647300</v>
      </c>
      <c r="AM79" s="5">
        <f ca="1">IF(AM$4="",0,SUM($W59:AM59)-SUM($W70:AM70))</f>
        <v>1777350.0000000009</v>
      </c>
      <c r="AN79" s="5">
        <f ca="1">IF(AN$4="",0,SUM($W59:AN59)-SUM($W70:AN70))</f>
        <v>1907400.0000000009</v>
      </c>
      <c r="AO79" s="5">
        <f ca="1">IF(AO$4="",0,SUM($W59:AO59)-SUM($W70:AO70))</f>
        <v>2037450</v>
      </c>
      <c r="AP79" s="5">
        <f ca="1">IF(AP$4="",0,SUM($W59:AP59)-SUM($W70:AP70))</f>
        <v>2167500</v>
      </c>
      <c r="AQ79" s="5">
        <f ca="1">IF(AQ$4="",0,SUM($W59:AQ59)-SUM($W70:AQ70))</f>
        <v>2328762</v>
      </c>
      <c r="AR79" s="5">
        <f ca="1">IF(AR$4="",0,SUM($W59:AR59)-SUM($W70:AR70))</f>
        <v>2476152</v>
      </c>
      <c r="AS79" s="5">
        <f ca="1">IF(AS$4="",0,SUM($W59:AS59)-SUM($W70:AS70))</f>
        <v>2608803</v>
      </c>
      <c r="AT79" s="5">
        <f ca="1">IF(AT$4="",0,SUM($W59:AT59)-SUM($W70:AT70))</f>
        <v>2741454</v>
      </c>
      <c r="AU79" s="5">
        <f ca="1">IF(AU$4="",0,SUM($W59:AU59)-SUM($W70:AU70))</f>
        <v>2874105</v>
      </c>
      <c r="AV79" s="5">
        <f ca="1">IF(AV$4="",0,SUM($W59:AV59)-SUM($W70:AV70))</f>
        <v>3006756</v>
      </c>
      <c r="AW79" s="5">
        <f ca="1">IF(AW$4="",0,SUM($W59:AW59)-SUM($W70:AW70))</f>
        <v>3181855.3200000003</v>
      </c>
      <c r="AX79" s="5">
        <f ca="1">IF(AX$4="",0,SUM($W59:AX59)-SUM($W70:AX70))</f>
        <v>3337499.16</v>
      </c>
      <c r="AY79" s="5">
        <f ca="1">IF(AY$4="",0,SUM($W59:AY59)-SUM($W70:AY70))</f>
        <v>3472803.1799999997</v>
      </c>
      <c r="AZ79" s="5">
        <f ca="1">IF(AZ$4="",0,SUM($W59:AZ59)-SUM($W70:AZ70))</f>
        <v>3608107.1999999993</v>
      </c>
      <c r="BA79" s="5">
        <f ca="1">IF(BA$4="",0,SUM($W59:BA59)-SUM($W70:BA70))</f>
        <v>3743411.2200000025</v>
      </c>
      <c r="BB79" s="5">
        <f ca="1">IF(BB$4="",0,SUM($W59:BB59)-SUM($W70:BB70))</f>
        <v>3878715.2400000021</v>
      </c>
      <c r="BC79" s="5">
        <f ca="1">IF(BC$4="",0,SUM($W59:BC59)-SUM($W70:BC70))</f>
        <v>4068140.8680000007</v>
      </c>
      <c r="BD79" s="5">
        <f ca="1">IF(BD$4="",0,SUM($W59:BD59)-SUM($W70:BD70))</f>
        <v>4232309.7456</v>
      </c>
      <c r="BE79" s="5">
        <f ca="1">IF(BE$4="",0,SUM($W59:BE59)-SUM($W70:BE70))</f>
        <v>4370319.8460000008</v>
      </c>
      <c r="BF79" s="5">
        <f ca="1">IF(BF$4="",0,SUM($W59:BF59)-SUM($W70:BF70))</f>
        <v>4508329.9464000016</v>
      </c>
      <c r="BG79" s="5">
        <f ca="1">IF(BG$4="",0,SUM($W59:BG59)-SUM($W70:BG70))</f>
        <v>4646340.0468000025</v>
      </c>
      <c r="BH79" s="5">
        <f ca="1">IF(BH$4="",0,SUM($W59:BH59)-SUM($W70:BH70))</f>
        <v>4784350.1472000033</v>
      </c>
      <c r="BI79" s="5">
        <f ca="1">IF(BI$4="",0,SUM($W59:BI59)-SUM($W70:BI70))</f>
        <v>4988605.0957920104</v>
      </c>
      <c r="BJ79" s="5">
        <f ca="1">IF(BJ$4="",0,SUM($W59:BJ59)-SUM($W70:BJ70))</f>
        <v>5161577.7549600154</v>
      </c>
      <c r="BK79" s="5">
        <f ca="1">IF(BK$4="",0,SUM($W59:BK59)-SUM($W70:BK70))</f>
        <v>5302348.0573680177</v>
      </c>
      <c r="BL79" s="5">
        <f ca="1">IF(BL$4="",0,SUM($W59:BL59)-SUM($W70:BL70))</f>
        <v>5443118.3597760126</v>
      </c>
      <c r="BM79" s="5">
        <f ca="1">IF(BM$4="",0,SUM($W59:BM59)-SUM($W70:BM70))</f>
        <v>5583888.6621840149</v>
      </c>
      <c r="BN79" s="5">
        <f ca="1">IF(BN$4="",0,SUM($W59:BN59)-SUM($W70:BN70))</f>
        <v>5724658.9645920098</v>
      </c>
      <c r="BO79" s="5">
        <f ca="1">IF(BO$4="",0,SUM($W59:BO59)-SUM($W70:BO70))</f>
        <v>5944260.6363485008</v>
      </c>
      <c r="BP79" s="5">
        <f ca="1">IF(BP$4="",0,SUM($W59:BP59)-SUM($W70:BP70))</f>
        <v>6126323.5607961863</v>
      </c>
      <c r="BQ79" s="5">
        <f ca="1">IF(BQ$4="",0,SUM($W59:BQ59)-SUM($W70:BQ70))</f>
        <v>6269909.269252345</v>
      </c>
      <c r="BR79" s="5">
        <f ca="1">IF(BR$4="",0,SUM($W59:BR59)-SUM($W70:BR70))</f>
        <v>6413494.9777085036</v>
      </c>
      <c r="BS79" s="5">
        <f ca="1">IF(BS$4="",0,SUM($W59:BS59)-SUM($W70:BS70))</f>
        <v>6557080.6861646622</v>
      </c>
      <c r="BT79" s="5">
        <f ca="1">IF(BT$4="",0,SUM($W59:BT59)-SUM($W70:BT70))</f>
        <v>6700666.3946208358</v>
      </c>
      <c r="BU79" s="5">
        <f ca="1">IF(BU$4="",0,SUM($W59:BU59)-SUM($W70:BU70))</f>
        <v>6936146.9564889371</v>
      </c>
      <c r="BV79" s="5">
        <f ca="1">IF(BV$4="",0,SUM($W59:BV59)-SUM($W70:BV70))</f>
        <v>7127594.5677638203</v>
      </c>
      <c r="BW79" s="5">
        <f ca="1">IF(BW$4="",0,SUM($W59:BW59)-SUM($W70:BW70))</f>
        <v>7274051.9903891087</v>
      </c>
      <c r="BX79" s="5">
        <f ca="1">IF(BX$4="",0,SUM($W59:BX59)-SUM($W70:BX70))</f>
        <v>7420509.4130143821</v>
      </c>
      <c r="BY79" s="5">
        <f ca="1">IF(BY$4="",0,SUM($W59:BY59)-SUM($W70:BY70))</f>
        <v>7566966.8356396556</v>
      </c>
      <c r="BZ79" s="5">
        <f ca="1">IF(BZ$4="",0,SUM($W59:BZ59)-SUM($W70:BZ70))</f>
        <v>7713424.2582649291</v>
      </c>
      <c r="CA79" s="5">
        <f ca="1">IF(CA$4="",0,SUM($W59:CA59)-SUM($W70:CA70))</f>
        <v>7965331.0251804292</v>
      </c>
      <c r="CB79" s="5">
        <f ca="1">IF(CB$4="",0,SUM($W59:CB59)-SUM($W70:CB70))</f>
        <v>8166465.8855858147</v>
      </c>
      <c r="CC79" s="5">
        <f ca="1">IF(CC$4="",0,SUM($W59:CC59)-SUM($W70:CC70))</f>
        <v>8315852.4566635787</v>
      </c>
      <c r="CD79" s="5">
        <f ca="1">IF(CD$4="",0,SUM($W59:CD59)-SUM($W70:CD70))</f>
        <v>8465239.0277413726</v>
      </c>
      <c r="CE79" s="5">
        <f ca="1">IF(CE$4="",0,SUM($W59:CE59)-SUM($W70:CE70))</f>
        <v>8614625.5988191664</v>
      </c>
      <c r="CF79" s="5">
        <f ca="1">IF(CF$4="",0,SUM($W59:CF59)-SUM($W70:CF70))</f>
        <v>0</v>
      </c>
    </row>
    <row r="80" spans="2:84" x14ac:dyDescent="0.3">
      <c r="B80" s="13">
        <f>ROW()</f>
        <v>80</v>
      </c>
      <c r="H80" s="1" t="str">
        <f t="shared" si="107"/>
        <v>Запасы и незавершенное производство</v>
      </c>
      <c r="I80" s="1" t="str">
        <f>Prcsses!I16</f>
        <v>Потребление ресурсов</v>
      </c>
      <c r="M80" s="53" t="s">
        <v>18</v>
      </c>
      <c r="U80" s="5">
        <f t="shared" ca="1" si="108"/>
        <v>567668.97009559721</v>
      </c>
      <c r="X80" s="5">
        <f ca="1">IF(X$4="",0,SUM($W60:X60)-SUM($W71:X71))</f>
        <v>0</v>
      </c>
      <c r="Y80" s="5">
        <f ca="1">IF(Y$4="",0,SUM($W60:Y60)-SUM($W71:Y71))</f>
        <v>0</v>
      </c>
      <c r="Z80" s="5">
        <f ca="1">IF(Z$4="",0,SUM($W60:Z60)-SUM($W71:Z71))</f>
        <v>0</v>
      </c>
      <c r="AA80" s="5">
        <f ca="1">IF(AA$4="",0,SUM($W60:AA60)-SUM($W71:AA71))</f>
        <v>0</v>
      </c>
      <c r="AB80" s="5">
        <f ca="1">IF(AB$4="",0,SUM($W60:AB60)-SUM($W71:AB71))</f>
        <v>16666.666666666668</v>
      </c>
      <c r="AC80" s="5">
        <f ca="1">IF(AC$4="",0,SUM($W60:AC60)-SUM($W71:AC71))</f>
        <v>25000</v>
      </c>
      <c r="AD80" s="5">
        <f ca="1">IF(AD$4="",0,SUM($W60:AD60)-SUM($W71:AD71))</f>
        <v>33333.333333333314</v>
      </c>
      <c r="AE80" s="5">
        <f ca="1">IF(AE$4="",0,SUM($W60:AE60)-SUM($W71:AE71))</f>
        <v>41666.666666666657</v>
      </c>
      <c r="AF80" s="5">
        <f ca="1">IF(AF$4="",0,SUM($W60:AF60)-SUM($W71:AF71))</f>
        <v>51000</v>
      </c>
      <c r="AG80" s="5">
        <f ca="1">IF(AG$4="",0,SUM($W60:AG60)-SUM($W71:AG71))</f>
        <v>59500</v>
      </c>
      <c r="AH80" s="5">
        <f ca="1">IF(AH$4="",0,SUM($W60:AH60)-SUM($W71:AH71))</f>
        <v>68000</v>
      </c>
      <c r="AI80" s="5">
        <f ca="1">IF(AI$4="",0,SUM($W60:AI60)-SUM($W71:AI71))</f>
        <v>76500</v>
      </c>
      <c r="AJ80" s="5">
        <f ca="1">IF(AJ$4="",0,SUM($W60:AJ60)-SUM($W71:AJ71))</f>
        <v>85000</v>
      </c>
      <c r="AK80" s="5">
        <f ca="1">IF(AK$4="",0,SUM($W60:AK60)-SUM($W71:AK71))</f>
        <v>93500.000000000116</v>
      </c>
      <c r="AL80" s="5">
        <f ca="1">IF(AL$4="",0,SUM($W60:AL60)-SUM($W71:AL71))</f>
        <v>104040</v>
      </c>
      <c r="AM80" s="5">
        <f ca="1">IF(AM$4="",0,SUM($W60:AM60)-SUM($W71:AM71))</f>
        <v>112710</v>
      </c>
      <c r="AN80" s="5">
        <f ca="1">IF(AN$4="",0,SUM($W60:AN60)-SUM($W71:AN71))</f>
        <v>121380</v>
      </c>
      <c r="AO80" s="5">
        <f ca="1">IF(AO$4="",0,SUM($W60:AO60)-SUM($W71:AO71))</f>
        <v>130050</v>
      </c>
      <c r="AP80" s="5">
        <f ca="1">IF(AP$4="",0,SUM($W60:AP60)-SUM($W71:AP71))</f>
        <v>138720</v>
      </c>
      <c r="AQ80" s="5">
        <f ca="1">IF(AQ$4="",0,SUM($W60:AQ60)-SUM($W71:AQ71))</f>
        <v>147390</v>
      </c>
      <c r="AR80" s="5">
        <f ca="1">IF(AR$4="",0,SUM($W60:AR60)-SUM($W71:AR71))</f>
        <v>159181.19999999972</v>
      </c>
      <c r="AS80" s="5">
        <f ca="1">IF(AS$4="",0,SUM($W60:AS60)-SUM($W71:AS71))</f>
        <v>168024.60000000009</v>
      </c>
      <c r="AT80" s="5">
        <f ca="1">IF(AT$4="",0,SUM($W60:AT60)-SUM($W71:AT71))</f>
        <v>176868</v>
      </c>
      <c r="AU80" s="5">
        <f ca="1">IF(AU$4="",0,SUM($W60:AU60)-SUM($W71:AU71))</f>
        <v>185711.39999999991</v>
      </c>
      <c r="AV80" s="5">
        <f ca="1">IF(AV$4="",0,SUM($W60:AV60)-SUM($W71:AV71))</f>
        <v>194554.79999999935</v>
      </c>
      <c r="AW80" s="5">
        <f ca="1">IF(AW$4="",0,SUM($W60:AW60)-SUM($W71:AW71))</f>
        <v>203398.20000000019</v>
      </c>
      <c r="AX80" s="5">
        <f ca="1">IF(AX$4="",0,SUM($W60:AX60)-SUM($W71:AX71))</f>
        <v>216486.43200000003</v>
      </c>
      <c r="AY80" s="5">
        <f ca="1">IF(AY$4="",0,SUM($W60:AY60)-SUM($W71:AY71))</f>
        <v>225506.70000000019</v>
      </c>
      <c r="AZ80" s="5">
        <f ca="1">IF(AZ$4="",0,SUM($W60:AZ60)-SUM($W71:AZ71))</f>
        <v>234526.96800000034</v>
      </c>
      <c r="BA80" s="5">
        <f ca="1">IF(BA$4="",0,SUM($W60:BA60)-SUM($W71:BA71))</f>
        <v>243547.2360000005</v>
      </c>
      <c r="BB80" s="5">
        <f ca="1">IF(BB$4="",0,SUM($W60:BB60)-SUM($W71:BB71))</f>
        <v>252567.50400000066</v>
      </c>
      <c r="BC80" s="5">
        <f ca="1">IF(BC$4="",0,SUM($W60:BC60)-SUM($W71:BC71))</f>
        <v>261587.77200000081</v>
      </c>
      <c r="BD80" s="5">
        <f ca="1">IF(BD$4="",0,SUM($W60:BD60)-SUM($W71:BD71))</f>
        <v>276020.20080000162</v>
      </c>
      <c r="BE80" s="5">
        <f ca="1">IF(BE$4="",0,SUM($W60:BE60)-SUM($W71:BE71))</f>
        <v>285220.87416000105</v>
      </c>
      <c r="BF80" s="5">
        <f ca="1">IF(BF$4="",0,SUM($W60:BF60)-SUM($W71:BF71))</f>
        <v>294421.54752000049</v>
      </c>
      <c r="BG80" s="5">
        <f ca="1">IF(BG$4="",0,SUM($W60:BG60)-SUM($W71:BG71))</f>
        <v>303622.22087999992</v>
      </c>
      <c r="BH80" s="5">
        <f ca="1">IF(BH$4="",0,SUM($W60:BH60)-SUM($W71:BH71))</f>
        <v>312822.89424000122</v>
      </c>
      <c r="BI80" s="5">
        <f ca="1">IF(BI$4="",0,SUM($W60:BI60)-SUM($W71:BI71))</f>
        <v>322023.56760000065</v>
      </c>
      <c r="BJ80" s="5">
        <f ca="1">IF(BJ$4="",0,SUM($W60:BJ60)-SUM($W71:BJ71))</f>
        <v>337848.72577919997</v>
      </c>
      <c r="BK80" s="5">
        <f ca="1">IF(BK$4="",0,SUM($W60:BK60)-SUM($W71:BK71))</f>
        <v>347233.41260640137</v>
      </c>
      <c r="BL80" s="5">
        <f ca="1">IF(BL$4="",0,SUM($W60:BL60)-SUM($W71:BL71))</f>
        <v>356618.0994336009</v>
      </c>
      <c r="BM80" s="5">
        <f ca="1">IF(BM$4="",0,SUM($W60:BM60)-SUM($W71:BM71))</f>
        <v>366002.7862608023</v>
      </c>
      <c r="BN80" s="5">
        <f ca="1">IF(BN$4="",0,SUM($W60:BN60)-SUM($W71:BN71))</f>
        <v>375387.47308800183</v>
      </c>
      <c r="BO80" s="5">
        <f ca="1">IF(BO$4="",0,SUM($W60:BO60)-SUM($W71:BO71))</f>
        <v>384772.15991520137</v>
      </c>
      <c r="BP80" s="5">
        <f ca="1">IF(BP$4="",0,SUM($W60:BP60)-SUM($W71:BP71))</f>
        <v>402039.9836772494</v>
      </c>
      <c r="BQ80" s="5">
        <f ca="1">IF(BQ$4="",0,SUM($W60:BQ60)-SUM($W71:BQ71))</f>
        <v>411612.36424099654</v>
      </c>
      <c r="BR80" s="5">
        <f ca="1">IF(BR$4="",0,SUM($W60:BR60)-SUM($W71:BR71))</f>
        <v>421184.74480473995</v>
      </c>
      <c r="BS80" s="5">
        <f ca="1">IF(BS$4="",0,SUM($W60:BS60)-SUM($W71:BS71))</f>
        <v>430757.12536848336</v>
      </c>
      <c r="BT80" s="5">
        <f ca="1">IF(BT$4="",0,SUM($W60:BT60)-SUM($W71:BT71))</f>
        <v>440329.50593222678</v>
      </c>
      <c r="BU80" s="5">
        <f ca="1">IF(BU$4="",0,SUM($W60:BU60)-SUM($W71:BU71))</f>
        <v>449901.88649597019</v>
      </c>
      <c r="BV80" s="5">
        <f ca="1">IF(BV$4="",0,SUM($W60:BV60)-SUM($W71:BV71))</f>
        <v>468663.75240090862</v>
      </c>
      <c r="BW80" s="5">
        <f ca="1">IF(BW$4="",0,SUM($W60:BW60)-SUM($W71:BW71))</f>
        <v>478427.58057592437</v>
      </c>
      <c r="BX80" s="5">
        <f ca="1">IF(BX$4="",0,SUM($W60:BX60)-SUM($W71:BX71))</f>
        <v>488191.40875094384</v>
      </c>
      <c r="BY80" s="5">
        <f ca="1">IF(BY$4="",0,SUM($W60:BY60)-SUM($W71:BY71))</f>
        <v>497955.23692596331</v>
      </c>
      <c r="BZ80" s="5">
        <f ca="1">IF(BZ$4="",0,SUM($W60:BZ60)-SUM($W71:BZ71))</f>
        <v>507719.06510097906</v>
      </c>
      <c r="CA80" s="5">
        <f ca="1">IF(CA$4="",0,SUM($W60:CA60)-SUM($W71:CA71))</f>
        <v>517482.89327599853</v>
      </c>
      <c r="CB80" s="5">
        <f ca="1">IF(CB$4="",0,SUM($W60:CB60)-SUM($W71:CB71))</f>
        <v>537791.6558800377</v>
      </c>
      <c r="CC80" s="5">
        <f ca="1">IF(CC$4="",0,SUM($W60:CC60)-SUM($W71:CC71))</f>
        <v>547750.76061856002</v>
      </c>
      <c r="CD80" s="5">
        <f ca="1">IF(CD$4="",0,SUM($W60:CD60)-SUM($W71:CD71))</f>
        <v>557709.86535707861</v>
      </c>
      <c r="CE80" s="5">
        <f ca="1">IF(CE$4="",0,SUM($W60:CE60)-SUM($W71:CE71))</f>
        <v>567668.97009559721</v>
      </c>
      <c r="CF80" s="5">
        <f ca="1">IF(CF$4="",0,SUM($W60:CF60)-SUM($W71:CF71))</f>
        <v>0</v>
      </c>
    </row>
    <row r="81" spans="2:84" x14ac:dyDescent="0.3">
      <c r="B81" s="13">
        <f>ROW()</f>
        <v>81</v>
      </c>
      <c r="H81" s="1" t="str">
        <f t="shared" si="107"/>
        <v>Запасы и незавершенное производство</v>
      </c>
      <c r="I81" s="1" t="str">
        <f>Prcsses!I17</f>
        <v>ФОТ производственного персонала</v>
      </c>
      <c r="M81" s="53" t="s">
        <v>18</v>
      </c>
      <c r="U81" s="5">
        <f t="shared" ca="1" si="108"/>
        <v>6812027.6411472559</v>
      </c>
      <c r="X81" s="5">
        <f ca="1">IF(X$4="",0,SUM($W61:X61)-SUM($W72:X72))</f>
        <v>0</v>
      </c>
      <c r="Y81" s="5">
        <f ca="1">IF(Y$4="",0,SUM($W61:Y61)-SUM($W72:Y72))</f>
        <v>0</v>
      </c>
      <c r="Z81" s="5">
        <f ca="1">IF(Z$4="",0,SUM($W61:Z61)-SUM($W72:Z72))</f>
        <v>0</v>
      </c>
      <c r="AA81" s="5">
        <f ca="1">IF(AA$4="",0,SUM($W61:AA61)-SUM($W72:AA72))</f>
        <v>0</v>
      </c>
      <c r="AB81" s="5">
        <f ca="1">IF(AB$4="",0,SUM($W61:AB61)-SUM($W72:AB72))</f>
        <v>200000</v>
      </c>
      <c r="AC81" s="5">
        <f ca="1">IF(AC$4="",0,SUM($W61:AC61)-SUM($W72:AC72))</f>
        <v>300000</v>
      </c>
      <c r="AD81" s="5">
        <f ca="1">IF(AD$4="",0,SUM($W61:AD61)-SUM($W72:AD72))</f>
        <v>400000</v>
      </c>
      <c r="AE81" s="5">
        <f ca="1">IF(AE$4="",0,SUM($W61:AE61)-SUM($W72:AE72))</f>
        <v>500000</v>
      </c>
      <c r="AF81" s="5">
        <f ca="1">IF(AF$4="",0,SUM($W61:AF61)-SUM($W72:AF72))</f>
        <v>612000</v>
      </c>
      <c r="AG81" s="5">
        <f ca="1">IF(AG$4="",0,SUM($W61:AG61)-SUM($W72:AG72))</f>
        <v>714000</v>
      </c>
      <c r="AH81" s="5">
        <f ca="1">IF(AH$4="",0,SUM($W61:AH61)-SUM($W72:AH72))</f>
        <v>816000</v>
      </c>
      <c r="AI81" s="5">
        <f ca="1">IF(AI$4="",0,SUM($W61:AI61)-SUM($W72:AI72))</f>
        <v>918000</v>
      </c>
      <c r="AJ81" s="5">
        <f ca="1">IF(AJ$4="",0,SUM($W61:AJ61)-SUM($W72:AJ72))</f>
        <v>1020000</v>
      </c>
      <c r="AK81" s="5">
        <f ca="1">IF(AK$4="",0,SUM($W61:AK61)-SUM($W72:AK72))</f>
        <v>1122000</v>
      </c>
      <c r="AL81" s="5">
        <f ca="1">IF(AL$4="",0,SUM($W61:AL61)-SUM($W72:AL72))</f>
        <v>1248480</v>
      </c>
      <c r="AM81" s="5">
        <f ca="1">IF(AM$4="",0,SUM($W61:AM61)-SUM($W72:AM72))</f>
        <v>1352520</v>
      </c>
      <c r="AN81" s="5">
        <f ca="1">IF(AN$4="",0,SUM($W61:AN61)-SUM($W72:AN72))</f>
        <v>1456560</v>
      </c>
      <c r="AO81" s="5">
        <f ca="1">IF(AO$4="",0,SUM($W61:AO61)-SUM($W72:AO72))</f>
        <v>1560600</v>
      </c>
      <c r="AP81" s="5">
        <f ca="1">IF(AP$4="",0,SUM($W61:AP61)-SUM($W72:AP72))</f>
        <v>1664640</v>
      </c>
      <c r="AQ81" s="5">
        <f ca="1">IF(AQ$4="",0,SUM($W61:AQ61)-SUM($W72:AQ72))</f>
        <v>1768680</v>
      </c>
      <c r="AR81" s="5">
        <f ca="1">IF(AR$4="",0,SUM($W61:AR61)-SUM($W72:AR72))</f>
        <v>1910174.3999999985</v>
      </c>
      <c r="AS81" s="5">
        <f ca="1">IF(AS$4="",0,SUM($W61:AS61)-SUM($W72:AS72))</f>
        <v>2016295.1999999955</v>
      </c>
      <c r="AT81" s="5">
        <f ca="1">IF(AT$4="",0,SUM($W61:AT61)-SUM($W72:AT72))</f>
        <v>2122415.9999999925</v>
      </c>
      <c r="AU81" s="5">
        <f ca="1">IF(AU$4="",0,SUM($W61:AU61)-SUM($W72:AU72))</f>
        <v>2228536.799999997</v>
      </c>
      <c r="AV81" s="5">
        <f ca="1">IF(AV$4="",0,SUM($W61:AV61)-SUM($W72:AV72))</f>
        <v>2334657.6000000015</v>
      </c>
      <c r="AW81" s="5">
        <f ca="1">IF(AW$4="",0,SUM($W61:AW61)-SUM($W72:AW72))</f>
        <v>2440778.3999999985</v>
      </c>
      <c r="AX81" s="5">
        <f ca="1">IF(AX$4="",0,SUM($W61:AX61)-SUM($W72:AX72))</f>
        <v>2597837.1840000004</v>
      </c>
      <c r="AY81" s="5">
        <f ca="1">IF(AY$4="",0,SUM($W61:AY61)-SUM($W72:AY72))</f>
        <v>2706080.3999999985</v>
      </c>
      <c r="AZ81" s="5">
        <f ca="1">IF(AZ$4="",0,SUM($W61:AZ61)-SUM($W72:AZ72))</f>
        <v>2814323.6159999967</v>
      </c>
      <c r="BA81" s="5">
        <f ca="1">IF(BA$4="",0,SUM($W61:BA61)-SUM($W72:BA72))</f>
        <v>2922566.8320000023</v>
      </c>
      <c r="BB81" s="5">
        <f ca="1">IF(BB$4="",0,SUM($W61:BB61)-SUM($W72:BB72))</f>
        <v>3030810.0480000079</v>
      </c>
      <c r="BC81" s="5">
        <f ca="1">IF(BC$4="",0,SUM($W61:BC61)-SUM($W72:BC72))</f>
        <v>3139053.2639999986</v>
      </c>
      <c r="BD81" s="5">
        <f ca="1">IF(BD$4="",0,SUM($W61:BD61)-SUM($W72:BD72))</f>
        <v>3312242.4095999897</v>
      </c>
      <c r="BE81" s="5">
        <f ca="1">IF(BE$4="",0,SUM($W61:BE61)-SUM($W72:BE72))</f>
        <v>3422650.4899199903</v>
      </c>
      <c r="BF81" s="5">
        <f ca="1">IF(BF$4="",0,SUM($W61:BF61)-SUM($W72:BF72))</f>
        <v>3533058.5702399909</v>
      </c>
      <c r="BG81" s="5">
        <f ca="1">IF(BG$4="",0,SUM($W61:BG61)-SUM($W72:BG72))</f>
        <v>3643466.6505599916</v>
      </c>
      <c r="BH81" s="5">
        <f ca="1">IF(BH$4="",0,SUM($W61:BH61)-SUM($W72:BH72))</f>
        <v>3753874.7308799922</v>
      </c>
      <c r="BI81" s="5">
        <f ca="1">IF(BI$4="",0,SUM($W61:BI61)-SUM($W72:BI72))</f>
        <v>3864282.8112000078</v>
      </c>
      <c r="BJ81" s="5">
        <f ca="1">IF(BJ$4="",0,SUM($W61:BJ61)-SUM($W72:BJ72))</f>
        <v>4054184.7093504071</v>
      </c>
      <c r="BK81" s="5">
        <f ca="1">IF(BK$4="",0,SUM($W61:BK61)-SUM($W72:BK72))</f>
        <v>4166800.951276809</v>
      </c>
      <c r="BL81" s="5">
        <f ca="1">IF(BL$4="",0,SUM($W61:BL61)-SUM($W72:BL72))</f>
        <v>4279417.1932032108</v>
      </c>
      <c r="BM81" s="5">
        <f ca="1">IF(BM$4="",0,SUM($W61:BM61)-SUM($W72:BM72))</f>
        <v>4392033.4351296127</v>
      </c>
      <c r="BN81" s="5">
        <f ca="1">IF(BN$4="",0,SUM($W61:BN61)-SUM($W72:BN72))</f>
        <v>4504649.6770560145</v>
      </c>
      <c r="BO81" s="5">
        <f ca="1">IF(BO$4="",0,SUM($W61:BO61)-SUM($W72:BO72))</f>
        <v>4617265.9189824164</v>
      </c>
      <c r="BP81" s="5">
        <f ca="1">IF(BP$4="",0,SUM($W61:BP61)-SUM($W72:BP72))</f>
        <v>4824479.8041270077</v>
      </c>
      <c r="BQ81" s="5">
        <f ca="1">IF(BQ$4="",0,SUM($W61:BQ61)-SUM($W72:BQ72))</f>
        <v>4939348.3708919287</v>
      </c>
      <c r="BR81" s="5">
        <f ca="1">IF(BR$4="",0,SUM($W61:BR61)-SUM($W72:BR72))</f>
        <v>5054216.9376568794</v>
      </c>
      <c r="BS81" s="5">
        <f ca="1">IF(BS$4="",0,SUM($W61:BS61)-SUM($W72:BS72))</f>
        <v>5169085.5044218004</v>
      </c>
      <c r="BT81" s="5">
        <f ca="1">IF(BT$4="",0,SUM($W61:BT61)-SUM($W72:BT72))</f>
        <v>5283954.0711867511</v>
      </c>
      <c r="BU81" s="5">
        <f ca="1">IF(BU$4="",0,SUM($W61:BU61)-SUM($W72:BU72))</f>
        <v>5398822.6379516721</v>
      </c>
      <c r="BV81" s="5">
        <f ca="1">IF(BV$4="",0,SUM($W61:BV61)-SUM($W72:BV72))</f>
        <v>5623965.0288109183</v>
      </c>
      <c r="BW81" s="5">
        <f ca="1">IF(BW$4="",0,SUM($W61:BW61)-SUM($W72:BW72))</f>
        <v>5741130.9669111669</v>
      </c>
      <c r="BX81" s="5">
        <f ca="1">IF(BX$4="",0,SUM($W61:BX61)-SUM($W72:BX72))</f>
        <v>5858296.9050114155</v>
      </c>
      <c r="BY81" s="5">
        <f ca="1">IF(BY$4="",0,SUM($W61:BY61)-SUM($W72:BY72))</f>
        <v>5975462.8431116343</v>
      </c>
      <c r="BZ81" s="5">
        <f ca="1">IF(BZ$4="",0,SUM($W61:BZ61)-SUM($W72:BZ72))</f>
        <v>6092628.7812119126</v>
      </c>
      <c r="CA81" s="5">
        <f ca="1">IF(CA$4="",0,SUM($W61:CA61)-SUM($W72:CA72))</f>
        <v>6209794.7193121314</v>
      </c>
      <c r="CB81" s="5">
        <f ca="1">IF(CB$4="",0,SUM($W61:CB61)-SUM($W72:CB72))</f>
        <v>6453499.8705605865</v>
      </c>
      <c r="CC81" s="5">
        <f ca="1">IF(CC$4="",0,SUM($W61:CC61)-SUM($W72:CC72))</f>
        <v>6573009.1274228096</v>
      </c>
      <c r="CD81" s="5">
        <f ca="1">IF(CD$4="",0,SUM($W61:CD61)-SUM($W72:CD72))</f>
        <v>6692518.3842850327</v>
      </c>
      <c r="CE81" s="5">
        <f ca="1">IF(CE$4="",0,SUM($W61:CE61)-SUM($W72:CE72))</f>
        <v>6812027.6411472559</v>
      </c>
      <c r="CF81" s="5">
        <f ca="1">IF(CF$4="",0,SUM($W61:CF61)-SUM($W72:CF72))</f>
        <v>0</v>
      </c>
    </row>
    <row r="82" spans="2:84" x14ac:dyDescent="0.3">
      <c r="B82" s="13">
        <f>ROW()</f>
        <v>82</v>
      </c>
      <c r="H82" s="1" t="str">
        <f t="shared" si="107"/>
        <v>Запасы и незавершенное производство</v>
      </c>
      <c r="I82" s="1" t="str">
        <f>Prcsses!I18</f>
        <v>Соцсборы</v>
      </c>
      <c r="M82" s="53" t="s">
        <v>18</v>
      </c>
      <c r="U82" s="5">
        <f t="shared" ca="1" si="108"/>
        <v>2043608.2923441827</v>
      </c>
      <c r="X82" s="5">
        <f ca="1">IF(X$4="",0,SUM($W62:X62)-SUM($W73:X73))</f>
        <v>0</v>
      </c>
      <c r="Y82" s="5">
        <f ca="1">IF(Y$4="",0,SUM($W62:Y62)-SUM($W73:Y73))</f>
        <v>0</v>
      </c>
      <c r="Z82" s="5">
        <f ca="1">IF(Z$4="",0,SUM($W62:Z62)-SUM($W73:Z73))</f>
        <v>0</v>
      </c>
      <c r="AA82" s="5">
        <f ca="1">IF(AA$4="",0,SUM($W62:AA62)-SUM($W73:AA73))</f>
        <v>0</v>
      </c>
      <c r="AB82" s="5">
        <f ca="1">IF(AB$4="",0,SUM($W62:AB62)-SUM($W73:AB73))</f>
        <v>60000</v>
      </c>
      <c r="AC82" s="5">
        <f ca="1">IF(AC$4="",0,SUM($W62:AC62)-SUM($W73:AC73))</f>
        <v>90000</v>
      </c>
      <c r="AD82" s="5">
        <f ca="1">IF(AD$4="",0,SUM($W62:AD62)-SUM($W73:AD73))</f>
        <v>120000</v>
      </c>
      <c r="AE82" s="5">
        <f ca="1">IF(AE$4="",0,SUM($W62:AE62)-SUM($W73:AE73))</f>
        <v>150000</v>
      </c>
      <c r="AF82" s="5">
        <f ca="1">IF(AF$4="",0,SUM($W62:AF62)-SUM($W73:AF73))</f>
        <v>183600</v>
      </c>
      <c r="AG82" s="5">
        <f ca="1">IF(AG$4="",0,SUM($W62:AG62)-SUM($W73:AG73))</f>
        <v>214200</v>
      </c>
      <c r="AH82" s="5">
        <f ca="1">IF(AH$4="",0,SUM($W62:AH62)-SUM($W73:AH73))</f>
        <v>244800</v>
      </c>
      <c r="AI82" s="5">
        <f ca="1">IF(AI$4="",0,SUM($W62:AI62)-SUM($W73:AI73))</f>
        <v>275400</v>
      </c>
      <c r="AJ82" s="5">
        <f ca="1">IF(AJ$4="",0,SUM($W62:AJ62)-SUM($W73:AJ73))</f>
        <v>306000</v>
      </c>
      <c r="AK82" s="5">
        <f ca="1">IF(AK$4="",0,SUM($W62:AK62)-SUM($W73:AK73))</f>
        <v>336600</v>
      </c>
      <c r="AL82" s="5">
        <f ca="1">IF(AL$4="",0,SUM($W62:AL62)-SUM($W73:AL73))</f>
        <v>374544</v>
      </c>
      <c r="AM82" s="5">
        <f ca="1">IF(AM$4="",0,SUM($W62:AM62)-SUM($W73:AM73))</f>
        <v>405756</v>
      </c>
      <c r="AN82" s="5">
        <f ca="1">IF(AN$4="",0,SUM($W62:AN62)-SUM($W73:AN73))</f>
        <v>436968</v>
      </c>
      <c r="AO82" s="5">
        <f ca="1">IF(AO$4="",0,SUM($W62:AO62)-SUM($W73:AO73))</f>
        <v>468180</v>
      </c>
      <c r="AP82" s="5">
        <f ca="1">IF(AP$4="",0,SUM($W62:AP62)-SUM($W73:AP73))</f>
        <v>499392</v>
      </c>
      <c r="AQ82" s="5">
        <f ca="1">IF(AQ$4="",0,SUM($W62:AQ62)-SUM($W73:AQ73))</f>
        <v>530604</v>
      </c>
      <c r="AR82" s="5">
        <f ca="1">IF(AR$4="",0,SUM($W62:AR62)-SUM($W73:AR73))</f>
        <v>573052.3200000003</v>
      </c>
      <c r="AS82" s="5">
        <f ca="1">IF(AS$4="",0,SUM($W62:AS62)-SUM($W73:AS73))</f>
        <v>604888.56000000052</v>
      </c>
      <c r="AT82" s="5">
        <f ca="1">IF(AT$4="",0,SUM($W62:AT62)-SUM($W73:AT73))</f>
        <v>636724.80000000075</v>
      </c>
      <c r="AU82" s="5">
        <f ca="1">IF(AU$4="",0,SUM($W62:AU62)-SUM($W73:AU73))</f>
        <v>668561.04000000097</v>
      </c>
      <c r="AV82" s="5">
        <f ca="1">IF(AV$4="",0,SUM($W62:AV62)-SUM($W73:AV73))</f>
        <v>700397.28000000119</v>
      </c>
      <c r="AW82" s="5">
        <f ca="1">IF(AW$4="",0,SUM($W62:AW62)-SUM($W73:AW73))</f>
        <v>732233.51999999955</v>
      </c>
      <c r="AX82" s="5">
        <f ca="1">IF(AX$4="",0,SUM($W62:AX62)-SUM($W73:AX73))</f>
        <v>779351.15520000085</v>
      </c>
      <c r="AY82" s="5">
        <f ca="1">IF(AY$4="",0,SUM($W62:AY62)-SUM($W73:AY73))</f>
        <v>811824.12000000104</v>
      </c>
      <c r="AZ82" s="5">
        <f ca="1">IF(AZ$4="",0,SUM($W62:AZ62)-SUM($W73:AZ73))</f>
        <v>844297.08480000123</v>
      </c>
      <c r="BA82" s="5">
        <f ca="1">IF(BA$4="",0,SUM($W62:BA62)-SUM($W73:BA73))</f>
        <v>876770.04960000142</v>
      </c>
      <c r="BB82" s="5">
        <f ca="1">IF(BB$4="",0,SUM($W62:BB62)-SUM($W73:BB73))</f>
        <v>909243.01440000162</v>
      </c>
      <c r="BC82" s="5">
        <f ca="1">IF(BC$4="",0,SUM($W62:BC62)-SUM($W73:BC73))</f>
        <v>941715.97920000181</v>
      </c>
      <c r="BD82" s="5">
        <f ca="1">IF(BD$4="",0,SUM($W62:BD62)-SUM($W73:BD73))</f>
        <v>993672.72288000211</v>
      </c>
      <c r="BE82" s="5">
        <f ca="1">IF(BE$4="",0,SUM($W62:BE62)-SUM($W73:BE73))</f>
        <v>1026795.1469760016</v>
      </c>
      <c r="BF82" s="5">
        <f ca="1">IF(BF$4="",0,SUM($W62:BF62)-SUM($W73:BF73))</f>
        <v>1059917.571072001</v>
      </c>
      <c r="BG82" s="5">
        <f ca="1">IF(BG$4="",0,SUM($W62:BG62)-SUM($W73:BG73))</f>
        <v>1093039.9951680005</v>
      </c>
      <c r="BH82" s="5">
        <f ca="1">IF(BH$4="",0,SUM($W62:BH62)-SUM($W73:BH73))</f>
        <v>1126162.4192640036</v>
      </c>
      <c r="BI82" s="5">
        <f ca="1">IF(BI$4="",0,SUM($W62:BI62)-SUM($W73:BI73))</f>
        <v>1159284.8433599994</v>
      </c>
      <c r="BJ82" s="5">
        <f ca="1">IF(BJ$4="",0,SUM($W62:BJ62)-SUM($W73:BJ73))</f>
        <v>1216255.4128051251</v>
      </c>
      <c r="BK82" s="5">
        <f ca="1">IF(BK$4="",0,SUM($W62:BK62)-SUM($W73:BK73))</f>
        <v>1250040.2853830457</v>
      </c>
      <c r="BL82" s="5">
        <f ca="1">IF(BL$4="",0,SUM($W62:BL62)-SUM($W73:BL73))</f>
        <v>1283825.1579609662</v>
      </c>
      <c r="BM82" s="5">
        <f ca="1">IF(BM$4="",0,SUM($W62:BM62)-SUM($W73:BM73))</f>
        <v>1317610.0305388868</v>
      </c>
      <c r="BN82" s="5">
        <f ca="1">IF(BN$4="",0,SUM($W62:BN62)-SUM($W73:BN73))</f>
        <v>1351394.9031168073</v>
      </c>
      <c r="BO82" s="5">
        <f ca="1">IF(BO$4="",0,SUM($W62:BO62)-SUM($W73:BO73))</f>
        <v>1385179.7756947279</v>
      </c>
      <c r="BP82" s="5">
        <f ca="1">IF(BP$4="",0,SUM($W62:BP62)-SUM($W73:BP73))</f>
        <v>1447343.9412381053</v>
      </c>
      <c r="BQ82" s="5">
        <f ca="1">IF(BQ$4="",0,SUM($W62:BQ62)-SUM($W73:BQ73))</f>
        <v>1481804.5112675801</v>
      </c>
      <c r="BR82" s="5">
        <f ca="1">IF(BR$4="",0,SUM($W62:BR62)-SUM($W73:BR73))</f>
        <v>1516265.0812970549</v>
      </c>
      <c r="BS82" s="5">
        <f ca="1">IF(BS$4="",0,SUM($W62:BS62)-SUM($W73:BS73))</f>
        <v>1550725.6513265371</v>
      </c>
      <c r="BT82" s="5">
        <f ca="1">IF(BT$4="",0,SUM($W62:BT62)-SUM($W73:BT73))</f>
        <v>1585186.2213560045</v>
      </c>
      <c r="BU82" s="5">
        <f ca="1">IF(BU$4="",0,SUM($W62:BU62)-SUM($W73:BU73))</f>
        <v>1619646.7913854867</v>
      </c>
      <c r="BV82" s="5">
        <f ca="1">IF(BV$4="",0,SUM($W62:BV62)-SUM($W73:BV73))</f>
        <v>1687189.5086432695</v>
      </c>
      <c r="BW82" s="5">
        <f ca="1">IF(BW$4="",0,SUM($W62:BW62)-SUM($W73:BW73))</f>
        <v>1722339.2900733352</v>
      </c>
      <c r="BX82" s="5">
        <f ca="1">IF(BX$4="",0,SUM($W62:BX62)-SUM($W73:BX73))</f>
        <v>1757489.0715034008</v>
      </c>
      <c r="BY82" s="5">
        <f ca="1">IF(BY$4="",0,SUM($W62:BY62)-SUM($W73:BY73))</f>
        <v>1792638.8529334664</v>
      </c>
      <c r="BZ82" s="5">
        <f ca="1">IF(BZ$4="",0,SUM($W62:BZ62)-SUM($W73:BZ73))</f>
        <v>1827788.6343635321</v>
      </c>
      <c r="CA82" s="5">
        <f ca="1">IF(CA$4="",0,SUM($W62:CA62)-SUM($W73:CA73))</f>
        <v>1862938.4157936126</v>
      </c>
      <c r="CB82" s="5">
        <f ca="1">IF(CB$4="",0,SUM($W62:CB62)-SUM($W73:CB73))</f>
        <v>1936049.9611681551</v>
      </c>
      <c r="CC82" s="5">
        <f ca="1">IF(CC$4="",0,SUM($W62:CC62)-SUM($W73:CC73))</f>
        <v>1971902.738226831</v>
      </c>
      <c r="CD82" s="5">
        <f ca="1">IF(CD$4="",0,SUM($W62:CD62)-SUM($W73:CD73))</f>
        <v>2007755.5152855068</v>
      </c>
      <c r="CE82" s="5">
        <f ca="1">IF(CE$4="",0,SUM($W62:CE62)-SUM($W73:CE73))</f>
        <v>2043608.2923441827</v>
      </c>
      <c r="CF82" s="5">
        <f ca="1">IF(CF$4="",0,SUM($W62:CF62)-SUM($W73:CF73))</f>
        <v>0</v>
      </c>
    </row>
    <row r="83" spans="2:84" x14ac:dyDescent="0.3">
      <c r="B83" s="13">
        <f>ROW()</f>
        <v>83</v>
      </c>
      <c r="H83" s="1" t="str">
        <f t="shared" si="107"/>
        <v>Запасы и незавершенное производство</v>
      </c>
      <c r="I83" s="1" t="str">
        <f>Prcsses!I19</f>
        <v>Прямые расходы включая логистику</v>
      </c>
      <c r="M83" s="53" t="s">
        <v>18</v>
      </c>
      <c r="U83" s="5">
        <f t="shared" ca="1" si="108"/>
        <v>430731.27994096279</v>
      </c>
      <c r="X83" s="5">
        <f ca="1">IF(X$4="",0,SUM($W63:X63)-SUM($W74:X74))</f>
        <v>0</v>
      </c>
      <c r="Y83" s="5">
        <f ca="1">IF(Y$4="",0,SUM($W63:Y63)-SUM($W74:Y74))</f>
        <v>0</v>
      </c>
      <c r="Z83" s="5">
        <f ca="1">IF(Z$4="",0,SUM($W63:Z63)-SUM($W74:Z74))</f>
        <v>0</v>
      </c>
      <c r="AA83" s="5">
        <f ca="1">IF(AA$4="",0,SUM($W63:AA63)-SUM($W74:AA74))</f>
        <v>8333.3333333333339</v>
      </c>
      <c r="AB83" s="5">
        <f ca="1">IF(AB$4="",0,SUM($W63:AB63)-SUM($W74:AB74))</f>
        <v>16666.666666666672</v>
      </c>
      <c r="AC83" s="5">
        <f ca="1">IF(AC$4="",0,SUM($W63:AC63)-SUM($W74:AC74))</f>
        <v>22916.666666666672</v>
      </c>
      <c r="AD83" s="5">
        <f ca="1">IF(AD$4="",0,SUM($W63:AD63)-SUM($W74:AD74))</f>
        <v>29166.666666666672</v>
      </c>
      <c r="AE83" s="5">
        <f ca="1">IF(AE$4="",0,SUM($W63:AE63)-SUM($W74:AE74))</f>
        <v>35916.666666666686</v>
      </c>
      <c r="AF83" s="5">
        <f ca="1">IF(AF$4="",0,SUM($W63:AF63)-SUM($W74:AF74))</f>
        <v>42500.000000000029</v>
      </c>
      <c r="AG83" s="5">
        <f ca="1">IF(AG$4="",0,SUM($W63:AG63)-SUM($W74:AG74))</f>
        <v>48875</v>
      </c>
      <c r="AH83" s="5">
        <f ca="1">IF(AH$4="",0,SUM($W63:AH63)-SUM($W74:AH74))</f>
        <v>55250</v>
      </c>
      <c r="AI83" s="5">
        <f ca="1">IF(AI$4="",0,SUM($W63:AI63)-SUM($W74:AI74))</f>
        <v>61625</v>
      </c>
      <c r="AJ83" s="5">
        <f ca="1">IF(AJ$4="",0,SUM($W63:AJ63)-SUM($W74:AJ74))</f>
        <v>68000</v>
      </c>
      <c r="AK83" s="5">
        <f ca="1">IF(AK$4="",0,SUM($W63:AK63)-SUM($W74:AK74))</f>
        <v>75395</v>
      </c>
      <c r="AL83" s="5">
        <f ca="1">IF(AL$4="",0,SUM($W63:AL63)-SUM($W74:AL74))</f>
        <v>82365</v>
      </c>
      <c r="AM83" s="5">
        <f ca="1">IF(AM$4="",0,SUM($W63:AM63)-SUM($W74:AM74))</f>
        <v>88867.5</v>
      </c>
      <c r="AN83" s="5">
        <f ca="1">IF(AN$4="",0,SUM($W63:AN63)-SUM($W74:AN74))</f>
        <v>95370</v>
      </c>
      <c r="AO83" s="5">
        <f ca="1">IF(AO$4="",0,SUM($W63:AO63)-SUM($W74:AO74))</f>
        <v>101872.5</v>
      </c>
      <c r="AP83" s="5">
        <f ca="1">IF(AP$4="",0,SUM($W63:AP63)-SUM($W74:AP74))</f>
        <v>108375</v>
      </c>
      <c r="AQ83" s="5">
        <f ca="1">IF(AQ$4="",0,SUM($W63:AQ63)-SUM($W74:AQ74))</f>
        <v>116438.10000000009</v>
      </c>
      <c r="AR83" s="5">
        <f ca="1">IF(AR$4="",0,SUM($W63:AR63)-SUM($W74:AR74))</f>
        <v>123807.60000000009</v>
      </c>
      <c r="AS83" s="5">
        <f ca="1">IF(AS$4="",0,SUM($W63:AS63)-SUM($W74:AS74))</f>
        <v>130440.14999999991</v>
      </c>
      <c r="AT83" s="5">
        <f ca="1">IF(AT$4="",0,SUM($W63:AT63)-SUM($W74:AT74))</f>
        <v>137072.69999999972</v>
      </c>
      <c r="AU83" s="5">
        <f ca="1">IF(AU$4="",0,SUM($W63:AU63)-SUM($W74:AU74))</f>
        <v>143705.25</v>
      </c>
      <c r="AV83" s="5">
        <f ca="1">IF(AV$4="",0,SUM($W63:AV63)-SUM($W74:AV74))</f>
        <v>150337.80000000028</v>
      </c>
      <c r="AW83" s="5">
        <f ca="1">IF(AW$4="",0,SUM($W63:AW63)-SUM($W74:AW74))</f>
        <v>159092.76600000029</v>
      </c>
      <c r="AX83" s="5">
        <f ca="1">IF(AX$4="",0,SUM($W63:AX63)-SUM($W74:AX74))</f>
        <v>166874.95800000057</v>
      </c>
      <c r="AY83" s="5">
        <f ca="1">IF(AY$4="",0,SUM($W63:AY63)-SUM($W74:AY74))</f>
        <v>173640.15900000045</v>
      </c>
      <c r="AZ83" s="5">
        <f ca="1">IF(AZ$4="",0,SUM($W63:AZ63)-SUM($W74:AZ74))</f>
        <v>180405.36000000034</v>
      </c>
      <c r="BA83" s="5">
        <f ca="1">IF(BA$4="",0,SUM($W63:BA63)-SUM($W74:BA74))</f>
        <v>187170.56100000069</v>
      </c>
      <c r="BB83" s="5">
        <f ca="1">IF(BB$4="",0,SUM($W63:BB63)-SUM($W74:BB74))</f>
        <v>193935.76200000104</v>
      </c>
      <c r="BC83" s="5">
        <f ca="1">IF(BC$4="",0,SUM($W63:BC63)-SUM($W74:BC74))</f>
        <v>203407.04340000078</v>
      </c>
      <c r="BD83" s="5">
        <f ca="1">IF(BD$4="",0,SUM($W63:BD63)-SUM($W74:BD74))</f>
        <v>211615.48728000093</v>
      </c>
      <c r="BE83" s="5">
        <f ca="1">IF(BE$4="",0,SUM($W63:BE63)-SUM($W74:BE74))</f>
        <v>218515.99230000097</v>
      </c>
      <c r="BF83" s="5">
        <f ca="1">IF(BF$4="",0,SUM($W63:BF63)-SUM($W74:BF74))</f>
        <v>225416.49732000101</v>
      </c>
      <c r="BG83" s="5">
        <f ca="1">IF(BG$4="",0,SUM($W63:BG63)-SUM($W74:BG74))</f>
        <v>232317.00234000105</v>
      </c>
      <c r="BH83" s="5">
        <f ca="1">IF(BH$4="",0,SUM($W63:BH63)-SUM($W74:BH74))</f>
        <v>239217.50736000109</v>
      </c>
      <c r="BI83" s="5">
        <f ca="1">IF(BI$4="",0,SUM($W63:BI63)-SUM($W74:BI74))</f>
        <v>249430.25478960108</v>
      </c>
      <c r="BJ83" s="5">
        <f ca="1">IF(BJ$4="",0,SUM($W63:BJ63)-SUM($W74:BJ74))</f>
        <v>258078.88774800114</v>
      </c>
      <c r="BK83" s="5">
        <f ca="1">IF(BK$4="",0,SUM($W63:BK63)-SUM($W74:BK74))</f>
        <v>265117.40286840126</v>
      </c>
      <c r="BL83" s="5">
        <f ca="1">IF(BL$4="",0,SUM($W63:BL63)-SUM($W74:BL74))</f>
        <v>272155.91798880138</v>
      </c>
      <c r="BM83" s="5">
        <f ca="1">IF(BM$4="",0,SUM($W63:BM63)-SUM($W74:BM74))</f>
        <v>279194.43310920149</v>
      </c>
      <c r="BN83" s="5">
        <f ca="1">IF(BN$4="",0,SUM($W63:BN63)-SUM($W74:BN74))</f>
        <v>286232.94822960161</v>
      </c>
      <c r="BO83" s="5">
        <f ca="1">IF(BO$4="",0,SUM($W63:BO63)-SUM($W74:BO74))</f>
        <v>297213.03181742504</v>
      </c>
      <c r="BP83" s="5">
        <f ca="1">IF(BP$4="",0,SUM($W63:BP63)-SUM($W74:BP74))</f>
        <v>306316.17803980969</v>
      </c>
      <c r="BQ83" s="5">
        <f ca="1">IF(BQ$4="",0,SUM($W63:BQ63)-SUM($W74:BQ74))</f>
        <v>313495.46346261725</v>
      </c>
      <c r="BR83" s="5">
        <f ca="1">IF(BR$4="",0,SUM($W63:BR63)-SUM($W74:BR74))</f>
        <v>320674.74888542667</v>
      </c>
      <c r="BS83" s="5">
        <f ca="1">IF(BS$4="",0,SUM($W63:BS63)-SUM($W74:BS74))</f>
        <v>327854.03430823423</v>
      </c>
      <c r="BT83" s="5">
        <f ca="1">IF(BT$4="",0,SUM($W63:BT63)-SUM($W74:BT74))</f>
        <v>335033.31973104365</v>
      </c>
      <c r="BU83" s="5">
        <f ca="1">IF(BU$4="",0,SUM($W63:BU63)-SUM($W74:BU74))</f>
        <v>346807.34782444872</v>
      </c>
      <c r="BV83" s="5">
        <f ca="1">IF(BV$4="",0,SUM($W63:BV63)-SUM($W74:BV74))</f>
        <v>356379.72838819213</v>
      </c>
      <c r="BW83" s="5">
        <f ca="1">IF(BW$4="",0,SUM($W63:BW63)-SUM($W74:BW74))</f>
        <v>363702.59951945581</v>
      </c>
      <c r="BX83" s="5">
        <f ca="1">IF(BX$4="",0,SUM($W63:BX63)-SUM($W74:BX74))</f>
        <v>371025.47065072134</v>
      </c>
      <c r="BY83" s="5">
        <f ca="1">IF(BY$4="",0,SUM($W63:BY63)-SUM($W74:BY74))</f>
        <v>378348.34178198501</v>
      </c>
      <c r="BZ83" s="5">
        <f ca="1">IF(BZ$4="",0,SUM($W63:BZ63)-SUM($W74:BZ74))</f>
        <v>385671.21291325241</v>
      </c>
      <c r="CA83" s="5">
        <f ca="1">IF(CA$4="",0,SUM($W63:CA63)-SUM($W74:CA74))</f>
        <v>398266.55125902593</v>
      </c>
      <c r="CB83" s="5">
        <f ca="1">IF(CB$4="",0,SUM($W63:CB63)-SUM($W74:CB74))</f>
        <v>408323.29427929595</v>
      </c>
      <c r="CC83" s="5">
        <f ca="1">IF(CC$4="",0,SUM($W63:CC63)-SUM($W74:CC74))</f>
        <v>415792.6228331849</v>
      </c>
      <c r="CD83" s="5">
        <f ca="1">IF(CD$4="",0,SUM($W63:CD63)-SUM($W74:CD74))</f>
        <v>423261.95138707384</v>
      </c>
      <c r="CE83" s="5">
        <f ca="1">IF(CE$4="",0,SUM($W63:CE63)-SUM($W74:CE74))</f>
        <v>430731.27994096279</v>
      </c>
      <c r="CF83" s="5">
        <f ca="1">IF(CF$4="",0,SUM($W63:CF63)-SUM($W74:CF74))</f>
        <v>0</v>
      </c>
    </row>
    <row r="84" spans="2:84" s="26" customFormat="1" ht="12" x14ac:dyDescent="0.25">
      <c r="B84" s="13"/>
      <c r="M84" s="55"/>
      <c r="N84" s="44" t="s">
        <v>21</v>
      </c>
      <c r="O84" s="45"/>
      <c r="P84" s="46"/>
      <c r="Q84" s="89"/>
      <c r="U84" s="41"/>
      <c r="V84" s="42"/>
      <c r="W84" s="43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</row>
    <row r="85" spans="2:84" x14ac:dyDescent="0.3">
      <c r="B85" s="13">
        <f>ROW()</f>
        <v>85</v>
      </c>
    </row>
    <row r="86" spans="2:84" x14ac:dyDescent="0.3">
      <c r="B86" s="13">
        <f>ROW()</f>
        <v>86</v>
      </c>
      <c r="H86" s="1" t="s">
        <v>82</v>
      </c>
      <c r="M86" s="53" t="s">
        <v>18</v>
      </c>
      <c r="P86" s="72" t="str">
        <f>Lists!$AI$13</f>
        <v>PL(-)</v>
      </c>
      <c r="U86" s="5">
        <f ca="1">SUM(INDIRECT(ADDRESS($B86,$X$2)&amp;":"&amp;ADDRESS($B86,$X$2-1+$P$8)))</f>
        <v>59046192.531199992</v>
      </c>
      <c r="X86" s="5">
        <f t="shared" ref="X86:AI86" ca="1" si="109">IF(X$4="",0,X88*X91)</f>
        <v>0</v>
      </c>
      <c r="Y86" s="5">
        <f t="shared" ca="1" si="109"/>
        <v>0</v>
      </c>
      <c r="Z86" s="5">
        <f t="shared" ca="1" si="109"/>
        <v>80000</v>
      </c>
      <c r="AA86" s="5">
        <f t="shared" ca="1" si="109"/>
        <v>80000</v>
      </c>
      <c r="AB86" s="5">
        <f t="shared" ca="1" si="109"/>
        <v>160000</v>
      </c>
      <c r="AC86" s="5">
        <f t="shared" ca="1" si="109"/>
        <v>160000</v>
      </c>
      <c r="AD86" s="5">
        <f t="shared" ca="1" si="109"/>
        <v>160000</v>
      </c>
      <c r="AE86" s="5">
        <f t="shared" ca="1" si="109"/>
        <v>240000</v>
      </c>
      <c r="AF86" s="5">
        <f t="shared" ca="1" si="109"/>
        <v>240000</v>
      </c>
      <c r="AG86" s="5">
        <f t="shared" ca="1" si="109"/>
        <v>320000</v>
      </c>
      <c r="AH86" s="5">
        <f t="shared" ca="1" si="109"/>
        <v>320000</v>
      </c>
      <c r="AI86" s="5">
        <f t="shared" ca="1" si="109"/>
        <v>320000</v>
      </c>
      <c r="AJ86" s="5">
        <f t="shared" ref="AJ86:CF86" ca="1" si="110">IF(AJ$4="",0,AJ88*AJ91)</f>
        <v>412000</v>
      </c>
      <c r="AK86" s="5">
        <f t="shared" ca="1" si="110"/>
        <v>412000</v>
      </c>
      <c r="AL86" s="5">
        <f t="shared" ca="1" si="110"/>
        <v>412000</v>
      </c>
      <c r="AM86" s="5">
        <f t="shared" ca="1" si="110"/>
        <v>494400</v>
      </c>
      <c r="AN86" s="5">
        <f t="shared" ca="1" si="110"/>
        <v>494400</v>
      </c>
      <c r="AO86" s="5">
        <f t="shared" ca="1" si="110"/>
        <v>576800</v>
      </c>
      <c r="AP86" s="5">
        <f t="shared" ca="1" si="110"/>
        <v>576800</v>
      </c>
      <c r="AQ86" s="5">
        <f t="shared" ca="1" si="110"/>
        <v>576800</v>
      </c>
      <c r="AR86" s="5">
        <f t="shared" ca="1" si="110"/>
        <v>659200</v>
      </c>
      <c r="AS86" s="5">
        <f t="shared" ca="1" si="110"/>
        <v>659200</v>
      </c>
      <c r="AT86" s="5">
        <f t="shared" ca="1" si="110"/>
        <v>741600</v>
      </c>
      <c r="AU86" s="5">
        <f t="shared" ca="1" si="110"/>
        <v>741600</v>
      </c>
      <c r="AV86" s="5">
        <f t="shared" ca="1" si="110"/>
        <v>763848</v>
      </c>
      <c r="AW86" s="5">
        <f t="shared" ca="1" si="110"/>
        <v>848720</v>
      </c>
      <c r="AX86" s="5">
        <f t="shared" ca="1" si="110"/>
        <v>848720</v>
      </c>
      <c r="AY86" s="5">
        <f t="shared" ca="1" si="110"/>
        <v>848720</v>
      </c>
      <c r="AZ86" s="5">
        <f t="shared" ca="1" si="110"/>
        <v>933592</v>
      </c>
      <c r="BA86" s="5">
        <f t="shared" ca="1" si="110"/>
        <v>933592</v>
      </c>
      <c r="BB86" s="5">
        <f t="shared" ca="1" si="110"/>
        <v>1018464</v>
      </c>
      <c r="BC86" s="5">
        <f t="shared" ca="1" si="110"/>
        <v>1018464</v>
      </c>
      <c r="BD86" s="5">
        <f t="shared" ca="1" si="110"/>
        <v>1018464</v>
      </c>
      <c r="BE86" s="5">
        <f t="shared" ca="1" si="110"/>
        <v>1103336</v>
      </c>
      <c r="BF86" s="5">
        <f t="shared" ca="1" si="110"/>
        <v>1103336</v>
      </c>
      <c r="BG86" s="5">
        <f t="shared" ca="1" si="110"/>
        <v>1103336</v>
      </c>
      <c r="BH86" s="5">
        <f t="shared" ca="1" si="110"/>
        <v>1223854.24</v>
      </c>
      <c r="BI86" s="5">
        <f t="shared" ca="1" si="110"/>
        <v>1223854.24</v>
      </c>
      <c r="BJ86" s="5">
        <f t="shared" ca="1" si="110"/>
        <v>1311272.4000000001</v>
      </c>
      <c r="BK86" s="5">
        <f t="shared" ca="1" si="110"/>
        <v>1311272.4000000001</v>
      </c>
      <c r="BL86" s="5">
        <f t="shared" ca="1" si="110"/>
        <v>1311272.4000000001</v>
      </c>
      <c r="BM86" s="5">
        <f t="shared" ca="1" si="110"/>
        <v>1398690.56</v>
      </c>
      <c r="BN86" s="5">
        <f t="shared" ca="1" si="110"/>
        <v>1398690.56</v>
      </c>
      <c r="BO86" s="5">
        <f t="shared" ca="1" si="110"/>
        <v>1398690.56</v>
      </c>
      <c r="BP86" s="5">
        <f t="shared" ca="1" si="110"/>
        <v>1486108.72</v>
      </c>
      <c r="BQ86" s="5">
        <f t="shared" ca="1" si="110"/>
        <v>1486108.72</v>
      </c>
      <c r="BR86" s="5">
        <f t="shared" ca="1" si="110"/>
        <v>1573526.8800000001</v>
      </c>
      <c r="BS86" s="5">
        <f t="shared" ca="1" si="110"/>
        <v>1573526.8800000001</v>
      </c>
      <c r="BT86" s="5">
        <f t="shared" ca="1" si="110"/>
        <v>1620732.6863999998</v>
      </c>
      <c r="BU86" s="5">
        <f t="shared" ca="1" si="110"/>
        <v>1710773.3912</v>
      </c>
      <c r="BV86" s="5">
        <f t="shared" ca="1" si="110"/>
        <v>1710773.3912</v>
      </c>
      <c r="BW86" s="5">
        <f t="shared" ca="1" si="110"/>
        <v>1710773.3912</v>
      </c>
      <c r="BX86" s="5">
        <f t="shared" ca="1" si="110"/>
        <v>1800814.0959999999</v>
      </c>
      <c r="BY86" s="5">
        <f t="shared" ca="1" si="110"/>
        <v>1800814.0959999999</v>
      </c>
      <c r="BZ86" s="5">
        <f t="shared" ca="1" si="110"/>
        <v>1890854.8007999999</v>
      </c>
      <c r="CA86" s="5">
        <f t="shared" ca="1" si="110"/>
        <v>1890854.8007999999</v>
      </c>
      <c r="CB86" s="5">
        <f t="shared" ca="1" si="110"/>
        <v>1890854.8007999999</v>
      </c>
      <c r="CC86" s="5">
        <f t="shared" ca="1" si="110"/>
        <v>1980895.5055999998</v>
      </c>
      <c r="CD86" s="5">
        <f t="shared" ca="1" si="110"/>
        <v>1980895.5055999998</v>
      </c>
      <c r="CE86" s="5">
        <f t="shared" ca="1" si="110"/>
        <v>1980895.5055999998</v>
      </c>
      <c r="CF86" s="5">
        <f t="shared" ca="1" si="110"/>
        <v>0</v>
      </c>
    </row>
    <row r="87" spans="2:84" x14ac:dyDescent="0.3">
      <c r="B87" s="13">
        <f>ROW()</f>
        <v>87</v>
      </c>
      <c r="H87" s="1" t="str">
        <f t="shared" ref="H87:H94" si="111">$H$86</f>
        <v>ФОТ коммерческого персонала</v>
      </c>
      <c r="I87" s="1" t="s">
        <v>83</v>
      </c>
      <c r="M87" s="53" t="s">
        <v>84</v>
      </c>
      <c r="U87" s="5">
        <f ca="1">SUM(INDIRECT(ADDRESS($B87,$X$2)&amp;":"&amp;ADDRESS($B87,$X$2-1+$P$8)))</f>
        <v>6556400</v>
      </c>
      <c r="X87" s="5">
        <f ca="1">IF(X$4="",0,SUMPRODUCT(INDIRECT(ADDRESS($B$11,$X$2)&amp;":"&amp;ADDRESS($B$11,$X$2-1+X$8)),INDIRECT("rP!"&amp;ADDRESS(Prcsses!$B46,$X$2+$P$8-X$8)&amp;":"&amp;ADDRESS(Prcsses!$B46,$X$2-1+$P$8))))</f>
        <v>0</v>
      </c>
      <c r="Y87" s="5">
        <f ca="1">IF(Y$4="",0,SUMPRODUCT(INDIRECT(ADDRESS($B$11,$X$2)&amp;":"&amp;ADDRESS($B$11,$X$2-1+Y$8)),INDIRECT("rP!"&amp;ADDRESS(Prcsses!$B46,$X$2+$P$8-Y$8)&amp;":"&amp;ADDRESS(Prcsses!$B46,$X$2-1+$P$8))))</f>
        <v>0</v>
      </c>
      <c r="Z87" s="5">
        <f ca="1">IF(Z$4="",0,SUMPRODUCT(INDIRECT(ADDRESS($B$11,$X$2)&amp;":"&amp;ADDRESS($B$11,$X$2-1+Z$8)),INDIRECT("rP!"&amp;ADDRESS(Prcsses!$B46,$X$2+$P$8-Z$8)&amp;":"&amp;ADDRESS(Prcsses!$B46,$X$2-1+$P$8))))</f>
        <v>5200</v>
      </c>
      <c r="AA87" s="5">
        <f ca="1">IF(AA$4="",0,SUMPRODUCT(INDIRECT(ADDRESS($B$11,$X$2)&amp;":"&amp;ADDRESS($B$11,$X$2-1+AA$8)),INDIRECT("rP!"&amp;ADDRESS(Prcsses!$B46,$X$2+$P$8-AA$8)&amp;":"&amp;ADDRESS(Prcsses!$B46,$X$2-1+$P$8))))</f>
        <v>8300</v>
      </c>
      <c r="AB87" s="5">
        <f ca="1">IF(AB$4="",0,SUMPRODUCT(INDIRECT(ADDRESS($B$11,$X$2)&amp;":"&amp;ADDRESS($B$11,$X$2-1+AB$8)),INDIRECT("rP!"&amp;ADDRESS(Prcsses!$B46,$X$2+$P$8-AB$8)&amp;":"&amp;ADDRESS(Prcsses!$B46,$X$2-1+$P$8))))</f>
        <v>11650</v>
      </c>
      <c r="AC87" s="5">
        <f ca="1">IF(AC$4="",0,SUMPRODUCT(INDIRECT(ADDRESS($B$11,$X$2)&amp;":"&amp;ADDRESS($B$11,$X$2-1+AC$8)),INDIRECT("rP!"&amp;ADDRESS(Prcsses!$B46,$X$2+$P$8-AC$8)&amp;":"&amp;ADDRESS(Prcsses!$B46,$X$2-1+$P$8))))</f>
        <v>16150</v>
      </c>
      <c r="AD87" s="5">
        <f ca="1">IF(AD$4="",0,SUMPRODUCT(INDIRECT(ADDRESS($B$11,$X$2)&amp;":"&amp;ADDRESS($B$11,$X$2-1+AD$8)),INDIRECT("rP!"&amp;ADDRESS(Prcsses!$B46,$X$2+$P$8-AD$8)&amp;":"&amp;ADDRESS(Prcsses!$B46,$X$2-1+$P$8))))</f>
        <v>19950</v>
      </c>
      <c r="AE87" s="5">
        <f ca="1">IF(AE$4="",0,SUMPRODUCT(INDIRECT(ADDRESS($B$11,$X$2)&amp;":"&amp;ADDRESS($B$11,$X$2-1+AE$8)),INDIRECT("rP!"&amp;ADDRESS(Prcsses!$B46,$X$2+$P$8-AE$8)&amp;":"&amp;ADDRESS(Prcsses!$B46,$X$2-1+$P$8))))</f>
        <v>23750</v>
      </c>
      <c r="AF87" s="5">
        <f ca="1">IF(AF$4="",0,SUMPRODUCT(INDIRECT(ADDRESS($B$11,$X$2)&amp;":"&amp;ADDRESS($B$11,$X$2-1+AF$8)),INDIRECT("rP!"&amp;ADDRESS(Prcsses!$B46,$X$2+$P$8-AF$8)&amp;":"&amp;ADDRESS(Prcsses!$B46,$X$2-1+$P$8))))</f>
        <v>27550</v>
      </c>
      <c r="AG87" s="5">
        <f ca="1">IF(AG$4="",0,SUMPRODUCT(INDIRECT(ADDRESS($B$11,$X$2)&amp;":"&amp;ADDRESS($B$11,$X$2-1+AG$8)),INDIRECT("rP!"&amp;ADDRESS(Prcsses!$B46,$X$2+$P$8-AG$8)&amp;":"&amp;ADDRESS(Prcsses!$B46,$X$2-1+$P$8))))</f>
        <v>31350</v>
      </c>
      <c r="AH87" s="5">
        <f ca="1">IF(AH$4="",0,SUMPRODUCT(INDIRECT(ADDRESS($B$11,$X$2)&amp;":"&amp;ADDRESS($B$11,$X$2-1+AH$8)),INDIRECT("rP!"&amp;ADDRESS(Prcsses!$B46,$X$2+$P$8-AH$8)&amp;":"&amp;ADDRESS(Prcsses!$B46,$X$2-1+$P$8))))</f>
        <v>35150</v>
      </c>
      <c r="AI87" s="5">
        <f ca="1">IF(AI$4="",0,SUMPRODUCT(INDIRECT(ADDRESS($B$11,$X$2)&amp;":"&amp;ADDRESS($B$11,$X$2-1+AI$8)),INDIRECT("rP!"&amp;ADDRESS(Prcsses!$B46,$X$2+$P$8-AI$8)&amp;":"&amp;ADDRESS(Prcsses!$B46,$X$2-1+$P$8))))</f>
        <v>38950</v>
      </c>
      <c r="AJ87" s="5">
        <f ca="1">IF(AJ$4="",0,SUMPRODUCT(INDIRECT(ADDRESS($B$11,$X$2)&amp;":"&amp;ADDRESS($B$11,$X$2-1+AJ$8)),INDIRECT("rP!"&amp;ADDRESS(Prcsses!$B46,$X$2+$P$8-AJ$8)&amp;":"&amp;ADDRESS(Prcsses!$B46,$X$2-1+$P$8))))</f>
        <v>42750</v>
      </c>
      <c r="AK87" s="5">
        <f ca="1">IF(AK$4="",0,SUMPRODUCT(INDIRECT(ADDRESS($B$11,$X$2)&amp;":"&amp;ADDRESS($B$11,$X$2-1+AK$8)),INDIRECT("rP!"&amp;ADDRESS(Prcsses!$B46,$X$2+$P$8-AK$8)&amp;":"&amp;ADDRESS(Prcsses!$B46,$X$2-1+$P$8))))</f>
        <v>46550</v>
      </c>
      <c r="AL87" s="5">
        <f ca="1">IF(AL$4="",0,SUMPRODUCT(INDIRECT(ADDRESS($B$11,$X$2)&amp;":"&amp;ADDRESS($B$11,$X$2-1+AL$8)),INDIRECT("rP!"&amp;ADDRESS(Prcsses!$B46,$X$2+$P$8-AL$8)&amp;":"&amp;ADDRESS(Prcsses!$B46,$X$2-1+$P$8))))</f>
        <v>50350</v>
      </c>
      <c r="AM87" s="5">
        <f ca="1">IF(AM$4="",0,SUMPRODUCT(INDIRECT(ADDRESS($B$11,$X$2)&amp;":"&amp;ADDRESS($B$11,$X$2-1+AM$8)),INDIRECT("rP!"&amp;ADDRESS(Prcsses!$B46,$X$2+$P$8-AM$8)&amp;":"&amp;ADDRESS(Prcsses!$B46,$X$2-1+$P$8))))</f>
        <v>54150</v>
      </c>
      <c r="AN87" s="5">
        <f ca="1">IF(AN$4="",0,SUMPRODUCT(INDIRECT(ADDRESS($B$11,$X$2)&amp;":"&amp;ADDRESS($B$11,$X$2-1+AN$8)),INDIRECT("rP!"&amp;ADDRESS(Prcsses!$B46,$X$2+$P$8-AN$8)&amp;":"&amp;ADDRESS(Prcsses!$B46,$X$2-1+$P$8))))</f>
        <v>57950</v>
      </c>
      <c r="AO87" s="5">
        <f ca="1">IF(AO$4="",0,SUMPRODUCT(INDIRECT(ADDRESS($B$11,$X$2)&amp;":"&amp;ADDRESS($B$11,$X$2-1+AO$8)),INDIRECT("rP!"&amp;ADDRESS(Prcsses!$B46,$X$2+$P$8-AO$8)&amp;":"&amp;ADDRESS(Prcsses!$B46,$X$2-1+$P$8))))</f>
        <v>61750</v>
      </c>
      <c r="AP87" s="5">
        <f ca="1">IF(AP$4="",0,SUMPRODUCT(INDIRECT(ADDRESS($B$11,$X$2)&amp;":"&amp;ADDRESS($B$11,$X$2-1+AP$8)),INDIRECT("rP!"&amp;ADDRESS(Prcsses!$B46,$X$2+$P$8-AP$8)&amp;":"&amp;ADDRESS(Prcsses!$B46,$X$2-1+$P$8))))</f>
        <v>65550</v>
      </c>
      <c r="AQ87" s="5">
        <f ca="1">IF(AQ$4="",0,SUMPRODUCT(INDIRECT(ADDRESS($B$11,$X$2)&amp;":"&amp;ADDRESS($B$11,$X$2-1+AQ$8)),INDIRECT("rP!"&amp;ADDRESS(Prcsses!$B46,$X$2+$P$8-AQ$8)&amp;":"&amp;ADDRESS(Prcsses!$B46,$X$2-1+$P$8))))</f>
        <v>69350</v>
      </c>
      <c r="AR87" s="5">
        <f ca="1">IF(AR$4="",0,SUMPRODUCT(INDIRECT(ADDRESS($B$11,$X$2)&amp;":"&amp;ADDRESS($B$11,$X$2-1+AR$8)),INDIRECT("rP!"&amp;ADDRESS(Prcsses!$B46,$X$2+$P$8-AR$8)&amp;":"&amp;ADDRESS(Prcsses!$B46,$X$2-1+$P$8))))</f>
        <v>73150</v>
      </c>
      <c r="AS87" s="5">
        <f ca="1">IF(AS$4="",0,SUMPRODUCT(INDIRECT(ADDRESS($B$11,$X$2)&amp;":"&amp;ADDRESS($B$11,$X$2-1+AS$8)),INDIRECT("rP!"&amp;ADDRESS(Prcsses!$B46,$X$2+$P$8-AS$8)&amp;":"&amp;ADDRESS(Prcsses!$B46,$X$2-1+$P$8))))</f>
        <v>76950</v>
      </c>
      <c r="AT87" s="5">
        <f ca="1">IF(AT$4="",0,SUMPRODUCT(INDIRECT(ADDRESS($B$11,$X$2)&amp;":"&amp;ADDRESS($B$11,$X$2-1+AT$8)),INDIRECT("rP!"&amp;ADDRESS(Prcsses!$B46,$X$2+$P$8-AT$8)&amp;":"&amp;ADDRESS(Prcsses!$B46,$X$2-1+$P$8))))</f>
        <v>80750</v>
      </c>
      <c r="AU87" s="5">
        <f ca="1">IF(AU$4="",0,SUMPRODUCT(INDIRECT(ADDRESS($B$11,$X$2)&amp;":"&amp;ADDRESS($B$11,$X$2-1+AU$8)),INDIRECT("rP!"&amp;ADDRESS(Prcsses!$B46,$X$2+$P$8-AU$8)&amp;":"&amp;ADDRESS(Prcsses!$B46,$X$2-1+$P$8))))</f>
        <v>84550</v>
      </c>
      <c r="AV87" s="5">
        <f ca="1">IF(AV$4="",0,SUMPRODUCT(INDIRECT(ADDRESS($B$11,$X$2)&amp;":"&amp;ADDRESS($B$11,$X$2-1+AV$8)),INDIRECT("rP!"&amp;ADDRESS(Prcsses!$B46,$X$2+$P$8-AV$8)&amp;":"&amp;ADDRESS(Prcsses!$B46,$X$2-1+$P$8))))</f>
        <v>88350</v>
      </c>
      <c r="AW87" s="5">
        <f ca="1">IF(AW$4="",0,SUMPRODUCT(INDIRECT(ADDRESS($B$11,$X$2)&amp;":"&amp;ADDRESS($B$11,$X$2-1+AW$8)),INDIRECT("rP!"&amp;ADDRESS(Prcsses!$B46,$X$2+$P$8-AW$8)&amp;":"&amp;ADDRESS(Prcsses!$B46,$X$2-1+$P$8))))</f>
        <v>92150</v>
      </c>
      <c r="AX87" s="5">
        <f ca="1">IF(AX$4="",0,SUMPRODUCT(INDIRECT(ADDRESS($B$11,$X$2)&amp;":"&amp;ADDRESS($B$11,$X$2-1+AX$8)),INDIRECT("rP!"&amp;ADDRESS(Prcsses!$B46,$X$2+$P$8-AX$8)&amp;":"&amp;ADDRESS(Prcsses!$B46,$X$2-1+$P$8))))</f>
        <v>95950</v>
      </c>
      <c r="AY87" s="5">
        <f ca="1">IF(AY$4="",0,SUMPRODUCT(INDIRECT(ADDRESS($B$11,$X$2)&amp;":"&amp;ADDRESS($B$11,$X$2-1+AY$8)),INDIRECT("rP!"&amp;ADDRESS(Prcsses!$B46,$X$2+$P$8-AY$8)&amp;":"&amp;ADDRESS(Prcsses!$B46,$X$2-1+$P$8))))</f>
        <v>99750</v>
      </c>
      <c r="AZ87" s="5">
        <f ca="1">IF(AZ$4="",0,SUMPRODUCT(INDIRECT(ADDRESS($B$11,$X$2)&amp;":"&amp;ADDRESS($B$11,$X$2-1+AZ$8)),INDIRECT("rP!"&amp;ADDRESS(Prcsses!$B46,$X$2+$P$8-AZ$8)&amp;":"&amp;ADDRESS(Prcsses!$B46,$X$2-1+$P$8))))</f>
        <v>103550</v>
      </c>
      <c r="BA87" s="5">
        <f ca="1">IF(BA$4="",0,SUMPRODUCT(INDIRECT(ADDRESS($B$11,$X$2)&amp;":"&amp;ADDRESS($B$11,$X$2-1+BA$8)),INDIRECT("rP!"&amp;ADDRESS(Prcsses!$B46,$X$2+$P$8-BA$8)&amp;":"&amp;ADDRESS(Prcsses!$B46,$X$2-1+$P$8))))</f>
        <v>107350</v>
      </c>
      <c r="BB87" s="5">
        <f ca="1">IF(BB$4="",0,SUMPRODUCT(INDIRECT(ADDRESS($B$11,$X$2)&amp;":"&amp;ADDRESS($B$11,$X$2-1+BB$8)),INDIRECT("rP!"&amp;ADDRESS(Prcsses!$B46,$X$2+$P$8-BB$8)&amp;":"&amp;ADDRESS(Prcsses!$B46,$X$2-1+$P$8))))</f>
        <v>111150</v>
      </c>
      <c r="BC87" s="5">
        <f ca="1">IF(BC$4="",0,SUMPRODUCT(INDIRECT(ADDRESS($B$11,$X$2)&amp;":"&amp;ADDRESS($B$11,$X$2-1+BC$8)),INDIRECT("rP!"&amp;ADDRESS(Prcsses!$B46,$X$2+$P$8-BC$8)&amp;":"&amp;ADDRESS(Prcsses!$B46,$X$2-1+$P$8))))</f>
        <v>114950</v>
      </c>
      <c r="BD87" s="5">
        <f ca="1">IF(BD$4="",0,SUMPRODUCT(INDIRECT(ADDRESS($B$11,$X$2)&amp;":"&amp;ADDRESS($B$11,$X$2-1+BD$8)),INDIRECT("rP!"&amp;ADDRESS(Prcsses!$B46,$X$2+$P$8-BD$8)&amp;":"&amp;ADDRESS(Prcsses!$B46,$X$2-1+$P$8))))</f>
        <v>118750</v>
      </c>
      <c r="BE87" s="5">
        <f ca="1">IF(BE$4="",0,SUMPRODUCT(INDIRECT(ADDRESS($B$11,$X$2)&amp;":"&amp;ADDRESS($B$11,$X$2-1+BE$8)),INDIRECT("rP!"&amp;ADDRESS(Prcsses!$B46,$X$2+$P$8-BE$8)&amp;":"&amp;ADDRESS(Prcsses!$B46,$X$2-1+$P$8))))</f>
        <v>122550</v>
      </c>
      <c r="BF87" s="5">
        <f ca="1">IF(BF$4="",0,SUMPRODUCT(INDIRECT(ADDRESS($B$11,$X$2)&amp;":"&amp;ADDRESS($B$11,$X$2-1+BF$8)),INDIRECT("rP!"&amp;ADDRESS(Prcsses!$B46,$X$2+$P$8-BF$8)&amp;":"&amp;ADDRESS(Prcsses!$B46,$X$2-1+$P$8))))</f>
        <v>126350</v>
      </c>
      <c r="BG87" s="5">
        <f ca="1">IF(BG$4="",0,SUMPRODUCT(INDIRECT(ADDRESS($B$11,$X$2)&amp;":"&amp;ADDRESS($B$11,$X$2-1+BG$8)),INDIRECT("rP!"&amp;ADDRESS(Prcsses!$B46,$X$2+$P$8-BG$8)&amp;":"&amp;ADDRESS(Prcsses!$B46,$X$2-1+$P$8))))</f>
        <v>130150</v>
      </c>
      <c r="BH87" s="5">
        <f ca="1">IF(BH$4="",0,SUMPRODUCT(INDIRECT(ADDRESS($B$11,$X$2)&amp;":"&amp;ADDRESS($B$11,$X$2-1+BH$8)),INDIRECT("rP!"&amp;ADDRESS(Prcsses!$B46,$X$2+$P$8-BH$8)&amp;":"&amp;ADDRESS(Prcsses!$B46,$X$2-1+$P$8))))</f>
        <v>133950</v>
      </c>
      <c r="BI87" s="5">
        <f ca="1">IF(BI$4="",0,SUMPRODUCT(INDIRECT(ADDRESS($B$11,$X$2)&amp;":"&amp;ADDRESS($B$11,$X$2-1+BI$8)),INDIRECT("rP!"&amp;ADDRESS(Prcsses!$B46,$X$2+$P$8-BI$8)&amp;":"&amp;ADDRESS(Prcsses!$B46,$X$2-1+$P$8))))</f>
        <v>137750</v>
      </c>
      <c r="BJ87" s="5">
        <f ca="1">IF(BJ$4="",0,SUMPRODUCT(INDIRECT(ADDRESS($B$11,$X$2)&amp;":"&amp;ADDRESS($B$11,$X$2-1+BJ$8)),INDIRECT("rP!"&amp;ADDRESS(Prcsses!$B46,$X$2+$P$8-BJ$8)&amp;":"&amp;ADDRESS(Prcsses!$B46,$X$2-1+$P$8))))</f>
        <v>141550</v>
      </c>
      <c r="BK87" s="5">
        <f ca="1">IF(BK$4="",0,SUMPRODUCT(INDIRECT(ADDRESS($B$11,$X$2)&amp;":"&amp;ADDRESS($B$11,$X$2-1+BK$8)),INDIRECT("rP!"&amp;ADDRESS(Prcsses!$B46,$X$2+$P$8-BK$8)&amp;":"&amp;ADDRESS(Prcsses!$B46,$X$2-1+$P$8))))</f>
        <v>145350</v>
      </c>
      <c r="BL87" s="5">
        <f ca="1">IF(BL$4="",0,SUMPRODUCT(INDIRECT(ADDRESS($B$11,$X$2)&amp;":"&amp;ADDRESS($B$11,$X$2-1+BL$8)),INDIRECT("rP!"&amp;ADDRESS(Prcsses!$B46,$X$2+$P$8-BL$8)&amp;":"&amp;ADDRESS(Prcsses!$B46,$X$2-1+$P$8))))</f>
        <v>149150</v>
      </c>
      <c r="BM87" s="5">
        <f ca="1">IF(BM$4="",0,SUMPRODUCT(INDIRECT(ADDRESS($B$11,$X$2)&amp;":"&amp;ADDRESS($B$11,$X$2-1+BM$8)),INDIRECT("rP!"&amp;ADDRESS(Prcsses!$B46,$X$2+$P$8-BM$8)&amp;":"&amp;ADDRESS(Prcsses!$B46,$X$2-1+$P$8))))</f>
        <v>152950</v>
      </c>
      <c r="BN87" s="5">
        <f ca="1">IF(BN$4="",0,SUMPRODUCT(INDIRECT(ADDRESS($B$11,$X$2)&amp;":"&amp;ADDRESS($B$11,$X$2-1+BN$8)),INDIRECT("rP!"&amp;ADDRESS(Prcsses!$B46,$X$2+$P$8-BN$8)&amp;":"&amp;ADDRESS(Prcsses!$B46,$X$2-1+$P$8))))</f>
        <v>156750</v>
      </c>
      <c r="BO87" s="5">
        <f ca="1">IF(BO$4="",0,SUMPRODUCT(INDIRECT(ADDRESS($B$11,$X$2)&amp;":"&amp;ADDRESS($B$11,$X$2-1+BO$8)),INDIRECT("rP!"&amp;ADDRESS(Prcsses!$B46,$X$2+$P$8-BO$8)&amp;":"&amp;ADDRESS(Prcsses!$B46,$X$2-1+$P$8))))</f>
        <v>160550</v>
      </c>
      <c r="BP87" s="5">
        <f ca="1">IF(BP$4="",0,SUMPRODUCT(INDIRECT(ADDRESS($B$11,$X$2)&amp;":"&amp;ADDRESS($B$11,$X$2-1+BP$8)),INDIRECT("rP!"&amp;ADDRESS(Prcsses!$B46,$X$2+$P$8-BP$8)&amp;":"&amp;ADDRESS(Prcsses!$B46,$X$2-1+$P$8))))</f>
        <v>164350</v>
      </c>
      <c r="BQ87" s="5">
        <f ca="1">IF(BQ$4="",0,SUMPRODUCT(INDIRECT(ADDRESS($B$11,$X$2)&amp;":"&amp;ADDRESS($B$11,$X$2-1+BQ$8)),INDIRECT("rP!"&amp;ADDRESS(Prcsses!$B46,$X$2+$P$8-BQ$8)&amp;":"&amp;ADDRESS(Prcsses!$B46,$X$2-1+$P$8))))</f>
        <v>168150</v>
      </c>
      <c r="BR87" s="5">
        <f ca="1">IF(BR$4="",0,SUMPRODUCT(INDIRECT(ADDRESS($B$11,$X$2)&amp;":"&amp;ADDRESS($B$11,$X$2-1+BR$8)),INDIRECT("rP!"&amp;ADDRESS(Prcsses!$B46,$X$2+$P$8-BR$8)&amp;":"&amp;ADDRESS(Prcsses!$B46,$X$2-1+$P$8))))</f>
        <v>171950</v>
      </c>
      <c r="BS87" s="5">
        <f ca="1">IF(BS$4="",0,SUMPRODUCT(INDIRECT(ADDRESS($B$11,$X$2)&amp;":"&amp;ADDRESS($B$11,$X$2-1+BS$8)),INDIRECT("rP!"&amp;ADDRESS(Prcsses!$B46,$X$2+$P$8-BS$8)&amp;":"&amp;ADDRESS(Prcsses!$B46,$X$2-1+$P$8))))</f>
        <v>175750</v>
      </c>
      <c r="BT87" s="5">
        <f ca="1">IF(BT$4="",0,SUMPRODUCT(INDIRECT(ADDRESS($B$11,$X$2)&amp;":"&amp;ADDRESS($B$11,$X$2-1+BT$8)),INDIRECT("rP!"&amp;ADDRESS(Prcsses!$B46,$X$2+$P$8-BT$8)&amp;":"&amp;ADDRESS(Prcsses!$B46,$X$2-1+$P$8))))</f>
        <v>179550</v>
      </c>
      <c r="BU87" s="5">
        <f ca="1">IF(BU$4="",0,SUMPRODUCT(INDIRECT(ADDRESS($B$11,$X$2)&amp;":"&amp;ADDRESS($B$11,$X$2-1+BU$8)),INDIRECT("rP!"&amp;ADDRESS(Prcsses!$B46,$X$2+$P$8-BU$8)&amp;":"&amp;ADDRESS(Prcsses!$B46,$X$2-1+$P$8))))</f>
        <v>183350</v>
      </c>
      <c r="BV87" s="5">
        <f ca="1">IF(BV$4="",0,SUMPRODUCT(INDIRECT(ADDRESS($B$11,$X$2)&amp;":"&amp;ADDRESS($B$11,$X$2-1+BV$8)),INDIRECT("rP!"&amp;ADDRESS(Prcsses!$B46,$X$2+$P$8-BV$8)&amp;":"&amp;ADDRESS(Prcsses!$B46,$X$2-1+$P$8))))</f>
        <v>187150</v>
      </c>
      <c r="BW87" s="5">
        <f ca="1">IF(BW$4="",0,SUMPRODUCT(INDIRECT(ADDRESS($B$11,$X$2)&amp;":"&amp;ADDRESS($B$11,$X$2-1+BW$8)),INDIRECT("rP!"&amp;ADDRESS(Prcsses!$B46,$X$2+$P$8-BW$8)&amp;":"&amp;ADDRESS(Prcsses!$B46,$X$2-1+$P$8))))</f>
        <v>190950</v>
      </c>
      <c r="BX87" s="5">
        <f ca="1">IF(BX$4="",0,SUMPRODUCT(INDIRECT(ADDRESS($B$11,$X$2)&amp;":"&amp;ADDRESS($B$11,$X$2-1+BX$8)),INDIRECT("rP!"&amp;ADDRESS(Prcsses!$B46,$X$2+$P$8-BX$8)&amp;":"&amp;ADDRESS(Prcsses!$B46,$X$2-1+$P$8))))</f>
        <v>194750</v>
      </c>
      <c r="BY87" s="5">
        <f ca="1">IF(BY$4="",0,SUMPRODUCT(INDIRECT(ADDRESS($B$11,$X$2)&amp;":"&amp;ADDRESS($B$11,$X$2-1+BY$8)),INDIRECT("rP!"&amp;ADDRESS(Prcsses!$B46,$X$2+$P$8-BY$8)&amp;":"&amp;ADDRESS(Prcsses!$B46,$X$2-1+$P$8))))</f>
        <v>198550</v>
      </c>
      <c r="BZ87" s="5">
        <f ca="1">IF(BZ$4="",0,SUMPRODUCT(INDIRECT(ADDRESS($B$11,$X$2)&amp;":"&amp;ADDRESS($B$11,$X$2-1+BZ$8)),INDIRECT("rP!"&amp;ADDRESS(Prcsses!$B46,$X$2+$P$8-BZ$8)&amp;":"&amp;ADDRESS(Prcsses!$B46,$X$2-1+$P$8))))</f>
        <v>202350</v>
      </c>
      <c r="CA87" s="5">
        <f ca="1">IF(CA$4="",0,SUMPRODUCT(INDIRECT(ADDRESS($B$11,$X$2)&amp;":"&amp;ADDRESS($B$11,$X$2-1+CA$8)),INDIRECT("rP!"&amp;ADDRESS(Prcsses!$B46,$X$2+$P$8-CA$8)&amp;":"&amp;ADDRESS(Prcsses!$B46,$X$2-1+$P$8))))</f>
        <v>206150</v>
      </c>
      <c r="CB87" s="5">
        <f ca="1">IF(CB$4="",0,SUMPRODUCT(INDIRECT(ADDRESS($B$11,$X$2)&amp;":"&amp;ADDRESS($B$11,$X$2-1+CB$8)),INDIRECT("rP!"&amp;ADDRESS(Prcsses!$B46,$X$2+$P$8-CB$8)&amp;":"&amp;ADDRESS(Prcsses!$B46,$X$2-1+$P$8))))</f>
        <v>209950</v>
      </c>
      <c r="CC87" s="5">
        <f ca="1">IF(CC$4="",0,SUMPRODUCT(INDIRECT(ADDRESS($B$11,$X$2)&amp;":"&amp;ADDRESS($B$11,$X$2-1+CC$8)),INDIRECT("rP!"&amp;ADDRESS(Prcsses!$B46,$X$2+$P$8-CC$8)&amp;":"&amp;ADDRESS(Prcsses!$B46,$X$2-1+$P$8))))</f>
        <v>213750</v>
      </c>
      <c r="CD87" s="5">
        <f ca="1">IF(CD$4="",0,SUMPRODUCT(INDIRECT(ADDRESS($B$11,$X$2)&amp;":"&amp;ADDRESS($B$11,$X$2-1+CD$8)),INDIRECT("rP!"&amp;ADDRESS(Prcsses!$B46,$X$2+$P$8-CD$8)&amp;":"&amp;ADDRESS(Prcsses!$B46,$X$2-1+$P$8))))</f>
        <v>217550</v>
      </c>
      <c r="CE87" s="5">
        <f ca="1">IF(CE$4="",0,SUMPRODUCT(INDIRECT(ADDRESS($B$11,$X$2)&amp;":"&amp;ADDRESS($B$11,$X$2-1+CE$8)),INDIRECT("rP!"&amp;ADDRESS(Prcsses!$B46,$X$2+$P$8-CE$8)&amp;":"&amp;ADDRESS(Prcsses!$B46,$X$2-1+$P$8))))</f>
        <v>221350</v>
      </c>
      <c r="CF87" s="5">
        <f ca="1">IF(CF$4="",0,SUMPRODUCT(INDIRECT(ADDRESS($B$11,$X$2)&amp;":"&amp;ADDRESS($B$11,$X$2-1+CF$8)),INDIRECT("rP!"&amp;ADDRESS(Prcsses!$B46,$X$2+$P$8-CF$8)&amp;":"&amp;ADDRESS(Prcsses!$B46,$X$2-1+$P$8))))</f>
        <v>0</v>
      </c>
    </row>
    <row r="88" spans="2:84" x14ac:dyDescent="0.3">
      <c r="B88" s="13">
        <f>ROW()</f>
        <v>88</v>
      </c>
      <c r="H88" s="1" t="str">
        <f t="shared" si="111"/>
        <v>ФОТ коммерческого персонала</v>
      </c>
      <c r="I88" s="1" t="s">
        <v>86</v>
      </c>
      <c r="M88" s="53" t="s">
        <v>87</v>
      </c>
      <c r="X88" s="5">
        <f ca="1">IF(X$4="",0,IF(X87=0,0,IF($P$89*$P$90=0,0,IF(MAX($W88:W88)&gt;(INT(X87/($P$89*60*$P$90))+1),MAX($W88:W88),INT(X87/($P$89*60*$P$90))+1))))</f>
        <v>0</v>
      </c>
      <c r="Y88" s="5">
        <f ca="1">IF(Y$4="",0,IF(Y87=0,0,IF($P$89*$P$90=0,0,IF(MAX($W88:X88)&gt;(INT(Y87/($P$89*60*$P$90))+1),MAX($W88:X88),INT(Y87/($P$89*60*$P$90))+1))))</f>
        <v>0</v>
      </c>
      <c r="Z88" s="5">
        <f ca="1">IF(Z$4="",0,IF(Z87=0,0,IF($P$89*$P$90=0,0,IF(MAX($W88:Y88)&gt;(INT(Z87/($P$89*60*$P$90))+1),MAX($W88:Y88),INT(Z87/($P$89*60*$P$90))+1))))</f>
        <v>1</v>
      </c>
      <c r="AA88" s="5">
        <f ca="1">IF(AA$4="",0,IF(AA87=0,0,IF($P$89*$P$90=0,0,IF(MAX($W88:Z88)&gt;(INT(AA87/($P$89*60*$P$90))+1),MAX($W88:Z88),INT(AA87/($P$89*60*$P$90))+1))))</f>
        <v>1</v>
      </c>
      <c r="AB88" s="5">
        <f ca="1">IF(AB$4="",0,IF(AB87=0,0,IF($P$89*$P$90=0,0,IF(MAX($W88:AA88)&gt;(INT(AB87/($P$89*60*$P$90))+1),MAX($W88:AA88),INT(AB87/($P$89*60*$P$90))+1))))</f>
        <v>2</v>
      </c>
      <c r="AC88" s="5">
        <f ca="1">IF(AC$4="",0,IF(AC87=0,0,IF($P$89*$P$90=0,0,IF(MAX($W88:AB88)&gt;(INT(AC87/($P$89*60*$P$90))+1),MAX($W88:AB88),INT(AC87/($P$89*60*$P$90))+1))))</f>
        <v>2</v>
      </c>
      <c r="AD88" s="5">
        <f ca="1">IF(AD$4="",0,IF(AD87=0,0,IF($P$89*$P$90=0,0,IF(MAX($W88:AC88)&gt;(INT(AD87/($P$89*60*$P$90))+1),MAX($W88:AC88),INT(AD87/($P$89*60*$P$90))+1))))</f>
        <v>2</v>
      </c>
      <c r="AE88" s="5">
        <f ca="1">IF(AE$4="",0,IF(AE87=0,0,IF($P$89*$P$90=0,0,IF(MAX($W88:AD88)&gt;(INT(AE87/($P$89*60*$P$90))+1),MAX($W88:AD88),INT(AE87/($P$89*60*$P$90))+1))))</f>
        <v>3</v>
      </c>
      <c r="AF88" s="5">
        <f ca="1">IF(AF$4="",0,IF(AF87=0,0,IF($P$89*$P$90=0,0,IF(MAX($W88:AE88)&gt;(INT(AF87/($P$89*60*$P$90))+1),MAX($W88:AE88),INT(AF87/($P$89*60*$P$90))+1))))</f>
        <v>3</v>
      </c>
      <c r="AG88" s="5">
        <f ca="1">IF(AG$4="",0,IF(AG87=0,0,IF($P$89*$P$90=0,0,IF(MAX($W88:AF88)&gt;(INT(AG87/($P$89*60*$P$90))+1),MAX($W88:AF88),INT(AG87/($P$89*60*$P$90))+1))))</f>
        <v>4</v>
      </c>
      <c r="AH88" s="5">
        <f ca="1">IF(AH$4="",0,IF(AH87=0,0,IF($P$89*$P$90=0,0,IF(MAX($W88:AG88)&gt;(INT(AH87/($P$89*60*$P$90))+1),MAX($W88:AG88),INT(AH87/($P$89*60*$P$90))+1))))</f>
        <v>4</v>
      </c>
      <c r="AI88" s="5">
        <f ca="1">IF(AI$4="",0,IF(AI87=0,0,IF($P$89*$P$90=0,0,IF(MAX($W88:AH88)&gt;(INT(AI87/($P$89*60*$P$90))+1),MAX($W88:AH88),INT(AI87/($P$89*60*$P$90))+1))))</f>
        <v>4</v>
      </c>
      <c r="AJ88" s="5">
        <f ca="1">IF(AJ$4="",0,IF(AJ87=0,0,IF($P$89*$P$90=0,0,IF(MAX($W88:AI88)&gt;(INT(AJ87/($P$89*60*$P$90))+1),MAX($W88:AI88),INT(AJ87/($P$89*60*$P$90))+1))))</f>
        <v>5</v>
      </c>
      <c r="AK88" s="5">
        <f ca="1">IF(AK$4="",0,IF(AK87=0,0,IF($P$89*$P$90=0,0,IF(MAX($W88:AJ88)&gt;(INT(AK87/($P$89*60*$P$90))+1),MAX($W88:AJ88),INT(AK87/($P$89*60*$P$90))+1))))</f>
        <v>5</v>
      </c>
      <c r="AL88" s="5">
        <f ca="1">IF(AL$4="",0,IF(AL87=0,0,IF($P$89*$P$90=0,0,IF(MAX($W88:AK88)&gt;(INT(AL87/($P$89*60*$P$90))+1),MAX($W88:AK88),INT(AL87/($P$89*60*$P$90))+1))))</f>
        <v>5</v>
      </c>
      <c r="AM88" s="5">
        <f ca="1">IF(AM$4="",0,IF(AM87=0,0,IF($P$89*$P$90=0,0,IF(MAX($W88:AL88)&gt;(INT(AM87/($P$89*60*$P$90))+1),MAX($W88:AL88),INT(AM87/($P$89*60*$P$90))+1))))</f>
        <v>6</v>
      </c>
      <c r="AN88" s="5">
        <f ca="1">IF(AN$4="",0,IF(AN87=0,0,IF($P$89*$P$90=0,0,IF(MAX($W88:AM88)&gt;(INT(AN87/($P$89*60*$P$90))+1),MAX($W88:AM88),INT(AN87/($P$89*60*$P$90))+1))))</f>
        <v>6</v>
      </c>
      <c r="AO88" s="5">
        <f ca="1">IF(AO$4="",0,IF(AO87=0,0,IF($P$89*$P$90=0,0,IF(MAX($W88:AN88)&gt;(INT(AO87/($P$89*60*$P$90))+1),MAX($W88:AN88),INT(AO87/($P$89*60*$P$90))+1))))</f>
        <v>7</v>
      </c>
      <c r="AP88" s="5">
        <f ca="1">IF(AP$4="",0,IF(AP87=0,0,IF($P$89*$P$90=0,0,IF(MAX($W88:AO88)&gt;(INT(AP87/($P$89*60*$P$90))+1),MAX($W88:AO88),INT(AP87/($P$89*60*$P$90))+1))))</f>
        <v>7</v>
      </c>
      <c r="AQ88" s="5">
        <f ca="1">IF(AQ$4="",0,IF(AQ87=0,0,IF($P$89*$P$90=0,0,IF(MAX($W88:AP88)&gt;(INT(AQ87/($P$89*60*$P$90))+1),MAX($W88:AP88),INT(AQ87/($P$89*60*$P$90))+1))))</f>
        <v>7</v>
      </c>
      <c r="AR88" s="5">
        <f ca="1">IF(AR$4="",0,IF(AR87=0,0,IF($P$89*$P$90=0,0,IF(MAX($W88:AQ88)&gt;(INT(AR87/($P$89*60*$P$90))+1),MAX($W88:AQ88),INT(AR87/($P$89*60*$P$90))+1))))</f>
        <v>8</v>
      </c>
      <c r="AS88" s="5">
        <f ca="1">IF(AS$4="",0,IF(AS87=0,0,IF($P$89*$P$90=0,0,IF(MAX($W88:AR88)&gt;(INT(AS87/($P$89*60*$P$90))+1),MAX($W88:AR88),INT(AS87/($P$89*60*$P$90))+1))))</f>
        <v>8</v>
      </c>
      <c r="AT88" s="5">
        <f ca="1">IF(AT$4="",0,IF(AT87=0,0,IF($P$89*$P$90=0,0,IF(MAX($W88:AS88)&gt;(INT(AT87/($P$89*60*$P$90))+1),MAX($W88:AS88),INT(AT87/($P$89*60*$P$90))+1))))</f>
        <v>9</v>
      </c>
      <c r="AU88" s="5">
        <f ca="1">IF(AU$4="",0,IF(AU87=0,0,IF($P$89*$P$90=0,0,IF(MAX($W88:AT88)&gt;(INT(AU87/($P$89*60*$P$90))+1),MAX($W88:AT88),INT(AU87/($P$89*60*$P$90))+1))))</f>
        <v>9</v>
      </c>
      <c r="AV88" s="5">
        <f ca="1">IF(AV$4="",0,IF(AV87=0,0,IF($P$89*$P$90=0,0,IF(MAX($W88:AU88)&gt;(INT(AV87/($P$89*60*$P$90))+1),MAX($W88:AU88),INT(AV87/($P$89*60*$P$90))+1))))</f>
        <v>9</v>
      </c>
      <c r="AW88" s="5">
        <f ca="1">IF(AW$4="",0,IF(AW87=0,0,IF($P$89*$P$90=0,0,IF(MAX($W88:AV88)&gt;(INT(AW87/($P$89*60*$P$90))+1),MAX($W88:AV88),INT(AW87/($P$89*60*$P$90))+1))))</f>
        <v>10</v>
      </c>
      <c r="AX88" s="5">
        <f ca="1">IF(AX$4="",0,IF(AX87=0,0,IF($P$89*$P$90=0,0,IF(MAX($W88:AW88)&gt;(INT(AX87/($P$89*60*$P$90))+1),MAX($W88:AW88),INT(AX87/($P$89*60*$P$90))+1))))</f>
        <v>10</v>
      </c>
      <c r="AY88" s="5">
        <f ca="1">IF(AY$4="",0,IF(AY87=0,0,IF($P$89*$P$90=0,0,IF(MAX($W88:AX88)&gt;(INT(AY87/($P$89*60*$P$90))+1),MAX($W88:AX88),INT(AY87/($P$89*60*$P$90))+1))))</f>
        <v>10</v>
      </c>
      <c r="AZ88" s="5">
        <f ca="1">IF(AZ$4="",0,IF(AZ87=0,0,IF($P$89*$P$90=0,0,IF(MAX($W88:AY88)&gt;(INT(AZ87/($P$89*60*$P$90))+1),MAX($W88:AY88),INT(AZ87/($P$89*60*$P$90))+1))))</f>
        <v>11</v>
      </c>
      <c r="BA88" s="5">
        <f ca="1">IF(BA$4="",0,IF(BA87=0,0,IF($P$89*$P$90=0,0,IF(MAX($W88:AZ88)&gt;(INT(BA87/($P$89*60*$P$90))+1),MAX($W88:AZ88),INT(BA87/($P$89*60*$P$90))+1))))</f>
        <v>11</v>
      </c>
      <c r="BB88" s="5">
        <f ca="1">IF(BB$4="",0,IF(BB87=0,0,IF($P$89*$P$90=0,0,IF(MAX($W88:BA88)&gt;(INT(BB87/($P$89*60*$P$90))+1),MAX($W88:BA88),INT(BB87/($P$89*60*$P$90))+1))))</f>
        <v>12</v>
      </c>
      <c r="BC88" s="5">
        <f ca="1">IF(BC$4="",0,IF(BC87=0,0,IF($P$89*$P$90=0,0,IF(MAX($W88:BB88)&gt;(INT(BC87/($P$89*60*$P$90))+1),MAX($W88:BB88),INT(BC87/($P$89*60*$P$90))+1))))</f>
        <v>12</v>
      </c>
      <c r="BD88" s="5">
        <f ca="1">IF(BD$4="",0,IF(BD87=0,0,IF($P$89*$P$90=0,0,IF(MAX($W88:BC88)&gt;(INT(BD87/($P$89*60*$P$90))+1),MAX($W88:BC88),INT(BD87/($P$89*60*$P$90))+1))))</f>
        <v>12</v>
      </c>
      <c r="BE88" s="5">
        <f ca="1">IF(BE$4="",0,IF(BE87=0,0,IF($P$89*$P$90=0,0,IF(MAX($W88:BD88)&gt;(INT(BE87/($P$89*60*$P$90))+1),MAX($W88:BD88),INT(BE87/($P$89*60*$P$90))+1))))</f>
        <v>13</v>
      </c>
      <c r="BF88" s="5">
        <f ca="1">IF(BF$4="",0,IF(BF87=0,0,IF($P$89*$P$90=0,0,IF(MAX($W88:BE88)&gt;(INT(BF87/($P$89*60*$P$90))+1),MAX($W88:BE88),INT(BF87/($P$89*60*$P$90))+1))))</f>
        <v>13</v>
      </c>
      <c r="BG88" s="5">
        <f ca="1">IF(BG$4="",0,IF(BG87=0,0,IF($P$89*$P$90=0,0,IF(MAX($W88:BF88)&gt;(INT(BG87/($P$89*60*$P$90))+1),MAX($W88:BF88),INT(BG87/($P$89*60*$P$90))+1))))</f>
        <v>13</v>
      </c>
      <c r="BH88" s="5">
        <f ca="1">IF(BH$4="",0,IF(BH87=0,0,IF($P$89*$P$90=0,0,IF(MAX($W88:BG88)&gt;(INT(BH87/($P$89*60*$P$90))+1),MAX($W88:BG88),INT(BH87/($P$89*60*$P$90))+1))))</f>
        <v>14</v>
      </c>
      <c r="BI88" s="5">
        <f ca="1">IF(BI$4="",0,IF(BI87=0,0,IF($P$89*$P$90=0,0,IF(MAX($W88:BH88)&gt;(INT(BI87/($P$89*60*$P$90))+1),MAX($W88:BH88),INT(BI87/($P$89*60*$P$90))+1))))</f>
        <v>14</v>
      </c>
      <c r="BJ88" s="5">
        <f ca="1">IF(BJ$4="",0,IF(BJ87=0,0,IF($P$89*$P$90=0,0,IF(MAX($W88:BI88)&gt;(INT(BJ87/($P$89*60*$P$90))+1),MAX($W88:BI88),INT(BJ87/($P$89*60*$P$90))+1))))</f>
        <v>15</v>
      </c>
      <c r="BK88" s="5">
        <f ca="1">IF(BK$4="",0,IF(BK87=0,0,IF($P$89*$P$90=0,0,IF(MAX($W88:BJ88)&gt;(INT(BK87/($P$89*60*$P$90))+1),MAX($W88:BJ88),INT(BK87/($P$89*60*$P$90))+1))))</f>
        <v>15</v>
      </c>
      <c r="BL88" s="5">
        <f ca="1">IF(BL$4="",0,IF(BL87=0,0,IF($P$89*$P$90=0,0,IF(MAX($W88:BK88)&gt;(INT(BL87/($P$89*60*$P$90))+1),MAX($W88:BK88),INT(BL87/($P$89*60*$P$90))+1))))</f>
        <v>15</v>
      </c>
      <c r="BM88" s="5">
        <f ca="1">IF(BM$4="",0,IF(BM87=0,0,IF($P$89*$P$90=0,0,IF(MAX($W88:BL88)&gt;(INT(BM87/($P$89*60*$P$90))+1),MAX($W88:BL88),INT(BM87/($P$89*60*$P$90))+1))))</f>
        <v>16</v>
      </c>
      <c r="BN88" s="5">
        <f ca="1">IF(BN$4="",0,IF(BN87=0,0,IF($P$89*$P$90=0,0,IF(MAX($W88:BM88)&gt;(INT(BN87/($P$89*60*$P$90))+1),MAX($W88:BM88),INT(BN87/($P$89*60*$P$90))+1))))</f>
        <v>16</v>
      </c>
      <c r="BO88" s="5">
        <f ca="1">IF(BO$4="",0,IF(BO87=0,0,IF($P$89*$P$90=0,0,IF(MAX($W88:BN88)&gt;(INT(BO87/($P$89*60*$P$90))+1),MAX($W88:BN88),INT(BO87/($P$89*60*$P$90))+1))))</f>
        <v>16</v>
      </c>
      <c r="BP88" s="5">
        <f ca="1">IF(BP$4="",0,IF(BP87=0,0,IF($P$89*$P$90=0,0,IF(MAX($W88:BO88)&gt;(INT(BP87/($P$89*60*$P$90))+1),MAX($W88:BO88),INT(BP87/($P$89*60*$P$90))+1))))</f>
        <v>17</v>
      </c>
      <c r="BQ88" s="5">
        <f ca="1">IF(BQ$4="",0,IF(BQ87=0,0,IF($P$89*$P$90=0,0,IF(MAX($W88:BP88)&gt;(INT(BQ87/($P$89*60*$P$90))+1),MAX($W88:BP88),INT(BQ87/($P$89*60*$P$90))+1))))</f>
        <v>17</v>
      </c>
      <c r="BR88" s="5">
        <f ca="1">IF(BR$4="",0,IF(BR87=0,0,IF($P$89*$P$90=0,0,IF(MAX($W88:BQ88)&gt;(INT(BR87/($P$89*60*$P$90))+1),MAX($W88:BQ88),INT(BR87/($P$89*60*$P$90))+1))))</f>
        <v>18</v>
      </c>
      <c r="BS88" s="5">
        <f ca="1">IF(BS$4="",0,IF(BS87=0,0,IF($P$89*$P$90=0,0,IF(MAX($W88:BR88)&gt;(INT(BS87/($P$89*60*$P$90))+1),MAX($W88:BR88),INT(BS87/($P$89*60*$P$90))+1))))</f>
        <v>18</v>
      </c>
      <c r="BT88" s="5">
        <f ca="1">IF(BT$4="",0,IF(BT87=0,0,IF($P$89*$P$90=0,0,IF(MAX($W88:BS88)&gt;(INT(BT87/($P$89*60*$P$90))+1),MAX($W88:BS88),INT(BT87/($P$89*60*$P$90))+1))))</f>
        <v>18</v>
      </c>
      <c r="BU88" s="5">
        <f ca="1">IF(BU$4="",0,IF(BU87=0,0,IF($P$89*$P$90=0,0,IF(MAX($W88:BT88)&gt;(INT(BU87/($P$89*60*$P$90))+1),MAX($W88:BT88),INT(BU87/($P$89*60*$P$90))+1))))</f>
        <v>19</v>
      </c>
      <c r="BV88" s="5">
        <f ca="1">IF(BV$4="",0,IF(BV87=0,0,IF($P$89*$P$90=0,0,IF(MAX($W88:BU88)&gt;(INT(BV87/($P$89*60*$P$90))+1),MAX($W88:BU88),INT(BV87/($P$89*60*$P$90))+1))))</f>
        <v>19</v>
      </c>
      <c r="BW88" s="5">
        <f ca="1">IF(BW$4="",0,IF(BW87=0,0,IF($P$89*$P$90=0,0,IF(MAX($W88:BV88)&gt;(INT(BW87/($P$89*60*$P$90))+1),MAX($W88:BV88),INT(BW87/($P$89*60*$P$90))+1))))</f>
        <v>19</v>
      </c>
      <c r="BX88" s="5">
        <f ca="1">IF(BX$4="",0,IF(BX87=0,0,IF($P$89*$P$90=0,0,IF(MAX($W88:BW88)&gt;(INT(BX87/($P$89*60*$P$90))+1),MAX($W88:BW88),INT(BX87/($P$89*60*$P$90))+1))))</f>
        <v>20</v>
      </c>
      <c r="BY88" s="5">
        <f ca="1">IF(BY$4="",0,IF(BY87=0,0,IF($P$89*$P$90=0,0,IF(MAX($W88:BX88)&gt;(INT(BY87/($P$89*60*$P$90))+1),MAX($W88:BX88),INT(BY87/($P$89*60*$P$90))+1))))</f>
        <v>20</v>
      </c>
      <c r="BZ88" s="5">
        <f ca="1">IF(BZ$4="",0,IF(BZ87=0,0,IF($P$89*$P$90=0,0,IF(MAX($W88:BY88)&gt;(INT(BZ87/($P$89*60*$P$90))+1),MAX($W88:BY88),INT(BZ87/($P$89*60*$P$90))+1))))</f>
        <v>21</v>
      </c>
      <c r="CA88" s="5">
        <f ca="1">IF(CA$4="",0,IF(CA87=0,0,IF($P$89*$P$90=0,0,IF(MAX($W88:BZ88)&gt;(INT(CA87/($P$89*60*$P$90))+1),MAX($W88:BZ88),INT(CA87/($P$89*60*$P$90))+1))))</f>
        <v>21</v>
      </c>
      <c r="CB88" s="5">
        <f ca="1">IF(CB$4="",0,IF(CB87=0,0,IF($P$89*$P$90=0,0,IF(MAX($W88:CA88)&gt;(INT(CB87/($P$89*60*$P$90))+1),MAX($W88:CA88),INT(CB87/($P$89*60*$P$90))+1))))</f>
        <v>21</v>
      </c>
      <c r="CC88" s="5">
        <f ca="1">IF(CC$4="",0,IF(CC87=0,0,IF($P$89*$P$90=0,0,IF(MAX($W88:CB88)&gt;(INT(CC87/($P$89*60*$P$90))+1),MAX($W88:CB88),INT(CC87/($P$89*60*$P$90))+1))))</f>
        <v>22</v>
      </c>
      <c r="CD88" s="5">
        <f ca="1">IF(CD$4="",0,IF(CD87=0,0,IF($P$89*$P$90=0,0,IF(MAX($W88:CC88)&gt;(INT(CD87/($P$89*60*$P$90))+1),MAX($W88:CC88),INT(CD87/($P$89*60*$P$90))+1))))</f>
        <v>22</v>
      </c>
      <c r="CE88" s="5">
        <f ca="1">IF(CE$4="",0,IF(CE87=0,0,IF($P$89*$P$90=0,0,IF(MAX($W88:CD88)&gt;(INT(CE87/($P$89*60*$P$90))+1),MAX($W88:CD88),INT(CE87/($P$89*60*$P$90))+1))))</f>
        <v>22</v>
      </c>
      <c r="CF88" s="5">
        <f ca="1">IF(CF$4="",0,IF(CF87=0,0,IF($P$89*$P$90=0,0,IF(MAX($W88:CE88)&gt;(INT(CF87/($P$89*60*$P$90))+1),MAX($W88:CE88),INT(CF87/($P$89*60*$P$90))+1))))</f>
        <v>0</v>
      </c>
    </row>
    <row r="89" spans="2:84" x14ac:dyDescent="0.3">
      <c r="B89" s="13">
        <f>ROW()</f>
        <v>89</v>
      </c>
      <c r="H89" s="1" t="str">
        <f t="shared" si="111"/>
        <v>ФОТ коммерческого персонала</v>
      </c>
      <c r="I89" s="1" t="str">
        <f>$I$88</f>
        <v>Потребность в коммерческом персонале</v>
      </c>
      <c r="J89" s="1" t="s">
        <v>88</v>
      </c>
      <c r="M89" s="53" t="s">
        <v>85</v>
      </c>
      <c r="O89" s="82"/>
      <c r="P89" s="84">
        <v>8</v>
      </c>
      <c r="W89" s="34"/>
    </row>
    <row r="90" spans="2:84" x14ac:dyDescent="0.3">
      <c r="B90" s="13">
        <f>ROW()</f>
        <v>90</v>
      </c>
      <c r="H90" s="1" t="str">
        <f t="shared" si="111"/>
        <v>ФОТ коммерческого персонала</v>
      </c>
      <c r="I90" s="1" t="str">
        <f>$I$88</f>
        <v>Потребность в коммерческом персонале</v>
      </c>
      <c r="J90" s="1" t="s">
        <v>89</v>
      </c>
      <c r="M90" s="53" t="s">
        <v>90</v>
      </c>
      <c r="O90" s="82"/>
      <c r="P90" s="84">
        <v>21</v>
      </c>
      <c r="W90" s="34"/>
    </row>
    <row r="91" spans="2:84" x14ac:dyDescent="0.3">
      <c r="B91" s="13">
        <f>ROW()</f>
        <v>91</v>
      </c>
      <c r="H91" s="1" t="str">
        <f t="shared" si="111"/>
        <v>ФОТ коммерческого персонала</v>
      </c>
      <c r="I91" s="1" t="s">
        <v>91</v>
      </c>
      <c r="M91" s="53" t="s">
        <v>92</v>
      </c>
      <c r="X91" s="5">
        <f t="shared" ref="X91:AI91" ca="1" si="112">IF(X$4="",0,$P92*(1+$P93)^(INT((X$1-1)/IF(OR($P94&lt;=0,$P94=""),12,$P94))))</f>
        <v>80000</v>
      </c>
      <c r="Y91" s="5">
        <f t="shared" ca="1" si="112"/>
        <v>80000</v>
      </c>
      <c r="Z91" s="5">
        <f ca="1">IF(Z$4="",0,$P92*(1+$P93)^(INT((Z$1-1)/IF(OR($P94&lt;=0,$P94=""),12,$P94))))</f>
        <v>80000</v>
      </c>
      <c r="AA91" s="5">
        <f t="shared" ca="1" si="112"/>
        <v>80000</v>
      </c>
      <c r="AB91" s="5">
        <f t="shared" ca="1" si="112"/>
        <v>80000</v>
      </c>
      <c r="AC91" s="5">
        <f t="shared" ca="1" si="112"/>
        <v>80000</v>
      </c>
      <c r="AD91" s="5">
        <f t="shared" ca="1" si="112"/>
        <v>80000</v>
      </c>
      <c r="AE91" s="5">
        <f t="shared" ca="1" si="112"/>
        <v>80000</v>
      </c>
      <c r="AF91" s="5">
        <f t="shared" ca="1" si="112"/>
        <v>80000</v>
      </c>
      <c r="AG91" s="5">
        <f t="shared" ca="1" si="112"/>
        <v>80000</v>
      </c>
      <c r="AH91" s="5">
        <f t="shared" ca="1" si="112"/>
        <v>80000</v>
      </c>
      <c r="AI91" s="5">
        <f t="shared" ca="1" si="112"/>
        <v>80000</v>
      </c>
      <c r="AJ91" s="5">
        <f t="shared" ref="AJ91:CF91" ca="1" si="113">IF(AJ$4="",0,$P92*(1+$P93)^(INT((AJ$1-1)/IF(OR($P94&lt;=0,$P94=""),12,$P94))))</f>
        <v>82400</v>
      </c>
      <c r="AK91" s="5">
        <f t="shared" ca="1" si="113"/>
        <v>82400</v>
      </c>
      <c r="AL91" s="5">
        <f t="shared" ca="1" si="113"/>
        <v>82400</v>
      </c>
      <c r="AM91" s="5">
        <f t="shared" ca="1" si="113"/>
        <v>82400</v>
      </c>
      <c r="AN91" s="5">
        <f t="shared" ca="1" si="113"/>
        <v>82400</v>
      </c>
      <c r="AO91" s="5">
        <f t="shared" ca="1" si="113"/>
        <v>82400</v>
      </c>
      <c r="AP91" s="5">
        <f t="shared" ca="1" si="113"/>
        <v>82400</v>
      </c>
      <c r="AQ91" s="5">
        <f t="shared" ca="1" si="113"/>
        <v>82400</v>
      </c>
      <c r="AR91" s="5">
        <f t="shared" ca="1" si="113"/>
        <v>82400</v>
      </c>
      <c r="AS91" s="5">
        <f t="shared" ca="1" si="113"/>
        <v>82400</v>
      </c>
      <c r="AT91" s="5">
        <f t="shared" ca="1" si="113"/>
        <v>82400</v>
      </c>
      <c r="AU91" s="5">
        <f t="shared" ca="1" si="113"/>
        <v>82400</v>
      </c>
      <c r="AV91" s="5">
        <f t="shared" ca="1" si="113"/>
        <v>84872</v>
      </c>
      <c r="AW91" s="5">
        <f t="shared" ca="1" si="113"/>
        <v>84872</v>
      </c>
      <c r="AX91" s="5">
        <f t="shared" ca="1" si="113"/>
        <v>84872</v>
      </c>
      <c r="AY91" s="5">
        <f t="shared" ca="1" si="113"/>
        <v>84872</v>
      </c>
      <c r="AZ91" s="5">
        <f t="shared" ca="1" si="113"/>
        <v>84872</v>
      </c>
      <c r="BA91" s="5">
        <f t="shared" ca="1" si="113"/>
        <v>84872</v>
      </c>
      <c r="BB91" s="5">
        <f t="shared" ca="1" si="113"/>
        <v>84872</v>
      </c>
      <c r="BC91" s="5">
        <f t="shared" ca="1" si="113"/>
        <v>84872</v>
      </c>
      <c r="BD91" s="5">
        <f t="shared" ca="1" si="113"/>
        <v>84872</v>
      </c>
      <c r="BE91" s="5">
        <f t="shared" ca="1" si="113"/>
        <v>84872</v>
      </c>
      <c r="BF91" s="5">
        <f t="shared" ca="1" si="113"/>
        <v>84872</v>
      </c>
      <c r="BG91" s="5">
        <f t="shared" ca="1" si="113"/>
        <v>84872</v>
      </c>
      <c r="BH91" s="5">
        <f t="shared" ca="1" si="113"/>
        <v>87418.16</v>
      </c>
      <c r="BI91" s="5">
        <f t="shared" ca="1" si="113"/>
        <v>87418.16</v>
      </c>
      <c r="BJ91" s="5">
        <f t="shared" ca="1" si="113"/>
        <v>87418.16</v>
      </c>
      <c r="BK91" s="5">
        <f t="shared" ca="1" si="113"/>
        <v>87418.16</v>
      </c>
      <c r="BL91" s="5">
        <f t="shared" ca="1" si="113"/>
        <v>87418.16</v>
      </c>
      <c r="BM91" s="5">
        <f t="shared" ca="1" si="113"/>
        <v>87418.16</v>
      </c>
      <c r="BN91" s="5">
        <f t="shared" ca="1" si="113"/>
        <v>87418.16</v>
      </c>
      <c r="BO91" s="5">
        <f t="shared" ca="1" si="113"/>
        <v>87418.16</v>
      </c>
      <c r="BP91" s="5">
        <f t="shared" ca="1" si="113"/>
        <v>87418.16</v>
      </c>
      <c r="BQ91" s="5">
        <f t="shared" ca="1" si="113"/>
        <v>87418.16</v>
      </c>
      <c r="BR91" s="5">
        <f t="shared" ca="1" si="113"/>
        <v>87418.16</v>
      </c>
      <c r="BS91" s="5">
        <f t="shared" ca="1" si="113"/>
        <v>87418.16</v>
      </c>
      <c r="BT91" s="5">
        <f t="shared" ca="1" si="113"/>
        <v>90040.704799999992</v>
      </c>
      <c r="BU91" s="5">
        <f t="shared" ca="1" si="113"/>
        <v>90040.704799999992</v>
      </c>
      <c r="BV91" s="5">
        <f t="shared" ca="1" si="113"/>
        <v>90040.704799999992</v>
      </c>
      <c r="BW91" s="5">
        <f t="shared" ca="1" si="113"/>
        <v>90040.704799999992</v>
      </c>
      <c r="BX91" s="5">
        <f t="shared" ca="1" si="113"/>
        <v>90040.704799999992</v>
      </c>
      <c r="BY91" s="5">
        <f t="shared" ca="1" si="113"/>
        <v>90040.704799999992</v>
      </c>
      <c r="BZ91" s="5">
        <f t="shared" ca="1" si="113"/>
        <v>90040.704799999992</v>
      </c>
      <c r="CA91" s="5">
        <f t="shared" ca="1" si="113"/>
        <v>90040.704799999992</v>
      </c>
      <c r="CB91" s="5">
        <f t="shared" ca="1" si="113"/>
        <v>90040.704799999992</v>
      </c>
      <c r="CC91" s="5">
        <f t="shared" ca="1" si="113"/>
        <v>90040.704799999992</v>
      </c>
      <c r="CD91" s="5">
        <f t="shared" ca="1" si="113"/>
        <v>90040.704799999992</v>
      </c>
      <c r="CE91" s="5">
        <f t="shared" ca="1" si="113"/>
        <v>90040.704799999992</v>
      </c>
      <c r="CF91" s="5">
        <f t="shared" ca="1" si="113"/>
        <v>0</v>
      </c>
    </row>
    <row r="92" spans="2:84" x14ac:dyDescent="0.3">
      <c r="B92" s="13">
        <f>ROW()</f>
        <v>92</v>
      </c>
      <c r="H92" s="1" t="str">
        <f t="shared" si="111"/>
        <v>ФОТ коммерческого персонала</v>
      </c>
      <c r="I92" s="1" t="str">
        <f>$I$91</f>
        <v>Оклад менеджера по продажам</v>
      </c>
      <c r="J92" s="1" t="s">
        <v>93</v>
      </c>
      <c r="M92" s="53" t="s">
        <v>92</v>
      </c>
      <c r="O92" s="82"/>
      <c r="P92" s="84">
        <v>80000</v>
      </c>
      <c r="W92" s="34"/>
    </row>
    <row r="93" spans="2:84" x14ac:dyDescent="0.3">
      <c r="B93" s="13">
        <f>ROW()</f>
        <v>93</v>
      </c>
      <c r="H93" s="1" t="str">
        <f t="shared" si="111"/>
        <v>ФОТ коммерческого персонала</v>
      </c>
      <c r="I93" s="1" t="str">
        <f>$I$91</f>
        <v>Оклад менеджера по продажам</v>
      </c>
      <c r="J93" s="1" t="s">
        <v>94</v>
      </c>
      <c r="M93" s="53" t="s">
        <v>16</v>
      </c>
      <c r="O93" s="82"/>
      <c r="P93" s="86">
        <v>0.03</v>
      </c>
      <c r="W93" s="34"/>
    </row>
    <row r="94" spans="2:84" x14ac:dyDescent="0.3">
      <c r="B94" s="13">
        <f>ROW()</f>
        <v>94</v>
      </c>
      <c r="H94" s="1" t="str">
        <f t="shared" si="111"/>
        <v>ФОТ коммерческого персонала</v>
      </c>
      <c r="I94" s="1" t="str">
        <f>$I$91</f>
        <v>Оклад менеджера по продажам</v>
      </c>
      <c r="J94" s="1" t="s">
        <v>95</v>
      </c>
      <c r="M94" s="53" t="str">
        <f>$M$8</f>
        <v>кол-во пер.</v>
      </c>
      <c r="O94" s="82"/>
      <c r="P94" s="87">
        <v>12</v>
      </c>
      <c r="W94" s="34"/>
    </row>
    <row r="95" spans="2:84" x14ac:dyDescent="0.3">
      <c r="B95" s="13">
        <f>ROW()</f>
        <v>95</v>
      </c>
      <c r="H95" s="1" t="s">
        <v>31</v>
      </c>
      <c r="M95" s="53" t="s">
        <v>18</v>
      </c>
      <c r="P95" s="72" t="str">
        <f>Lists!$AI$13</f>
        <v>PL(-)</v>
      </c>
      <c r="U95" s="5">
        <f ca="1">SUM(INDIRECT(ADDRESS($B95,$X$2)&amp;":"&amp;ADDRESS($B95,$X$2-1+$P$8)))</f>
        <v>17713857.759359997</v>
      </c>
      <c r="X95" s="5">
        <f ca="1">IF(X$4="",0,X86*
IF(SUMIFS(Taxes!$N$14:$N$17,Taxes!$J$14:$J$17,YEAR(X$4))=4,IF(X$1&lt;=Taxes!$P$37*12,Taxes!$P$38,IF(X$1&lt;=Taxes!$P$39*12,Taxes!$P$40,Taxes!$P$33)),
IF(SUMIFS(Taxes!$N$14:$N$17,Taxes!$J$14:$J$17,YEAR(X$4))&gt;0,SUMIFS(Taxes!$P$33:$P$35,Taxes!$N$33:$N$35,SUMIFS(Taxes!$N$14:$N$17,Taxes!$J$14:$J$17,YEAR(X$4))),
SUMIFS(Taxes!$P$33:$P$35,Taxes!$N$33:$N$35,Taxes!$N$12)
)))</f>
        <v>0</v>
      </c>
      <c r="Y95" s="5">
        <f ca="1">IF(Y$4="",0,Y86*
IF(SUMIFS(Taxes!$N$14:$N$17,Taxes!$J$14:$J$17,YEAR(Y$4))=4,IF(Y$1&lt;=Taxes!$P$37*12,Taxes!$P$38,IF(Y$1&lt;=Taxes!$P$39*12,Taxes!$P$40,Taxes!$P$33)),
IF(SUMIFS(Taxes!$N$14:$N$17,Taxes!$J$14:$J$17,YEAR(Y$4))&gt;0,SUMIFS(Taxes!$P$33:$P$35,Taxes!$N$33:$N$35,SUMIFS(Taxes!$N$14:$N$17,Taxes!$J$14:$J$17,YEAR(Y$4))),
SUMIFS(Taxes!$P$33:$P$35,Taxes!$N$33:$N$35,Taxes!$N$12)
)))</f>
        <v>0</v>
      </c>
      <c r="Z95" s="5">
        <f ca="1">IF(Z$4="",0,Z86*
IF(SUMIFS(Taxes!$N$14:$N$17,Taxes!$J$14:$J$17,YEAR(Z$4))=4,IF(Z$1&lt;=Taxes!$P$37*12,Taxes!$P$38,IF(Z$1&lt;=Taxes!$P$39*12,Taxes!$P$40,Taxes!$P$33)),
IF(SUMIFS(Taxes!$N$14:$N$17,Taxes!$J$14:$J$17,YEAR(Z$4))&gt;0,SUMIFS(Taxes!$P$33:$P$35,Taxes!$N$33:$N$35,SUMIFS(Taxes!$N$14:$N$17,Taxes!$J$14:$J$17,YEAR(Z$4))),
SUMIFS(Taxes!$P$33:$P$35,Taxes!$N$33:$N$35,Taxes!$N$12)
)))</f>
        <v>24000</v>
      </c>
      <c r="AA95" s="5">
        <f ca="1">IF(AA$4="",0,AA86*
IF(SUMIFS(Taxes!$N$14:$N$17,Taxes!$J$14:$J$17,YEAR(AA$4))=4,IF(AA$1&lt;=Taxes!$P$37*12,Taxes!$P$38,IF(AA$1&lt;=Taxes!$P$39*12,Taxes!$P$40,Taxes!$P$33)),
IF(SUMIFS(Taxes!$N$14:$N$17,Taxes!$J$14:$J$17,YEAR(AA$4))&gt;0,SUMIFS(Taxes!$P$33:$P$35,Taxes!$N$33:$N$35,SUMIFS(Taxes!$N$14:$N$17,Taxes!$J$14:$J$17,YEAR(AA$4))),
SUMIFS(Taxes!$P$33:$P$35,Taxes!$N$33:$N$35,Taxes!$N$12)
)))</f>
        <v>24000</v>
      </c>
      <c r="AB95" s="5">
        <f ca="1">IF(AB$4="",0,AB86*
IF(SUMIFS(Taxes!$N$14:$N$17,Taxes!$J$14:$J$17,YEAR(AB$4))=4,IF(AB$1&lt;=Taxes!$P$37*12,Taxes!$P$38,IF(AB$1&lt;=Taxes!$P$39*12,Taxes!$P$40,Taxes!$P$33)),
IF(SUMIFS(Taxes!$N$14:$N$17,Taxes!$J$14:$J$17,YEAR(AB$4))&gt;0,SUMIFS(Taxes!$P$33:$P$35,Taxes!$N$33:$N$35,SUMIFS(Taxes!$N$14:$N$17,Taxes!$J$14:$J$17,YEAR(AB$4))),
SUMIFS(Taxes!$P$33:$P$35,Taxes!$N$33:$N$35,Taxes!$N$12)
)))</f>
        <v>48000</v>
      </c>
      <c r="AC95" s="5">
        <f ca="1">IF(AC$4="",0,AC86*
IF(SUMIFS(Taxes!$N$14:$N$17,Taxes!$J$14:$J$17,YEAR(AC$4))=4,IF(AC$1&lt;=Taxes!$P$37*12,Taxes!$P$38,IF(AC$1&lt;=Taxes!$P$39*12,Taxes!$P$40,Taxes!$P$33)),
IF(SUMIFS(Taxes!$N$14:$N$17,Taxes!$J$14:$J$17,YEAR(AC$4))&gt;0,SUMIFS(Taxes!$P$33:$P$35,Taxes!$N$33:$N$35,SUMIFS(Taxes!$N$14:$N$17,Taxes!$J$14:$J$17,YEAR(AC$4))),
SUMIFS(Taxes!$P$33:$P$35,Taxes!$N$33:$N$35,Taxes!$N$12)
)))</f>
        <v>48000</v>
      </c>
      <c r="AD95" s="5">
        <f ca="1">IF(AD$4="",0,AD86*
IF(SUMIFS(Taxes!$N$14:$N$17,Taxes!$J$14:$J$17,YEAR(AD$4))=4,IF(AD$1&lt;=Taxes!$P$37*12,Taxes!$P$38,IF(AD$1&lt;=Taxes!$P$39*12,Taxes!$P$40,Taxes!$P$33)),
IF(SUMIFS(Taxes!$N$14:$N$17,Taxes!$J$14:$J$17,YEAR(AD$4))&gt;0,SUMIFS(Taxes!$P$33:$P$35,Taxes!$N$33:$N$35,SUMIFS(Taxes!$N$14:$N$17,Taxes!$J$14:$J$17,YEAR(AD$4))),
SUMIFS(Taxes!$P$33:$P$35,Taxes!$N$33:$N$35,Taxes!$N$12)
)))</f>
        <v>48000</v>
      </c>
      <c r="AE95" s="5">
        <f ca="1">IF(AE$4="",0,AE86*
IF(SUMIFS(Taxes!$N$14:$N$17,Taxes!$J$14:$J$17,YEAR(AE$4))=4,IF(AE$1&lt;=Taxes!$P$37*12,Taxes!$P$38,IF(AE$1&lt;=Taxes!$P$39*12,Taxes!$P$40,Taxes!$P$33)),
IF(SUMIFS(Taxes!$N$14:$N$17,Taxes!$J$14:$J$17,YEAR(AE$4))&gt;0,SUMIFS(Taxes!$P$33:$P$35,Taxes!$N$33:$N$35,SUMIFS(Taxes!$N$14:$N$17,Taxes!$J$14:$J$17,YEAR(AE$4))),
SUMIFS(Taxes!$P$33:$P$35,Taxes!$N$33:$N$35,Taxes!$N$12)
)))</f>
        <v>72000</v>
      </c>
      <c r="AF95" s="5">
        <f ca="1">IF(AF$4="",0,AF86*
IF(SUMIFS(Taxes!$N$14:$N$17,Taxes!$J$14:$J$17,YEAR(AF$4))=4,IF(AF$1&lt;=Taxes!$P$37*12,Taxes!$P$38,IF(AF$1&lt;=Taxes!$P$39*12,Taxes!$P$40,Taxes!$P$33)),
IF(SUMIFS(Taxes!$N$14:$N$17,Taxes!$J$14:$J$17,YEAR(AF$4))&gt;0,SUMIFS(Taxes!$P$33:$P$35,Taxes!$N$33:$N$35,SUMIFS(Taxes!$N$14:$N$17,Taxes!$J$14:$J$17,YEAR(AF$4))),
SUMIFS(Taxes!$P$33:$P$35,Taxes!$N$33:$N$35,Taxes!$N$12)
)))</f>
        <v>72000</v>
      </c>
      <c r="AG95" s="5">
        <f ca="1">IF(AG$4="",0,AG86*
IF(SUMIFS(Taxes!$N$14:$N$17,Taxes!$J$14:$J$17,YEAR(AG$4))=4,IF(AG$1&lt;=Taxes!$P$37*12,Taxes!$P$38,IF(AG$1&lt;=Taxes!$P$39*12,Taxes!$P$40,Taxes!$P$33)),
IF(SUMIFS(Taxes!$N$14:$N$17,Taxes!$J$14:$J$17,YEAR(AG$4))&gt;0,SUMIFS(Taxes!$P$33:$P$35,Taxes!$N$33:$N$35,SUMIFS(Taxes!$N$14:$N$17,Taxes!$J$14:$J$17,YEAR(AG$4))),
SUMIFS(Taxes!$P$33:$P$35,Taxes!$N$33:$N$35,Taxes!$N$12)
)))</f>
        <v>96000</v>
      </c>
      <c r="AH95" s="5">
        <f ca="1">IF(AH$4="",0,AH86*
IF(SUMIFS(Taxes!$N$14:$N$17,Taxes!$J$14:$J$17,YEAR(AH$4))=4,IF(AH$1&lt;=Taxes!$P$37*12,Taxes!$P$38,IF(AH$1&lt;=Taxes!$P$39*12,Taxes!$P$40,Taxes!$P$33)),
IF(SUMIFS(Taxes!$N$14:$N$17,Taxes!$J$14:$J$17,YEAR(AH$4))&gt;0,SUMIFS(Taxes!$P$33:$P$35,Taxes!$N$33:$N$35,SUMIFS(Taxes!$N$14:$N$17,Taxes!$J$14:$J$17,YEAR(AH$4))),
SUMIFS(Taxes!$P$33:$P$35,Taxes!$N$33:$N$35,Taxes!$N$12)
)))</f>
        <v>96000</v>
      </c>
      <c r="AI95" s="5">
        <f ca="1">IF(AI$4="",0,AI86*
IF(SUMIFS(Taxes!$N$14:$N$17,Taxes!$J$14:$J$17,YEAR(AI$4))=4,IF(AI$1&lt;=Taxes!$P$37*12,Taxes!$P$38,IF(AI$1&lt;=Taxes!$P$39*12,Taxes!$P$40,Taxes!$P$33)),
IF(SUMIFS(Taxes!$N$14:$N$17,Taxes!$J$14:$J$17,YEAR(AI$4))&gt;0,SUMIFS(Taxes!$P$33:$P$35,Taxes!$N$33:$N$35,SUMIFS(Taxes!$N$14:$N$17,Taxes!$J$14:$J$17,YEAR(AI$4))),
SUMIFS(Taxes!$P$33:$P$35,Taxes!$N$33:$N$35,Taxes!$N$12)
)))</f>
        <v>96000</v>
      </c>
      <c r="AJ95" s="5">
        <f ca="1">IF(AJ$4="",0,AJ86*
IF(SUMIFS(Taxes!$N$14:$N$17,Taxes!$J$14:$J$17,YEAR(AJ$4))=4,IF(AJ$1&lt;=Taxes!$P$37*12,Taxes!$P$38,IF(AJ$1&lt;=Taxes!$P$39*12,Taxes!$P$40,Taxes!$P$33)),
IF(SUMIFS(Taxes!$N$14:$N$17,Taxes!$J$14:$J$17,YEAR(AJ$4))&gt;0,SUMIFS(Taxes!$P$33:$P$35,Taxes!$N$33:$N$35,SUMIFS(Taxes!$N$14:$N$17,Taxes!$J$14:$J$17,YEAR(AJ$4))),
SUMIFS(Taxes!$P$33:$P$35,Taxes!$N$33:$N$35,Taxes!$N$12)
)))</f>
        <v>123600</v>
      </c>
      <c r="AK95" s="5">
        <f ca="1">IF(AK$4="",0,AK86*
IF(SUMIFS(Taxes!$N$14:$N$17,Taxes!$J$14:$J$17,YEAR(AK$4))=4,IF(AK$1&lt;=Taxes!$P$37*12,Taxes!$P$38,IF(AK$1&lt;=Taxes!$P$39*12,Taxes!$P$40,Taxes!$P$33)),
IF(SUMIFS(Taxes!$N$14:$N$17,Taxes!$J$14:$J$17,YEAR(AK$4))&gt;0,SUMIFS(Taxes!$P$33:$P$35,Taxes!$N$33:$N$35,SUMIFS(Taxes!$N$14:$N$17,Taxes!$J$14:$J$17,YEAR(AK$4))),
SUMIFS(Taxes!$P$33:$P$35,Taxes!$N$33:$N$35,Taxes!$N$12)
)))</f>
        <v>123600</v>
      </c>
      <c r="AL95" s="5">
        <f ca="1">IF(AL$4="",0,AL86*
IF(SUMIFS(Taxes!$N$14:$N$17,Taxes!$J$14:$J$17,YEAR(AL$4))=4,IF(AL$1&lt;=Taxes!$P$37*12,Taxes!$P$38,IF(AL$1&lt;=Taxes!$P$39*12,Taxes!$P$40,Taxes!$P$33)),
IF(SUMIFS(Taxes!$N$14:$N$17,Taxes!$J$14:$J$17,YEAR(AL$4))&gt;0,SUMIFS(Taxes!$P$33:$P$35,Taxes!$N$33:$N$35,SUMIFS(Taxes!$N$14:$N$17,Taxes!$J$14:$J$17,YEAR(AL$4))),
SUMIFS(Taxes!$P$33:$P$35,Taxes!$N$33:$N$35,Taxes!$N$12)
)))</f>
        <v>123600</v>
      </c>
      <c r="AM95" s="5">
        <f ca="1">IF(AM$4="",0,AM86*
IF(SUMIFS(Taxes!$N$14:$N$17,Taxes!$J$14:$J$17,YEAR(AM$4))=4,IF(AM$1&lt;=Taxes!$P$37*12,Taxes!$P$38,IF(AM$1&lt;=Taxes!$P$39*12,Taxes!$P$40,Taxes!$P$33)),
IF(SUMIFS(Taxes!$N$14:$N$17,Taxes!$J$14:$J$17,YEAR(AM$4))&gt;0,SUMIFS(Taxes!$P$33:$P$35,Taxes!$N$33:$N$35,SUMIFS(Taxes!$N$14:$N$17,Taxes!$J$14:$J$17,YEAR(AM$4))),
SUMIFS(Taxes!$P$33:$P$35,Taxes!$N$33:$N$35,Taxes!$N$12)
)))</f>
        <v>148320</v>
      </c>
      <c r="AN95" s="5">
        <f ca="1">IF(AN$4="",0,AN86*
IF(SUMIFS(Taxes!$N$14:$N$17,Taxes!$J$14:$J$17,YEAR(AN$4))=4,IF(AN$1&lt;=Taxes!$P$37*12,Taxes!$P$38,IF(AN$1&lt;=Taxes!$P$39*12,Taxes!$P$40,Taxes!$P$33)),
IF(SUMIFS(Taxes!$N$14:$N$17,Taxes!$J$14:$J$17,YEAR(AN$4))&gt;0,SUMIFS(Taxes!$P$33:$P$35,Taxes!$N$33:$N$35,SUMIFS(Taxes!$N$14:$N$17,Taxes!$J$14:$J$17,YEAR(AN$4))),
SUMIFS(Taxes!$P$33:$P$35,Taxes!$N$33:$N$35,Taxes!$N$12)
)))</f>
        <v>148320</v>
      </c>
      <c r="AO95" s="5">
        <f ca="1">IF(AO$4="",0,AO86*
IF(SUMIFS(Taxes!$N$14:$N$17,Taxes!$J$14:$J$17,YEAR(AO$4))=4,IF(AO$1&lt;=Taxes!$P$37*12,Taxes!$P$38,IF(AO$1&lt;=Taxes!$P$39*12,Taxes!$P$40,Taxes!$P$33)),
IF(SUMIFS(Taxes!$N$14:$N$17,Taxes!$J$14:$J$17,YEAR(AO$4))&gt;0,SUMIFS(Taxes!$P$33:$P$35,Taxes!$N$33:$N$35,SUMIFS(Taxes!$N$14:$N$17,Taxes!$J$14:$J$17,YEAR(AO$4))),
SUMIFS(Taxes!$P$33:$P$35,Taxes!$N$33:$N$35,Taxes!$N$12)
)))</f>
        <v>173040</v>
      </c>
      <c r="AP95" s="5">
        <f ca="1">IF(AP$4="",0,AP86*
IF(SUMIFS(Taxes!$N$14:$N$17,Taxes!$J$14:$J$17,YEAR(AP$4))=4,IF(AP$1&lt;=Taxes!$P$37*12,Taxes!$P$38,IF(AP$1&lt;=Taxes!$P$39*12,Taxes!$P$40,Taxes!$P$33)),
IF(SUMIFS(Taxes!$N$14:$N$17,Taxes!$J$14:$J$17,YEAR(AP$4))&gt;0,SUMIFS(Taxes!$P$33:$P$35,Taxes!$N$33:$N$35,SUMIFS(Taxes!$N$14:$N$17,Taxes!$J$14:$J$17,YEAR(AP$4))),
SUMIFS(Taxes!$P$33:$P$35,Taxes!$N$33:$N$35,Taxes!$N$12)
)))</f>
        <v>173040</v>
      </c>
      <c r="AQ95" s="5">
        <f ca="1">IF(AQ$4="",0,AQ86*
IF(SUMIFS(Taxes!$N$14:$N$17,Taxes!$J$14:$J$17,YEAR(AQ$4))=4,IF(AQ$1&lt;=Taxes!$P$37*12,Taxes!$P$38,IF(AQ$1&lt;=Taxes!$P$39*12,Taxes!$P$40,Taxes!$P$33)),
IF(SUMIFS(Taxes!$N$14:$N$17,Taxes!$J$14:$J$17,YEAR(AQ$4))&gt;0,SUMIFS(Taxes!$P$33:$P$35,Taxes!$N$33:$N$35,SUMIFS(Taxes!$N$14:$N$17,Taxes!$J$14:$J$17,YEAR(AQ$4))),
SUMIFS(Taxes!$P$33:$P$35,Taxes!$N$33:$N$35,Taxes!$N$12)
)))</f>
        <v>173040</v>
      </c>
      <c r="AR95" s="5">
        <f ca="1">IF(AR$4="",0,AR86*
IF(SUMIFS(Taxes!$N$14:$N$17,Taxes!$J$14:$J$17,YEAR(AR$4))=4,IF(AR$1&lt;=Taxes!$P$37*12,Taxes!$P$38,IF(AR$1&lt;=Taxes!$P$39*12,Taxes!$P$40,Taxes!$P$33)),
IF(SUMIFS(Taxes!$N$14:$N$17,Taxes!$J$14:$J$17,YEAR(AR$4))&gt;0,SUMIFS(Taxes!$P$33:$P$35,Taxes!$N$33:$N$35,SUMIFS(Taxes!$N$14:$N$17,Taxes!$J$14:$J$17,YEAR(AR$4))),
SUMIFS(Taxes!$P$33:$P$35,Taxes!$N$33:$N$35,Taxes!$N$12)
)))</f>
        <v>197760</v>
      </c>
      <c r="AS95" s="5">
        <f ca="1">IF(AS$4="",0,AS86*
IF(SUMIFS(Taxes!$N$14:$N$17,Taxes!$J$14:$J$17,YEAR(AS$4))=4,IF(AS$1&lt;=Taxes!$P$37*12,Taxes!$P$38,IF(AS$1&lt;=Taxes!$P$39*12,Taxes!$P$40,Taxes!$P$33)),
IF(SUMIFS(Taxes!$N$14:$N$17,Taxes!$J$14:$J$17,YEAR(AS$4))&gt;0,SUMIFS(Taxes!$P$33:$P$35,Taxes!$N$33:$N$35,SUMIFS(Taxes!$N$14:$N$17,Taxes!$J$14:$J$17,YEAR(AS$4))),
SUMIFS(Taxes!$P$33:$P$35,Taxes!$N$33:$N$35,Taxes!$N$12)
)))</f>
        <v>197760</v>
      </c>
      <c r="AT95" s="5">
        <f ca="1">IF(AT$4="",0,AT86*
IF(SUMIFS(Taxes!$N$14:$N$17,Taxes!$J$14:$J$17,YEAR(AT$4))=4,IF(AT$1&lt;=Taxes!$P$37*12,Taxes!$P$38,IF(AT$1&lt;=Taxes!$P$39*12,Taxes!$P$40,Taxes!$P$33)),
IF(SUMIFS(Taxes!$N$14:$N$17,Taxes!$J$14:$J$17,YEAR(AT$4))&gt;0,SUMIFS(Taxes!$P$33:$P$35,Taxes!$N$33:$N$35,SUMIFS(Taxes!$N$14:$N$17,Taxes!$J$14:$J$17,YEAR(AT$4))),
SUMIFS(Taxes!$P$33:$P$35,Taxes!$N$33:$N$35,Taxes!$N$12)
)))</f>
        <v>222480</v>
      </c>
      <c r="AU95" s="5">
        <f ca="1">IF(AU$4="",0,AU86*
IF(SUMIFS(Taxes!$N$14:$N$17,Taxes!$J$14:$J$17,YEAR(AU$4))=4,IF(AU$1&lt;=Taxes!$P$37*12,Taxes!$P$38,IF(AU$1&lt;=Taxes!$P$39*12,Taxes!$P$40,Taxes!$P$33)),
IF(SUMIFS(Taxes!$N$14:$N$17,Taxes!$J$14:$J$17,YEAR(AU$4))&gt;0,SUMIFS(Taxes!$P$33:$P$35,Taxes!$N$33:$N$35,SUMIFS(Taxes!$N$14:$N$17,Taxes!$J$14:$J$17,YEAR(AU$4))),
SUMIFS(Taxes!$P$33:$P$35,Taxes!$N$33:$N$35,Taxes!$N$12)
)))</f>
        <v>222480</v>
      </c>
      <c r="AV95" s="5">
        <f ca="1">IF(AV$4="",0,AV86*
IF(SUMIFS(Taxes!$N$14:$N$17,Taxes!$J$14:$J$17,YEAR(AV$4))=4,IF(AV$1&lt;=Taxes!$P$37*12,Taxes!$P$38,IF(AV$1&lt;=Taxes!$P$39*12,Taxes!$P$40,Taxes!$P$33)),
IF(SUMIFS(Taxes!$N$14:$N$17,Taxes!$J$14:$J$17,YEAR(AV$4))&gt;0,SUMIFS(Taxes!$P$33:$P$35,Taxes!$N$33:$N$35,SUMIFS(Taxes!$N$14:$N$17,Taxes!$J$14:$J$17,YEAR(AV$4))),
SUMIFS(Taxes!$P$33:$P$35,Taxes!$N$33:$N$35,Taxes!$N$12)
)))</f>
        <v>229154.4</v>
      </c>
      <c r="AW95" s="5">
        <f ca="1">IF(AW$4="",0,AW86*
IF(SUMIFS(Taxes!$N$14:$N$17,Taxes!$J$14:$J$17,YEAR(AW$4))=4,IF(AW$1&lt;=Taxes!$P$37*12,Taxes!$P$38,IF(AW$1&lt;=Taxes!$P$39*12,Taxes!$P$40,Taxes!$P$33)),
IF(SUMIFS(Taxes!$N$14:$N$17,Taxes!$J$14:$J$17,YEAR(AW$4))&gt;0,SUMIFS(Taxes!$P$33:$P$35,Taxes!$N$33:$N$35,SUMIFS(Taxes!$N$14:$N$17,Taxes!$J$14:$J$17,YEAR(AW$4))),
SUMIFS(Taxes!$P$33:$P$35,Taxes!$N$33:$N$35,Taxes!$N$12)
)))</f>
        <v>254616</v>
      </c>
      <c r="AX95" s="5">
        <f ca="1">IF(AX$4="",0,AX86*
IF(SUMIFS(Taxes!$N$14:$N$17,Taxes!$J$14:$J$17,YEAR(AX$4))=4,IF(AX$1&lt;=Taxes!$P$37*12,Taxes!$P$38,IF(AX$1&lt;=Taxes!$P$39*12,Taxes!$P$40,Taxes!$P$33)),
IF(SUMIFS(Taxes!$N$14:$N$17,Taxes!$J$14:$J$17,YEAR(AX$4))&gt;0,SUMIFS(Taxes!$P$33:$P$35,Taxes!$N$33:$N$35,SUMIFS(Taxes!$N$14:$N$17,Taxes!$J$14:$J$17,YEAR(AX$4))),
SUMIFS(Taxes!$P$33:$P$35,Taxes!$N$33:$N$35,Taxes!$N$12)
)))</f>
        <v>254616</v>
      </c>
      <c r="AY95" s="5">
        <f ca="1">IF(AY$4="",0,AY86*
IF(SUMIFS(Taxes!$N$14:$N$17,Taxes!$J$14:$J$17,YEAR(AY$4))=4,IF(AY$1&lt;=Taxes!$P$37*12,Taxes!$P$38,IF(AY$1&lt;=Taxes!$P$39*12,Taxes!$P$40,Taxes!$P$33)),
IF(SUMIFS(Taxes!$N$14:$N$17,Taxes!$J$14:$J$17,YEAR(AY$4))&gt;0,SUMIFS(Taxes!$P$33:$P$35,Taxes!$N$33:$N$35,SUMIFS(Taxes!$N$14:$N$17,Taxes!$J$14:$J$17,YEAR(AY$4))),
SUMIFS(Taxes!$P$33:$P$35,Taxes!$N$33:$N$35,Taxes!$N$12)
)))</f>
        <v>254616</v>
      </c>
      <c r="AZ95" s="5">
        <f ca="1">IF(AZ$4="",0,AZ86*
IF(SUMIFS(Taxes!$N$14:$N$17,Taxes!$J$14:$J$17,YEAR(AZ$4))=4,IF(AZ$1&lt;=Taxes!$P$37*12,Taxes!$P$38,IF(AZ$1&lt;=Taxes!$P$39*12,Taxes!$P$40,Taxes!$P$33)),
IF(SUMIFS(Taxes!$N$14:$N$17,Taxes!$J$14:$J$17,YEAR(AZ$4))&gt;0,SUMIFS(Taxes!$P$33:$P$35,Taxes!$N$33:$N$35,SUMIFS(Taxes!$N$14:$N$17,Taxes!$J$14:$J$17,YEAR(AZ$4))),
SUMIFS(Taxes!$P$33:$P$35,Taxes!$N$33:$N$35,Taxes!$N$12)
)))</f>
        <v>280077.59999999998</v>
      </c>
      <c r="BA95" s="5">
        <f ca="1">IF(BA$4="",0,BA86*
IF(SUMIFS(Taxes!$N$14:$N$17,Taxes!$J$14:$J$17,YEAR(BA$4))=4,IF(BA$1&lt;=Taxes!$P$37*12,Taxes!$P$38,IF(BA$1&lt;=Taxes!$P$39*12,Taxes!$P$40,Taxes!$P$33)),
IF(SUMIFS(Taxes!$N$14:$N$17,Taxes!$J$14:$J$17,YEAR(BA$4))&gt;0,SUMIFS(Taxes!$P$33:$P$35,Taxes!$N$33:$N$35,SUMIFS(Taxes!$N$14:$N$17,Taxes!$J$14:$J$17,YEAR(BA$4))),
SUMIFS(Taxes!$P$33:$P$35,Taxes!$N$33:$N$35,Taxes!$N$12)
)))</f>
        <v>280077.59999999998</v>
      </c>
      <c r="BB95" s="5">
        <f ca="1">IF(BB$4="",0,BB86*
IF(SUMIFS(Taxes!$N$14:$N$17,Taxes!$J$14:$J$17,YEAR(BB$4))=4,IF(BB$1&lt;=Taxes!$P$37*12,Taxes!$P$38,IF(BB$1&lt;=Taxes!$P$39*12,Taxes!$P$40,Taxes!$P$33)),
IF(SUMIFS(Taxes!$N$14:$N$17,Taxes!$J$14:$J$17,YEAR(BB$4))&gt;0,SUMIFS(Taxes!$P$33:$P$35,Taxes!$N$33:$N$35,SUMIFS(Taxes!$N$14:$N$17,Taxes!$J$14:$J$17,YEAR(BB$4))),
SUMIFS(Taxes!$P$33:$P$35,Taxes!$N$33:$N$35,Taxes!$N$12)
)))</f>
        <v>305539.20000000001</v>
      </c>
      <c r="BC95" s="5">
        <f ca="1">IF(BC$4="",0,BC86*
IF(SUMIFS(Taxes!$N$14:$N$17,Taxes!$J$14:$J$17,YEAR(BC$4))=4,IF(BC$1&lt;=Taxes!$P$37*12,Taxes!$P$38,IF(BC$1&lt;=Taxes!$P$39*12,Taxes!$P$40,Taxes!$P$33)),
IF(SUMIFS(Taxes!$N$14:$N$17,Taxes!$J$14:$J$17,YEAR(BC$4))&gt;0,SUMIFS(Taxes!$P$33:$P$35,Taxes!$N$33:$N$35,SUMIFS(Taxes!$N$14:$N$17,Taxes!$J$14:$J$17,YEAR(BC$4))),
SUMIFS(Taxes!$P$33:$P$35,Taxes!$N$33:$N$35,Taxes!$N$12)
)))</f>
        <v>305539.20000000001</v>
      </c>
      <c r="BD95" s="5">
        <f ca="1">IF(BD$4="",0,BD86*
IF(SUMIFS(Taxes!$N$14:$N$17,Taxes!$J$14:$J$17,YEAR(BD$4))=4,IF(BD$1&lt;=Taxes!$P$37*12,Taxes!$P$38,IF(BD$1&lt;=Taxes!$P$39*12,Taxes!$P$40,Taxes!$P$33)),
IF(SUMIFS(Taxes!$N$14:$N$17,Taxes!$J$14:$J$17,YEAR(BD$4))&gt;0,SUMIFS(Taxes!$P$33:$P$35,Taxes!$N$33:$N$35,SUMIFS(Taxes!$N$14:$N$17,Taxes!$J$14:$J$17,YEAR(BD$4))),
SUMIFS(Taxes!$P$33:$P$35,Taxes!$N$33:$N$35,Taxes!$N$12)
)))</f>
        <v>305539.20000000001</v>
      </c>
      <c r="BE95" s="5">
        <f ca="1">IF(BE$4="",0,BE86*
IF(SUMIFS(Taxes!$N$14:$N$17,Taxes!$J$14:$J$17,YEAR(BE$4))=4,IF(BE$1&lt;=Taxes!$P$37*12,Taxes!$P$38,IF(BE$1&lt;=Taxes!$P$39*12,Taxes!$P$40,Taxes!$P$33)),
IF(SUMIFS(Taxes!$N$14:$N$17,Taxes!$J$14:$J$17,YEAR(BE$4))&gt;0,SUMIFS(Taxes!$P$33:$P$35,Taxes!$N$33:$N$35,SUMIFS(Taxes!$N$14:$N$17,Taxes!$J$14:$J$17,YEAR(BE$4))),
SUMIFS(Taxes!$P$33:$P$35,Taxes!$N$33:$N$35,Taxes!$N$12)
)))</f>
        <v>331000.8</v>
      </c>
      <c r="BF95" s="5">
        <f ca="1">IF(BF$4="",0,BF86*
IF(SUMIFS(Taxes!$N$14:$N$17,Taxes!$J$14:$J$17,YEAR(BF$4))=4,IF(BF$1&lt;=Taxes!$P$37*12,Taxes!$P$38,IF(BF$1&lt;=Taxes!$P$39*12,Taxes!$P$40,Taxes!$P$33)),
IF(SUMIFS(Taxes!$N$14:$N$17,Taxes!$J$14:$J$17,YEAR(BF$4))&gt;0,SUMIFS(Taxes!$P$33:$P$35,Taxes!$N$33:$N$35,SUMIFS(Taxes!$N$14:$N$17,Taxes!$J$14:$J$17,YEAR(BF$4))),
SUMIFS(Taxes!$P$33:$P$35,Taxes!$N$33:$N$35,Taxes!$N$12)
)))</f>
        <v>331000.8</v>
      </c>
      <c r="BG95" s="5">
        <f ca="1">IF(BG$4="",0,BG86*
IF(SUMIFS(Taxes!$N$14:$N$17,Taxes!$J$14:$J$17,YEAR(BG$4))=4,IF(BG$1&lt;=Taxes!$P$37*12,Taxes!$P$38,IF(BG$1&lt;=Taxes!$P$39*12,Taxes!$P$40,Taxes!$P$33)),
IF(SUMIFS(Taxes!$N$14:$N$17,Taxes!$J$14:$J$17,YEAR(BG$4))&gt;0,SUMIFS(Taxes!$P$33:$P$35,Taxes!$N$33:$N$35,SUMIFS(Taxes!$N$14:$N$17,Taxes!$J$14:$J$17,YEAR(BG$4))),
SUMIFS(Taxes!$P$33:$P$35,Taxes!$N$33:$N$35,Taxes!$N$12)
)))</f>
        <v>331000.8</v>
      </c>
      <c r="BH95" s="5">
        <f ca="1">IF(BH$4="",0,BH86*
IF(SUMIFS(Taxes!$N$14:$N$17,Taxes!$J$14:$J$17,YEAR(BH$4))=4,IF(BH$1&lt;=Taxes!$P$37*12,Taxes!$P$38,IF(BH$1&lt;=Taxes!$P$39*12,Taxes!$P$40,Taxes!$P$33)),
IF(SUMIFS(Taxes!$N$14:$N$17,Taxes!$J$14:$J$17,YEAR(BH$4))&gt;0,SUMIFS(Taxes!$P$33:$P$35,Taxes!$N$33:$N$35,SUMIFS(Taxes!$N$14:$N$17,Taxes!$J$14:$J$17,YEAR(BH$4))),
SUMIFS(Taxes!$P$33:$P$35,Taxes!$N$33:$N$35,Taxes!$N$12)
)))</f>
        <v>367156.272</v>
      </c>
      <c r="BI95" s="5">
        <f ca="1">IF(BI$4="",0,BI86*
IF(SUMIFS(Taxes!$N$14:$N$17,Taxes!$J$14:$J$17,YEAR(BI$4))=4,IF(BI$1&lt;=Taxes!$P$37*12,Taxes!$P$38,IF(BI$1&lt;=Taxes!$P$39*12,Taxes!$P$40,Taxes!$P$33)),
IF(SUMIFS(Taxes!$N$14:$N$17,Taxes!$J$14:$J$17,YEAR(BI$4))&gt;0,SUMIFS(Taxes!$P$33:$P$35,Taxes!$N$33:$N$35,SUMIFS(Taxes!$N$14:$N$17,Taxes!$J$14:$J$17,YEAR(BI$4))),
SUMIFS(Taxes!$P$33:$P$35,Taxes!$N$33:$N$35,Taxes!$N$12)
)))</f>
        <v>367156.272</v>
      </c>
      <c r="BJ95" s="5">
        <f ca="1">IF(BJ$4="",0,BJ86*
IF(SUMIFS(Taxes!$N$14:$N$17,Taxes!$J$14:$J$17,YEAR(BJ$4))=4,IF(BJ$1&lt;=Taxes!$P$37*12,Taxes!$P$38,IF(BJ$1&lt;=Taxes!$P$39*12,Taxes!$P$40,Taxes!$P$33)),
IF(SUMIFS(Taxes!$N$14:$N$17,Taxes!$J$14:$J$17,YEAR(BJ$4))&gt;0,SUMIFS(Taxes!$P$33:$P$35,Taxes!$N$33:$N$35,SUMIFS(Taxes!$N$14:$N$17,Taxes!$J$14:$J$17,YEAR(BJ$4))),
SUMIFS(Taxes!$P$33:$P$35,Taxes!$N$33:$N$35,Taxes!$N$12)
)))</f>
        <v>393381.72000000003</v>
      </c>
      <c r="BK95" s="5">
        <f ca="1">IF(BK$4="",0,BK86*
IF(SUMIFS(Taxes!$N$14:$N$17,Taxes!$J$14:$J$17,YEAR(BK$4))=4,IF(BK$1&lt;=Taxes!$P$37*12,Taxes!$P$38,IF(BK$1&lt;=Taxes!$P$39*12,Taxes!$P$40,Taxes!$P$33)),
IF(SUMIFS(Taxes!$N$14:$N$17,Taxes!$J$14:$J$17,YEAR(BK$4))&gt;0,SUMIFS(Taxes!$P$33:$P$35,Taxes!$N$33:$N$35,SUMIFS(Taxes!$N$14:$N$17,Taxes!$J$14:$J$17,YEAR(BK$4))),
SUMIFS(Taxes!$P$33:$P$35,Taxes!$N$33:$N$35,Taxes!$N$12)
)))</f>
        <v>393381.72000000003</v>
      </c>
      <c r="BL95" s="5">
        <f ca="1">IF(BL$4="",0,BL86*
IF(SUMIFS(Taxes!$N$14:$N$17,Taxes!$J$14:$J$17,YEAR(BL$4))=4,IF(BL$1&lt;=Taxes!$P$37*12,Taxes!$P$38,IF(BL$1&lt;=Taxes!$P$39*12,Taxes!$P$40,Taxes!$P$33)),
IF(SUMIFS(Taxes!$N$14:$N$17,Taxes!$J$14:$J$17,YEAR(BL$4))&gt;0,SUMIFS(Taxes!$P$33:$P$35,Taxes!$N$33:$N$35,SUMIFS(Taxes!$N$14:$N$17,Taxes!$J$14:$J$17,YEAR(BL$4))),
SUMIFS(Taxes!$P$33:$P$35,Taxes!$N$33:$N$35,Taxes!$N$12)
)))</f>
        <v>393381.72000000003</v>
      </c>
      <c r="BM95" s="5">
        <f ca="1">IF(BM$4="",0,BM86*
IF(SUMIFS(Taxes!$N$14:$N$17,Taxes!$J$14:$J$17,YEAR(BM$4))=4,IF(BM$1&lt;=Taxes!$P$37*12,Taxes!$P$38,IF(BM$1&lt;=Taxes!$P$39*12,Taxes!$P$40,Taxes!$P$33)),
IF(SUMIFS(Taxes!$N$14:$N$17,Taxes!$J$14:$J$17,YEAR(BM$4))&gt;0,SUMIFS(Taxes!$P$33:$P$35,Taxes!$N$33:$N$35,SUMIFS(Taxes!$N$14:$N$17,Taxes!$J$14:$J$17,YEAR(BM$4))),
SUMIFS(Taxes!$P$33:$P$35,Taxes!$N$33:$N$35,Taxes!$N$12)
)))</f>
        <v>419607.16800000001</v>
      </c>
      <c r="BN95" s="5">
        <f ca="1">IF(BN$4="",0,BN86*
IF(SUMIFS(Taxes!$N$14:$N$17,Taxes!$J$14:$J$17,YEAR(BN$4))=4,IF(BN$1&lt;=Taxes!$P$37*12,Taxes!$P$38,IF(BN$1&lt;=Taxes!$P$39*12,Taxes!$P$40,Taxes!$P$33)),
IF(SUMIFS(Taxes!$N$14:$N$17,Taxes!$J$14:$J$17,YEAR(BN$4))&gt;0,SUMIFS(Taxes!$P$33:$P$35,Taxes!$N$33:$N$35,SUMIFS(Taxes!$N$14:$N$17,Taxes!$J$14:$J$17,YEAR(BN$4))),
SUMIFS(Taxes!$P$33:$P$35,Taxes!$N$33:$N$35,Taxes!$N$12)
)))</f>
        <v>419607.16800000001</v>
      </c>
      <c r="BO95" s="5">
        <f ca="1">IF(BO$4="",0,BO86*
IF(SUMIFS(Taxes!$N$14:$N$17,Taxes!$J$14:$J$17,YEAR(BO$4))=4,IF(BO$1&lt;=Taxes!$P$37*12,Taxes!$P$38,IF(BO$1&lt;=Taxes!$P$39*12,Taxes!$P$40,Taxes!$P$33)),
IF(SUMIFS(Taxes!$N$14:$N$17,Taxes!$J$14:$J$17,YEAR(BO$4))&gt;0,SUMIFS(Taxes!$P$33:$P$35,Taxes!$N$33:$N$35,SUMIFS(Taxes!$N$14:$N$17,Taxes!$J$14:$J$17,YEAR(BO$4))),
SUMIFS(Taxes!$P$33:$P$35,Taxes!$N$33:$N$35,Taxes!$N$12)
)))</f>
        <v>419607.16800000001</v>
      </c>
      <c r="BP95" s="5">
        <f ca="1">IF(BP$4="",0,BP86*
IF(SUMIFS(Taxes!$N$14:$N$17,Taxes!$J$14:$J$17,YEAR(BP$4))=4,IF(BP$1&lt;=Taxes!$P$37*12,Taxes!$P$38,IF(BP$1&lt;=Taxes!$P$39*12,Taxes!$P$40,Taxes!$P$33)),
IF(SUMIFS(Taxes!$N$14:$N$17,Taxes!$J$14:$J$17,YEAR(BP$4))&gt;0,SUMIFS(Taxes!$P$33:$P$35,Taxes!$N$33:$N$35,SUMIFS(Taxes!$N$14:$N$17,Taxes!$J$14:$J$17,YEAR(BP$4))),
SUMIFS(Taxes!$P$33:$P$35,Taxes!$N$33:$N$35,Taxes!$N$12)
)))</f>
        <v>445832.61599999998</v>
      </c>
      <c r="BQ95" s="5">
        <f ca="1">IF(BQ$4="",0,BQ86*
IF(SUMIFS(Taxes!$N$14:$N$17,Taxes!$J$14:$J$17,YEAR(BQ$4))=4,IF(BQ$1&lt;=Taxes!$P$37*12,Taxes!$P$38,IF(BQ$1&lt;=Taxes!$P$39*12,Taxes!$P$40,Taxes!$P$33)),
IF(SUMIFS(Taxes!$N$14:$N$17,Taxes!$J$14:$J$17,YEAR(BQ$4))&gt;0,SUMIFS(Taxes!$P$33:$P$35,Taxes!$N$33:$N$35,SUMIFS(Taxes!$N$14:$N$17,Taxes!$J$14:$J$17,YEAR(BQ$4))),
SUMIFS(Taxes!$P$33:$P$35,Taxes!$N$33:$N$35,Taxes!$N$12)
)))</f>
        <v>445832.61599999998</v>
      </c>
      <c r="BR95" s="5">
        <f ca="1">IF(BR$4="",0,BR86*
IF(SUMIFS(Taxes!$N$14:$N$17,Taxes!$J$14:$J$17,YEAR(BR$4))=4,IF(BR$1&lt;=Taxes!$P$37*12,Taxes!$P$38,IF(BR$1&lt;=Taxes!$P$39*12,Taxes!$P$40,Taxes!$P$33)),
IF(SUMIFS(Taxes!$N$14:$N$17,Taxes!$J$14:$J$17,YEAR(BR$4))&gt;0,SUMIFS(Taxes!$P$33:$P$35,Taxes!$N$33:$N$35,SUMIFS(Taxes!$N$14:$N$17,Taxes!$J$14:$J$17,YEAR(BR$4))),
SUMIFS(Taxes!$P$33:$P$35,Taxes!$N$33:$N$35,Taxes!$N$12)
)))</f>
        <v>472058.06400000001</v>
      </c>
      <c r="BS95" s="5">
        <f ca="1">IF(BS$4="",0,BS86*
IF(SUMIFS(Taxes!$N$14:$N$17,Taxes!$J$14:$J$17,YEAR(BS$4))=4,IF(BS$1&lt;=Taxes!$P$37*12,Taxes!$P$38,IF(BS$1&lt;=Taxes!$P$39*12,Taxes!$P$40,Taxes!$P$33)),
IF(SUMIFS(Taxes!$N$14:$N$17,Taxes!$J$14:$J$17,YEAR(BS$4))&gt;0,SUMIFS(Taxes!$P$33:$P$35,Taxes!$N$33:$N$35,SUMIFS(Taxes!$N$14:$N$17,Taxes!$J$14:$J$17,YEAR(BS$4))),
SUMIFS(Taxes!$P$33:$P$35,Taxes!$N$33:$N$35,Taxes!$N$12)
)))</f>
        <v>472058.06400000001</v>
      </c>
      <c r="BT95" s="5">
        <f ca="1">IF(BT$4="",0,BT86*
IF(SUMIFS(Taxes!$N$14:$N$17,Taxes!$J$14:$J$17,YEAR(BT$4))=4,IF(BT$1&lt;=Taxes!$P$37*12,Taxes!$P$38,IF(BT$1&lt;=Taxes!$P$39*12,Taxes!$P$40,Taxes!$P$33)),
IF(SUMIFS(Taxes!$N$14:$N$17,Taxes!$J$14:$J$17,YEAR(BT$4))&gt;0,SUMIFS(Taxes!$P$33:$P$35,Taxes!$N$33:$N$35,SUMIFS(Taxes!$N$14:$N$17,Taxes!$J$14:$J$17,YEAR(BT$4))),
SUMIFS(Taxes!$P$33:$P$35,Taxes!$N$33:$N$35,Taxes!$N$12)
)))</f>
        <v>486219.8059199999</v>
      </c>
      <c r="BU95" s="5">
        <f ca="1">IF(BU$4="",0,BU86*
IF(SUMIFS(Taxes!$N$14:$N$17,Taxes!$J$14:$J$17,YEAR(BU$4))=4,IF(BU$1&lt;=Taxes!$P$37*12,Taxes!$P$38,IF(BU$1&lt;=Taxes!$P$39*12,Taxes!$P$40,Taxes!$P$33)),
IF(SUMIFS(Taxes!$N$14:$N$17,Taxes!$J$14:$J$17,YEAR(BU$4))&gt;0,SUMIFS(Taxes!$P$33:$P$35,Taxes!$N$33:$N$35,SUMIFS(Taxes!$N$14:$N$17,Taxes!$J$14:$J$17,YEAR(BU$4))),
SUMIFS(Taxes!$P$33:$P$35,Taxes!$N$33:$N$35,Taxes!$N$12)
)))</f>
        <v>513232.01735999994</v>
      </c>
      <c r="BV95" s="5">
        <f ca="1">IF(BV$4="",0,BV86*
IF(SUMIFS(Taxes!$N$14:$N$17,Taxes!$J$14:$J$17,YEAR(BV$4))=4,IF(BV$1&lt;=Taxes!$P$37*12,Taxes!$P$38,IF(BV$1&lt;=Taxes!$P$39*12,Taxes!$P$40,Taxes!$P$33)),
IF(SUMIFS(Taxes!$N$14:$N$17,Taxes!$J$14:$J$17,YEAR(BV$4))&gt;0,SUMIFS(Taxes!$P$33:$P$35,Taxes!$N$33:$N$35,SUMIFS(Taxes!$N$14:$N$17,Taxes!$J$14:$J$17,YEAR(BV$4))),
SUMIFS(Taxes!$P$33:$P$35,Taxes!$N$33:$N$35,Taxes!$N$12)
)))</f>
        <v>513232.01735999994</v>
      </c>
      <c r="BW95" s="5">
        <f ca="1">IF(BW$4="",0,BW86*
IF(SUMIFS(Taxes!$N$14:$N$17,Taxes!$J$14:$J$17,YEAR(BW$4))=4,IF(BW$1&lt;=Taxes!$P$37*12,Taxes!$P$38,IF(BW$1&lt;=Taxes!$P$39*12,Taxes!$P$40,Taxes!$P$33)),
IF(SUMIFS(Taxes!$N$14:$N$17,Taxes!$J$14:$J$17,YEAR(BW$4))&gt;0,SUMIFS(Taxes!$P$33:$P$35,Taxes!$N$33:$N$35,SUMIFS(Taxes!$N$14:$N$17,Taxes!$J$14:$J$17,YEAR(BW$4))),
SUMIFS(Taxes!$P$33:$P$35,Taxes!$N$33:$N$35,Taxes!$N$12)
)))</f>
        <v>513232.01735999994</v>
      </c>
      <c r="BX95" s="5">
        <f ca="1">IF(BX$4="",0,BX86*
IF(SUMIFS(Taxes!$N$14:$N$17,Taxes!$J$14:$J$17,YEAR(BX$4))=4,IF(BX$1&lt;=Taxes!$P$37*12,Taxes!$P$38,IF(BX$1&lt;=Taxes!$P$39*12,Taxes!$P$40,Taxes!$P$33)),
IF(SUMIFS(Taxes!$N$14:$N$17,Taxes!$J$14:$J$17,YEAR(BX$4))&gt;0,SUMIFS(Taxes!$P$33:$P$35,Taxes!$N$33:$N$35,SUMIFS(Taxes!$N$14:$N$17,Taxes!$J$14:$J$17,YEAR(BX$4))),
SUMIFS(Taxes!$P$33:$P$35,Taxes!$N$33:$N$35,Taxes!$N$12)
)))</f>
        <v>540244.22879999992</v>
      </c>
      <c r="BY95" s="5">
        <f ca="1">IF(BY$4="",0,BY86*
IF(SUMIFS(Taxes!$N$14:$N$17,Taxes!$J$14:$J$17,YEAR(BY$4))=4,IF(BY$1&lt;=Taxes!$P$37*12,Taxes!$P$38,IF(BY$1&lt;=Taxes!$P$39*12,Taxes!$P$40,Taxes!$P$33)),
IF(SUMIFS(Taxes!$N$14:$N$17,Taxes!$J$14:$J$17,YEAR(BY$4))&gt;0,SUMIFS(Taxes!$P$33:$P$35,Taxes!$N$33:$N$35,SUMIFS(Taxes!$N$14:$N$17,Taxes!$J$14:$J$17,YEAR(BY$4))),
SUMIFS(Taxes!$P$33:$P$35,Taxes!$N$33:$N$35,Taxes!$N$12)
)))</f>
        <v>540244.22879999992</v>
      </c>
      <c r="BZ95" s="5">
        <f ca="1">IF(BZ$4="",0,BZ86*
IF(SUMIFS(Taxes!$N$14:$N$17,Taxes!$J$14:$J$17,YEAR(BZ$4))=4,IF(BZ$1&lt;=Taxes!$P$37*12,Taxes!$P$38,IF(BZ$1&lt;=Taxes!$P$39*12,Taxes!$P$40,Taxes!$P$33)),
IF(SUMIFS(Taxes!$N$14:$N$17,Taxes!$J$14:$J$17,YEAR(BZ$4))&gt;0,SUMIFS(Taxes!$P$33:$P$35,Taxes!$N$33:$N$35,SUMIFS(Taxes!$N$14:$N$17,Taxes!$J$14:$J$17,YEAR(BZ$4))),
SUMIFS(Taxes!$P$33:$P$35,Taxes!$N$33:$N$35,Taxes!$N$12)
)))</f>
        <v>567256.44023999991</v>
      </c>
      <c r="CA95" s="5">
        <f ca="1">IF(CA$4="",0,CA86*
IF(SUMIFS(Taxes!$N$14:$N$17,Taxes!$J$14:$J$17,YEAR(CA$4))=4,IF(CA$1&lt;=Taxes!$P$37*12,Taxes!$P$38,IF(CA$1&lt;=Taxes!$P$39*12,Taxes!$P$40,Taxes!$P$33)),
IF(SUMIFS(Taxes!$N$14:$N$17,Taxes!$J$14:$J$17,YEAR(CA$4))&gt;0,SUMIFS(Taxes!$P$33:$P$35,Taxes!$N$33:$N$35,SUMIFS(Taxes!$N$14:$N$17,Taxes!$J$14:$J$17,YEAR(CA$4))),
SUMIFS(Taxes!$P$33:$P$35,Taxes!$N$33:$N$35,Taxes!$N$12)
)))</f>
        <v>567256.44023999991</v>
      </c>
      <c r="CB95" s="5">
        <f ca="1">IF(CB$4="",0,CB86*
IF(SUMIFS(Taxes!$N$14:$N$17,Taxes!$J$14:$J$17,YEAR(CB$4))=4,IF(CB$1&lt;=Taxes!$P$37*12,Taxes!$P$38,IF(CB$1&lt;=Taxes!$P$39*12,Taxes!$P$40,Taxes!$P$33)),
IF(SUMIFS(Taxes!$N$14:$N$17,Taxes!$J$14:$J$17,YEAR(CB$4))&gt;0,SUMIFS(Taxes!$P$33:$P$35,Taxes!$N$33:$N$35,SUMIFS(Taxes!$N$14:$N$17,Taxes!$J$14:$J$17,YEAR(CB$4))),
SUMIFS(Taxes!$P$33:$P$35,Taxes!$N$33:$N$35,Taxes!$N$12)
)))</f>
        <v>567256.44023999991</v>
      </c>
      <c r="CC95" s="5">
        <f ca="1">IF(CC$4="",0,CC86*
IF(SUMIFS(Taxes!$N$14:$N$17,Taxes!$J$14:$J$17,YEAR(CC$4))=4,IF(CC$1&lt;=Taxes!$P$37*12,Taxes!$P$38,IF(CC$1&lt;=Taxes!$P$39*12,Taxes!$P$40,Taxes!$P$33)),
IF(SUMIFS(Taxes!$N$14:$N$17,Taxes!$J$14:$J$17,YEAR(CC$4))&gt;0,SUMIFS(Taxes!$P$33:$P$35,Taxes!$N$33:$N$35,SUMIFS(Taxes!$N$14:$N$17,Taxes!$J$14:$J$17,YEAR(CC$4))),
SUMIFS(Taxes!$P$33:$P$35,Taxes!$N$33:$N$35,Taxes!$N$12)
)))</f>
        <v>594268.65167999989</v>
      </c>
      <c r="CD95" s="5">
        <f ca="1">IF(CD$4="",0,CD86*
IF(SUMIFS(Taxes!$N$14:$N$17,Taxes!$J$14:$J$17,YEAR(CD$4))=4,IF(CD$1&lt;=Taxes!$P$37*12,Taxes!$P$38,IF(CD$1&lt;=Taxes!$P$39*12,Taxes!$P$40,Taxes!$P$33)),
IF(SUMIFS(Taxes!$N$14:$N$17,Taxes!$J$14:$J$17,YEAR(CD$4))&gt;0,SUMIFS(Taxes!$P$33:$P$35,Taxes!$N$33:$N$35,SUMIFS(Taxes!$N$14:$N$17,Taxes!$J$14:$J$17,YEAR(CD$4))),
SUMIFS(Taxes!$P$33:$P$35,Taxes!$N$33:$N$35,Taxes!$N$12)
)))</f>
        <v>594268.65167999989</v>
      </c>
      <c r="CE95" s="5">
        <f ca="1">IF(CE$4="",0,CE86*
IF(SUMIFS(Taxes!$N$14:$N$17,Taxes!$J$14:$J$17,YEAR(CE$4))=4,IF(CE$1&lt;=Taxes!$P$37*12,Taxes!$P$38,IF(CE$1&lt;=Taxes!$P$39*12,Taxes!$P$40,Taxes!$P$33)),
IF(SUMIFS(Taxes!$N$14:$N$17,Taxes!$J$14:$J$17,YEAR(CE$4))&gt;0,SUMIFS(Taxes!$P$33:$P$35,Taxes!$N$33:$N$35,SUMIFS(Taxes!$N$14:$N$17,Taxes!$J$14:$J$17,YEAR(CE$4))),
SUMIFS(Taxes!$P$33:$P$35,Taxes!$N$33:$N$35,Taxes!$N$12)
)))</f>
        <v>594268.65167999989</v>
      </c>
      <c r="CF95" s="5">
        <f ca="1">IF(CF$4="",0,CF86*
IF(SUMIFS(Taxes!$N$14:$N$17,Taxes!$J$14:$J$17,YEAR(CF$4))=4,IF(CF$1&lt;=Taxes!$P$37*12,Taxes!$P$38,IF(CF$1&lt;=Taxes!$P$39*12,Taxes!$P$40,Taxes!$P$33)),
IF(SUMIFS(Taxes!$N$14:$N$17,Taxes!$J$14:$J$17,YEAR(CF$4))&gt;0,SUMIFS(Taxes!$P$33:$P$35,Taxes!$N$33:$N$35,SUMIFS(Taxes!$N$14:$N$17,Taxes!$J$14:$J$17,YEAR(CF$4))),
SUMIFS(Taxes!$P$33:$P$35,Taxes!$N$33:$N$35,Taxes!$N$12)
)))</f>
        <v>0</v>
      </c>
    </row>
    <row r="96" spans="2:84" x14ac:dyDescent="0.3">
      <c r="B96" s="13">
        <f>ROW()</f>
        <v>96</v>
      </c>
    </row>
    <row r="97" spans="2:84" x14ac:dyDescent="0.3">
      <c r="B97" s="13">
        <f>ROW()</f>
        <v>97</v>
      </c>
      <c r="H97" s="1" t="s">
        <v>149</v>
      </c>
      <c r="M97" s="53" t="s">
        <v>18</v>
      </c>
      <c r="P97" s="72"/>
      <c r="U97" s="5">
        <f t="shared" ref="U97:U102" ca="1" si="114">SUM(INDIRECT(ADDRESS($B97,$X$2)&amp;":"&amp;ADDRESS($B97,$X$2-1+$P$8)))</f>
        <v>108549324.60512821</v>
      </c>
      <c r="X97" s="5">
        <f t="shared" ref="X97:AI97" ca="1" si="115">IF(X$4="",0,SUM(X98:X103))</f>
        <v>0</v>
      </c>
      <c r="Y97" s="5">
        <f ca="1">IF(Y$4="",0,SUM(Y98:Y103))</f>
        <v>0</v>
      </c>
      <c r="Z97" s="5">
        <f t="shared" ca="1" si="115"/>
        <v>70000</v>
      </c>
      <c r="AA97" s="5">
        <f t="shared" ca="1" si="115"/>
        <v>122000</v>
      </c>
      <c r="AB97" s="5">
        <f t="shared" ca="1" si="115"/>
        <v>177500</v>
      </c>
      <c r="AC97" s="5">
        <f t="shared" ca="1" si="115"/>
        <v>232000</v>
      </c>
      <c r="AD97" s="5">
        <f t="shared" ca="1" si="115"/>
        <v>290300</v>
      </c>
      <c r="AE97" s="5">
        <f t="shared" ca="1" si="115"/>
        <v>344880</v>
      </c>
      <c r="AF97" s="5">
        <f t="shared" ca="1" si="115"/>
        <v>399265</v>
      </c>
      <c r="AG97" s="5">
        <f t="shared" ca="1" si="115"/>
        <v>453200</v>
      </c>
      <c r="AH97" s="5">
        <f t="shared" ca="1" si="115"/>
        <v>506760</v>
      </c>
      <c r="AI97" s="5">
        <f t="shared" ca="1" si="115"/>
        <v>560320</v>
      </c>
      <c r="AJ97" s="5">
        <f t="shared" ref="AJ97:CF97" ca="1" si="116">IF(AJ$4="",0,SUM(AJ98:AJ103))</f>
        <v>626858</v>
      </c>
      <c r="AK97" s="5">
        <f t="shared" ca="1" si="116"/>
        <v>684651.3</v>
      </c>
      <c r="AL97" s="5">
        <f t="shared" ca="1" si="116"/>
        <v>741780.25</v>
      </c>
      <c r="AM97" s="5">
        <f t="shared" ca="1" si="116"/>
        <v>797796.8</v>
      </c>
      <c r="AN97" s="5">
        <f t="shared" ca="1" si="116"/>
        <v>852963.6</v>
      </c>
      <c r="AO97" s="5">
        <f t="shared" ca="1" si="116"/>
        <v>908130.39999999991</v>
      </c>
      <c r="AP97" s="5">
        <f t="shared" ca="1" si="116"/>
        <v>983348.21</v>
      </c>
      <c r="AQ97" s="5">
        <f t="shared" ca="1" si="116"/>
        <v>1044498.4860000001</v>
      </c>
      <c r="AR97" s="5">
        <f t="shared" ca="1" si="116"/>
        <v>1104487.0765</v>
      </c>
      <c r="AS97" s="5">
        <f t="shared" ca="1" si="116"/>
        <v>1162661.5279999999</v>
      </c>
      <c r="AT97" s="5">
        <f t="shared" ca="1" si="116"/>
        <v>1219483.3319999999</v>
      </c>
      <c r="AU97" s="5">
        <f t="shared" ca="1" si="116"/>
        <v>1276305.1360000004</v>
      </c>
      <c r="AV97" s="5">
        <f t="shared" ca="1" si="116"/>
        <v>1360663.6603999999</v>
      </c>
      <c r="AW97" s="5">
        <f t="shared" ca="1" si="116"/>
        <v>1425320.3169899997</v>
      </c>
      <c r="AX97" s="5">
        <f t="shared" ca="1" si="116"/>
        <v>1488288.7103649999</v>
      </c>
      <c r="AY97" s="5">
        <f t="shared" ca="1" si="116"/>
        <v>1548700.1225599998</v>
      </c>
      <c r="AZ97" s="5">
        <f t="shared" ca="1" si="116"/>
        <v>1607226.5806799999</v>
      </c>
      <c r="BA97" s="5">
        <f t="shared" ca="1" si="116"/>
        <v>1665753.0387999997</v>
      </c>
      <c r="BB97" s="5">
        <f t="shared" ca="1" si="116"/>
        <v>1759733.0244349998</v>
      </c>
      <c r="BC97" s="5">
        <f t="shared" ca="1" si="116"/>
        <v>1828051.4092019999</v>
      </c>
      <c r="BD97" s="5">
        <f t="shared" ca="1" si="116"/>
        <v>1894124.4038930498</v>
      </c>
      <c r="BE97" s="5">
        <f t="shared" ca="1" si="116"/>
        <v>1956854.6374183998</v>
      </c>
      <c r="BF97" s="5">
        <f t="shared" ca="1" si="116"/>
        <v>2017136.8892819998</v>
      </c>
      <c r="BG97" s="5">
        <f t="shared" ca="1" si="116"/>
        <v>2077419.1411455998</v>
      </c>
      <c r="BH97" s="5">
        <f t="shared" ca="1" si="116"/>
        <v>2181521.9530177396</v>
      </c>
      <c r="BI97" s="5">
        <f t="shared" ca="1" si="116"/>
        <v>2253663.5786614288</v>
      </c>
      <c r="BJ97" s="5">
        <f t="shared" ca="1" si="116"/>
        <v>2322970.7791934544</v>
      </c>
      <c r="BK97" s="5">
        <f t="shared" ca="1" si="116"/>
        <v>2388104.5930579999</v>
      </c>
      <c r="BL97" s="5">
        <f t="shared" ca="1" si="116"/>
        <v>2450195.3124775076</v>
      </c>
      <c r="BM97" s="5">
        <f t="shared" ca="1" si="116"/>
        <v>2512286.0318970159</v>
      </c>
      <c r="BN97" s="5">
        <f t="shared" ca="1" si="116"/>
        <v>2627034.4575934527</v>
      </c>
      <c r="BO97" s="5">
        <f t="shared" ca="1" si="116"/>
        <v>2703167.232020142</v>
      </c>
      <c r="BP97" s="5">
        <f t="shared" ca="1" si="116"/>
        <v>2775843.225048379</v>
      </c>
      <c r="BQ97" s="5">
        <f t="shared" ca="1" si="116"/>
        <v>2843468.3768622996</v>
      </c>
      <c r="BR97" s="5">
        <f t="shared" ca="1" si="116"/>
        <v>2907421.8178643929</v>
      </c>
      <c r="BS97" s="5">
        <f t="shared" ca="1" si="116"/>
        <v>2971375.2588664861</v>
      </c>
      <c r="BT97" s="5">
        <f t="shared" ca="1" si="116"/>
        <v>3097314.3426859919</v>
      </c>
      <c r="BU97" s="5">
        <f t="shared" ca="1" si="116"/>
        <v>3177612.8073595827</v>
      </c>
      <c r="BV97" s="5">
        <f t="shared" ca="1" si="116"/>
        <v>3253797.3439533254</v>
      </c>
      <c r="BW97" s="5">
        <f t="shared" ca="1" si="116"/>
        <v>3324004.6935611041</v>
      </c>
      <c r="BX97" s="5">
        <f t="shared" ca="1" si="116"/>
        <v>3389876.7377932607</v>
      </c>
      <c r="BY97" s="5">
        <f t="shared" ca="1" si="116"/>
        <v>3455748.7820254164</v>
      </c>
      <c r="BZ97" s="5">
        <f t="shared" ca="1" si="116"/>
        <v>3593446.6898722504</v>
      </c>
      <c r="CA97" s="5">
        <f t="shared" ca="1" si="116"/>
        <v>3678092.2667105705</v>
      </c>
      <c r="CB97" s="5">
        <f t="shared" ca="1" si="116"/>
        <v>3757930.4510900252</v>
      </c>
      <c r="CC97" s="5">
        <f t="shared" ca="1" si="116"/>
        <v>3830814.0677226614</v>
      </c>
      <c r="CD97" s="5">
        <f t="shared" ca="1" si="116"/>
        <v>3898662.2732817824</v>
      </c>
      <c r="CE97" s="5">
        <f t="shared" ca="1" si="116"/>
        <v>3966510.4788409034</v>
      </c>
      <c r="CF97" s="5">
        <f t="shared" ca="1" si="116"/>
        <v>0</v>
      </c>
    </row>
    <row r="98" spans="2:84" x14ac:dyDescent="0.3">
      <c r="B98" s="13">
        <f>ROW()</f>
        <v>98</v>
      </c>
      <c r="H98" s="1" t="str">
        <f>$H$97</f>
        <v>Переменные расходы с НДС</v>
      </c>
      <c r="I98" s="1" t="str">
        <f>Prcsses!I55</f>
        <v>Расходы на рекламу</v>
      </c>
      <c r="M98" s="53" t="s">
        <v>18</v>
      </c>
      <c r="U98" s="5">
        <f t="shared" ca="1" si="114"/>
        <v>15964499.346177753</v>
      </c>
      <c r="X98" s="5">
        <f ca="1">IF(X$4="",0,SUMPRODUCT(INDIRECT(ADDRESS($B105,$X$2)&amp;":"&amp;ADDRESS($B105,$X$2-1+X$8)),INDIRECT(ADDRESS($B$11,$X$2)&amp;":"&amp;ADDRESS($B$11,$X$2-1+X$8)),INDIRECT("rP!"&amp;ADDRESS(Prcsses!$B63,$X$2+$P$8-X$8)&amp;":"&amp;ADDRESS(Prcsses!$B63,$X$2-1+$P$8))))</f>
        <v>0</v>
      </c>
      <c r="Y98" s="5">
        <f ca="1">IF(Y$4="",0,SUMPRODUCT(INDIRECT(ADDRESS($B105,$X$2)&amp;":"&amp;ADDRESS($B105,$X$2-1+Y$8)),INDIRECT(ADDRESS($B$11,$X$2)&amp;":"&amp;ADDRESS($B$11,$X$2-1+Y$8)),INDIRECT("rP!"&amp;ADDRESS(Prcsses!$B63,$X$2+$P$8-Y$8)&amp;":"&amp;ADDRESS(Prcsses!$B63,$X$2-1+$P$8))))</f>
        <v>0</v>
      </c>
      <c r="Z98" s="5">
        <f ca="1">IF(Z$4="",0,SUMPRODUCT(INDIRECT(ADDRESS($B105,$X$2)&amp;":"&amp;ADDRESS($B105,$X$2-1+Z$8)),INDIRECT(ADDRESS($B$11,$X$2)&amp;":"&amp;ADDRESS($B$11,$X$2-1+Z$8)),INDIRECT("rP!"&amp;ADDRESS(Prcsses!$B63,$X$2+$P$8-Z$8)&amp;":"&amp;ADDRESS(Prcsses!$B63,$X$2-1+$P$8))))</f>
        <v>15000</v>
      </c>
      <c r="AA98" s="5">
        <f ca="1">IF(AA$4="",0,SUMPRODUCT(INDIRECT(ADDRESS($B105,$X$2)&amp;":"&amp;ADDRESS($B105,$X$2-1+AA$8)),INDIRECT(ADDRESS($B$11,$X$2)&amp;":"&amp;ADDRESS($B$11,$X$2-1+AA$8)),INDIRECT("rP!"&amp;ADDRESS(Prcsses!$B63,$X$2+$P$8-AA$8)&amp;":"&amp;ADDRESS(Prcsses!$B63,$X$2-1+$P$8))))</f>
        <v>22500</v>
      </c>
      <c r="AB98" s="5">
        <f ca="1">IF(AB$4="",0,SUMPRODUCT(INDIRECT(ADDRESS($B105,$X$2)&amp;":"&amp;ADDRESS($B105,$X$2-1+AB$8)),INDIRECT(ADDRESS($B$11,$X$2)&amp;":"&amp;ADDRESS($B$11,$X$2-1+AB$8)),INDIRECT("rP!"&amp;ADDRESS(Prcsses!$B63,$X$2+$P$8-AB$8)&amp;":"&amp;ADDRESS(Prcsses!$B63,$X$2-1+$P$8))))</f>
        <v>30000</v>
      </c>
      <c r="AC98" s="5">
        <f ca="1">IF(AC$4="",0,SUMPRODUCT(INDIRECT(ADDRESS($B105,$X$2)&amp;":"&amp;ADDRESS($B105,$X$2-1+AC$8)),INDIRECT(ADDRESS($B$11,$X$2)&amp;":"&amp;ADDRESS($B$11,$X$2-1+AC$8)),INDIRECT("rP!"&amp;ADDRESS(Prcsses!$B63,$X$2+$P$8-AC$8)&amp;":"&amp;ADDRESS(Prcsses!$B63,$X$2-1+$P$8))))</f>
        <v>37500</v>
      </c>
      <c r="AD98" s="5">
        <f ca="1">IF(AD$4="",0,SUMPRODUCT(INDIRECT(ADDRESS($B105,$X$2)&amp;":"&amp;ADDRESS($B105,$X$2-1+AD$8)),INDIRECT(ADDRESS($B$11,$X$2)&amp;":"&amp;ADDRESS($B$11,$X$2-1+AD$8)),INDIRECT("rP!"&amp;ADDRESS(Prcsses!$B63,$X$2+$P$8-AD$8)&amp;":"&amp;ADDRESS(Prcsses!$B63,$X$2-1+$P$8))))</f>
        <v>46350</v>
      </c>
      <c r="AE98" s="5">
        <f ca="1">IF(AE$4="",0,SUMPRODUCT(INDIRECT(ADDRESS($B105,$X$2)&amp;":"&amp;ADDRESS($B105,$X$2-1+AE$8)),INDIRECT(ADDRESS($B$11,$X$2)&amp;":"&amp;ADDRESS($B$11,$X$2-1+AE$8)),INDIRECT("rP!"&amp;ADDRESS(Prcsses!$B63,$X$2+$P$8-AE$8)&amp;":"&amp;ADDRESS(Prcsses!$B63,$X$2-1+$P$8))))</f>
        <v>54075</v>
      </c>
      <c r="AF98" s="5">
        <f ca="1">IF(AF$4="",0,SUMPRODUCT(INDIRECT(ADDRESS($B105,$X$2)&amp;":"&amp;ADDRESS($B105,$X$2-1+AF$8)),INDIRECT(ADDRESS($B$11,$X$2)&amp;":"&amp;ADDRESS($B$11,$X$2-1+AF$8)),INDIRECT("rP!"&amp;ADDRESS(Prcsses!$B63,$X$2+$P$8-AF$8)&amp;":"&amp;ADDRESS(Prcsses!$B63,$X$2-1+$P$8))))</f>
        <v>61800</v>
      </c>
      <c r="AG98" s="5">
        <f ca="1">IF(AG$4="",0,SUMPRODUCT(INDIRECT(ADDRESS($B105,$X$2)&amp;":"&amp;ADDRESS($B105,$X$2-1+AG$8)),INDIRECT(ADDRESS($B$11,$X$2)&amp;":"&amp;ADDRESS($B$11,$X$2-1+AG$8)),INDIRECT("rP!"&amp;ADDRESS(Prcsses!$B63,$X$2+$P$8-AG$8)&amp;":"&amp;ADDRESS(Prcsses!$B63,$X$2-1+$P$8))))</f>
        <v>69525</v>
      </c>
      <c r="AH98" s="5">
        <f ca="1">IF(AH$4="",0,SUMPRODUCT(INDIRECT(ADDRESS($B105,$X$2)&amp;":"&amp;ADDRESS($B105,$X$2-1+AH$8)),INDIRECT(ADDRESS($B$11,$X$2)&amp;":"&amp;ADDRESS($B$11,$X$2-1+AH$8)),INDIRECT("rP!"&amp;ADDRESS(Prcsses!$B63,$X$2+$P$8-AH$8)&amp;":"&amp;ADDRESS(Prcsses!$B63,$X$2-1+$P$8))))</f>
        <v>77250</v>
      </c>
      <c r="AI98" s="5">
        <f ca="1">IF(AI$4="",0,SUMPRODUCT(INDIRECT(ADDRESS($B105,$X$2)&amp;":"&amp;ADDRESS($B105,$X$2-1+AI$8)),INDIRECT(ADDRESS($B$11,$X$2)&amp;":"&amp;ADDRESS($B$11,$X$2-1+AI$8)),INDIRECT("rP!"&amp;ADDRESS(Prcsses!$B63,$X$2+$P$8-AI$8)&amp;":"&amp;ADDRESS(Prcsses!$B63,$X$2-1+$P$8))))</f>
        <v>84975</v>
      </c>
      <c r="AJ98" s="5">
        <f ca="1">IF(AJ$4="",0,SUMPRODUCT(INDIRECT(ADDRESS($B105,$X$2)&amp;":"&amp;ADDRESS($B105,$X$2-1+AJ$8)),INDIRECT(ADDRESS($B$11,$X$2)&amp;":"&amp;ADDRESS($B$11,$X$2-1+AJ$8)),INDIRECT("rP!"&amp;ADDRESS(Prcsses!$B63,$X$2+$P$8-AJ$8)&amp;":"&amp;ADDRESS(Prcsses!$B63,$X$2-1+$P$8))))</f>
        <v>95481</v>
      </c>
      <c r="AK98" s="5">
        <f ca="1">IF(AK$4="",0,SUMPRODUCT(INDIRECT(ADDRESS($B105,$X$2)&amp;":"&amp;ADDRESS($B105,$X$2-1+AK$8)),INDIRECT(ADDRESS($B$11,$X$2)&amp;":"&amp;ADDRESS($B$11,$X$2-1+AK$8)),INDIRECT("rP!"&amp;ADDRESS(Prcsses!$B63,$X$2+$P$8-AK$8)&amp;":"&amp;ADDRESS(Prcsses!$B63,$X$2-1+$P$8))))</f>
        <v>103437.74999999999</v>
      </c>
      <c r="AL98" s="5">
        <f ca="1">IF(AL$4="",0,SUMPRODUCT(INDIRECT(ADDRESS($B105,$X$2)&amp;":"&amp;ADDRESS($B105,$X$2-1+AL$8)),INDIRECT(ADDRESS($B$11,$X$2)&amp;":"&amp;ADDRESS($B$11,$X$2-1+AL$8)),INDIRECT("rP!"&amp;ADDRESS(Prcsses!$B63,$X$2+$P$8-AL$8)&amp;":"&amp;ADDRESS(Prcsses!$B63,$X$2-1+$P$8))))</f>
        <v>111394.5</v>
      </c>
      <c r="AM98" s="5">
        <f ca="1">IF(AM$4="",0,SUMPRODUCT(INDIRECT(ADDRESS($B105,$X$2)&amp;":"&amp;ADDRESS($B105,$X$2-1+AM$8)),INDIRECT(ADDRESS($B$11,$X$2)&amp;":"&amp;ADDRESS($B$11,$X$2-1+AM$8)),INDIRECT("rP!"&amp;ADDRESS(Prcsses!$B63,$X$2+$P$8-AM$8)&amp;":"&amp;ADDRESS(Prcsses!$B63,$X$2-1+$P$8))))</f>
        <v>119351.25</v>
      </c>
      <c r="AN98" s="5">
        <f ca="1">IF(AN$4="",0,SUMPRODUCT(INDIRECT(ADDRESS($B105,$X$2)&amp;":"&amp;ADDRESS($B105,$X$2-1+AN$8)),INDIRECT(ADDRESS($B$11,$X$2)&amp;":"&amp;ADDRESS($B$11,$X$2-1+AN$8)),INDIRECT("rP!"&amp;ADDRESS(Prcsses!$B63,$X$2+$P$8-AN$8)&amp;":"&amp;ADDRESS(Prcsses!$B63,$X$2-1+$P$8))))</f>
        <v>127307.99999999999</v>
      </c>
      <c r="AO98" s="5">
        <f ca="1">IF(AO$4="",0,SUMPRODUCT(INDIRECT(ADDRESS($B105,$X$2)&amp;":"&amp;ADDRESS($B105,$X$2-1+AO$8)),INDIRECT(ADDRESS($B$11,$X$2)&amp;":"&amp;ADDRESS($B$11,$X$2-1+AO$8)),INDIRECT("rP!"&amp;ADDRESS(Prcsses!$B63,$X$2+$P$8-AO$8)&amp;":"&amp;ADDRESS(Prcsses!$B63,$X$2-1+$P$8))))</f>
        <v>135264.75</v>
      </c>
      <c r="AP98" s="5">
        <f ca="1">IF(AP$4="",0,SUMPRODUCT(INDIRECT(ADDRESS($B105,$X$2)&amp;":"&amp;ADDRESS($B105,$X$2-1+AP$8)),INDIRECT(ADDRESS($B$11,$X$2)&amp;":"&amp;ADDRESS($B$11,$X$2-1+AP$8)),INDIRECT("rP!"&amp;ADDRESS(Prcsses!$B63,$X$2+$P$8-AP$8)&amp;":"&amp;ADDRESS(Prcsses!$B63,$X$2-1+$P$8))))</f>
        <v>147518.14499999999</v>
      </c>
      <c r="AQ98" s="5">
        <f ca="1">IF(AQ$4="",0,SUMPRODUCT(INDIRECT(ADDRESS($B105,$X$2)&amp;":"&amp;ADDRESS($B105,$X$2-1+AQ$8)),INDIRECT(ADDRESS($B$11,$X$2)&amp;":"&amp;ADDRESS($B$11,$X$2-1+AQ$8)),INDIRECT("rP!"&amp;ADDRESS(Prcsses!$B63,$X$2+$P$8-AQ$8)&amp;":"&amp;ADDRESS(Prcsses!$B63,$X$2-1+$P$8))))</f>
        <v>155713.5975</v>
      </c>
      <c r="AR98" s="5">
        <f ca="1">IF(AR$4="",0,SUMPRODUCT(INDIRECT(ADDRESS($B105,$X$2)&amp;":"&amp;ADDRESS($B105,$X$2-1+AR$8)),INDIRECT(ADDRESS($B$11,$X$2)&amp;":"&amp;ADDRESS($B$11,$X$2-1+AR$8)),INDIRECT("rP!"&amp;ADDRESS(Prcsses!$B63,$X$2+$P$8-AR$8)&amp;":"&amp;ADDRESS(Prcsses!$B63,$X$2-1+$P$8))))</f>
        <v>163909.05000000002</v>
      </c>
      <c r="AS98" s="5">
        <f ca="1">IF(AS$4="",0,SUMPRODUCT(INDIRECT(ADDRESS($B105,$X$2)&amp;":"&amp;ADDRESS($B105,$X$2-1+AS$8)),INDIRECT(ADDRESS($B$11,$X$2)&amp;":"&amp;ADDRESS($B$11,$X$2-1+AS$8)),INDIRECT("rP!"&amp;ADDRESS(Prcsses!$B63,$X$2+$P$8-AS$8)&amp;":"&amp;ADDRESS(Prcsses!$B63,$X$2-1+$P$8))))</f>
        <v>172104.5025</v>
      </c>
      <c r="AT98" s="5">
        <f ca="1">IF(AT$4="",0,SUMPRODUCT(INDIRECT(ADDRESS($B105,$X$2)&amp;":"&amp;ADDRESS($B105,$X$2-1+AT$8)),INDIRECT(ADDRESS($B$11,$X$2)&amp;":"&amp;ADDRESS($B$11,$X$2-1+AT$8)),INDIRECT("rP!"&amp;ADDRESS(Prcsses!$B63,$X$2+$P$8-AT$8)&amp;":"&amp;ADDRESS(Prcsses!$B63,$X$2-1+$P$8))))</f>
        <v>180299.95500000002</v>
      </c>
      <c r="AU98" s="5">
        <f ca="1">IF(AU$4="",0,SUMPRODUCT(INDIRECT(ADDRESS($B105,$X$2)&amp;":"&amp;ADDRESS($B105,$X$2-1+AU$8)),INDIRECT(ADDRESS($B$11,$X$2)&amp;":"&amp;ADDRESS($B$11,$X$2-1+AU$8)),INDIRECT("rP!"&amp;ADDRESS(Prcsses!$B63,$X$2+$P$8-AU$8)&amp;":"&amp;ADDRESS(Prcsses!$B63,$X$2-1+$P$8))))</f>
        <v>188495.4075</v>
      </c>
      <c r="AV98" s="5">
        <f ca="1">IF(AV$4="",0,SUMPRODUCT(INDIRECT(ADDRESS($B105,$X$2)&amp;":"&amp;ADDRESS($B105,$X$2-1+AV$8)),INDIRECT(ADDRESS($B$11,$X$2)&amp;":"&amp;ADDRESS($B$11,$X$2-1+AV$8)),INDIRECT("rP!"&amp;ADDRESS(Prcsses!$B63,$X$2+$P$8-AV$8)&amp;":"&amp;ADDRESS(Prcsses!$B63,$X$2-1+$P$8))))</f>
        <v>202591.58579999997</v>
      </c>
      <c r="AW98" s="5">
        <f ca="1">IF(AW$4="",0,SUMPRODUCT(INDIRECT(ADDRESS($B105,$X$2)&amp;":"&amp;ADDRESS($B105,$X$2-1+AW$8)),INDIRECT(ADDRESS($B$11,$X$2)&amp;":"&amp;ADDRESS($B$11,$X$2-1+AW$8)),INDIRECT("rP!"&amp;ADDRESS(Prcsses!$B63,$X$2+$P$8-AW$8)&amp;":"&amp;ADDRESS(Prcsses!$B63,$X$2-1+$P$8))))</f>
        <v>211032.90187499998</v>
      </c>
      <c r="AX98" s="5">
        <f ca="1">IF(AX$4="",0,SUMPRODUCT(INDIRECT(ADDRESS($B105,$X$2)&amp;":"&amp;ADDRESS($B105,$X$2-1+AX$8)),INDIRECT(ADDRESS($B$11,$X$2)&amp;":"&amp;ADDRESS($B$11,$X$2-1+AX$8)),INDIRECT("rP!"&amp;ADDRESS(Prcsses!$B63,$X$2+$P$8-AX$8)&amp;":"&amp;ADDRESS(Prcsses!$B63,$X$2-1+$P$8))))</f>
        <v>219474.21794999999</v>
      </c>
      <c r="AY98" s="5">
        <f ca="1">IF(AY$4="",0,SUMPRODUCT(INDIRECT(ADDRESS($B105,$X$2)&amp;":"&amp;ADDRESS($B105,$X$2-1+AY$8)),INDIRECT(ADDRESS($B$11,$X$2)&amp;":"&amp;ADDRESS($B$11,$X$2-1+AY$8)),INDIRECT("rP!"&amp;ADDRESS(Prcsses!$B63,$X$2+$P$8-AY$8)&amp;":"&amp;ADDRESS(Prcsses!$B63,$X$2-1+$P$8))))</f>
        <v>227915.534025</v>
      </c>
      <c r="AZ98" s="5">
        <f ca="1">IF(AZ$4="",0,SUMPRODUCT(INDIRECT(ADDRESS($B105,$X$2)&amp;":"&amp;ADDRESS($B105,$X$2-1+AZ$8)),INDIRECT(ADDRESS($B$11,$X$2)&amp;":"&amp;ADDRESS($B$11,$X$2-1+AZ$8)),INDIRECT("rP!"&amp;ADDRESS(Prcsses!$B63,$X$2+$P$8-AZ$8)&amp;":"&amp;ADDRESS(Prcsses!$B63,$X$2-1+$P$8))))</f>
        <v>236356.85009999998</v>
      </c>
      <c r="BA98" s="5">
        <f ca="1">IF(BA$4="",0,SUMPRODUCT(INDIRECT(ADDRESS($B105,$X$2)&amp;":"&amp;ADDRESS($B105,$X$2-1+BA$8)),INDIRECT(ADDRESS($B$11,$X$2)&amp;":"&amp;ADDRESS($B$11,$X$2-1+BA$8)),INDIRECT("rP!"&amp;ADDRESS(Prcsses!$B63,$X$2+$P$8-BA$8)&amp;":"&amp;ADDRESS(Prcsses!$B63,$X$2-1+$P$8))))</f>
        <v>244798.16617499999</v>
      </c>
      <c r="BB98" s="5">
        <f ca="1">IF(BB$4="",0,SUMPRODUCT(INDIRECT(ADDRESS($B105,$X$2)&amp;":"&amp;ADDRESS($B105,$X$2-1+BB$8)),INDIRECT(ADDRESS($B$11,$X$2)&amp;":"&amp;ADDRESS($B$11,$X$2-1+BB$8)),INDIRECT("rP!"&amp;ADDRESS(Prcsses!$B63,$X$2+$P$8-BB$8)&amp;":"&amp;ADDRESS(Prcsses!$B63,$X$2-1+$P$8))))</f>
        <v>260836.66671749996</v>
      </c>
      <c r="BC98" s="5">
        <f ca="1">IF(BC$4="",0,SUMPRODUCT(INDIRECT(ADDRESS($B105,$X$2)&amp;":"&amp;ADDRESS($B105,$X$2-1+BC$8)),INDIRECT(ADDRESS($B$11,$X$2)&amp;":"&amp;ADDRESS($B$11,$X$2-1+BC$8)),INDIRECT("rP!"&amp;ADDRESS(Prcsses!$B63,$X$2+$P$8-BC$8)&amp;":"&amp;ADDRESS(Prcsses!$B63,$X$2-1+$P$8))))</f>
        <v>269531.22227474995</v>
      </c>
      <c r="BD98" s="5">
        <f ca="1">IF(BD$4="",0,SUMPRODUCT(INDIRECT(ADDRESS($B105,$X$2)&amp;":"&amp;ADDRESS($B105,$X$2-1+BD$8)),INDIRECT(ADDRESS($B$11,$X$2)&amp;":"&amp;ADDRESS($B$11,$X$2-1+BD$8)),INDIRECT("rP!"&amp;ADDRESS(Prcsses!$B63,$X$2+$P$8-BD$8)&amp;":"&amp;ADDRESS(Prcsses!$B63,$X$2-1+$P$8))))</f>
        <v>278225.77783199999</v>
      </c>
      <c r="BE98" s="5">
        <f ca="1">IF(BE$4="",0,SUMPRODUCT(INDIRECT(ADDRESS($B105,$X$2)&amp;":"&amp;ADDRESS($B105,$X$2-1+BE$8)),INDIRECT(ADDRESS($B$11,$X$2)&amp;":"&amp;ADDRESS($B$11,$X$2-1+BE$8)),INDIRECT("rP!"&amp;ADDRESS(Prcsses!$B63,$X$2+$P$8-BE$8)&amp;":"&amp;ADDRESS(Prcsses!$B63,$X$2-1+$P$8))))</f>
        <v>286920.33338924992</v>
      </c>
      <c r="BF98" s="5">
        <f ca="1">IF(BF$4="",0,SUMPRODUCT(INDIRECT(ADDRESS($B105,$X$2)&amp;":"&amp;ADDRESS($B105,$X$2-1+BF$8)),INDIRECT(ADDRESS($B$11,$X$2)&amp;":"&amp;ADDRESS($B$11,$X$2-1+BF$8)),INDIRECT("rP!"&amp;ADDRESS(Prcsses!$B63,$X$2+$P$8-BF$8)&amp;":"&amp;ADDRESS(Prcsses!$B63,$X$2-1+$P$8))))</f>
        <v>295614.88894649997</v>
      </c>
      <c r="BG98" s="5">
        <f ca="1">IF(BG$4="",0,SUMPRODUCT(INDIRECT(ADDRESS($B105,$X$2)&amp;":"&amp;ADDRESS($B105,$X$2-1+BG$8)),INDIRECT(ADDRESS($B$11,$X$2)&amp;":"&amp;ADDRESS($B$11,$X$2-1+BG$8)),INDIRECT("rP!"&amp;ADDRESS(Prcsses!$B63,$X$2+$P$8-BG$8)&amp;":"&amp;ADDRESS(Prcsses!$B63,$X$2-1+$P$8))))</f>
        <v>304309.44450374995</v>
      </c>
      <c r="BH98" s="5">
        <f ca="1">IF(BH$4="",0,SUMPRODUCT(INDIRECT(ADDRESS($B105,$X$2)&amp;":"&amp;ADDRESS($B105,$X$2-1+BH$8)),INDIRECT(ADDRESS($B$11,$X$2)&amp;":"&amp;ADDRESS($B$11,$X$2-1+BH$8)),INDIRECT("rP!"&amp;ADDRESS(Prcsses!$B63,$X$2+$P$8-BH$8)&amp;":"&amp;ADDRESS(Prcsses!$B63,$X$2-1+$P$8))))</f>
        <v>322394.12006282998</v>
      </c>
      <c r="BI98" s="5">
        <f ca="1">IF(BI$4="",0,SUMPRODUCT(INDIRECT(ADDRESS($B105,$X$2)&amp;":"&amp;ADDRESS($B105,$X$2-1+BI$8)),INDIRECT(ADDRESS($B$11,$X$2)&amp;":"&amp;ADDRESS($B$11,$X$2-1+BI$8)),INDIRECT("rP!"&amp;ADDRESS(Prcsses!$B63,$X$2+$P$8-BI$8)&amp;":"&amp;ADDRESS(Prcsses!$B63,$X$2-1+$P$8))))</f>
        <v>331349.51228679746</v>
      </c>
      <c r="BJ98" s="5">
        <f ca="1">IF(BJ$4="",0,SUMPRODUCT(INDIRECT(ADDRESS($B105,$X$2)&amp;":"&amp;ADDRESS($B105,$X$2-1+BJ$8)),INDIRECT(ADDRESS($B$11,$X$2)&amp;":"&amp;ADDRESS($B$11,$X$2-1+BJ$8)),INDIRECT("rP!"&amp;ADDRESS(Prcsses!$B63,$X$2+$P$8-BJ$8)&amp;":"&amp;ADDRESS(Prcsses!$B63,$X$2-1+$P$8))))</f>
        <v>340304.90451076499</v>
      </c>
      <c r="BK98" s="5">
        <f ca="1">IF(BK$4="",0,SUMPRODUCT(INDIRECT(ADDRESS($B105,$X$2)&amp;":"&amp;ADDRESS($B105,$X$2-1+BK$8)),INDIRECT(ADDRESS($B$11,$X$2)&amp;":"&amp;ADDRESS($B$11,$X$2-1+BK$8)),INDIRECT("rP!"&amp;ADDRESS(Prcsses!$B63,$X$2+$P$8-BK$8)&amp;":"&amp;ADDRESS(Prcsses!$B63,$X$2-1+$P$8))))</f>
        <v>349260.29673473252</v>
      </c>
      <c r="BL98" s="5">
        <f ca="1">IF(BL$4="",0,SUMPRODUCT(INDIRECT(ADDRESS($B105,$X$2)&amp;":"&amp;ADDRESS($B105,$X$2-1+BL$8)),INDIRECT(ADDRESS($B$11,$X$2)&amp;":"&amp;ADDRESS($B$11,$X$2-1+BL$8)),INDIRECT("rP!"&amp;ADDRESS(Prcsses!$B63,$X$2+$P$8-BL$8)&amp;":"&amp;ADDRESS(Prcsses!$B63,$X$2-1+$P$8))))</f>
        <v>358215.68895869999</v>
      </c>
      <c r="BM98" s="5">
        <f ca="1">IF(BM$4="",0,SUMPRODUCT(INDIRECT(ADDRESS($B105,$X$2)&amp;":"&amp;ADDRESS($B105,$X$2-1+BM$8)),INDIRECT(ADDRESS($B$11,$X$2)&amp;":"&amp;ADDRESS($B$11,$X$2-1+BM$8)),INDIRECT("rP!"&amp;ADDRESS(Prcsses!$B63,$X$2+$P$8-BM$8)&amp;":"&amp;ADDRESS(Prcsses!$B63,$X$2-1+$P$8))))</f>
        <v>367171.08118266746</v>
      </c>
      <c r="BN98" s="5">
        <f ca="1">IF(BN$4="",0,SUMPRODUCT(INDIRECT(ADDRESS($B105,$X$2)&amp;":"&amp;ADDRESS($B105,$X$2-1+BN$8)),INDIRECT(ADDRESS($B$11,$X$2)&amp;":"&amp;ADDRESS($B$11,$X$2-1+BN$8)),INDIRECT("rP!"&amp;ADDRESS(Prcsses!$B63,$X$2+$P$8-BN$8)&amp;":"&amp;ADDRESS(Prcsses!$B63,$X$2-1+$P$8))))</f>
        <v>387410.26760883408</v>
      </c>
      <c r="BO98" s="5">
        <f ca="1">IF(BO$4="",0,SUMPRODUCT(INDIRECT(ADDRESS($B105,$X$2)&amp;":"&amp;ADDRESS($B105,$X$2-1+BO$8)),INDIRECT(ADDRESS($B$11,$X$2)&amp;":"&amp;ADDRESS($B$11,$X$2-1+BO$8)),INDIRECT("rP!"&amp;ADDRESS(Prcsses!$B63,$X$2+$P$8-BO$8)&amp;":"&amp;ADDRESS(Prcsses!$B63,$X$2-1+$P$8))))</f>
        <v>396634.32159952057</v>
      </c>
      <c r="BP98" s="5">
        <f ca="1">IF(BP$4="",0,SUMPRODUCT(INDIRECT(ADDRESS($B105,$X$2)&amp;":"&amp;ADDRESS($B105,$X$2-1+BP$8)),INDIRECT(ADDRESS($B$11,$X$2)&amp;":"&amp;ADDRESS($B$11,$X$2-1+BP$8)),INDIRECT("rP!"&amp;ADDRESS(Prcsses!$B63,$X$2+$P$8-BP$8)&amp;":"&amp;ADDRESS(Prcsses!$B63,$X$2-1+$P$8))))</f>
        <v>405858.37559020711</v>
      </c>
      <c r="BQ98" s="5">
        <f ca="1">IF(BQ$4="",0,SUMPRODUCT(INDIRECT(ADDRESS($B105,$X$2)&amp;":"&amp;ADDRESS($B105,$X$2-1+BQ$8)),INDIRECT(ADDRESS($B$11,$X$2)&amp;":"&amp;ADDRESS($B$11,$X$2-1+BQ$8)),INDIRECT("rP!"&amp;ADDRESS(Prcsses!$B63,$X$2+$P$8-BQ$8)&amp;":"&amp;ADDRESS(Prcsses!$B63,$X$2-1+$P$8))))</f>
        <v>415082.42958089366</v>
      </c>
      <c r="BR98" s="5">
        <f ca="1">IF(BR$4="",0,SUMPRODUCT(INDIRECT(ADDRESS($B105,$X$2)&amp;":"&amp;ADDRESS($B105,$X$2-1+BR$8)),INDIRECT(ADDRESS($B$11,$X$2)&amp;":"&amp;ADDRESS($B$11,$X$2-1+BR$8)),INDIRECT("rP!"&amp;ADDRESS(Prcsses!$B63,$X$2+$P$8-BR$8)&amp;":"&amp;ADDRESS(Prcsses!$B63,$X$2-1+$P$8))))</f>
        <v>424306.48357158015</v>
      </c>
      <c r="BS98" s="5">
        <f ca="1">IF(BS$4="",0,SUMPRODUCT(INDIRECT(ADDRESS($B105,$X$2)&amp;":"&amp;ADDRESS($B105,$X$2-1+BS$8)),INDIRECT(ADDRESS($B$11,$X$2)&amp;":"&amp;ADDRESS($B$11,$X$2-1+BS$8)),INDIRECT("rP!"&amp;ADDRESS(Prcsses!$B63,$X$2+$P$8-BS$8)&amp;":"&amp;ADDRESS(Prcsses!$B63,$X$2-1+$P$8))))</f>
        <v>433530.53756226669</v>
      </c>
      <c r="BT98" s="5">
        <f ca="1">IF(BT$4="",0,SUMPRODUCT(INDIRECT(ADDRESS($B105,$X$2)&amp;":"&amp;ADDRESS($B105,$X$2-1+BT$8)),INDIRECT(ADDRESS($B$11,$X$2)&amp;":"&amp;ADDRESS($B$11,$X$2-1+BT$8)),INDIRECT("rP!"&amp;ADDRESS(Prcsses!$B63,$X$2+$P$8-BT$8)&amp;":"&amp;ADDRESS(Prcsses!$B63,$X$2-1+$P$8))))</f>
        <v>456037.22929954174</v>
      </c>
      <c r="BU98" s="5">
        <f ca="1">IF(BU$4="",0,SUMPRODUCT(INDIRECT(ADDRESS($B105,$X$2)&amp;":"&amp;ADDRESS($B105,$X$2-1+BU$8)),INDIRECT(ADDRESS($B$11,$X$2)&amp;":"&amp;ADDRESS($B$11,$X$2-1+BU$8)),INDIRECT("rP!"&amp;ADDRESS(Prcsses!$B63,$X$2+$P$8-BU$8)&amp;":"&amp;ADDRESS(Prcsses!$B63,$X$2-1+$P$8))))</f>
        <v>465538.00490994885</v>
      </c>
      <c r="BV98" s="5">
        <f ca="1">IF(BV$4="",0,SUMPRODUCT(INDIRECT(ADDRESS($B105,$X$2)&amp;":"&amp;ADDRESS($B105,$X$2-1+BV$8)),INDIRECT(ADDRESS($B$11,$X$2)&amp;":"&amp;ADDRESS($B$11,$X$2-1+BV$8)),INDIRECT("rP!"&amp;ADDRESS(Prcsses!$B63,$X$2+$P$8-BV$8)&amp;":"&amp;ADDRESS(Prcsses!$B63,$X$2-1+$P$8))))</f>
        <v>475038.78052035597</v>
      </c>
      <c r="BW98" s="5">
        <f ca="1">IF(BW$4="",0,SUMPRODUCT(INDIRECT(ADDRESS($B105,$X$2)&amp;":"&amp;ADDRESS($B105,$X$2-1+BW$8)),INDIRECT(ADDRESS($B$11,$X$2)&amp;":"&amp;ADDRESS($B$11,$X$2-1+BW$8)),INDIRECT("rP!"&amp;ADDRESS(Prcsses!$B63,$X$2+$P$8-BW$8)&amp;":"&amp;ADDRESS(Prcsses!$B63,$X$2-1+$P$8))))</f>
        <v>484539.55613076309</v>
      </c>
      <c r="BX98" s="5">
        <f ca="1">IF(BX$4="",0,SUMPRODUCT(INDIRECT(ADDRESS($B105,$X$2)&amp;":"&amp;ADDRESS($B105,$X$2-1+BX$8)),INDIRECT(ADDRESS($B$11,$X$2)&amp;":"&amp;ADDRESS($B$11,$X$2-1+BX$8)),INDIRECT("rP!"&amp;ADDRESS(Prcsses!$B63,$X$2+$P$8-BX$8)&amp;":"&amp;ADDRESS(Prcsses!$B63,$X$2-1+$P$8))))</f>
        <v>494040.33174117026</v>
      </c>
      <c r="BY98" s="5">
        <f ca="1">IF(BY$4="",0,SUMPRODUCT(INDIRECT(ADDRESS($B105,$X$2)&amp;":"&amp;ADDRESS($B105,$X$2-1+BY$8)),INDIRECT(ADDRESS($B$11,$X$2)&amp;":"&amp;ADDRESS($B$11,$X$2-1+BY$8)),INDIRECT("rP!"&amp;ADDRESS(Prcsses!$B63,$X$2+$P$8-BY$8)&amp;":"&amp;ADDRESS(Prcsses!$B63,$X$2-1+$P$8))))</f>
        <v>503541.10735157732</v>
      </c>
      <c r="BZ98" s="5">
        <f ca="1">IF(BZ$4="",0,SUMPRODUCT(INDIRECT(ADDRESS($B105,$X$2)&amp;":"&amp;ADDRESS($B105,$X$2-1+BZ$8)),INDIRECT(ADDRESS($B$11,$X$2)&amp;":"&amp;ADDRESS($B$11,$X$2-1+BZ$8)),INDIRECT("rP!"&amp;ADDRESS(Prcsses!$B63,$X$2+$P$8-BZ$8)&amp;":"&amp;ADDRESS(Prcsses!$B63,$X$2-1+$P$8))))</f>
        <v>528433.13945084403</v>
      </c>
      <c r="CA98" s="5">
        <f ca="1">IF(CA$4="",0,SUMPRODUCT(INDIRECT(ADDRESS($B105,$X$2)&amp;":"&amp;ADDRESS($B105,$X$2-1+CA$8)),INDIRECT(ADDRESS($B$11,$X$2)&amp;":"&amp;ADDRESS($B$11,$X$2-1+CA$8)),INDIRECT("rP!"&amp;ADDRESS(Prcsses!$B63,$X$2+$P$8-CA$8)&amp;":"&amp;ADDRESS(Prcsses!$B63,$X$2-1+$P$8))))</f>
        <v>538218.93832956336</v>
      </c>
      <c r="CB98" s="5">
        <f ca="1">IF(CB$4="",0,SUMPRODUCT(INDIRECT(ADDRESS($B105,$X$2)&amp;":"&amp;ADDRESS($B105,$X$2-1+CB$8)),INDIRECT(ADDRESS($B$11,$X$2)&amp;":"&amp;ADDRESS($B$11,$X$2-1+CB$8)),INDIRECT("rP!"&amp;ADDRESS(Prcsses!$B63,$X$2+$P$8-CB$8)&amp;":"&amp;ADDRESS(Prcsses!$B63,$X$2-1+$P$8))))</f>
        <v>548004.73720828269</v>
      </c>
      <c r="CC98" s="5">
        <f ca="1">IF(CC$4="",0,SUMPRODUCT(INDIRECT(ADDRESS($B105,$X$2)&amp;":"&amp;ADDRESS($B105,$X$2-1+CC$8)),INDIRECT(ADDRESS($B$11,$X$2)&amp;":"&amp;ADDRESS($B$11,$X$2-1+CC$8)),INDIRECT("rP!"&amp;ADDRESS(Prcsses!$B63,$X$2+$P$8-CC$8)&amp;":"&amp;ADDRESS(Prcsses!$B63,$X$2-1+$P$8))))</f>
        <v>557790.53608700202</v>
      </c>
      <c r="CD98" s="5">
        <f ca="1">IF(CD$4="",0,SUMPRODUCT(INDIRECT(ADDRESS($B105,$X$2)&amp;":"&amp;ADDRESS($B105,$X$2-1+CD$8)),INDIRECT(ADDRESS($B$11,$X$2)&amp;":"&amp;ADDRESS($B$11,$X$2-1+CD$8)),INDIRECT("rP!"&amp;ADDRESS(Prcsses!$B63,$X$2+$P$8-CD$8)&amp;":"&amp;ADDRESS(Prcsses!$B63,$X$2-1+$P$8))))</f>
        <v>567576.33496572135</v>
      </c>
      <c r="CE98" s="5">
        <f ca="1">IF(CE$4="",0,SUMPRODUCT(INDIRECT(ADDRESS($B105,$X$2)&amp;":"&amp;ADDRESS($B105,$X$2-1+CE$8)),INDIRECT(ADDRESS($B$11,$X$2)&amp;":"&amp;ADDRESS($B$11,$X$2-1+CE$8)),INDIRECT("rP!"&amp;ADDRESS(Prcsses!$B63,$X$2+$P$8-CE$8)&amp;":"&amp;ADDRESS(Prcsses!$B63,$X$2-1+$P$8))))</f>
        <v>577362.13384444069</v>
      </c>
      <c r="CF98" s="5">
        <f ca="1">IF(CF$4="",0,SUMPRODUCT(INDIRECT(ADDRESS($B105,$X$2)&amp;":"&amp;ADDRESS($B105,$X$2-1+CF$8)),INDIRECT(ADDRESS($B$11,$X$2)&amp;":"&amp;ADDRESS($B$11,$X$2-1+CF$8)),INDIRECT("rP!"&amp;ADDRESS(Prcsses!$B63,$X$2+$P$8-CF$8)&amp;":"&amp;ADDRESS(Prcsses!$B63,$X$2-1+$P$8))))</f>
        <v>0</v>
      </c>
    </row>
    <row r="99" spans="2:84" x14ac:dyDescent="0.3">
      <c r="B99" s="13">
        <f>ROW()</f>
        <v>99</v>
      </c>
      <c r="H99" s="1" t="str">
        <f>$H$97</f>
        <v>Переменные расходы с НДС</v>
      </c>
      <c r="I99" s="1" t="str">
        <f>Prcsses!I56</f>
        <v>Расходы на удержание клиентов</v>
      </c>
      <c r="M99" s="53" t="s">
        <v>18</v>
      </c>
      <c r="U99" s="5">
        <f t="shared" ca="1" si="114"/>
        <v>14822822.810327167</v>
      </c>
      <c r="X99" s="5">
        <f ca="1">IF(X$4="",0,SUMPRODUCT(INDIRECT(ADDRESS($B106,$X$2)&amp;":"&amp;ADDRESS($B106,$X$2-1+X$8)),INDIRECT(ADDRESS($B$11,$X$2)&amp;":"&amp;ADDRESS($B$11,$X$2-1+X$8)),INDIRECT("rP!"&amp;ADDRESS(Prcsses!$B64,$X$2+$P$8-X$8)&amp;":"&amp;ADDRESS(Prcsses!$B64,$X$2-1+$P$8))))</f>
        <v>0</v>
      </c>
      <c r="Y99" s="5">
        <f ca="1">IF(Y$4="",0,SUMPRODUCT(INDIRECT(ADDRESS($B106,$X$2)&amp;":"&amp;ADDRESS($B106,$X$2-1+Y$8)),INDIRECT(ADDRESS($B$11,$X$2)&amp;":"&amp;ADDRESS($B$11,$X$2-1+Y$8)),INDIRECT("rP!"&amp;ADDRESS(Prcsses!$B64,$X$2+$P$8-Y$8)&amp;":"&amp;ADDRESS(Prcsses!$B64,$X$2-1+$P$8))))</f>
        <v>0</v>
      </c>
      <c r="Z99" s="5">
        <f ca="1">IF(Z$4="",0,SUMPRODUCT(INDIRECT(ADDRESS($B106,$X$2)&amp;":"&amp;ADDRESS($B106,$X$2-1+Z$8)),INDIRECT(ADDRESS($B$11,$X$2)&amp;":"&amp;ADDRESS($B$11,$X$2-1+Z$8)),INDIRECT("rP!"&amp;ADDRESS(Prcsses!$B64,$X$2+$P$8-Z$8)&amp;":"&amp;ADDRESS(Prcsses!$B64,$X$2-1+$P$8))))</f>
        <v>0</v>
      </c>
      <c r="AA99" s="5">
        <f ca="1">IF(AA$4="",0,SUMPRODUCT(INDIRECT(ADDRESS($B106,$X$2)&amp;":"&amp;ADDRESS($B106,$X$2-1+AA$8)),INDIRECT(ADDRESS($B$11,$X$2)&amp;":"&amp;ADDRESS($B$11,$X$2-1+AA$8)),INDIRECT("rP!"&amp;ADDRESS(Prcsses!$B64,$X$2+$P$8-AA$8)&amp;":"&amp;ADDRESS(Prcsses!$B64,$X$2-1+$P$8))))</f>
        <v>5000</v>
      </c>
      <c r="AB99" s="5">
        <f ca="1">IF(AB$4="",0,SUMPRODUCT(INDIRECT(ADDRESS($B106,$X$2)&amp;":"&amp;ADDRESS($B106,$X$2-1+AB$8)),INDIRECT(ADDRESS($B$11,$X$2)&amp;":"&amp;ADDRESS($B$11,$X$2-1+AB$8)),INDIRECT("rP!"&amp;ADDRESS(Prcsses!$B64,$X$2+$P$8-AB$8)&amp;":"&amp;ADDRESS(Prcsses!$B64,$X$2-1+$P$8))))</f>
        <v>12500</v>
      </c>
      <c r="AC99" s="5">
        <f ca="1">IF(AC$4="",0,SUMPRODUCT(INDIRECT(ADDRESS($B106,$X$2)&amp;":"&amp;ADDRESS($B106,$X$2-1+AC$8)),INDIRECT(ADDRESS($B$11,$X$2)&amp;":"&amp;ADDRESS($B$11,$X$2-1+AC$8)),INDIRECT("rP!"&amp;ADDRESS(Prcsses!$B64,$X$2+$P$8-AC$8)&amp;":"&amp;ADDRESS(Prcsses!$B64,$X$2-1+$P$8))))</f>
        <v>22500</v>
      </c>
      <c r="AD99" s="5">
        <f ca="1">IF(AD$4="",0,SUMPRODUCT(INDIRECT(ADDRESS($B106,$X$2)&amp;":"&amp;ADDRESS($B106,$X$2-1+AD$8)),INDIRECT(ADDRESS($B$11,$X$2)&amp;":"&amp;ADDRESS($B$11,$X$2-1+AD$8)),INDIRECT("rP!"&amp;ADDRESS(Prcsses!$B64,$X$2+$P$8-AD$8)&amp;":"&amp;ADDRESS(Prcsses!$B64,$X$2-1+$P$8))))</f>
        <v>30000</v>
      </c>
      <c r="AE99" s="5">
        <f ca="1">IF(AE$4="",0,SUMPRODUCT(INDIRECT(ADDRESS($B106,$X$2)&amp;":"&amp;ADDRESS($B106,$X$2-1+AE$8)),INDIRECT(ADDRESS($B$11,$X$2)&amp;":"&amp;ADDRESS($B$11,$X$2-1+AE$8)),INDIRECT("rP!"&amp;ADDRESS(Prcsses!$B64,$X$2+$P$8-AE$8)&amp;":"&amp;ADDRESS(Prcsses!$B64,$X$2-1+$P$8))))</f>
        <v>37950</v>
      </c>
      <c r="AF99" s="5">
        <f ca="1">IF(AF$4="",0,SUMPRODUCT(INDIRECT(ADDRESS($B106,$X$2)&amp;":"&amp;ADDRESS($B106,$X$2-1+AF$8)),INDIRECT(ADDRESS($B$11,$X$2)&amp;":"&amp;ADDRESS($B$11,$X$2-1+AF$8)),INDIRECT("rP!"&amp;ADDRESS(Prcsses!$B64,$X$2+$P$8-AF$8)&amp;":"&amp;ADDRESS(Prcsses!$B64,$X$2-1+$P$8))))</f>
        <v>45975</v>
      </c>
      <c r="AG99" s="5">
        <f ca="1">IF(AG$4="",0,SUMPRODUCT(INDIRECT(ADDRESS($B106,$X$2)&amp;":"&amp;ADDRESS($B106,$X$2-1+AG$8)),INDIRECT(ADDRESS($B$11,$X$2)&amp;":"&amp;ADDRESS($B$11,$X$2-1+AG$8)),INDIRECT("rP!"&amp;ADDRESS(Prcsses!$B64,$X$2+$P$8-AG$8)&amp;":"&amp;ADDRESS(Prcsses!$B64,$X$2-1+$P$8))))</f>
        <v>54075</v>
      </c>
      <c r="AH99" s="5">
        <f ca="1">IF(AH$4="",0,SUMPRODUCT(INDIRECT(ADDRESS($B106,$X$2)&amp;":"&amp;ADDRESS($B106,$X$2-1+AH$8)),INDIRECT(ADDRESS($B$11,$X$2)&amp;":"&amp;ADDRESS($B$11,$X$2-1+AH$8)),INDIRECT("rP!"&amp;ADDRESS(Prcsses!$B64,$X$2+$P$8-AH$8)&amp;":"&amp;ADDRESS(Prcsses!$B64,$X$2-1+$P$8))))</f>
        <v>61800</v>
      </c>
      <c r="AI99" s="5">
        <f ca="1">IF(AI$4="",0,SUMPRODUCT(INDIRECT(ADDRESS($B106,$X$2)&amp;":"&amp;ADDRESS($B106,$X$2-1+AI$8)),INDIRECT(ADDRESS($B$11,$X$2)&amp;":"&amp;ADDRESS($B$11,$X$2-1+AI$8)),INDIRECT("rP!"&amp;ADDRESS(Prcsses!$B64,$X$2+$P$8-AI$8)&amp;":"&amp;ADDRESS(Prcsses!$B64,$X$2-1+$P$8))))</f>
        <v>69525</v>
      </c>
      <c r="AJ99" s="5">
        <f ca="1">IF(AJ$4="",0,SUMPRODUCT(INDIRECT(ADDRESS($B106,$X$2)&amp;":"&amp;ADDRESS($B106,$X$2-1+AJ$8)),INDIRECT(ADDRESS($B$11,$X$2)&amp;":"&amp;ADDRESS($B$11,$X$2-1+AJ$8)),INDIRECT("rP!"&amp;ADDRESS(Prcsses!$B64,$X$2+$P$8-AJ$8)&amp;":"&amp;ADDRESS(Prcsses!$B64,$X$2-1+$P$8))))</f>
        <v>77250</v>
      </c>
      <c r="AK99" s="5">
        <f ca="1">IF(AK$4="",0,SUMPRODUCT(INDIRECT(ADDRESS($B106,$X$2)&amp;":"&amp;ADDRESS($B106,$X$2-1+AK$8)),INDIRECT(ADDRESS($B$11,$X$2)&amp;":"&amp;ADDRESS($B$11,$X$2-1+AK$8)),INDIRECT("rP!"&amp;ADDRESS(Prcsses!$B64,$X$2+$P$8-AK$8)&amp;":"&amp;ADDRESS(Prcsses!$B64,$X$2-1+$P$8))))</f>
        <v>85902</v>
      </c>
      <c r="AL99" s="5">
        <f ca="1">IF(AL$4="",0,SUMPRODUCT(INDIRECT(ADDRESS($B106,$X$2)&amp;":"&amp;ADDRESS($B106,$X$2-1+AL$8)),INDIRECT(ADDRESS($B$11,$X$2)&amp;":"&amp;ADDRESS($B$11,$X$2-1+AL$8)),INDIRECT("rP!"&amp;ADDRESS(Prcsses!$B64,$X$2+$P$8-AL$8)&amp;":"&amp;ADDRESS(Prcsses!$B64,$X$2-1+$P$8))))</f>
        <v>94631.25</v>
      </c>
      <c r="AM99" s="5">
        <f ca="1">IF(AM$4="",0,SUMPRODUCT(INDIRECT(ADDRESS($B106,$X$2)&amp;":"&amp;ADDRESS($B106,$X$2-1+AM$8)),INDIRECT(ADDRESS($B$11,$X$2)&amp;":"&amp;ADDRESS($B$11,$X$2-1+AM$8)),INDIRECT("rP!"&amp;ADDRESS(Prcsses!$B64,$X$2+$P$8-AM$8)&amp;":"&amp;ADDRESS(Prcsses!$B64,$X$2-1+$P$8))))</f>
        <v>103437.75</v>
      </c>
      <c r="AN99" s="5">
        <f ca="1">IF(AN$4="",0,SUMPRODUCT(INDIRECT(ADDRESS($B106,$X$2)&amp;":"&amp;ADDRESS($B106,$X$2-1+AN$8)),INDIRECT(ADDRESS($B$11,$X$2)&amp;":"&amp;ADDRESS($B$11,$X$2-1+AN$8)),INDIRECT("rP!"&amp;ADDRESS(Prcsses!$B64,$X$2+$P$8-AN$8)&amp;":"&amp;ADDRESS(Prcsses!$B64,$X$2-1+$P$8))))</f>
        <v>111394.5</v>
      </c>
      <c r="AO99" s="5">
        <f ca="1">IF(AO$4="",0,SUMPRODUCT(INDIRECT(ADDRESS($B106,$X$2)&amp;":"&amp;ADDRESS($B106,$X$2-1+AO$8)),INDIRECT(ADDRESS($B$11,$X$2)&amp;":"&amp;ADDRESS($B$11,$X$2-1+AO$8)),INDIRECT("rP!"&amp;ADDRESS(Prcsses!$B64,$X$2+$P$8-AO$8)&amp;":"&amp;ADDRESS(Prcsses!$B64,$X$2-1+$P$8))))</f>
        <v>119351.25</v>
      </c>
      <c r="AP99" s="5">
        <f ca="1">IF(AP$4="",0,SUMPRODUCT(INDIRECT(ADDRESS($B106,$X$2)&amp;":"&amp;ADDRESS($B106,$X$2-1+AP$8)),INDIRECT(ADDRESS($B$11,$X$2)&amp;":"&amp;ADDRESS($B$11,$X$2-1+AP$8)),INDIRECT("rP!"&amp;ADDRESS(Prcsses!$B64,$X$2+$P$8-AP$8)&amp;":"&amp;ADDRESS(Prcsses!$B64,$X$2-1+$P$8))))</f>
        <v>127308</v>
      </c>
      <c r="AQ99" s="5">
        <f ca="1">IF(AQ$4="",0,SUMPRODUCT(INDIRECT(ADDRESS($B106,$X$2)&amp;":"&amp;ADDRESS($B106,$X$2-1+AQ$8)),INDIRECT(ADDRESS($B$11,$X$2)&amp;":"&amp;ADDRESS($B$11,$X$2-1+AQ$8)),INDIRECT("rP!"&amp;ADDRESS(Prcsses!$B64,$X$2+$P$8-AQ$8)&amp;":"&amp;ADDRESS(Prcsses!$B64,$X$2-1+$P$8))))</f>
        <v>136696.965</v>
      </c>
      <c r="AR99" s="5">
        <f ca="1">IF(AR$4="",0,SUMPRODUCT(INDIRECT(ADDRESS($B106,$X$2)&amp;":"&amp;ADDRESS($B106,$X$2-1+AR$8)),INDIRECT(ADDRESS($B$11,$X$2)&amp;":"&amp;ADDRESS($B$11,$X$2-1+AR$8)),INDIRECT("rP!"&amp;ADDRESS(Prcsses!$B64,$X$2+$P$8-AR$8)&amp;":"&amp;ADDRESS(Prcsses!$B64,$X$2-1+$P$8))))</f>
        <v>146165.4975</v>
      </c>
      <c r="AS99" s="5">
        <f ca="1">IF(AS$4="",0,SUMPRODUCT(INDIRECT(ADDRESS($B106,$X$2)&amp;":"&amp;ADDRESS($B106,$X$2-1+AS$8)),INDIRECT(ADDRESS($B$11,$X$2)&amp;":"&amp;ADDRESS($B$11,$X$2-1+AS$8)),INDIRECT("rP!"&amp;ADDRESS(Prcsses!$B64,$X$2+$P$8-AS$8)&amp;":"&amp;ADDRESS(Prcsses!$B64,$X$2-1+$P$8))))</f>
        <v>155713.5975</v>
      </c>
      <c r="AT99" s="5">
        <f ca="1">IF(AT$4="",0,SUMPRODUCT(INDIRECT(ADDRESS($B106,$X$2)&amp;":"&amp;ADDRESS($B106,$X$2-1+AT$8)),INDIRECT(ADDRESS($B$11,$X$2)&amp;":"&amp;ADDRESS($B$11,$X$2-1+AT$8)),INDIRECT("rP!"&amp;ADDRESS(Prcsses!$B64,$X$2+$P$8-AT$8)&amp;":"&amp;ADDRESS(Prcsses!$B64,$X$2-1+$P$8))))</f>
        <v>163909.05000000002</v>
      </c>
      <c r="AU99" s="5">
        <f ca="1">IF(AU$4="",0,SUMPRODUCT(INDIRECT(ADDRESS($B106,$X$2)&amp;":"&amp;ADDRESS($B106,$X$2-1+AU$8)),INDIRECT(ADDRESS($B$11,$X$2)&amp;":"&amp;ADDRESS($B$11,$X$2-1+AU$8)),INDIRECT("rP!"&amp;ADDRESS(Prcsses!$B64,$X$2+$P$8-AU$8)&amp;":"&amp;ADDRESS(Prcsses!$B64,$X$2-1+$P$8))))</f>
        <v>172104.5025</v>
      </c>
      <c r="AV99" s="5">
        <f ca="1">IF(AV$4="",0,SUMPRODUCT(INDIRECT(ADDRESS($B106,$X$2)&amp;":"&amp;ADDRESS($B106,$X$2-1+AV$8)),INDIRECT(ADDRESS($B$11,$X$2)&amp;":"&amp;ADDRESS($B$11,$X$2-1+AV$8)),INDIRECT("rP!"&amp;ADDRESS(Prcsses!$B64,$X$2+$P$8-AV$8)&amp;":"&amp;ADDRESS(Prcsses!$B64,$X$2-1+$P$8))))</f>
        <v>180299.95500000002</v>
      </c>
      <c r="AW99" s="5">
        <f ca="1">IF(AW$4="",0,SUMPRODUCT(INDIRECT(ADDRESS($B106,$X$2)&amp;":"&amp;ADDRESS($B106,$X$2-1+AW$8)),INDIRECT(ADDRESS($B$11,$X$2)&amp;":"&amp;ADDRESS($B$11,$X$2-1+AW$8)),INDIRECT("rP!"&amp;ADDRESS(Prcsses!$B64,$X$2+$P$8-AW$8)&amp;":"&amp;ADDRESS(Prcsses!$B64,$X$2-1+$P$8))))</f>
        <v>190462.3161</v>
      </c>
      <c r="AX99" s="5">
        <f ca="1">IF(AX$4="",0,SUMPRODUCT(INDIRECT(ADDRESS($B106,$X$2)&amp;":"&amp;ADDRESS($B106,$X$2-1+AX$8)),INDIRECT(ADDRESS($B$11,$X$2)&amp;":"&amp;ADDRESS($B$11,$X$2-1+AX$8)),INDIRECT("rP!"&amp;ADDRESS(Prcsses!$B64,$X$2+$P$8-AX$8)&amp;":"&amp;ADDRESS(Prcsses!$B64,$X$2-1+$P$8))))</f>
        <v>200706.63172499998</v>
      </c>
      <c r="AY99" s="5">
        <f ca="1">IF(AY$4="",0,SUMPRODUCT(INDIRECT(ADDRESS($B106,$X$2)&amp;":"&amp;ADDRESS($B106,$X$2-1+AY$8)),INDIRECT(ADDRESS($B$11,$X$2)&amp;":"&amp;ADDRESS($B$11,$X$2-1+AY$8)),INDIRECT("rP!"&amp;ADDRESS(Prcsses!$B64,$X$2+$P$8-AY$8)&amp;":"&amp;ADDRESS(Prcsses!$B64,$X$2-1+$P$8))))</f>
        <v>211032.90187499998</v>
      </c>
      <c r="AZ99" s="5">
        <f ca="1">IF(AZ$4="",0,SUMPRODUCT(INDIRECT(ADDRESS($B106,$X$2)&amp;":"&amp;ADDRESS($B106,$X$2-1+AZ$8)),INDIRECT(ADDRESS($B$11,$X$2)&amp;":"&amp;ADDRESS($B$11,$X$2-1+AZ$8)),INDIRECT("rP!"&amp;ADDRESS(Prcsses!$B64,$X$2+$P$8-AZ$8)&amp;":"&amp;ADDRESS(Prcsses!$B64,$X$2-1+$P$8))))</f>
        <v>219474.21794999999</v>
      </c>
      <c r="BA99" s="5">
        <f ca="1">IF(BA$4="",0,SUMPRODUCT(INDIRECT(ADDRESS($B106,$X$2)&amp;":"&amp;ADDRESS($B106,$X$2-1+BA$8)),INDIRECT(ADDRESS($B$11,$X$2)&amp;":"&amp;ADDRESS($B$11,$X$2-1+BA$8)),INDIRECT("rP!"&amp;ADDRESS(Prcsses!$B64,$X$2+$P$8-BA$8)&amp;":"&amp;ADDRESS(Prcsses!$B64,$X$2-1+$P$8))))</f>
        <v>227915.53402499997</v>
      </c>
      <c r="BB99" s="5">
        <f ca="1">IF(BB$4="",0,SUMPRODUCT(INDIRECT(ADDRESS($B106,$X$2)&amp;":"&amp;ADDRESS($B106,$X$2-1+BB$8)),INDIRECT(ADDRESS($B$11,$X$2)&amp;":"&amp;ADDRESS($B$11,$X$2-1+BB$8)),INDIRECT("rP!"&amp;ADDRESS(Prcsses!$B64,$X$2+$P$8-BB$8)&amp;":"&amp;ADDRESS(Prcsses!$B64,$X$2-1+$P$8))))</f>
        <v>236356.85009999998</v>
      </c>
      <c r="BC99" s="5">
        <f ca="1">IF(BC$4="",0,SUMPRODUCT(INDIRECT(ADDRESS($B106,$X$2)&amp;":"&amp;ADDRESS($B106,$X$2-1+BC$8)),INDIRECT(ADDRESS($B$11,$X$2)&amp;":"&amp;ADDRESS($B$11,$X$2-1+BC$8)),INDIRECT("rP!"&amp;ADDRESS(Prcsses!$B64,$X$2+$P$8-BC$8)&amp;":"&amp;ADDRESS(Prcsses!$B64,$X$2-1+$P$8))))</f>
        <v>247330.56099749997</v>
      </c>
      <c r="BD99" s="5">
        <f ca="1">IF(BD$4="",0,SUMPRODUCT(INDIRECT(ADDRESS($B106,$X$2)&amp;":"&amp;ADDRESS($B106,$X$2-1+BD$8)),INDIRECT(ADDRESS($B$11,$X$2)&amp;":"&amp;ADDRESS($B$11,$X$2-1+BD$8)),INDIRECT("rP!"&amp;ADDRESS(Prcsses!$B64,$X$2+$P$8-BD$8)&amp;":"&amp;ADDRESS(Prcsses!$B64,$X$2-1+$P$8))))</f>
        <v>258388.68505574996</v>
      </c>
      <c r="BE99" s="5">
        <f ca="1">IF(BE$4="",0,SUMPRODUCT(INDIRECT(ADDRESS($B106,$X$2)&amp;":"&amp;ADDRESS($B106,$X$2-1+BE$8)),INDIRECT(ADDRESS($B$11,$X$2)&amp;":"&amp;ADDRESS($B$11,$X$2-1+BE$8)),INDIRECT("rP!"&amp;ADDRESS(Prcsses!$B64,$X$2+$P$8-BE$8)&amp;":"&amp;ADDRESS(Prcsses!$B64,$X$2-1+$P$8))))</f>
        <v>269531.22227475001</v>
      </c>
      <c r="BF99" s="5">
        <f ca="1">IF(BF$4="",0,SUMPRODUCT(INDIRECT(ADDRESS($B106,$X$2)&amp;":"&amp;ADDRESS($B106,$X$2-1+BF$8)),INDIRECT(ADDRESS($B$11,$X$2)&amp;":"&amp;ADDRESS($B$11,$X$2-1+BF$8)),INDIRECT("rP!"&amp;ADDRESS(Prcsses!$B64,$X$2+$P$8-BF$8)&amp;":"&amp;ADDRESS(Prcsses!$B64,$X$2-1+$P$8))))</f>
        <v>278225.77783199993</v>
      </c>
      <c r="BG99" s="5">
        <f ca="1">IF(BG$4="",0,SUMPRODUCT(INDIRECT(ADDRESS($B106,$X$2)&amp;":"&amp;ADDRESS($B106,$X$2-1+BG$8)),INDIRECT(ADDRESS($B$11,$X$2)&amp;":"&amp;ADDRESS($B$11,$X$2-1+BG$8)),INDIRECT("rP!"&amp;ADDRESS(Prcsses!$B64,$X$2+$P$8-BG$8)&amp;":"&amp;ADDRESS(Prcsses!$B64,$X$2-1+$P$8))))</f>
        <v>286920.33338924998</v>
      </c>
      <c r="BH99" s="5">
        <f ca="1">IF(BH$4="",0,SUMPRODUCT(INDIRECT(ADDRESS($B106,$X$2)&amp;":"&amp;ADDRESS($B106,$X$2-1+BH$8)),INDIRECT(ADDRESS($B$11,$X$2)&amp;":"&amp;ADDRESS($B$11,$X$2-1+BH$8)),INDIRECT("rP!"&amp;ADDRESS(Prcsses!$B64,$X$2+$P$8-BH$8)&amp;":"&amp;ADDRESS(Prcsses!$B64,$X$2-1+$P$8))))</f>
        <v>295614.88894649997</v>
      </c>
      <c r="BI99" s="5">
        <f ca="1">IF(BI$4="",0,SUMPRODUCT(INDIRECT(ADDRESS($B106,$X$2)&amp;":"&amp;ADDRESS($B106,$X$2-1+BI$8)),INDIRECT(ADDRESS($B$11,$X$2)&amp;":"&amp;ADDRESS($B$11,$X$2-1+BI$8)),INDIRECT("rP!"&amp;ADDRESS(Prcsses!$B64,$X$2+$P$8-BI$8)&amp;":"&amp;ADDRESS(Prcsses!$B64,$X$2-1+$P$8))))</f>
        <v>307439.48450436001</v>
      </c>
      <c r="BJ99" s="5">
        <f ca="1">IF(BJ$4="",0,SUMPRODUCT(INDIRECT(ADDRESS($B106,$X$2)&amp;":"&amp;ADDRESS($B106,$X$2-1+BJ$8)),INDIRECT(ADDRESS($B$11,$X$2)&amp;":"&amp;ADDRESS($B$11,$X$2-1+BJ$8)),INDIRECT("rP!"&amp;ADDRESS(Prcsses!$B64,$X$2+$P$8-BJ$8)&amp;":"&amp;ADDRESS(Prcsses!$B64,$X$2-1+$P$8))))</f>
        <v>319351.02561779245</v>
      </c>
      <c r="BK99" s="5">
        <f ca="1">IF(BK$4="",0,SUMPRODUCT(INDIRECT(ADDRESS($B106,$X$2)&amp;":"&amp;ADDRESS($B106,$X$2-1+BK$8)),INDIRECT(ADDRESS($B$11,$X$2)&amp;":"&amp;ADDRESS($B$11,$X$2-1+BK$8)),INDIRECT("rP!"&amp;ADDRESS(Prcsses!$B64,$X$2+$P$8-BK$8)&amp;":"&amp;ADDRESS(Prcsses!$B64,$X$2-1+$P$8))))</f>
        <v>331349.51228679746</v>
      </c>
      <c r="BL99" s="5">
        <f ca="1">IF(BL$4="",0,SUMPRODUCT(INDIRECT(ADDRESS($B106,$X$2)&amp;":"&amp;ADDRESS($B106,$X$2-1+BL$8)),INDIRECT(ADDRESS($B$11,$X$2)&amp;":"&amp;ADDRESS($B$11,$X$2-1+BL$8)),INDIRECT("rP!"&amp;ADDRESS(Prcsses!$B64,$X$2+$P$8-BL$8)&amp;":"&amp;ADDRESS(Prcsses!$B64,$X$2-1+$P$8))))</f>
        <v>340304.90451076499</v>
      </c>
      <c r="BM99" s="5">
        <f ca="1">IF(BM$4="",0,SUMPRODUCT(INDIRECT(ADDRESS($B106,$X$2)&amp;":"&amp;ADDRESS($B106,$X$2-1+BM$8)),INDIRECT(ADDRESS($B$11,$X$2)&amp;":"&amp;ADDRESS($B$11,$X$2-1+BM$8)),INDIRECT("rP!"&amp;ADDRESS(Prcsses!$B64,$X$2+$P$8-BM$8)&amp;":"&amp;ADDRESS(Prcsses!$B64,$X$2-1+$P$8))))</f>
        <v>349260.29673473246</v>
      </c>
      <c r="BN99" s="5">
        <f ca="1">IF(BN$4="",0,SUMPRODUCT(INDIRECT(ADDRESS($B106,$X$2)&amp;":"&amp;ADDRESS($B106,$X$2-1+BN$8)),INDIRECT(ADDRESS($B$11,$X$2)&amp;":"&amp;ADDRESS($B$11,$X$2-1+BN$8)),INDIRECT("rP!"&amp;ADDRESS(Prcsses!$B64,$X$2+$P$8-BN$8)&amp;":"&amp;ADDRESS(Prcsses!$B64,$X$2-1+$P$8))))</f>
        <v>358215.68895869999</v>
      </c>
      <c r="BO99" s="5">
        <f ca="1">IF(BO$4="",0,SUMPRODUCT(INDIRECT(ADDRESS($B106,$X$2)&amp;":"&amp;ADDRESS($B106,$X$2-1+BO$8)),INDIRECT(ADDRESS($B$11,$X$2)&amp;":"&amp;ADDRESS($B$11,$X$2-1+BO$8)),INDIRECT("rP!"&amp;ADDRESS(Prcsses!$B64,$X$2+$P$8-BO$8)&amp;":"&amp;ADDRESS(Prcsses!$B64,$X$2-1+$P$8))))</f>
        <v>370932.34591673384</v>
      </c>
      <c r="BP99" s="5">
        <f ca="1">IF(BP$4="",0,SUMPRODUCT(INDIRECT(ADDRESS($B106,$X$2)&amp;":"&amp;ADDRESS($B106,$X$2-1+BP$8)),INDIRECT(ADDRESS($B$11,$X$2)&amp;":"&amp;ADDRESS($B$11,$X$2-1+BP$8)),INDIRECT("rP!"&amp;ADDRESS(Prcsses!$B64,$X$2+$P$8-BP$8)&amp;":"&amp;ADDRESS(Prcsses!$B64,$X$2-1+$P$8))))</f>
        <v>383738.55679700733</v>
      </c>
      <c r="BQ99" s="5">
        <f ca="1">IF(BQ$4="",0,SUMPRODUCT(INDIRECT(ADDRESS($B106,$X$2)&amp;":"&amp;ADDRESS($B106,$X$2-1+BQ$8)),INDIRECT(ADDRESS($B$11,$X$2)&amp;":"&amp;ADDRESS($B$11,$X$2-1+BQ$8)),INDIRECT("rP!"&amp;ADDRESS(Prcsses!$B64,$X$2+$P$8-BQ$8)&amp;":"&amp;ADDRESS(Prcsses!$B64,$X$2-1+$P$8))))</f>
        <v>396634.32159952063</v>
      </c>
      <c r="BR99" s="5">
        <f ca="1">IF(BR$4="",0,SUMPRODUCT(INDIRECT(ADDRESS($B106,$X$2)&amp;":"&amp;ADDRESS($B106,$X$2-1+BR$8)),INDIRECT(ADDRESS($B$11,$X$2)&amp;":"&amp;ADDRESS($B$11,$X$2-1+BR$8)),INDIRECT("rP!"&amp;ADDRESS(Prcsses!$B64,$X$2+$P$8-BR$8)&amp;":"&amp;ADDRESS(Prcsses!$B64,$X$2-1+$P$8))))</f>
        <v>405858.37559020711</v>
      </c>
      <c r="BS99" s="5">
        <f ca="1">IF(BS$4="",0,SUMPRODUCT(INDIRECT(ADDRESS($B106,$X$2)&amp;":"&amp;ADDRESS($B106,$X$2-1+BS$8)),INDIRECT(ADDRESS($B$11,$X$2)&amp;":"&amp;ADDRESS($B$11,$X$2-1+BS$8)),INDIRECT("rP!"&amp;ADDRESS(Prcsses!$B64,$X$2+$P$8-BS$8)&amp;":"&amp;ADDRESS(Prcsses!$B64,$X$2-1+$P$8))))</f>
        <v>415082.4295808936</v>
      </c>
      <c r="BT99" s="5">
        <f ca="1">IF(BT$4="",0,SUMPRODUCT(INDIRECT(ADDRESS($B106,$X$2)&amp;":"&amp;ADDRESS($B106,$X$2-1+BT$8)),INDIRECT(ADDRESS($B$11,$X$2)&amp;":"&amp;ADDRESS($B$11,$X$2-1+BT$8)),INDIRECT("rP!"&amp;ADDRESS(Prcsses!$B64,$X$2+$P$8-BT$8)&amp;":"&amp;ADDRESS(Prcsses!$B64,$X$2-1+$P$8))))</f>
        <v>424306.48357158015</v>
      </c>
      <c r="BU99" s="5">
        <f ca="1">IF(BU$4="",0,SUMPRODUCT(INDIRECT(ADDRESS($B106,$X$2)&amp;":"&amp;ADDRESS($B106,$X$2-1+BU$8)),INDIRECT(ADDRESS($B$11,$X$2)&amp;":"&amp;ADDRESS($B$11,$X$2-1+BU$8)),INDIRECT("rP!"&amp;ADDRESS(Prcsses!$B64,$X$2+$P$8-BU$8)&amp;":"&amp;ADDRESS(Prcsses!$B64,$X$2-1+$P$8))))</f>
        <v>437958.08347779623</v>
      </c>
      <c r="BV99" s="5">
        <f ca="1">IF(BV$4="",0,SUMPRODUCT(INDIRECT(ADDRESS($B106,$X$2)&amp;":"&amp;ADDRESS($B106,$X$2-1+BV$8)),INDIRECT(ADDRESS($B$11,$X$2)&amp;":"&amp;ADDRESS($B$11,$X$2-1+BV$8)),INDIRECT("rP!"&amp;ADDRESS(Prcsses!$B64,$X$2+$P$8-BV$8)&amp;":"&amp;ADDRESS(Prcsses!$B64,$X$2-1+$P$8))))</f>
        <v>451701.92392391909</v>
      </c>
      <c r="BW99" s="5">
        <f ca="1">IF(BW$4="",0,SUMPRODUCT(INDIRECT(ADDRESS($B106,$X$2)&amp;":"&amp;ADDRESS($B106,$X$2-1+BW$8)),INDIRECT(ADDRESS($B$11,$X$2)&amp;":"&amp;ADDRESS($B$11,$X$2-1+BW$8)),INDIRECT("rP!"&amp;ADDRESS(Prcsses!$B64,$X$2+$P$8-BW$8)&amp;":"&amp;ADDRESS(Prcsses!$B64,$X$2-1+$P$8))))</f>
        <v>465538.00490994891</v>
      </c>
      <c r="BX99" s="5">
        <f ca="1">IF(BX$4="",0,SUMPRODUCT(INDIRECT(ADDRESS($B106,$X$2)&amp;":"&amp;ADDRESS($B106,$X$2-1+BX$8)),INDIRECT(ADDRESS($B$11,$X$2)&amp;":"&amp;ADDRESS($B$11,$X$2-1+BX$8)),INDIRECT("rP!"&amp;ADDRESS(Prcsses!$B64,$X$2+$P$8-BX$8)&amp;":"&amp;ADDRESS(Prcsses!$B64,$X$2-1+$P$8))))</f>
        <v>475038.78052035597</v>
      </c>
      <c r="BY99" s="5">
        <f ca="1">IF(BY$4="",0,SUMPRODUCT(INDIRECT(ADDRESS($B106,$X$2)&amp;":"&amp;ADDRESS($B106,$X$2-1+BY$8)),INDIRECT(ADDRESS($B$11,$X$2)&amp;":"&amp;ADDRESS($B$11,$X$2-1+BY$8)),INDIRECT("rP!"&amp;ADDRESS(Prcsses!$B64,$X$2+$P$8-BY$8)&amp;":"&amp;ADDRESS(Prcsses!$B64,$X$2-1+$P$8))))</f>
        <v>484539.55613076314</v>
      </c>
      <c r="BZ99" s="5">
        <f ca="1">IF(BZ$4="",0,SUMPRODUCT(INDIRECT(ADDRESS($B106,$X$2)&amp;":"&amp;ADDRESS($B106,$X$2-1+BZ$8)),INDIRECT(ADDRESS($B$11,$X$2)&amp;":"&amp;ADDRESS($B$11,$X$2-1+BZ$8)),INDIRECT("rP!"&amp;ADDRESS(Prcsses!$B64,$X$2+$P$8-BZ$8)&amp;":"&amp;ADDRESS(Prcsses!$B64,$X$2-1+$P$8))))</f>
        <v>494040.33174117026</v>
      </c>
      <c r="CA99" s="5">
        <f ca="1">IF(CA$4="",0,SUMPRODUCT(INDIRECT(ADDRESS($B106,$X$2)&amp;":"&amp;ADDRESS($B106,$X$2-1+CA$8)),INDIRECT(ADDRESS($B$11,$X$2)&amp;":"&amp;ADDRESS($B$11,$X$2-1+CA$8)),INDIRECT("rP!"&amp;ADDRESS(Prcsses!$B64,$X$2+$P$8-CA$8)&amp;":"&amp;ADDRESS(Prcsses!$B64,$X$2-1+$P$8))))</f>
        <v>508671.52618119714</v>
      </c>
      <c r="CB99" s="5">
        <f ca="1">IF(CB$4="",0,SUMPRODUCT(INDIRECT(ADDRESS($B106,$X$2)&amp;":"&amp;ADDRESS($B106,$X$2-1+CB$8)),INDIRECT(ADDRESS($B$11,$X$2)&amp;":"&amp;ADDRESS($B$11,$X$2-1+CB$8)),INDIRECT("rP!"&amp;ADDRESS(Prcsses!$B64,$X$2+$P$8-CB$8)&amp;":"&amp;ADDRESS(Prcsses!$B64,$X$2-1+$P$8))))</f>
        <v>523397.72837732825</v>
      </c>
      <c r="CC99" s="5">
        <f ca="1">IF(CC$4="",0,SUMPRODUCT(INDIRECT(ADDRESS($B106,$X$2)&amp;":"&amp;ADDRESS($B106,$X$2-1+CC$8)),INDIRECT(ADDRESS($B$11,$X$2)&amp;":"&amp;ADDRESS($B$11,$X$2-1+CC$8)),INDIRECT("rP!"&amp;ADDRESS(Prcsses!$B64,$X$2+$P$8-CC$8)&amp;":"&amp;ADDRESS(Prcsses!$B64,$X$2-1+$P$8))))</f>
        <v>538218.93832956336</v>
      </c>
      <c r="CD99" s="5">
        <f ca="1">IF(CD$4="",0,SUMPRODUCT(INDIRECT(ADDRESS($B106,$X$2)&amp;":"&amp;ADDRESS($B106,$X$2-1+CD$8)),INDIRECT(ADDRESS($B$11,$X$2)&amp;":"&amp;ADDRESS($B$11,$X$2-1+CD$8)),INDIRECT("rP!"&amp;ADDRESS(Prcsses!$B64,$X$2+$P$8-CD$8)&amp;":"&amp;ADDRESS(Prcsses!$B64,$X$2-1+$P$8))))</f>
        <v>548004.73720828269</v>
      </c>
      <c r="CE99" s="5">
        <f ca="1">IF(CE$4="",0,SUMPRODUCT(INDIRECT(ADDRESS($B106,$X$2)&amp;":"&amp;ADDRESS($B106,$X$2-1+CE$8)),INDIRECT(ADDRESS($B$11,$X$2)&amp;":"&amp;ADDRESS($B$11,$X$2-1+CE$8)),INDIRECT("rP!"&amp;ADDRESS(Prcsses!$B64,$X$2+$P$8-CE$8)&amp;":"&amp;ADDRESS(Prcsses!$B64,$X$2-1+$P$8))))</f>
        <v>557790.53608700202</v>
      </c>
      <c r="CF99" s="5">
        <f ca="1">IF(CF$4="",0,SUMPRODUCT(INDIRECT(ADDRESS($B106,$X$2)&amp;":"&amp;ADDRESS($B106,$X$2-1+CF$8)),INDIRECT(ADDRESS($B$11,$X$2)&amp;":"&amp;ADDRESS($B$11,$X$2-1+CF$8)),INDIRECT("rP!"&amp;ADDRESS(Prcsses!$B64,$X$2+$P$8-CF$8)&amp;":"&amp;ADDRESS(Prcsses!$B64,$X$2-1+$P$8))))</f>
        <v>0</v>
      </c>
    </row>
    <row r="100" spans="2:84" x14ac:dyDescent="0.3">
      <c r="B100" s="13">
        <f>ROW()</f>
        <v>100</v>
      </c>
      <c r="H100" s="1" t="str">
        <f>$H$97</f>
        <v>Переменные расходы с НДС</v>
      </c>
      <c r="I100" s="1" t="str">
        <f>Prcsses!I57</f>
        <v>Представительские расходы</v>
      </c>
      <c r="M100" s="53" t="s">
        <v>18</v>
      </c>
      <c r="U100" s="5">
        <f t="shared" ca="1" si="114"/>
        <v>68412942.921270564</v>
      </c>
      <c r="X100" s="5">
        <f ca="1">IF(X$4="",0,SUMPRODUCT(INDIRECT(ADDRESS($B107,$X$2)&amp;":"&amp;ADDRESS($B107,$X$2-1+X$8)),INDIRECT(ADDRESS($B$11,$X$2)&amp;":"&amp;ADDRESS($B$11,$X$2-1+X$8)),INDIRECT("rP!"&amp;ADDRESS(Prcsses!$B65,$X$2+$P$8-X$8)&amp;":"&amp;ADDRESS(Prcsses!$B65,$X$2-1+$P$8))))</f>
        <v>0</v>
      </c>
      <c r="Y100" s="5">
        <f ca="1">IF(Y$4="",0,SUMPRODUCT(INDIRECT(ADDRESS($B107,$X$2)&amp;":"&amp;ADDRESS($B107,$X$2-1+Y$8)),INDIRECT(ADDRESS($B$11,$X$2)&amp;":"&amp;ADDRESS($B$11,$X$2-1+Y$8)),INDIRECT("rP!"&amp;ADDRESS(Prcsses!$B65,$X$2+$P$8-Y$8)&amp;":"&amp;ADDRESS(Prcsses!$B65,$X$2-1+$P$8))))</f>
        <v>0</v>
      </c>
      <c r="Z100" s="5">
        <f ca="1">IF(Z$4="",0,SUMPRODUCT(INDIRECT(ADDRESS($B107,$X$2)&amp;":"&amp;ADDRESS($B107,$X$2-1+Z$8)),INDIRECT(ADDRESS($B$11,$X$2)&amp;":"&amp;ADDRESS($B$11,$X$2-1+Z$8)),INDIRECT("rP!"&amp;ADDRESS(Prcsses!$B65,$X$2+$P$8-Z$8)&amp;":"&amp;ADDRESS(Prcsses!$B65,$X$2-1+$P$8))))</f>
        <v>50000</v>
      </c>
      <c r="AA100" s="5">
        <f ca="1">IF(AA$4="",0,SUMPRODUCT(INDIRECT(ADDRESS($B107,$X$2)&amp;":"&amp;ADDRESS($B107,$X$2-1+AA$8)),INDIRECT(ADDRESS($B$11,$X$2)&amp;":"&amp;ADDRESS($B$11,$X$2-1+AA$8)),INDIRECT("rP!"&amp;ADDRESS(Prcsses!$B65,$X$2+$P$8-AA$8)&amp;":"&amp;ADDRESS(Prcsses!$B65,$X$2-1+$P$8))))</f>
        <v>85000</v>
      </c>
      <c r="AB100" s="5">
        <f ca="1">IF(AB$4="",0,SUMPRODUCT(INDIRECT(ADDRESS($B107,$X$2)&amp;":"&amp;ADDRESS($B107,$X$2-1+AB$8)),INDIRECT(ADDRESS($B$11,$X$2)&amp;":"&amp;ADDRESS($B$11,$X$2-1+AB$8)),INDIRECT("rP!"&amp;ADDRESS(Prcsses!$B65,$X$2+$P$8-AB$8)&amp;":"&amp;ADDRESS(Prcsses!$B65,$X$2-1+$P$8))))</f>
        <v>120000</v>
      </c>
      <c r="AC100" s="5">
        <f ca="1">IF(AC$4="",0,SUMPRODUCT(INDIRECT(ADDRESS($B107,$X$2)&amp;":"&amp;ADDRESS($B107,$X$2-1+AC$8)),INDIRECT(ADDRESS($B$11,$X$2)&amp;":"&amp;ADDRESS($B$11,$X$2-1+AC$8)),INDIRECT("rP!"&amp;ADDRESS(Prcsses!$B65,$X$2+$P$8-AC$8)&amp;":"&amp;ADDRESS(Prcsses!$B65,$X$2-1+$P$8))))</f>
        <v>152500</v>
      </c>
      <c r="AD100" s="5">
        <f ca="1">IF(AD$4="",0,SUMPRODUCT(INDIRECT(ADDRESS($B107,$X$2)&amp;":"&amp;ADDRESS($B107,$X$2-1+AD$8)),INDIRECT(ADDRESS($B$11,$X$2)&amp;":"&amp;ADDRESS($B$11,$X$2-1+AD$8)),INDIRECT("rP!"&amp;ADDRESS(Prcsses!$B65,$X$2+$P$8-AD$8)&amp;":"&amp;ADDRESS(Prcsses!$B65,$X$2-1+$P$8))))</f>
        <v>189500</v>
      </c>
      <c r="AE100" s="5">
        <f ca="1">IF(AE$4="",0,SUMPRODUCT(INDIRECT(ADDRESS($B107,$X$2)&amp;":"&amp;ADDRESS($B107,$X$2-1+AE$8)),INDIRECT(ADDRESS($B$11,$X$2)&amp;":"&amp;ADDRESS($B$11,$X$2-1+AE$8)),INDIRECT("rP!"&amp;ADDRESS(Prcsses!$B65,$X$2+$P$8-AE$8)&amp;":"&amp;ADDRESS(Prcsses!$B65,$X$2-1+$P$8))))</f>
        <v>223650</v>
      </c>
      <c r="AF100" s="5">
        <f ca="1">IF(AF$4="",0,SUMPRODUCT(INDIRECT(ADDRESS($B107,$X$2)&amp;":"&amp;ADDRESS($B107,$X$2-1+AF$8)),INDIRECT(ADDRESS($B$11,$X$2)&amp;":"&amp;ADDRESS($B$11,$X$2-1+AF$8)),INDIRECT("rP!"&amp;ADDRESS(Prcsses!$B65,$X$2+$P$8-AF$8)&amp;":"&amp;ADDRESS(Prcsses!$B65,$X$2-1+$P$8))))</f>
        <v>257500</v>
      </c>
      <c r="AG100" s="5">
        <f ca="1">IF(AG$4="",0,SUMPRODUCT(INDIRECT(ADDRESS($B107,$X$2)&amp;":"&amp;ADDRESS($B107,$X$2-1+AG$8)),INDIRECT(ADDRESS($B$11,$X$2)&amp;":"&amp;ADDRESS($B$11,$X$2-1+AG$8)),INDIRECT("rP!"&amp;ADDRESS(Prcsses!$B65,$X$2+$P$8-AG$8)&amp;":"&amp;ADDRESS(Prcsses!$B65,$X$2-1+$P$8))))</f>
        <v>290975</v>
      </c>
      <c r="AH100" s="5">
        <f ca="1">IF(AH$4="",0,SUMPRODUCT(INDIRECT(ADDRESS($B107,$X$2)&amp;":"&amp;ADDRESS($B107,$X$2-1+AH$8)),INDIRECT(ADDRESS($B$11,$X$2)&amp;":"&amp;ADDRESS($B$11,$X$2-1+AH$8)),INDIRECT("rP!"&amp;ADDRESS(Prcsses!$B65,$X$2+$P$8-AH$8)&amp;":"&amp;ADDRESS(Prcsses!$B65,$X$2-1+$P$8))))</f>
        <v>324450</v>
      </c>
      <c r="AI100" s="5">
        <f ca="1">IF(AI$4="",0,SUMPRODUCT(INDIRECT(ADDRESS($B107,$X$2)&amp;":"&amp;ADDRESS($B107,$X$2-1+AI$8)),INDIRECT(ADDRESS($B$11,$X$2)&amp;":"&amp;ADDRESS($B$11,$X$2-1+AI$8)),INDIRECT("rP!"&amp;ADDRESS(Prcsses!$B65,$X$2+$P$8-AI$8)&amp;":"&amp;ADDRESS(Prcsses!$B65,$X$2-1+$P$8))))</f>
        <v>357925</v>
      </c>
      <c r="AJ100" s="5">
        <f ca="1">IF(AJ$4="",0,SUMPRODUCT(INDIRECT(ADDRESS($B107,$X$2)&amp;":"&amp;ADDRESS($B107,$X$2-1+AJ$8)),INDIRECT(ADDRESS($B$11,$X$2)&amp;":"&amp;ADDRESS($B$11,$X$2-1+AJ$8)),INDIRECT("rP!"&amp;ADDRESS(Prcsses!$B65,$X$2+$P$8-AJ$8)&amp;":"&amp;ADDRESS(Prcsses!$B65,$X$2-1+$P$8))))</f>
        <v>400670</v>
      </c>
      <c r="AK100" s="5">
        <f ca="1">IF(AK$4="",0,SUMPRODUCT(INDIRECT(ADDRESS($B107,$X$2)&amp;":"&amp;ADDRESS($B107,$X$2-1+AK$8)),INDIRECT(ADDRESS($B$11,$X$2)&amp;":"&amp;ADDRESS($B$11,$X$2-1+AK$8)),INDIRECT("rP!"&amp;ADDRESS(Prcsses!$B65,$X$2+$P$8-AK$8)&amp;":"&amp;ADDRESS(Prcsses!$B65,$X$2-1+$P$8))))</f>
        <v>436771.49999999994</v>
      </c>
      <c r="AL100" s="5">
        <f ca="1">IF(AL$4="",0,SUMPRODUCT(INDIRECT(ADDRESS($B107,$X$2)&amp;":"&amp;ADDRESS($B107,$X$2-1+AL$8)),INDIRECT(ADDRESS($B$11,$X$2)&amp;":"&amp;ADDRESS($B$11,$X$2-1+AL$8)),INDIRECT("rP!"&amp;ADDRESS(Prcsses!$B65,$X$2+$P$8-AL$8)&amp;":"&amp;ADDRESS(Prcsses!$B65,$X$2-1+$P$8))))</f>
        <v>472100.5</v>
      </c>
      <c r="AM100" s="5">
        <f ca="1">IF(AM$4="",0,SUMPRODUCT(INDIRECT(ADDRESS($B107,$X$2)&amp;":"&amp;ADDRESS($B107,$X$2-1+AM$8)),INDIRECT(ADDRESS($B$11,$X$2)&amp;":"&amp;ADDRESS($B$11,$X$2-1+AM$8)),INDIRECT("rP!"&amp;ADDRESS(Prcsses!$B65,$X$2+$P$8-AM$8)&amp;":"&amp;ADDRESS(Prcsses!$B65,$X$2-1+$P$8))))</f>
        <v>506579.75</v>
      </c>
      <c r="AN100" s="5">
        <f ca="1">IF(AN$4="",0,SUMPRODUCT(INDIRECT(ADDRESS($B107,$X$2)&amp;":"&amp;ADDRESS($B107,$X$2-1+AN$8)),INDIRECT(ADDRESS($B$11,$X$2)&amp;":"&amp;ADDRESS($B$11,$X$2-1+AN$8)),INDIRECT("rP!"&amp;ADDRESS(Prcsses!$B65,$X$2+$P$8-AN$8)&amp;":"&amp;ADDRESS(Prcsses!$B65,$X$2-1+$P$8))))</f>
        <v>541059</v>
      </c>
      <c r="AO100" s="5">
        <f ca="1">IF(AO$4="",0,SUMPRODUCT(INDIRECT(ADDRESS($B107,$X$2)&amp;":"&amp;ADDRESS($B107,$X$2-1+AO$8)),INDIRECT(ADDRESS($B$11,$X$2)&amp;":"&amp;ADDRESS($B$11,$X$2-1+AO$8)),INDIRECT("rP!"&amp;ADDRESS(Prcsses!$B65,$X$2+$P$8-AO$8)&amp;":"&amp;ADDRESS(Prcsses!$B65,$X$2-1+$P$8))))</f>
        <v>575538.25</v>
      </c>
      <c r="AP100" s="5">
        <f ca="1">IF(AP$4="",0,SUMPRODUCT(INDIRECT(ADDRESS($B107,$X$2)&amp;":"&amp;ADDRESS($B107,$X$2-1+AP$8)),INDIRECT(ADDRESS($B$11,$X$2)&amp;":"&amp;ADDRESS($B$11,$X$2-1+AP$8)),INDIRECT("rP!"&amp;ADDRESS(Prcsses!$B65,$X$2+$P$8-AP$8)&amp;":"&amp;ADDRESS(Prcsses!$B65,$X$2-1+$P$8))))</f>
        <v>624339.65</v>
      </c>
      <c r="AQ100" s="5">
        <f ca="1">IF(AQ$4="",0,SUMPRODUCT(INDIRECT(ADDRESS($B107,$X$2)&amp;":"&amp;ADDRESS($B107,$X$2-1+AQ$8)),INDIRECT(ADDRESS($B$11,$X$2)&amp;":"&amp;ADDRESS($B$11,$X$2-1+AQ$8)),INDIRECT("rP!"&amp;ADDRESS(Prcsses!$B65,$X$2+$P$8-AQ$8)&amp;":"&amp;ADDRESS(Prcsses!$B65,$X$2-1+$P$8))))</f>
        <v>662479.00500000012</v>
      </c>
      <c r="AR100" s="5">
        <f ca="1">IF(AR$4="",0,SUMPRODUCT(INDIRECT(ADDRESS($B107,$X$2)&amp;":"&amp;ADDRESS($B107,$X$2-1+AR$8)),INDIRECT(ADDRESS($B$11,$X$2)&amp;":"&amp;ADDRESS($B$11,$X$2-1+AR$8)),INDIRECT("rP!"&amp;ADDRESS(Prcsses!$B65,$X$2+$P$8-AR$8)&amp;":"&amp;ADDRESS(Prcsses!$B65,$X$2-1+$P$8))))</f>
        <v>699345.28</v>
      </c>
      <c r="AS100" s="5">
        <f ca="1">IF(AS$4="",0,SUMPRODUCT(INDIRECT(ADDRESS($B107,$X$2)&amp;":"&amp;ADDRESS($B107,$X$2-1+AS$8)),INDIRECT(ADDRESS($B$11,$X$2)&amp;":"&amp;ADDRESS($B$11,$X$2-1+AS$8)),INDIRECT("rP!"&amp;ADDRESS(Prcsses!$B65,$X$2+$P$8-AS$8)&amp;":"&amp;ADDRESS(Prcsses!$B65,$X$2-1+$P$8))))</f>
        <v>734858.90750000009</v>
      </c>
      <c r="AT100" s="5">
        <f ca="1">IF(AT$4="",0,SUMPRODUCT(INDIRECT(ADDRESS($B107,$X$2)&amp;":"&amp;ADDRESS($B107,$X$2-1+AT$8)),INDIRECT(ADDRESS($B$11,$X$2)&amp;":"&amp;ADDRESS($B$11,$X$2-1+AT$8)),INDIRECT("rP!"&amp;ADDRESS(Prcsses!$B65,$X$2+$P$8-AT$8)&amp;":"&amp;ADDRESS(Prcsses!$B65,$X$2-1+$P$8))))</f>
        <v>770372.53500000015</v>
      </c>
      <c r="AU100" s="5">
        <f ca="1">IF(AU$4="",0,SUMPRODUCT(INDIRECT(ADDRESS($B107,$X$2)&amp;":"&amp;ADDRESS($B107,$X$2-1+AU$8)),INDIRECT(ADDRESS($B$11,$X$2)&amp;":"&amp;ADDRESS($B$11,$X$2-1+AU$8)),INDIRECT("rP!"&amp;ADDRESS(Prcsses!$B65,$X$2+$P$8-AU$8)&amp;":"&amp;ADDRESS(Prcsses!$B65,$X$2-1+$P$8))))</f>
        <v>805886.16250000009</v>
      </c>
      <c r="AV100" s="5">
        <f ca="1">IF(AV$4="",0,SUMPRODUCT(INDIRECT(ADDRESS($B107,$X$2)&amp;":"&amp;ADDRESS($B107,$X$2-1+AV$8)),INDIRECT(ADDRESS($B$11,$X$2)&amp;":"&amp;ADDRESS($B$11,$X$2-1+AV$8)),INDIRECT("rP!"&amp;ADDRESS(Prcsses!$B65,$X$2+$P$8-AV$8)&amp;":"&amp;ADDRESS(Prcsses!$B65,$X$2-1+$P$8))))</f>
        <v>861068.87599999993</v>
      </c>
      <c r="AW100" s="5">
        <f ca="1">IF(AW$4="",0,SUMPRODUCT(INDIRECT(ADDRESS($B107,$X$2)&amp;":"&amp;ADDRESS($B107,$X$2-1+AW$8)),INDIRECT(ADDRESS($B$11,$X$2)&amp;":"&amp;ADDRESS($B$11,$X$2-1+AW$8)),INDIRECT("rP!"&amp;ADDRESS(Prcsses!$B65,$X$2+$P$8-AW$8)&amp;":"&amp;ADDRESS(Prcsses!$B65,$X$2-1+$P$8))))</f>
        <v>901335.86595000001</v>
      </c>
      <c r="AX100" s="5">
        <f ca="1">IF(AX$4="",0,SUMPRODUCT(INDIRECT(ADDRESS($B107,$X$2)&amp;":"&amp;ADDRESS($B107,$X$2-1+AX$8)),INDIRECT(ADDRESS($B$11,$X$2)&amp;":"&amp;ADDRESS($B$11,$X$2-1+AX$8)),INDIRECT("rP!"&amp;ADDRESS(Prcsses!$B65,$X$2+$P$8-AX$8)&amp;":"&amp;ADDRESS(Prcsses!$B65,$X$2-1+$P$8))))</f>
        <v>939799.85635000002</v>
      </c>
      <c r="AY100" s="5">
        <f ca="1">IF(AY$4="",0,SUMPRODUCT(INDIRECT(ADDRESS($B107,$X$2)&amp;":"&amp;ADDRESS($B107,$X$2-1+AY$8)),INDIRECT(ADDRESS($B$11,$X$2)&amp;":"&amp;ADDRESS($B$11,$X$2-1+AY$8)),INDIRECT("rP!"&amp;ADDRESS(Prcsses!$B65,$X$2+$P$8-AY$8)&amp;":"&amp;ADDRESS(Prcsses!$B65,$X$2-1+$P$8))))</f>
        <v>976378.89267500001</v>
      </c>
      <c r="AZ100" s="5">
        <f ca="1">IF(AZ$4="",0,SUMPRODUCT(INDIRECT(ADDRESS($B107,$X$2)&amp;":"&amp;ADDRESS($B107,$X$2-1+AZ$8)),INDIRECT(ADDRESS($B$11,$X$2)&amp;":"&amp;ADDRESS($B$11,$X$2-1+AZ$8)),INDIRECT("rP!"&amp;ADDRESS(Prcsses!$B65,$X$2+$P$8-AZ$8)&amp;":"&amp;ADDRESS(Prcsses!$B65,$X$2-1+$P$8))))</f>
        <v>1012957.9289999999</v>
      </c>
      <c r="BA100" s="5">
        <f ca="1">IF(BA$4="",0,SUMPRODUCT(INDIRECT(ADDRESS($B107,$X$2)&amp;":"&amp;ADDRESS($B107,$X$2-1+BA$8)),INDIRECT(ADDRESS($B$11,$X$2)&amp;":"&amp;ADDRESS($B$11,$X$2-1+BA$8)),INDIRECT("rP!"&amp;ADDRESS(Prcsses!$B65,$X$2+$P$8-BA$8)&amp;":"&amp;ADDRESS(Prcsses!$B65,$X$2-1+$P$8))))</f>
        <v>1049536.9653249998</v>
      </c>
      <c r="BB100" s="5">
        <f ca="1">IF(BB$4="",0,SUMPRODUCT(INDIRECT(ADDRESS($B107,$X$2)&amp;":"&amp;ADDRESS($B107,$X$2-1+BB$8)),INDIRECT(ADDRESS($B$11,$X$2)&amp;":"&amp;ADDRESS($B$11,$X$2-1+BB$8)),INDIRECT("rP!"&amp;ADDRESS(Prcsses!$B65,$X$2+$P$8-BB$8)&amp;":"&amp;ADDRESS(Prcsses!$B65,$X$2-1+$P$8))))</f>
        <v>1111439.9498749999</v>
      </c>
      <c r="BC100" s="5">
        <f ca="1">IF(BC$4="",0,SUMPRODUCT(INDIRECT(ADDRESS($B107,$X$2)&amp;":"&amp;ADDRESS($B107,$X$2-1+BC$8)),INDIRECT(ADDRESS($B$11,$X$2)&amp;":"&amp;ADDRESS($B$11,$X$2-1+BC$8)),INDIRECT("rP!"&amp;ADDRESS(Prcsses!$B65,$X$2+$P$8-BC$8)&amp;":"&amp;ADDRESS(Prcsses!$B65,$X$2-1+$P$8))))</f>
        <v>1153927.9074525</v>
      </c>
      <c r="BD100" s="5">
        <f ca="1">IF(BD$4="",0,SUMPRODUCT(INDIRECT(ADDRESS($B107,$X$2)&amp;":"&amp;ADDRESS($B107,$X$2-1+BD$8)),INDIRECT(ADDRESS($B$11,$X$2)&amp;":"&amp;ADDRESS($B$11,$X$2-1+BD$8)),INDIRECT("rP!"&amp;ADDRESS(Prcsses!$B65,$X$2+$P$8-BD$8)&amp;":"&amp;ADDRESS(Prcsses!$B65,$X$2-1+$P$8))))</f>
        <v>1194052.2965289999</v>
      </c>
      <c r="BE100" s="5">
        <f ca="1">IF(BE$4="",0,SUMPRODUCT(INDIRECT(ADDRESS($B107,$X$2)&amp;":"&amp;ADDRESS($B107,$X$2-1+BE$8)),INDIRECT(ADDRESS($B$11,$X$2)&amp;":"&amp;ADDRESS($B$11,$X$2-1+BE$8)),INDIRECT("rP!"&amp;ADDRESS(Prcsses!$B65,$X$2+$P$8-BE$8)&amp;":"&amp;ADDRESS(Prcsses!$B65,$X$2-1+$P$8))))</f>
        <v>1231728.7039437499</v>
      </c>
      <c r="BF100" s="5">
        <f ca="1">IF(BF$4="",0,SUMPRODUCT(INDIRECT(ADDRESS($B107,$X$2)&amp;":"&amp;ADDRESS($B107,$X$2-1+BF$8)),INDIRECT(ADDRESS($B$11,$X$2)&amp;":"&amp;ADDRESS($B$11,$X$2-1+BF$8)),INDIRECT("rP!"&amp;ADDRESS(Prcsses!$B65,$X$2+$P$8-BF$8)&amp;":"&amp;ADDRESS(Prcsses!$B65,$X$2-1+$P$8))))</f>
        <v>1269405.1113584999</v>
      </c>
      <c r="BG100" s="5">
        <f ca="1">IF(BG$4="",0,SUMPRODUCT(INDIRECT(ADDRESS($B107,$X$2)&amp;":"&amp;ADDRESS($B107,$X$2-1+BG$8)),INDIRECT(ADDRESS($B$11,$X$2)&amp;":"&amp;ADDRESS($B$11,$X$2-1+BG$8)),INDIRECT("rP!"&amp;ADDRESS(Prcsses!$B65,$X$2+$P$8-BG$8)&amp;":"&amp;ADDRESS(Prcsses!$B65,$X$2-1+$P$8))))</f>
        <v>1307081.5187732498</v>
      </c>
      <c r="BH100" s="5">
        <f ca="1">IF(BH$4="",0,SUMPRODUCT(INDIRECT(ADDRESS($B107,$X$2)&amp;":"&amp;ADDRESS($B107,$X$2-1+BH$8)),INDIRECT(ADDRESS($B$11,$X$2)&amp;":"&amp;ADDRESS($B$11,$X$2-1+BH$8)),INDIRECT("rP!"&amp;ADDRESS(Prcsses!$B65,$X$2+$P$8-BH$8)&amp;":"&amp;ADDRESS(Prcsses!$B65,$X$2-1+$P$8))))</f>
        <v>1376058.3261940998</v>
      </c>
      <c r="BI100" s="5">
        <f ca="1">IF(BI$4="",0,SUMPRODUCT(INDIRECT(ADDRESS($B107,$X$2)&amp;":"&amp;ADDRESS($B107,$X$2-1+BI$8)),INDIRECT(ADDRESS($B$11,$X$2)&amp;":"&amp;ADDRESS($B$11,$X$2-1+BI$8)),INDIRECT("rP!"&amp;ADDRESS(Prcsses!$B65,$X$2+$P$8-BI$8)&amp;":"&amp;ADDRESS(Prcsses!$B65,$X$2-1+$P$8))))</f>
        <v>1420864.2691657948</v>
      </c>
      <c r="BJ100" s="5">
        <f ca="1">IF(BJ$4="",0,SUMPRODUCT(INDIRECT(ADDRESS($B107,$X$2)&amp;":"&amp;ADDRESS($B107,$X$2-1+BJ$8)),INDIRECT(ADDRESS($B$11,$X$2)&amp;":"&amp;ADDRESS($B$11,$X$2-1+BJ$8)),INDIRECT("rP!"&amp;ADDRESS(Prcsses!$B65,$X$2+$P$8-BJ$8)&amp;":"&amp;ADDRESS(Prcsses!$B65,$X$2-1+$P$8))))</f>
        <v>1462714.063248025</v>
      </c>
      <c r="BK100" s="5">
        <f ca="1">IF(BK$4="",0,SUMPRODUCT(INDIRECT(ADDRESS($B107,$X$2)&amp;":"&amp;ADDRESS($B107,$X$2-1+BK$8)),INDIRECT(ADDRESS($B$11,$X$2)&amp;":"&amp;ADDRESS($B$11,$X$2-1+BK$8)),INDIRECT("rP!"&amp;ADDRESS(Prcsses!$B65,$X$2+$P$8-BK$8)&amp;":"&amp;ADDRESS(Prcsses!$B65,$X$2-1+$P$8))))</f>
        <v>1501520.7628852173</v>
      </c>
      <c r="BL100" s="5">
        <f ca="1">IF(BL$4="",0,SUMPRODUCT(INDIRECT(ADDRESS($B107,$X$2)&amp;":"&amp;ADDRESS($B107,$X$2-1+BL$8)),INDIRECT(ADDRESS($B$11,$X$2)&amp;":"&amp;ADDRESS($B$11,$X$2-1+BL$8)),INDIRECT("rP!"&amp;ADDRESS(Prcsses!$B65,$X$2+$P$8-BL$8)&amp;":"&amp;ADDRESS(Prcsses!$B65,$X$2-1+$P$8))))</f>
        <v>1540327.4625224099</v>
      </c>
      <c r="BM100" s="5">
        <f ca="1">IF(BM$4="",0,SUMPRODUCT(INDIRECT(ADDRESS($B107,$X$2)&amp;":"&amp;ADDRESS($B107,$X$2-1+BM$8)),INDIRECT(ADDRESS($B$11,$X$2)&amp;":"&amp;ADDRESS($B$11,$X$2-1+BM$8)),INDIRECT("rP!"&amp;ADDRESS(Prcsses!$B65,$X$2+$P$8-BM$8)&amp;":"&amp;ADDRESS(Prcsses!$B65,$X$2-1+$P$8))))</f>
        <v>1579134.1621596024</v>
      </c>
      <c r="BN100" s="5">
        <f ca="1">IF(BN$4="",0,SUMPRODUCT(INDIRECT(ADDRESS($B107,$X$2)&amp;":"&amp;ADDRESS($B107,$X$2-1+BN$8)),INDIRECT(ADDRESS($B$11,$X$2)&amp;":"&amp;ADDRESS($B$11,$X$2-1+BN$8)),INDIRECT("rP!"&amp;ADDRESS(Prcsses!$B65,$X$2+$P$8-BN$8)&amp;":"&amp;ADDRESS(Prcsses!$B65,$X$2-1+$P$8))))</f>
        <v>1655553.5091374586</v>
      </c>
      <c r="BO100" s="5">
        <f ca="1">IF(BO$4="",0,SUMPRODUCT(INDIRECT(ADDRESS($B107,$X$2)&amp;":"&amp;ADDRESS($B107,$X$2-1+BO$8)),INDIRECT(ADDRESS($B$11,$X$2)&amp;":"&amp;ADDRESS($B$11,$X$2-1+BO$8)),INDIRECT("rP!"&amp;ADDRESS(Prcsses!$B65,$X$2+$P$8-BO$8)&amp;":"&amp;ADDRESS(Prcsses!$B65,$X$2-1+$P$8))))</f>
        <v>1702778.2774651805</v>
      </c>
      <c r="BP100" s="5">
        <f ca="1">IF(BP$4="",0,SUMPRODUCT(INDIRECT(ADDRESS($B107,$X$2)&amp;":"&amp;ADDRESS($B107,$X$2-1+BP$8)),INDIRECT(ADDRESS($B$11,$X$2)&amp;":"&amp;ADDRESS($B$11,$X$2-1+BP$8)),INDIRECT("rP!"&amp;ADDRESS(Prcsses!$B65,$X$2+$P$8-BP$8)&amp;":"&amp;ADDRESS(Prcsses!$B65,$X$2-1+$P$8))))</f>
        <v>1746420.8889033154</v>
      </c>
      <c r="BQ100" s="5">
        <f ca="1">IF(BQ$4="",0,SUMPRODUCT(INDIRECT(ADDRESS($B107,$X$2)&amp;":"&amp;ADDRESS($B107,$X$2-1+BQ$8)),INDIRECT(ADDRESS($B$11,$X$2)&amp;":"&amp;ADDRESS($B$11,$X$2-1+BQ$8)),INDIRECT("rP!"&amp;ADDRESS(Prcsses!$B65,$X$2+$P$8-BQ$8)&amp;":"&amp;ADDRESS(Prcsses!$B65,$X$2-1+$P$8))))</f>
        <v>1786391.7895296237</v>
      </c>
      <c r="BR100" s="5">
        <f ca="1">IF(BR$4="",0,SUMPRODUCT(INDIRECT(ADDRESS($B107,$X$2)&amp;":"&amp;ADDRESS($B107,$X$2-1+BR$8)),INDIRECT(ADDRESS($B$11,$X$2)&amp;":"&amp;ADDRESS($B$11,$X$2-1+BR$8)),INDIRECT("rP!"&amp;ADDRESS(Prcsses!$B65,$X$2+$P$8-BR$8)&amp;":"&amp;ADDRESS(Prcsses!$B65,$X$2-1+$P$8))))</f>
        <v>1826362.690155932</v>
      </c>
      <c r="BS100" s="5">
        <f ca="1">IF(BS$4="",0,SUMPRODUCT(INDIRECT(ADDRESS($B107,$X$2)&amp;":"&amp;ADDRESS($B107,$X$2-1+BS$8)),INDIRECT(ADDRESS($B$11,$X$2)&amp;":"&amp;ADDRESS($B$11,$X$2-1+BS$8)),INDIRECT("rP!"&amp;ADDRESS(Prcsses!$B65,$X$2+$P$8-BS$8)&amp;":"&amp;ADDRESS(Prcsses!$B65,$X$2-1+$P$8))))</f>
        <v>1866333.5907822403</v>
      </c>
      <c r="BT100" s="5">
        <f ca="1">IF(BT$4="",0,SUMPRODUCT(INDIRECT(ADDRESS($B107,$X$2)&amp;":"&amp;ADDRESS($B107,$X$2-1+BT$8)),INDIRECT(ADDRESS($B$11,$X$2)&amp;":"&amp;ADDRESS($B$11,$X$2-1+BT$8)),INDIRECT("rP!"&amp;ADDRESS(Prcsses!$B65,$X$2+$P$8-BT$8)&amp;":"&amp;ADDRESS(Prcsses!$B65,$X$2-1+$P$8))))</f>
        <v>1950579.9505638436</v>
      </c>
      <c r="BU100" s="5">
        <f ca="1">IF(BU$4="",0,SUMPRODUCT(INDIRECT(ADDRESS($B107,$X$2)&amp;":"&amp;ADDRESS($B107,$X$2-1+BU$8)),INDIRECT(ADDRESS($B$11,$X$2)&amp;":"&amp;ADDRESS($B$11,$X$2-1+BU$8)),INDIRECT("rP!"&amp;ADDRESS(Prcsses!$B65,$X$2+$P$8-BU$8)&amp;":"&amp;ADDRESS(Prcsses!$B65,$X$2-1+$P$8))))</f>
        <v>2000328.3484202798</v>
      </c>
      <c r="BV100" s="5">
        <f ca="1">IF(BV$4="",0,SUMPRODUCT(INDIRECT(ADDRESS($B107,$X$2)&amp;":"&amp;ADDRESS($B107,$X$2-1+BV$8)),INDIRECT(ADDRESS($B$11,$X$2)&amp;":"&amp;ADDRESS($B$11,$X$2-1+BV$8)),INDIRECT("rP!"&amp;ADDRESS(Prcsses!$B65,$X$2+$P$8-BV$8)&amp;":"&amp;ADDRESS(Prcsses!$B65,$X$2-1+$P$8))))</f>
        <v>2045833.6814409997</v>
      </c>
      <c r="BW100" s="5">
        <f ca="1">IF(BW$4="",0,SUMPRODUCT(INDIRECT(ADDRESS($B107,$X$2)&amp;":"&amp;ADDRESS($B107,$X$2-1+BW$8)),INDIRECT(ADDRESS($B$11,$X$2)&amp;":"&amp;ADDRESS($B$11,$X$2-1+BW$8)),INDIRECT("rP!"&amp;ADDRESS(Prcsses!$B65,$X$2+$P$8-BW$8)&amp;":"&amp;ADDRESS(Prcsses!$B65,$X$2-1+$P$8))))</f>
        <v>2087003.7090860971</v>
      </c>
      <c r="BX100" s="5">
        <f ca="1">IF(BX$4="",0,SUMPRODUCT(INDIRECT(ADDRESS($B107,$X$2)&amp;":"&amp;ADDRESS($B107,$X$2-1+BX$8)),INDIRECT(ADDRESS($B$11,$X$2)&amp;":"&amp;ADDRESS($B$11,$X$2-1+BX$8)),INDIRECT("rP!"&amp;ADDRESS(Prcsses!$B65,$X$2+$P$8-BX$8)&amp;":"&amp;ADDRESS(Prcsses!$B65,$X$2-1+$P$8))))</f>
        <v>2128173.7367311949</v>
      </c>
      <c r="BY100" s="5">
        <f ca="1">IF(BY$4="",0,SUMPRODUCT(INDIRECT(ADDRESS($B107,$X$2)&amp;":"&amp;ADDRESS($B107,$X$2-1+BY$8)),INDIRECT(ADDRESS($B$11,$X$2)&amp;":"&amp;ADDRESS($B$11,$X$2-1+BY$8)),INDIRECT("rP!"&amp;ADDRESS(Prcsses!$B65,$X$2+$P$8-BY$8)&amp;":"&amp;ADDRESS(Prcsses!$B65,$X$2-1+$P$8))))</f>
        <v>2169343.7643762925</v>
      </c>
      <c r="BZ100" s="5">
        <f ca="1">IF(BZ$4="",0,SUMPRODUCT(INDIRECT(ADDRESS($B107,$X$2)&amp;":"&amp;ADDRESS($B107,$X$2-1+BZ$8)),INDIRECT(ADDRESS($B$11,$X$2)&amp;":"&amp;ADDRESS($B$11,$X$2-1+BZ$8)),INDIRECT("rP!"&amp;ADDRESS(Prcsses!$B65,$X$2+$P$8-BZ$8)&amp;":"&amp;ADDRESS(Prcsses!$B65,$X$2-1+$P$8))))</f>
        <v>2261817.9803175884</v>
      </c>
      <c r="CA100" s="5">
        <f ca="1">IF(CA$4="",0,SUMPRODUCT(INDIRECT(ADDRESS($B107,$X$2)&amp;":"&amp;ADDRESS($B107,$X$2-1+CA$8)),INDIRECT(ADDRESS($B$11,$X$2)&amp;":"&amp;ADDRESS($B$11,$X$2-1+CA$8)),INDIRECT("rP!"&amp;ADDRESS(Prcsses!$B65,$X$2+$P$8-CA$8)&amp;":"&amp;ADDRESS(Prcsses!$B65,$X$2-1+$P$8))))</f>
        <v>2314198.9231829662</v>
      </c>
      <c r="CB100" s="5">
        <f ca="1">IF(CB$4="",0,SUMPRODUCT(INDIRECT(ADDRESS($B107,$X$2)&amp;":"&amp;ADDRESS($B107,$X$2-1+CB$8)),INDIRECT(ADDRESS($B$11,$X$2)&amp;":"&amp;ADDRESS($B$11,$X$2-1+CB$8)),INDIRECT("rP!"&amp;ADDRESS(Prcsses!$B65,$X$2+$P$8-CB$8)&amp;":"&amp;ADDRESS(Prcsses!$B65,$X$2-1+$P$8))))</f>
        <v>2361639.4627309325</v>
      </c>
      <c r="CC100" s="5">
        <f ca="1">IF(CC$4="",0,SUMPRODUCT(INDIRECT(ADDRESS($B107,$X$2)&amp;":"&amp;ADDRESS($B107,$X$2-1+CC$8)),INDIRECT(ADDRESS($B$11,$X$2)&amp;":"&amp;ADDRESS($B$11,$X$2-1+CC$8)),INDIRECT("rP!"&amp;ADDRESS(Prcsses!$B65,$X$2+$P$8-CC$8)&amp;":"&amp;ADDRESS(Prcsses!$B65,$X$2-1+$P$8))))</f>
        <v>2404044.5912053827</v>
      </c>
      <c r="CD100" s="5">
        <f ca="1">IF(CD$4="",0,SUMPRODUCT(INDIRECT(ADDRESS($B107,$X$2)&amp;":"&amp;ADDRESS($B107,$X$2-1+CD$8)),INDIRECT(ADDRESS($B$11,$X$2)&amp;":"&amp;ADDRESS($B$11,$X$2-1+CD$8)),INDIRECT("rP!"&amp;ADDRESS(Prcsses!$B65,$X$2+$P$8-CD$8)&amp;":"&amp;ADDRESS(Prcsses!$B65,$X$2-1+$P$8))))</f>
        <v>2446449.7196798334</v>
      </c>
      <c r="CE100" s="5">
        <f ca="1">IF(CE$4="",0,SUMPRODUCT(INDIRECT(ADDRESS($B107,$X$2)&amp;":"&amp;ADDRESS($B107,$X$2-1+CE$8)),INDIRECT(ADDRESS($B$11,$X$2)&amp;":"&amp;ADDRESS($B$11,$X$2-1+CE$8)),INDIRECT("rP!"&amp;ADDRESS(Prcsses!$B65,$X$2+$P$8-CE$8)&amp;":"&amp;ADDRESS(Prcsses!$B65,$X$2-1+$P$8))))</f>
        <v>2488854.8481542836</v>
      </c>
      <c r="CF100" s="5">
        <f ca="1">IF(CF$4="",0,SUMPRODUCT(INDIRECT(ADDRESS($B107,$X$2)&amp;":"&amp;ADDRESS($B107,$X$2-1+CF$8)),INDIRECT(ADDRESS($B$11,$X$2)&amp;":"&amp;ADDRESS($B$11,$X$2-1+CF$8)),INDIRECT("rP!"&amp;ADDRESS(Prcsses!$B65,$X$2+$P$8-CF$8)&amp;":"&amp;ADDRESS(Prcsses!$B65,$X$2-1+$P$8))))</f>
        <v>0</v>
      </c>
    </row>
    <row r="101" spans="2:84" x14ac:dyDescent="0.3">
      <c r="B101" s="13">
        <f>ROW()</f>
        <v>101</v>
      </c>
      <c r="H101" s="1" t="str">
        <f>$H$97</f>
        <v>Переменные расходы с НДС</v>
      </c>
      <c r="I101" s="1" t="str">
        <f>Prcsses!I58</f>
        <v>Прочие маркетинговые расходы</v>
      </c>
      <c r="M101" s="53" t="s">
        <v>18</v>
      </c>
      <c r="U101" s="5">
        <f t="shared" ca="1" si="114"/>
        <v>3192899.869235551</v>
      </c>
      <c r="X101" s="5">
        <f ca="1">IF(X$4="",0,SUMPRODUCT(INDIRECT(ADDRESS($B108,$X$2)&amp;":"&amp;ADDRESS($B108,$X$2-1+X$8)),INDIRECT(ADDRESS($B$11,$X$2)&amp;":"&amp;ADDRESS($B$11,$X$2-1+X$8)),INDIRECT("rP!"&amp;ADDRESS(Prcsses!$B66,$X$2+$P$8-X$8)&amp;":"&amp;ADDRESS(Prcsses!$B66,$X$2-1+$P$8))))</f>
        <v>0</v>
      </c>
      <c r="Y101" s="5">
        <f ca="1">IF(Y$4="",0,SUMPRODUCT(INDIRECT(ADDRESS($B108,$X$2)&amp;":"&amp;ADDRESS($B108,$X$2-1+Y$8)),INDIRECT(ADDRESS($B$11,$X$2)&amp;":"&amp;ADDRESS($B$11,$X$2-1+Y$8)),INDIRECT("rP!"&amp;ADDRESS(Prcsses!$B66,$X$2+$P$8-Y$8)&amp;":"&amp;ADDRESS(Prcsses!$B66,$X$2-1+$P$8))))</f>
        <v>0</v>
      </c>
      <c r="Z101" s="5">
        <f ca="1">IF(Z$4="",0,SUMPRODUCT(INDIRECT(ADDRESS($B108,$X$2)&amp;":"&amp;ADDRESS($B108,$X$2-1+Z$8)),INDIRECT(ADDRESS($B$11,$X$2)&amp;":"&amp;ADDRESS($B$11,$X$2-1+Z$8)),INDIRECT("rP!"&amp;ADDRESS(Prcsses!$B66,$X$2+$P$8-Z$8)&amp;":"&amp;ADDRESS(Prcsses!$B66,$X$2-1+$P$8))))</f>
        <v>3000</v>
      </c>
      <c r="AA101" s="5">
        <f ca="1">IF(AA$4="",0,SUMPRODUCT(INDIRECT(ADDRESS($B108,$X$2)&amp;":"&amp;ADDRESS($B108,$X$2-1+AA$8)),INDIRECT(ADDRESS($B$11,$X$2)&amp;":"&amp;ADDRESS($B$11,$X$2-1+AA$8)),INDIRECT("rP!"&amp;ADDRESS(Prcsses!$B66,$X$2+$P$8-AA$8)&amp;":"&amp;ADDRESS(Prcsses!$B66,$X$2-1+$P$8))))</f>
        <v>4500</v>
      </c>
      <c r="AB101" s="5">
        <f ca="1">IF(AB$4="",0,SUMPRODUCT(INDIRECT(ADDRESS($B108,$X$2)&amp;":"&amp;ADDRESS($B108,$X$2-1+AB$8)),INDIRECT(ADDRESS($B$11,$X$2)&amp;":"&amp;ADDRESS($B$11,$X$2-1+AB$8)),INDIRECT("rP!"&amp;ADDRESS(Prcsses!$B66,$X$2+$P$8-AB$8)&amp;":"&amp;ADDRESS(Prcsses!$B66,$X$2-1+$P$8))))</f>
        <v>6000</v>
      </c>
      <c r="AC101" s="5">
        <f ca="1">IF(AC$4="",0,SUMPRODUCT(INDIRECT(ADDRESS($B108,$X$2)&amp;":"&amp;ADDRESS($B108,$X$2-1+AC$8)),INDIRECT(ADDRESS($B$11,$X$2)&amp;":"&amp;ADDRESS($B$11,$X$2-1+AC$8)),INDIRECT("rP!"&amp;ADDRESS(Prcsses!$B66,$X$2+$P$8-AC$8)&amp;":"&amp;ADDRESS(Prcsses!$B66,$X$2-1+$P$8))))</f>
        <v>7500</v>
      </c>
      <c r="AD101" s="5">
        <f ca="1">IF(AD$4="",0,SUMPRODUCT(INDIRECT(ADDRESS($B108,$X$2)&amp;":"&amp;ADDRESS($B108,$X$2-1+AD$8)),INDIRECT(ADDRESS($B$11,$X$2)&amp;":"&amp;ADDRESS($B$11,$X$2-1+AD$8)),INDIRECT("rP!"&amp;ADDRESS(Prcsses!$B66,$X$2+$P$8-AD$8)&amp;":"&amp;ADDRESS(Prcsses!$B66,$X$2-1+$P$8))))</f>
        <v>9270</v>
      </c>
      <c r="AE101" s="5">
        <f ca="1">IF(AE$4="",0,SUMPRODUCT(INDIRECT(ADDRESS($B108,$X$2)&amp;":"&amp;ADDRESS($B108,$X$2-1+AE$8)),INDIRECT(ADDRESS($B$11,$X$2)&amp;":"&amp;ADDRESS($B$11,$X$2-1+AE$8)),INDIRECT("rP!"&amp;ADDRESS(Prcsses!$B66,$X$2+$P$8-AE$8)&amp;":"&amp;ADDRESS(Prcsses!$B66,$X$2-1+$P$8))))</f>
        <v>10815</v>
      </c>
      <c r="AF101" s="5">
        <f ca="1">IF(AF$4="",0,SUMPRODUCT(INDIRECT(ADDRESS($B108,$X$2)&amp;":"&amp;ADDRESS($B108,$X$2-1+AF$8)),INDIRECT(ADDRESS($B$11,$X$2)&amp;":"&amp;ADDRESS($B$11,$X$2-1+AF$8)),INDIRECT("rP!"&amp;ADDRESS(Prcsses!$B66,$X$2+$P$8-AF$8)&amp;":"&amp;ADDRESS(Prcsses!$B66,$X$2-1+$P$8))))</f>
        <v>12360</v>
      </c>
      <c r="AG101" s="5">
        <f ca="1">IF(AG$4="",0,SUMPRODUCT(INDIRECT(ADDRESS($B108,$X$2)&amp;":"&amp;ADDRESS($B108,$X$2-1+AG$8)),INDIRECT(ADDRESS($B$11,$X$2)&amp;":"&amp;ADDRESS($B$11,$X$2-1+AG$8)),INDIRECT("rP!"&amp;ADDRESS(Prcsses!$B66,$X$2+$P$8-AG$8)&amp;":"&amp;ADDRESS(Prcsses!$B66,$X$2-1+$P$8))))</f>
        <v>13905</v>
      </c>
      <c r="AH101" s="5">
        <f ca="1">IF(AH$4="",0,SUMPRODUCT(INDIRECT(ADDRESS($B108,$X$2)&amp;":"&amp;ADDRESS($B108,$X$2-1+AH$8)),INDIRECT(ADDRESS($B$11,$X$2)&amp;":"&amp;ADDRESS($B$11,$X$2-1+AH$8)),INDIRECT("rP!"&amp;ADDRESS(Prcsses!$B66,$X$2+$P$8-AH$8)&amp;":"&amp;ADDRESS(Prcsses!$B66,$X$2-1+$P$8))))</f>
        <v>15450</v>
      </c>
      <c r="AI101" s="5">
        <f ca="1">IF(AI$4="",0,SUMPRODUCT(INDIRECT(ADDRESS($B108,$X$2)&amp;":"&amp;ADDRESS($B108,$X$2-1+AI$8)),INDIRECT(ADDRESS($B$11,$X$2)&amp;":"&amp;ADDRESS($B$11,$X$2-1+AI$8)),INDIRECT("rP!"&amp;ADDRESS(Prcsses!$B66,$X$2+$P$8-AI$8)&amp;":"&amp;ADDRESS(Prcsses!$B66,$X$2-1+$P$8))))</f>
        <v>16995</v>
      </c>
      <c r="AJ101" s="5">
        <f ca="1">IF(AJ$4="",0,SUMPRODUCT(INDIRECT(ADDRESS($B108,$X$2)&amp;":"&amp;ADDRESS($B108,$X$2-1+AJ$8)),INDIRECT(ADDRESS($B$11,$X$2)&amp;":"&amp;ADDRESS($B$11,$X$2-1+AJ$8)),INDIRECT("rP!"&amp;ADDRESS(Prcsses!$B66,$X$2+$P$8-AJ$8)&amp;":"&amp;ADDRESS(Prcsses!$B66,$X$2-1+$P$8))))</f>
        <v>19096.199999999997</v>
      </c>
      <c r="AK101" s="5">
        <f ca="1">IF(AK$4="",0,SUMPRODUCT(INDIRECT(ADDRESS($B108,$X$2)&amp;":"&amp;ADDRESS($B108,$X$2-1+AK$8)),INDIRECT(ADDRESS($B$11,$X$2)&amp;":"&amp;ADDRESS($B$11,$X$2-1+AK$8)),INDIRECT("rP!"&amp;ADDRESS(Prcsses!$B66,$X$2+$P$8-AK$8)&amp;":"&amp;ADDRESS(Prcsses!$B66,$X$2-1+$P$8))))</f>
        <v>20687.55</v>
      </c>
      <c r="AL101" s="5">
        <f ca="1">IF(AL$4="",0,SUMPRODUCT(INDIRECT(ADDRESS($B108,$X$2)&amp;":"&amp;ADDRESS($B108,$X$2-1+AL$8)),INDIRECT(ADDRESS($B$11,$X$2)&amp;":"&amp;ADDRESS($B$11,$X$2-1+AL$8)),INDIRECT("rP!"&amp;ADDRESS(Prcsses!$B66,$X$2+$P$8-AL$8)&amp;":"&amp;ADDRESS(Prcsses!$B66,$X$2-1+$P$8))))</f>
        <v>22278.9</v>
      </c>
      <c r="AM101" s="5">
        <f ca="1">IF(AM$4="",0,SUMPRODUCT(INDIRECT(ADDRESS($B108,$X$2)&amp;":"&amp;ADDRESS($B108,$X$2-1+AM$8)),INDIRECT(ADDRESS($B$11,$X$2)&amp;":"&amp;ADDRESS($B$11,$X$2-1+AM$8)),INDIRECT("rP!"&amp;ADDRESS(Prcsses!$B66,$X$2+$P$8-AM$8)&amp;":"&amp;ADDRESS(Prcsses!$B66,$X$2-1+$P$8))))</f>
        <v>23870.25</v>
      </c>
      <c r="AN101" s="5">
        <f ca="1">IF(AN$4="",0,SUMPRODUCT(INDIRECT(ADDRESS($B108,$X$2)&amp;":"&amp;ADDRESS($B108,$X$2-1+AN$8)),INDIRECT(ADDRESS($B$11,$X$2)&amp;":"&amp;ADDRESS($B$11,$X$2-1+AN$8)),INDIRECT("rP!"&amp;ADDRESS(Prcsses!$B66,$X$2+$P$8-AN$8)&amp;":"&amp;ADDRESS(Prcsses!$B66,$X$2-1+$P$8))))</f>
        <v>25461.599999999999</v>
      </c>
      <c r="AO101" s="5">
        <f ca="1">IF(AO$4="",0,SUMPRODUCT(INDIRECT(ADDRESS($B108,$X$2)&amp;":"&amp;ADDRESS($B108,$X$2-1+AO$8)),INDIRECT(ADDRESS($B$11,$X$2)&amp;":"&amp;ADDRESS($B$11,$X$2-1+AO$8)),INDIRECT("rP!"&amp;ADDRESS(Prcsses!$B66,$X$2+$P$8-AO$8)&amp;":"&amp;ADDRESS(Prcsses!$B66,$X$2-1+$P$8))))</f>
        <v>27052.95</v>
      </c>
      <c r="AP101" s="5">
        <f ca="1">IF(AP$4="",0,SUMPRODUCT(INDIRECT(ADDRESS($B108,$X$2)&amp;":"&amp;ADDRESS($B108,$X$2-1+AP$8)),INDIRECT(ADDRESS($B$11,$X$2)&amp;":"&amp;ADDRESS($B$11,$X$2-1+AP$8)),INDIRECT("rP!"&amp;ADDRESS(Prcsses!$B66,$X$2+$P$8-AP$8)&amp;":"&amp;ADDRESS(Prcsses!$B66,$X$2-1+$P$8))))</f>
        <v>29503.629000000001</v>
      </c>
      <c r="AQ101" s="5">
        <f ca="1">IF(AQ$4="",0,SUMPRODUCT(INDIRECT(ADDRESS($B108,$X$2)&amp;":"&amp;ADDRESS($B108,$X$2-1+AQ$8)),INDIRECT(ADDRESS($B$11,$X$2)&amp;":"&amp;ADDRESS($B$11,$X$2-1+AQ$8)),INDIRECT("rP!"&amp;ADDRESS(Prcsses!$B66,$X$2+$P$8-AQ$8)&amp;":"&amp;ADDRESS(Prcsses!$B66,$X$2-1+$P$8))))</f>
        <v>31142.719500000003</v>
      </c>
      <c r="AR101" s="5">
        <f ca="1">IF(AR$4="",0,SUMPRODUCT(INDIRECT(ADDRESS($B108,$X$2)&amp;":"&amp;ADDRESS($B108,$X$2-1+AR$8)),INDIRECT(ADDRESS($B$11,$X$2)&amp;":"&amp;ADDRESS($B$11,$X$2-1+AR$8)),INDIRECT("rP!"&amp;ADDRESS(Prcsses!$B66,$X$2+$P$8-AR$8)&amp;":"&amp;ADDRESS(Prcsses!$B66,$X$2-1+$P$8))))</f>
        <v>32781.810000000005</v>
      </c>
      <c r="AS101" s="5">
        <f ca="1">IF(AS$4="",0,SUMPRODUCT(INDIRECT(ADDRESS($B108,$X$2)&amp;":"&amp;ADDRESS($B108,$X$2-1+AS$8)),INDIRECT(ADDRESS($B$11,$X$2)&amp;":"&amp;ADDRESS($B$11,$X$2-1+AS$8)),INDIRECT("rP!"&amp;ADDRESS(Prcsses!$B66,$X$2+$P$8-AS$8)&amp;":"&amp;ADDRESS(Prcsses!$B66,$X$2-1+$P$8))))</f>
        <v>34420.900500000003</v>
      </c>
      <c r="AT101" s="5">
        <f ca="1">IF(AT$4="",0,SUMPRODUCT(INDIRECT(ADDRESS($B108,$X$2)&amp;":"&amp;ADDRESS($B108,$X$2-1+AT$8)),INDIRECT(ADDRESS($B$11,$X$2)&amp;":"&amp;ADDRESS($B$11,$X$2-1+AT$8)),INDIRECT("rP!"&amp;ADDRESS(Prcsses!$B66,$X$2+$P$8-AT$8)&amp;":"&amp;ADDRESS(Prcsses!$B66,$X$2-1+$P$8))))</f>
        <v>36059.991000000002</v>
      </c>
      <c r="AU101" s="5">
        <f ca="1">IF(AU$4="",0,SUMPRODUCT(INDIRECT(ADDRESS($B108,$X$2)&amp;":"&amp;ADDRESS($B108,$X$2-1+AU$8)),INDIRECT(ADDRESS($B$11,$X$2)&amp;":"&amp;ADDRESS($B$11,$X$2-1+AU$8)),INDIRECT("rP!"&amp;ADDRESS(Prcsses!$B66,$X$2+$P$8-AU$8)&amp;":"&amp;ADDRESS(Prcsses!$B66,$X$2-1+$P$8))))</f>
        <v>37699.0815</v>
      </c>
      <c r="AV101" s="5">
        <f ca="1">IF(AV$4="",0,SUMPRODUCT(INDIRECT(ADDRESS($B108,$X$2)&amp;":"&amp;ADDRESS($B108,$X$2-1+AV$8)),INDIRECT(ADDRESS($B$11,$X$2)&amp;":"&amp;ADDRESS($B$11,$X$2-1+AV$8)),INDIRECT("rP!"&amp;ADDRESS(Prcsses!$B66,$X$2+$P$8-AV$8)&amp;":"&amp;ADDRESS(Prcsses!$B66,$X$2-1+$P$8))))</f>
        <v>40518.317159999991</v>
      </c>
      <c r="AW101" s="5">
        <f ca="1">IF(AW$4="",0,SUMPRODUCT(INDIRECT(ADDRESS($B108,$X$2)&amp;":"&amp;ADDRESS($B108,$X$2-1+AW$8)),INDIRECT(ADDRESS($B$11,$X$2)&amp;":"&amp;ADDRESS($B$11,$X$2-1+AW$8)),INDIRECT("rP!"&amp;ADDRESS(Prcsses!$B66,$X$2+$P$8-AW$8)&amp;":"&amp;ADDRESS(Prcsses!$B66,$X$2-1+$P$8))))</f>
        <v>42206.580374999998</v>
      </c>
      <c r="AX101" s="5">
        <f ca="1">IF(AX$4="",0,SUMPRODUCT(INDIRECT(ADDRESS($B108,$X$2)&amp;":"&amp;ADDRESS($B108,$X$2-1+AX$8)),INDIRECT(ADDRESS($B$11,$X$2)&amp;":"&amp;ADDRESS($B$11,$X$2-1+AX$8)),INDIRECT("rP!"&amp;ADDRESS(Prcsses!$B66,$X$2+$P$8-AX$8)&amp;":"&amp;ADDRESS(Prcsses!$B66,$X$2-1+$P$8))))</f>
        <v>43894.843589999997</v>
      </c>
      <c r="AY101" s="5">
        <f ca="1">IF(AY$4="",0,SUMPRODUCT(INDIRECT(ADDRESS($B108,$X$2)&amp;":"&amp;ADDRESS($B108,$X$2-1+AY$8)),INDIRECT(ADDRESS($B$11,$X$2)&amp;":"&amp;ADDRESS($B$11,$X$2-1+AY$8)),INDIRECT("rP!"&amp;ADDRESS(Prcsses!$B66,$X$2+$P$8-AY$8)&amp;":"&amp;ADDRESS(Prcsses!$B66,$X$2-1+$P$8))))</f>
        <v>45583.106805000003</v>
      </c>
      <c r="AZ101" s="5">
        <f ca="1">IF(AZ$4="",0,SUMPRODUCT(INDIRECT(ADDRESS($B108,$X$2)&amp;":"&amp;ADDRESS($B108,$X$2-1+AZ$8)),INDIRECT(ADDRESS($B$11,$X$2)&amp;":"&amp;ADDRESS($B$11,$X$2-1+AZ$8)),INDIRECT("rP!"&amp;ADDRESS(Prcsses!$B66,$X$2+$P$8-AZ$8)&amp;":"&amp;ADDRESS(Prcsses!$B66,$X$2-1+$P$8))))</f>
        <v>47271.370019999995</v>
      </c>
      <c r="BA101" s="5">
        <f ca="1">IF(BA$4="",0,SUMPRODUCT(INDIRECT(ADDRESS($B108,$X$2)&amp;":"&amp;ADDRESS($B108,$X$2-1+BA$8)),INDIRECT(ADDRESS($B$11,$X$2)&amp;":"&amp;ADDRESS($B$11,$X$2-1+BA$8)),INDIRECT("rP!"&amp;ADDRESS(Prcsses!$B66,$X$2+$P$8-BA$8)&amp;":"&amp;ADDRESS(Prcsses!$B66,$X$2-1+$P$8))))</f>
        <v>48959.633234999994</v>
      </c>
      <c r="BB101" s="5">
        <f ca="1">IF(BB$4="",0,SUMPRODUCT(INDIRECT(ADDRESS($B108,$X$2)&amp;":"&amp;ADDRESS($B108,$X$2-1+BB$8)),INDIRECT(ADDRESS($B$11,$X$2)&amp;":"&amp;ADDRESS($B$11,$X$2-1+BB$8)),INDIRECT("rP!"&amp;ADDRESS(Prcsses!$B66,$X$2+$P$8-BB$8)&amp;":"&amp;ADDRESS(Prcsses!$B66,$X$2-1+$P$8))))</f>
        <v>52167.333343499988</v>
      </c>
      <c r="BC101" s="5">
        <f ca="1">IF(BC$4="",0,SUMPRODUCT(INDIRECT(ADDRESS($B108,$X$2)&amp;":"&amp;ADDRESS($B108,$X$2-1+BC$8)),INDIRECT(ADDRESS($B$11,$X$2)&amp;":"&amp;ADDRESS($B$11,$X$2-1+BC$8)),INDIRECT("rP!"&amp;ADDRESS(Prcsses!$B66,$X$2+$P$8-BC$8)&amp;":"&amp;ADDRESS(Prcsses!$B66,$X$2-1+$P$8))))</f>
        <v>53906.244454949992</v>
      </c>
      <c r="BD101" s="5">
        <f ca="1">IF(BD$4="",0,SUMPRODUCT(INDIRECT(ADDRESS($B108,$X$2)&amp;":"&amp;ADDRESS($B108,$X$2-1+BD$8)),INDIRECT(ADDRESS($B$11,$X$2)&amp;":"&amp;ADDRESS($B$11,$X$2-1+BD$8)),INDIRECT("rP!"&amp;ADDRESS(Prcsses!$B66,$X$2+$P$8-BD$8)&amp;":"&amp;ADDRESS(Prcsses!$B66,$X$2-1+$P$8))))</f>
        <v>55645.155566399997</v>
      </c>
      <c r="BE101" s="5">
        <f ca="1">IF(BE$4="",0,SUMPRODUCT(INDIRECT(ADDRESS($B108,$X$2)&amp;":"&amp;ADDRESS($B108,$X$2-1+BE$8)),INDIRECT(ADDRESS($B$11,$X$2)&amp;":"&amp;ADDRESS($B$11,$X$2-1+BE$8)),INDIRECT("rP!"&amp;ADDRESS(Prcsses!$B66,$X$2+$P$8-BE$8)&amp;":"&amp;ADDRESS(Prcsses!$B66,$X$2-1+$P$8))))</f>
        <v>57384.066677849987</v>
      </c>
      <c r="BF101" s="5">
        <f ca="1">IF(BF$4="",0,SUMPRODUCT(INDIRECT(ADDRESS($B108,$X$2)&amp;":"&amp;ADDRESS($B108,$X$2-1+BF$8)),INDIRECT(ADDRESS($B$11,$X$2)&amp;":"&amp;ADDRESS($B$11,$X$2-1+BF$8)),INDIRECT("rP!"&amp;ADDRESS(Prcsses!$B66,$X$2+$P$8-BF$8)&amp;":"&amp;ADDRESS(Prcsses!$B66,$X$2-1+$P$8))))</f>
        <v>59122.977789299992</v>
      </c>
      <c r="BG101" s="5">
        <f ca="1">IF(BG$4="",0,SUMPRODUCT(INDIRECT(ADDRESS($B108,$X$2)&amp;":"&amp;ADDRESS($B108,$X$2-1+BG$8)),INDIRECT(ADDRESS($B$11,$X$2)&amp;":"&amp;ADDRESS($B$11,$X$2-1+BG$8)),INDIRECT("rP!"&amp;ADDRESS(Prcsses!$B66,$X$2+$P$8-BG$8)&amp;":"&amp;ADDRESS(Prcsses!$B66,$X$2-1+$P$8))))</f>
        <v>60861.888900749997</v>
      </c>
      <c r="BH101" s="5">
        <f ca="1">IF(BH$4="",0,SUMPRODUCT(INDIRECT(ADDRESS($B108,$X$2)&amp;":"&amp;ADDRESS($B108,$X$2-1+BH$8)),INDIRECT(ADDRESS($B$11,$X$2)&amp;":"&amp;ADDRESS($B$11,$X$2-1+BH$8)),INDIRECT("rP!"&amp;ADDRESS(Prcsses!$B66,$X$2+$P$8-BH$8)&amp;":"&amp;ADDRESS(Prcsses!$B66,$X$2-1+$P$8))))</f>
        <v>64478.824012565994</v>
      </c>
      <c r="BI101" s="5">
        <f ca="1">IF(BI$4="",0,SUMPRODUCT(INDIRECT(ADDRESS($B108,$X$2)&amp;":"&amp;ADDRESS($B108,$X$2-1+BI$8)),INDIRECT(ADDRESS($B$11,$X$2)&amp;":"&amp;ADDRESS($B$11,$X$2-1+BI$8)),INDIRECT("rP!"&amp;ADDRESS(Prcsses!$B66,$X$2+$P$8-BI$8)&amp;":"&amp;ADDRESS(Prcsses!$B66,$X$2-1+$P$8))))</f>
        <v>66269.902457359494</v>
      </c>
      <c r="BJ101" s="5">
        <f ca="1">IF(BJ$4="",0,SUMPRODUCT(INDIRECT(ADDRESS($B108,$X$2)&amp;":"&amp;ADDRESS($B108,$X$2-1+BJ$8)),INDIRECT(ADDRESS($B$11,$X$2)&amp;":"&amp;ADDRESS($B$11,$X$2-1+BJ$8)),INDIRECT("rP!"&amp;ADDRESS(Prcsses!$B66,$X$2+$P$8-BJ$8)&amp;":"&amp;ADDRESS(Prcsses!$B66,$X$2-1+$P$8))))</f>
        <v>68060.980902152995</v>
      </c>
      <c r="BK101" s="5">
        <f ca="1">IF(BK$4="",0,SUMPRODUCT(INDIRECT(ADDRESS($B108,$X$2)&amp;":"&amp;ADDRESS($B108,$X$2-1+BK$8)),INDIRECT(ADDRESS($B$11,$X$2)&amp;":"&amp;ADDRESS($B$11,$X$2-1+BK$8)),INDIRECT("rP!"&amp;ADDRESS(Prcsses!$B66,$X$2+$P$8-BK$8)&amp;":"&amp;ADDRESS(Prcsses!$B66,$X$2-1+$P$8))))</f>
        <v>69852.059346946495</v>
      </c>
      <c r="BL101" s="5">
        <f ca="1">IF(BL$4="",0,SUMPRODUCT(INDIRECT(ADDRESS($B108,$X$2)&amp;":"&amp;ADDRESS($B108,$X$2-1+BL$8)),INDIRECT(ADDRESS($B$11,$X$2)&amp;":"&amp;ADDRESS($B$11,$X$2-1+BL$8)),INDIRECT("rP!"&amp;ADDRESS(Prcsses!$B66,$X$2+$P$8-BL$8)&amp;":"&amp;ADDRESS(Prcsses!$B66,$X$2-1+$P$8))))</f>
        <v>71643.137791739995</v>
      </c>
      <c r="BM101" s="5">
        <f ca="1">IF(BM$4="",0,SUMPRODUCT(INDIRECT(ADDRESS($B108,$X$2)&amp;":"&amp;ADDRESS($B108,$X$2-1+BM$8)),INDIRECT(ADDRESS($B$11,$X$2)&amp;":"&amp;ADDRESS($B$11,$X$2-1+BM$8)),INDIRECT("rP!"&amp;ADDRESS(Prcsses!$B66,$X$2+$P$8-BM$8)&amp;":"&amp;ADDRESS(Prcsses!$B66,$X$2-1+$P$8))))</f>
        <v>73434.216236533495</v>
      </c>
      <c r="BN101" s="5">
        <f ca="1">IF(BN$4="",0,SUMPRODUCT(INDIRECT(ADDRESS($B108,$X$2)&amp;":"&amp;ADDRESS($B108,$X$2-1+BN$8)),INDIRECT(ADDRESS($B$11,$X$2)&amp;":"&amp;ADDRESS($B$11,$X$2-1+BN$8)),INDIRECT("rP!"&amp;ADDRESS(Prcsses!$B66,$X$2+$P$8-BN$8)&amp;":"&amp;ADDRESS(Prcsses!$B66,$X$2-1+$P$8))))</f>
        <v>77482.053521766808</v>
      </c>
      <c r="BO101" s="5">
        <f ca="1">IF(BO$4="",0,SUMPRODUCT(INDIRECT(ADDRESS($B108,$X$2)&amp;":"&amp;ADDRESS($B108,$X$2-1+BO$8)),INDIRECT(ADDRESS($B$11,$X$2)&amp;":"&amp;ADDRESS($B$11,$X$2-1+BO$8)),INDIRECT("rP!"&amp;ADDRESS(Prcsses!$B66,$X$2+$P$8-BO$8)&amp;":"&amp;ADDRESS(Prcsses!$B66,$X$2-1+$P$8))))</f>
        <v>79326.864319904111</v>
      </c>
      <c r="BP101" s="5">
        <f ca="1">IF(BP$4="",0,SUMPRODUCT(INDIRECT(ADDRESS($B108,$X$2)&amp;":"&amp;ADDRESS($B108,$X$2-1+BP$8)),INDIRECT(ADDRESS($B$11,$X$2)&amp;":"&amp;ADDRESS($B$11,$X$2-1+BP$8)),INDIRECT("rP!"&amp;ADDRESS(Prcsses!$B66,$X$2+$P$8-BP$8)&amp;":"&amp;ADDRESS(Prcsses!$B66,$X$2-1+$P$8))))</f>
        <v>81171.675118041429</v>
      </c>
      <c r="BQ101" s="5">
        <f ca="1">IF(BQ$4="",0,SUMPRODUCT(INDIRECT(ADDRESS($B108,$X$2)&amp;":"&amp;ADDRESS($B108,$X$2-1+BQ$8)),INDIRECT(ADDRESS($B$11,$X$2)&amp;":"&amp;ADDRESS($B$11,$X$2-1+BQ$8)),INDIRECT("rP!"&amp;ADDRESS(Prcsses!$B66,$X$2+$P$8-BQ$8)&amp;":"&amp;ADDRESS(Prcsses!$B66,$X$2-1+$P$8))))</f>
        <v>83016.485916178732</v>
      </c>
      <c r="BR101" s="5">
        <f ca="1">IF(BR$4="",0,SUMPRODUCT(INDIRECT(ADDRESS($B108,$X$2)&amp;":"&amp;ADDRESS($B108,$X$2-1+BR$8)),INDIRECT(ADDRESS($B$11,$X$2)&amp;":"&amp;ADDRESS($B$11,$X$2-1+BR$8)),INDIRECT("rP!"&amp;ADDRESS(Prcsses!$B66,$X$2+$P$8-BR$8)&amp;":"&amp;ADDRESS(Prcsses!$B66,$X$2-1+$P$8))))</f>
        <v>84861.296714316035</v>
      </c>
      <c r="BS101" s="5">
        <f ca="1">IF(BS$4="",0,SUMPRODUCT(INDIRECT(ADDRESS($B108,$X$2)&amp;":"&amp;ADDRESS($B108,$X$2-1+BS$8)),INDIRECT(ADDRESS($B$11,$X$2)&amp;":"&amp;ADDRESS($B$11,$X$2-1+BS$8)),INDIRECT("rP!"&amp;ADDRESS(Prcsses!$B66,$X$2+$P$8-BS$8)&amp;":"&amp;ADDRESS(Prcsses!$B66,$X$2-1+$P$8))))</f>
        <v>86706.107512453338</v>
      </c>
      <c r="BT101" s="5">
        <f ca="1">IF(BT$4="",0,SUMPRODUCT(INDIRECT(ADDRESS($B108,$X$2)&amp;":"&amp;ADDRESS($B108,$X$2-1+BT$8)),INDIRECT(ADDRESS($B$11,$X$2)&amp;":"&amp;ADDRESS($B$11,$X$2-1+BT$8)),INDIRECT("rP!"&amp;ADDRESS(Prcsses!$B66,$X$2+$P$8-BT$8)&amp;":"&amp;ADDRESS(Prcsses!$B66,$X$2-1+$P$8))))</f>
        <v>91207.445859908345</v>
      </c>
      <c r="BU101" s="5">
        <f ca="1">IF(BU$4="",0,SUMPRODUCT(INDIRECT(ADDRESS($B108,$X$2)&amp;":"&amp;ADDRESS($B108,$X$2-1+BU$8)),INDIRECT(ADDRESS($B$11,$X$2)&amp;":"&amp;ADDRESS($B$11,$X$2-1+BU$8)),INDIRECT("rP!"&amp;ADDRESS(Prcsses!$B66,$X$2+$P$8-BU$8)&amp;":"&amp;ADDRESS(Prcsses!$B66,$X$2-1+$P$8))))</f>
        <v>93107.600981989774</v>
      </c>
      <c r="BV101" s="5">
        <f ca="1">IF(BV$4="",0,SUMPRODUCT(INDIRECT(ADDRESS($B108,$X$2)&amp;":"&amp;ADDRESS($B108,$X$2-1+BV$8)),INDIRECT(ADDRESS($B$11,$X$2)&amp;":"&amp;ADDRESS($B$11,$X$2-1+BV$8)),INDIRECT("rP!"&amp;ADDRESS(Prcsses!$B66,$X$2+$P$8-BV$8)&amp;":"&amp;ADDRESS(Prcsses!$B66,$X$2-1+$P$8))))</f>
        <v>95007.756104071188</v>
      </c>
      <c r="BW101" s="5">
        <f ca="1">IF(BW$4="",0,SUMPRODUCT(INDIRECT(ADDRESS($B108,$X$2)&amp;":"&amp;ADDRESS($B108,$X$2-1+BW$8)),INDIRECT(ADDRESS($B$11,$X$2)&amp;":"&amp;ADDRESS($B$11,$X$2-1+BW$8)),INDIRECT("rP!"&amp;ADDRESS(Prcsses!$B66,$X$2+$P$8-BW$8)&amp;":"&amp;ADDRESS(Prcsses!$B66,$X$2-1+$P$8))))</f>
        <v>96907.911226152617</v>
      </c>
      <c r="BX101" s="5">
        <f ca="1">IF(BX$4="",0,SUMPRODUCT(INDIRECT(ADDRESS($B108,$X$2)&amp;":"&amp;ADDRESS($B108,$X$2-1+BX$8)),INDIRECT(ADDRESS($B$11,$X$2)&amp;":"&amp;ADDRESS($B$11,$X$2-1+BX$8)),INDIRECT("rP!"&amp;ADDRESS(Prcsses!$B66,$X$2+$P$8-BX$8)&amp;":"&amp;ADDRESS(Prcsses!$B66,$X$2-1+$P$8))))</f>
        <v>98808.066348234046</v>
      </c>
      <c r="BY101" s="5">
        <f ca="1">IF(BY$4="",0,SUMPRODUCT(INDIRECT(ADDRESS($B108,$X$2)&amp;":"&amp;ADDRESS($B108,$X$2-1+BY$8)),INDIRECT(ADDRESS($B$11,$X$2)&amp;":"&amp;ADDRESS($B$11,$X$2-1+BY$8)),INDIRECT("rP!"&amp;ADDRESS(Prcsses!$B66,$X$2+$P$8-BY$8)&amp;":"&amp;ADDRESS(Prcsses!$B66,$X$2-1+$P$8))))</f>
        <v>100708.22147031546</v>
      </c>
      <c r="BZ101" s="5">
        <f ca="1">IF(BZ$4="",0,SUMPRODUCT(INDIRECT(ADDRESS($B108,$X$2)&amp;":"&amp;ADDRESS($B108,$X$2-1+BZ$8)),INDIRECT(ADDRESS($B$11,$X$2)&amp;":"&amp;ADDRESS($B$11,$X$2-1+BZ$8)),INDIRECT("rP!"&amp;ADDRESS(Prcsses!$B66,$X$2+$P$8-BZ$8)&amp;":"&amp;ADDRESS(Prcsses!$B66,$X$2-1+$P$8))))</f>
        <v>105686.62789016881</v>
      </c>
      <c r="CA101" s="5">
        <f ca="1">IF(CA$4="",0,SUMPRODUCT(INDIRECT(ADDRESS($B108,$X$2)&amp;":"&amp;ADDRESS($B108,$X$2-1+CA$8)),INDIRECT(ADDRESS($B$11,$X$2)&amp;":"&amp;ADDRESS($B$11,$X$2-1+CA$8)),INDIRECT("rP!"&amp;ADDRESS(Prcsses!$B66,$X$2+$P$8-CA$8)&amp;":"&amp;ADDRESS(Prcsses!$B66,$X$2-1+$P$8))))</f>
        <v>107643.78766591268</v>
      </c>
      <c r="CB101" s="5">
        <f ca="1">IF(CB$4="",0,SUMPRODUCT(INDIRECT(ADDRESS($B108,$X$2)&amp;":"&amp;ADDRESS($B108,$X$2-1+CB$8)),INDIRECT(ADDRESS($B$11,$X$2)&amp;":"&amp;ADDRESS($B$11,$X$2-1+CB$8)),INDIRECT("rP!"&amp;ADDRESS(Prcsses!$B66,$X$2+$P$8-CB$8)&amp;":"&amp;ADDRESS(Prcsses!$B66,$X$2-1+$P$8))))</f>
        <v>109600.94744165654</v>
      </c>
      <c r="CC101" s="5">
        <f ca="1">IF(CC$4="",0,SUMPRODUCT(INDIRECT(ADDRESS($B108,$X$2)&amp;":"&amp;ADDRESS($B108,$X$2-1+CC$8)),INDIRECT(ADDRESS($B$11,$X$2)&amp;":"&amp;ADDRESS($B$11,$X$2-1+CC$8)),INDIRECT("rP!"&amp;ADDRESS(Prcsses!$B66,$X$2+$P$8-CC$8)&amp;":"&amp;ADDRESS(Prcsses!$B66,$X$2-1+$P$8))))</f>
        <v>111558.10721740041</v>
      </c>
      <c r="CD101" s="5">
        <f ca="1">IF(CD$4="",0,SUMPRODUCT(INDIRECT(ADDRESS($B108,$X$2)&amp;":"&amp;ADDRESS($B108,$X$2-1+CD$8)),INDIRECT(ADDRESS($B$11,$X$2)&amp;":"&amp;ADDRESS($B$11,$X$2-1+CD$8)),INDIRECT("rP!"&amp;ADDRESS(Prcsses!$B66,$X$2+$P$8-CD$8)&amp;":"&amp;ADDRESS(Prcsses!$B66,$X$2-1+$P$8))))</f>
        <v>113515.26699314428</v>
      </c>
      <c r="CE101" s="5">
        <f ca="1">IF(CE$4="",0,SUMPRODUCT(INDIRECT(ADDRESS($B108,$X$2)&amp;":"&amp;ADDRESS($B108,$X$2-1+CE$8)),INDIRECT(ADDRESS($B$11,$X$2)&amp;":"&amp;ADDRESS($B$11,$X$2-1+CE$8)),INDIRECT("rP!"&amp;ADDRESS(Prcsses!$B66,$X$2+$P$8-CE$8)&amp;":"&amp;ADDRESS(Prcsses!$B66,$X$2-1+$P$8))))</f>
        <v>115472.42676888814</v>
      </c>
      <c r="CF101" s="5">
        <f ca="1">IF(CF$4="",0,SUMPRODUCT(INDIRECT(ADDRESS($B108,$X$2)&amp;":"&amp;ADDRESS($B108,$X$2-1+CF$8)),INDIRECT(ADDRESS($B$11,$X$2)&amp;":"&amp;ADDRESS($B$11,$X$2-1+CF$8)),INDIRECT("rP!"&amp;ADDRESS(Prcsses!$B66,$X$2+$P$8-CF$8)&amp;":"&amp;ADDRESS(Prcsses!$B66,$X$2-1+$P$8))))</f>
        <v>0</v>
      </c>
    </row>
    <row r="102" spans="2:84" x14ac:dyDescent="0.3">
      <c r="B102" s="13">
        <f>ROW()</f>
        <v>102</v>
      </c>
      <c r="H102" s="1" t="str">
        <f>$H$97</f>
        <v>Переменные расходы с НДС</v>
      </c>
      <c r="I102" s="1" t="str">
        <f>Prcsses!I59</f>
        <v>Прочие коммерческие расходы</v>
      </c>
      <c r="M102" s="53" t="s">
        <v>18</v>
      </c>
      <c r="U102" s="5">
        <f t="shared" ca="1" si="114"/>
        <v>6156159.6581171555</v>
      </c>
      <c r="X102" s="5">
        <f ca="1">IF(X$4="",0,SUMPRODUCT(INDIRECT(ADDRESS($B109,$X$2)&amp;":"&amp;ADDRESS($B109,$X$2-1+X$8)),INDIRECT(ADDRESS($B$11,$X$2)&amp;":"&amp;ADDRESS($B$11,$X$2-1+X$8)),INDIRECT("rP!"&amp;ADDRESS(Prcsses!$B67,$X$2+$P$8-X$8)&amp;":"&amp;ADDRESS(Prcsses!$B67,$X$2-1+$P$8))))</f>
        <v>0</v>
      </c>
      <c r="Y102" s="5">
        <f ca="1">IF(Y$4="",0,SUMPRODUCT(INDIRECT(ADDRESS($B109,$X$2)&amp;":"&amp;ADDRESS($B109,$X$2-1+Y$8)),INDIRECT(ADDRESS($B$11,$X$2)&amp;":"&amp;ADDRESS($B$11,$X$2-1+Y$8)),INDIRECT("rP!"&amp;ADDRESS(Prcsses!$B67,$X$2+$P$8-Y$8)&amp;":"&amp;ADDRESS(Prcsses!$B67,$X$2-1+$P$8))))</f>
        <v>0</v>
      </c>
      <c r="Z102" s="5">
        <f ca="1">IF(Z$4="",0,SUMPRODUCT(INDIRECT(ADDRESS($B109,$X$2)&amp;":"&amp;ADDRESS($B109,$X$2-1+Z$8)),INDIRECT(ADDRESS($B$11,$X$2)&amp;":"&amp;ADDRESS($B$11,$X$2-1+Z$8)),INDIRECT("rP!"&amp;ADDRESS(Prcsses!$B67,$X$2+$P$8-Z$8)&amp;":"&amp;ADDRESS(Prcsses!$B67,$X$2-1+$P$8))))</f>
        <v>2000</v>
      </c>
      <c r="AA102" s="5">
        <f ca="1">IF(AA$4="",0,SUMPRODUCT(INDIRECT(ADDRESS($B109,$X$2)&amp;":"&amp;ADDRESS($B109,$X$2-1+AA$8)),INDIRECT(ADDRESS($B$11,$X$2)&amp;":"&amp;ADDRESS($B$11,$X$2-1+AA$8)),INDIRECT("rP!"&amp;ADDRESS(Prcsses!$B67,$X$2+$P$8-AA$8)&amp;":"&amp;ADDRESS(Prcsses!$B67,$X$2-1+$P$8))))</f>
        <v>5000</v>
      </c>
      <c r="AB102" s="5">
        <f ca="1">IF(AB$4="",0,SUMPRODUCT(INDIRECT(ADDRESS($B109,$X$2)&amp;":"&amp;ADDRESS($B109,$X$2-1+AB$8)),INDIRECT(ADDRESS($B$11,$X$2)&amp;":"&amp;ADDRESS($B$11,$X$2-1+AB$8)),INDIRECT("rP!"&amp;ADDRESS(Prcsses!$B67,$X$2+$P$8-AB$8)&amp;":"&amp;ADDRESS(Prcsses!$B67,$X$2-1+$P$8))))</f>
        <v>9000</v>
      </c>
      <c r="AC102" s="5">
        <f ca="1">IF(AC$4="",0,SUMPRODUCT(INDIRECT(ADDRESS($B109,$X$2)&amp;":"&amp;ADDRESS($B109,$X$2-1+AC$8)),INDIRECT(ADDRESS($B$11,$X$2)&amp;":"&amp;ADDRESS($B$11,$X$2-1+AC$8)),INDIRECT("rP!"&amp;ADDRESS(Prcsses!$B67,$X$2+$P$8-AC$8)&amp;":"&amp;ADDRESS(Prcsses!$B67,$X$2-1+$P$8))))</f>
        <v>12000</v>
      </c>
      <c r="AD102" s="5">
        <f ca="1">IF(AD$4="",0,SUMPRODUCT(INDIRECT(ADDRESS($B109,$X$2)&amp;":"&amp;ADDRESS($B109,$X$2-1+AD$8)),INDIRECT(ADDRESS($B$11,$X$2)&amp;":"&amp;ADDRESS($B$11,$X$2-1+AD$8)),INDIRECT("rP!"&amp;ADDRESS(Prcsses!$B67,$X$2+$P$8-AD$8)&amp;":"&amp;ADDRESS(Prcsses!$B67,$X$2-1+$P$8))))</f>
        <v>15180</v>
      </c>
      <c r="AE102" s="5">
        <f ca="1">IF(AE$4="",0,SUMPRODUCT(INDIRECT(ADDRESS($B109,$X$2)&amp;":"&amp;ADDRESS($B109,$X$2-1+AE$8)),INDIRECT(ADDRESS($B$11,$X$2)&amp;":"&amp;ADDRESS($B$11,$X$2-1+AE$8)),INDIRECT("rP!"&amp;ADDRESS(Prcsses!$B67,$X$2+$P$8-AE$8)&amp;":"&amp;ADDRESS(Prcsses!$B67,$X$2-1+$P$8))))</f>
        <v>18390</v>
      </c>
      <c r="AF102" s="5">
        <f ca="1">IF(AF$4="",0,SUMPRODUCT(INDIRECT(ADDRESS($B109,$X$2)&amp;":"&amp;ADDRESS($B109,$X$2-1+AF$8)),INDIRECT(ADDRESS($B$11,$X$2)&amp;":"&amp;ADDRESS($B$11,$X$2-1+AF$8)),INDIRECT("rP!"&amp;ADDRESS(Prcsses!$B67,$X$2+$P$8-AF$8)&amp;":"&amp;ADDRESS(Prcsses!$B67,$X$2-1+$P$8))))</f>
        <v>21630</v>
      </c>
      <c r="AG102" s="5">
        <f ca="1">IF(AG$4="",0,SUMPRODUCT(INDIRECT(ADDRESS($B109,$X$2)&amp;":"&amp;ADDRESS($B109,$X$2-1+AG$8)),INDIRECT(ADDRESS($B$11,$X$2)&amp;":"&amp;ADDRESS($B$11,$X$2-1+AG$8)),INDIRECT("rP!"&amp;ADDRESS(Prcsses!$B67,$X$2+$P$8-AG$8)&amp;":"&amp;ADDRESS(Prcsses!$B67,$X$2-1+$P$8))))</f>
        <v>24720</v>
      </c>
      <c r="AH102" s="5">
        <f ca="1">IF(AH$4="",0,SUMPRODUCT(INDIRECT(ADDRESS($B109,$X$2)&amp;":"&amp;ADDRESS($B109,$X$2-1+AH$8)),INDIRECT(ADDRESS($B$11,$X$2)&amp;":"&amp;ADDRESS($B$11,$X$2-1+AH$8)),INDIRECT("rP!"&amp;ADDRESS(Prcsses!$B67,$X$2+$P$8-AH$8)&amp;":"&amp;ADDRESS(Prcsses!$B67,$X$2-1+$P$8))))</f>
        <v>27810</v>
      </c>
      <c r="AI102" s="5">
        <f ca="1">IF(AI$4="",0,SUMPRODUCT(INDIRECT(ADDRESS($B109,$X$2)&amp;":"&amp;ADDRESS($B109,$X$2-1+AI$8)),INDIRECT(ADDRESS($B$11,$X$2)&amp;":"&amp;ADDRESS($B$11,$X$2-1+AI$8)),INDIRECT("rP!"&amp;ADDRESS(Prcsses!$B67,$X$2+$P$8-AI$8)&amp;":"&amp;ADDRESS(Prcsses!$B67,$X$2-1+$P$8))))</f>
        <v>30900</v>
      </c>
      <c r="AJ102" s="5">
        <f ca="1">IF(AJ$4="",0,SUMPRODUCT(INDIRECT(ADDRESS($B109,$X$2)&amp;":"&amp;ADDRESS($B109,$X$2-1+AJ$8)),INDIRECT(ADDRESS($B$11,$X$2)&amp;":"&amp;ADDRESS($B$11,$X$2-1+AJ$8)),INDIRECT("rP!"&amp;ADDRESS(Prcsses!$B67,$X$2+$P$8-AJ$8)&amp;":"&amp;ADDRESS(Prcsses!$B67,$X$2-1+$P$8))))</f>
        <v>34360.800000000003</v>
      </c>
      <c r="AK102" s="5">
        <f ca="1">IF(AK$4="",0,SUMPRODUCT(INDIRECT(ADDRESS($B109,$X$2)&amp;":"&amp;ADDRESS($B109,$X$2-1+AK$8)),INDIRECT(ADDRESS($B$11,$X$2)&amp;":"&amp;ADDRESS($B$11,$X$2-1+AK$8)),INDIRECT("rP!"&amp;ADDRESS(Prcsses!$B67,$X$2+$P$8-AK$8)&amp;":"&amp;ADDRESS(Prcsses!$B67,$X$2-1+$P$8))))</f>
        <v>37852.5</v>
      </c>
      <c r="AL102" s="5">
        <f ca="1">IF(AL$4="",0,SUMPRODUCT(INDIRECT(ADDRESS($B109,$X$2)&amp;":"&amp;ADDRESS($B109,$X$2-1+AL$8)),INDIRECT(ADDRESS($B$11,$X$2)&amp;":"&amp;ADDRESS($B$11,$X$2-1+AL$8)),INDIRECT("rP!"&amp;ADDRESS(Prcsses!$B67,$X$2+$P$8-AL$8)&amp;":"&amp;ADDRESS(Prcsses!$B67,$X$2-1+$P$8))))</f>
        <v>41375.1</v>
      </c>
      <c r="AM102" s="5">
        <f ca="1">IF(AM$4="",0,SUMPRODUCT(INDIRECT(ADDRESS($B109,$X$2)&amp;":"&amp;ADDRESS($B109,$X$2-1+AM$8)),INDIRECT(ADDRESS($B$11,$X$2)&amp;":"&amp;ADDRESS($B$11,$X$2-1+AM$8)),INDIRECT("rP!"&amp;ADDRESS(Prcsses!$B67,$X$2+$P$8-AM$8)&amp;":"&amp;ADDRESS(Prcsses!$B67,$X$2-1+$P$8))))</f>
        <v>44557.8</v>
      </c>
      <c r="AN102" s="5">
        <f ca="1">IF(AN$4="",0,SUMPRODUCT(INDIRECT(ADDRESS($B109,$X$2)&amp;":"&amp;ADDRESS($B109,$X$2-1+AN$8)),INDIRECT(ADDRESS($B$11,$X$2)&amp;":"&amp;ADDRESS($B$11,$X$2-1+AN$8)),INDIRECT("rP!"&amp;ADDRESS(Prcsses!$B67,$X$2+$P$8-AN$8)&amp;":"&amp;ADDRESS(Prcsses!$B67,$X$2-1+$P$8))))</f>
        <v>47740.5</v>
      </c>
      <c r="AO102" s="5">
        <f ca="1">IF(AO$4="",0,SUMPRODUCT(INDIRECT(ADDRESS($B109,$X$2)&amp;":"&amp;ADDRESS($B109,$X$2-1+AO$8)),INDIRECT(ADDRESS($B$11,$X$2)&amp;":"&amp;ADDRESS($B$11,$X$2-1+AO$8)),INDIRECT("rP!"&amp;ADDRESS(Prcsses!$B67,$X$2+$P$8-AO$8)&amp;":"&amp;ADDRESS(Prcsses!$B67,$X$2-1+$P$8))))</f>
        <v>50923.199999999997</v>
      </c>
      <c r="AP102" s="5">
        <f ca="1">IF(AP$4="",0,SUMPRODUCT(INDIRECT(ADDRESS($B109,$X$2)&amp;":"&amp;ADDRESS($B109,$X$2-1+AP$8)),INDIRECT(ADDRESS($B$11,$X$2)&amp;":"&amp;ADDRESS($B$11,$X$2-1+AP$8)),INDIRECT("rP!"&amp;ADDRESS(Prcsses!$B67,$X$2+$P$8-AP$8)&amp;":"&amp;ADDRESS(Prcsses!$B67,$X$2-1+$P$8))))</f>
        <v>54678.785999999993</v>
      </c>
      <c r="AQ102" s="5">
        <f ca="1">IF(AQ$4="",0,SUMPRODUCT(INDIRECT(ADDRESS($B109,$X$2)&amp;":"&amp;ADDRESS($B109,$X$2-1+AQ$8)),INDIRECT(ADDRESS($B$11,$X$2)&amp;":"&amp;ADDRESS($B$11,$X$2-1+AQ$8)),INDIRECT("rP!"&amp;ADDRESS(Prcsses!$B67,$X$2+$P$8-AQ$8)&amp;":"&amp;ADDRESS(Prcsses!$B67,$X$2-1+$P$8))))</f>
        <v>58466.199000000001</v>
      </c>
      <c r="AR102" s="5">
        <f ca="1">IF(AR$4="",0,SUMPRODUCT(INDIRECT(ADDRESS($B109,$X$2)&amp;":"&amp;ADDRESS($B109,$X$2-1+AR$8)),INDIRECT(ADDRESS($B$11,$X$2)&amp;":"&amp;ADDRESS($B$11,$X$2-1+AR$8)),INDIRECT("rP!"&amp;ADDRESS(Prcsses!$B67,$X$2+$P$8-AR$8)&amp;":"&amp;ADDRESS(Prcsses!$B67,$X$2-1+$P$8))))</f>
        <v>62285.439000000006</v>
      </c>
      <c r="AS102" s="5">
        <f ca="1">IF(AS$4="",0,SUMPRODUCT(INDIRECT(ADDRESS($B109,$X$2)&amp;":"&amp;ADDRESS($B109,$X$2-1+AS$8)),INDIRECT(ADDRESS($B$11,$X$2)&amp;":"&amp;ADDRESS($B$11,$X$2-1+AS$8)),INDIRECT("rP!"&amp;ADDRESS(Prcsses!$B67,$X$2+$P$8-AS$8)&amp;":"&amp;ADDRESS(Prcsses!$B67,$X$2-1+$P$8))))</f>
        <v>65563.62</v>
      </c>
      <c r="AT102" s="5">
        <f ca="1">IF(AT$4="",0,SUMPRODUCT(INDIRECT(ADDRESS($B109,$X$2)&amp;":"&amp;ADDRESS($B109,$X$2-1+AT$8)),INDIRECT(ADDRESS($B$11,$X$2)&amp;":"&amp;ADDRESS($B$11,$X$2-1+AT$8)),INDIRECT("rP!"&amp;ADDRESS(Prcsses!$B67,$X$2+$P$8-AT$8)&amp;":"&amp;ADDRESS(Prcsses!$B67,$X$2-1+$P$8))))</f>
        <v>68841.801000000007</v>
      </c>
      <c r="AU102" s="5">
        <f ca="1">IF(AU$4="",0,SUMPRODUCT(INDIRECT(ADDRESS($B109,$X$2)&amp;":"&amp;ADDRESS($B109,$X$2-1+AU$8)),INDIRECT(ADDRESS($B$11,$X$2)&amp;":"&amp;ADDRESS($B$11,$X$2-1+AU$8)),INDIRECT("rP!"&amp;ADDRESS(Prcsses!$B67,$X$2+$P$8-AU$8)&amp;":"&amp;ADDRESS(Prcsses!$B67,$X$2-1+$P$8))))</f>
        <v>72119.982000000004</v>
      </c>
      <c r="AV102" s="5">
        <f ca="1">IF(AV$4="",0,SUMPRODUCT(INDIRECT(ADDRESS($B109,$X$2)&amp;":"&amp;ADDRESS($B109,$X$2-1+AV$8)),INDIRECT(ADDRESS($B$11,$X$2)&amp;":"&amp;ADDRESS($B$11,$X$2-1+AV$8)),INDIRECT("rP!"&amp;ADDRESS(Prcsses!$B67,$X$2+$P$8-AV$8)&amp;":"&amp;ADDRESS(Prcsses!$B67,$X$2-1+$P$8))))</f>
        <v>76184.926439999996</v>
      </c>
      <c r="AW102" s="5">
        <f ca="1">IF(AW$4="",0,SUMPRODUCT(INDIRECT(ADDRESS($B109,$X$2)&amp;":"&amp;ADDRESS($B109,$X$2-1+AW$8)),INDIRECT(ADDRESS($B$11,$X$2)&amp;":"&amp;ADDRESS($B$11,$X$2-1+AW$8)),INDIRECT("rP!"&amp;ADDRESS(Prcsses!$B67,$X$2+$P$8-AW$8)&amp;":"&amp;ADDRESS(Prcsses!$B67,$X$2-1+$P$8))))</f>
        <v>80282.652689999988</v>
      </c>
      <c r="AX102" s="5">
        <f ca="1">IF(AX$4="",0,SUMPRODUCT(INDIRECT(ADDRESS($B109,$X$2)&amp;":"&amp;ADDRESS($B109,$X$2-1+AX$8)),INDIRECT(ADDRESS($B$11,$X$2)&amp;":"&amp;ADDRESS($B$11,$X$2-1+AX$8)),INDIRECT("rP!"&amp;ADDRESS(Prcsses!$B67,$X$2+$P$8-AX$8)&amp;":"&amp;ADDRESS(Prcsses!$B67,$X$2-1+$P$8))))</f>
        <v>84413.160749999995</v>
      </c>
      <c r="AY102" s="5">
        <f ca="1">IF(AY$4="",0,SUMPRODUCT(INDIRECT(ADDRESS($B109,$X$2)&amp;":"&amp;ADDRESS($B109,$X$2-1+AY$8)),INDIRECT(ADDRESS($B$11,$X$2)&amp;":"&amp;ADDRESS($B$11,$X$2-1+AY$8)),INDIRECT("rP!"&amp;ADDRESS(Prcsses!$B67,$X$2+$P$8-AY$8)&amp;":"&amp;ADDRESS(Prcsses!$B67,$X$2-1+$P$8))))</f>
        <v>87789.687179999994</v>
      </c>
      <c r="AZ102" s="5">
        <f ca="1">IF(AZ$4="",0,SUMPRODUCT(INDIRECT(ADDRESS($B109,$X$2)&amp;":"&amp;ADDRESS($B109,$X$2-1+AZ$8)),INDIRECT(ADDRESS($B$11,$X$2)&amp;":"&amp;ADDRESS($B$11,$X$2-1+AZ$8)),INDIRECT("rP!"&amp;ADDRESS(Prcsses!$B67,$X$2+$P$8-AZ$8)&amp;":"&amp;ADDRESS(Prcsses!$B67,$X$2-1+$P$8))))</f>
        <v>91166.213609999992</v>
      </c>
      <c r="BA102" s="5">
        <f ca="1">IF(BA$4="",0,SUMPRODUCT(INDIRECT(ADDRESS($B109,$X$2)&amp;":"&amp;ADDRESS($B109,$X$2-1+BA$8)),INDIRECT(ADDRESS($B$11,$X$2)&amp;":"&amp;ADDRESS($B$11,$X$2-1+BA$8)),INDIRECT("rP!"&amp;ADDRESS(Prcsses!$B67,$X$2+$P$8-BA$8)&amp;":"&amp;ADDRESS(Prcsses!$B67,$X$2-1+$P$8))))</f>
        <v>94542.74003999999</v>
      </c>
      <c r="BB102" s="5">
        <f ca="1">IF(BB$4="",0,SUMPRODUCT(INDIRECT(ADDRESS($B109,$X$2)&amp;":"&amp;ADDRESS($B109,$X$2-1+BB$8)),INDIRECT(ADDRESS($B$11,$X$2)&amp;":"&amp;ADDRESS($B$11,$X$2-1+BB$8)),INDIRECT("rP!"&amp;ADDRESS(Prcsses!$B67,$X$2+$P$8-BB$8)&amp;":"&amp;ADDRESS(Prcsses!$B67,$X$2-1+$P$8))))</f>
        <v>98932.224398999984</v>
      </c>
      <c r="BC102" s="5">
        <f ca="1">IF(BC$4="",0,SUMPRODUCT(INDIRECT(ADDRESS($B109,$X$2)&amp;":"&amp;ADDRESS($B109,$X$2-1+BC$8)),INDIRECT(ADDRESS($B$11,$X$2)&amp;":"&amp;ADDRESS($B$11,$X$2-1+BC$8)),INDIRECT("rP!"&amp;ADDRESS(Prcsses!$B67,$X$2+$P$8-BC$8)&amp;":"&amp;ADDRESS(Prcsses!$B67,$X$2-1+$P$8))))</f>
        <v>103355.47402229998</v>
      </c>
      <c r="BD102" s="5">
        <f ca="1">IF(BD$4="",0,SUMPRODUCT(INDIRECT(ADDRESS($B109,$X$2)&amp;":"&amp;ADDRESS($B109,$X$2-1+BD$8)),INDIRECT(ADDRESS($B$11,$X$2)&amp;":"&amp;ADDRESS($B$11,$X$2-1+BD$8)),INDIRECT("rP!"&amp;ADDRESS(Prcsses!$B67,$X$2+$P$8-BD$8)&amp;":"&amp;ADDRESS(Prcsses!$B67,$X$2-1+$P$8))))</f>
        <v>107812.48890989998</v>
      </c>
      <c r="BE102" s="5">
        <f ca="1">IF(BE$4="",0,SUMPRODUCT(INDIRECT(ADDRESS($B109,$X$2)&amp;":"&amp;ADDRESS($B109,$X$2-1+BE$8)),INDIRECT(ADDRESS($B$11,$X$2)&amp;":"&amp;ADDRESS($B$11,$X$2-1+BE$8)),INDIRECT("rP!"&amp;ADDRESS(Prcsses!$B67,$X$2+$P$8-BE$8)&amp;":"&amp;ADDRESS(Prcsses!$B67,$X$2-1+$P$8))))</f>
        <v>111290.31113279998</v>
      </c>
      <c r="BF102" s="5">
        <f ca="1">IF(BF$4="",0,SUMPRODUCT(INDIRECT(ADDRESS($B109,$X$2)&amp;":"&amp;ADDRESS($B109,$X$2-1+BF$8)),INDIRECT(ADDRESS($B$11,$X$2)&amp;":"&amp;ADDRESS($B$11,$X$2-1+BF$8)),INDIRECT("rP!"&amp;ADDRESS(Prcsses!$B67,$X$2+$P$8-BF$8)&amp;":"&amp;ADDRESS(Prcsses!$B67,$X$2-1+$P$8))))</f>
        <v>114768.13335569997</v>
      </c>
      <c r="BG102" s="5">
        <f ca="1">IF(BG$4="",0,SUMPRODUCT(INDIRECT(ADDRESS($B109,$X$2)&amp;":"&amp;ADDRESS($B109,$X$2-1+BG$8)),INDIRECT(ADDRESS($B$11,$X$2)&amp;":"&amp;ADDRESS($B$11,$X$2-1+BG$8)),INDIRECT("rP!"&amp;ADDRESS(Prcsses!$B67,$X$2+$P$8-BG$8)&amp;":"&amp;ADDRESS(Prcsses!$B67,$X$2-1+$P$8))))</f>
        <v>118245.95557859998</v>
      </c>
      <c r="BH102" s="5">
        <f ca="1">IF(BH$4="",0,SUMPRODUCT(INDIRECT(ADDRESS($B109,$X$2)&amp;":"&amp;ADDRESS($B109,$X$2-1+BH$8)),INDIRECT(ADDRESS($B$11,$X$2)&amp;":"&amp;ADDRESS($B$11,$X$2-1+BH$8)),INDIRECT("rP!"&amp;ADDRESS(Prcsses!$B67,$X$2+$P$8-BH$8)&amp;":"&amp;ADDRESS(Prcsses!$B67,$X$2-1+$P$8))))</f>
        <v>122975.79380174399</v>
      </c>
      <c r="BI102" s="5">
        <f ca="1">IF(BI$4="",0,SUMPRODUCT(INDIRECT(ADDRESS($B109,$X$2)&amp;":"&amp;ADDRESS($B109,$X$2-1+BI$8)),INDIRECT(ADDRESS($B$11,$X$2)&amp;":"&amp;ADDRESS($B$11,$X$2-1+BI$8)),INDIRECT("rP!"&amp;ADDRESS(Prcsses!$B67,$X$2+$P$8-BI$8)&amp;":"&amp;ADDRESS(Prcsses!$B67,$X$2-1+$P$8))))</f>
        <v>127740.41024711698</v>
      </c>
      <c r="BJ102" s="5">
        <f ca="1">IF(BJ$4="",0,SUMPRODUCT(INDIRECT(ADDRESS($B109,$X$2)&amp;":"&amp;ADDRESS($B109,$X$2-1+BJ$8)),INDIRECT(ADDRESS($B$11,$X$2)&amp;":"&amp;ADDRESS($B$11,$X$2-1+BJ$8)),INDIRECT("rP!"&amp;ADDRESS(Prcsses!$B67,$X$2+$P$8-BJ$8)&amp;":"&amp;ADDRESS(Prcsses!$B67,$X$2-1+$P$8))))</f>
        <v>132539.80491471899</v>
      </c>
      <c r="BK102" s="5">
        <f ca="1">IF(BK$4="",0,SUMPRODUCT(INDIRECT(ADDRESS($B109,$X$2)&amp;":"&amp;ADDRESS($B109,$X$2-1+BK$8)),INDIRECT(ADDRESS($B$11,$X$2)&amp;":"&amp;ADDRESS($B$11,$X$2-1+BK$8)),INDIRECT("rP!"&amp;ADDRESS(Prcsses!$B67,$X$2+$P$8-BK$8)&amp;":"&amp;ADDRESS(Prcsses!$B67,$X$2-1+$P$8))))</f>
        <v>136121.96180430599</v>
      </c>
      <c r="BL102" s="5">
        <f ca="1">IF(BL$4="",0,SUMPRODUCT(INDIRECT(ADDRESS($B109,$X$2)&amp;":"&amp;ADDRESS($B109,$X$2-1+BL$8)),INDIRECT(ADDRESS($B$11,$X$2)&amp;":"&amp;ADDRESS($B$11,$X$2-1+BL$8)),INDIRECT("rP!"&amp;ADDRESS(Prcsses!$B67,$X$2+$P$8-BL$8)&amp;":"&amp;ADDRESS(Prcsses!$B67,$X$2-1+$P$8))))</f>
        <v>139704.11869389299</v>
      </c>
      <c r="BM102" s="5">
        <f ca="1">IF(BM$4="",0,SUMPRODUCT(INDIRECT(ADDRESS($B109,$X$2)&amp;":"&amp;ADDRESS($B109,$X$2-1+BM$8)),INDIRECT(ADDRESS($B$11,$X$2)&amp;":"&amp;ADDRESS($B$11,$X$2-1+BM$8)),INDIRECT("rP!"&amp;ADDRESS(Prcsses!$B67,$X$2+$P$8-BM$8)&amp;":"&amp;ADDRESS(Prcsses!$B67,$X$2-1+$P$8))))</f>
        <v>143286.27558347999</v>
      </c>
      <c r="BN102" s="5">
        <f ca="1">IF(BN$4="",0,SUMPRODUCT(INDIRECT(ADDRESS($B109,$X$2)&amp;":"&amp;ADDRESS($B109,$X$2-1+BN$8)),INDIRECT(ADDRESS($B$11,$X$2)&amp;":"&amp;ADDRESS($B$11,$X$2-1+BN$8)),INDIRECT("rP!"&amp;ADDRESS(Prcsses!$B67,$X$2+$P$8-BN$8)&amp;":"&amp;ADDRESS(Prcsses!$B67,$X$2-1+$P$8))))</f>
        <v>148372.93836669353</v>
      </c>
      <c r="BO102" s="5">
        <f ca="1">IF(BO$4="",0,SUMPRODUCT(INDIRECT(ADDRESS($B109,$X$2)&amp;":"&amp;ADDRESS($B109,$X$2-1+BO$8)),INDIRECT(ADDRESS($B$11,$X$2)&amp;":"&amp;ADDRESS($B$11,$X$2-1+BO$8)),INDIRECT("rP!"&amp;ADDRESS(Prcsses!$B67,$X$2+$P$8-BO$8)&amp;":"&amp;ADDRESS(Prcsses!$B67,$X$2-1+$P$8))))</f>
        <v>153495.42271880293</v>
      </c>
      <c r="BP102" s="5">
        <f ca="1">IF(BP$4="",0,SUMPRODUCT(INDIRECT(ADDRESS($B109,$X$2)&amp;":"&amp;ADDRESS($B109,$X$2-1+BP$8)),INDIRECT(ADDRESS($B$11,$X$2)&amp;":"&amp;ADDRESS($B$11,$X$2-1+BP$8)),INDIRECT("rP!"&amp;ADDRESS(Prcsses!$B67,$X$2+$P$8-BP$8)&amp;":"&amp;ADDRESS(Prcsses!$B67,$X$2-1+$P$8))))</f>
        <v>158653.72863980825</v>
      </c>
      <c r="BQ102" s="5">
        <f ca="1">IF(BQ$4="",0,SUMPRODUCT(INDIRECT(ADDRESS($B109,$X$2)&amp;":"&amp;ADDRESS($B109,$X$2-1+BQ$8)),INDIRECT(ADDRESS($B$11,$X$2)&amp;":"&amp;ADDRESS($B$11,$X$2-1+BQ$8)),INDIRECT("rP!"&amp;ADDRESS(Prcsses!$B67,$X$2+$P$8-BQ$8)&amp;":"&amp;ADDRESS(Prcsses!$B67,$X$2-1+$P$8))))</f>
        <v>162343.35023608286</v>
      </c>
      <c r="BR102" s="5">
        <f ca="1">IF(BR$4="",0,SUMPRODUCT(INDIRECT(ADDRESS($B109,$X$2)&amp;":"&amp;ADDRESS($B109,$X$2-1+BR$8)),INDIRECT(ADDRESS($B$11,$X$2)&amp;":"&amp;ADDRESS($B$11,$X$2-1+BR$8)),INDIRECT("rP!"&amp;ADDRESS(Prcsses!$B67,$X$2+$P$8-BR$8)&amp;":"&amp;ADDRESS(Prcsses!$B67,$X$2-1+$P$8))))</f>
        <v>166032.97183235746</v>
      </c>
      <c r="BS102" s="5">
        <f ca="1">IF(BS$4="",0,SUMPRODUCT(INDIRECT(ADDRESS($B109,$X$2)&amp;":"&amp;ADDRESS($B109,$X$2-1+BS$8)),INDIRECT(ADDRESS($B$11,$X$2)&amp;":"&amp;ADDRESS($B$11,$X$2-1+BS$8)),INDIRECT("rP!"&amp;ADDRESS(Prcsses!$B67,$X$2+$P$8-BS$8)&amp;":"&amp;ADDRESS(Prcsses!$B67,$X$2-1+$P$8))))</f>
        <v>169722.59342863207</v>
      </c>
      <c r="BT102" s="5">
        <f ca="1">IF(BT$4="",0,SUMPRODUCT(INDIRECT(ADDRESS($B109,$X$2)&amp;":"&amp;ADDRESS($B109,$X$2-1+BT$8)),INDIRECT(ADDRESS($B$11,$X$2)&amp;":"&amp;ADDRESS($B$11,$X$2-1+BT$8)),INDIRECT("rP!"&amp;ADDRESS(Prcsses!$B67,$X$2+$P$8-BT$8)&amp;":"&amp;ADDRESS(Prcsses!$B67,$X$2-1+$P$8))))</f>
        <v>175183.23339111847</v>
      </c>
      <c r="BU102" s="5">
        <f ca="1">IF(BU$4="",0,SUMPRODUCT(INDIRECT(ADDRESS($B109,$X$2)&amp;":"&amp;ADDRESS($B109,$X$2-1+BU$8)),INDIRECT(ADDRESS($B$11,$X$2)&amp;":"&amp;ADDRESS($B$11,$X$2-1+BU$8)),INDIRECT("rP!"&amp;ADDRESS(Prcsses!$B67,$X$2+$P$8-BU$8)&amp;":"&amp;ADDRESS(Prcsses!$B67,$X$2-1+$P$8))))</f>
        <v>180680.76956956764</v>
      </c>
      <c r="BV102" s="5">
        <f ca="1">IF(BV$4="",0,SUMPRODUCT(INDIRECT(ADDRESS($B109,$X$2)&amp;":"&amp;ADDRESS($B109,$X$2-1+BV$8)),INDIRECT(ADDRESS($B$11,$X$2)&amp;":"&amp;ADDRESS($B$11,$X$2-1+BV$8)),INDIRECT("rP!"&amp;ADDRESS(Prcsses!$B67,$X$2+$P$8-BV$8)&amp;":"&amp;ADDRESS(Prcsses!$B67,$X$2-1+$P$8))))</f>
        <v>186215.20196397952</v>
      </c>
      <c r="BW102" s="5">
        <f ca="1">IF(BW$4="",0,SUMPRODUCT(INDIRECT(ADDRESS($B109,$X$2)&amp;":"&amp;ADDRESS($B109,$X$2-1+BW$8)),INDIRECT(ADDRESS($B$11,$X$2)&amp;":"&amp;ADDRESS($B$11,$X$2-1+BW$8)),INDIRECT("rP!"&amp;ADDRESS(Prcsses!$B67,$X$2+$P$8-BW$8)&amp;":"&amp;ADDRESS(Prcsses!$B67,$X$2-1+$P$8))))</f>
        <v>190015.51220814238</v>
      </c>
      <c r="BX102" s="5">
        <f ca="1">IF(BX$4="",0,SUMPRODUCT(INDIRECT(ADDRESS($B109,$X$2)&amp;":"&amp;ADDRESS($B109,$X$2-1+BX$8)),INDIRECT(ADDRESS($B$11,$X$2)&amp;":"&amp;ADDRESS($B$11,$X$2-1+BX$8)),INDIRECT("rP!"&amp;ADDRESS(Prcsses!$B67,$X$2+$P$8-BX$8)&amp;":"&amp;ADDRESS(Prcsses!$B67,$X$2-1+$P$8))))</f>
        <v>193815.82245230523</v>
      </c>
      <c r="BY102" s="5">
        <f ca="1">IF(BY$4="",0,SUMPRODUCT(INDIRECT(ADDRESS($B109,$X$2)&amp;":"&amp;ADDRESS($B109,$X$2-1+BY$8)),INDIRECT(ADDRESS($B$11,$X$2)&amp;":"&amp;ADDRESS($B$11,$X$2-1+BY$8)),INDIRECT("rP!"&amp;ADDRESS(Prcsses!$B67,$X$2+$P$8-BY$8)&amp;":"&amp;ADDRESS(Prcsses!$B67,$X$2-1+$P$8))))</f>
        <v>197616.13269646809</v>
      </c>
      <c r="BZ102" s="5">
        <f ca="1">IF(BZ$4="",0,SUMPRODUCT(INDIRECT(ADDRESS($B109,$X$2)&amp;":"&amp;ADDRESS($B109,$X$2-1+BZ$8)),INDIRECT(ADDRESS($B$11,$X$2)&amp;":"&amp;ADDRESS($B$11,$X$2-1+BZ$8)),INDIRECT("rP!"&amp;ADDRESS(Prcsses!$B67,$X$2+$P$8-BZ$8)&amp;":"&amp;ADDRESS(Prcsses!$B67,$X$2-1+$P$8))))</f>
        <v>203468.61047247887</v>
      </c>
      <c r="CA102" s="5">
        <f ca="1">IF(CA$4="",0,SUMPRODUCT(INDIRECT(ADDRESS($B109,$X$2)&amp;":"&amp;ADDRESS($B109,$X$2-1+CA$8)),INDIRECT(ADDRESS($B$11,$X$2)&amp;":"&amp;ADDRESS($B$11,$X$2-1+CA$8)),INDIRECT("rP!"&amp;ADDRESS(Prcsses!$B67,$X$2+$P$8-CA$8)&amp;":"&amp;ADDRESS(Prcsses!$B67,$X$2-1+$P$8))))</f>
        <v>209359.09135093127</v>
      </c>
      <c r="CB102" s="5">
        <f ca="1">IF(CB$4="",0,SUMPRODUCT(INDIRECT(ADDRESS($B109,$X$2)&amp;":"&amp;ADDRESS($B109,$X$2-1+CB$8)),INDIRECT(ADDRESS($B$11,$X$2)&amp;":"&amp;ADDRESS($B$11,$X$2-1+CB$8)),INDIRECT("rP!"&amp;ADDRESS(Prcsses!$B67,$X$2+$P$8-CB$8)&amp;":"&amp;ADDRESS(Prcsses!$B67,$X$2-1+$P$8))))</f>
        <v>215287.57533182536</v>
      </c>
      <c r="CC102" s="5">
        <f ca="1">IF(CC$4="",0,SUMPRODUCT(INDIRECT(ADDRESS($B109,$X$2)&amp;":"&amp;ADDRESS($B109,$X$2-1+CC$8)),INDIRECT(ADDRESS($B$11,$X$2)&amp;":"&amp;ADDRESS($B$11,$X$2-1+CC$8)),INDIRECT("rP!"&amp;ADDRESS(Prcsses!$B67,$X$2+$P$8-CC$8)&amp;":"&amp;ADDRESS(Prcsses!$B67,$X$2-1+$P$8))))</f>
        <v>219201.89488331307</v>
      </c>
      <c r="CD102" s="5">
        <f ca="1">IF(CD$4="",0,SUMPRODUCT(INDIRECT(ADDRESS($B109,$X$2)&amp;":"&amp;ADDRESS($B109,$X$2-1+CD$8)),INDIRECT(ADDRESS($B$11,$X$2)&amp;":"&amp;ADDRESS($B$11,$X$2-1+CD$8)),INDIRECT("rP!"&amp;ADDRESS(Prcsses!$B67,$X$2+$P$8-CD$8)&amp;":"&amp;ADDRESS(Prcsses!$B67,$X$2-1+$P$8))))</f>
        <v>223116.21443480079</v>
      </c>
      <c r="CE102" s="5">
        <f ca="1">IF(CE$4="",0,SUMPRODUCT(INDIRECT(ADDRESS($B109,$X$2)&amp;":"&amp;ADDRESS($B109,$X$2-1+CE$8)),INDIRECT(ADDRESS($B$11,$X$2)&amp;":"&amp;ADDRESS($B$11,$X$2-1+CE$8)),INDIRECT("rP!"&amp;ADDRESS(Prcsses!$B67,$X$2+$P$8-CE$8)&amp;":"&amp;ADDRESS(Prcsses!$B67,$X$2-1+$P$8))))</f>
        <v>227030.53398628853</v>
      </c>
      <c r="CF102" s="5">
        <f ca="1">IF(CF$4="",0,SUMPRODUCT(INDIRECT(ADDRESS($B109,$X$2)&amp;":"&amp;ADDRESS($B109,$X$2-1+CF$8)),INDIRECT(ADDRESS($B$11,$X$2)&amp;":"&amp;ADDRESS($B$11,$X$2-1+CF$8)),INDIRECT("rP!"&amp;ADDRESS(Prcsses!$B67,$X$2+$P$8-CF$8)&amp;":"&amp;ADDRESS(Prcsses!$B67,$X$2-1+$P$8))))</f>
        <v>0</v>
      </c>
    </row>
    <row r="103" spans="2:84" s="26" customFormat="1" ht="12" x14ac:dyDescent="0.25">
      <c r="B103" s="13"/>
      <c r="M103" s="55"/>
      <c r="N103" s="44" t="s">
        <v>21</v>
      </c>
      <c r="O103" s="45"/>
      <c r="P103" s="46"/>
      <c r="Q103" s="89"/>
      <c r="U103" s="41"/>
      <c r="V103" s="42"/>
      <c r="W103" s="43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</row>
    <row r="104" spans="2:84" x14ac:dyDescent="0.3">
      <c r="B104" s="13">
        <f>ROW()</f>
        <v>104</v>
      </c>
      <c r="H104" s="1" t="str">
        <f t="shared" ref="H104:H109" si="117">$H$97</f>
        <v>Переменные расходы с НДС</v>
      </c>
      <c r="I104" s="1" t="s">
        <v>153</v>
      </c>
      <c r="M104" s="53" t="s">
        <v>16</v>
      </c>
      <c r="W104" s="34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</row>
    <row r="105" spans="2:84" x14ac:dyDescent="0.3">
      <c r="B105" s="13">
        <f>ROW()</f>
        <v>105</v>
      </c>
      <c r="H105" s="1" t="str">
        <f t="shared" si="117"/>
        <v>Переменные расходы с НДС</v>
      </c>
      <c r="I105" s="1" t="str">
        <f>$I$104</f>
        <v>Индексация переменных расходов</v>
      </c>
      <c r="J105" s="1" t="str">
        <f>Prcsses!I55</f>
        <v>Расходы на рекламу</v>
      </c>
      <c r="M105" s="53" t="s">
        <v>16</v>
      </c>
      <c r="O105" s="82"/>
      <c r="P105" s="86">
        <v>0.03</v>
      </c>
      <c r="W105" s="34"/>
      <c r="X105" s="99">
        <f t="shared" ref="X105:AG109" ca="1" si="118">IF(X$4="",0,(1+$P105)^(INT((X$1-1)/IF(OR($P$111&lt;=0,$P$111=""),12,$P$111))))</f>
        <v>1</v>
      </c>
      <c r="Y105" s="99">
        <f t="shared" ca="1" si="118"/>
        <v>1</v>
      </c>
      <c r="Z105" s="99">
        <f t="shared" ca="1" si="118"/>
        <v>1</v>
      </c>
      <c r="AA105" s="99">
        <f t="shared" ca="1" si="118"/>
        <v>1</v>
      </c>
      <c r="AB105" s="99">
        <f t="shared" ca="1" si="118"/>
        <v>1</v>
      </c>
      <c r="AC105" s="99">
        <f t="shared" ca="1" si="118"/>
        <v>1</v>
      </c>
      <c r="AD105" s="99">
        <f t="shared" ca="1" si="118"/>
        <v>1.03</v>
      </c>
      <c r="AE105" s="99">
        <f t="shared" ca="1" si="118"/>
        <v>1.03</v>
      </c>
      <c r="AF105" s="99">
        <f t="shared" ca="1" si="118"/>
        <v>1.03</v>
      </c>
      <c r="AG105" s="99">
        <f t="shared" ca="1" si="118"/>
        <v>1.03</v>
      </c>
      <c r="AH105" s="99">
        <f t="shared" ref="AH105:AQ109" ca="1" si="119">IF(AH$4="",0,(1+$P105)^(INT((AH$1-1)/IF(OR($P$111&lt;=0,$P$111=""),12,$P$111))))</f>
        <v>1.03</v>
      </c>
      <c r="AI105" s="99">
        <f t="shared" ca="1" si="119"/>
        <v>1.03</v>
      </c>
      <c r="AJ105" s="99">
        <f t="shared" ca="1" si="119"/>
        <v>1.0609</v>
      </c>
      <c r="AK105" s="99">
        <f t="shared" ca="1" si="119"/>
        <v>1.0609</v>
      </c>
      <c r="AL105" s="99">
        <f t="shared" ca="1" si="119"/>
        <v>1.0609</v>
      </c>
      <c r="AM105" s="99">
        <f t="shared" ca="1" si="119"/>
        <v>1.0609</v>
      </c>
      <c r="AN105" s="99">
        <f t="shared" ca="1" si="119"/>
        <v>1.0609</v>
      </c>
      <c r="AO105" s="99">
        <f t="shared" ca="1" si="119"/>
        <v>1.0609</v>
      </c>
      <c r="AP105" s="99">
        <f t="shared" ca="1" si="119"/>
        <v>1.092727</v>
      </c>
      <c r="AQ105" s="99">
        <f t="shared" ca="1" si="119"/>
        <v>1.092727</v>
      </c>
      <c r="AR105" s="99">
        <f t="shared" ref="AR105:BA109" ca="1" si="120">IF(AR$4="",0,(1+$P105)^(INT((AR$1-1)/IF(OR($P$111&lt;=0,$P$111=""),12,$P$111))))</f>
        <v>1.092727</v>
      </c>
      <c r="AS105" s="99">
        <f t="shared" ca="1" si="120"/>
        <v>1.092727</v>
      </c>
      <c r="AT105" s="99">
        <f t="shared" ca="1" si="120"/>
        <v>1.092727</v>
      </c>
      <c r="AU105" s="99">
        <f t="shared" ca="1" si="120"/>
        <v>1.092727</v>
      </c>
      <c r="AV105" s="99">
        <f t="shared" ca="1" si="120"/>
        <v>1.1255088099999999</v>
      </c>
      <c r="AW105" s="99">
        <f t="shared" ca="1" si="120"/>
        <v>1.1255088099999999</v>
      </c>
      <c r="AX105" s="99">
        <f t="shared" ca="1" si="120"/>
        <v>1.1255088099999999</v>
      </c>
      <c r="AY105" s="99">
        <f t="shared" ca="1" si="120"/>
        <v>1.1255088099999999</v>
      </c>
      <c r="AZ105" s="99">
        <f t="shared" ca="1" si="120"/>
        <v>1.1255088099999999</v>
      </c>
      <c r="BA105" s="99">
        <f t="shared" ca="1" si="120"/>
        <v>1.1255088099999999</v>
      </c>
      <c r="BB105" s="99">
        <f t="shared" ref="BB105:BK109" ca="1" si="121">IF(BB$4="",0,(1+$P105)^(INT((BB$1-1)/IF(OR($P$111&lt;=0,$P$111=""),12,$P$111))))</f>
        <v>1.1592740742999998</v>
      </c>
      <c r="BC105" s="99">
        <f t="shared" ca="1" si="121"/>
        <v>1.1592740742999998</v>
      </c>
      <c r="BD105" s="99">
        <f t="shared" ca="1" si="121"/>
        <v>1.1592740742999998</v>
      </c>
      <c r="BE105" s="99">
        <f t="shared" ca="1" si="121"/>
        <v>1.1592740742999998</v>
      </c>
      <c r="BF105" s="99">
        <f t="shared" ca="1" si="121"/>
        <v>1.1592740742999998</v>
      </c>
      <c r="BG105" s="99">
        <f t="shared" ca="1" si="121"/>
        <v>1.1592740742999998</v>
      </c>
      <c r="BH105" s="99">
        <f t="shared" ca="1" si="121"/>
        <v>1.1940522965289999</v>
      </c>
      <c r="BI105" s="99">
        <f t="shared" ca="1" si="121"/>
        <v>1.1940522965289999</v>
      </c>
      <c r="BJ105" s="99">
        <f t="shared" ca="1" si="121"/>
        <v>1.1940522965289999</v>
      </c>
      <c r="BK105" s="99">
        <f t="shared" ca="1" si="121"/>
        <v>1.1940522965289999</v>
      </c>
      <c r="BL105" s="99">
        <f t="shared" ref="BL105:BU109" ca="1" si="122">IF(BL$4="",0,(1+$P105)^(INT((BL$1-1)/IF(OR($P$111&lt;=0,$P$111=""),12,$P$111))))</f>
        <v>1.1940522965289999</v>
      </c>
      <c r="BM105" s="99">
        <f t="shared" ca="1" si="122"/>
        <v>1.1940522965289999</v>
      </c>
      <c r="BN105" s="99">
        <f t="shared" ca="1" si="122"/>
        <v>1.22987386542487</v>
      </c>
      <c r="BO105" s="99">
        <f t="shared" ca="1" si="122"/>
        <v>1.22987386542487</v>
      </c>
      <c r="BP105" s="99">
        <f t="shared" ca="1" si="122"/>
        <v>1.22987386542487</v>
      </c>
      <c r="BQ105" s="99">
        <f t="shared" ca="1" si="122"/>
        <v>1.22987386542487</v>
      </c>
      <c r="BR105" s="99">
        <f t="shared" ca="1" si="122"/>
        <v>1.22987386542487</v>
      </c>
      <c r="BS105" s="99">
        <f t="shared" ca="1" si="122"/>
        <v>1.22987386542487</v>
      </c>
      <c r="BT105" s="99">
        <f t="shared" ca="1" si="122"/>
        <v>1.2667700813876159</v>
      </c>
      <c r="BU105" s="99">
        <f t="shared" ca="1" si="122"/>
        <v>1.2667700813876159</v>
      </c>
      <c r="BV105" s="99">
        <f t="shared" ref="BV105:CF109" ca="1" si="123">IF(BV$4="",0,(1+$P105)^(INT((BV$1-1)/IF(OR($P$111&lt;=0,$P$111=""),12,$P$111))))</f>
        <v>1.2667700813876159</v>
      </c>
      <c r="BW105" s="99">
        <f t="shared" ca="1" si="123"/>
        <v>1.2667700813876159</v>
      </c>
      <c r="BX105" s="99">
        <f t="shared" ca="1" si="123"/>
        <v>1.2667700813876159</v>
      </c>
      <c r="BY105" s="99">
        <f t="shared" ca="1" si="123"/>
        <v>1.2667700813876159</v>
      </c>
      <c r="BZ105" s="99">
        <f t="shared" ca="1" si="123"/>
        <v>1.3047731838292445</v>
      </c>
      <c r="CA105" s="99">
        <f t="shared" ca="1" si="123"/>
        <v>1.3047731838292445</v>
      </c>
      <c r="CB105" s="99">
        <f t="shared" ca="1" si="123"/>
        <v>1.3047731838292445</v>
      </c>
      <c r="CC105" s="99">
        <f t="shared" ca="1" si="123"/>
        <v>1.3047731838292445</v>
      </c>
      <c r="CD105" s="99">
        <f t="shared" ca="1" si="123"/>
        <v>1.3047731838292445</v>
      </c>
      <c r="CE105" s="99">
        <f t="shared" ca="1" si="123"/>
        <v>1.3047731838292445</v>
      </c>
      <c r="CF105" s="99">
        <f t="shared" ca="1" si="123"/>
        <v>0</v>
      </c>
    </row>
    <row r="106" spans="2:84" x14ac:dyDescent="0.3">
      <c r="B106" s="13">
        <f>ROW()</f>
        <v>106</v>
      </c>
      <c r="H106" s="1" t="str">
        <f t="shared" si="117"/>
        <v>Переменные расходы с НДС</v>
      </c>
      <c r="I106" s="1" t="str">
        <f>$I$104</f>
        <v>Индексация переменных расходов</v>
      </c>
      <c r="J106" s="1" t="str">
        <f>Prcsses!I56</f>
        <v>Расходы на удержание клиентов</v>
      </c>
      <c r="M106" s="53" t="s">
        <v>16</v>
      </c>
      <c r="O106" s="82"/>
      <c r="P106" s="86">
        <v>0.03</v>
      </c>
      <c r="W106" s="34"/>
      <c r="X106" s="99">
        <f t="shared" ca="1" si="118"/>
        <v>1</v>
      </c>
      <c r="Y106" s="99">
        <f t="shared" ca="1" si="118"/>
        <v>1</v>
      </c>
      <c r="Z106" s="99">
        <f t="shared" ca="1" si="118"/>
        <v>1</v>
      </c>
      <c r="AA106" s="99">
        <f t="shared" ca="1" si="118"/>
        <v>1</v>
      </c>
      <c r="AB106" s="99">
        <f t="shared" ca="1" si="118"/>
        <v>1</v>
      </c>
      <c r="AC106" s="99">
        <f t="shared" ca="1" si="118"/>
        <v>1</v>
      </c>
      <c r="AD106" s="99">
        <f t="shared" ca="1" si="118"/>
        <v>1.03</v>
      </c>
      <c r="AE106" s="99">
        <f t="shared" ca="1" si="118"/>
        <v>1.03</v>
      </c>
      <c r="AF106" s="99">
        <f t="shared" ca="1" si="118"/>
        <v>1.03</v>
      </c>
      <c r="AG106" s="99">
        <f t="shared" ca="1" si="118"/>
        <v>1.03</v>
      </c>
      <c r="AH106" s="99">
        <f t="shared" ca="1" si="119"/>
        <v>1.03</v>
      </c>
      <c r="AI106" s="99">
        <f t="shared" ca="1" si="119"/>
        <v>1.03</v>
      </c>
      <c r="AJ106" s="99">
        <f t="shared" ca="1" si="119"/>
        <v>1.0609</v>
      </c>
      <c r="AK106" s="99">
        <f t="shared" ca="1" si="119"/>
        <v>1.0609</v>
      </c>
      <c r="AL106" s="99">
        <f t="shared" ca="1" si="119"/>
        <v>1.0609</v>
      </c>
      <c r="AM106" s="99">
        <f t="shared" ca="1" si="119"/>
        <v>1.0609</v>
      </c>
      <c r="AN106" s="99">
        <f t="shared" ca="1" si="119"/>
        <v>1.0609</v>
      </c>
      <c r="AO106" s="99">
        <f t="shared" ca="1" si="119"/>
        <v>1.0609</v>
      </c>
      <c r="AP106" s="99">
        <f t="shared" ca="1" si="119"/>
        <v>1.092727</v>
      </c>
      <c r="AQ106" s="99">
        <f t="shared" ca="1" si="119"/>
        <v>1.092727</v>
      </c>
      <c r="AR106" s="99">
        <f t="shared" ca="1" si="120"/>
        <v>1.092727</v>
      </c>
      <c r="AS106" s="99">
        <f t="shared" ca="1" si="120"/>
        <v>1.092727</v>
      </c>
      <c r="AT106" s="99">
        <f t="shared" ca="1" si="120"/>
        <v>1.092727</v>
      </c>
      <c r="AU106" s="99">
        <f t="shared" ca="1" si="120"/>
        <v>1.092727</v>
      </c>
      <c r="AV106" s="99">
        <f t="shared" ca="1" si="120"/>
        <v>1.1255088099999999</v>
      </c>
      <c r="AW106" s="99">
        <f t="shared" ca="1" si="120"/>
        <v>1.1255088099999999</v>
      </c>
      <c r="AX106" s="99">
        <f t="shared" ca="1" si="120"/>
        <v>1.1255088099999999</v>
      </c>
      <c r="AY106" s="99">
        <f t="shared" ca="1" si="120"/>
        <v>1.1255088099999999</v>
      </c>
      <c r="AZ106" s="99">
        <f t="shared" ca="1" si="120"/>
        <v>1.1255088099999999</v>
      </c>
      <c r="BA106" s="99">
        <f t="shared" ca="1" si="120"/>
        <v>1.1255088099999999</v>
      </c>
      <c r="BB106" s="99">
        <f t="shared" ca="1" si="121"/>
        <v>1.1592740742999998</v>
      </c>
      <c r="BC106" s="99">
        <f t="shared" ca="1" si="121"/>
        <v>1.1592740742999998</v>
      </c>
      <c r="BD106" s="99">
        <f t="shared" ca="1" si="121"/>
        <v>1.1592740742999998</v>
      </c>
      <c r="BE106" s="99">
        <f t="shared" ca="1" si="121"/>
        <v>1.1592740742999998</v>
      </c>
      <c r="BF106" s="99">
        <f t="shared" ca="1" si="121"/>
        <v>1.1592740742999998</v>
      </c>
      <c r="BG106" s="99">
        <f t="shared" ca="1" si="121"/>
        <v>1.1592740742999998</v>
      </c>
      <c r="BH106" s="99">
        <f t="shared" ca="1" si="121"/>
        <v>1.1940522965289999</v>
      </c>
      <c r="BI106" s="99">
        <f t="shared" ca="1" si="121"/>
        <v>1.1940522965289999</v>
      </c>
      <c r="BJ106" s="99">
        <f t="shared" ca="1" si="121"/>
        <v>1.1940522965289999</v>
      </c>
      <c r="BK106" s="99">
        <f t="shared" ca="1" si="121"/>
        <v>1.1940522965289999</v>
      </c>
      <c r="BL106" s="99">
        <f t="shared" ca="1" si="122"/>
        <v>1.1940522965289999</v>
      </c>
      <c r="BM106" s="99">
        <f t="shared" ca="1" si="122"/>
        <v>1.1940522965289999</v>
      </c>
      <c r="BN106" s="99">
        <f t="shared" ca="1" si="122"/>
        <v>1.22987386542487</v>
      </c>
      <c r="BO106" s="99">
        <f t="shared" ca="1" si="122"/>
        <v>1.22987386542487</v>
      </c>
      <c r="BP106" s="99">
        <f t="shared" ca="1" si="122"/>
        <v>1.22987386542487</v>
      </c>
      <c r="BQ106" s="99">
        <f t="shared" ca="1" si="122"/>
        <v>1.22987386542487</v>
      </c>
      <c r="BR106" s="99">
        <f t="shared" ca="1" si="122"/>
        <v>1.22987386542487</v>
      </c>
      <c r="BS106" s="99">
        <f t="shared" ca="1" si="122"/>
        <v>1.22987386542487</v>
      </c>
      <c r="BT106" s="99">
        <f t="shared" ca="1" si="122"/>
        <v>1.2667700813876159</v>
      </c>
      <c r="BU106" s="99">
        <f t="shared" ca="1" si="122"/>
        <v>1.2667700813876159</v>
      </c>
      <c r="BV106" s="99">
        <f t="shared" ca="1" si="123"/>
        <v>1.2667700813876159</v>
      </c>
      <c r="BW106" s="99">
        <f t="shared" ca="1" si="123"/>
        <v>1.2667700813876159</v>
      </c>
      <c r="BX106" s="99">
        <f t="shared" ca="1" si="123"/>
        <v>1.2667700813876159</v>
      </c>
      <c r="BY106" s="99">
        <f t="shared" ca="1" si="123"/>
        <v>1.2667700813876159</v>
      </c>
      <c r="BZ106" s="99">
        <f t="shared" ca="1" si="123"/>
        <v>1.3047731838292445</v>
      </c>
      <c r="CA106" s="99">
        <f t="shared" ca="1" si="123"/>
        <v>1.3047731838292445</v>
      </c>
      <c r="CB106" s="99">
        <f t="shared" ca="1" si="123"/>
        <v>1.3047731838292445</v>
      </c>
      <c r="CC106" s="99">
        <f t="shared" ca="1" si="123"/>
        <v>1.3047731838292445</v>
      </c>
      <c r="CD106" s="99">
        <f t="shared" ca="1" si="123"/>
        <v>1.3047731838292445</v>
      </c>
      <c r="CE106" s="99">
        <f t="shared" ca="1" si="123"/>
        <v>1.3047731838292445</v>
      </c>
      <c r="CF106" s="99">
        <f t="shared" ca="1" si="123"/>
        <v>0</v>
      </c>
    </row>
    <row r="107" spans="2:84" x14ac:dyDescent="0.3">
      <c r="B107" s="13">
        <f>ROW()</f>
        <v>107</v>
      </c>
      <c r="H107" s="1" t="str">
        <f t="shared" si="117"/>
        <v>Переменные расходы с НДС</v>
      </c>
      <c r="I107" s="1" t="str">
        <f>$I$104</f>
        <v>Индексация переменных расходов</v>
      </c>
      <c r="J107" s="1" t="str">
        <f>Prcsses!I57</f>
        <v>Представительские расходы</v>
      </c>
      <c r="M107" s="53" t="s">
        <v>16</v>
      </c>
      <c r="O107" s="82"/>
      <c r="P107" s="86">
        <v>0.03</v>
      </c>
      <c r="W107" s="34"/>
      <c r="X107" s="99">
        <f t="shared" ca="1" si="118"/>
        <v>1</v>
      </c>
      <c r="Y107" s="99">
        <f t="shared" ca="1" si="118"/>
        <v>1</v>
      </c>
      <c r="Z107" s="99">
        <f t="shared" ca="1" si="118"/>
        <v>1</v>
      </c>
      <c r="AA107" s="99">
        <f t="shared" ca="1" si="118"/>
        <v>1</v>
      </c>
      <c r="AB107" s="99">
        <f t="shared" ca="1" si="118"/>
        <v>1</v>
      </c>
      <c r="AC107" s="99">
        <f t="shared" ca="1" si="118"/>
        <v>1</v>
      </c>
      <c r="AD107" s="99">
        <f t="shared" ca="1" si="118"/>
        <v>1.03</v>
      </c>
      <c r="AE107" s="99">
        <f t="shared" ca="1" si="118"/>
        <v>1.03</v>
      </c>
      <c r="AF107" s="99">
        <f t="shared" ca="1" si="118"/>
        <v>1.03</v>
      </c>
      <c r="AG107" s="99">
        <f t="shared" ca="1" si="118"/>
        <v>1.03</v>
      </c>
      <c r="AH107" s="99">
        <f t="shared" ca="1" si="119"/>
        <v>1.03</v>
      </c>
      <c r="AI107" s="99">
        <f t="shared" ca="1" si="119"/>
        <v>1.03</v>
      </c>
      <c r="AJ107" s="99">
        <f t="shared" ca="1" si="119"/>
        <v>1.0609</v>
      </c>
      <c r="AK107" s="99">
        <f t="shared" ca="1" si="119"/>
        <v>1.0609</v>
      </c>
      <c r="AL107" s="99">
        <f t="shared" ca="1" si="119"/>
        <v>1.0609</v>
      </c>
      <c r="AM107" s="99">
        <f t="shared" ca="1" si="119"/>
        <v>1.0609</v>
      </c>
      <c r="AN107" s="99">
        <f t="shared" ca="1" si="119"/>
        <v>1.0609</v>
      </c>
      <c r="AO107" s="99">
        <f t="shared" ca="1" si="119"/>
        <v>1.0609</v>
      </c>
      <c r="AP107" s="99">
        <f t="shared" ca="1" si="119"/>
        <v>1.092727</v>
      </c>
      <c r="AQ107" s="99">
        <f t="shared" ca="1" si="119"/>
        <v>1.092727</v>
      </c>
      <c r="AR107" s="99">
        <f t="shared" ca="1" si="120"/>
        <v>1.092727</v>
      </c>
      <c r="AS107" s="99">
        <f t="shared" ca="1" si="120"/>
        <v>1.092727</v>
      </c>
      <c r="AT107" s="99">
        <f t="shared" ca="1" si="120"/>
        <v>1.092727</v>
      </c>
      <c r="AU107" s="99">
        <f t="shared" ca="1" si="120"/>
        <v>1.092727</v>
      </c>
      <c r="AV107" s="99">
        <f t="shared" ca="1" si="120"/>
        <v>1.1255088099999999</v>
      </c>
      <c r="AW107" s="99">
        <f t="shared" ca="1" si="120"/>
        <v>1.1255088099999999</v>
      </c>
      <c r="AX107" s="99">
        <f t="shared" ca="1" si="120"/>
        <v>1.1255088099999999</v>
      </c>
      <c r="AY107" s="99">
        <f t="shared" ca="1" si="120"/>
        <v>1.1255088099999999</v>
      </c>
      <c r="AZ107" s="99">
        <f t="shared" ca="1" si="120"/>
        <v>1.1255088099999999</v>
      </c>
      <c r="BA107" s="99">
        <f t="shared" ca="1" si="120"/>
        <v>1.1255088099999999</v>
      </c>
      <c r="BB107" s="99">
        <f t="shared" ca="1" si="121"/>
        <v>1.1592740742999998</v>
      </c>
      <c r="BC107" s="99">
        <f t="shared" ca="1" si="121"/>
        <v>1.1592740742999998</v>
      </c>
      <c r="BD107" s="99">
        <f t="shared" ca="1" si="121"/>
        <v>1.1592740742999998</v>
      </c>
      <c r="BE107" s="99">
        <f t="shared" ca="1" si="121"/>
        <v>1.1592740742999998</v>
      </c>
      <c r="BF107" s="99">
        <f t="shared" ca="1" si="121"/>
        <v>1.1592740742999998</v>
      </c>
      <c r="BG107" s="99">
        <f t="shared" ca="1" si="121"/>
        <v>1.1592740742999998</v>
      </c>
      <c r="BH107" s="99">
        <f t="shared" ca="1" si="121"/>
        <v>1.1940522965289999</v>
      </c>
      <c r="BI107" s="99">
        <f t="shared" ca="1" si="121"/>
        <v>1.1940522965289999</v>
      </c>
      <c r="BJ107" s="99">
        <f t="shared" ca="1" si="121"/>
        <v>1.1940522965289999</v>
      </c>
      <c r="BK107" s="99">
        <f t="shared" ca="1" si="121"/>
        <v>1.1940522965289999</v>
      </c>
      <c r="BL107" s="99">
        <f t="shared" ca="1" si="122"/>
        <v>1.1940522965289999</v>
      </c>
      <c r="BM107" s="99">
        <f t="shared" ca="1" si="122"/>
        <v>1.1940522965289999</v>
      </c>
      <c r="BN107" s="99">
        <f t="shared" ca="1" si="122"/>
        <v>1.22987386542487</v>
      </c>
      <c r="BO107" s="99">
        <f t="shared" ca="1" si="122"/>
        <v>1.22987386542487</v>
      </c>
      <c r="BP107" s="99">
        <f t="shared" ca="1" si="122"/>
        <v>1.22987386542487</v>
      </c>
      <c r="BQ107" s="99">
        <f t="shared" ca="1" si="122"/>
        <v>1.22987386542487</v>
      </c>
      <c r="BR107" s="99">
        <f t="shared" ca="1" si="122"/>
        <v>1.22987386542487</v>
      </c>
      <c r="BS107" s="99">
        <f t="shared" ca="1" si="122"/>
        <v>1.22987386542487</v>
      </c>
      <c r="BT107" s="99">
        <f t="shared" ca="1" si="122"/>
        <v>1.2667700813876159</v>
      </c>
      <c r="BU107" s="99">
        <f t="shared" ca="1" si="122"/>
        <v>1.2667700813876159</v>
      </c>
      <c r="BV107" s="99">
        <f t="shared" ca="1" si="123"/>
        <v>1.2667700813876159</v>
      </c>
      <c r="BW107" s="99">
        <f t="shared" ca="1" si="123"/>
        <v>1.2667700813876159</v>
      </c>
      <c r="BX107" s="99">
        <f t="shared" ca="1" si="123"/>
        <v>1.2667700813876159</v>
      </c>
      <c r="BY107" s="99">
        <f t="shared" ca="1" si="123"/>
        <v>1.2667700813876159</v>
      </c>
      <c r="BZ107" s="99">
        <f t="shared" ca="1" si="123"/>
        <v>1.3047731838292445</v>
      </c>
      <c r="CA107" s="99">
        <f t="shared" ca="1" si="123"/>
        <v>1.3047731838292445</v>
      </c>
      <c r="CB107" s="99">
        <f t="shared" ca="1" si="123"/>
        <v>1.3047731838292445</v>
      </c>
      <c r="CC107" s="99">
        <f t="shared" ca="1" si="123"/>
        <v>1.3047731838292445</v>
      </c>
      <c r="CD107" s="99">
        <f t="shared" ca="1" si="123"/>
        <v>1.3047731838292445</v>
      </c>
      <c r="CE107" s="99">
        <f t="shared" ca="1" si="123"/>
        <v>1.3047731838292445</v>
      </c>
      <c r="CF107" s="99">
        <f t="shared" ca="1" si="123"/>
        <v>0</v>
      </c>
    </row>
    <row r="108" spans="2:84" x14ac:dyDescent="0.3">
      <c r="B108" s="13">
        <f>ROW()</f>
        <v>108</v>
      </c>
      <c r="H108" s="1" t="str">
        <f t="shared" si="117"/>
        <v>Переменные расходы с НДС</v>
      </c>
      <c r="I108" s="1" t="str">
        <f>$I$104</f>
        <v>Индексация переменных расходов</v>
      </c>
      <c r="J108" s="1" t="str">
        <f>Prcsses!I58</f>
        <v>Прочие маркетинговые расходы</v>
      </c>
      <c r="M108" s="53" t="s">
        <v>16</v>
      </c>
      <c r="O108" s="82"/>
      <c r="P108" s="86">
        <v>0.03</v>
      </c>
      <c r="W108" s="34"/>
      <c r="X108" s="99">
        <f t="shared" ca="1" si="118"/>
        <v>1</v>
      </c>
      <c r="Y108" s="99">
        <f t="shared" ca="1" si="118"/>
        <v>1</v>
      </c>
      <c r="Z108" s="99">
        <f t="shared" ca="1" si="118"/>
        <v>1</v>
      </c>
      <c r="AA108" s="99">
        <f t="shared" ca="1" si="118"/>
        <v>1</v>
      </c>
      <c r="AB108" s="99">
        <f t="shared" ca="1" si="118"/>
        <v>1</v>
      </c>
      <c r="AC108" s="99">
        <f t="shared" ca="1" si="118"/>
        <v>1</v>
      </c>
      <c r="AD108" s="99">
        <f t="shared" ca="1" si="118"/>
        <v>1.03</v>
      </c>
      <c r="AE108" s="99">
        <f t="shared" ca="1" si="118"/>
        <v>1.03</v>
      </c>
      <c r="AF108" s="99">
        <f t="shared" ca="1" si="118"/>
        <v>1.03</v>
      </c>
      <c r="AG108" s="99">
        <f t="shared" ca="1" si="118"/>
        <v>1.03</v>
      </c>
      <c r="AH108" s="99">
        <f t="shared" ca="1" si="119"/>
        <v>1.03</v>
      </c>
      <c r="AI108" s="99">
        <f t="shared" ca="1" si="119"/>
        <v>1.03</v>
      </c>
      <c r="AJ108" s="99">
        <f t="shared" ca="1" si="119"/>
        <v>1.0609</v>
      </c>
      <c r="AK108" s="99">
        <f t="shared" ca="1" si="119"/>
        <v>1.0609</v>
      </c>
      <c r="AL108" s="99">
        <f t="shared" ca="1" si="119"/>
        <v>1.0609</v>
      </c>
      <c r="AM108" s="99">
        <f t="shared" ca="1" si="119"/>
        <v>1.0609</v>
      </c>
      <c r="AN108" s="99">
        <f t="shared" ca="1" si="119"/>
        <v>1.0609</v>
      </c>
      <c r="AO108" s="99">
        <f t="shared" ca="1" si="119"/>
        <v>1.0609</v>
      </c>
      <c r="AP108" s="99">
        <f t="shared" ca="1" si="119"/>
        <v>1.092727</v>
      </c>
      <c r="AQ108" s="99">
        <f t="shared" ca="1" si="119"/>
        <v>1.092727</v>
      </c>
      <c r="AR108" s="99">
        <f t="shared" ca="1" si="120"/>
        <v>1.092727</v>
      </c>
      <c r="AS108" s="99">
        <f t="shared" ca="1" si="120"/>
        <v>1.092727</v>
      </c>
      <c r="AT108" s="99">
        <f t="shared" ca="1" si="120"/>
        <v>1.092727</v>
      </c>
      <c r="AU108" s="99">
        <f t="shared" ca="1" si="120"/>
        <v>1.092727</v>
      </c>
      <c r="AV108" s="99">
        <f t="shared" ca="1" si="120"/>
        <v>1.1255088099999999</v>
      </c>
      <c r="AW108" s="99">
        <f t="shared" ca="1" si="120"/>
        <v>1.1255088099999999</v>
      </c>
      <c r="AX108" s="99">
        <f t="shared" ca="1" si="120"/>
        <v>1.1255088099999999</v>
      </c>
      <c r="AY108" s="99">
        <f t="shared" ca="1" si="120"/>
        <v>1.1255088099999999</v>
      </c>
      <c r="AZ108" s="99">
        <f t="shared" ca="1" si="120"/>
        <v>1.1255088099999999</v>
      </c>
      <c r="BA108" s="99">
        <f t="shared" ca="1" si="120"/>
        <v>1.1255088099999999</v>
      </c>
      <c r="BB108" s="99">
        <f t="shared" ca="1" si="121"/>
        <v>1.1592740742999998</v>
      </c>
      <c r="BC108" s="99">
        <f t="shared" ca="1" si="121"/>
        <v>1.1592740742999998</v>
      </c>
      <c r="BD108" s="99">
        <f t="shared" ca="1" si="121"/>
        <v>1.1592740742999998</v>
      </c>
      <c r="BE108" s="99">
        <f t="shared" ca="1" si="121"/>
        <v>1.1592740742999998</v>
      </c>
      <c r="BF108" s="99">
        <f t="shared" ca="1" si="121"/>
        <v>1.1592740742999998</v>
      </c>
      <c r="BG108" s="99">
        <f t="shared" ca="1" si="121"/>
        <v>1.1592740742999998</v>
      </c>
      <c r="BH108" s="99">
        <f t="shared" ca="1" si="121"/>
        <v>1.1940522965289999</v>
      </c>
      <c r="BI108" s="99">
        <f t="shared" ca="1" si="121"/>
        <v>1.1940522965289999</v>
      </c>
      <c r="BJ108" s="99">
        <f t="shared" ca="1" si="121"/>
        <v>1.1940522965289999</v>
      </c>
      <c r="BK108" s="99">
        <f t="shared" ca="1" si="121"/>
        <v>1.1940522965289999</v>
      </c>
      <c r="BL108" s="99">
        <f t="shared" ca="1" si="122"/>
        <v>1.1940522965289999</v>
      </c>
      <c r="BM108" s="99">
        <f t="shared" ca="1" si="122"/>
        <v>1.1940522965289999</v>
      </c>
      <c r="BN108" s="99">
        <f t="shared" ca="1" si="122"/>
        <v>1.22987386542487</v>
      </c>
      <c r="BO108" s="99">
        <f t="shared" ca="1" si="122"/>
        <v>1.22987386542487</v>
      </c>
      <c r="BP108" s="99">
        <f t="shared" ca="1" si="122"/>
        <v>1.22987386542487</v>
      </c>
      <c r="BQ108" s="99">
        <f t="shared" ca="1" si="122"/>
        <v>1.22987386542487</v>
      </c>
      <c r="BR108" s="99">
        <f t="shared" ca="1" si="122"/>
        <v>1.22987386542487</v>
      </c>
      <c r="BS108" s="99">
        <f t="shared" ca="1" si="122"/>
        <v>1.22987386542487</v>
      </c>
      <c r="BT108" s="99">
        <f t="shared" ca="1" si="122"/>
        <v>1.2667700813876159</v>
      </c>
      <c r="BU108" s="99">
        <f t="shared" ca="1" si="122"/>
        <v>1.2667700813876159</v>
      </c>
      <c r="BV108" s="99">
        <f t="shared" ca="1" si="123"/>
        <v>1.2667700813876159</v>
      </c>
      <c r="BW108" s="99">
        <f t="shared" ca="1" si="123"/>
        <v>1.2667700813876159</v>
      </c>
      <c r="BX108" s="99">
        <f t="shared" ca="1" si="123"/>
        <v>1.2667700813876159</v>
      </c>
      <c r="BY108" s="99">
        <f t="shared" ca="1" si="123"/>
        <v>1.2667700813876159</v>
      </c>
      <c r="BZ108" s="99">
        <f t="shared" ca="1" si="123"/>
        <v>1.3047731838292445</v>
      </c>
      <c r="CA108" s="99">
        <f t="shared" ca="1" si="123"/>
        <v>1.3047731838292445</v>
      </c>
      <c r="CB108" s="99">
        <f t="shared" ca="1" si="123"/>
        <v>1.3047731838292445</v>
      </c>
      <c r="CC108" s="99">
        <f t="shared" ca="1" si="123"/>
        <v>1.3047731838292445</v>
      </c>
      <c r="CD108" s="99">
        <f t="shared" ca="1" si="123"/>
        <v>1.3047731838292445</v>
      </c>
      <c r="CE108" s="99">
        <f t="shared" ca="1" si="123"/>
        <v>1.3047731838292445</v>
      </c>
      <c r="CF108" s="99">
        <f t="shared" ca="1" si="123"/>
        <v>0</v>
      </c>
    </row>
    <row r="109" spans="2:84" x14ac:dyDescent="0.3">
      <c r="B109" s="13">
        <f>ROW()</f>
        <v>109</v>
      </c>
      <c r="H109" s="1" t="str">
        <f t="shared" si="117"/>
        <v>Переменные расходы с НДС</v>
      </c>
      <c r="I109" s="1" t="str">
        <f>$I$104</f>
        <v>Индексация переменных расходов</v>
      </c>
      <c r="J109" s="1" t="str">
        <f>Prcsses!I59</f>
        <v>Прочие коммерческие расходы</v>
      </c>
      <c r="M109" s="53" t="s">
        <v>16</v>
      </c>
      <c r="O109" s="82"/>
      <c r="P109" s="86">
        <v>0.03</v>
      </c>
      <c r="W109" s="34"/>
      <c r="X109" s="99">
        <f t="shared" ca="1" si="118"/>
        <v>1</v>
      </c>
      <c r="Y109" s="99">
        <f t="shared" ca="1" si="118"/>
        <v>1</v>
      </c>
      <c r="Z109" s="99">
        <f t="shared" ca="1" si="118"/>
        <v>1</v>
      </c>
      <c r="AA109" s="99">
        <f t="shared" ca="1" si="118"/>
        <v>1</v>
      </c>
      <c r="AB109" s="99">
        <f t="shared" ca="1" si="118"/>
        <v>1</v>
      </c>
      <c r="AC109" s="99">
        <f t="shared" ca="1" si="118"/>
        <v>1</v>
      </c>
      <c r="AD109" s="99">
        <f t="shared" ca="1" si="118"/>
        <v>1.03</v>
      </c>
      <c r="AE109" s="99">
        <f t="shared" ca="1" si="118"/>
        <v>1.03</v>
      </c>
      <c r="AF109" s="99">
        <f t="shared" ca="1" si="118"/>
        <v>1.03</v>
      </c>
      <c r="AG109" s="99">
        <f t="shared" ca="1" si="118"/>
        <v>1.03</v>
      </c>
      <c r="AH109" s="99">
        <f t="shared" ca="1" si="119"/>
        <v>1.03</v>
      </c>
      <c r="AI109" s="99">
        <f t="shared" ca="1" si="119"/>
        <v>1.03</v>
      </c>
      <c r="AJ109" s="99">
        <f t="shared" ca="1" si="119"/>
        <v>1.0609</v>
      </c>
      <c r="AK109" s="99">
        <f t="shared" ca="1" si="119"/>
        <v>1.0609</v>
      </c>
      <c r="AL109" s="99">
        <f t="shared" ca="1" si="119"/>
        <v>1.0609</v>
      </c>
      <c r="AM109" s="99">
        <f t="shared" ca="1" si="119"/>
        <v>1.0609</v>
      </c>
      <c r="AN109" s="99">
        <f t="shared" ca="1" si="119"/>
        <v>1.0609</v>
      </c>
      <c r="AO109" s="99">
        <f t="shared" ca="1" si="119"/>
        <v>1.0609</v>
      </c>
      <c r="AP109" s="99">
        <f t="shared" ca="1" si="119"/>
        <v>1.092727</v>
      </c>
      <c r="AQ109" s="99">
        <f t="shared" ca="1" si="119"/>
        <v>1.092727</v>
      </c>
      <c r="AR109" s="99">
        <f t="shared" ca="1" si="120"/>
        <v>1.092727</v>
      </c>
      <c r="AS109" s="99">
        <f t="shared" ca="1" si="120"/>
        <v>1.092727</v>
      </c>
      <c r="AT109" s="99">
        <f t="shared" ca="1" si="120"/>
        <v>1.092727</v>
      </c>
      <c r="AU109" s="99">
        <f t="shared" ca="1" si="120"/>
        <v>1.092727</v>
      </c>
      <c r="AV109" s="99">
        <f t="shared" ca="1" si="120"/>
        <v>1.1255088099999999</v>
      </c>
      <c r="AW109" s="99">
        <f t="shared" ca="1" si="120"/>
        <v>1.1255088099999999</v>
      </c>
      <c r="AX109" s="99">
        <f t="shared" ca="1" si="120"/>
        <v>1.1255088099999999</v>
      </c>
      <c r="AY109" s="99">
        <f t="shared" ca="1" si="120"/>
        <v>1.1255088099999999</v>
      </c>
      <c r="AZ109" s="99">
        <f t="shared" ca="1" si="120"/>
        <v>1.1255088099999999</v>
      </c>
      <c r="BA109" s="99">
        <f t="shared" ca="1" si="120"/>
        <v>1.1255088099999999</v>
      </c>
      <c r="BB109" s="99">
        <f t="shared" ca="1" si="121"/>
        <v>1.1592740742999998</v>
      </c>
      <c r="BC109" s="99">
        <f t="shared" ca="1" si="121"/>
        <v>1.1592740742999998</v>
      </c>
      <c r="BD109" s="99">
        <f t="shared" ca="1" si="121"/>
        <v>1.1592740742999998</v>
      </c>
      <c r="BE109" s="99">
        <f t="shared" ca="1" si="121"/>
        <v>1.1592740742999998</v>
      </c>
      <c r="BF109" s="99">
        <f t="shared" ca="1" si="121"/>
        <v>1.1592740742999998</v>
      </c>
      <c r="BG109" s="99">
        <f t="shared" ca="1" si="121"/>
        <v>1.1592740742999998</v>
      </c>
      <c r="BH109" s="99">
        <f t="shared" ca="1" si="121"/>
        <v>1.1940522965289999</v>
      </c>
      <c r="BI109" s="99">
        <f t="shared" ca="1" si="121"/>
        <v>1.1940522965289999</v>
      </c>
      <c r="BJ109" s="99">
        <f t="shared" ca="1" si="121"/>
        <v>1.1940522965289999</v>
      </c>
      <c r="BK109" s="99">
        <f t="shared" ca="1" si="121"/>
        <v>1.1940522965289999</v>
      </c>
      <c r="BL109" s="99">
        <f t="shared" ca="1" si="122"/>
        <v>1.1940522965289999</v>
      </c>
      <c r="BM109" s="99">
        <f t="shared" ca="1" si="122"/>
        <v>1.1940522965289999</v>
      </c>
      <c r="BN109" s="99">
        <f t="shared" ca="1" si="122"/>
        <v>1.22987386542487</v>
      </c>
      <c r="BO109" s="99">
        <f t="shared" ca="1" si="122"/>
        <v>1.22987386542487</v>
      </c>
      <c r="BP109" s="99">
        <f t="shared" ca="1" si="122"/>
        <v>1.22987386542487</v>
      </c>
      <c r="BQ109" s="99">
        <f t="shared" ca="1" si="122"/>
        <v>1.22987386542487</v>
      </c>
      <c r="BR109" s="99">
        <f t="shared" ca="1" si="122"/>
        <v>1.22987386542487</v>
      </c>
      <c r="BS109" s="99">
        <f t="shared" ca="1" si="122"/>
        <v>1.22987386542487</v>
      </c>
      <c r="BT109" s="99">
        <f t="shared" ca="1" si="122"/>
        <v>1.2667700813876159</v>
      </c>
      <c r="BU109" s="99">
        <f t="shared" ca="1" si="122"/>
        <v>1.2667700813876159</v>
      </c>
      <c r="BV109" s="99">
        <f t="shared" ca="1" si="123"/>
        <v>1.2667700813876159</v>
      </c>
      <c r="BW109" s="99">
        <f t="shared" ca="1" si="123"/>
        <v>1.2667700813876159</v>
      </c>
      <c r="BX109" s="99">
        <f t="shared" ca="1" si="123"/>
        <v>1.2667700813876159</v>
      </c>
      <c r="BY109" s="99">
        <f t="shared" ca="1" si="123"/>
        <v>1.2667700813876159</v>
      </c>
      <c r="BZ109" s="99">
        <f t="shared" ca="1" si="123"/>
        <v>1.3047731838292445</v>
      </c>
      <c r="CA109" s="99">
        <f t="shared" ca="1" si="123"/>
        <v>1.3047731838292445</v>
      </c>
      <c r="CB109" s="99">
        <f t="shared" ca="1" si="123"/>
        <v>1.3047731838292445</v>
      </c>
      <c r="CC109" s="99">
        <f t="shared" ca="1" si="123"/>
        <v>1.3047731838292445</v>
      </c>
      <c r="CD109" s="99">
        <f t="shared" ca="1" si="123"/>
        <v>1.3047731838292445</v>
      </c>
      <c r="CE109" s="99">
        <f t="shared" ca="1" si="123"/>
        <v>1.3047731838292445</v>
      </c>
      <c r="CF109" s="99">
        <f t="shared" ca="1" si="123"/>
        <v>0</v>
      </c>
    </row>
    <row r="110" spans="2:84" s="26" customFormat="1" ht="12" x14ac:dyDescent="0.25">
      <c r="B110" s="13"/>
      <c r="M110" s="55"/>
      <c r="N110" s="44" t="s">
        <v>21</v>
      </c>
      <c r="O110" s="45"/>
      <c r="P110" s="46"/>
      <c r="Q110" s="89"/>
      <c r="U110" s="41"/>
      <c r="V110" s="42"/>
      <c r="W110" s="43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</row>
    <row r="111" spans="2:84" x14ac:dyDescent="0.3">
      <c r="B111" s="13">
        <f>ROW()</f>
        <v>111</v>
      </c>
      <c r="H111" s="1" t="str">
        <f>$H$97</f>
        <v>Переменные расходы с НДС</v>
      </c>
      <c r="I111" s="1" t="s">
        <v>154</v>
      </c>
      <c r="M111" s="53" t="s">
        <v>96</v>
      </c>
      <c r="O111" s="82"/>
      <c r="P111" s="87">
        <v>6</v>
      </c>
      <c r="W111" s="34"/>
    </row>
    <row r="112" spans="2:84" x14ac:dyDescent="0.3">
      <c r="B112" s="13">
        <f>ROW()</f>
        <v>112</v>
      </c>
    </row>
    <row r="113" spans="2:84" x14ac:dyDescent="0.3">
      <c r="B113" s="13">
        <f>ROW()</f>
        <v>113</v>
      </c>
      <c r="H113" s="1" t="s">
        <v>138</v>
      </c>
      <c r="M113" s="53" t="s">
        <v>18</v>
      </c>
      <c r="P113" s="72" t="str">
        <f>Lists!$AI$13</f>
        <v>PL(-)</v>
      </c>
      <c r="U113" s="5">
        <f t="shared" ref="U113:U118" ca="1" si="124">SUM(INDIRECT(ADDRESS($B113,$X$2)&amp;":"&amp;ADDRESS($B113,$X$2-1+$P$8)))</f>
        <v>90457770.504273519</v>
      </c>
      <c r="X113" s="5">
        <f ca="1">IF(X$4="",0,SUM(X114:X119))</f>
        <v>0</v>
      </c>
      <c r="Y113" s="5">
        <f t="shared" ref="Y113:AI113" ca="1" si="125">IF(Y$4="",0,SUM(Y114:Y119))</f>
        <v>0</v>
      </c>
      <c r="Z113" s="5">
        <f t="shared" ca="1" si="125"/>
        <v>58333.333333333336</v>
      </c>
      <c r="AA113" s="5">
        <f t="shared" ca="1" si="125"/>
        <v>101666.66666666669</v>
      </c>
      <c r="AB113" s="5">
        <f t="shared" ca="1" si="125"/>
        <v>147916.66666666669</v>
      </c>
      <c r="AC113" s="5">
        <f t="shared" ca="1" si="125"/>
        <v>193333.33333333334</v>
      </c>
      <c r="AD113" s="5">
        <f t="shared" ca="1" si="125"/>
        <v>241916.66666666669</v>
      </c>
      <c r="AE113" s="5">
        <f t="shared" ca="1" si="125"/>
        <v>287400</v>
      </c>
      <c r="AF113" s="5">
        <f t="shared" ca="1" si="125"/>
        <v>332720.83333333337</v>
      </c>
      <c r="AG113" s="5">
        <f t="shared" ca="1" si="125"/>
        <v>377666.66666666669</v>
      </c>
      <c r="AH113" s="5">
        <f t="shared" ca="1" si="125"/>
        <v>422300</v>
      </c>
      <c r="AI113" s="5">
        <f t="shared" ca="1" si="125"/>
        <v>466933.33333333337</v>
      </c>
      <c r="AJ113" s="5">
        <f t="shared" ref="AJ113:CF113" ca="1" si="126">IF(AJ$4="",0,SUM(AJ114:AJ119))</f>
        <v>522381.66666666669</v>
      </c>
      <c r="AK113" s="5">
        <f t="shared" ca="1" si="126"/>
        <v>570542.75</v>
      </c>
      <c r="AL113" s="5">
        <f t="shared" ca="1" si="126"/>
        <v>618150.20833333337</v>
      </c>
      <c r="AM113" s="5">
        <f t="shared" ca="1" si="126"/>
        <v>664830.66666666674</v>
      </c>
      <c r="AN113" s="5">
        <f t="shared" ca="1" si="126"/>
        <v>710803</v>
      </c>
      <c r="AO113" s="5">
        <f t="shared" ca="1" si="126"/>
        <v>756775.33333333337</v>
      </c>
      <c r="AP113" s="5">
        <f t="shared" ca="1" si="126"/>
        <v>819456.84166666667</v>
      </c>
      <c r="AQ113" s="5">
        <f t="shared" ca="1" si="126"/>
        <v>870415.40500000014</v>
      </c>
      <c r="AR113" s="5">
        <f t="shared" ca="1" si="126"/>
        <v>920405.89708333346</v>
      </c>
      <c r="AS113" s="5">
        <f t="shared" ca="1" si="126"/>
        <v>968884.60666666669</v>
      </c>
      <c r="AT113" s="5">
        <f t="shared" ca="1" si="126"/>
        <v>1016236.1100000002</v>
      </c>
      <c r="AU113" s="5">
        <f t="shared" ca="1" si="126"/>
        <v>1063587.6133333335</v>
      </c>
      <c r="AV113" s="5">
        <f t="shared" ca="1" si="126"/>
        <v>1133886.3836666667</v>
      </c>
      <c r="AW113" s="5">
        <f t="shared" ca="1" si="126"/>
        <v>1187766.9308249999</v>
      </c>
      <c r="AX113" s="5">
        <f t="shared" ca="1" si="126"/>
        <v>1240240.5919708333</v>
      </c>
      <c r="AY113" s="5">
        <f t="shared" ca="1" si="126"/>
        <v>1290583.4354666667</v>
      </c>
      <c r="AZ113" s="5">
        <f t="shared" ca="1" si="126"/>
        <v>1339355.4839000001</v>
      </c>
      <c r="BA113" s="5">
        <f t="shared" ca="1" si="126"/>
        <v>1388127.532333333</v>
      </c>
      <c r="BB113" s="5">
        <f t="shared" ca="1" si="126"/>
        <v>1466444.1870291666</v>
      </c>
      <c r="BC113" s="5">
        <f t="shared" ca="1" si="126"/>
        <v>1523376.1743349999</v>
      </c>
      <c r="BD113" s="5">
        <f t="shared" ca="1" si="126"/>
        <v>1578437.0032442084</v>
      </c>
      <c r="BE113" s="5">
        <f t="shared" ca="1" si="126"/>
        <v>1630712.1978486667</v>
      </c>
      <c r="BF113" s="5">
        <f t="shared" ca="1" si="126"/>
        <v>1680947.4077349999</v>
      </c>
      <c r="BG113" s="5">
        <f t="shared" ca="1" si="126"/>
        <v>1731182.6176213333</v>
      </c>
      <c r="BH113" s="5">
        <f t="shared" ca="1" si="126"/>
        <v>1817934.9608481165</v>
      </c>
      <c r="BI113" s="5">
        <f t="shared" ca="1" si="126"/>
        <v>1878052.9822178576</v>
      </c>
      <c r="BJ113" s="5">
        <f t="shared" ca="1" si="126"/>
        <v>1935808.9826612121</v>
      </c>
      <c r="BK113" s="5">
        <f t="shared" ca="1" si="126"/>
        <v>1990087.1608816665</v>
      </c>
      <c r="BL113" s="5">
        <f t="shared" ca="1" si="126"/>
        <v>2041829.4270645899</v>
      </c>
      <c r="BM113" s="5">
        <f t="shared" ca="1" si="126"/>
        <v>2093571.6932475131</v>
      </c>
      <c r="BN113" s="5">
        <f t="shared" ca="1" si="126"/>
        <v>2189195.3813278773</v>
      </c>
      <c r="BO113" s="5">
        <f t="shared" ca="1" si="126"/>
        <v>2252639.3600167851</v>
      </c>
      <c r="BP113" s="5">
        <f t="shared" ca="1" si="126"/>
        <v>2313202.6875403165</v>
      </c>
      <c r="BQ113" s="5">
        <f t="shared" ca="1" si="126"/>
        <v>2369556.9807185829</v>
      </c>
      <c r="BR113" s="5">
        <f t="shared" ca="1" si="126"/>
        <v>2422851.5148869944</v>
      </c>
      <c r="BS113" s="5">
        <f t="shared" ca="1" si="126"/>
        <v>2476146.0490554054</v>
      </c>
      <c r="BT113" s="5">
        <f t="shared" ca="1" si="126"/>
        <v>2581095.2855716604</v>
      </c>
      <c r="BU113" s="5">
        <f t="shared" ca="1" si="126"/>
        <v>2648010.672799652</v>
      </c>
      <c r="BV113" s="5">
        <f t="shared" ca="1" si="126"/>
        <v>2711497.7866277713</v>
      </c>
      <c r="BW113" s="5">
        <f t="shared" ca="1" si="126"/>
        <v>2770003.91130092</v>
      </c>
      <c r="BX113" s="5">
        <f t="shared" ca="1" si="126"/>
        <v>2824897.2814943842</v>
      </c>
      <c r="BY113" s="5">
        <f t="shared" ca="1" si="126"/>
        <v>2879790.6516878475</v>
      </c>
      <c r="BZ113" s="5">
        <f t="shared" ca="1" si="126"/>
        <v>2994538.9082268756</v>
      </c>
      <c r="CA113" s="5">
        <f t="shared" ca="1" si="126"/>
        <v>3065076.8889254755</v>
      </c>
      <c r="CB113" s="5">
        <f t="shared" ca="1" si="126"/>
        <v>3131608.7092416883</v>
      </c>
      <c r="CC113" s="5">
        <f t="shared" ca="1" si="126"/>
        <v>3192345.0564355515</v>
      </c>
      <c r="CD113" s="5">
        <f t="shared" ca="1" si="126"/>
        <v>3248885.2277348191</v>
      </c>
      <c r="CE113" s="5">
        <f t="shared" ca="1" si="126"/>
        <v>3305425.3990340857</v>
      </c>
      <c r="CF113" s="5">
        <f t="shared" ca="1" si="126"/>
        <v>0</v>
      </c>
    </row>
    <row r="114" spans="2:84" x14ac:dyDescent="0.3">
      <c r="B114" s="13">
        <f>ROW()</f>
        <v>114</v>
      </c>
      <c r="H114" s="1" t="str">
        <f>$H$97</f>
        <v>Переменные расходы с НДС</v>
      </c>
      <c r="I114" s="1" t="str">
        <f>Prcsses!I55</f>
        <v>Расходы на рекламу</v>
      </c>
      <c r="M114" s="53" t="s">
        <v>18</v>
      </c>
      <c r="U114" s="5">
        <f t="shared" ca="1" si="124"/>
        <v>13303749.455148133</v>
      </c>
      <c r="X114" s="5">
        <f ca="1">IF(X$4="",0,X98/(1+
IF(SUMIFS(Taxes!$N$14:$N$17,Taxes!$J$14:$J$17,YEAR(X$4))=4,IF(X$1&lt;=Taxes!$P$81*12,Taxes!$P$82,IF(X$1&lt;=Taxes!$P$83*12,Taxes!$P$84,IF(Taxes!$P97&lt;&gt;"",Taxes!$P97,Taxes!$P$77))),
IF(SUMIFS(Taxes!$N$14:$N$17,Taxes!$J$14:$J$17,YEAR(X$4))&gt;1,SUMIFS(Taxes!$P$77:$P$79,Taxes!$N$77:$N$79,SUMIFS(Taxes!$N$14:$N$17,Taxes!$J$14:$J$17,YEAR(X$4))),
IF(Taxes!$N$12&gt;1,SUMIFS(Taxes!$P$77:$P$79,Taxes!$N$77:$N$79,Taxes!$N$12),IF(Taxes!$P97&lt;&gt;"",Taxes!$P97,SUMIFS(Taxes!$P$77:$P$79,Taxes!$N$77:$N$79,Taxes!$N$12)))
)))
)</f>
        <v>0</v>
      </c>
      <c r="Y114" s="5">
        <f ca="1">IF(Y$4="",0,Y98/(1+
IF(SUMIFS(Taxes!$N$14:$N$17,Taxes!$J$14:$J$17,YEAR(Y$4))=4,IF(Y$1&lt;=Taxes!$P$81*12,Taxes!$P$82,IF(Y$1&lt;=Taxes!$P$83*12,Taxes!$P$84,IF(Taxes!$P97&lt;&gt;"",Taxes!$P97,Taxes!$P$77))),
IF(SUMIFS(Taxes!$N$14:$N$17,Taxes!$J$14:$J$17,YEAR(Y$4))&gt;1,SUMIFS(Taxes!$P$77:$P$79,Taxes!$N$77:$N$79,SUMIFS(Taxes!$N$14:$N$17,Taxes!$J$14:$J$17,YEAR(Y$4))),
IF(Taxes!$N$12&gt;1,SUMIFS(Taxes!$P$77:$P$79,Taxes!$N$77:$N$79,Taxes!$N$12),IF(Taxes!$P97&lt;&gt;"",Taxes!$P97,SUMIFS(Taxes!$P$77:$P$79,Taxes!$N$77:$N$79,Taxes!$N$12)))
)))
)</f>
        <v>0</v>
      </c>
      <c r="Z114" s="5">
        <f ca="1">IF(Z$4="",0,Z98/(1+
IF(SUMIFS(Taxes!$N$14:$N$17,Taxes!$J$14:$J$17,YEAR(Z$4))=4,IF(Z$1&lt;=Taxes!$P$81*12,Taxes!$P$82,IF(Z$1&lt;=Taxes!$P$83*12,Taxes!$P$84,IF(Taxes!$P97&lt;&gt;"",Taxes!$P97,Taxes!$P$77))),
IF(SUMIFS(Taxes!$N$14:$N$17,Taxes!$J$14:$J$17,YEAR(Z$4))&gt;1,SUMIFS(Taxes!$P$77:$P$79,Taxes!$N$77:$N$79,SUMIFS(Taxes!$N$14:$N$17,Taxes!$J$14:$J$17,YEAR(Z$4))),
IF(Taxes!$N$12&gt;1,SUMIFS(Taxes!$P$77:$P$79,Taxes!$N$77:$N$79,Taxes!$N$12),IF(Taxes!$P97&lt;&gt;"",Taxes!$P97,SUMIFS(Taxes!$P$77:$P$79,Taxes!$N$77:$N$79,Taxes!$N$12)))
)))
)</f>
        <v>12500</v>
      </c>
      <c r="AA114" s="5">
        <f ca="1">IF(AA$4="",0,AA98/(1+
IF(SUMIFS(Taxes!$N$14:$N$17,Taxes!$J$14:$J$17,YEAR(AA$4))=4,IF(AA$1&lt;=Taxes!$P$81*12,Taxes!$P$82,IF(AA$1&lt;=Taxes!$P$83*12,Taxes!$P$84,IF(Taxes!$P97&lt;&gt;"",Taxes!$P97,Taxes!$P$77))),
IF(SUMIFS(Taxes!$N$14:$N$17,Taxes!$J$14:$J$17,YEAR(AA$4))&gt;1,SUMIFS(Taxes!$P$77:$P$79,Taxes!$N$77:$N$79,SUMIFS(Taxes!$N$14:$N$17,Taxes!$J$14:$J$17,YEAR(AA$4))),
IF(Taxes!$N$12&gt;1,SUMIFS(Taxes!$P$77:$P$79,Taxes!$N$77:$N$79,Taxes!$N$12),IF(Taxes!$P97&lt;&gt;"",Taxes!$P97,SUMIFS(Taxes!$P$77:$P$79,Taxes!$N$77:$N$79,Taxes!$N$12)))
)))
)</f>
        <v>18750</v>
      </c>
      <c r="AB114" s="5">
        <f ca="1">IF(AB$4="",0,AB98/(1+
IF(SUMIFS(Taxes!$N$14:$N$17,Taxes!$J$14:$J$17,YEAR(AB$4))=4,IF(AB$1&lt;=Taxes!$P$81*12,Taxes!$P$82,IF(AB$1&lt;=Taxes!$P$83*12,Taxes!$P$84,IF(Taxes!$P97&lt;&gt;"",Taxes!$P97,Taxes!$P$77))),
IF(SUMIFS(Taxes!$N$14:$N$17,Taxes!$J$14:$J$17,YEAR(AB$4))&gt;1,SUMIFS(Taxes!$P$77:$P$79,Taxes!$N$77:$N$79,SUMIFS(Taxes!$N$14:$N$17,Taxes!$J$14:$J$17,YEAR(AB$4))),
IF(Taxes!$N$12&gt;1,SUMIFS(Taxes!$P$77:$P$79,Taxes!$N$77:$N$79,Taxes!$N$12),IF(Taxes!$P97&lt;&gt;"",Taxes!$P97,SUMIFS(Taxes!$P$77:$P$79,Taxes!$N$77:$N$79,Taxes!$N$12)))
)))
)</f>
        <v>25000</v>
      </c>
      <c r="AC114" s="5">
        <f ca="1">IF(AC$4="",0,AC98/(1+
IF(SUMIFS(Taxes!$N$14:$N$17,Taxes!$J$14:$J$17,YEAR(AC$4))=4,IF(AC$1&lt;=Taxes!$P$81*12,Taxes!$P$82,IF(AC$1&lt;=Taxes!$P$83*12,Taxes!$P$84,IF(Taxes!$P97&lt;&gt;"",Taxes!$P97,Taxes!$P$77))),
IF(SUMIFS(Taxes!$N$14:$N$17,Taxes!$J$14:$J$17,YEAR(AC$4))&gt;1,SUMIFS(Taxes!$P$77:$P$79,Taxes!$N$77:$N$79,SUMIFS(Taxes!$N$14:$N$17,Taxes!$J$14:$J$17,YEAR(AC$4))),
IF(Taxes!$N$12&gt;1,SUMIFS(Taxes!$P$77:$P$79,Taxes!$N$77:$N$79,Taxes!$N$12),IF(Taxes!$P97&lt;&gt;"",Taxes!$P97,SUMIFS(Taxes!$P$77:$P$79,Taxes!$N$77:$N$79,Taxes!$N$12)))
)))
)</f>
        <v>31250</v>
      </c>
      <c r="AD114" s="5">
        <f ca="1">IF(AD$4="",0,AD98/(1+
IF(SUMIFS(Taxes!$N$14:$N$17,Taxes!$J$14:$J$17,YEAR(AD$4))=4,IF(AD$1&lt;=Taxes!$P$81*12,Taxes!$P$82,IF(AD$1&lt;=Taxes!$P$83*12,Taxes!$P$84,IF(Taxes!$P97&lt;&gt;"",Taxes!$P97,Taxes!$P$77))),
IF(SUMIFS(Taxes!$N$14:$N$17,Taxes!$J$14:$J$17,YEAR(AD$4))&gt;1,SUMIFS(Taxes!$P$77:$P$79,Taxes!$N$77:$N$79,SUMIFS(Taxes!$N$14:$N$17,Taxes!$J$14:$J$17,YEAR(AD$4))),
IF(Taxes!$N$12&gt;1,SUMIFS(Taxes!$P$77:$P$79,Taxes!$N$77:$N$79,Taxes!$N$12),IF(Taxes!$P97&lt;&gt;"",Taxes!$P97,SUMIFS(Taxes!$P$77:$P$79,Taxes!$N$77:$N$79,Taxes!$N$12)))
)))
)</f>
        <v>38625</v>
      </c>
      <c r="AE114" s="5">
        <f ca="1">IF(AE$4="",0,AE98/(1+
IF(SUMIFS(Taxes!$N$14:$N$17,Taxes!$J$14:$J$17,YEAR(AE$4))=4,IF(AE$1&lt;=Taxes!$P$81*12,Taxes!$P$82,IF(AE$1&lt;=Taxes!$P$83*12,Taxes!$P$84,IF(Taxes!$P97&lt;&gt;"",Taxes!$P97,Taxes!$P$77))),
IF(SUMIFS(Taxes!$N$14:$N$17,Taxes!$J$14:$J$17,YEAR(AE$4))&gt;1,SUMIFS(Taxes!$P$77:$P$79,Taxes!$N$77:$N$79,SUMIFS(Taxes!$N$14:$N$17,Taxes!$J$14:$J$17,YEAR(AE$4))),
IF(Taxes!$N$12&gt;1,SUMIFS(Taxes!$P$77:$P$79,Taxes!$N$77:$N$79,Taxes!$N$12),IF(Taxes!$P97&lt;&gt;"",Taxes!$P97,SUMIFS(Taxes!$P$77:$P$79,Taxes!$N$77:$N$79,Taxes!$N$12)))
)))
)</f>
        <v>45062.5</v>
      </c>
      <c r="AF114" s="5">
        <f ca="1">IF(AF$4="",0,AF98/(1+
IF(SUMIFS(Taxes!$N$14:$N$17,Taxes!$J$14:$J$17,YEAR(AF$4))=4,IF(AF$1&lt;=Taxes!$P$81*12,Taxes!$P$82,IF(AF$1&lt;=Taxes!$P$83*12,Taxes!$P$84,IF(Taxes!$P97&lt;&gt;"",Taxes!$P97,Taxes!$P$77))),
IF(SUMIFS(Taxes!$N$14:$N$17,Taxes!$J$14:$J$17,YEAR(AF$4))&gt;1,SUMIFS(Taxes!$P$77:$P$79,Taxes!$N$77:$N$79,SUMIFS(Taxes!$N$14:$N$17,Taxes!$J$14:$J$17,YEAR(AF$4))),
IF(Taxes!$N$12&gt;1,SUMIFS(Taxes!$P$77:$P$79,Taxes!$N$77:$N$79,Taxes!$N$12),IF(Taxes!$P97&lt;&gt;"",Taxes!$P97,SUMIFS(Taxes!$P$77:$P$79,Taxes!$N$77:$N$79,Taxes!$N$12)))
)))
)</f>
        <v>51500</v>
      </c>
      <c r="AG114" s="5">
        <f ca="1">IF(AG$4="",0,AG98/(1+
IF(SUMIFS(Taxes!$N$14:$N$17,Taxes!$J$14:$J$17,YEAR(AG$4))=4,IF(AG$1&lt;=Taxes!$P$81*12,Taxes!$P$82,IF(AG$1&lt;=Taxes!$P$83*12,Taxes!$P$84,IF(Taxes!$P97&lt;&gt;"",Taxes!$P97,Taxes!$P$77))),
IF(SUMIFS(Taxes!$N$14:$N$17,Taxes!$J$14:$J$17,YEAR(AG$4))&gt;1,SUMIFS(Taxes!$P$77:$P$79,Taxes!$N$77:$N$79,SUMIFS(Taxes!$N$14:$N$17,Taxes!$J$14:$J$17,YEAR(AG$4))),
IF(Taxes!$N$12&gt;1,SUMIFS(Taxes!$P$77:$P$79,Taxes!$N$77:$N$79,Taxes!$N$12),IF(Taxes!$P97&lt;&gt;"",Taxes!$P97,SUMIFS(Taxes!$P$77:$P$79,Taxes!$N$77:$N$79,Taxes!$N$12)))
)))
)</f>
        <v>57937.5</v>
      </c>
      <c r="AH114" s="5">
        <f ca="1">IF(AH$4="",0,AH98/(1+
IF(SUMIFS(Taxes!$N$14:$N$17,Taxes!$J$14:$J$17,YEAR(AH$4))=4,IF(AH$1&lt;=Taxes!$P$81*12,Taxes!$P$82,IF(AH$1&lt;=Taxes!$P$83*12,Taxes!$P$84,IF(Taxes!$P97&lt;&gt;"",Taxes!$P97,Taxes!$P$77))),
IF(SUMIFS(Taxes!$N$14:$N$17,Taxes!$J$14:$J$17,YEAR(AH$4))&gt;1,SUMIFS(Taxes!$P$77:$P$79,Taxes!$N$77:$N$79,SUMIFS(Taxes!$N$14:$N$17,Taxes!$J$14:$J$17,YEAR(AH$4))),
IF(Taxes!$N$12&gt;1,SUMIFS(Taxes!$P$77:$P$79,Taxes!$N$77:$N$79,Taxes!$N$12),IF(Taxes!$P97&lt;&gt;"",Taxes!$P97,SUMIFS(Taxes!$P$77:$P$79,Taxes!$N$77:$N$79,Taxes!$N$12)))
)))
)</f>
        <v>64375</v>
      </c>
      <c r="AI114" s="5">
        <f ca="1">IF(AI$4="",0,AI98/(1+
IF(SUMIFS(Taxes!$N$14:$N$17,Taxes!$J$14:$J$17,YEAR(AI$4))=4,IF(AI$1&lt;=Taxes!$P$81*12,Taxes!$P$82,IF(AI$1&lt;=Taxes!$P$83*12,Taxes!$P$84,IF(Taxes!$P97&lt;&gt;"",Taxes!$P97,Taxes!$P$77))),
IF(SUMIFS(Taxes!$N$14:$N$17,Taxes!$J$14:$J$17,YEAR(AI$4))&gt;1,SUMIFS(Taxes!$P$77:$P$79,Taxes!$N$77:$N$79,SUMIFS(Taxes!$N$14:$N$17,Taxes!$J$14:$J$17,YEAR(AI$4))),
IF(Taxes!$N$12&gt;1,SUMIFS(Taxes!$P$77:$P$79,Taxes!$N$77:$N$79,Taxes!$N$12),IF(Taxes!$P97&lt;&gt;"",Taxes!$P97,SUMIFS(Taxes!$P$77:$P$79,Taxes!$N$77:$N$79,Taxes!$N$12)))
)))
)</f>
        <v>70812.5</v>
      </c>
      <c r="AJ114" s="5">
        <f ca="1">IF(AJ$4="",0,AJ98/(1+
IF(SUMIFS(Taxes!$N$14:$N$17,Taxes!$J$14:$J$17,YEAR(AJ$4))=4,IF(AJ$1&lt;=Taxes!$P$81*12,Taxes!$P$82,IF(AJ$1&lt;=Taxes!$P$83*12,Taxes!$P$84,IF(Taxes!$P97&lt;&gt;"",Taxes!$P97,Taxes!$P$77))),
IF(SUMIFS(Taxes!$N$14:$N$17,Taxes!$J$14:$J$17,YEAR(AJ$4))&gt;1,SUMIFS(Taxes!$P$77:$P$79,Taxes!$N$77:$N$79,SUMIFS(Taxes!$N$14:$N$17,Taxes!$J$14:$J$17,YEAR(AJ$4))),
IF(Taxes!$N$12&gt;1,SUMIFS(Taxes!$P$77:$P$79,Taxes!$N$77:$N$79,Taxes!$N$12),IF(Taxes!$P97&lt;&gt;"",Taxes!$P97,SUMIFS(Taxes!$P$77:$P$79,Taxes!$N$77:$N$79,Taxes!$N$12)))
)))
)</f>
        <v>79567.5</v>
      </c>
      <c r="AK114" s="5">
        <f ca="1">IF(AK$4="",0,AK98/(1+
IF(SUMIFS(Taxes!$N$14:$N$17,Taxes!$J$14:$J$17,YEAR(AK$4))=4,IF(AK$1&lt;=Taxes!$P$81*12,Taxes!$P$82,IF(AK$1&lt;=Taxes!$P$83*12,Taxes!$P$84,IF(Taxes!$P97&lt;&gt;"",Taxes!$P97,Taxes!$P$77))),
IF(SUMIFS(Taxes!$N$14:$N$17,Taxes!$J$14:$J$17,YEAR(AK$4))&gt;1,SUMIFS(Taxes!$P$77:$P$79,Taxes!$N$77:$N$79,SUMIFS(Taxes!$N$14:$N$17,Taxes!$J$14:$J$17,YEAR(AK$4))),
IF(Taxes!$N$12&gt;1,SUMIFS(Taxes!$P$77:$P$79,Taxes!$N$77:$N$79,Taxes!$N$12),IF(Taxes!$P97&lt;&gt;"",Taxes!$P97,SUMIFS(Taxes!$P$77:$P$79,Taxes!$N$77:$N$79,Taxes!$N$12)))
)))
)</f>
        <v>86198.124999999985</v>
      </c>
      <c r="AL114" s="5">
        <f ca="1">IF(AL$4="",0,AL98/(1+
IF(SUMIFS(Taxes!$N$14:$N$17,Taxes!$J$14:$J$17,YEAR(AL$4))=4,IF(AL$1&lt;=Taxes!$P$81*12,Taxes!$P$82,IF(AL$1&lt;=Taxes!$P$83*12,Taxes!$P$84,IF(Taxes!$P97&lt;&gt;"",Taxes!$P97,Taxes!$P$77))),
IF(SUMIFS(Taxes!$N$14:$N$17,Taxes!$J$14:$J$17,YEAR(AL$4))&gt;1,SUMIFS(Taxes!$P$77:$P$79,Taxes!$N$77:$N$79,SUMIFS(Taxes!$N$14:$N$17,Taxes!$J$14:$J$17,YEAR(AL$4))),
IF(Taxes!$N$12&gt;1,SUMIFS(Taxes!$P$77:$P$79,Taxes!$N$77:$N$79,Taxes!$N$12),IF(Taxes!$P97&lt;&gt;"",Taxes!$P97,SUMIFS(Taxes!$P$77:$P$79,Taxes!$N$77:$N$79,Taxes!$N$12)))
)))
)</f>
        <v>92828.75</v>
      </c>
      <c r="AM114" s="5">
        <f ca="1">IF(AM$4="",0,AM98/(1+
IF(SUMIFS(Taxes!$N$14:$N$17,Taxes!$J$14:$J$17,YEAR(AM$4))=4,IF(AM$1&lt;=Taxes!$P$81*12,Taxes!$P$82,IF(AM$1&lt;=Taxes!$P$83*12,Taxes!$P$84,IF(Taxes!$P97&lt;&gt;"",Taxes!$P97,Taxes!$P$77))),
IF(SUMIFS(Taxes!$N$14:$N$17,Taxes!$J$14:$J$17,YEAR(AM$4))&gt;1,SUMIFS(Taxes!$P$77:$P$79,Taxes!$N$77:$N$79,SUMIFS(Taxes!$N$14:$N$17,Taxes!$J$14:$J$17,YEAR(AM$4))),
IF(Taxes!$N$12&gt;1,SUMIFS(Taxes!$P$77:$P$79,Taxes!$N$77:$N$79,Taxes!$N$12),IF(Taxes!$P97&lt;&gt;"",Taxes!$P97,SUMIFS(Taxes!$P$77:$P$79,Taxes!$N$77:$N$79,Taxes!$N$12)))
)))
)</f>
        <v>99459.375</v>
      </c>
      <c r="AN114" s="5">
        <f ca="1">IF(AN$4="",0,AN98/(1+
IF(SUMIFS(Taxes!$N$14:$N$17,Taxes!$J$14:$J$17,YEAR(AN$4))=4,IF(AN$1&lt;=Taxes!$P$81*12,Taxes!$P$82,IF(AN$1&lt;=Taxes!$P$83*12,Taxes!$P$84,IF(Taxes!$P97&lt;&gt;"",Taxes!$P97,Taxes!$P$77))),
IF(SUMIFS(Taxes!$N$14:$N$17,Taxes!$J$14:$J$17,YEAR(AN$4))&gt;1,SUMIFS(Taxes!$P$77:$P$79,Taxes!$N$77:$N$79,SUMIFS(Taxes!$N$14:$N$17,Taxes!$J$14:$J$17,YEAR(AN$4))),
IF(Taxes!$N$12&gt;1,SUMIFS(Taxes!$P$77:$P$79,Taxes!$N$77:$N$79,Taxes!$N$12),IF(Taxes!$P97&lt;&gt;"",Taxes!$P97,SUMIFS(Taxes!$P$77:$P$79,Taxes!$N$77:$N$79,Taxes!$N$12)))
)))
)</f>
        <v>106089.99999999999</v>
      </c>
      <c r="AO114" s="5">
        <f ca="1">IF(AO$4="",0,AO98/(1+
IF(SUMIFS(Taxes!$N$14:$N$17,Taxes!$J$14:$J$17,YEAR(AO$4))=4,IF(AO$1&lt;=Taxes!$P$81*12,Taxes!$P$82,IF(AO$1&lt;=Taxes!$P$83*12,Taxes!$P$84,IF(Taxes!$P97&lt;&gt;"",Taxes!$P97,Taxes!$P$77))),
IF(SUMIFS(Taxes!$N$14:$N$17,Taxes!$J$14:$J$17,YEAR(AO$4))&gt;1,SUMIFS(Taxes!$P$77:$P$79,Taxes!$N$77:$N$79,SUMIFS(Taxes!$N$14:$N$17,Taxes!$J$14:$J$17,YEAR(AO$4))),
IF(Taxes!$N$12&gt;1,SUMIFS(Taxes!$P$77:$P$79,Taxes!$N$77:$N$79,Taxes!$N$12),IF(Taxes!$P97&lt;&gt;"",Taxes!$P97,SUMIFS(Taxes!$P$77:$P$79,Taxes!$N$77:$N$79,Taxes!$N$12)))
)))
)</f>
        <v>112720.625</v>
      </c>
      <c r="AP114" s="5">
        <f ca="1">IF(AP$4="",0,AP98/(1+
IF(SUMIFS(Taxes!$N$14:$N$17,Taxes!$J$14:$J$17,YEAR(AP$4))=4,IF(AP$1&lt;=Taxes!$P$81*12,Taxes!$P$82,IF(AP$1&lt;=Taxes!$P$83*12,Taxes!$P$84,IF(Taxes!$P97&lt;&gt;"",Taxes!$P97,Taxes!$P$77))),
IF(SUMIFS(Taxes!$N$14:$N$17,Taxes!$J$14:$J$17,YEAR(AP$4))&gt;1,SUMIFS(Taxes!$P$77:$P$79,Taxes!$N$77:$N$79,SUMIFS(Taxes!$N$14:$N$17,Taxes!$J$14:$J$17,YEAR(AP$4))),
IF(Taxes!$N$12&gt;1,SUMIFS(Taxes!$P$77:$P$79,Taxes!$N$77:$N$79,Taxes!$N$12),IF(Taxes!$P97&lt;&gt;"",Taxes!$P97,SUMIFS(Taxes!$P$77:$P$79,Taxes!$N$77:$N$79,Taxes!$N$12)))
)))
)</f>
        <v>122931.78749999999</v>
      </c>
      <c r="AQ114" s="5">
        <f ca="1">IF(AQ$4="",0,AQ98/(1+
IF(SUMIFS(Taxes!$N$14:$N$17,Taxes!$J$14:$J$17,YEAR(AQ$4))=4,IF(AQ$1&lt;=Taxes!$P$81*12,Taxes!$P$82,IF(AQ$1&lt;=Taxes!$P$83*12,Taxes!$P$84,IF(Taxes!$P97&lt;&gt;"",Taxes!$P97,Taxes!$P$77))),
IF(SUMIFS(Taxes!$N$14:$N$17,Taxes!$J$14:$J$17,YEAR(AQ$4))&gt;1,SUMIFS(Taxes!$P$77:$P$79,Taxes!$N$77:$N$79,SUMIFS(Taxes!$N$14:$N$17,Taxes!$J$14:$J$17,YEAR(AQ$4))),
IF(Taxes!$N$12&gt;1,SUMIFS(Taxes!$P$77:$P$79,Taxes!$N$77:$N$79,Taxes!$N$12),IF(Taxes!$P97&lt;&gt;"",Taxes!$P97,SUMIFS(Taxes!$P$77:$P$79,Taxes!$N$77:$N$79,Taxes!$N$12)))
)))
)</f>
        <v>129761.33125</v>
      </c>
      <c r="AR114" s="5">
        <f ca="1">IF(AR$4="",0,AR98/(1+
IF(SUMIFS(Taxes!$N$14:$N$17,Taxes!$J$14:$J$17,YEAR(AR$4))=4,IF(AR$1&lt;=Taxes!$P$81*12,Taxes!$P$82,IF(AR$1&lt;=Taxes!$P$83*12,Taxes!$P$84,IF(Taxes!$P97&lt;&gt;"",Taxes!$P97,Taxes!$P$77))),
IF(SUMIFS(Taxes!$N$14:$N$17,Taxes!$J$14:$J$17,YEAR(AR$4))&gt;1,SUMIFS(Taxes!$P$77:$P$79,Taxes!$N$77:$N$79,SUMIFS(Taxes!$N$14:$N$17,Taxes!$J$14:$J$17,YEAR(AR$4))),
IF(Taxes!$N$12&gt;1,SUMIFS(Taxes!$P$77:$P$79,Taxes!$N$77:$N$79,Taxes!$N$12),IF(Taxes!$P97&lt;&gt;"",Taxes!$P97,SUMIFS(Taxes!$P$77:$P$79,Taxes!$N$77:$N$79,Taxes!$N$12)))
)))
)</f>
        <v>136590.87500000003</v>
      </c>
      <c r="AS114" s="5">
        <f ca="1">IF(AS$4="",0,AS98/(1+
IF(SUMIFS(Taxes!$N$14:$N$17,Taxes!$J$14:$J$17,YEAR(AS$4))=4,IF(AS$1&lt;=Taxes!$P$81*12,Taxes!$P$82,IF(AS$1&lt;=Taxes!$P$83*12,Taxes!$P$84,IF(Taxes!$P97&lt;&gt;"",Taxes!$P97,Taxes!$P$77))),
IF(SUMIFS(Taxes!$N$14:$N$17,Taxes!$J$14:$J$17,YEAR(AS$4))&gt;1,SUMIFS(Taxes!$P$77:$P$79,Taxes!$N$77:$N$79,SUMIFS(Taxes!$N$14:$N$17,Taxes!$J$14:$J$17,YEAR(AS$4))),
IF(Taxes!$N$12&gt;1,SUMIFS(Taxes!$P$77:$P$79,Taxes!$N$77:$N$79,Taxes!$N$12),IF(Taxes!$P97&lt;&gt;"",Taxes!$P97,SUMIFS(Taxes!$P$77:$P$79,Taxes!$N$77:$N$79,Taxes!$N$12)))
)))
)</f>
        <v>143420.41875000001</v>
      </c>
      <c r="AT114" s="5">
        <f ca="1">IF(AT$4="",0,AT98/(1+
IF(SUMIFS(Taxes!$N$14:$N$17,Taxes!$J$14:$J$17,YEAR(AT$4))=4,IF(AT$1&lt;=Taxes!$P$81*12,Taxes!$P$82,IF(AT$1&lt;=Taxes!$P$83*12,Taxes!$P$84,IF(Taxes!$P97&lt;&gt;"",Taxes!$P97,Taxes!$P$77))),
IF(SUMIFS(Taxes!$N$14:$N$17,Taxes!$J$14:$J$17,YEAR(AT$4))&gt;1,SUMIFS(Taxes!$P$77:$P$79,Taxes!$N$77:$N$79,SUMIFS(Taxes!$N$14:$N$17,Taxes!$J$14:$J$17,YEAR(AT$4))),
IF(Taxes!$N$12&gt;1,SUMIFS(Taxes!$P$77:$P$79,Taxes!$N$77:$N$79,Taxes!$N$12),IF(Taxes!$P97&lt;&gt;"",Taxes!$P97,SUMIFS(Taxes!$P$77:$P$79,Taxes!$N$77:$N$79,Taxes!$N$12)))
)))
)</f>
        <v>150249.96250000002</v>
      </c>
      <c r="AU114" s="5">
        <f ca="1">IF(AU$4="",0,AU98/(1+
IF(SUMIFS(Taxes!$N$14:$N$17,Taxes!$J$14:$J$17,YEAR(AU$4))=4,IF(AU$1&lt;=Taxes!$P$81*12,Taxes!$P$82,IF(AU$1&lt;=Taxes!$P$83*12,Taxes!$P$84,IF(Taxes!$P97&lt;&gt;"",Taxes!$P97,Taxes!$P$77))),
IF(SUMIFS(Taxes!$N$14:$N$17,Taxes!$J$14:$J$17,YEAR(AU$4))&gt;1,SUMIFS(Taxes!$P$77:$P$79,Taxes!$N$77:$N$79,SUMIFS(Taxes!$N$14:$N$17,Taxes!$J$14:$J$17,YEAR(AU$4))),
IF(Taxes!$N$12&gt;1,SUMIFS(Taxes!$P$77:$P$79,Taxes!$N$77:$N$79,Taxes!$N$12),IF(Taxes!$P97&lt;&gt;"",Taxes!$P97,SUMIFS(Taxes!$P$77:$P$79,Taxes!$N$77:$N$79,Taxes!$N$12)))
)))
)</f>
        <v>157079.50625000001</v>
      </c>
      <c r="AV114" s="5">
        <f ca="1">IF(AV$4="",0,AV98/(1+
IF(SUMIFS(Taxes!$N$14:$N$17,Taxes!$J$14:$J$17,YEAR(AV$4))=4,IF(AV$1&lt;=Taxes!$P$81*12,Taxes!$P$82,IF(AV$1&lt;=Taxes!$P$83*12,Taxes!$P$84,IF(Taxes!$P97&lt;&gt;"",Taxes!$P97,Taxes!$P$77))),
IF(SUMIFS(Taxes!$N$14:$N$17,Taxes!$J$14:$J$17,YEAR(AV$4))&gt;1,SUMIFS(Taxes!$P$77:$P$79,Taxes!$N$77:$N$79,SUMIFS(Taxes!$N$14:$N$17,Taxes!$J$14:$J$17,YEAR(AV$4))),
IF(Taxes!$N$12&gt;1,SUMIFS(Taxes!$P$77:$P$79,Taxes!$N$77:$N$79,Taxes!$N$12),IF(Taxes!$P97&lt;&gt;"",Taxes!$P97,SUMIFS(Taxes!$P$77:$P$79,Taxes!$N$77:$N$79,Taxes!$N$12)))
)))
)</f>
        <v>168826.32149999999</v>
      </c>
      <c r="AW114" s="5">
        <f ca="1">IF(AW$4="",0,AW98/(1+
IF(SUMIFS(Taxes!$N$14:$N$17,Taxes!$J$14:$J$17,YEAR(AW$4))=4,IF(AW$1&lt;=Taxes!$P$81*12,Taxes!$P$82,IF(AW$1&lt;=Taxes!$P$83*12,Taxes!$P$84,IF(Taxes!$P97&lt;&gt;"",Taxes!$P97,Taxes!$P$77))),
IF(SUMIFS(Taxes!$N$14:$N$17,Taxes!$J$14:$J$17,YEAR(AW$4))&gt;1,SUMIFS(Taxes!$P$77:$P$79,Taxes!$N$77:$N$79,SUMIFS(Taxes!$N$14:$N$17,Taxes!$J$14:$J$17,YEAR(AW$4))),
IF(Taxes!$N$12&gt;1,SUMIFS(Taxes!$P$77:$P$79,Taxes!$N$77:$N$79,Taxes!$N$12),IF(Taxes!$P97&lt;&gt;"",Taxes!$P97,SUMIFS(Taxes!$P$77:$P$79,Taxes!$N$77:$N$79,Taxes!$N$12)))
)))
)</f>
        <v>175860.75156249999</v>
      </c>
      <c r="AX114" s="5">
        <f ca="1">IF(AX$4="",0,AX98/(1+
IF(SUMIFS(Taxes!$N$14:$N$17,Taxes!$J$14:$J$17,YEAR(AX$4))=4,IF(AX$1&lt;=Taxes!$P$81*12,Taxes!$P$82,IF(AX$1&lt;=Taxes!$P$83*12,Taxes!$P$84,IF(Taxes!$P97&lt;&gt;"",Taxes!$P97,Taxes!$P$77))),
IF(SUMIFS(Taxes!$N$14:$N$17,Taxes!$J$14:$J$17,YEAR(AX$4))&gt;1,SUMIFS(Taxes!$P$77:$P$79,Taxes!$N$77:$N$79,SUMIFS(Taxes!$N$14:$N$17,Taxes!$J$14:$J$17,YEAR(AX$4))),
IF(Taxes!$N$12&gt;1,SUMIFS(Taxes!$P$77:$P$79,Taxes!$N$77:$N$79,Taxes!$N$12),IF(Taxes!$P97&lt;&gt;"",Taxes!$P97,SUMIFS(Taxes!$P$77:$P$79,Taxes!$N$77:$N$79,Taxes!$N$12)))
)))
)</f>
        <v>182895.181625</v>
      </c>
      <c r="AY114" s="5">
        <f ca="1">IF(AY$4="",0,AY98/(1+
IF(SUMIFS(Taxes!$N$14:$N$17,Taxes!$J$14:$J$17,YEAR(AY$4))=4,IF(AY$1&lt;=Taxes!$P$81*12,Taxes!$P$82,IF(AY$1&lt;=Taxes!$P$83*12,Taxes!$P$84,IF(Taxes!$P97&lt;&gt;"",Taxes!$P97,Taxes!$P$77))),
IF(SUMIFS(Taxes!$N$14:$N$17,Taxes!$J$14:$J$17,YEAR(AY$4))&gt;1,SUMIFS(Taxes!$P$77:$P$79,Taxes!$N$77:$N$79,SUMIFS(Taxes!$N$14:$N$17,Taxes!$J$14:$J$17,YEAR(AY$4))),
IF(Taxes!$N$12&gt;1,SUMIFS(Taxes!$P$77:$P$79,Taxes!$N$77:$N$79,Taxes!$N$12),IF(Taxes!$P97&lt;&gt;"",Taxes!$P97,SUMIFS(Taxes!$P$77:$P$79,Taxes!$N$77:$N$79,Taxes!$N$12)))
)))
)</f>
        <v>189929.6116875</v>
      </c>
      <c r="AZ114" s="5">
        <f ca="1">IF(AZ$4="",0,AZ98/(1+
IF(SUMIFS(Taxes!$N$14:$N$17,Taxes!$J$14:$J$17,YEAR(AZ$4))=4,IF(AZ$1&lt;=Taxes!$P$81*12,Taxes!$P$82,IF(AZ$1&lt;=Taxes!$P$83*12,Taxes!$P$84,IF(Taxes!$P97&lt;&gt;"",Taxes!$P97,Taxes!$P$77))),
IF(SUMIFS(Taxes!$N$14:$N$17,Taxes!$J$14:$J$17,YEAR(AZ$4))&gt;1,SUMIFS(Taxes!$P$77:$P$79,Taxes!$N$77:$N$79,SUMIFS(Taxes!$N$14:$N$17,Taxes!$J$14:$J$17,YEAR(AZ$4))),
IF(Taxes!$N$12&gt;1,SUMIFS(Taxes!$P$77:$P$79,Taxes!$N$77:$N$79,Taxes!$N$12),IF(Taxes!$P97&lt;&gt;"",Taxes!$P97,SUMIFS(Taxes!$P$77:$P$79,Taxes!$N$77:$N$79,Taxes!$N$12)))
)))
)</f>
        <v>196964.04175</v>
      </c>
      <c r="BA114" s="5">
        <f ca="1">IF(BA$4="",0,BA98/(1+
IF(SUMIFS(Taxes!$N$14:$N$17,Taxes!$J$14:$J$17,YEAR(BA$4))=4,IF(BA$1&lt;=Taxes!$P$81*12,Taxes!$P$82,IF(BA$1&lt;=Taxes!$P$83*12,Taxes!$P$84,IF(Taxes!$P97&lt;&gt;"",Taxes!$P97,Taxes!$P$77))),
IF(SUMIFS(Taxes!$N$14:$N$17,Taxes!$J$14:$J$17,YEAR(BA$4))&gt;1,SUMIFS(Taxes!$P$77:$P$79,Taxes!$N$77:$N$79,SUMIFS(Taxes!$N$14:$N$17,Taxes!$J$14:$J$17,YEAR(BA$4))),
IF(Taxes!$N$12&gt;1,SUMIFS(Taxes!$P$77:$P$79,Taxes!$N$77:$N$79,Taxes!$N$12),IF(Taxes!$P97&lt;&gt;"",Taxes!$P97,SUMIFS(Taxes!$P$77:$P$79,Taxes!$N$77:$N$79,Taxes!$N$12)))
)))
)</f>
        <v>203998.47181250001</v>
      </c>
      <c r="BB114" s="5">
        <f ca="1">IF(BB$4="",0,BB98/(1+
IF(SUMIFS(Taxes!$N$14:$N$17,Taxes!$J$14:$J$17,YEAR(BB$4))=4,IF(BB$1&lt;=Taxes!$P$81*12,Taxes!$P$82,IF(BB$1&lt;=Taxes!$P$83*12,Taxes!$P$84,IF(Taxes!$P97&lt;&gt;"",Taxes!$P97,Taxes!$P$77))),
IF(SUMIFS(Taxes!$N$14:$N$17,Taxes!$J$14:$J$17,YEAR(BB$4))&gt;1,SUMIFS(Taxes!$P$77:$P$79,Taxes!$N$77:$N$79,SUMIFS(Taxes!$N$14:$N$17,Taxes!$J$14:$J$17,YEAR(BB$4))),
IF(Taxes!$N$12&gt;1,SUMIFS(Taxes!$P$77:$P$79,Taxes!$N$77:$N$79,Taxes!$N$12),IF(Taxes!$P97&lt;&gt;"",Taxes!$P97,SUMIFS(Taxes!$P$77:$P$79,Taxes!$N$77:$N$79,Taxes!$N$12)))
)))
)</f>
        <v>217363.88893124997</v>
      </c>
      <c r="BC114" s="5">
        <f ca="1">IF(BC$4="",0,BC98/(1+
IF(SUMIFS(Taxes!$N$14:$N$17,Taxes!$J$14:$J$17,YEAR(BC$4))=4,IF(BC$1&lt;=Taxes!$P$81*12,Taxes!$P$82,IF(BC$1&lt;=Taxes!$P$83*12,Taxes!$P$84,IF(Taxes!$P97&lt;&gt;"",Taxes!$P97,Taxes!$P$77))),
IF(SUMIFS(Taxes!$N$14:$N$17,Taxes!$J$14:$J$17,YEAR(BC$4))&gt;1,SUMIFS(Taxes!$P$77:$P$79,Taxes!$N$77:$N$79,SUMIFS(Taxes!$N$14:$N$17,Taxes!$J$14:$J$17,YEAR(BC$4))),
IF(Taxes!$N$12&gt;1,SUMIFS(Taxes!$P$77:$P$79,Taxes!$N$77:$N$79,Taxes!$N$12),IF(Taxes!$P97&lt;&gt;"",Taxes!$P97,SUMIFS(Taxes!$P$77:$P$79,Taxes!$N$77:$N$79,Taxes!$N$12)))
)))
)</f>
        <v>224609.35189562498</v>
      </c>
      <c r="BD114" s="5">
        <f ca="1">IF(BD$4="",0,BD98/(1+
IF(SUMIFS(Taxes!$N$14:$N$17,Taxes!$J$14:$J$17,YEAR(BD$4))=4,IF(BD$1&lt;=Taxes!$P$81*12,Taxes!$P$82,IF(BD$1&lt;=Taxes!$P$83*12,Taxes!$P$84,IF(Taxes!$P97&lt;&gt;"",Taxes!$P97,Taxes!$P$77))),
IF(SUMIFS(Taxes!$N$14:$N$17,Taxes!$J$14:$J$17,YEAR(BD$4))&gt;1,SUMIFS(Taxes!$P$77:$P$79,Taxes!$N$77:$N$79,SUMIFS(Taxes!$N$14:$N$17,Taxes!$J$14:$J$17,YEAR(BD$4))),
IF(Taxes!$N$12&gt;1,SUMIFS(Taxes!$P$77:$P$79,Taxes!$N$77:$N$79,Taxes!$N$12),IF(Taxes!$P97&lt;&gt;"",Taxes!$P97,SUMIFS(Taxes!$P$77:$P$79,Taxes!$N$77:$N$79,Taxes!$N$12)))
)))
)</f>
        <v>231854.81486000001</v>
      </c>
      <c r="BE114" s="5">
        <f ca="1">IF(BE$4="",0,BE98/(1+
IF(SUMIFS(Taxes!$N$14:$N$17,Taxes!$J$14:$J$17,YEAR(BE$4))=4,IF(BE$1&lt;=Taxes!$P$81*12,Taxes!$P$82,IF(BE$1&lt;=Taxes!$P$83*12,Taxes!$P$84,IF(Taxes!$P97&lt;&gt;"",Taxes!$P97,Taxes!$P$77))),
IF(SUMIFS(Taxes!$N$14:$N$17,Taxes!$J$14:$J$17,YEAR(BE$4))&gt;1,SUMIFS(Taxes!$P$77:$P$79,Taxes!$N$77:$N$79,SUMIFS(Taxes!$N$14:$N$17,Taxes!$J$14:$J$17,YEAR(BE$4))),
IF(Taxes!$N$12&gt;1,SUMIFS(Taxes!$P$77:$P$79,Taxes!$N$77:$N$79,Taxes!$N$12),IF(Taxes!$P97&lt;&gt;"",Taxes!$P97,SUMIFS(Taxes!$P$77:$P$79,Taxes!$N$77:$N$79,Taxes!$N$12)))
)))
)</f>
        <v>239100.27782437493</v>
      </c>
      <c r="BF114" s="5">
        <f ca="1">IF(BF$4="",0,BF98/(1+
IF(SUMIFS(Taxes!$N$14:$N$17,Taxes!$J$14:$J$17,YEAR(BF$4))=4,IF(BF$1&lt;=Taxes!$P$81*12,Taxes!$P$82,IF(BF$1&lt;=Taxes!$P$83*12,Taxes!$P$84,IF(Taxes!$P97&lt;&gt;"",Taxes!$P97,Taxes!$P$77))),
IF(SUMIFS(Taxes!$N$14:$N$17,Taxes!$J$14:$J$17,YEAR(BF$4))&gt;1,SUMIFS(Taxes!$P$77:$P$79,Taxes!$N$77:$N$79,SUMIFS(Taxes!$N$14:$N$17,Taxes!$J$14:$J$17,YEAR(BF$4))),
IF(Taxes!$N$12&gt;1,SUMIFS(Taxes!$P$77:$P$79,Taxes!$N$77:$N$79,Taxes!$N$12),IF(Taxes!$P97&lt;&gt;"",Taxes!$P97,SUMIFS(Taxes!$P$77:$P$79,Taxes!$N$77:$N$79,Taxes!$N$12)))
)))
)</f>
        <v>246345.74078874997</v>
      </c>
      <c r="BG114" s="5">
        <f ca="1">IF(BG$4="",0,BG98/(1+
IF(SUMIFS(Taxes!$N$14:$N$17,Taxes!$J$14:$J$17,YEAR(BG$4))=4,IF(BG$1&lt;=Taxes!$P$81*12,Taxes!$P$82,IF(BG$1&lt;=Taxes!$P$83*12,Taxes!$P$84,IF(Taxes!$P97&lt;&gt;"",Taxes!$P97,Taxes!$P$77))),
IF(SUMIFS(Taxes!$N$14:$N$17,Taxes!$J$14:$J$17,YEAR(BG$4))&gt;1,SUMIFS(Taxes!$P$77:$P$79,Taxes!$N$77:$N$79,SUMIFS(Taxes!$N$14:$N$17,Taxes!$J$14:$J$17,YEAR(BG$4))),
IF(Taxes!$N$12&gt;1,SUMIFS(Taxes!$P$77:$P$79,Taxes!$N$77:$N$79,Taxes!$N$12),IF(Taxes!$P97&lt;&gt;"",Taxes!$P97,SUMIFS(Taxes!$P$77:$P$79,Taxes!$N$77:$N$79,Taxes!$N$12)))
)))
)</f>
        <v>253591.20375312498</v>
      </c>
      <c r="BH114" s="5">
        <f ca="1">IF(BH$4="",0,BH98/(1+
IF(SUMIFS(Taxes!$N$14:$N$17,Taxes!$J$14:$J$17,YEAR(BH$4))=4,IF(BH$1&lt;=Taxes!$P$81*12,Taxes!$P$82,IF(BH$1&lt;=Taxes!$P$83*12,Taxes!$P$84,IF(Taxes!$P97&lt;&gt;"",Taxes!$P97,Taxes!$P$77))),
IF(SUMIFS(Taxes!$N$14:$N$17,Taxes!$J$14:$J$17,YEAR(BH$4))&gt;1,SUMIFS(Taxes!$P$77:$P$79,Taxes!$N$77:$N$79,SUMIFS(Taxes!$N$14:$N$17,Taxes!$J$14:$J$17,YEAR(BH$4))),
IF(Taxes!$N$12&gt;1,SUMIFS(Taxes!$P$77:$P$79,Taxes!$N$77:$N$79,Taxes!$N$12),IF(Taxes!$P97&lt;&gt;"",Taxes!$P97,SUMIFS(Taxes!$P$77:$P$79,Taxes!$N$77:$N$79,Taxes!$N$12)))
)))
)</f>
        <v>268661.76671902498</v>
      </c>
      <c r="BI114" s="5">
        <f ca="1">IF(BI$4="",0,BI98/(1+
IF(SUMIFS(Taxes!$N$14:$N$17,Taxes!$J$14:$J$17,YEAR(BI$4))=4,IF(BI$1&lt;=Taxes!$P$81*12,Taxes!$P$82,IF(BI$1&lt;=Taxes!$P$83*12,Taxes!$P$84,IF(Taxes!$P97&lt;&gt;"",Taxes!$P97,Taxes!$P$77))),
IF(SUMIFS(Taxes!$N$14:$N$17,Taxes!$J$14:$J$17,YEAR(BI$4))&gt;1,SUMIFS(Taxes!$P$77:$P$79,Taxes!$N$77:$N$79,SUMIFS(Taxes!$N$14:$N$17,Taxes!$J$14:$J$17,YEAR(BI$4))),
IF(Taxes!$N$12&gt;1,SUMIFS(Taxes!$P$77:$P$79,Taxes!$N$77:$N$79,Taxes!$N$12),IF(Taxes!$P97&lt;&gt;"",Taxes!$P97,SUMIFS(Taxes!$P$77:$P$79,Taxes!$N$77:$N$79,Taxes!$N$12)))
)))
)</f>
        <v>276124.59357233124</v>
      </c>
      <c r="BJ114" s="5">
        <f ca="1">IF(BJ$4="",0,BJ98/(1+
IF(SUMIFS(Taxes!$N$14:$N$17,Taxes!$J$14:$J$17,YEAR(BJ$4))=4,IF(BJ$1&lt;=Taxes!$P$81*12,Taxes!$P$82,IF(BJ$1&lt;=Taxes!$P$83*12,Taxes!$P$84,IF(Taxes!$P97&lt;&gt;"",Taxes!$P97,Taxes!$P$77))),
IF(SUMIFS(Taxes!$N$14:$N$17,Taxes!$J$14:$J$17,YEAR(BJ$4))&gt;1,SUMIFS(Taxes!$P$77:$P$79,Taxes!$N$77:$N$79,SUMIFS(Taxes!$N$14:$N$17,Taxes!$J$14:$J$17,YEAR(BJ$4))),
IF(Taxes!$N$12&gt;1,SUMIFS(Taxes!$P$77:$P$79,Taxes!$N$77:$N$79,Taxes!$N$12),IF(Taxes!$P97&lt;&gt;"",Taxes!$P97,SUMIFS(Taxes!$P$77:$P$79,Taxes!$N$77:$N$79,Taxes!$N$12)))
)))
)</f>
        <v>283587.42042563751</v>
      </c>
      <c r="BK114" s="5">
        <f ca="1">IF(BK$4="",0,BK98/(1+
IF(SUMIFS(Taxes!$N$14:$N$17,Taxes!$J$14:$J$17,YEAR(BK$4))=4,IF(BK$1&lt;=Taxes!$P$81*12,Taxes!$P$82,IF(BK$1&lt;=Taxes!$P$83*12,Taxes!$P$84,IF(Taxes!$P97&lt;&gt;"",Taxes!$P97,Taxes!$P$77))),
IF(SUMIFS(Taxes!$N$14:$N$17,Taxes!$J$14:$J$17,YEAR(BK$4))&gt;1,SUMIFS(Taxes!$P$77:$P$79,Taxes!$N$77:$N$79,SUMIFS(Taxes!$N$14:$N$17,Taxes!$J$14:$J$17,YEAR(BK$4))),
IF(Taxes!$N$12&gt;1,SUMIFS(Taxes!$P$77:$P$79,Taxes!$N$77:$N$79,Taxes!$N$12),IF(Taxes!$P97&lt;&gt;"",Taxes!$P97,SUMIFS(Taxes!$P$77:$P$79,Taxes!$N$77:$N$79,Taxes!$N$12)))
)))
)</f>
        <v>291050.24727894377</v>
      </c>
      <c r="BL114" s="5">
        <f ca="1">IF(BL$4="",0,BL98/(1+
IF(SUMIFS(Taxes!$N$14:$N$17,Taxes!$J$14:$J$17,YEAR(BL$4))=4,IF(BL$1&lt;=Taxes!$P$81*12,Taxes!$P$82,IF(BL$1&lt;=Taxes!$P$83*12,Taxes!$P$84,IF(Taxes!$P97&lt;&gt;"",Taxes!$P97,Taxes!$P$77))),
IF(SUMIFS(Taxes!$N$14:$N$17,Taxes!$J$14:$J$17,YEAR(BL$4))&gt;1,SUMIFS(Taxes!$P$77:$P$79,Taxes!$N$77:$N$79,SUMIFS(Taxes!$N$14:$N$17,Taxes!$J$14:$J$17,YEAR(BL$4))),
IF(Taxes!$N$12&gt;1,SUMIFS(Taxes!$P$77:$P$79,Taxes!$N$77:$N$79,Taxes!$N$12),IF(Taxes!$P97&lt;&gt;"",Taxes!$P97,SUMIFS(Taxes!$P$77:$P$79,Taxes!$N$77:$N$79,Taxes!$N$12)))
)))
)</f>
        <v>298513.07413224998</v>
      </c>
      <c r="BM114" s="5">
        <f ca="1">IF(BM$4="",0,BM98/(1+
IF(SUMIFS(Taxes!$N$14:$N$17,Taxes!$J$14:$J$17,YEAR(BM$4))=4,IF(BM$1&lt;=Taxes!$P$81*12,Taxes!$P$82,IF(BM$1&lt;=Taxes!$P$83*12,Taxes!$P$84,IF(Taxes!$P97&lt;&gt;"",Taxes!$P97,Taxes!$P$77))),
IF(SUMIFS(Taxes!$N$14:$N$17,Taxes!$J$14:$J$17,YEAR(BM$4))&gt;1,SUMIFS(Taxes!$P$77:$P$79,Taxes!$N$77:$N$79,SUMIFS(Taxes!$N$14:$N$17,Taxes!$J$14:$J$17,YEAR(BM$4))),
IF(Taxes!$N$12&gt;1,SUMIFS(Taxes!$P$77:$P$79,Taxes!$N$77:$N$79,Taxes!$N$12),IF(Taxes!$P97&lt;&gt;"",Taxes!$P97,SUMIFS(Taxes!$P$77:$P$79,Taxes!$N$77:$N$79,Taxes!$N$12)))
)))
)</f>
        <v>305975.90098555625</v>
      </c>
      <c r="BN114" s="5">
        <f ca="1">IF(BN$4="",0,BN98/(1+
IF(SUMIFS(Taxes!$N$14:$N$17,Taxes!$J$14:$J$17,YEAR(BN$4))=4,IF(BN$1&lt;=Taxes!$P$81*12,Taxes!$P$82,IF(BN$1&lt;=Taxes!$P$83*12,Taxes!$P$84,IF(Taxes!$P97&lt;&gt;"",Taxes!$P97,Taxes!$P$77))),
IF(SUMIFS(Taxes!$N$14:$N$17,Taxes!$J$14:$J$17,YEAR(BN$4))&gt;1,SUMIFS(Taxes!$P$77:$P$79,Taxes!$N$77:$N$79,SUMIFS(Taxes!$N$14:$N$17,Taxes!$J$14:$J$17,YEAR(BN$4))),
IF(Taxes!$N$12&gt;1,SUMIFS(Taxes!$P$77:$P$79,Taxes!$N$77:$N$79,Taxes!$N$12),IF(Taxes!$P97&lt;&gt;"",Taxes!$P97,SUMIFS(Taxes!$P$77:$P$79,Taxes!$N$77:$N$79,Taxes!$N$12)))
)))
)</f>
        <v>322841.88967402844</v>
      </c>
      <c r="BO114" s="5">
        <f ca="1">IF(BO$4="",0,BO98/(1+
IF(SUMIFS(Taxes!$N$14:$N$17,Taxes!$J$14:$J$17,YEAR(BO$4))=4,IF(BO$1&lt;=Taxes!$P$81*12,Taxes!$P$82,IF(BO$1&lt;=Taxes!$P$83*12,Taxes!$P$84,IF(Taxes!$P97&lt;&gt;"",Taxes!$P97,Taxes!$P$77))),
IF(SUMIFS(Taxes!$N$14:$N$17,Taxes!$J$14:$J$17,YEAR(BO$4))&gt;1,SUMIFS(Taxes!$P$77:$P$79,Taxes!$N$77:$N$79,SUMIFS(Taxes!$N$14:$N$17,Taxes!$J$14:$J$17,YEAR(BO$4))),
IF(Taxes!$N$12&gt;1,SUMIFS(Taxes!$P$77:$P$79,Taxes!$N$77:$N$79,Taxes!$N$12),IF(Taxes!$P97&lt;&gt;"",Taxes!$P97,SUMIFS(Taxes!$P$77:$P$79,Taxes!$N$77:$N$79,Taxes!$N$12)))
)))
)</f>
        <v>330528.60133293382</v>
      </c>
      <c r="BP114" s="5">
        <f ca="1">IF(BP$4="",0,BP98/(1+
IF(SUMIFS(Taxes!$N$14:$N$17,Taxes!$J$14:$J$17,YEAR(BP$4))=4,IF(BP$1&lt;=Taxes!$P$81*12,Taxes!$P$82,IF(BP$1&lt;=Taxes!$P$83*12,Taxes!$P$84,IF(Taxes!$P97&lt;&gt;"",Taxes!$P97,Taxes!$P$77))),
IF(SUMIFS(Taxes!$N$14:$N$17,Taxes!$J$14:$J$17,YEAR(BP$4))&gt;1,SUMIFS(Taxes!$P$77:$P$79,Taxes!$N$77:$N$79,SUMIFS(Taxes!$N$14:$N$17,Taxes!$J$14:$J$17,YEAR(BP$4))),
IF(Taxes!$N$12&gt;1,SUMIFS(Taxes!$P$77:$P$79,Taxes!$N$77:$N$79,Taxes!$N$12),IF(Taxes!$P97&lt;&gt;"",Taxes!$P97,SUMIFS(Taxes!$P$77:$P$79,Taxes!$N$77:$N$79,Taxes!$N$12)))
)))
)</f>
        <v>338215.31299183925</v>
      </c>
      <c r="BQ114" s="5">
        <f ca="1">IF(BQ$4="",0,BQ98/(1+
IF(SUMIFS(Taxes!$N$14:$N$17,Taxes!$J$14:$J$17,YEAR(BQ$4))=4,IF(BQ$1&lt;=Taxes!$P$81*12,Taxes!$P$82,IF(BQ$1&lt;=Taxes!$P$83*12,Taxes!$P$84,IF(Taxes!$P97&lt;&gt;"",Taxes!$P97,Taxes!$P$77))),
IF(SUMIFS(Taxes!$N$14:$N$17,Taxes!$J$14:$J$17,YEAR(BQ$4))&gt;1,SUMIFS(Taxes!$P$77:$P$79,Taxes!$N$77:$N$79,SUMIFS(Taxes!$N$14:$N$17,Taxes!$J$14:$J$17,YEAR(BQ$4))),
IF(Taxes!$N$12&gt;1,SUMIFS(Taxes!$P$77:$P$79,Taxes!$N$77:$N$79,Taxes!$N$12),IF(Taxes!$P97&lt;&gt;"",Taxes!$P97,SUMIFS(Taxes!$P$77:$P$79,Taxes!$N$77:$N$79,Taxes!$N$12)))
)))
)</f>
        <v>345902.02465074474</v>
      </c>
      <c r="BR114" s="5">
        <f ca="1">IF(BR$4="",0,BR98/(1+
IF(SUMIFS(Taxes!$N$14:$N$17,Taxes!$J$14:$J$17,YEAR(BR$4))=4,IF(BR$1&lt;=Taxes!$P$81*12,Taxes!$P$82,IF(BR$1&lt;=Taxes!$P$83*12,Taxes!$P$84,IF(Taxes!$P97&lt;&gt;"",Taxes!$P97,Taxes!$P$77))),
IF(SUMIFS(Taxes!$N$14:$N$17,Taxes!$J$14:$J$17,YEAR(BR$4))&gt;1,SUMIFS(Taxes!$P$77:$P$79,Taxes!$N$77:$N$79,SUMIFS(Taxes!$N$14:$N$17,Taxes!$J$14:$J$17,YEAR(BR$4))),
IF(Taxes!$N$12&gt;1,SUMIFS(Taxes!$P$77:$P$79,Taxes!$N$77:$N$79,Taxes!$N$12),IF(Taxes!$P97&lt;&gt;"",Taxes!$P97,SUMIFS(Taxes!$P$77:$P$79,Taxes!$N$77:$N$79,Taxes!$N$12)))
)))
)</f>
        <v>353588.73630965012</v>
      </c>
      <c r="BS114" s="5">
        <f ca="1">IF(BS$4="",0,BS98/(1+
IF(SUMIFS(Taxes!$N$14:$N$17,Taxes!$J$14:$J$17,YEAR(BS$4))=4,IF(BS$1&lt;=Taxes!$P$81*12,Taxes!$P$82,IF(BS$1&lt;=Taxes!$P$83*12,Taxes!$P$84,IF(Taxes!$P97&lt;&gt;"",Taxes!$P97,Taxes!$P$77))),
IF(SUMIFS(Taxes!$N$14:$N$17,Taxes!$J$14:$J$17,YEAR(BS$4))&gt;1,SUMIFS(Taxes!$P$77:$P$79,Taxes!$N$77:$N$79,SUMIFS(Taxes!$N$14:$N$17,Taxes!$J$14:$J$17,YEAR(BS$4))),
IF(Taxes!$N$12&gt;1,SUMIFS(Taxes!$P$77:$P$79,Taxes!$N$77:$N$79,Taxes!$N$12),IF(Taxes!$P97&lt;&gt;"",Taxes!$P97,SUMIFS(Taxes!$P$77:$P$79,Taxes!$N$77:$N$79,Taxes!$N$12)))
)))
)</f>
        <v>361275.44796855561</v>
      </c>
      <c r="BT114" s="5">
        <f ca="1">IF(BT$4="",0,BT98/(1+
IF(SUMIFS(Taxes!$N$14:$N$17,Taxes!$J$14:$J$17,YEAR(BT$4))=4,IF(BT$1&lt;=Taxes!$P$81*12,Taxes!$P$82,IF(BT$1&lt;=Taxes!$P$83*12,Taxes!$P$84,IF(Taxes!$P97&lt;&gt;"",Taxes!$P97,Taxes!$P$77))),
IF(SUMIFS(Taxes!$N$14:$N$17,Taxes!$J$14:$J$17,YEAR(BT$4))&gt;1,SUMIFS(Taxes!$P$77:$P$79,Taxes!$N$77:$N$79,SUMIFS(Taxes!$N$14:$N$17,Taxes!$J$14:$J$17,YEAR(BT$4))),
IF(Taxes!$N$12&gt;1,SUMIFS(Taxes!$P$77:$P$79,Taxes!$N$77:$N$79,Taxes!$N$12),IF(Taxes!$P97&lt;&gt;"",Taxes!$P97,SUMIFS(Taxes!$P$77:$P$79,Taxes!$N$77:$N$79,Taxes!$N$12)))
)))
)</f>
        <v>380031.02441628481</v>
      </c>
      <c r="BU114" s="5">
        <f ca="1">IF(BU$4="",0,BU98/(1+
IF(SUMIFS(Taxes!$N$14:$N$17,Taxes!$J$14:$J$17,YEAR(BU$4))=4,IF(BU$1&lt;=Taxes!$P$81*12,Taxes!$P$82,IF(BU$1&lt;=Taxes!$P$83*12,Taxes!$P$84,IF(Taxes!$P97&lt;&gt;"",Taxes!$P97,Taxes!$P$77))),
IF(SUMIFS(Taxes!$N$14:$N$17,Taxes!$J$14:$J$17,YEAR(BU$4))&gt;1,SUMIFS(Taxes!$P$77:$P$79,Taxes!$N$77:$N$79,SUMIFS(Taxes!$N$14:$N$17,Taxes!$J$14:$J$17,YEAR(BU$4))),
IF(Taxes!$N$12&gt;1,SUMIFS(Taxes!$P$77:$P$79,Taxes!$N$77:$N$79,Taxes!$N$12),IF(Taxes!$P97&lt;&gt;"",Taxes!$P97,SUMIFS(Taxes!$P$77:$P$79,Taxes!$N$77:$N$79,Taxes!$N$12)))
)))
)</f>
        <v>387948.33742495737</v>
      </c>
      <c r="BV114" s="5">
        <f ca="1">IF(BV$4="",0,BV98/(1+
IF(SUMIFS(Taxes!$N$14:$N$17,Taxes!$J$14:$J$17,YEAR(BV$4))=4,IF(BV$1&lt;=Taxes!$P$81*12,Taxes!$P$82,IF(BV$1&lt;=Taxes!$P$83*12,Taxes!$P$84,IF(Taxes!$P97&lt;&gt;"",Taxes!$P97,Taxes!$P$77))),
IF(SUMIFS(Taxes!$N$14:$N$17,Taxes!$J$14:$J$17,YEAR(BV$4))&gt;1,SUMIFS(Taxes!$P$77:$P$79,Taxes!$N$77:$N$79,SUMIFS(Taxes!$N$14:$N$17,Taxes!$J$14:$J$17,YEAR(BV$4))),
IF(Taxes!$N$12&gt;1,SUMIFS(Taxes!$P$77:$P$79,Taxes!$N$77:$N$79,Taxes!$N$12),IF(Taxes!$P97&lt;&gt;"",Taxes!$P97,SUMIFS(Taxes!$P$77:$P$79,Taxes!$N$77:$N$79,Taxes!$N$12)))
)))
)</f>
        <v>395865.65043362998</v>
      </c>
      <c r="BW114" s="5">
        <f ca="1">IF(BW$4="",0,BW98/(1+
IF(SUMIFS(Taxes!$N$14:$N$17,Taxes!$J$14:$J$17,YEAR(BW$4))=4,IF(BW$1&lt;=Taxes!$P$81*12,Taxes!$P$82,IF(BW$1&lt;=Taxes!$P$83*12,Taxes!$P$84,IF(Taxes!$P97&lt;&gt;"",Taxes!$P97,Taxes!$P$77))),
IF(SUMIFS(Taxes!$N$14:$N$17,Taxes!$J$14:$J$17,YEAR(BW$4))&gt;1,SUMIFS(Taxes!$P$77:$P$79,Taxes!$N$77:$N$79,SUMIFS(Taxes!$N$14:$N$17,Taxes!$J$14:$J$17,YEAR(BW$4))),
IF(Taxes!$N$12&gt;1,SUMIFS(Taxes!$P$77:$P$79,Taxes!$N$77:$N$79,Taxes!$N$12),IF(Taxes!$P97&lt;&gt;"",Taxes!$P97,SUMIFS(Taxes!$P$77:$P$79,Taxes!$N$77:$N$79,Taxes!$N$12)))
)))
)</f>
        <v>403782.9634423026</v>
      </c>
      <c r="BX114" s="5">
        <f ca="1">IF(BX$4="",0,BX98/(1+
IF(SUMIFS(Taxes!$N$14:$N$17,Taxes!$J$14:$J$17,YEAR(BX$4))=4,IF(BX$1&lt;=Taxes!$P$81*12,Taxes!$P$82,IF(BX$1&lt;=Taxes!$P$83*12,Taxes!$P$84,IF(Taxes!$P97&lt;&gt;"",Taxes!$P97,Taxes!$P$77))),
IF(SUMIFS(Taxes!$N$14:$N$17,Taxes!$J$14:$J$17,YEAR(BX$4))&gt;1,SUMIFS(Taxes!$P$77:$P$79,Taxes!$N$77:$N$79,SUMIFS(Taxes!$N$14:$N$17,Taxes!$J$14:$J$17,YEAR(BX$4))),
IF(Taxes!$N$12&gt;1,SUMIFS(Taxes!$P$77:$P$79,Taxes!$N$77:$N$79,Taxes!$N$12),IF(Taxes!$P97&lt;&gt;"",Taxes!$P97,SUMIFS(Taxes!$P$77:$P$79,Taxes!$N$77:$N$79,Taxes!$N$12)))
)))
)</f>
        <v>411700.27645097522</v>
      </c>
      <c r="BY114" s="5">
        <f ca="1">IF(BY$4="",0,BY98/(1+
IF(SUMIFS(Taxes!$N$14:$N$17,Taxes!$J$14:$J$17,YEAR(BY$4))=4,IF(BY$1&lt;=Taxes!$P$81*12,Taxes!$P$82,IF(BY$1&lt;=Taxes!$P$83*12,Taxes!$P$84,IF(Taxes!$P97&lt;&gt;"",Taxes!$P97,Taxes!$P$77))),
IF(SUMIFS(Taxes!$N$14:$N$17,Taxes!$J$14:$J$17,YEAR(BY$4))&gt;1,SUMIFS(Taxes!$P$77:$P$79,Taxes!$N$77:$N$79,SUMIFS(Taxes!$N$14:$N$17,Taxes!$J$14:$J$17,YEAR(BY$4))),
IF(Taxes!$N$12&gt;1,SUMIFS(Taxes!$P$77:$P$79,Taxes!$N$77:$N$79,Taxes!$N$12),IF(Taxes!$P97&lt;&gt;"",Taxes!$P97,SUMIFS(Taxes!$P$77:$P$79,Taxes!$N$77:$N$79,Taxes!$N$12)))
)))
)</f>
        <v>419617.58945964777</v>
      </c>
      <c r="BZ114" s="5">
        <f ca="1">IF(BZ$4="",0,BZ98/(1+
IF(SUMIFS(Taxes!$N$14:$N$17,Taxes!$J$14:$J$17,YEAR(BZ$4))=4,IF(BZ$1&lt;=Taxes!$P$81*12,Taxes!$P$82,IF(BZ$1&lt;=Taxes!$P$83*12,Taxes!$P$84,IF(Taxes!$P97&lt;&gt;"",Taxes!$P97,Taxes!$P$77))),
IF(SUMIFS(Taxes!$N$14:$N$17,Taxes!$J$14:$J$17,YEAR(BZ$4))&gt;1,SUMIFS(Taxes!$P$77:$P$79,Taxes!$N$77:$N$79,SUMIFS(Taxes!$N$14:$N$17,Taxes!$J$14:$J$17,YEAR(BZ$4))),
IF(Taxes!$N$12&gt;1,SUMIFS(Taxes!$P$77:$P$79,Taxes!$N$77:$N$79,Taxes!$N$12),IF(Taxes!$P97&lt;&gt;"",Taxes!$P97,SUMIFS(Taxes!$P$77:$P$79,Taxes!$N$77:$N$79,Taxes!$N$12)))
)))
)</f>
        <v>440360.94954237004</v>
      </c>
      <c r="CA114" s="5">
        <f ca="1">IF(CA$4="",0,CA98/(1+
IF(SUMIFS(Taxes!$N$14:$N$17,Taxes!$J$14:$J$17,YEAR(CA$4))=4,IF(CA$1&lt;=Taxes!$P$81*12,Taxes!$P$82,IF(CA$1&lt;=Taxes!$P$83*12,Taxes!$P$84,IF(Taxes!$P97&lt;&gt;"",Taxes!$P97,Taxes!$P$77))),
IF(SUMIFS(Taxes!$N$14:$N$17,Taxes!$J$14:$J$17,YEAR(CA$4))&gt;1,SUMIFS(Taxes!$P$77:$P$79,Taxes!$N$77:$N$79,SUMIFS(Taxes!$N$14:$N$17,Taxes!$J$14:$J$17,YEAR(CA$4))),
IF(Taxes!$N$12&gt;1,SUMIFS(Taxes!$P$77:$P$79,Taxes!$N$77:$N$79,Taxes!$N$12),IF(Taxes!$P97&lt;&gt;"",Taxes!$P97,SUMIFS(Taxes!$P$77:$P$79,Taxes!$N$77:$N$79,Taxes!$N$12)))
)))
)</f>
        <v>448515.78194130282</v>
      </c>
      <c r="CB114" s="5">
        <f ca="1">IF(CB$4="",0,CB98/(1+
IF(SUMIFS(Taxes!$N$14:$N$17,Taxes!$J$14:$J$17,YEAR(CB$4))=4,IF(CB$1&lt;=Taxes!$P$81*12,Taxes!$P$82,IF(CB$1&lt;=Taxes!$P$83*12,Taxes!$P$84,IF(Taxes!$P97&lt;&gt;"",Taxes!$P97,Taxes!$P$77))),
IF(SUMIFS(Taxes!$N$14:$N$17,Taxes!$J$14:$J$17,YEAR(CB$4))&gt;1,SUMIFS(Taxes!$P$77:$P$79,Taxes!$N$77:$N$79,SUMIFS(Taxes!$N$14:$N$17,Taxes!$J$14:$J$17,YEAR(CB$4))),
IF(Taxes!$N$12&gt;1,SUMIFS(Taxes!$P$77:$P$79,Taxes!$N$77:$N$79,Taxes!$N$12),IF(Taxes!$P97&lt;&gt;"",Taxes!$P97,SUMIFS(Taxes!$P$77:$P$79,Taxes!$N$77:$N$79,Taxes!$N$12)))
)))
)</f>
        <v>456670.6143402356</v>
      </c>
      <c r="CC114" s="5">
        <f ca="1">IF(CC$4="",0,CC98/(1+
IF(SUMIFS(Taxes!$N$14:$N$17,Taxes!$J$14:$J$17,YEAR(CC$4))=4,IF(CC$1&lt;=Taxes!$P$81*12,Taxes!$P$82,IF(CC$1&lt;=Taxes!$P$83*12,Taxes!$P$84,IF(Taxes!$P97&lt;&gt;"",Taxes!$P97,Taxes!$P$77))),
IF(SUMIFS(Taxes!$N$14:$N$17,Taxes!$J$14:$J$17,YEAR(CC$4))&gt;1,SUMIFS(Taxes!$P$77:$P$79,Taxes!$N$77:$N$79,SUMIFS(Taxes!$N$14:$N$17,Taxes!$J$14:$J$17,YEAR(CC$4))),
IF(Taxes!$N$12&gt;1,SUMIFS(Taxes!$P$77:$P$79,Taxes!$N$77:$N$79,Taxes!$N$12),IF(Taxes!$P97&lt;&gt;"",Taxes!$P97,SUMIFS(Taxes!$P$77:$P$79,Taxes!$N$77:$N$79,Taxes!$N$12)))
)))
)</f>
        <v>464825.44673916837</v>
      </c>
      <c r="CD114" s="5">
        <f ca="1">IF(CD$4="",0,CD98/(1+
IF(SUMIFS(Taxes!$N$14:$N$17,Taxes!$J$14:$J$17,YEAR(CD$4))=4,IF(CD$1&lt;=Taxes!$P$81*12,Taxes!$P$82,IF(CD$1&lt;=Taxes!$P$83*12,Taxes!$P$84,IF(Taxes!$P97&lt;&gt;"",Taxes!$P97,Taxes!$P$77))),
IF(SUMIFS(Taxes!$N$14:$N$17,Taxes!$J$14:$J$17,YEAR(CD$4))&gt;1,SUMIFS(Taxes!$P$77:$P$79,Taxes!$N$77:$N$79,SUMIFS(Taxes!$N$14:$N$17,Taxes!$J$14:$J$17,YEAR(CD$4))),
IF(Taxes!$N$12&gt;1,SUMIFS(Taxes!$P$77:$P$79,Taxes!$N$77:$N$79,Taxes!$N$12),IF(Taxes!$P97&lt;&gt;"",Taxes!$P97,SUMIFS(Taxes!$P$77:$P$79,Taxes!$N$77:$N$79,Taxes!$N$12)))
)))
)</f>
        <v>472980.27913810115</v>
      </c>
      <c r="CE114" s="5">
        <f ca="1">IF(CE$4="",0,CE98/(1+
IF(SUMIFS(Taxes!$N$14:$N$17,Taxes!$J$14:$J$17,YEAR(CE$4))=4,IF(CE$1&lt;=Taxes!$P$81*12,Taxes!$P$82,IF(CE$1&lt;=Taxes!$P$83*12,Taxes!$P$84,IF(Taxes!$P97&lt;&gt;"",Taxes!$P97,Taxes!$P$77))),
IF(SUMIFS(Taxes!$N$14:$N$17,Taxes!$J$14:$J$17,YEAR(CE$4))&gt;1,SUMIFS(Taxes!$P$77:$P$79,Taxes!$N$77:$N$79,SUMIFS(Taxes!$N$14:$N$17,Taxes!$J$14:$J$17,YEAR(CE$4))),
IF(Taxes!$N$12&gt;1,SUMIFS(Taxes!$P$77:$P$79,Taxes!$N$77:$N$79,Taxes!$N$12),IF(Taxes!$P97&lt;&gt;"",Taxes!$P97,SUMIFS(Taxes!$P$77:$P$79,Taxes!$N$77:$N$79,Taxes!$N$12)))
)))
)</f>
        <v>481135.11153703392</v>
      </c>
      <c r="CF114" s="5">
        <f ca="1">IF(CF$4="",0,CF98/(1+
IF(SUMIFS(Taxes!$N$14:$N$17,Taxes!$J$14:$J$17,YEAR(CF$4))=4,IF(CF$1&lt;=Taxes!$P$81*12,Taxes!$P$82,IF(CF$1&lt;=Taxes!$P$83*12,Taxes!$P$84,IF(Taxes!$P97&lt;&gt;"",Taxes!$P97,Taxes!$P$77))),
IF(SUMIFS(Taxes!$N$14:$N$17,Taxes!$J$14:$J$17,YEAR(CF$4))&gt;1,SUMIFS(Taxes!$P$77:$P$79,Taxes!$N$77:$N$79,SUMIFS(Taxes!$N$14:$N$17,Taxes!$J$14:$J$17,YEAR(CF$4))),
IF(Taxes!$N$12&gt;1,SUMIFS(Taxes!$P$77:$P$79,Taxes!$N$77:$N$79,Taxes!$N$12),IF(Taxes!$P97&lt;&gt;"",Taxes!$P97,SUMIFS(Taxes!$P$77:$P$79,Taxes!$N$77:$N$79,Taxes!$N$12)))
)))
)</f>
        <v>0</v>
      </c>
    </row>
    <row r="115" spans="2:84" x14ac:dyDescent="0.3">
      <c r="B115" s="13">
        <f>ROW()</f>
        <v>115</v>
      </c>
      <c r="H115" s="1" t="str">
        <f>$H$97</f>
        <v>Переменные расходы с НДС</v>
      </c>
      <c r="I115" s="1" t="str">
        <f>Prcsses!I56</f>
        <v>Расходы на удержание клиентов</v>
      </c>
      <c r="M115" s="53" t="s">
        <v>18</v>
      </c>
      <c r="U115" s="5">
        <f t="shared" ca="1" si="124"/>
        <v>12352352.341939308</v>
      </c>
      <c r="X115" s="5">
        <f ca="1">IF(X$4="",0,X99/(1+
IF(SUMIFS(Taxes!$N$14:$N$17,Taxes!$J$14:$J$17,YEAR(X$4))=4,IF(X$1&lt;=Taxes!$P$81*12,Taxes!$P$82,IF(X$1&lt;=Taxes!$P$83*12,Taxes!$P$84,IF(Taxes!$P98&lt;&gt;"",Taxes!$P98,Taxes!$P$77))),
IF(SUMIFS(Taxes!$N$14:$N$17,Taxes!$J$14:$J$17,YEAR(X$4))&gt;1,SUMIFS(Taxes!$P$77:$P$79,Taxes!$N$77:$N$79,SUMIFS(Taxes!$N$14:$N$17,Taxes!$J$14:$J$17,YEAR(X$4))),
IF(Taxes!$N$12&gt;1,SUMIFS(Taxes!$P$77:$P$79,Taxes!$N$77:$N$79,Taxes!$N$12),IF(Taxes!$P98&lt;&gt;"",Taxes!$P98,SUMIFS(Taxes!$P$77:$P$79,Taxes!$N$77:$N$79,Taxes!$N$12)))
)))
)</f>
        <v>0</v>
      </c>
      <c r="Y115" s="5">
        <f ca="1">IF(Y$4="",0,Y99/(1+
IF(SUMIFS(Taxes!$N$14:$N$17,Taxes!$J$14:$J$17,YEAR(Y$4))=4,IF(Y$1&lt;=Taxes!$P$81*12,Taxes!$P$82,IF(Y$1&lt;=Taxes!$P$83*12,Taxes!$P$84,IF(Taxes!$P98&lt;&gt;"",Taxes!$P98,Taxes!$P$77))),
IF(SUMIFS(Taxes!$N$14:$N$17,Taxes!$J$14:$J$17,YEAR(Y$4))&gt;1,SUMIFS(Taxes!$P$77:$P$79,Taxes!$N$77:$N$79,SUMIFS(Taxes!$N$14:$N$17,Taxes!$J$14:$J$17,YEAR(Y$4))),
IF(Taxes!$N$12&gt;1,SUMIFS(Taxes!$P$77:$P$79,Taxes!$N$77:$N$79,Taxes!$N$12),IF(Taxes!$P98&lt;&gt;"",Taxes!$P98,SUMIFS(Taxes!$P$77:$P$79,Taxes!$N$77:$N$79,Taxes!$N$12)))
)))
)</f>
        <v>0</v>
      </c>
      <c r="Z115" s="5">
        <f ca="1">IF(Z$4="",0,Z99/(1+
IF(SUMIFS(Taxes!$N$14:$N$17,Taxes!$J$14:$J$17,YEAR(Z$4))=4,IF(Z$1&lt;=Taxes!$P$81*12,Taxes!$P$82,IF(Z$1&lt;=Taxes!$P$83*12,Taxes!$P$84,IF(Taxes!$P98&lt;&gt;"",Taxes!$P98,Taxes!$P$77))),
IF(SUMIFS(Taxes!$N$14:$N$17,Taxes!$J$14:$J$17,YEAR(Z$4))&gt;1,SUMIFS(Taxes!$P$77:$P$79,Taxes!$N$77:$N$79,SUMIFS(Taxes!$N$14:$N$17,Taxes!$J$14:$J$17,YEAR(Z$4))),
IF(Taxes!$N$12&gt;1,SUMIFS(Taxes!$P$77:$P$79,Taxes!$N$77:$N$79,Taxes!$N$12),IF(Taxes!$P98&lt;&gt;"",Taxes!$P98,SUMIFS(Taxes!$P$77:$P$79,Taxes!$N$77:$N$79,Taxes!$N$12)))
)))
)</f>
        <v>0</v>
      </c>
      <c r="AA115" s="5">
        <f ca="1">IF(AA$4="",0,AA99/(1+
IF(SUMIFS(Taxes!$N$14:$N$17,Taxes!$J$14:$J$17,YEAR(AA$4))=4,IF(AA$1&lt;=Taxes!$P$81*12,Taxes!$P$82,IF(AA$1&lt;=Taxes!$P$83*12,Taxes!$P$84,IF(Taxes!$P98&lt;&gt;"",Taxes!$P98,Taxes!$P$77))),
IF(SUMIFS(Taxes!$N$14:$N$17,Taxes!$J$14:$J$17,YEAR(AA$4))&gt;1,SUMIFS(Taxes!$P$77:$P$79,Taxes!$N$77:$N$79,SUMIFS(Taxes!$N$14:$N$17,Taxes!$J$14:$J$17,YEAR(AA$4))),
IF(Taxes!$N$12&gt;1,SUMIFS(Taxes!$P$77:$P$79,Taxes!$N$77:$N$79,Taxes!$N$12),IF(Taxes!$P98&lt;&gt;"",Taxes!$P98,SUMIFS(Taxes!$P$77:$P$79,Taxes!$N$77:$N$79,Taxes!$N$12)))
)))
)</f>
        <v>4166.666666666667</v>
      </c>
      <c r="AB115" s="5">
        <f ca="1">IF(AB$4="",0,AB99/(1+
IF(SUMIFS(Taxes!$N$14:$N$17,Taxes!$J$14:$J$17,YEAR(AB$4))=4,IF(AB$1&lt;=Taxes!$P$81*12,Taxes!$P$82,IF(AB$1&lt;=Taxes!$P$83*12,Taxes!$P$84,IF(Taxes!$P98&lt;&gt;"",Taxes!$P98,Taxes!$P$77))),
IF(SUMIFS(Taxes!$N$14:$N$17,Taxes!$J$14:$J$17,YEAR(AB$4))&gt;1,SUMIFS(Taxes!$P$77:$P$79,Taxes!$N$77:$N$79,SUMIFS(Taxes!$N$14:$N$17,Taxes!$J$14:$J$17,YEAR(AB$4))),
IF(Taxes!$N$12&gt;1,SUMIFS(Taxes!$P$77:$P$79,Taxes!$N$77:$N$79,Taxes!$N$12),IF(Taxes!$P98&lt;&gt;"",Taxes!$P98,SUMIFS(Taxes!$P$77:$P$79,Taxes!$N$77:$N$79,Taxes!$N$12)))
)))
)</f>
        <v>10416.666666666668</v>
      </c>
      <c r="AC115" s="5">
        <f ca="1">IF(AC$4="",0,AC99/(1+
IF(SUMIFS(Taxes!$N$14:$N$17,Taxes!$J$14:$J$17,YEAR(AC$4))=4,IF(AC$1&lt;=Taxes!$P$81*12,Taxes!$P$82,IF(AC$1&lt;=Taxes!$P$83*12,Taxes!$P$84,IF(Taxes!$P98&lt;&gt;"",Taxes!$P98,Taxes!$P$77))),
IF(SUMIFS(Taxes!$N$14:$N$17,Taxes!$J$14:$J$17,YEAR(AC$4))&gt;1,SUMIFS(Taxes!$P$77:$P$79,Taxes!$N$77:$N$79,SUMIFS(Taxes!$N$14:$N$17,Taxes!$J$14:$J$17,YEAR(AC$4))),
IF(Taxes!$N$12&gt;1,SUMIFS(Taxes!$P$77:$P$79,Taxes!$N$77:$N$79,Taxes!$N$12),IF(Taxes!$P98&lt;&gt;"",Taxes!$P98,SUMIFS(Taxes!$P$77:$P$79,Taxes!$N$77:$N$79,Taxes!$N$12)))
)))
)</f>
        <v>18750</v>
      </c>
      <c r="AD115" s="5">
        <f ca="1">IF(AD$4="",0,AD99/(1+
IF(SUMIFS(Taxes!$N$14:$N$17,Taxes!$J$14:$J$17,YEAR(AD$4))=4,IF(AD$1&lt;=Taxes!$P$81*12,Taxes!$P$82,IF(AD$1&lt;=Taxes!$P$83*12,Taxes!$P$84,IF(Taxes!$P98&lt;&gt;"",Taxes!$P98,Taxes!$P$77))),
IF(SUMIFS(Taxes!$N$14:$N$17,Taxes!$J$14:$J$17,YEAR(AD$4))&gt;1,SUMIFS(Taxes!$P$77:$P$79,Taxes!$N$77:$N$79,SUMIFS(Taxes!$N$14:$N$17,Taxes!$J$14:$J$17,YEAR(AD$4))),
IF(Taxes!$N$12&gt;1,SUMIFS(Taxes!$P$77:$P$79,Taxes!$N$77:$N$79,Taxes!$N$12),IF(Taxes!$P98&lt;&gt;"",Taxes!$P98,SUMIFS(Taxes!$P$77:$P$79,Taxes!$N$77:$N$79,Taxes!$N$12)))
)))
)</f>
        <v>25000</v>
      </c>
      <c r="AE115" s="5">
        <f ca="1">IF(AE$4="",0,AE99/(1+
IF(SUMIFS(Taxes!$N$14:$N$17,Taxes!$J$14:$J$17,YEAR(AE$4))=4,IF(AE$1&lt;=Taxes!$P$81*12,Taxes!$P$82,IF(AE$1&lt;=Taxes!$P$83*12,Taxes!$P$84,IF(Taxes!$P98&lt;&gt;"",Taxes!$P98,Taxes!$P$77))),
IF(SUMIFS(Taxes!$N$14:$N$17,Taxes!$J$14:$J$17,YEAR(AE$4))&gt;1,SUMIFS(Taxes!$P$77:$P$79,Taxes!$N$77:$N$79,SUMIFS(Taxes!$N$14:$N$17,Taxes!$J$14:$J$17,YEAR(AE$4))),
IF(Taxes!$N$12&gt;1,SUMIFS(Taxes!$P$77:$P$79,Taxes!$N$77:$N$79,Taxes!$N$12),IF(Taxes!$P98&lt;&gt;"",Taxes!$P98,SUMIFS(Taxes!$P$77:$P$79,Taxes!$N$77:$N$79,Taxes!$N$12)))
)))
)</f>
        <v>31625</v>
      </c>
      <c r="AF115" s="5">
        <f ca="1">IF(AF$4="",0,AF99/(1+
IF(SUMIFS(Taxes!$N$14:$N$17,Taxes!$J$14:$J$17,YEAR(AF$4))=4,IF(AF$1&lt;=Taxes!$P$81*12,Taxes!$P$82,IF(AF$1&lt;=Taxes!$P$83*12,Taxes!$P$84,IF(Taxes!$P98&lt;&gt;"",Taxes!$P98,Taxes!$P$77))),
IF(SUMIFS(Taxes!$N$14:$N$17,Taxes!$J$14:$J$17,YEAR(AF$4))&gt;1,SUMIFS(Taxes!$P$77:$P$79,Taxes!$N$77:$N$79,SUMIFS(Taxes!$N$14:$N$17,Taxes!$J$14:$J$17,YEAR(AF$4))),
IF(Taxes!$N$12&gt;1,SUMIFS(Taxes!$P$77:$P$79,Taxes!$N$77:$N$79,Taxes!$N$12),IF(Taxes!$P98&lt;&gt;"",Taxes!$P98,SUMIFS(Taxes!$P$77:$P$79,Taxes!$N$77:$N$79,Taxes!$N$12)))
)))
)</f>
        <v>38312.5</v>
      </c>
      <c r="AG115" s="5">
        <f ca="1">IF(AG$4="",0,AG99/(1+
IF(SUMIFS(Taxes!$N$14:$N$17,Taxes!$J$14:$J$17,YEAR(AG$4))=4,IF(AG$1&lt;=Taxes!$P$81*12,Taxes!$P$82,IF(AG$1&lt;=Taxes!$P$83*12,Taxes!$P$84,IF(Taxes!$P98&lt;&gt;"",Taxes!$P98,Taxes!$P$77))),
IF(SUMIFS(Taxes!$N$14:$N$17,Taxes!$J$14:$J$17,YEAR(AG$4))&gt;1,SUMIFS(Taxes!$P$77:$P$79,Taxes!$N$77:$N$79,SUMIFS(Taxes!$N$14:$N$17,Taxes!$J$14:$J$17,YEAR(AG$4))),
IF(Taxes!$N$12&gt;1,SUMIFS(Taxes!$P$77:$P$79,Taxes!$N$77:$N$79,Taxes!$N$12),IF(Taxes!$P98&lt;&gt;"",Taxes!$P98,SUMIFS(Taxes!$P$77:$P$79,Taxes!$N$77:$N$79,Taxes!$N$12)))
)))
)</f>
        <v>45062.5</v>
      </c>
      <c r="AH115" s="5">
        <f ca="1">IF(AH$4="",0,AH99/(1+
IF(SUMIFS(Taxes!$N$14:$N$17,Taxes!$J$14:$J$17,YEAR(AH$4))=4,IF(AH$1&lt;=Taxes!$P$81*12,Taxes!$P$82,IF(AH$1&lt;=Taxes!$P$83*12,Taxes!$P$84,IF(Taxes!$P98&lt;&gt;"",Taxes!$P98,Taxes!$P$77))),
IF(SUMIFS(Taxes!$N$14:$N$17,Taxes!$J$14:$J$17,YEAR(AH$4))&gt;1,SUMIFS(Taxes!$P$77:$P$79,Taxes!$N$77:$N$79,SUMIFS(Taxes!$N$14:$N$17,Taxes!$J$14:$J$17,YEAR(AH$4))),
IF(Taxes!$N$12&gt;1,SUMIFS(Taxes!$P$77:$P$79,Taxes!$N$77:$N$79,Taxes!$N$12),IF(Taxes!$P98&lt;&gt;"",Taxes!$P98,SUMIFS(Taxes!$P$77:$P$79,Taxes!$N$77:$N$79,Taxes!$N$12)))
)))
)</f>
        <v>51500</v>
      </c>
      <c r="AI115" s="5">
        <f ca="1">IF(AI$4="",0,AI99/(1+
IF(SUMIFS(Taxes!$N$14:$N$17,Taxes!$J$14:$J$17,YEAR(AI$4))=4,IF(AI$1&lt;=Taxes!$P$81*12,Taxes!$P$82,IF(AI$1&lt;=Taxes!$P$83*12,Taxes!$P$84,IF(Taxes!$P98&lt;&gt;"",Taxes!$P98,Taxes!$P$77))),
IF(SUMIFS(Taxes!$N$14:$N$17,Taxes!$J$14:$J$17,YEAR(AI$4))&gt;1,SUMIFS(Taxes!$P$77:$P$79,Taxes!$N$77:$N$79,SUMIFS(Taxes!$N$14:$N$17,Taxes!$J$14:$J$17,YEAR(AI$4))),
IF(Taxes!$N$12&gt;1,SUMIFS(Taxes!$P$77:$P$79,Taxes!$N$77:$N$79,Taxes!$N$12),IF(Taxes!$P98&lt;&gt;"",Taxes!$P98,SUMIFS(Taxes!$P$77:$P$79,Taxes!$N$77:$N$79,Taxes!$N$12)))
)))
)</f>
        <v>57937.5</v>
      </c>
      <c r="AJ115" s="5">
        <f ca="1">IF(AJ$4="",0,AJ99/(1+
IF(SUMIFS(Taxes!$N$14:$N$17,Taxes!$J$14:$J$17,YEAR(AJ$4))=4,IF(AJ$1&lt;=Taxes!$P$81*12,Taxes!$P$82,IF(AJ$1&lt;=Taxes!$P$83*12,Taxes!$P$84,IF(Taxes!$P98&lt;&gt;"",Taxes!$P98,Taxes!$P$77))),
IF(SUMIFS(Taxes!$N$14:$N$17,Taxes!$J$14:$J$17,YEAR(AJ$4))&gt;1,SUMIFS(Taxes!$P$77:$P$79,Taxes!$N$77:$N$79,SUMIFS(Taxes!$N$14:$N$17,Taxes!$J$14:$J$17,YEAR(AJ$4))),
IF(Taxes!$N$12&gt;1,SUMIFS(Taxes!$P$77:$P$79,Taxes!$N$77:$N$79,Taxes!$N$12),IF(Taxes!$P98&lt;&gt;"",Taxes!$P98,SUMIFS(Taxes!$P$77:$P$79,Taxes!$N$77:$N$79,Taxes!$N$12)))
)))
)</f>
        <v>64375</v>
      </c>
      <c r="AK115" s="5">
        <f ca="1">IF(AK$4="",0,AK99/(1+
IF(SUMIFS(Taxes!$N$14:$N$17,Taxes!$J$14:$J$17,YEAR(AK$4))=4,IF(AK$1&lt;=Taxes!$P$81*12,Taxes!$P$82,IF(AK$1&lt;=Taxes!$P$83*12,Taxes!$P$84,IF(Taxes!$P98&lt;&gt;"",Taxes!$P98,Taxes!$P$77))),
IF(SUMIFS(Taxes!$N$14:$N$17,Taxes!$J$14:$J$17,YEAR(AK$4))&gt;1,SUMIFS(Taxes!$P$77:$P$79,Taxes!$N$77:$N$79,SUMIFS(Taxes!$N$14:$N$17,Taxes!$J$14:$J$17,YEAR(AK$4))),
IF(Taxes!$N$12&gt;1,SUMIFS(Taxes!$P$77:$P$79,Taxes!$N$77:$N$79,Taxes!$N$12),IF(Taxes!$P98&lt;&gt;"",Taxes!$P98,SUMIFS(Taxes!$P$77:$P$79,Taxes!$N$77:$N$79,Taxes!$N$12)))
)))
)</f>
        <v>71585</v>
      </c>
      <c r="AL115" s="5">
        <f ca="1">IF(AL$4="",0,AL99/(1+
IF(SUMIFS(Taxes!$N$14:$N$17,Taxes!$J$14:$J$17,YEAR(AL$4))=4,IF(AL$1&lt;=Taxes!$P$81*12,Taxes!$P$82,IF(AL$1&lt;=Taxes!$P$83*12,Taxes!$P$84,IF(Taxes!$P98&lt;&gt;"",Taxes!$P98,Taxes!$P$77))),
IF(SUMIFS(Taxes!$N$14:$N$17,Taxes!$J$14:$J$17,YEAR(AL$4))&gt;1,SUMIFS(Taxes!$P$77:$P$79,Taxes!$N$77:$N$79,SUMIFS(Taxes!$N$14:$N$17,Taxes!$J$14:$J$17,YEAR(AL$4))),
IF(Taxes!$N$12&gt;1,SUMIFS(Taxes!$P$77:$P$79,Taxes!$N$77:$N$79,Taxes!$N$12),IF(Taxes!$P98&lt;&gt;"",Taxes!$P98,SUMIFS(Taxes!$P$77:$P$79,Taxes!$N$77:$N$79,Taxes!$N$12)))
)))
)</f>
        <v>78859.375</v>
      </c>
      <c r="AM115" s="5">
        <f ca="1">IF(AM$4="",0,AM99/(1+
IF(SUMIFS(Taxes!$N$14:$N$17,Taxes!$J$14:$J$17,YEAR(AM$4))=4,IF(AM$1&lt;=Taxes!$P$81*12,Taxes!$P$82,IF(AM$1&lt;=Taxes!$P$83*12,Taxes!$P$84,IF(Taxes!$P98&lt;&gt;"",Taxes!$P98,Taxes!$P$77))),
IF(SUMIFS(Taxes!$N$14:$N$17,Taxes!$J$14:$J$17,YEAR(AM$4))&gt;1,SUMIFS(Taxes!$P$77:$P$79,Taxes!$N$77:$N$79,SUMIFS(Taxes!$N$14:$N$17,Taxes!$J$14:$J$17,YEAR(AM$4))),
IF(Taxes!$N$12&gt;1,SUMIFS(Taxes!$P$77:$P$79,Taxes!$N$77:$N$79,Taxes!$N$12),IF(Taxes!$P98&lt;&gt;"",Taxes!$P98,SUMIFS(Taxes!$P$77:$P$79,Taxes!$N$77:$N$79,Taxes!$N$12)))
)))
)</f>
        <v>86198.125</v>
      </c>
      <c r="AN115" s="5">
        <f ca="1">IF(AN$4="",0,AN99/(1+
IF(SUMIFS(Taxes!$N$14:$N$17,Taxes!$J$14:$J$17,YEAR(AN$4))=4,IF(AN$1&lt;=Taxes!$P$81*12,Taxes!$P$82,IF(AN$1&lt;=Taxes!$P$83*12,Taxes!$P$84,IF(Taxes!$P98&lt;&gt;"",Taxes!$P98,Taxes!$P$77))),
IF(SUMIFS(Taxes!$N$14:$N$17,Taxes!$J$14:$J$17,YEAR(AN$4))&gt;1,SUMIFS(Taxes!$P$77:$P$79,Taxes!$N$77:$N$79,SUMIFS(Taxes!$N$14:$N$17,Taxes!$J$14:$J$17,YEAR(AN$4))),
IF(Taxes!$N$12&gt;1,SUMIFS(Taxes!$P$77:$P$79,Taxes!$N$77:$N$79,Taxes!$N$12),IF(Taxes!$P98&lt;&gt;"",Taxes!$P98,SUMIFS(Taxes!$P$77:$P$79,Taxes!$N$77:$N$79,Taxes!$N$12)))
)))
)</f>
        <v>92828.75</v>
      </c>
      <c r="AO115" s="5">
        <f ca="1">IF(AO$4="",0,AO99/(1+
IF(SUMIFS(Taxes!$N$14:$N$17,Taxes!$J$14:$J$17,YEAR(AO$4))=4,IF(AO$1&lt;=Taxes!$P$81*12,Taxes!$P$82,IF(AO$1&lt;=Taxes!$P$83*12,Taxes!$P$84,IF(Taxes!$P98&lt;&gt;"",Taxes!$P98,Taxes!$P$77))),
IF(SUMIFS(Taxes!$N$14:$N$17,Taxes!$J$14:$J$17,YEAR(AO$4))&gt;1,SUMIFS(Taxes!$P$77:$P$79,Taxes!$N$77:$N$79,SUMIFS(Taxes!$N$14:$N$17,Taxes!$J$14:$J$17,YEAR(AO$4))),
IF(Taxes!$N$12&gt;1,SUMIFS(Taxes!$P$77:$P$79,Taxes!$N$77:$N$79,Taxes!$N$12),IF(Taxes!$P98&lt;&gt;"",Taxes!$P98,SUMIFS(Taxes!$P$77:$P$79,Taxes!$N$77:$N$79,Taxes!$N$12)))
)))
)</f>
        <v>99459.375</v>
      </c>
      <c r="AP115" s="5">
        <f ca="1">IF(AP$4="",0,AP99/(1+
IF(SUMIFS(Taxes!$N$14:$N$17,Taxes!$J$14:$J$17,YEAR(AP$4))=4,IF(AP$1&lt;=Taxes!$P$81*12,Taxes!$P$82,IF(AP$1&lt;=Taxes!$P$83*12,Taxes!$P$84,IF(Taxes!$P98&lt;&gt;"",Taxes!$P98,Taxes!$P$77))),
IF(SUMIFS(Taxes!$N$14:$N$17,Taxes!$J$14:$J$17,YEAR(AP$4))&gt;1,SUMIFS(Taxes!$P$77:$P$79,Taxes!$N$77:$N$79,SUMIFS(Taxes!$N$14:$N$17,Taxes!$J$14:$J$17,YEAR(AP$4))),
IF(Taxes!$N$12&gt;1,SUMIFS(Taxes!$P$77:$P$79,Taxes!$N$77:$N$79,Taxes!$N$12),IF(Taxes!$P98&lt;&gt;"",Taxes!$P98,SUMIFS(Taxes!$P$77:$P$79,Taxes!$N$77:$N$79,Taxes!$N$12)))
)))
)</f>
        <v>106090</v>
      </c>
      <c r="AQ115" s="5">
        <f ca="1">IF(AQ$4="",0,AQ99/(1+
IF(SUMIFS(Taxes!$N$14:$N$17,Taxes!$J$14:$J$17,YEAR(AQ$4))=4,IF(AQ$1&lt;=Taxes!$P$81*12,Taxes!$P$82,IF(AQ$1&lt;=Taxes!$P$83*12,Taxes!$P$84,IF(Taxes!$P98&lt;&gt;"",Taxes!$P98,Taxes!$P$77))),
IF(SUMIFS(Taxes!$N$14:$N$17,Taxes!$J$14:$J$17,YEAR(AQ$4))&gt;1,SUMIFS(Taxes!$P$77:$P$79,Taxes!$N$77:$N$79,SUMIFS(Taxes!$N$14:$N$17,Taxes!$J$14:$J$17,YEAR(AQ$4))),
IF(Taxes!$N$12&gt;1,SUMIFS(Taxes!$P$77:$P$79,Taxes!$N$77:$N$79,Taxes!$N$12),IF(Taxes!$P98&lt;&gt;"",Taxes!$P98,SUMIFS(Taxes!$P$77:$P$79,Taxes!$N$77:$N$79,Taxes!$N$12)))
)))
)</f>
        <v>113914.1375</v>
      </c>
      <c r="AR115" s="5">
        <f ca="1">IF(AR$4="",0,AR99/(1+
IF(SUMIFS(Taxes!$N$14:$N$17,Taxes!$J$14:$J$17,YEAR(AR$4))=4,IF(AR$1&lt;=Taxes!$P$81*12,Taxes!$P$82,IF(AR$1&lt;=Taxes!$P$83*12,Taxes!$P$84,IF(Taxes!$P98&lt;&gt;"",Taxes!$P98,Taxes!$P$77))),
IF(SUMIFS(Taxes!$N$14:$N$17,Taxes!$J$14:$J$17,YEAR(AR$4))&gt;1,SUMIFS(Taxes!$P$77:$P$79,Taxes!$N$77:$N$79,SUMIFS(Taxes!$N$14:$N$17,Taxes!$J$14:$J$17,YEAR(AR$4))),
IF(Taxes!$N$12&gt;1,SUMIFS(Taxes!$P$77:$P$79,Taxes!$N$77:$N$79,Taxes!$N$12),IF(Taxes!$P98&lt;&gt;"",Taxes!$P98,SUMIFS(Taxes!$P$77:$P$79,Taxes!$N$77:$N$79,Taxes!$N$12)))
)))
)</f>
        <v>121804.58125</v>
      </c>
      <c r="AS115" s="5">
        <f ca="1">IF(AS$4="",0,AS99/(1+
IF(SUMIFS(Taxes!$N$14:$N$17,Taxes!$J$14:$J$17,YEAR(AS$4))=4,IF(AS$1&lt;=Taxes!$P$81*12,Taxes!$P$82,IF(AS$1&lt;=Taxes!$P$83*12,Taxes!$P$84,IF(Taxes!$P98&lt;&gt;"",Taxes!$P98,Taxes!$P$77))),
IF(SUMIFS(Taxes!$N$14:$N$17,Taxes!$J$14:$J$17,YEAR(AS$4))&gt;1,SUMIFS(Taxes!$P$77:$P$79,Taxes!$N$77:$N$79,SUMIFS(Taxes!$N$14:$N$17,Taxes!$J$14:$J$17,YEAR(AS$4))),
IF(Taxes!$N$12&gt;1,SUMIFS(Taxes!$P$77:$P$79,Taxes!$N$77:$N$79,Taxes!$N$12),IF(Taxes!$P98&lt;&gt;"",Taxes!$P98,SUMIFS(Taxes!$P$77:$P$79,Taxes!$N$77:$N$79,Taxes!$N$12)))
)))
)</f>
        <v>129761.33125</v>
      </c>
      <c r="AT115" s="5">
        <f ca="1">IF(AT$4="",0,AT99/(1+
IF(SUMIFS(Taxes!$N$14:$N$17,Taxes!$J$14:$J$17,YEAR(AT$4))=4,IF(AT$1&lt;=Taxes!$P$81*12,Taxes!$P$82,IF(AT$1&lt;=Taxes!$P$83*12,Taxes!$P$84,IF(Taxes!$P98&lt;&gt;"",Taxes!$P98,Taxes!$P$77))),
IF(SUMIFS(Taxes!$N$14:$N$17,Taxes!$J$14:$J$17,YEAR(AT$4))&gt;1,SUMIFS(Taxes!$P$77:$P$79,Taxes!$N$77:$N$79,SUMIFS(Taxes!$N$14:$N$17,Taxes!$J$14:$J$17,YEAR(AT$4))),
IF(Taxes!$N$12&gt;1,SUMIFS(Taxes!$P$77:$P$79,Taxes!$N$77:$N$79,Taxes!$N$12),IF(Taxes!$P98&lt;&gt;"",Taxes!$P98,SUMIFS(Taxes!$P$77:$P$79,Taxes!$N$77:$N$79,Taxes!$N$12)))
)))
)</f>
        <v>136590.87500000003</v>
      </c>
      <c r="AU115" s="5">
        <f ca="1">IF(AU$4="",0,AU99/(1+
IF(SUMIFS(Taxes!$N$14:$N$17,Taxes!$J$14:$J$17,YEAR(AU$4))=4,IF(AU$1&lt;=Taxes!$P$81*12,Taxes!$P$82,IF(AU$1&lt;=Taxes!$P$83*12,Taxes!$P$84,IF(Taxes!$P98&lt;&gt;"",Taxes!$P98,Taxes!$P$77))),
IF(SUMIFS(Taxes!$N$14:$N$17,Taxes!$J$14:$J$17,YEAR(AU$4))&gt;1,SUMIFS(Taxes!$P$77:$P$79,Taxes!$N$77:$N$79,SUMIFS(Taxes!$N$14:$N$17,Taxes!$J$14:$J$17,YEAR(AU$4))),
IF(Taxes!$N$12&gt;1,SUMIFS(Taxes!$P$77:$P$79,Taxes!$N$77:$N$79,Taxes!$N$12),IF(Taxes!$P98&lt;&gt;"",Taxes!$P98,SUMIFS(Taxes!$P$77:$P$79,Taxes!$N$77:$N$79,Taxes!$N$12)))
)))
)</f>
        <v>143420.41875000001</v>
      </c>
      <c r="AV115" s="5">
        <f ca="1">IF(AV$4="",0,AV99/(1+
IF(SUMIFS(Taxes!$N$14:$N$17,Taxes!$J$14:$J$17,YEAR(AV$4))=4,IF(AV$1&lt;=Taxes!$P$81*12,Taxes!$P$82,IF(AV$1&lt;=Taxes!$P$83*12,Taxes!$P$84,IF(Taxes!$P98&lt;&gt;"",Taxes!$P98,Taxes!$P$77))),
IF(SUMIFS(Taxes!$N$14:$N$17,Taxes!$J$14:$J$17,YEAR(AV$4))&gt;1,SUMIFS(Taxes!$P$77:$P$79,Taxes!$N$77:$N$79,SUMIFS(Taxes!$N$14:$N$17,Taxes!$J$14:$J$17,YEAR(AV$4))),
IF(Taxes!$N$12&gt;1,SUMIFS(Taxes!$P$77:$P$79,Taxes!$N$77:$N$79,Taxes!$N$12),IF(Taxes!$P98&lt;&gt;"",Taxes!$P98,SUMIFS(Taxes!$P$77:$P$79,Taxes!$N$77:$N$79,Taxes!$N$12)))
)))
)</f>
        <v>150249.96250000002</v>
      </c>
      <c r="AW115" s="5">
        <f ca="1">IF(AW$4="",0,AW99/(1+
IF(SUMIFS(Taxes!$N$14:$N$17,Taxes!$J$14:$J$17,YEAR(AW$4))=4,IF(AW$1&lt;=Taxes!$P$81*12,Taxes!$P$82,IF(AW$1&lt;=Taxes!$P$83*12,Taxes!$P$84,IF(Taxes!$P98&lt;&gt;"",Taxes!$P98,Taxes!$P$77))),
IF(SUMIFS(Taxes!$N$14:$N$17,Taxes!$J$14:$J$17,YEAR(AW$4))&gt;1,SUMIFS(Taxes!$P$77:$P$79,Taxes!$N$77:$N$79,SUMIFS(Taxes!$N$14:$N$17,Taxes!$J$14:$J$17,YEAR(AW$4))),
IF(Taxes!$N$12&gt;1,SUMIFS(Taxes!$P$77:$P$79,Taxes!$N$77:$N$79,Taxes!$N$12),IF(Taxes!$P98&lt;&gt;"",Taxes!$P98,SUMIFS(Taxes!$P$77:$P$79,Taxes!$N$77:$N$79,Taxes!$N$12)))
)))
)</f>
        <v>158718.59675</v>
      </c>
      <c r="AX115" s="5">
        <f ca="1">IF(AX$4="",0,AX99/(1+
IF(SUMIFS(Taxes!$N$14:$N$17,Taxes!$J$14:$J$17,YEAR(AX$4))=4,IF(AX$1&lt;=Taxes!$P$81*12,Taxes!$P$82,IF(AX$1&lt;=Taxes!$P$83*12,Taxes!$P$84,IF(Taxes!$P98&lt;&gt;"",Taxes!$P98,Taxes!$P$77))),
IF(SUMIFS(Taxes!$N$14:$N$17,Taxes!$J$14:$J$17,YEAR(AX$4))&gt;1,SUMIFS(Taxes!$P$77:$P$79,Taxes!$N$77:$N$79,SUMIFS(Taxes!$N$14:$N$17,Taxes!$J$14:$J$17,YEAR(AX$4))),
IF(Taxes!$N$12&gt;1,SUMIFS(Taxes!$P$77:$P$79,Taxes!$N$77:$N$79,Taxes!$N$12),IF(Taxes!$P98&lt;&gt;"",Taxes!$P98,SUMIFS(Taxes!$P$77:$P$79,Taxes!$N$77:$N$79,Taxes!$N$12)))
)))
)</f>
        <v>167255.5264375</v>
      </c>
      <c r="AY115" s="5">
        <f ca="1">IF(AY$4="",0,AY99/(1+
IF(SUMIFS(Taxes!$N$14:$N$17,Taxes!$J$14:$J$17,YEAR(AY$4))=4,IF(AY$1&lt;=Taxes!$P$81*12,Taxes!$P$82,IF(AY$1&lt;=Taxes!$P$83*12,Taxes!$P$84,IF(Taxes!$P98&lt;&gt;"",Taxes!$P98,Taxes!$P$77))),
IF(SUMIFS(Taxes!$N$14:$N$17,Taxes!$J$14:$J$17,YEAR(AY$4))&gt;1,SUMIFS(Taxes!$P$77:$P$79,Taxes!$N$77:$N$79,SUMIFS(Taxes!$N$14:$N$17,Taxes!$J$14:$J$17,YEAR(AY$4))),
IF(Taxes!$N$12&gt;1,SUMIFS(Taxes!$P$77:$P$79,Taxes!$N$77:$N$79,Taxes!$N$12),IF(Taxes!$P98&lt;&gt;"",Taxes!$P98,SUMIFS(Taxes!$P$77:$P$79,Taxes!$N$77:$N$79,Taxes!$N$12)))
)))
)</f>
        <v>175860.75156249999</v>
      </c>
      <c r="AZ115" s="5">
        <f ca="1">IF(AZ$4="",0,AZ99/(1+
IF(SUMIFS(Taxes!$N$14:$N$17,Taxes!$J$14:$J$17,YEAR(AZ$4))=4,IF(AZ$1&lt;=Taxes!$P$81*12,Taxes!$P$82,IF(AZ$1&lt;=Taxes!$P$83*12,Taxes!$P$84,IF(Taxes!$P98&lt;&gt;"",Taxes!$P98,Taxes!$P$77))),
IF(SUMIFS(Taxes!$N$14:$N$17,Taxes!$J$14:$J$17,YEAR(AZ$4))&gt;1,SUMIFS(Taxes!$P$77:$P$79,Taxes!$N$77:$N$79,SUMIFS(Taxes!$N$14:$N$17,Taxes!$J$14:$J$17,YEAR(AZ$4))),
IF(Taxes!$N$12&gt;1,SUMIFS(Taxes!$P$77:$P$79,Taxes!$N$77:$N$79,Taxes!$N$12),IF(Taxes!$P98&lt;&gt;"",Taxes!$P98,SUMIFS(Taxes!$P$77:$P$79,Taxes!$N$77:$N$79,Taxes!$N$12)))
)))
)</f>
        <v>182895.181625</v>
      </c>
      <c r="BA115" s="5">
        <f ca="1">IF(BA$4="",0,BA99/(1+
IF(SUMIFS(Taxes!$N$14:$N$17,Taxes!$J$14:$J$17,YEAR(BA$4))=4,IF(BA$1&lt;=Taxes!$P$81*12,Taxes!$P$82,IF(BA$1&lt;=Taxes!$P$83*12,Taxes!$P$84,IF(Taxes!$P98&lt;&gt;"",Taxes!$P98,Taxes!$P$77))),
IF(SUMIFS(Taxes!$N$14:$N$17,Taxes!$J$14:$J$17,YEAR(BA$4))&gt;1,SUMIFS(Taxes!$P$77:$P$79,Taxes!$N$77:$N$79,SUMIFS(Taxes!$N$14:$N$17,Taxes!$J$14:$J$17,YEAR(BA$4))),
IF(Taxes!$N$12&gt;1,SUMIFS(Taxes!$P$77:$P$79,Taxes!$N$77:$N$79,Taxes!$N$12),IF(Taxes!$P98&lt;&gt;"",Taxes!$P98,SUMIFS(Taxes!$P$77:$P$79,Taxes!$N$77:$N$79,Taxes!$N$12)))
)))
)</f>
        <v>189929.61168749997</v>
      </c>
      <c r="BB115" s="5">
        <f ca="1">IF(BB$4="",0,BB99/(1+
IF(SUMIFS(Taxes!$N$14:$N$17,Taxes!$J$14:$J$17,YEAR(BB$4))=4,IF(BB$1&lt;=Taxes!$P$81*12,Taxes!$P$82,IF(BB$1&lt;=Taxes!$P$83*12,Taxes!$P$84,IF(Taxes!$P98&lt;&gt;"",Taxes!$P98,Taxes!$P$77))),
IF(SUMIFS(Taxes!$N$14:$N$17,Taxes!$J$14:$J$17,YEAR(BB$4))&gt;1,SUMIFS(Taxes!$P$77:$P$79,Taxes!$N$77:$N$79,SUMIFS(Taxes!$N$14:$N$17,Taxes!$J$14:$J$17,YEAR(BB$4))),
IF(Taxes!$N$12&gt;1,SUMIFS(Taxes!$P$77:$P$79,Taxes!$N$77:$N$79,Taxes!$N$12),IF(Taxes!$P98&lt;&gt;"",Taxes!$P98,SUMIFS(Taxes!$P$77:$P$79,Taxes!$N$77:$N$79,Taxes!$N$12)))
)))
)</f>
        <v>196964.04175</v>
      </c>
      <c r="BC115" s="5">
        <f ca="1">IF(BC$4="",0,BC99/(1+
IF(SUMIFS(Taxes!$N$14:$N$17,Taxes!$J$14:$J$17,YEAR(BC$4))=4,IF(BC$1&lt;=Taxes!$P$81*12,Taxes!$P$82,IF(BC$1&lt;=Taxes!$P$83*12,Taxes!$P$84,IF(Taxes!$P98&lt;&gt;"",Taxes!$P98,Taxes!$P$77))),
IF(SUMIFS(Taxes!$N$14:$N$17,Taxes!$J$14:$J$17,YEAR(BC$4))&gt;1,SUMIFS(Taxes!$P$77:$P$79,Taxes!$N$77:$N$79,SUMIFS(Taxes!$N$14:$N$17,Taxes!$J$14:$J$17,YEAR(BC$4))),
IF(Taxes!$N$12&gt;1,SUMIFS(Taxes!$P$77:$P$79,Taxes!$N$77:$N$79,Taxes!$N$12),IF(Taxes!$P98&lt;&gt;"",Taxes!$P98,SUMIFS(Taxes!$P$77:$P$79,Taxes!$N$77:$N$79,Taxes!$N$12)))
)))
)</f>
        <v>206108.80083124997</v>
      </c>
      <c r="BD115" s="5">
        <f ca="1">IF(BD$4="",0,BD99/(1+
IF(SUMIFS(Taxes!$N$14:$N$17,Taxes!$J$14:$J$17,YEAR(BD$4))=4,IF(BD$1&lt;=Taxes!$P$81*12,Taxes!$P$82,IF(BD$1&lt;=Taxes!$P$83*12,Taxes!$P$84,IF(Taxes!$P98&lt;&gt;"",Taxes!$P98,Taxes!$P$77))),
IF(SUMIFS(Taxes!$N$14:$N$17,Taxes!$J$14:$J$17,YEAR(BD$4))&gt;1,SUMIFS(Taxes!$P$77:$P$79,Taxes!$N$77:$N$79,SUMIFS(Taxes!$N$14:$N$17,Taxes!$J$14:$J$17,YEAR(BD$4))),
IF(Taxes!$N$12&gt;1,SUMIFS(Taxes!$P$77:$P$79,Taxes!$N$77:$N$79,Taxes!$N$12),IF(Taxes!$P98&lt;&gt;"",Taxes!$P98,SUMIFS(Taxes!$P$77:$P$79,Taxes!$N$77:$N$79,Taxes!$N$12)))
)))
)</f>
        <v>215323.90421312497</v>
      </c>
      <c r="BE115" s="5">
        <f ca="1">IF(BE$4="",0,BE99/(1+
IF(SUMIFS(Taxes!$N$14:$N$17,Taxes!$J$14:$J$17,YEAR(BE$4))=4,IF(BE$1&lt;=Taxes!$P$81*12,Taxes!$P$82,IF(BE$1&lt;=Taxes!$P$83*12,Taxes!$P$84,IF(Taxes!$P98&lt;&gt;"",Taxes!$P98,Taxes!$P$77))),
IF(SUMIFS(Taxes!$N$14:$N$17,Taxes!$J$14:$J$17,YEAR(BE$4))&gt;1,SUMIFS(Taxes!$P$77:$P$79,Taxes!$N$77:$N$79,SUMIFS(Taxes!$N$14:$N$17,Taxes!$J$14:$J$17,YEAR(BE$4))),
IF(Taxes!$N$12&gt;1,SUMIFS(Taxes!$P$77:$P$79,Taxes!$N$77:$N$79,Taxes!$N$12),IF(Taxes!$P98&lt;&gt;"",Taxes!$P98,SUMIFS(Taxes!$P$77:$P$79,Taxes!$N$77:$N$79,Taxes!$N$12)))
)))
)</f>
        <v>224609.351895625</v>
      </c>
      <c r="BF115" s="5">
        <f ca="1">IF(BF$4="",0,BF99/(1+
IF(SUMIFS(Taxes!$N$14:$N$17,Taxes!$J$14:$J$17,YEAR(BF$4))=4,IF(BF$1&lt;=Taxes!$P$81*12,Taxes!$P$82,IF(BF$1&lt;=Taxes!$P$83*12,Taxes!$P$84,IF(Taxes!$P98&lt;&gt;"",Taxes!$P98,Taxes!$P$77))),
IF(SUMIFS(Taxes!$N$14:$N$17,Taxes!$J$14:$J$17,YEAR(BF$4))&gt;1,SUMIFS(Taxes!$P$77:$P$79,Taxes!$N$77:$N$79,SUMIFS(Taxes!$N$14:$N$17,Taxes!$J$14:$J$17,YEAR(BF$4))),
IF(Taxes!$N$12&gt;1,SUMIFS(Taxes!$P$77:$P$79,Taxes!$N$77:$N$79,Taxes!$N$12),IF(Taxes!$P98&lt;&gt;"",Taxes!$P98,SUMIFS(Taxes!$P$77:$P$79,Taxes!$N$77:$N$79,Taxes!$N$12)))
)))
)</f>
        <v>231854.81485999995</v>
      </c>
      <c r="BG115" s="5">
        <f ca="1">IF(BG$4="",0,BG99/(1+
IF(SUMIFS(Taxes!$N$14:$N$17,Taxes!$J$14:$J$17,YEAR(BG$4))=4,IF(BG$1&lt;=Taxes!$P$81*12,Taxes!$P$82,IF(BG$1&lt;=Taxes!$P$83*12,Taxes!$P$84,IF(Taxes!$P98&lt;&gt;"",Taxes!$P98,Taxes!$P$77))),
IF(SUMIFS(Taxes!$N$14:$N$17,Taxes!$J$14:$J$17,YEAR(BG$4))&gt;1,SUMIFS(Taxes!$P$77:$P$79,Taxes!$N$77:$N$79,SUMIFS(Taxes!$N$14:$N$17,Taxes!$J$14:$J$17,YEAR(BG$4))),
IF(Taxes!$N$12&gt;1,SUMIFS(Taxes!$P$77:$P$79,Taxes!$N$77:$N$79,Taxes!$N$12),IF(Taxes!$P98&lt;&gt;"",Taxes!$P98,SUMIFS(Taxes!$P$77:$P$79,Taxes!$N$77:$N$79,Taxes!$N$12)))
)))
)</f>
        <v>239100.27782437499</v>
      </c>
      <c r="BH115" s="5">
        <f ca="1">IF(BH$4="",0,BH99/(1+
IF(SUMIFS(Taxes!$N$14:$N$17,Taxes!$J$14:$J$17,YEAR(BH$4))=4,IF(BH$1&lt;=Taxes!$P$81*12,Taxes!$P$82,IF(BH$1&lt;=Taxes!$P$83*12,Taxes!$P$84,IF(Taxes!$P98&lt;&gt;"",Taxes!$P98,Taxes!$P$77))),
IF(SUMIFS(Taxes!$N$14:$N$17,Taxes!$J$14:$J$17,YEAR(BH$4))&gt;1,SUMIFS(Taxes!$P$77:$P$79,Taxes!$N$77:$N$79,SUMIFS(Taxes!$N$14:$N$17,Taxes!$J$14:$J$17,YEAR(BH$4))),
IF(Taxes!$N$12&gt;1,SUMIFS(Taxes!$P$77:$P$79,Taxes!$N$77:$N$79,Taxes!$N$12),IF(Taxes!$P98&lt;&gt;"",Taxes!$P98,SUMIFS(Taxes!$P$77:$P$79,Taxes!$N$77:$N$79,Taxes!$N$12)))
)))
)</f>
        <v>246345.74078874997</v>
      </c>
      <c r="BI115" s="5">
        <f ca="1">IF(BI$4="",0,BI99/(1+
IF(SUMIFS(Taxes!$N$14:$N$17,Taxes!$J$14:$J$17,YEAR(BI$4))=4,IF(BI$1&lt;=Taxes!$P$81*12,Taxes!$P$82,IF(BI$1&lt;=Taxes!$P$83*12,Taxes!$P$84,IF(Taxes!$P98&lt;&gt;"",Taxes!$P98,Taxes!$P$77))),
IF(SUMIFS(Taxes!$N$14:$N$17,Taxes!$J$14:$J$17,YEAR(BI$4))&gt;1,SUMIFS(Taxes!$P$77:$P$79,Taxes!$N$77:$N$79,SUMIFS(Taxes!$N$14:$N$17,Taxes!$J$14:$J$17,YEAR(BI$4))),
IF(Taxes!$N$12&gt;1,SUMIFS(Taxes!$P$77:$P$79,Taxes!$N$77:$N$79,Taxes!$N$12),IF(Taxes!$P98&lt;&gt;"",Taxes!$P98,SUMIFS(Taxes!$P$77:$P$79,Taxes!$N$77:$N$79,Taxes!$N$12)))
)))
)</f>
        <v>256199.57042030001</v>
      </c>
      <c r="BJ115" s="5">
        <f ca="1">IF(BJ$4="",0,BJ99/(1+
IF(SUMIFS(Taxes!$N$14:$N$17,Taxes!$J$14:$J$17,YEAR(BJ$4))=4,IF(BJ$1&lt;=Taxes!$P$81*12,Taxes!$P$82,IF(BJ$1&lt;=Taxes!$P$83*12,Taxes!$P$84,IF(Taxes!$P98&lt;&gt;"",Taxes!$P98,Taxes!$P$77))),
IF(SUMIFS(Taxes!$N$14:$N$17,Taxes!$J$14:$J$17,YEAR(BJ$4))&gt;1,SUMIFS(Taxes!$P$77:$P$79,Taxes!$N$77:$N$79,SUMIFS(Taxes!$N$14:$N$17,Taxes!$J$14:$J$17,YEAR(BJ$4))),
IF(Taxes!$N$12&gt;1,SUMIFS(Taxes!$P$77:$P$79,Taxes!$N$77:$N$79,Taxes!$N$12),IF(Taxes!$P98&lt;&gt;"",Taxes!$P98,SUMIFS(Taxes!$P$77:$P$79,Taxes!$N$77:$N$79,Taxes!$N$12)))
)))
)</f>
        <v>266125.85468149371</v>
      </c>
      <c r="BK115" s="5">
        <f ca="1">IF(BK$4="",0,BK99/(1+
IF(SUMIFS(Taxes!$N$14:$N$17,Taxes!$J$14:$J$17,YEAR(BK$4))=4,IF(BK$1&lt;=Taxes!$P$81*12,Taxes!$P$82,IF(BK$1&lt;=Taxes!$P$83*12,Taxes!$P$84,IF(Taxes!$P98&lt;&gt;"",Taxes!$P98,Taxes!$P$77))),
IF(SUMIFS(Taxes!$N$14:$N$17,Taxes!$J$14:$J$17,YEAR(BK$4))&gt;1,SUMIFS(Taxes!$P$77:$P$79,Taxes!$N$77:$N$79,SUMIFS(Taxes!$N$14:$N$17,Taxes!$J$14:$J$17,YEAR(BK$4))),
IF(Taxes!$N$12&gt;1,SUMIFS(Taxes!$P$77:$P$79,Taxes!$N$77:$N$79,Taxes!$N$12),IF(Taxes!$P98&lt;&gt;"",Taxes!$P98,SUMIFS(Taxes!$P$77:$P$79,Taxes!$N$77:$N$79,Taxes!$N$12)))
)))
)</f>
        <v>276124.59357233124</v>
      </c>
      <c r="BL115" s="5">
        <f ca="1">IF(BL$4="",0,BL99/(1+
IF(SUMIFS(Taxes!$N$14:$N$17,Taxes!$J$14:$J$17,YEAR(BL$4))=4,IF(BL$1&lt;=Taxes!$P$81*12,Taxes!$P$82,IF(BL$1&lt;=Taxes!$P$83*12,Taxes!$P$84,IF(Taxes!$P98&lt;&gt;"",Taxes!$P98,Taxes!$P$77))),
IF(SUMIFS(Taxes!$N$14:$N$17,Taxes!$J$14:$J$17,YEAR(BL$4))&gt;1,SUMIFS(Taxes!$P$77:$P$79,Taxes!$N$77:$N$79,SUMIFS(Taxes!$N$14:$N$17,Taxes!$J$14:$J$17,YEAR(BL$4))),
IF(Taxes!$N$12&gt;1,SUMIFS(Taxes!$P$77:$P$79,Taxes!$N$77:$N$79,Taxes!$N$12),IF(Taxes!$P98&lt;&gt;"",Taxes!$P98,SUMIFS(Taxes!$P$77:$P$79,Taxes!$N$77:$N$79,Taxes!$N$12)))
)))
)</f>
        <v>283587.42042563751</v>
      </c>
      <c r="BM115" s="5">
        <f ca="1">IF(BM$4="",0,BM99/(1+
IF(SUMIFS(Taxes!$N$14:$N$17,Taxes!$J$14:$J$17,YEAR(BM$4))=4,IF(BM$1&lt;=Taxes!$P$81*12,Taxes!$P$82,IF(BM$1&lt;=Taxes!$P$83*12,Taxes!$P$84,IF(Taxes!$P98&lt;&gt;"",Taxes!$P98,Taxes!$P$77))),
IF(SUMIFS(Taxes!$N$14:$N$17,Taxes!$J$14:$J$17,YEAR(BM$4))&gt;1,SUMIFS(Taxes!$P$77:$P$79,Taxes!$N$77:$N$79,SUMIFS(Taxes!$N$14:$N$17,Taxes!$J$14:$J$17,YEAR(BM$4))),
IF(Taxes!$N$12&gt;1,SUMIFS(Taxes!$P$77:$P$79,Taxes!$N$77:$N$79,Taxes!$N$12),IF(Taxes!$P98&lt;&gt;"",Taxes!$P98,SUMIFS(Taxes!$P$77:$P$79,Taxes!$N$77:$N$79,Taxes!$N$12)))
)))
)</f>
        <v>291050.24727894372</v>
      </c>
      <c r="BN115" s="5">
        <f ca="1">IF(BN$4="",0,BN99/(1+
IF(SUMIFS(Taxes!$N$14:$N$17,Taxes!$J$14:$J$17,YEAR(BN$4))=4,IF(BN$1&lt;=Taxes!$P$81*12,Taxes!$P$82,IF(BN$1&lt;=Taxes!$P$83*12,Taxes!$P$84,IF(Taxes!$P98&lt;&gt;"",Taxes!$P98,Taxes!$P$77))),
IF(SUMIFS(Taxes!$N$14:$N$17,Taxes!$J$14:$J$17,YEAR(BN$4))&gt;1,SUMIFS(Taxes!$P$77:$P$79,Taxes!$N$77:$N$79,SUMIFS(Taxes!$N$14:$N$17,Taxes!$J$14:$J$17,YEAR(BN$4))),
IF(Taxes!$N$12&gt;1,SUMIFS(Taxes!$P$77:$P$79,Taxes!$N$77:$N$79,Taxes!$N$12),IF(Taxes!$P98&lt;&gt;"",Taxes!$P98,SUMIFS(Taxes!$P$77:$P$79,Taxes!$N$77:$N$79,Taxes!$N$12)))
)))
)</f>
        <v>298513.07413224998</v>
      </c>
      <c r="BO115" s="5">
        <f ca="1">IF(BO$4="",0,BO99/(1+
IF(SUMIFS(Taxes!$N$14:$N$17,Taxes!$J$14:$J$17,YEAR(BO$4))=4,IF(BO$1&lt;=Taxes!$P$81*12,Taxes!$P$82,IF(BO$1&lt;=Taxes!$P$83*12,Taxes!$P$84,IF(Taxes!$P98&lt;&gt;"",Taxes!$P98,Taxes!$P$77))),
IF(SUMIFS(Taxes!$N$14:$N$17,Taxes!$J$14:$J$17,YEAR(BO$4))&gt;1,SUMIFS(Taxes!$P$77:$P$79,Taxes!$N$77:$N$79,SUMIFS(Taxes!$N$14:$N$17,Taxes!$J$14:$J$17,YEAR(BO$4))),
IF(Taxes!$N$12&gt;1,SUMIFS(Taxes!$P$77:$P$79,Taxes!$N$77:$N$79,Taxes!$N$12),IF(Taxes!$P98&lt;&gt;"",Taxes!$P98,SUMIFS(Taxes!$P$77:$P$79,Taxes!$N$77:$N$79,Taxes!$N$12)))
)))
)</f>
        <v>309110.28826394491</v>
      </c>
      <c r="BP115" s="5">
        <f ca="1">IF(BP$4="",0,BP99/(1+
IF(SUMIFS(Taxes!$N$14:$N$17,Taxes!$J$14:$J$17,YEAR(BP$4))=4,IF(BP$1&lt;=Taxes!$P$81*12,Taxes!$P$82,IF(BP$1&lt;=Taxes!$P$83*12,Taxes!$P$84,IF(Taxes!$P98&lt;&gt;"",Taxes!$P98,Taxes!$P$77))),
IF(SUMIFS(Taxes!$N$14:$N$17,Taxes!$J$14:$J$17,YEAR(BP$4))&gt;1,SUMIFS(Taxes!$P$77:$P$79,Taxes!$N$77:$N$79,SUMIFS(Taxes!$N$14:$N$17,Taxes!$J$14:$J$17,YEAR(BP$4))),
IF(Taxes!$N$12&gt;1,SUMIFS(Taxes!$P$77:$P$79,Taxes!$N$77:$N$79,Taxes!$N$12),IF(Taxes!$P98&lt;&gt;"",Taxes!$P98,SUMIFS(Taxes!$P$77:$P$79,Taxes!$N$77:$N$79,Taxes!$N$12)))
)))
)</f>
        <v>319782.13066417282</v>
      </c>
      <c r="BQ115" s="5">
        <f ca="1">IF(BQ$4="",0,BQ99/(1+
IF(SUMIFS(Taxes!$N$14:$N$17,Taxes!$J$14:$J$17,YEAR(BQ$4))=4,IF(BQ$1&lt;=Taxes!$P$81*12,Taxes!$P$82,IF(BQ$1&lt;=Taxes!$P$83*12,Taxes!$P$84,IF(Taxes!$P98&lt;&gt;"",Taxes!$P98,Taxes!$P$77))),
IF(SUMIFS(Taxes!$N$14:$N$17,Taxes!$J$14:$J$17,YEAR(BQ$4))&gt;1,SUMIFS(Taxes!$P$77:$P$79,Taxes!$N$77:$N$79,SUMIFS(Taxes!$N$14:$N$17,Taxes!$J$14:$J$17,YEAR(BQ$4))),
IF(Taxes!$N$12&gt;1,SUMIFS(Taxes!$P$77:$P$79,Taxes!$N$77:$N$79,Taxes!$N$12),IF(Taxes!$P98&lt;&gt;"",Taxes!$P98,SUMIFS(Taxes!$P$77:$P$79,Taxes!$N$77:$N$79,Taxes!$N$12)))
)))
)</f>
        <v>330528.60133293387</v>
      </c>
      <c r="BR115" s="5">
        <f ca="1">IF(BR$4="",0,BR99/(1+
IF(SUMIFS(Taxes!$N$14:$N$17,Taxes!$J$14:$J$17,YEAR(BR$4))=4,IF(BR$1&lt;=Taxes!$P$81*12,Taxes!$P$82,IF(BR$1&lt;=Taxes!$P$83*12,Taxes!$P$84,IF(Taxes!$P98&lt;&gt;"",Taxes!$P98,Taxes!$P$77))),
IF(SUMIFS(Taxes!$N$14:$N$17,Taxes!$J$14:$J$17,YEAR(BR$4))&gt;1,SUMIFS(Taxes!$P$77:$P$79,Taxes!$N$77:$N$79,SUMIFS(Taxes!$N$14:$N$17,Taxes!$J$14:$J$17,YEAR(BR$4))),
IF(Taxes!$N$12&gt;1,SUMIFS(Taxes!$P$77:$P$79,Taxes!$N$77:$N$79,Taxes!$N$12),IF(Taxes!$P98&lt;&gt;"",Taxes!$P98,SUMIFS(Taxes!$P$77:$P$79,Taxes!$N$77:$N$79,Taxes!$N$12)))
)))
)</f>
        <v>338215.31299183925</v>
      </c>
      <c r="BS115" s="5">
        <f ca="1">IF(BS$4="",0,BS99/(1+
IF(SUMIFS(Taxes!$N$14:$N$17,Taxes!$J$14:$J$17,YEAR(BS$4))=4,IF(BS$1&lt;=Taxes!$P$81*12,Taxes!$P$82,IF(BS$1&lt;=Taxes!$P$83*12,Taxes!$P$84,IF(Taxes!$P98&lt;&gt;"",Taxes!$P98,Taxes!$P$77))),
IF(SUMIFS(Taxes!$N$14:$N$17,Taxes!$J$14:$J$17,YEAR(BS$4))&gt;1,SUMIFS(Taxes!$P$77:$P$79,Taxes!$N$77:$N$79,SUMIFS(Taxes!$N$14:$N$17,Taxes!$J$14:$J$17,YEAR(BS$4))),
IF(Taxes!$N$12&gt;1,SUMIFS(Taxes!$P$77:$P$79,Taxes!$N$77:$N$79,Taxes!$N$12),IF(Taxes!$P98&lt;&gt;"",Taxes!$P98,SUMIFS(Taxes!$P$77:$P$79,Taxes!$N$77:$N$79,Taxes!$N$12)))
)))
)</f>
        <v>345902.02465074469</v>
      </c>
      <c r="BT115" s="5">
        <f ca="1">IF(BT$4="",0,BT99/(1+
IF(SUMIFS(Taxes!$N$14:$N$17,Taxes!$J$14:$J$17,YEAR(BT$4))=4,IF(BT$1&lt;=Taxes!$P$81*12,Taxes!$P$82,IF(BT$1&lt;=Taxes!$P$83*12,Taxes!$P$84,IF(Taxes!$P98&lt;&gt;"",Taxes!$P98,Taxes!$P$77))),
IF(SUMIFS(Taxes!$N$14:$N$17,Taxes!$J$14:$J$17,YEAR(BT$4))&gt;1,SUMIFS(Taxes!$P$77:$P$79,Taxes!$N$77:$N$79,SUMIFS(Taxes!$N$14:$N$17,Taxes!$J$14:$J$17,YEAR(BT$4))),
IF(Taxes!$N$12&gt;1,SUMIFS(Taxes!$P$77:$P$79,Taxes!$N$77:$N$79,Taxes!$N$12),IF(Taxes!$P98&lt;&gt;"",Taxes!$P98,SUMIFS(Taxes!$P$77:$P$79,Taxes!$N$77:$N$79,Taxes!$N$12)))
)))
)</f>
        <v>353588.73630965012</v>
      </c>
      <c r="BU115" s="5">
        <f ca="1">IF(BU$4="",0,BU99/(1+
IF(SUMIFS(Taxes!$N$14:$N$17,Taxes!$J$14:$J$17,YEAR(BU$4))=4,IF(BU$1&lt;=Taxes!$P$81*12,Taxes!$P$82,IF(BU$1&lt;=Taxes!$P$83*12,Taxes!$P$84,IF(Taxes!$P98&lt;&gt;"",Taxes!$P98,Taxes!$P$77))),
IF(SUMIFS(Taxes!$N$14:$N$17,Taxes!$J$14:$J$17,YEAR(BU$4))&gt;1,SUMIFS(Taxes!$P$77:$P$79,Taxes!$N$77:$N$79,SUMIFS(Taxes!$N$14:$N$17,Taxes!$J$14:$J$17,YEAR(BU$4))),
IF(Taxes!$N$12&gt;1,SUMIFS(Taxes!$P$77:$P$79,Taxes!$N$77:$N$79,Taxes!$N$12),IF(Taxes!$P98&lt;&gt;"",Taxes!$P98,SUMIFS(Taxes!$P$77:$P$79,Taxes!$N$77:$N$79,Taxes!$N$12)))
)))
)</f>
        <v>364965.06956483022</v>
      </c>
      <c r="BV115" s="5">
        <f ca="1">IF(BV$4="",0,BV99/(1+
IF(SUMIFS(Taxes!$N$14:$N$17,Taxes!$J$14:$J$17,YEAR(BV$4))=4,IF(BV$1&lt;=Taxes!$P$81*12,Taxes!$P$82,IF(BV$1&lt;=Taxes!$P$83*12,Taxes!$P$84,IF(Taxes!$P98&lt;&gt;"",Taxes!$P98,Taxes!$P$77))),
IF(SUMIFS(Taxes!$N$14:$N$17,Taxes!$J$14:$J$17,YEAR(BV$4))&gt;1,SUMIFS(Taxes!$P$77:$P$79,Taxes!$N$77:$N$79,SUMIFS(Taxes!$N$14:$N$17,Taxes!$J$14:$J$17,YEAR(BV$4))),
IF(Taxes!$N$12&gt;1,SUMIFS(Taxes!$P$77:$P$79,Taxes!$N$77:$N$79,Taxes!$N$12),IF(Taxes!$P98&lt;&gt;"",Taxes!$P98,SUMIFS(Taxes!$P$77:$P$79,Taxes!$N$77:$N$79,Taxes!$N$12)))
)))
)</f>
        <v>376418.26993659924</v>
      </c>
      <c r="BW115" s="5">
        <f ca="1">IF(BW$4="",0,BW99/(1+
IF(SUMIFS(Taxes!$N$14:$N$17,Taxes!$J$14:$J$17,YEAR(BW$4))=4,IF(BW$1&lt;=Taxes!$P$81*12,Taxes!$P$82,IF(BW$1&lt;=Taxes!$P$83*12,Taxes!$P$84,IF(Taxes!$P98&lt;&gt;"",Taxes!$P98,Taxes!$P$77))),
IF(SUMIFS(Taxes!$N$14:$N$17,Taxes!$J$14:$J$17,YEAR(BW$4))&gt;1,SUMIFS(Taxes!$P$77:$P$79,Taxes!$N$77:$N$79,SUMIFS(Taxes!$N$14:$N$17,Taxes!$J$14:$J$17,YEAR(BW$4))),
IF(Taxes!$N$12&gt;1,SUMIFS(Taxes!$P$77:$P$79,Taxes!$N$77:$N$79,Taxes!$N$12),IF(Taxes!$P98&lt;&gt;"",Taxes!$P98,SUMIFS(Taxes!$P$77:$P$79,Taxes!$N$77:$N$79,Taxes!$N$12)))
)))
)</f>
        <v>387948.33742495743</v>
      </c>
      <c r="BX115" s="5">
        <f ca="1">IF(BX$4="",0,BX99/(1+
IF(SUMIFS(Taxes!$N$14:$N$17,Taxes!$J$14:$J$17,YEAR(BX$4))=4,IF(BX$1&lt;=Taxes!$P$81*12,Taxes!$P$82,IF(BX$1&lt;=Taxes!$P$83*12,Taxes!$P$84,IF(Taxes!$P98&lt;&gt;"",Taxes!$P98,Taxes!$P$77))),
IF(SUMIFS(Taxes!$N$14:$N$17,Taxes!$J$14:$J$17,YEAR(BX$4))&gt;1,SUMIFS(Taxes!$P$77:$P$79,Taxes!$N$77:$N$79,SUMIFS(Taxes!$N$14:$N$17,Taxes!$J$14:$J$17,YEAR(BX$4))),
IF(Taxes!$N$12&gt;1,SUMIFS(Taxes!$P$77:$P$79,Taxes!$N$77:$N$79,Taxes!$N$12),IF(Taxes!$P98&lt;&gt;"",Taxes!$P98,SUMIFS(Taxes!$P$77:$P$79,Taxes!$N$77:$N$79,Taxes!$N$12)))
)))
)</f>
        <v>395865.65043362998</v>
      </c>
      <c r="BY115" s="5">
        <f ca="1">IF(BY$4="",0,BY99/(1+
IF(SUMIFS(Taxes!$N$14:$N$17,Taxes!$J$14:$J$17,YEAR(BY$4))=4,IF(BY$1&lt;=Taxes!$P$81*12,Taxes!$P$82,IF(BY$1&lt;=Taxes!$P$83*12,Taxes!$P$84,IF(Taxes!$P98&lt;&gt;"",Taxes!$P98,Taxes!$P$77))),
IF(SUMIFS(Taxes!$N$14:$N$17,Taxes!$J$14:$J$17,YEAR(BY$4))&gt;1,SUMIFS(Taxes!$P$77:$P$79,Taxes!$N$77:$N$79,SUMIFS(Taxes!$N$14:$N$17,Taxes!$J$14:$J$17,YEAR(BY$4))),
IF(Taxes!$N$12&gt;1,SUMIFS(Taxes!$P$77:$P$79,Taxes!$N$77:$N$79,Taxes!$N$12),IF(Taxes!$P98&lt;&gt;"",Taxes!$P98,SUMIFS(Taxes!$P$77:$P$79,Taxes!$N$77:$N$79,Taxes!$N$12)))
)))
)</f>
        <v>403782.96344230266</v>
      </c>
      <c r="BZ115" s="5">
        <f ca="1">IF(BZ$4="",0,BZ99/(1+
IF(SUMIFS(Taxes!$N$14:$N$17,Taxes!$J$14:$J$17,YEAR(BZ$4))=4,IF(BZ$1&lt;=Taxes!$P$81*12,Taxes!$P$82,IF(BZ$1&lt;=Taxes!$P$83*12,Taxes!$P$84,IF(Taxes!$P98&lt;&gt;"",Taxes!$P98,Taxes!$P$77))),
IF(SUMIFS(Taxes!$N$14:$N$17,Taxes!$J$14:$J$17,YEAR(BZ$4))&gt;1,SUMIFS(Taxes!$P$77:$P$79,Taxes!$N$77:$N$79,SUMIFS(Taxes!$N$14:$N$17,Taxes!$J$14:$J$17,YEAR(BZ$4))),
IF(Taxes!$N$12&gt;1,SUMIFS(Taxes!$P$77:$P$79,Taxes!$N$77:$N$79,Taxes!$N$12),IF(Taxes!$P98&lt;&gt;"",Taxes!$P98,SUMIFS(Taxes!$P$77:$P$79,Taxes!$N$77:$N$79,Taxes!$N$12)))
)))
)</f>
        <v>411700.27645097522</v>
      </c>
      <c r="CA115" s="5">
        <f ca="1">IF(CA$4="",0,CA99/(1+
IF(SUMIFS(Taxes!$N$14:$N$17,Taxes!$J$14:$J$17,YEAR(CA$4))=4,IF(CA$1&lt;=Taxes!$P$81*12,Taxes!$P$82,IF(CA$1&lt;=Taxes!$P$83*12,Taxes!$P$84,IF(Taxes!$P98&lt;&gt;"",Taxes!$P98,Taxes!$P$77))),
IF(SUMIFS(Taxes!$N$14:$N$17,Taxes!$J$14:$J$17,YEAR(CA$4))&gt;1,SUMIFS(Taxes!$P$77:$P$79,Taxes!$N$77:$N$79,SUMIFS(Taxes!$N$14:$N$17,Taxes!$J$14:$J$17,YEAR(CA$4))),
IF(Taxes!$N$12&gt;1,SUMIFS(Taxes!$P$77:$P$79,Taxes!$N$77:$N$79,Taxes!$N$12),IF(Taxes!$P98&lt;&gt;"",Taxes!$P98,SUMIFS(Taxes!$P$77:$P$79,Taxes!$N$77:$N$79,Taxes!$N$12)))
)))
)</f>
        <v>423892.93848433095</v>
      </c>
      <c r="CB115" s="5">
        <f ca="1">IF(CB$4="",0,CB99/(1+
IF(SUMIFS(Taxes!$N$14:$N$17,Taxes!$J$14:$J$17,YEAR(CB$4))=4,IF(CB$1&lt;=Taxes!$P$81*12,Taxes!$P$82,IF(CB$1&lt;=Taxes!$P$83*12,Taxes!$P$84,IF(Taxes!$P98&lt;&gt;"",Taxes!$P98,Taxes!$P$77))),
IF(SUMIFS(Taxes!$N$14:$N$17,Taxes!$J$14:$J$17,YEAR(CB$4))&gt;1,SUMIFS(Taxes!$P$77:$P$79,Taxes!$N$77:$N$79,SUMIFS(Taxes!$N$14:$N$17,Taxes!$J$14:$J$17,YEAR(CB$4))),
IF(Taxes!$N$12&gt;1,SUMIFS(Taxes!$P$77:$P$79,Taxes!$N$77:$N$79,Taxes!$N$12),IF(Taxes!$P98&lt;&gt;"",Taxes!$P98,SUMIFS(Taxes!$P$77:$P$79,Taxes!$N$77:$N$79,Taxes!$N$12)))
)))
)</f>
        <v>436164.77364777355</v>
      </c>
      <c r="CC115" s="5">
        <f ca="1">IF(CC$4="",0,CC99/(1+
IF(SUMIFS(Taxes!$N$14:$N$17,Taxes!$J$14:$J$17,YEAR(CC$4))=4,IF(CC$1&lt;=Taxes!$P$81*12,Taxes!$P$82,IF(CC$1&lt;=Taxes!$P$83*12,Taxes!$P$84,IF(Taxes!$P98&lt;&gt;"",Taxes!$P98,Taxes!$P$77))),
IF(SUMIFS(Taxes!$N$14:$N$17,Taxes!$J$14:$J$17,YEAR(CC$4))&gt;1,SUMIFS(Taxes!$P$77:$P$79,Taxes!$N$77:$N$79,SUMIFS(Taxes!$N$14:$N$17,Taxes!$J$14:$J$17,YEAR(CC$4))),
IF(Taxes!$N$12&gt;1,SUMIFS(Taxes!$P$77:$P$79,Taxes!$N$77:$N$79,Taxes!$N$12),IF(Taxes!$P98&lt;&gt;"",Taxes!$P98,SUMIFS(Taxes!$P$77:$P$79,Taxes!$N$77:$N$79,Taxes!$N$12)))
)))
)</f>
        <v>448515.78194130282</v>
      </c>
      <c r="CD115" s="5">
        <f ca="1">IF(CD$4="",0,CD99/(1+
IF(SUMIFS(Taxes!$N$14:$N$17,Taxes!$J$14:$J$17,YEAR(CD$4))=4,IF(CD$1&lt;=Taxes!$P$81*12,Taxes!$P$82,IF(CD$1&lt;=Taxes!$P$83*12,Taxes!$P$84,IF(Taxes!$P98&lt;&gt;"",Taxes!$P98,Taxes!$P$77))),
IF(SUMIFS(Taxes!$N$14:$N$17,Taxes!$J$14:$J$17,YEAR(CD$4))&gt;1,SUMIFS(Taxes!$P$77:$P$79,Taxes!$N$77:$N$79,SUMIFS(Taxes!$N$14:$N$17,Taxes!$J$14:$J$17,YEAR(CD$4))),
IF(Taxes!$N$12&gt;1,SUMIFS(Taxes!$P$77:$P$79,Taxes!$N$77:$N$79,Taxes!$N$12),IF(Taxes!$P98&lt;&gt;"",Taxes!$P98,SUMIFS(Taxes!$P$77:$P$79,Taxes!$N$77:$N$79,Taxes!$N$12)))
)))
)</f>
        <v>456670.6143402356</v>
      </c>
      <c r="CE115" s="5">
        <f ca="1">IF(CE$4="",0,CE99/(1+
IF(SUMIFS(Taxes!$N$14:$N$17,Taxes!$J$14:$J$17,YEAR(CE$4))=4,IF(CE$1&lt;=Taxes!$P$81*12,Taxes!$P$82,IF(CE$1&lt;=Taxes!$P$83*12,Taxes!$P$84,IF(Taxes!$P98&lt;&gt;"",Taxes!$P98,Taxes!$P$77))),
IF(SUMIFS(Taxes!$N$14:$N$17,Taxes!$J$14:$J$17,YEAR(CE$4))&gt;1,SUMIFS(Taxes!$P$77:$P$79,Taxes!$N$77:$N$79,SUMIFS(Taxes!$N$14:$N$17,Taxes!$J$14:$J$17,YEAR(CE$4))),
IF(Taxes!$N$12&gt;1,SUMIFS(Taxes!$P$77:$P$79,Taxes!$N$77:$N$79,Taxes!$N$12),IF(Taxes!$P98&lt;&gt;"",Taxes!$P98,SUMIFS(Taxes!$P$77:$P$79,Taxes!$N$77:$N$79,Taxes!$N$12)))
)))
)</f>
        <v>464825.44673916837</v>
      </c>
      <c r="CF115" s="5">
        <f ca="1">IF(CF$4="",0,CF99/(1+
IF(SUMIFS(Taxes!$N$14:$N$17,Taxes!$J$14:$J$17,YEAR(CF$4))=4,IF(CF$1&lt;=Taxes!$P$81*12,Taxes!$P$82,IF(CF$1&lt;=Taxes!$P$83*12,Taxes!$P$84,IF(Taxes!$P98&lt;&gt;"",Taxes!$P98,Taxes!$P$77))),
IF(SUMIFS(Taxes!$N$14:$N$17,Taxes!$J$14:$J$17,YEAR(CF$4))&gt;1,SUMIFS(Taxes!$P$77:$P$79,Taxes!$N$77:$N$79,SUMIFS(Taxes!$N$14:$N$17,Taxes!$J$14:$J$17,YEAR(CF$4))),
IF(Taxes!$N$12&gt;1,SUMIFS(Taxes!$P$77:$P$79,Taxes!$N$77:$N$79,Taxes!$N$12),IF(Taxes!$P98&lt;&gt;"",Taxes!$P98,SUMIFS(Taxes!$P$77:$P$79,Taxes!$N$77:$N$79,Taxes!$N$12)))
)))
)</f>
        <v>0</v>
      </c>
    </row>
    <row r="116" spans="2:84" x14ac:dyDescent="0.3">
      <c r="B116" s="13">
        <f>ROW()</f>
        <v>116</v>
      </c>
      <c r="H116" s="1" t="str">
        <f>$H$97</f>
        <v>Переменные расходы с НДС</v>
      </c>
      <c r="I116" s="1" t="str">
        <f>Prcsses!I57</f>
        <v>Представительские расходы</v>
      </c>
      <c r="M116" s="53" t="s">
        <v>18</v>
      </c>
      <c r="U116" s="5">
        <f t="shared" ca="1" si="124"/>
        <v>57010785.767725512</v>
      </c>
      <c r="X116" s="5">
        <f ca="1">IF(X$4="",0,X100/(1+
IF(SUMIFS(Taxes!$N$14:$N$17,Taxes!$J$14:$J$17,YEAR(X$4))=4,IF(X$1&lt;=Taxes!$P$81*12,Taxes!$P$82,IF(X$1&lt;=Taxes!$P$83*12,Taxes!$P$84,IF(Taxes!$P99&lt;&gt;"",Taxes!$P99,Taxes!$P$77))),
IF(SUMIFS(Taxes!$N$14:$N$17,Taxes!$J$14:$J$17,YEAR(X$4))&gt;1,SUMIFS(Taxes!$P$77:$P$79,Taxes!$N$77:$N$79,SUMIFS(Taxes!$N$14:$N$17,Taxes!$J$14:$J$17,YEAR(X$4))),
IF(Taxes!$N$12&gt;1,SUMIFS(Taxes!$P$77:$P$79,Taxes!$N$77:$N$79,Taxes!$N$12),IF(Taxes!$P99&lt;&gt;"",Taxes!$P99,SUMIFS(Taxes!$P$77:$P$79,Taxes!$N$77:$N$79,Taxes!$N$12)))
)))
)</f>
        <v>0</v>
      </c>
      <c r="Y116" s="5">
        <f ca="1">IF(Y$4="",0,Y100/(1+
IF(SUMIFS(Taxes!$N$14:$N$17,Taxes!$J$14:$J$17,YEAR(Y$4))=4,IF(Y$1&lt;=Taxes!$P$81*12,Taxes!$P$82,IF(Y$1&lt;=Taxes!$P$83*12,Taxes!$P$84,IF(Taxes!$P99&lt;&gt;"",Taxes!$P99,Taxes!$P$77))),
IF(SUMIFS(Taxes!$N$14:$N$17,Taxes!$J$14:$J$17,YEAR(Y$4))&gt;1,SUMIFS(Taxes!$P$77:$P$79,Taxes!$N$77:$N$79,SUMIFS(Taxes!$N$14:$N$17,Taxes!$J$14:$J$17,YEAR(Y$4))),
IF(Taxes!$N$12&gt;1,SUMIFS(Taxes!$P$77:$P$79,Taxes!$N$77:$N$79,Taxes!$N$12),IF(Taxes!$P99&lt;&gt;"",Taxes!$P99,SUMIFS(Taxes!$P$77:$P$79,Taxes!$N$77:$N$79,Taxes!$N$12)))
)))
)</f>
        <v>0</v>
      </c>
      <c r="Z116" s="5">
        <f ca="1">IF(Z$4="",0,Z100/(1+
IF(SUMIFS(Taxes!$N$14:$N$17,Taxes!$J$14:$J$17,YEAR(Z$4))=4,IF(Z$1&lt;=Taxes!$P$81*12,Taxes!$P$82,IF(Z$1&lt;=Taxes!$P$83*12,Taxes!$P$84,IF(Taxes!$P99&lt;&gt;"",Taxes!$P99,Taxes!$P$77))),
IF(SUMIFS(Taxes!$N$14:$N$17,Taxes!$J$14:$J$17,YEAR(Z$4))&gt;1,SUMIFS(Taxes!$P$77:$P$79,Taxes!$N$77:$N$79,SUMIFS(Taxes!$N$14:$N$17,Taxes!$J$14:$J$17,YEAR(Z$4))),
IF(Taxes!$N$12&gt;1,SUMIFS(Taxes!$P$77:$P$79,Taxes!$N$77:$N$79,Taxes!$N$12),IF(Taxes!$P99&lt;&gt;"",Taxes!$P99,SUMIFS(Taxes!$P$77:$P$79,Taxes!$N$77:$N$79,Taxes!$N$12)))
)))
)</f>
        <v>41666.666666666672</v>
      </c>
      <c r="AA116" s="5">
        <f ca="1">IF(AA$4="",0,AA100/(1+
IF(SUMIFS(Taxes!$N$14:$N$17,Taxes!$J$14:$J$17,YEAR(AA$4))=4,IF(AA$1&lt;=Taxes!$P$81*12,Taxes!$P$82,IF(AA$1&lt;=Taxes!$P$83*12,Taxes!$P$84,IF(Taxes!$P99&lt;&gt;"",Taxes!$P99,Taxes!$P$77))),
IF(SUMIFS(Taxes!$N$14:$N$17,Taxes!$J$14:$J$17,YEAR(AA$4))&gt;1,SUMIFS(Taxes!$P$77:$P$79,Taxes!$N$77:$N$79,SUMIFS(Taxes!$N$14:$N$17,Taxes!$J$14:$J$17,YEAR(AA$4))),
IF(Taxes!$N$12&gt;1,SUMIFS(Taxes!$P$77:$P$79,Taxes!$N$77:$N$79,Taxes!$N$12),IF(Taxes!$P99&lt;&gt;"",Taxes!$P99,SUMIFS(Taxes!$P$77:$P$79,Taxes!$N$77:$N$79,Taxes!$N$12)))
)))
)</f>
        <v>70833.333333333343</v>
      </c>
      <c r="AB116" s="5">
        <f ca="1">IF(AB$4="",0,AB100/(1+
IF(SUMIFS(Taxes!$N$14:$N$17,Taxes!$J$14:$J$17,YEAR(AB$4))=4,IF(AB$1&lt;=Taxes!$P$81*12,Taxes!$P$82,IF(AB$1&lt;=Taxes!$P$83*12,Taxes!$P$84,IF(Taxes!$P99&lt;&gt;"",Taxes!$P99,Taxes!$P$77))),
IF(SUMIFS(Taxes!$N$14:$N$17,Taxes!$J$14:$J$17,YEAR(AB$4))&gt;1,SUMIFS(Taxes!$P$77:$P$79,Taxes!$N$77:$N$79,SUMIFS(Taxes!$N$14:$N$17,Taxes!$J$14:$J$17,YEAR(AB$4))),
IF(Taxes!$N$12&gt;1,SUMIFS(Taxes!$P$77:$P$79,Taxes!$N$77:$N$79,Taxes!$N$12),IF(Taxes!$P99&lt;&gt;"",Taxes!$P99,SUMIFS(Taxes!$P$77:$P$79,Taxes!$N$77:$N$79,Taxes!$N$12)))
)))
)</f>
        <v>100000</v>
      </c>
      <c r="AC116" s="5">
        <f ca="1">IF(AC$4="",0,AC100/(1+
IF(SUMIFS(Taxes!$N$14:$N$17,Taxes!$J$14:$J$17,YEAR(AC$4))=4,IF(AC$1&lt;=Taxes!$P$81*12,Taxes!$P$82,IF(AC$1&lt;=Taxes!$P$83*12,Taxes!$P$84,IF(Taxes!$P99&lt;&gt;"",Taxes!$P99,Taxes!$P$77))),
IF(SUMIFS(Taxes!$N$14:$N$17,Taxes!$J$14:$J$17,YEAR(AC$4))&gt;1,SUMIFS(Taxes!$P$77:$P$79,Taxes!$N$77:$N$79,SUMIFS(Taxes!$N$14:$N$17,Taxes!$J$14:$J$17,YEAR(AC$4))),
IF(Taxes!$N$12&gt;1,SUMIFS(Taxes!$P$77:$P$79,Taxes!$N$77:$N$79,Taxes!$N$12),IF(Taxes!$P99&lt;&gt;"",Taxes!$P99,SUMIFS(Taxes!$P$77:$P$79,Taxes!$N$77:$N$79,Taxes!$N$12)))
)))
)</f>
        <v>127083.33333333334</v>
      </c>
      <c r="AD116" s="5">
        <f ca="1">IF(AD$4="",0,AD100/(1+
IF(SUMIFS(Taxes!$N$14:$N$17,Taxes!$J$14:$J$17,YEAR(AD$4))=4,IF(AD$1&lt;=Taxes!$P$81*12,Taxes!$P$82,IF(AD$1&lt;=Taxes!$P$83*12,Taxes!$P$84,IF(Taxes!$P99&lt;&gt;"",Taxes!$P99,Taxes!$P$77))),
IF(SUMIFS(Taxes!$N$14:$N$17,Taxes!$J$14:$J$17,YEAR(AD$4))&gt;1,SUMIFS(Taxes!$P$77:$P$79,Taxes!$N$77:$N$79,SUMIFS(Taxes!$N$14:$N$17,Taxes!$J$14:$J$17,YEAR(AD$4))),
IF(Taxes!$N$12&gt;1,SUMIFS(Taxes!$P$77:$P$79,Taxes!$N$77:$N$79,Taxes!$N$12),IF(Taxes!$P99&lt;&gt;"",Taxes!$P99,SUMIFS(Taxes!$P$77:$P$79,Taxes!$N$77:$N$79,Taxes!$N$12)))
)))
)</f>
        <v>157916.66666666669</v>
      </c>
      <c r="AE116" s="5">
        <f ca="1">IF(AE$4="",0,AE100/(1+
IF(SUMIFS(Taxes!$N$14:$N$17,Taxes!$J$14:$J$17,YEAR(AE$4))=4,IF(AE$1&lt;=Taxes!$P$81*12,Taxes!$P$82,IF(AE$1&lt;=Taxes!$P$83*12,Taxes!$P$84,IF(Taxes!$P99&lt;&gt;"",Taxes!$P99,Taxes!$P$77))),
IF(SUMIFS(Taxes!$N$14:$N$17,Taxes!$J$14:$J$17,YEAR(AE$4))&gt;1,SUMIFS(Taxes!$P$77:$P$79,Taxes!$N$77:$N$79,SUMIFS(Taxes!$N$14:$N$17,Taxes!$J$14:$J$17,YEAR(AE$4))),
IF(Taxes!$N$12&gt;1,SUMIFS(Taxes!$P$77:$P$79,Taxes!$N$77:$N$79,Taxes!$N$12),IF(Taxes!$P99&lt;&gt;"",Taxes!$P99,SUMIFS(Taxes!$P$77:$P$79,Taxes!$N$77:$N$79,Taxes!$N$12)))
)))
)</f>
        <v>186375</v>
      </c>
      <c r="AF116" s="5">
        <f ca="1">IF(AF$4="",0,AF100/(1+
IF(SUMIFS(Taxes!$N$14:$N$17,Taxes!$J$14:$J$17,YEAR(AF$4))=4,IF(AF$1&lt;=Taxes!$P$81*12,Taxes!$P$82,IF(AF$1&lt;=Taxes!$P$83*12,Taxes!$P$84,IF(Taxes!$P99&lt;&gt;"",Taxes!$P99,Taxes!$P$77))),
IF(SUMIFS(Taxes!$N$14:$N$17,Taxes!$J$14:$J$17,YEAR(AF$4))&gt;1,SUMIFS(Taxes!$P$77:$P$79,Taxes!$N$77:$N$79,SUMIFS(Taxes!$N$14:$N$17,Taxes!$J$14:$J$17,YEAR(AF$4))),
IF(Taxes!$N$12&gt;1,SUMIFS(Taxes!$P$77:$P$79,Taxes!$N$77:$N$79,Taxes!$N$12),IF(Taxes!$P99&lt;&gt;"",Taxes!$P99,SUMIFS(Taxes!$P$77:$P$79,Taxes!$N$77:$N$79,Taxes!$N$12)))
)))
)</f>
        <v>214583.33333333334</v>
      </c>
      <c r="AG116" s="5">
        <f ca="1">IF(AG$4="",0,AG100/(1+
IF(SUMIFS(Taxes!$N$14:$N$17,Taxes!$J$14:$J$17,YEAR(AG$4))=4,IF(AG$1&lt;=Taxes!$P$81*12,Taxes!$P$82,IF(AG$1&lt;=Taxes!$P$83*12,Taxes!$P$84,IF(Taxes!$P99&lt;&gt;"",Taxes!$P99,Taxes!$P$77))),
IF(SUMIFS(Taxes!$N$14:$N$17,Taxes!$J$14:$J$17,YEAR(AG$4))&gt;1,SUMIFS(Taxes!$P$77:$P$79,Taxes!$N$77:$N$79,SUMIFS(Taxes!$N$14:$N$17,Taxes!$J$14:$J$17,YEAR(AG$4))),
IF(Taxes!$N$12&gt;1,SUMIFS(Taxes!$P$77:$P$79,Taxes!$N$77:$N$79,Taxes!$N$12),IF(Taxes!$P99&lt;&gt;"",Taxes!$P99,SUMIFS(Taxes!$P$77:$P$79,Taxes!$N$77:$N$79,Taxes!$N$12)))
)))
)</f>
        <v>242479.16666666669</v>
      </c>
      <c r="AH116" s="5">
        <f ca="1">IF(AH$4="",0,AH100/(1+
IF(SUMIFS(Taxes!$N$14:$N$17,Taxes!$J$14:$J$17,YEAR(AH$4))=4,IF(AH$1&lt;=Taxes!$P$81*12,Taxes!$P$82,IF(AH$1&lt;=Taxes!$P$83*12,Taxes!$P$84,IF(Taxes!$P99&lt;&gt;"",Taxes!$P99,Taxes!$P$77))),
IF(SUMIFS(Taxes!$N$14:$N$17,Taxes!$J$14:$J$17,YEAR(AH$4))&gt;1,SUMIFS(Taxes!$P$77:$P$79,Taxes!$N$77:$N$79,SUMIFS(Taxes!$N$14:$N$17,Taxes!$J$14:$J$17,YEAR(AH$4))),
IF(Taxes!$N$12&gt;1,SUMIFS(Taxes!$P$77:$P$79,Taxes!$N$77:$N$79,Taxes!$N$12),IF(Taxes!$P99&lt;&gt;"",Taxes!$P99,SUMIFS(Taxes!$P$77:$P$79,Taxes!$N$77:$N$79,Taxes!$N$12)))
)))
)</f>
        <v>270375</v>
      </c>
      <c r="AI116" s="5">
        <f ca="1">IF(AI$4="",0,AI100/(1+
IF(SUMIFS(Taxes!$N$14:$N$17,Taxes!$J$14:$J$17,YEAR(AI$4))=4,IF(AI$1&lt;=Taxes!$P$81*12,Taxes!$P$82,IF(AI$1&lt;=Taxes!$P$83*12,Taxes!$P$84,IF(Taxes!$P99&lt;&gt;"",Taxes!$P99,Taxes!$P$77))),
IF(SUMIFS(Taxes!$N$14:$N$17,Taxes!$J$14:$J$17,YEAR(AI$4))&gt;1,SUMIFS(Taxes!$P$77:$P$79,Taxes!$N$77:$N$79,SUMIFS(Taxes!$N$14:$N$17,Taxes!$J$14:$J$17,YEAR(AI$4))),
IF(Taxes!$N$12&gt;1,SUMIFS(Taxes!$P$77:$P$79,Taxes!$N$77:$N$79,Taxes!$N$12),IF(Taxes!$P99&lt;&gt;"",Taxes!$P99,SUMIFS(Taxes!$P$77:$P$79,Taxes!$N$77:$N$79,Taxes!$N$12)))
)))
)</f>
        <v>298270.83333333337</v>
      </c>
      <c r="AJ116" s="5">
        <f ca="1">IF(AJ$4="",0,AJ100/(1+
IF(SUMIFS(Taxes!$N$14:$N$17,Taxes!$J$14:$J$17,YEAR(AJ$4))=4,IF(AJ$1&lt;=Taxes!$P$81*12,Taxes!$P$82,IF(AJ$1&lt;=Taxes!$P$83*12,Taxes!$P$84,IF(Taxes!$P99&lt;&gt;"",Taxes!$P99,Taxes!$P$77))),
IF(SUMIFS(Taxes!$N$14:$N$17,Taxes!$J$14:$J$17,YEAR(AJ$4))&gt;1,SUMIFS(Taxes!$P$77:$P$79,Taxes!$N$77:$N$79,SUMIFS(Taxes!$N$14:$N$17,Taxes!$J$14:$J$17,YEAR(AJ$4))),
IF(Taxes!$N$12&gt;1,SUMIFS(Taxes!$P$77:$P$79,Taxes!$N$77:$N$79,Taxes!$N$12),IF(Taxes!$P99&lt;&gt;"",Taxes!$P99,SUMIFS(Taxes!$P$77:$P$79,Taxes!$N$77:$N$79,Taxes!$N$12)))
)))
)</f>
        <v>333891.66666666669</v>
      </c>
      <c r="AK116" s="5">
        <f ca="1">IF(AK$4="",0,AK100/(1+
IF(SUMIFS(Taxes!$N$14:$N$17,Taxes!$J$14:$J$17,YEAR(AK$4))=4,IF(AK$1&lt;=Taxes!$P$81*12,Taxes!$P$82,IF(AK$1&lt;=Taxes!$P$83*12,Taxes!$P$84,IF(Taxes!$P99&lt;&gt;"",Taxes!$P99,Taxes!$P$77))),
IF(SUMIFS(Taxes!$N$14:$N$17,Taxes!$J$14:$J$17,YEAR(AK$4))&gt;1,SUMIFS(Taxes!$P$77:$P$79,Taxes!$N$77:$N$79,SUMIFS(Taxes!$N$14:$N$17,Taxes!$J$14:$J$17,YEAR(AK$4))),
IF(Taxes!$N$12&gt;1,SUMIFS(Taxes!$P$77:$P$79,Taxes!$N$77:$N$79,Taxes!$N$12),IF(Taxes!$P99&lt;&gt;"",Taxes!$P99,SUMIFS(Taxes!$P$77:$P$79,Taxes!$N$77:$N$79,Taxes!$N$12)))
)))
)</f>
        <v>363976.24999999994</v>
      </c>
      <c r="AL116" s="5">
        <f ca="1">IF(AL$4="",0,AL100/(1+
IF(SUMIFS(Taxes!$N$14:$N$17,Taxes!$J$14:$J$17,YEAR(AL$4))=4,IF(AL$1&lt;=Taxes!$P$81*12,Taxes!$P$82,IF(AL$1&lt;=Taxes!$P$83*12,Taxes!$P$84,IF(Taxes!$P99&lt;&gt;"",Taxes!$P99,Taxes!$P$77))),
IF(SUMIFS(Taxes!$N$14:$N$17,Taxes!$J$14:$J$17,YEAR(AL$4))&gt;1,SUMIFS(Taxes!$P$77:$P$79,Taxes!$N$77:$N$79,SUMIFS(Taxes!$N$14:$N$17,Taxes!$J$14:$J$17,YEAR(AL$4))),
IF(Taxes!$N$12&gt;1,SUMIFS(Taxes!$P$77:$P$79,Taxes!$N$77:$N$79,Taxes!$N$12),IF(Taxes!$P99&lt;&gt;"",Taxes!$P99,SUMIFS(Taxes!$P$77:$P$79,Taxes!$N$77:$N$79,Taxes!$N$12)))
)))
)</f>
        <v>393417.08333333337</v>
      </c>
      <c r="AM116" s="5">
        <f ca="1">IF(AM$4="",0,AM100/(1+
IF(SUMIFS(Taxes!$N$14:$N$17,Taxes!$J$14:$J$17,YEAR(AM$4))=4,IF(AM$1&lt;=Taxes!$P$81*12,Taxes!$P$82,IF(AM$1&lt;=Taxes!$P$83*12,Taxes!$P$84,IF(Taxes!$P99&lt;&gt;"",Taxes!$P99,Taxes!$P$77))),
IF(SUMIFS(Taxes!$N$14:$N$17,Taxes!$J$14:$J$17,YEAR(AM$4))&gt;1,SUMIFS(Taxes!$P$77:$P$79,Taxes!$N$77:$N$79,SUMIFS(Taxes!$N$14:$N$17,Taxes!$J$14:$J$17,YEAR(AM$4))),
IF(Taxes!$N$12&gt;1,SUMIFS(Taxes!$P$77:$P$79,Taxes!$N$77:$N$79,Taxes!$N$12),IF(Taxes!$P99&lt;&gt;"",Taxes!$P99,SUMIFS(Taxes!$P$77:$P$79,Taxes!$N$77:$N$79,Taxes!$N$12)))
)))
)</f>
        <v>422149.79166666669</v>
      </c>
      <c r="AN116" s="5">
        <f ca="1">IF(AN$4="",0,AN100/(1+
IF(SUMIFS(Taxes!$N$14:$N$17,Taxes!$J$14:$J$17,YEAR(AN$4))=4,IF(AN$1&lt;=Taxes!$P$81*12,Taxes!$P$82,IF(AN$1&lt;=Taxes!$P$83*12,Taxes!$P$84,IF(Taxes!$P99&lt;&gt;"",Taxes!$P99,Taxes!$P$77))),
IF(SUMIFS(Taxes!$N$14:$N$17,Taxes!$J$14:$J$17,YEAR(AN$4))&gt;1,SUMIFS(Taxes!$P$77:$P$79,Taxes!$N$77:$N$79,SUMIFS(Taxes!$N$14:$N$17,Taxes!$J$14:$J$17,YEAR(AN$4))),
IF(Taxes!$N$12&gt;1,SUMIFS(Taxes!$P$77:$P$79,Taxes!$N$77:$N$79,Taxes!$N$12),IF(Taxes!$P99&lt;&gt;"",Taxes!$P99,SUMIFS(Taxes!$P$77:$P$79,Taxes!$N$77:$N$79,Taxes!$N$12)))
)))
)</f>
        <v>450882.5</v>
      </c>
      <c r="AO116" s="5">
        <f ca="1">IF(AO$4="",0,AO100/(1+
IF(SUMIFS(Taxes!$N$14:$N$17,Taxes!$J$14:$J$17,YEAR(AO$4))=4,IF(AO$1&lt;=Taxes!$P$81*12,Taxes!$P$82,IF(AO$1&lt;=Taxes!$P$83*12,Taxes!$P$84,IF(Taxes!$P99&lt;&gt;"",Taxes!$P99,Taxes!$P$77))),
IF(SUMIFS(Taxes!$N$14:$N$17,Taxes!$J$14:$J$17,YEAR(AO$4))&gt;1,SUMIFS(Taxes!$P$77:$P$79,Taxes!$N$77:$N$79,SUMIFS(Taxes!$N$14:$N$17,Taxes!$J$14:$J$17,YEAR(AO$4))),
IF(Taxes!$N$12&gt;1,SUMIFS(Taxes!$P$77:$P$79,Taxes!$N$77:$N$79,Taxes!$N$12),IF(Taxes!$P99&lt;&gt;"",Taxes!$P99,SUMIFS(Taxes!$P$77:$P$79,Taxes!$N$77:$N$79,Taxes!$N$12)))
)))
)</f>
        <v>479615.20833333337</v>
      </c>
      <c r="AP116" s="5">
        <f ca="1">IF(AP$4="",0,AP100/(1+
IF(SUMIFS(Taxes!$N$14:$N$17,Taxes!$J$14:$J$17,YEAR(AP$4))=4,IF(AP$1&lt;=Taxes!$P$81*12,Taxes!$P$82,IF(AP$1&lt;=Taxes!$P$83*12,Taxes!$P$84,IF(Taxes!$P99&lt;&gt;"",Taxes!$P99,Taxes!$P$77))),
IF(SUMIFS(Taxes!$N$14:$N$17,Taxes!$J$14:$J$17,YEAR(AP$4))&gt;1,SUMIFS(Taxes!$P$77:$P$79,Taxes!$N$77:$N$79,SUMIFS(Taxes!$N$14:$N$17,Taxes!$J$14:$J$17,YEAR(AP$4))),
IF(Taxes!$N$12&gt;1,SUMIFS(Taxes!$P$77:$P$79,Taxes!$N$77:$N$79,Taxes!$N$12),IF(Taxes!$P99&lt;&gt;"",Taxes!$P99,SUMIFS(Taxes!$P$77:$P$79,Taxes!$N$77:$N$79,Taxes!$N$12)))
)))
)</f>
        <v>520283.04166666669</v>
      </c>
      <c r="AQ116" s="5">
        <f ca="1">IF(AQ$4="",0,AQ100/(1+
IF(SUMIFS(Taxes!$N$14:$N$17,Taxes!$J$14:$J$17,YEAR(AQ$4))=4,IF(AQ$1&lt;=Taxes!$P$81*12,Taxes!$P$82,IF(AQ$1&lt;=Taxes!$P$83*12,Taxes!$P$84,IF(Taxes!$P99&lt;&gt;"",Taxes!$P99,Taxes!$P$77))),
IF(SUMIFS(Taxes!$N$14:$N$17,Taxes!$J$14:$J$17,YEAR(AQ$4))&gt;1,SUMIFS(Taxes!$P$77:$P$79,Taxes!$N$77:$N$79,SUMIFS(Taxes!$N$14:$N$17,Taxes!$J$14:$J$17,YEAR(AQ$4))),
IF(Taxes!$N$12&gt;1,SUMIFS(Taxes!$P$77:$P$79,Taxes!$N$77:$N$79,Taxes!$N$12),IF(Taxes!$P99&lt;&gt;"",Taxes!$P99,SUMIFS(Taxes!$P$77:$P$79,Taxes!$N$77:$N$79,Taxes!$N$12)))
)))
)</f>
        <v>552065.83750000014</v>
      </c>
      <c r="AR116" s="5">
        <f ca="1">IF(AR$4="",0,AR100/(1+
IF(SUMIFS(Taxes!$N$14:$N$17,Taxes!$J$14:$J$17,YEAR(AR$4))=4,IF(AR$1&lt;=Taxes!$P$81*12,Taxes!$P$82,IF(AR$1&lt;=Taxes!$P$83*12,Taxes!$P$84,IF(Taxes!$P99&lt;&gt;"",Taxes!$P99,Taxes!$P$77))),
IF(SUMIFS(Taxes!$N$14:$N$17,Taxes!$J$14:$J$17,YEAR(AR$4))&gt;1,SUMIFS(Taxes!$P$77:$P$79,Taxes!$N$77:$N$79,SUMIFS(Taxes!$N$14:$N$17,Taxes!$J$14:$J$17,YEAR(AR$4))),
IF(Taxes!$N$12&gt;1,SUMIFS(Taxes!$P$77:$P$79,Taxes!$N$77:$N$79,Taxes!$N$12),IF(Taxes!$P99&lt;&gt;"",Taxes!$P99,SUMIFS(Taxes!$P$77:$P$79,Taxes!$N$77:$N$79,Taxes!$N$12)))
)))
)</f>
        <v>582787.7333333334</v>
      </c>
      <c r="AS116" s="5">
        <f ca="1">IF(AS$4="",0,AS100/(1+
IF(SUMIFS(Taxes!$N$14:$N$17,Taxes!$J$14:$J$17,YEAR(AS$4))=4,IF(AS$1&lt;=Taxes!$P$81*12,Taxes!$P$82,IF(AS$1&lt;=Taxes!$P$83*12,Taxes!$P$84,IF(Taxes!$P99&lt;&gt;"",Taxes!$P99,Taxes!$P$77))),
IF(SUMIFS(Taxes!$N$14:$N$17,Taxes!$J$14:$J$17,YEAR(AS$4))&gt;1,SUMIFS(Taxes!$P$77:$P$79,Taxes!$N$77:$N$79,SUMIFS(Taxes!$N$14:$N$17,Taxes!$J$14:$J$17,YEAR(AS$4))),
IF(Taxes!$N$12&gt;1,SUMIFS(Taxes!$P$77:$P$79,Taxes!$N$77:$N$79,Taxes!$N$12),IF(Taxes!$P99&lt;&gt;"",Taxes!$P99,SUMIFS(Taxes!$P$77:$P$79,Taxes!$N$77:$N$79,Taxes!$N$12)))
)))
)</f>
        <v>612382.42291666672</v>
      </c>
      <c r="AT116" s="5">
        <f ca="1">IF(AT$4="",0,AT100/(1+
IF(SUMIFS(Taxes!$N$14:$N$17,Taxes!$J$14:$J$17,YEAR(AT$4))=4,IF(AT$1&lt;=Taxes!$P$81*12,Taxes!$P$82,IF(AT$1&lt;=Taxes!$P$83*12,Taxes!$P$84,IF(Taxes!$P99&lt;&gt;"",Taxes!$P99,Taxes!$P$77))),
IF(SUMIFS(Taxes!$N$14:$N$17,Taxes!$J$14:$J$17,YEAR(AT$4))&gt;1,SUMIFS(Taxes!$P$77:$P$79,Taxes!$N$77:$N$79,SUMIFS(Taxes!$N$14:$N$17,Taxes!$J$14:$J$17,YEAR(AT$4))),
IF(Taxes!$N$12&gt;1,SUMIFS(Taxes!$P$77:$P$79,Taxes!$N$77:$N$79,Taxes!$N$12),IF(Taxes!$P99&lt;&gt;"",Taxes!$P99,SUMIFS(Taxes!$P$77:$P$79,Taxes!$N$77:$N$79,Taxes!$N$12)))
)))
)</f>
        <v>641977.11250000016</v>
      </c>
      <c r="AU116" s="5">
        <f ca="1">IF(AU$4="",0,AU100/(1+
IF(SUMIFS(Taxes!$N$14:$N$17,Taxes!$J$14:$J$17,YEAR(AU$4))=4,IF(AU$1&lt;=Taxes!$P$81*12,Taxes!$P$82,IF(AU$1&lt;=Taxes!$P$83*12,Taxes!$P$84,IF(Taxes!$P99&lt;&gt;"",Taxes!$P99,Taxes!$P$77))),
IF(SUMIFS(Taxes!$N$14:$N$17,Taxes!$J$14:$J$17,YEAR(AU$4))&gt;1,SUMIFS(Taxes!$P$77:$P$79,Taxes!$N$77:$N$79,SUMIFS(Taxes!$N$14:$N$17,Taxes!$J$14:$J$17,YEAR(AU$4))),
IF(Taxes!$N$12&gt;1,SUMIFS(Taxes!$P$77:$P$79,Taxes!$N$77:$N$79,Taxes!$N$12),IF(Taxes!$P99&lt;&gt;"",Taxes!$P99,SUMIFS(Taxes!$P$77:$P$79,Taxes!$N$77:$N$79,Taxes!$N$12)))
)))
)</f>
        <v>671571.80208333349</v>
      </c>
      <c r="AV116" s="5">
        <f ca="1">IF(AV$4="",0,AV100/(1+
IF(SUMIFS(Taxes!$N$14:$N$17,Taxes!$J$14:$J$17,YEAR(AV$4))=4,IF(AV$1&lt;=Taxes!$P$81*12,Taxes!$P$82,IF(AV$1&lt;=Taxes!$P$83*12,Taxes!$P$84,IF(Taxes!$P99&lt;&gt;"",Taxes!$P99,Taxes!$P$77))),
IF(SUMIFS(Taxes!$N$14:$N$17,Taxes!$J$14:$J$17,YEAR(AV$4))&gt;1,SUMIFS(Taxes!$P$77:$P$79,Taxes!$N$77:$N$79,SUMIFS(Taxes!$N$14:$N$17,Taxes!$J$14:$J$17,YEAR(AV$4))),
IF(Taxes!$N$12&gt;1,SUMIFS(Taxes!$P$77:$P$79,Taxes!$N$77:$N$79,Taxes!$N$12),IF(Taxes!$P99&lt;&gt;"",Taxes!$P99,SUMIFS(Taxes!$P$77:$P$79,Taxes!$N$77:$N$79,Taxes!$N$12)))
)))
)</f>
        <v>717557.39666666661</v>
      </c>
      <c r="AW116" s="5">
        <f ca="1">IF(AW$4="",0,AW100/(1+
IF(SUMIFS(Taxes!$N$14:$N$17,Taxes!$J$14:$J$17,YEAR(AW$4))=4,IF(AW$1&lt;=Taxes!$P$81*12,Taxes!$P$82,IF(AW$1&lt;=Taxes!$P$83*12,Taxes!$P$84,IF(Taxes!$P99&lt;&gt;"",Taxes!$P99,Taxes!$P$77))),
IF(SUMIFS(Taxes!$N$14:$N$17,Taxes!$J$14:$J$17,YEAR(AW$4))&gt;1,SUMIFS(Taxes!$P$77:$P$79,Taxes!$N$77:$N$79,SUMIFS(Taxes!$N$14:$N$17,Taxes!$J$14:$J$17,YEAR(AW$4))),
IF(Taxes!$N$12&gt;1,SUMIFS(Taxes!$P$77:$P$79,Taxes!$N$77:$N$79,Taxes!$N$12),IF(Taxes!$P99&lt;&gt;"",Taxes!$P99,SUMIFS(Taxes!$P$77:$P$79,Taxes!$N$77:$N$79,Taxes!$N$12)))
)))
)</f>
        <v>751113.22162500001</v>
      </c>
      <c r="AX116" s="5">
        <f ca="1">IF(AX$4="",0,AX100/(1+
IF(SUMIFS(Taxes!$N$14:$N$17,Taxes!$J$14:$J$17,YEAR(AX$4))=4,IF(AX$1&lt;=Taxes!$P$81*12,Taxes!$P$82,IF(AX$1&lt;=Taxes!$P$83*12,Taxes!$P$84,IF(Taxes!$P99&lt;&gt;"",Taxes!$P99,Taxes!$P$77))),
IF(SUMIFS(Taxes!$N$14:$N$17,Taxes!$J$14:$J$17,YEAR(AX$4))&gt;1,SUMIFS(Taxes!$P$77:$P$79,Taxes!$N$77:$N$79,SUMIFS(Taxes!$N$14:$N$17,Taxes!$J$14:$J$17,YEAR(AX$4))),
IF(Taxes!$N$12&gt;1,SUMIFS(Taxes!$P$77:$P$79,Taxes!$N$77:$N$79,Taxes!$N$12),IF(Taxes!$P99&lt;&gt;"",Taxes!$P99,SUMIFS(Taxes!$P$77:$P$79,Taxes!$N$77:$N$79,Taxes!$N$12)))
)))
)</f>
        <v>783166.54695833335</v>
      </c>
      <c r="AY116" s="5">
        <f ca="1">IF(AY$4="",0,AY100/(1+
IF(SUMIFS(Taxes!$N$14:$N$17,Taxes!$J$14:$J$17,YEAR(AY$4))=4,IF(AY$1&lt;=Taxes!$P$81*12,Taxes!$P$82,IF(AY$1&lt;=Taxes!$P$83*12,Taxes!$P$84,IF(Taxes!$P99&lt;&gt;"",Taxes!$P99,Taxes!$P$77))),
IF(SUMIFS(Taxes!$N$14:$N$17,Taxes!$J$14:$J$17,YEAR(AY$4))&gt;1,SUMIFS(Taxes!$P$77:$P$79,Taxes!$N$77:$N$79,SUMIFS(Taxes!$N$14:$N$17,Taxes!$J$14:$J$17,YEAR(AY$4))),
IF(Taxes!$N$12&gt;1,SUMIFS(Taxes!$P$77:$P$79,Taxes!$N$77:$N$79,Taxes!$N$12),IF(Taxes!$P99&lt;&gt;"",Taxes!$P99,SUMIFS(Taxes!$P$77:$P$79,Taxes!$N$77:$N$79,Taxes!$N$12)))
)))
)</f>
        <v>813649.07722916675</v>
      </c>
      <c r="AZ116" s="5">
        <f ca="1">IF(AZ$4="",0,AZ100/(1+
IF(SUMIFS(Taxes!$N$14:$N$17,Taxes!$J$14:$J$17,YEAR(AZ$4))=4,IF(AZ$1&lt;=Taxes!$P$81*12,Taxes!$P$82,IF(AZ$1&lt;=Taxes!$P$83*12,Taxes!$P$84,IF(Taxes!$P99&lt;&gt;"",Taxes!$P99,Taxes!$P$77))),
IF(SUMIFS(Taxes!$N$14:$N$17,Taxes!$J$14:$J$17,YEAR(AZ$4))&gt;1,SUMIFS(Taxes!$P$77:$P$79,Taxes!$N$77:$N$79,SUMIFS(Taxes!$N$14:$N$17,Taxes!$J$14:$J$17,YEAR(AZ$4))),
IF(Taxes!$N$12&gt;1,SUMIFS(Taxes!$P$77:$P$79,Taxes!$N$77:$N$79,Taxes!$N$12),IF(Taxes!$P99&lt;&gt;"",Taxes!$P99,SUMIFS(Taxes!$P$77:$P$79,Taxes!$N$77:$N$79,Taxes!$N$12)))
)))
)</f>
        <v>844131.60749999993</v>
      </c>
      <c r="BA116" s="5">
        <f ca="1">IF(BA$4="",0,BA100/(1+
IF(SUMIFS(Taxes!$N$14:$N$17,Taxes!$J$14:$J$17,YEAR(BA$4))=4,IF(BA$1&lt;=Taxes!$P$81*12,Taxes!$P$82,IF(BA$1&lt;=Taxes!$P$83*12,Taxes!$P$84,IF(Taxes!$P99&lt;&gt;"",Taxes!$P99,Taxes!$P$77))),
IF(SUMIFS(Taxes!$N$14:$N$17,Taxes!$J$14:$J$17,YEAR(BA$4))&gt;1,SUMIFS(Taxes!$P$77:$P$79,Taxes!$N$77:$N$79,SUMIFS(Taxes!$N$14:$N$17,Taxes!$J$14:$J$17,YEAR(BA$4))),
IF(Taxes!$N$12&gt;1,SUMIFS(Taxes!$P$77:$P$79,Taxes!$N$77:$N$79,Taxes!$N$12),IF(Taxes!$P99&lt;&gt;"",Taxes!$P99,SUMIFS(Taxes!$P$77:$P$79,Taxes!$N$77:$N$79,Taxes!$N$12)))
)))
)</f>
        <v>874614.13777083321</v>
      </c>
      <c r="BB116" s="5">
        <f ca="1">IF(BB$4="",0,BB100/(1+
IF(SUMIFS(Taxes!$N$14:$N$17,Taxes!$J$14:$J$17,YEAR(BB$4))=4,IF(BB$1&lt;=Taxes!$P$81*12,Taxes!$P$82,IF(BB$1&lt;=Taxes!$P$83*12,Taxes!$P$84,IF(Taxes!$P99&lt;&gt;"",Taxes!$P99,Taxes!$P$77))),
IF(SUMIFS(Taxes!$N$14:$N$17,Taxes!$J$14:$J$17,YEAR(BB$4))&gt;1,SUMIFS(Taxes!$P$77:$P$79,Taxes!$N$77:$N$79,SUMIFS(Taxes!$N$14:$N$17,Taxes!$J$14:$J$17,YEAR(BB$4))),
IF(Taxes!$N$12&gt;1,SUMIFS(Taxes!$P$77:$P$79,Taxes!$N$77:$N$79,Taxes!$N$12),IF(Taxes!$P99&lt;&gt;"",Taxes!$P99,SUMIFS(Taxes!$P$77:$P$79,Taxes!$N$77:$N$79,Taxes!$N$12)))
)))
)</f>
        <v>926199.95822916669</v>
      </c>
      <c r="BC116" s="5">
        <f ca="1">IF(BC$4="",0,BC100/(1+
IF(SUMIFS(Taxes!$N$14:$N$17,Taxes!$J$14:$J$17,YEAR(BC$4))=4,IF(BC$1&lt;=Taxes!$P$81*12,Taxes!$P$82,IF(BC$1&lt;=Taxes!$P$83*12,Taxes!$P$84,IF(Taxes!$P99&lt;&gt;"",Taxes!$P99,Taxes!$P$77))),
IF(SUMIFS(Taxes!$N$14:$N$17,Taxes!$J$14:$J$17,YEAR(BC$4))&gt;1,SUMIFS(Taxes!$P$77:$P$79,Taxes!$N$77:$N$79,SUMIFS(Taxes!$N$14:$N$17,Taxes!$J$14:$J$17,YEAR(BC$4))),
IF(Taxes!$N$12&gt;1,SUMIFS(Taxes!$P$77:$P$79,Taxes!$N$77:$N$79,Taxes!$N$12),IF(Taxes!$P99&lt;&gt;"",Taxes!$P99,SUMIFS(Taxes!$P$77:$P$79,Taxes!$N$77:$N$79,Taxes!$N$12)))
)))
)</f>
        <v>961606.58954375004</v>
      </c>
      <c r="BD116" s="5">
        <f ca="1">IF(BD$4="",0,BD100/(1+
IF(SUMIFS(Taxes!$N$14:$N$17,Taxes!$J$14:$J$17,YEAR(BD$4))=4,IF(BD$1&lt;=Taxes!$P$81*12,Taxes!$P$82,IF(BD$1&lt;=Taxes!$P$83*12,Taxes!$P$84,IF(Taxes!$P99&lt;&gt;"",Taxes!$P99,Taxes!$P$77))),
IF(SUMIFS(Taxes!$N$14:$N$17,Taxes!$J$14:$J$17,YEAR(BD$4))&gt;1,SUMIFS(Taxes!$P$77:$P$79,Taxes!$N$77:$N$79,SUMIFS(Taxes!$N$14:$N$17,Taxes!$J$14:$J$17,YEAR(BD$4))),
IF(Taxes!$N$12&gt;1,SUMIFS(Taxes!$P$77:$P$79,Taxes!$N$77:$N$79,Taxes!$N$12),IF(Taxes!$P99&lt;&gt;"",Taxes!$P99,SUMIFS(Taxes!$P$77:$P$79,Taxes!$N$77:$N$79,Taxes!$N$12)))
)))
)</f>
        <v>995043.58044083335</v>
      </c>
      <c r="BE116" s="5">
        <f ca="1">IF(BE$4="",0,BE100/(1+
IF(SUMIFS(Taxes!$N$14:$N$17,Taxes!$J$14:$J$17,YEAR(BE$4))=4,IF(BE$1&lt;=Taxes!$P$81*12,Taxes!$P$82,IF(BE$1&lt;=Taxes!$P$83*12,Taxes!$P$84,IF(Taxes!$P99&lt;&gt;"",Taxes!$P99,Taxes!$P$77))),
IF(SUMIFS(Taxes!$N$14:$N$17,Taxes!$J$14:$J$17,YEAR(BE$4))&gt;1,SUMIFS(Taxes!$P$77:$P$79,Taxes!$N$77:$N$79,SUMIFS(Taxes!$N$14:$N$17,Taxes!$J$14:$J$17,YEAR(BE$4))),
IF(Taxes!$N$12&gt;1,SUMIFS(Taxes!$P$77:$P$79,Taxes!$N$77:$N$79,Taxes!$N$12),IF(Taxes!$P99&lt;&gt;"",Taxes!$P99,SUMIFS(Taxes!$P$77:$P$79,Taxes!$N$77:$N$79,Taxes!$N$12)))
)))
)</f>
        <v>1026440.5866197916</v>
      </c>
      <c r="BF116" s="5">
        <f ca="1">IF(BF$4="",0,BF100/(1+
IF(SUMIFS(Taxes!$N$14:$N$17,Taxes!$J$14:$J$17,YEAR(BF$4))=4,IF(BF$1&lt;=Taxes!$P$81*12,Taxes!$P$82,IF(BF$1&lt;=Taxes!$P$83*12,Taxes!$P$84,IF(Taxes!$P99&lt;&gt;"",Taxes!$P99,Taxes!$P$77))),
IF(SUMIFS(Taxes!$N$14:$N$17,Taxes!$J$14:$J$17,YEAR(BF$4))&gt;1,SUMIFS(Taxes!$P$77:$P$79,Taxes!$N$77:$N$79,SUMIFS(Taxes!$N$14:$N$17,Taxes!$J$14:$J$17,YEAR(BF$4))),
IF(Taxes!$N$12&gt;1,SUMIFS(Taxes!$P$77:$P$79,Taxes!$N$77:$N$79,Taxes!$N$12),IF(Taxes!$P99&lt;&gt;"",Taxes!$P99,SUMIFS(Taxes!$P$77:$P$79,Taxes!$N$77:$N$79,Taxes!$N$12)))
)))
)</f>
        <v>1057837.5927987499</v>
      </c>
      <c r="BG116" s="5">
        <f ca="1">IF(BG$4="",0,BG100/(1+
IF(SUMIFS(Taxes!$N$14:$N$17,Taxes!$J$14:$J$17,YEAR(BG$4))=4,IF(BG$1&lt;=Taxes!$P$81*12,Taxes!$P$82,IF(BG$1&lt;=Taxes!$P$83*12,Taxes!$P$84,IF(Taxes!$P99&lt;&gt;"",Taxes!$P99,Taxes!$P$77))),
IF(SUMIFS(Taxes!$N$14:$N$17,Taxes!$J$14:$J$17,YEAR(BG$4))&gt;1,SUMIFS(Taxes!$P$77:$P$79,Taxes!$N$77:$N$79,SUMIFS(Taxes!$N$14:$N$17,Taxes!$J$14:$J$17,YEAR(BG$4))),
IF(Taxes!$N$12&gt;1,SUMIFS(Taxes!$P$77:$P$79,Taxes!$N$77:$N$79,Taxes!$N$12),IF(Taxes!$P99&lt;&gt;"",Taxes!$P99,SUMIFS(Taxes!$P$77:$P$79,Taxes!$N$77:$N$79,Taxes!$N$12)))
)))
)</f>
        <v>1089234.5989777083</v>
      </c>
      <c r="BH116" s="5">
        <f ca="1">IF(BH$4="",0,BH100/(1+
IF(SUMIFS(Taxes!$N$14:$N$17,Taxes!$J$14:$J$17,YEAR(BH$4))=4,IF(BH$1&lt;=Taxes!$P$81*12,Taxes!$P$82,IF(BH$1&lt;=Taxes!$P$83*12,Taxes!$P$84,IF(Taxes!$P99&lt;&gt;"",Taxes!$P99,Taxes!$P$77))),
IF(SUMIFS(Taxes!$N$14:$N$17,Taxes!$J$14:$J$17,YEAR(BH$4))&gt;1,SUMIFS(Taxes!$P$77:$P$79,Taxes!$N$77:$N$79,SUMIFS(Taxes!$N$14:$N$17,Taxes!$J$14:$J$17,YEAR(BH$4))),
IF(Taxes!$N$12&gt;1,SUMIFS(Taxes!$P$77:$P$79,Taxes!$N$77:$N$79,Taxes!$N$12),IF(Taxes!$P99&lt;&gt;"",Taxes!$P99,SUMIFS(Taxes!$P$77:$P$79,Taxes!$N$77:$N$79,Taxes!$N$12)))
)))
)</f>
        <v>1146715.2718284165</v>
      </c>
      <c r="BI116" s="5">
        <f ca="1">IF(BI$4="",0,BI100/(1+
IF(SUMIFS(Taxes!$N$14:$N$17,Taxes!$J$14:$J$17,YEAR(BI$4))=4,IF(BI$1&lt;=Taxes!$P$81*12,Taxes!$P$82,IF(BI$1&lt;=Taxes!$P$83*12,Taxes!$P$84,IF(Taxes!$P99&lt;&gt;"",Taxes!$P99,Taxes!$P$77))),
IF(SUMIFS(Taxes!$N$14:$N$17,Taxes!$J$14:$J$17,YEAR(BI$4))&gt;1,SUMIFS(Taxes!$P$77:$P$79,Taxes!$N$77:$N$79,SUMIFS(Taxes!$N$14:$N$17,Taxes!$J$14:$J$17,YEAR(BI$4))),
IF(Taxes!$N$12&gt;1,SUMIFS(Taxes!$P$77:$P$79,Taxes!$N$77:$N$79,Taxes!$N$12),IF(Taxes!$P99&lt;&gt;"",Taxes!$P99,SUMIFS(Taxes!$P$77:$P$79,Taxes!$N$77:$N$79,Taxes!$N$12)))
)))
)</f>
        <v>1184053.5576381625</v>
      </c>
      <c r="BJ116" s="5">
        <f ca="1">IF(BJ$4="",0,BJ100/(1+
IF(SUMIFS(Taxes!$N$14:$N$17,Taxes!$J$14:$J$17,YEAR(BJ$4))=4,IF(BJ$1&lt;=Taxes!$P$81*12,Taxes!$P$82,IF(BJ$1&lt;=Taxes!$P$83*12,Taxes!$P$84,IF(Taxes!$P99&lt;&gt;"",Taxes!$P99,Taxes!$P$77))),
IF(SUMIFS(Taxes!$N$14:$N$17,Taxes!$J$14:$J$17,YEAR(BJ$4))&gt;1,SUMIFS(Taxes!$P$77:$P$79,Taxes!$N$77:$N$79,SUMIFS(Taxes!$N$14:$N$17,Taxes!$J$14:$J$17,YEAR(BJ$4))),
IF(Taxes!$N$12&gt;1,SUMIFS(Taxes!$P$77:$P$79,Taxes!$N$77:$N$79,Taxes!$N$12),IF(Taxes!$P99&lt;&gt;"",Taxes!$P99,SUMIFS(Taxes!$P$77:$P$79,Taxes!$N$77:$N$79,Taxes!$N$12)))
)))
)</f>
        <v>1218928.386040021</v>
      </c>
      <c r="BK116" s="5">
        <f ca="1">IF(BK$4="",0,BK100/(1+
IF(SUMIFS(Taxes!$N$14:$N$17,Taxes!$J$14:$J$17,YEAR(BK$4))=4,IF(BK$1&lt;=Taxes!$P$81*12,Taxes!$P$82,IF(BK$1&lt;=Taxes!$P$83*12,Taxes!$P$84,IF(Taxes!$P99&lt;&gt;"",Taxes!$P99,Taxes!$P$77))),
IF(SUMIFS(Taxes!$N$14:$N$17,Taxes!$J$14:$J$17,YEAR(BK$4))&gt;1,SUMIFS(Taxes!$P$77:$P$79,Taxes!$N$77:$N$79,SUMIFS(Taxes!$N$14:$N$17,Taxes!$J$14:$J$17,YEAR(BK$4))),
IF(Taxes!$N$12&gt;1,SUMIFS(Taxes!$P$77:$P$79,Taxes!$N$77:$N$79,Taxes!$N$12),IF(Taxes!$P99&lt;&gt;"",Taxes!$P99,SUMIFS(Taxes!$P$77:$P$79,Taxes!$N$77:$N$79,Taxes!$N$12)))
)))
)</f>
        <v>1251267.3024043478</v>
      </c>
      <c r="BL116" s="5">
        <f ca="1">IF(BL$4="",0,BL100/(1+
IF(SUMIFS(Taxes!$N$14:$N$17,Taxes!$J$14:$J$17,YEAR(BL$4))=4,IF(BL$1&lt;=Taxes!$P$81*12,Taxes!$P$82,IF(BL$1&lt;=Taxes!$P$83*12,Taxes!$P$84,IF(Taxes!$P99&lt;&gt;"",Taxes!$P99,Taxes!$P$77))),
IF(SUMIFS(Taxes!$N$14:$N$17,Taxes!$J$14:$J$17,YEAR(BL$4))&gt;1,SUMIFS(Taxes!$P$77:$P$79,Taxes!$N$77:$N$79,SUMIFS(Taxes!$N$14:$N$17,Taxes!$J$14:$J$17,YEAR(BL$4))),
IF(Taxes!$N$12&gt;1,SUMIFS(Taxes!$P$77:$P$79,Taxes!$N$77:$N$79,Taxes!$N$12),IF(Taxes!$P99&lt;&gt;"",Taxes!$P99,SUMIFS(Taxes!$P$77:$P$79,Taxes!$N$77:$N$79,Taxes!$N$12)))
)))
)</f>
        <v>1283606.2187686749</v>
      </c>
      <c r="BM116" s="5">
        <f ca="1">IF(BM$4="",0,BM100/(1+
IF(SUMIFS(Taxes!$N$14:$N$17,Taxes!$J$14:$J$17,YEAR(BM$4))=4,IF(BM$1&lt;=Taxes!$P$81*12,Taxes!$P$82,IF(BM$1&lt;=Taxes!$P$83*12,Taxes!$P$84,IF(Taxes!$P99&lt;&gt;"",Taxes!$P99,Taxes!$P$77))),
IF(SUMIFS(Taxes!$N$14:$N$17,Taxes!$J$14:$J$17,YEAR(BM$4))&gt;1,SUMIFS(Taxes!$P$77:$P$79,Taxes!$N$77:$N$79,SUMIFS(Taxes!$N$14:$N$17,Taxes!$J$14:$J$17,YEAR(BM$4))),
IF(Taxes!$N$12&gt;1,SUMIFS(Taxes!$P$77:$P$79,Taxes!$N$77:$N$79,Taxes!$N$12),IF(Taxes!$P99&lt;&gt;"",Taxes!$P99,SUMIFS(Taxes!$P$77:$P$79,Taxes!$N$77:$N$79,Taxes!$N$12)))
)))
)</f>
        <v>1315945.135133002</v>
      </c>
      <c r="BN116" s="5">
        <f ca="1">IF(BN$4="",0,BN100/(1+
IF(SUMIFS(Taxes!$N$14:$N$17,Taxes!$J$14:$J$17,YEAR(BN$4))=4,IF(BN$1&lt;=Taxes!$P$81*12,Taxes!$P$82,IF(BN$1&lt;=Taxes!$P$83*12,Taxes!$P$84,IF(Taxes!$P99&lt;&gt;"",Taxes!$P99,Taxes!$P$77))),
IF(SUMIFS(Taxes!$N$14:$N$17,Taxes!$J$14:$J$17,YEAR(BN$4))&gt;1,SUMIFS(Taxes!$P$77:$P$79,Taxes!$N$77:$N$79,SUMIFS(Taxes!$N$14:$N$17,Taxes!$J$14:$J$17,YEAR(BN$4))),
IF(Taxes!$N$12&gt;1,SUMIFS(Taxes!$P$77:$P$79,Taxes!$N$77:$N$79,Taxes!$N$12),IF(Taxes!$P99&lt;&gt;"",Taxes!$P99,SUMIFS(Taxes!$P$77:$P$79,Taxes!$N$77:$N$79,Taxes!$N$12)))
)))
)</f>
        <v>1379627.9242812155</v>
      </c>
      <c r="BO116" s="5">
        <f ca="1">IF(BO$4="",0,BO100/(1+
IF(SUMIFS(Taxes!$N$14:$N$17,Taxes!$J$14:$J$17,YEAR(BO$4))=4,IF(BO$1&lt;=Taxes!$P$81*12,Taxes!$P$82,IF(BO$1&lt;=Taxes!$P$83*12,Taxes!$P$84,IF(Taxes!$P99&lt;&gt;"",Taxes!$P99,Taxes!$P$77))),
IF(SUMIFS(Taxes!$N$14:$N$17,Taxes!$J$14:$J$17,YEAR(BO$4))&gt;1,SUMIFS(Taxes!$P$77:$P$79,Taxes!$N$77:$N$79,SUMIFS(Taxes!$N$14:$N$17,Taxes!$J$14:$J$17,YEAR(BO$4))),
IF(Taxes!$N$12&gt;1,SUMIFS(Taxes!$P$77:$P$79,Taxes!$N$77:$N$79,Taxes!$N$12),IF(Taxes!$P99&lt;&gt;"",Taxes!$P99,SUMIFS(Taxes!$P$77:$P$79,Taxes!$N$77:$N$79,Taxes!$N$12)))
)))
)</f>
        <v>1418981.8978876504</v>
      </c>
      <c r="BP116" s="5">
        <f ca="1">IF(BP$4="",0,BP100/(1+
IF(SUMIFS(Taxes!$N$14:$N$17,Taxes!$J$14:$J$17,YEAR(BP$4))=4,IF(BP$1&lt;=Taxes!$P$81*12,Taxes!$P$82,IF(BP$1&lt;=Taxes!$P$83*12,Taxes!$P$84,IF(Taxes!$P99&lt;&gt;"",Taxes!$P99,Taxes!$P$77))),
IF(SUMIFS(Taxes!$N$14:$N$17,Taxes!$J$14:$J$17,YEAR(BP$4))&gt;1,SUMIFS(Taxes!$P$77:$P$79,Taxes!$N$77:$N$79,SUMIFS(Taxes!$N$14:$N$17,Taxes!$J$14:$J$17,YEAR(BP$4))),
IF(Taxes!$N$12&gt;1,SUMIFS(Taxes!$P$77:$P$79,Taxes!$N$77:$N$79,Taxes!$N$12),IF(Taxes!$P99&lt;&gt;"",Taxes!$P99,SUMIFS(Taxes!$P$77:$P$79,Taxes!$N$77:$N$79,Taxes!$N$12)))
)))
)</f>
        <v>1455350.7407527629</v>
      </c>
      <c r="BQ116" s="5">
        <f ca="1">IF(BQ$4="",0,BQ100/(1+
IF(SUMIFS(Taxes!$N$14:$N$17,Taxes!$J$14:$J$17,YEAR(BQ$4))=4,IF(BQ$1&lt;=Taxes!$P$81*12,Taxes!$P$82,IF(BQ$1&lt;=Taxes!$P$83*12,Taxes!$P$84,IF(Taxes!$P99&lt;&gt;"",Taxes!$P99,Taxes!$P$77))),
IF(SUMIFS(Taxes!$N$14:$N$17,Taxes!$J$14:$J$17,YEAR(BQ$4))&gt;1,SUMIFS(Taxes!$P$77:$P$79,Taxes!$N$77:$N$79,SUMIFS(Taxes!$N$14:$N$17,Taxes!$J$14:$J$17,YEAR(BQ$4))),
IF(Taxes!$N$12&gt;1,SUMIFS(Taxes!$P$77:$P$79,Taxes!$N$77:$N$79,Taxes!$N$12),IF(Taxes!$P99&lt;&gt;"",Taxes!$P99,SUMIFS(Taxes!$P$77:$P$79,Taxes!$N$77:$N$79,Taxes!$N$12)))
)))
)</f>
        <v>1488659.8246080198</v>
      </c>
      <c r="BR116" s="5">
        <f ca="1">IF(BR$4="",0,BR100/(1+
IF(SUMIFS(Taxes!$N$14:$N$17,Taxes!$J$14:$J$17,YEAR(BR$4))=4,IF(BR$1&lt;=Taxes!$P$81*12,Taxes!$P$82,IF(BR$1&lt;=Taxes!$P$83*12,Taxes!$P$84,IF(Taxes!$P99&lt;&gt;"",Taxes!$P99,Taxes!$P$77))),
IF(SUMIFS(Taxes!$N$14:$N$17,Taxes!$J$14:$J$17,YEAR(BR$4))&gt;1,SUMIFS(Taxes!$P$77:$P$79,Taxes!$N$77:$N$79,SUMIFS(Taxes!$N$14:$N$17,Taxes!$J$14:$J$17,YEAR(BR$4))),
IF(Taxes!$N$12&gt;1,SUMIFS(Taxes!$P$77:$P$79,Taxes!$N$77:$N$79,Taxes!$N$12),IF(Taxes!$P99&lt;&gt;"",Taxes!$P99,SUMIFS(Taxes!$P$77:$P$79,Taxes!$N$77:$N$79,Taxes!$N$12)))
)))
)</f>
        <v>1521968.9084632767</v>
      </c>
      <c r="BS116" s="5">
        <f ca="1">IF(BS$4="",0,BS100/(1+
IF(SUMIFS(Taxes!$N$14:$N$17,Taxes!$J$14:$J$17,YEAR(BS$4))=4,IF(BS$1&lt;=Taxes!$P$81*12,Taxes!$P$82,IF(BS$1&lt;=Taxes!$P$83*12,Taxes!$P$84,IF(Taxes!$P99&lt;&gt;"",Taxes!$P99,Taxes!$P$77))),
IF(SUMIFS(Taxes!$N$14:$N$17,Taxes!$J$14:$J$17,YEAR(BS$4))&gt;1,SUMIFS(Taxes!$P$77:$P$79,Taxes!$N$77:$N$79,SUMIFS(Taxes!$N$14:$N$17,Taxes!$J$14:$J$17,YEAR(BS$4))),
IF(Taxes!$N$12&gt;1,SUMIFS(Taxes!$P$77:$P$79,Taxes!$N$77:$N$79,Taxes!$N$12),IF(Taxes!$P99&lt;&gt;"",Taxes!$P99,SUMIFS(Taxes!$P$77:$P$79,Taxes!$N$77:$N$79,Taxes!$N$12)))
)))
)</f>
        <v>1555277.9923185336</v>
      </c>
      <c r="BT116" s="5">
        <f ca="1">IF(BT$4="",0,BT100/(1+
IF(SUMIFS(Taxes!$N$14:$N$17,Taxes!$J$14:$J$17,YEAR(BT$4))=4,IF(BT$1&lt;=Taxes!$P$81*12,Taxes!$P$82,IF(BT$1&lt;=Taxes!$P$83*12,Taxes!$P$84,IF(Taxes!$P99&lt;&gt;"",Taxes!$P99,Taxes!$P$77))),
IF(SUMIFS(Taxes!$N$14:$N$17,Taxes!$J$14:$J$17,YEAR(BT$4))&gt;1,SUMIFS(Taxes!$P$77:$P$79,Taxes!$N$77:$N$79,SUMIFS(Taxes!$N$14:$N$17,Taxes!$J$14:$J$17,YEAR(BT$4))),
IF(Taxes!$N$12&gt;1,SUMIFS(Taxes!$P$77:$P$79,Taxes!$N$77:$N$79,Taxes!$N$12),IF(Taxes!$P99&lt;&gt;"",Taxes!$P99,SUMIFS(Taxes!$P$77:$P$79,Taxes!$N$77:$N$79,Taxes!$N$12)))
)))
)</f>
        <v>1625483.2921365364</v>
      </c>
      <c r="BU116" s="5">
        <f ca="1">IF(BU$4="",0,BU100/(1+
IF(SUMIFS(Taxes!$N$14:$N$17,Taxes!$J$14:$J$17,YEAR(BU$4))=4,IF(BU$1&lt;=Taxes!$P$81*12,Taxes!$P$82,IF(BU$1&lt;=Taxes!$P$83*12,Taxes!$P$84,IF(Taxes!$P99&lt;&gt;"",Taxes!$P99,Taxes!$P$77))),
IF(SUMIFS(Taxes!$N$14:$N$17,Taxes!$J$14:$J$17,YEAR(BU$4))&gt;1,SUMIFS(Taxes!$P$77:$P$79,Taxes!$N$77:$N$79,SUMIFS(Taxes!$N$14:$N$17,Taxes!$J$14:$J$17,YEAR(BU$4))),
IF(Taxes!$N$12&gt;1,SUMIFS(Taxes!$P$77:$P$79,Taxes!$N$77:$N$79,Taxes!$N$12),IF(Taxes!$P99&lt;&gt;"",Taxes!$P99,SUMIFS(Taxes!$P$77:$P$79,Taxes!$N$77:$N$79,Taxes!$N$12)))
)))
)</f>
        <v>1666940.2903502332</v>
      </c>
      <c r="BV116" s="5">
        <f ca="1">IF(BV$4="",0,BV100/(1+
IF(SUMIFS(Taxes!$N$14:$N$17,Taxes!$J$14:$J$17,YEAR(BV$4))=4,IF(BV$1&lt;=Taxes!$P$81*12,Taxes!$P$82,IF(BV$1&lt;=Taxes!$P$83*12,Taxes!$P$84,IF(Taxes!$P99&lt;&gt;"",Taxes!$P99,Taxes!$P$77))),
IF(SUMIFS(Taxes!$N$14:$N$17,Taxes!$J$14:$J$17,YEAR(BV$4))&gt;1,SUMIFS(Taxes!$P$77:$P$79,Taxes!$N$77:$N$79,SUMIFS(Taxes!$N$14:$N$17,Taxes!$J$14:$J$17,YEAR(BV$4))),
IF(Taxes!$N$12&gt;1,SUMIFS(Taxes!$P$77:$P$79,Taxes!$N$77:$N$79,Taxes!$N$12),IF(Taxes!$P99&lt;&gt;"",Taxes!$P99,SUMIFS(Taxes!$P$77:$P$79,Taxes!$N$77:$N$79,Taxes!$N$12)))
)))
)</f>
        <v>1704861.4012008333</v>
      </c>
      <c r="BW116" s="5">
        <f ca="1">IF(BW$4="",0,BW100/(1+
IF(SUMIFS(Taxes!$N$14:$N$17,Taxes!$J$14:$J$17,YEAR(BW$4))=4,IF(BW$1&lt;=Taxes!$P$81*12,Taxes!$P$82,IF(BW$1&lt;=Taxes!$P$83*12,Taxes!$P$84,IF(Taxes!$P99&lt;&gt;"",Taxes!$P99,Taxes!$P$77))),
IF(SUMIFS(Taxes!$N$14:$N$17,Taxes!$J$14:$J$17,YEAR(BW$4))&gt;1,SUMIFS(Taxes!$P$77:$P$79,Taxes!$N$77:$N$79,SUMIFS(Taxes!$N$14:$N$17,Taxes!$J$14:$J$17,YEAR(BW$4))),
IF(Taxes!$N$12&gt;1,SUMIFS(Taxes!$P$77:$P$79,Taxes!$N$77:$N$79,Taxes!$N$12),IF(Taxes!$P99&lt;&gt;"",Taxes!$P99,SUMIFS(Taxes!$P$77:$P$79,Taxes!$N$77:$N$79,Taxes!$N$12)))
)))
)</f>
        <v>1739169.7575717475</v>
      </c>
      <c r="BX116" s="5">
        <f ca="1">IF(BX$4="",0,BX100/(1+
IF(SUMIFS(Taxes!$N$14:$N$17,Taxes!$J$14:$J$17,YEAR(BX$4))=4,IF(BX$1&lt;=Taxes!$P$81*12,Taxes!$P$82,IF(BX$1&lt;=Taxes!$P$83*12,Taxes!$P$84,IF(Taxes!$P99&lt;&gt;"",Taxes!$P99,Taxes!$P$77))),
IF(SUMIFS(Taxes!$N$14:$N$17,Taxes!$J$14:$J$17,YEAR(BX$4))&gt;1,SUMIFS(Taxes!$P$77:$P$79,Taxes!$N$77:$N$79,SUMIFS(Taxes!$N$14:$N$17,Taxes!$J$14:$J$17,YEAR(BX$4))),
IF(Taxes!$N$12&gt;1,SUMIFS(Taxes!$P$77:$P$79,Taxes!$N$77:$N$79,Taxes!$N$12),IF(Taxes!$P99&lt;&gt;"",Taxes!$P99,SUMIFS(Taxes!$P$77:$P$79,Taxes!$N$77:$N$79,Taxes!$N$12)))
)))
)</f>
        <v>1773478.1139426625</v>
      </c>
      <c r="BY116" s="5">
        <f ca="1">IF(BY$4="",0,BY100/(1+
IF(SUMIFS(Taxes!$N$14:$N$17,Taxes!$J$14:$J$17,YEAR(BY$4))=4,IF(BY$1&lt;=Taxes!$P$81*12,Taxes!$P$82,IF(BY$1&lt;=Taxes!$P$83*12,Taxes!$P$84,IF(Taxes!$P99&lt;&gt;"",Taxes!$P99,Taxes!$P$77))),
IF(SUMIFS(Taxes!$N$14:$N$17,Taxes!$J$14:$J$17,YEAR(BY$4))&gt;1,SUMIFS(Taxes!$P$77:$P$79,Taxes!$N$77:$N$79,SUMIFS(Taxes!$N$14:$N$17,Taxes!$J$14:$J$17,YEAR(BY$4))),
IF(Taxes!$N$12&gt;1,SUMIFS(Taxes!$P$77:$P$79,Taxes!$N$77:$N$79,Taxes!$N$12),IF(Taxes!$P99&lt;&gt;"",Taxes!$P99,SUMIFS(Taxes!$P$77:$P$79,Taxes!$N$77:$N$79,Taxes!$N$12)))
)))
)</f>
        <v>1807786.4703135772</v>
      </c>
      <c r="BZ116" s="5">
        <f ca="1">IF(BZ$4="",0,BZ100/(1+
IF(SUMIFS(Taxes!$N$14:$N$17,Taxes!$J$14:$J$17,YEAR(BZ$4))=4,IF(BZ$1&lt;=Taxes!$P$81*12,Taxes!$P$82,IF(BZ$1&lt;=Taxes!$P$83*12,Taxes!$P$84,IF(Taxes!$P99&lt;&gt;"",Taxes!$P99,Taxes!$P$77))),
IF(SUMIFS(Taxes!$N$14:$N$17,Taxes!$J$14:$J$17,YEAR(BZ$4))&gt;1,SUMIFS(Taxes!$P$77:$P$79,Taxes!$N$77:$N$79,SUMIFS(Taxes!$N$14:$N$17,Taxes!$J$14:$J$17,YEAR(BZ$4))),
IF(Taxes!$N$12&gt;1,SUMIFS(Taxes!$P$77:$P$79,Taxes!$N$77:$N$79,Taxes!$N$12),IF(Taxes!$P99&lt;&gt;"",Taxes!$P99,SUMIFS(Taxes!$P$77:$P$79,Taxes!$N$77:$N$79,Taxes!$N$12)))
)))
)</f>
        <v>1884848.3169313238</v>
      </c>
      <c r="CA116" s="5">
        <f ca="1">IF(CA$4="",0,CA100/(1+
IF(SUMIFS(Taxes!$N$14:$N$17,Taxes!$J$14:$J$17,YEAR(CA$4))=4,IF(CA$1&lt;=Taxes!$P$81*12,Taxes!$P$82,IF(CA$1&lt;=Taxes!$P$83*12,Taxes!$P$84,IF(Taxes!$P99&lt;&gt;"",Taxes!$P99,Taxes!$P$77))),
IF(SUMIFS(Taxes!$N$14:$N$17,Taxes!$J$14:$J$17,YEAR(CA$4))&gt;1,SUMIFS(Taxes!$P$77:$P$79,Taxes!$N$77:$N$79,SUMIFS(Taxes!$N$14:$N$17,Taxes!$J$14:$J$17,YEAR(CA$4))),
IF(Taxes!$N$12&gt;1,SUMIFS(Taxes!$P$77:$P$79,Taxes!$N$77:$N$79,Taxes!$N$12),IF(Taxes!$P99&lt;&gt;"",Taxes!$P99,SUMIFS(Taxes!$P$77:$P$79,Taxes!$N$77:$N$79,Taxes!$N$12)))
)))
)</f>
        <v>1928499.102652472</v>
      </c>
      <c r="CB116" s="5">
        <f ca="1">IF(CB$4="",0,CB100/(1+
IF(SUMIFS(Taxes!$N$14:$N$17,Taxes!$J$14:$J$17,YEAR(CB$4))=4,IF(CB$1&lt;=Taxes!$P$81*12,Taxes!$P$82,IF(CB$1&lt;=Taxes!$P$83*12,Taxes!$P$84,IF(Taxes!$P99&lt;&gt;"",Taxes!$P99,Taxes!$P$77))),
IF(SUMIFS(Taxes!$N$14:$N$17,Taxes!$J$14:$J$17,YEAR(CB$4))&gt;1,SUMIFS(Taxes!$P$77:$P$79,Taxes!$N$77:$N$79,SUMIFS(Taxes!$N$14:$N$17,Taxes!$J$14:$J$17,YEAR(CB$4))),
IF(Taxes!$N$12&gt;1,SUMIFS(Taxes!$P$77:$P$79,Taxes!$N$77:$N$79,Taxes!$N$12),IF(Taxes!$P99&lt;&gt;"",Taxes!$P99,SUMIFS(Taxes!$P$77:$P$79,Taxes!$N$77:$N$79,Taxes!$N$12)))
)))
)</f>
        <v>1968032.8856091106</v>
      </c>
      <c r="CC116" s="5">
        <f ca="1">IF(CC$4="",0,CC100/(1+
IF(SUMIFS(Taxes!$N$14:$N$17,Taxes!$J$14:$J$17,YEAR(CC$4))=4,IF(CC$1&lt;=Taxes!$P$81*12,Taxes!$P$82,IF(CC$1&lt;=Taxes!$P$83*12,Taxes!$P$84,IF(Taxes!$P99&lt;&gt;"",Taxes!$P99,Taxes!$P$77))),
IF(SUMIFS(Taxes!$N$14:$N$17,Taxes!$J$14:$J$17,YEAR(CC$4))&gt;1,SUMIFS(Taxes!$P$77:$P$79,Taxes!$N$77:$N$79,SUMIFS(Taxes!$N$14:$N$17,Taxes!$J$14:$J$17,YEAR(CC$4))),
IF(Taxes!$N$12&gt;1,SUMIFS(Taxes!$P$77:$P$79,Taxes!$N$77:$N$79,Taxes!$N$12),IF(Taxes!$P99&lt;&gt;"",Taxes!$P99,SUMIFS(Taxes!$P$77:$P$79,Taxes!$N$77:$N$79,Taxes!$N$12)))
)))
)</f>
        <v>2003370.4926711523</v>
      </c>
      <c r="CD116" s="5">
        <f ca="1">IF(CD$4="",0,CD100/(1+
IF(SUMIFS(Taxes!$N$14:$N$17,Taxes!$J$14:$J$17,YEAR(CD$4))=4,IF(CD$1&lt;=Taxes!$P$81*12,Taxes!$P$82,IF(CD$1&lt;=Taxes!$P$83*12,Taxes!$P$84,IF(Taxes!$P99&lt;&gt;"",Taxes!$P99,Taxes!$P$77))),
IF(SUMIFS(Taxes!$N$14:$N$17,Taxes!$J$14:$J$17,YEAR(CD$4))&gt;1,SUMIFS(Taxes!$P$77:$P$79,Taxes!$N$77:$N$79,SUMIFS(Taxes!$N$14:$N$17,Taxes!$J$14:$J$17,YEAR(CD$4))),
IF(Taxes!$N$12&gt;1,SUMIFS(Taxes!$P$77:$P$79,Taxes!$N$77:$N$79,Taxes!$N$12),IF(Taxes!$P99&lt;&gt;"",Taxes!$P99,SUMIFS(Taxes!$P$77:$P$79,Taxes!$N$77:$N$79,Taxes!$N$12)))
)))
)</f>
        <v>2038708.0997331946</v>
      </c>
      <c r="CE116" s="5">
        <f ca="1">IF(CE$4="",0,CE100/(1+
IF(SUMIFS(Taxes!$N$14:$N$17,Taxes!$J$14:$J$17,YEAR(CE$4))=4,IF(CE$1&lt;=Taxes!$P$81*12,Taxes!$P$82,IF(CE$1&lt;=Taxes!$P$83*12,Taxes!$P$84,IF(Taxes!$P99&lt;&gt;"",Taxes!$P99,Taxes!$P$77))),
IF(SUMIFS(Taxes!$N$14:$N$17,Taxes!$J$14:$J$17,YEAR(CE$4))&gt;1,SUMIFS(Taxes!$P$77:$P$79,Taxes!$N$77:$N$79,SUMIFS(Taxes!$N$14:$N$17,Taxes!$J$14:$J$17,YEAR(CE$4))),
IF(Taxes!$N$12&gt;1,SUMIFS(Taxes!$P$77:$P$79,Taxes!$N$77:$N$79,Taxes!$N$12),IF(Taxes!$P99&lt;&gt;"",Taxes!$P99,SUMIFS(Taxes!$P$77:$P$79,Taxes!$N$77:$N$79,Taxes!$N$12)))
)))
)</f>
        <v>2074045.7067952363</v>
      </c>
      <c r="CF116" s="5">
        <f ca="1">IF(CF$4="",0,CF100/(1+
IF(SUMIFS(Taxes!$N$14:$N$17,Taxes!$J$14:$J$17,YEAR(CF$4))=4,IF(CF$1&lt;=Taxes!$P$81*12,Taxes!$P$82,IF(CF$1&lt;=Taxes!$P$83*12,Taxes!$P$84,IF(Taxes!$P99&lt;&gt;"",Taxes!$P99,Taxes!$P$77))),
IF(SUMIFS(Taxes!$N$14:$N$17,Taxes!$J$14:$J$17,YEAR(CF$4))&gt;1,SUMIFS(Taxes!$P$77:$P$79,Taxes!$N$77:$N$79,SUMIFS(Taxes!$N$14:$N$17,Taxes!$J$14:$J$17,YEAR(CF$4))),
IF(Taxes!$N$12&gt;1,SUMIFS(Taxes!$P$77:$P$79,Taxes!$N$77:$N$79,Taxes!$N$12),IF(Taxes!$P99&lt;&gt;"",Taxes!$P99,SUMIFS(Taxes!$P$77:$P$79,Taxes!$N$77:$N$79,Taxes!$N$12)))
)))
)</f>
        <v>0</v>
      </c>
    </row>
    <row r="117" spans="2:84" x14ac:dyDescent="0.3">
      <c r="B117" s="13">
        <f>ROW()</f>
        <v>117</v>
      </c>
      <c r="H117" s="1" t="str">
        <f>$H$97</f>
        <v>Переменные расходы с НДС</v>
      </c>
      <c r="I117" s="1" t="str">
        <f>Prcsses!I58</f>
        <v>Прочие маркетинговые расходы</v>
      </c>
      <c r="M117" s="53" t="s">
        <v>18</v>
      </c>
      <c r="U117" s="5">
        <f t="shared" ca="1" si="124"/>
        <v>2660749.8910296261</v>
      </c>
      <c r="X117" s="5">
        <f ca="1">IF(X$4="",0,X101/(1+
IF(SUMIFS(Taxes!$N$14:$N$17,Taxes!$J$14:$J$17,YEAR(X$4))=4,IF(X$1&lt;=Taxes!$P$81*12,Taxes!$P$82,IF(X$1&lt;=Taxes!$P$83*12,Taxes!$P$84,IF(Taxes!$P100&lt;&gt;"",Taxes!$P100,Taxes!$P$77))),
IF(SUMIFS(Taxes!$N$14:$N$17,Taxes!$J$14:$J$17,YEAR(X$4))&gt;1,SUMIFS(Taxes!$P$77:$P$79,Taxes!$N$77:$N$79,SUMIFS(Taxes!$N$14:$N$17,Taxes!$J$14:$J$17,YEAR(X$4))),
IF(Taxes!$N$12&gt;1,SUMIFS(Taxes!$P$77:$P$79,Taxes!$N$77:$N$79,Taxes!$N$12),IF(Taxes!$P100&lt;&gt;"",Taxes!$P100,SUMIFS(Taxes!$P$77:$P$79,Taxes!$N$77:$N$79,Taxes!$N$12)))
)))
)</f>
        <v>0</v>
      </c>
      <c r="Y117" s="5">
        <f ca="1">IF(Y$4="",0,Y101/(1+
IF(SUMIFS(Taxes!$N$14:$N$17,Taxes!$J$14:$J$17,YEAR(Y$4))=4,IF(Y$1&lt;=Taxes!$P$81*12,Taxes!$P$82,IF(Y$1&lt;=Taxes!$P$83*12,Taxes!$P$84,IF(Taxes!$P100&lt;&gt;"",Taxes!$P100,Taxes!$P$77))),
IF(SUMIFS(Taxes!$N$14:$N$17,Taxes!$J$14:$J$17,YEAR(Y$4))&gt;1,SUMIFS(Taxes!$P$77:$P$79,Taxes!$N$77:$N$79,SUMIFS(Taxes!$N$14:$N$17,Taxes!$J$14:$J$17,YEAR(Y$4))),
IF(Taxes!$N$12&gt;1,SUMIFS(Taxes!$P$77:$P$79,Taxes!$N$77:$N$79,Taxes!$N$12),IF(Taxes!$P100&lt;&gt;"",Taxes!$P100,SUMIFS(Taxes!$P$77:$P$79,Taxes!$N$77:$N$79,Taxes!$N$12)))
)))
)</f>
        <v>0</v>
      </c>
      <c r="Z117" s="5">
        <f ca="1">IF(Z$4="",0,Z101/(1+
IF(SUMIFS(Taxes!$N$14:$N$17,Taxes!$J$14:$J$17,YEAR(Z$4))=4,IF(Z$1&lt;=Taxes!$P$81*12,Taxes!$P$82,IF(Z$1&lt;=Taxes!$P$83*12,Taxes!$P$84,IF(Taxes!$P100&lt;&gt;"",Taxes!$P100,Taxes!$P$77))),
IF(SUMIFS(Taxes!$N$14:$N$17,Taxes!$J$14:$J$17,YEAR(Z$4))&gt;1,SUMIFS(Taxes!$P$77:$P$79,Taxes!$N$77:$N$79,SUMIFS(Taxes!$N$14:$N$17,Taxes!$J$14:$J$17,YEAR(Z$4))),
IF(Taxes!$N$12&gt;1,SUMIFS(Taxes!$P$77:$P$79,Taxes!$N$77:$N$79,Taxes!$N$12),IF(Taxes!$P100&lt;&gt;"",Taxes!$P100,SUMIFS(Taxes!$P$77:$P$79,Taxes!$N$77:$N$79,Taxes!$N$12)))
)))
)</f>
        <v>2500</v>
      </c>
      <c r="AA117" s="5">
        <f ca="1">IF(AA$4="",0,AA101/(1+
IF(SUMIFS(Taxes!$N$14:$N$17,Taxes!$J$14:$J$17,YEAR(AA$4))=4,IF(AA$1&lt;=Taxes!$P$81*12,Taxes!$P$82,IF(AA$1&lt;=Taxes!$P$83*12,Taxes!$P$84,IF(Taxes!$P100&lt;&gt;"",Taxes!$P100,Taxes!$P$77))),
IF(SUMIFS(Taxes!$N$14:$N$17,Taxes!$J$14:$J$17,YEAR(AA$4))&gt;1,SUMIFS(Taxes!$P$77:$P$79,Taxes!$N$77:$N$79,SUMIFS(Taxes!$N$14:$N$17,Taxes!$J$14:$J$17,YEAR(AA$4))),
IF(Taxes!$N$12&gt;1,SUMIFS(Taxes!$P$77:$P$79,Taxes!$N$77:$N$79,Taxes!$N$12),IF(Taxes!$P100&lt;&gt;"",Taxes!$P100,SUMIFS(Taxes!$P$77:$P$79,Taxes!$N$77:$N$79,Taxes!$N$12)))
)))
)</f>
        <v>3750</v>
      </c>
      <c r="AB117" s="5">
        <f ca="1">IF(AB$4="",0,AB101/(1+
IF(SUMIFS(Taxes!$N$14:$N$17,Taxes!$J$14:$J$17,YEAR(AB$4))=4,IF(AB$1&lt;=Taxes!$P$81*12,Taxes!$P$82,IF(AB$1&lt;=Taxes!$P$83*12,Taxes!$P$84,IF(Taxes!$P100&lt;&gt;"",Taxes!$P100,Taxes!$P$77))),
IF(SUMIFS(Taxes!$N$14:$N$17,Taxes!$J$14:$J$17,YEAR(AB$4))&gt;1,SUMIFS(Taxes!$P$77:$P$79,Taxes!$N$77:$N$79,SUMIFS(Taxes!$N$14:$N$17,Taxes!$J$14:$J$17,YEAR(AB$4))),
IF(Taxes!$N$12&gt;1,SUMIFS(Taxes!$P$77:$P$79,Taxes!$N$77:$N$79,Taxes!$N$12),IF(Taxes!$P100&lt;&gt;"",Taxes!$P100,SUMIFS(Taxes!$P$77:$P$79,Taxes!$N$77:$N$79,Taxes!$N$12)))
)))
)</f>
        <v>5000</v>
      </c>
      <c r="AC117" s="5">
        <f ca="1">IF(AC$4="",0,AC101/(1+
IF(SUMIFS(Taxes!$N$14:$N$17,Taxes!$J$14:$J$17,YEAR(AC$4))=4,IF(AC$1&lt;=Taxes!$P$81*12,Taxes!$P$82,IF(AC$1&lt;=Taxes!$P$83*12,Taxes!$P$84,IF(Taxes!$P100&lt;&gt;"",Taxes!$P100,Taxes!$P$77))),
IF(SUMIFS(Taxes!$N$14:$N$17,Taxes!$J$14:$J$17,YEAR(AC$4))&gt;1,SUMIFS(Taxes!$P$77:$P$79,Taxes!$N$77:$N$79,SUMIFS(Taxes!$N$14:$N$17,Taxes!$J$14:$J$17,YEAR(AC$4))),
IF(Taxes!$N$12&gt;1,SUMIFS(Taxes!$P$77:$P$79,Taxes!$N$77:$N$79,Taxes!$N$12),IF(Taxes!$P100&lt;&gt;"",Taxes!$P100,SUMIFS(Taxes!$P$77:$P$79,Taxes!$N$77:$N$79,Taxes!$N$12)))
)))
)</f>
        <v>6250</v>
      </c>
      <c r="AD117" s="5">
        <f ca="1">IF(AD$4="",0,AD101/(1+
IF(SUMIFS(Taxes!$N$14:$N$17,Taxes!$J$14:$J$17,YEAR(AD$4))=4,IF(AD$1&lt;=Taxes!$P$81*12,Taxes!$P$82,IF(AD$1&lt;=Taxes!$P$83*12,Taxes!$P$84,IF(Taxes!$P100&lt;&gt;"",Taxes!$P100,Taxes!$P$77))),
IF(SUMIFS(Taxes!$N$14:$N$17,Taxes!$J$14:$J$17,YEAR(AD$4))&gt;1,SUMIFS(Taxes!$P$77:$P$79,Taxes!$N$77:$N$79,SUMIFS(Taxes!$N$14:$N$17,Taxes!$J$14:$J$17,YEAR(AD$4))),
IF(Taxes!$N$12&gt;1,SUMIFS(Taxes!$P$77:$P$79,Taxes!$N$77:$N$79,Taxes!$N$12),IF(Taxes!$P100&lt;&gt;"",Taxes!$P100,SUMIFS(Taxes!$P$77:$P$79,Taxes!$N$77:$N$79,Taxes!$N$12)))
)))
)</f>
        <v>7725</v>
      </c>
      <c r="AE117" s="5">
        <f ca="1">IF(AE$4="",0,AE101/(1+
IF(SUMIFS(Taxes!$N$14:$N$17,Taxes!$J$14:$J$17,YEAR(AE$4))=4,IF(AE$1&lt;=Taxes!$P$81*12,Taxes!$P$82,IF(AE$1&lt;=Taxes!$P$83*12,Taxes!$P$84,IF(Taxes!$P100&lt;&gt;"",Taxes!$P100,Taxes!$P$77))),
IF(SUMIFS(Taxes!$N$14:$N$17,Taxes!$J$14:$J$17,YEAR(AE$4))&gt;1,SUMIFS(Taxes!$P$77:$P$79,Taxes!$N$77:$N$79,SUMIFS(Taxes!$N$14:$N$17,Taxes!$J$14:$J$17,YEAR(AE$4))),
IF(Taxes!$N$12&gt;1,SUMIFS(Taxes!$P$77:$P$79,Taxes!$N$77:$N$79,Taxes!$N$12),IF(Taxes!$P100&lt;&gt;"",Taxes!$P100,SUMIFS(Taxes!$P$77:$P$79,Taxes!$N$77:$N$79,Taxes!$N$12)))
)))
)</f>
        <v>9012.5</v>
      </c>
      <c r="AF117" s="5">
        <f ca="1">IF(AF$4="",0,AF101/(1+
IF(SUMIFS(Taxes!$N$14:$N$17,Taxes!$J$14:$J$17,YEAR(AF$4))=4,IF(AF$1&lt;=Taxes!$P$81*12,Taxes!$P$82,IF(AF$1&lt;=Taxes!$P$83*12,Taxes!$P$84,IF(Taxes!$P100&lt;&gt;"",Taxes!$P100,Taxes!$P$77))),
IF(SUMIFS(Taxes!$N$14:$N$17,Taxes!$J$14:$J$17,YEAR(AF$4))&gt;1,SUMIFS(Taxes!$P$77:$P$79,Taxes!$N$77:$N$79,SUMIFS(Taxes!$N$14:$N$17,Taxes!$J$14:$J$17,YEAR(AF$4))),
IF(Taxes!$N$12&gt;1,SUMIFS(Taxes!$P$77:$P$79,Taxes!$N$77:$N$79,Taxes!$N$12),IF(Taxes!$P100&lt;&gt;"",Taxes!$P100,SUMIFS(Taxes!$P$77:$P$79,Taxes!$N$77:$N$79,Taxes!$N$12)))
)))
)</f>
        <v>10300</v>
      </c>
      <c r="AG117" s="5">
        <f ca="1">IF(AG$4="",0,AG101/(1+
IF(SUMIFS(Taxes!$N$14:$N$17,Taxes!$J$14:$J$17,YEAR(AG$4))=4,IF(AG$1&lt;=Taxes!$P$81*12,Taxes!$P$82,IF(AG$1&lt;=Taxes!$P$83*12,Taxes!$P$84,IF(Taxes!$P100&lt;&gt;"",Taxes!$P100,Taxes!$P$77))),
IF(SUMIFS(Taxes!$N$14:$N$17,Taxes!$J$14:$J$17,YEAR(AG$4))&gt;1,SUMIFS(Taxes!$P$77:$P$79,Taxes!$N$77:$N$79,SUMIFS(Taxes!$N$14:$N$17,Taxes!$J$14:$J$17,YEAR(AG$4))),
IF(Taxes!$N$12&gt;1,SUMIFS(Taxes!$P$77:$P$79,Taxes!$N$77:$N$79,Taxes!$N$12),IF(Taxes!$P100&lt;&gt;"",Taxes!$P100,SUMIFS(Taxes!$P$77:$P$79,Taxes!$N$77:$N$79,Taxes!$N$12)))
)))
)</f>
        <v>11587.5</v>
      </c>
      <c r="AH117" s="5">
        <f ca="1">IF(AH$4="",0,AH101/(1+
IF(SUMIFS(Taxes!$N$14:$N$17,Taxes!$J$14:$J$17,YEAR(AH$4))=4,IF(AH$1&lt;=Taxes!$P$81*12,Taxes!$P$82,IF(AH$1&lt;=Taxes!$P$83*12,Taxes!$P$84,IF(Taxes!$P100&lt;&gt;"",Taxes!$P100,Taxes!$P$77))),
IF(SUMIFS(Taxes!$N$14:$N$17,Taxes!$J$14:$J$17,YEAR(AH$4))&gt;1,SUMIFS(Taxes!$P$77:$P$79,Taxes!$N$77:$N$79,SUMIFS(Taxes!$N$14:$N$17,Taxes!$J$14:$J$17,YEAR(AH$4))),
IF(Taxes!$N$12&gt;1,SUMIFS(Taxes!$P$77:$P$79,Taxes!$N$77:$N$79,Taxes!$N$12),IF(Taxes!$P100&lt;&gt;"",Taxes!$P100,SUMIFS(Taxes!$P$77:$P$79,Taxes!$N$77:$N$79,Taxes!$N$12)))
)))
)</f>
        <v>12875</v>
      </c>
      <c r="AI117" s="5">
        <f ca="1">IF(AI$4="",0,AI101/(1+
IF(SUMIFS(Taxes!$N$14:$N$17,Taxes!$J$14:$J$17,YEAR(AI$4))=4,IF(AI$1&lt;=Taxes!$P$81*12,Taxes!$P$82,IF(AI$1&lt;=Taxes!$P$83*12,Taxes!$P$84,IF(Taxes!$P100&lt;&gt;"",Taxes!$P100,Taxes!$P$77))),
IF(SUMIFS(Taxes!$N$14:$N$17,Taxes!$J$14:$J$17,YEAR(AI$4))&gt;1,SUMIFS(Taxes!$P$77:$P$79,Taxes!$N$77:$N$79,SUMIFS(Taxes!$N$14:$N$17,Taxes!$J$14:$J$17,YEAR(AI$4))),
IF(Taxes!$N$12&gt;1,SUMIFS(Taxes!$P$77:$P$79,Taxes!$N$77:$N$79,Taxes!$N$12),IF(Taxes!$P100&lt;&gt;"",Taxes!$P100,SUMIFS(Taxes!$P$77:$P$79,Taxes!$N$77:$N$79,Taxes!$N$12)))
)))
)</f>
        <v>14162.5</v>
      </c>
      <c r="AJ117" s="5">
        <f ca="1">IF(AJ$4="",0,AJ101/(1+
IF(SUMIFS(Taxes!$N$14:$N$17,Taxes!$J$14:$J$17,YEAR(AJ$4))=4,IF(AJ$1&lt;=Taxes!$P$81*12,Taxes!$P$82,IF(AJ$1&lt;=Taxes!$P$83*12,Taxes!$P$84,IF(Taxes!$P100&lt;&gt;"",Taxes!$P100,Taxes!$P$77))),
IF(SUMIFS(Taxes!$N$14:$N$17,Taxes!$J$14:$J$17,YEAR(AJ$4))&gt;1,SUMIFS(Taxes!$P$77:$P$79,Taxes!$N$77:$N$79,SUMIFS(Taxes!$N$14:$N$17,Taxes!$J$14:$J$17,YEAR(AJ$4))),
IF(Taxes!$N$12&gt;1,SUMIFS(Taxes!$P$77:$P$79,Taxes!$N$77:$N$79,Taxes!$N$12),IF(Taxes!$P100&lt;&gt;"",Taxes!$P100,SUMIFS(Taxes!$P$77:$P$79,Taxes!$N$77:$N$79,Taxes!$N$12)))
)))
)</f>
        <v>15913.499999999998</v>
      </c>
      <c r="AK117" s="5">
        <f ca="1">IF(AK$4="",0,AK101/(1+
IF(SUMIFS(Taxes!$N$14:$N$17,Taxes!$J$14:$J$17,YEAR(AK$4))=4,IF(AK$1&lt;=Taxes!$P$81*12,Taxes!$P$82,IF(AK$1&lt;=Taxes!$P$83*12,Taxes!$P$84,IF(Taxes!$P100&lt;&gt;"",Taxes!$P100,Taxes!$P$77))),
IF(SUMIFS(Taxes!$N$14:$N$17,Taxes!$J$14:$J$17,YEAR(AK$4))&gt;1,SUMIFS(Taxes!$P$77:$P$79,Taxes!$N$77:$N$79,SUMIFS(Taxes!$N$14:$N$17,Taxes!$J$14:$J$17,YEAR(AK$4))),
IF(Taxes!$N$12&gt;1,SUMIFS(Taxes!$P$77:$P$79,Taxes!$N$77:$N$79,Taxes!$N$12),IF(Taxes!$P100&lt;&gt;"",Taxes!$P100,SUMIFS(Taxes!$P$77:$P$79,Taxes!$N$77:$N$79,Taxes!$N$12)))
)))
)</f>
        <v>17239.625</v>
      </c>
      <c r="AL117" s="5">
        <f ca="1">IF(AL$4="",0,AL101/(1+
IF(SUMIFS(Taxes!$N$14:$N$17,Taxes!$J$14:$J$17,YEAR(AL$4))=4,IF(AL$1&lt;=Taxes!$P$81*12,Taxes!$P$82,IF(AL$1&lt;=Taxes!$P$83*12,Taxes!$P$84,IF(Taxes!$P100&lt;&gt;"",Taxes!$P100,Taxes!$P$77))),
IF(SUMIFS(Taxes!$N$14:$N$17,Taxes!$J$14:$J$17,YEAR(AL$4))&gt;1,SUMIFS(Taxes!$P$77:$P$79,Taxes!$N$77:$N$79,SUMIFS(Taxes!$N$14:$N$17,Taxes!$J$14:$J$17,YEAR(AL$4))),
IF(Taxes!$N$12&gt;1,SUMIFS(Taxes!$P$77:$P$79,Taxes!$N$77:$N$79,Taxes!$N$12),IF(Taxes!$P100&lt;&gt;"",Taxes!$P100,SUMIFS(Taxes!$P$77:$P$79,Taxes!$N$77:$N$79,Taxes!$N$12)))
)))
)</f>
        <v>18565.750000000004</v>
      </c>
      <c r="AM117" s="5">
        <f ca="1">IF(AM$4="",0,AM101/(1+
IF(SUMIFS(Taxes!$N$14:$N$17,Taxes!$J$14:$J$17,YEAR(AM$4))=4,IF(AM$1&lt;=Taxes!$P$81*12,Taxes!$P$82,IF(AM$1&lt;=Taxes!$P$83*12,Taxes!$P$84,IF(Taxes!$P100&lt;&gt;"",Taxes!$P100,Taxes!$P$77))),
IF(SUMIFS(Taxes!$N$14:$N$17,Taxes!$J$14:$J$17,YEAR(AM$4))&gt;1,SUMIFS(Taxes!$P$77:$P$79,Taxes!$N$77:$N$79,SUMIFS(Taxes!$N$14:$N$17,Taxes!$J$14:$J$17,YEAR(AM$4))),
IF(Taxes!$N$12&gt;1,SUMIFS(Taxes!$P$77:$P$79,Taxes!$N$77:$N$79,Taxes!$N$12),IF(Taxes!$P100&lt;&gt;"",Taxes!$P100,SUMIFS(Taxes!$P$77:$P$79,Taxes!$N$77:$N$79,Taxes!$N$12)))
)))
)</f>
        <v>19891.875</v>
      </c>
      <c r="AN117" s="5">
        <f ca="1">IF(AN$4="",0,AN101/(1+
IF(SUMIFS(Taxes!$N$14:$N$17,Taxes!$J$14:$J$17,YEAR(AN$4))=4,IF(AN$1&lt;=Taxes!$P$81*12,Taxes!$P$82,IF(AN$1&lt;=Taxes!$P$83*12,Taxes!$P$84,IF(Taxes!$P100&lt;&gt;"",Taxes!$P100,Taxes!$P$77))),
IF(SUMIFS(Taxes!$N$14:$N$17,Taxes!$J$14:$J$17,YEAR(AN$4))&gt;1,SUMIFS(Taxes!$P$77:$P$79,Taxes!$N$77:$N$79,SUMIFS(Taxes!$N$14:$N$17,Taxes!$J$14:$J$17,YEAR(AN$4))),
IF(Taxes!$N$12&gt;1,SUMIFS(Taxes!$P$77:$P$79,Taxes!$N$77:$N$79,Taxes!$N$12),IF(Taxes!$P100&lt;&gt;"",Taxes!$P100,SUMIFS(Taxes!$P$77:$P$79,Taxes!$N$77:$N$79,Taxes!$N$12)))
)))
)</f>
        <v>21218</v>
      </c>
      <c r="AO117" s="5">
        <f ca="1">IF(AO$4="",0,AO101/(1+
IF(SUMIFS(Taxes!$N$14:$N$17,Taxes!$J$14:$J$17,YEAR(AO$4))=4,IF(AO$1&lt;=Taxes!$P$81*12,Taxes!$P$82,IF(AO$1&lt;=Taxes!$P$83*12,Taxes!$P$84,IF(Taxes!$P100&lt;&gt;"",Taxes!$P100,Taxes!$P$77))),
IF(SUMIFS(Taxes!$N$14:$N$17,Taxes!$J$14:$J$17,YEAR(AO$4))&gt;1,SUMIFS(Taxes!$P$77:$P$79,Taxes!$N$77:$N$79,SUMIFS(Taxes!$N$14:$N$17,Taxes!$J$14:$J$17,YEAR(AO$4))),
IF(Taxes!$N$12&gt;1,SUMIFS(Taxes!$P$77:$P$79,Taxes!$N$77:$N$79,Taxes!$N$12),IF(Taxes!$P100&lt;&gt;"",Taxes!$P100,SUMIFS(Taxes!$P$77:$P$79,Taxes!$N$77:$N$79,Taxes!$N$12)))
)))
)</f>
        <v>22544.125</v>
      </c>
      <c r="AP117" s="5">
        <f ca="1">IF(AP$4="",0,AP101/(1+
IF(SUMIFS(Taxes!$N$14:$N$17,Taxes!$J$14:$J$17,YEAR(AP$4))=4,IF(AP$1&lt;=Taxes!$P$81*12,Taxes!$P$82,IF(AP$1&lt;=Taxes!$P$83*12,Taxes!$P$84,IF(Taxes!$P100&lt;&gt;"",Taxes!$P100,Taxes!$P$77))),
IF(SUMIFS(Taxes!$N$14:$N$17,Taxes!$J$14:$J$17,YEAR(AP$4))&gt;1,SUMIFS(Taxes!$P$77:$P$79,Taxes!$N$77:$N$79,SUMIFS(Taxes!$N$14:$N$17,Taxes!$J$14:$J$17,YEAR(AP$4))),
IF(Taxes!$N$12&gt;1,SUMIFS(Taxes!$P$77:$P$79,Taxes!$N$77:$N$79,Taxes!$N$12),IF(Taxes!$P100&lt;&gt;"",Taxes!$P100,SUMIFS(Taxes!$P$77:$P$79,Taxes!$N$77:$N$79,Taxes!$N$12)))
)))
)</f>
        <v>24586.357500000002</v>
      </c>
      <c r="AQ117" s="5">
        <f ca="1">IF(AQ$4="",0,AQ101/(1+
IF(SUMIFS(Taxes!$N$14:$N$17,Taxes!$J$14:$J$17,YEAR(AQ$4))=4,IF(AQ$1&lt;=Taxes!$P$81*12,Taxes!$P$82,IF(AQ$1&lt;=Taxes!$P$83*12,Taxes!$P$84,IF(Taxes!$P100&lt;&gt;"",Taxes!$P100,Taxes!$P$77))),
IF(SUMIFS(Taxes!$N$14:$N$17,Taxes!$J$14:$J$17,YEAR(AQ$4))&gt;1,SUMIFS(Taxes!$P$77:$P$79,Taxes!$N$77:$N$79,SUMIFS(Taxes!$N$14:$N$17,Taxes!$J$14:$J$17,YEAR(AQ$4))),
IF(Taxes!$N$12&gt;1,SUMIFS(Taxes!$P$77:$P$79,Taxes!$N$77:$N$79,Taxes!$N$12),IF(Taxes!$P100&lt;&gt;"",Taxes!$P100,SUMIFS(Taxes!$P$77:$P$79,Taxes!$N$77:$N$79,Taxes!$N$12)))
)))
)</f>
        <v>25952.266250000004</v>
      </c>
      <c r="AR117" s="5">
        <f ca="1">IF(AR$4="",0,AR101/(1+
IF(SUMIFS(Taxes!$N$14:$N$17,Taxes!$J$14:$J$17,YEAR(AR$4))=4,IF(AR$1&lt;=Taxes!$P$81*12,Taxes!$P$82,IF(AR$1&lt;=Taxes!$P$83*12,Taxes!$P$84,IF(Taxes!$P100&lt;&gt;"",Taxes!$P100,Taxes!$P$77))),
IF(SUMIFS(Taxes!$N$14:$N$17,Taxes!$J$14:$J$17,YEAR(AR$4))&gt;1,SUMIFS(Taxes!$P$77:$P$79,Taxes!$N$77:$N$79,SUMIFS(Taxes!$N$14:$N$17,Taxes!$J$14:$J$17,YEAR(AR$4))),
IF(Taxes!$N$12&gt;1,SUMIFS(Taxes!$P$77:$P$79,Taxes!$N$77:$N$79,Taxes!$N$12),IF(Taxes!$P100&lt;&gt;"",Taxes!$P100,SUMIFS(Taxes!$P$77:$P$79,Taxes!$N$77:$N$79,Taxes!$N$12)))
)))
)</f>
        <v>27318.175000000007</v>
      </c>
      <c r="AS117" s="5">
        <f ca="1">IF(AS$4="",0,AS101/(1+
IF(SUMIFS(Taxes!$N$14:$N$17,Taxes!$J$14:$J$17,YEAR(AS$4))=4,IF(AS$1&lt;=Taxes!$P$81*12,Taxes!$P$82,IF(AS$1&lt;=Taxes!$P$83*12,Taxes!$P$84,IF(Taxes!$P100&lt;&gt;"",Taxes!$P100,Taxes!$P$77))),
IF(SUMIFS(Taxes!$N$14:$N$17,Taxes!$J$14:$J$17,YEAR(AS$4))&gt;1,SUMIFS(Taxes!$P$77:$P$79,Taxes!$N$77:$N$79,SUMIFS(Taxes!$N$14:$N$17,Taxes!$J$14:$J$17,YEAR(AS$4))),
IF(Taxes!$N$12&gt;1,SUMIFS(Taxes!$P$77:$P$79,Taxes!$N$77:$N$79,Taxes!$N$12),IF(Taxes!$P100&lt;&gt;"",Taxes!$P100,SUMIFS(Taxes!$P$77:$P$79,Taxes!$N$77:$N$79,Taxes!$N$12)))
)))
)</f>
        <v>28684.083750000005</v>
      </c>
      <c r="AT117" s="5">
        <f ca="1">IF(AT$4="",0,AT101/(1+
IF(SUMIFS(Taxes!$N$14:$N$17,Taxes!$J$14:$J$17,YEAR(AT$4))=4,IF(AT$1&lt;=Taxes!$P$81*12,Taxes!$P$82,IF(AT$1&lt;=Taxes!$P$83*12,Taxes!$P$84,IF(Taxes!$P100&lt;&gt;"",Taxes!$P100,Taxes!$P$77))),
IF(SUMIFS(Taxes!$N$14:$N$17,Taxes!$J$14:$J$17,YEAR(AT$4))&gt;1,SUMIFS(Taxes!$P$77:$P$79,Taxes!$N$77:$N$79,SUMIFS(Taxes!$N$14:$N$17,Taxes!$J$14:$J$17,YEAR(AT$4))),
IF(Taxes!$N$12&gt;1,SUMIFS(Taxes!$P$77:$P$79,Taxes!$N$77:$N$79,Taxes!$N$12),IF(Taxes!$P100&lt;&gt;"",Taxes!$P100,SUMIFS(Taxes!$P$77:$P$79,Taxes!$N$77:$N$79,Taxes!$N$12)))
)))
)</f>
        <v>30049.992500000004</v>
      </c>
      <c r="AU117" s="5">
        <f ca="1">IF(AU$4="",0,AU101/(1+
IF(SUMIFS(Taxes!$N$14:$N$17,Taxes!$J$14:$J$17,YEAR(AU$4))=4,IF(AU$1&lt;=Taxes!$P$81*12,Taxes!$P$82,IF(AU$1&lt;=Taxes!$P$83*12,Taxes!$P$84,IF(Taxes!$P100&lt;&gt;"",Taxes!$P100,Taxes!$P$77))),
IF(SUMIFS(Taxes!$N$14:$N$17,Taxes!$J$14:$J$17,YEAR(AU$4))&gt;1,SUMIFS(Taxes!$P$77:$P$79,Taxes!$N$77:$N$79,SUMIFS(Taxes!$N$14:$N$17,Taxes!$J$14:$J$17,YEAR(AU$4))),
IF(Taxes!$N$12&gt;1,SUMIFS(Taxes!$P$77:$P$79,Taxes!$N$77:$N$79,Taxes!$N$12),IF(Taxes!$P100&lt;&gt;"",Taxes!$P100,SUMIFS(Taxes!$P$77:$P$79,Taxes!$N$77:$N$79,Taxes!$N$12)))
)))
)</f>
        <v>31415.901250000003</v>
      </c>
      <c r="AV117" s="5">
        <f ca="1">IF(AV$4="",0,AV101/(1+
IF(SUMIFS(Taxes!$N$14:$N$17,Taxes!$J$14:$J$17,YEAR(AV$4))=4,IF(AV$1&lt;=Taxes!$P$81*12,Taxes!$P$82,IF(AV$1&lt;=Taxes!$P$83*12,Taxes!$P$84,IF(Taxes!$P100&lt;&gt;"",Taxes!$P100,Taxes!$P$77))),
IF(SUMIFS(Taxes!$N$14:$N$17,Taxes!$J$14:$J$17,YEAR(AV$4))&gt;1,SUMIFS(Taxes!$P$77:$P$79,Taxes!$N$77:$N$79,SUMIFS(Taxes!$N$14:$N$17,Taxes!$J$14:$J$17,YEAR(AV$4))),
IF(Taxes!$N$12&gt;1,SUMIFS(Taxes!$P$77:$P$79,Taxes!$N$77:$N$79,Taxes!$N$12),IF(Taxes!$P100&lt;&gt;"",Taxes!$P100,SUMIFS(Taxes!$P$77:$P$79,Taxes!$N$77:$N$79,Taxes!$N$12)))
)))
)</f>
        <v>33765.264299999995</v>
      </c>
      <c r="AW117" s="5">
        <f ca="1">IF(AW$4="",0,AW101/(1+
IF(SUMIFS(Taxes!$N$14:$N$17,Taxes!$J$14:$J$17,YEAR(AW$4))=4,IF(AW$1&lt;=Taxes!$P$81*12,Taxes!$P$82,IF(AW$1&lt;=Taxes!$P$83*12,Taxes!$P$84,IF(Taxes!$P100&lt;&gt;"",Taxes!$P100,Taxes!$P$77))),
IF(SUMIFS(Taxes!$N$14:$N$17,Taxes!$J$14:$J$17,YEAR(AW$4))&gt;1,SUMIFS(Taxes!$P$77:$P$79,Taxes!$N$77:$N$79,SUMIFS(Taxes!$N$14:$N$17,Taxes!$J$14:$J$17,YEAR(AW$4))),
IF(Taxes!$N$12&gt;1,SUMIFS(Taxes!$P$77:$P$79,Taxes!$N$77:$N$79,Taxes!$N$12),IF(Taxes!$P100&lt;&gt;"",Taxes!$P100,SUMIFS(Taxes!$P$77:$P$79,Taxes!$N$77:$N$79,Taxes!$N$12)))
)))
)</f>
        <v>35172.150312500002</v>
      </c>
      <c r="AX117" s="5">
        <f ca="1">IF(AX$4="",0,AX101/(1+
IF(SUMIFS(Taxes!$N$14:$N$17,Taxes!$J$14:$J$17,YEAR(AX$4))=4,IF(AX$1&lt;=Taxes!$P$81*12,Taxes!$P$82,IF(AX$1&lt;=Taxes!$P$83*12,Taxes!$P$84,IF(Taxes!$P100&lt;&gt;"",Taxes!$P100,Taxes!$P$77))),
IF(SUMIFS(Taxes!$N$14:$N$17,Taxes!$J$14:$J$17,YEAR(AX$4))&gt;1,SUMIFS(Taxes!$P$77:$P$79,Taxes!$N$77:$N$79,SUMIFS(Taxes!$N$14:$N$17,Taxes!$J$14:$J$17,YEAR(AX$4))),
IF(Taxes!$N$12&gt;1,SUMIFS(Taxes!$P$77:$P$79,Taxes!$N$77:$N$79,Taxes!$N$12),IF(Taxes!$P100&lt;&gt;"",Taxes!$P100,SUMIFS(Taxes!$P$77:$P$79,Taxes!$N$77:$N$79,Taxes!$N$12)))
)))
)</f>
        <v>36579.036325000001</v>
      </c>
      <c r="AY117" s="5">
        <f ca="1">IF(AY$4="",0,AY101/(1+
IF(SUMIFS(Taxes!$N$14:$N$17,Taxes!$J$14:$J$17,YEAR(AY$4))=4,IF(AY$1&lt;=Taxes!$P$81*12,Taxes!$P$82,IF(AY$1&lt;=Taxes!$P$83*12,Taxes!$P$84,IF(Taxes!$P100&lt;&gt;"",Taxes!$P100,Taxes!$P$77))),
IF(SUMIFS(Taxes!$N$14:$N$17,Taxes!$J$14:$J$17,YEAR(AY$4))&gt;1,SUMIFS(Taxes!$P$77:$P$79,Taxes!$N$77:$N$79,SUMIFS(Taxes!$N$14:$N$17,Taxes!$J$14:$J$17,YEAR(AY$4))),
IF(Taxes!$N$12&gt;1,SUMIFS(Taxes!$P$77:$P$79,Taxes!$N$77:$N$79,Taxes!$N$12),IF(Taxes!$P100&lt;&gt;"",Taxes!$P100,SUMIFS(Taxes!$P$77:$P$79,Taxes!$N$77:$N$79,Taxes!$N$12)))
)))
)</f>
        <v>37985.922337500007</v>
      </c>
      <c r="AZ117" s="5">
        <f ca="1">IF(AZ$4="",0,AZ101/(1+
IF(SUMIFS(Taxes!$N$14:$N$17,Taxes!$J$14:$J$17,YEAR(AZ$4))=4,IF(AZ$1&lt;=Taxes!$P$81*12,Taxes!$P$82,IF(AZ$1&lt;=Taxes!$P$83*12,Taxes!$P$84,IF(Taxes!$P100&lt;&gt;"",Taxes!$P100,Taxes!$P$77))),
IF(SUMIFS(Taxes!$N$14:$N$17,Taxes!$J$14:$J$17,YEAR(AZ$4))&gt;1,SUMIFS(Taxes!$P$77:$P$79,Taxes!$N$77:$N$79,SUMIFS(Taxes!$N$14:$N$17,Taxes!$J$14:$J$17,YEAR(AZ$4))),
IF(Taxes!$N$12&gt;1,SUMIFS(Taxes!$P$77:$P$79,Taxes!$N$77:$N$79,Taxes!$N$12),IF(Taxes!$P100&lt;&gt;"",Taxes!$P100,SUMIFS(Taxes!$P$77:$P$79,Taxes!$N$77:$N$79,Taxes!$N$12)))
)))
)</f>
        <v>39392.808349999999</v>
      </c>
      <c r="BA117" s="5">
        <f ca="1">IF(BA$4="",0,BA101/(1+
IF(SUMIFS(Taxes!$N$14:$N$17,Taxes!$J$14:$J$17,YEAR(BA$4))=4,IF(BA$1&lt;=Taxes!$P$81*12,Taxes!$P$82,IF(BA$1&lt;=Taxes!$P$83*12,Taxes!$P$84,IF(Taxes!$P100&lt;&gt;"",Taxes!$P100,Taxes!$P$77))),
IF(SUMIFS(Taxes!$N$14:$N$17,Taxes!$J$14:$J$17,YEAR(BA$4))&gt;1,SUMIFS(Taxes!$P$77:$P$79,Taxes!$N$77:$N$79,SUMIFS(Taxes!$N$14:$N$17,Taxes!$J$14:$J$17,YEAR(BA$4))),
IF(Taxes!$N$12&gt;1,SUMIFS(Taxes!$P$77:$P$79,Taxes!$N$77:$N$79,Taxes!$N$12),IF(Taxes!$P100&lt;&gt;"",Taxes!$P100,SUMIFS(Taxes!$P$77:$P$79,Taxes!$N$77:$N$79,Taxes!$N$12)))
)))
)</f>
        <v>40799.694362499999</v>
      </c>
      <c r="BB117" s="5">
        <f ca="1">IF(BB$4="",0,BB101/(1+
IF(SUMIFS(Taxes!$N$14:$N$17,Taxes!$J$14:$J$17,YEAR(BB$4))=4,IF(BB$1&lt;=Taxes!$P$81*12,Taxes!$P$82,IF(BB$1&lt;=Taxes!$P$83*12,Taxes!$P$84,IF(Taxes!$P100&lt;&gt;"",Taxes!$P100,Taxes!$P$77))),
IF(SUMIFS(Taxes!$N$14:$N$17,Taxes!$J$14:$J$17,YEAR(BB$4))&gt;1,SUMIFS(Taxes!$P$77:$P$79,Taxes!$N$77:$N$79,SUMIFS(Taxes!$N$14:$N$17,Taxes!$J$14:$J$17,YEAR(BB$4))),
IF(Taxes!$N$12&gt;1,SUMIFS(Taxes!$P$77:$P$79,Taxes!$N$77:$N$79,Taxes!$N$12),IF(Taxes!$P100&lt;&gt;"",Taxes!$P100,SUMIFS(Taxes!$P$77:$P$79,Taxes!$N$77:$N$79,Taxes!$N$12)))
)))
)</f>
        <v>43472.777786249993</v>
      </c>
      <c r="BC117" s="5">
        <f ca="1">IF(BC$4="",0,BC101/(1+
IF(SUMIFS(Taxes!$N$14:$N$17,Taxes!$J$14:$J$17,YEAR(BC$4))=4,IF(BC$1&lt;=Taxes!$P$81*12,Taxes!$P$82,IF(BC$1&lt;=Taxes!$P$83*12,Taxes!$P$84,IF(Taxes!$P100&lt;&gt;"",Taxes!$P100,Taxes!$P$77))),
IF(SUMIFS(Taxes!$N$14:$N$17,Taxes!$J$14:$J$17,YEAR(BC$4))&gt;1,SUMIFS(Taxes!$P$77:$P$79,Taxes!$N$77:$N$79,SUMIFS(Taxes!$N$14:$N$17,Taxes!$J$14:$J$17,YEAR(BC$4))),
IF(Taxes!$N$12&gt;1,SUMIFS(Taxes!$P$77:$P$79,Taxes!$N$77:$N$79,Taxes!$N$12),IF(Taxes!$P100&lt;&gt;"",Taxes!$P100,SUMIFS(Taxes!$P$77:$P$79,Taxes!$N$77:$N$79,Taxes!$N$12)))
)))
)</f>
        <v>44921.870379124994</v>
      </c>
      <c r="BD117" s="5">
        <f ca="1">IF(BD$4="",0,BD101/(1+
IF(SUMIFS(Taxes!$N$14:$N$17,Taxes!$J$14:$J$17,YEAR(BD$4))=4,IF(BD$1&lt;=Taxes!$P$81*12,Taxes!$P$82,IF(BD$1&lt;=Taxes!$P$83*12,Taxes!$P$84,IF(Taxes!$P100&lt;&gt;"",Taxes!$P100,Taxes!$P$77))),
IF(SUMIFS(Taxes!$N$14:$N$17,Taxes!$J$14:$J$17,YEAR(BD$4))&gt;1,SUMIFS(Taxes!$P$77:$P$79,Taxes!$N$77:$N$79,SUMIFS(Taxes!$N$14:$N$17,Taxes!$J$14:$J$17,YEAR(BD$4))),
IF(Taxes!$N$12&gt;1,SUMIFS(Taxes!$P$77:$P$79,Taxes!$N$77:$N$79,Taxes!$N$12),IF(Taxes!$P100&lt;&gt;"",Taxes!$P100,SUMIFS(Taxes!$P$77:$P$79,Taxes!$N$77:$N$79,Taxes!$N$12)))
)))
)</f>
        <v>46370.962972000001</v>
      </c>
      <c r="BE117" s="5">
        <f ca="1">IF(BE$4="",0,BE101/(1+
IF(SUMIFS(Taxes!$N$14:$N$17,Taxes!$J$14:$J$17,YEAR(BE$4))=4,IF(BE$1&lt;=Taxes!$P$81*12,Taxes!$P$82,IF(BE$1&lt;=Taxes!$P$83*12,Taxes!$P$84,IF(Taxes!$P100&lt;&gt;"",Taxes!$P100,Taxes!$P$77))),
IF(SUMIFS(Taxes!$N$14:$N$17,Taxes!$J$14:$J$17,YEAR(BE$4))&gt;1,SUMIFS(Taxes!$P$77:$P$79,Taxes!$N$77:$N$79,SUMIFS(Taxes!$N$14:$N$17,Taxes!$J$14:$J$17,YEAR(BE$4))),
IF(Taxes!$N$12&gt;1,SUMIFS(Taxes!$P$77:$P$79,Taxes!$N$77:$N$79,Taxes!$N$12),IF(Taxes!$P100&lt;&gt;"",Taxes!$P100,SUMIFS(Taxes!$P$77:$P$79,Taxes!$N$77:$N$79,Taxes!$N$12)))
)))
)</f>
        <v>47820.055564874994</v>
      </c>
      <c r="BF117" s="5">
        <f ca="1">IF(BF$4="",0,BF101/(1+
IF(SUMIFS(Taxes!$N$14:$N$17,Taxes!$J$14:$J$17,YEAR(BF$4))=4,IF(BF$1&lt;=Taxes!$P$81*12,Taxes!$P$82,IF(BF$1&lt;=Taxes!$P$83*12,Taxes!$P$84,IF(Taxes!$P100&lt;&gt;"",Taxes!$P100,Taxes!$P$77))),
IF(SUMIFS(Taxes!$N$14:$N$17,Taxes!$J$14:$J$17,YEAR(BF$4))&gt;1,SUMIFS(Taxes!$P$77:$P$79,Taxes!$N$77:$N$79,SUMIFS(Taxes!$N$14:$N$17,Taxes!$J$14:$J$17,YEAR(BF$4))),
IF(Taxes!$N$12&gt;1,SUMIFS(Taxes!$P$77:$P$79,Taxes!$N$77:$N$79,Taxes!$N$12),IF(Taxes!$P100&lt;&gt;"",Taxes!$P100,SUMIFS(Taxes!$P$77:$P$79,Taxes!$N$77:$N$79,Taxes!$N$12)))
)))
)</f>
        <v>49269.148157749994</v>
      </c>
      <c r="BG117" s="5">
        <f ca="1">IF(BG$4="",0,BG101/(1+
IF(SUMIFS(Taxes!$N$14:$N$17,Taxes!$J$14:$J$17,YEAR(BG$4))=4,IF(BG$1&lt;=Taxes!$P$81*12,Taxes!$P$82,IF(BG$1&lt;=Taxes!$P$83*12,Taxes!$P$84,IF(Taxes!$P100&lt;&gt;"",Taxes!$P100,Taxes!$P$77))),
IF(SUMIFS(Taxes!$N$14:$N$17,Taxes!$J$14:$J$17,YEAR(BG$4))&gt;1,SUMIFS(Taxes!$P$77:$P$79,Taxes!$N$77:$N$79,SUMIFS(Taxes!$N$14:$N$17,Taxes!$J$14:$J$17,YEAR(BG$4))),
IF(Taxes!$N$12&gt;1,SUMIFS(Taxes!$P$77:$P$79,Taxes!$N$77:$N$79,Taxes!$N$12),IF(Taxes!$P100&lt;&gt;"",Taxes!$P100,SUMIFS(Taxes!$P$77:$P$79,Taxes!$N$77:$N$79,Taxes!$N$12)))
)))
)</f>
        <v>50718.240750625002</v>
      </c>
      <c r="BH117" s="5">
        <f ca="1">IF(BH$4="",0,BH101/(1+
IF(SUMIFS(Taxes!$N$14:$N$17,Taxes!$J$14:$J$17,YEAR(BH$4))=4,IF(BH$1&lt;=Taxes!$P$81*12,Taxes!$P$82,IF(BH$1&lt;=Taxes!$P$83*12,Taxes!$P$84,IF(Taxes!$P100&lt;&gt;"",Taxes!$P100,Taxes!$P$77))),
IF(SUMIFS(Taxes!$N$14:$N$17,Taxes!$J$14:$J$17,YEAR(BH$4))&gt;1,SUMIFS(Taxes!$P$77:$P$79,Taxes!$N$77:$N$79,SUMIFS(Taxes!$N$14:$N$17,Taxes!$J$14:$J$17,YEAR(BH$4))),
IF(Taxes!$N$12&gt;1,SUMIFS(Taxes!$P$77:$P$79,Taxes!$N$77:$N$79,Taxes!$N$12),IF(Taxes!$P100&lt;&gt;"",Taxes!$P100,SUMIFS(Taxes!$P$77:$P$79,Taxes!$N$77:$N$79,Taxes!$N$12)))
)))
)</f>
        <v>53732.353343805</v>
      </c>
      <c r="BI117" s="5">
        <f ca="1">IF(BI$4="",0,BI101/(1+
IF(SUMIFS(Taxes!$N$14:$N$17,Taxes!$J$14:$J$17,YEAR(BI$4))=4,IF(BI$1&lt;=Taxes!$P$81*12,Taxes!$P$82,IF(BI$1&lt;=Taxes!$P$83*12,Taxes!$P$84,IF(Taxes!$P100&lt;&gt;"",Taxes!$P100,Taxes!$P$77))),
IF(SUMIFS(Taxes!$N$14:$N$17,Taxes!$J$14:$J$17,YEAR(BI$4))&gt;1,SUMIFS(Taxes!$P$77:$P$79,Taxes!$N$77:$N$79,SUMIFS(Taxes!$N$14:$N$17,Taxes!$J$14:$J$17,YEAR(BI$4))),
IF(Taxes!$N$12&gt;1,SUMIFS(Taxes!$P$77:$P$79,Taxes!$N$77:$N$79,Taxes!$N$12),IF(Taxes!$P100&lt;&gt;"",Taxes!$P100,SUMIFS(Taxes!$P$77:$P$79,Taxes!$N$77:$N$79,Taxes!$N$12)))
)))
)</f>
        <v>55224.91871446625</v>
      </c>
      <c r="BJ117" s="5">
        <f ca="1">IF(BJ$4="",0,BJ101/(1+
IF(SUMIFS(Taxes!$N$14:$N$17,Taxes!$J$14:$J$17,YEAR(BJ$4))=4,IF(BJ$1&lt;=Taxes!$P$81*12,Taxes!$P$82,IF(BJ$1&lt;=Taxes!$P$83*12,Taxes!$P$84,IF(Taxes!$P100&lt;&gt;"",Taxes!$P100,Taxes!$P$77))),
IF(SUMIFS(Taxes!$N$14:$N$17,Taxes!$J$14:$J$17,YEAR(BJ$4))&gt;1,SUMIFS(Taxes!$P$77:$P$79,Taxes!$N$77:$N$79,SUMIFS(Taxes!$N$14:$N$17,Taxes!$J$14:$J$17,YEAR(BJ$4))),
IF(Taxes!$N$12&gt;1,SUMIFS(Taxes!$P$77:$P$79,Taxes!$N$77:$N$79,Taxes!$N$12),IF(Taxes!$P100&lt;&gt;"",Taxes!$P100,SUMIFS(Taxes!$P$77:$P$79,Taxes!$N$77:$N$79,Taxes!$N$12)))
)))
)</f>
        <v>56717.4840851275</v>
      </c>
      <c r="BK117" s="5">
        <f ca="1">IF(BK$4="",0,BK101/(1+
IF(SUMIFS(Taxes!$N$14:$N$17,Taxes!$J$14:$J$17,YEAR(BK$4))=4,IF(BK$1&lt;=Taxes!$P$81*12,Taxes!$P$82,IF(BK$1&lt;=Taxes!$P$83*12,Taxes!$P$84,IF(Taxes!$P100&lt;&gt;"",Taxes!$P100,Taxes!$P$77))),
IF(SUMIFS(Taxes!$N$14:$N$17,Taxes!$J$14:$J$17,YEAR(BK$4))&gt;1,SUMIFS(Taxes!$P$77:$P$79,Taxes!$N$77:$N$79,SUMIFS(Taxes!$N$14:$N$17,Taxes!$J$14:$J$17,YEAR(BK$4))),
IF(Taxes!$N$12&gt;1,SUMIFS(Taxes!$P$77:$P$79,Taxes!$N$77:$N$79,Taxes!$N$12),IF(Taxes!$P100&lt;&gt;"",Taxes!$P100,SUMIFS(Taxes!$P$77:$P$79,Taxes!$N$77:$N$79,Taxes!$N$12)))
)))
)</f>
        <v>58210.04945578875</v>
      </c>
      <c r="BL117" s="5">
        <f ca="1">IF(BL$4="",0,BL101/(1+
IF(SUMIFS(Taxes!$N$14:$N$17,Taxes!$J$14:$J$17,YEAR(BL$4))=4,IF(BL$1&lt;=Taxes!$P$81*12,Taxes!$P$82,IF(BL$1&lt;=Taxes!$P$83*12,Taxes!$P$84,IF(Taxes!$P100&lt;&gt;"",Taxes!$P100,Taxes!$P$77))),
IF(SUMIFS(Taxes!$N$14:$N$17,Taxes!$J$14:$J$17,YEAR(BL$4))&gt;1,SUMIFS(Taxes!$P$77:$P$79,Taxes!$N$77:$N$79,SUMIFS(Taxes!$N$14:$N$17,Taxes!$J$14:$J$17,YEAR(BL$4))),
IF(Taxes!$N$12&gt;1,SUMIFS(Taxes!$P$77:$P$79,Taxes!$N$77:$N$79,Taxes!$N$12),IF(Taxes!$P100&lt;&gt;"",Taxes!$P100,SUMIFS(Taxes!$P$77:$P$79,Taxes!$N$77:$N$79,Taxes!$N$12)))
)))
)</f>
        <v>59702.614826450001</v>
      </c>
      <c r="BM117" s="5">
        <f ca="1">IF(BM$4="",0,BM101/(1+
IF(SUMIFS(Taxes!$N$14:$N$17,Taxes!$J$14:$J$17,YEAR(BM$4))=4,IF(BM$1&lt;=Taxes!$P$81*12,Taxes!$P$82,IF(BM$1&lt;=Taxes!$P$83*12,Taxes!$P$84,IF(Taxes!$P100&lt;&gt;"",Taxes!$P100,Taxes!$P$77))),
IF(SUMIFS(Taxes!$N$14:$N$17,Taxes!$J$14:$J$17,YEAR(BM$4))&gt;1,SUMIFS(Taxes!$P$77:$P$79,Taxes!$N$77:$N$79,SUMIFS(Taxes!$N$14:$N$17,Taxes!$J$14:$J$17,YEAR(BM$4))),
IF(Taxes!$N$12&gt;1,SUMIFS(Taxes!$P$77:$P$79,Taxes!$N$77:$N$79,Taxes!$N$12),IF(Taxes!$P100&lt;&gt;"",Taxes!$P100,SUMIFS(Taxes!$P$77:$P$79,Taxes!$N$77:$N$79,Taxes!$N$12)))
)))
)</f>
        <v>61195.180197111251</v>
      </c>
      <c r="BN117" s="5">
        <f ca="1">IF(BN$4="",0,BN101/(1+
IF(SUMIFS(Taxes!$N$14:$N$17,Taxes!$J$14:$J$17,YEAR(BN$4))=4,IF(BN$1&lt;=Taxes!$P$81*12,Taxes!$P$82,IF(BN$1&lt;=Taxes!$P$83*12,Taxes!$P$84,IF(Taxes!$P100&lt;&gt;"",Taxes!$P100,Taxes!$P$77))),
IF(SUMIFS(Taxes!$N$14:$N$17,Taxes!$J$14:$J$17,YEAR(BN$4))&gt;1,SUMIFS(Taxes!$P$77:$P$79,Taxes!$N$77:$N$79,SUMIFS(Taxes!$N$14:$N$17,Taxes!$J$14:$J$17,YEAR(BN$4))),
IF(Taxes!$N$12&gt;1,SUMIFS(Taxes!$P$77:$P$79,Taxes!$N$77:$N$79,Taxes!$N$12),IF(Taxes!$P100&lt;&gt;"",Taxes!$P100,SUMIFS(Taxes!$P$77:$P$79,Taxes!$N$77:$N$79,Taxes!$N$12)))
)))
)</f>
        <v>64568.377934805678</v>
      </c>
      <c r="BO117" s="5">
        <f ca="1">IF(BO$4="",0,BO101/(1+
IF(SUMIFS(Taxes!$N$14:$N$17,Taxes!$J$14:$J$17,YEAR(BO$4))=4,IF(BO$1&lt;=Taxes!$P$81*12,Taxes!$P$82,IF(BO$1&lt;=Taxes!$P$83*12,Taxes!$P$84,IF(Taxes!$P100&lt;&gt;"",Taxes!$P100,Taxes!$P$77))),
IF(SUMIFS(Taxes!$N$14:$N$17,Taxes!$J$14:$J$17,YEAR(BO$4))&gt;1,SUMIFS(Taxes!$P$77:$P$79,Taxes!$N$77:$N$79,SUMIFS(Taxes!$N$14:$N$17,Taxes!$J$14:$J$17,YEAR(BO$4))),
IF(Taxes!$N$12&gt;1,SUMIFS(Taxes!$P$77:$P$79,Taxes!$N$77:$N$79,Taxes!$N$12),IF(Taxes!$P100&lt;&gt;"",Taxes!$P100,SUMIFS(Taxes!$P$77:$P$79,Taxes!$N$77:$N$79,Taxes!$N$12)))
)))
)</f>
        <v>66105.720266586766</v>
      </c>
      <c r="BP117" s="5">
        <f ca="1">IF(BP$4="",0,BP101/(1+
IF(SUMIFS(Taxes!$N$14:$N$17,Taxes!$J$14:$J$17,YEAR(BP$4))=4,IF(BP$1&lt;=Taxes!$P$81*12,Taxes!$P$82,IF(BP$1&lt;=Taxes!$P$83*12,Taxes!$P$84,IF(Taxes!$P100&lt;&gt;"",Taxes!$P100,Taxes!$P$77))),
IF(SUMIFS(Taxes!$N$14:$N$17,Taxes!$J$14:$J$17,YEAR(BP$4))&gt;1,SUMIFS(Taxes!$P$77:$P$79,Taxes!$N$77:$N$79,SUMIFS(Taxes!$N$14:$N$17,Taxes!$J$14:$J$17,YEAR(BP$4))),
IF(Taxes!$N$12&gt;1,SUMIFS(Taxes!$P$77:$P$79,Taxes!$N$77:$N$79,Taxes!$N$12),IF(Taxes!$P100&lt;&gt;"",Taxes!$P100,SUMIFS(Taxes!$P$77:$P$79,Taxes!$N$77:$N$79,Taxes!$N$12)))
)))
)</f>
        <v>67643.062598367862</v>
      </c>
      <c r="BQ117" s="5">
        <f ca="1">IF(BQ$4="",0,BQ101/(1+
IF(SUMIFS(Taxes!$N$14:$N$17,Taxes!$J$14:$J$17,YEAR(BQ$4))=4,IF(BQ$1&lt;=Taxes!$P$81*12,Taxes!$P$82,IF(BQ$1&lt;=Taxes!$P$83*12,Taxes!$P$84,IF(Taxes!$P100&lt;&gt;"",Taxes!$P100,Taxes!$P$77))),
IF(SUMIFS(Taxes!$N$14:$N$17,Taxes!$J$14:$J$17,YEAR(BQ$4))&gt;1,SUMIFS(Taxes!$P$77:$P$79,Taxes!$N$77:$N$79,SUMIFS(Taxes!$N$14:$N$17,Taxes!$J$14:$J$17,YEAR(BQ$4))),
IF(Taxes!$N$12&gt;1,SUMIFS(Taxes!$P$77:$P$79,Taxes!$N$77:$N$79,Taxes!$N$12),IF(Taxes!$P100&lt;&gt;"",Taxes!$P100,SUMIFS(Taxes!$P$77:$P$79,Taxes!$N$77:$N$79,Taxes!$N$12)))
)))
)</f>
        <v>69180.404930148943</v>
      </c>
      <c r="BR117" s="5">
        <f ca="1">IF(BR$4="",0,BR101/(1+
IF(SUMIFS(Taxes!$N$14:$N$17,Taxes!$J$14:$J$17,YEAR(BR$4))=4,IF(BR$1&lt;=Taxes!$P$81*12,Taxes!$P$82,IF(BR$1&lt;=Taxes!$P$83*12,Taxes!$P$84,IF(Taxes!$P100&lt;&gt;"",Taxes!$P100,Taxes!$P$77))),
IF(SUMIFS(Taxes!$N$14:$N$17,Taxes!$J$14:$J$17,YEAR(BR$4))&gt;1,SUMIFS(Taxes!$P$77:$P$79,Taxes!$N$77:$N$79,SUMIFS(Taxes!$N$14:$N$17,Taxes!$J$14:$J$17,YEAR(BR$4))),
IF(Taxes!$N$12&gt;1,SUMIFS(Taxes!$P$77:$P$79,Taxes!$N$77:$N$79,Taxes!$N$12),IF(Taxes!$P100&lt;&gt;"",Taxes!$P100,SUMIFS(Taxes!$P$77:$P$79,Taxes!$N$77:$N$79,Taxes!$N$12)))
)))
)</f>
        <v>70717.747261930039</v>
      </c>
      <c r="BS117" s="5">
        <f ca="1">IF(BS$4="",0,BS101/(1+
IF(SUMIFS(Taxes!$N$14:$N$17,Taxes!$J$14:$J$17,YEAR(BS$4))=4,IF(BS$1&lt;=Taxes!$P$81*12,Taxes!$P$82,IF(BS$1&lt;=Taxes!$P$83*12,Taxes!$P$84,IF(Taxes!$P100&lt;&gt;"",Taxes!$P100,Taxes!$P$77))),
IF(SUMIFS(Taxes!$N$14:$N$17,Taxes!$J$14:$J$17,YEAR(BS$4))&gt;1,SUMIFS(Taxes!$P$77:$P$79,Taxes!$N$77:$N$79,SUMIFS(Taxes!$N$14:$N$17,Taxes!$J$14:$J$17,YEAR(BS$4))),
IF(Taxes!$N$12&gt;1,SUMIFS(Taxes!$P$77:$P$79,Taxes!$N$77:$N$79,Taxes!$N$12),IF(Taxes!$P100&lt;&gt;"",Taxes!$P100,SUMIFS(Taxes!$P$77:$P$79,Taxes!$N$77:$N$79,Taxes!$N$12)))
)))
)</f>
        <v>72255.08959371112</v>
      </c>
      <c r="BT117" s="5">
        <f ca="1">IF(BT$4="",0,BT101/(1+
IF(SUMIFS(Taxes!$N$14:$N$17,Taxes!$J$14:$J$17,YEAR(BT$4))=4,IF(BT$1&lt;=Taxes!$P$81*12,Taxes!$P$82,IF(BT$1&lt;=Taxes!$P$83*12,Taxes!$P$84,IF(Taxes!$P100&lt;&gt;"",Taxes!$P100,Taxes!$P$77))),
IF(SUMIFS(Taxes!$N$14:$N$17,Taxes!$J$14:$J$17,YEAR(BT$4))&gt;1,SUMIFS(Taxes!$P$77:$P$79,Taxes!$N$77:$N$79,SUMIFS(Taxes!$N$14:$N$17,Taxes!$J$14:$J$17,YEAR(BT$4))),
IF(Taxes!$N$12&gt;1,SUMIFS(Taxes!$P$77:$P$79,Taxes!$N$77:$N$79,Taxes!$N$12),IF(Taxes!$P100&lt;&gt;"",Taxes!$P100,SUMIFS(Taxes!$P$77:$P$79,Taxes!$N$77:$N$79,Taxes!$N$12)))
)))
)</f>
        <v>76006.204883256956</v>
      </c>
      <c r="BU117" s="5">
        <f ca="1">IF(BU$4="",0,BU101/(1+
IF(SUMIFS(Taxes!$N$14:$N$17,Taxes!$J$14:$J$17,YEAR(BU$4))=4,IF(BU$1&lt;=Taxes!$P$81*12,Taxes!$P$82,IF(BU$1&lt;=Taxes!$P$83*12,Taxes!$P$84,IF(Taxes!$P100&lt;&gt;"",Taxes!$P100,Taxes!$P$77))),
IF(SUMIFS(Taxes!$N$14:$N$17,Taxes!$J$14:$J$17,YEAR(BU$4))&gt;1,SUMIFS(Taxes!$P$77:$P$79,Taxes!$N$77:$N$79,SUMIFS(Taxes!$N$14:$N$17,Taxes!$J$14:$J$17,YEAR(BU$4))),
IF(Taxes!$N$12&gt;1,SUMIFS(Taxes!$P$77:$P$79,Taxes!$N$77:$N$79,Taxes!$N$12),IF(Taxes!$P100&lt;&gt;"",Taxes!$P100,SUMIFS(Taxes!$P$77:$P$79,Taxes!$N$77:$N$79,Taxes!$N$12)))
)))
)</f>
        <v>77589.667484991485</v>
      </c>
      <c r="BV117" s="5">
        <f ca="1">IF(BV$4="",0,BV101/(1+
IF(SUMIFS(Taxes!$N$14:$N$17,Taxes!$J$14:$J$17,YEAR(BV$4))=4,IF(BV$1&lt;=Taxes!$P$81*12,Taxes!$P$82,IF(BV$1&lt;=Taxes!$P$83*12,Taxes!$P$84,IF(Taxes!$P100&lt;&gt;"",Taxes!$P100,Taxes!$P$77))),
IF(SUMIFS(Taxes!$N$14:$N$17,Taxes!$J$14:$J$17,YEAR(BV$4))&gt;1,SUMIFS(Taxes!$P$77:$P$79,Taxes!$N$77:$N$79,SUMIFS(Taxes!$N$14:$N$17,Taxes!$J$14:$J$17,YEAR(BV$4))),
IF(Taxes!$N$12&gt;1,SUMIFS(Taxes!$P$77:$P$79,Taxes!$N$77:$N$79,Taxes!$N$12),IF(Taxes!$P100&lt;&gt;"",Taxes!$P100,SUMIFS(Taxes!$P$77:$P$79,Taxes!$N$77:$N$79,Taxes!$N$12)))
)))
)</f>
        <v>79173.130086726</v>
      </c>
      <c r="BW117" s="5">
        <f ca="1">IF(BW$4="",0,BW101/(1+
IF(SUMIFS(Taxes!$N$14:$N$17,Taxes!$J$14:$J$17,YEAR(BW$4))=4,IF(BW$1&lt;=Taxes!$P$81*12,Taxes!$P$82,IF(BW$1&lt;=Taxes!$P$83*12,Taxes!$P$84,IF(Taxes!$P100&lt;&gt;"",Taxes!$P100,Taxes!$P$77))),
IF(SUMIFS(Taxes!$N$14:$N$17,Taxes!$J$14:$J$17,YEAR(BW$4))&gt;1,SUMIFS(Taxes!$P$77:$P$79,Taxes!$N$77:$N$79,SUMIFS(Taxes!$N$14:$N$17,Taxes!$J$14:$J$17,YEAR(BW$4))),
IF(Taxes!$N$12&gt;1,SUMIFS(Taxes!$P$77:$P$79,Taxes!$N$77:$N$79,Taxes!$N$12),IF(Taxes!$P100&lt;&gt;"",Taxes!$P100,SUMIFS(Taxes!$P$77:$P$79,Taxes!$N$77:$N$79,Taxes!$N$12)))
)))
)</f>
        <v>80756.592688460514</v>
      </c>
      <c r="BX117" s="5">
        <f ca="1">IF(BX$4="",0,BX101/(1+
IF(SUMIFS(Taxes!$N$14:$N$17,Taxes!$J$14:$J$17,YEAR(BX$4))=4,IF(BX$1&lt;=Taxes!$P$81*12,Taxes!$P$82,IF(BX$1&lt;=Taxes!$P$83*12,Taxes!$P$84,IF(Taxes!$P100&lt;&gt;"",Taxes!$P100,Taxes!$P$77))),
IF(SUMIFS(Taxes!$N$14:$N$17,Taxes!$J$14:$J$17,YEAR(BX$4))&gt;1,SUMIFS(Taxes!$P$77:$P$79,Taxes!$N$77:$N$79,SUMIFS(Taxes!$N$14:$N$17,Taxes!$J$14:$J$17,YEAR(BX$4))),
IF(Taxes!$N$12&gt;1,SUMIFS(Taxes!$P$77:$P$79,Taxes!$N$77:$N$79,Taxes!$N$12),IF(Taxes!$P100&lt;&gt;"",Taxes!$P100,SUMIFS(Taxes!$P$77:$P$79,Taxes!$N$77:$N$79,Taxes!$N$12)))
)))
)</f>
        <v>82340.055290195043</v>
      </c>
      <c r="BY117" s="5">
        <f ca="1">IF(BY$4="",0,BY101/(1+
IF(SUMIFS(Taxes!$N$14:$N$17,Taxes!$J$14:$J$17,YEAR(BY$4))=4,IF(BY$1&lt;=Taxes!$P$81*12,Taxes!$P$82,IF(BY$1&lt;=Taxes!$P$83*12,Taxes!$P$84,IF(Taxes!$P100&lt;&gt;"",Taxes!$P100,Taxes!$P$77))),
IF(SUMIFS(Taxes!$N$14:$N$17,Taxes!$J$14:$J$17,YEAR(BY$4))&gt;1,SUMIFS(Taxes!$P$77:$P$79,Taxes!$N$77:$N$79,SUMIFS(Taxes!$N$14:$N$17,Taxes!$J$14:$J$17,YEAR(BY$4))),
IF(Taxes!$N$12&gt;1,SUMIFS(Taxes!$P$77:$P$79,Taxes!$N$77:$N$79,Taxes!$N$12),IF(Taxes!$P100&lt;&gt;"",Taxes!$P100,SUMIFS(Taxes!$P$77:$P$79,Taxes!$N$77:$N$79,Taxes!$N$12)))
)))
)</f>
        <v>83923.517891929558</v>
      </c>
      <c r="BZ117" s="5">
        <f ca="1">IF(BZ$4="",0,BZ101/(1+
IF(SUMIFS(Taxes!$N$14:$N$17,Taxes!$J$14:$J$17,YEAR(BZ$4))=4,IF(BZ$1&lt;=Taxes!$P$81*12,Taxes!$P$82,IF(BZ$1&lt;=Taxes!$P$83*12,Taxes!$P$84,IF(Taxes!$P100&lt;&gt;"",Taxes!$P100,Taxes!$P$77))),
IF(SUMIFS(Taxes!$N$14:$N$17,Taxes!$J$14:$J$17,YEAR(BZ$4))&gt;1,SUMIFS(Taxes!$P$77:$P$79,Taxes!$N$77:$N$79,SUMIFS(Taxes!$N$14:$N$17,Taxes!$J$14:$J$17,YEAR(BZ$4))),
IF(Taxes!$N$12&gt;1,SUMIFS(Taxes!$P$77:$P$79,Taxes!$N$77:$N$79,Taxes!$N$12),IF(Taxes!$P100&lt;&gt;"",Taxes!$P100,SUMIFS(Taxes!$P$77:$P$79,Taxes!$N$77:$N$79,Taxes!$N$12)))
)))
)</f>
        <v>88072.189908474014</v>
      </c>
      <c r="CA117" s="5">
        <f ca="1">IF(CA$4="",0,CA101/(1+
IF(SUMIFS(Taxes!$N$14:$N$17,Taxes!$J$14:$J$17,YEAR(CA$4))=4,IF(CA$1&lt;=Taxes!$P$81*12,Taxes!$P$82,IF(CA$1&lt;=Taxes!$P$83*12,Taxes!$P$84,IF(Taxes!$P100&lt;&gt;"",Taxes!$P100,Taxes!$P$77))),
IF(SUMIFS(Taxes!$N$14:$N$17,Taxes!$J$14:$J$17,YEAR(CA$4))&gt;1,SUMIFS(Taxes!$P$77:$P$79,Taxes!$N$77:$N$79,SUMIFS(Taxes!$N$14:$N$17,Taxes!$J$14:$J$17,YEAR(CA$4))),
IF(Taxes!$N$12&gt;1,SUMIFS(Taxes!$P$77:$P$79,Taxes!$N$77:$N$79,Taxes!$N$12),IF(Taxes!$P100&lt;&gt;"",Taxes!$P100,SUMIFS(Taxes!$P$77:$P$79,Taxes!$N$77:$N$79,Taxes!$N$12)))
)))
)</f>
        <v>89703.15638826057</v>
      </c>
      <c r="CB117" s="5">
        <f ca="1">IF(CB$4="",0,CB101/(1+
IF(SUMIFS(Taxes!$N$14:$N$17,Taxes!$J$14:$J$17,YEAR(CB$4))=4,IF(CB$1&lt;=Taxes!$P$81*12,Taxes!$P$82,IF(CB$1&lt;=Taxes!$P$83*12,Taxes!$P$84,IF(Taxes!$P100&lt;&gt;"",Taxes!$P100,Taxes!$P$77))),
IF(SUMIFS(Taxes!$N$14:$N$17,Taxes!$J$14:$J$17,YEAR(CB$4))&gt;1,SUMIFS(Taxes!$P$77:$P$79,Taxes!$N$77:$N$79,SUMIFS(Taxes!$N$14:$N$17,Taxes!$J$14:$J$17,YEAR(CB$4))),
IF(Taxes!$N$12&gt;1,SUMIFS(Taxes!$P$77:$P$79,Taxes!$N$77:$N$79,Taxes!$N$12),IF(Taxes!$P100&lt;&gt;"",Taxes!$P100,SUMIFS(Taxes!$P$77:$P$79,Taxes!$N$77:$N$79,Taxes!$N$12)))
)))
)</f>
        <v>91334.12286804711</v>
      </c>
      <c r="CC117" s="5">
        <f ca="1">IF(CC$4="",0,CC101/(1+
IF(SUMIFS(Taxes!$N$14:$N$17,Taxes!$J$14:$J$17,YEAR(CC$4))=4,IF(CC$1&lt;=Taxes!$P$81*12,Taxes!$P$82,IF(CC$1&lt;=Taxes!$P$83*12,Taxes!$P$84,IF(Taxes!$P100&lt;&gt;"",Taxes!$P100,Taxes!$P$77))),
IF(SUMIFS(Taxes!$N$14:$N$17,Taxes!$J$14:$J$17,YEAR(CC$4))&gt;1,SUMIFS(Taxes!$P$77:$P$79,Taxes!$N$77:$N$79,SUMIFS(Taxes!$N$14:$N$17,Taxes!$J$14:$J$17,YEAR(CC$4))),
IF(Taxes!$N$12&gt;1,SUMIFS(Taxes!$P$77:$P$79,Taxes!$N$77:$N$79,Taxes!$N$12),IF(Taxes!$P100&lt;&gt;"",Taxes!$P100,SUMIFS(Taxes!$P$77:$P$79,Taxes!$N$77:$N$79,Taxes!$N$12)))
)))
)</f>
        <v>92965.08934783368</v>
      </c>
      <c r="CD117" s="5">
        <f ca="1">IF(CD$4="",0,CD101/(1+
IF(SUMIFS(Taxes!$N$14:$N$17,Taxes!$J$14:$J$17,YEAR(CD$4))=4,IF(CD$1&lt;=Taxes!$P$81*12,Taxes!$P$82,IF(CD$1&lt;=Taxes!$P$83*12,Taxes!$P$84,IF(Taxes!$P100&lt;&gt;"",Taxes!$P100,Taxes!$P$77))),
IF(SUMIFS(Taxes!$N$14:$N$17,Taxes!$J$14:$J$17,YEAR(CD$4))&gt;1,SUMIFS(Taxes!$P$77:$P$79,Taxes!$N$77:$N$79,SUMIFS(Taxes!$N$14:$N$17,Taxes!$J$14:$J$17,YEAR(CD$4))),
IF(Taxes!$N$12&gt;1,SUMIFS(Taxes!$P$77:$P$79,Taxes!$N$77:$N$79,Taxes!$N$12),IF(Taxes!$P100&lt;&gt;"",Taxes!$P100,SUMIFS(Taxes!$P$77:$P$79,Taxes!$N$77:$N$79,Taxes!$N$12)))
)))
)</f>
        <v>94596.055827620236</v>
      </c>
      <c r="CE117" s="5">
        <f ca="1">IF(CE$4="",0,CE101/(1+
IF(SUMIFS(Taxes!$N$14:$N$17,Taxes!$J$14:$J$17,YEAR(CE$4))=4,IF(CE$1&lt;=Taxes!$P$81*12,Taxes!$P$82,IF(CE$1&lt;=Taxes!$P$83*12,Taxes!$P$84,IF(Taxes!$P100&lt;&gt;"",Taxes!$P100,Taxes!$P$77))),
IF(SUMIFS(Taxes!$N$14:$N$17,Taxes!$J$14:$J$17,YEAR(CE$4))&gt;1,SUMIFS(Taxes!$P$77:$P$79,Taxes!$N$77:$N$79,SUMIFS(Taxes!$N$14:$N$17,Taxes!$J$14:$J$17,YEAR(CE$4))),
IF(Taxes!$N$12&gt;1,SUMIFS(Taxes!$P$77:$P$79,Taxes!$N$77:$N$79,Taxes!$N$12),IF(Taxes!$P100&lt;&gt;"",Taxes!$P100,SUMIFS(Taxes!$P$77:$P$79,Taxes!$N$77:$N$79,Taxes!$N$12)))
)))
)</f>
        <v>96227.022307406791</v>
      </c>
      <c r="CF117" s="5">
        <f ca="1">IF(CF$4="",0,CF101/(1+
IF(SUMIFS(Taxes!$N$14:$N$17,Taxes!$J$14:$J$17,YEAR(CF$4))=4,IF(CF$1&lt;=Taxes!$P$81*12,Taxes!$P$82,IF(CF$1&lt;=Taxes!$P$83*12,Taxes!$P$84,IF(Taxes!$P100&lt;&gt;"",Taxes!$P100,Taxes!$P$77))),
IF(SUMIFS(Taxes!$N$14:$N$17,Taxes!$J$14:$J$17,YEAR(CF$4))&gt;1,SUMIFS(Taxes!$P$77:$P$79,Taxes!$N$77:$N$79,SUMIFS(Taxes!$N$14:$N$17,Taxes!$J$14:$J$17,YEAR(CF$4))),
IF(Taxes!$N$12&gt;1,SUMIFS(Taxes!$P$77:$P$79,Taxes!$N$77:$N$79,Taxes!$N$12),IF(Taxes!$P100&lt;&gt;"",Taxes!$P100,SUMIFS(Taxes!$P$77:$P$79,Taxes!$N$77:$N$79,Taxes!$N$12)))
)))
)</f>
        <v>0</v>
      </c>
    </row>
    <row r="118" spans="2:84" x14ac:dyDescent="0.3">
      <c r="B118" s="13">
        <f>ROW()</f>
        <v>118</v>
      </c>
      <c r="H118" s="1" t="str">
        <f>$H$97</f>
        <v>Переменные расходы с НДС</v>
      </c>
      <c r="I118" s="1" t="str">
        <f>Prcsses!I59</f>
        <v>Прочие коммерческие расходы</v>
      </c>
      <c r="M118" s="53" t="s">
        <v>18</v>
      </c>
      <c r="U118" s="5">
        <f t="shared" ca="1" si="124"/>
        <v>5130133.0484309634</v>
      </c>
      <c r="X118" s="5">
        <f ca="1">IF(X$4="",0,X102/(1+
IF(SUMIFS(Taxes!$N$14:$N$17,Taxes!$J$14:$J$17,YEAR(X$4))=4,IF(X$1&lt;=Taxes!$P$81*12,Taxes!$P$82,IF(X$1&lt;=Taxes!$P$83*12,Taxes!$P$84,IF(Taxes!$P101&lt;&gt;"",Taxes!$P101,Taxes!$P$77))),
IF(SUMIFS(Taxes!$N$14:$N$17,Taxes!$J$14:$J$17,YEAR(X$4))&gt;1,SUMIFS(Taxes!$P$77:$P$79,Taxes!$N$77:$N$79,SUMIFS(Taxes!$N$14:$N$17,Taxes!$J$14:$J$17,YEAR(X$4))),
IF(Taxes!$N$12&gt;1,SUMIFS(Taxes!$P$77:$P$79,Taxes!$N$77:$N$79,Taxes!$N$12),IF(Taxes!$P101&lt;&gt;"",Taxes!$P101,SUMIFS(Taxes!$P$77:$P$79,Taxes!$N$77:$N$79,Taxes!$N$12)))
)))
)</f>
        <v>0</v>
      </c>
      <c r="Y118" s="5">
        <f ca="1">IF(Y$4="",0,Y102/(1+
IF(SUMIFS(Taxes!$N$14:$N$17,Taxes!$J$14:$J$17,YEAR(Y$4))=4,IF(Y$1&lt;=Taxes!$P$81*12,Taxes!$P$82,IF(Y$1&lt;=Taxes!$P$83*12,Taxes!$P$84,IF(Taxes!$P101&lt;&gt;"",Taxes!$P101,Taxes!$P$77))),
IF(SUMIFS(Taxes!$N$14:$N$17,Taxes!$J$14:$J$17,YEAR(Y$4))&gt;1,SUMIFS(Taxes!$P$77:$P$79,Taxes!$N$77:$N$79,SUMIFS(Taxes!$N$14:$N$17,Taxes!$J$14:$J$17,YEAR(Y$4))),
IF(Taxes!$N$12&gt;1,SUMIFS(Taxes!$P$77:$P$79,Taxes!$N$77:$N$79,Taxes!$N$12),IF(Taxes!$P101&lt;&gt;"",Taxes!$P101,SUMIFS(Taxes!$P$77:$P$79,Taxes!$N$77:$N$79,Taxes!$N$12)))
)))
)</f>
        <v>0</v>
      </c>
      <c r="Z118" s="5">
        <f ca="1">IF(Z$4="",0,Z102/(1+
IF(SUMIFS(Taxes!$N$14:$N$17,Taxes!$J$14:$J$17,YEAR(Z$4))=4,IF(Z$1&lt;=Taxes!$P$81*12,Taxes!$P$82,IF(Z$1&lt;=Taxes!$P$83*12,Taxes!$P$84,IF(Taxes!$P101&lt;&gt;"",Taxes!$P101,Taxes!$P$77))),
IF(SUMIFS(Taxes!$N$14:$N$17,Taxes!$J$14:$J$17,YEAR(Z$4))&gt;1,SUMIFS(Taxes!$P$77:$P$79,Taxes!$N$77:$N$79,SUMIFS(Taxes!$N$14:$N$17,Taxes!$J$14:$J$17,YEAR(Z$4))),
IF(Taxes!$N$12&gt;1,SUMIFS(Taxes!$P$77:$P$79,Taxes!$N$77:$N$79,Taxes!$N$12),IF(Taxes!$P101&lt;&gt;"",Taxes!$P101,SUMIFS(Taxes!$P$77:$P$79,Taxes!$N$77:$N$79,Taxes!$N$12)))
)))
)</f>
        <v>1666.6666666666667</v>
      </c>
      <c r="AA118" s="5">
        <f ca="1">IF(AA$4="",0,AA102/(1+
IF(SUMIFS(Taxes!$N$14:$N$17,Taxes!$J$14:$J$17,YEAR(AA$4))=4,IF(AA$1&lt;=Taxes!$P$81*12,Taxes!$P$82,IF(AA$1&lt;=Taxes!$P$83*12,Taxes!$P$84,IF(Taxes!$P101&lt;&gt;"",Taxes!$P101,Taxes!$P$77))),
IF(SUMIFS(Taxes!$N$14:$N$17,Taxes!$J$14:$J$17,YEAR(AA$4))&gt;1,SUMIFS(Taxes!$P$77:$P$79,Taxes!$N$77:$N$79,SUMIFS(Taxes!$N$14:$N$17,Taxes!$J$14:$J$17,YEAR(AA$4))),
IF(Taxes!$N$12&gt;1,SUMIFS(Taxes!$P$77:$P$79,Taxes!$N$77:$N$79,Taxes!$N$12),IF(Taxes!$P101&lt;&gt;"",Taxes!$P101,SUMIFS(Taxes!$P$77:$P$79,Taxes!$N$77:$N$79,Taxes!$N$12)))
)))
)</f>
        <v>4166.666666666667</v>
      </c>
      <c r="AB118" s="5">
        <f ca="1">IF(AB$4="",0,AB102/(1+
IF(SUMIFS(Taxes!$N$14:$N$17,Taxes!$J$14:$J$17,YEAR(AB$4))=4,IF(AB$1&lt;=Taxes!$P$81*12,Taxes!$P$82,IF(AB$1&lt;=Taxes!$P$83*12,Taxes!$P$84,IF(Taxes!$P101&lt;&gt;"",Taxes!$P101,Taxes!$P$77))),
IF(SUMIFS(Taxes!$N$14:$N$17,Taxes!$J$14:$J$17,YEAR(AB$4))&gt;1,SUMIFS(Taxes!$P$77:$P$79,Taxes!$N$77:$N$79,SUMIFS(Taxes!$N$14:$N$17,Taxes!$J$14:$J$17,YEAR(AB$4))),
IF(Taxes!$N$12&gt;1,SUMIFS(Taxes!$P$77:$P$79,Taxes!$N$77:$N$79,Taxes!$N$12),IF(Taxes!$P101&lt;&gt;"",Taxes!$P101,SUMIFS(Taxes!$P$77:$P$79,Taxes!$N$77:$N$79,Taxes!$N$12)))
)))
)</f>
        <v>7500</v>
      </c>
      <c r="AC118" s="5">
        <f ca="1">IF(AC$4="",0,AC102/(1+
IF(SUMIFS(Taxes!$N$14:$N$17,Taxes!$J$14:$J$17,YEAR(AC$4))=4,IF(AC$1&lt;=Taxes!$P$81*12,Taxes!$P$82,IF(AC$1&lt;=Taxes!$P$83*12,Taxes!$P$84,IF(Taxes!$P101&lt;&gt;"",Taxes!$P101,Taxes!$P$77))),
IF(SUMIFS(Taxes!$N$14:$N$17,Taxes!$J$14:$J$17,YEAR(AC$4))&gt;1,SUMIFS(Taxes!$P$77:$P$79,Taxes!$N$77:$N$79,SUMIFS(Taxes!$N$14:$N$17,Taxes!$J$14:$J$17,YEAR(AC$4))),
IF(Taxes!$N$12&gt;1,SUMIFS(Taxes!$P$77:$P$79,Taxes!$N$77:$N$79,Taxes!$N$12),IF(Taxes!$P101&lt;&gt;"",Taxes!$P101,SUMIFS(Taxes!$P$77:$P$79,Taxes!$N$77:$N$79,Taxes!$N$12)))
)))
)</f>
        <v>10000</v>
      </c>
      <c r="AD118" s="5">
        <f ca="1">IF(AD$4="",0,AD102/(1+
IF(SUMIFS(Taxes!$N$14:$N$17,Taxes!$J$14:$J$17,YEAR(AD$4))=4,IF(AD$1&lt;=Taxes!$P$81*12,Taxes!$P$82,IF(AD$1&lt;=Taxes!$P$83*12,Taxes!$P$84,IF(Taxes!$P101&lt;&gt;"",Taxes!$P101,Taxes!$P$77))),
IF(SUMIFS(Taxes!$N$14:$N$17,Taxes!$J$14:$J$17,YEAR(AD$4))&gt;1,SUMIFS(Taxes!$P$77:$P$79,Taxes!$N$77:$N$79,SUMIFS(Taxes!$N$14:$N$17,Taxes!$J$14:$J$17,YEAR(AD$4))),
IF(Taxes!$N$12&gt;1,SUMIFS(Taxes!$P$77:$P$79,Taxes!$N$77:$N$79,Taxes!$N$12),IF(Taxes!$P101&lt;&gt;"",Taxes!$P101,SUMIFS(Taxes!$P$77:$P$79,Taxes!$N$77:$N$79,Taxes!$N$12)))
)))
)</f>
        <v>12650</v>
      </c>
      <c r="AE118" s="5">
        <f ca="1">IF(AE$4="",0,AE102/(1+
IF(SUMIFS(Taxes!$N$14:$N$17,Taxes!$J$14:$J$17,YEAR(AE$4))=4,IF(AE$1&lt;=Taxes!$P$81*12,Taxes!$P$82,IF(AE$1&lt;=Taxes!$P$83*12,Taxes!$P$84,IF(Taxes!$P101&lt;&gt;"",Taxes!$P101,Taxes!$P$77))),
IF(SUMIFS(Taxes!$N$14:$N$17,Taxes!$J$14:$J$17,YEAR(AE$4))&gt;1,SUMIFS(Taxes!$P$77:$P$79,Taxes!$N$77:$N$79,SUMIFS(Taxes!$N$14:$N$17,Taxes!$J$14:$J$17,YEAR(AE$4))),
IF(Taxes!$N$12&gt;1,SUMIFS(Taxes!$P$77:$P$79,Taxes!$N$77:$N$79,Taxes!$N$12),IF(Taxes!$P101&lt;&gt;"",Taxes!$P101,SUMIFS(Taxes!$P$77:$P$79,Taxes!$N$77:$N$79,Taxes!$N$12)))
)))
)</f>
        <v>15325</v>
      </c>
      <c r="AF118" s="5">
        <f ca="1">IF(AF$4="",0,AF102/(1+
IF(SUMIFS(Taxes!$N$14:$N$17,Taxes!$J$14:$J$17,YEAR(AF$4))=4,IF(AF$1&lt;=Taxes!$P$81*12,Taxes!$P$82,IF(AF$1&lt;=Taxes!$P$83*12,Taxes!$P$84,IF(Taxes!$P101&lt;&gt;"",Taxes!$P101,Taxes!$P$77))),
IF(SUMIFS(Taxes!$N$14:$N$17,Taxes!$J$14:$J$17,YEAR(AF$4))&gt;1,SUMIFS(Taxes!$P$77:$P$79,Taxes!$N$77:$N$79,SUMIFS(Taxes!$N$14:$N$17,Taxes!$J$14:$J$17,YEAR(AF$4))),
IF(Taxes!$N$12&gt;1,SUMIFS(Taxes!$P$77:$P$79,Taxes!$N$77:$N$79,Taxes!$N$12),IF(Taxes!$P101&lt;&gt;"",Taxes!$P101,SUMIFS(Taxes!$P$77:$P$79,Taxes!$N$77:$N$79,Taxes!$N$12)))
)))
)</f>
        <v>18025</v>
      </c>
      <c r="AG118" s="5">
        <f ca="1">IF(AG$4="",0,AG102/(1+
IF(SUMIFS(Taxes!$N$14:$N$17,Taxes!$J$14:$J$17,YEAR(AG$4))=4,IF(AG$1&lt;=Taxes!$P$81*12,Taxes!$P$82,IF(AG$1&lt;=Taxes!$P$83*12,Taxes!$P$84,IF(Taxes!$P101&lt;&gt;"",Taxes!$P101,Taxes!$P$77))),
IF(SUMIFS(Taxes!$N$14:$N$17,Taxes!$J$14:$J$17,YEAR(AG$4))&gt;1,SUMIFS(Taxes!$P$77:$P$79,Taxes!$N$77:$N$79,SUMIFS(Taxes!$N$14:$N$17,Taxes!$J$14:$J$17,YEAR(AG$4))),
IF(Taxes!$N$12&gt;1,SUMIFS(Taxes!$P$77:$P$79,Taxes!$N$77:$N$79,Taxes!$N$12),IF(Taxes!$P101&lt;&gt;"",Taxes!$P101,SUMIFS(Taxes!$P$77:$P$79,Taxes!$N$77:$N$79,Taxes!$N$12)))
)))
)</f>
        <v>20600</v>
      </c>
      <c r="AH118" s="5">
        <f ca="1">IF(AH$4="",0,AH102/(1+
IF(SUMIFS(Taxes!$N$14:$N$17,Taxes!$J$14:$J$17,YEAR(AH$4))=4,IF(AH$1&lt;=Taxes!$P$81*12,Taxes!$P$82,IF(AH$1&lt;=Taxes!$P$83*12,Taxes!$P$84,IF(Taxes!$P101&lt;&gt;"",Taxes!$P101,Taxes!$P$77))),
IF(SUMIFS(Taxes!$N$14:$N$17,Taxes!$J$14:$J$17,YEAR(AH$4))&gt;1,SUMIFS(Taxes!$P$77:$P$79,Taxes!$N$77:$N$79,SUMIFS(Taxes!$N$14:$N$17,Taxes!$J$14:$J$17,YEAR(AH$4))),
IF(Taxes!$N$12&gt;1,SUMIFS(Taxes!$P$77:$P$79,Taxes!$N$77:$N$79,Taxes!$N$12),IF(Taxes!$P101&lt;&gt;"",Taxes!$P101,SUMIFS(Taxes!$P$77:$P$79,Taxes!$N$77:$N$79,Taxes!$N$12)))
)))
)</f>
        <v>23175</v>
      </c>
      <c r="AI118" s="5">
        <f ca="1">IF(AI$4="",0,AI102/(1+
IF(SUMIFS(Taxes!$N$14:$N$17,Taxes!$J$14:$J$17,YEAR(AI$4))=4,IF(AI$1&lt;=Taxes!$P$81*12,Taxes!$P$82,IF(AI$1&lt;=Taxes!$P$83*12,Taxes!$P$84,IF(Taxes!$P101&lt;&gt;"",Taxes!$P101,Taxes!$P$77))),
IF(SUMIFS(Taxes!$N$14:$N$17,Taxes!$J$14:$J$17,YEAR(AI$4))&gt;1,SUMIFS(Taxes!$P$77:$P$79,Taxes!$N$77:$N$79,SUMIFS(Taxes!$N$14:$N$17,Taxes!$J$14:$J$17,YEAR(AI$4))),
IF(Taxes!$N$12&gt;1,SUMIFS(Taxes!$P$77:$P$79,Taxes!$N$77:$N$79,Taxes!$N$12),IF(Taxes!$P101&lt;&gt;"",Taxes!$P101,SUMIFS(Taxes!$P$77:$P$79,Taxes!$N$77:$N$79,Taxes!$N$12)))
)))
)</f>
        <v>25750</v>
      </c>
      <c r="AJ118" s="5">
        <f ca="1">IF(AJ$4="",0,AJ102/(1+
IF(SUMIFS(Taxes!$N$14:$N$17,Taxes!$J$14:$J$17,YEAR(AJ$4))=4,IF(AJ$1&lt;=Taxes!$P$81*12,Taxes!$P$82,IF(AJ$1&lt;=Taxes!$P$83*12,Taxes!$P$84,IF(Taxes!$P101&lt;&gt;"",Taxes!$P101,Taxes!$P$77))),
IF(SUMIFS(Taxes!$N$14:$N$17,Taxes!$J$14:$J$17,YEAR(AJ$4))&gt;1,SUMIFS(Taxes!$P$77:$P$79,Taxes!$N$77:$N$79,SUMIFS(Taxes!$N$14:$N$17,Taxes!$J$14:$J$17,YEAR(AJ$4))),
IF(Taxes!$N$12&gt;1,SUMIFS(Taxes!$P$77:$P$79,Taxes!$N$77:$N$79,Taxes!$N$12),IF(Taxes!$P101&lt;&gt;"",Taxes!$P101,SUMIFS(Taxes!$P$77:$P$79,Taxes!$N$77:$N$79,Taxes!$N$12)))
)))
)</f>
        <v>28634.000000000004</v>
      </c>
      <c r="AK118" s="5">
        <f ca="1">IF(AK$4="",0,AK102/(1+
IF(SUMIFS(Taxes!$N$14:$N$17,Taxes!$J$14:$J$17,YEAR(AK$4))=4,IF(AK$1&lt;=Taxes!$P$81*12,Taxes!$P$82,IF(AK$1&lt;=Taxes!$P$83*12,Taxes!$P$84,IF(Taxes!$P101&lt;&gt;"",Taxes!$P101,Taxes!$P$77))),
IF(SUMIFS(Taxes!$N$14:$N$17,Taxes!$J$14:$J$17,YEAR(AK$4))&gt;1,SUMIFS(Taxes!$P$77:$P$79,Taxes!$N$77:$N$79,SUMIFS(Taxes!$N$14:$N$17,Taxes!$J$14:$J$17,YEAR(AK$4))),
IF(Taxes!$N$12&gt;1,SUMIFS(Taxes!$P$77:$P$79,Taxes!$N$77:$N$79,Taxes!$N$12),IF(Taxes!$P101&lt;&gt;"",Taxes!$P101,SUMIFS(Taxes!$P$77:$P$79,Taxes!$N$77:$N$79,Taxes!$N$12)))
)))
)</f>
        <v>31543.75</v>
      </c>
      <c r="AL118" s="5">
        <f ca="1">IF(AL$4="",0,AL102/(1+
IF(SUMIFS(Taxes!$N$14:$N$17,Taxes!$J$14:$J$17,YEAR(AL$4))=4,IF(AL$1&lt;=Taxes!$P$81*12,Taxes!$P$82,IF(AL$1&lt;=Taxes!$P$83*12,Taxes!$P$84,IF(Taxes!$P101&lt;&gt;"",Taxes!$P101,Taxes!$P$77))),
IF(SUMIFS(Taxes!$N$14:$N$17,Taxes!$J$14:$J$17,YEAR(AL$4))&gt;1,SUMIFS(Taxes!$P$77:$P$79,Taxes!$N$77:$N$79,SUMIFS(Taxes!$N$14:$N$17,Taxes!$J$14:$J$17,YEAR(AL$4))),
IF(Taxes!$N$12&gt;1,SUMIFS(Taxes!$P$77:$P$79,Taxes!$N$77:$N$79,Taxes!$N$12),IF(Taxes!$P101&lt;&gt;"",Taxes!$P101,SUMIFS(Taxes!$P$77:$P$79,Taxes!$N$77:$N$79,Taxes!$N$12)))
)))
)</f>
        <v>34479.25</v>
      </c>
      <c r="AM118" s="5">
        <f ca="1">IF(AM$4="",0,AM102/(1+
IF(SUMIFS(Taxes!$N$14:$N$17,Taxes!$J$14:$J$17,YEAR(AM$4))=4,IF(AM$1&lt;=Taxes!$P$81*12,Taxes!$P$82,IF(AM$1&lt;=Taxes!$P$83*12,Taxes!$P$84,IF(Taxes!$P101&lt;&gt;"",Taxes!$P101,Taxes!$P$77))),
IF(SUMIFS(Taxes!$N$14:$N$17,Taxes!$J$14:$J$17,YEAR(AM$4))&gt;1,SUMIFS(Taxes!$P$77:$P$79,Taxes!$N$77:$N$79,SUMIFS(Taxes!$N$14:$N$17,Taxes!$J$14:$J$17,YEAR(AM$4))),
IF(Taxes!$N$12&gt;1,SUMIFS(Taxes!$P$77:$P$79,Taxes!$N$77:$N$79,Taxes!$N$12),IF(Taxes!$P101&lt;&gt;"",Taxes!$P101,SUMIFS(Taxes!$P$77:$P$79,Taxes!$N$77:$N$79,Taxes!$N$12)))
)))
)</f>
        <v>37131.500000000007</v>
      </c>
      <c r="AN118" s="5">
        <f ca="1">IF(AN$4="",0,AN102/(1+
IF(SUMIFS(Taxes!$N$14:$N$17,Taxes!$J$14:$J$17,YEAR(AN$4))=4,IF(AN$1&lt;=Taxes!$P$81*12,Taxes!$P$82,IF(AN$1&lt;=Taxes!$P$83*12,Taxes!$P$84,IF(Taxes!$P101&lt;&gt;"",Taxes!$P101,Taxes!$P$77))),
IF(SUMIFS(Taxes!$N$14:$N$17,Taxes!$J$14:$J$17,YEAR(AN$4))&gt;1,SUMIFS(Taxes!$P$77:$P$79,Taxes!$N$77:$N$79,SUMIFS(Taxes!$N$14:$N$17,Taxes!$J$14:$J$17,YEAR(AN$4))),
IF(Taxes!$N$12&gt;1,SUMIFS(Taxes!$P$77:$P$79,Taxes!$N$77:$N$79,Taxes!$N$12),IF(Taxes!$P101&lt;&gt;"",Taxes!$P101,SUMIFS(Taxes!$P$77:$P$79,Taxes!$N$77:$N$79,Taxes!$N$12)))
)))
)</f>
        <v>39783.75</v>
      </c>
      <c r="AO118" s="5">
        <f ca="1">IF(AO$4="",0,AO102/(1+
IF(SUMIFS(Taxes!$N$14:$N$17,Taxes!$J$14:$J$17,YEAR(AO$4))=4,IF(AO$1&lt;=Taxes!$P$81*12,Taxes!$P$82,IF(AO$1&lt;=Taxes!$P$83*12,Taxes!$P$84,IF(Taxes!$P101&lt;&gt;"",Taxes!$P101,Taxes!$P$77))),
IF(SUMIFS(Taxes!$N$14:$N$17,Taxes!$J$14:$J$17,YEAR(AO$4))&gt;1,SUMIFS(Taxes!$P$77:$P$79,Taxes!$N$77:$N$79,SUMIFS(Taxes!$N$14:$N$17,Taxes!$J$14:$J$17,YEAR(AO$4))),
IF(Taxes!$N$12&gt;1,SUMIFS(Taxes!$P$77:$P$79,Taxes!$N$77:$N$79,Taxes!$N$12),IF(Taxes!$P101&lt;&gt;"",Taxes!$P101,SUMIFS(Taxes!$P$77:$P$79,Taxes!$N$77:$N$79,Taxes!$N$12)))
)))
)</f>
        <v>42436</v>
      </c>
      <c r="AP118" s="5">
        <f ca="1">IF(AP$4="",0,AP102/(1+
IF(SUMIFS(Taxes!$N$14:$N$17,Taxes!$J$14:$J$17,YEAR(AP$4))=4,IF(AP$1&lt;=Taxes!$P$81*12,Taxes!$P$82,IF(AP$1&lt;=Taxes!$P$83*12,Taxes!$P$84,IF(Taxes!$P101&lt;&gt;"",Taxes!$P101,Taxes!$P$77))),
IF(SUMIFS(Taxes!$N$14:$N$17,Taxes!$J$14:$J$17,YEAR(AP$4))&gt;1,SUMIFS(Taxes!$P$77:$P$79,Taxes!$N$77:$N$79,SUMIFS(Taxes!$N$14:$N$17,Taxes!$J$14:$J$17,YEAR(AP$4))),
IF(Taxes!$N$12&gt;1,SUMIFS(Taxes!$P$77:$P$79,Taxes!$N$77:$N$79,Taxes!$N$12),IF(Taxes!$P101&lt;&gt;"",Taxes!$P101,SUMIFS(Taxes!$P$77:$P$79,Taxes!$N$77:$N$79,Taxes!$N$12)))
)))
)</f>
        <v>45565.654999999999</v>
      </c>
      <c r="AQ118" s="5">
        <f ca="1">IF(AQ$4="",0,AQ102/(1+
IF(SUMIFS(Taxes!$N$14:$N$17,Taxes!$J$14:$J$17,YEAR(AQ$4))=4,IF(AQ$1&lt;=Taxes!$P$81*12,Taxes!$P$82,IF(AQ$1&lt;=Taxes!$P$83*12,Taxes!$P$84,IF(Taxes!$P101&lt;&gt;"",Taxes!$P101,Taxes!$P$77))),
IF(SUMIFS(Taxes!$N$14:$N$17,Taxes!$J$14:$J$17,YEAR(AQ$4))&gt;1,SUMIFS(Taxes!$P$77:$P$79,Taxes!$N$77:$N$79,SUMIFS(Taxes!$N$14:$N$17,Taxes!$J$14:$J$17,YEAR(AQ$4))),
IF(Taxes!$N$12&gt;1,SUMIFS(Taxes!$P$77:$P$79,Taxes!$N$77:$N$79,Taxes!$N$12),IF(Taxes!$P101&lt;&gt;"",Taxes!$P101,SUMIFS(Taxes!$P$77:$P$79,Taxes!$N$77:$N$79,Taxes!$N$12)))
)))
)</f>
        <v>48721.832500000004</v>
      </c>
      <c r="AR118" s="5">
        <f ca="1">IF(AR$4="",0,AR102/(1+
IF(SUMIFS(Taxes!$N$14:$N$17,Taxes!$J$14:$J$17,YEAR(AR$4))=4,IF(AR$1&lt;=Taxes!$P$81*12,Taxes!$P$82,IF(AR$1&lt;=Taxes!$P$83*12,Taxes!$P$84,IF(Taxes!$P101&lt;&gt;"",Taxes!$P101,Taxes!$P$77))),
IF(SUMIFS(Taxes!$N$14:$N$17,Taxes!$J$14:$J$17,YEAR(AR$4))&gt;1,SUMIFS(Taxes!$P$77:$P$79,Taxes!$N$77:$N$79,SUMIFS(Taxes!$N$14:$N$17,Taxes!$J$14:$J$17,YEAR(AR$4))),
IF(Taxes!$N$12&gt;1,SUMIFS(Taxes!$P$77:$P$79,Taxes!$N$77:$N$79,Taxes!$N$12),IF(Taxes!$P101&lt;&gt;"",Taxes!$P101,SUMIFS(Taxes!$P$77:$P$79,Taxes!$N$77:$N$79,Taxes!$N$12)))
)))
)</f>
        <v>51904.532500000008</v>
      </c>
      <c r="AS118" s="5">
        <f ca="1">IF(AS$4="",0,AS102/(1+
IF(SUMIFS(Taxes!$N$14:$N$17,Taxes!$J$14:$J$17,YEAR(AS$4))=4,IF(AS$1&lt;=Taxes!$P$81*12,Taxes!$P$82,IF(AS$1&lt;=Taxes!$P$83*12,Taxes!$P$84,IF(Taxes!$P101&lt;&gt;"",Taxes!$P101,Taxes!$P$77))),
IF(SUMIFS(Taxes!$N$14:$N$17,Taxes!$J$14:$J$17,YEAR(AS$4))&gt;1,SUMIFS(Taxes!$P$77:$P$79,Taxes!$N$77:$N$79,SUMIFS(Taxes!$N$14:$N$17,Taxes!$J$14:$J$17,YEAR(AS$4))),
IF(Taxes!$N$12&gt;1,SUMIFS(Taxes!$P$77:$P$79,Taxes!$N$77:$N$79,Taxes!$N$12),IF(Taxes!$P101&lt;&gt;"",Taxes!$P101,SUMIFS(Taxes!$P$77:$P$79,Taxes!$N$77:$N$79,Taxes!$N$12)))
)))
)</f>
        <v>54636.35</v>
      </c>
      <c r="AT118" s="5">
        <f ca="1">IF(AT$4="",0,AT102/(1+
IF(SUMIFS(Taxes!$N$14:$N$17,Taxes!$J$14:$J$17,YEAR(AT$4))=4,IF(AT$1&lt;=Taxes!$P$81*12,Taxes!$P$82,IF(AT$1&lt;=Taxes!$P$83*12,Taxes!$P$84,IF(Taxes!$P101&lt;&gt;"",Taxes!$P101,Taxes!$P$77))),
IF(SUMIFS(Taxes!$N$14:$N$17,Taxes!$J$14:$J$17,YEAR(AT$4))&gt;1,SUMIFS(Taxes!$P$77:$P$79,Taxes!$N$77:$N$79,SUMIFS(Taxes!$N$14:$N$17,Taxes!$J$14:$J$17,YEAR(AT$4))),
IF(Taxes!$N$12&gt;1,SUMIFS(Taxes!$P$77:$P$79,Taxes!$N$77:$N$79,Taxes!$N$12),IF(Taxes!$P101&lt;&gt;"",Taxes!$P101,SUMIFS(Taxes!$P$77:$P$79,Taxes!$N$77:$N$79,Taxes!$N$12)))
)))
)</f>
        <v>57368.16750000001</v>
      </c>
      <c r="AU118" s="5">
        <f ca="1">IF(AU$4="",0,AU102/(1+
IF(SUMIFS(Taxes!$N$14:$N$17,Taxes!$J$14:$J$17,YEAR(AU$4))=4,IF(AU$1&lt;=Taxes!$P$81*12,Taxes!$P$82,IF(AU$1&lt;=Taxes!$P$83*12,Taxes!$P$84,IF(Taxes!$P101&lt;&gt;"",Taxes!$P101,Taxes!$P$77))),
IF(SUMIFS(Taxes!$N$14:$N$17,Taxes!$J$14:$J$17,YEAR(AU$4))&gt;1,SUMIFS(Taxes!$P$77:$P$79,Taxes!$N$77:$N$79,SUMIFS(Taxes!$N$14:$N$17,Taxes!$J$14:$J$17,YEAR(AU$4))),
IF(Taxes!$N$12&gt;1,SUMIFS(Taxes!$P$77:$P$79,Taxes!$N$77:$N$79,Taxes!$N$12),IF(Taxes!$P101&lt;&gt;"",Taxes!$P101,SUMIFS(Taxes!$P$77:$P$79,Taxes!$N$77:$N$79,Taxes!$N$12)))
)))
)</f>
        <v>60099.985000000008</v>
      </c>
      <c r="AV118" s="5">
        <f ca="1">IF(AV$4="",0,AV102/(1+
IF(SUMIFS(Taxes!$N$14:$N$17,Taxes!$J$14:$J$17,YEAR(AV$4))=4,IF(AV$1&lt;=Taxes!$P$81*12,Taxes!$P$82,IF(AV$1&lt;=Taxes!$P$83*12,Taxes!$P$84,IF(Taxes!$P101&lt;&gt;"",Taxes!$P101,Taxes!$P$77))),
IF(SUMIFS(Taxes!$N$14:$N$17,Taxes!$J$14:$J$17,YEAR(AV$4))&gt;1,SUMIFS(Taxes!$P$77:$P$79,Taxes!$N$77:$N$79,SUMIFS(Taxes!$N$14:$N$17,Taxes!$J$14:$J$17,YEAR(AV$4))),
IF(Taxes!$N$12&gt;1,SUMIFS(Taxes!$P$77:$P$79,Taxes!$N$77:$N$79,Taxes!$N$12),IF(Taxes!$P101&lt;&gt;"",Taxes!$P101,SUMIFS(Taxes!$P$77:$P$79,Taxes!$N$77:$N$79,Taxes!$N$12)))
)))
)</f>
        <v>63487.438699999999</v>
      </c>
      <c r="AW118" s="5">
        <f ca="1">IF(AW$4="",0,AW102/(1+
IF(SUMIFS(Taxes!$N$14:$N$17,Taxes!$J$14:$J$17,YEAR(AW$4))=4,IF(AW$1&lt;=Taxes!$P$81*12,Taxes!$P$82,IF(AW$1&lt;=Taxes!$P$83*12,Taxes!$P$84,IF(Taxes!$P101&lt;&gt;"",Taxes!$P101,Taxes!$P$77))),
IF(SUMIFS(Taxes!$N$14:$N$17,Taxes!$J$14:$J$17,YEAR(AW$4))&gt;1,SUMIFS(Taxes!$P$77:$P$79,Taxes!$N$77:$N$79,SUMIFS(Taxes!$N$14:$N$17,Taxes!$J$14:$J$17,YEAR(AW$4))),
IF(Taxes!$N$12&gt;1,SUMIFS(Taxes!$P$77:$P$79,Taxes!$N$77:$N$79,Taxes!$N$12),IF(Taxes!$P101&lt;&gt;"",Taxes!$P101,SUMIFS(Taxes!$P$77:$P$79,Taxes!$N$77:$N$79,Taxes!$N$12)))
)))
)</f>
        <v>66902.21057499999</v>
      </c>
      <c r="AX118" s="5">
        <f ca="1">IF(AX$4="",0,AX102/(1+
IF(SUMIFS(Taxes!$N$14:$N$17,Taxes!$J$14:$J$17,YEAR(AX$4))=4,IF(AX$1&lt;=Taxes!$P$81*12,Taxes!$P$82,IF(AX$1&lt;=Taxes!$P$83*12,Taxes!$P$84,IF(Taxes!$P101&lt;&gt;"",Taxes!$P101,Taxes!$P$77))),
IF(SUMIFS(Taxes!$N$14:$N$17,Taxes!$J$14:$J$17,YEAR(AX$4))&gt;1,SUMIFS(Taxes!$P$77:$P$79,Taxes!$N$77:$N$79,SUMIFS(Taxes!$N$14:$N$17,Taxes!$J$14:$J$17,YEAR(AX$4))),
IF(Taxes!$N$12&gt;1,SUMIFS(Taxes!$P$77:$P$79,Taxes!$N$77:$N$79,Taxes!$N$12),IF(Taxes!$P101&lt;&gt;"",Taxes!$P101,SUMIFS(Taxes!$P$77:$P$79,Taxes!$N$77:$N$79,Taxes!$N$12)))
)))
)</f>
        <v>70344.300625000003</v>
      </c>
      <c r="AY118" s="5">
        <f ca="1">IF(AY$4="",0,AY102/(1+
IF(SUMIFS(Taxes!$N$14:$N$17,Taxes!$J$14:$J$17,YEAR(AY$4))=4,IF(AY$1&lt;=Taxes!$P$81*12,Taxes!$P$82,IF(AY$1&lt;=Taxes!$P$83*12,Taxes!$P$84,IF(Taxes!$P101&lt;&gt;"",Taxes!$P101,Taxes!$P$77))),
IF(SUMIFS(Taxes!$N$14:$N$17,Taxes!$J$14:$J$17,YEAR(AY$4))&gt;1,SUMIFS(Taxes!$P$77:$P$79,Taxes!$N$77:$N$79,SUMIFS(Taxes!$N$14:$N$17,Taxes!$J$14:$J$17,YEAR(AY$4))),
IF(Taxes!$N$12&gt;1,SUMIFS(Taxes!$P$77:$P$79,Taxes!$N$77:$N$79,Taxes!$N$12),IF(Taxes!$P101&lt;&gt;"",Taxes!$P101,SUMIFS(Taxes!$P$77:$P$79,Taxes!$N$77:$N$79,Taxes!$N$12)))
)))
)</f>
        <v>73158.072650000002</v>
      </c>
      <c r="AZ118" s="5">
        <f ca="1">IF(AZ$4="",0,AZ102/(1+
IF(SUMIFS(Taxes!$N$14:$N$17,Taxes!$J$14:$J$17,YEAR(AZ$4))=4,IF(AZ$1&lt;=Taxes!$P$81*12,Taxes!$P$82,IF(AZ$1&lt;=Taxes!$P$83*12,Taxes!$P$84,IF(Taxes!$P101&lt;&gt;"",Taxes!$P101,Taxes!$P$77))),
IF(SUMIFS(Taxes!$N$14:$N$17,Taxes!$J$14:$J$17,YEAR(AZ$4))&gt;1,SUMIFS(Taxes!$P$77:$P$79,Taxes!$N$77:$N$79,SUMIFS(Taxes!$N$14:$N$17,Taxes!$J$14:$J$17,YEAR(AZ$4))),
IF(Taxes!$N$12&gt;1,SUMIFS(Taxes!$P$77:$P$79,Taxes!$N$77:$N$79,Taxes!$N$12),IF(Taxes!$P101&lt;&gt;"",Taxes!$P101,SUMIFS(Taxes!$P$77:$P$79,Taxes!$N$77:$N$79,Taxes!$N$12)))
)))
)</f>
        <v>75971.844675</v>
      </c>
      <c r="BA118" s="5">
        <f ca="1">IF(BA$4="",0,BA102/(1+
IF(SUMIFS(Taxes!$N$14:$N$17,Taxes!$J$14:$J$17,YEAR(BA$4))=4,IF(BA$1&lt;=Taxes!$P$81*12,Taxes!$P$82,IF(BA$1&lt;=Taxes!$P$83*12,Taxes!$P$84,IF(Taxes!$P101&lt;&gt;"",Taxes!$P101,Taxes!$P$77))),
IF(SUMIFS(Taxes!$N$14:$N$17,Taxes!$J$14:$J$17,YEAR(BA$4))&gt;1,SUMIFS(Taxes!$P$77:$P$79,Taxes!$N$77:$N$79,SUMIFS(Taxes!$N$14:$N$17,Taxes!$J$14:$J$17,YEAR(BA$4))),
IF(Taxes!$N$12&gt;1,SUMIFS(Taxes!$P$77:$P$79,Taxes!$N$77:$N$79,Taxes!$N$12),IF(Taxes!$P101&lt;&gt;"",Taxes!$P101,SUMIFS(Taxes!$P$77:$P$79,Taxes!$N$77:$N$79,Taxes!$N$12)))
)))
)</f>
        <v>78785.616699999999</v>
      </c>
      <c r="BB118" s="5">
        <f ca="1">IF(BB$4="",0,BB102/(1+
IF(SUMIFS(Taxes!$N$14:$N$17,Taxes!$J$14:$J$17,YEAR(BB$4))=4,IF(BB$1&lt;=Taxes!$P$81*12,Taxes!$P$82,IF(BB$1&lt;=Taxes!$P$83*12,Taxes!$P$84,IF(Taxes!$P101&lt;&gt;"",Taxes!$P101,Taxes!$P$77))),
IF(SUMIFS(Taxes!$N$14:$N$17,Taxes!$J$14:$J$17,YEAR(BB$4))&gt;1,SUMIFS(Taxes!$P$77:$P$79,Taxes!$N$77:$N$79,SUMIFS(Taxes!$N$14:$N$17,Taxes!$J$14:$J$17,YEAR(BB$4))),
IF(Taxes!$N$12&gt;1,SUMIFS(Taxes!$P$77:$P$79,Taxes!$N$77:$N$79,Taxes!$N$12),IF(Taxes!$P101&lt;&gt;"",Taxes!$P101,SUMIFS(Taxes!$P$77:$P$79,Taxes!$N$77:$N$79,Taxes!$N$12)))
)))
)</f>
        <v>82443.520332499989</v>
      </c>
      <c r="BC118" s="5">
        <f ca="1">IF(BC$4="",0,BC102/(1+
IF(SUMIFS(Taxes!$N$14:$N$17,Taxes!$J$14:$J$17,YEAR(BC$4))=4,IF(BC$1&lt;=Taxes!$P$81*12,Taxes!$P$82,IF(BC$1&lt;=Taxes!$P$83*12,Taxes!$P$84,IF(Taxes!$P101&lt;&gt;"",Taxes!$P101,Taxes!$P$77))),
IF(SUMIFS(Taxes!$N$14:$N$17,Taxes!$J$14:$J$17,YEAR(BC$4))&gt;1,SUMIFS(Taxes!$P$77:$P$79,Taxes!$N$77:$N$79,SUMIFS(Taxes!$N$14:$N$17,Taxes!$J$14:$J$17,YEAR(BC$4))),
IF(Taxes!$N$12&gt;1,SUMIFS(Taxes!$P$77:$P$79,Taxes!$N$77:$N$79,Taxes!$N$12),IF(Taxes!$P101&lt;&gt;"",Taxes!$P101,SUMIFS(Taxes!$P$77:$P$79,Taxes!$N$77:$N$79,Taxes!$N$12)))
)))
)</f>
        <v>86129.561685249995</v>
      </c>
      <c r="BD118" s="5">
        <f ca="1">IF(BD$4="",0,BD102/(1+
IF(SUMIFS(Taxes!$N$14:$N$17,Taxes!$J$14:$J$17,YEAR(BD$4))=4,IF(BD$1&lt;=Taxes!$P$81*12,Taxes!$P$82,IF(BD$1&lt;=Taxes!$P$83*12,Taxes!$P$84,IF(Taxes!$P101&lt;&gt;"",Taxes!$P101,Taxes!$P$77))),
IF(SUMIFS(Taxes!$N$14:$N$17,Taxes!$J$14:$J$17,YEAR(BD$4))&gt;1,SUMIFS(Taxes!$P$77:$P$79,Taxes!$N$77:$N$79,SUMIFS(Taxes!$N$14:$N$17,Taxes!$J$14:$J$17,YEAR(BD$4))),
IF(Taxes!$N$12&gt;1,SUMIFS(Taxes!$P$77:$P$79,Taxes!$N$77:$N$79,Taxes!$N$12),IF(Taxes!$P101&lt;&gt;"",Taxes!$P101,SUMIFS(Taxes!$P$77:$P$79,Taxes!$N$77:$N$79,Taxes!$N$12)))
)))
)</f>
        <v>89843.740758249987</v>
      </c>
      <c r="BE118" s="5">
        <f ca="1">IF(BE$4="",0,BE102/(1+
IF(SUMIFS(Taxes!$N$14:$N$17,Taxes!$J$14:$J$17,YEAR(BE$4))=4,IF(BE$1&lt;=Taxes!$P$81*12,Taxes!$P$82,IF(BE$1&lt;=Taxes!$P$83*12,Taxes!$P$84,IF(Taxes!$P101&lt;&gt;"",Taxes!$P101,Taxes!$P$77))),
IF(SUMIFS(Taxes!$N$14:$N$17,Taxes!$J$14:$J$17,YEAR(BE$4))&gt;1,SUMIFS(Taxes!$P$77:$P$79,Taxes!$N$77:$N$79,SUMIFS(Taxes!$N$14:$N$17,Taxes!$J$14:$J$17,YEAR(BE$4))),
IF(Taxes!$N$12&gt;1,SUMIFS(Taxes!$P$77:$P$79,Taxes!$N$77:$N$79,Taxes!$N$12),IF(Taxes!$P101&lt;&gt;"",Taxes!$P101,SUMIFS(Taxes!$P$77:$P$79,Taxes!$N$77:$N$79,Taxes!$N$12)))
)))
)</f>
        <v>92741.925943999988</v>
      </c>
      <c r="BF118" s="5">
        <f ca="1">IF(BF$4="",0,BF102/(1+
IF(SUMIFS(Taxes!$N$14:$N$17,Taxes!$J$14:$J$17,YEAR(BF$4))=4,IF(BF$1&lt;=Taxes!$P$81*12,Taxes!$P$82,IF(BF$1&lt;=Taxes!$P$83*12,Taxes!$P$84,IF(Taxes!$P101&lt;&gt;"",Taxes!$P101,Taxes!$P$77))),
IF(SUMIFS(Taxes!$N$14:$N$17,Taxes!$J$14:$J$17,YEAR(BF$4))&gt;1,SUMIFS(Taxes!$P$77:$P$79,Taxes!$N$77:$N$79,SUMIFS(Taxes!$N$14:$N$17,Taxes!$J$14:$J$17,YEAR(BF$4))),
IF(Taxes!$N$12&gt;1,SUMIFS(Taxes!$P$77:$P$79,Taxes!$N$77:$N$79,Taxes!$N$12),IF(Taxes!$P101&lt;&gt;"",Taxes!$P101,SUMIFS(Taxes!$P$77:$P$79,Taxes!$N$77:$N$79,Taxes!$N$12)))
)))
)</f>
        <v>95640.111129749988</v>
      </c>
      <c r="BG118" s="5">
        <f ca="1">IF(BG$4="",0,BG102/(1+
IF(SUMIFS(Taxes!$N$14:$N$17,Taxes!$J$14:$J$17,YEAR(BG$4))=4,IF(BG$1&lt;=Taxes!$P$81*12,Taxes!$P$82,IF(BG$1&lt;=Taxes!$P$83*12,Taxes!$P$84,IF(Taxes!$P101&lt;&gt;"",Taxes!$P101,Taxes!$P$77))),
IF(SUMIFS(Taxes!$N$14:$N$17,Taxes!$J$14:$J$17,YEAR(BG$4))&gt;1,SUMIFS(Taxes!$P$77:$P$79,Taxes!$N$77:$N$79,SUMIFS(Taxes!$N$14:$N$17,Taxes!$J$14:$J$17,YEAR(BG$4))),
IF(Taxes!$N$12&gt;1,SUMIFS(Taxes!$P$77:$P$79,Taxes!$N$77:$N$79,Taxes!$N$12),IF(Taxes!$P101&lt;&gt;"",Taxes!$P101,SUMIFS(Taxes!$P$77:$P$79,Taxes!$N$77:$N$79,Taxes!$N$12)))
)))
)</f>
        <v>98538.296315499989</v>
      </c>
      <c r="BH118" s="5">
        <f ca="1">IF(BH$4="",0,BH102/(1+
IF(SUMIFS(Taxes!$N$14:$N$17,Taxes!$J$14:$J$17,YEAR(BH$4))=4,IF(BH$1&lt;=Taxes!$P$81*12,Taxes!$P$82,IF(BH$1&lt;=Taxes!$P$83*12,Taxes!$P$84,IF(Taxes!$P101&lt;&gt;"",Taxes!$P101,Taxes!$P$77))),
IF(SUMIFS(Taxes!$N$14:$N$17,Taxes!$J$14:$J$17,YEAR(BH$4))&gt;1,SUMIFS(Taxes!$P$77:$P$79,Taxes!$N$77:$N$79,SUMIFS(Taxes!$N$14:$N$17,Taxes!$J$14:$J$17,YEAR(BH$4))),
IF(Taxes!$N$12&gt;1,SUMIFS(Taxes!$P$77:$P$79,Taxes!$N$77:$N$79,Taxes!$N$12),IF(Taxes!$P101&lt;&gt;"",Taxes!$P101,SUMIFS(Taxes!$P$77:$P$79,Taxes!$N$77:$N$79,Taxes!$N$12)))
)))
)</f>
        <v>102479.82816811999</v>
      </c>
      <c r="BI118" s="5">
        <f ca="1">IF(BI$4="",0,BI102/(1+
IF(SUMIFS(Taxes!$N$14:$N$17,Taxes!$J$14:$J$17,YEAR(BI$4))=4,IF(BI$1&lt;=Taxes!$P$81*12,Taxes!$P$82,IF(BI$1&lt;=Taxes!$P$83*12,Taxes!$P$84,IF(Taxes!$P101&lt;&gt;"",Taxes!$P101,Taxes!$P$77))),
IF(SUMIFS(Taxes!$N$14:$N$17,Taxes!$J$14:$J$17,YEAR(BI$4))&gt;1,SUMIFS(Taxes!$P$77:$P$79,Taxes!$N$77:$N$79,SUMIFS(Taxes!$N$14:$N$17,Taxes!$J$14:$J$17,YEAR(BI$4))),
IF(Taxes!$N$12&gt;1,SUMIFS(Taxes!$P$77:$P$79,Taxes!$N$77:$N$79,Taxes!$N$12),IF(Taxes!$P101&lt;&gt;"",Taxes!$P101,SUMIFS(Taxes!$P$77:$P$79,Taxes!$N$77:$N$79,Taxes!$N$12)))
)))
)</f>
        <v>106450.34187259748</v>
      </c>
      <c r="BJ118" s="5">
        <f ca="1">IF(BJ$4="",0,BJ102/(1+
IF(SUMIFS(Taxes!$N$14:$N$17,Taxes!$J$14:$J$17,YEAR(BJ$4))=4,IF(BJ$1&lt;=Taxes!$P$81*12,Taxes!$P$82,IF(BJ$1&lt;=Taxes!$P$83*12,Taxes!$P$84,IF(Taxes!$P101&lt;&gt;"",Taxes!$P101,Taxes!$P$77))),
IF(SUMIFS(Taxes!$N$14:$N$17,Taxes!$J$14:$J$17,YEAR(BJ$4))&gt;1,SUMIFS(Taxes!$P$77:$P$79,Taxes!$N$77:$N$79,SUMIFS(Taxes!$N$14:$N$17,Taxes!$J$14:$J$17,YEAR(BJ$4))),
IF(Taxes!$N$12&gt;1,SUMIFS(Taxes!$P$77:$P$79,Taxes!$N$77:$N$79,Taxes!$N$12),IF(Taxes!$P101&lt;&gt;"",Taxes!$P101,SUMIFS(Taxes!$P$77:$P$79,Taxes!$N$77:$N$79,Taxes!$N$12)))
)))
)</f>
        <v>110449.8374289325</v>
      </c>
      <c r="BK118" s="5">
        <f ca="1">IF(BK$4="",0,BK102/(1+
IF(SUMIFS(Taxes!$N$14:$N$17,Taxes!$J$14:$J$17,YEAR(BK$4))=4,IF(BK$1&lt;=Taxes!$P$81*12,Taxes!$P$82,IF(BK$1&lt;=Taxes!$P$83*12,Taxes!$P$84,IF(Taxes!$P101&lt;&gt;"",Taxes!$P101,Taxes!$P$77))),
IF(SUMIFS(Taxes!$N$14:$N$17,Taxes!$J$14:$J$17,YEAR(BK$4))&gt;1,SUMIFS(Taxes!$P$77:$P$79,Taxes!$N$77:$N$79,SUMIFS(Taxes!$N$14:$N$17,Taxes!$J$14:$J$17,YEAR(BK$4))),
IF(Taxes!$N$12&gt;1,SUMIFS(Taxes!$P$77:$P$79,Taxes!$N$77:$N$79,Taxes!$N$12),IF(Taxes!$P101&lt;&gt;"",Taxes!$P101,SUMIFS(Taxes!$P$77:$P$79,Taxes!$N$77:$N$79,Taxes!$N$12)))
)))
)</f>
        <v>113434.968170255</v>
      </c>
      <c r="BL118" s="5">
        <f ca="1">IF(BL$4="",0,BL102/(1+
IF(SUMIFS(Taxes!$N$14:$N$17,Taxes!$J$14:$J$17,YEAR(BL$4))=4,IF(BL$1&lt;=Taxes!$P$81*12,Taxes!$P$82,IF(BL$1&lt;=Taxes!$P$83*12,Taxes!$P$84,IF(Taxes!$P101&lt;&gt;"",Taxes!$P101,Taxes!$P$77))),
IF(SUMIFS(Taxes!$N$14:$N$17,Taxes!$J$14:$J$17,YEAR(BL$4))&gt;1,SUMIFS(Taxes!$P$77:$P$79,Taxes!$N$77:$N$79,SUMIFS(Taxes!$N$14:$N$17,Taxes!$J$14:$J$17,YEAR(BL$4))),
IF(Taxes!$N$12&gt;1,SUMIFS(Taxes!$P$77:$P$79,Taxes!$N$77:$N$79,Taxes!$N$12),IF(Taxes!$P101&lt;&gt;"",Taxes!$P101,SUMIFS(Taxes!$P$77:$P$79,Taxes!$N$77:$N$79,Taxes!$N$12)))
)))
)</f>
        <v>116420.0989115775</v>
      </c>
      <c r="BM118" s="5">
        <f ca="1">IF(BM$4="",0,BM102/(1+
IF(SUMIFS(Taxes!$N$14:$N$17,Taxes!$J$14:$J$17,YEAR(BM$4))=4,IF(BM$1&lt;=Taxes!$P$81*12,Taxes!$P$82,IF(BM$1&lt;=Taxes!$P$83*12,Taxes!$P$84,IF(Taxes!$P101&lt;&gt;"",Taxes!$P101,Taxes!$P$77))),
IF(SUMIFS(Taxes!$N$14:$N$17,Taxes!$J$14:$J$17,YEAR(BM$4))&gt;1,SUMIFS(Taxes!$P$77:$P$79,Taxes!$N$77:$N$79,SUMIFS(Taxes!$N$14:$N$17,Taxes!$J$14:$J$17,YEAR(BM$4))),
IF(Taxes!$N$12&gt;1,SUMIFS(Taxes!$P$77:$P$79,Taxes!$N$77:$N$79,Taxes!$N$12),IF(Taxes!$P101&lt;&gt;"",Taxes!$P101,SUMIFS(Taxes!$P$77:$P$79,Taxes!$N$77:$N$79,Taxes!$N$12)))
)))
)</f>
        <v>119405.2296529</v>
      </c>
      <c r="BN118" s="5">
        <f ca="1">IF(BN$4="",0,BN102/(1+
IF(SUMIFS(Taxes!$N$14:$N$17,Taxes!$J$14:$J$17,YEAR(BN$4))=4,IF(BN$1&lt;=Taxes!$P$81*12,Taxes!$P$82,IF(BN$1&lt;=Taxes!$P$83*12,Taxes!$P$84,IF(Taxes!$P101&lt;&gt;"",Taxes!$P101,Taxes!$P$77))),
IF(SUMIFS(Taxes!$N$14:$N$17,Taxes!$J$14:$J$17,YEAR(BN$4))&gt;1,SUMIFS(Taxes!$P$77:$P$79,Taxes!$N$77:$N$79,SUMIFS(Taxes!$N$14:$N$17,Taxes!$J$14:$J$17,YEAR(BN$4))),
IF(Taxes!$N$12&gt;1,SUMIFS(Taxes!$P$77:$P$79,Taxes!$N$77:$N$79,Taxes!$N$12),IF(Taxes!$P101&lt;&gt;"",Taxes!$P101,SUMIFS(Taxes!$P$77:$P$79,Taxes!$N$77:$N$79,Taxes!$N$12)))
)))
)</f>
        <v>123644.11530557794</v>
      </c>
      <c r="BO118" s="5">
        <f ca="1">IF(BO$4="",0,BO102/(1+
IF(SUMIFS(Taxes!$N$14:$N$17,Taxes!$J$14:$J$17,YEAR(BO$4))=4,IF(BO$1&lt;=Taxes!$P$81*12,Taxes!$P$82,IF(BO$1&lt;=Taxes!$P$83*12,Taxes!$P$84,IF(Taxes!$P101&lt;&gt;"",Taxes!$P101,Taxes!$P$77))),
IF(SUMIFS(Taxes!$N$14:$N$17,Taxes!$J$14:$J$17,YEAR(BO$4))&gt;1,SUMIFS(Taxes!$P$77:$P$79,Taxes!$N$77:$N$79,SUMIFS(Taxes!$N$14:$N$17,Taxes!$J$14:$J$17,YEAR(BO$4))),
IF(Taxes!$N$12&gt;1,SUMIFS(Taxes!$P$77:$P$79,Taxes!$N$77:$N$79,Taxes!$N$12),IF(Taxes!$P101&lt;&gt;"",Taxes!$P101,SUMIFS(Taxes!$P$77:$P$79,Taxes!$N$77:$N$79,Taxes!$N$12)))
)))
)</f>
        <v>127912.85226566912</v>
      </c>
      <c r="BP118" s="5">
        <f ca="1">IF(BP$4="",0,BP102/(1+
IF(SUMIFS(Taxes!$N$14:$N$17,Taxes!$J$14:$J$17,YEAR(BP$4))=4,IF(BP$1&lt;=Taxes!$P$81*12,Taxes!$P$82,IF(BP$1&lt;=Taxes!$P$83*12,Taxes!$P$84,IF(Taxes!$P101&lt;&gt;"",Taxes!$P101,Taxes!$P$77))),
IF(SUMIFS(Taxes!$N$14:$N$17,Taxes!$J$14:$J$17,YEAR(BP$4))&gt;1,SUMIFS(Taxes!$P$77:$P$79,Taxes!$N$77:$N$79,SUMIFS(Taxes!$N$14:$N$17,Taxes!$J$14:$J$17,YEAR(BP$4))),
IF(Taxes!$N$12&gt;1,SUMIFS(Taxes!$P$77:$P$79,Taxes!$N$77:$N$79,Taxes!$N$12),IF(Taxes!$P101&lt;&gt;"",Taxes!$P101,SUMIFS(Taxes!$P$77:$P$79,Taxes!$N$77:$N$79,Taxes!$N$12)))
)))
)</f>
        <v>132211.44053317356</v>
      </c>
      <c r="BQ118" s="5">
        <f ca="1">IF(BQ$4="",0,BQ102/(1+
IF(SUMIFS(Taxes!$N$14:$N$17,Taxes!$J$14:$J$17,YEAR(BQ$4))=4,IF(BQ$1&lt;=Taxes!$P$81*12,Taxes!$P$82,IF(BQ$1&lt;=Taxes!$P$83*12,Taxes!$P$84,IF(Taxes!$P101&lt;&gt;"",Taxes!$P101,Taxes!$P$77))),
IF(SUMIFS(Taxes!$N$14:$N$17,Taxes!$J$14:$J$17,YEAR(BQ$4))&gt;1,SUMIFS(Taxes!$P$77:$P$79,Taxes!$N$77:$N$79,SUMIFS(Taxes!$N$14:$N$17,Taxes!$J$14:$J$17,YEAR(BQ$4))),
IF(Taxes!$N$12&gt;1,SUMIFS(Taxes!$P$77:$P$79,Taxes!$N$77:$N$79,Taxes!$N$12),IF(Taxes!$P101&lt;&gt;"",Taxes!$P101,SUMIFS(Taxes!$P$77:$P$79,Taxes!$N$77:$N$79,Taxes!$N$12)))
)))
)</f>
        <v>135286.12519673572</v>
      </c>
      <c r="BR118" s="5">
        <f ca="1">IF(BR$4="",0,BR102/(1+
IF(SUMIFS(Taxes!$N$14:$N$17,Taxes!$J$14:$J$17,YEAR(BR$4))=4,IF(BR$1&lt;=Taxes!$P$81*12,Taxes!$P$82,IF(BR$1&lt;=Taxes!$P$83*12,Taxes!$P$84,IF(Taxes!$P101&lt;&gt;"",Taxes!$P101,Taxes!$P$77))),
IF(SUMIFS(Taxes!$N$14:$N$17,Taxes!$J$14:$J$17,YEAR(BR$4))&gt;1,SUMIFS(Taxes!$P$77:$P$79,Taxes!$N$77:$N$79,SUMIFS(Taxes!$N$14:$N$17,Taxes!$J$14:$J$17,YEAR(BR$4))),
IF(Taxes!$N$12&gt;1,SUMIFS(Taxes!$P$77:$P$79,Taxes!$N$77:$N$79,Taxes!$N$12),IF(Taxes!$P101&lt;&gt;"",Taxes!$P101,SUMIFS(Taxes!$P$77:$P$79,Taxes!$N$77:$N$79,Taxes!$N$12)))
)))
)</f>
        <v>138360.80986029789</v>
      </c>
      <c r="BS118" s="5">
        <f ca="1">IF(BS$4="",0,BS102/(1+
IF(SUMIFS(Taxes!$N$14:$N$17,Taxes!$J$14:$J$17,YEAR(BS$4))=4,IF(BS$1&lt;=Taxes!$P$81*12,Taxes!$P$82,IF(BS$1&lt;=Taxes!$P$83*12,Taxes!$P$84,IF(Taxes!$P101&lt;&gt;"",Taxes!$P101,Taxes!$P$77))),
IF(SUMIFS(Taxes!$N$14:$N$17,Taxes!$J$14:$J$17,YEAR(BS$4))&gt;1,SUMIFS(Taxes!$P$77:$P$79,Taxes!$N$77:$N$79,SUMIFS(Taxes!$N$14:$N$17,Taxes!$J$14:$J$17,YEAR(BS$4))),
IF(Taxes!$N$12&gt;1,SUMIFS(Taxes!$P$77:$P$79,Taxes!$N$77:$N$79,Taxes!$N$12),IF(Taxes!$P101&lt;&gt;"",Taxes!$P101,SUMIFS(Taxes!$P$77:$P$79,Taxes!$N$77:$N$79,Taxes!$N$12)))
)))
)</f>
        <v>141435.49452386008</v>
      </c>
      <c r="BT118" s="5">
        <f ca="1">IF(BT$4="",0,BT102/(1+
IF(SUMIFS(Taxes!$N$14:$N$17,Taxes!$J$14:$J$17,YEAR(BT$4))=4,IF(BT$1&lt;=Taxes!$P$81*12,Taxes!$P$82,IF(BT$1&lt;=Taxes!$P$83*12,Taxes!$P$84,IF(Taxes!$P101&lt;&gt;"",Taxes!$P101,Taxes!$P$77))),
IF(SUMIFS(Taxes!$N$14:$N$17,Taxes!$J$14:$J$17,YEAR(BT$4))&gt;1,SUMIFS(Taxes!$P$77:$P$79,Taxes!$N$77:$N$79,SUMIFS(Taxes!$N$14:$N$17,Taxes!$J$14:$J$17,YEAR(BT$4))),
IF(Taxes!$N$12&gt;1,SUMIFS(Taxes!$P$77:$P$79,Taxes!$N$77:$N$79,Taxes!$N$12),IF(Taxes!$P101&lt;&gt;"",Taxes!$P101,SUMIFS(Taxes!$P$77:$P$79,Taxes!$N$77:$N$79,Taxes!$N$12)))
)))
)</f>
        <v>145986.02782593208</v>
      </c>
      <c r="BU118" s="5">
        <f ca="1">IF(BU$4="",0,BU102/(1+
IF(SUMIFS(Taxes!$N$14:$N$17,Taxes!$J$14:$J$17,YEAR(BU$4))=4,IF(BU$1&lt;=Taxes!$P$81*12,Taxes!$P$82,IF(BU$1&lt;=Taxes!$P$83*12,Taxes!$P$84,IF(Taxes!$P101&lt;&gt;"",Taxes!$P101,Taxes!$P$77))),
IF(SUMIFS(Taxes!$N$14:$N$17,Taxes!$J$14:$J$17,YEAR(BU$4))&gt;1,SUMIFS(Taxes!$P$77:$P$79,Taxes!$N$77:$N$79,SUMIFS(Taxes!$N$14:$N$17,Taxes!$J$14:$J$17,YEAR(BU$4))),
IF(Taxes!$N$12&gt;1,SUMIFS(Taxes!$P$77:$P$79,Taxes!$N$77:$N$79,Taxes!$N$12),IF(Taxes!$P101&lt;&gt;"",Taxes!$P101,SUMIFS(Taxes!$P$77:$P$79,Taxes!$N$77:$N$79,Taxes!$N$12)))
)))
)</f>
        <v>150567.3079746397</v>
      </c>
      <c r="BV118" s="5">
        <f ca="1">IF(BV$4="",0,BV102/(1+
IF(SUMIFS(Taxes!$N$14:$N$17,Taxes!$J$14:$J$17,YEAR(BV$4))=4,IF(BV$1&lt;=Taxes!$P$81*12,Taxes!$P$82,IF(BV$1&lt;=Taxes!$P$83*12,Taxes!$P$84,IF(Taxes!$P101&lt;&gt;"",Taxes!$P101,Taxes!$P$77))),
IF(SUMIFS(Taxes!$N$14:$N$17,Taxes!$J$14:$J$17,YEAR(BV$4))&gt;1,SUMIFS(Taxes!$P$77:$P$79,Taxes!$N$77:$N$79,SUMIFS(Taxes!$N$14:$N$17,Taxes!$J$14:$J$17,YEAR(BV$4))),
IF(Taxes!$N$12&gt;1,SUMIFS(Taxes!$P$77:$P$79,Taxes!$N$77:$N$79,Taxes!$N$12),IF(Taxes!$P101&lt;&gt;"",Taxes!$P101,SUMIFS(Taxes!$P$77:$P$79,Taxes!$N$77:$N$79,Taxes!$N$12)))
)))
)</f>
        <v>155179.33496998294</v>
      </c>
      <c r="BW118" s="5">
        <f ca="1">IF(BW$4="",0,BW102/(1+
IF(SUMIFS(Taxes!$N$14:$N$17,Taxes!$J$14:$J$17,YEAR(BW$4))=4,IF(BW$1&lt;=Taxes!$P$81*12,Taxes!$P$82,IF(BW$1&lt;=Taxes!$P$83*12,Taxes!$P$84,IF(Taxes!$P101&lt;&gt;"",Taxes!$P101,Taxes!$P$77))),
IF(SUMIFS(Taxes!$N$14:$N$17,Taxes!$J$14:$J$17,YEAR(BW$4))&gt;1,SUMIFS(Taxes!$P$77:$P$79,Taxes!$N$77:$N$79,SUMIFS(Taxes!$N$14:$N$17,Taxes!$J$14:$J$17,YEAR(BW$4))),
IF(Taxes!$N$12&gt;1,SUMIFS(Taxes!$P$77:$P$79,Taxes!$N$77:$N$79,Taxes!$N$12),IF(Taxes!$P101&lt;&gt;"",Taxes!$P101,SUMIFS(Taxes!$P$77:$P$79,Taxes!$N$77:$N$79,Taxes!$N$12)))
)))
)</f>
        <v>158346.260173452</v>
      </c>
      <c r="BX118" s="5">
        <f ca="1">IF(BX$4="",0,BX102/(1+
IF(SUMIFS(Taxes!$N$14:$N$17,Taxes!$J$14:$J$17,YEAR(BX$4))=4,IF(BX$1&lt;=Taxes!$P$81*12,Taxes!$P$82,IF(BX$1&lt;=Taxes!$P$83*12,Taxes!$P$84,IF(Taxes!$P101&lt;&gt;"",Taxes!$P101,Taxes!$P$77))),
IF(SUMIFS(Taxes!$N$14:$N$17,Taxes!$J$14:$J$17,YEAR(BX$4))&gt;1,SUMIFS(Taxes!$P$77:$P$79,Taxes!$N$77:$N$79,SUMIFS(Taxes!$N$14:$N$17,Taxes!$J$14:$J$17,YEAR(BX$4))),
IF(Taxes!$N$12&gt;1,SUMIFS(Taxes!$P$77:$P$79,Taxes!$N$77:$N$79,Taxes!$N$12),IF(Taxes!$P101&lt;&gt;"",Taxes!$P101,SUMIFS(Taxes!$P$77:$P$79,Taxes!$N$77:$N$79,Taxes!$N$12)))
)))
)</f>
        <v>161513.18537692103</v>
      </c>
      <c r="BY118" s="5">
        <f ca="1">IF(BY$4="",0,BY102/(1+
IF(SUMIFS(Taxes!$N$14:$N$17,Taxes!$J$14:$J$17,YEAR(BY$4))=4,IF(BY$1&lt;=Taxes!$P$81*12,Taxes!$P$82,IF(BY$1&lt;=Taxes!$P$83*12,Taxes!$P$84,IF(Taxes!$P101&lt;&gt;"",Taxes!$P101,Taxes!$P$77))),
IF(SUMIFS(Taxes!$N$14:$N$17,Taxes!$J$14:$J$17,YEAR(BY$4))&gt;1,SUMIFS(Taxes!$P$77:$P$79,Taxes!$N$77:$N$79,SUMIFS(Taxes!$N$14:$N$17,Taxes!$J$14:$J$17,YEAR(BY$4))),
IF(Taxes!$N$12&gt;1,SUMIFS(Taxes!$P$77:$P$79,Taxes!$N$77:$N$79,Taxes!$N$12),IF(Taxes!$P101&lt;&gt;"",Taxes!$P101,SUMIFS(Taxes!$P$77:$P$79,Taxes!$N$77:$N$79,Taxes!$N$12)))
)))
)</f>
        <v>164680.11058039009</v>
      </c>
      <c r="BZ118" s="5">
        <f ca="1">IF(BZ$4="",0,BZ102/(1+
IF(SUMIFS(Taxes!$N$14:$N$17,Taxes!$J$14:$J$17,YEAR(BZ$4))=4,IF(BZ$1&lt;=Taxes!$P$81*12,Taxes!$P$82,IF(BZ$1&lt;=Taxes!$P$83*12,Taxes!$P$84,IF(Taxes!$P101&lt;&gt;"",Taxes!$P101,Taxes!$P$77))),
IF(SUMIFS(Taxes!$N$14:$N$17,Taxes!$J$14:$J$17,YEAR(BZ$4))&gt;1,SUMIFS(Taxes!$P$77:$P$79,Taxes!$N$77:$N$79,SUMIFS(Taxes!$N$14:$N$17,Taxes!$J$14:$J$17,YEAR(BZ$4))),
IF(Taxes!$N$12&gt;1,SUMIFS(Taxes!$P$77:$P$79,Taxes!$N$77:$N$79,Taxes!$N$12),IF(Taxes!$P101&lt;&gt;"",Taxes!$P101,SUMIFS(Taxes!$P$77:$P$79,Taxes!$N$77:$N$79,Taxes!$N$12)))
)))
)</f>
        <v>169557.17539373241</v>
      </c>
      <c r="CA118" s="5">
        <f ca="1">IF(CA$4="",0,CA102/(1+
IF(SUMIFS(Taxes!$N$14:$N$17,Taxes!$J$14:$J$17,YEAR(CA$4))=4,IF(CA$1&lt;=Taxes!$P$81*12,Taxes!$P$82,IF(CA$1&lt;=Taxes!$P$83*12,Taxes!$P$84,IF(Taxes!$P101&lt;&gt;"",Taxes!$P101,Taxes!$P$77))),
IF(SUMIFS(Taxes!$N$14:$N$17,Taxes!$J$14:$J$17,YEAR(CA$4))&gt;1,SUMIFS(Taxes!$P$77:$P$79,Taxes!$N$77:$N$79,SUMIFS(Taxes!$N$14:$N$17,Taxes!$J$14:$J$17,YEAR(CA$4))),
IF(Taxes!$N$12&gt;1,SUMIFS(Taxes!$P$77:$P$79,Taxes!$N$77:$N$79,Taxes!$N$12),IF(Taxes!$P101&lt;&gt;"",Taxes!$P101,SUMIFS(Taxes!$P$77:$P$79,Taxes!$N$77:$N$79,Taxes!$N$12)))
)))
)</f>
        <v>174465.90945910939</v>
      </c>
      <c r="CB118" s="5">
        <f ca="1">IF(CB$4="",0,CB102/(1+
IF(SUMIFS(Taxes!$N$14:$N$17,Taxes!$J$14:$J$17,YEAR(CB$4))=4,IF(CB$1&lt;=Taxes!$P$81*12,Taxes!$P$82,IF(CB$1&lt;=Taxes!$P$83*12,Taxes!$P$84,IF(Taxes!$P101&lt;&gt;"",Taxes!$P101,Taxes!$P$77))),
IF(SUMIFS(Taxes!$N$14:$N$17,Taxes!$J$14:$J$17,YEAR(CB$4))&gt;1,SUMIFS(Taxes!$P$77:$P$79,Taxes!$N$77:$N$79,SUMIFS(Taxes!$N$14:$N$17,Taxes!$J$14:$J$17,YEAR(CB$4))),
IF(Taxes!$N$12&gt;1,SUMIFS(Taxes!$P$77:$P$79,Taxes!$N$77:$N$79,Taxes!$N$12),IF(Taxes!$P101&lt;&gt;"",Taxes!$P101,SUMIFS(Taxes!$P$77:$P$79,Taxes!$N$77:$N$79,Taxes!$N$12)))
)))
)</f>
        <v>179406.31277652114</v>
      </c>
      <c r="CC118" s="5">
        <f ca="1">IF(CC$4="",0,CC102/(1+
IF(SUMIFS(Taxes!$N$14:$N$17,Taxes!$J$14:$J$17,YEAR(CC$4))=4,IF(CC$1&lt;=Taxes!$P$81*12,Taxes!$P$82,IF(CC$1&lt;=Taxes!$P$83*12,Taxes!$P$84,IF(Taxes!$P101&lt;&gt;"",Taxes!$P101,Taxes!$P$77))),
IF(SUMIFS(Taxes!$N$14:$N$17,Taxes!$J$14:$J$17,YEAR(CC$4))&gt;1,SUMIFS(Taxes!$P$77:$P$79,Taxes!$N$77:$N$79,SUMIFS(Taxes!$N$14:$N$17,Taxes!$J$14:$J$17,YEAR(CC$4))),
IF(Taxes!$N$12&gt;1,SUMIFS(Taxes!$P$77:$P$79,Taxes!$N$77:$N$79,Taxes!$N$12),IF(Taxes!$P101&lt;&gt;"",Taxes!$P101,SUMIFS(Taxes!$P$77:$P$79,Taxes!$N$77:$N$79,Taxes!$N$12)))
)))
)</f>
        <v>182668.24573609422</v>
      </c>
      <c r="CD118" s="5">
        <f ca="1">IF(CD$4="",0,CD102/(1+
IF(SUMIFS(Taxes!$N$14:$N$17,Taxes!$J$14:$J$17,YEAR(CD$4))=4,IF(CD$1&lt;=Taxes!$P$81*12,Taxes!$P$82,IF(CD$1&lt;=Taxes!$P$83*12,Taxes!$P$84,IF(Taxes!$P101&lt;&gt;"",Taxes!$P101,Taxes!$P$77))),
IF(SUMIFS(Taxes!$N$14:$N$17,Taxes!$J$14:$J$17,YEAR(CD$4))&gt;1,SUMIFS(Taxes!$P$77:$P$79,Taxes!$N$77:$N$79,SUMIFS(Taxes!$N$14:$N$17,Taxes!$J$14:$J$17,YEAR(CD$4))),
IF(Taxes!$N$12&gt;1,SUMIFS(Taxes!$P$77:$P$79,Taxes!$N$77:$N$79,Taxes!$N$12),IF(Taxes!$P101&lt;&gt;"",Taxes!$P101,SUMIFS(Taxes!$P$77:$P$79,Taxes!$N$77:$N$79,Taxes!$N$12)))
)))
)</f>
        <v>185930.17869566733</v>
      </c>
      <c r="CE118" s="5">
        <f ca="1">IF(CE$4="",0,CE102/(1+
IF(SUMIFS(Taxes!$N$14:$N$17,Taxes!$J$14:$J$17,YEAR(CE$4))=4,IF(CE$1&lt;=Taxes!$P$81*12,Taxes!$P$82,IF(CE$1&lt;=Taxes!$P$83*12,Taxes!$P$84,IF(Taxes!$P101&lt;&gt;"",Taxes!$P101,Taxes!$P$77))),
IF(SUMIFS(Taxes!$N$14:$N$17,Taxes!$J$14:$J$17,YEAR(CE$4))&gt;1,SUMIFS(Taxes!$P$77:$P$79,Taxes!$N$77:$N$79,SUMIFS(Taxes!$N$14:$N$17,Taxes!$J$14:$J$17,YEAR(CE$4))),
IF(Taxes!$N$12&gt;1,SUMIFS(Taxes!$P$77:$P$79,Taxes!$N$77:$N$79,Taxes!$N$12),IF(Taxes!$P101&lt;&gt;"",Taxes!$P101,SUMIFS(Taxes!$P$77:$P$79,Taxes!$N$77:$N$79,Taxes!$N$12)))
)))
)</f>
        <v>189192.11165524044</v>
      </c>
      <c r="CF118" s="5">
        <f ca="1">IF(CF$4="",0,CF102/(1+
IF(SUMIFS(Taxes!$N$14:$N$17,Taxes!$J$14:$J$17,YEAR(CF$4))=4,IF(CF$1&lt;=Taxes!$P$81*12,Taxes!$P$82,IF(CF$1&lt;=Taxes!$P$83*12,Taxes!$P$84,IF(Taxes!$P101&lt;&gt;"",Taxes!$P101,Taxes!$P$77))),
IF(SUMIFS(Taxes!$N$14:$N$17,Taxes!$J$14:$J$17,YEAR(CF$4))&gt;1,SUMIFS(Taxes!$P$77:$P$79,Taxes!$N$77:$N$79,SUMIFS(Taxes!$N$14:$N$17,Taxes!$J$14:$J$17,YEAR(CF$4))),
IF(Taxes!$N$12&gt;1,SUMIFS(Taxes!$P$77:$P$79,Taxes!$N$77:$N$79,Taxes!$N$12),IF(Taxes!$P101&lt;&gt;"",Taxes!$P101,SUMIFS(Taxes!$P$77:$P$79,Taxes!$N$77:$N$79,Taxes!$N$12)))
)))
)</f>
        <v>0</v>
      </c>
    </row>
    <row r="119" spans="2:84" s="26" customFormat="1" ht="12" x14ac:dyDescent="0.25">
      <c r="B119" s="13"/>
      <c r="M119" s="55"/>
      <c r="N119" s="44" t="s">
        <v>21</v>
      </c>
      <c r="O119" s="45"/>
      <c r="P119" s="46"/>
      <c r="Q119" s="89"/>
      <c r="U119" s="41"/>
      <c r="V119" s="42"/>
      <c r="W119" s="43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</row>
    <row r="120" spans="2:84" x14ac:dyDescent="0.3">
      <c r="B120" s="13">
        <f>ROW()</f>
        <v>120</v>
      </c>
    </row>
    <row r="121" spans="2:84" x14ac:dyDescent="0.3">
      <c r="B121" s="13">
        <f>ROW()</f>
        <v>121</v>
      </c>
      <c r="H121" s="1" t="s">
        <v>97</v>
      </c>
      <c r="M121" s="53" t="s">
        <v>18</v>
      </c>
      <c r="P121" s="72" t="str">
        <f>Lists!$AI$13</f>
        <v>PL(-)</v>
      </c>
      <c r="U121" s="5">
        <f ca="1">SUM(INDIRECT(ADDRESS($B121,$X$2)&amp;":"&amp;ADDRESS($B121,$X$2-1+$P$8)))</f>
        <v>63559195.299422741</v>
      </c>
      <c r="X121" s="5">
        <f t="shared" ref="X121:CF121" ca="1" si="127">IF(X$4="",0,SUMPRODUCT(X$122:X$137,X$138:X$153))</f>
        <v>280000</v>
      </c>
      <c r="Y121" s="5">
        <f t="shared" ca="1" si="127"/>
        <v>450000</v>
      </c>
      <c r="Z121" s="5">
        <f t="shared" ca="1" si="127"/>
        <v>600000</v>
      </c>
      <c r="AA121" s="5">
        <f t="shared" ca="1" si="127"/>
        <v>600000</v>
      </c>
      <c r="AB121" s="5">
        <f t="shared" ca="1" si="127"/>
        <v>600000</v>
      </c>
      <c r="AC121" s="5">
        <f t="shared" ca="1" si="127"/>
        <v>600000</v>
      </c>
      <c r="AD121" s="5">
        <f t="shared" ca="1" si="127"/>
        <v>615000</v>
      </c>
      <c r="AE121" s="5">
        <f t="shared" ca="1" si="127"/>
        <v>615000</v>
      </c>
      <c r="AF121" s="5">
        <f t="shared" ca="1" si="127"/>
        <v>686750</v>
      </c>
      <c r="AG121" s="5">
        <f t="shared" ca="1" si="127"/>
        <v>686750</v>
      </c>
      <c r="AH121" s="5">
        <f t="shared" ca="1" si="127"/>
        <v>686750</v>
      </c>
      <c r="AI121" s="5">
        <f t="shared" ca="1" si="127"/>
        <v>686750</v>
      </c>
      <c r="AJ121" s="5">
        <f t="shared" ca="1" si="127"/>
        <v>703918.75</v>
      </c>
      <c r="AK121" s="5">
        <f t="shared" ca="1" si="127"/>
        <v>703918.75</v>
      </c>
      <c r="AL121" s="5">
        <f t="shared" ca="1" si="127"/>
        <v>703918.75</v>
      </c>
      <c r="AM121" s="5">
        <f t="shared" ca="1" si="127"/>
        <v>703918.75</v>
      </c>
      <c r="AN121" s="5">
        <f t="shared" ca="1" si="127"/>
        <v>777462.5</v>
      </c>
      <c r="AO121" s="5">
        <f t="shared" ca="1" si="127"/>
        <v>777462.5</v>
      </c>
      <c r="AP121" s="5">
        <f t="shared" ca="1" si="127"/>
        <v>796899.06249999977</v>
      </c>
      <c r="AQ121" s="5">
        <f t="shared" ca="1" si="127"/>
        <v>796899.06249999977</v>
      </c>
      <c r="AR121" s="5">
        <f t="shared" ca="1" si="127"/>
        <v>883050.31249999977</v>
      </c>
      <c r="AS121" s="5">
        <f t="shared" ca="1" si="127"/>
        <v>883050.31249999977</v>
      </c>
      <c r="AT121" s="5">
        <f t="shared" ca="1" si="127"/>
        <v>883050.31249999977</v>
      </c>
      <c r="AU121" s="5">
        <f t="shared" ca="1" si="127"/>
        <v>883050.31249999977</v>
      </c>
      <c r="AV121" s="5">
        <f t="shared" ca="1" si="127"/>
        <v>982393.47265624977</v>
      </c>
      <c r="AW121" s="5">
        <f t="shared" ca="1" si="127"/>
        <v>982393.47265624977</v>
      </c>
      <c r="AX121" s="5">
        <f t="shared" ca="1" si="127"/>
        <v>982393.47265624977</v>
      </c>
      <c r="AY121" s="5">
        <f t="shared" ca="1" si="127"/>
        <v>982393.47265624977</v>
      </c>
      <c r="AZ121" s="5">
        <f t="shared" ca="1" si="127"/>
        <v>982393.47265624977</v>
      </c>
      <c r="BA121" s="5">
        <f t="shared" ca="1" si="127"/>
        <v>982393.47265624977</v>
      </c>
      <c r="BB121" s="5">
        <f t="shared" ca="1" si="127"/>
        <v>1006953.3094726559</v>
      </c>
      <c r="BC121" s="5">
        <f t="shared" ca="1" si="127"/>
        <v>1006953.3094726559</v>
      </c>
      <c r="BD121" s="5">
        <f t="shared" ca="1" si="127"/>
        <v>1086151.8843749997</v>
      </c>
      <c r="BE121" s="5">
        <f t="shared" ca="1" si="127"/>
        <v>1086151.8843749997</v>
      </c>
      <c r="BF121" s="5">
        <f t="shared" ca="1" si="127"/>
        <v>1086151.8843749997</v>
      </c>
      <c r="BG121" s="5">
        <f t="shared" ca="1" si="127"/>
        <v>1086151.8843749997</v>
      </c>
      <c r="BH121" s="5">
        <f t="shared" ca="1" si="127"/>
        <v>1113305.6814843747</v>
      </c>
      <c r="BI121" s="5">
        <f t="shared" ca="1" si="127"/>
        <v>1113305.6814843747</v>
      </c>
      <c r="BJ121" s="5">
        <f t="shared" ca="1" si="127"/>
        <v>1113305.6814843747</v>
      </c>
      <c r="BK121" s="5">
        <f t="shared" ca="1" si="127"/>
        <v>1113305.6814843747</v>
      </c>
      <c r="BL121" s="5">
        <f t="shared" ca="1" si="127"/>
        <v>1380035.1676733394</v>
      </c>
      <c r="BM121" s="5">
        <f t="shared" ca="1" si="127"/>
        <v>1380035.1676733394</v>
      </c>
      <c r="BN121" s="5">
        <f t="shared" ca="1" si="127"/>
        <v>1414536.0468651729</v>
      </c>
      <c r="BO121" s="5">
        <f t="shared" ca="1" si="127"/>
        <v>1414536.0468651729</v>
      </c>
      <c r="BP121" s="5">
        <f t="shared" ca="1" si="127"/>
        <v>1414536.0468651729</v>
      </c>
      <c r="BQ121" s="5">
        <f t="shared" ca="1" si="127"/>
        <v>1414536.0468651729</v>
      </c>
      <c r="BR121" s="5">
        <f t="shared" ca="1" si="127"/>
        <v>1414536.0468651729</v>
      </c>
      <c r="BS121" s="5">
        <f t="shared" ca="1" si="127"/>
        <v>1414536.0468651729</v>
      </c>
      <c r="BT121" s="5">
        <f t="shared" ca="1" si="127"/>
        <v>1535187.6508624963</v>
      </c>
      <c r="BU121" s="5">
        <f t="shared" ca="1" si="127"/>
        <v>1535187.6508624963</v>
      </c>
      <c r="BV121" s="5">
        <f t="shared" ca="1" si="127"/>
        <v>1535187.6508624963</v>
      </c>
      <c r="BW121" s="5">
        <f t="shared" ca="1" si="127"/>
        <v>1535187.6508624963</v>
      </c>
      <c r="BX121" s="5">
        <f t="shared" ca="1" si="127"/>
        <v>1535187.6508624963</v>
      </c>
      <c r="BY121" s="5">
        <f t="shared" ca="1" si="127"/>
        <v>1535187.6508624963</v>
      </c>
      <c r="BZ121" s="5">
        <f t="shared" ca="1" si="127"/>
        <v>1573567.3421340585</v>
      </c>
      <c r="CA121" s="5">
        <f t="shared" ca="1" si="127"/>
        <v>1573567.3421340585</v>
      </c>
      <c r="CB121" s="5">
        <f t="shared" ca="1" si="127"/>
        <v>1660987.7500303951</v>
      </c>
      <c r="CC121" s="5">
        <f t="shared" ca="1" si="127"/>
        <v>1660987.7500303951</v>
      </c>
      <c r="CD121" s="5">
        <f t="shared" ca="1" si="127"/>
        <v>1660987.7500303951</v>
      </c>
      <c r="CE121" s="5">
        <f t="shared" ca="1" si="127"/>
        <v>1660987.7500303951</v>
      </c>
      <c r="CF121" s="5">
        <f t="shared" ca="1" si="127"/>
        <v>0</v>
      </c>
    </row>
    <row r="122" spans="2:84" x14ac:dyDescent="0.3">
      <c r="B122" s="13">
        <f>ROW()</f>
        <v>122</v>
      </c>
      <c r="H122" s="1" t="str">
        <f t="shared" ref="H122:H136" si="128">$H$121</f>
        <v>ФОТ управленческого персонала</v>
      </c>
      <c r="I122" s="1" t="s">
        <v>99</v>
      </c>
      <c r="M122" s="53" t="s">
        <v>87</v>
      </c>
      <c r="X122" s="5">
        <f ca="1">IF(X$4="",0,IF(X$1&lt;$P123,0,IF($P124="",1,IF($P124=0,0,IF(MAX($W122:W122)&gt;INT(X$11/$P124+1),MAX($W122:W122),INT(X$11/$P124+1))))))</f>
        <v>1</v>
      </c>
      <c r="Y122" s="5">
        <f ca="1">IF(Y$4="",0,IF(Y$1&lt;$P123,0,IF($P124="",1,IF($P124=0,0,IF(MAX($W122:X122)&gt;INT(Y$11/$P124+1),MAX($W122:X122),INT(Y$11/$P124+1))))))</f>
        <v>1</v>
      </c>
      <c r="Z122" s="5">
        <f ca="1">IF(Z$4="",0,IF(Z$1&lt;$P123,0,IF($P124="",1,IF($P124=0,0,IF(MAX($W122:Y122)&gt;INT(Z$11/$P124+1),MAX($W122:Y122),INT(Z$11/$P124+1))))))</f>
        <v>1</v>
      </c>
      <c r="AA122" s="5">
        <f ca="1">IF(AA$4="",0,IF(AA$1&lt;$P123,0,IF($P124="",1,IF($P124=0,0,IF(MAX($W122:Z122)&gt;INT(AA$11/$P124+1),MAX($W122:Z122),INT(AA$11/$P124+1))))))</f>
        <v>1</v>
      </c>
      <c r="AB122" s="5">
        <f ca="1">IF(AB$4="",0,IF(AB$1&lt;$P123,0,IF($P124="",1,IF($P124=0,0,IF(MAX($W122:AA122)&gt;INT(AB$11/$P124+1),MAX($W122:AA122),INT(AB$11/$P124+1))))))</f>
        <v>1</v>
      </c>
      <c r="AC122" s="5">
        <f ca="1">IF(AC$4="",0,IF(AC$1&lt;$P123,0,IF($P124="",1,IF($P124=0,0,IF(MAX($W122:AB122)&gt;INT(AC$11/$P124+1),MAX($W122:AB122),INT(AC$11/$P124+1))))))</f>
        <v>1</v>
      </c>
      <c r="AD122" s="5">
        <f ca="1">IF(AD$4="",0,IF(AD$1&lt;$P123,0,IF($P124="",1,IF($P124=0,0,IF(MAX($W122:AC122)&gt;INT(AD$11/$P124+1),MAX($W122:AC122),INT(AD$11/$P124+1))))))</f>
        <v>1</v>
      </c>
      <c r="AE122" s="5">
        <f ca="1">IF(AE$4="",0,IF(AE$1&lt;$P123,0,IF($P124="",1,IF($P124=0,0,IF(MAX($W122:AD122)&gt;INT(AE$11/$P124+1),MAX($W122:AD122),INT(AE$11/$P124+1))))))</f>
        <v>1</v>
      </c>
      <c r="AF122" s="5">
        <f ca="1">IF(AF$4="",0,IF(AF$1&lt;$P123,0,IF($P124="",1,IF($P124=0,0,IF(MAX($W122:AE122)&gt;INT(AF$11/$P124+1),MAX($W122:AE122),INT(AF$11/$P124+1))))))</f>
        <v>1</v>
      </c>
      <c r="AG122" s="5">
        <f ca="1">IF(AG$4="",0,IF(AG$1&lt;$P123,0,IF($P124="",1,IF($P124=0,0,IF(MAX($W122:AF122)&gt;INT(AG$11/$P124+1),MAX($W122:AF122),INT(AG$11/$P124+1))))))</f>
        <v>1</v>
      </c>
      <c r="AH122" s="5">
        <f ca="1">IF(AH$4="",0,IF(AH$1&lt;$P123,0,IF($P124="",1,IF($P124=0,0,IF(MAX($W122:AG122)&gt;INT(AH$11/$P124+1),MAX($W122:AG122),INT(AH$11/$P124+1))))))</f>
        <v>1</v>
      </c>
      <c r="AI122" s="5">
        <f ca="1">IF(AI$4="",0,IF(AI$1&lt;$P123,0,IF($P124="",1,IF($P124=0,0,IF(MAX($W122:AH122)&gt;INT(AI$11/$P124+1),MAX($W122:AH122),INT(AI$11/$P124+1))))))</f>
        <v>1</v>
      </c>
      <c r="AJ122" s="5">
        <f ca="1">IF(AJ$4="",0,IF(AJ$1&lt;$P123,0,IF($P124="",1,IF($P124=0,0,IF(MAX($W122:AI122)&gt;INT(AJ$11/$P124+1),MAX($W122:AI122),INT(AJ$11/$P124+1))))))</f>
        <v>1</v>
      </c>
      <c r="AK122" s="5">
        <f ca="1">IF(AK$4="",0,IF(AK$1&lt;$P123,0,IF($P124="",1,IF($P124=0,0,IF(MAX($W122:AJ122)&gt;INT(AK$11/$P124+1),MAX($W122:AJ122),INT(AK$11/$P124+1))))))</f>
        <v>1</v>
      </c>
      <c r="AL122" s="5">
        <f ca="1">IF(AL$4="",0,IF(AL$1&lt;$P123,0,IF($P124="",1,IF($P124=0,0,IF(MAX($W122:AK122)&gt;INT(AL$11/$P124+1),MAX($W122:AK122),INT(AL$11/$P124+1))))))</f>
        <v>1</v>
      </c>
      <c r="AM122" s="5">
        <f ca="1">IF(AM$4="",0,IF(AM$1&lt;$P123,0,IF($P124="",1,IF($P124=0,0,IF(MAX($W122:AL122)&gt;INT(AM$11/$P124+1),MAX($W122:AL122),INT(AM$11/$P124+1))))))</f>
        <v>1</v>
      </c>
      <c r="AN122" s="5">
        <f ca="1">IF(AN$4="",0,IF(AN$1&lt;$P123,0,IF($P124="",1,IF($P124=0,0,IF(MAX($W122:AM122)&gt;INT(AN$11/$P124+1),MAX($W122:AM122),INT(AN$11/$P124+1))))))</f>
        <v>1</v>
      </c>
      <c r="AO122" s="5">
        <f ca="1">IF(AO$4="",0,IF(AO$1&lt;$P123,0,IF($P124="",1,IF($P124=0,0,IF(MAX($W122:AN122)&gt;INT(AO$11/$P124+1),MAX($W122:AN122),INT(AO$11/$P124+1))))))</f>
        <v>1</v>
      </c>
      <c r="AP122" s="5">
        <f ca="1">IF(AP$4="",0,IF(AP$1&lt;$P123,0,IF($P124="",1,IF($P124=0,0,IF(MAX($W122:AO122)&gt;INT(AP$11/$P124+1),MAX($W122:AO122),INT(AP$11/$P124+1))))))</f>
        <v>1</v>
      </c>
      <c r="AQ122" s="5">
        <f ca="1">IF(AQ$4="",0,IF(AQ$1&lt;$P123,0,IF($P124="",1,IF($P124=0,0,IF(MAX($W122:AP122)&gt;INT(AQ$11/$P124+1),MAX($W122:AP122),INT(AQ$11/$P124+1))))))</f>
        <v>1</v>
      </c>
      <c r="AR122" s="5">
        <f ca="1">IF(AR$4="",0,IF(AR$1&lt;$P123,0,IF($P124="",1,IF($P124=0,0,IF(MAX($W122:AQ122)&gt;INT(AR$11/$P124+1),MAX($W122:AQ122),INT(AR$11/$P124+1))))))</f>
        <v>1</v>
      </c>
      <c r="AS122" s="5">
        <f ca="1">IF(AS$4="",0,IF(AS$1&lt;$P123,0,IF($P124="",1,IF($P124=0,0,IF(MAX($W122:AR122)&gt;INT(AS$11/$P124+1),MAX($W122:AR122),INT(AS$11/$P124+1))))))</f>
        <v>1</v>
      </c>
      <c r="AT122" s="5">
        <f ca="1">IF(AT$4="",0,IF(AT$1&lt;$P123,0,IF($P124="",1,IF($P124=0,0,IF(MAX($W122:AS122)&gt;INT(AT$11/$P124+1),MAX($W122:AS122),INT(AT$11/$P124+1))))))</f>
        <v>1</v>
      </c>
      <c r="AU122" s="5">
        <f ca="1">IF(AU$4="",0,IF(AU$1&lt;$P123,0,IF($P124="",1,IF($P124=0,0,IF(MAX($W122:AT122)&gt;INT(AU$11/$P124+1),MAX($W122:AT122),INT(AU$11/$P124+1))))))</f>
        <v>1</v>
      </c>
      <c r="AV122" s="5">
        <f ca="1">IF(AV$4="",0,IF(AV$1&lt;$P123,0,IF($P124="",1,IF($P124=0,0,IF(MAX($W122:AU122)&gt;INT(AV$11/$P124+1),MAX($W122:AU122),INT(AV$11/$P124+1))))))</f>
        <v>1</v>
      </c>
      <c r="AW122" s="5">
        <f ca="1">IF(AW$4="",0,IF(AW$1&lt;$P123,0,IF($P124="",1,IF($P124=0,0,IF(MAX($W122:AV122)&gt;INT(AW$11/$P124+1),MAX($W122:AV122),INT(AW$11/$P124+1))))))</f>
        <v>1</v>
      </c>
      <c r="AX122" s="5">
        <f ca="1">IF(AX$4="",0,IF(AX$1&lt;$P123,0,IF($P124="",1,IF($P124=0,0,IF(MAX($W122:AW122)&gt;INT(AX$11/$P124+1),MAX($W122:AW122),INT(AX$11/$P124+1))))))</f>
        <v>1</v>
      </c>
      <c r="AY122" s="5">
        <f ca="1">IF(AY$4="",0,IF(AY$1&lt;$P123,0,IF($P124="",1,IF($P124=0,0,IF(MAX($W122:AX122)&gt;INT(AY$11/$P124+1),MAX($W122:AX122),INT(AY$11/$P124+1))))))</f>
        <v>1</v>
      </c>
      <c r="AZ122" s="5">
        <f ca="1">IF(AZ$4="",0,IF(AZ$1&lt;$P123,0,IF($P124="",1,IF($P124=0,0,IF(MAX($W122:AY122)&gt;INT(AZ$11/$P124+1),MAX($W122:AY122),INT(AZ$11/$P124+1))))))</f>
        <v>1</v>
      </c>
      <c r="BA122" s="5">
        <f ca="1">IF(BA$4="",0,IF(BA$1&lt;$P123,0,IF($P124="",1,IF($P124=0,0,IF(MAX($W122:AZ122)&gt;INT(BA$11/$P124+1),MAX($W122:AZ122),INT(BA$11/$P124+1))))))</f>
        <v>1</v>
      </c>
      <c r="BB122" s="5">
        <f ca="1">IF(BB$4="",0,IF(BB$1&lt;$P123,0,IF($P124="",1,IF($P124=0,0,IF(MAX($W122:BA122)&gt;INT(BB$11/$P124+1),MAX($W122:BA122),INT(BB$11/$P124+1))))))</f>
        <v>1</v>
      </c>
      <c r="BC122" s="5">
        <f ca="1">IF(BC$4="",0,IF(BC$1&lt;$P123,0,IF($P124="",1,IF($P124=0,0,IF(MAX($W122:BB122)&gt;INT(BC$11/$P124+1),MAX($W122:BB122),INT(BC$11/$P124+1))))))</f>
        <v>1</v>
      </c>
      <c r="BD122" s="5">
        <f ca="1">IF(BD$4="",0,IF(BD$1&lt;$P123,0,IF($P124="",1,IF($P124=0,0,IF(MAX($W122:BC122)&gt;INT(BD$11/$P124+1),MAX($W122:BC122),INT(BD$11/$P124+1))))))</f>
        <v>1</v>
      </c>
      <c r="BE122" s="5">
        <f ca="1">IF(BE$4="",0,IF(BE$1&lt;$P123,0,IF($P124="",1,IF($P124=0,0,IF(MAX($W122:BD122)&gt;INT(BE$11/$P124+1),MAX($W122:BD122),INT(BE$11/$P124+1))))))</f>
        <v>1</v>
      </c>
      <c r="BF122" s="5">
        <f ca="1">IF(BF$4="",0,IF(BF$1&lt;$P123,0,IF($P124="",1,IF($P124=0,0,IF(MAX($W122:BE122)&gt;INT(BF$11/$P124+1),MAX($W122:BE122),INT(BF$11/$P124+1))))))</f>
        <v>1</v>
      </c>
      <c r="BG122" s="5">
        <f ca="1">IF(BG$4="",0,IF(BG$1&lt;$P123,0,IF($P124="",1,IF($P124=0,0,IF(MAX($W122:BF122)&gt;INT(BG$11/$P124+1),MAX($W122:BF122),INT(BG$11/$P124+1))))))</f>
        <v>1</v>
      </c>
      <c r="BH122" s="5">
        <f ca="1">IF(BH$4="",0,IF(BH$1&lt;$P123,0,IF($P124="",1,IF($P124=0,0,IF(MAX($W122:BG122)&gt;INT(BH$11/$P124+1),MAX($W122:BG122),INT(BH$11/$P124+1))))))</f>
        <v>1</v>
      </c>
      <c r="BI122" s="5">
        <f ca="1">IF(BI$4="",0,IF(BI$1&lt;$P123,0,IF($P124="",1,IF($P124=0,0,IF(MAX($W122:BH122)&gt;INT(BI$11/$P124+1),MAX($W122:BH122),INT(BI$11/$P124+1))))))</f>
        <v>1</v>
      </c>
      <c r="BJ122" s="5">
        <f ca="1">IF(BJ$4="",0,IF(BJ$1&lt;$P123,0,IF($P124="",1,IF($P124=0,0,IF(MAX($W122:BI122)&gt;INT(BJ$11/$P124+1),MAX($W122:BI122),INT(BJ$11/$P124+1))))))</f>
        <v>1</v>
      </c>
      <c r="BK122" s="5">
        <f ca="1">IF(BK$4="",0,IF(BK$1&lt;$P123,0,IF($P124="",1,IF($P124=0,0,IF(MAX($W122:BJ122)&gt;INT(BK$11/$P124+1),MAX($W122:BJ122),INT(BK$11/$P124+1))))))</f>
        <v>1</v>
      </c>
      <c r="BL122" s="5">
        <f ca="1">IF(BL$4="",0,IF(BL$1&lt;$P123,0,IF($P124="",1,IF($P124=0,0,IF(MAX($W122:BK122)&gt;INT(BL$11/$P124+1),MAX($W122:BK122),INT(BL$11/$P124+1))))))</f>
        <v>1</v>
      </c>
      <c r="BM122" s="5">
        <f ca="1">IF(BM$4="",0,IF(BM$1&lt;$P123,0,IF($P124="",1,IF($P124=0,0,IF(MAX($W122:BL122)&gt;INT(BM$11/$P124+1),MAX($W122:BL122),INT(BM$11/$P124+1))))))</f>
        <v>1</v>
      </c>
      <c r="BN122" s="5">
        <f ca="1">IF(BN$4="",0,IF(BN$1&lt;$P123,0,IF($P124="",1,IF($P124=0,0,IF(MAX($W122:BM122)&gt;INT(BN$11/$P124+1),MAX($W122:BM122),INT(BN$11/$P124+1))))))</f>
        <v>1</v>
      </c>
      <c r="BO122" s="5">
        <f ca="1">IF(BO$4="",0,IF(BO$1&lt;$P123,0,IF($P124="",1,IF($P124=0,0,IF(MAX($W122:BN122)&gt;INT(BO$11/$P124+1),MAX($W122:BN122),INT(BO$11/$P124+1))))))</f>
        <v>1</v>
      </c>
      <c r="BP122" s="5">
        <f ca="1">IF(BP$4="",0,IF(BP$1&lt;$P123,0,IF($P124="",1,IF($P124=0,0,IF(MAX($W122:BO122)&gt;INT(BP$11/$P124+1),MAX($W122:BO122),INT(BP$11/$P124+1))))))</f>
        <v>1</v>
      </c>
      <c r="BQ122" s="5">
        <f ca="1">IF(BQ$4="",0,IF(BQ$1&lt;$P123,0,IF($P124="",1,IF($P124=0,0,IF(MAX($W122:BP122)&gt;INT(BQ$11/$P124+1),MAX($W122:BP122),INT(BQ$11/$P124+1))))))</f>
        <v>1</v>
      </c>
      <c r="BR122" s="5">
        <f ca="1">IF(BR$4="",0,IF(BR$1&lt;$P123,0,IF($P124="",1,IF($P124=0,0,IF(MAX($W122:BQ122)&gt;INT(BR$11/$P124+1),MAX($W122:BQ122),INT(BR$11/$P124+1))))))</f>
        <v>1</v>
      </c>
      <c r="BS122" s="5">
        <f ca="1">IF(BS$4="",0,IF(BS$1&lt;$P123,0,IF($P124="",1,IF($P124=0,0,IF(MAX($W122:BR122)&gt;INT(BS$11/$P124+1),MAX($W122:BR122),INT(BS$11/$P124+1))))))</f>
        <v>1</v>
      </c>
      <c r="BT122" s="5">
        <f ca="1">IF(BT$4="",0,IF(BT$1&lt;$P123,0,IF($P124="",1,IF($P124=0,0,IF(MAX($W122:BS122)&gt;INT(BT$11/$P124+1),MAX($W122:BS122),INT(BT$11/$P124+1))))))</f>
        <v>1</v>
      </c>
      <c r="BU122" s="5">
        <f ca="1">IF(BU$4="",0,IF(BU$1&lt;$P123,0,IF($P124="",1,IF($P124=0,0,IF(MAX($W122:BT122)&gt;INT(BU$11/$P124+1),MAX($W122:BT122),INT(BU$11/$P124+1))))))</f>
        <v>1</v>
      </c>
      <c r="BV122" s="5">
        <f ca="1">IF(BV$4="",0,IF(BV$1&lt;$P123,0,IF($P124="",1,IF($P124=0,0,IF(MAX($W122:BU122)&gt;INT(BV$11/$P124+1),MAX($W122:BU122),INT(BV$11/$P124+1))))))</f>
        <v>1</v>
      </c>
      <c r="BW122" s="5">
        <f ca="1">IF(BW$4="",0,IF(BW$1&lt;$P123,0,IF($P124="",1,IF($P124=0,0,IF(MAX($W122:BV122)&gt;INT(BW$11/$P124+1),MAX($W122:BV122),INT(BW$11/$P124+1))))))</f>
        <v>1</v>
      </c>
      <c r="BX122" s="5">
        <f ca="1">IF(BX$4="",0,IF(BX$1&lt;$P123,0,IF($P124="",1,IF($P124=0,0,IF(MAX($W122:BW122)&gt;INT(BX$11/$P124+1),MAX($W122:BW122),INT(BX$11/$P124+1))))))</f>
        <v>1</v>
      </c>
      <c r="BY122" s="5">
        <f ca="1">IF(BY$4="",0,IF(BY$1&lt;$P123,0,IF($P124="",1,IF($P124=0,0,IF(MAX($W122:BX122)&gt;INT(BY$11/$P124+1),MAX($W122:BX122),INT(BY$11/$P124+1))))))</f>
        <v>1</v>
      </c>
      <c r="BZ122" s="5">
        <f ca="1">IF(BZ$4="",0,IF(BZ$1&lt;$P123,0,IF($P124="",1,IF($P124=0,0,IF(MAX($W122:BY122)&gt;INT(BZ$11/$P124+1),MAX($W122:BY122),INT(BZ$11/$P124+1))))))</f>
        <v>1</v>
      </c>
      <c r="CA122" s="5">
        <f ca="1">IF(CA$4="",0,IF(CA$1&lt;$P123,0,IF($P124="",1,IF($P124=0,0,IF(MAX($W122:BZ122)&gt;INT(CA$11/$P124+1),MAX($W122:BZ122),INT(CA$11/$P124+1))))))</f>
        <v>1</v>
      </c>
      <c r="CB122" s="5">
        <f ca="1">IF(CB$4="",0,IF(CB$1&lt;$P123,0,IF($P124="",1,IF($P124=0,0,IF(MAX($W122:CA122)&gt;INT(CB$11/$P124+1),MAX($W122:CA122),INT(CB$11/$P124+1))))))</f>
        <v>1</v>
      </c>
      <c r="CC122" s="5">
        <f ca="1">IF(CC$4="",0,IF(CC$1&lt;$P123,0,IF($P124="",1,IF($P124=0,0,IF(MAX($W122:CB122)&gt;INT(CC$11/$P124+1),MAX($W122:CB122),INT(CC$11/$P124+1))))))</f>
        <v>1</v>
      </c>
      <c r="CD122" s="5">
        <f ca="1">IF(CD$4="",0,IF(CD$1&lt;$P123,0,IF($P124="",1,IF($P124=0,0,IF(MAX($W122:CC122)&gt;INT(CD$11/$P124+1),MAX($W122:CC122),INT(CD$11/$P124+1))))))</f>
        <v>1</v>
      </c>
      <c r="CE122" s="5">
        <f ca="1">IF(CE$4="",0,IF(CE$1&lt;$P123,0,IF($P124="",1,IF($P124=0,0,IF(MAX($W122:CD122)&gt;INT(CE$11/$P124+1),MAX($W122:CD122),INT(CE$11/$P124+1))))))</f>
        <v>1</v>
      </c>
      <c r="CF122" s="5">
        <f ca="1">IF(CF$4="",0,IF(CF$1&lt;$P123,0,IF($P124="",1,IF($P124=0,0,IF(MAX($W122:CE122)&gt;INT(CF$11/$P124+1),MAX($W122:CE122),INT(CF$11/$P124+1))))))</f>
        <v>0</v>
      </c>
    </row>
    <row r="123" spans="2:84" x14ac:dyDescent="0.3">
      <c r="B123" s="13">
        <f>ROW()</f>
        <v>123</v>
      </c>
      <c r="H123" s="1" t="str">
        <f t="shared" si="128"/>
        <v>ФОТ управленческого персонала</v>
      </c>
      <c r="I123" s="1" t="str">
        <f>I122</f>
        <v>Генеральный директор</v>
      </c>
      <c r="J123" s="1" t="s">
        <v>102</v>
      </c>
      <c r="M123" s="53" t="s">
        <v>101</v>
      </c>
      <c r="O123" s="82"/>
      <c r="P123" s="84">
        <v>1</v>
      </c>
      <c r="W123" s="34"/>
    </row>
    <row r="124" spans="2:84" x14ac:dyDescent="0.3">
      <c r="B124" s="13">
        <f>ROW()</f>
        <v>124</v>
      </c>
      <c r="H124" s="1" t="str">
        <f t="shared" si="128"/>
        <v>ФОТ управленческого персонала</v>
      </c>
      <c r="I124" s="1" t="str">
        <f>I122</f>
        <v>Генеральный директор</v>
      </c>
      <c r="J124" s="1" t="s">
        <v>98</v>
      </c>
      <c r="M124" s="53" t="str">
        <f>Prcsses!$P$11</f>
        <v>ед.ГП</v>
      </c>
      <c r="O124" s="82"/>
      <c r="P124" s="84"/>
      <c r="W124" s="34"/>
    </row>
    <row r="125" spans="2:84" x14ac:dyDescent="0.3">
      <c r="B125" s="13">
        <f>ROW()</f>
        <v>125</v>
      </c>
      <c r="H125" s="1" t="str">
        <f t="shared" si="128"/>
        <v>ФОТ управленческого персонала</v>
      </c>
      <c r="I125" s="1" t="s">
        <v>103</v>
      </c>
      <c r="M125" s="53" t="str">
        <f>$M$122</f>
        <v>кол-во сотрудников</v>
      </c>
      <c r="X125" s="5">
        <f ca="1">IF(X$4="",0,IF(X$1&lt;$P126,0,IF($P127="",1,IF($P127=0,0,IF(MAX($W125:W125)&gt;INT(X$11/$P127+1),MAX($W125:W125),INT(X$11/$P127+1))))))</f>
        <v>0</v>
      </c>
      <c r="Y125" s="5">
        <f ca="1">IF(Y$4="",0,IF(Y$1&lt;$P126,0,IF($P127="",1,IF($P127=0,0,IF(MAX($W125:X125)&gt;INT(Y$11/$P127+1),MAX($W125:X125),INT(Y$11/$P127+1))))))</f>
        <v>1</v>
      </c>
      <c r="Z125" s="5">
        <f ca="1">IF(Z$4="",0,IF(Z$1&lt;$P126,0,IF($P127="",1,IF($P127=0,0,IF(MAX($W125:Y125)&gt;INT(Z$11/$P127+1),MAX($W125:Y125),INT(Z$11/$P127+1))))))</f>
        <v>1</v>
      </c>
      <c r="AA125" s="5">
        <f ca="1">IF(AA$4="",0,IF(AA$1&lt;$P126,0,IF($P127="",1,IF($P127=0,0,IF(MAX($W125:Z125)&gt;INT(AA$11/$P127+1),MAX($W125:Z125),INT(AA$11/$P127+1))))))</f>
        <v>1</v>
      </c>
      <c r="AB125" s="5">
        <f ca="1">IF(AB$4="",0,IF(AB$1&lt;$P126,0,IF($P127="",1,IF($P127=0,0,IF(MAX($W125:AA125)&gt;INT(AB$11/$P127+1),MAX($W125:AA125),INT(AB$11/$P127+1))))))</f>
        <v>1</v>
      </c>
      <c r="AC125" s="5">
        <f ca="1">IF(AC$4="",0,IF(AC$1&lt;$P126,0,IF($P127="",1,IF($P127=0,0,IF(MAX($W125:AB125)&gt;INT(AC$11/$P127+1),MAX($W125:AB125),INT(AC$11/$P127+1))))))</f>
        <v>1</v>
      </c>
      <c r="AD125" s="5">
        <f ca="1">IF(AD$4="",0,IF(AD$1&lt;$P126,0,IF($P127="",1,IF($P127=0,0,IF(MAX($W125:AC125)&gt;INT(AD$11/$P127+1),MAX($W125:AC125),INT(AD$11/$P127+1))))))</f>
        <v>1</v>
      </c>
      <c r="AE125" s="5">
        <f ca="1">IF(AE$4="",0,IF(AE$1&lt;$P126,0,IF($P127="",1,IF($P127=0,0,IF(MAX($W125:AD125)&gt;INT(AE$11/$P127+1),MAX($W125:AD125),INT(AE$11/$P127+1))))))</f>
        <v>1</v>
      </c>
      <c r="AF125" s="5">
        <f ca="1">IF(AF$4="",0,IF(AF$1&lt;$P126,0,IF($P127="",1,IF($P127=0,0,IF(MAX($W125:AE125)&gt;INT(AF$11/$P127+1),MAX($W125:AE125),INT(AF$11/$P127+1))))))</f>
        <v>1</v>
      </c>
      <c r="AG125" s="5">
        <f ca="1">IF(AG$4="",0,IF(AG$1&lt;$P126,0,IF($P127="",1,IF($P127=0,0,IF(MAX($W125:AF125)&gt;INT(AG$11/$P127+1),MAX($W125:AF125),INT(AG$11/$P127+1))))))</f>
        <v>1</v>
      </c>
      <c r="AH125" s="5">
        <f ca="1">IF(AH$4="",0,IF(AH$1&lt;$P126,0,IF($P127="",1,IF($P127=0,0,IF(MAX($W125:AG125)&gt;INT(AH$11/$P127+1),MAX($W125:AG125),INT(AH$11/$P127+1))))))</f>
        <v>1</v>
      </c>
      <c r="AI125" s="5">
        <f ca="1">IF(AI$4="",0,IF(AI$1&lt;$P126,0,IF($P127="",1,IF($P127=0,0,IF(MAX($W125:AH125)&gt;INT(AI$11/$P127+1),MAX($W125:AH125),INT(AI$11/$P127+1))))))</f>
        <v>1</v>
      </c>
      <c r="AJ125" s="5">
        <f ca="1">IF(AJ$4="",0,IF(AJ$1&lt;$P126,0,IF($P127="",1,IF($P127=0,0,IF(MAX($W125:AI125)&gt;INT(AJ$11/$P127+1),MAX($W125:AI125),INT(AJ$11/$P127+1))))))</f>
        <v>1</v>
      </c>
      <c r="AK125" s="5">
        <f ca="1">IF(AK$4="",0,IF(AK$1&lt;$P126,0,IF($P127="",1,IF($P127=0,0,IF(MAX($W125:AJ125)&gt;INT(AK$11/$P127+1),MAX($W125:AJ125),INT(AK$11/$P127+1))))))</f>
        <v>1</v>
      </c>
      <c r="AL125" s="5">
        <f ca="1">IF(AL$4="",0,IF(AL$1&lt;$P126,0,IF($P127="",1,IF($P127=0,0,IF(MAX($W125:AK125)&gt;INT(AL$11/$P127+1),MAX($W125:AK125),INT(AL$11/$P127+1))))))</f>
        <v>1</v>
      </c>
      <c r="AM125" s="5">
        <f ca="1">IF(AM$4="",0,IF(AM$1&lt;$P126,0,IF($P127="",1,IF($P127=0,0,IF(MAX($W125:AL125)&gt;INT(AM$11/$P127+1),MAX($W125:AL125),INT(AM$11/$P127+1))))))</f>
        <v>1</v>
      </c>
      <c r="AN125" s="5">
        <f ca="1">IF(AN$4="",0,IF(AN$1&lt;$P126,0,IF($P127="",1,IF($P127=0,0,IF(MAX($W125:AM125)&gt;INT(AN$11/$P127+1),MAX($W125:AM125),INT(AN$11/$P127+1))))))</f>
        <v>1</v>
      </c>
      <c r="AO125" s="5">
        <f ca="1">IF(AO$4="",0,IF(AO$1&lt;$P126,0,IF($P127="",1,IF($P127=0,0,IF(MAX($W125:AN125)&gt;INT(AO$11/$P127+1),MAX($W125:AN125),INT(AO$11/$P127+1))))))</f>
        <v>1</v>
      </c>
      <c r="AP125" s="5">
        <f ca="1">IF(AP$4="",0,IF(AP$1&lt;$P126,0,IF($P127="",1,IF($P127=0,0,IF(MAX($W125:AO125)&gt;INT(AP$11/$P127+1),MAX($W125:AO125),INT(AP$11/$P127+1))))))</f>
        <v>1</v>
      </c>
      <c r="AQ125" s="5">
        <f ca="1">IF(AQ$4="",0,IF(AQ$1&lt;$P126,0,IF($P127="",1,IF($P127=0,0,IF(MAX($W125:AP125)&gt;INT(AQ$11/$P127+1),MAX($W125:AP125),INT(AQ$11/$P127+1))))))</f>
        <v>1</v>
      </c>
      <c r="AR125" s="5">
        <f ca="1">IF(AR$4="",0,IF(AR$1&lt;$P126,0,IF($P127="",1,IF($P127=0,0,IF(MAX($W125:AQ125)&gt;INT(AR$11/$P127+1),MAX($W125:AQ125),INT(AR$11/$P127+1))))))</f>
        <v>1</v>
      </c>
      <c r="AS125" s="5">
        <f ca="1">IF(AS$4="",0,IF(AS$1&lt;$P126,0,IF($P127="",1,IF($P127=0,0,IF(MAX($W125:AR125)&gt;INT(AS$11/$P127+1),MAX($W125:AR125),INT(AS$11/$P127+1))))))</f>
        <v>1</v>
      </c>
      <c r="AT125" s="5">
        <f ca="1">IF(AT$4="",0,IF(AT$1&lt;$P126,0,IF($P127="",1,IF($P127=0,0,IF(MAX($W125:AS125)&gt;INT(AT$11/$P127+1),MAX($W125:AS125),INT(AT$11/$P127+1))))))</f>
        <v>1</v>
      </c>
      <c r="AU125" s="5">
        <f ca="1">IF(AU$4="",0,IF(AU$1&lt;$P126,0,IF($P127="",1,IF($P127=0,0,IF(MAX($W125:AT125)&gt;INT(AU$11/$P127+1),MAX($W125:AT125),INT(AU$11/$P127+1))))))</f>
        <v>1</v>
      </c>
      <c r="AV125" s="5">
        <f ca="1">IF(AV$4="",0,IF(AV$1&lt;$P126,0,IF($P127="",1,IF($P127=0,0,IF(MAX($W125:AU125)&gt;INT(AV$11/$P127+1),MAX($W125:AU125),INT(AV$11/$P127+1))))))</f>
        <v>1</v>
      </c>
      <c r="AW125" s="5">
        <f ca="1">IF(AW$4="",0,IF(AW$1&lt;$P126,0,IF($P127="",1,IF($P127=0,0,IF(MAX($W125:AV125)&gt;INT(AW$11/$P127+1),MAX($W125:AV125),INT(AW$11/$P127+1))))))</f>
        <v>1</v>
      </c>
      <c r="AX125" s="5">
        <f ca="1">IF(AX$4="",0,IF(AX$1&lt;$P126,0,IF($P127="",1,IF($P127=0,0,IF(MAX($W125:AW125)&gt;INT(AX$11/$P127+1),MAX($W125:AW125),INT(AX$11/$P127+1))))))</f>
        <v>1</v>
      </c>
      <c r="AY125" s="5">
        <f ca="1">IF(AY$4="",0,IF(AY$1&lt;$P126,0,IF($P127="",1,IF($P127=0,0,IF(MAX($W125:AX125)&gt;INT(AY$11/$P127+1),MAX($W125:AX125),INT(AY$11/$P127+1))))))</f>
        <v>1</v>
      </c>
      <c r="AZ125" s="5">
        <f ca="1">IF(AZ$4="",0,IF(AZ$1&lt;$P126,0,IF($P127="",1,IF($P127=0,0,IF(MAX($W125:AY125)&gt;INT(AZ$11/$P127+1),MAX($W125:AY125),INT(AZ$11/$P127+1))))))</f>
        <v>1</v>
      </c>
      <c r="BA125" s="5">
        <f ca="1">IF(BA$4="",0,IF(BA$1&lt;$P126,0,IF($P127="",1,IF($P127=0,0,IF(MAX($W125:AZ125)&gt;INT(BA$11/$P127+1),MAX($W125:AZ125),INT(BA$11/$P127+1))))))</f>
        <v>1</v>
      </c>
      <c r="BB125" s="5">
        <f ca="1">IF(BB$4="",0,IF(BB$1&lt;$P126,0,IF($P127="",1,IF($P127=0,0,IF(MAX($W125:BA125)&gt;INT(BB$11/$P127+1),MAX($W125:BA125),INT(BB$11/$P127+1))))))</f>
        <v>1</v>
      </c>
      <c r="BC125" s="5">
        <f ca="1">IF(BC$4="",0,IF(BC$1&lt;$P126,0,IF($P127="",1,IF($P127=0,0,IF(MAX($W125:BB125)&gt;INT(BC$11/$P127+1),MAX($W125:BB125),INT(BC$11/$P127+1))))))</f>
        <v>1</v>
      </c>
      <c r="BD125" s="5">
        <f ca="1">IF(BD$4="",0,IF(BD$1&lt;$P126,0,IF($P127="",1,IF($P127=0,0,IF(MAX($W125:BC125)&gt;INT(BD$11/$P127+1),MAX($W125:BC125),INT(BD$11/$P127+1))))))</f>
        <v>1</v>
      </c>
      <c r="BE125" s="5">
        <f ca="1">IF(BE$4="",0,IF(BE$1&lt;$P126,0,IF($P127="",1,IF($P127=0,0,IF(MAX($W125:BD125)&gt;INT(BE$11/$P127+1),MAX($W125:BD125),INT(BE$11/$P127+1))))))</f>
        <v>1</v>
      </c>
      <c r="BF125" s="5">
        <f ca="1">IF(BF$4="",0,IF(BF$1&lt;$P126,0,IF($P127="",1,IF($P127=0,0,IF(MAX($W125:BE125)&gt;INT(BF$11/$P127+1),MAX($W125:BE125),INT(BF$11/$P127+1))))))</f>
        <v>1</v>
      </c>
      <c r="BG125" s="5">
        <f ca="1">IF(BG$4="",0,IF(BG$1&lt;$P126,0,IF($P127="",1,IF($P127=0,0,IF(MAX($W125:BF125)&gt;INT(BG$11/$P127+1),MAX($W125:BF125),INT(BG$11/$P127+1))))))</f>
        <v>1</v>
      </c>
      <c r="BH125" s="5">
        <f ca="1">IF(BH$4="",0,IF(BH$1&lt;$P126,0,IF($P127="",1,IF($P127=0,0,IF(MAX($W125:BG125)&gt;INT(BH$11/$P127+1),MAX($W125:BG125),INT(BH$11/$P127+1))))))</f>
        <v>1</v>
      </c>
      <c r="BI125" s="5">
        <f ca="1">IF(BI$4="",0,IF(BI$1&lt;$P126,0,IF($P127="",1,IF($P127=0,0,IF(MAX($W125:BH125)&gt;INT(BI$11/$P127+1),MAX($W125:BH125),INT(BI$11/$P127+1))))))</f>
        <v>1</v>
      </c>
      <c r="BJ125" s="5">
        <f ca="1">IF(BJ$4="",0,IF(BJ$1&lt;$P126,0,IF($P127="",1,IF($P127=0,0,IF(MAX($W125:BI125)&gt;INT(BJ$11/$P127+1),MAX($W125:BI125),INT(BJ$11/$P127+1))))))</f>
        <v>1</v>
      </c>
      <c r="BK125" s="5">
        <f ca="1">IF(BK$4="",0,IF(BK$1&lt;$P126,0,IF($P127="",1,IF($P127=0,0,IF(MAX($W125:BJ125)&gt;INT(BK$11/$P127+1),MAX($W125:BJ125),INT(BK$11/$P127+1))))))</f>
        <v>1</v>
      </c>
      <c r="BL125" s="5">
        <f ca="1">IF(BL$4="",0,IF(BL$1&lt;$P126,0,IF($P127="",1,IF($P127=0,0,IF(MAX($W125:BK125)&gt;INT(BL$11/$P127+1),MAX($W125:BK125),INT(BL$11/$P127+1))))))</f>
        <v>1</v>
      </c>
      <c r="BM125" s="5">
        <f ca="1">IF(BM$4="",0,IF(BM$1&lt;$P126,0,IF($P127="",1,IF($P127=0,0,IF(MAX($W125:BL125)&gt;INT(BM$11/$P127+1),MAX($W125:BL125),INT(BM$11/$P127+1))))))</f>
        <v>1</v>
      </c>
      <c r="BN125" s="5">
        <f ca="1">IF(BN$4="",0,IF(BN$1&lt;$P126,0,IF($P127="",1,IF($P127=0,0,IF(MAX($W125:BM125)&gt;INT(BN$11/$P127+1),MAX($W125:BM125),INT(BN$11/$P127+1))))))</f>
        <v>1</v>
      </c>
      <c r="BO125" s="5">
        <f ca="1">IF(BO$4="",0,IF(BO$1&lt;$P126,0,IF($P127="",1,IF($P127=0,0,IF(MAX($W125:BN125)&gt;INT(BO$11/$P127+1),MAX($W125:BN125),INT(BO$11/$P127+1))))))</f>
        <v>1</v>
      </c>
      <c r="BP125" s="5">
        <f ca="1">IF(BP$4="",0,IF(BP$1&lt;$P126,0,IF($P127="",1,IF($P127=0,0,IF(MAX($W125:BO125)&gt;INT(BP$11/$P127+1),MAX($W125:BO125),INT(BP$11/$P127+1))))))</f>
        <v>1</v>
      </c>
      <c r="BQ125" s="5">
        <f ca="1">IF(BQ$4="",0,IF(BQ$1&lt;$P126,0,IF($P127="",1,IF($P127=0,0,IF(MAX($W125:BP125)&gt;INT(BQ$11/$P127+1),MAX($W125:BP125),INT(BQ$11/$P127+1))))))</f>
        <v>1</v>
      </c>
      <c r="BR125" s="5">
        <f ca="1">IF(BR$4="",0,IF(BR$1&lt;$P126,0,IF($P127="",1,IF($P127=0,0,IF(MAX($W125:BQ125)&gt;INT(BR$11/$P127+1),MAX($W125:BQ125),INT(BR$11/$P127+1))))))</f>
        <v>1</v>
      </c>
      <c r="BS125" s="5">
        <f ca="1">IF(BS$4="",0,IF(BS$1&lt;$P126,0,IF($P127="",1,IF($P127=0,0,IF(MAX($W125:BR125)&gt;INT(BS$11/$P127+1),MAX($W125:BR125),INT(BS$11/$P127+1))))))</f>
        <v>1</v>
      </c>
      <c r="BT125" s="5">
        <f ca="1">IF(BT$4="",0,IF(BT$1&lt;$P126,0,IF($P127="",1,IF($P127=0,0,IF(MAX($W125:BS125)&gt;INT(BT$11/$P127+1),MAX($W125:BS125),INT(BT$11/$P127+1))))))</f>
        <v>1</v>
      </c>
      <c r="BU125" s="5">
        <f ca="1">IF(BU$4="",0,IF(BU$1&lt;$P126,0,IF($P127="",1,IF($P127=0,0,IF(MAX($W125:BT125)&gt;INT(BU$11/$P127+1),MAX($W125:BT125),INT(BU$11/$P127+1))))))</f>
        <v>1</v>
      </c>
      <c r="BV125" s="5">
        <f ca="1">IF(BV$4="",0,IF(BV$1&lt;$P126,0,IF($P127="",1,IF($P127=0,0,IF(MAX($W125:BU125)&gt;INT(BV$11/$P127+1),MAX($W125:BU125),INT(BV$11/$P127+1))))))</f>
        <v>1</v>
      </c>
      <c r="BW125" s="5">
        <f ca="1">IF(BW$4="",0,IF(BW$1&lt;$P126,0,IF($P127="",1,IF($P127=0,0,IF(MAX($W125:BV125)&gt;INT(BW$11/$P127+1),MAX($W125:BV125),INT(BW$11/$P127+1))))))</f>
        <v>1</v>
      </c>
      <c r="BX125" s="5">
        <f ca="1">IF(BX$4="",0,IF(BX$1&lt;$P126,0,IF($P127="",1,IF($P127=0,0,IF(MAX($W125:BW125)&gt;INT(BX$11/$P127+1),MAX($W125:BW125),INT(BX$11/$P127+1))))))</f>
        <v>1</v>
      </c>
      <c r="BY125" s="5">
        <f ca="1">IF(BY$4="",0,IF(BY$1&lt;$P126,0,IF($P127="",1,IF($P127=0,0,IF(MAX($W125:BX125)&gt;INT(BY$11/$P127+1),MAX($W125:BX125),INT(BY$11/$P127+1))))))</f>
        <v>1</v>
      </c>
      <c r="BZ125" s="5">
        <f ca="1">IF(BZ$4="",0,IF(BZ$1&lt;$P126,0,IF($P127="",1,IF($P127=0,0,IF(MAX($W125:BY125)&gt;INT(BZ$11/$P127+1),MAX($W125:BY125),INT(BZ$11/$P127+1))))))</f>
        <v>1</v>
      </c>
      <c r="CA125" s="5">
        <f ca="1">IF(CA$4="",0,IF(CA$1&lt;$P126,0,IF($P127="",1,IF($P127=0,0,IF(MAX($W125:BZ125)&gt;INT(CA$11/$P127+1),MAX($W125:BZ125),INT(CA$11/$P127+1))))))</f>
        <v>1</v>
      </c>
      <c r="CB125" s="5">
        <f ca="1">IF(CB$4="",0,IF(CB$1&lt;$P126,0,IF($P127="",1,IF($P127=0,0,IF(MAX($W125:CA125)&gt;INT(CB$11/$P127+1),MAX($W125:CA125),INT(CB$11/$P127+1))))))</f>
        <v>1</v>
      </c>
      <c r="CC125" s="5">
        <f ca="1">IF(CC$4="",0,IF(CC$1&lt;$P126,0,IF($P127="",1,IF($P127=0,0,IF(MAX($W125:CB125)&gt;INT(CC$11/$P127+1),MAX($W125:CB125),INT(CC$11/$P127+1))))))</f>
        <v>1</v>
      </c>
      <c r="CD125" s="5">
        <f ca="1">IF(CD$4="",0,IF(CD$1&lt;$P126,0,IF($P127="",1,IF($P127=0,0,IF(MAX($W125:CC125)&gt;INT(CD$11/$P127+1),MAX($W125:CC125),INT(CD$11/$P127+1))))))</f>
        <v>1</v>
      </c>
      <c r="CE125" s="5">
        <f ca="1">IF(CE$4="",0,IF(CE$1&lt;$P126,0,IF($P127="",1,IF($P127=0,0,IF(MAX($W125:CD125)&gt;INT(CE$11/$P127+1),MAX($W125:CD125),INT(CE$11/$P127+1))))))</f>
        <v>1</v>
      </c>
      <c r="CF125" s="5">
        <f ca="1">IF(CF$4="",0,IF(CF$1&lt;$P126,0,IF($P127="",1,IF($P127=0,0,IF(MAX($W125:CE125)&gt;INT(CF$11/$P127+1),MAX($W125:CE125),INT(CF$11/$P127+1))))))</f>
        <v>0</v>
      </c>
    </row>
    <row r="126" spans="2:84" x14ac:dyDescent="0.3">
      <c r="B126" s="13">
        <f>ROW()</f>
        <v>126</v>
      </c>
      <c r="H126" s="1" t="str">
        <f t="shared" si="128"/>
        <v>ФОТ управленческого персонала</v>
      </c>
      <c r="I126" s="1" t="str">
        <f>I125</f>
        <v>Топ-менеджеры</v>
      </c>
      <c r="J126" s="1" t="str">
        <f>$J$123</f>
        <v>Номер периода включения в штатн. распис-е</v>
      </c>
      <c r="M126" s="53" t="s">
        <v>101</v>
      </c>
      <c r="O126" s="82"/>
      <c r="P126" s="84">
        <v>2</v>
      </c>
      <c r="W126" s="34"/>
    </row>
    <row r="127" spans="2:84" x14ac:dyDescent="0.3">
      <c r="B127" s="13">
        <f>ROW()</f>
        <v>127</v>
      </c>
      <c r="H127" s="1" t="str">
        <f t="shared" si="128"/>
        <v>ФОТ управленческого персонала</v>
      </c>
      <c r="I127" s="1" t="str">
        <f>I125</f>
        <v>Топ-менеджеры</v>
      </c>
      <c r="J127" s="1" t="str">
        <f>$J$124</f>
        <v>Объем продукции на одного сотрудника</v>
      </c>
      <c r="M127" s="53" t="str">
        <f>Prcsses!$P$11</f>
        <v>ед.ГП</v>
      </c>
      <c r="O127" s="82"/>
      <c r="P127" s="84">
        <v>3000</v>
      </c>
      <c r="W127" s="34"/>
    </row>
    <row r="128" spans="2:84" x14ac:dyDescent="0.3">
      <c r="B128" s="13">
        <f>ROW()</f>
        <v>128</v>
      </c>
      <c r="H128" s="1" t="str">
        <f t="shared" si="128"/>
        <v>ФОТ управленческого персонала</v>
      </c>
      <c r="I128" s="1" t="s">
        <v>100</v>
      </c>
      <c r="M128" s="53" t="str">
        <f>$M$122</f>
        <v>кол-во сотрудников</v>
      </c>
      <c r="X128" s="5">
        <f ca="1">IF(X$4="",0,IF(X$1&lt;$P129,0,IF($P130="",1,IF($P130=0,0,IF(MAX($W128:W128)&gt;INT(X$11/$P130+1),MAX($W128:W128),INT(X$11/$P130+1))))))</f>
        <v>1</v>
      </c>
      <c r="Y128" s="5">
        <f ca="1">IF(Y$4="",0,IF(Y$1&lt;$P129,0,IF($P130="",1,IF($P130=0,0,IF(MAX($W128:X128)&gt;INT(Y$11/$P130+1),MAX($W128:X128),INT(Y$11/$P130+1))))))</f>
        <v>1</v>
      </c>
      <c r="Z128" s="5">
        <f ca="1">IF(Z$4="",0,IF(Z$1&lt;$P129,0,IF($P130="",1,IF($P130=0,0,IF(MAX($W128:Y128)&gt;INT(Z$11/$P130+1),MAX($W128:Y128),INT(Z$11/$P130+1))))))</f>
        <v>1</v>
      </c>
      <c r="AA128" s="5">
        <f ca="1">IF(AA$4="",0,IF(AA$1&lt;$P129,0,IF($P130="",1,IF($P130=0,0,IF(MAX($W128:Z128)&gt;INT(AA$11/$P130+1),MAX($W128:Z128),INT(AA$11/$P130+1))))))</f>
        <v>1</v>
      </c>
      <c r="AB128" s="5">
        <f ca="1">IF(AB$4="",0,IF(AB$1&lt;$P129,0,IF($P130="",1,IF($P130=0,0,IF(MAX($W128:AA128)&gt;INT(AB$11/$P130+1),MAX($W128:AA128),INT(AB$11/$P130+1))))))</f>
        <v>1</v>
      </c>
      <c r="AC128" s="5">
        <f ca="1">IF(AC$4="",0,IF(AC$1&lt;$P129,0,IF($P130="",1,IF($P130=0,0,IF(MAX($W128:AB128)&gt;INT(AC$11/$P130+1),MAX($W128:AB128),INT(AC$11/$P130+1))))))</f>
        <v>1</v>
      </c>
      <c r="AD128" s="5">
        <f ca="1">IF(AD$4="",0,IF(AD$1&lt;$P129,0,IF($P130="",1,IF($P130=0,0,IF(MAX($W128:AC128)&gt;INT(AD$11/$P130+1),MAX($W128:AC128),INT(AD$11/$P130+1))))))</f>
        <v>1</v>
      </c>
      <c r="AE128" s="5">
        <f ca="1">IF(AE$4="",0,IF(AE$1&lt;$P129,0,IF($P130="",1,IF($P130=0,0,IF(MAX($W128:AD128)&gt;INT(AE$11/$P130+1),MAX($W128:AD128),INT(AE$11/$P130+1))))))</f>
        <v>1</v>
      </c>
      <c r="AF128" s="5">
        <f ca="1">IF(AF$4="",0,IF(AF$1&lt;$P129,0,IF($P130="",1,IF($P130=0,0,IF(MAX($W128:AE128)&gt;INT(AF$11/$P130+1),MAX($W128:AE128),INT(AF$11/$P130+1))))))</f>
        <v>1</v>
      </c>
      <c r="AG128" s="5">
        <f ca="1">IF(AG$4="",0,IF(AG$1&lt;$P129,0,IF($P130="",1,IF($P130=0,0,IF(MAX($W128:AF128)&gt;INT(AG$11/$P130+1),MAX($W128:AF128),INT(AG$11/$P130+1))))))</f>
        <v>1</v>
      </c>
      <c r="AH128" s="5">
        <f ca="1">IF(AH$4="",0,IF(AH$1&lt;$P129,0,IF($P130="",1,IF($P130=0,0,IF(MAX($W128:AG128)&gt;INT(AH$11/$P130+1),MAX($W128:AG128),INT(AH$11/$P130+1))))))</f>
        <v>1</v>
      </c>
      <c r="AI128" s="5">
        <f ca="1">IF(AI$4="",0,IF(AI$1&lt;$P129,0,IF($P130="",1,IF($P130=0,0,IF(MAX($W128:AH128)&gt;INT(AI$11/$P130+1),MAX($W128:AH128),INT(AI$11/$P130+1))))))</f>
        <v>1</v>
      </c>
      <c r="AJ128" s="5">
        <f ca="1">IF(AJ$4="",0,IF(AJ$1&lt;$P129,0,IF($P130="",1,IF($P130=0,0,IF(MAX($W128:AI128)&gt;INT(AJ$11/$P130+1),MAX($W128:AI128),INT(AJ$11/$P130+1))))))</f>
        <v>1</v>
      </c>
      <c r="AK128" s="5">
        <f ca="1">IF(AK$4="",0,IF(AK$1&lt;$P129,0,IF($P130="",1,IF($P130=0,0,IF(MAX($W128:AJ128)&gt;INT(AK$11/$P130+1),MAX($W128:AJ128),INT(AK$11/$P130+1))))))</f>
        <v>1</v>
      </c>
      <c r="AL128" s="5">
        <f ca="1">IF(AL$4="",0,IF(AL$1&lt;$P129,0,IF($P130="",1,IF($P130=0,0,IF(MAX($W128:AK128)&gt;INT(AL$11/$P130+1),MAX($W128:AK128),INT(AL$11/$P130+1))))))</f>
        <v>1</v>
      </c>
      <c r="AM128" s="5">
        <f ca="1">IF(AM$4="",0,IF(AM$1&lt;$P129,0,IF($P130="",1,IF($P130=0,0,IF(MAX($W128:AL128)&gt;INT(AM$11/$P130+1),MAX($W128:AL128),INT(AM$11/$P130+1))))))</f>
        <v>1</v>
      </c>
      <c r="AN128" s="5">
        <f ca="1">IF(AN$4="",0,IF(AN$1&lt;$P129,0,IF($P130="",1,IF($P130=0,0,IF(MAX($W128:AM128)&gt;INT(AN$11/$P130+1),MAX($W128:AM128),INT(AN$11/$P130+1))))))</f>
        <v>1</v>
      </c>
      <c r="AO128" s="5">
        <f ca="1">IF(AO$4="",0,IF(AO$1&lt;$P129,0,IF($P130="",1,IF($P130=0,0,IF(MAX($W128:AN128)&gt;INT(AO$11/$P130+1),MAX($W128:AN128),INT(AO$11/$P130+1))))))</f>
        <v>1</v>
      </c>
      <c r="AP128" s="5">
        <f ca="1">IF(AP$4="",0,IF(AP$1&lt;$P129,0,IF($P130="",1,IF($P130=0,0,IF(MAX($W128:AO128)&gt;INT(AP$11/$P130+1),MAX($W128:AO128),INT(AP$11/$P130+1))))))</f>
        <v>1</v>
      </c>
      <c r="AQ128" s="5">
        <f ca="1">IF(AQ$4="",0,IF(AQ$1&lt;$P129,0,IF($P130="",1,IF($P130=0,0,IF(MAX($W128:AP128)&gt;INT(AQ$11/$P130+1),MAX($W128:AP128),INT(AQ$11/$P130+1))))))</f>
        <v>1</v>
      </c>
      <c r="AR128" s="5">
        <f ca="1">IF(AR$4="",0,IF(AR$1&lt;$P129,0,IF($P130="",1,IF($P130=0,0,IF(MAX($W128:AQ128)&gt;INT(AR$11/$P130+1),MAX($W128:AQ128),INT(AR$11/$P130+1))))))</f>
        <v>2</v>
      </c>
      <c r="AS128" s="5">
        <f ca="1">IF(AS$4="",0,IF(AS$1&lt;$P129,0,IF($P130="",1,IF($P130=0,0,IF(MAX($W128:AR128)&gt;INT(AS$11/$P130+1),MAX($W128:AR128),INT(AS$11/$P130+1))))))</f>
        <v>2</v>
      </c>
      <c r="AT128" s="5">
        <f ca="1">IF(AT$4="",0,IF(AT$1&lt;$P129,0,IF($P130="",1,IF($P130=0,0,IF(MAX($W128:AS128)&gt;INT(AT$11/$P130+1),MAX($W128:AS128),INT(AT$11/$P130+1))))))</f>
        <v>2</v>
      </c>
      <c r="AU128" s="5">
        <f ca="1">IF(AU$4="",0,IF(AU$1&lt;$P129,0,IF($P130="",1,IF($P130=0,0,IF(MAX($W128:AT128)&gt;INT(AU$11/$P130+1),MAX($W128:AT128),INT(AU$11/$P130+1))))))</f>
        <v>2</v>
      </c>
      <c r="AV128" s="5">
        <f ca="1">IF(AV$4="",0,IF(AV$1&lt;$P129,0,IF($P130="",1,IF($P130=0,0,IF(MAX($W128:AU128)&gt;INT(AV$11/$P130+1),MAX($W128:AU128),INT(AV$11/$P130+1))))))</f>
        <v>2</v>
      </c>
      <c r="AW128" s="5">
        <f ca="1">IF(AW$4="",0,IF(AW$1&lt;$P129,0,IF($P130="",1,IF($P130=0,0,IF(MAX($W128:AV128)&gt;INT(AW$11/$P130+1),MAX($W128:AV128),INT(AW$11/$P130+1))))))</f>
        <v>2</v>
      </c>
      <c r="AX128" s="5">
        <f ca="1">IF(AX$4="",0,IF(AX$1&lt;$P129,0,IF($P130="",1,IF($P130=0,0,IF(MAX($W128:AW128)&gt;INT(AX$11/$P130+1),MAX($W128:AW128),INT(AX$11/$P130+1))))))</f>
        <v>2</v>
      </c>
      <c r="AY128" s="5">
        <f ca="1">IF(AY$4="",0,IF(AY$1&lt;$P129,0,IF($P130="",1,IF($P130=0,0,IF(MAX($W128:AX128)&gt;INT(AY$11/$P130+1),MAX($W128:AX128),INT(AY$11/$P130+1))))))</f>
        <v>2</v>
      </c>
      <c r="AZ128" s="5">
        <f ca="1">IF(AZ$4="",0,IF(AZ$1&lt;$P129,0,IF($P130="",1,IF($P130=0,0,IF(MAX($W128:AY128)&gt;INT(AZ$11/$P130+1),MAX($W128:AY128),INT(AZ$11/$P130+1))))))</f>
        <v>2</v>
      </c>
      <c r="BA128" s="5">
        <f ca="1">IF(BA$4="",0,IF(BA$1&lt;$P129,0,IF($P130="",1,IF($P130=0,0,IF(MAX($W128:AZ128)&gt;INT(BA$11/$P130+1),MAX($W128:AZ128),INT(BA$11/$P130+1))))))</f>
        <v>2</v>
      </c>
      <c r="BB128" s="5">
        <f ca="1">IF(BB$4="",0,IF(BB$1&lt;$P129,0,IF($P130="",1,IF($P130=0,0,IF(MAX($W128:BA128)&gt;INT(BB$11/$P130+1),MAX($W128:BA128),INT(BB$11/$P130+1))))))</f>
        <v>2</v>
      </c>
      <c r="BC128" s="5">
        <f ca="1">IF(BC$4="",0,IF(BC$1&lt;$P129,0,IF($P130="",1,IF($P130=0,0,IF(MAX($W128:BB128)&gt;INT(BC$11/$P130+1),MAX($W128:BB128),INT(BC$11/$P130+1))))))</f>
        <v>2</v>
      </c>
      <c r="BD128" s="5">
        <f ca="1">IF(BD$4="",0,IF(BD$1&lt;$P129,0,IF($P130="",1,IF($P130=0,0,IF(MAX($W128:BC128)&gt;INT(BD$11/$P130+1),MAX($W128:BC128),INT(BD$11/$P130+1))))))</f>
        <v>2</v>
      </c>
      <c r="BE128" s="5">
        <f ca="1">IF(BE$4="",0,IF(BE$1&lt;$P129,0,IF($P130="",1,IF($P130=0,0,IF(MAX($W128:BD128)&gt;INT(BE$11/$P130+1),MAX($W128:BD128),INT(BE$11/$P130+1))))))</f>
        <v>2</v>
      </c>
      <c r="BF128" s="5">
        <f ca="1">IF(BF$4="",0,IF(BF$1&lt;$P129,0,IF($P130="",1,IF($P130=0,0,IF(MAX($W128:BE128)&gt;INT(BF$11/$P130+1),MAX($W128:BE128),INT(BF$11/$P130+1))))))</f>
        <v>2</v>
      </c>
      <c r="BG128" s="5">
        <f ca="1">IF(BG$4="",0,IF(BG$1&lt;$P129,0,IF($P130="",1,IF($P130=0,0,IF(MAX($W128:BF128)&gt;INT(BG$11/$P130+1),MAX($W128:BF128),INT(BG$11/$P130+1))))))</f>
        <v>2</v>
      </c>
      <c r="BH128" s="5">
        <f ca="1">IF(BH$4="",0,IF(BH$1&lt;$P129,0,IF($P130="",1,IF($P130=0,0,IF(MAX($W128:BG128)&gt;INT(BH$11/$P130+1),MAX($W128:BG128),INT(BH$11/$P130+1))))))</f>
        <v>2</v>
      </c>
      <c r="BI128" s="5">
        <f ca="1">IF(BI$4="",0,IF(BI$1&lt;$P129,0,IF($P130="",1,IF($P130=0,0,IF(MAX($W128:BH128)&gt;INT(BI$11/$P130+1),MAX($W128:BH128),INT(BI$11/$P130+1))))))</f>
        <v>2</v>
      </c>
      <c r="BJ128" s="5">
        <f ca="1">IF(BJ$4="",0,IF(BJ$1&lt;$P129,0,IF($P130="",1,IF($P130=0,0,IF(MAX($W128:BI128)&gt;INT(BJ$11/$P130+1),MAX($W128:BI128),INT(BJ$11/$P130+1))))))</f>
        <v>2</v>
      </c>
      <c r="BK128" s="5">
        <f ca="1">IF(BK$4="",0,IF(BK$1&lt;$P129,0,IF($P130="",1,IF($P130=0,0,IF(MAX($W128:BJ128)&gt;INT(BK$11/$P130+1),MAX($W128:BJ128),INT(BK$11/$P130+1))))))</f>
        <v>2</v>
      </c>
      <c r="BL128" s="5">
        <f ca="1">IF(BL$4="",0,IF(BL$1&lt;$P129,0,IF($P130="",1,IF($P130=0,0,IF(MAX($W128:BK128)&gt;INT(BL$11/$P130+1),MAX($W128:BK128),INT(BL$11/$P130+1))))))</f>
        <v>3</v>
      </c>
      <c r="BM128" s="5">
        <f ca="1">IF(BM$4="",0,IF(BM$1&lt;$P129,0,IF($P130="",1,IF($P130=0,0,IF(MAX($W128:BL128)&gt;INT(BM$11/$P130+1),MAX($W128:BL128),INT(BM$11/$P130+1))))))</f>
        <v>3</v>
      </c>
      <c r="BN128" s="5">
        <f ca="1">IF(BN$4="",0,IF(BN$1&lt;$P129,0,IF($P130="",1,IF($P130=0,0,IF(MAX($W128:BM128)&gt;INT(BN$11/$P130+1),MAX($W128:BM128),INT(BN$11/$P130+1))))))</f>
        <v>3</v>
      </c>
      <c r="BO128" s="5">
        <f ca="1">IF(BO$4="",0,IF(BO$1&lt;$P129,0,IF($P130="",1,IF($P130=0,0,IF(MAX($W128:BN128)&gt;INT(BO$11/$P130+1),MAX($W128:BN128),INT(BO$11/$P130+1))))))</f>
        <v>3</v>
      </c>
      <c r="BP128" s="5">
        <f ca="1">IF(BP$4="",0,IF(BP$1&lt;$P129,0,IF($P130="",1,IF($P130=0,0,IF(MAX($W128:BO128)&gt;INT(BP$11/$P130+1),MAX($W128:BO128),INT(BP$11/$P130+1))))))</f>
        <v>3</v>
      </c>
      <c r="BQ128" s="5">
        <f ca="1">IF(BQ$4="",0,IF(BQ$1&lt;$P129,0,IF($P130="",1,IF($P130=0,0,IF(MAX($W128:BP128)&gt;INT(BQ$11/$P130+1),MAX($W128:BP128),INT(BQ$11/$P130+1))))))</f>
        <v>3</v>
      </c>
      <c r="BR128" s="5">
        <f ca="1">IF(BR$4="",0,IF(BR$1&lt;$P129,0,IF($P130="",1,IF($P130=0,0,IF(MAX($W128:BQ128)&gt;INT(BR$11/$P130+1),MAX($W128:BQ128),INT(BR$11/$P130+1))))))</f>
        <v>3</v>
      </c>
      <c r="BS128" s="5">
        <f ca="1">IF(BS$4="",0,IF(BS$1&lt;$P129,0,IF($P130="",1,IF($P130=0,0,IF(MAX($W128:BR128)&gt;INT(BS$11/$P130+1),MAX($W128:BR128),INT(BS$11/$P130+1))))))</f>
        <v>3</v>
      </c>
      <c r="BT128" s="5">
        <f ca="1">IF(BT$4="",0,IF(BT$1&lt;$P129,0,IF($P130="",1,IF($P130=0,0,IF(MAX($W128:BS128)&gt;INT(BT$11/$P130+1),MAX($W128:BS128),INT(BT$11/$P130+1))))))</f>
        <v>3</v>
      </c>
      <c r="BU128" s="5">
        <f ca="1">IF(BU$4="",0,IF(BU$1&lt;$P129,0,IF($P130="",1,IF($P130=0,0,IF(MAX($W128:BT128)&gt;INT(BU$11/$P130+1),MAX($W128:BT128),INT(BU$11/$P130+1))))))</f>
        <v>3</v>
      </c>
      <c r="BV128" s="5">
        <f ca="1">IF(BV$4="",0,IF(BV$1&lt;$P129,0,IF($P130="",1,IF($P130=0,0,IF(MAX($W128:BU128)&gt;INT(BV$11/$P130+1),MAX($W128:BU128),INT(BV$11/$P130+1))))))</f>
        <v>3</v>
      </c>
      <c r="BW128" s="5">
        <f ca="1">IF(BW$4="",0,IF(BW$1&lt;$P129,0,IF($P130="",1,IF($P130=0,0,IF(MAX($W128:BV128)&gt;INT(BW$11/$P130+1),MAX($W128:BV128),INT(BW$11/$P130+1))))))</f>
        <v>3</v>
      </c>
      <c r="BX128" s="5">
        <f ca="1">IF(BX$4="",0,IF(BX$1&lt;$P129,0,IF($P130="",1,IF($P130=0,0,IF(MAX($W128:BW128)&gt;INT(BX$11/$P130+1),MAX($W128:BW128),INT(BX$11/$P130+1))))))</f>
        <v>3</v>
      </c>
      <c r="BY128" s="5">
        <f ca="1">IF(BY$4="",0,IF(BY$1&lt;$P129,0,IF($P130="",1,IF($P130=0,0,IF(MAX($W128:BX128)&gt;INT(BY$11/$P130+1),MAX($W128:BX128),INT(BY$11/$P130+1))))))</f>
        <v>3</v>
      </c>
      <c r="BZ128" s="5">
        <f ca="1">IF(BZ$4="",0,IF(BZ$1&lt;$P129,0,IF($P130="",1,IF($P130=0,0,IF(MAX($W128:BY128)&gt;INT(BZ$11/$P130+1),MAX($W128:BY128),INT(BZ$11/$P130+1))))))</f>
        <v>3</v>
      </c>
      <c r="CA128" s="5">
        <f ca="1">IF(CA$4="",0,IF(CA$1&lt;$P129,0,IF($P130="",1,IF($P130=0,0,IF(MAX($W128:BZ128)&gt;INT(CA$11/$P130+1),MAX($W128:BZ128),INT(CA$11/$P130+1))))))</f>
        <v>3</v>
      </c>
      <c r="CB128" s="5">
        <f ca="1">IF(CB$4="",0,IF(CB$1&lt;$P129,0,IF($P130="",1,IF($P130=0,0,IF(MAX($W128:CA128)&gt;INT(CB$11/$P130+1),MAX($W128:CA128),INT(CB$11/$P130+1))))))</f>
        <v>3</v>
      </c>
      <c r="CC128" s="5">
        <f ca="1">IF(CC$4="",0,IF(CC$1&lt;$P129,0,IF($P130="",1,IF($P130=0,0,IF(MAX($W128:CB128)&gt;INT(CC$11/$P130+1),MAX($W128:CB128),INT(CC$11/$P130+1))))))</f>
        <v>3</v>
      </c>
      <c r="CD128" s="5">
        <f ca="1">IF(CD$4="",0,IF(CD$1&lt;$P129,0,IF($P130="",1,IF($P130=0,0,IF(MAX($W128:CC128)&gt;INT(CD$11/$P130+1),MAX($W128:CC128),INT(CD$11/$P130+1))))))</f>
        <v>3</v>
      </c>
      <c r="CE128" s="5">
        <f ca="1">IF(CE$4="",0,IF(CE$1&lt;$P129,0,IF($P130="",1,IF($P130=0,0,IF(MAX($W128:CD128)&gt;INT(CE$11/$P130+1),MAX($W128:CD128),INT(CE$11/$P130+1))))))</f>
        <v>3</v>
      </c>
      <c r="CF128" s="5">
        <f ca="1">IF(CF$4="",0,IF(CF$1&lt;$P129,0,IF($P130="",1,IF($P130=0,0,IF(MAX($W128:CE128)&gt;INT(CF$11/$P130+1),MAX($W128:CE128),INT(CF$11/$P130+1))))))</f>
        <v>0</v>
      </c>
    </row>
    <row r="129" spans="2:84" x14ac:dyDescent="0.3">
      <c r="B129" s="13">
        <f>ROW()</f>
        <v>129</v>
      </c>
      <c r="H129" s="1" t="str">
        <f t="shared" si="128"/>
        <v>ФОТ управленческого персонала</v>
      </c>
      <c r="I129" s="1" t="str">
        <f>I128</f>
        <v>Бухгалтерия</v>
      </c>
      <c r="J129" s="1" t="str">
        <f>$J$123</f>
        <v>Номер периода включения в штатн. распис-е</v>
      </c>
      <c r="M129" s="53" t="s">
        <v>101</v>
      </c>
      <c r="O129" s="82"/>
      <c r="P129" s="84">
        <v>1</v>
      </c>
      <c r="W129" s="34"/>
    </row>
    <row r="130" spans="2:84" x14ac:dyDescent="0.3">
      <c r="B130" s="13">
        <f>ROW()</f>
        <v>130</v>
      </c>
      <c r="H130" s="1" t="str">
        <f t="shared" si="128"/>
        <v>ФОТ управленческого персонала</v>
      </c>
      <c r="I130" s="1" t="str">
        <f>I128</f>
        <v>Бухгалтерия</v>
      </c>
      <c r="J130" s="1" t="str">
        <f>$J$124</f>
        <v>Объем продукции на одного сотрудника</v>
      </c>
      <c r="M130" s="53" t="str">
        <f>Prcsses!$P$11</f>
        <v>ед.ГП</v>
      </c>
      <c r="O130" s="82"/>
      <c r="P130" s="84">
        <v>1000</v>
      </c>
      <c r="W130" s="34"/>
    </row>
    <row r="131" spans="2:84" x14ac:dyDescent="0.3">
      <c r="B131" s="13">
        <f>ROW()</f>
        <v>131</v>
      </c>
      <c r="H131" s="1" t="str">
        <f t="shared" si="128"/>
        <v>ФОТ управленческого персонала</v>
      </c>
      <c r="I131" s="1" t="s">
        <v>104</v>
      </c>
      <c r="M131" s="53" t="str">
        <f>$M$122</f>
        <v>кол-во сотрудников</v>
      </c>
      <c r="X131" s="5">
        <f ca="1">IF(X$4="",0,IF(X$1&lt;$P132,0,IF($P133="",1,IF($P133=0,0,IF(MAX($W131:W131)&gt;INT(X$11/$P133+1),MAX($W131:W131),INT(X$11/$P133+1))))))</f>
        <v>0</v>
      </c>
      <c r="Y131" s="5">
        <f ca="1">IF(Y$4="",0,IF(Y$1&lt;$P132,0,IF($P133="",1,IF($P133=0,0,IF(MAX($W131:X131)&gt;INT(Y$11/$P133+1),MAX($W131:X131),INT(Y$11/$P133+1))))))</f>
        <v>0</v>
      </c>
      <c r="Z131" s="5">
        <f ca="1">IF(Z$4="",0,IF(Z$1&lt;$P132,0,IF($P133="",1,IF($P133=0,0,IF(MAX($W131:Y131)&gt;INT(Z$11/$P133+1),MAX($W131:Y131),INT(Z$11/$P133+1))))))</f>
        <v>1</v>
      </c>
      <c r="AA131" s="5">
        <f ca="1">IF(AA$4="",0,IF(AA$1&lt;$P132,0,IF($P133="",1,IF($P133=0,0,IF(MAX($W131:Z131)&gt;INT(AA$11/$P133+1),MAX($W131:Z131),INT(AA$11/$P133+1))))))</f>
        <v>1</v>
      </c>
      <c r="AB131" s="5">
        <f ca="1">IF(AB$4="",0,IF(AB$1&lt;$P132,0,IF($P133="",1,IF($P133=0,0,IF(MAX($W131:AA131)&gt;INT(AB$11/$P133+1),MAX($W131:AA131),INT(AB$11/$P133+1))))))</f>
        <v>1</v>
      </c>
      <c r="AC131" s="5">
        <f ca="1">IF(AC$4="",0,IF(AC$1&lt;$P132,0,IF($P133="",1,IF($P133=0,0,IF(MAX($W131:AB131)&gt;INT(AC$11/$P133+1),MAX($W131:AB131),INT(AC$11/$P133+1))))))</f>
        <v>1</v>
      </c>
      <c r="AD131" s="5">
        <f ca="1">IF(AD$4="",0,IF(AD$1&lt;$P132,0,IF($P133="",1,IF($P133=0,0,IF(MAX($W131:AC131)&gt;INT(AD$11/$P133+1),MAX($W131:AC131),INT(AD$11/$P133+1))))))</f>
        <v>1</v>
      </c>
      <c r="AE131" s="5">
        <f ca="1">IF(AE$4="",0,IF(AE$1&lt;$P132,0,IF($P133="",1,IF($P133=0,0,IF(MAX($W131:AD131)&gt;INT(AE$11/$P133+1),MAX($W131:AD131),INT(AE$11/$P133+1))))))</f>
        <v>1</v>
      </c>
      <c r="AF131" s="5">
        <f ca="1">IF(AF$4="",0,IF(AF$1&lt;$P132,0,IF($P133="",1,IF($P133=0,0,IF(MAX($W131:AE131)&gt;INT(AF$11/$P133+1),MAX($W131:AE131),INT(AF$11/$P133+1))))))</f>
        <v>1</v>
      </c>
      <c r="AG131" s="5">
        <f ca="1">IF(AG$4="",0,IF(AG$1&lt;$P132,0,IF($P133="",1,IF($P133=0,0,IF(MAX($W131:AF131)&gt;INT(AG$11/$P133+1),MAX($W131:AF131),INT(AG$11/$P133+1))))))</f>
        <v>1</v>
      </c>
      <c r="AH131" s="5">
        <f ca="1">IF(AH$4="",0,IF(AH$1&lt;$P132,0,IF($P133="",1,IF($P133=0,0,IF(MAX($W131:AG131)&gt;INT(AH$11/$P133+1),MAX($W131:AG131),INT(AH$11/$P133+1))))))</f>
        <v>1</v>
      </c>
      <c r="AI131" s="5">
        <f ca="1">IF(AI$4="",0,IF(AI$1&lt;$P132,0,IF($P133="",1,IF($P133=0,0,IF(MAX($W131:AH131)&gt;INT(AI$11/$P133+1),MAX($W131:AH131),INT(AI$11/$P133+1))))))</f>
        <v>1</v>
      </c>
      <c r="AJ131" s="5">
        <f ca="1">IF(AJ$4="",0,IF(AJ$1&lt;$P132,0,IF($P133="",1,IF($P133=0,0,IF(MAX($W131:AI131)&gt;INT(AJ$11/$P133+1),MAX($W131:AI131),INT(AJ$11/$P133+1))))))</f>
        <v>1</v>
      </c>
      <c r="AK131" s="5">
        <f ca="1">IF(AK$4="",0,IF(AK$1&lt;$P132,0,IF($P133="",1,IF($P133=0,0,IF(MAX($W131:AJ131)&gt;INT(AK$11/$P133+1),MAX($W131:AJ131),INT(AK$11/$P133+1))))))</f>
        <v>1</v>
      </c>
      <c r="AL131" s="5">
        <f ca="1">IF(AL$4="",0,IF(AL$1&lt;$P132,0,IF($P133="",1,IF($P133=0,0,IF(MAX($W131:AK131)&gt;INT(AL$11/$P133+1),MAX($W131:AK131),INT(AL$11/$P133+1))))))</f>
        <v>1</v>
      </c>
      <c r="AM131" s="5">
        <f ca="1">IF(AM$4="",0,IF(AM$1&lt;$P132,0,IF($P133="",1,IF($P133=0,0,IF(MAX($W131:AL131)&gt;INT(AM$11/$P133+1),MAX($W131:AL131),INT(AM$11/$P133+1))))))</f>
        <v>1</v>
      </c>
      <c r="AN131" s="5">
        <f ca="1">IF(AN$4="",0,IF(AN$1&lt;$P132,0,IF($P133="",1,IF($P133=0,0,IF(MAX($W131:AM131)&gt;INT(AN$11/$P133+1),MAX($W131:AM131),INT(AN$11/$P133+1))))))</f>
        <v>1</v>
      </c>
      <c r="AO131" s="5">
        <f ca="1">IF(AO$4="",0,IF(AO$1&lt;$P132,0,IF($P133="",1,IF($P133=0,0,IF(MAX($W131:AN131)&gt;INT(AO$11/$P133+1),MAX($W131:AN131),INT(AO$11/$P133+1))))))</f>
        <v>1</v>
      </c>
      <c r="AP131" s="5">
        <f ca="1">IF(AP$4="",0,IF(AP$1&lt;$P132,0,IF($P133="",1,IF($P133=0,0,IF(MAX($W131:AO131)&gt;INT(AP$11/$P133+1),MAX($W131:AO131),INT(AP$11/$P133+1))))))</f>
        <v>1</v>
      </c>
      <c r="AQ131" s="5">
        <f ca="1">IF(AQ$4="",0,IF(AQ$1&lt;$P132,0,IF($P133="",1,IF($P133=0,0,IF(MAX($W131:AP131)&gt;INT(AQ$11/$P133+1),MAX($W131:AP131),INT(AQ$11/$P133+1))))))</f>
        <v>1</v>
      </c>
      <c r="AR131" s="5">
        <f ca="1">IF(AR$4="",0,IF(AR$1&lt;$P132,0,IF($P133="",1,IF($P133=0,0,IF(MAX($W131:AQ131)&gt;INT(AR$11/$P133+1),MAX($W131:AQ131),INT(AR$11/$P133+1))))))</f>
        <v>1</v>
      </c>
      <c r="AS131" s="5">
        <f ca="1">IF(AS$4="",0,IF(AS$1&lt;$P132,0,IF($P133="",1,IF($P133=0,0,IF(MAX($W131:AR131)&gt;INT(AS$11/$P133+1),MAX($W131:AR131),INT(AS$11/$P133+1))))))</f>
        <v>1</v>
      </c>
      <c r="AT131" s="5">
        <f ca="1">IF(AT$4="",0,IF(AT$1&lt;$P132,0,IF($P133="",1,IF($P133=0,0,IF(MAX($W131:AS131)&gt;INT(AT$11/$P133+1),MAX($W131:AS131),INT(AT$11/$P133+1))))))</f>
        <v>1</v>
      </c>
      <c r="AU131" s="5">
        <f ca="1">IF(AU$4="",0,IF(AU$1&lt;$P132,0,IF($P133="",1,IF($P133=0,0,IF(MAX($W131:AT131)&gt;INT(AU$11/$P133+1),MAX($W131:AT131),INT(AU$11/$P133+1))))))</f>
        <v>1</v>
      </c>
      <c r="AV131" s="5">
        <f ca="1">IF(AV$4="",0,IF(AV$1&lt;$P132,0,IF($P133="",1,IF($P133=0,0,IF(MAX($W131:AU131)&gt;INT(AV$11/$P133+1),MAX($W131:AU131),INT(AV$11/$P133+1))))))</f>
        <v>1</v>
      </c>
      <c r="AW131" s="5">
        <f ca="1">IF(AW$4="",0,IF(AW$1&lt;$P132,0,IF($P133="",1,IF($P133=0,0,IF(MAX($W131:AV131)&gt;INT(AW$11/$P133+1),MAX($W131:AV131),INT(AW$11/$P133+1))))))</f>
        <v>1</v>
      </c>
      <c r="AX131" s="5">
        <f ca="1">IF(AX$4="",0,IF(AX$1&lt;$P132,0,IF($P133="",1,IF($P133=0,0,IF(MAX($W131:AW131)&gt;INT(AX$11/$P133+1),MAX($W131:AW131),INT(AX$11/$P133+1))))))</f>
        <v>1</v>
      </c>
      <c r="AY131" s="5">
        <f ca="1">IF(AY$4="",0,IF(AY$1&lt;$P132,0,IF($P133="",1,IF($P133=0,0,IF(MAX($W131:AX131)&gt;INT(AY$11/$P133+1),MAX($W131:AX131),INT(AY$11/$P133+1))))))</f>
        <v>1</v>
      </c>
      <c r="AZ131" s="5">
        <f ca="1">IF(AZ$4="",0,IF(AZ$1&lt;$P132,0,IF($P133="",1,IF($P133=0,0,IF(MAX($W131:AY131)&gt;INT(AZ$11/$P133+1),MAX($W131:AY131),INT(AZ$11/$P133+1))))))</f>
        <v>1</v>
      </c>
      <c r="BA131" s="5">
        <f ca="1">IF(BA$4="",0,IF(BA$1&lt;$P132,0,IF($P133="",1,IF($P133=0,0,IF(MAX($W131:AZ131)&gt;INT(BA$11/$P133+1),MAX($W131:AZ131),INT(BA$11/$P133+1))))))</f>
        <v>1</v>
      </c>
      <c r="BB131" s="5">
        <f ca="1">IF(BB$4="",0,IF(BB$1&lt;$P132,0,IF($P133="",1,IF($P133=0,0,IF(MAX($W131:BA131)&gt;INT(BB$11/$P133+1),MAX($W131:BA131),INT(BB$11/$P133+1))))))</f>
        <v>1</v>
      </c>
      <c r="BC131" s="5">
        <f ca="1">IF(BC$4="",0,IF(BC$1&lt;$P132,0,IF($P133="",1,IF($P133=0,0,IF(MAX($W131:BB131)&gt;INT(BC$11/$P133+1),MAX($W131:BB131),INT(BC$11/$P133+1))))))</f>
        <v>1</v>
      </c>
      <c r="BD131" s="5">
        <f ca="1">IF(BD$4="",0,IF(BD$1&lt;$P132,0,IF($P133="",1,IF($P133=0,0,IF(MAX($W131:BC131)&gt;INT(BD$11/$P133+1),MAX($W131:BC131),INT(BD$11/$P133+1))))))</f>
        <v>1</v>
      </c>
      <c r="BE131" s="5">
        <f ca="1">IF(BE$4="",0,IF(BE$1&lt;$P132,0,IF($P133="",1,IF($P133=0,0,IF(MAX($W131:BD131)&gt;INT(BE$11/$P133+1),MAX($W131:BD131),INT(BE$11/$P133+1))))))</f>
        <v>1</v>
      </c>
      <c r="BF131" s="5">
        <f ca="1">IF(BF$4="",0,IF(BF$1&lt;$P132,0,IF($P133="",1,IF($P133=0,0,IF(MAX($W131:BE131)&gt;INT(BF$11/$P133+1),MAX($W131:BE131),INT(BF$11/$P133+1))))))</f>
        <v>1</v>
      </c>
      <c r="BG131" s="5">
        <f ca="1">IF(BG$4="",0,IF(BG$1&lt;$P132,0,IF($P133="",1,IF($P133=0,0,IF(MAX($W131:BF131)&gt;INT(BG$11/$P133+1),MAX($W131:BF131),INT(BG$11/$P133+1))))))</f>
        <v>1</v>
      </c>
      <c r="BH131" s="5">
        <f ca="1">IF(BH$4="",0,IF(BH$1&lt;$P132,0,IF($P133="",1,IF($P133=0,0,IF(MAX($W131:BG131)&gt;INT(BH$11/$P133+1),MAX($W131:BG131),INT(BH$11/$P133+1))))))</f>
        <v>1</v>
      </c>
      <c r="BI131" s="5">
        <f ca="1">IF(BI$4="",0,IF(BI$1&lt;$P132,0,IF($P133="",1,IF($P133=0,0,IF(MAX($W131:BH131)&gt;INT(BI$11/$P133+1),MAX($W131:BH131),INT(BI$11/$P133+1))))))</f>
        <v>1</v>
      </c>
      <c r="BJ131" s="5">
        <f ca="1">IF(BJ$4="",0,IF(BJ$1&lt;$P132,0,IF($P133="",1,IF($P133=0,0,IF(MAX($W131:BI131)&gt;INT(BJ$11/$P133+1),MAX($W131:BI131),INT(BJ$11/$P133+1))))))</f>
        <v>1</v>
      </c>
      <c r="BK131" s="5">
        <f ca="1">IF(BK$4="",0,IF(BK$1&lt;$P132,0,IF($P133="",1,IF($P133=0,0,IF(MAX($W131:BJ131)&gt;INT(BK$11/$P133+1),MAX($W131:BJ131),INT(BK$11/$P133+1))))))</f>
        <v>1</v>
      </c>
      <c r="BL131" s="5">
        <f ca="1">IF(BL$4="",0,IF(BL$1&lt;$P132,0,IF($P133="",1,IF($P133=0,0,IF(MAX($W131:BK131)&gt;INT(BL$11/$P133+1),MAX($W131:BK131),INT(BL$11/$P133+1))))))</f>
        <v>2</v>
      </c>
      <c r="BM131" s="5">
        <f ca="1">IF(BM$4="",0,IF(BM$1&lt;$P132,0,IF($P133="",1,IF($P133=0,0,IF(MAX($W131:BL131)&gt;INT(BM$11/$P133+1),MAX($W131:BL131),INT(BM$11/$P133+1))))))</f>
        <v>2</v>
      </c>
      <c r="BN131" s="5">
        <f ca="1">IF(BN$4="",0,IF(BN$1&lt;$P132,0,IF($P133="",1,IF($P133=0,0,IF(MAX($W131:BM131)&gt;INT(BN$11/$P133+1),MAX($W131:BM131),INT(BN$11/$P133+1))))))</f>
        <v>2</v>
      </c>
      <c r="BO131" s="5">
        <f ca="1">IF(BO$4="",0,IF(BO$1&lt;$P132,0,IF($P133="",1,IF($P133=0,0,IF(MAX($W131:BN131)&gt;INT(BO$11/$P133+1),MAX($W131:BN131),INT(BO$11/$P133+1))))))</f>
        <v>2</v>
      </c>
      <c r="BP131" s="5">
        <f ca="1">IF(BP$4="",0,IF(BP$1&lt;$P132,0,IF($P133="",1,IF($P133=0,0,IF(MAX($W131:BO131)&gt;INT(BP$11/$P133+1),MAX($W131:BO131),INT(BP$11/$P133+1))))))</f>
        <v>2</v>
      </c>
      <c r="BQ131" s="5">
        <f ca="1">IF(BQ$4="",0,IF(BQ$1&lt;$P132,0,IF($P133="",1,IF($P133=0,0,IF(MAX($W131:BP131)&gt;INT(BQ$11/$P133+1),MAX($W131:BP131),INT(BQ$11/$P133+1))))))</f>
        <v>2</v>
      </c>
      <c r="BR131" s="5">
        <f ca="1">IF(BR$4="",0,IF(BR$1&lt;$P132,0,IF($P133="",1,IF($P133=0,0,IF(MAX($W131:BQ131)&gt;INT(BR$11/$P133+1),MAX($W131:BQ131),INT(BR$11/$P133+1))))))</f>
        <v>2</v>
      </c>
      <c r="BS131" s="5">
        <f ca="1">IF(BS$4="",0,IF(BS$1&lt;$P132,0,IF($P133="",1,IF($P133=0,0,IF(MAX($W131:BR131)&gt;INT(BS$11/$P133+1),MAX($W131:BR131),INT(BS$11/$P133+1))))))</f>
        <v>2</v>
      </c>
      <c r="BT131" s="5">
        <f ca="1">IF(BT$4="",0,IF(BT$1&lt;$P132,0,IF($P133="",1,IF($P133=0,0,IF(MAX($W131:BS131)&gt;INT(BT$11/$P133+1),MAX($W131:BS131),INT(BT$11/$P133+1))))))</f>
        <v>2</v>
      </c>
      <c r="BU131" s="5">
        <f ca="1">IF(BU$4="",0,IF(BU$1&lt;$P132,0,IF($P133="",1,IF($P133=0,0,IF(MAX($W131:BT131)&gt;INT(BU$11/$P133+1),MAX($W131:BT131),INT(BU$11/$P133+1))))))</f>
        <v>2</v>
      </c>
      <c r="BV131" s="5">
        <f ca="1">IF(BV$4="",0,IF(BV$1&lt;$P132,0,IF($P133="",1,IF($P133=0,0,IF(MAX($W131:BU131)&gt;INT(BV$11/$P133+1),MAX($W131:BU131),INT(BV$11/$P133+1))))))</f>
        <v>2</v>
      </c>
      <c r="BW131" s="5">
        <f ca="1">IF(BW$4="",0,IF(BW$1&lt;$P132,0,IF($P133="",1,IF($P133=0,0,IF(MAX($W131:BV131)&gt;INT(BW$11/$P133+1),MAX($W131:BV131),INT(BW$11/$P133+1))))))</f>
        <v>2</v>
      </c>
      <c r="BX131" s="5">
        <f ca="1">IF(BX$4="",0,IF(BX$1&lt;$P132,0,IF($P133="",1,IF($P133=0,0,IF(MAX($W131:BW131)&gt;INT(BX$11/$P133+1),MAX($W131:BW131),INT(BX$11/$P133+1))))))</f>
        <v>2</v>
      </c>
      <c r="BY131" s="5">
        <f ca="1">IF(BY$4="",0,IF(BY$1&lt;$P132,0,IF($P133="",1,IF($P133=0,0,IF(MAX($W131:BX131)&gt;INT(BY$11/$P133+1),MAX($W131:BX131),INT(BY$11/$P133+1))))))</f>
        <v>2</v>
      </c>
      <c r="BZ131" s="5">
        <f ca="1">IF(BZ$4="",0,IF(BZ$1&lt;$P132,0,IF($P133="",1,IF($P133=0,0,IF(MAX($W131:BY131)&gt;INT(BZ$11/$P133+1),MAX($W131:BY131),INT(BZ$11/$P133+1))))))</f>
        <v>2</v>
      </c>
      <c r="CA131" s="5">
        <f ca="1">IF(CA$4="",0,IF(CA$1&lt;$P132,0,IF($P133="",1,IF($P133=0,0,IF(MAX($W131:BZ131)&gt;INT(CA$11/$P133+1),MAX($W131:BZ131),INT(CA$11/$P133+1))))))</f>
        <v>2</v>
      </c>
      <c r="CB131" s="5">
        <f ca="1">IF(CB$4="",0,IF(CB$1&lt;$P132,0,IF($P133="",1,IF($P133=0,0,IF(MAX($W131:CA131)&gt;INT(CB$11/$P133+1),MAX($W131:CA131),INT(CB$11/$P133+1))))))</f>
        <v>2</v>
      </c>
      <c r="CC131" s="5">
        <f ca="1">IF(CC$4="",0,IF(CC$1&lt;$P132,0,IF($P133="",1,IF($P133=0,0,IF(MAX($W131:CB131)&gt;INT(CC$11/$P133+1),MAX($W131:CB131),INT(CC$11/$P133+1))))))</f>
        <v>2</v>
      </c>
      <c r="CD131" s="5">
        <f ca="1">IF(CD$4="",0,IF(CD$1&lt;$P132,0,IF($P133="",1,IF($P133=0,0,IF(MAX($W131:CC131)&gt;INT(CD$11/$P133+1),MAX($W131:CC131),INT(CD$11/$P133+1))))))</f>
        <v>2</v>
      </c>
      <c r="CE131" s="5">
        <f ca="1">IF(CE$4="",0,IF(CE$1&lt;$P132,0,IF($P133="",1,IF($P133=0,0,IF(MAX($W131:CD131)&gt;INT(CE$11/$P133+1),MAX($W131:CD131),INT(CE$11/$P133+1))))))</f>
        <v>2</v>
      </c>
      <c r="CF131" s="5">
        <f ca="1">IF(CF$4="",0,IF(CF$1&lt;$P132,0,IF($P133="",1,IF($P133=0,0,IF(MAX($W131:CE131)&gt;INT(CF$11/$P133+1),MAX($W131:CE131),INT(CF$11/$P133+1))))))</f>
        <v>0</v>
      </c>
    </row>
    <row r="132" spans="2:84" x14ac:dyDescent="0.3">
      <c r="B132" s="13">
        <f>ROW()</f>
        <v>132</v>
      </c>
      <c r="H132" s="1" t="str">
        <f t="shared" si="128"/>
        <v>ФОТ управленческого персонала</v>
      </c>
      <c r="I132" s="1" t="str">
        <f>I131</f>
        <v>Отдел кадров</v>
      </c>
      <c r="J132" s="1" t="str">
        <f>$J$123</f>
        <v>Номер периода включения в штатн. распис-е</v>
      </c>
      <c r="M132" s="53" t="s">
        <v>101</v>
      </c>
      <c r="O132" s="82"/>
      <c r="P132" s="84">
        <v>3</v>
      </c>
      <c r="W132" s="34"/>
    </row>
    <row r="133" spans="2:84" x14ac:dyDescent="0.3">
      <c r="B133" s="13">
        <f>ROW()</f>
        <v>133</v>
      </c>
      <c r="H133" s="1" t="str">
        <f t="shared" si="128"/>
        <v>ФОТ управленческого персонала</v>
      </c>
      <c r="I133" s="1" t="str">
        <f>I131</f>
        <v>Отдел кадров</v>
      </c>
      <c r="J133" s="1" t="str">
        <f>$J$124</f>
        <v>Объем продукции на одного сотрудника</v>
      </c>
      <c r="M133" s="53" t="str">
        <f>Prcsses!$P$11</f>
        <v>ед.ГП</v>
      </c>
      <c r="O133" s="82"/>
      <c r="P133" s="84">
        <v>2000</v>
      </c>
      <c r="W133" s="34"/>
    </row>
    <row r="134" spans="2:84" x14ac:dyDescent="0.3">
      <c r="B134" s="13">
        <f>ROW()</f>
        <v>134</v>
      </c>
      <c r="H134" s="1" t="str">
        <f t="shared" si="128"/>
        <v>ФОТ управленческого персонала</v>
      </c>
      <c r="I134" s="1" t="s">
        <v>105</v>
      </c>
      <c r="M134" s="53" t="str">
        <f>$M$122</f>
        <v>кол-во сотрудников</v>
      </c>
      <c r="X134" s="5">
        <f ca="1">IF(X$4="",0,IF(X$1&lt;$P135,0,IF($P136="",1,IF($P136=0,0,IF(MAX($W134:W134)&gt;INT(X$11/$P136+1),MAX($W134:W134),INT(X$11/$P136+1))))))</f>
        <v>0</v>
      </c>
      <c r="Y134" s="5">
        <f ca="1">IF(Y$4="",0,IF(Y$1&lt;$P135,0,IF($P136="",1,IF($P136=0,0,IF(MAX($W134:X134)&gt;INT(Y$11/$P136+1),MAX($W134:X134),INT(Y$11/$P136+1))))))</f>
        <v>0</v>
      </c>
      <c r="Z134" s="5">
        <f ca="1">IF(Z$4="",0,IF(Z$1&lt;$P135,0,IF($P136="",1,IF($P136=0,0,IF(MAX($W134:Y134)&gt;INT(Z$11/$P136+1),MAX($W134:Y134),INT(Z$11/$P136+1))))))</f>
        <v>1</v>
      </c>
      <c r="AA134" s="5">
        <f ca="1">IF(AA$4="",0,IF(AA$1&lt;$P135,0,IF($P136="",1,IF($P136=0,0,IF(MAX($W134:Z134)&gt;INT(AA$11/$P136+1),MAX($W134:Z134),INT(AA$11/$P136+1))))))</f>
        <v>1</v>
      </c>
      <c r="AB134" s="5">
        <f ca="1">IF(AB$4="",0,IF(AB$1&lt;$P135,0,IF($P136="",1,IF($P136=0,0,IF(MAX($W134:AA134)&gt;INT(AB$11/$P136+1),MAX($W134:AA134),INT(AB$11/$P136+1))))))</f>
        <v>1</v>
      </c>
      <c r="AC134" s="5">
        <f ca="1">IF(AC$4="",0,IF(AC$1&lt;$P135,0,IF($P136="",1,IF($P136=0,0,IF(MAX($W134:AB134)&gt;INT(AC$11/$P136+1),MAX($W134:AB134),INT(AC$11/$P136+1))))))</f>
        <v>1</v>
      </c>
      <c r="AD134" s="5">
        <f ca="1">IF(AD$4="",0,IF(AD$1&lt;$P135,0,IF($P136="",1,IF($P136=0,0,IF(MAX($W134:AC134)&gt;INT(AD$11/$P136+1),MAX($W134:AC134),INT(AD$11/$P136+1))))))</f>
        <v>1</v>
      </c>
      <c r="AE134" s="5">
        <f ca="1">IF(AE$4="",0,IF(AE$1&lt;$P135,0,IF($P136="",1,IF($P136=0,0,IF(MAX($W134:AD134)&gt;INT(AE$11/$P136+1),MAX($W134:AD134),INT(AE$11/$P136+1))))))</f>
        <v>1</v>
      </c>
      <c r="AF134" s="5">
        <f ca="1">IF(AF$4="",0,IF(AF$1&lt;$P135,0,IF($P136="",1,IF($P136=0,0,IF(MAX($W134:AE134)&gt;INT(AF$11/$P136+1),MAX($W134:AE134),INT(AF$11/$P136+1))))))</f>
        <v>2</v>
      </c>
      <c r="AG134" s="5">
        <f ca="1">IF(AG$4="",0,IF(AG$1&lt;$P135,0,IF($P136="",1,IF($P136=0,0,IF(MAX($W134:AF134)&gt;INT(AG$11/$P136+1),MAX($W134:AF134),INT(AG$11/$P136+1))))))</f>
        <v>2</v>
      </c>
      <c r="AH134" s="5">
        <f ca="1">IF(AH$4="",0,IF(AH$1&lt;$P135,0,IF($P136="",1,IF($P136=0,0,IF(MAX($W134:AG134)&gt;INT(AH$11/$P136+1),MAX($W134:AG134),INT(AH$11/$P136+1))))))</f>
        <v>2</v>
      </c>
      <c r="AI134" s="5">
        <f ca="1">IF(AI$4="",0,IF(AI$1&lt;$P135,0,IF($P136="",1,IF($P136=0,0,IF(MAX($W134:AH134)&gt;INT(AI$11/$P136+1),MAX($W134:AH134),INT(AI$11/$P136+1))))))</f>
        <v>2</v>
      </c>
      <c r="AJ134" s="5">
        <f ca="1">IF(AJ$4="",0,IF(AJ$1&lt;$P135,0,IF($P136="",1,IF($P136=0,0,IF(MAX($W134:AI134)&gt;INT(AJ$11/$P136+1),MAX($W134:AI134),INT(AJ$11/$P136+1))))))</f>
        <v>2</v>
      </c>
      <c r="AK134" s="5">
        <f ca="1">IF(AK$4="",0,IF(AK$1&lt;$P135,0,IF($P136="",1,IF($P136=0,0,IF(MAX($W134:AJ134)&gt;INT(AK$11/$P136+1),MAX($W134:AJ134),INT(AK$11/$P136+1))))))</f>
        <v>2</v>
      </c>
      <c r="AL134" s="5">
        <f ca="1">IF(AL$4="",0,IF(AL$1&lt;$P135,0,IF($P136="",1,IF($P136=0,0,IF(MAX($W134:AK134)&gt;INT(AL$11/$P136+1),MAX($W134:AK134),INT(AL$11/$P136+1))))))</f>
        <v>2</v>
      </c>
      <c r="AM134" s="5">
        <f ca="1">IF(AM$4="",0,IF(AM$1&lt;$P135,0,IF($P136="",1,IF($P136=0,0,IF(MAX($W134:AL134)&gt;INT(AM$11/$P136+1),MAX($W134:AL134),INT(AM$11/$P136+1))))))</f>
        <v>2</v>
      </c>
      <c r="AN134" s="5">
        <f ca="1">IF(AN$4="",0,IF(AN$1&lt;$P135,0,IF($P136="",1,IF($P136=0,0,IF(MAX($W134:AM134)&gt;INT(AN$11/$P136+1),MAX($W134:AM134),INT(AN$11/$P136+1))))))</f>
        <v>3</v>
      </c>
      <c r="AO134" s="5">
        <f ca="1">IF(AO$4="",0,IF(AO$1&lt;$P135,0,IF($P136="",1,IF($P136=0,0,IF(MAX($W134:AN134)&gt;INT(AO$11/$P136+1),MAX($W134:AN134),INT(AO$11/$P136+1))))))</f>
        <v>3</v>
      </c>
      <c r="AP134" s="5">
        <f ca="1">IF(AP$4="",0,IF(AP$1&lt;$P135,0,IF($P136="",1,IF($P136=0,0,IF(MAX($W134:AO134)&gt;INT(AP$11/$P136+1),MAX($W134:AO134),INT(AP$11/$P136+1))))))</f>
        <v>3</v>
      </c>
      <c r="AQ134" s="5">
        <f ca="1">IF(AQ$4="",0,IF(AQ$1&lt;$P135,0,IF($P136="",1,IF($P136=0,0,IF(MAX($W134:AP134)&gt;INT(AQ$11/$P136+1),MAX($W134:AP134),INT(AQ$11/$P136+1))))))</f>
        <v>3</v>
      </c>
      <c r="AR134" s="5">
        <f ca="1">IF(AR$4="",0,IF(AR$1&lt;$P135,0,IF($P136="",1,IF($P136=0,0,IF(MAX($W134:AQ134)&gt;INT(AR$11/$P136+1),MAX($W134:AQ134),INT(AR$11/$P136+1))))))</f>
        <v>3</v>
      </c>
      <c r="AS134" s="5">
        <f ca="1">IF(AS$4="",0,IF(AS$1&lt;$P135,0,IF($P136="",1,IF($P136=0,0,IF(MAX($W134:AR134)&gt;INT(AS$11/$P136+1),MAX($W134:AR134),INT(AS$11/$P136+1))))))</f>
        <v>3</v>
      </c>
      <c r="AT134" s="5">
        <f ca="1">IF(AT$4="",0,IF(AT$1&lt;$P135,0,IF($P136="",1,IF($P136=0,0,IF(MAX($W134:AS134)&gt;INT(AT$11/$P136+1),MAX($W134:AS134),INT(AT$11/$P136+1))))))</f>
        <v>3</v>
      </c>
      <c r="AU134" s="5">
        <f ca="1">IF(AU$4="",0,IF(AU$1&lt;$P135,0,IF($P136="",1,IF($P136=0,0,IF(MAX($W134:AT134)&gt;INT(AU$11/$P136+1),MAX($W134:AT134),INT(AU$11/$P136+1))))))</f>
        <v>3</v>
      </c>
      <c r="AV134" s="5">
        <f ca="1">IF(AV$4="",0,IF(AV$1&lt;$P135,0,IF($P136="",1,IF($P136=0,0,IF(MAX($W134:AU134)&gt;INT(AV$11/$P136+1),MAX($W134:AU134),INT(AV$11/$P136+1))))))</f>
        <v>4</v>
      </c>
      <c r="AW134" s="5">
        <f ca="1">IF(AW$4="",0,IF(AW$1&lt;$P135,0,IF($P136="",1,IF($P136=0,0,IF(MAX($W134:AV134)&gt;INT(AW$11/$P136+1),MAX($W134:AV134),INT(AW$11/$P136+1))))))</f>
        <v>4</v>
      </c>
      <c r="AX134" s="5">
        <f ca="1">IF(AX$4="",0,IF(AX$1&lt;$P135,0,IF($P136="",1,IF($P136=0,0,IF(MAX($W134:AW134)&gt;INT(AX$11/$P136+1),MAX($W134:AW134),INT(AX$11/$P136+1))))))</f>
        <v>4</v>
      </c>
      <c r="AY134" s="5">
        <f ca="1">IF(AY$4="",0,IF(AY$1&lt;$P135,0,IF($P136="",1,IF($P136=0,0,IF(MAX($W134:AX134)&gt;INT(AY$11/$P136+1),MAX($W134:AX134),INT(AY$11/$P136+1))))))</f>
        <v>4</v>
      </c>
      <c r="AZ134" s="5">
        <f ca="1">IF(AZ$4="",0,IF(AZ$1&lt;$P135,0,IF($P136="",1,IF($P136=0,0,IF(MAX($W134:AY134)&gt;INT(AZ$11/$P136+1),MAX($W134:AY134),INT(AZ$11/$P136+1))))))</f>
        <v>4</v>
      </c>
      <c r="BA134" s="5">
        <f ca="1">IF(BA$4="",0,IF(BA$1&lt;$P135,0,IF($P136="",1,IF($P136=0,0,IF(MAX($W134:AZ134)&gt;INT(BA$11/$P136+1),MAX($W134:AZ134),INT(BA$11/$P136+1))))))</f>
        <v>4</v>
      </c>
      <c r="BB134" s="5">
        <f ca="1">IF(BB$4="",0,IF(BB$1&lt;$P135,0,IF($P136="",1,IF($P136=0,0,IF(MAX($W134:BA134)&gt;INT(BB$11/$P136+1),MAX($W134:BA134),INT(BB$11/$P136+1))))))</f>
        <v>4</v>
      </c>
      <c r="BC134" s="5">
        <f ca="1">IF(BC$4="",0,IF(BC$1&lt;$P135,0,IF($P136="",1,IF($P136=0,0,IF(MAX($W134:BB134)&gt;INT(BC$11/$P136+1),MAX($W134:BB134),INT(BC$11/$P136+1))))))</f>
        <v>4</v>
      </c>
      <c r="BD134" s="5">
        <f ca="1">IF(BD$4="",0,IF(BD$1&lt;$P135,0,IF($P136="",1,IF($P136=0,0,IF(MAX($W134:BC134)&gt;INT(BD$11/$P136+1),MAX($W134:BC134),INT(BD$11/$P136+1))))))</f>
        <v>5</v>
      </c>
      <c r="BE134" s="5">
        <f ca="1">IF(BE$4="",0,IF(BE$1&lt;$P135,0,IF($P136="",1,IF($P136=0,0,IF(MAX($W134:BD134)&gt;INT(BE$11/$P136+1),MAX($W134:BD134),INT(BE$11/$P136+1))))))</f>
        <v>5</v>
      </c>
      <c r="BF134" s="5">
        <f ca="1">IF(BF$4="",0,IF(BF$1&lt;$P135,0,IF($P136="",1,IF($P136=0,0,IF(MAX($W134:BE134)&gt;INT(BF$11/$P136+1),MAX($W134:BE134),INT(BF$11/$P136+1))))))</f>
        <v>5</v>
      </c>
      <c r="BG134" s="5">
        <f ca="1">IF(BG$4="",0,IF(BG$1&lt;$P135,0,IF($P136="",1,IF($P136=0,0,IF(MAX($W134:BF134)&gt;INT(BG$11/$P136+1),MAX($W134:BF134),INT(BG$11/$P136+1))))))</f>
        <v>5</v>
      </c>
      <c r="BH134" s="5">
        <f ca="1">IF(BH$4="",0,IF(BH$1&lt;$P135,0,IF($P136="",1,IF($P136=0,0,IF(MAX($W134:BG134)&gt;INT(BH$11/$P136+1),MAX($W134:BG134),INT(BH$11/$P136+1))))))</f>
        <v>5</v>
      </c>
      <c r="BI134" s="5">
        <f ca="1">IF(BI$4="",0,IF(BI$1&lt;$P135,0,IF($P136="",1,IF($P136=0,0,IF(MAX($W134:BH134)&gt;INT(BI$11/$P136+1),MAX($W134:BH134),INT(BI$11/$P136+1))))))</f>
        <v>5</v>
      </c>
      <c r="BJ134" s="5">
        <f ca="1">IF(BJ$4="",0,IF(BJ$1&lt;$P135,0,IF($P136="",1,IF($P136=0,0,IF(MAX($W134:BI134)&gt;INT(BJ$11/$P136+1),MAX($W134:BI134),INT(BJ$11/$P136+1))))))</f>
        <v>5</v>
      </c>
      <c r="BK134" s="5">
        <f ca="1">IF(BK$4="",0,IF(BK$1&lt;$P135,0,IF($P136="",1,IF($P136=0,0,IF(MAX($W134:BJ134)&gt;INT(BK$11/$P136+1),MAX($W134:BJ134),INT(BK$11/$P136+1))))))</f>
        <v>5</v>
      </c>
      <c r="BL134" s="5">
        <f ca="1">IF(BL$4="",0,IF(BL$1&lt;$P135,0,IF($P136="",1,IF($P136=0,0,IF(MAX($W134:BK134)&gt;INT(BL$11/$P136+1),MAX($W134:BK134),INT(BL$11/$P136+1))))))</f>
        <v>6</v>
      </c>
      <c r="BM134" s="5">
        <f ca="1">IF(BM$4="",0,IF(BM$1&lt;$P135,0,IF($P136="",1,IF($P136=0,0,IF(MAX($W134:BL134)&gt;INT(BM$11/$P136+1),MAX($W134:BL134),INT(BM$11/$P136+1))))))</f>
        <v>6</v>
      </c>
      <c r="BN134" s="5">
        <f ca="1">IF(BN$4="",0,IF(BN$1&lt;$P135,0,IF($P136="",1,IF($P136=0,0,IF(MAX($W134:BM134)&gt;INT(BN$11/$P136+1),MAX($W134:BM134),INT(BN$11/$P136+1))))))</f>
        <v>6</v>
      </c>
      <c r="BO134" s="5">
        <f ca="1">IF(BO$4="",0,IF(BO$1&lt;$P135,0,IF($P136="",1,IF($P136=0,0,IF(MAX($W134:BN134)&gt;INT(BO$11/$P136+1),MAX($W134:BN134),INT(BO$11/$P136+1))))))</f>
        <v>6</v>
      </c>
      <c r="BP134" s="5">
        <f ca="1">IF(BP$4="",0,IF(BP$1&lt;$P135,0,IF($P136="",1,IF($P136=0,0,IF(MAX($W134:BO134)&gt;INT(BP$11/$P136+1),MAX($W134:BO134),INT(BP$11/$P136+1))))))</f>
        <v>6</v>
      </c>
      <c r="BQ134" s="5">
        <f ca="1">IF(BQ$4="",0,IF(BQ$1&lt;$P135,0,IF($P136="",1,IF($P136=0,0,IF(MAX($W134:BP134)&gt;INT(BQ$11/$P136+1),MAX($W134:BP134),INT(BQ$11/$P136+1))))))</f>
        <v>6</v>
      </c>
      <c r="BR134" s="5">
        <f ca="1">IF(BR$4="",0,IF(BR$1&lt;$P135,0,IF($P136="",1,IF($P136=0,0,IF(MAX($W134:BQ134)&gt;INT(BR$11/$P136+1),MAX($W134:BQ134),INT(BR$11/$P136+1))))))</f>
        <v>6</v>
      </c>
      <c r="BS134" s="5">
        <f ca="1">IF(BS$4="",0,IF(BS$1&lt;$P135,0,IF($P136="",1,IF($P136=0,0,IF(MAX($W134:BR134)&gt;INT(BS$11/$P136+1),MAX($W134:BR134),INT(BS$11/$P136+1))))))</f>
        <v>6</v>
      </c>
      <c r="BT134" s="5">
        <f ca="1">IF(BT$4="",0,IF(BT$1&lt;$P135,0,IF($P136="",1,IF($P136=0,0,IF(MAX($W134:BS134)&gt;INT(BT$11/$P136+1),MAX($W134:BS134),INT(BT$11/$P136+1))))))</f>
        <v>7</v>
      </c>
      <c r="BU134" s="5">
        <f ca="1">IF(BU$4="",0,IF(BU$1&lt;$P135,0,IF($P136="",1,IF($P136=0,0,IF(MAX($W134:BT134)&gt;INT(BU$11/$P136+1),MAX($W134:BT134),INT(BU$11/$P136+1))))))</f>
        <v>7</v>
      </c>
      <c r="BV134" s="5">
        <f ca="1">IF(BV$4="",0,IF(BV$1&lt;$P135,0,IF($P136="",1,IF($P136=0,0,IF(MAX($W134:BU134)&gt;INT(BV$11/$P136+1),MAX($W134:BU134),INT(BV$11/$P136+1))))))</f>
        <v>7</v>
      </c>
      <c r="BW134" s="5">
        <f ca="1">IF(BW$4="",0,IF(BW$1&lt;$P135,0,IF($P136="",1,IF($P136=0,0,IF(MAX($W134:BV134)&gt;INT(BW$11/$P136+1),MAX($W134:BV134),INT(BW$11/$P136+1))))))</f>
        <v>7</v>
      </c>
      <c r="BX134" s="5">
        <f ca="1">IF(BX$4="",0,IF(BX$1&lt;$P135,0,IF($P136="",1,IF($P136=0,0,IF(MAX($W134:BW134)&gt;INT(BX$11/$P136+1),MAX($W134:BW134),INT(BX$11/$P136+1))))))</f>
        <v>7</v>
      </c>
      <c r="BY134" s="5">
        <f ca="1">IF(BY$4="",0,IF(BY$1&lt;$P135,0,IF($P136="",1,IF($P136=0,0,IF(MAX($W134:BX134)&gt;INT(BY$11/$P136+1),MAX($W134:BX134),INT(BY$11/$P136+1))))))</f>
        <v>7</v>
      </c>
      <c r="BZ134" s="5">
        <f ca="1">IF(BZ$4="",0,IF(BZ$1&lt;$P135,0,IF($P136="",1,IF($P136=0,0,IF(MAX($W134:BY134)&gt;INT(BZ$11/$P136+1),MAX($W134:BY134),INT(BZ$11/$P136+1))))))</f>
        <v>7</v>
      </c>
      <c r="CA134" s="5">
        <f ca="1">IF(CA$4="",0,IF(CA$1&lt;$P135,0,IF($P136="",1,IF($P136=0,0,IF(MAX($W134:BZ134)&gt;INT(CA$11/$P136+1),MAX($W134:BZ134),INT(CA$11/$P136+1))))))</f>
        <v>7</v>
      </c>
      <c r="CB134" s="5">
        <f ca="1">IF(CB$4="",0,IF(CB$1&lt;$P135,0,IF($P136="",1,IF($P136=0,0,IF(MAX($W134:CA134)&gt;INT(CB$11/$P136+1),MAX($W134:CA134),INT(CB$11/$P136+1))))))</f>
        <v>8</v>
      </c>
      <c r="CC134" s="5">
        <f ca="1">IF(CC$4="",0,IF(CC$1&lt;$P135,0,IF($P136="",1,IF($P136=0,0,IF(MAX($W134:CB134)&gt;INT(CC$11/$P136+1),MAX($W134:CB134),INT(CC$11/$P136+1))))))</f>
        <v>8</v>
      </c>
      <c r="CD134" s="5">
        <f ca="1">IF(CD$4="",0,IF(CD$1&lt;$P135,0,IF($P136="",1,IF($P136=0,0,IF(MAX($W134:CC134)&gt;INT(CD$11/$P136+1),MAX($W134:CC134),INT(CD$11/$P136+1))))))</f>
        <v>8</v>
      </c>
      <c r="CE134" s="5">
        <f ca="1">IF(CE$4="",0,IF(CE$1&lt;$P135,0,IF($P136="",1,IF($P136=0,0,IF(MAX($W134:CD134)&gt;INT(CE$11/$P136+1),MAX($W134:CD134),INT(CE$11/$P136+1))))))</f>
        <v>8</v>
      </c>
      <c r="CF134" s="5">
        <f ca="1">IF(CF$4="",0,IF(CF$1&lt;$P135,0,IF($P136="",1,IF($P136=0,0,IF(MAX($W134:CE134)&gt;INT(CF$11/$P136+1),MAX($W134:CE134),INT(CF$11/$P136+1))))))</f>
        <v>0</v>
      </c>
    </row>
    <row r="135" spans="2:84" x14ac:dyDescent="0.3">
      <c r="B135" s="13">
        <f>ROW()</f>
        <v>135</v>
      </c>
      <c r="H135" s="1" t="str">
        <f t="shared" si="128"/>
        <v>ФОТ управленческого персонала</v>
      </c>
      <c r="I135" s="1" t="str">
        <f>I134</f>
        <v>Прочие сотрудники</v>
      </c>
      <c r="J135" s="1" t="str">
        <f>$J$123</f>
        <v>Номер периода включения в штатн. распис-е</v>
      </c>
      <c r="M135" s="53" t="s">
        <v>101</v>
      </c>
      <c r="O135" s="82"/>
      <c r="P135" s="84">
        <v>3</v>
      </c>
      <c r="W135" s="34"/>
    </row>
    <row r="136" spans="2:84" x14ac:dyDescent="0.3">
      <c r="B136" s="13">
        <f>ROW()</f>
        <v>136</v>
      </c>
      <c r="H136" s="1" t="str">
        <f t="shared" si="128"/>
        <v>ФОТ управленческого персонала</v>
      </c>
      <c r="I136" s="1" t="str">
        <f>I134</f>
        <v>Прочие сотрудники</v>
      </c>
      <c r="J136" s="1" t="str">
        <f>$J$124</f>
        <v>Объем продукции на одного сотрудника</v>
      </c>
      <c r="M136" s="53" t="str">
        <f>Prcsses!$P$11</f>
        <v>ед.ГП</v>
      </c>
      <c r="O136" s="82"/>
      <c r="P136" s="84">
        <v>400</v>
      </c>
      <c r="W136" s="34"/>
    </row>
    <row r="137" spans="2:84" s="26" customFormat="1" ht="12" x14ac:dyDescent="0.25">
      <c r="B137" s="13"/>
      <c r="M137" s="55"/>
      <c r="N137" s="44" t="s">
        <v>21</v>
      </c>
      <c r="O137" s="45"/>
      <c r="P137" s="46"/>
      <c r="Q137" s="89"/>
      <c r="U137" s="41"/>
      <c r="V137" s="42"/>
      <c r="W137" s="43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</row>
    <row r="138" spans="2:84" x14ac:dyDescent="0.3">
      <c r="B138" s="13">
        <f>ROW()</f>
        <v>138</v>
      </c>
      <c r="H138" s="1" t="str">
        <f>$H$121</f>
        <v>ФОТ управленческого персонала</v>
      </c>
      <c r="I138" s="1" t="str">
        <f>"Оклад - ["&amp;I122&amp;"]"</f>
        <v>Оклад - [Генеральный директор]</v>
      </c>
      <c r="M138" s="53" t="s">
        <v>92</v>
      </c>
      <c r="X138" s="5">
        <f t="shared" ref="X138:CF138" ca="1" si="129">IF(X$4="",0,$P139*(1+$P$154)^(INT((X$1-1)/IF(OR($P$155&lt;=0,$P$155=""),12,$P$155))))</f>
        <v>200000</v>
      </c>
      <c r="Y138" s="5">
        <f t="shared" ca="1" si="129"/>
        <v>200000</v>
      </c>
      <c r="Z138" s="5">
        <f t="shared" ca="1" si="129"/>
        <v>200000</v>
      </c>
      <c r="AA138" s="5">
        <f t="shared" ca="1" si="129"/>
        <v>200000</v>
      </c>
      <c r="AB138" s="5">
        <f t="shared" ca="1" si="129"/>
        <v>200000</v>
      </c>
      <c r="AC138" s="5">
        <f t="shared" ca="1" si="129"/>
        <v>200000</v>
      </c>
      <c r="AD138" s="5">
        <f t="shared" ca="1" si="129"/>
        <v>204999.99999999997</v>
      </c>
      <c r="AE138" s="5">
        <f t="shared" ca="1" si="129"/>
        <v>204999.99999999997</v>
      </c>
      <c r="AF138" s="5">
        <f t="shared" ca="1" si="129"/>
        <v>204999.99999999997</v>
      </c>
      <c r="AG138" s="5">
        <f t="shared" ca="1" si="129"/>
        <v>204999.99999999997</v>
      </c>
      <c r="AH138" s="5">
        <f t="shared" ca="1" si="129"/>
        <v>204999.99999999997</v>
      </c>
      <c r="AI138" s="5">
        <f t="shared" ca="1" si="129"/>
        <v>204999.99999999997</v>
      </c>
      <c r="AJ138" s="5">
        <f t="shared" ca="1" si="129"/>
        <v>210124.99999999997</v>
      </c>
      <c r="AK138" s="5">
        <f t="shared" ca="1" si="129"/>
        <v>210124.99999999997</v>
      </c>
      <c r="AL138" s="5">
        <f t="shared" ca="1" si="129"/>
        <v>210124.99999999997</v>
      </c>
      <c r="AM138" s="5">
        <f t="shared" ca="1" si="129"/>
        <v>210124.99999999997</v>
      </c>
      <c r="AN138" s="5">
        <f t="shared" ca="1" si="129"/>
        <v>210124.99999999997</v>
      </c>
      <c r="AO138" s="5">
        <f t="shared" ca="1" si="129"/>
        <v>210124.99999999997</v>
      </c>
      <c r="AP138" s="5">
        <f t="shared" ca="1" si="129"/>
        <v>215378.12499999997</v>
      </c>
      <c r="AQ138" s="5">
        <f t="shared" ca="1" si="129"/>
        <v>215378.12499999997</v>
      </c>
      <c r="AR138" s="5">
        <f t="shared" ca="1" si="129"/>
        <v>215378.12499999997</v>
      </c>
      <c r="AS138" s="5">
        <f t="shared" ca="1" si="129"/>
        <v>215378.12499999997</v>
      </c>
      <c r="AT138" s="5">
        <f t="shared" ca="1" si="129"/>
        <v>215378.12499999997</v>
      </c>
      <c r="AU138" s="5">
        <f t="shared" ca="1" si="129"/>
        <v>215378.12499999997</v>
      </c>
      <c r="AV138" s="5">
        <f t="shared" ca="1" si="129"/>
        <v>220762.57812499994</v>
      </c>
      <c r="AW138" s="5">
        <f t="shared" ca="1" si="129"/>
        <v>220762.57812499994</v>
      </c>
      <c r="AX138" s="5">
        <f t="shared" ca="1" si="129"/>
        <v>220762.57812499994</v>
      </c>
      <c r="AY138" s="5">
        <f t="shared" ca="1" si="129"/>
        <v>220762.57812499994</v>
      </c>
      <c r="AZ138" s="5">
        <f t="shared" ca="1" si="129"/>
        <v>220762.57812499994</v>
      </c>
      <c r="BA138" s="5">
        <f t="shared" ca="1" si="129"/>
        <v>220762.57812499994</v>
      </c>
      <c r="BB138" s="5">
        <f t="shared" ca="1" si="129"/>
        <v>226281.64257812494</v>
      </c>
      <c r="BC138" s="5">
        <f t="shared" ca="1" si="129"/>
        <v>226281.64257812494</v>
      </c>
      <c r="BD138" s="5">
        <f t="shared" ca="1" si="129"/>
        <v>226281.64257812494</v>
      </c>
      <c r="BE138" s="5">
        <f t="shared" ca="1" si="129"/>
        <v>226281.64257812494</v>
      </c>
      <c r="BF138" s="5">
        <f t="shared" ca="1" si="129"/>
        <v>226281.64257812494</v>
      </c>
      <c r="BG138" s="5">
        <f t="shared" ca="1" si="129"/>
        <v>226281.64257812494</v>
      </c>
      <c r="BH138" s="5">
        <f t="shared" ca="1" si="129"/>
        <v>231938.68364257805</v>
      </c>
      <c r="BI138" s="5">
        <f t="shared" ca="1" si="129"/>
        <v>231938.68364257805</v>
      </c>
      <c r="BJ138" s="5">
        <f t="shared" ca="1" si="129"/>
        <v>231938.68364257805</v>
      </c>
      <c r="BK138" s="5">
        <f t="shared" ca="1" si="129"/>
        <v>231938.68364257805</v>
      </c>
      <c r="BL138" s="5">
        <f t="shared" ca="1" si="129"/>
        <v>231938.68364257805</v>
      </c>
      <c r="BM138" s="5">
        <f t="shared" ca="1" si="129"/>
        <v>231938.68364257805</v>
      </c>
      <c r="BN138" s="5">
        <f t="shared" ca="1" si="129"/>
        <v>237737.15073364251</v>
      </c>
      <c r="BO138" s="5">
        <f t="shared" ca="1" si="129"/>
        <v>237737.15073364251</v>
      </c>
      <c r="BP138" s="5">
        <f t="shared" ca="1" si="129"/>
        <v>237737.15073364251</v>
      </c>
      <c r="BQ138" s="5">
        <f t="shared" ca="1" si="129"/>
        <v>237737.15073364251</v>
      </c>
      <c r="BR138" s="5">
        <f t="shared" ca="1" si="129"/>
        <v>237737.15073364251</v>
      </c>
      <c r="BS138" s="5">
        <f t="shared" ca="1" si="129"/>
        <v>237737.15073364251</v>
      </c>
      <c r="BT138" s="5">
        <f t="shared" ca="1" si="129"/>
        <v>243680.57950198354</v>
      </c>
      <c r="BU138" s="5">
        <f t="shared" ca="1" si="129"/>
        <v>243680.57950198354</v>
      </c>
      <c r="BV138" s="5">
        <f t="shared" ca="1" si="129"/>
        <v>243680.57950198354</v>
      </c>
      <c r="BW138" s="5">
        <f t="shared" ca="1" si="129"/>
        <v>243680.57950198354</v>
      </c>
      <c r="BX138" s="5">
        <f t="shared" ca="1" si="129"/>
        <v>243680.57950198354</v>
      </c>
      <c r="BY138" s="5">
        <f t="shared" ca="1" si="129"/>
        <v>243680.57950198354</v>
      </c>
      <c r="BZ138" s="5">
        <f t="shared" ca="1" si="129"/>
        <v>249772.59398953308</v>
      </c>
      <c r="CA138" s="5">
        <f t="shared" ca="1" si="129"/>
        <v>249772.59398953308</v>
      </c>
      <c r="CB138" s="5">
        <f t="shared" ca="1" si="129"/>
        <v>249772.59398953308</v>
      </c>
      <c r="CC138" s="5">
        <f t="shared" ca="1" si="129"/>
        <v>249772.59398953308</v>
      </c>
      <c r="CD138" s="5">
        <f t="shared" ca="1" si="129"/>
        <v>249772.59398953308</v>
      </c>
      <c r="CE138" s="5">
        <f t="shared" ca="1" si="129"/>
        <v>249772.59398953308</v>
      </c>
      <c r="CF138" s="5">
        <f t="shared" ca="1" si="129"/>
        <v>0</v>
      </c>
    </row>
    <row r="139" spans="2:84" x14ac:dyDescent="0.3">
      <c r="B139" s="13">
        <f>ROW()</f>
        <v>139</v>
      </c>
      <c r="H139" s="1" t="str">
        <f>$H$121</f>
        <v>ФОТ управленческого персонала</v>
      </c>
      <c r="I139" s="1" t="str">
        <f>I138</f>
        <v>Оклад - [Генеральный директор]</v>
      </c>
      <c r="J139" s="1" t="s">
        <v>93</v>
      </c>
      <c r="M139" s="53" t="s">
        <v>92</v>
      </c>
      <c r="O139" s="82"/>
      <c r="P139" s="84">
        <v>200000</v>
      </c>
      <c r="W139" s="34"/>
    </row>
    <row r="140" spans="2:84" ht="4.05" customHeight="1" x14ac:dyDescent="0.3">
      <c r="B140" s="13">
        <f>ROW()</f>
        <v>140</v>
      </c>
    </row>
    <row r="141" spans="2:84" x14ac:dyDescent="0.3">
      <c r="B141" s="13">
        <f>ROW()</f>
        <v>141</v>
      </c>
      <c r="H141" s="1" t="str">
        <f>$H$121</f>
        <v>ФОТ управленческого персонала</v>
      </c>
      <c r="I141" s="1" t="str">
        <f>"Оклад - ["&amp;I125&amp;"]"</f>
        <v>Оклад - [Топ-менеджеры]</v>
      </c>
      <c r="M141" s="53" t="s">
        <v>92</v>
      </c>
      <c r="X141" s="5">
        <f t="shared" ref="X141:CF141" ca="1" si="130">IF(X$4="",0,$P142*(1+$P$154)^(INT((X$1-1)/IF(OR($P$155&lt;=0,$P$155=""),12,$P$155))))</f>
        <v>170000</v>
      </c>
      <c r="Y141" s="5">
        <f t="shared" ca="1" si="130"/>
        <v>170000</v>
      </c>
      <c r="Z141" s="5">
        <f t="shared" ca="1" si="130"/>
        <v>170000</v>
      </c>
      <c r="AA141" s="5">
        <f t="shared" ca="1" si="130"/>
        <v>170000</v>
      </c>
      <c r="AB141" s="5">
        <f t="shared" ca="1" si="130"/>
        <v>170000</v>
      </c>
      <c r="AC141" s="5">
        <f t="shared" ca="1" si="130"/>
        <v>170000</v>
      </c>
      <c r="AD141" s="5">
        <f t="shared" ca="1" si="130"/>
        <v>174249.99999999997</v>
      </c>
      <c r="AE141" s="5">
        <f t="shared" ca="1" si="130"/>
        <v>174249.99999999997</v>
      </c>
      <c r="AF141" s="5">
        <f t="shared" ca="1" si="130"/>
        <v>174249.99999999997</v>
      </c>
      <c r="AG141" s="5">
        <f t="shared" ca="1" si="130"/>
        <v>174249.99999999997</v>
      </c>
      <c r="AH141" s="5">
        <f t="shared" ca="1" si="130"/>
        <v>174249.99999999997</v>
      </c>
      <c r="AI141" s="5">
        <f t="shared" ca="1" si="130"/>
        <v>174249.99999999997</v>
      </c>
      <c r="AJ141" s="5">
        <f t="shared" ca="1" si="130"/>
        <v>178606.25</v>
      </c>
      <c r="AK141" s="5">
        <f t="shared" ca="1" si="130"/>
        <v>178606.25</v>
      </c>
      <c r="AL141" s="5">
        <f t="shared" ca="1" si="130"/>
        <v>178606.25</v>
      </c>
      <c r="AM141" s="5">
        <f t="shared" ca="1" si="130"/>
        <v>178606.25</v>
      </c>
      <c r="AN141" s="5">
        <f t="shared" ca="1" si="130"/>
        <v>178606.25</v>
      </c>
      <c r="AO141" s="5">
        <f t="shared" ca="1" si="130"/>
        <v>178606.25</v>
      </c>
      <c r="AP141" s="5">
        <f t="shared" ca="1" si="130"/>
        <v>183071.40624999997</v>
      </c>
      <c r="AQ141" s="5">
        <f t="shared" ca="1" si="130"/>
        <v>183071.40624999997</v>
      </c>
      <c r="AR141" s="5">
        <f t="shared" ca="1" si="130"/>
        <v>183071.40624999997</v>
      </c>
      <c r="AS141" s="5">
        <f t="shared" ca="1" si="130"/>
        <v>183071.40624999997</v>
      </c>
      <c r="AT141" s="5">
        <f t="shared" ca="1" si="130"/>
        <v>183071.40624999997</v>
      </c>
      <c r="AU141" s="5">
        <f t="shared" ca="1" si="130"/>
        <v>183071.40624999997</v>
      </c>
      <c r="AV141" s="5">
        <f t="shared" ca="1" si="130"/>
        <v>187648.19140624997</v>
      </c>
      <c r="AW141" s="5">
        <f t="shared" ca="1" si="130"/>
        <v>187648.19140624997</v>
      </c>
      <c r="AX141" s="5">
        <f t="shared" ca="1" si="130"/>
        <v>187648.19140624997</v>
      </c>
      <c r="AY141" s="5">
        <f t="shared" ca="1" si="130"/>
        <v>187648.19140624997</v>
      </c>
      <c r="AZ141" s="5">
        <f t="shared" ca="1" si="130"/>
        <v>187648.19140624997</v>
      </c>
      <c r="BA141" s="5">
        <f t="shared" ca="1" si="130"/>
        <v>187648.19140624997</v>
      </c>
      <c r="BB141" s="5">
        <f t="shared" ca="1" si="130"/>
        <v>192339.39619140618</v>
      </c>
      <c r="BC141" s="5">
        <f t="shared" ca="1" si="130"/>
        <v>192339.39619140618</v>
      </c>
      <c r="BD141" s="5">
        <f t="shared" ca="1" si="130"/>
        <v>192339.39619140618</v>
      </c>
      <c r="BE141" s="5">
        <f t="shared" ca="1" si="130"/>
        <v>192339.39619140618</v>
      </c>
      <c r="BF141" s="5">
        <f t="shared" ca="1" si="130"/>
        <v>192339.39619140618</v>
      </c>
      <c r="BG141" s="5">
        <f t="shared" ca="1" si="130"/>
        <v>192339.39619140618</v>
      </c>
      <c r="BH141" s="5">
        <f t="shared" ca="1" si="130"/>
        <v>197147.88109619133</v>
      </c>
      <c r="BI141" s="5">
        <f t="shared" ca="1" si="130"/>
        <v>197147.88109619133</v>
      </c>
      <c r="BJ141" s="5">
        <f t="shared" ca="1" si="130"/>
        <v>197147.88109619133</v>
      </c>
      <c r="BK141" s="5">
        <f t="shared" ca="1" si="130"/>
        <v>197147.88109619133</v>
      </c>
      <c r="BL141" s="5">
        <f t="shared" ca="1" si="130"/>
        <v>197147.88109619133</v>
      </c>
      <c r="BM141" s="5">
        <f t="shared" ca="1" si="130"/>
        <v>197147.88109619133</v>
      </c>
      <c r="BN141" s="5">
        <f t="shared" ca="1" si="130"/>
        <v>202076.57812359612</v>
      </c>
      <c r="BO141" s="5">
        <f t="shared" ca="1" si="130"/>
        <v>202076.57812359612</v>
      </c>
      <c r="BP141" s="5">
        <f t="shared" ca="1" si="130"/>
        <v>202076.57812359612</v>
      </c>
      <c r="BQ141" s="5">
        <f t="shared" ca="1" si="130"/>
        <v>202076.57812359612</v>
      </c>
      <c r="BR141" s="5">
        <f t="shared" ca="1" si="130"/>
        <v>202076.57812359612</v>
      </c>
      <c r="BS141" s="5">
        <f t="shared" ca="1" si="130"/>
        <v>202076.57812359612</v>
      </c>
      <c r="BT141" s="5">
        <f t="shared" ca="1" si="130"/>
        <v>207128.492576686</v>
      </c>
      <c r="BU141" s="5">
        <f t="shared" ca="1" si="130"/>
        <v>207128.492576686</v>
      </c>
      <c r="BV141" s="5">
        <f t="shared" ca="1" si="130"/>
        <v>207128.492576686</v>
      </c>
      <c r="BW141" s="5">
        <f t="shared" ca="1" si="130"/>
        <v>207128.492576686</v>
      </c>
      <c r="BX141" s="5">
        <f t="shared" ca="1" si="130"/>
        <v>207128.492576686</v>
      </c>
      <c r="BY141" s="5">
        <f t="shared" ca="1" si="130"/>
        <v>207128.492576686</v>
      </c>
      <c r="BZ141" s="5">
        <f t="shared" ca="1" si="130"/>
        <v>212306.70489110312</v>
      </c>
      <c r="CA141" s="5">
        <f t="shared" ca="1" si="130"/>
        <v>212306.70489110312</v>
      </c>
      <c r="CB141" s="5">
        <f t="shared" ca="1" si="130"/>
        <v>212306.70489110312</v>
      </c>
      <c r="CC141" s="5">
        <f t="shared" ca="1" si="130"/>
        <v>212306.70489110312</v>
      </c>
      <c r="CD141" s="5">
        <f t="shared" ca="1" si="130"/>
        <v>212306.70489110312</v>
      </c>
      <c r="CE141" s="5">
        <f t="shared" ca="1" si="130"/>
        <v>212306.70489110312</v>
      </c>
      <c r="CF141" s="5">
        <f t="shared" ca="1" si="130"/>
        <v>0</v>
      </c>
    </row>
    <row r="142" spans="2:84" x14ac:dyDescent="0.3">
      <c r="B142" s="13">
        <f>ROW()</f>
        <v>142</v>
      </c>
      <c r="H142" s="1" t="str">
        <f>$H$121</f>
        <v>ФОТ управленческого персонала</v>
      </c>
      <c r="I142" s="1" t="str">
        <f>I141</f>
        <v>Оклад - [Топ-менеджеры]</v>
      </c>
      <c r="J142" s="1" t="str">
        <f>$J$139</f>
        <v>Ставка</v>
      </c>
      <c r="M142" s="53" t="s">
        <v>92</v>
      </c>
      <c r="O142" s="82"/>
      <c r="P142" s="84">
        <v>170000</v>
      </c>
      <c r="W142" s="34"/>
    </row>
    <row r="143" spans="2:84" ht="4.05" customHeight="1" x14ac:dyDescent="0.3">
      <c r="B143" s="13">
        <f>ROW()</f>
        <v>143</v>
      </c>
    </row>
    <row r="144" spans="2:84" x14ac:dyDescent="0.3">
      <c r="B144" s="13">
        <f>ROW()</f>
        <v>144</v>
      </c>
      <c r="H144" s="1" t="str">
        <f>$H$121</f>
        <v>ФОТ управленческого персонала</v>
      </c>
      <c r="I144" s="1" t="str">
        <f>"Оклад - ["&amp;I128&amp;"]"</f>
        <v>Оклад - [Бухгалтерия]</v>
      </c>
      <c r="M144" s="53" t="s">
        <v>92</v>
      </c>
      <c r="X144" s="5">
        <f t="shared" ref="X144:CF144" ca="1" si="131">IF(X$4="",0,$P145*(1+$P$154)^(INT((X$1-1)/IF(OR($P$155&lt;=0,$P$155=""),12,$P$155))))</f>
        <v>80000</v>
      </c>
      <c r="Y144" s="5">
        <f t="shared" ca="1" si="131"/>
        <v>80000</v>
      </c>
      <c r="Z144" s="5">
        <f t="shared" ca="1" si="131"/>
        <v>80000</v>
      </c>
      <c r="AA144" s="5">
        <f t="shared" ca="1" si="131"/>
        <v>80000</v>
      </c>
      <c r="AB144" s="5">
        <f t="shared" ca="1" si="131"/>
        <v>80000</v>
      </c>
      <c r="AC144" s="5">
        <f t="shared" ca="1" si="131"/>
        <v>80000</v>
      </c>
      <c r="AD144" s="5">
        <f t="shared" ca="1" si="131"/>
        <v>82000</v>
      </c>
      <c r="AE144" s="5">
        <f t="shared" ca="1" si="131"/>
        <v>82000</v>
      </c>
      <c r="AF144" s="5">
        <f t="shared" ca="1" si="131"/>
        <v>82000</v>
      </c>
      <c r="AG144" s="5">
        <f t="shared" ca="1" si="131"/>
        <v>82000</v>
      </c>
      <c r="AH144" s="5">
        <f t="shared" ca="1" si="131"/>
        <v>82000</v>
      </c>
      <c r="AI144" s="5">
        <f t="shared" ca="1" si="131"/>
        <v>82000</v>
      </c>
      <c r="AJ144" s="5">
        <f t="shared" ca="1" si="131"/>
        <v>84050</v>
      </c>
      <c r="AK144" s="5">
        <f t="shared" ca="1" si="131"/>
        <v>84050</v>
      </c>
      <c r="AL144" s="5">
        <f t="shared" ca="1" si="131"/>
        <v>84050</v>
      </c>
      <c r="AM144" s="5">
        <f t="shared" ca="1" si="131"/>
        <v>84050</v>
      </c>
      <c r="AN144" s="5">
        <f t="shared" ca="1" si="131"/>
        <v>84050</v>
      </c>
      <c r="AO144" s="5">
        <f t="shared" ca="1" si="131"/>
        <v>84050</v>
      </c>
      <c r="AP144" s="5">
        <f t="shared" ca="1" si="131"/>
        <v>86151.249999999985</v>
      </c>
      <c r="AQ144" s="5">
        <f t="shared" ca="1" si="131"/>
        <v>86151.249999999985</v>
      </c>
      <c r="AR144" s="5">
        <f t="shared" ca="1" si="131"/>
        <v>86151.249999999985</v>
      </c>
      <c r="AS144" s="5">
        <f t="shared" ca="1" si="131"/>
        <v>86151.249999999985</v>
      </c>
      <c r="AT144" s="5">
        <f t="shared" ca="1" si="131"/>
        <v>86151.249999999985</v>
      </c>
      <c r="AU144" s="5">
        <f t="shared" ca="1" si="131"/>
        <v>86151.249999999985</v>
      </c>
      <c r="AV144" s="5">
        <f t="shared" ca="1" si="131"/>
        <v>88305.031249999985</v>
      </c>
      <c r="AW144" s="5">
        <f t="shared" ca="1" si="131"/>
        <v>88305.031249999985</v>
      </c>
      <c r="AX144" s="5">
        <f t="shared" ca="1" si="131"/>
        <v>88305.031249999985</v>
      </c>
      <c r="AY144" s="5">
        <f t="shared" ca="1" si="131"/>
        <v>88305.031249999985</v>
      </c>
      <c r="AZ144" s="5">
        <f t="shared" ca="1" si="131"/>
        <v>88305.031249999985</v>
      </c>
      <c r="BA144" s="5">
        <f t="shared" ca="1" si="131"/>
        <v>88305.031249999985</v>
      </c>
      <c r="BB144" s="5">
        <f t="shared" ca="1" si="131"/>
        <v>90512.657031249968</v>
      </c>
      <c r="BC144" s="5">
        <f t="shared" ca="1" si="131"/>
        <v>90512.657031249968</v>
      </c>
      <c r="BD144" s="5">
        <f t="shared" ca="1" si="131"/>
        <v>90512.657031249968</v>
      </c>
      <c r="BE144" s="5">
        <f t="shared" ca="1" si="131"/>
        <v>90512.657031249968</v>
      </c>
      <c r="BF144" s="5">
        <f t="shared" ca="1" si="131"/>
        <v>90512.657031249968</v>
      </c>
      <c r="BG144" s="5">
        <f t="shared" ca="1" si="131"/>
        <v>90512.657031249968</v>
      </c>
      <c r="BH144" s="5">
        <f t="shared" ca="1" si="131"/>
        <v>92775.473457031214</v>
      </c>
      <c r="BI144" s="5">
        <f t="shared" ca="1" si="131"/>
        <v>92775.473457031214</v>
      </c>
      <c r="BJ144" s="5">
        <f t="shared" ca="1" si="131"/>
        <v>92775.473457031214</v>
      </c>
      <c r="BK144" s="5">
        <f t="shared" ca="1" si="131"/>
        <v>92775.473457031214</v>
      </c>
      <c r="BL144" s="5">
        <f t="shared" ca="1" si="131"/>
        <v>92775.473457031214</v>
      </c>
      <c r="BM144" s="5">
        <f t="shared" ca="1" si="131"/>
        <v>92775.473457031214</v>
      </c>
      <c r="BN144" s="5">
        <f t="shared" ca="1" si="131"/>
        <v>95094.860293456994</v>
      </c>
      <c r="BO144" s="5">
        <f t="shared" ca="1" si="131"/>
        <v>95094.860293456994</v>
      </c>
      <c r="BP144" s="5">
        <f t="shared" ca="1" si="131"/>
        <v>95094.860293456994</v>
      </c>
      <c r="BQ144" s="5">
        <f t="shared" ca="1" si="131"/>
        <v>95094.860293456994</v>
      </c>
      <c r="BR144" s="5">
        <f t="shared" ca="1" si="131"/>
        <v>95094.860293456994</v>
      </c>
      <c r="BS144" s="5">
        <f t="shared" ca="1" si="131"/>
        <v>95094.860293456994</v>
      </c>
      <c r="BT144" s="5">
        <f t="shared" ca="1" si="131"/>
        <v>97472.231800793423</v>
      </c>
      <c r="BU144" s="5">
        <f t="shared" ca="1" si="131"/>
        <v>97472.231800793423</v>
      </c>
      <c r="BV144" s="5">
        <f t="shared" ca="1" si="131"/>
        <v>97472.231800793423</v>
      </c>
      <c r="BW144" s="5">
        <f t="shared" ca="1" si="131"/>
        <v>97472.231800793423</v>
      </c>
      <c r="BX144" s="5">
        <f t="shared" ca="1" si="131"/>
        <v>97472.231800793423</v>
      </c>
      <c r="BY144" s="5">
        <f t="shared" ca="1" si="131"/>
        <v>97472.231800793423</v>
      </c>
      <c r="BZ144" s="5">
        <f t="shared" ca="1" si="131"/>
        <v>99909.037595813235</v>
      </c>
      <c r="CA144" s="5">
        <f t="shared" ca="1" si="131"/>
        <v>99909.037595813235</v>
      </c>
      <c r="CB144" s="5">
        <f t="shared" ca="1" si="131"/>
        <v>99909.037595813235</v>
      </c>
      <c r="CC144" s="5">
        <f t="shared" ca="1" si="131"/>
        <v>99909.037595813235</v>
      </c>
      <c r="CD144" s="5">
        <f t="shared" ca="1" si="131"/>
        <v>99909.037595813235</v>
      </c>
      <c r="CE144" s="5">
        <f t="shared" ca="1" si="131"/>
        <v>99909.037595813235</v>
      </c>
      <c r="CF144" s="5">
        <f t="shared" ca="1" si="131"/>
        <v>0</v>
      </c>
    </row>
    <row r="145" spans="2:84" x14ac:dyDescent="0.3">
      <c r="B145" s="13">
        <f>ROW()</f>
        <v>145</v>
      </c>
      <c r="H145" s="1" t="str">
        <f>$H$121</f>
        <v>ФОТ управленческого персонала</v>
      </c>
      <c r="I145" s="1" t="str">
        <f>I144</f>
        <v>Оклад - [Бухгалтерия]</v>
      </c>
      <c r="J145" s="1" t="str">
        <f>$J$139</f>
        <v>Ставка</v>
      </c>
      <c r="M145" s="53" t="s">
        <v>92</v>
      </c>
      <c r="O145" s="82"/>
      <c r="P145" s="84">
        <v>80000</v>
      </c>
      <c r="W145" s="34"/>
    </row>
    <row r="146" spans="2:84" ht="4.05" customHeight="1" x14ac:dyDescent="0.3">
      <c r="B146" s="13">
        <f>ROW()</f>
        <v>146</v>
      </c>
    </row>
    <row r="147" spans="2:84" x14ac:dyDescent="0.3">
      <c r="B147" s="13">
        <f>ROW()</f>
        <v>147</v>
      </c>
      <c r="H147" s="1" t="str">
        <f>$H$121</f>
        <v>ФОТ управленческого персонала</v>
      </c>
      <c r="I147" s="1" t="str">
        <f>"Оклад - ["&amp;I131&amp;"]"</f>
        <v>Оклад - [Отдел кадров]</v>
      </c>
      <c r="M147" s="53" t="s">
        <v>92</v>
      </c>
      <c r="X147" s="5">
        <f t="shared" ref="X147:CF147" ca="1" si="132">IF(X$4="",0,$P148*(1+$P$154)^(INT((X$1-1)/IF(OR($P$155&lt;=0,$P$155=""),12,$P$155))))</f>
        <v>80000</v>
      </c>
      <c r="Y147" s="5">
        <f t="shared" ca="1" si="132"/>
        <v>80000</v>
      </c>
      <c r="Z147" s="5">
        <f t="shared" ca="1" si="132"/>
        <v>80000</v>
      </c>
      <c r="AA147" s="5">
        <f t="shared" ca="1" si="132"/>
        <v>80000</v>
      </c>
      <c r="AB147" s="5">
        <f t="shared" ca="1" si="132"/>
        <v>80000</v>
      </c>
      <c r="AC147" s="5">
        <f t="shared" ca="1" si="132"/>
        <v>80000</v>
      </c>
      <c r="AD147" s="5">
        <f t="shared" ca="1" si="132"/>
        <v>82000</v>
      </c>
      <c r="AE147" s="5">
        <f t="shared" ca="1" si="132"/>
        <v>82000</v>
      </c>
      <c r="AF147" s="5">
        <f t="shared" ca="1" si="132"/>
        <v>82000</v>
      </c>
      <c r="AG147" s="5">
        <f t="shared" ca="1" si="132"/>
        <v>82000</v>
      </c>
      <c r="AH147" s="5">
        <f t="shared" ca="1" si="132"/>
        <v>82000</v>
      </c>
      <c r="AI147" s="5">
        <f t="shared" ca="1" si="132"/>
        <v>82000</v>
      </c>
      <c r="AJ147" s="5">
        <f t="shared" ca="1" si="132"/>
        <v>84050</v>
      </c>
      <c r="AK147" s="5">
        <f t="shared" ca="1" si="132"/>
        <v>84050</v>
      </c>
      <c r="AL147" s="5">
        <f t="shared" ca="1" si="132"/>
        <v>84050</v>
      </c>
      <c r="AM147" s="5">
        <f t="shared" ca="1" si="132"/>
        <v>84050</v>
      </c>
      <c r="AN147" s="5">
        <f t="shared" ca="1" si="132"/>
        <v>84050</v>
      </c>
      <c r="AO147" s="5">
        <f t="shared" ca="1" si="132"/>
        <v>84050</v>
      </c>
      <c r="AP147" s="5">
        <f t="shared" ca="1" si="132"/>
        <v>86151.249999999985</v>
      </c>
      <c r="AQ147" s="5">
        <f t="shared" ca="1" si="132"/>
        <v>86151.249999999985</v>
      </c>
      <c r="AR147" s="5">
        <f t="shared" ca="1" si="132"/>
        <v>86151.249999999985</v>
      </c>
      <c r="AS147" s="5">
        <f t="shared" ca="1" si="132"/>
        <v>86151.249999999985</v>
      </c>
      <c r="AT147" s="5">
        <f t="shared" ca="1" si="132"/>
        <v>86151.249999999985</v>
      </c>
      <c r="AU147" s="5">
        <f t="shared" ca="1" si="132"/>
        <v>86151.249999999985</v>
      </c>
      <c r="AV147" s="5">
        <f t="shared" ca="1" si="132"/>
        <v>88305.031249999985</v>
      </c>
      <c r="AW147" s="5">
        <f t="shared" ca="1" si="132"/>
        <v>88305.031249999985</v>
      </c>
      <c r="AX147" s="5">
        <f t="shared" ca="1" si="132"/>
        <v>88305.031249999985</v>
      </c>
      <c r="AY147" s="5">
        <f t="shared" ca="1" si="132"/>
        <v>88305.031249999985</v>
      </c>
      <c r="AZ147" s="5">
        <f t="shared" ca="1" si="132"/>
        <v>88305.031249999985</v>
      </c>
      <c r="BA147" s="5">
        <f t="shared" ca="1" si="132"/>
        <v>88305.031249999985</v>
      </c>
      <c r="BB147" s="5">
        <f t="shared" ca="1" si="132"/>
        <v>90512.657031249968</v>
      </c>
      <c r="BC147" s="5">
        <f t="shared" ca="1" si="132"/>
        <v>90512.657031249968</v>
      </c>
      <c r="BD147" s="5">
        <f t="shared" ca="1" si="132"/>
        <v>90512.657031249968</v>
      </c>
      <c r="BE147" s="5">
        <f t="shared" ca="1" si="132"/>
        <v>90512.657031249968</v>
      </c>
      <c r="BF147" s="5">
        <f t="shared" ca="1" si="132"/>
        <v>90512.657031249968</v>
      </c>
      <c r="BG147" s="5">
        <f t="shared" ca="1" si="132"/>
        <v>90512.657031249968</v>
      </c>
      <c r="BH147" s="5">
        <f t="shared" ca="1" si="132"/>
        <v>92775.473457031214</v>
      </c>
      <c r="BI147" s="5">
        <f t="shared" ca="1" si="132"/>
        <v>92775.473457031214</v>
      </c>
      <c r="BJ147" s="5">
        <f t="shared" ca="1" si="132"/>
        <v>92775.473457031214</v>
      </c>
      <c r="BK147" s="5">
        <f t="shared" ca="1" si="132"/>
        <v>92775.473457031214</v>
      </c>
      <c r="BL147" s="5">
        <f t="shared" ca="1" si="132"/>
        <v>92775.473457031214</v>
      </c>
      <c r="BM147" s="5">
        <f t="shared" ca="1" si="132"/>
        <v>92775.473457031214</v>
      </c>
      <c r="BN147" s="5">
        <f t="shared" ca="1" si="132"/>
        <v>95094.860293456994</v>
      </c>
      <c r="BO147" s="5">
        <f t="shared" ca="1" si="132"/>
        <v>95094.860293456994</v>
      </c>
      <c r="BP147" s="5">
        <f t="shared" ca="1" si="132"/>
        <v>95094.860293456994</v>
      </c>
      <c r="BQ147" s="5">
        <f t="shared" ca="1" si="132"/>
        <v>95094.860293456994</v>
      </c>
      <c r="BR147" s="5">
        <f t="shared" ca="1" si="132"/>
        <v>95094.860293456994</v>
      </c>
      <c r="BS147" s="5">
        <f t="shared" ca="1" si="132"/>
        <v>95094.860293456994</v>
      </c>
      <c r="BT147" s="5">
        <f t="shared" ca="1" si="132"/>
        <v>97472.231800793423</v>
      </c>
      <c r="BU147" s="5">
        <f t="shared" ca="1" si="132"/>
        <v>97472.231800793423</v>
      </c>
      <c r="BV147" s="5">
        <f t="shared" ca="1" si="132"/>
        <v>97472.231800793423</v>
      </c>
      <c r="BW147" s="5">
        <f t="shared" ca="1" si="132"/>
        <v>97472.231800793423</v>
      </c>
      <c r="BX147" s="5">
        <f t="shared" ca="1" si="132"/>
        <v>97472.231800793423</v>
      </c>
      <c r="BY147" s="5">
        <f t="shared" ca="1" si="132"/>
        <v>97472.231800793423</v>
      </c>
      <c r="BZ147" s="5">
        <f t="shared" ca="1" si="132"/>
        <v>99909.037595813235</v>
      </c>
      <c r="CA147" s="5">
        <f t="shared" ca="1" si="132"/>
        <v>99909.037595813235</v>
      </c>
      <c r="CB147" s="5">
        <f t="shared" ca="1" si="132"/>
        <v>99909.037595813235</v>
      </c>
      <c r="CC147" s="5">
        <f t="shared" ca="1" si="132"/>
        <v>99909.037595813235</v>
      </c>
      <c r="CD147" s="5">
        <f t="shared" ca="1" si="132"/>
        <v>99909.037595813235</v>
      </c>
      <c r="CE147" s="5">
        <f t="shared" ca="1" si="132"/>
        <v>99909.037595813235</v>
      </c>
      <c r="CF147" s="5">
        <f t="shared" ca="1" si="132"/>
        <v>0</v>
      </c>
    </row>
    <row r="148" spans="2:84" x14ac:dyDescent="0.3">
      <c r="B148" s="13">
        <f>ROW()</f>
        <v>148</v>
      </c>
      <c r="H148" s="1" t="str">
        <f>$H$121</f>
        <v>ФОТ управленческого персонала</v>
      </c>
      <c r="I148" s="1" t="str">
        <f>I147</f>
        <v>Оклад - [Отдел кадров]</v>
      </c>
      <c r="J148" s="1" t="str">
        <f>$J$139</f>
        <v>Ставка</v>
      </c>
      <c r="M148" s="53" t="s">
        <v>92</v>
      </c>
      <c r="O148" s="82"/>
      <c r="P148" s="84">
        <v>80000</v>
      </c>
      <c r="W148" s="34"/>
    </row>
    <row r="149" spans="2:84" ht="4.05" customHeight="1" x14ac:dyDescent="0.3">
      <c r="B149" s="13">
        <f>ROW()</f>
        <v>149</v>
      </c>
    </row>
    <row r="150" spans="2:84" x14ac:dyDescent="0.3">
      <c r="B150" s="13">
        <f>ROW()</f>
        <v>150</v>
      </c>
      <c r="H150" s="1" t="str">
        <f>$H$121</f>
        <v>ФОТ управленческого персонала</v>
      </c>
      <c r="I150" s="1" t="str">
        <f>"Оклад - ["&amp;I134&amp;"]"</f>
        <v>Оклад - [Прочие сотрудники]</v>
      </c>
      <c r="M150" s="53" t="s">
        <v>92</v>
      </c>
      <c r="X150" s="5">
        <f t="shared" ref="X150:CF150" ca="1" si="133">IF(X$4="",0,$P151*(1+$P$154)^(INT((X$1-1)/IF(OR($P$155&lt;=0,$P$155=""),12,$P$155))))</f>
        <v>70000</v>
      </c>
      <c r="Y150" s="5">
        <f t="shared" ca="1" si="133"/>
        <v>70000</v>
      </c>
      <c r="Z150" s="5">
        <f t="shared" ca="1" si="133"/>
        <v>70000</v>
      </c>
      <c r="AA150" s="5">
        <f t="shared" ca="1" si="133"/>
        <v>70000</v>
      </c>
      <c r="AB150" s="5">
        <f t="shared" ca="1" si="133"/>
        <v>70000</v>
      </c>
      <c r="AC150" s="5">
        <f t="shared" ca="1" si="133"/>
        <v>70000</v>
      </c>
      <c r="AD150" s="5">
        <f t="shared" ca="1" si="133"/>
        <v>71750</v>
      </c>
      <c r="AE150" s="5">
        <f t="shared" ca="1" si="133"/>
        <v>71750</v>
      </c>
      <c r="AF150" s="5">
        <f t="shared" ca="1" si="133"/>
        <v>71750</v>
      </c>
      <c r="AG150" s="5">
        <f t="shared" ca="1" si="133"/>
        <v>71750</v>
      </c>
      <c r="AH150" s="5">
        <f t="shared" ca="1" si="133"/>
        <v>71750</v>
      </c>
      <c r="AI150" s="5">
        <f t="shared" ca="1" si="133"/>
        <v>71750</v>
      </c>
      <c r="AJ150" s="5">
        <f t="shared" ca="1" si="133"/>
        <v>73543.75</v>
      </c>
      <c r="AK150" s="5">
        <f t="shared" ca="1" si="133"/>
        <v>73543.75</v>
      </c>
      <c r="AL150" s="5">
        <f t="shared" ca="1" si="133"/>
        <v>73543.75</v>
      </c>
      <c r="AM150" s="5">
        <f t="shared" ca="1" si="133"/>
        <v>73543.75</v>
      </c>
      <c r="AN150" s="5">
        <f t="shared" ca="1" si="133"/>
        <v>73543.75</v>
      </c>
      <c r="AO150" s="5">
        <f t="shared" ca="1" si="133"/>
        <v>73543.75</v>
      </c>
      <c r="AP150" s="5">
        <f t="shared" ca="1" si="133"/>
        <v>75382.343749999985</v>
      </c>
      <c r="AQ150" s="5">
        <f t="shared" ca="1" si="133"/>
        <v>75382.343749999985</v>
      </c>
      <c r="AR150" s="5">
        <f t="shared" ca="1" si="133"/>
        <v>75382.343749999985</v>
      </c>
      <c r="AS150" s="5">
        <f t="shared" ca="1" si="133"/>
        <v>75382.343749999985</v>
      </c>
      <c r="AT150" s="5">
        <f t="shared" ca="1" si="133"/>
        <v>75382.343749999985</v>
      </c>
      <c r="AU150" s="5">
        <f t="shared" ca="1" si="133"/>
        <v>75382.343749999985</v>
      </c>
      <c r="AV150" s="5">
        <f t="shared" ca="1" si="133"/>
        <v>77266.902343749985</v>
      </c>
      <c r="AW150" s="5">
        <f t="shared" ca="1" si="133"/>
        <v>77266.902343749985</v>
      </c>
      <c r="AX150" s="5">
        <f t="shared" ca="1" si="133"/>
        <v>77266.902343749985</v>
      </c>
      <c r="AY150" s="5">
        <f t="shared" ca="1" si="133"/>
        <v>77266.902343749985</v>
      </c>
      <c r="AZ150" s="5">
        <f t="shared" ca="1" si="133"/>
        <v>77266.902343749985</v>
      </c>
      <c r="BA150" s="5">
        <f t="shared" ca="1" si="133"/>
        <v>77266.902343749985</v>
      </c>
      <c r="BB150" s="5">
        <f t="shared" ca="1" si="133"/>
        <v>79198.574902343724</v>
      </c>
      <c r="BC150" s="5">
        <f t="shared" ca="1" si="133"/>
        <v>79198.574902343724</v>
      </c>
      <c r="BD150" s="5">
        <f t="shared" ca="1" si="133"/>
        <v>79198.574902343724</v>
      </c>
      <c r="BE150" s="5">
        <f t="shared" ca="1" si="133"/>
        <v>79198.574902343724</v>
      </c>
      <c r="BF150" s="5">
        <f t="shared" ca="1" si="133"/>
        <v>79198.574902343724</v>
      </c>
      <c r="BG150" s="5">
        <f t="shared" ca="1" si="133"/>
        <v>79198.574902343724</v>
      </c>
      <c r="BH150" s="5">
        <f t="shared" ca="1" si="133"/>
        <v>81178.539274902316</v>
      </c>
      <c r="BI150" s="5">
        <f t="shared" ca="1" si="133"/>
        <v>81178.539274902316</v>
      </c>
      <c r="BJ150" s="5">
        <f t="shared" ca="1" si="133"/>
        <v>81178.539274902316</v>
      </c>
      <c r="BK150" s="5">
        <f t="shared" ca="1" si="133"/>
        <v>81178.539274902316</v>
      </c>
      <c r="BL150" s="5">
        <f t="shared" ca="1" si="133"/>
        <v>81178.539274902316</v>
      </c>
      <c r="BM150" s="5">
        <f t="shared" ca="1" si="133"/>
        <v>81178.539274902316</v>
      </c>
      <c r="BN150" s="5">
        <f t="shared" ca="1" si="133"/>
        <v>83208.002756774877</v>
      </c>
      <c r="BO150" s="5">
        <f t="shared" ca="1" si="133"/>
        <v>83208.002756774877</v>
      </c>
      <c r="BP150" s="5">
        <f t="shared" ca="1" si="133"/>
        <v>83208.002756774877</v>
      </c>
      <c r="BQ150" s="5">
        <f t="shared" ca="1" si="133"/>
        <v>83208.002756774877</v>
      </c>
      <c r="BR150" s="5">
        <f t="shared" ca="1" si="133"/>
        <v>83208.002756774877</v>
      </c>
      <c r="BS150" s="5">
        <f t="shared" ca="1" si="133"/>
        <v>83208.002756774877</v>
      </c>
      <c r="BT150" s="5">
        <f t="shared" ca="1" si="133"/>
        <v>85288.202825694243</v>
      </c>
      <c r="BU150" s="5">
        <f t="shared" ca="1" si="133"/>
        <v>85288.202825694243</v>
      </c>
      <c r="BV150" s="5">
        <f t="shared" ca="1" si="133"/>
        <v>85288.202825694243</v>
      </c>
      <c r="BW150" s="5">
        <f t="shared" ca="1" si="133"/>
        <v>85288.202825694243</v>
      </c>
      <c r="BX150" s="5">
        <f t="shared" ca="1" si="133"/>
        <v>85288.202825694243</v>
      </c>
      <c r="BY150" s="5">
        <f t="shared" ca="1" si="133"/>
        <v>85288.202825694243</v>
      </c>
      <c r="BZ150" s="5">
        <f t="shared" ca="1" si="133"/>
        <v>87420.407896336576</v>
      </c>
      <c r="CA150" s="5">
        <f t="shared" ca="1" si="133"/>
        <v>87420.407896336576</v>
      </c>
      <c r="CB150" s="5">
        <f t="shared" ca="1" si="133"/>
        <v>87420.407896336576</v>
      </c>
      <c r="CC150" s="5">
        <f t="shared" ca="1" si="133"/>
        <v>87420.407896336576</v>
      </c>
      <c r="CD150" s="5">
        <f t="shared" ca="1" si="133"/>
        <v>87420.407896336576</v>
      </c>
      <c r="CE150" s="5">
        <f t="shared" ca="1" si="133"/>
        <v>87420.407896336576</v>
      </c>
      <c r="CF150" s="5">
        <f t="shared" ca="1" si="133"/>
        <v>0</v>
      </c>
    </row>
    <row r="151" spans="2:84" x14ac:dyDescent="0.3">
      <c r="B151" s="13">
        <f>ROW()</f>
        <v>151</v>
      </c>
      <c r="H151" s="1" t="str">
        <f>$H$121</f>
        <v>ФОТ управленческого персонала</v>
      </c>
      <c r="I151" s="1" t="str">
        <f>I150</f>
        <v>Оклад - [Прочие сотрудники]</v>
      </c>
      <c r="J151" s="1" t="str">
        <f>$J$139</f>
        <v>Ставка</v>
      </c>
      <c r="M151" s="53" t="s">
        <v>92</v>
      </c>
      <c r="O151" s="82"/>
      <c r="P151" s="84">
        <v>70000</v>
      </c>
      <c r="W151" s="34"/>
    </row>
    <row r="152" spans="2:84" ht="4.05" customHeight="1" x14ac:dyDescent="0.3">
      <c r="B152" s="13">
        <f>ROW()</f>
        <v>152</v>
      </c>
    </row>
    <row r="153" spans="2:84" s="26" customFormat="1" ht="12" x14ac:dyDescent="0.25">
      <c r="B153" s="13"/>
      <c r="M153" s="55"/>
      <c r="N153" s="44" t="s">
        <v>21</v>
      </c>
      <c r="O153" s="45"/>
      <c r="P153" s="75"/>
      <c r="Q153" s="89"/>
      <c r="U153" s="41"/>
      <c r="V153" s="42"/>
      <c r="W153" s="43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</row>
    <row r="154" spans="2:84" x14ac:dyDescent="0.3">
      <c r="B154" s="13">
        <f>ROW()</f>
        <v>154</v>
      </c>
      <c r="H154" s="1" t="str">
        <f>$H$121</f>
        <v>ФОТ управленческого персонала</v>
      </c>
      <c r="I154" s="1" t="s">
        <v>94</v>
      </c>
      <c r="M154" s="53" t="s">
        <v>16</v>
      </c>
      <c r="O154" s="82"/>
      <c r="P154" s="86">
        <v>2.5000000000000001E-2</v>
      </c>
      <c r="W154" s="34"/>
    </row>
    <row r="155" spans="2:84" x14ac:dyDescent="0.3">
      <c r="B155" s="13">
        <f>ROW()</f>
        <v>155</v>
      </c>
      <c r="H155" s="1" t="str">
        <f>$H$121</f>
        <v>ФОТ управленческого персонала</v>
      </c>
      <c r="I155" s="1" t="s">
        <v>95</v>
      </c>
      <c r="M155" s="53" t="s">
        <v>96</v>
      </c>
      <c r="O155" s="82"/>
      <c r="P155" s="87">
        <v>6</v>
      </c>
      <c r="W155" s="34"/>
    </row>
    <row r="156" spans="2:84" x14ac:dyDescent="0.3">
      <c r="B156" s="13">
        <f>ROW()</f>
        <v>156</v>
      </c>
      <c r="H156" s="1" t="s">
        <v>31</v>
      </c>
      <c r="M156" s="53" t="s">
        <v>18</v>
      </c>
      <c r="P156" s="72" t="str">
        <f>Lists!$AI$13</f>
        <v>PL(-)</v>
      </c>
      <c r="U156" s="5">
        <f ca="1">SUM(INDIRECT(ADDRESS($B156,$X$2)&amp;":"&amp;ADDRESS($B156,$X$2-1+$P$8)))</f>
        <v>19067758.589826815</v>
      </c>
      <c r="X156" s="5">
        <f ca="1">IF(X$4="",0,X121*
IF(SUMIFS(Taxes!$N$14:$N$17,Taxes!$J$14:$J$17,YEAR(X$4))=4,IF(X$1&lt;=Taxes!$P$37*12,Taxes!$P$38,IF(X$1&lt;=Taxes!$P$39*12,Taxes!$P$40,Taxes!$P$33)),
IF(SUMIFS(Taxes!$N$14:$N$17,Taxes!$J$14:$J$17,YEAR(X$4))&gt;0,SUMIFS(Taxes!$P$33:$P$35,Taxes!$N$33:$N$35,SUMIFS(Taxes!$N$14:$N$17,Taxes!$J$14:$J$17,YEAR(X$4))),
SUMIFS(Taxes!$P$33:$P$35,Taxes!$N$33:$N$35,Taxes!$N$12)
)))</f>
        <v>84000</v>
      </c>
      <c r="Y156" s="5">
        <f ca="1">IF(Y$4="",0,Y121*
IF(SUMIFS(Taxes!$N$14:$N$17,Taxes!$J$14:$J$17,YEAR(Y$4))=4,IF(Y$1&lt;=Taxes!$P$37*12,Taxes!$P$38,IF(Y$1&lt;=Taxes!$P$39*12,Taxes!$P$40,Taxes!$P$33)),
IF(SUMIFS(Taxes!$N$14:$N$17,Taxes!$J$14:$J$17,YEAR(Y$4))&gt;0,SUMIFS(Taxes!$P$33:$P$35,Taxes!$N$33:$N$35,SUMIFS(Taxes!$N$14:$N$17,Taxes!$J$14:$J$17,YEAR(Y$4))),
SUMIFS(Taxes!$P$33:$P$35,Taxes!$N$33:$N$35,Taxes!$N$12)
)))</f>
        <v>135000</v>
      </c>
      <c r="Z156" s="5">
        <f ca="1">IF(Z$4="",0,Z121*
IF(SUMIFS(Taxes!$N$14:$N$17,Taxes!$J$14:$J$17,YEAR(Z$4))=4,IF(Z$1&lt;=Taxes!$P$37*12,Taxes!$P$38,IF(Z$1&lt;=Taxes!$P$39*12,Taxes!$P$40,Taxes!$P$33)),
IF(SUMIFS(Taxes!$N$14:$N$17,Taxes!$J$14:$J$17,YEAR(Z$4))&gt;0,SUMIFS(Taxes!$P$33:$P$35,Taxes!$N$33:$N$35,SUMIFS(Taxes!$N$14:$N$17,Taxes!$J$14:$J$17,YEAR(Z$4))),
SUMIFS(Taxes!$P$33:$P$35,Taxes!$N$33:$N$35,Taxes!$N$12)
)))</f>
        <v>180000</v>
      </c>
      <c r="AA156" s="5">
        <f ca="1">IF(AA$4="",0,AA121*
IF(SUMIFS(Taxes!$N$14:$N$17,Taxes!$J$14:$J$17,YEAR(AA$4))=4,IF(AA$1&lt;=Taxes!$P$37*12,Taxes!$P$38,IF(AA$1&lt;=Taxes!$P$39*12,Taxes!$P$40,Taxes!$P$33)),
IF(SUMIFS(Taxes!$N$14:$N$17,Taxes!$J$14:$J$17,YEAR(AA$4))&gt;0,SUMIFS(Taxes!$P$33:$P$35,Taxes!$N$33:$N$35,SUMIFS(Taxes!$N$14:$N$17,Taxes!$J$14:$J$17,YEAR(AA$4))),
SUMIFS(Taxes!$P$33:$P$35,Taxes!$N$33:$N$35,Taxes!$N$12)
)))</f>
        <v>180000</v>
      </c>
      <c r="AB156" s="5">
        <f ca="1">IF(AB$4="",0,AB121*
IF(SUMIFS(Taxes!$N$14:$N$17,Taxes!$J$14:$J$17,YEAR(AB$4))=4,IF(AB$1&lt;=Taxes!$P$37*12,Taxes!$P$38,IF(AB$1&lt;=Taxes!$P$39*12,Taxes!$P$40,Taxes!$P$33)),
IF(SUMIFS(Taxes!$N$14:$N$17,Taxes!$J$14:$J$17,YEAR(AB$4))&gt;0,SUMIFS(Taxes!$P$33:$P$35,Taxes!$N$33:$N$35,SUMIFS(Taxes!$N$14:$N$17,Taxes!$J$14:$J$17,YEAR(AB$4))),
SUMIFS(Taxes!$P$33:$P$35,Taxes!$N$33:$N$35,Taxes!$N$12)
)))</f>
        <v>180000</v>
      </c>
      <c r="AC156" s="5">
        <f ca="1">IF(AC$4="",0,AC121*
IF(SUMIFS(Taxes!$N$14:$N$17,Taxes!$J$14:$J$17,YEAR(AC$4))=4,IF(AC$1&lt;=Taxes!$P$37*12,Taxes!$P$38,IF(AC$1&lt;=Taxes!$P$39*12,Taxes!$P$40,Taxes!$P$33)),
IF(SUMIFS(Taxes!$N$14:$N$17,Taxes!$J$14:$J$17,YEAR(AC$4))&gt;0,SUMIFS(Taxes!$P$33:$P$35,Taxes!$N$33:$N$35,SUMIFS(Taxes!$N$14:$N$17,Taxes!$J$14:$J$17,YEAR(AC$4))),
SUMIFS(Taxes!$P$33:$P$35,Taxes!$N$33:$N$35,Taxes!$N$12)
)))</f>
        <v>180000</v>
      </c>
      <c r="AD156" s="5">
        <f ca="1">IF(AD$4="",0,AD121*
IF(SUMIFS(Taxes!$N$14:$N$17,Taxes!$J$14:$J$17,YEAR(AD$4))=4,IF(AD$1&lt;=Taxes!$P$37*12,Taxes!$P$38,IF(AD$1&lt;=Taxes!$P$39*12,Taxes!$P$40,Taxes!$P$33)),
IF(SUMIFS(Taxes!$N$14:$N$17,Taxes!$J$14:$J$17,YEAR(AD$4))&gt;0,SUMIFS(Taxes!$P$33:$P$35,Taxes!$N$33:$N$35,SUMIFS(Taxes!$N$14:$N$17,Taxes!$J$14:$J$17,YEAR(AD$4))),
SUMIFS(Taxes!$P$33:$P$35,Taxes!$N$33:$N$35,Taxes!$N$12)
)))</f>
        <v>184500</v>
      </c>
      <c r="AE156" s="5">
        <f ca="1">IF(AE$4="",0,AE121*
IF(SUMIFS(Taxes!$N$14:$N$17,Taxes!$J$14:$J$17,YEAR(AE$4))=4,IF(AE$1&lt;=Taxes!$P$37*12,Taxes!$P$38,IF(AE$1&lt;=Taxes!$P$39*12,Taxes!$P$40,Taxes!$P$33)),
IF(SUMIFS(Taxes!$N$14:$N$17,Taxes!$J$14:$J$17,YEAR(AE$4))&gt;0,SUMIFS(Taxes!$P$33:$P$35,Taxes!$N$33:$N$35,SUMIFS(Taxes!$N$14:$N$17,Taxes!$J$14:$J$17,YEAR(AE$4))),
SUMIFS(Taxes!$P$33:$P$35,Taxes!$N$33:$N$35,Taxes!$N$12)
)))</f>
        <v>184500</v>
      </c>
      <c r="AF156" s="5">
        <f ca="1">IF(AF$4="",0,AF121*
IF(SUMIFS(Taxes!$N$14:$N$17,Taxes!$J$14:$J$17,YEAR(AF$4))=4,IF(AF$1&lt;=Taxes!$P$37*12,Taxes!$P$38,IF(AF$1&lt;=Taxes!$P$39*12,Taxes!$P$40,Taxes!$P$33)),
IF(SUMIFS(Taxes!$N$14:$N$17,Taxes!$J$14:$J$17,YEAR(AF$4))&gt;0,SUMIFS(Taxes!$P$33:$P$35,Taxes!$N$33:$N$35,SUMIFS(Taxes!$N$14:$N$17,Taxes!$J$14:$J$17,YEAR(AF$4))),
SUMIFS(Taxes!$P$33:$P$35,Taxes!$N$33:$N$35,Taxes!$N$12)
)))</f>
        <v>206025</v>
      </c>
      <c r="AG156" s="5">
        <f ca="1">IF(AG$4="",0,AG121*
IF(SUMIFS(Taxes!$N$14:$N$17,Taxes!$J$14:$J$17,YEAR(AG$4))=4,IF(AG$1&lt;=Taxes!$P$37*12,Taxes!$P$38,IF(AG$1&lt;=Taxes!$P$39*12,Taxes!$P$40,Taxes!$P$33)),
IF(SUMIFS(Taxes!$N$14:$N$17,Taxes!$J$14:$J$17,YEAR(AG$4))&gt;0,SUMIFS(Taxes!$P$33:$P$35,Taxes!$N$33:$N$35,SUMIFS(Taxes!$N$14:$N$17,Taxes!$J$14:$J$17,YEAR(AG$4))),
SUMIFS(Taxes!$P$33:$P$35,Taxes!$N$33:$N$35,Taxes!$N$12)
)))</f>
        <v>206025</v>
      </c>
      <c r="AH156" s="5">
        <f ca="1">IF(AH$4="",0,AH121*
IF(SUMIFS(Taxes!$N$14:$N$17,Taxes!$J$14:$J$17,YEAR(AH$4))=4,IF(AH$1&lt;=Taxes!$P$37*12,Taxes!$P$38,IF(AH$1&lt;=Taxes!$P$39*12,Taxes!$P$40,Taxes!$P$33)),
IF(SUMIFS(Taxes!$N$14:$N$17,Taxes!$J$14:$J$17,YEAR(AH$4))&gt;0,SUMIFS(Taxes!$P$33:$P$35,Taxes!$N$33:$N$35,SUMIFS(Taxes!$N$14:$N$17,Taxes!$J$14:$J$17,YEAR(AH$4))),
SUMIFS(Taxes!$P$33:$P$35,Taxes!$N$33:$N$35,Taxes!$N$12)
)))</f>
        <v>206025</v>
      </c>
      <c r="AI156" s="5">
        <f ca="1">IF(AI$4="",0,AI121*
IF(SUMIFS(Taxes!$N$14:$N$17,Taxes!$J$14:$J$17,YEAR(AI$4))=4,IF(AI$1&lt;=Taxes!$P$37*12,Taxes!$P$38,IF(AI$1&lt;=Taxes!$P$39*12,Taxes!$P$40,Taxes!$P$33)),
IF(SUMIFS(Taxes!$N$14:$N$17,Taxes!$J$14:$J$17,YEAR(AI$4))&gt;0,SUMIFS(Taxes!$P$33:$P$35,Taxes!$N$33:$N$35,SUMIFS(Taxes!$N$14:$N$17,Taxes!$J$14:$J$17,YEAR(AI$4))),
SUMIFS(Taxes!$P$33:$P$35,Taxes!$N$33:$N$35,Taxes!$N$12)
)))</f>
        <v>206025</v>
      </c>
      <c r="AJ156" s="5">
        <f ca="1">IF(AJ$4="",0,AJ121*
IF(SUMIFS(Taxes!$N$14:$N$17,Taxes!$J$14:$J$17,YEAR(AJ$4))=4,IF(AJ$1&lt;=Taxes!$P$37*12,Taxes!$P$38,IF(AJ$1&lt;=Taxes!$P$39*12,Taxes!$P$40,Taxes!$P$33)),
IF(SUMIFS(Taxes!$N$14:$N$17,Taxes!$J$14:$J$17,YEAR(AJ$4))&gt;0,SUMIFS(Taxes!$P$33:$P$35,Taxes!$N$33:$N$35,SUMIFS(Taxes!$N$14:$N$17,Taxes!$J$14:$J$17,YEAR(AJ$4))),
SUMIFS(Taxes!$P$33:$P$35,Taxes!$N$33:$N$35,Taxes!$N$12)
)))</f>
        <v>211175.625</v>
      </c>
      <c r="AK156" s="5">
        <f ca="1">IF(AK$4="",0,AK121*
IF(SUMIFS(Taxes!$N$14:$N$17,Taxes!$J$14:$J$17,YEAR(AK$4))=4,IF(AK$1&lt;=Taxes!$P$37*12,Taxes!$P$38,IF(AK$1&lt;=Taxes!$P$39*12,Taxes!$P$40,Taxes!$P$33)),
IF(SUMIFS(Taxes!$N$14:$N$17,Taxes!$J$14:$J$17,YEAR(AK$4))&gt;0,SUMIFS(Taxes!$P$33:$P$35,Taxes!$N$33:$N$35,SUMIFS(Taxes!$N$14:$N$17,Taxes!$J$14:$J$17,YEAR(AK$4))),
SUMIFS(Taxes!$P$33:$P$35,Taxes!$N$33:$N$35,Taxes!$N$12)
)))</f>
        <v>211175.625</v>
      </c>
      <c r="AL156" s="5">
        <f ca="1">IF(AL$4="",0,AL121*
IF(SUMIFS(Taxes!$N$14:$N$17,Taxes!$J$14:$J$17,YEAR(AL$4))=4,IF(AL$1&lt;=Taxes!$P$37*12,Taxes!$P$38,IF(AL$1&lt;=Taxes!$P$39*12,Taxes!$P$40,Taxes!$P$33)),
IF(SUMIFS(Taxes!$N$14:$N$17,Taxes!$J$14:$J$17,YEAR(AL$4))&gt;0,SUMIFS(Taxes!$P$33:$P$35,Taxes!$N$33:$N$35,SUMIFS(Taxes!$N$14:$N$17,Taxes!$J$14:$J$17,YEAR(AL$4))),
SUMIFS(Taxes!$P$33:$P$35,Taxes!$N$33:$N$35,Taxes!$N$12)
)))</f>
        <v>211175.625</v>
      </c>
      <c r="AM156" s="5">
        <f ca="1">IF(AM$4="",0,AM121*
IF(SUMIFS(Taxes!$N$14:$N$17,Taxes!$J$14:$J$17,YEAR(AM$4))=4,IF(AM$1&lt;=Taxes!$P$37*12,Taxes!$P$38,IF(AM$1&lt;=Taxes!$P$39*12,Taxes!$P$40,Taxes!$P$33)),
IF(SUMIFS(Taxes!$N$14:$N$17,Taxes!$J$14:$J$17,YEAR(AM$4))&gt;0,SUMIFS(Taxes!$P$33:$P$35,Taxes!$N$33:$N$35,SUMIFS(Taxes!$N$14:$N$17,Taxes!$J$14:$J$17,YEAR(AM$4))),
SUMIFS(Taxes!$P$33:$P$35,Taxes!$N$33:$N$35,Taxes!$N$12)
)))</f>
        <v>211175.625</v>
      </c>
      <c r="AN156" s="5">
        <f ca="1">IF(AN$4="",0,AN121*
IF(SUMIFS(Taxes!$N$14:$N$17,Taxes!$J$14:$J$17,YEAR(AN$4))=4,IF(AN$1&lt;=Taxes!$P$37*12,Taxes!$P$38,IF(AN$1&lt;=Taxes!$P$39*12,Taxes!$P$40,Taxes!$P$33)),
IF(SUMIFS(Taxes!$N$14:$N$17,Taxes!$J$14:$J$17,YEAR(AN$4))&gt;0,SUMIFS(Taxes!$P$33:$P$35,Taxes!$N$33:$N$35,SUMIFS(Taxes!$N$14:$N$17,Taxes!$J$14:$J$17,YEAR(AN$4))),
SUMIFS(Taxes!$P$33:$P$35,Taxes!$N$33:$N$35,Taxes!$N$12)
)))</f>
        <v>233238.75</v>
      </c>
      <c r="AO156" s="5">
        <f ca="1">IF(AO$4="",0,AO121*
IF(SUMIFS(Taxes!$N$14:$N$17,Taxes!$J$14:$J$17,YEAR(AO$4))=4,IF(AO$1&lt;=Taxes!$P$37*12,Taxes!$P$38,IF(AO$1&lt;=Taxes!$P$39*12,Taxes!$P$40,Taxes!$P$33)),
IF(SUMIFS(Taxes!$N$14:$N$17,Taxes!$J$14:$J$17,YEAR(AO$4))&gt;0,SUMIFS(Taxes!$P$33:$P$35,Taxes!$N$33:$N$35,SUMIFS(Taxes!$N$14:$N$17,Taxes!$J$14:$J$17,YEAR(AO$4))),
SUMIFS(Taxes!$P$33:$P$35,Taxes!$N$33:$N$35,Taxes!$N$12)
)))</f>
        <v>233238.75</v>
      </c>
      <c r="AP156" s="5">
        <f ca="1">IF(AP$4="",0,AP121*
IF(SUMIFS(Taxes!$N$14:$N$17,Taxes!$J$14:$J$17,YEAR(AP$4))=4,IF(AP$1&lt;=Taxes!$P$37*12,Taxes!$P$38,IF(AP$1&lt;=Taxes!$P$39*12,Taxes!$P$40,Taxes!$P$33)),
IF(SUMIFS(Taxes!$N$14:$N$17,Taxes!$J$14:$J$17,YEAR(AP$4))&gt;0,SUMIFS(Taxes!$P$33:$P$35,Taxes!$N$33:$N$35,SUMIFS(Taxes!$N$14:$N$17,Taxes!$J$14:$J$17,YEAR(AP$4))),
SUMIFS(Taxes!$P$33:$P$35,Taxes!$N$33:$N$35,Taxes!$N$12)
)))</f>
        <v>239069.71874999991</v>
      </c>
      <c r="AQ156" s="5">
        <f ca="1">IF(AQ$4="",0,AQ121*
IF(SUMIFS(Taxes!$N$14:$N$17,Taxes!$J$14:$J$17,YEAR(AQ$4))=4,IF(AQ$1&lt;=Taxes!$P$37*12,Taxes!$P$38,IF(AQ$1&lt;=Taxes!$P$39*12,Taxes!$P$40,Taxes!$P$33)),
IF(SUMIFS(Taxes!$N$14:$N$17,Taxes!$J$14:$J$17,YEAR(AQ$4))&gt;0,SUMIFS(Taxes!$P$33:$P$35,Taxes!$N$33:$N$35,SUMIFS(Taxes!$N$14:$N$17,Taxes!$J$14:$J$17,YEAR(AQ$4))),
SUMIFS(Taxes!$P$33:$P$35,Taxes!$N$33:$N$35,Taxes!$N$12)
)))</f>
        <v>239069.71874999991</v>
      </c>
      <c r="AR156" s="5">
        <f ca="1">IF(AR$4="",0,AR121*
IF(SUMIFS(Taxes!$N$14:$N$17,Taxes!$J$14:$J$17,YEAR(AR$4))=4,IF(AR$1&lt;=Taxes!$P$37*12,Taxes!$P$38,IF(AR$1&lt;=Taxes!$P$39*12,Taxes!$P$40,Taxes!$P$33)),
IF(SUMIFS(Taxes!$N$14:$N$17,Taxes!$J$14:$J$17,YEAR(AR$4))&gt;0,SUMIFS(Taxes!$P$33:$P$35,Taxes!$N$33:$N$35,SUMIFS(Taxes!$N$14:$N$17,Taxes!$J$14:$J$17,YEAR(AR$4))),
SUMIFS(Taxes!$P$33:$P$35,Taxes!$N$33:$N$35,Taxes!$N$12)
)))</f>
        <v>264915.09374999994</v>
      </c>
      <c r="AS156" s="5">
        <f ca="1">IF(AS$4="",0,AS121*
IF(SUMIFS(Taxes!$N$14:$N$17,Taxes!$J$14:$J$17,YEAR(AS$4))=4,IF(AS$1&lt;=Taxes!$P$37*12,Taxes!$P$38,IF(AS$1&lt;=Taxes!$P$39*12,Taxes!$P$40,Taxes!$P$33)),
IF(SUMIFS(Taxes!$N$14:$N$17,Taxes!$J$14:$J$17,YEAR(AS$4))&gt;0,SUMIFS(Taxes!$P$33:$P$35,Taxes!$N$33:$N$35,SUMIFS(Taxes!$N$14:$N$17,Taxes!$J$14:$J$17,YEAR(AS$4))),
SUMIFS(Taxes!$P$33:$P$35,Taxes!$N$33:$N$35,Taxes!$N$12)
)))</f>
        <v>264915.09374999994</v>
      </c>
      <c r="AT156" s="5">
        <f ca="1">IF(AT$4="",0,AT121*
IF(SUMIFS(Taxes!$N$14:$N$17,Taxes!$J$14:$J$17,YEAR(AT$4))=4,IF(AT$1&lt;=Taxes!$P$37*12,Taxes!$P$38,IF(AT$1&lt;=Taxes!$P$39*12,Taxes!$P$40,Taxes!$P$33)),
IF(SUMIFS(Taxes!$N$14:$N$17,Taxes!$J$14:$J$17,YEAR(AT$4))&gt;0,SUMIFS(Taxes!$P$33:$P$35,Taxes!$N$33:$N$35,SUMIFS(Taxes!$N$14:$N$17,Taxes!$J$14:$J$17,YEAR(AT$4))),
SUMIFS(Taxes!$P$33:$P$35,Taxes!$N$33:$N$35,Taxes!$N$12)
)))</f>
        <v>264915.09374999994</v>
      </c>
      <c r="AU156" s="5">
        <f ca="1">IF(AU$4="",0,AU121*
IF(SUMIFS(Taxes!$N$14:$N$17,Taxes!$J$14:$J$17,YEAR(AU$4))=4,IF(AU$1&lt;=Taxes!$P$37*12,Taxes!$P$38,IF(AU$1&lt;=Taxes!$P$39*12,Taxes!$P$40,Taxes!$P$33)),
IF(SUMIFS(Taxes!$N$14:$N$17,Taxes!$J$14:$J$17,YEAR(AU$4))&gt;0,SUMIFS(Taxes!$P$33:$P$35,Taxes!$N$33:$N$35,SUMIFS(Taxes!$N$14:$N$17,Taxes!$J$14:$J$17,YEAR(AU$4))),
SUMIFS(Taxes!$P$33:$P$35,Taxes!$N$33:$N$35,Taxes!$N$12)
)))</f>
        <v>264915.09374999994</v>
      </c>
      <c r="AV156" s="5">
        <f ca="1">IF(AV$4="",0,AV121*
IF(SUMIFS(Taxes!$N$14:$N$17,Taxes!$J$14:$J$17,YEAR(AV$4))=4,IF(AV$1&lt;=Taxes!$P$37*12,Taxes!$P$38,IF(AV$1&lt;=Taxes!$P$39*12,Taxes!$P$40,Taxes!$P$33)),
IF(SUMIFS(Taxes!$N$14:$N$17,Taxes!$J$14:$J$17,YEAR(AV$4))&gt;0,SUMIFS(Taxes!$P$33:$P$35,Taxes!$N$33:$N$35,SUMIFS(Taxes!$N$14:$N$17,Taxes!$J$14:$J$17,YEAR(AV$4))),
SUMIFS(Taxes!$P$33:$P$35,Taxes!$N$33:$N$35,Taxes!$N$12)
)))</f>
        <v>294718.0417968749</v>
      </c>
      <c r="AW156" s="5">
        <f ca="1">IF(AW$4="",0,AW121*
IF(SUMIFS(Taxes!$N$14:$N$17,Taxes!$J$14:$J$17,YEAR(AW$4))=4,IF(AW$1&lt;=Taxes!$P$37*12,Taxes!$P$38,IF(AW$1&lt;=Taxes!$P$39*12,Taxes!$P$40,Taxes!$P$33)),
IF(SUMIFS(Taxes!$N$14:$N$17,Taxes!$J$14:$J$17,YEAR(AW$4))&gt;0,SUMIFS(Taxes!$P$33:$P$35,Taxes!$N$33:$N$35,SUMIFS(Taxes!$N$14:$N$17,Taxes!$J$14:$J$17,YEAR(AW$4))),
SUMIFS(Taxes!$P$33:$P$35,Taxes!$N$33:$N$35,Taxes!$N$12)
)))</f>
        <v>294718.0417968749</v>
      </c>
      <c r="AX156" s="5">
        <f ca="1">IF(AX$4="",0,AX121*
IF(SUMIFS(Taxes!$N$14:$N$17,Taxes!$J$14:$J$17,YEAR(AX$4))=4,IF(AX$1&lt;=Taxes!$P$37*12,Taxes!$P$38,IF(AX$1&lt;=Taxes!$P$39*12,Taxes!$P$40,Taxes!$P$33)),
IF(SUMIFS(Taxes!$N$14:$N$17,Taxes!$J$14:$J$17,YEAR(AX$4))&gt;0,SUMIFS(Taxes!$P$33:$P$35,Taxes!$N$33:$N$35,SUMIFS(Taxes!$N$14:$N$17,Taxes!$J$14:$J$17,YEAR(AX$4))),
SUMIFS(Taxes!$P$33:$P$35,Taxes!$N$33:$N$35,Taxes!$N$12)
)))</f>
        <v>294718.0417968749</v>
      </c>
      <c r="AY156" s="5">
        <f ca="1">IF(AY$4="",0,AY121*
IF(SUMIFS(Taxes!$N$14:$N$17,Taxes!$J$14:$J$17,YEAR(AY$4))=4,IF(AY$1&lt;=Taxes!$P$37*12,Taxes!$P$38,IF(AY$1&lt;=Taxes!$P$39*12,Taxes!$P$40,Taxes!$P$33)),
IF(SUMIFS(Taxes!$N$14:$N$17,Taxes!$J$14:$J$17,YEAR(AY$4))&gt;0,SUMIFS(Taxes!$P$33:$P$35,Taxes!$N$33:$N$35,SUMIFS(Taxes!$N$14:$N$17,Taxes!$J$14:$J$17,YEAR(AY$4))),
SUMIFS(Taxes!$P$33:$P$35,Taxes!$N$33:$N$35,Taxes!$N$12)
)))</f>
        <v>294718.0417968749</v>
      </c>
      <c r="AZ156" s="5">
        <f ca="1">IF(AZ$4="",0,AZ121*
IF(SUMIFS(Taxes!$N$14:$N$17,Taxes!$J$14:$J$17,YEAR(AZ$4))=4,IF(AZ$1&lt;=Taxes!$P$37*12,Taxes!$P$38,IF(AZ$1&lt;=Taxes!$P$39*12,Taxes!$P$40,Taxes!$P$33)),
IF(SUMIFS(Taxes!$N$14:$N$17,Taxes!$J$14:$J$17,YEAR(AZ$4))&gt;0,SUMIFS(Taxes!$P$33:$P$35,Taxes!$N$33:$N$35,SUMIFS(Taxes!$N$14:$N$17,Taxes!$J$14:$J$17,YEAR(AZ$4))),
SUMIFS(Taxes!$P$33:$P$35,Taxes!$N$33:$N$35,Taxes!$N$12)
)))</f>
        <v>294718.0417968749</v>
      </c>
      <c r="BA156" s="5">
        <f ca="1">IF(BA$4="",0,BA121*
IF(SUMIFS(Taxes!$N$14:$N$17,Taxes!$J$14:$J$17,YEAR(BA$4))=4,IF(BA$1&lt;=Taxes!$P$37*12,Taxes!$P$38,IF(BA$1&lt;=Taxes!$P$39*12,Taxes!$P$40,Taxes!$P$33)),
IF(SUMIFS(Taxes!$N$14:$N$17,Taxes!$J$14:$J$17,YEAR(BA$4))&gt;0,SUMIFS(Taxes!$P$33:$P$35,Taxes!$N$33:$N$35,SUMIFS(Taxes!$N$14:$N$17,Taxes!$J$14:$J$17,YEAR(BA$4))),
SUMIFS(Taxes!$P$33:$P$35,Taxes!$N$33:$N$35,Taxes!$N$12)
)))</f>
        <v>294718.0417968749</v>
      </c>
      <c r="BB156" s="5">
        <f ca="1">IF(BB$4="",0,BB121*
IF(SUMIFS(Taxes!$N$14:$N$17,Taxes!$J$14:$J$17,YEAR(BB$4))=4,IF(BB$1&lt;=Taxes!$P$37*12,Taxes!$P$38,IF(BB$1&lt;=Taxes!$P$39*12,Taxes!$P$40,Taxes!$P$33)),
IF(SUMIFS(Taxes!$N$14:$N$17,Taxes!$J$14:$J$17,YEAR(BB$4))&gt;0,SUMIFS(Taxes!$P$33:$P$35,Taxes!$N$33:$N$35,SUMIFS(Taxes!$N$14:$N$17,Taxes!$J$14:$J$17,YEAR(BB$4))),
SUMIFS(Taxes!$P$33:$P$35,Taxes!$N$33:$N$35,Taxes!$N$12)
)))</f>
        <v>302085.99284179677</v>
      </c>
      <c r="BC156" s="5">
        <f ca="1">IF(BC$4="",0,BC121*
IF(SUMIFS(Taxes!$N$14:$N$17,Taxes!$J$14:$J$17,YEAR(BC$4))=4,IF(BC$1&lt;=Taxes!$P$37*12,Taxes!$P$38,IF(BC$1&lt;=Taxes!$P$39*12,Taxes!$P$40,Taxes!$P$33)),
IF(SUMIFS(Taxes!$N$14:$N$17,Taxes!$J$14:$J$17,YEAR(BC$4))&gt;0,SUMIFS(Taxes!$P$33:$P$35,Taxes!$N$33:$N$35,SUMIFS(Taxes!$N$14:$N$17,Taxes!$J$14:$J$17,YEAR(BC$4))),
SUMIFS(Taxes!$P$33:$P$35,Taxes!$N$33:$N$35,Taxes!$N$12)
)))</f>
        <v>302085.99284179677</v>
      </c>
      <c r="BD156" s="5">
        <f ca="1">IF(BD$4="",0,BD121*
IF(SUMIFS(Taxes!$N$14:$N$17,Taxes!$J$14:$J$17,YEAR(BD$4))=4,IF(BD$1&lt;=Taxes!$P$37*12,Taxes!$P$38,IF(BD$1&lt;=Taxes!$P$39*12,Taxes!$P$40,Taxes!$P$33)),
IF(SUMIFS(Taxes!$N$14:$N$17,Taxes!$J$14:$J$17,YEAR(BD$4))&gt;0,SUMIFS(Taxes!$P$33:$P$35,Taxes!$N$33:$N$35,SUMIFS(Taxes!$N$14:$N$17,Taxes!$J$14:$J$17,YEAR(BD$4))),
SUMIFS(Taxes!$P$33:$P$35,Taxes!$N$33:$N$35,Taxes!$N$12)
)))</f>
        <v>325845.56531249988</v>
      </c>
      <c r="BE156" s="5">
        <f ca="1">IF(BE$4="",0,BE121*
IF(SUMIFS(Taxes!$N$14:$N$17,Taxes!$J$14:$J$17,YEAR(BE$4))=4,IF(BE$1&lt;=Taxes!$P$37*12,Taxes!$P$38,IF(BE$1&lt;=Taxes!$P$39*12,Taxes!$P$40,Taxes!$P$33)),
IF(SUMIFS(Taxes!$N$14:$N$17,Taxes!$J$14:$J$17,YEAR(BE$4))&gt;0,SUMIFS(Taxes!$P$33:$P$35,Taxes!$N$33:$N$35,SUMIFS(Taxes!$N$14:$N$17,Taxes!$J$14:$J$17,YEAR(BE$4))),
SUMIFS(Taxes!$P$33:$P$35,Taxes!$N$33:$N$35,Taxes!$N$12)
)))</f>
        <v>325845.56531249988</v>
      </c>
      <c r="BF156" s="5">
        <f ca="1">IF(BF$4="",0,BF121*
IF(SUMIFS(Taxes!$N$14:$N$17,Taxes!$J$14:$J$17,YEAR(BF$4))=4,IF(BF$1&lt;=Taxes!$P$37*12,Taxes!$P$38,IF(BF$1&lt;=Taxes!$P$39*12,Taxes!$P$40,Taxes!$P$33)),
IF(SUMIFS(Taxes!$N$14:$N$17,Taxes!$J$14:$J$17,YEAR(BF$4))&gt;0,SUMIFS(Taxes!$P$33:$P$35,Taxes!$N$33:$N$35,SUMIFS(Taxes!$N$14:$N$17,Taxes!$J$14:$J$17,YEAR(BF$4))),
SUMIFS(Taxes!$P$33:$P$35,Taxes!$N$33:$N$35,Taxes!$N$12)
)))</f>
        <v>325845.56531249988</v>
      </c>
      <c r="BG156" s="5">
        <f ca="1">IF(BG$4="",0,BG121*
IF(SUMIFS(Taxes!$N$14:$N$17,Taxes!$J$14:$J$17,YEAR(BG$4))=4,IF(BG$1&lt;=Taxes!$P$37*12,Taxes!$P$38,IF(BG$1&lt;=Taxes!$P$39*12,Taxes!$P$40,Taxes!$P$33)),
IF(SUMIFS(Taxes!$N$14:$N$17,Taxes!$J$14:$J$17,YEAR(BG$4))&gt;0,SUMIFS(Taxes!$P$33:$P$35,Taxes!$N$33:$N$35,SUMIFS(Taxes!$N$14:$N$17,Taxes!$J$14:$J$17,YEAR(BG$4))),
SUMIFS(Taxes!$P$33:$P$35,Taxes!$N$33:$N$35,Taxes!$N$12)
)))</f>
        <v>325845.56531249988</v>
      </c>
      <c r="BH156" s="5">
        <f ca="1">IF(BH$4="",0,BH121*
IF(SUMIFS(Taxes!$N$14:$N$17,Taxes!$J$14:$J$17,YEAR(BH$4))=4,IF(BH$1&lt;=Taxes!$P$37*12,Taxes!$P$38,IF(BH$1&lt;=Taxes!$P$39*12,Taxes!$P$40,Taxes!$P$33)),
IF(SUMIFS(Taxes!$N$14:$N$17,Taxes!$J$14:$J$17,YEAR(BH$4))&gt;0,SUMIFS(Taxes!$P$33:$P$35,Taxes!$N$33:$N$35,SUMIFS(Taxes!$N$14:$N$17,Taxes!$J$14:$J$17,YEAR(BH$4))),
SUMIFS(Taxes!$P$33:$P$35,Taxes!$N$33:$N$35,Taxes!$N$12)
)))</f>
        <v>333991.70444531238</v>
      </c>
      <c r="BI156" s="5">
        <f ca="1">IF(BI$4="",0,BI121*
IF(SUMIFS(Taxes!$N$14:$N$17,Taxes!$J$14:$J$17,YEAR(BI$4))=4,IF(BI$1&lt;=Taxes!$P$37*12,Taxes!$P$38,IF(BI$1&lt;=Taxes!$P$39*12,Taxes!$P$40,Taxes!$P$33)),
IF(SUMIFS(Taxes!$N$14:$N$17,Taxes!$J$14:$J$17,YEAR(BI$4))&gt;0,SUMIFS(Taxes!$P$33:$P$35,Taxes!$N$33:$N$35,SUMIFS(Taxes!$N$14:$N$17,Taxes!$J$14:$J$17,YEAR(BI$4))),
SUMIFS(Taxes!$P$33:$P$35,Taxes!$N$33:$N$35,Taxes!$N$12)
)))</f>
        <v>333991.70444531238</v>
      </c>
      <c r="BJ156" s="5">
        <f ca="1">IF(BJ$4="",0,BJ121*
IF(SUMIFS(Taxes!$N$14:$N$17,Taxes!$J$14:$J$17,YEAR(BJ$4))=4,IF(BJ$1&lt;=Taxes!$P$37*12,Taxes!$P$38,IF(BJ$1&lt;=Taxes!$P$39*12,Taxes!$P$40,Taxes!$P$33)),
IF(SUMIFS(Taxes!$N$14:$N$17,Taxes!$J$14:$J$17,YEAR(BJ$4))&gt;0,SUMIFS(Taxes!$P$33:$P$35,Taxes!$N$33:$N$35,SUMIFS(Taxes!$N$14:$N$17,Taxes!$J$14:$J$17,YEAR(BJ$4))),
SUMIFS(Taxes!$P$33:$P$35,Taxes!$N$33:$N$35,Taxes!$N$12)
)))</f>
        <v>333991.70444531238</v>
      </c>
      <c r="BK156" s="5">
        <f ca="1">IF(BK$4="",0,BK121*
IF(SUMIFS(Taxes!$N$14:$N$17,Taxes!$J$14:$J$17,YEAR(BK$4))=4,IF(BK$1&lt;=Taxes!$P$37*12,Taxes!$P$38,IF(BK$1&lt;=Taxes!$P$39*12,Taxes!$P$40,Taxes!$P$33)),
IF(SUMIFS(Taxes!$N$14:$N$17,Taxes!$J$14:$J$17,YEAR(BK$4))&gt;0,SUMIFS(Taxes!$P$33:$P$35,Taxes!$N$33:$N$35,SUMIFS(Taxes!$N$14:$N$17,Taxes!$J$14:$J$17,YEAR(BK$4))),
SUMIFS(Taxes!$P$33:$P$35,Taxes!$N$33:$N$35,Taxes!$N$12)
)))</f>
        <v>333991.70444531238</v>
      </c>
      <c r="BL156" s="5">
        <f ca="1">IF(BL$4="",0,BL121*
IF(SUMIFS(Taxes!$N$14:$N$17,Taxes!$J$14:$J$17,YEAR(BL$4))=4,IF(BL$1&lt;=Taxes!$P$37*12,Taxes!$P$38,IF(BL$1&lt;=Taxes!$P$39*12,Taxes!$P$40,Taxes!$P$33)),
IF(SUMIFS(Taxes!$N$14:$N$17,Taxes!$J$14:$J$17,YEAR(BL$4))&gt;0,SUMIFS(Taxes!$P$33:$P$35,Taxes!$N$33:$N$35,SUMIFS(Taxes!$N$14:$N$17,Taxes!$J$14:$J$17,YEAR(BL$4))),
SUMIFS(Taxes!$P$33:$P$35,Taxes!$N$33:$N$35,Taxes!$N$12)
)))</f>
        <v>414010.55030200182</v>
      </c>
      <c r="BM156" s="5">
        <f ca="1">IF(BM$4="",0,BM121*
IF(SUMIFS(Taxes!$N$14:$N$17,Taxes!$J$14:$J$17,YEAR(BM$4))=4,IF(BM$1&lt;=Taxes!$P$37*12,Taxes!$P$38,IF(BM$1&lt;=Taxes!$P$39*12,Taxes!$P$40,Taxes!$P$33)),
IF(SUMIFS(Taxes!$N$14:$N$17,Taxes!$J$14:$J$17,YEAR(BM$4))&gt;0,SUMIFS(Taxes!$P$33:$P$35,Taxes!$N$33:$N$35,SUMIFS(Taxes!$N$14:$N$17,Taxes!$J$14:$J$17,YEAR(BM$4))),
SUMIFS(Taxes!$P$33:$P$35,Taxes!$N$33:$N$35,Taxes!$N$12)
)))</f>
        <v>414010.55030200182</v>
      </c>
      <c r="BN156" s="5">
        <f ca="1">IF(BN$4="",0,BN121*
IF(SUMIFS(Taxes!$N$14:$N$17,Taxes!$J$14:$J$17,YEAR(BN$4))=4,IF(BN$1&lt;=Taxes!$P$37*12,Taxes!$P$38,IF(BN$1&lt;=Taxes!$P$39*12,Taxes!$P$40,Taxes!$P$33)),
IF(SUMIFS(Taxes!$N$14:$N$17,Taxes!$J$14:$J$17,YEAR(BN$4))&gt;0,SUMIFS(Taxes!$P$33:$P$35,Taxes!$N$33:$N$35,SUMIFS(Taxes!$N$14:$N$17,Taxes!$J$14:$J$17,YEAR(BN$4))),
SUMIFS(Taxes!$P$33:$P$35,Taxes!$N$33:$N$35,Taxes!$N$12)
)))</f>
        <v>424360.81405955186</v>
      </c>
      <c r="BO156" s="5">
        <f ca="1">IF(BO$4="",0,BO121*
IF(SUMIFS(Taxes!$N$14:$N$17,Taxes!$J$14:$J$17,YEAR(BO$4))=4,IF(BO$1&lt;=Taxes!$P$37*12,Taxes!$P$38,IF(BO$1&lt;=Taxes!$P$39*12,Taxes!$P$40,Taxes!$P$33)),
IF(SUMIFS(Taxes!$N$14:$N$17,Taxes!$J$14:$J$17,YEAR(BO$4))&gt;0,SUMIFS(Taxes!$P$33:$P$35,Taxes!$N$33:$N$35,SUMIFS(Taxes!$N$14:$N$17,Taxes!$J$14:$J$17,YEAR(BO$4))),
SUMIFS(Taxes!$P$33:$P$35,Taxes!$N$33:$N$35,Taxes!$N$12)
)))</f>
        <v>424360.81405955186</v>
      </c>
      <c r="BP156" s="5">
        <f ca="1">IF(BP$4="",0,BP121*
IF(SUMIFS(Taxes!$N$14:$N$17,Taxes!$J$14:$J$17,YEAR(BP$4))=4,IF(BP$1&lt;=Taxes!$P$37*12,Taxes!$P$38,IF(BP$1&lt;=Taxes!$P$39*12,Taxes!$P$40,Taxes!$P$33)),
IF(SUMIFS(Taxes!$N$14:$N$17,Taxes!$J$14:$J$17,YEAR(BP$4))&gt;0,SUMIFS(Taxes!$P$33:$P$35,Taxes!$N$33:$N$35,SUMIFS(Taxes!$N$14:$N$17,Taxes!$J$14:$J$17,YEAR(BP$4))),
SUMIFS(Taxes!$P$33:$P$35,Taxes!$N$33:$N$35,Taxes!$N$12)
)))</f>
        <v>424360.81405955186</v>
      </c>
      <c r="BQ156" s="5">
        <f ca="1">IF(BQ$4="",0,BQ121*
IF(SUMIFS(Taxes!$N$14:$N$17,Taxes!$J$14:$J$17,YEAR(BQ$4))=4,IF(BQ$1&lt;=Taxes!$P$37*12,Taxes!$P$38,IF(BQ$1&lt;=Taxes!$P$39*12,Taxes!$P$40,Taxes!$P$33)),
IF(SUMIFS(Taxes!$N$14:$N$17,Taxes!$J$14:$J$17,YEAR(BQ$4))&gt;0,SUMIFS(Taxes!$P$33:$P$35,Taxes!$N$33:$N$35,SUMIFS(Taxes!$N$14:$N$17,Taxes!$J$14:$J$17,YEAR(BQ$4))),
SUMIFS(Taxes!$P$33:$P$35,Taxes!$N$33:$N$35,Taxes!$N$12)
)))</f>
        <v>424360.81405955186</v>
      </c>
      <c r="BR156" s="5">
        <f ca="1">IF(BR$4="",0,BR121*
IF(SUMIFS(Taxes!$N$14:$N$17,Taxes!$J$14:$J$17,YEAR(BR$4))=4,IF(BR$1&lt;=Taxes!$P$37*12,Taxes!$P$38,IF(BR$1&lt;=Taxes!$P$39*12,Taxes!$P$40,Taxes!$P$33)),
IF(SUMIFS(Taxes!$N$14:$N$17,Taxes!$J$14:$J$17,YEAR(BR$4))&gt;0,SUMIFS(Taxes!$P$33:$P$35,Taxes!$N$33:$N$35,SUMIFS(Taxes!$N$14:$N$17,Taxes!$J$14:$J$17,YEAR(BR$4))),
SUMIFS(Taxes!$P$33:$P$35,Taxes!$N$33:$N$35,Taxes!$N$12)
)))</f>
        <v>424360.81405955186</v>
      </c>
      <c r="BS156" s="5">
        <f ca="1">IF(BS$4="",0,BS121*
IF(SUMIFS(Taxes!$N$14:$N$17,Taxes!$J$14:$J$17,YEAR(BS$4))=4,IF(BS$1&lt;=Taxes!$P$37*12,Taxes!$P$38,IF(BS$1&lt;=Taxes!$P$39*12,Taxes!$P$40,Taxes!$P$33)),
IF(SUMIFS(Taxes!$N$14:$N$17,Taxes!$J$14:$J$17,YEAR(BS$4))&gt;0,SUMIFS(Taxes!$P$33:$P$35,Taxes!$N$33:$N$35,SUMIFS(Taxes!$N$14:$N$17,Taxes!$J$14:$J$17,YEAR(BS$4))),
SUMIFS(Taxes!$P$33:$P$35,Taxes!$N$33:$N$35,Taxes!$N$12)
)))</f>
        <v>424360.81405955186</v>
      </c>
      <c r="BT156" s="5">
        <f ca="1">IF(BT$4="",0,BT121*
IF(SUMIFS(Taxes!$N$14:$N$17,Taxes!$J$14:$J$17,YEAR(BT$4))=4,IF(BT$1&lt;=Taxes!$P$37*12,Taxes!$P$38,IF(BT$1&lt;=Taxes!$P$39*12,Taxes!$P$40,Taxes!$P$33)),
IF(SUMIFS(Taxes!$N$14:$N$17,Taxes!$J$14:$J$17,YEAR(BT$4))&gt;0,SUMIFS(Taxes!$P$33:$P$35,Taxes!$N$33:$N$35,SUMIFS(Taxes!$N$14:$N$17,Taxes!$J$14:$J$17,YEAR(BT$4))),
SUMIFS(Taxes!$P$33:$P$35,Taxes!$N$33:$N$35,Taxes!$N$12)
)))</f>
        <v>460556.29525874887</v>
      </c>
      <c r="BU156" s="5">
        <f ca="1">IF(BU$4="",0,BU121*
IF(SUMIFS(Taxes!$N$14:$N$17,Taxes!$J$14:$J$17,YEAR(BU$4))=4,IF(BU$1&lt;=Taxes!$P$37*12,Taxes!$P$38,IF(BU$1&lt;=Taxes!$P$39*12,Taxes!$P$40,Taxes!$P$33)),
IF(SUMIFS(Taxes!$N$14:$N$17,Taxes!$J$14:$J$17,YEAR(BU$4))&gt;0,SUMIFS(Taxes!$P$33:$P$35,Taxes!$N$33:$N$35,SUMIFS(Taxes!$N$14:$N$17,Taxes!$J$14:$J$17,YEAR(BU$4))),
SUMIFS(Taxes!$P$33:$P$35,Taxes!$N$33:$N$35,Taxes!$N$12)
)))</f>
        <v>460556.29525874887</v>
      </c>
      <c r="BV156" s="5">
        <f ca="1">IF(BV$4="",0,BV121*
IF(SUMIFS(Taxes!$N$14:$N$17,Taxes!$J$14:$J$17,YEAR(BV$4))=4,IF(BV$1&lt;=Taxes!$P$37*12,Taxes!$P$38,IF(BV$1&lt;=Taxes!$P$39*12,Taxes!$P$40,Taxes!$P$33)),
IF(SUMIFS(Taxes!$N$14:$N$17,Taxes!$J$14:$J$17,YEAR(BV$4))&gt;0,SUMIFS(Taxes!$P$33:$P$35,Taxes!$N$33:$N$35,SUMIFS(Taxes!$N$14:$N$17,Taxes!$J$14:$J$17,YEAR(BV$4))),
SUMIFS(Taxes!$P$33:$P$35,Taxes!$N$33:$N$35,Taxes!$N$12)
)))</f>
        <v>460556.29525874887</v>
      </c>
      <c r="BW156" s="5">
        <f ca="1">IF(BW$4="",0,BW121*
IF(SUMIFS(Taxes!$N$14:$N$17,Taxes!$J$14:$J$17,YEAR(BW$4))=4,IF(BW$1&lt;=Taxes!$P$37*12,Taxes!$P$38,IF(BW$1&lt;=Taxes!$P$39*12,Taxes!$P$40,Taxes!$P$33)),
IF(SUMIFS(Taxes!$N$14:$N$17,Taxes!$J$14:$J$17,YEAR(BW$4))&gt;0,SUMIFS(Taxes!$P$33:$P$35,Taxes!$N$33:$N$35,SUMIFS(Taxes!$N$14:$N$17,Taxes!$J$14:$J$17,YEAR(BW$4))),
SUMIFS(Taxes!$P$33:$P$35,Taxes!$N$33:$N$35,Taxes!$N$12)
)))</f>
        <v>460556.29525874887</v>
      </c>
      <c r="BX156" s="5">
        <f ca="1">IF(BX$4="",0,BX121*
IF(SUMIFS(Taxes!$N$14:$N$17,Taxes!$J$14:$J$17,YEAR(BX$4))=4,IF(BX$1&lt;=Taxes!$P$37*12,Taxes!$P$38,IF(BX$1&lt;=Taxes!$P$39*12,Taxes!$P$40,Taxes!$P$33)),
IF(SUMIFS(Taxes!$N$14:$N$17,Taxes!$J$14:$J$17,YEAR(BX$4))&gt;0,SUMIFS(Taxes!$P$33:$P$35,Taxes!$N$33:$N$35,SUMIFS(Taxes!$N$14:$N$17,Taxes!$J$14:$J$17,YEAR(BX$4))),
SUMIFS(Taxes!$P$33:$P$35,Taxes!$N$33:$N$35,Taxes!$N$12)
)))</f>
        <v>460556.29525874887</v>
      </c>
      <c r="BY156" s="5">
        <f ca="1">IF(BY$4="",0,BY121*
IF(SUMIFS(Taxes!$N$14:$N$17,Taxes!$J$14:$J$17,YEAR(BY$4))=4,IF(BY$1&lt;=Taxes!$P$37*12,Taxes!$P$38,IF(BY$1&lt;=Taxes!$P$39*12,Taxes!$P$40,Taxes!$P$33)),
IF(SUMIFS(Taxes!$N$14:$N$17,Taxes!$J$14:$J$17,YEAR(BY$4))&gt;0,SUMIFS(Taxes!$P$33:$P$35,Taxes!$N$33:$N$35,SUMIFS(Taxes!$N$14:$N$17,Taxes!$J$14:$J$17,YEAR(BY$4))),
SUMIFS(Taxes!$P$33:$P$35,Taxes!$N$33:$N$35,Taxes!$N$12)
)))</f>
        <v>460556.29525874887</v>
      </c>
      <c r="BZ156" s="5">
        <f ca="1">IF(BZ$4="",0,BZ121*
IF(SUMIFS(Taxes!$N$14:$N$17,Taxes!$J$14:$J$17,YEAR(BZ$4))=4,IF(BZ$1&lt;=Taxes!$P$37*12,Taxes!$P$38,IF(BZ$1&lt;=Taxes!$P$39*12,Taxes!$P$40,Taxes!$P$33)),
IF(SUMIFS(Taxes!$N$14:$N$17,Taxes!$J$14:$J$17,YEAR(BZ$4))&gt;0,SUMIFS(Taxes!$P$33:$P$35,Taxes!$N$33:$N$35,SUMIFS(Taxes!$N$14:$N$17,Taxes!$J$14:$J$17,YEAR(BZ$4))),
SUMIFS(Taxes!$P$33:$P$35,Taxes!$N$33:$N$35,Taxes!$N$12)
)))</f>
        <v>472070.2026402175</v>
      </c>
      <c r="CA156" s="5">
        <f ca="1">IF(CA$4="",0,CA121*
IF(SUMIFS(Taxes!$N$14:$N$17,Taxes!$J$14:$J$17,YEAR(CA$4))=4,IF(CA$1&lt;=Taxes!$P$37*12,Taxes!$P$38,IF(CA$1&lt;=Taxes!$P$39*12,Taxes!$P$40,Taxes!$P$33)),
IF(SUMIFS(Taxes!$N$14:$N$17,Taxes!$J$14:$J$17,YEAR(CA$4))&gt;0,SUMIFS(Taxes!$P$33:$P$35,Taxes!$N$33:$N$35,SUMIFS(Taxes!$N$14:$N$17,Taxes!$J$14:$J$17,YEAR(CA$4))),
SUMIFS(Taxes!$P$33:$P$35,Taxes!$N$33:$N$35,Taxes!$N$12)
)))</f>
        <v>472070.2026402175</v>
      </c>
      <c r="CB156" s="5">
        <f ca="1">IF(CB$4="",0,CB121*
IF(SUMIFS(Taxes!$N$14:$N$17,Taxes!$J$14:$J$17,YEAR(CB$4))=4,IF(CB$1&lt;=Taxes!$P$37*12,Taxes!$P$38,IF(CB$1&lt;=Taxes!$P$39*12,Taxes!$P$40,Taxes!$P$33)),
IF(SUMIFS(Taxes!$N$14:$N$17,Taxes!$J$14:$J$17,YEAR(CB$4))&gt;0,SUMIFS(Taxes!$P$33:$P$35,Taxes!$N$33:$N$35,SUMIFS(Taxes!$N$14:$N$17,Taxes!$J$14:$J$17,YEAR(CB$4))),
SUMIFS(Taxes!$P$33:$P$35,Taxes!$N$33:$N$35,Taxes!$N$12)
)))</f>
        <v>498296.32500911853</v>
      </c>
      <c r="CC156" s="5">
        <f ca="1">IF(CC$4="",0,CC121*
IF(SUMIFS(Taxes!$N$14:$N$17,Taxes!$J$14:$J$17,YEAR(CC$4))=4,IF(CC$1&lt;=Taxes!$P$37*12,Taxes!$P$38,IF(CC$1&lt;=Taxes!$P$39*12,Taxes!$P$40,Taxes!$P$33)),
IF(SUMIFS(Taxes!$N$14:$N$17,Taxes!$J$14:$J$17,YEAR(CC$4))&gt;0,SUMIFS(Taxes!$P$33:$P$35,Taxes!$N$33:$N$35,SUMIFS(Taxes!$N$14:$N$17,Taxes!$J$14:$J$17,YEAR(CC$4))),
SUMIFS(Taxes!$P$33:$P$35,Taxes!$N$33:$N$35,Taxes!$N$12)
)))</f>
        <v>498296.32500911853</v>
      </c>
      <c r="CD156" s="5">
        <f ca="1">IF(CD$4="",0,CD121*
IF(SUMIFS(Taxes!$N$14:$N$17,Taxes!$J$14:$J$17,YEAR(CD$4))=4,IF(CD$1&lt;=Taxes!$P$37*12,Taxes!$P$38,IF(CD$1&lt;=Taxes!$P$39*12,Taxes!$P$40,Taxes!$P$33)),
IF(SUMIFS(Taxes!$N$14:$N$17,Taxes!$J$14:$J$17,YEAR(CD$4))&gt;0,SUMIFS(Taxes!$P$33:$P$35,Taxes!$N$33:$N$35,SUMIFS(Taxes!$N$14:$N$17,Taxes!$J$14:$J$17,YEAR(CD$4))),
SUMIFS(Taxes!$P$33:$P$35,Taxes!$N$33:$N$35,Taxes!$N$12)
)))</f>
        <v>498296.32500911853</v>
      </c>
      <c r="CE156" s="5">
        <f ca="1">IF(CE$4="",0,CE121*
IF(SUMIFS(Taxes!$N$14:$N$17,Taxes!$J$14:$J$17,YEAR(CE$4))=4,IF(CE$1&lt;=Taxes!$P$37*12,Taxes!$P$38,IF(CE$1&lt;=Taxes!$P$39*12,Taxes!$P$40,Taxes!$P$33)),
IF(SUMIFS(Taxes!$N$14:$N$17,Taxes!$J$14:$J$17,YEAR(CE$4))&gt;0,SUMIFS(Taxes!$P$33:$P$35,Taxes!$N$33:$N$35,SUMIFS(Taxes!$N$14:$N$17,Taxes!$J$14:$J$17,YEAR(CE$4))),
SUMIFS(Taxes!$P$33:$P$35,Taxes!$N$33:$N$35,Taxes!$N$12)
)))</f>
        <v>498296.32500911853</v>
      </c>
      <c r="CF156" s="5">
        <f ca="1">IF(CF$4="",0,CF121*
IF(SUMIFS(Taxes!$N$14:$N$17,Taxes!$J$14:$J$17,YEAR(CF$4))=4,IF(CF$1&lt;=Taxes!$P$37*12,Taxes!$P$38,IF(CF$1&lt;=Taxes!$P$39*12,Taxes!$P$40,Taxes!$P$33)),
IF(SUMIFS(Taxes!$N$14:$N$17,Taxes!$J$14:$J$17,YEAR(CF$4))&gt;0,SUMIFS(Taxes!$P$33:$P$35,Taxes!$N$33:$N$35,SUMIFS(Taxes!$N$14:$N$17,Taxes!$J$14:$J$17,YEAR(CF$4))),
SUMIFS(Taxes!$P$33:$P$35,Taxes!$N$33:$N$35,Taxes!$N$12)
)))</f>
        <v>0</v>
      </c>
    </row>
    <row r="157" spans="2:84" x14ac:dyDescent="0.3">
      <c r="B157" s="13">
        <f>ROW()</f>
        <v>157</v>
      </c>
    </row>
    <row r="158" spans="2:84" x14ac:dyDescent="0.3">
      <c r="B158" s="13">
        <f>ROW()</f>
        <v>158</v>
      </c>
      <c r="H158" s="1" t="s">
        <v>150</v>
      </c>
      <c r="M158" s="53" t="s">
        <v>18</v>
      </c>
      <c r="P158" s="72"/>
      <c r="U158" s="5">
        <f ca="1">SUM(INDIRECT(ADDRESS($B158,$X$2)&amp;":"&amp;ADDRESS($B158,$X$2-1+$P$8)))</f>
        <v>8360845.7249999978</v>
      </c>
      <c r="X158" s="5">
        <f t="shared" ref="X158:CF158" ca="1" si="134">IF(X$4="",0,SUMPRODUCT(X$159:X$174,X$176:X$191))</f>
        <v>108000</v>
      </c>
      <c r="Y158" s="5">
        <f t="shared" ca="1" si="134"/>
        <v>108000</v>
      </c>
      <c r="Z158" s="5">
        <f t="shared" ca="1" si="134"/>
        <v>108000</v>
      </c>
      <c r="AA158" s="5">
        <f t="shared" ca="1" si="134"/>
        <v>108000</v>
      </c>
      <c r="AB158" s="5">
        <f t="shared" ca="1" si="134"/>
        <v>108000</v>
      </c>
      <c r="AC158" s="5">
        <f t="shared" ca="1" si="134"/>
        <v>108000</v>
      </c>
      <c r="AD158" s="5">
        <f t="shared" ca="1" si="134"/>
        <v>108000</v>
      </c>
      <c r="AE158" s="5">
        <f t="shared" ca="1" si="134"/>
        <v>108000</v>
      </c>
      <c r="AF158" s="5">
        <f t="shared" ca="1" si="134"/>
        <v>108000</v>
      </c>
      <c r="AG158" s="5">
        <f t="shared" ca="1" si="134"/>
        <v>108000</v>
      </c>
      <c r="AH158" s="5">
        <f t="shared" ca="1" si="134"/>
        <v>108000</v>
      </c>
      <c r="AI158" s="5">
        <f t="shared" ca="1" si="134"/>
        <v>108000</v>
      </c>
      <c r="AJ158" s="5">
        <f t="shared" ca="1" si="134"/>
        <v>113400</v>
      </c>
      <c r="AK158" s="5">
        <f t="shared" ca="1" si="134"/>
        <v>113400</v>
      </c>
      <c r="AL158" s="5">
        <f t="shared" ca="1" si="134"/>
        <v>113400</v>
      </c>
      <c r="AM158" s="5">
        <f t="shared" ca="1" si="134"/>
        <v>113400</v>
      </c>
      <c r="AN158" s="5">
        <f t="shared" ca="1" si="134"/>
        <v>113400</v>
      </c>
      <c r="AO158" s="5">
        <f t="shared" ca="1" si="134"/>
        <v>113400</v>
      </c>
      <c r="AP158" s="5">
        <f t="shared" ca="1" si="134"/>
        <v>113400</v>
      </c>
      <c r="AQ158" s="5">
        <f t="shared" ca="1" si="134"/>
        <v>113400</v>
      </c>
      <c r="AR158" s="5">
        <f t="shared" ca="1" si="134"/>
        <v>118650</v>
      </c>
      <c r="AS158" s="5">
        <f t="shared" ca="1" si="134"/>
        <v>118650</v>
      </c>
      <c r="AT158" s="5">
        <f t="shared" ca="1" si="134"/>
        <v>118650</v>
      </c>
      <c r="AU158" s="5">
        <f t="shared" ca="1" si="134"/>
        <v>118650</v>
      </c>
      <c r="AV158" s="5">
        <f t="shared" ca="1" si="134"/>
        <v>124582.5</v>
      </c>
      <c r="AW158" s="5">
        <f t="shared" ca="1" si="134"/>
        <v>124582.5</v>
      </c>
      <c r="AX158" s="5">
        <f t="shared" ca="1" si="134"/>
        <v>124582.5</v>
      </c>
      <c r="AY158" s="5">
        <f t="shared" ca="1" si="134"/>
        <v>124582.5</v>
      </c>
      <c r="AZ158" s="5">
        <f t="shared" ca="1" si="134"/>
        <v>124582.5</v>
      </c>
      <c r="BA158" s="5">
        <f t="shared" ca="1" si="134"/>
        <v>124582.5</v>
      </c>
      <c r="BB158" s="5">
        <f t="shared" ca="1" si="134"/>
        <v>124582.5</v>
      </c>
      <c r="BC158" s="5">
        <f t="shared" ca="1" si="134"/>
        <v>124582.5</v>
      </c>
      <c r="BD158" s="5">
        <f t="shared" ca="1" si="134"/>
        <v>124582.5</v>
      </c>
      <c r="BE158" s="5">
        <f t="shared" ca="1" si="134"/>
        <v>124582.5</v>
      </c>
      <c r="BF158" s="5">
        <f t="shared" ca="1" si="134"/>
        <v>124582.5</v>
      </c>
      <c r="BG158" s="5">
        <f t="shared" ca="1" si="134"/>
        <v>124582.5</v>
      </c>
      <c r="BH158" s="5">
        <f t="shared" ca="1" si="134"/>
        <v>130811.62500000001</v>
      </c>
      <c r="BI158" s="5">
        <f t="shared" ca="1" si="134"/>
        <v>130811.62500000001</v>
      </c>
      <c r="BJ158" s="5">
        <f t="shared" ca="1" si="134"/>
        <v>130811.62500000001</v>
      </c>
      <c r="BK158" s="5">
        <f t="shared" ca="1" si="134"/>
        <v>130811.62500000001</v>
      </c>
      <c r="BL158" s="5">
        <f t="shared" ca="1" si="134"/>
        <v>136599.75000000003</v>
      </c>
      <c r="BM158" s="5">
        <f t="shared" ca="1" si="134"/>
        <v>136599.75000000003</v>
      </c>
      <c r="BN158" s="5">
        <f t="shared" ca="1" si="134"/>
        <v>136599.75000000003</v>
      </c>
      <c r="BO158" s="5">
        <f t="shared" ca="1" si="134"/>
        <v>136599.75000000003</v>
      </c>
      <c r="BP158" s="5">
        <f t="shared" ca="1" si="134"/>
        <v>136599.75000000003</v>
      </c>
      <c r="BQ158" s="5">
        <f t="shared" ca="1" si="134"/>
        <v>136599.75000000003</v>
      </c>
      <c r="BR158" s="5">
        <f t="shared" ca="1" si="134"/>
        <v>136599.75000000003</v>
      </c>
      <c r="BS158" s="5">
        <f t="shared" ca="1" si="134"/>
        <v>136599.75000000003</v>
      </c>
      <c r="BT158" s="5">
        <f t="shared" ca="1" si="134"/>
        <v>143429.73749999999</v>
      </c>
      <c r="BU158" s="5">
        <f t="shared" ca="1" si="134"/>
        <v>143429.73749999999</v>
      </c>
      <c r="BV158" s="5">
        <f t="shared" ca="1" si="134"/>
        <v>228515.17499999999</v>
      </c>
      <c r="BW158" s="5">
        <f t="shared" ca="1" si="134"/>
        <v>228515.17499999999</v>
      </c>
      <c r="BX158" s="5">
        <f t="shared" ca="1" si="134"/>
        <v>228515.17499999999</v>
      </c>
      <c r="BY158" s="5">
        <f t="shared" ca="1" si="134"/>
        <v>228515.17499999999</v>
      </c>
      <c r="BZ158" s="5">
        <f t="shared" ca="1" si="134"/>
        <v>228515.17499999999</v>
      </c>
      <c r="CA158" s="5">
        <f t="shared" ca="1" si="134"/>
        <v>228515.17499999999</v>
      </c>
      <c r="CB158" s="5">
        <f t="shared" ca="1" si="134"/>
        <v>228515.17499999999</v>
      </c>
      <c r="CC158" s="5">
        <f t="shared" ca="1" si="134"/>
        <v>228515.17499999999</v>
      </c>
      <c r="CD158" s="5">
        <f t="shared" ca="1" si="134"/>
        <v>228515.17499999999</v>
      </c>
      <c r="CE158" s="5">
        <f t="shared" ca="1" si="134"/>
        <v>228515.17499999999</v>
      </c>
      <c r="CF158" s="5">
        <f t="shared" ca="1" si="134"/>
        <v>0</v>
      </c>
    </row>
    <row r="159" spans="2:84" x14ac:dyDescent="0.3">
      <c r="B159" s="13">
        <f>ROW()</f>
        <v>159</v>
      </c>
      <c r="H159" s="1" t="str">
        <f t="shared" ref="H159:H173" si="135">$H$158</f>
        <v>Постоянные расходы с НДС</v>
      </c>
      <c r="I159" s="1" t="s">
        <v>109</v>
      </c>
      <c r="M159" s="53" t="s">
        <v>114</v>
      </c>
      <c r="X159" s="5">
        <f ca="1">IF(X$4="",0,IF(X$1&lt;$P160,0,IF($P161="",1,IF($P161=0,0,IF(MAX($W159:W159)&gt;INT(X$11/$P161+1),MAX($W159:W159),INT(X$11/$P161+1))))))</f>
        <v>1</v>
      </c>
      <c r="Y159" s="5">
        <f ca="1">IF(Y$4="",0,IF(Y$1&lt;$P160,0,IF($P161="",1,IF($P161=0,0,IF(MAX($W159:X159)&gt;INT(Y$11/$P161+1),MAX($W159:X159),INT(Y$11/$P161+1))))))</f>
        <v>1</v>
      </c>
      <c r="Z159" s="5">
        <f ca="1">IF(Z$4="",0,IF(Z$1&lt;$P160,0,IF($P161="",1,IF($P161=0,0,IF(MAX($W159:Y159)&gt;INT(Z$11/$P161+1),MAX($W159:Y159),INT(Z$11/$P161+1))))))</f>
        <v>1</v>
      </c>
      <c r="AA159" s="5">
        <f ca="1">IF(AA$4="",0,IF(AA$1&lt;$P160,0,IF($P161="",1,IF($P161=0,0,IF(MAX($W159:Z159)&gt;INT(AA$11/$P161+1),MAX($W159:Z159),INT(AA$11/$P161+1))))))</f>
        <v>1</v>
      </c>
      <c r="AB159" s="5">
        <f ca="1">IF(AB$4="",0,IF(AB$1&lt;$P160,0,IF($P161="",1,IF($P161=0,0,IF(MAX($W159:AA159)&gt;INT(AB$11/$P161+1),MAX($W159:AA159),INT(AB$11/$P161+1))))))</f>
        <v>1</v>
      </c>
      <c r="AC159" s="5">
        <f ca="1">IF(AC$4="",0,IF(AC$1&lt;$P160,0,IF($P161="",1,IF($P161=0,0,IF(MAX($W159:AB159)&gt;INT(AC$11/$P161+1),MAX($W159:AB159),INT(AC$11/$P161+1))))))</f>
        <v>1</v>
      </c>
      <c r="AD159" s="5">
        <f ca="1">IF(AD$4="",0,IF(AD$1&lt;$P160,0,IF($P161="",1,IF($P161=0,0,IF(MAX($W159:AC159)&gt;INT(AD$11/$P161+1),MAX($W159:AC159),INT(AD$11/$P161+1))))))</f>
        <v>1</v>
      </c>
      <c r="AE159" s="5">
        <f ca="1">IF(AE$4="",0,IF(AE$1&lt;$P160,0,IF($P161="",1,IF($P161=0,0,IF(MAX($W159:AD159)&gt;INT(AE$11/$P161+1),MAX($W159:AD159),INT(AE$11/$P161+1))))))</f>
        <v>1</v>
      </c>
      <c r="AF159" s="5">
        <f ca="1">IF(AF$4="",0,IF(AF$1&lt;$P160,0,IF($P161="",1,IF($P161=0,0,IF(MAX($W159:AE159)&gt;INT(AF$11/$P161+1),MAX($W159:AE159),INT(AF$11/$P161+1))))))</f>
        <v>1</v>
      </c>
      <c r="AG159" s="5">
        <f ca="1">IF(AG$4="",0,IF(AG$1&lt;$P160,0,IF($P161="",1,IF($P161=0,0,IF(MAX($W159:AF159)&gt;INT(AG$11/$P161+1),MAX($W159:AF159),INT(AG$11/$P161+1))))))</f>
        <v>1</v>
      </c>
      <c r="AH159" s="5">
        <f ca="1">IF(AH$4="",0,IF(AH$1&lt;$P160,0,IF($P161="",1,IF($P161=0,0,IF(MAX($W159:AG159)&gt;INT(AH$11/$P161+1),MAX($W159:AG159),INT(AH$11/$P161+1))))))</f>
        <v>1</v>
      </c>
      <c r="AI159" s="5">
        <f ca="1">IF(AI$4="",0,IF(AI$1&lt;$P160,0,IF($P161="",1,IF($P161=0,0,IF(MAX($W159:AH159)&gt;INT(AI$11/$P161+1),MAX($W159:AH159),INT(AI$11/$P161+1))))))</f>
        <v>1</v>
      </c>
      <c r="AJ159" s="5">
        <f ca="1">IF(AJ$4="",0,IF(AJ$1&lt;$P160,0,IF($P161="",1,IF($P161=0,0,IF(MAX($W159:AI159)&gt;INT(AJ$11/$P161+1),MAX($W159:AI159),INT(AJ$11/$P161+1))))))</f>
        <v>1</v>
      </c>
      <c r="AK159" s="5">
        <f ca="1">IF(AK$4="",0,IF(AK$1&lt;$P160,0,IF($P161="",1,IF($P161=0,0,IF(MAX($W159:AJ159)&gt;INT(AK$11/$P161+1),MAX($W159:AJ159),INT(AK$11/$P161+1))))))</f>
        <v>1</v>
      </c>
      <c r="AL159" s="5">
        <f ca="1">IF(AL$4="",0,IF(AL$1&lt;$P160,0,IF($P161="",1,IF($P161=0,0,IF(MAX($W159:AK159)&gt;INT(AL$11/$P161+1),MAX($W159:AK159),INT(AL$11/$P161+1))))))</f>
        <v>1</v>
      </c>
      <c r="AM159" s="5">
        <f ca="1">IF(AM$4="",0,IF(AM$1&lt;$P160,0,IF($P161="",1,IF($P161=0,0,IF(MAX($W159:AL159)&gt;INT(AM$11/$P161+1),MAX($W159:AL159),INT(AM$11/$P161+1))))))</f>
        <v>1</v>
      </c>
      <c r="AN159" s="5">
        <f ca="1">IF(AN$4="",0,IF(AN$1&lt;$P160,0,IF($P161="",1,IF($P161=0,0,IF(MAX($W159:AM159)&gt;INT(AN$11/$P161+1),MAX($W159:AM159),INT(AN$11/$P161+1))))))</f>
        <v>1</v>
      </c>
      <c r="AO159" s="5">
        <f ca="1">IF(AO$4="",0,IF(AO$1&lt;$P160,0,IF($P161="",1,IF($P161=0,0,IF(MAX($W159:AN159)&gt;INT(AO$11/$P161+1),MAX($W159:AN159),INT(AO$11/$P161+1))))))</f>
        <v>1</v>
      </c>
      <c r="AP159" s="5">
        <f ca="1">IF(AP$4="",0,IF(AP$1&lt;$P160,0,IF($P161="",1,IF($P161=0,0,IF(MAX($W159:AO159)&gt;INT(AP$11/$P161+1),MAX($W159:AO159),INT(AP$11/$P161+1))))))</f>
        <v>1</v>
      </c>
      <c r="AQ159" s="5">
        <f ca="1">IF(AQ$4="",0,IF(AQ$1&lt;$P160,0,IF($P161="",1,IF($P161=0,0,IF(MAX($W159:AP159)&gt;INT(AQ$11/$P161+1),MAX($W159:AP159),INT(AQ$11/$P161+1))))))</f>
        <v>1</v>
      </c>
      <c r="AR159" s="5">
        <f ca="1">IF(AR$4="",0,IF(AR$1&lt;$P160,0,IF($P161="",1,IF($P161=0,0,IF(MAX($W159:AQ159)&gt;INT(AR$11/$P161+1),MAX($W159:AQ159),INT(AR$11/$P161+1))))))</f>
        <v>1</v>
      </c>
      <c r="AS159" s="5">
        <f ca="1">IF(AS$4="",0,IF(AS$1&lt;$P160,0,IF($P161="",1,IF($P161=0,0,IF(MAX($W159:AR159)&gt;INT(AS$11/$P161+1),MAX($W159:AR159),INT(AS$11/$P161+1))))))</f>
        <v>1</v>
      </c>
      <c r="AT159" s="5">
        <f ca="1">IF(AT$4="",0,IF(AT$1&lt;$P160,0,IF($P161="",1,IF($P161=0,0,IF(MAX($W159:AS159)&gt;INT(AT$11/$P161+1),MAX($W159:AS159),INT(AT$11/$P161+1))))))</f>
        <v>1</v>
      </c>
      <c r="AU159" s="5">
        <f ca="1">IF(AU$4="",0,IF(AU$1&lt;$P160,0,IF($P161="",1,IF($P161=0,0,IF(MAX($W159:AT159)&gt;INT(AU$11/$P161+1),MAX($W159:AT159),INT(AU$11/$P161+1))))))</f>
        <v>1</v>
      </c>
      <c r="AV159" s="5">
        <f ca="1">IF(AV$4="",0,IF(AV$1&lt;$P160,0,IF($P161="",1,IF($P161=0,0,IF(MAX($W159:AU159)&gt;INT(AV$11/$P161+1),MAX($W159:AU159),INT(AV$11/$P161+1))))))</f>
        <v>1</v>
      </c>
      <c r="AW159" s="5">
        <f ca="1">IF(AW$4="",0,IF(AW$1&lt;$P160,0,IF($P161="",1,IF($P161=0,0,IF(MAX($W159:AV159)&gt;INT(AW$11/$P161+1),MAX($W159:AV159),INT(AW$11/$P161+1))))))</f>
        <v>1</v>
      </c>
      <c r="AX159" s="5">
        <f ca="1">IF(AX$4="",0,IF(AX$1&lt;$P160,0,IF($P161="",1,IF($P161=0,0,IF(MAX($W159:AW159)&gt;INT(AX$11/$P161+1),MAX($W159:AW159),INT(AX$11/$P161+1))))))</f>
        <v>1</v>
      </c>
      <c r="AY159" s="5">
        <f ca="1">IF(AY$4="",0,IF(AY$1&lt;$P160,0,IF($P161="",1,IF($P161=0,0,IF(MAX($W159:AX159)&gt;INT(AY$11/$P161+1),MAX($W159:AX159),INT(AY$11/$P161+1))))))</f>
        <v>1</v>
      </c>
      <c r="AZ159" s="5">
        <f ca="1">IF(AZ$4="",0,IF(AZ$1&lt;$P160,0,IF($P161="",1,IF($P161=0,0,IF(MAX($W159:AY159)&gt;INT(AZ$11/$P161+1),MAX($W159:AY159),INT(AZ$11/$P161+1))))))</f>
        <v>1</v>
      </c>
      <c r="BA159" s="5">
        <f ca="1">IF(BA$4="",0,IF(BA$1&lt;$P160,0,IF($P161="",1,IF($P161=0,0,IF(MAX($W159:AZ159)&gt;INT(BA$11/$P161+1),MAX($W159:AZ159),INT(BA$11/$P161+1))))))</f>
        <v>1</v>
      </c>
      <c r="BB159" s="5">
        <f ca="1">IF(BB$4="",0,IF(BB$1&lt;$P160,0,IF($P161="",1,IF($P161=0,0,IF(MAX($W159:BA159)&gt;INT(BB$11/$P161+1),MAX($W159:BA159),INT(BB$11/$P161+1))))))</f>
        <v>1</v>
      </c>
      <c r="BC159" s="5">
        <f ca="1">IF(BC$4="",0,IF(BC$1&lt;$P160,0,IF($P161="",1,IF($P161=0,0,IF(MAX($W159:BB159)&gt;INT(BC$11/$P161+1),MAX($W159:BB159),INT(BC$11/$P161+1))))))</f>
        <v>1</v>
      </c>
      <c r="BD159" s="5">
        <f ca="1">IF(BD$4="",0,IF(BD$1&lt;$P160,0,IF($P161="",1,IF($P161=0,0,IF(MAX($W159:BC159)&gt;INT(BD$11/$P161+1),MAX($W159:BC159),INT(BD$11/$P161+1))))))</f>
        <v>1</v>
      </c>
      <c r="BE159" s="5">
        <f ca="1">IF(BE$4="",0,IF(BE$1&lt;$P160,0,IF($P161="",1,IF($P161=0,0,IF(MAX($W159:BD159)&gt;INT(BE$11/$P161+1),MAX($W159:BD159),INT(BE$11/$P161+1))))))</f>
        <v>1</v>
      </c>
      <c r="BF159" s="5">
        <f ca="1">IF(BF$4="",0,IF(BF$1&lt;$P160,0,IF($P161="",1,IF($P161=0,0,IF(MAX($W159:BE159)&gt;INT(BF$11/$P161+1),MAX($W159:BE159),INT(BF$11/$P161+1))))))</f>
        <v>1</v>
      </c>
      <c r="BG159" s="5">
        <f ca="1">IF(BG$4="",0,IF(BG$1&lt;$P160,0,IF($P161="",1,IF($P161=0,0,IF(MAX($W159:BF159)&gt;INT(BG$11/$P161+1),MAX($W159:BF159),INT(BG$11/$P161+1))))))</f>
        <v>1</v>
      </c>
      <c r="BH159" s="5">
        <f ca="1">IF(BH$4="",0,IF(BH$1&lt;$P160,0,IF($P161="",1,IF($P161=0,0,IF(MAX($W159:BG159)&gt;INT(BH$11/$P161+1),MAX($W159:BG159),INT(BH$11/$P161+1))))))</f>
        <v>1</v>
      </c>
      <c r="BI159" s="5">
        <f ca="1">IF(BI$4="",0,IF(BI$1&lt;$P160,0,IF($P161="",1,IF($P161=0,0,IF(MAX($W159:BH159)&gt;INT(BI$11/$P161+1),MAX($W159:BH159),INT(BI$11/$P161+1))))))</f>
        <v>1</v>
      </c>
      <c r="BJ159" s="5">
        <f ca="1">IF(BJ$4="",0,IF(BJ$1&lt;$P160,0,IF($P161="",1,IF($P161=0,0,IF(MAX($W159:BI159)&gt;INT(BJ$11/$P161+1),MAX($W159:BI159),INT(BJ$11/$P161+1))))))</f>
        <v>1</v>
      </c>
      <c r="BK159" s="5">
        <f ca="1">IF(BK$4="",0,IF(BK$1&lt;$P160,0,IF($P161="",1,IF($P161=0,0,IF(MAX($W159:BJ159)&gt;INT(BK$11/$P161+1),MAX($W159:BJ159),INT(BK$11/$P161+1))))))</f>
        <v>1</v>
      </c>
      <c r="BL159" s="5">
        <f ca="1">IF(BL$4="",0,IF(BL$1&lt;$P160,0,IF($P161="",1,IF($P161=0,0,IF(MAX($W159:BK159)&gt;INT(BL$11/$P161+1),MAX($W159:BK159),INT(BL$11/$P161+1))))))</f>
        <v>1</v>
      </c>
      <c r="BM159" s="5">
        <f ca="1">IF(BM$4="",0,IF(BM$1&lt;$P160,0,IF($P161="",1,IF($P161=0,0,IF(MAX($W159:BL159)&gt;INT(BM$11/$P161+1),MAX($W159:BL159),INT(BM$11/$P161+1))))))</f>
        <v>1</v>
      </c>
      <c r="BN159" s="5">
        <f ca="1">IF(BN$4="",0,IF(BN$1&lt;$P160,0,IF($P161="",1,IF($P161=0,0,IF(MAX($W159:BM159)&gt;INT(BN$11/$P161+1),MAX($W159:BM159),INT(BN$11/$P161+1))))))</f>
        <v>1</v>
      </c>
      <c r="BO159" s="5">
        <f ca="1">IF(BO$4="",0,IF(BO$1&lt;$P160,0,IF($P161="",1,IF($P161=0,0,IF(MAX($W159:BN159)&gt;INT(BO$11/$P161+1),MAX($W159:BN159),INT(BO$11/$P161+1))))))</f>
        <v>1</v>
      </c>
      <c r="BP159" s="5">
        <f ca="1">IF(BP$4="",0,IF(BP$1&lt;$P160,0,IF($P161="",1,IF($P161=0,0,IF(MAX($W159:BO159)&gt;INT(BP$11/$P161+1),MAX($W159:BO159),INT(BP$11/$P161+1))))))</f>
        <v>1</v>
      </c>
      <c r="BQ159" s="5">
        <f ca="1">IF(BQ$4="",0,IF(BQ$1&lt;$P160,0,IF($P161="",1,IF($P161=0,0,IF(MAX($W159:BP159)&gt;INT(BQ$11/$P161+1),MAX($W159:BP159),INT(BQ$11/$P161+1))))))</f>
        <v>1</v>
      </c>
      <c r="BR159" s="5">
        <f ca="1">IF(BR$4="",0,IF(BR$1&lt;$P160,0,IF($P161="",1,IF($P161=0,0,IF(MAX($W159:BQ159)&gt;INT(BR$11/$P161+1),MAX($W159:BQ159),INT(BR$11/$P161+1))))))</f>
        <v>1</v>
      </c>
      <c r="BS159" s="5">
        <f ca="1">IF(BS$4="",0,IF(BS$1&lt;$P160,0,IF($P161="",1,IF($P161=0,0,IF(MAX($W159:BR159)&gt;INT(BS$11/$P161+1),MAX($W159:BR159),INT(BS$11/$P161+1))))))</f>
        <v>1</v>
      </c>
      <c r="BT159" s="5">
        <f ca="1">IF(BT$4="",0,IF(BT$1&lt;$P160,0,IF($P161="",1,IF($P161=0,0,IF(MAX($W159:BS159)&gt;INT(BT$11/$P161+1),MAX($W159:BS159),INT(BT$11/$P161+1))))))</f>
        <v>1</v>
      </c>
      <c r="BU159" s="5">
        <f ca="1">IF(BU$4="",0,IF(BU$1&lt;$P160,0,IF($P161="",1,IF($P161=0,0,IF(MAX($W159:BT159)&gt;INT(BU$11/$P161+1),MAX($W159:BT159),INT(BU$11/$P161+1))))))</f>
        <v>1</v>
      </c>
      <c r="BV159" s="5">
        <f ca="1">IF(BV$4="",0,IF(BV$1&lt;$P160,0,IF($P161="",1,IF($P161=0,0,IF(MAX($W159:BU159)&gt;INT(BV$11/$P161+1),MAX($W159:BU159),INT(BV$11/$P161+1))))))</f>
        <v>2</v>
      </c>
      <c r="BW159" s="5">
        <f ca="1">IF(BW$4="",0,IF(BW$1&lt;$P160,0,IF($P161="",1,IF($P161=0,0,IF(MAX($W159:BV159)&gt;INT(BW$11/$P161+1),MAX($W159:BV159),INT(BW$11/$P161+1))))))</f>
        <v>2</v>
      </c>
      <c r="BX159" s="5">
        <f ca="1">IF(BX$4="",0,IF(BX$1&lt;$P160,0,IF($P161="",1,IF($P161=0,0,IF(MAX($W159:BW159)&gt;INT(BX$11/$P161+1),MAX($W159:BW159),INT(BX$11/$P161+1))))))</f>
        <v>2</v>
      </c>
      <c r="BY159" s="5">
        <f ca="1">IF(BY$4="",0,IF(BY$1&lt;$P160,0,IF($P161="",1,IF($P161=0,0,IF(MAX($W159:BX159)&gt;INT(BY$11/$P161+1),MAX($W159:BX159),INT(BY$11/$P161+1))))))</f>
        <v>2</v>
      </c>
      <c r="BZ159" s="5">
        <f ca="1">IF(BZ$4="",0,IF(BZ$1&lt;$P160,0,IF($P161="",1,IF($P161=0,0,IF(MAX($W159:BY159)&gt;INT(BZ$11/$P161+1),MAX($W159:BY159),INT(BZ$11/$P161+1))))))</f>
        <v>2</v>
      </c>
      <c r="CA159" s="5">
        <f ca="1">IF(CA$4="",0,IF(CA$1&lt;$P160,0,IF($P161="",1,IF($P161=0,0,IF(MAX($W159:BZ159)&gt;INT(CA$11/$P161+1),MAX($W159:BZ159),INT(CA$11/$P161+1))))))</f>
        <v>2</v>
      </c>
      <c r="CB159" s="5">
        <f ca="1">IF(CB$4="",0,IF(CB$1&lt;$P160,0,IF($P161="",1,IF($P161=0,0,IF(MAX($W159:CA159)&gt;INT(CB$11/$P161+1),MAX($W159:CA159),INT(CB$11/$P161+1))))))</f>
        <v>2</v>
      </c>
      <c r="CC159" s="5">
        <f ca="1">IF(CC$4="",0,IF(CC$1&lt;$P160,0,IF($P161="",1,IF($P161=0,0,IF(MAX($W159:CB159)&gt;INT(CC$11/$P161+1),MAX($W159:CB159),INT(CC$11/$P161+1))))))</f>
        <v>2</v>
      </c>
      <c r="CD159" s="5">
        <f ca="1">IF(CD$4="",0,IF(CD$1&lt;$P160,0,IF($P161="",1,IF($P161=0,0,IF(MAX($W159:CC159)&gt;INT(CD$11/$P161+1),MAX($W159:CC159),INT(CD$11/$P161+1))))))</f>
        <v>2</v>
      </c>
      <c r="CE159" s="5">
        <f ca="1">IF(CE$4="",0,IF(CE$1&lt;$P160,0,IF($P161="",1,IF($P161=0,0,IF(MAX($W159:CD159)&gt;INT(CE$11/$P161+1),MAX($W159:CD159),INT(CE$11/$P161+1))))))</f>
        <v>2</v>
      </c>
      <c r="CF159" s="5">
        <f ca="1">IF(CF$4="",0,IF(CF$1&lt;$P160,0,IF($P161="",1,IF($P161=0,0,IF(MAX($W159:CE159)&gt;INT(CF$11/$P161+1),MAX($W159:CE159),INT(CF$11/$P161+1))))))</f>
        <v>0</v>
      </c>
    </row>
    <row r="160" spans="2:84" x14ac:dyDescent="0.3">
      <c r="B160" s="13">
        <f>ROW()</f>
        <v>160</v>
      </c>
      <c r="H160" s="1" t="str">
        <f t="shared" si="135"/>
        <v>Постоянные расходы с НДС</v>
      </c>
      <c r="I160" s="1" t="str">
        <f>I159</f>
        <v>Аренда офиса</v>
      </c>
      <c r="J160" s="1" t="s">
        <v>107</v>
      </c>
      <c r="M160" s="53" t="s">
        <v>101</v>
      </c>
      <c r="O160" s="82"/>
      <c r="P160" s="84">
        <v>1</v>
      </c>
      <c r="W160" s="34"/>
    </row>
    <row r="161" spans="2:84" x14ac:dyDescent="0.3">
      <c r="B161" s="13">
        <f>ROW()</f>
        <v>161</v>
      </c>
      <c r="H161" s="1" t="str">
        <f t="shared" si="135"/>
        <v>Постоянные расходы с НДС</v>
      </c>
      <c r="I161" s="1" t="str">
        <f>I159</f>
        <v>Аренда офиса</v>
      </c>
      <c r="J161" s="1" t="s">
        <v>108</v>
      </c>
      <c r="M161" s="53" t="str">
        <f>Prcsses!$P$11</f>
        <v>ед.ГП</v>
      </c>
      <c r="O161" s="82"/>
      <c r="P161" s="84">
        <v>2500</v>
      </c>
      <c r="W161" s="34"/>
    </row>
    <row r="162" spans="2:84" x14ac:dyDescent="0.3">
      <c r="B162" s="13">
        <f>ROW()</f>
        <v>162</v>
      </c>
      <c r="H162" s="1" t="str">
        <f t="shared" si="135"/>
        <v>Постоянные расходы с НДС</v>
      </c>
      <c r="I162" s="1" t="s">
        <v>113</v>
      </c>
      <c r="M162" s="53" t="str">
        <f>$M$159</f>
        <v>кол-во ед.расх.</v>
      </c>
      <c r="X162" s="5">
        <f ca="1">IF(X$4="",0,IF(X$1&lt;$P163,0,IF($P164="",1,IF($P164=0,0,IF(MAX($W162:W162)&gt;INT(X$11/$P164+1),MAX($W162:W162),INT(X$11/$P164+1))))))</f>
        <v>1</v>
      </c>
      <c r="Y162" s="5">
        <f ca="1">IF(Y$4="",0,IF(Y$1&lt;$P163,0,IF($P164="",1,IF($P164=0,0,IF(MAX($W162:X162)&gt;INT(Y$11/$P164+1),MAX($W162:X162),INT(Y$11/$P164+1))))))</f>
        <v>1</v>
      </c>
      <c r="Z162" s="5">
        <f ca="1">IF(Z$4="",0,IF(Z$1&lt;$P163,0,IF($P164="",1,IF($P164=0,0,IF(MAX($W162:Y162)&gt;INT(Z$11/$P164+1),MAX($W162:Y162),INT(Z$11/$P164+1))))))</f>
        <v>1</v>
      </c>
      <c r="AA162" s="5">
        <f ca="1">IF(AA$4="",0,IF(AA$1&lt;$P163,0,IF($P164="",1,IF($P164=0,0,IF(MAX($W162:Z162)&gt;INT(AA$11/$P164+1),MAX($W162:Z162),INT(AA$11/$P164+1))))))</f>
        <v>1</v>
      </c>
      <c r="AB162" s="5">
        <f ca="1">IF(AB$4="",0,IF(AB$1&lt;$P163,0,IF($P164="",1,IF($P164=0,0,IF(MAX($W162:AA162)&gt;INT(AB$11/$P164+1),MAX($W162:AA162),INT(AB$11/$P164+1))))))</f>
        <v>1</v>
      </c>
      <c r="AC162" s="5">
        <f ca="1">IF(AC$4="",0,IF(AC$1&lt;$P163,0,IF($P164="",1,IF($P164=0,0,IF(MAX($W162:AB162)&gt;INT(AC$11/$P164+1),MAX($W162:AB162),INT(AC$11/$P164+1))))))</f>
        <v>1</v>
      </c>
      <c r="AD162" s="5">
        <f ca="1">IF(AD$4="",0,IF(AD$1&lt;$P163,0,IF($P164="",1,IF($P164=0,0,IF(MAX($W162:AC162)&gt;INT(AD$11/$P164+1),MAX($W162:AC162),INT(AD$11/$P164+1))))))</f>
        <v>1</v>
      </c>
      <c r="AE162" s="5">
        <f ca="1">IF(AE$4="",0,IF(AE$1&lt;$P163,0,IF($P164="",1,IF($P164=0,0,IF(MAX($W162:AD162)&gt;INT(AE$11/$P164+1),MAX($W162:AD162),INT(AE$11/$P164+1))))))</f>
        <v>1</v>
      </c>
      <c r="AF162" s="5">
        <f ca="1">IF(AF$4="",0,IF(AF$1&lt;$P163,0,IF($P164="",1,IF($P164=0,0,IF(MAX($W162:AE162)&gt;INT(AF$11/$P164+1),MAX($W162:AE162),INT(AF$11/$P164+1))))))</f>
        <v>1</v>
      </c>
      <c r="AG162" s="5">
        <f ca="1">IF(AG$4="",0,IF(AG$1&lt;$P163,0,IF($P164="",1,IF($P164=0,0,IF(MAX($W162:AF162)&gt;INT(AG$11/$P164+1),MAX($W162:AF162),INT(AG$11/$P164+1))))))</f>
        <v>1</v>
      </c>
      <c r="AH162" s="5">
        <f ca="1">IF(AH$4="",0,IF(AH$1&lt;$P163,0,IF($P164="",1,IF($P164=0,0,IF(MAX($W162:AG162)&gt;INT(AH$11/$P164+1),MAX($W162:AG162),INT(AH$11/$P164+1))))))</f>
        <v>1</v>
      </c>
      <c r="AI162" s="5">
        <f ca="1">IF(AI$4="",0,IF(AI$1&lt;$P163,0,IF($P164="",1,IF($P164=0,0,IF(MAX($W162:AH162)&gt;INT(AI$11/$P164+1),MAX($W162:AH162),INT(AI$11/$P164+1))))))</f>
        <v>1</v>
      </c>
      <c r="AJ162" s="5">
        <f ca="1">IF(AJ$4="",0,IF(AJ$1&lt;$P163,0,IF($P164="",1,IF($P164=0,0,IF(MAX($W162:AI162)&gt;INT(AJ$11/$P164+1),MAX($W162:AI162),INT(AJ$11/$P164+1))))))</f>
        <v>1</v>
      </c>
      <c r="AK162" s="5">
        <f ca="1">IF(AK$4="",0,IF(AK$1&lt;$P163,0,IF($P164="",1,IF($P164=0,0,IF(MAX($W162:AJ162)&gt;INT(AK$11/$P164+1),MAX($W162:AJ162),INT(AK$11/$P164+1))))))</f>
        <v>1</v>
      </c>
      <c r="AL162" s="5">
        <f ca="1">IF(AL$4="",0,IF(AL$1&lt;$P163,0,IF($P164="",1,IF($P164=0,0,IF(MAX($W162:AK162)&gt;INT(AL$11/$P164+1),MAX($W162:AK162),INT(AL$11/$P164+1))))))</f>
        <v>1</v>
      </c>
      <c r="AM162" s="5">
        <f ca="1">IF(AM$4="",0,IF(AM$1&lt;$P163,0,IF($P164="",1,IF($P164=0,0,IF(MAX($W162:AL162)&gt;INT(AM$11/$P164+1),MAX($W162:AL162),INT(AM$11/$P164+1))))))</f>
        <v>1</v>
      </c>
      <c r="AN162" s="5">
        <f ca="1">IF(AN$4="",0,IF(AN$1&lt;$P163,0,IF($P164="",1,IF($P164=0,0,IF(MAX($W162:AM162)&gt;INT(AN$11/$P164+1),MAX($W162:AM162),INT(AN$11/$P164+1))))))</f>
        <v>1</v>
      </c>
      <c r="AO162" s="5">
        <f ca="1">IF(AO$4="",0,IF(AO$1&lt;$P163,0,IF($P164="",1,IF($P164=0,0,IF(MAX($W162:AN162)&gt;INT(AO$11/$P164+1),MAX($W162:AN162),INT(AO$11/$P164+1))))))</f>
        <v>1</v>
      </c>
      <c r="AP162" s="5">
        <f ca="1">IF(AP$4="",0,IF(AP$1&lt;$P163,0,IF($P164="",1,IF($P164=0,0,IF(MAX($W162:AO162)&gt;INT(AP$11/$P164+1),MAX($W162:AO162),INT(AP$11/$P164+1))))))</f>
        <v>1</v>
      </c>
      <c r="AQ162" s="5">
        <f ca="1">IF(AQ$4="",0,IF(AQ$1&lt;$P163,0,IF($P164="",1,IF($P164=0,0,IF(MAX($W162:AP162)&gt;INT(AQ$11/$P164+1),MAX($W162:AP162),INT(AQ$11/$P164+1))))))</f>
        <v>1</v>
      </c>
      <c r="AR162" s="5">
        <f ca="1">IF(AR$4="",0,IF(AR$1&lt;$P163,0,IF($P164="",1,IF($P164=0,0,IF(MAX($W162:AQ162)&gt;INT(AR$11/$P164+1),MAX($W162:AQ162),INT(AR$11/$P164+1))))))</f>
        <v>1</v>
      </c>
      <c r="AS162" s="5">
        <f ca="1">IF(AS$4="",0,IF(AS$1&lt;$P163,0,IF($P164="",1,IF($P164=0,0,IF(MAX($W162:AR162)&gt;INT(AS$11/$P164+1),MAX($W162:AR162),INT(AS$11/$P164+1))))))</f>
        <v>1</v>
      </c>
      <c r="AT162" s="5">
        <f ca="1">IF(AT$4="",0,IF(AT$1&lt;$P163,0,IF($P164="",1,IF($P164=0,0,IF(MAX($W162:AS162)&gt;INT(AT$11/$P164+1),MAX($W162:AS162),INT(AT$11/$P164+1))))))</f>
        <v>1</v>
      </c>
      <c r="AU162" s="5">
        <f ca="1">IF(AU$4="",0,IF(AU$1&lt;$P163,0,IF($P164="",1,IF($P164=0,0,IF(MAX($W162:AT162)&gt;INT(AU$11/$P164+1),MAX($W162:AT162),INT(AU$11/$P164+1))))))</f>
        <v>1</v>
      </c>
      <c r="AV162" s="5">
        <f ca="1">IF(AV$4="",0,IF(AV$1&lt;$P163,0,IF($P164="",1,IF($P164=0,0,IF(MAX($W162:AU162)&gt;INT(AV$11/$P164+1),MAX($W162:AU162),INT(AV$11/$P164+1))))))</f>
        <v>1</v>
      </c>
      <c r="AW162" s="5">
        <f ca="1">IF(AW$4="",0,IF(AW$1&lt;$P163,0,IF($P164="",1,IF($P164=0,0,IF(MAX($W162:AV162)&gt;INT(AW$11/$P164+1),MAX($W162:AV162),INT(AW$11/$P164+1))))))</f>
        <v>1</v>
      </c>
      <c r="AX162" s="5">
        <f ca="1">IF(AX$4="",0,IF(AX$1&lt;$P163,0,IF($P164="",1,IF($P164=0,0,IF(MAX($W162:AW162)&gt;INT(AX$11/$P164+1),MAX($W162:AW162),INT(AX$11/$P164+1))))))</f>
        <v>1</v>
      </c>
      <c r="AY162" s="5">
        <f ca="1">IF(AY$4="",0,IF(AY$1&lt;$P163,0,IF($P164="",1,IF($P164=0,0,IF(MAX($W162:AX162)&gt;INT(AY$11/$P164+1),MAX($W162:AX162),INT(AY$11/$P164+1))))))</f>
        <v>1</v>
      </c>
      <c r="AZ162" s="5">
        <f ca="1">IF(AZ$4="",0,IF(AZ$1&lt;$P163,0,IF($P164="",1,IF($P164=0,0,IF(MAX($W162:AY162)&gt;INT(AZ$11/$P164+1),MAX($W162:AY162),INT(AZ$11/$P164+1))))))</f>
        <v>1</v>
      </c>
      <c r="BA162" s="5">
        <f ca="1">IF(BA$4="",0,IF(BA$1&lt;$P163,0,IF($P164="",1,IF($P164=0,0,IF(MAX($W162:AZ162)&gt;INT(BA$11/$P164+1),MAX($W162:AZ162),INT(BA$11/$P164+1))))))</f>
        <v>1</v>
      </c>
      <c r="BB162" s="5">
        <f ca="1">IF(BB$4="",0,IF(BB$1&lt;$P163,0,IF($P164="",1,IF($P164=0,0,IF(MAX($W162:BA162)&gt;INT(BB$11/$P164+1),MAX($W162:BA162),INT(BB$11/$P164+1))))))</f>
        <v>1</v>
      </c>
      <c r="BC162" s="5">
        <f ca="1">IF(BC$4="",0,IF(BC$1&lt;$P163,0,IF($P164="",1,IF($P164=0,0,IF(MAX($W162:BB162)&gt;INT(BC$11/$P164+1),MAX($W162:BB162),INT(BC$11/$P164+1))))))</f>
        <v>1</v>
      </c>
      <c r="BD162" s="5">
        <f ca="1">IF(BD$4="",0,IF(BD$1&lt;$P163,0,IF($P164="",1,IF($P164=0,0,IF(MAX($W162:BC162)&gt;INT(BD$11/$P164+1),MAX($W162:BC162),INT(BD$11/$P164+1))))))</f>
        <v>1</v>
      </c>
      <c r="BE162" s="5">
        <f ca="1">IF(BE$4="",0,IF(BE$1&lt;$P163,0,IF($P164="",1,IF($P164=0,0,IF(MAX($W162:BD162)&gt;INT(BE$11/$P164+1),MAX($W162:BD162),INT(BE$11/$P164+1))))))</f>
        <v>1</v>
      </c>
      <c r="BF162" s="5">
        <f ca="1">IF(BF$4="",0,IF(BF$1&lt;$P163,0,IF($P164="",1,IF($P164=0,0,IF(MAX($W162:BE162)&gt;INT(BF$11/$P164+1),MAX($W162:BE162),INT(BF$11/$P164+1))))))</f>
        <v>1</v>
      </c>
      <c r="BG162" s="5">
        <f ca="1">IF(BG$4="",0,IF(BG$1&lt;$P163,0,IF($P164="",1,IF($P164=0,0,IF(MAX($W162:BF162)&gt;INT(BG$11/$P164+1),MAX($W162:BF162),INT(BG$11/$P164+1))))))</f>
        <v>1</v>
      </c>
      <c r="BH162" s="5">
        <f ca="1">IF(BH$4="",0,IF(BH$1&lt;$P163,0,IF($P164="",1,IF($P164=0,0,IF(MAX($W162:BG162)&gt;INT(BH$11/$P164+1),MAX($W162:BG162),INT(BH$11/$P164+1))))))</f>
        <v>1</v>
      </c>
      <c r="BI162" s="5">
        <f ca="1">IF(BI$4="",0,IF(BI$1&lt;$P163,0,IF($P164="",1,IF($P164=0,0,IF(MAX($W162:BH162)&gt;INT(BI$11/$P164+1),MAX($W162:BH162),INT(BI$11/$P164+1))))))</f>
        <v>1</v>
      </c>
      <c r="BJ162" s="5">
        <f ca="1">IF(BJ$4="",0,IF(BJ$1&lt;$P163,0,IF($P164="",1,IF($P164=0,0,IF(MAX($W162:BI162)&gt;INT(BJ$11/$P164+1),MAX($W162:BI162),INT(BJ$11/$P164+1))))))</f>
        <v>1</v>
      </c>
      <c r="BK162" s="5">
        <f ca="1">IF(BK$4="",0,IF(BK$1&lt;$P163,0,IF($P164="",1,IF($P164=0,0,IF(MAX($W162:BJ162)&gt;INT(BK$11/$P164+1),MAX($W162:BJ162),INT(BK$11/$P164+1))))))</f>
        <v>1</v>
      </c>
      <c r="BL162" s="5">
        <f ca="1">IF(BL$4="",0,IF(BL$1&lt;$P163,0,IF($P164="",1,IF($P164=0,0,IF(MAX($W162:BK162)&gt;INT(BL$11/$P164+1),MAX($W162:BK162),INT(BL$11/$P164+1))))))</f>
        <v>1</v>
      </c>
      <c r="BM162" s="5">
        <f ca="1">IF(BM$4="",0,IF(BM$1&lt;$P163,0,IF($P164="",1,IF($P164=0,0,IF(MAX($W162:BL162)&gt;INT(BM$11/$P164+1),MAX($W162:BL162),INT(BM$11/$P164+1))))))</f>
        <v>1</v>
      </c>
      <c r="BN162" s="5">
        <f ca="1">IF(BN$4="",0,IF(BN$1&lt;$P163,0,IF($P164="",1,IF($P164=0,0,IF(MAX($W162:BM162)&gt;INT(BN$11/$P164+1),MAX($W162:BM162),INT(BN$11/$P164+1))))))</f>
        <v>1</v>
      </c>
      <c r="BO162" s="5">
        <f ca="1">IF(BO$4="",0,IF(BO$1&lt;$P163,0,IF($P164="",1,IF($P164=0,0,IF(MAX($W162:BN162)&gt;INT(BO$11/$P164+1),MAX($W162:BN162),INT(BO$11/$P164+1))))))</f>
        <v>1</v>
      </c>
      <c r="BP162" s="5">
        <f ca="1">IF(BP$4="",0,IF(BP$1&lt;$P163,0,IF($P164="",1,IF($P164=0,0,IF(MAX($W162:BO162)&gt;INT(BP$11/$P164+1),MAX($W162:BO162),INT(BP$11/$P164+1))))))</f>
        <v>1</v>
      </c>
      <c r="BQ162" s="5">
        <f ca="1">IF(BQ$4="",0,IF(BQ$1&lt;$P163,0,IF($P164="",1,IF($P164=0,0,IF(MAX($W162:BP162)&gt;INT(BQ$11/$P164+1),MAX($W162:BP162),INT(BQ$11/$P164+1))))))</f>
        <v>1</v>
      </c>
      <c r="BR162" s="5">
        <f ca="1">IF(BR$4="",0,IF(BR$1&lt;$P163,0,IF($P164="",1,IF($P164=0,0,IF(MAX($W162:BQ162)&gt;INT(BR$11/$P164+1),MAX($W162:BQ162),INT(BR$11/$P164+1))))))</f>
        <v>1</v>
      </c>
      <c r="BS162" s="5">
        <f ca="1">IF(BS$4="",0,IF(BS$1&lt;$P163,0,IF($P164="",1,IF($P164=0,0,IF(MAX($W162:BR162)&gt;INT(BS$11/$P164+1),MAX($W162:BR162),INT(BS$11/$P164+1))))))</f>
        <v>1</v>
      </c>
      <c r="BT162" s="5">
        <f ca="1">IF(BT$4="",0,IF(BT$1&lt;$P163,0,IF($P164="",1,IF($P164=0,0,IF(MAX($W162:BS162)&gt;INT(BT$11/$P164+1),MAX($W162:BS162),INT(BT$11/$P164+1))))))</f>
        <v>1</v>
      </c>
      <c r="BU162" s="5">
        <f ca="1">IF(BU$4="",0,IF(BU$1&lt;$P163,0,IF($P164="",1,IF($P164=0,0,IF(MAX($W162:BT162)&gt;INT(BU$11/$P164+1),MAX($W162:BT162),INT(BU$11/$P164+1))))))</f>
        <v>1</v>
      </c>
      <c r="BV162" s="5">
        <f ca="1">IF(BV$4="",0,IF(BV$1&lt;$P163,0,IF($P164="",1,IF($P164=0,0,IF(MAX($W162:BU162)&gt;INT(BV$11/$P164+1),MAX($W162:BU162),INT(BV$11/$P164+1))))))</f>
        <v>1</v>
      </c>
      <c r="BW162" s="5">
        <f ca="1">IF(BW$4="",0,IF(BW$1&lt;$P163,0,IF($P164="",1,IF($P164=0,0,IF(MAX($W162:BV162)&gt;INT(BW$11/$P164+1),MAX($W162:BV162),INT(BW$11/$P164+1))))))</f>
        <v>1</v>
      </c>
      <c r="BX162" s="5">
        <f ca="1">IF(BX$4="",0,IF(BX$1&lt;$P163,0,IF($P164="",1,IF($P164=0,0,IF(MAX($W162:BW162)&gt;INT(BX$11/$P164+1),MAX($W162:BW162),INT(BX$11/$P164+1))))))</f>
        <v>1</v>
      </c>
      <c r="BY162" s="5">
        <f ca="1">IF(BY$4="",0,IF(BY$1&lt;$P163,0,IF($P164="",1,IF($P164=0,0,IF(MAX($W162:BX162)&gt;INT(BY$11/$P164+1),MAX($W162:BX162),INT(BY$11/$P164+1))))))</f>
        <v>1</v>
      </c>
      <c r="BZ162" s="5">
        <f ca="1">IF(BZ$4="",0,IF(BZ$1&lt;$P163,0,IF($P164="",1,IF($P164=0,0,IF(MAX($W162:BY162)&gt;INT(BZ$11/$P164+1),MAX($W162:BY162),INT(BZ$11/$P164+1))))))</f>
        <v>1</v>
      </c>
      <c r="CA162" s="5">
        <f ca="1">IF(CA$4="",0,IF(CA$1&lt;$P163,0,IF($P164="",1,IF($P164=0,0,IF(MAX($W162:BZ162)&gt;INT(CA$11/$P164+1),MAX($W162:BZ162),INT(CA$11/$P164+1))))))</f>
        <v>1</v>
      </c>
      <c r="CB162" s="5">
        <f ca="1">IF(CB$4="",0,IF(CB$1&lt;$P163,0,IF($P164="",1,IF($P164=0,0,IF(MAX($W162:CA162)&gt;INT(CB$11/$P164+1),MAX($W162:CA162),INT(CB$11/$P164+1))))))</f>
        <v>1</v>
      </c>
      <c r="CC162" s="5">
        <f ca="1">IF(CC$4="",0,IF(CC$1&lt;$P163,0,IF($P164="",1,IF($P164=0,0,IF(MAX($W162:CB162)&gt;INT(CC$11/$P164+1),MAX($W162:CB162),INT(CC$11/$P164+1))))))</f>
        <v>1</v>
      </c>
      <c r="CD162" s="5">
        <f ca="1">IF(CD$4="",0,IF(CD$1&lt;$P163,0,IF($P164="",1,IF($P164=0,0,IF(MAX($W162:CC162)&gt;INT(CD$11/$P164+1),MAX($W162:CC162),INT(CD$11/$P164+1))))))</f>
        <v>1</v>
      </c>
      <c r="CE162" s="5">
        <f ca="1">IF(CE$4="",0,IF(CE$1&lt;$P163,0,IF($P164="",1,IF($P164=0,0,IF(MAX($W162:CD162)&gt;INT(CE$11/$P164+1),MAX($W162:CD162),INT(CE$11/$P164+1))))))</f>
        <v>1</v>
      </c>
      <c r="CF162" s="5">
        <f ca="1">IF(CF$4="",0,IF(CF$1&lt;$P163,0,IF($P164="",1,IF($P164=0,0,IF(MAX($W162:CE162)&gt;INT(CF$11/$P164+1),MAX($W162:CE162),INT(CF$11/$P164+1))))))</f>
        <v>0</v>
      </c>
    </row>
    <row r="163" spans="2:84" x14ac:dyDescent="0.3">
      <c r="B163" s="13">
        <f>ROW()</f>
        <v>163</v>
      </c>
      <c r="H163" s="1" t="str">
        <f t="shared" si="135"/>
        <v>Постоянные расходы с НДС</v>
      </c>
      <c r="I163" s="1" t="str">
        <f>I162</f>
        <v>Связь и Интернет</v>
      </c>
      <c r="J163" s="1" t="str">
        <f>$J$160</f>
        <v>Номер периода старта начисления расхода</v>
      </c>
      <c r="M163" s="53" t="s">
        <v>101</v>
      </c>
      <c r="O163" s="82"/>
      <c r="P163" s="84">
        <v>1</v>
      </c>
      <c r="W163" s="34"/>
    </row>
    <row r="164" spans="2:84" x14ac:dyDescent="0.3">
      <c r="B164" s="13">
        <f>ROW()</f>
        <v>164</v>
      </c>
      <c r="H164" s="1" t="str">
        <f t="shared" si="135"/>
        <v>Постоянные расходы с НДС</v>
      </c>
      <c r="I164" s="1" t="str">
        <f>I162</f>
        <v>Связь и Интернет</v>
      </c>
      <c r="J164" s="1" t="str">
        <f>$J$161</f>
        <v>Объем продукции на одну единицу расхода</v>
      </c>
      <c r="M164" s="53" t="str">
        <f>Prcsses!$P$11</f>
        <v>ед.ГП</v>
      </c>
      <c r="O164" s="82"/>
      <c r="P164" s="84">
        <v>3000</v>
      </c>
      <c r="W164" s="34"/>
    </row>
    <row r="165" spans="2:84" x14ac:dyDescent="0.3">
      <c r="B165" s="13">
        <f>ROW()</f>
        <v>165</v>
      </c>
      <c r="H165" s="1" t="str">
        <f t="shared" si="135"/>
        <v>Постоянные расходы с НДС</v>
      </c>
      <c r="I165" s="1" t="s">
        <v>115</v>
      </c>
      <c r="M165" s="53" t="str">
        <f>$M$159</f>
        <v>кол-во ед.расх.</v>
      </c>
      <c r="X165" s="5">
        <f ca="1">IF(X$4="",0,IF(X$1&lt;$P166,0,IF($P167="",1,IF($P167=0,0,IF(MAX($W165:W165)&gt;INT(X$11/$P167+1),MAX($W165:W165),INT(X$11/$P167+1))))))</f>
        <v>1</v>
      </c>
      <c r="Y165" s="5">
        <f ca="1">IF(Y$4="",0,IF(Y$1&lt;$P166,0,IF($P167="",1,IF($P167=0,0,IF(MAX($W165:X165)&gt;INT(Y$11/$P167+1),MAX($W165:X165),INT(Y$11/$P167+1))))))</f>
        <v>1</v>
      </c>
      <c r="Z165" s="5">
        <f ca="1">IF(Z$4="",0,IF(Z$1&lt;$P166,0,IF($P167="",1,IF($P167=0,0,IF(MAX($W165:Y165)&gt;INT(Z$11/$P167+1),MAX($W165:Y165),INT(Z$11/$P167+1))))))</f>
        <v>1</v>
      </c>
      <c r="AA165" s="5">
        <f ca="1">IF(AA$4="",0,IF(AA$1&lt;$P166,0,IF($P167="",1,IF($P167=0,0,IF(MAX($W165:Z165)&gt;INT(AA$11/$P167+1),MAX($W165:Z165),INT(AA$11/$P167+1))))))</f>
        <v>1</v>
      </c>
      <c r="AB165" s="5">
        <f ca="1">IF(AB$4="",0,IF(AB$1&lt;$P166,0,IF($P167="",1,IF($P167=0,0,IF(MAX($W165:AA165)&gt;INT(AB$11/$P167+1),MAX($W165:AA165),INT(AB$11/$P167+1))))))</f>
        <v>1</v>
      </c>
      <c r="AC165" s="5">
        <f ca="1">IF(AC$4="",0,IF(AC$1&lt;$P166,0,IF($P167="",1,IF($P167=0,0,IF(MAX($W165:AB165)&gt;INT(AC$11/$P167+1),MAX($W165:AB165),INT(AC$11/$P167+1))))))</f>
        <v>1</v>
      </c>
      <c r="AD165" s="5">
        <f ca="1">IF(AD$4="",0,IF(AD$1&lt;$P166,0,IF($P167="",1,IF($P167=0,0,IF(MAX($W165:AC165)&gt;INT(AD$11/$P167+1),MAX($W165:AC165),INT(AD$11/$P167+1))))))</f>
        <v>1</v>
      </c>
      <c r="AE165" s="5">
        <f ca="1">IF(AE$4="",0,IF(AE$1&lt;$P166,0,IF($P167="",1,IF($P167=0,0,IF(MAX($W165:AD165)&gt;INT(AE$11/$P167+1),MAX($W165:AD165),INT(AE$11/$P167+1))))))</f>
        <v>1</v>
      </c>
      <c r="AF165" s="5">
        <f ca="1">IF(AF$4="",0,IF(AF$1&lt;$P166,0,IF($P167="",1,IF($P167=0,0,IF(MAX($W165:AE165)&gt;INT(AF$11/$P167+1),MAX($W165:AE165),INT(AF$11/$P167+1))))))</f>
        <v>1</v>
      </c>
      <c r="AG165" s="5">
        <f ca="1">IF(AG$4="",0,IF(AG$1&lt;$P166,0,IF($P167="",1,IF($P167=0,0,IF(MAX($W165:AF165)&gt;INT(AG$11/$P167+1),MAX($W165:AF165),INT(AG$11/$P167+1))))))</f>
        <v>1</v>
      </c>
      <c r="AH165" s="5">
        <f ca="1">IF(AH$4="",0,IF(AH$1&lt;$P166,0,IF($P167="",1,IF($P167=0,0,IF(MAX($W165:AG165)&gt;INT(AH$11/$P167+1),MAX($W165:AG165),INT(AH$11/$P167+1))))))</f>
        <v>1</v>
      </c>
      <c r="AI165" s="5">
        <f ca="1">IF(AI$4="",0,IF(AI$1&lt;$P166,0,IF($P167="",1,IF($P167=0,0,IF(MAX($W165:AH165)&gt;INT(AI$11/$P167+1),MAX($W165:AH165),INT(AI$11/$P167+1))))))</f>
        <v>1</v>
      </c>
      <c r="AJ165" s="5">
        <f ca="1">IF(AJ$4="",0,IF(AJ$1&lt;$P166,0,IF($P167="",1,IF($P167=0,0,IF(MAX($W165:AI165)&gt;INT(AJ$11/$P167+1),MAX($W165:AI165),INT(AJ$11/$P167+1))))))</f>
        <v>1</v>
      </c>
      <c r="AK165" s="5">
        <f ca="1">IF(AK$4="",0,IF(AK$1&lt;$P166,0,IF($P167="",1,IF($P167=0,0,IF(MAX($W165:AJ165)&gt;INT(AK$11/$P167+1),MAX($W165:AJ165),INT(AK$11/$P167+1))))))</f>
        <v>1</v>
      </c>
      <c r="AL165" s="5">
        <f ca="1">IF(AL$4="",0,IF(AL$1&lt;$P166,0,IF($P167="",1,IF($P167=0,0,IF(MAX($W165:AK165)&gt;INT(AL$11/$P167+1),MAX($W165:AK165),INT(AL$11/$P167+1))))))</f>
        <v>1</v>
      </c>
      <c r="AM165" s="5">
        <f ca="1">IF(AM$4="",0,IF(AM$1&lt;$P166,0,IF($P167="",1,IF($P167=0,0,IF(MAX($W165:AL165)&gt;INT(AM$11/$P167+1),MAX($W165:AL165),INT(AM$11/$P167+1))))))</f>
        <v>1</v>
      </c>
      <c r="AN165" s="5">
        <f ca="1">IF(AN$4="",0,IF(AN$1&lt;$P166,0,IF($P167="",1,IF($P167=0,0,IF(MAX($W165:AM165)&gt;INT(AN$11/$P167+1),MAX($W165:AM165),INT(AN$11/$P167+1))))))</f>
        <v>1</v>
      </c>
      <c r="AO165" s="5">
        <f ca="1">IF(AO$4="",0,IF(AO$1&lt;$P166,0,IF($P167="",1,IF($P167=0,0,IF(MAX($W165:AN165)&gt;INT(AO$11/$P167+1),MAX($W165:AN165),INT(AO$11/$P167+1))))))</f>
        <v>1</v>
      </c>
      <c r="AP165" s="5">
        <f ca="1">IF(AP$4="",0,IF(AP$1&lt;$P166,0,IF($P167="",1,IF($P167=0,0,IF(MAX($W165:AO165)&gt;INT(AP$11/$P167+1),MAX($W165:AO165),INT(AP$11/$P167+1))))))</f>
        <v>1</v>
      </c>
      <c r="AQ165" s="5">
        <f ca="1">IF(AQ$4="",0,IF(AQ$1&lt;$P166,0,IF($P167="",1,IF($P167=0,0,IF(MAX($W165:AP165)&gt;INT(AQ$11/$P167+1),MAX($W165:AP165),INT(AQ$11/$P167+1))))))</f>
        <v>1</v>
      </c>
      <c r="AR165" s="5">
        <f ca="1">IF(AR$4="",0,IF(AR$1&lt;$P166,0,IF($P167="",1,IF($P167=0,0,IF(MAX($W165:AQ165)&gt;INT(AR$11/$P167+1),MAX($W165:AQ165),INT(AR$11/$P167+1))))))</f>
        <v>2</v>
      </c>
      <c r="AS165" s="5">
        <f ca="1">IF(AS$4="",0,IF(AS$1&lt;$P166,0,IF($P167="",1,IF($P167=0,0,IF(MAX($W165:AR165)&gt;INT(AS$11/$P167+1),MAX($W165:AR165),INT(AS$11/$P167+1))))))</f>
        <v>2</v>
      </c>
      <c r="AT165" s="5">
        <f ca="1">IF(AT$4="",0,IF(AT$1&lt;$P166,0,IF($P167="",1,IF($P167=0,0,IF(MAX($W165:AS165)&gt;INT(AT$11/$P167+1),MAX($W165:AS165),INT(AT$11/$P167+1))))))</f>
        <v>2</v>
      </c>
      <c r="AU165" s="5">
        <f ca="1">IF(AU$4="",0,IF(AU$1&lt;$P166,0,IF($P167="",1,IF($P167=0,0,IF(MAX($W165:AT165)&gt;INT(AU$11/$P167+1),MAX($W165:AT165),INT(AU$11/$P167+1))))))</f>
        <v>2</v>
      </c>
      <c r="AV165" s="5">
        <f ca="1">IF(AV$4="",0,IF(AV$1&lt;$P166,0,IF($P167="",1,IF($P167=0,0,IF(MAX($W165:AU165)&gt;INT(AV$11/$P167+1),MAX($W165:AU165),INT(AV$11/$P167+1))))))</f>
        <v>2</v>
      </c>
      <c r="AW165" s="5">
        <f ca="1">IF(AW$4="",0,IF(AW$1&lt;$P166,0,IF($P167="",1,IF($P167=0,0,IF(MAX($W165:AV165)&gt;INT(AW$11/$P167+1),MAX($W165:AV165),INT(AW$11/$P167+1))))))</f>
        <v>2</v>
      </c>
      <c r="AX165" s="5">
        <f ca="1">IF(AX$4="",0,IF(AX$1&lt;$P166,0,IF($P167="",1,IF($P167=0,0,IF(MAX($W165:AW165)&gt;INT(AX$11/$P167+1),MAX($W165:AW165),INT(AX$11/$P167+1))))))</f>
        <v>2</v>
      </c>
      <c r="AY165" s="5">
        <f ca="1">IF(AY$4="",0,IF(AY$1&lt;$P166,0,IF($P167="",1,IF($P167=0,0,IF(MAX($W165:AX165)&gt;INT(AY$11/$P167+1),MAX($W165:AX165),INT(AY$11/$P167+1))))))</f>
        <v>2</v>
      </c>
      <c r="AZ165" s="5">
        <f ca="1">IF(AZ$4="",0,IF(AZ$1&lt;$P166,0,IF($P167="",1,IF($P167=0,0,IF(MAX($W165:AY165)&gt;INT(AZ$11/$P167+1),MAX($W165:AY165),INT(AZ$11/$P167+1))))))</f>
        <v>2</v>
      </c>
      <c r="BA165" s="5">
        <f ca="1">IF(BA$4="",0,IF(BA$1&lt;$P166,0,IF($P167="",1,IF($P167=0,0,IF(MAX($W165:AZ165)&gt;INT(BA$11/$P167+1),MAX($W165:AZ165),INT(BA$11/$P167+1))))))</f>
        <v>2</v>
      </c>
      <c r="BB165" s="5">
        <f ca="1">IF(BB$4="",0,IF(BB$1&lt;$P166,0,IF($P167="",1,IF($P167=0,0,IF(MAX($W165:BA165)&gt;INT(BB$11/$P167+1),MAX($W165:BA165),INT(BB$11/$P167+1))))))</f>
        <v>2</v>
      </c>
      <c r="BC165" s="5">
        <f ca="1">IF(BC$4="",0,IF(BC$1&lt;$P166,0,IF($P167="",1,IF($P167=0,0,IF(MAX($W165:BB165)&gt;INT(BC$11/$P167+1),MAX($W165:BB165),INT(BC$11/$P167+1))))))</f>
        <v>2</v>
      </c>
      <c r="BD165" s="5">
        <f ca="1">IF(BD$4="",0,IF(BD$1&lt;$P166,0,IF($P167="",1,IF($P167=0,0,IF(MAX($W165:BC165)&gt;INT(BD$11/$P167+1),MAX($W165:BC165),INT(BD$11/$P167+1))))))</f>
        <v>2</v>
      </c>
      <c r="BE165" s="5">
        <f ca="1">IF(BE$4="",0,IF(BE$1&lt;$P166,0,IF($P167="",1,IF($P167=0,0,IF(MAX($W165:BD165)&gt;INT(BE$11/$P167+1),MAX($W165:BD165),INT(BE$11/$P167+1))))))</f>
        <v>2</v>
      </c>
      <c r="BF165" s="5">
        <f ca="1">IF(BF$4="",0,IF(BF$1&lt;$P166,0,IF($P167="",1,IF($P167=0,0,IF(MAX($W165:BE165)&gt;INT(BF$11/$P167+1),MAX($W165:BE165),INT(BF$11/$P167+1))))))</f>
        <v>2</v>
      </c>
      <c r="BG165" s="5">
        <f ca="1">IF(BG$4="",0,IF(BG$1&lt;$P166,0,IF($P167="",1,IF($P167=0,0,IF(MAX($W165:BF165)&gt;INT(BG$11/$P167+1),MAX($W165:BF165),INT(BG$11/$P167+1))))))</f>
        <v>2</v>
      </c>
      <c r="BH165" s="5">
        <f ca="1">IF(BH$4="",0,IF(BH$1&lt;$P166,0,IF($P167="",1,IF($P167=0,0,IF(MAX($W165:BG165)&gt;INT(BH$11/$P167+1),MAX($W165:BG165),INT(BH$11/$P167+1))))))</f>
        <v>2</v>
      </c>
      <c r="BI165" s="5">
        <f ca="1">IF(BI$4="",0,IF(BI$1&lt;$P166,0,IF($P167="",1,IF($P167=0,0,IF(MAX($W165:BH165)&gt;INT(BI$11/$P167+1),MAX($W165:BH165),INT(BI$11/$P167+1))))))</f>
        <v>2</v>
      </c>
      <c r="BJ165" s="5">
        <f ca="1">IF(BJ$4="",0,IF(BJ$1&lt;$P166,0,IF($P167="",1,IF($P167=0,0,IF(MAX($W165:BI165)&gt;INT(BJ$11/$P167+1),MAX($W165:BI165),INT(BJ$11/$P167+1))))))</f>
        <v>2</v>
      </c>
      <c r="BK165" s="5">
        <f ca="1">IF(BK$4="",0,IF(BK$1&lt;$P166,0,IF($P167="",1,IF($P167=0,0,IF(MAX($W165:BJ165)&gt;INT(BK$11/$P167+1),MAX($W165:BJ165),INT(BK$11/$P167+1))))))</f>
        <v>2</v>
      </c>
      <c r="BL165" s="5">
        <f ca="1">IF(BL$4="",0,IF(BL$1&lt;$P166,0,IF($P167="",1,IF($P167=0,0,IF(MAX($W165:BK165)&gt;INT(BL$11/$P167+1),MAX($W165:BK165),INT(BL$11/$P167+1))))))</f>
        <v>3</v>
      </c>
      <c r="BM165" s="5">
        <f ca="1">IF(BM$4="",0,IF(BM$1&lt;$P166,0,IF($P167="",1,IF($P167=0,0,IF(MAX($W165:BL165)&gt;INT(BM$11/$P167+1),MAX($W165:BL165),INT(BM$11/$P167+1))))))</f>
        <v>3</v>
      </c>
      <c r="BN165" s="5">
        <f ca="1">IF(BN$4="",0,IF(BN$1&lt;$P166,0,IF($P167="",1,IF($P167=0,0,IF(MAX($W165:BM165)&gt;INT(BN$11/$P167+1),MAX($W165:BM165),INT(BN$11/$P167+1))))))</f>
        <v>3</v>
      </c>
      <c r="BO165" s="5">
        <f ca="1">IF(BO$4="",0,IF(BO$1&lt;$P166,0,IF($P167="",1,IF($P167=0,0,IF(MAX($W165:BN165)&gt;INT(BO$11/$P167+1),MAX($W165:BN165),INT(BO$11/$P167+1))))))</f>
        <v>3</v>
      </c>
      <c r="BP165" s="5">
        <f ca="1">IF(BP$4="",0,IF(BP$1&lt;$P166,0,IF($P167="",1,IF($P167=0,0,IF(MAX($W165:BO165)&gt;INT(BP$11/$P167+1),MAX($W165:BO165),INT(BP$11/$P167+1))))))</f>
        <v>3</v>
      </c>
      <c r="BQ165" s="5">
        <f ca="1">IF(BQ$4="",0,IF(BQ$1&lt;$P166,0,IF($P167="",1,IF($P167=0,0,IF(MAX($W165:BP165)&gt;INT(BQ$11/$P167+1),MAX($W165:BP165),INT(BQ$11/$P167+1))))))</f>
        <v>3</v>
      </c>
      <c r="BR165" s="5">
        <f ca="1">IF(BR$4="",0,IF(BR$1&lt;$P166,0,IF($P167="",1,IF($P167=0,0,IF(MAX($W165:BQ165)&gt;INT(BR$11/$P167+1),MAX($W165:BQ165),INT(BR$11/$P167+1))))))</f>
        <v>3</v>
      </c>
      <c r="BS165" s="5">
        <f ca="1">IF(BS$4="",0,IF(BS$1&lt;$P166,0,IF($P167="",1,IF($P167=0,0,IF(MAX($W165:BR165)&gt;INT(BS$11/$P167+1),MAX($W165:BR165),INT(BS$11/$P167+1))))))</f>
        <v>3</v>
      </c>
      <c r="BT165" s="5">
        <f ca="1">IF(BT$4="",0,IF(BT$1&lt;$P166,0,IF($P167="",1,IF($P167=0,0,IF(MAX($W165:BS165)&gt;INT(BT$11/$P167+1),MAX($W165:BS165),INT(BT$11/$P167+1))))))</f>
        <v>3</v>
      </c>
      <c r="BU165" s="5">
        <f ca="1">IF(BU$4="",0,IF(BU$1&lt;$P166,0,IF($P167="",1,IF($P167=0,0,IF(MAX($W165:BT165)&gt;INT(BU$11/$P167+1),MAX($W165:BT165),INT(BU$11/$P167+1))))))</f>
        <v>3</v>
      </c>
      <c r="BV165" s="5">
        <f ca="1">IF(BV$4="",0,IF(BV$1&lt;$P166,0,IF($P167="",1,IF($P167=0,0,IF(MAX($W165:BU165)&gt;INT(BV$11/$P167+1),MAX($W165:BU165),INT(BV$11/$P167+1))))))</f>
        <v>3</v>
      </c>
      <c r="BW165" s="5">
        <f ca="1">IF(BW$4="",0,IF(BW$1&lt;$P166,0,IF($P167="",1,IF($P167=0,0,IF(MAX($W165:BV165)&gt;INT(BW$11/$P167+1),MAX($W165:BV165),INT(BW$11/$P167+1))))))</f>
        <v>3</v>
      </c>
      <c r="BX165" s="5">
        <f ca="1">IF(BX$4="",0,IF(BX$1&lt;$P166,0,IF($P167="",1,IF($P167=0,0,IF(MAX($W165:BW165)&gt;INT(BX$11/$P167+1),MAX($W165:BW165),INT(BX$11/$P167+1))))))</f>
        <v>3</v>
      </c>
      <c r="BY165" s="5">
        <f ca="1">IF(BY$4="",0,IF(BY$1&lt;$P166,0,IF($P167="",1,IF($P167=0,0,IF(MAX($W165:BX165)&gt;INT(BY$11/$P167+1),MAX($W165:BX165),INT(BY$11/$P167+1))))))</f>
        <v>3</v>
      </c>
      <c r="BZ165" s="5">
        <f ca="1">IF(BZ$4="",0,IF(BZ$1&lt;$P166,0,IF($P167="",1,IF($P167=0,0,IF(MAX($W165:BY165)&gt;INT(BZ$11/$P167+1),MAX($W165:BY165),INT(BZ$11/$P167+1))))))</f>
        <v>3</v>
      </c>
      <c r="CA165" s="5">
        <f ca="1">IF(CA$4="",0,IF(CA$1&lt;$P166,0,IF($P167="",1,IF($P167=0,0,IF(MAX($W165:BZ165)&gt;INT(CA$11/$P167+1),MAX($W165:BZ165),INT(CA$11/$P167+1))))))</f>
        <v>3</v>
      </c>
      <c r="CB165" s="5">
        <f ca="1">IF(CB$4="",0,IF(CB$1&lt;$P166,0,IF($P167="",1,IF($P167=0,0,IF(MAX($W165:CA165)&gt;INT(CB$11/$P167+1),MAX($W165:CA165),INT(CB$11/$P167+1))))))</f>
        <v>3</v>
      </c>
      <c r="CC165" s="5">
        <f ca="1">IF(CC$4="",0,IF(CC$1&lt;$P166,0,IF($P167="",1,IF($P167=0,0,IF(MAX($W165:CB165)&gt;INT(CC$11/$P167+1),MAX($W165:CB165),INT(CC$11/$P167+1))))))</f>
        <v>3</v>
      </c>
      <c r="CD165" s="5">
        <f ca="1">IF(CD$4="",0,IF(CD$1&lt;$P166,0,IF($P167="",1,IF($P167=0,0,IF(MAX($W165:CC165)&gt;INT(CD$11/$P167+1),MAX($W165:CC165),INT(CD$11/$P167+1))))))</f>
        <v>3</v>
      </c>
      <c r="CE165" s="5">
        <f ca="1">IF(CE$4="",0,IF(CE$1&lt;$P166,0,IF($P167="",1,IF($P167=0,0,IF(MAX($W165:CD165)&gt;INT(CE$11/$P167+1),MAX($W165:CD165),INT(CE$11/$P167+1))))))</f>
        <v>3</v>
      </c>
      <c r="CF165" s="5">
        <f ca="1">IF(CF$4="",0,IF(CF$1&lt;$P166,0,IF($P167="",1,IF($P167=0,0,IF(MAX($W165:CE165)&gt;INT(CF$11/$P167+1),MAX($W165:CE165),INT(CF$11/$P167+1))))))</f>
        <v>0</v>
      </c>
    </row>
    <row r="166" spans="2:84" x14ac:dyDescent="0.3">
      <c r="B166" s="13">
        <f>ROW()</f>
        <v>166</v>
      </c>
      <c r="H166" s="1" t="str">
        <f t="shared" si="135"/>
        <v>Постоянные расходы с НДС</v>
      </c>
      <c r="I166" s="1" t="str">
        <f>I165</f>
        <v>Банковские расходы</v>
      </c>
      <c r="J166" s="1" t="str">
        <f>$J$160</f>
        <v>Номер периода старта начисления расхода</v>
      </c>
      <c r="M166" s="53" t="s">
        <v>101</v>
      </c>
      <c r="O166" s="82"/>
      <c r="P166" s="84">
        <v>1</v>
      </c>
      <c r="W166" s="34"/>
    </row>
    <row r="167" spans="2:84" x14ac:dyDescent="0.3">
      <c r="B167" s="13">
        <f>ROW()</f>
        <v>167</v>
      </c>
      <c r="H167" s="1" t="str">
        <f t="shared" si="135"/>
        <v>Постоянные расходы с НДС</v>
      </c>
      <c r="I167" s="1" t="str">
        <f>I165</f>
        <v>Банковские расходы</v>
      </c>
      <c r="J167" s="1" t="str">
        <f>$J$161</f>
        <v>Объем продукции на одну единицу расхода</v>
      </c>
      <c r="M167" s="53" t="str">
        <f>Prcsses!$P$11</f>
        <v>ед.ГП</v>
      </c>
      <c r="O167" s="82"/>
      <c r="P167" s="84">
        <v>1000</v>
      </c>
      <c r="W167" s="34"/>
    </row>
    <row r="168" spans="2:84" x14ac:dyDescent="0.3">
      <c r="B168" s="13">
        <f>ROW()</f>
        <v>168</v>
      </c>
      <c r="H168" s="1" t="str">
        <f t="shared" si="135"/>
        <v>Постоянные расходы с НДС</v>
      </c>
      <c r="I168" s="1" t="s">
        <v>247</v>
      </c>
      <c r="M168" s="53" t="str">
        <f>$M$159</f>
        <v>кол-во ед.расх.</v>
      </c>
      <c r="X168" s="5">
        <f ca="1">IF(X$4="",0,IF(X$1&lt;$P169,0,IF($P170="",1,IF($P170=0,0,IF(MAX($W168:W168)&gt;INT(X$11/$P170+1),MAX($W168:W168),INT(X$11/$P170+1))))))</f>
        <v>1</v>
      </c>
      <c r="Y168" s="5">
        <f ca="1">IF(Y$4="",0,IF(Y$1&lt;$P169,0,IF($P170="",1,IF($P170=0,0,IF(MAX($W168:X168)&gt;INT(Y$11/$P170+1),MAX($W168:X168),INT(Y$11/$P170+1))))))</f>
        <v>1</v>
      </c>
      <c r="Z168" s="5">
        <f ca="1">IF(Z$4="",0,IF(Z$1&lt;$P169,0,IF($P170="",1,IF($P170=0,0,IF(MAX($W168:Y168)&gt;INT(Z$11/$P170+1),MAX($W168:Y168),INT(Z$11/$P170+1))))))</f>
        <v>1</v>
      </c>
      <c r="AA168" s="5">
        <f ca="1">IF(AA$4="",0,IF(AA$1&lt;$P169,0,IF($P170="",1,IF($P170=0,0,IF(MAX($W168:Z168)&gt;INT(AA$11/$P170+1),MAX($W168:Z168),INT(AA$11/$P170+1))))))</f>
        <v>1</v>
      </c>
      <c r="AB168" s="5">
        <f ca="1">IF(AB$4="",0,IF(AB$1&lt;$P169,0,IF($P170="",1,IF($P170=0,0,IF(MAX($W168:AA168)&gt;INT(AB$11/$P170+1),MAX($W168:AA168),INT(AB$11/$P170+1))))))</f>
        <v>1</v>
      </c>
      <c r="AC168" s="5">
        <f ca="1">IF(AC$4="",0,IF(AC$1&lt;$P169,0,IF($P170="",1,IF($P170=0,0,IF(MAX($W168:AB168)&gt;INT(AC$11/$P170+1),MAX($W168:AB168),INT(AC$11/$P170+1))))))</f>
        <v>1</v>
      </c>
      <c r="AD168" s="5">
        <f ca="1">IF(AD$4="",0,IF(AD$1&lt;$P169,0,IF($P170="",1,IF($P170=0,0,IF(MAX($W168:AC168)&gt;INT(AD$11/$P170+1),MAX($W168:AC168),INT(AD$11/$P170+1))))))</f>
        <v>1</v>
      </c>
      <c r="AE168" s="5">
        <f ca="1">IF(AE$4="",0,IF(AE$1&lt;$P169,0,IF($P170="",1,IF($P170=0,0,IF(MAX($W168:AD168)&gt;INT(AE$11/$P170+1),MAX($W168:AD168),INT(AE$11/$P170+1))))))</f>
        <v>1</v>
      </c>
      <c r="AF168" s="5">
        <f ca="1">IF(AF$4="",0,IF(AF$1&lt;$P169,0,IF($P170="",1,IF($P170=0,0,IF(MAX($W168:AE168)&gt;INT(AF$11/$P170+1),MAX($W168:AE168),INT(AF$11/$P170+1))))))</f>
        <v>1</v>
      </c>
      <c r="AG168" s="5">
        <f ca="1">IF(AG$4="",0,IF(AG$1&lt;$P169,0,IF($P170="",1,IF($P170=0,0,IF(MAX($W168:AF168)&gt;INT(AG$11/$P170+1),MAX($W168:AF168),INT(AG$11/$P170+1))))))</f>
        <v>1</v>
      </c>
      <c r="AH168" s="5">
        <f ca="1">IF(AH$4="",0,IF(AH$1&lt;$P169,0,IF($P170="",1,IF($P170=0,0,IF(MAX($W168:AG168)&gt;INT(AH$11/$P170+1),MAX($W168:AG168),INT(AH$11/$P170+1))))))</f>
        <v>1</v>
      </c>
      <c r="AI168" s="5">
        <f ca="1">IF(AI$4="",0,IF(AI$1&lt;$P169,0,IF($P170="",1,IF($P170=0,0,IF(MAX($W168:AH168)&gt;INT(AI$11/$P170+1),MAX($W168:AH168),INT(AI$11/$P170+1))))))</f>
        <v>1</v>
      </c>
      <c r="AJ168" s="5">
        <f ca="1">IF(AJ$4="",0,IF(AJ$1&lt;$P169,0,IF($P170="",1,IF($P170=0,0,IF(MAX($W168:AI168)&gt;INT(AJ$11/$P170+1),MAX($W168:AI168),INT(AJ$11/$P170+1))))))</f>
        <v>1</v>
      </c>
      <c r="AK168" s="5">
        <f ca="1">IF(AK$4="",0,IF(AK$1&lt;$P169,0,IF($P170="",1,IF($P170=0,0,IF(MAX($W168:AJ168)&gt;INT(AK$11/$P170+1),MAX($W168:AJ168),INT(AK$11/$P170+1))))))</f>
        <v>1</v>
      </c>
      <c r="AL168" s="5">
        <f ca="1">IF(AL$4="",0,IF(AL$1&lt;$P169,0,IF($P170="",1,IF($P170=0,0,IF(MAX($W168:AK168)&gt;INT(AL$11/$P170+1),MAX($W168:AK168),INT(AL$11/$P170+1))))))</f>
        <v>1</v>
      </c>
      <c r="AM168" s="5">
        <f ca="1">IF(AM$4="",0,IF(AM$1&lt;$P169,0,IF($P170="",1,IF($P170=0,0,IF(MAX($W168:AL168)&gt;INT(AM$11/$P170+1),MAX($W168:AL168),INT(AM$11/$P170+1))))))</f>
        <v>1</v>
      </c>
      <c r="AN168" s="5">
        <f ca="1">IF(AN$4="",0,IF(AN$1&lt;$P169,0,IF($P170="",1,IF($P170=0,0,IF(MAX($W168:AM168)&gt;INT(AN$11/$P170+1),MAX($W168:AM168),INT(AN$11/$P170+1))))))</f>
        <v>1</v>
      </c>
      <c r="AO168" s="5">
        <f ca="1">IF(AO$4="",0,IF(AO$1&lt;$P169,0,IF($P170="",1,IF($P170=0,0,IF(MAX($W168:AN168)&gt;INT(AO$11/$P170+1),MAX($W168:AN168),INT(AO$11/$P170+1))))))</f>
        <v>1</v>
      </c>
      <c r="AP168" s="5">
        <f ca="1">IF(AP$4="",0,IF(AP$1&lt;$P169,0,IF($P170="",1,IF($P170=0,0,IF(MAX($W168:AO168)&gt;INT(AP$11/$P170+1),MAX($W168:AO168),INT(AP$11/$P170+1))))))</f>
        <v>1</v>
      </c>
      <c r="AQ168" s="5">
        <f ca="1">IF(AQ$4="",0,IF(AQ$1&lt;$P169,0,IF($P170="",1,IF($P170=0,0,IF(MAX($W168:AP168)&gt;INT(AQ$11/$P170+1),MAX($W168:AP168),INT(AQ$11/$P170+1))))))</f>
        <v>1</v>
      </c>
      <c r="AR168" s="5">
        <f ca="1">IF(AR$4="",0,IF(AR$1&lt;$P169,0,IF($P170="",1,IF($P170=0,0,IF(MAX($W168:AQ168)&gt;INT(AR$11/$P170+1),MAX($W168:AQ168),INT(AR$11/$P170+1))))))</f>
        <v>1</v>
      </c>
      <c r="AS168" s="5">
        <f ca="1">IF(AS$4="",0,IF(AS$1&lt;$P169,0,IF($P170="",1,IF($P170=0,0,IF(MAX($W168:AR168)&gt;INT(AS$11/$P170+1),MAX($W168:AR168),INT(AS$11/$P170+1))))))</f>
        <v>1</v>
      </c>
      <c r="AT168" s="5">
        <f ca="1">IF(AT$4="",0,IF(AT$1&lt;$P169,0,IF($P170="",1,IF($P170=0,0,IF(MAX($W168:AS168)&gt;INT(AT$11/$P170+1),MAX($W168:AS168),INT(AT$11/$P170+1))))))</f>
        <v>1</v>
      </c>
      <c r="AU168" s="5">
        <f ca="1">IF(AU$4="",0,IF(AU$1&lt;$P169,0,IF($P170="",1,IF($P170=0,0,IF(MAX($W168:AT168)&gt;INT(AU$11/$P170+1),MAX($W168:AT168),INT(AU$11/$P170+1))))))</f>
        <v>1</v>
      </c>
      <c r="AV168" s="5">
        <f ca="1">IF(AV$4="",0,IF(AV$1&lt;$P169,0,IF($P170="",1,IF($P170=0,0,IF(MAX($W168:AU168)&gt;INT(AV$11/$P170+1),MAX($W168:AU168),INT(AV$11/$P170+1))))))</f>
        <v>1</v>
      </c>
      <c r="AW168" s="5">
        <f ca="1">IF(AW$4="",0,IF(AW$1&lt;$P169,0,IF($P170="",1,IF($P170=0,0,IF(MAX($W168:AV168)&gt;INT(AW$11/$P170+1),MAX($W168:AV168),INT(AW$11/$P170+1))))))</f>
        <v>1</v>
      </c>
      <c r="AX168" s="5">
        <f ca="1">IF(AX$4="",0,IF(AX$1&lt;$P169,0,IF($P170="",1,IF($P170=0,0,IF(MAX($W168:AW168)&gt;INT(AX$11/$P170+1),MAX($W168:AW168),INT(AX$11/$P170+1))))))</f>
        <v>1</v>
      </c>
      <c r="AY168" s="5">
        <f ca="1">IF(AY$4="",0,IF(AY$1&lt;$P169,0,IF($P170="",1,IF($P170=0,0,IF(MAX($W168:AX168)&gt;INT(AY$11/$P170+1),MAX($W168:AX168),INT(AY$11/$P170+1))))))</f>
        <v>1</v>
      </c>
      <c r="AZ168" s="5">
        <f ca="1">IF(AZ$4="",0,IF(AZ$1&lt;$P169,0,IF($P170="",1,IF($P170=0,0,IF(MAX($W168:AY168)&gt;INT(AZ$11/$P170+1),MAX($W168:AY168),INT(AZ$11/$P170+1))))))</f>
        <v>1</v>
      </c>
      <c r="BA168" s="5">
        <f ca="1">IF(BA$4="",0,IF(BA$1&lt;$P169,0,IF($P170="",1,IF($P170=0,0,IF(MAX($W168:AZ168)&gt;INT(BA$11/$P170+1),MAX($W168:AZ168),INT(BA$11/$P170+1))))))</f>
        <v>1</v>
      </c>
      <c r="BB168" s="5">
        <f ca="1">IF(BB$4="",0,IF(BB$1&lt;$P169,0,IF($P170="",1,IF($P170=0,0,IF(MAX($W168:BA168)&gt;INT(BB$11/$P170+1),MAX($W168:BA168),INT(BB$11/$P170+1))))))</f>
        <v>1</v>
      </c>
      <c r="BC168" s="5">
        <f ca="1">IF(BC$4="",0,IF(BC$1&lt;$P169,0,IF($P170="",1,IF($P170=0,0,IF(MAX($W168:BB168)&gt;INT(BC$11/$P170+1),MAX($W168:BB168),INT(BC$11/$P170+1))))))</f>
        <v>1</v>
      </c>
      <c r="BD168" s="5">
        <f ca="1">IF(BD$4="",0,IF(BD$1&lt;$P169,0,IF($P170="",1,IF($P170=0,0,IF(MAX($W168:BC168)&gt;INT(BD$11/$P170+1),MAX($W168:BC168),INT(BD$11/$P170+1))))))</f>
        <v>1</v>
      </c>
      <c r="BE168" s="5">
        <f ca="1">IF(BE$4="",0,IF(BE$1&lt;$P169,0,IF($P170="",1,IF($P170=0,0,IF(MAX($W168:BD168)&gt;INT(BE$11/$P170+1),MAX($W168:BD168),INT(BE$11/$P170+1))))))</f>
        <v>1</v>
      </c>
      <c r="BF168" s="5">
        <f ca="1">IF(BF$4="",0,IF(BF$1&lt;$P169,0,IF($P170="",1,IF($P170=0,0,IF(MAX($W168:BE168)&gt;INT(BF$11/$P170+1),MAX($W168:BE168),INT(BF$11/$P170+1))))))</f>
        <v>1</v>
      </c>
      <c r="BG168" s="5">
        <f ca="1">IF(BG$4="",0,IF(BG$1&lt;$P169,0,IF($P170="",1,IF($P170=0,0,IF(MAX($W168:BF168)&gt;INT(BG$11/$P170+1),MAX($W168:BF168),INT(BG$11/$P170+1))))))</f>
        <v>1</v>
      </c>
      <c r="BH168" s="5">
        <f ca="1">IF(BH$4="",0,IF(BH$1&lt;$P169,0,IF($P170="",1,IF($P170=0,0,IF(MAX($W168:BG168)&gt;INT(BH$11/$P170+1),MAX($W168:BG168),INT(BH$11/$P170+1))))))</f>
        <v>1</v>
      </c>
      <c r="BI168" s="5">
        <f ca="1">IF(BI$4="",0,IF(BI$1&lt;$P169,0,IF($P170="",1,IF($P170=0,0,IF(MAX($W168:BH168)&gt;INT(BI$11/$P170+1),MAX($W168:BH168),INT(BI$11/$P170+1))))))</f>
        <v>1</v>
      </c>
      <c r="BJ168" s="5">
        <f ca="1">IF(BJ$4="",0,IF(BJ$1&lt;$P169,0,IF($P170="",1,IF($P170=0,0,IF(MAX($W168:BI168)&gt;INT(BJ$11/$P170+1),MAX($W168:BI168),INT(BJ$11/$P170+1))))))</f>
        <v>1</v>
      </c>
      <c r="BK168" s="5">
        <f ca="1">IF(BK$4="",0,IF(BK$1&lt;$P169,0,IF($P170="",1,IF($P170=0,0,IF(MAX($W168:BJ168)&gt;INT(BK$11/$P170+1),MAX($W168:BJ168),INT(BK$11/$P170+1))))))</f>
        <v>1</v>
      </c>
      <c r="BL168" s="5">
        <f ca="1">IF(BL$4="",0,IF(BL$1&lt;$P169,0,IF($P170="",1,IF($P170=0,0,IF(MAX($W168:BK168)&gt;INT(BL$11/$P170+1),MAX($W168:BK168),INT(BL$11/$P170+1))))))</f>
        <v>1</v>
      </c>
      <c r="BM168" s="5">
        <f ca="1">IF(BM$4="",0,IF(BM$1&lt;$P169,0,IF($P170="",1,IF($P170=0,0,IF(MAX($W168:BL168)&gt;INT(BM$11/$P170+1),MAX($W168:BL168),INT(BM$11/$P170+1))))))</f>
        <v>1</v>
      </c>
      <c r="BN168" s="5">
        <f ca="1">IF(BN$4="",0,IF(BN$1&lt;$P169,0,IF($P170="",1,IF($P170=0,0,IF(MAX($W168:BM168)&gt;INT(BN$11/$P170+1),MAX($W168:BM168),INT(BN$11/$P170+1))))))</f>
        <v>1</v>
      </c>
      <c r="BO168" s="5">
        <f ca="1">IF(BO$4="",0,IF(BO$1&lt;$P169,0,IF($P170="",1,IF($P170=0,0,IF(MAX($W168:BN168)&gt;INT(BO$11/$P170+1),MAX($W168:BN168),INT(BO$11/$P170+1))))))</f>
        <v>1</v>
      </c>
      <c r="BP168" s="5">
        <f ca="1">IF(BP$4="",0,IF(BP$1&lt;$P169,0,IF($P170="",1,IF($P170=0,0,IF(MAX($W168:BO168)&gt;INT(BP$11/$P170+1),MAX($W168:BO168),INT(BP$11/$P170+1))))))</f>
        <v>1</v>
      </c>
      <c r="BQ168" s="5">
        <f ca="1">IF(BQ$4="",0,IF(BQ$1&lt;$P169,0,IF($P170="",1,IF($P170=0,0,IF(MAX($W168:BP168)&gt;INT(BQ$11/$P170+1),MAX($W168:BP168),INT(BQ$11/$P170+1))))))</f>
        <v>1</v>
      </c>
      <c r="BR168" s="5">
        <f ca="1">IF(BR$4="",0,IF(BR$1&lt;$P169,0,IF($P170="",1,IF($P170=0,0,IF(MAX($W168:BQ168)&gt;INT(BR$11/$P170+1),MAX($W168:BQ168),INT(BR$11/$P170+1))))))</f>
        <v>1</v>
      </c>
      <c r="BS168" s="5">
        <f ca="1">IF(BS$4="",0,IF(BS$1&lt;$P169,0,IF($P170="",1,IF($P170=0,0,IF(MAX($W168:BR168)&gt;INT(BS$11/$P170+1),MAX($W168:BR168),INT(BS$11/$P170+1))))))</f>
        <v>1</v>
      </c>
      <c r="BT168" s="5">
        <f ca="1">IF(BT$4="",0,IF(BT$1&lt;$P169,0,IF($P170="",1,IF($P170=0,0,IF(MAX($W168:BS168)&gt;INT(BT$11/$P170+1),MAX($W168:BS168),INT(BT$11/$P170+1))))))</f>
        <v>1</v>
      </c>
      <c r="BU168" s="5">
        <f ca="1">IF(BU$4="",0,IF(BU$1&lt;$P169,0,IF($P170="",1,IF($P170=0,0,IF(MAX($W168:BT168)&gt;INT(BU$11/$P170+1),MAX($W168:BT168),INT(BU$11/$P170+1))))))</f>
        <v>1</v>
      </c>
      <c r="BV168" s="5">
        <f ca="1">IF(BV$4="",0,IF(BV$1&lt;$P169,0,IF($P170="",1,IF($P170=0,0,IF(MAX($W168:BU168)&gt;INT(BV$11/$P170+1),MAX($W168:BU168),INT(BV$11/$P170+1))))))</f>
        <v>1</v>
      </c>
      <c r="BW168" s="5">
        <f ca="1">IF(BW$4="",0,IF(BW$1&lt;$P169,0,IF($P170="",1,IF($P170=0,0,IF(MAX($W168:BV168)&gt;INT(BW$11/$P170+1),MAX($W168:BV168),INT(BW$11/$P170+1))))))</f>
        <v>1</v>
      </c>
      <c r="BX168" s="5">
        <f ca="1">IF(BX$4="",0,IF(BX$1&lt;$P169,0,IF($P170="",1,IF($P170=0,0,IF(MAX($W168:BW168)&gt;INT(BX$11/$P170+1),MAX($W168:BW168),INT(BX$11/$P170+1))))))</f>
        <v>1</v>
      </c>
      <c r="BY168" s="5">
        <f ca="1">IF(BY$4="",0,IF(BY$1&lt;$P169,0,IF($P170="",1,IF($P170=0,0,IF(MAX($W168:BX168)&gt;INT(BY$11/$P170+1),MAX($W168:BX168),INT(BY$11/$P170+1))))))</f>
        <v>1</v>
      </c>
      <c r="BZ168" s="5">
        <f ca="1">IF(BZ$4="",0,IF(BZ$1&lt;$P169,0,IF($P170="",1,IF($P170=0,0,IF(MAX($W168:BY168)&gt;INT(BZ$11/$P170+1),MAX($W168:BY168),INT(BZ$11/$P170+1))))))</f>
        <v>1</v>
      </c>
      <c r="CA168" s="5">
        <f ca="1">IF(CA$4="",0,IF(CA$1&lt;$P169,0,IF($P170="",1,IF($P170=0,0,IF(MAX($W168:BZ168)&gt;INT(CA$11/$P170+1),MAX($W168:BZ168),INT(CA$11/$P170+1))))))</f>
        <v>1</v>
      </c>
      <c r="CB168" s="5">
        <f ca="1">IF(CB$4="",0,IF(CB$1&lt;$P169,0,IF($P170="",1,IF($P170=0,0,IF(MAX($W168:CA168)&gt;INT(CB$11/$P170+1),MAX($W168:CA168),INT(CB$11/$P170+1))))))</f>
        <v>1</v>
      </c>
      <c r="CC168" s="5">
        <f ca="1">IF(CC$4="",0,IF(CC$1&lt;$P169,0,IF($P170="",1,IF($P170=0,0,IF(MAX($W168:CB168)&gt;INT(CC$11/$P170+1),MAX($W168:CB168),INT(CC$11/$P170+1))))))</f>
        <v>1</v>
      </c>
      <c r="CD168" s="5">
        <f ca="1">IF(CD$4="",0,IF(CD$1&lt;$P169,0,IF($P170="",1,IF($P170=0,0,IF(MAX($W168:CC168)&gt;INT(CD$11/$P170+1),MAX($W168:CC168),INT(CD$11/$P170+1))))))</f>
        <v>1</v>
      </c>
      <c r="CE168" s="5">
        <f ca="1">IF(CE$4="",0,IF(CE$1&lt;$P169,0,IF($P170="",1,IF($P170=0,0,IF(MAX($W168:CD168)&gt;INT(CE$11/$P170+1),MAX($W168:CD168),INT(CE$11/$P170+1))))))</f>
        <v>1</v>
      </c>
      <c r="CF168" s="5">
        <f ca="1">IF(CF$4="",0,IF(CF$1&lt;$P169,0,IF($P170="",1,IF($P170=0,0,IF(MAX($W168:CE168)&gt;INT(CF$11/$P170+1),MAX($W168:CE168),INT(CF$11/$P170+1))))))</f>
        <v>0</v>
      </c>
    </row>
    <row r="169" spans="2:84" x14ac:dyDescent="0.3">
      <c r="B169" s="13">
        <f>ROW()</f>
        <v>169</v>
      </c>
      <c r="H169" s="1" t="str">
        <f t="shared" si="135"/>
        <v>Постоянные расходы с НДС</v>
      </c>
      <c r="I169" s="1" t="str">
        <f>I168</f>
        <v>Аутсорсинг</v>
      </c>
      <c r="J169" s="1" t="str">
        <f>$J$160</f>
        <v>Номер периода старта начисления расхода</v>
      </c>
      <c r="M169" s="53" t="s">
        <v>101</v>
      </c>
      <c r="O169" s="82"/>
      <c r="P169" s="84">
        <v>1</v>
      </c>
      <c r="W169" s="34"/>
    </row>
    <row r="170" spans="2:84" x14ac:dyDescent="0.3">
      <c r="B170" s="13">
        <f>ROW()</f>
        <v>170</v>
      </c>
      <c r="H170" s="1" t="str">
        <f t="shared" si="135"/>
        <v>Постоянные расходы с НДС</v>
      </c>
      <c r="I170" s="1" t="str">
        <f>I168</f>
        <v>Аутсорсинг</v>
      </c>
      <c r="J170" s="1" t="str">
        <f>$J$161</f>
        <v>Объем продукции на одну единицу расхода</v>
      </c>
      <c r="M170" s="53" t="str">
        <f>Prcsses!$P$11</f>
        <v>ед.ГП</v>
      </c>
      <c r="O170" s="82"/>
      <c r="P170" s="84"/>
      <c r="W170" s="34"/>
    </row>
    <row r="171" spans="2:84" x14ac:dyDescent="0.3">
      <c r="B171" s="13">
        <f>ROW()</f>
        <v>171</v>
      </c>
      <c r="H171" s="1" t="str">
        <f t="shared" si="135"/>
        <v>Постоянные расходы с НДС</v>
      </c>
      <c r="I171" s="1" t="s">
        <v>248</v>
      </c>
      <c r="M171" s="53" t="str">
        <f>$M$159</f>
        <v>кол-во ед.расх.</v>
      </c>
      <c r="X171" s="5">
        <f ca="1">IF(X$4="",0,IF(X$1&lt;$P172,0,IF($P173="",1,IF($P173=0,0,IF(MAX($W171:W171)&gt;INT(X$11/$P173+1),MAX($W171:W171),INT(X$11/$P173+1))))))</f>
        <v>1</v>
      </c>
      <c r="Y171" s="5">
        <f ca="1">IF(Y$4="",0,IF(Y$1&lt;$P172,0,IF($P173="",1,IF($P173=0,0,IF(MAX($W171:X171)&gt;INT(Y$11/$P173+1),MAX($W171:X171),INT(Y$11/$P173+1))))))</f>
        <v>1</v>
      </c>
      <c r="Z171" s="5">
        <f ca="1">IF(Z$4="",0,IF(Z$1&lt;$P172,0,IF($P173="",1,IF($P173=0,0,IF(MAX($W171:Y171)&gt;INT(Z$11/$P173+1),MAX($W171:Y171),INT(Z$11/$P173+1))))))</f>
        <v>1</v>
      </c>
      <c r="AA171" s="5">
        <f ca="1">IF(AA$4="",0,IF(AA$1&lt;$P172,0,IF($P173="",1,IF($P173=0,0,IF(MAX($W171:Z171)&gt;INT(AA$11/$P173+1),MAX($W171:Z171),INT(AA$11/$P173+1))))))</f>
        <v>1</v>
      </c>
      <c r="AB171" s="5">
        <f ca="1">IF(AB$4="",0,IF(AB$1&lt;$P172,0,IF($P173="",1,IF($P173=0,0,IF(MAX($W171:AA171)&gt;INT(AB$11/$P173+1),MAX($W171:AA171),INT(AB$11/$P173+1))))))</f>
        <v>1</v>
      </c>
      <c r="AC171" s="5">
        <f ca="1">IF(AC$4="",0,IF(AC$1&lt;$P172,0,IF($P173="",1,IF($P173=0,0,IF(MAX($W171:AB171)&gt;INT(AC$11/$P173+1),MAX($W171:AB171),INT(AC$11/$P173+1))))))</f>
        <v>1</v>
      </c>
      <c r="AD171" s="5">
        <f ca="1">IF(AD$4="",0,IF(AD$1&lt;$P172,0,IF($P173="",1,IF($P173=0,0,IF(MAX($W171:AC171)&gt;INT(AD$11/$P173+1),MAX($W171:AC171),INT(AD$11/$P173+1))))))</f>
        <v>1</v>
      </c>
      <c r="AE171" s="5">
        <f ca="1">IF(AE$4="",0,IF(AE$1&lt;$P172,0,IF($P173="",1,IF($P173=0,0,IF(MAX($W171:AD171)&gt;INT(AE$11/$P173+1),MAX($W171:AD171),INT(AE$11/$P173+1))))))</f>
        <v>1</v>
      </c>
      <c r="AF171" s="5">
        <f ca="1">IF(AF$4="",0,IF(AF$1&lt;$P172,0,IF($P173="",1,IF($P173=0,0,IF(MAX($W171:AE171)&gt;INT(AF$11/$P173+1),MAX($W171:AE171),INT(AF$11/$P173+1))))))</f>
        <v>1</v>
      </c>
      <c r="AG171" s="5">
        <f ca="1">IF(AG$4="",0,IF(AG$1&lt;$P172,0,IF($P173="",1,IF($P173=0,0,IF(MAX($W171:AF171)&gt;INT(AG$11/$P173+1),MAX($W171:AF171),INT(AG$11/$P173+1))))))</f>
        <v>1</v>
      </c>
      <c r="AH171" s="5">
        <f ca="1">IF(AH$4="",0,IF(AH$1&lt;$P172,0,IF($P173="",1,IF($P173=0,0,IF(MAX($W171:AG171)&gt;INT(AH$11/$P173+1),MAX($W171:AG171),INT(AH$11/$P173+1))))))</f>
        <v>1</v>
      </c>
      <c r="AI171" s="5">
        <f ca="1">IF(AI$4="",0,IF(AI$1&lt;$P172,0,IF($P173="",1,IF($P173=0,0,IF(MAX($W171:AH171)&gt;INT(AI$11/$P173+1),MAX($W171:AH171),INT(AI$11/$P173+1))))))</f>
        <v>1</v>
      </c>
      <c r="AJ171" s="5">
        <f ca="1">IF(AJ$4="",0,IF(AJ$1&lt;$P172,0,IF($P173="",1,IF($P173=0,0,IF(MAX($W171:AI171)&gt;INT(AJ$11/$P173+1),MAX($W171:AI171),INT(AJ$11/$P173+1))))))</f>
        <v>1</v>
      </c>
      <c r="AK171" s="5">
        <f ca="1">IF(AK$4="",0,IF(AK$1&lt;$P172,0,IF($P173="",1,IF($P173=0,0,IF(MAX($W171:AJ171)&gt;INT(AK$11/$P173+1),MAX($W171:AJ171),INT(AK$11/$P173+1))))))</f>
        <v>1</v>
      </c>
      <c r="AL171" s="5">
        <f ca="1">IF(AL$4="",0,IF(AL$1&lt;$P172,0,IF($P173="",1,IF($P173=0,0,IF(MAX($W171:AK171)&gt;INT(AL$11/$P173+1),MAX($W171:AK171),INT(AL$11/$P173+1))))))</f>
        <v>1</v>
      </c>
      <c r="AM171" s="5">
        <f ca="1">IF(AM$4="",0,IF(AM$1&lt;$P172,0,IF($P173="",1,IF($P173=0,0,IF(MAX($W171:AL171)&gt;INT(AM$11/$P173+1),MAX($W171:AL171),INT(AM$11/$P173+1))))))</f>
        <v>1</v>
      </c>
      <c r="AN171" s="5">
        <f ca="1">IF(AN$4="",0,IF(AN$1&lt;$P172,0,IF($P173="",1,IF($P173=0,0,IF(MAX($W171:AM171)&gt;INT(AN$11/$P173+1),MAX($W171:AM171),INT(AN$11/$P173+1))))))</f>
        <v>1</v>
      </c>
      <c r="AO171" s="5">
        <f ca="1">IF(AO$4="",0,IF(AO$1&lt;$P172,0,IF($P173="",1,IF($P173=0,0,IF(MAX($W171:AN171)&gt;INT(AO$11/$P173+1),MAX($W171:AN171),INT(AO$11/$P173+1))))))</f>
        <v>1</v>
      </c>
      <c r="AP171" s="5">
        <f ca="1">IF(AP$4="",0,IF(AP$1&lt;$P172,0,IF($P173="",1,IF($P173=0,0,IF(MAX($W171:AO171)&gt;INT(AP$11/$P173+1),MAX($W171:AO171),INT(AP$11/$P173+1))))))</f>
        <v>1</v>
      </c>
      <c r="AQ171" s="5">
        <f ca="1">IF(AQ$4="",0,IF(AQ$1&lt;$P172,0,IF($P173="",1,IF($P173=0,0,IF(MAX($W171:AP171)&gt;INT(AQ$11/$P173+1),MAX($W171:AP171),INT(AQ$11/$P173+1))))))</f>
        <v>1</v>
      </c>
      <c r="AR171" s="5">
        <f ca="1">IF(AR$4="",0,IF(AR$1&lt;$P172,0,IF($P173="",1,IF($P173=0,0,IF(MAX($W171:AQ171)&gt;INT(AR$11/$P173+1),MAX($W171:AQ171),INT(AR$11/$P173+1))))))</f>
        <v>1</v>
      </c>
      <c r="AS171" s="5">
        <f ca="1">IF(AS$4="",0,IF(AS$1&lt;$P172,0,IF($P173="",1,IF($P173=0,0,IF(MAX($W171:AR171)&gt;INT(AS$11/$P173+1),MAX($W171:AR171),INT(AS$11/$P173+1))))))</f>
        <v>1</v>
      </c>
      <c r="AT171" s="5">
        <f ca="1">IF(AT$4="",0,IF(AT$1&lt;$P172,0,IF($P173="",1,IF($P173=0,0,IF(MAX($W171:AS171)&gt;INT(AT$11/$P173+1),MAX($W171:AS171),INT(AT$11/$P173+1))))))</f>
        <v>1</v>
      </c>
      <c r="AU171" s="5">
        <f ca="1">IF(AU$4="",0,IF(AU$1&lt;$P172,0,IF($P173="",1,IF($P173=0,0,IF(MAX($W171:AT171)&gt;INT(AU$11/$P173+1),MAX($W171:AT171),INT(AU$11/$P173+1))))))</f>
        <v>1</v>
      </c>
      <c r="AV171" s="5">
        <f ca="1">IF(AV$4="",0,IF(AV$1&lt;$P172,0,IF($P173="",1,IF($P173=0,0,IF(MAX($W171:AU171)&gt;INT(AV$11/$P173+1),MAX($W171:AU171),INT(AV$11/$P173+1))))))</f>
        <v>1</v>
      </c>
      <c r="AW171" s="5">
        <f ca="1">IF(AW$4="",0,IF(AW$1&lt;$P172,0,IF($P173="",1,IF($P173=0,0,IF(MAX($W171:AV171)&gt;INT(AW$11/$P173+1),MAX($W171:AV171),INT(AW$11/$P173+1))))))</f>
        <v>1</v>
      </c>
      <c r="AX171" s="5">
        <f ca="1">IF(AX$4="",0,IF(AX$1&lt;$P172,0,IF($P173="",1,IF($P173=0,0,IF(MAX($W171:AW171)&gt;INT(AX$11/$P173+1),MAX($W171:AW171),INT(AX$11/$P173+1))))))</f>
        <v>1</v>
      </c>
      <c r="AY171" s="5">
        <f ca="1">IF(AY$4="",0,IF(AY$1&lt;$P172,0,IF($P173="",1,IF($P173=0,0,IF(MAX($W171:AX171)&gt;INT(AY$11/$P173+1),MAX($W171:AX171),INT(AY$11/$P173+1))))))</f>
        <v>1</v>
      </c>
      <c r="AZ171" s="5">
        <f ca="1">IF(AZ$4="",0,IF(AZ$1&lt;$P172,0,IF($P173="",1,IF($P173=0,0,IF(MAX($W171:AY171)&gt;INT(AZ$11/$P173+1),MAX($W171:AY171),INT(AZ$11/$P173+1))))))</f>
        <v>1</v>
      </c>
      <c r="BA171" s="5">
        <f ca="1">IF(BA$4="",0,IF(BA$1&lt;$P172,0,IF($P173="",1,IF($P173=0,0,IF(MAX($W171:AZ171)&gt;INT(BA$11/$P173+1),MAX($W171:AZ171),INT(BA$11/$P173+1))))))</f>
        <v>1</v>
      </c>
      <c r="BB171" s="5">
        <f ca="1">IF(BB$4="",0,IF(BB$1&lt;$P172,0,IF($P173="",1,IF($P173=0,0,IF(MAX($W171:BA171)&gt;INT(BB$11/$P173+1),MAX($W171:BA171),INT(BB$11/$P173+1))))))</f>
        <v>1</v>
      </c>
      <c r="BC171" s="5">
        <f ca="1">IF(BC$4="",0,IF(BC$1&lt;$P172,0,IF($P173="",1,IF($P173=0,0,IF(MAX($W171:BB171)&gt;INT(BC$11/$P173+1),MAX($W171:BB171),INT(BC$11/$P173+1))))))</f>
        <v>1</v>
      </c>
      <c r="BD171" s="5">
        <f ca="1">IF(BD$4="",0,IF(BD$1&lt;$P172,0,IF($P173="",1,IF($P173=0,0,IF(MAX($W171:BC171)&gt;INT(BD$11/$P173+1),MAX($W171:BC171),INT(BD$11/$P173+1))))))</f>
        <v>1</v>
      </c>
      <c r="BE171" s="5">
        <f ca="1">IF(BE$4="",0,IF(BE$1&lt;$P172,0,IF($P173="",1,IF($P173=0,0,IF(MAX($W171:BD171)&gt;INT(BE$11/$P173+1),MAX($W171:BD171),INT(BE$11/$P173+1))))))</f>
        <v>1</v>
      </c>
      <c r="BF171" s="5">
        <f ca="1">IF(BF$4="",0,IF(BF$1&lt;$P172,0,IF($P173="",1,IF($P173=0,0,IF(MAX($W171:BE171)&gt;INT(BF$11/$P173+1),MAX($W171:BE171),INT(BF$11/$P173+1))))))</f>
        <v>1</v>
      </c>
      <c r="BG171" s="5">
        <f ca="1">IF(BG$4="",0,IF(BG$1&lt;$P172,0,IF($P173="",1,IF($P173=0,0,IF(MAX($W171:BF171)&gt;INT(BG$11/$P173+1),MAX($W171:BF171),INT(BG$11/$P173+1))))))</f>
        <v>1</v>
      </c>
      <c r="BH171" s="5">
        <f ca="1">IF(BH$4="",0,IF(BH$1&lt;$P172,0,IF($P173="",1,IF($P173=0,0,IF(MAX($W171:BG171)&gt;INT(BH$11/$P173+1),MAX($W171:BG171),INT(BH$11/$P173+1))))))</f>
        <v>1</v>
      </c>
      <c r="BI171" s="5">
        <f ca="1">IF(BI$4="",0,IF(BI$1&lt;$P172,0,IF($P173="",1,IF($P173=0,0,IF(MAX($W171:BH171)&gt;INT(BI$11/$P173+1),MAX($W171:BH171),INT(BI$11/$P173+1))))))</f>
        <v>1</v>
      </c>
      <c r="BJ171" s="5">
        <f ca="1">IF(BJ$4="",0,IF(BJ$1&lt;$P172,0,IF($P173="",1,IF($P173=0,0,IF(MAX($W171:BI171)&gt;INT(BJ$11/$P173+1),MAX($W171:BI171),INT(BJ$11/$P173+1))))))</f>
        <v>1</v>
      </c>
      <c r="BK171" s="5">
        <f ca="1">IF(BK$4="",0,IF(BK$1&lt;$P172,0,IF($P173="",1,IF($P173=0,0,IF(MAX($W171:BJ171)&gt;INT(BK$11/$P173+1),MAX($W171:BJ171),INT(BK$11/$P173+1))))))</f>
        <v>1</v>
      </c>
      <c r="BL171" s="5">
        <f ca="1">IF(BL$4="",0,IF(BL$1&lt;$P172,0,IF($P173="",1,IF($P173=0,0,IF(MAX($W171:BK171)&gt;INT(BL$11/$P173+1),MAX($W171:BK171),INT(BL$11/$P173+1))))))</f>
        <v>1</v>
      </c>
      <c r="BM171" s="5">
        <f ca="1">IF(BM$4="",0,IF(BM$1&lt;$P172,0,IF($P173="",1,IF($P173=0,0,IF(MAX($W171:BL171)&gt;INT(BM$11/$P173+1),MAX($W171:BL171),INT(BM$11/$P173+1))))))</f>
        <v>1</v>
      </c>
      <c r="BN171" s="5">
        <f ca="1">IF(BN$4="",0,IF(BN$1&lt;$P172,0,IF($P173="",1,IF($P173=0,0,IF(MAX($W171:BM171)&gt;INT(BN$11/$P173+1),MAX($W171:BM171),INT(BN$11/$P173+1))))))</f>
        <v>1</v>
      </c>
      <c r="BO171" s="5">
        <f ca="1">IF(BO$4="",0,IF(BO$1&lt;$P172,0,IF($P173="",1,IF($P173=0,0,IF(MAX($W171:BN171)&gt;INT(BO$11/$P173+1),MAX($W171:BN171),INT(BO$11/$P173+1))))))</f>
        <v>1</v>
      </c>
      <c r="BP171" s="5">
        <f ca="1">IF(BP$4="",0,IF(BP$1&lt;$P172,0,IF($P173="",1,IF($P173=0,0,IF(MAX($W171:BO171)&gt;INT(BP$11/$P173+1),MAX($W171:BO171),INT(BP$11/$P173+1))))))</f>
        <v>1</v>
      </c>
      <c r="BQ171" s="5">
        <f ca="1">IF(BQ$4="",0,IF(BQ$1&lt;$P172,0,IF($P173="",1,IF($P173=0,0,IF(MAX($W171:BP171)&gt;INT(BQ$11/$P173+1),MAX($W171:BP171),INT(BQ$11/$P173+1))))))</f>
        <v>1</v>
      </c>
      <c r="BR171" s="5">
        <f ca="1">IF(BR$4="",0,IF(BR$1&lt;$P172,0,IF($P173="",1,IF($P173=0,0,IF(MAX($W171:BQ171)&gt;INT(BR$11/$P173+1),MAX($W171:BQ171),INT(BR$11/$P173+1))))))</f>
        <v>1</v>
      </c>
      <c r="BS171" s="5">
        <f ca="1">IF(BS$4="",0,IF(BS$1&lt;$P172,0,IF($P173="",1,IF($P173=0,0,IF(MAX($W171:BR171)&gt;INT(BS$11/$P173+1),MAX($W171:BR171),INT(BS$11/$P173+1))))))</f>
        <v>1</v>
      </c>
      <c r="BT171" s="5">
        <f ca="1">IF(BT$4="",0,IF(BT$1&lt;$P172,0,IF($P173="",1,IF($P173=0,0,IF(MAX($W171:BS171)&gt;INT(BT$11/$P173+1),MAX($W171:BS171),INT(BT$11/$P173+1))))))</f>
        <v>1</v>
      </c>
      <c r="BU171" s="5">
        <f ca="1">IF(BU$4="",0,IF(BU$1&lt;$P172,0,IF($P173="",1,IF($P173=0,0,IF(MAX($W171:BT171)&gt;INT(BU$11/$P173+1),MAX($W171:BT171),INT(BU$11/$P173+1))))))</f>
        <v>1</v>
      </c>
      <c r="BV171" s="5">
        <f ca="1">IF(BV$4="",0,IF(BV$1&lt;$P172,0,IF($P173="",1,IF($P173=0,0,IF(MAX($W171:BU171)&gt;INT(BV$11/$P173+1),MAX($W171:BU171),INT(BV$11/$P173+1))))))</f>
        <v>1</v>
      </c>
      <c r="BW171" s="5">
        <f ca="1">IF(BW$4="",0,IF(BW$1&lt;$P172,0,IF($P173="",1,IF($P173=0,0,IF(MAX($W171:BV171)&gt;INT(BW$11/$P173+1),MAX($W171:BV171),INT(BW$11/$P173+1))))))</f>
        <v>1</v>
      </c>
      <c r="BX171" s="5">
        <f ca="1">IF(BX$4="",0,IF(BX$1&lt;$P172,0,IF($P173="",1,IF($P173=0,0,IF(MAX($W171:BW171)&gt;INT(BX$11/$P173+1),MAX($W171:BW171),INT(BX$11/$P173+1))))))</f>
        <v>1</v>
      </c>
      <c r="BY171" s="5">
        <f ca="1">IF(BY$4="",0,IF(BY$1&lt;$P172,0,IF($P173="",1,IF($P173=0,0,IF(MAX($W171:BX171)&gt;INT(BY$11/$P173+1),MAX($W171:BX171),INT(BY$11/$P173+1))))))</f>
        <v>1</v>
      </c>
      <c r="BZ171" s="5">
        <f ca="1">IF(BZ$4="",0,IF(BZ$1&lt;$P172,0,IF($P173="",1,IF($P173=0,0,IF(MAX($W171:BY171)&gt;INT(BZ$11/$P173+1),MAX($W171:BY171),INT(BZ$11/$P173+1))))))</f>
        <v>1</v>
      </c>
      <c r="CA171" s="5">
        <f ca="1">IF(CA$4="",0,IF(CA$1&lt;$P172,0,IF($P173="",1,IF($P173=0,0,IF(MAX($W171:BZ171)&gt;INT(CA$11/$P173+1),MAX($W171:BZ171),INT(CA$11/$P173+1))))))</f>
        <v>1</v>
      </c>
      <c r="CB171" s="5">
        <f ca="1">IF(CB$4="",0,IF(CB$1&lt;$P172,0,IF($P173="",1,IF($P173=0,0,IF(MAX($W171:CA171)&gt;INT(CB$11/$P173+1),MAX($W171:CA171),INT(CB$11/$P173+1))))))</f>
        <v>1</v>
      </c>
      <c r="CC171" s="5">
        <f ca="1">IF(CC$4="",0,IF(CC$1&lt;$P172,0,IF($P173="",1,IF($P173=0,0,IF(MAX($W171:CB171)&gt;INT(CC$11/$P173+1),MAX($W171:CB171),INT(CC$11/$P173+1))))))</f>
        <v>1</v>
      </c>
      <c r="CD171" s="5">
        <f ca="1">IF(CD$4="",0,IF(CD$1&lt;$P172,0,IF($P173="",1,IF($P173=0,0,IF(MAX($W171:CC171)&gt;INT(CD$11/$P173+1),MAX($W171:CC171),INT(CD$11/$P173+1))))))</f>
        <v>1</v>
      </c>
      <c r="CE171" s="5">
        <f ca="1">IF(CE$4="",0,IF(CE$1&lt;$P172,0,IF($P173="",1,IF($P173=0,0,IF(MAX($W171:CD171)&gt;INT(CE$11/$P173+1),MAX($W171:CD171),INT(CE$11/$P173+1))))))</f>
        <v>1</v>
      </c>
      <c r="CF171" s="5">
        <f ca="1">IF(CF$4="",0,IF(CF$1&lt;$P172,0,IF($P173="",1,IF($P173=0,0,IF(MAX($W171:CE171)&gt;INT(CF$11/$P173+1),MAX($W171:CE171),INT(CF$11/$P173+1))))))</f>
        <v>0</v>
      </c>
    </row>
    <row r="172" spans="2:84" x14ac:dyDescent="0.3">
      <c r="B172" s="13">
        <f>ROW()</f>
        <v>172</v>
      </c>
      <c r="H172" s="1" t="str">
        <f t="shared" si="135"/>
        <v>Постоянные расходы с НДС</v>
      </c>
      <c r="I172" s="1" t="str">
        <f>I171</f>
        <v>Прочие расходы</v>
      </c>
      <c r="J172" s="1" t="str">
        <f>$J$160</f>
        <v>Номер периода старта начисления расхода</v>
      </c>
      <c r="M172" s="53" t="s">
        <v>101</v>
      </c>
      <c r="O172" s="82"/>
      <c r="P172" s="84">
        <v>1</v>
      </c>
      <c r="W172" s="34"/>
    </row>
    <row r="173" spans="2:84" x14ac:dyDescent="0.3">
      <c r="B173" s="13">
        <f>ROW()</f>
        <v>173</v>
      </c>
      <c r="H173" s="1" t="str">
        <f t="shared" si="135"/>
        <v>Постоянные расходы с НДС</v>
      </c>
      <c r="I173" s="1" t="str">
        <f>I171</f>
        <v>Прочие расходы</v>
      </c>
      <c r="J173" s="1" t="str">
        <f>$J$161</f>
        <v>Объем продукции на одну единицу расхода</v>
      </c>
      <c r="M173" s="53" t="str">
        <f>Prcsses!$P$11</f>
        <v>ед.ГП</v>
      </c>
      <c r="O173" s="82"/>
      <c r="P173" s="84"/>
      <c r="W173" s="34"/>
    </row>
    <row r="174" spans="2:84" s="26" customFormat="1" ht="12" x14ac:dyDescent="0.25">
      <c r="B174" s="13"/>
      <c r="M174" s="55"/>
      <c r="N174" s="44" t="s">
        <v>21</v>
      </c>
      <c r="O174" s="45"/>
      <c r="P174" s="46"/>
      <c r="Q174" s="89"/>
      <c r="U174" s="41"/>
      <c r="V174" s="42"/>
      <c r="W174" s="43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</row>
    <row r="175" spans="2:84" ht="4.05" customHeight="1" x14ac:dyDescent="0.3">
      <c r="B175" s="13">
        <f>ROW()</f>
        <v>175</v>
      </c>
    </row>
    <row r="176" spans="2:84" x14ac:dyDescent="0.3">
      <c r="B176" s="13">
        <f>ROW()</f>
        <v>176</v>
      </c>
      <c r="H176" s="1" t="str">
        <f>$H$158</f>
        <v>Постоянные расходы с НДС</v>
      </c>
      <c r="I176" s="1" t="str">
        <f>"Расход - ["&amp;I159&amp;"]"</f>
        <v>Расход - [Аренда офиса]</v>
      </c>
      <c r="M176" s="53" t="s">
        <v>92</v>
      </c>
      <c r="X176" s="5">
        <f t="shared" ref="X176:CF176" ca="1" si="136">IF(X$4="",0,$P177*(1+$P$193)^(INT((X$1-1)/IF(OR($P$194&lt;=0,$P$194=""),12,$P$194))))</f>
        <v>70000</v>
      </c>
      <c r="Y176" s="5">
        <f t="shared" ca="1" si="136"/>
        <v>70000</v>
      </c>
      <c r="Z176" s="5">
        <f t="shared" ca="1" si="136"/>
        <v>70000</v>
      </c>
      <c r="AA176" s="5">
        <f t="shared" ca="1" si="136"/>
        <v>70000</v>
      </c>
      <c r="AB176" s="5">
        <f t="shared" ca="1" si="136"/>
        <v>70000</v>
      </c>
      <c r="AC176" s="5">
        <f t="shared" ca="1" si="136"/>
        <v>70000</v>
      </c>
      <c r="AD176" s="5">
        <f t="shared" ca="1" si="136"/>
        <v>70000</v>
      </c>
      <c r="AE176" s="5">
        <f t="shared" ca="1" si="136"/>
        <v>70000</v>
      </c>
      <c r="AF176" s="5">
        <f t="shared" ca="1" si="136"/>
        <v>70000</v>
      </c>
      <c r="AG176" s="5">
        <f t="shared" ca="1" si="136"/>
        <v>70000</v>
      </c>
      <c r="AH176" s="5">
        <f t="shared" ca="1" si="136"/>
        <v>70000</v>
      </c>
      <c r="AI176" s="5">
        <f t="shared" ca="1" si="136"/>
        <v>70000</v>
      </c>
      <c r="AJ176" s="5">
        <f t="shared" ca="1" si="136"/>
        <v>73500</v>
      </c>
      <c r="AK176" s="5">
        <f t="shared" ca="1" si="136"/>
        <v>73500</v>
      </c>
      <c r="AL176" s="5">
        <f t="shared" ca="1" si="136"/>
        <v>73500</v>
      </c>
      <c r="AM176" s="5">
        <f t="shared" ca="1" si="136"/>
        <v>73500</v>
      </c>
      <c r="AN176" s="5">
        <f t="shared" ca="1" si="136"/>
        <v>73500</v>
      </c>
      <c r="AO176" s="5">
        <f t="shared" ca="1" si="136"/>
        <v>73500</v>
      </c>
      <c r="AP176" s="5">
        <f t="shared" ca="1" si="136"/>
        <v>73500</v>
      </c>
      <c r="AQ176" s="5">
        <f t="shared" ca="1" si="136"/>
        <v>73500</v>
      </c>
      <c r="AR176" s="5">
        <f t="shared" ca="1" si="136"/>
        <v>73500</v>
      </c>
      <c r="AS176" s="5">
        <f t="shared" ca="1" si="136"/>
        <v>73500</v>
      </c>
      <c r="AT176" s="5">
        <f t="shared" ca="1" si="136"/>
        <v>73500</v>
      </c>
      <c r="AU176" s="5">
        <f t="shared" ca="1" si="136"/>
        <v>73500</v>
      </c>
      <c r="AV176" s="5">
        <f t="shared" ca="1" si="136"/>
        <v>77175</v>
      </c>
      <c r="AW176" s="5">
        <f t="shared" ca="1" si="136"/>
        <v>77175</v>
      </c>
      <c r="AX176" s="5">
        <f t="shared" ca="1" si="136"/>
        <v>77175</v>
      </c>
      <c r="AY176" s="5">
        <f t="shared" ca="1" si="136"/>
        <v>77175</v>
      </c>
      <c r="AZ176" s="5">
        <f t="shared" ca="1" si="136"/>
        <v>77175</v>
      </c>
      <c r="BA176" s="5">
        <f t="shared" ca="1" si="136"/>
        <v>77175</v>
      </c>
      <c r="BB176" s="5">
        <f t="shared" ca="1" si="136"/>
        <v>77175</v>
      </c>
      <c r="BC176" s="5">
        <f t="shared" ca="1" si="136"/>
        <v>77175</v>
      </c>
      <c r="BD176" s="5">
        <f t="shared" ca="1" si="136"/>
        <v>77175</v>
      </c>
      <c r="BE176" s="5">
        <f t="shared" ca="1" si="136"/>
        <v>77175</v>
      </c>
      <c r="BF176" s="5">
        <f t="shared" ca="1" si="136"/>
        <v>77175</v>
      </c>
      <c r="BG176" s="5">
        <f t="shared" ca="1" si="136"/>
        <v>77175</v>
      </c>
      <c r="BH176" s="5">
        <f t="shared" ca="1" si="136"/>
        <v>81033.750000000015</v>
      </c>
      <c r="BI176" s="5">
        <f t="shared" ca="1" si="136"/>
        <v>81033.750000000015</v>
      </c>
      <c r="BJ176" s="5">
        <f t="shared" ca="1" si="136"/>
        <v>81033.750000000015</v>
      </c>
      <c r="BK176" s="5">
        <f t="shared" ca="1" si="136"/>
        <v>81033.750000000015</v>
      </c>
      <c r="BL176" s="5">
        <f t="shared" ca="1" si="136"/>
        <v>81033.750000000015</v>
      </c>
      <c r="BM176" s="5">
        <f t="shared" ca="1" si="136"/>
        <v>81033.750000000015</v>
      </c>
      <c r="BN176" s="5">
        <f t="shared" ca="1" si="136"/>
        <v>81033.750000000015</v>
      </c>
      <c r="BO176" s="5">
        <f t="shared" ca="1" si="136"/>
        <v>81033.750000000015</v>
      </c>
      <c r="BP176" s="5">
        <f t="shared" ca="1" si="136"/>
        <v>81033.750000000015</v>
      </c>
      <c r="BQ176" s="5">
        <f t="shared" ca="1" si="136"/>
        <v>81033.750000000015</v>
      </c>
      <c r="BR176" s="5">
        <f t="shared" ca="1" si="136"/>
        <v>81033.750000000015</v>
      </c>
      <c r="BS176" s="5">
        <f t="shared" ca="1" si="136"/>
        <v>81033.750000000015</v>
      </c>
      <c r="BT176" s="5">
        <f t="shared" ca="1" si="136"/>
        <v>85085.4375</v>
      </c>
      <c r="BU176" s="5">
        <f t="shared" ca="1" si="136"/>
        <v>85085.4375</v>
      </c>
      <c r="BV176" s="5">
        <f t="shared" ca="1" si="136"/>
        <v>85085.4375</v>
      </c>
      <c r="BW176" s="5">
        <f t="shared" ca="1" si="136"/>
        <v>85085.4375</v>
      </c>
      <c r="BX176" s="5">
        <f t="shared" ca="1" si="136"/>
        <v>85085.4375</v>
      </c>
      <c r="BY176" s="5">
        <f t="shared" ca="1" si="136"/>
        <v>85085.4375</v>
      </c>
      <c r="BZ176" s="5">
        <f t="shared" ca="1" si="136"/>
        <v>85085.4375</v>
      </c>
      <c r="CA176" s="5">
        <f t="shared" ca="1" si="136"/>
        <v>85085.4375</v>
      </c>
      <c r="CB176" s="5">
        <f t="shared" ca="1" si="136"/>
        <v>85085.4375</v>
      </c>
      <c r="CC176" s="5">
        <f t="shared" ca="1" si="136"/>
        <v>85085.4375</v>
      </c>
      <c r="CD176" s="5">
        <f t="shared" ca="1" si="136"/>
        <v>85085.4375</v>
      </c>
      <c r="CE176" s="5">
        <f t="shared" ca="1" si="136"/>
        <v>85085.4375</v>
      </c>
      <c r="CF176" s="5">
        <f t="shared" ca="1" si="136"/>
        <v>0</v>
      </c>
    </row>
    <row r="177" spans="2:84" x14ac:dyDescent="0.3">
      <c r="B177" s="13">
        <f>ROW()</f>
        <v>177</v>
      </c>
      <c r="H177" s="1" t="str">
        <f>$H$158</f>
        <v>Постоянные расходы с НДС</v>
      </c>
      <c r="I177" s="1" t="str">
        <f>I176</f>
        <v>Расход - [Аренда офиса]</v>
      </c>
      <c r="J177" s="1" t="s">
        <v>110</v>
      </c>
      <c r="M177" s="53" t="s">
        <v>92</v>
      </c>
      <c r="O177" s="82"/>
      <c r="P177" s="84">
        <v>70000</v>
      </c>
      <c r="W177" s="34"/>
    </row>
    <row r="178" spans="2:84" ht="4.05" customHeight="1" x14ac:dyDescent="0.3">
      <c r="B178" s="13">
        <f>ROW()</f>
        <v>178</v>
      </c>
    </row>
    <row r="179" spans="2:84" x14ac:dyDescent="0.3">
      <c r="B179" s="13">
        <f>ROW()</f>
        <v>179</v>
      </c>
      <c r="H179" s="1" t="str">
        <f>$H$158</f>
        <v>Постоянные расходы с НДС</v>
      </c>
      <c r="I179" s="1" t="str">
        <f>"Расход - ["&amp;I162&amp;"]"</f>
        <v>Расход - [Связь и Интернет]</v>
      </c>
      <c r="M179" s="53" t="s">
        <v>92</v>
      </c>
      <c r="X179" s="5">
        <f t="shared" ref="X179:CF179" ca="1" si="137">IF(X$4="",0,$P180*(1+$P$193)^(INT((X$1-1)/IF(OR($P$194&lt;=0,$P$194=""),12,$P$194))))</f>
        <v>10000</v>
      </c>
      <c r="Y179" s="5">
        <f t="shared" ca="1" si="137"/>
        <v>10000</v>
      </c>
      <c r="Z179" s="5">
        <f t="shared" ca="1" si="137"/>
        <v>10000</v>
      </c>
      <c r="AA179" s="5">
        <f t="shared" ca="1" si="137"/>
        <v>10000</v>
      </c>
      <c r="AB179" s="5">
        <f t="shared" ca="1" si="137"/>
        <v>10000</v>
      </c>
      <c r="AC179" s="5">
        <f t="shared" ca="1" si="137"/>
        <v>10000</v>
      </c>
      <c r="AD179" s="5">
        <f t="shared" ca="1" si="137"/>
        <v>10000</v>
      </c>
      <c r="AE179" s="5">
        <f t="shared" ca="1" si="137"/>
        <v>10000</v>
      </c>
      <c r="AF179" s="5">
        <f t="shared" ca="1" si="137"/>
        <v>10000</v>
      </c>
      <c r="AG179" s="5">
        <f t="shared" ca="1" si="137"/>
        <v>10000</v>
      </c>
      <c r="AH179" s="5">
        <f t="shared" ca="1" si="137"/>
        <v>10000</v>
      </c>
      <c r="AI179" s="5">
        <f t="shared" ca="1" si="137"/>
        <v>10000</v>
      </c>
      <c r="AJ179" s="5">
        <f t="shared" ca="1" si="137"/>
        <v>10500</v>
      </c>
      <c r="AK179" s="5">
        <f t="shared" ca="1" si="137"/>
        <v>10500</v>
      </c>
      <c r="AL179" s="5">
        <f t="shared" ca="1" si="137"/>
        <v>10500</v>
      </c>
      <c r="AM179" s="5">
        <f t="shared" ca="1" si="137"/>
        <v>10500</v>
      </c>
      <c r="AN179" s="5">
        <f t="shared" ca="1" si="137"/>
        <v>10500</v>
      </c>
      <c r="AO179" s="5">
        <f t="shared" ca="1" si="137"/>
        <v>10500</v>
      </c>
      <c r="AP179" s="5">
        <f t="shared" ca="1" si="137"/>
        <v>10500</v>
      </c>
      <c r="AQ179" s="5">
        <f t="shared" ca="1" si="137"/>
        <v>10500</v>
      </c>
      <c r="AR179" s="5">
        <f t="shared" ca="1" si="137"/>
        <v>10500</v>
      </c>
      <c r="AS179" s="5">
        <f t="shared" ca="1" si="137"/>
        <v>10500</v>
      </c>
      <c r="AT179" s="5">
        <f t="shared" ca="1" si="137"/>
        <v>10500</v>
      </c>
      <c r="AU179" s="5">
        <f t="shared" ca="1" si="137"/>
        <v>10500</v>
      </c>
      <c r="AV179" s="5">
        <f t="shared" ca="1" si="137"/>
        <v>11025</v>
      </c>
      <c r="AW179" s="5">
        <f t="shared" ca="1" si="137"/>
        <v>11025</v>
      </c>
      <c r="AX179" s="5">
        <f t="shared" ca="1" si="137"/>
        <v>11025</v>
      </c>
      <c r="AY179" s="5">
        <f t="shared" ca="1" si="137"/>
        <v>11025</v>
      </c>
      <c r="AZ179" s="5">
        <f t="shared" ca="1" si="137"/>
        <v>11025</v>
      </c>
      <c r="BA179" s="5">
        <f t="shared" ca="1" si="137"/>
        <v>11025</v>
      </c>
      <c r="BB179" s="5">
        <f t="shared" ca="1" si="137"/>
        <v>11025</v>
      </c>
      <c r="BC179" s="5">
        <f t="shared" ca="1" si="137"/>
        <v>11025</v>
      </c>
      <c r="BD179" s="5">
        <f t="shared" ca="1" si="137"/>
        <v>11025</v>
      </c>
      <c r="BE179" s="5">
        <f t="shared" ca="1" si="137"/>
        <v>11025</v>
      </c>
      <c r="BF179" s="5">
        <f t="shared" ca="1" si="137"/>
        <v>11025</v>
      </c>
      <c r="BG179" s="5">
        <f t="shared" ca="1" si="137"/>
        <v>11025</v>
      </c>
      <c r="BH179" s="5">
        <f t="shared" ca="1" si="137"/>
        <v>11576.250000000002</v>
      </c>
      <c r="BI179" s="5">
        <f t="shared" ca="1" si="137"/>
        <v>11576.250000000002</v>
      </c>
      <c r="BJ179" s="5">
        <f t="shared" ca="1" si="137"/>
        <v>11576.250000000002</v>
      </c>
      <c r="BK179" s="5">
        <f t="shared" ca="1" si="137"/>
        <v>11576.250000000002</v>
      </c>
      <c r="BL179" s="5">
        <f t="shared" ca="1" si="137"/>
        <v>11576.250000000002</v>
      </c>
      <c r="BM179" s="5">
        <f t="shared" ca="1" si="137"/>
        <v>11576.250000000002</v>
      </c>
      <c r="BN179" s="5">
        <f t="shared" ca="1" si="137"/>
        <v>11576.250000000002</v>
      </c>
      <c r="BO179" s="5">
        <f t="shared" ca="1" si="137"/>
        <v>11576.250000000002</v>
      </c>
      <c r="BP179" s="5">
        <f t="shared" ca="1" si="137"/>
        <v>11576.250000000002</v>
      </c>
      <c r="BQ179" s="5">
        <f t="shared" ca="1" si="137"/>
        <v>11576.250000000002</v>
      </c>
      <c r="BR179" s="5">
        <f t="shared" ca="1" si="137"/>
        <v>11576.250000000002</v>
      </c>
      <c r="BS179" s="5">
        <f t="shared" ca="1" si="137"/>
        <v>11576.250000000002</v>
      </c>
      <c r="BT179" s="5">
        <f t="shared" ca="1" si="137"/>
        <v>12155.0625</v>
      </c>
      <c r="BU179" s="5">
        <f t="shared" ca="1" si="137"/>
        <v>12155.0625</v>
      </c>
      <c r="BV179" s="5">
        <f t="shared" ca="1" si="137"/>
        <v>12155.0625</v>
      </c>
      <c r="BW179" s="5">
        <f t="shared" ca="1" si="137"/>
        <v>12155.0625</v>
      </c>
      <c r="BX179" s="5">
        <f t="shared" ca="1" si="137"/>
        <v>12155.0625</v>
      </c>
      <c r="BY179" s="5">
        <f t="shared" ca="1" si="137"/>
        <v>12155.0625</v>
      </c>
      <c r="BZ179" s="5">
        <f t="shared" ca="1" si="137"/>
        <v>12155.0625</v>
      </c>
      <c r="CA179" s="5">
        <f t="shared" ca="1" si="137"/>
        <v>12155.0625</v>
      </c>
      <c r="CB179" s="5">
        <f t="shared" ca="1" si="137"/>
        <v>12155.0625</v>
      </c>
      <c r="CC179" s="5">
        <f t="shared" ca="1" si="137"/>
        <v>12155.0625</v>
      </c>
      <c r="CD179" s="5">
        <f t="shared" ca="1" si="137"/>
        <v>12155.0625</v>
      </c>
      <c r="CE179" s="5">
        <f t="shared" ca="1" si="137"/>
        <v>12155.0625</v>
      </c>
      <c r="CF179" s="5">
        <f t="shared" ca="1" si="137"/>
        <v>0</v>
      </c>
    </row>
    <row r="180" spans="2:84" x14ac:dyDescent="0.3">
      <c r="B180" s="13">
        <f>ROW()</f>
        <v>180</v>
      </c>
      <c r="H180" s="1" t="str">
        <f>$H$158</f>
        <v>Постоянные расходы с НДС</v>
      </c>
      <c r="I180" s="1" t="str">
        <f>I179</f>
        <v>Расход - [Связь и Интернет]</v>
      </c>
      <c r="J180" s="1" t="str">
        <f>$J$177</f>
        <v>Размер одной единицы расхода</v>
      </c>
      <c r="M180" s="53" t="s">
        <v>92</v>
      </c>
      <c r="O180" s="82"/>
      <c r="P180" s="84">
        <v>10000</v>
      </c>
      <c r="W180" s="34"/>
    </row>
    <row r="181" spans="2:84" ht="4.05" customHeight="1" x14ac:dyDescent="0.3">
      <c r="B181" s="13">
        <f>ROW()</f>
        <v>181</v>
      </c>
    </row>
    <row r="182" spans="2:84" x14ac:dyDescent="0.3">
      <c r="B182" s="13">
        <f>ROW()</f>
        <v>182</v>
      </c>
      <c r="H182" s="1" t="str">
        <f>$H$158</f>
        <v>Постоянные расходы с НДС</v>
      </c>
      <c r="I182" s="1" t="str">
        <f>"Расход - ["&amp;I165&amp;"]"</f>
        <v>Расход - [Банковские расходы]</v>
      </c>
      <c r="M182" s="53" t="s">
        <v>92</v>
      </c>
      <c r="X182" s="5">
        <f t="shared" ref="X182:CF182" ca="1" si="138">IF(X$4="",0,$P183*(1+$P$193)^(INT((X$1-1)/IF(OR($P$194&lt;=0,$P$194=""),12,$P$194))))</f>
        <v>5000</v>
      </c>
      <c r="Y182" s="5">
        <f t="shared" ca="1" si="138"/>
        <v>5000</v>
      </c>
      <c r="Z182" s="5">
        <f t="shared" ca="1" si="138"/>
        <v>5000</v>
      </c>
      <c r="AA182" s="5">
        <f t="shared" ca="1" si="138"/>
        <v>5000</v>
      </c>
      <c r="AB182" s="5">
        <f t="shared" ca="1" si="138"/>
        <v>5000</v>
      </c>
      <c r="AC182" s="5">
        <f t="shared" ca="1" si="138"/>
        <v>5000</v>
      </c>
      <c r="AD182" s="5">
        <f t="shared" ca="1" si="138"/>
        <v>5000</v>
      </c>
      <c r="AE182" s="5">
        <f t="shared" ca="1" si="138"/>
        <v>5000</v>
      </c>
      <c r="AF182" s="5">
        <f t="shared" ca="1" si="138"/>
        <v>5000</v>
      </c>
      <c r="AG182" s="5">
        <f t="shared" ca="1" si="138"/>
        <v>5000</v>
      </c>
      <c r="AH182" s="5">
        <f t="shared" ca="1" si="138"/>
        <v>5000</v>
      </c>
      <c r="AI182" s="5">
        <f t="shared" ca="1" si="138"/>
        <v>5000</v>
      </c>
      <c r="AJ182" s="5">
        <f t="shared" ca="1" si="138"/>
        <v>5250</v>
      </c>
      <c r="AK182" s="5">
        <f t="shared" ca="1" si="138"/>
        <v>5250</v>
      </c>
      <c r="AL182" s="5">
        <f t="shared" ca="1" si="138"/>
        <v>5250</v>
      </c>
      <c r="AM182" s="5">
        <f t="shared" ca="1" si="138"/>
        <v>5250</v>
      </c>
      <c r="AN182" s="5">
        <f t="shared" ca="1" si="138"/>
        <v>5250</v>
      </c>
      <c r="AO182" s="5">
        <f t="shared" ca="1" si="138"/>
        <v>5250</v>
      </c>
      <c r="AP182" s="5">
        <f t="shared" ca="1" si="138"/>
        <v>5250</v>
      </c>
      <c r="AQ182" s="5">
        <f t="shared" ca="1" si="138"/>
        <v>5250</v>
      </c>
      <c r="AR182" s="5">
        <f t="shared" ca="1" si="138"/>
        <v>5250</v>
      </c>
      <c r="AS182" s="5">
        <f t="shared" ca="1" si="138"/>
        <v>5250</v>
      </c>
      <c r="AT182" s="5">
        <f t="shared" ca="1" si="138"/>
        <v>5250</v>
      </c>
      <c r="AU182" s="5">
        <f t="shared" ca="1" si="138"/>
        <v>5250</v>
      </c>
      <c r="AV182" s="5">
        <f t="shared" ca="1" si="138"/>
        <v>5512.5</v>
      </c>
      <c r="AW182" s="5">
        <f t="shared" ca="1" si="138"/>
        <v>5512.5</v>
      </c>
      <c r="AX182" s="5">
        <f t="shared" ca="1" si="138"/>
        <v>5512.5</v>
      </c>
      <c r="AY182" s="5">
        <f t="shared" ca="1" si="138"/>
        <v>5512.5</v>
      </c>
      <c r="AZ182" s="5">
        <f t="shared" ca="1" si="138"/>
        <v>5512.5</v>
      </c>
      <c r="BA182" s="5">
        <f t="shared" ca="1" si="138"/>
        <v>5512.5</v>
      </c>
      <c r="BB182" s="5">
        <f t="shared" ca="1" si="138"/>
        <v>5512.5</v>
      </c>
      <c r="BC182" s="5">
        <f t="shared" ca="1" si="138"/>
        <v>5512.5</v>
      </c>
      <c r="BD182" s="5">
        <f t="shared" ca="1" si="138"/>
        <v>5512.5</v>
      </c>
      <c r="BE182" s="5">
        <f t="shared" ca="1" si="138"/>
        <v>5512.5</v>
      </c>
      <c r="BF182" s="5">
        <f t="shared" ca="1" si="138"/>
        <v>5512.5</v>
      </c>
      <c r="BG182" s="5">
        <f t="shared" ca="1" si="138"/>
        <v>5512.5</v>
      </c>
      <c r="BH182" s="5">
        <f t="shared" ca="1" si="138"/>
        <v>5788.1250000000009</v>
      </c>
      <c r="BI182" s="5">
        <f t="shared" ca="1" si="138"/>
        <v>5788.1250000000009</v>
      </c>
      <c r="BJ182" s="5">
        <f t="shared" ca="1" si="138"/>
        <v>5788.1250000000009</v>
      </c>
      <c r="BK182" s="5">
        <f t="shared" ca="1" si="138"/>
        <v>5788.1250000000009</v>
      </c>
      <c r="BL182" s="5">
        <f t="shared" ca="1" si="138"/>
        <v>5788.1250000000009</v>
      </c>
      <c r="BM182" s="5">
        <f t="shared" ca="1" si="138"/>
        <v>5788.1250000000009</v>
      </c>
      <c r="BN182" s="5">
        <f t="shared" ca="1" si="138"/>
        <v>5788.1250000000009</v>
      </c>
      <c r="BO182" s="5">
        <f t="shared" ca="1" si="138"/>
        <v>5788.1250000000009</v>
      </c>
      <c r="BP182" s="5">
        <f t="shared" ca="1" si="138"/>
        <v>5788.1250000000009</v>
      </c>
      <c r="BQ182" s="5">
        <f t="shared" ca="1" si="138"/>
        <v>5788.1250000000009</v>
      </c>
      <c r="BR182" s="5">
        <f t="shared" ca="1" si="138"/>
        <v>5788.1250000000009</v>
      </c>
      <c r="BS182" s="5">
        <f t="shared" ca="1" si="138"/>
        <v>5788.1250000000009</v>
      </c>
      <c r="BT182" s="5">
        <f t="shared" ca="1" si="138"/>
        <v>6077.53125</v>
      </c>
      <c r="BU182" s="5">
        <f t="shared" ca="1" si="138"/>
        <v>6077.53125</v>
      </c>
      <c r="BV182" s="5">
        <f t="shared" ca="1" si="138"/>
        <v>6077.53125</v>
      </c>
      <c r="BW182" s="5">
        <f t="shared" ca="1" si="138"/>
        <v>6077.53125</v>
      </c>
      <c r="BX182" s="5">
        <f t="shared" ca="1" si="138"/>
        <v>6077.53125</v>
      </c>
      <c r="BY182" s="5">
        <f t="shared" ca="1" si="138"/>
        <v>6077.53125</v>
      </c>
      <c r="BZ182" s="5">
        <f t="shared" ca="1" si="138"/>
        <v>6077.53125</v>
      </c>
      <c r="CA182" s="5">
        <f t="shared" ca="1" si="138"/>
        <v>6077.53125</v>
      </c>
      <c r="CB182" s="5">
        <f t="shared" ca="1" si="138"/>
        <v>6077.53125</v>
      </c>
      <c r="CC182" s="5">
        <f t="shared" ca="1" si="138"/>
        <v>6077.53125</v>
      </c>
      <c r="CD182" s="5">
        <f t="shared" ca="1" si="138"/>
        <v>6077.53125</v>
      </c>
      <c r="CE182" s="5">
        <f t="shared" ca="1" si="138"/>
        <v>6077.53125</v>
      </c>
      <c r="CF182" s="5">
        <f t="shared" ca="1" si="138"/>
        <v>0</v>
      </c>
    </row>
    <row r="183" spans="2:84" x14ac:dyDescent="0.3">
      <c r="B183" s="13">
        <f>ROW()</f>
        <v>183</v>
      </c>
      <c r="H183" s="1" t="str">
        <f>$H$158</f>
        <v>Постоянные расходы с НДС</v>
      </c>
      <c r="I183" s="1" t="str">
        <f>I182</f>
        <v>Расход - [Банковские расходы]</v>
      </c>
      <c r="J183" s="1" t="str">
        <f>$J$177</f>
        <v>Размер одной единицы расхода</v>
      </c>
      <c r="M183" s="53" t="s">
        <v>92</v>
      </c>
      <c r="O183" s="82"/>
      <c r="P183" s="84">
        <v>5000</v>
      </c>
      <c r="W183" s="34"/>
    </row>
    <row r="184" spans="2:84" ht="4.05" customHeight="1" x14ac:dyDescent="0.3">
      <c r="B184" s="13">
        <f>ROW()</f>
        <v>184</v>
      </c>
    </row>
    <row r="185" spans="2:84" x14ac:dyDescent="0.3">
      <c r="B185" s="13">
        <f>ROW()</f>
        <v>185</v>
      </c>
      <c r="H185" s="1" t="str">
        <f>$H$158</f>
        <v>Постоянные расходы с НДС</v>
      </c>
      <c r="I185" s="1" t="str">
        <f>"Расход - ["&amp;I168&amp;"]"</f>
        <v>Расход - [Аутсорсинг]</v>
      </c>
      <c r="M185" s="53" t="s">
        <v>92</v>
      </c>
      <c r="X185" s="5">
        <f t="shared" ref="X185:CF185" ca="1" si="139">IF(X$4="",0,$P186*(1+$P$193)^(INT((X$1-1)/IF(OR($P$194&lt;=0,$P$194=""),12,$P$194))))</f>
        <v>20000</v>
      </c>
      <c r="Y185" s="5">
        <f t="shared" ca="1" si="139"/>
        <v>20000</v>
      </c>
      <c r="Z185" s="5">
        <f t="shared" ca="1" si="139"/>
        <v>20000</v>
      </c>
      <c r="AA185" s="5">
        <f t="shared" ca="1" si="139"/>
        <v>20000</v>
      </c>
      <c r="AB185" s="5">
        <f t="shared" ca="1" si="139"/>
        <v>20000</v>
      </c>
      <c r="AC185" s="5">
        <f t="shared" ca="1" si="139"/>
        <v>20000</v>
      </c>
      <c r="AD185" s="5">
        <f t="shared" ca="1" si="139"/>
        <v>20000</v>
      </c>
      <c r="AE185" s="5">
        <f t="shared" ca="1" si="139"/>
        <v>20000</v>
      </c>
      <c r="AF185" s="5">
        <f t="shared" ca="1" si="139"/>
        <v>20000</v>
      </c>
      <c r="AG185" s="5">
        <f t="shared" ca="1" si="139"/>
        <v>20000</v>
      </c>
      <c r="AH185" s="5">
        <f t="shared" ca="1" si="139"/>
        <v>20000</v>
      </c>
      <c r="AI185" s="5">
        <f t="shared" ca="1" si="139"/>
        <v>20000</v>
      </c>
      <c r="AJ185" s="5">
        <f t="shared" ca="1" si="139"/>
        <v>21000</v>
      </c>
      <c r="AK185" s="5">
        <f t="shared" ca="1" si="139"/>
        <v>21000</v>
      </c>
      <c r="AL185" s="5">
        <f t="shared" ca="1" si="139"/>
        <v>21000</v>
      </c>
      <c r="AM185" s="5">
        <f t="shared" ca="1" si="139"/>
        <v>21000</v>
      </c>
      <c r="AN185" s="5">
        <f t="shared" ca="1" si="139"/>
        <v>21000</v>
      </c>
      <c r="AO185" s="5">
        <f t="shared" ca="1" si="139"/>
        <v>21000</v>
      </c>
      <c r="AP185" s="5">
        <f t="shared" ca="1" si="139"/>
        <v>21000</v>
      </c>
      <c r="AQ185" s="5">
        <f t="shared" ca="1" si="139"/>
        <v>21000</v>
      </c>
      <c r="AR185" s="5">
        <f t="shared" ca="1" si="139"/>
        <v>21000</v>
      </c>
      <c r="AS185" s="5">
        <f t="shared" ca="1" si="139"/>
        <v>21000</v>
      </c>
      <c r="AT185" s="5">
        <f t="shared" ca="1" si="139"/>
        <v>21000</v>
      </c>
      <c r="AU185" s="5">
        <f t="shared" ca="1" si="139"/>
        <v>21000</v>
      </c>
      <c r="AV185" s="5">
        <f t="shared" ca="1" si="139"/>
        <v>22050</v>
      </c>
      <c r="AW185" s="5">
        <f t="shared" ca="1" si="139"/>
        <v>22050</v>
      </c>
      <c r="AX185" s="5">
        <f t="shared" ca="1" si="139"/>
        <v>22050</v>
      </c>
      <c r="AY185" s="5">
        <f t="shared" ca="1" si="139"/>
        <v>22050</v>
      </c>
      <c r="AZ185" s="5">
        <f t="shared" ca="1" si="139"/>
        <v>22050</v>
      </c>
      <c r="BA185" s="5">
        <f t="shared" ca="1" si="139"/>
        <v>22050</v>
      </c>
      <c r="BB185" s="5">
        <f t="shared" ca="1" si="139"/>
        <v>22050</v>
      </c>
      <c r="BC185" s="5">
        <f t="shared" ca="1" si="139"/>
        <v>22050</v>
      </c>
      <c r="BD185" s="5">
        <f t="shared" ca="1" si="139"/>
        <v>22050</v>
      </c>
      <c r="BE185" s="5">
        <f t="shared" ca="1" si="139"/>
        <v>22050</v>
      </c>
      <c r="BF185" s="5">
        <f t="shared" ca="1" si="139"/>
        <v>22050</v>
      </c>
      <c r="BG185" s="5">
        <f t="shared" ca="1" si="139"/>
        <v>22050</v>
      </c>
      <c r="BH185" s="5">
        <f t="shared" ca="1" si="139"/>
        <v>23152.500000000004</v>
      </c>
      <c r="BI185" s="5">
        <f t="shared" ca="1" si="139"/>
        <v>23152.500000000004</v>
      </c>
      <c r="BJ185" s="5">
        <f t="shared" ca="1" si="139"/>
        <v>23152.500000000004</v>
      </c>
      <c r="BK185" s="5">
        <f t="shared" ca="1" si="139"/>
        <v>23152.500000000004</v>
      </c>
      <c r="BL185" s="5">
        <f t="shared" ca="1" si="139"/>
        <v>23152.500000000004</v>
      </c>
      <c r="BM185" s="5">
        <f t="shared" ca="1" si="139"/>
        <v>23152.500000000004</v>
      </c>
      <c r="BN185" s="5">
        <f t="shared" ca="1" si="139"/>
        <v>23152.500000000004</v>
      </c>
      <c r="BO185" s="5">
        <f t="shared" ca="1" si="139"/>
        <v>23152.500000000004</v>
      </c>
      <c r="BP185" s="5">
        <f t="shared" ca="1" si="139"/>
        <v>23152.500000000004</v>
      </c>
      <c r="BQ185" s="5">
        <f t="shared" ca="1" si="139"/>
        <v>23152.500000000004</v>
      </c>
      <c r="BR185" s="5">
        <f t="shared" ca="1" si="139"/>
        <v>23152.500000000004</v>
      </c>
      <c r="BS185" s="5">
        <f t="shared" ca="1" si="139"/>
        <v>23152.500000000004</v>
      </c>
      <c r="BT185" s="5">
        <f t="shared" ca="1" si="139"/>
        <v>24310.125</v>
      </c>
      <c r="BU185" s="5">
        <f t="shared" ca="1" si="139"/>
        <v>24310.125</v>
      </c>
      <c r="BV185" s="5">
        <f t="shared" ca="1" si="139"/>
        <v>24310.125</v>
      </c>
      <c r="BW185" s="5">
        <f t="shared" ca="1" si="139"/>
        <v>24310.125</v>
      </c>
      <c r="BX185" s="5">
        <f t="shared" ca="1" si="139"/>
        <v>24310.125</v>
      </c>
      <c r="BY185" s="5">
        <f t="shared" ca="1" si="139"/>
        <v>24310.125</v>
      </c>
      <c r="BZ185" s="5">
        <f t="shared" ca="1" si="139"/>
        <v>24310.125</v>
      </c>
      <c r="CA185" s="5">
        <f t="shared" ca="1" si="139"/>
        <v>24310.125</v>
      </c>
      <c r="CB185" s="5">
        <f t="shared" ca="1" si="139"/>
        <v>24310.125</v>
      </c>
      <c r="CC185" s="5">
        <f t="shared" ca="1" si="139"/>
        <v>24310.125</v>
      </c>
      <c r="CD185" s="5">
        <f t="shared" ca="1" si="139"/>
        <v>24310.125</v>
      </c>
      <c r="CE185" s="5">
        <f t="shared" ca="1" si="139"/>
        <v>24310.125</v>
      </c>
      <c r="CF185" s="5">
        <f t="shared" ca="1" si="139"/>
        <v>0</v>
      </c>
    </row>
    <row r="186" spans="2:84" x14ac:dyDescent="0.3">
      <c r="B186" s="13">
        <f>ROW()</f>
        <v>186</v>
      </c>
      <c r="H186" s="1" t="str">
        <f>$H$158</f>
        <v>Постоянные расходы с НДС</v>
      </c>
      <c r="I186" s="1" t="str">
        <f>I185</f>
        <v>Расход - [Аутсорсинг]</v>
      </c>
      <c r="J186" s="1" t="str">
        <f>$J$177</f>
        <v>Размер одной единицы расхода</v>
      </c>
      <c r="M186" s="53" t="s">
        <v>92</v>
      </c>
      <c r="O186" s="82"/>
      <c r="P186" s="84">
        <v>20000</v>
      </c>
      <c r="W186" s="34"/>
    </row>
    <row r="187" spans="2:84" ht="4.05" customHeight="1" x14ac:dyDescent="0.3">
      <c r="B187" s="13">
        <f>ROW()</f>
        <v>187</v>
      </c>
    </row>
    <row r="188" spans="2:84" x14ac:dyDescent="0.3">
      <c r="B188" s="13">
        <f>ROW()</f>
        <v>188</v>
      </c>
      <c r="H188" s="1" t="str">
        <f>$H$158</f>
        <v>Постоянные расходы с НДС</v>
      </c>
      <c r="I188" s="1" t="str">
        <f>"Расход - ["&amp;I171&amp;"]"</f>
        <v>Расход - [Прочие расходы]</v>
      </c>
      <c r="M188" s="53" t="s">
        <v>92</v>
      </c>
      <c r="X188" s="5">
        <f t="shared" ref="X188:CF188" ca="1" si="140">IF(X$4="",0,$P189*(1+$P$193)^(INT((X$1-1)/IF(OR($P$194&lt;=0,$P$194=""),12,$P$194))))</f>
        <v>3000</v>
      </c>
      <c r="Y188" s="5">
        <f t="shared" ca="1" si="140"/>
        <v>3000</v>
      </c>
      <c r="Z188" s="5">
        <f t="shared" ca="1" si="140"/>
        <v>3000</v>
      </c>
      <c r="AA188" s="5">
        <f t="shared" ca="1" si="140"/>
        <v>3000</v>
      </c>
      <c r="AB188" s="5">
        <f t="shared" ca="1" si="140"/>
        <v>3000</v>
      </c>
      <c r="AC188" s="5">
        <f t="shared" ca="1" si="140"/>
        <v>3000</v>
      </c>
      <c r="AD188" s="5">
        <f t="shared" ca="1" si="140"/>
        <v>3000</v>
      </c>
      <c r="AE188" s="5">
        <f t="shared" ca="1" si="140"/>
        <v>3000</v>
      </c>
      <c r="AF188" s="5">
        <f t="shared" ca="1" si="140"/>
        <v>3000</v>
      </c>
      <c r="AG188" s="5">
        <f t="shared" ca="1" si="140"/>
        <v>3000</v>
      </c>
      <c r="AH188" s="5">
        <f t="shared" ca="1" si="140"/>
        <v>3000</v>
      </c>
      <c r="AI188" s="5">
        <f t="shared" ca="1" si="140"/>
        <v>3000</v>
      </c>
      <c r="AJ188" s="5">
        <f t="shared" ca="1" si="140"/>
        <v>3150</v>
      </c>
      <c r="AK188" s="5">
        <f t="shared" ca="1" si="140"/>
        <v>3150</v>
      </c>
      <c r="AL188" s="5">
        <f t="shared" ca="1" si="140"/>
        <v>3150</v>
      </c>
      <c r="AM188" s="5">
        <f t="shared" ca="1" si="140"/>
        <v>3150</v>
      </c>
      <c r="AN188" s="5">
        <f t="shared" ca="1" si="140"/>
        <v>3150</v>
      </c>
      <c r="AO188" s="5">
        <f t="shared" ca="1" si="140"/>
        <v>3150</v>
      </c>
      <c r="AP188" s="5">
        <f t="shared" ca="1" si="140"/>
        <v>3150</v>
      </c>
      <c r="AQ188" s="5">
        <f t="shared" ca="1" si="140"/>
        <v>3150</v>
      </c>
      <c r="AR188" s="5">
        <f t="shared" ca="1" si="140"/>
        <v>3150</v>
      </c>
      <c r="AS188" s="5">
        <f t="shared" ca="1" si="140"/>
        <v>3150</v>
      </c>
      <c r="AT188" s="5">
        <f t="shared" ca="1" si="140"/>
        <v>3150</v>
      </c>
      <c r="AU188" s="5">
        <f t="shared" ca="1" si="140"/>
        <v>3150</v>
      </c>
      <c r="AV188" s="5">
        <f t="shared" ca="1" si="140"/>
        <v>3307.5</v>
      </c>
      <c r="AW188" s="5">
        <f t="shared" ca="1" si="140"/>
        <v>3307.5</v>
      </c>
      <c r="AX188" s="5">
        <f t="shared" ca="1" si="140"/>
        <v>3307.5</v>
      </c>
      <c r="AY188" s="5">
        <f t="shared" ca="1" si="140"/>
        <v>3307.5</v>
      </c>
      <c r="AZ188" s="5">
        <f t="shared" ca="1" si="140"/>
        <v>3307.5</v>
      </c>
      <c r="BA188" s="5">
        <f t="shared" ca="1" si="140"/>
        <v>3307.5</v>
      </c>
      <c r="BB188" s="5">
        <f t="shared" ca="1" si="140"/>
        <v>3307.5</v>
      </c>
      <c r="BC188" s="5">
        <f t="shared" ca="1" si="140"/>
        <v>3307.5</v>
      </c>
      <c r="BD188" s="5">
        <f t="shared" ca="1" si="140"/>
        <v>3307.5</v>
      </c>
      <c r="BE188" s="5">
        <f t="shared" ca="1" si="140"/>
        <v>3307.5</v>
      </c>
      <c r="BF188" s="5">
        <f t="shared" ca="1" si="140"/>
        <v>3307.5</v>
      </c>
      <c r="BG188" s="5">
        <f t="shared" ca="1" si="140"/>
        <v>3307.5</v>
      </c>
      <c r="BH188" s="5">
        <f t="shared" ca="1" si="140"/>
        <v>3472.8750000000005</v>
      </c>
      <c r="BI188" s="5">
        <f t="shared" ca="1" si="140"/>
        <v>3472.8750000000005</v>
      </c>
      <c r="BJ188" s="5">
        <f t="shared" ca="1" si="140"/>
        <v>3472.8750000000005</v>
      </c>
      <c r="BK188" s="5">
        <f t="shared" ca="1" si="140"/>
        <v>3472.8750000000005</v>
      </c>
      <c r="BL188" s="5">
        <f t="shared" ca="1" si="140"/>
        <v>3472.8750000000005</v>
      </c>
      <c r="BM188" s="5">
        <f t="shared" ca="1" si="140"/>
        <v>3472.8750000000005</v>
      </c>
      <c r="BN188" s="5">
        <f t="shared" ca="1" si="140"/>
        <v>3472.8750000000005</v>
      </c>
      <c r="BO188" s="5">
        <f t="shared" ca="1" si="140"/>
        <v>3472.8750000000005</v>
      </c>
      <c r="BP188" s="5">
        <f t="shared" ca="1" si="140"/>
        <v>3472.8750000000005</v>
      </c>
      <c r="BQ188" s="5">
        <f t="shared" ca="1" si="140"/>
        <v>3472.8750000000005</v>
      </c>
      <c r="BR188" s="5">
        <f t="shared" ca="1" si="140"/>
        <v>3472.8750000000005</v>
      </c>
      <c r="BS188" s="5">
        <f t="shared" ca="1" si="140"/>
        <v>3472.8750000000005</v>
      </c>
      <c r="BT188" s="5">
        <f t="shared" ca="1" si="140"/>
        <v>3646.5187500000002</v>
      </c>
      <c r="BU188" s="5">
        <f t="shared" ca="1" si="140"/>
        <v>3646.5187500000002</v>
      </c>
      <c r="BV188" s="5">
        <f t="shared" ca="1" si="140"/>
        <v>3646.5187500000002</v>
      </c>
      <c r="BW188" s="5">
        <f t="shared" ca="1" si="140"/>
        <v>3646.5187500000002</v>
      </c>
      <c r="BX188" s="5">
        <f t="shared" ca="1" si="140"/>
        <v>3646.5187500000002</v>
      </c>
      <c r="BY188" s="5">
        <f t="shared" ca="1" si="140"/>
        <v>3646.5187500000002</v>
      </c>
      <c r="BZ188" s="5">
        <f t="shared" ca="1" si="140"/>
        <v>3646.5187500000002</v>
      </c>
      <c r="CA188" s="5">
        <f t="shared" ca="1" si="140"/>
        <v>3646.5187500000002</v>
      </c>
      <c r="CB188" s="5">
        <f t="shared" ca="1" si="140"/>
        <v>3646.5187500000002</v>
      </c>
      <c r="CC188" s="5">
        <f t="shared" ca="1" si="140"/>
        <v>3646.5187500000002</v>
      </c>
      <c r="CD188" s="5">
        <f t="shared" ca="1" si="140"/>
        <v>3646.5187500000002</v>
      </c>
      <c r="CE188" s="5">
        <f t="shared" ca="1" si="140"/>
        <v>3646.5187500000002</v>
      </c>
      <c r="CF188" s="5">
        <f t="shared" ca="1" si="140"/>
        <v>0</v>
      </c>
    </row>
    <row r="189" spans="2:84" x14ac:dyDescent="0.3">
      <c r="B189" s="13">
        <f>ROW()</f>
        <v>189</v>
      </c>
      <c r="H189" s="1" t="str">
        <f>$H$158</f>
        <v>Постоянные расходы с НДС</v>
      </c>
      <c r="I189" s="1" t="str">
        <f>I188</f>
        <v>Расход - [Прочие расходы]</v>
      </c>
      <c r="J189" s="1" t="str">
        <f>$J$177</f>
        <v>Размер одной единицы расхода</v>
      </c>
      <c r="M189" s="53" t="s">
        <v>92</v>
      </c>
      <c r="O189" s="82"/>
      <c r="P189" s="84">
        <v>3000</v>
      </c>
      <c r="W189" s="34"/>
    </row>
    <row r="190" spans="2:84" ht="4.05" customHeight="1" x14ac:dyDescent="0.3">
      <c r="B190" s="13">
        <f>ROW()</f>
        <v>190</v>
      </c>
    </row>
    <row r="191" spans="2:84" s="26" customFormat="1" ht="12" x14ac:dyDescent="0.25">
      <c r="B191" s="13"/>
      <c r="M191" s="55"/>
      <c r="N191" s="44" t="s">
        <v>21</v>
      </c>
      <c r="O191" s="45"/>
      <c r="P191" s="46"/>
      <c r="Q191" s="89"/>
      <c r="U191" s="41"/>
      <c r="V191" s="42"/>
      <c r="W191" s="43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</row>
    <row r="192" spans="2:84" ht="4.05" customHeight="1" x14ac:dyDescent="0.3">
      <c r="B192" s="13">
        <f>ROW()</f>
        <v>192</v>
      </c>
    </row>
    <row r="193" spans="2:84" x14ac:dyDescent="0.3">
      <c r="B193" s="13">
        <f>ROW()</f>
        <v>193</v>
      </c>
      <c r="H193" s="1" t="str">
        <f>$H$158</f>
        <v>Постоянные расходы с НДС</v>
      </c>
      <c r="I193" s="1" t="s">
        <v>111</v>
      </c>
      <c r="M193" s="53" t="s">
        <v>16</v>
      </c>
      <c r="O193" s="82"/>
      <c r="P193" s="86">
        <v>0.05</v>
      </c>
      <c r="W193" s="34"/>
    </row>
    <row r="194" spans="2:84" x14ac:dyDescent="0.3">
      <c r="B194" s="13">
        <f>ROW()</f>
        <v>194</v>
      </c>
      <c r="H194" s="1" t="str">
        <f>$H$158</f>
        <v>Постоянные расходы с НДС</v>
      </c>
      <c r="I194" s="1" t="s">
        <v>112</v>
      </c>
      <c r="M194" s="53" t="s">
        <v>96</v>
      </c>
      <c r="O194" s="82"/>
      <c r="P194" s="87">
        <v>12</v>
      </c>
      <c r="W194" s="34"/>
    </row>
    <row r="195" spans="2:84" x14ac:dyDescent="0.3">
      <c r="B195" s="13">
        <f>ROW()</f>
        <v>195</v>
      </c>
    </row>
    <row r="196" spans="2:84" x14ac:dyDescent="0.3">
      <c r="B196" s="13">
        <f>ROW()</f>
        <v>196</v>
      </c>
      <c r="H196" s="1" t="s">
        <v>106</v>
      </c>
      <c r="M196" s="53" t="s">
        <v>18</v>
      </c>
      <c r="P196" s="72" t="str">
        <f>Lists!$AI$13</f>
        <v>PL(-)</v>
      </c>
      <c r="U196" s="5">
        <f t="shared" ref="U196:U209" ca="1" si="141">SUM(INDIRECT(ADDRESS($B196,$X$2)&amp;":"&amp;ADDRESS($B196,$X$2-1+$P$8)))</f>
        <v>6967371.4375</v>
      </c>
      <c r="X196" s="5">
        <f ca="1">IF(X$4="",0,SUM(X197:X212))</f>
        <v>90000.000000000015</v>
      </c>
      <c r="Y196" s="5">
        <f t="shared" ref="Y196" ca="1" si="142">IF(Y$4="",0,SUM(Y197:Y212))</f>
        <v>90000.000000000015</v>
      </c>
      <c r="Z196" s="5">
        <f t="shared" ref="Z196" ca="1" si="143">IF(Z$4="",0,SUM(Z197:Z212))</f>
        <v>90000.000000000015</v>
      </c>
      <c r="AA196" s="5">
        <f t="shared" ref="AA196" ca="1" si="144">IF(AA$4="",0,SUM(AA197:AA212))</f>
        <v>90000.000000000015</v>
      </c>
      <c r="AB196" s="5">
        <f t="shared" ref="AB196" ca="1" si="145">IF(AB$4="",0,SUM(AB197:AB212))</f>
        <v>90000.000000000015</v>
      </c>
      <c r="AC196" s="5">
        <f t="shared" ref="AC196" ca="1" si="146">IF(AC$4="",0,SUM(AC197:AC212))</f>
        <v>90000.000000000015</v>
      </c>
      <c r="AD196" s="5">
        <f t="shared" ref="AD196" ca="1" si="147">IF(AD$4="",0,SUM(AD197:AD212))</f>
        <v>90000.000000000015</v>
      </c>
      <c r="AE196" s="5">
        <f t="shared" ref="AE196" ca="1" si="148">IF(AE$4="",0,SUM(AE197:AE212))</f>
        <v>90000.000000000015</v>
      </c>
      <c r="AF196" s="5">
        <f t="shared" ref="AF196" ca="1" si="149">IF(AF$4="",0,SUM(AF197:AF212))</f>
        <v>90000.000000000015</v>
      </c>
      <c r="AG196" s="5">
        <f t="shared" ref="AG196" ca="1" si="150">IF(AG$4="",0,SUM(AG197:AG212))</f>
        <v>90000.000000000015</v>
      </c>
      <c r="AH196" s="5">
        <f t="shared" ref="AH196" ca="1" si="151">IF(AH$4="",0,SUM(AH197:AH212))</f>
        <v>90000.000000000015</v>
      </c>
      <c r="AI196" s="5">
        <f t="shared" ref="AI196:CF196" ca="1" si="152">IF(AI$4="",0,SUM(AI197:AI212))</f>
        <v>90000.000000000015</v>
      </c>
      <c r="AJ196" s="5">
        <f t="shared" ca="1" si="152"/>
        <v>94500</v>
      </c>
      <c r="AK196" s="5">
        <f t="shared" ca="1" si="152"/>
        <v>94500</v>
      </c>
      <c r="AL196" s="5">
        <f t="shared" ca="1" si="152"/>
        <v>94500</v>
      </c>
      <c r="AM196" s="5">
        <f t="shared" ca="1" si="152"/>
        <v>94500</v>
      </c>
      <c r="AN196" s="5">
        <f t="shared" ca="1" si="152"/>
        <v>94500</v>
      </c>
      <c r="AO196" s="5">
        <f t="shared" ca="1" si="152"/>
        <v>94500</v>
      </c>
      <c r="AP196" s="5">
        <f t="shared" ca="1" si="152"/>
        <v>94500</v>
      </c>
      <c r="AQ196" s="5">
        <f t="shared" ca="1" si="152"/>
        <v>94500</v>
      </c>
      <c r="AR196" s="5">
        <f t="shared" ca="1" si="152"/>
        <v>98875</v>
      </c>
      <c r="AS196" s="5">
        <f t="shared" ca="1" si="152"/>
        <v>98875</v>
      </c>
      <c r="AT196" s="5">
        <f t="shared" ca="1" si="152"/>
        <v>98875</v>
      </c>
      <c r="AU196" s="5">
        <f t="shared" ca="1" si="152"/>
        <v>98875</v>
      </c>
      <c r="AV196" s="5">
        <f t="shared" ca="1" si="152"/>
        <v>103818.75</v>
      </c>
      <c r="AW196" s="5">
        <f t="shared" ca="1" si="152"/>
        <v>103818.75</v>
      </c>
      <c r="AX196" s="5">
        <f t="shared" ca="1" si="152"/>
        <v>103818.75</v>
      </c>
      <c r="AY196" s="5">
        <f t="shared" ca="1" si="152"/>
        <v>103818.75</v>
      </c>
      <c r="AZ196" s="5">
        <f t="shared" ca="1" si="152"/>
        <v>103818.75</v>
      </c>
      <c r="BA196" s="5">
        <f t="shared" ca="1" si="152"/>
        <v>103818.75</v>
      </c>
      <c r="BB196" s="5">
        <f t="shared" ca="1" si="152"/>
        <v>103818.75</v>
      </c>
      <c r="BC196" s="5">
        <f t="shared" ca="1" si="152"/>
        <v>103818.75</v>
      </c>
      <c r="BD196" s="5">
        <f t="shared" ca="1" si="152"/>
        <v>103818.75</v>
      </c>
      <c r="BE196" s="5">
        <f t="shared" ca="1" si="152"/>
        <v>103818.75</v>
      </c>
      <c r="BF196" s="5">
        <f t="shared" ca="1" si="152"/>
        <v>103818.75</v>
      </c>
      <c r="BG196" s="5">
        <f t="shared" ca="1" si="152"/>
        <v>103818.75</v>
      </c>
      <c r="BH196" s="5">
        <f t="shared" ca="1" si="152"/>
        <v>109009.68750000001</v>
      </c>
      <c r="BI196" s="5">
        <f t="shared" ca="1" si="152"/>
        <v>109009.68750000001</v>
      </c>
      <c r="BJ196" s="5">
        <f t="shared" ca="1" si="152"/>
        <v>109009.68750000001</v>
      </c>
      <c r="BK196" s="5">
        <f t="shared" ca="1" si="152"/>
        <v>109009.68750000001</v>
      </c>
      <c r="BL196" s="5">
        <f t="shared" ca="1" si="152"/>
        <v>113833.12500000001</v>
      </c>
      <c r="BM196" s="5">
        <f t="shared" ca="1" si="152"/>
        <v>113833.12500000001</v>
      </c>
      <c r="BN196" s="5">
        <f t="shared" ca="1" si="152"/>
        <v>113833.12500000001</v>
      </c>
      <c r="BO196" s="5">
        <f t="shared" ca="1" si="152"/>
        <v>113833.12500000001</v>
      </c>
      <c r="BP196" s="5">
        <f t="shared" ca="1" si="152"/>
        <v>113833.12500000001</v>
      </c>
      <c r="BQ196" s="5">
        <f t="shared" ca="1" si="152"/>
        <v>113833.12500000001</v>
      </c>
      <c r="BR196" s="5">
        <f t="shared" ca="1" si="152"/>
        <v>113833.12500000001</v>
      </c>
      <c r="BS196" s="5">
        <f t="shared" ca="1" si="152"/>
        <v>113833.12500000001</v>
      </c>
      <c r="BT196" s="5">
        <f t="shared" ca="1" si="152"/>
        <v>119524.78125</v>
      </c>
      <c r="BU196" s="5">
        <f t="shared" ca="1" si="152"/>
        <v>119524.78125</v>
      </c>
      <c r="BV196" s="5">
        <f t="shared" ca="1" si="152"/>
        <v>190429.3125</v>
      </c>
      <c r="BW196" s="5">
        <f t="shared" ca="1" si="152"/>
        <v>190429.3125</v>
      </c>
      <c r="BX196" s="5">
        <f t="shared" ca="1" si="152"/>
        <v>190429.3125</v>
      </c>
      <c r="BY196" s="5">
        <f t="shared" ca="1" si="152"/>
        <v>190429.3125</v>
      </c>
      <c r="BZ196" s="5">
        <f t="shared" ca="1" si="152"/>
        <v>190429.3125</v>
      </c>
      <c r="CA196" s="5">
        <f t="shared" ca="1" si="152"/>
        <v>190429.3125</v>
      </c>
      <c r="CB196" s="5">
        <f t="shared" ca="1" si="152"/>
        <v>190429.3125</v>
      </c>
      <c r="CC196" s="5">
        <f t="shared" ca="1" si="152"/>
        <v>190429.3125</v>
      </c>
      <c r="CD196" s="5">
        <f t="shared" ca="1" si="152"/>
        <v>190429.3125</v>
      </c>
      <c r="CE196" s="5">
        <f t="shared" ca="1" si="152"/>
        <v>190429.3125</v>
      </c>
      <c r="CF196" s="5">
        <f t="shared" ca="1" si="152"/>
        <v>0</v>
      </c>
    </row>
    <row r="197" spans="2:84" x14ac:dyDescent="0.3">
      <c r="B197" s="13">
        <f>ROW()</f>
        <v>197</v>
      </c>
      <c r="H197" s="1" t="str">
        <f>$H$97</f>
        <v>Переменные расходы с НДС</v>
      </c>
      <c r="I197" s="1" t="str">
        <f>I159</f>
        <v>Аренда офиса</v>
      </c>
      <c r="M197" s="53" t="s">
        <v>18</v>
      </c>
      <c r="U197" s="5">
        <f t="shared" ca="1" si="141"/>
        <v>4576987.1875</v>
      </c>
      <c r="X197" s="5">
        <f ca="1">IF(X$4="",0,X159*X176/(1+
IF(SUMIFS(Taxes!$N$14:$N$17,Taxes!$J$14:$J$17,YEAR(X$4))=4,IF(X$1&lt;=Taxes!$P$81*12,Taxes!$P$82,IF(X$1&lt;=Taxes!$P$83*12,Taxes!$P$84,IF(Taxes!$P104&lt;&gt;"",Taxes!$P104,Taxes!$P$77))),
IF(SUMIFS(Taxes!$N$14:$N$17,Taxes!$J$14:$J$17,YEAR(X$4))&gt;1,SUMIFS(Taxes!$P$77:$P$79,Taxes!$N$77:$N$79,SUMIFS(Taxes!$N$14:$N$17,Taxes!$J$14:$J$17,YEAR(X$4))),
IF(Taxes!$N$12&gt;1,SUMIFS(Taxes!$P$77:$P$79,Taxes!$N$77:$N$79,Taxes!$N$12),IF(Taxes!$P104&lt;&gt;"",Taxes!$P104,SUMIFS(Taxes!$P$77:$P$79,Taxes!$N$77:$N$79,Taxes!$N$12)))
)))
)</f>
        <v>58333.333333333336</v>
      </c>
      <c r="Y197" s="5">
        <f ca="1">IF(Y$4="",0,Y159*Y176/(1+
IF(SUMIFS(Taxes!$N$14:$N$17,Taxes!$J$14:$J$17,YEAR(Y$4))=4,IF(Y$1&lt;=Taxes!$P$81*12,Taxes!$P$82,IF(Y$1&lt;=Taxes!$P$83*12,Taxes!$P$84,IF(Taxes!$P104&lt;&gt;"",Taxes!$P104,Taxes!$P$77))),
IF(SUMIFS(Taxes!$N$14:$N$17,Taxes!$J$14:$J$17,YEAR(Y$4))&gt;1,SUMIFS(Taxes!$P$77:$P$79,Taxes!$N$77:$N$79,SUMIFS(Taxes!$N$14:$N$17,Taxes!$J$14:$J$17,YEAR(Y$4))),
IF(Taxes!$N$12&gt;1,SUMIFS(Taxes!$P$77:$P$79,Taxes!$N$77:$N$79,Taxes!$N$12),IF(Taxes!$P104&lt;&gt;"",Taxes!$P104,SUMIFS(Taxes!$P$77:$P$79,Taxes!$N$77:$N$79,Taxes!$N$12)))
)))
)</f>
        <v>58333.333333333336</v>
      </c>
      <c r="Z197" s="5">
        <f ca="1">IF(Z$4="",0,Z159*Z176/(1+
IF(SUMIFS(Taxes!$N$14:$N$17,Taxes!$J$14:$J$17,YEAR(Z$4))=4,IF(Z$1&lt;=Taxes!$P$81*12,Taxes!$P$82,IF(Z$1&lt;=Taxes!$P$83*12,Taxes!$P$84,IF(Taxes!$P104&lt;&gt;"",Taxes!$P104,Taxes!$P$77))),
IF(SUMIFS(Taxes!$N$14:$N$17,Taxes!$J$14:$J$17,YEAR(Z$4))&gt;1,SUMIFS(Taxes!$P$77:$P$79,Taxes!$N$77:$N$79,SUMIFS(Taxes!$N$14:$N$17,Taxes!$J$14:$J$17,YEAR(Z$4))),
IF(Taxes!$N$12&gt;1,SUMIFS(Taxes!$P$77:$P$79,Taxes!$N$77:$N$79,Taxes!$N$12),IF(Taxes!$P104&lt;&gt;"",Taxes!$P104,SUMIFS(Taxes!$P$77:$P$79,Taxes!$N$77:$N$79,Taxes!$N$12)))
)))
)</f>
        <v>58333.333333333336</v>
      </c>
      <c r="AA197" s="5">
        <f ca="1">IF(AA$4="",0,AA159*AA176/(1+
IF(SUMIFS(Taxes!$N$14:$N$17,Taxes!$J$14:$J$17,YEAR(AA$4))=4,IF(AA$1&lt;=Taxes!$P$81*12,Taxes!$P$82,IF(AA$1&lt;=Taxes!$P$83*12,Taxes!$P$84,IF(Taxes!$P104&lt;&gt;"",Taxes!$P104,Taxes!$P$77))),
IF(SUMIFS(Taxes!$N$14:$N$17,Taxes!$J$14:$J$17,YEAR(AA$4))&gt;1,SUMIFS(Taxes!$P$77:$P$79,Taxes!$N$77:$N$79,SUMIFS(Taxes!$N$14:$N$17,Taxes!$J$14:$J$17,YEAR(AA$4))),
IF(Taxes!$N$12&gt;1,SUMIFS(Taxes!$P$77:$P$79,Taxes!$N$77:$N$79,Taxes!$N$12),IF(Taxes!$P104&lt;&gt;"",Taxes!$P104,SUMIFS(Taxes!$P$77:$P$79,Taxes!$N$77:$N$79,Taxes!$N$12)))
)))
)</f>
        <v>58333.333333333336</v>
      </c>
      <c r="AB197" s="5">
        <f ca="1">IF(AB$4="",0,AB159*AB176/(1+
IF(SUMIFS(Taxes!$N$14:$N$17,Taxes!$J$14:$J$17,YEAR(AB$4))=4,IF(AB$1&lt;=Taxes!$P$81*12,Taxes!$P$82,IF(AB$1&lt;=Taxes!$P$83*12,Taxes!$P$84,IF(Taxes!$P104&lt;&gt;"",Taxes!$P104,Taxes!$P$77))),
IF(SUMIFS(Taxes!$N$14:$N$17,Taxes!$J$14:$J$17,YEAR(AB$4))&gt;1,SUMIFS(Taxes!$P$77:$P$79,Taxes!$N$77:$N$79,SUMIFS(Taxes!$N$14:$N$17,Taxes!$J$14:$J$17,YEAR(AB$4))),
IF(Taxes!$N$12&gt;1,SUMIFS(Taxes!$P$77:$P$79,Taxes!$N$77:$N$79,Taxes!$N$12),IF(Taxes!$P104&lt;&gt;"",Taxes!$P104,SUMIFS(Taxes!$P$77:$P$79,Taxes!$N$77:$N$79,Taxes!$N$12)))
)))
)</f>
        <v>58333.333333333336</v>
      </c>
      <c r="AC197" s="5">
        <f ca="1">IF(AC$4="",0,AC159*AC176/(1+
IF(SUMIFS(Taxes!$N$14:$N$17,Taxes!$J$14:$J$17,YEAR(AC$4))=4,IF(AC$1&lt;=Taxes!$P$81*12,Taxes!$P$82,IF(AC$1&lt;=Taxes!$P$83*12,Taxes!$P$84,IF(Taxes!$P104&lt;&gt;"",Taxes!$P104,Taxes!$P$77))),
IF(SUMIFS(Taxes!$N$14:$N$17,Taxes!$J$14:$J$17,YEAR(AC$4))&gt;1,SUMIFS(Taxes!$P$77:$P$79,Taxes!$N$77:$N$79,SUMIFS(Taxes!$N$14:$N$17,Taxes!$J$14:$J$17,YEAR(AC$4))),
IF(Taxes!$N$12&gt;1,SUMIFS(Taxes!$P$77:$P$79,Taxes!$N$77:$N$79,Taxes!$N$12),IF(Taxes!$P104&lt;&gt;"",Taxes!$P104,SUMIFS(Taxes!$P$77:$P$79,Taxes!$N$77:$N$79,Taxes!$N$12)))
)))
)</f>
        <v>58333.333333333336</v>
      </c>
      <c r="AD197" s="5">
        <f ca="1">IF(AD$4="",0,AD159*AD176/(1+
IF(SUMIFS(Taxes!$N$14:$N$17,Taxes!$J$14:$J$17,YEAR(AD$4))=4,IF(AD$1&lt;=Taxes!$P$81*12,Taxes!$P$82,IF(AD$1&lt;=Taxes!$P$83*12,Taxes!$P$84,IF(Taxes!$P104&lt;&gt;"",Taxes!$P104,Taxes!$P$77))),
IF(SUMIFS(Taxes!$N$14:$N$17,Taxes!$J$14:$J$17,YEAR(AD$4))&gt;1,SUMIFS(Taxes!$P$77:$P$79,Taxes!$N$77:$N$79,SUMIFS(Taxes!$N$14:$N$17,Taxes!$J$14:$J$17,YEAR(AD$4))),
IF(Taxes!$N$12&gt;1,SUMIFS(Taxes!$P$77:$P$79,Taxes!$N$77:$N$79,Taxes!$N$12),IF(Taxes!$P104&lt;&gt;"",Taxes!$P104,SUMIFS(Taxes!$P$77:$P$79,Taxes!$N$77:$N$79,Taxes!$N$12)))
)))
)</f>
        <v>58333.333333333336</v>
      </c>
      <c r="AE197" s="5">
        <f ca="1">IF(AE$4="",0,AE159*AE176/(1+
IF(SUMIFS(Taxes!$N$14:$N$17,Taxes!$J$14:$J$17,YEAR(AE$4))=4,IF(AE$1&lt;=Taxes!$P$81*12,Taxes!$P$82,IF(AE$1&lt;=Taxes!$P$83*12,Taxes!$P$84,IF(Taxes!$P104&lt;&gt;"",Taxes!$P104,Taxes!$P$77))),
IF(SUMIFS(Taxes!$N$14:$N$17,Taxes!$J$14:$J$17,YEAR(AE$4))&gt;1,SUMIFS(Taxes!$P$77:$P$79,Taxes!$N$77:$N$79,SUMIFS(Taxes!$N$14:$N$17,Taxes!$J$14:$J$17,YEAR(AE$4))),
IF(Taxes!$N$12&gt;1,SUMIFS(Taxes!$P$77:$P$79,Taxes!$N$77:$N$79,Taxes!$N$12),IF(Taxes!$P104&lt;&gt;"",Taxes!$P104,SUMIFS(Taxes!$P$77:$P$79,Taxes!$N$77:$N$79,Taxes!$N$12)))
)))
)</f>
        <v>58333.333333333336</v>
      </c>
      <c r="AF197" s="5">
        <f ca="1">IF(AF$4="",0,AF159*AF176/(1+
IF(SUMIFS(Taxes!$N$14:$N$17,Taxes!$J$14:$J$17,YEAR(AF$4))=4,IF(AF$1&lt;=Taxes!$P$81*12,Taxes!$P$82,IF(AF$1&lt;=Taxes!$P$83*12,Taxes!$P$84,IF(Taxes!$P104&lt;&gt;"",Taxes!$P104,Taxes!$P$77))),
IF(SUMIFS(Taxes!$N$14:$N$17,Taxes!$J$14:$J$17,YEAR(AF$4))&gt;1,SUMIFS(Taxes!$P$77:$P$79,Taxes!$N$77:$N$79,SUMIFS(Taxes!$N$14:$N$17,Taxes!$J$14:$J$17,YEAR(AF$4))),
IF(Taxes!$N$12&gt;1,SUMIFS(Taxes!$P$77:$P$79,Taxes!$N$77:$N$79,Taxes!$N$12),IF(Taxes!$P104&lt;&gt;"",Taxes!$P104,SUMIFS(Taxes!$P$77:$P$79,Taxes!$N$77:$N$79,Taxes!$N$12)))
)))
)</f>
        <v>58333.333333333336</v>
      </c>
      <c r="AG197" s="5">
        <f ca="1">IF(AG$4="",0,AG159*AG176/(1+
IF(SUMIFS(Taxes!$N$14:$N$17,Taxes!$J$14:$J$17,YEAR(AG$4))=4,IF(AG$1&lt;=Taxes!$P$81*12,Taxes!$P$82,IF(AG$1&lt;=Taxes!$P$83*12,Taxes!$P$84,IF(Taxes!$P104&lt;&gt;"",Taxes!$P104,Taxes!$P$77))),
IF(SUMIFS(Taxes!$N$14:$N$17,Taxes!$J$14:$J$17,YEAR(AG$4))&gt;1,SUMIFS(Taxes!$P$77:$P$79,Taxes!$N$77:$N$79,SUMIFS(Taxes!$N$14:$N$17,Taxes!$J$14:$J$17,YEAR(AG$4))),
IF(Taxes!$N$12&gt;1,SUMIFS(Taxes!$P$77:$P$79,Taxes!$N$77:$N$79,Taxes!$N$12),IF(Taxes!$P104&lt;&gt;"",Taxes!$P104,SUMIFS(Taxes!$P$77:$P$79,Taxes!$N$77:$N$79,Taxes!$N$12)))
)))
)</f>
        <v>58333.333333333336</v>
      </c>
      <c r="AH197" s="5">
        <f ca="1">IF(AH$4="",0,AH159*AH176/(1+
IF(SUMIFS(Taxes!$N$14:$N$17,Taxes!$J$14:$J$17,YEAR(AH$4))=4,IF(AH$1&lt;=Taxes!$P$81*12,Taxes!$P$82,IF(AH$1&lt;=Taxes!$P$83*12,Taxes!$P$84,IF(Taxes!$P104&lt;&gt;"",Taxes!$P104,Taxes!$P$77))),
IF(SUMIFS(Taxes!$N$14:$N$17,Taxes!$J$14:$J$17,YEAR(AH$4))&gt;1,SUMIFS(Taxes!$P$77:$P$79,Taxes!$N$77:$N$79,SUMIFS(Taxes!$N$14:$N$17,Taxes!$J$14:$J$17,YEAR(AH$4))),
IF(Taxes!$N$12&gt;1,SUMIFS(Taxes!$P$77:$P$79,Taxes!$N$77:$N$79,Taxes!$N$12),IF(Taxes!$P104&lt;&gt;"",Taxes!$P104,SUMIFS(Taxes!$P$77:$P$79,Taxes!$N$77:$N$79,Taxes!$N$12)))
)))
)</f>
        <v>58333.333333333336</v>
      </c>
      <c r="AI197" s="5">
        <f ca="1">IF(AI$4="",0,AI159*AI176/(1+
IF(SUMIFS(Taxes!$N$14:$N$17,Taxes!$J$14:$J$17,YEAR(AI$4))=4,IF(AI$1&lt;=Taxes!$P$81*12,Taxes!$P$82,IF(AI$1&lt;=Taxes!$P$83*12,Taxes!$P$84,IF(Taxes!$P104&lt;&gt;"",Taxes!$P104,Taxes!$P$77))),
IF(SUMIFS(Taxes!$N$14:$N$17,Taxes!$J$14:$J$17,YEAR(AI$4))&gt;1,SUMIFS(Taxes!$P$77:$P$79,Taxes!$N$77:$N$79,SUMIFS(Taxes!$N$14:$N$17,Taxes!$J$14:$J$17,YEAR(AI$4))),
IF(Taxes!$N$12&gt;1,SUMIFS(Taxes!$P$77:$P$79,Taxes!$N$77:$N$79,Taxes!$N$12),IF(Taxes!$P104&lt;&gt;"",Taxes!$P104,SUMIFS(Taxes!$P$77:$P$79,Taxes!$N$77:$N$79,Taxes!$N$12)))
)))
)</f>
        <v>58333.333333333336</v>
      </c>
      <c r="AJ197" s="5">
        <f ca="1">IF(AJ$4="",0,AJ159*AJ176/(1+
IF(SUMIFS(Taxes!$N$14:$N$17,Taxes!$J$14:$J$17,YEAR(AJ$4))=4,IF(AJ$1&lt;=Taxes!$P$81*12,Taxes!$P$82,IF(AJ$1&lt;=Taxes!$P$83*12,Taxes!$P$84,IF(Taxes!$P104&lt;&gt;"",Taxes!$P104,Taxes!$P$77))),
IF(SUMIFS(Taxes!$N$14:$N$17,Taxes!$J$14:$J$17,YEAR(AJ$4))&gt;1,SUMIFS(Taxes!$P$77:$P$79,Taxes!$N$77:$N$79,SUMIFS(Taxes!$N$14:$N$17,Taxes!$J$14:$J$17,YEAR(AJ$4))),
IF(Taxes!$N$12&gt;1,SUMIFS(Taxes!$P$77:$P$79,Taxes!$N$77:$N$79,Taxes!$N$12),IF(Taxes!$P104&lt;&gt;"",Taxes!$P104,SUMIFS(Taxes!$P$77:$P$79,Taxes!$N$77:$N$79,Taxes!$N$12)))
)))
)</f>
        <v>61250</v>
      </c>
      <c r="AK197" s="5">
        <f ca="1">IF(AK$4="",0,AK159*AK176/(1+
IF(SUMIFS(Taxes!$N$14:$N$17,Taxes!$J$14:$J$17,YEAR(AK$4))=4,IF(AK$1&lt;=Taxes!$P$81*12,Taxes!$P$82,IF(AK$1&lt;=Taxes!$P$83*12,Taxes!$P$84,IF(Taxes!$P104&lt;&gt;"",Taxes!$P104,Taxes!$P$77))),
IF(SUMIFS(Taxes!$N$14:$N$17,Taxes!$J$14:$J$17,YEAR(AK$4))&gt;1,SUMIFS(Taxes!$P$77:$P$79,Taxes!$N$77:$N$79,SUMIFS(Taxes!$N$14:$N$17,Taxes!$J$14:$J$17,YEAR(AK$4))),
IF(Taxes!$N$12&gt;1,SUMIFS(Taxes!$P$77:$P$79,Taxes!$N$77:$N$79,Taxes!$N$12),IF(Taxes!$P104&lt;&gt;"",Taxes!$P104,SUMIFS(Taxes!$P$77:$P$79,Taxes!$N$77:$N$79,Taxes!$N$12)))
)))
)</f>
        <v>61250</v>
      </c>
      <c r="AL197" s="5">
        <f ca="1">IF(AL$4="",0,AL159*AL176/(1+
IF(SUMIFS(Taxes!$N$14:$N$17,Taxes!$J$14:$J$17,YEAR(AL$4))=4,IF(AL$1&lt;=Taxes!$P$81*12,Taxes!$P$82,IF(AL$1&lt;=Taxes!$P$83*12,Taxes!$P$84,IF(Taxes!$P104&lt;&gt;"",Taxes!$P104,Taxes!$P$77))),
IF(SUMIFS(Taxes!$N$14:$N$17,Taxes!$J$14:$J$17,YEAR(AL$4))&gt;1,SUMIFS(Taxes!$P$77:$P$79,Taxes!$N$77:$N$79,SUMIFS(Taxes!$N$14:$N$17,Taxes!$J$14:$J$17,YEAR(AL$4))),
IF(Taxes!$N$12&gt;1,SUMIFS(Taxes!$P$77:$P$79,Taxes!$N$77:$N$79,Taxes!$N$12),IF(Taxes!$P104&lt;&gt;"",Taxes!$P104,SUMIFS(Taxes!$P$77:$P$79,Taxes!$N$77:$N$79,Taxes!$N$12)))
)))
)</f>
        <v>61250</v>
      </c>
      <c r="AM197" s="5">
        <f ca="1">IF(AM$4="",0,AM159*AM176/(1+
IF(SUMIFS(Taxes!$N$14:$N$17,Taxes!$J$14:$J$17,YEAR(AM$4))=4,IF(AM$1&lt;=Taxes!$P$81*12,Taxes!$P$82,IF(AM$1&lt;=Taxes!$P$83*12,Taxes!$P$84,IF(Taxes!$P104&lt;&gt;"",Taxes!$P104,Taxes!$P$77))),
IF(SUMIFS(Taxes!$N$14:$N$17,Taxes!$J$14:$J$17,YEAR(AM$4))&gt;1,SUMIFS(Taxes!$P$77:$P$79,Taxes!$N$77:$N$79,SUMIFS(Taxes!$N$14:$N$17,Taxes!$J$14:$J$17,YEAR(AM$4))),
IF(Taxes!$N$12&gt;1,SUMIFS(Taxes!$P$77:$P$79,Taxes!$N$77:$N$79,Taxes!$N$12),IF(Taxes!$P104&lt;&gt;"",Taxes!$P104,SUMIFS(Taxes!$P$77:$P$79,Taxes!$N$77:$N$79,Taxes!$N$12)))
)))
)</f>
        <v>61250</v>
      </c>
      <c r="AN197" s="5">
        <f ca="1">IF(AN$4="",0,AN159*AN176/(1+
IF(SUMIFS(Taxes!$N$14:$N$17,Taxes!$J$14:$J$17,YEAR(AN$4))=4,IF(AN$1&lt;=Taxes!$P$81*12,Taxes!$P$82,IF(AN$1&lt;=Taxes!$P$83*12,Taxes!$P$84,IF(Taxes!$P104&lt;&gt;"",Taxes!$P104,Taxes!$P$77))),
IF(SUMIFS(Taxes!$N$14:$N$17,Taxes!$J$14:$J$17,YEAR(AN$4))&gt;1,SUMIFS(Taxes!$P$77:$P$79,Taxes!$N$77:$N$79,SUMIFS(Taxes!$N$14:$N$17,Taxes!$J$14:$J$17,YEAR(AN$4))),
IF(Taxes!$N$12&gt;1,SUMIFS(Taxes!$P$77:$P$79,Taxes!$N$77:$N$79,Taxes!$N$12),IF(Taxes!$P104&lt;&gt;"",Taxes!$P104,SUMIFS(Taxes!$P$77:$P$79,Taxes!$N$77:$N$79,Taxes!$N$12)))
)))
)</f>
        <v>61250</v>
      </c>
      <c r="AO197" s="5">
        <f ca="1">IF(AO$4="",0,AO159*AO176/(1+
IF(SUMIFS(Taxes!$N$14:$N$17,Taxes!$J$14:$J$17,YEAR(AO$4))=4,IF(AO$1&lt;=Taxes!$P$81*12,Taxes!$P$82,IF(AO$1&lt;=Taxes!$P$83*12,Taxes!$P$84,IF(Taxes!$P104&lt;&gt;"",Taxes!$P104,Taxes!$P$77))),
IF(SUMIFS(Taxes!$N$14:$N$17,Taxes!$J$14:$J$17,YEAR(AO$4))&gt;1,SUMIFS(Taxes!$P$77:$P$79,Taxes!$N$77:$N$79,SUMIFS(Taxes!$N$14:$N$17,Taxes!$J$14:$J$17,YEAR(AO$4))),
IF(Taxes!$N$12&gt;1,SUMIFS(Taxes!$P$77:$P$79,Taxes!$N$77:$N$79,Taxes!$N$12),IF(Taxes!$P104&lt;&gt;"",Taxes!$P104,SUMIFS(Taxes!$P$77:$P$79,Taxes!$N$77:$N$79,Taxes!$N$12)))
)))
)</f>
        <v>61250</v>
      </c>
      <c r="AP197" s="5">
        <f ca="1">IF(AP$4="",0,AP159*AP176/(1+
IF(SUMIFS(Taxes!$N$14:$N$17,Taxes!$J$14:$J$17,YEAR(AP$4))=4,IF(AP$1&lt;=Taxes!$P$81*12,Taxes!$P$82,IF(AP$1&lt;=Taxes!$P$83*12,Taxes!$P$84,IF(Taxes!$P104&lt;&gt;"",Taxes!$P104,Taxes!$P$77))),
IF(SUMIFS(Taxes!$N$14:$N$17,Taxes!$J$14:$J$17,YEAR(AP$4))&gt;1,SUMIFS(Taxes!$P$77:$P$79,Taxes!$N$77:$N$79,SUMIFS(Taxes!$N$14:$N$17,Taxes!$J$14:$J$17,YEAR(AP$4))),
IF(Taxes!$N$12&gt;1,SUMIFS(Taxes!$P$77:$P$79,Taxes!$N$77:$N$79,Taxes!$N$12),IF(Taxes!$P104&lt;&gt;"",Taxes!$P104,SUMIFS(Taxes!$P$77:$P$79,Taxes!$N$77:$N$79,Taxes!$N$12)))
)))
)</f>
        <v>61250</v>
      </c>
      <c r="AQ197" s="5">
        <f ca="1">IF(AQ$4="",0,AQ159*AQ176/(1+
IF(SUMIFS(Taxes!$N$14:$N$17,Taxes!$J$14:$J$17,YEAR(AQ$4))=4,IF(AQ$1&lt;=Taxes!$P$81*12,Taxes!$P$82,IF(AQ$1&lt;=Taxes!$P$83*12,Taxes!$P$84,IF(Taxes!$P104&lt;&gt;"",Taxes!$P104,Taxes!$P$77))),
IF(SUMIFS(Taxes!$N$14:$N$17,Taxes!$J$14:$J$17,YEAR(AQ$4))&gt;1,SUMIFS(Taxes!$P$77:$P$79,Taxes!$N$77:$N$79,SUMIFS(Taxes!$N$14:$N$17,Taxes!$J$14:$J$17,YEAR(AQ$4))),
IF(Taxes!$N$12&gt;1,SUMIFS(Taxes!$P$77:$P$79,Taxes!$N$77:$N$79,Taxes!$N$12),IF(Taxes!$P104&lt;&gt;"",Taxes!$P104,SUMIFS(Taxes!$P$77:$P$79,Taxes!$N$77:$N$79,Taxes!$N$12)))
)))
)</f>
        <v>61250</v>
      </c>
      <c r="AR197" s="5">
        <f ca="1">IF(AR$4="",0,AR159*AR176/(1+
IF(SUMIFS(Taxes!$N$14:$N$17,Taxes!$J$14:$J$17,YEAR(AR$4))=4,IF(AR$1&lt;=Taxes!$P$81*12,Taxes!$P$82,IF(AR$1&lt;=Taxes!$P$83*12,Taxes!$P$84,IF(Taxes!$P104&lt;&gt;"",Taxes!$P104,Taxes!$P$77))),
IF(SUMIFS(Taxes!$N$14:$N$17,Taxes!$J$14:$J$17,YEAR(AR$4))&gt;1,SUMIFS(Taxes!$P$77:$P$79,Taxes!$N$77:$N$79,SUMIFS(Taxes!$N$14:$N$17,Taxes!$J$14:$J$17,YEAR(AR$4))),
IF(Taxes!$N$12&gt;1,SUMIFS(Taxes!$P$77:$P$79,Taxes!$N$77:$N$79,Taxes!$N$12),IF(Taxes!$P104&lt;&gt;"",Taxes!$P104,SUMIFS(Taxes!$P$77:$P$79,Taxes!$N$77:$N$79,Taxes!$N$12)))
)))
)</f>
        <v>61250</v>
      </c>
      <c r="AS197" s="5">
        <f ca="1">IF(AS$4="",0,AS159*AS176/(1+
IF(SUMIFS(Taxes!$N$14:$N$17,Taxes!$J$14:$J$17,YEAR(AS$4))=4,IF(AS$1&lt;=Taxes!$P$81*12,Taxes!$P$82,IF(AS$1&lt;=Taxes!$P$83*12,Taxes!$P$84,IF(Taxes!$P104&lt;&gt;"",Taxes!$P104,Taxes!$P$77))),
IF(SUMIFS(Taxes!$N$14:$N$17,Taxes!$J$14:$J$17,YEAR(AS$4))&gt;1,SUMIFS(Taxes!$P$77:$P$79,Taxes!$N$77:$N$79,SUMIFS(Taxes!$N$14:$N$17,Taxes!$J$14:$J$17,YEAR(AS$4))),
IF(Taxes!$N$12&gt;1,SUMIFS(Taxes!$P$77:$P$79,Taxes!$N$77:$N$79,Taxes!$N$12),IF(Taxes!$P104&lt;&gt;"",Taxes!$P104,SUMIFS(Taxes!$P$77:$P$79,Taxes!$N$77:$N$79,Taxes!$N$12)))
)))
)</f>
        <v>61250</v>
      </c>
      <c r="AT197" s="5">
        <f ca="1">IF(AT$4="",0,AT159*AT176/(1+
IF(SUMIFS(Taxes!$N$14:$N$17,Taxes!$J$14:$J$17,YEAR(AT$4))=4,IF(AT$1&lt;=Taxes!$P$81*12,Taxes!$P$82,IF(AT$1&lt;=Taxes!$P$83*12,Taxes!$P$84,IF(Taxes!$P104&lt;&gt;"",Taxes!$P104,Taxes!$P$77))),
IF(SUMIFS(Taxes!$N$14:$N$17,Taxes!$J$14:$J$17,YEAR(AT$4))&gt;1,SUMIFS(Taxes!$P$77:$P$79,Taxes!$N$77:$N$79,SUMIFS(Taxes!$N$14:$N$17,Taxes!$J$14:$J$17,YEAR(AT$4))),
IF(Taxes!$N$12&gt;1,SUMIFS(Taxes!$P$77:$P$79,Taxes!$N$77:$N$79,Taxes!$N$12),IF(Taxes!$P104&lt;&gt;"",Taxes!$P104,SUMIFS(Taxes!$P$77:$P$79,Taxes!$N$77:$N$79,Taxes!$N$12)))
)))
)</f>
        <v>61250</v>
      </c>
      <c r="AU197" s="5">
        <f ca="1">IF(AU$4="",0,AU159*AU176/(1+
IF(SUMIFS(Taxes!$N$14:$N$17,Taxes!$J$14:$J$17,YEAR(AU$4))=4,IF(AU$1&lt;=Taxes!$P$81*12,Taxes!$P$82,IF(AU$1&lt;=Taxes!$P$83*12,Taxes!$P$84,IF(Taxes!$P104&lt;&gt;"",Taxes!$P104,Taxes!$P$77))),
IF(SUMIFS(Taxes!$N$14:$N$17,Taxes!$J$14:$J$17,YEAR(AU$4))&gt;1,SUMIFS(Taxes!$P$77:$P$79,Taxes!$N$77:$N$79,SUMIFS(Taxes!$N$14:$N$17,Taxes!$J$14:$J$17,YEAR(AU$4))),
IF(Taxes!$N$12&gt;1,SUMIFS(Taxes!$P$77:$P$79,Taxes!$N$77:$N$79,Taxes!$N$12),IF(Taxes!$P104&lt;&gt;"",Taxes!$P104,SUMIFS(Taxes!$P$77:$P$79,Taxes!$N$77:$N$79,Taxes!$N$12)))
)))
)</f>
        <v>61250</v>
      </c>
      <c r="AV197" s="5">
        <f ca="1">IF(AV$4="",0,AV159*AV176/(1+
IF(SUMIFS(Taxes!$N$14:$N$17,Taxes!$J$14:$J$17,YEAR(AV$4))=4,IF(AV$1&lt;=Taxes!$P$81*12,Taxes!$P$82,IF(AV$1&lt;=Taxes!$P$83*12,Taxes!$P$84,IF(Taxes!$P104&lt;&gt;"",Taxes!$P104,Taxes!$P$77))),
IF(SUMIFS(Taxes!$N$14:$N$17,Taxes!$J$14:$J$17,YEAR(AV$4))&gt;1,SUMIFS(Taxes!$P$77:$P$79,Taxes!$N$77:$N$79,SUMIFS(Taxes!$N$14:$N$17,Taxes!$J$14:$J$17,YEAR(AV$4))),
IF(Taxes!$N$12&gt;1,SUMIFS(Taxes!$P$77:$P$79,Taxes!$N$77:$N$79,Taxes!$N$12),IF(Taxes!$P104&lt;&gt;"",Taxes!$P104,SUMIFS(Taxes!$P$77:$P$79,Taxes!$N$77:$N$79,Taxes!$N$12)))
)))
)</f>
        <v>64312.5</v>
      </c>
      <c r="AW197" s="5">
        <f ca="1">IF(AW$4="",0,AW159*AW176/(1+
IF(SUMIFS(Taxes!$N$14:$N$17,Taxes!$J$14:$J$17,YEAR(AW$4))=4,IF(AW$1&lt;=Taxes!$P$81*12,Taxes!$P$82,IF(AW$1&lt;=Taxes!$P$83*12,Taxes!$P$84,IF(Taxes!$P104&lt;&gt;"",Taxes!$P104,Taxes!$P$77))),
IF(SUMIFS(Taxes!$N$14:$N$17,Taxes!$J$14:$J$17,YEAR(AW$4))&gt;1,SUMIFS(Taxes!$P$77:$P$79,Taxes!$N$77:$N$79,SUMIFS(Taxes!$N$14:$N$17,Taxes!$J$14:$J$17,YEAR(AW$4))),
IF(Taxes!$N$12&gt;1,SUMIFS(Taxes!$P$77:$P$79,Taxes!$N$77:$N$79,Taxes!$N$12),IF(Taxes!$P104&lt;&gt;"",Taxes!$P104,SUMIFS(Taxes!$P$77:$P$79,Taxes!$N$77:$N$79,Taxes!$N$12)))
)))
)</f>
        <v>64312.5</v>
      </c>
      <c r="AX197" s="5">
        <f ca="1">IF(AX$4="",0,AX159*AX176/(1+
IF(SUMIFS(Taxes!$N$14:$N$17,Taxes!$J$14:$J$17,YEAR(AX$4))=4,IF(AX$1&lt;=Taxes!$P$81*12,Taxes!$P$82,IF(AX$1&lt;=Taxes!$P$83*12,Taxes!$P$84,IF(Taxes!$P104&lt;&gt;"",Taxes!$P104,Taxes!$P$77))),
IF(SUMIFS(Taxes!$N$14:$N$17,Taxes!$J$14:$J$17,YEAR(AX$4))&gt;1,SUMIFS(Taxes!$P$77:$P$79,Taxes!$N$77:$N$79,SUMIFS(Taxes!$N$14:$N$17,Taxes!$J$14:$J$17,YEAR(AX$4))),
IF(Taxes!$N$12&gt;1,SUMIFS(Taxes!$P$77:$P$79,Taxes!$N$77:$N$79,Taxes!$N$12),IF(Taxes!$P104&lt;&gt;"",Taxes!$P104,SUMIFS(Taxes!$P$77:$P$79,Taxes!$N$77:$N$79,Taxes!$N$12)))
)))
)</f>
        <v>64312.5</v>
      </c>
      <c r="AY197" s="5">
        <f ca="1">IF(AY$4="",0,AY159*AY176/(1+
IF(SUMIFS(Taxes!$N$14:$N$17,Taxes!$J$14:$J$17,YEAR(AY$4))=4,IF(AY$1&lt;=Taxes!$P$81*12,Taxes!$P$82,IF(AY$1&lt;=Taxes!$P$83*12,Taxes!$P$84,IF(Taxes!$P104&lt;&gt;"",Taxes!$P104,Taxes!$P$77))),
IF(SUMIFS(Taxes!$N$14:$N$17,Taxes!$J$14:$J$17,YEAR(AY$4))&gt;1,SUMIFS(Taxes!$P$77:$P$79,Taxes!$N$77:$N$79,SUMIFS(Taxes!$N$14:$N$17,Taxes!$J$14:$J$17,YEAR(AY$4))),
IF(Taxes!$N$12&gt;1,SUMIFS(Taxes!$P$77:$P$79,Taxes!$N$77:$N$79,Taxes!$N$12),IF(Taxes!$P104&lt;&gt;"",Taxes!$P104,SUMIFS(Taxes!$P$77:$P$79,Taxes!$N$77:$N$79,Taxes!$N$12)))
)))
)</f>
        <v>64312.5</v>
      </c>
      <c r="AZ197" s="5">
        <f ca="1">IF(AZ$4="",0,AZ159*AZ176/(1+
IF(SUMIFS(Taxes!$N$14:$N$17,Taxes!$J$14:$J$17,YEAR(AZ$4))=4,IF(AZ$1&lt;=Taxes!$P$81*12,Taxes!$P$82,IF(AZ$1&lt;=Taxes!$P$83*12,Taxes!$P$84,IF(Taxes!$P104&lt;&gt;"",Taxes!$P104,Taxes!$P$77))),
IF(SUMIFS(Taxes!$N$14:$N$17,Taxes!$J$14:$J$17,YEAR(AZ$4))&gt;1,SUMIFS(Taxes!$P$77:$P$79,Taxes!$N$77:$N$79,SUMIFS(Taxes!$N$14:$N$17,Taxes!$J$14:$J$17,YEAR(AZ$4))),
IF(Taxes!$N$12&gt;1,SUMIFS(Taxes!$P$77:$P$79,Taxes!$N$77:$N$79,Taxes!$N$12),IF(Taxes!$P104&lt;&gt;"",Taxes!$P104,SUMIFS(Taxes!$P$77:$P$79,Taxes!$N$77:$N$79,Taxes!$N$12)))
)))
)</f>
        <v>64312.5</v>
      </c>
      <c r="BA197" s="5">
        <f ca="1">IF(BA$4="",0,BA159*BA176/(1+
IF(SUMIFS(Taxes!$N$14:$N$17,Taxes!$J$14:$J$17,YEAR(BA$4))=4,IF(BA$1&lt;=Taxes!$P$81*12,Taxes!$P$82,IF(BA$1&lt;=Taxes!$P$83*12,Taxes!$P$84,IF(Taxes!$P104&lt;&gt;"",Taxes!$P104,Taxes!$P$77))),
IF(SUMIFS(Taxes!$N$14:$N$17,Taxes!$J$14:$J$17,YEAR(BA$4))&gt;1,SUMIFS(Taxes!$P$77:$P$79,Taxes!$N$77:$N$79,SUMIFS(Taxes!$N$14:$N$17,Taxes!$J$14:$J$17,YEAR(BA$4))),
IF(Taxes!$N$12&gt;1,SUMIFS(Taxes!$P$77:$P$79,Taxes!$N$77:$N$79,Taxes!$N$12),IF(Taxes!$P104&lt;&gt;"",Taxes!$P104,SUMIFS(Taxes!$P$77:$P$79,Taxes!$N$77:$N$79,Taxes!$N$12)))
)))
)</f>
        <v>64312.5</v>
      </c>
      <c r="BB197" s="5">
        <f ca="1">IF(BB$4="",0,BB159*BB176/(1+
IF(SUMIFS(Taxes!$N$14:$N$17,Taxes!$J$14:$J$17,YEAR(BB$4))=4,IF(BB$1&lt;=Taxes!$P$81*12,Taxes!$P$82,IF(BB$1&lt;=Taxes!$P$83*12,Taxes!$P$84,IF(Taxes!$P104&lt;&gt;"",Taxes!$P104,Taxes!$P$77))),
IF(SUMIFS(Taxes!$N$14:$N$17,Taxes!$J$14:$J$17,YEAR(BB$4))&gt;1,SUMIFS(Taxes!$P$77:$P$79,Taxes!$N$77:$N$79,SUMIFS(Taxes!$N$14:$N$17,Taxes!$J$14:$J$17,YEAR(BB$4))),
IF(Taxes!$N$12&gt;1,SUMIFS(Taxes!$P$77:$P$79,Taxes!$N$77:$N$79,Taxes!$N$12),IF(Taxes!$P104&lt;&gt;"",Taxes!$P104,SUMIFS(Taxes!$P$77:$P$79,Taxes!$N$77:$N$79,Taxes!$N$12)))
)))
)</f>
        <v>64312.5</v>
      </c>
      <c r="BC197" s="5">
        <f ca="1">IF(BC$4="",0,BC159*BC176/(1+
IF(SUMIFS(Taxes!$N$14:$N$17,Taxes!$J$14:$J$17,YEAR(BC$4))=4,IF(BC$1&lt;=Taxes!$P$81*12,Taxes!$P$82,IF(BC$1&lt;=Taxes!$P$83*12,Taxes!$P$84,IF(Taxes!$P104&lt;&gt;"",Taxes!$P104,Taxes!$P$77))),
IF(SUMIFS(Taxes!$N$14:$N$17,Taxes!$J$14:$J$17,YEAR(BC$4))&gt;1,SUMIFS(Taxes!$P$77:$P$79,Taxes!$N$77:$N$79,SUMIFS(Taxes!$N$14:$N$17,Taxes!$J$14:$J$17,YEAR(BC$4))),
IF(Taxes!$N$12&gt;1,SUMIFS(Taxes!$P$77:$P$79,Taxes!$N$77:$N$79,Taxes!$N$12),IF(Taxes!$P104&lt;&gt;"",Taxes!$P104,SUMIFS(Taxes!$P$77:$P$79,Taxes!$N$77:$N$79,Taxes!$N$12)))
)))
)</f>
        <v>64312.5</v>
      </c>
      <c r="BD197" s="5">
        <f ca="1">IF(BD$4="",0,BD159*BD176/(1+
IF(SUMIFS(Taxes!$N$14:$N$17,Taxes!$J$14:$J$17,YEAR(BD$4))=4,IF(BD$1&lt;=Taxes!$P$81*12,Taxes!$P$82,IF(BD$1&lt;=Taxes!$P$83*12,Taxes!$P$84,IF(Taxes!$P104&lt;&gt;"",Taxes!$P104,Taxes!$P$77))),
IF(SUMIFS(Taxes!$N$14:$N$17,Taxes!$J$14:$J$17,YEAR(BD$4))&gt;1,SUMIFS(Taxes!$P$77:$P$79,Taxes!$N$77:$N$79,SUMIFS(Taxes!$N$14:$N$17,Taxes!$J$14:$J$17,YEAR(BD$4))),
IF(Taxes!$N$12&gt;1,SUMIFS(Taxes!$P$77:$P$79,Taxes!$N$77:$N$79,Taxes!$N$12),IF(Taxes!$P104&lt;&gt;"",Taxes!$P104,SUMIFS(Taxes!$P$77:$P$79,Taxes!$N$77:$N$79,Taxes!$N$12)))
)))
)</f>
        <v>64312.5</v>
      </c>
      <c r="BE197" s="5">
        <f ca="1">IF(BE$4="",0,BE159*BE176/(1+
IF(SUMIFS(Taxes!$N$14:$N$17,Taxes!$J$14:$J$17,YEAR(BE$4))=4,IF(BE$1&lt;=Taxes!$P$81*12,Taxes!$P$82,IF(BE$1&lt;=Taxes!$P$83*12,Taxes!$P$84,IF(Taxes!$P104&lt;&gt;"",Taxes!$P104,Taxes!$P$77))),
IF(SUMIFS(Taxes!$N$14:$N$17,Taxes!$J$14:$J$17,YEAR(BE$4))&gt;1,SUMIFS(Taxes!$P$77:$P$79,Taxes!$N$77:$N$79,SUMIFS(Taxes!$N$14:$N$17,Taxes!$J$14:$J$17,YEAR(BE$4))),
IF(Taxes!$N$12&gt;1,SUMIFS(Taxes!$P$77:$P$79,Taxes!$N$77:$N$79,Taxes!$N$12),IF(Taxes!$P104&lt;&gt;"",Taxes!$P104,SUMIFS(Taxes!$P$77:$P$79,Taxes!$N$77:$N$79,Taxes!$N$12)))
)))
)</f>
        <v>64312.5</v>
      </c>
      <c r="BF197" s="5">
        <f ca="1">IF(BF$4="",0,BF159*BF176/(1+
IF(SUMIFS(Taxes!$N$14:$N$17,Taxes!$J$14:$J$17,YEAR(BF$4))=4,IF(BF$1&lt;=Taxes!$P$81*12,Taxes!$P$82,IF(BF$1&lt;=Taxes!$P$83*12,Taxes!$P$84,IF(Taxes!$P104&lt;&gt;"",Taxes!$P104,Taxes!$P$77))),
IF(SUMIFS(Taxes!$N$14:$N$17,Taxes!$J$14:$J$17,YEAR(BF$4))&gt;1,SUMIFS(Taxes!$P$77:$P$79,Taxes!$N$77:$N$79,SUMIFS(Taxes!$N$14:$N$17,Taxes!$J$14:$J$17,YEAR(BF$4))),
IF(Taxes!$N$12&gt;1,SUMIFS(Taxes!$P$77:$P$79,Taxes!$N$77:$N$79,Taxes!$N$12),IF(Taxes!$P104&lt;&gt;"",Taxes!$P104,SUMIFS(Taxes!$P$77:$P$79,Taxes!$N$77:$N$79,Taxes!$N$12)))
)))
)</f>
        <v>64312.5</v>
      </c>
      <c r="BG197" s="5">
        <f ca="1">IF(BG$4="",0,BG159*BG176/(1+
IF(SUMIFS(Taxes!$N$14:$N$17,Taxes!$J$14:$J$17,YEAR(BG$4))=4,IF(BG$1&lt;=Taxes!$P$81*12,Taxes!$P$82,IF(BG$1&lt;=Taxes!$P$83*12,Taxes!$P$84,IF(Taxes!$P104&lt;&gt;"",Taxes!$P104,Taxes!$P$77))),
IF(SUMIFS(Taxes!$N$14:$N$17,Taxes!$J$14:$J$17,YEAR(BG$4))&gt;1,SUMIFS(Taxes!$P$77:$P$79,Taxes!$N$77:$N$79,SUMIFS(Taxes!$N$14:$N$17,Taxes!$J$14:$J$17,YEAR(BG$4))),
IF(Taxes!$N$12&gt;1,SUMIFS(Taxes!$P$77:$P$79,Taxes!$N$77:$N$79,Taxes!$N$12),IF(Taxes!$P104&lt;&gt;"",Taxes!$P104,SUMIFS(Taxes!$P$77:$P$79,Taxes!$N$77:$N$79,Taxes!$N$12)))
)))
)</f>
        <v>64312.5</v>
      </c>
      <c r="BH197" s="5">
        <f ca="1">IF(BH$4="",0,BH159*BH176/(1+
IF(SUMIFS(Taxes!$N$14:$N$17,Taxes!$J$14:$J$17,YEAR(BH$4))=4,IF(BH$1&lt;=Taxes!$P$81*12,Taxes!$P$82,IF(BH$1&lt;=Taxes!$P$83*12,Taxes!$P$84,IF(Taxes!$P104&lt;&gt;"",Taxes!$P104,Taxes!$P$77))),
IF(SUMIFS(Taxes!$N$14:$N$17,Taxes!$J$14:$J$17,YEAR(BH$4))&gt;1,SUMIFS(Taxes!$P$77:$P$79,Taxes!$N$77:$N$79,SUMIFS(Taxes!$N$14:$N$17,Taxes!$J$14:$J$17,YEAR(BH$4))),
IF(Taxes!$N$12&gt;1,SUMIFS(Taxes!$P$77:$P$79,Taxes!$N$77:$N$79,Taxes!$N$12),IF(Taxes!$P104&lt;&gt;"",Taxes!$P104,SUMIFS(Taxes!$P$77:$P$79,Taxes!$N$77:$N$79,Taxes!$N$12)))
)))
)</f>
        <v>67528.125000000015</v>
      </c>
      <c r="BI197" s="5">
        <f ca="1">IF(BI$4="",0,BI159*BI176/(1+
IF(SUMIFS(Taxes!$N$14:$N$17,Taxes!$J$14:$J$17,YEAR(BI$4))=4,IF(BI$1&lt;=Taxes!$P$81*12,Taxes!$P$82,IF(BI$1&lt;=Taxes!$P$83*12,Taxes!$P$84,IF(Taxes!$P104&lt;&gt;"",Taxes!$P104,Taxes!$P$77))),
IF(SUMIFS(Taxes!$N$14:$N$17,Taxes!$J$14:$J$17,YEAR(BI$4))&gt;1,SUMIFS(Taxes!$P$77:$P$79,Taxes!$N$77:$N$79,SUMIFS(Taxes!$N$14:$N$17,Taxes!$J$14:$J$17,YEAR(BI$4))),
IF(Taxes!$N$12&gt;1,SUMIFS(Taxes!$P$77:$P$79,Taxes!$N$77:$N$79,Taxes!$N$12),IF(Taxes!$P104&lt;&gt;"",Taxes!$P104,SUMIFS(Taxes!$P$77:$P$79,Taxes!$N$77:$N$79,Taxes!$N$12)))
)))
)</f>
        <v>67528.125000000015</v>
      </c>
      <c r="BJ197" s="5">
        <f ca="1">IF(BJ$4="",0,BJ159*BJ176/(1+
IF(SUMIFS(Taxes!$N$14:$N$17,Taxes!$J$14:$J$17,YEAR(BJ$4))=4,IF(BJ$1&lt;=Taxes!$P$81*12,Taxes!$P$82,IF(BJ$1&lt;=Taxes!$P$83*12,Taxes!$P$84,IF(Taxes!$P104&lt;&gt;"",Taxes!$P104,Taxes!$P$77))),
IF(SUMIFS(Taxes!$N$14:$N$17,Taxes!$J$14:$J$17,YEAR(BJ$4))&gt;1,SUMIFS(Taxes!$P$77:$P$79,Taxes!$N$77:$N$79,SUMIFS(Taxes!$N$14:$N$17,Taxes!$J$14:$J$17,YEAR(BJ$4))),
IF(Taxes!$N$12&gt;1,SUMIFS(Taxes!$P$77:$P$79,Taxes!$N$77:$N$79,Taxes!$N$12),IF(Taxes!$P104&lt;&gt;"",Taxes!$P104,SUMIFS(Taxes!$P$77:$P$79,Taxes!$N$77:$N$79,Taxes!$N$12)))
)))
)</f>
        <v>67528.125000000015</v>
      </c>
      <c r="BK197" s="5">
        <f ca="1">IF(BK$4="",0,BK159*BK176/(1+
IF(SUMIFS(Taxes!$N$14:$N$17,Taxes!$J$14:$J$17,YEAR(BK$4))=4,IF(BK$1&lt;=Taxes!$P$81*12,Taxes!$P$82,IF(BK$1&lt;=Taxes!$P$83*12,Taxes!$P$84,IF(Taxes!$P104&lt;&gt;"",Taxes!$P104,Taxes!$P$77))),
IF(SUMIFS(Taxes!$N$14:$N$17,Taxes!$J$14:$J$17,YEAR(BK$4))&gt;1,SUMIFS(Taxes!$P$77:$P$79,Taxes!$N$77:$N$79,SUMIFS(Taxes!$N$14:$N$17,Taxes!$J$14:$J$17,YEAR(BK$4))),
IF(Taxes!$N$12&gt;1,SUMIFS(Taxes!$P$77:$P$79,Taxes!$N$77:$N$79,Taxes!$N$12),IF(Taxes!$P104&lt;&gt;"",Taxes!$P104,SUMIFS(Taxes!$P$77:$P$79,Taxes!$N$77:$N$79,Taxes!$N$12)))
)))
)</f>
        <v>67528.125000000015</v>
      </c>
      <c r="BL197" s="5">
        <f ca="1">IF(BL$4="",0,BL159*BL176/(1+
IF(SUMIFS(Taxes!$N$14:$N$17,Taxes!$J$14:$J$17,YEAR(BL$4))=4,IF(BL$1&lt;=Taxes!$P$81*12,Taxes!$P$82,IF(BL$1&lt;=Taxes!$P$83*12,Taxes!$P$84,IF(Taxes!$P104&lt;&gt;"",Taxes!$P104,Taxes!$P$77))),
IF(SUMIFS(Taxes!$N$14:$N$17,Taxes!$J$14:$J$17,YEAR(BL$4))&gt;1,SUMIFS(Taxes!$P$77:$P$79,Taxes!$N$77:$N$79,SUMIFS(Taxes!$N$14:$N$17,Taxes!$J$14:$J$17,YEAR(BL$4))),
IF(Taxes!$N$12&gt;1,SUMIFS(Taxes!$P$77:$P$79,Taxes!$N$77:$N$79,Taxes!$N$12),IF(Taxes!$P104&lt;&gt;"",Taxes!$P104,SUMIFS(Taxes!$P$77:$P$79,Taxes!$N$77:$N$79,Taxes!$N$12)))
)))
)</f>
        <v>67528.125000000015</v>
      </c>
      <c r="BM197" s="5">
        <f ca="1">IF(BM$4="",0,BM159*BM176/(1+
IF(SUMIFS(Taxes!$N$14:$N$17,Taxes!$J$14:$J$17,YEAR(BM$4))=4,IF(BM$1&lt;=Taxes!$P$81*12,Taxes!$P$82,IF(BM$1&lt;=Taxes!$P$83*12,Taxes!$P$84,IF(Taxes!$P104&lt;&gt;"",Taxes!$P104,Taxes!$P$77))),
IF(SUMIFS(Taxes!$N$14:$N$17,Taxes!$J$14:$J$17,YEAR(BM$4))&gt;1,SUMIFS(Taxes!$P$77:$P$79,Taxes!$N$77:$N$79,SUMIFS(Taxes!$N$14:$N$17,Taxes!$J$14:$J$17,YEAR(BM$4))),
IF(Taxes!$N$12&gt;1,SUMIFS(Taxes!$P$77:$P$79,Taxes!$N$77:$N$79,Taxes!$N$12),IF(Taxes!$P104&lt;&gt;"",Taxes!$P104,SUMIFS(Taxes!$P$77:$P$79,Taxes!$N$77:$N$79,Taxes!$N$12)))
)))
)</f>
        <v>67528.125000000015</v>
      </c>
      <c r="BN197" s="5">
        <f ca="1">IF(BN$4="",0,BN159*BN176/(1+
IF(SUMIFS(Taxes!$N$14:$N$17,Taxes!$J$14:$J$17,YEAR(BN$4))=4,IF(BN$1&lt;=Taxes!$P$81*12,Taxes!$P$82,IF(BN$1&lt;=Taxes!$P$83*12,Taxes!$P$84,IF(Taxes!$P104&lt;&gt;"",Taxes!$P104,Taxes!$P$77))),
IF(SUMIFS(Taxes!$N$14:$N$17,Taxes!$J$14:$J$17,YEAR(BN$4))&gt;1,SUMIFS(Taxes!$P$77:$P$79,Taxes!$N$77:$N$79,SUMIFS(Taxes!$N$14:$N$17,Taxes!$J$14:$J$17,YEAR(BN$4))),
IF(Taxes!$N$12&gt;1,SUMIFS(Taxes!$P$77:$P$79,Taxes!$N$77:$N$79,Taxes!$N$12),IF(Taxes!$P104&lt;&gt;"",Taxes!$P104,SUMIFS(Taxes!$P$77:$P$79,Taxes!$N$77:$N$79,Taxes!$N$12)))
)))
)</f>
        <v>67528.125000000015</v>
      </c>
      <c r="BO197" s="5">
        <f ca="1">IF(BO$4="",0,BO159*BO176/(1+
IF(SUMIFS(Taxes!$N$14:$N$17,Taxes!$J$14:$J$17,YEAR(BO$4))=4,IF(BO$1&lt;=Taxes!$P$81*12,Taxes!$P$82,IF(BO$1&lt;=Taxes!$P$83*12,Taxes!$P$84,IF(Taxes!$P104&lt;&gt;"",Taxes!$P104,Taxes!$P$77))),
IF(SUMIFS(Taxes!$N$14:$N$17,Taxes!$J$14:$J$17,YEAR(BO$4))&gt;1,SUMIFS(Taxes!$P$77:$P$79,Taxes!$N$77:$N$79,SUMIFS(Taxes!$N$14:$N$17,Taxes!$J$14:$J$17,YEAR(BO$4))),
IF(Taxes!$N$12&gt;1,SUMIFS(Taxes!$P$77:$P$79,Taxes!$N$77:$N$79,Taxes!$N$12),IF(Taxes!$P104&lt;&gt;"",Taxes!$P104,SUMIFS(Taxes!$P$77:$P$79,Taxes!$N$77:$N$79,Taxes!$N$12)))
)))
)</f>
        <v>67528.125000000015</v>
      </c>
      <c r="BP197" s="5">
        <f ca="1">IF(BP$4="",0,BP159*BP176/(1+
IF(SUMIFS(Taxes!$N$14:$N$17,Taxes!$J$14:$J$17,YEAR(BP$4))=4,IF(BP$1&lt;=Taxes!$P$81*12,Taxes!$P$82,IF(BP$1&lt;=Taxes!$P$83*12,Taxes!$P$84,IF(Taxes!$P104&lt;&gt;"",Taxes!$P104,Taxes!$P$77))),
IF(SUMIFS(Taxes!$N$14:$N$17,Taxes!$J$14:$J$17,YEAR(BP$4))&gt;1,SUMIFS(Taxes!$P$77:$P$79,Taxes!$N$77:$N$79,SUMIFS(Taxes!$N$14:$N$17,Taxes!$J$14:$J$17,YEAR(BP$4))),
IF(Taxes!$N$12&gt;1,SUMIFS(Taxes!$P$77:$P$79,Taxes!$N$77:$N$79,Taxes!$N$12),IF(Taxes!$P104&lt;&gt;"",Taxes!$P104,SUMIFS(Taxes!$P$77:$P$79,Taxes!$N$77:$N$79,Taxes!$N$12)))
)))
)</f>
        <v>67528.125000000015</v>
      </c>
      <c r="BQ197" s="5">
        <f ca="1">IF(BQ$4="",0,BQ159*BQ176/(1+
IF(SUMIFS(Taxes!$N$14:$N$17,Taxes!$J$14:$J$17,YEAR(BQ$4))=4,IF(BQ$1&lt;=Taxes!$P$81*12,Taxes!$P$82,IF(BQ$1&lt;=Taxes!$P$83*12,Taxes!$P$84,IF(Taxes!$P104&lt;&gt;"",Taxes!$P104,Taxes!$P$77))),
IF(SUMIFS(Taxes!$N$14:$N$17,Taxes!$J$14:$J$17,YEAR(BQ$4))&gt;1,SUMIFS(Taxes!$P$77:$P$79,Taxes!$N$77:$N$79,SUMIFS(Taxes!$N$14:$N$17,Taxes!$J$14:$J$17,YEAR(BQ$4))),
IF(Taxes!$N$12&gt;1,SUMIFS(Taxes!$P$77:$P$79,Taxes!$N$77:$N$79,Taxes!$N$12),IF(Taxes!$P104&lt;&gt;"",Taxes!$P104,SUMIFS(Taxes!$P$77:$P$79,Taxes!$N$77:$N$79,Taxes!$N$12)))
)))
)</f>
        <v>67528.125000000015</v>
      </c>
      <c r="BR197" s="5">
        <f ca="1">IF(BR$4="",0,BR159*BR176/(1+
IF(SUMIFS(Taxes!$N$14:$N$17,Taxes!$J$14:$J$17,YEAR(BR$4))=4,IF(BR$1&lt;=Taxes!$P$81*12,Taxes!$P$82,IF(BR$1&lt;=Taxes!$P$83*12,Taxes!$P$84,IF(Taxes!$P104&lt;&gt;"",Taxes!$P104,Taxes!$P$77))),
IF(SUMIFS(Taxes!$N$14:$N$17,Taxes!$J$14:$J$17,YEAR(BR$4))&gt;1,SUMIFS(Taxes!$P$77:$P$79,Taxes!$N$77:$N$79,SUMIFS(Taxes!$N$14:$N$17,Taxes!$J$14:$J$17,YEAR(BR$4))),
IF(Taxes!$N$12&gt;1,SUMIFS(Taxes!$P$77:$P$79,Taxes!$N$77:$N$79,Taxes!$N$12),IF(Taxes!$P104&lt;&gt;"",Taxes!$P104,SUMIFS(Taxes!$P$77:$P$79,Taxes!$N$77:$N$79,Taxes!$N$12)))
)))
)</f>
        <v>67528.125000000015</v>
      </c>
      <c r="BS197" s="5">
        <f ca="1">IF(BS$4="",0,BS159*BS176/(1+
IF(SUMIFS(Taxes!$N$14:$N$17,Taxes!$J$14:$J$17,YEAR(BS$4))=4,IF(BS$1&lt;=Taxes!$P$81*12,Taxes!$P$82,IF(BS$1&lt;=Taxes!$P$83*12,Taxes!$P$84,IF(Taxes!$P104&lt;&gt;"",Taxes!$P104,Taxes!$P$77))),
IF(SUMIFS(Taxes!$N$14:$N$17,Taxes!$J$14:$J$17,YEAR(BS$4))&gt;1,SUMIFS(Taxes!$P$77:$P$79,Taxes!$N$77:$N$79,SUMIFS(Taxes!$N$14:$N$17,Taxes!$J$14:$J$17,YEAR(BS$4))),
IF(Taxes!$N$12&gt;1,SUMIFS(Taxes!$P$77:$P$79,Taxes!$N$77:$N$79,Taxes!$N$12),IF(Taxes!$P104&lt;&gt;"",Taxes!$P104,SUMIFS(Taxes!$P$77:$P$79,Taxes!$N$77:$N$79,Taxes!$N$12)))
)))
)</f>
        <v>67528.125000000015</v>
      </c>
      <c r="BT197" s="5">
        <f ca="1">IF(BT$4="",0,BT159*BT176/(1+
IF(SUMIFS(Taxes!$N$14:$N$17,Taxes!$J$14:$J$17,YEAR(BT$4))=4,IF(BT$1&lt;=Taxes!$P$81*12,Taxes!$P$82,IF(BT$1&lt;=Taxes!$P$83*12,Taxes!$P$84,IF(Taxes!$P104&lt;&gt;"",Taxes!$P104,Taxes!$P$77))),
IF(SUMIFS(Taxes!$N$14:$N$17,Taxes!$J$14:$J$17,YEAR(BT$4))&gt;1,SUMIFS(Taxes!$P$77:$P$79,Taxes!$N$77:$N$79,SUMIFS(Taxes!$N$14:$N$17,Taxes!$J$14:$J$17,YEAR(BT$4))),
IF(Taxes!$N$12&gt;1,SUMIFS(Taxes!$P$77:$P$79,Taxes!$N$77:$N$79,Taxes!$N$12),IF(Taxes!$P104&lt;&gt;"",Taxes!$P104,SUMIFS(Taxes!$P$77:$P$79,Taxes!$N$77:$N$79,Taxes!$N$12)))
)))
)</f>
        <v>70904.53125</v>
      </c>
      <c r="BU197" s="5">
        <f ca="1">IF(BU$4="",0,BU159*BU176/(1+
IF(SUMIFS(Taxes!$N$14:$N$17,Taxes!$J$14:$J$17,YEAR(BU$4))=4,IF(BU$1&lt;=Taxes!$P$81*12,Taxes!$P$82,IF(BU$1&lt;=Taxes!$P$83*12,Taxes!$P$84,IF(Taxes!$P104&lt;&gt;"",Taxes!$P104,Taxes!$P$77))),
IF(SUMIFS(Taxes!$N$14:$N$17,Taxes!$J$14:$J$17,YEAR(BU$4))&gt;1,SUMIFS(Taxes!$P$77:$P$79,Taxes!$N$77:$N$79,SUMIFS(Taxes!$N$14:$N$17,Taxes!$J$14:$J$17,YEAR(BU$4))),
IF(Taxes!$N$12&gt;1,SUMIFS(Taxes!$P$77:$P$79,Taxes!$N$77:$N$79,Taxes!$N$12),IF(Taxes!$P104&lt;&gt;"",Taxes!$P104,SUMIFS(Taxes!$P$77:$P$79,Taxes!$N$77:$N$79,Taxes!$N$12)))
)))
)</f>
        <v>70904.53125</v>
      </c>
      <c r="BV197" s="5">
        <f ca="1">IF(BV$4="",0,BV159*BV176/(1+
IF(SUMIFS(Taxes!$N$14:$N$17,Taxes!$J$14:$J$17,YEAR(BV$4))=4,IF(BV$1&lt;=Taxes!$P$81*12,Taxes!$P$82,IF(BV$1&lt;=Taxes!$P$83*12,Taxes!$P$84,IF(Taxes!$P104&lt;&gt;"",Taxes!$P104,Taxes!$P$77))),
IF(SUMIFS(Taxes!$N$14:$N$17,Taxes!$J$14:$J$17,YEAR(BV$4))&gt;1,SUMIFS(Taxes!$P$77:$P$79,Taxes!$N$77:$N$79,SUMIFS(Taxes!$N$14:$N$17,Taxes!$J$14:$J$17,YEAR(BV$4))),
IF(Taxes!$N$12&gt;1,SUMIFS(Taxes!$P$77:$P$79,Taxes!$N$77:$N$79,Taxes!$N$12),IF(Taxes!$P104&lt;&gt;"",Taxes!$P104,SUMIFS(Taxes!$P$77:$P$79,Taxes!$N$77:$N$79,Taxes!$N$12)))
)))
)</f>
        <v>141809.0625</v>
      </c>
      <c r="BW197" s="5">
        <f ca="1">IF(BW$4="",0,BW159*BW176/(1+
IF(SUMIFS(Taxes!$N$14:$N$17,Taxes!$J$14:$J$17,YEAR(BW$4))=4,IF(BW$1&lt;=Taxes!$P$81*12,Taxes!$P$82,IF(BW$1&lt;=Taxes!$P$83*12,Taxes!$P$84,IF(Taxes!$P104&lt;&gt;"",Taxes!$P104,Taxes!$P$77))),
IF(SUMIFS(Taxes!$N$14:$N$17,Taxes!$J$14:$J$17,YEAR(BW$4))&gt;1,SUMIFS(Taxes!$P$77:$P$79,Taxes!$N$77:$N$79,SUMIFS(Taxes!$N$14:$N$17,Taxes!$J$14:$J$17,YEAR(BW$4))),
IF(Taxes!$N$12&gt;1,SUMIFS(Taxes!$P$77:$P$79,Taxes!$N$77:$N$79,Taxes!$N$12),IF(Taxes!$P104&lt;&gt;"",Taxes!$P104,SUMIFS(Taxes!$P$77:$P$79,Taxes!$N$77:$N$79,Taxes!$N$12)))
)))
)</f>
        <v>141809.0625</v>
      </c>
      <c r="BX197" s="5">
        <f ca="1">IF(BX$4="",0,BX159*BX176/(1+
IF(SUMIFS(Taxes!$N$14:$N$17,Taxes!$J$14:$J$17,YEAR(BX$4))=4,IF(BX$1&lt;=Taxes!$P$81*12,Taxes!$P$82,IF(BX$1&lt;=Taxes!$P$83*12,Taxes!$P$84,IF(Taxes!$P104&lt;&gt;"",Taxes!$P104,Taxes!$P$77))),
IF(SUMIFS(Taxes!$N$14:$N$17,Taxes!$J$14:$J$17,YEAR(BX$4))&gt;1,SUMIFS(Taxes!$P$77:$P$79,Taxes!$N$77:$N$79,SUMIFS(Taxes!$N$14:$N$17,Taxes!$J$14:$J$17,YEAR(BX$4))),
IF(Taxes!$N$12&gt;1,SUMIFS(Taxes!$P$77:$P$79,Taxes!$N$77:$N$79,Taxes!$N$12),IF(Taxes!$P104&lt;&gt;"",Taxes!$P104,SUMIFS(Taxes!$P$77:$P$79,Taxes!$N$77:$N$79,Taxes!$N$12)))
)))
)</f>
        <v>141809.0625</v>
      </c>
      <c r="BY197" s="5">
        <f ca="1">IF(BY$4="",0,BY159*BY176/(1+
IF(SUMIFS(Taxes!$N$14:$N$17,Taxes!$J$14:$J$17,YEAR(BY$4))=4,IF(BY$1&lt;=Taxes!$P$81*12,Taxes!$P$82,IF(BY$1&lt;=Taxes!$P$83*12,Taxes!$P$84,IF(Taxes!$P104&lt;&gt;"",Taxes!$P104,Taxes!$P$77))),
IF(SUMIFS(Taxes!$N$14:$N$17,Taxes!$J$14:$J$17,YEAR(BY$4))&gt;1,SUMIFS(Taxes!$P$77:$P$79,Taxes!$N$77:$N$79,SUMIFS(Taxes!$N$14:$N$17,Taxes!$J$14:$J$17,YEAR(BY$4))),
IF(Taxes!$N$12&gt;1,SUMIFS(Taxes!$P$77:$P$79,Taxes!$N$77:$N$79,Taxes!$N$12),IF(Taxes!$P104&lt;&gt;"",Taxes!$P104,SUMIFS(Taxes!$P$77:$P$79,Taxes!$N$77:$N$79,Taxes!$N$12)))
)))
)</f>
        <v>141809.0625</v>
      </c>
      <c r="BZ197" s="5">
        <f ca="1">IF(BZ$4="",0,BZ159*BZ176/(1+
IF(SUMIFS(Taxes!$N$14:$N$17,Taxes!$J$14:$J$17,YEAR(BZ$4))=4,IF(BZ$1&lt;=Taxes!$P$81*12,Taxes!$P$82,IF(BZ$1&lt;=Taxes!$P$83*12,Taxes!$P$84,IF(Taxes!$P104&lt;&gt;"",Taxes!$P104,Taxes!$P$77))),
IF(SUMIFS(Taxes!$N$14:$N$17,Taxes!$J$14:$J$17,YEAR(BZ$4))&gt;1,SUMIFS(Taxes!$P$77:$P$79,Taxes!$N$77:$N$79,SUMIFS(Taxes!$N$14:$N$17,Taxes!$J$14:$J$17,YEAR(BZ$4))),
IF(Taxes!$N$12&gt;1,SUMIFS(Taxes!$P$77:$P$79,Taxes!$N$77:$N$79,Taxes!$N$12),IF(Taxes!$P104&lt;&gt;"",Taxes!$P104,SUMIFS(Taxes!$P$77:$P$79,Taxes!$N$77:$N$79,Taxes!$N$12)))
)))
)</f>
        <v>141809.0625</v>
      </c>
      <c r="CA197" s="5">
        <f ca="1">IF(CA$4="",0,CA159*CA176/(1+
IF(SUMIFS(Taxes!$N$14:$N$17,Taxes!$J$14:$J$17,YEAR(CA$4))=4,IF(CA$1&lt;=Taxes!$P$81*12,Taxes!$P$82,IF(CA$1&lt;=Taxes!$P$83*12,Taxes!$P$84,IF(Taxes!$P104&lt;&gt;"",Taxes!$P104,Taxes!$P$77))),
IF(SUMIFS(Taxes!$N$14:$N$17,Taxes!$J$14:$J$17,YEAR(CA$4))&gt;1,SUMIFS(Taxes!$P$77:$P$79,Taxes!$N$77:$N$79,SUMIFS(Taxes!$N$14:$N$17,Taxes!$J$14:$J$17,YEAR(CA$4))),
IF(Taxes!$N$12&gt;1,SUMIFS(Taxes!$P$77:$P$79,Taxes!$N$77:$N$79,Taxes!$N$12),IF(Taxes!$P104&lt;&gt;"",Taxes!$P104,SUMIFS(Taxes!$P$77:$P$79,Taxes!$N$77:$N$79,Taxes!$N$12)))
)))
)</f>
        <v>141809.0625</v>
      </c>
      <c r="CB197" s="5">
        <f ca="1">IF(CB$4="",0,CB159*CB176/(1+
IF(SUMIFS(Taxes!$N$14:$N$17,Taxes!$J$14:$J$17,YEAR(CB$4))=4,IF(CB$1&lt;=Taxes!$P$81*12,Taxes!$P$82,IF(CB$1&lt;=Taxes!$P$83*12,Taxes!$P$84,IF(Taxes!$P104&lt;&gt;"",Taxes!$P104,Taxes!$P$77))),
IF(SUMIFS(Taxes!$N$14:$N$17,Taxes!$J$14:$J$17,YEAR(CB$4))&gt;1,SUMIFS(Taxes!$P$77:$P$79,Taxes!$N$77:$N$79,SUMIFS(Taxes!$N$14:$N$17,Taxes!$J$14:$J$17,YEAR(CB$4))),
IF(Taxes!$N$12&gt;1,SUMIFS(Taxes!$P$77:$P$79,Taxes!$N$77:$N$79,Taxes!$N$12),IF(Taxes!$P104&lt;&gt;"",Taxes!$P104,SUMIFS(Taxes!$P$77:$P$79,Taxes!$N$77:$N$79,Taxes!$N$12)))
)))
)</f>
        <v>141809.0625</v>
      </c>
      <c r="CC197" s="5">
        <f ca="1">IF(CC$4="",0,CC159*CC176/(1+
IF(SUMIFS(Taxes!$N$14:$N$17,Taxes!$J$14:$J$17,YEAR(CC$4))=4,IF(CC$1&lt;=Taxes!$P$81*12,Taxes!$P$82,IF(CC$1&lt;=Taxes!$P$83*12,Taxes!$P$84,IF(Taxes!$P104&lt;&gt;"",Taxes!$P104,Taxes!$P$77))),
IF(SUMIFS(Taxes!$N$14:$N$17,Taxes!$J$14:$J$17,YEAR(CC$4))&gt;1,SUMIFS(Taxes!$P$77:$P$79,Taxes!$N$77:$N$79,SUMIFS(Taxes!$N$14:$N$17,Taxes!$J$14:$J$17,YEAR(CC$4))),
IF(Taxes!$N$12&gt;1,SUMIFS(Taxes!$P$77:$P$79,Taxes!$N$77:$N$79,Taxes!$N$12),IF(Taxes!$P104&lt;&gt;"",Taxes!$P104,SUMIFS(Taxes!$P$77:$P$79,Taxes!$N$77:$N$79,Taxes!$N$12)))
)))
)</f>
        <v>141809.0625</v>
      </c>
      <c r="CD197" s="5">
        <f ca="1">IF(CD$4="",0,CD159*CD176/(1+
IF(SUMIFS(Taxes!$N$14:$N$17,Taxes!$J$14:$J$17,YEAR(CD$4))=4,IF(CD$1&lt;=Taxes!$P$81*12,Taxes!$P$82,IF(CD$1&lt;=Taxes!$P$83*12,Taxes!$P$84,IF(Taxes!$P104&lt;&gt;"",Taxes!$P104,Taxes!$P$77))),
IF(SUMIFS(Taxes!$N$14:$N$17,Taxes!$J$14:$J$17,YEAR(CD$4))&gt;1,SUMIFS(Taxes!$P$77:$P$79,Taxes!$N$77:$N$79,SUMIFS(Taxes!$N$14:$N$17,Taxes!$J$14:$J$17,YEAR(CD$4))),
IF(Taxes!$N$12&gt;1,SUMIFS(Taxes!$P$77:$P$79,Taxes!$N$77:$N$79,Taxes!$N$12),IF(Taxes!$P104&lt;&gt;"",Taxes!$P104,SUMIFS(Taxes!$P$77:$P$79,Taxes!$N$77:$N$79,Taxes!$N$12)))
)))
)</f>
        <v>141809.0625</v>
      </c>
      <c r="CE197" s="5">
        <f ca="1">IF(CE$4="",0,CE159*CE176/(1+
IF(SUMIFS(Taxes!$N$14:$N$17,Taxes!$J$14:$J$17,YEAR(CE$4))=4,IF(CE$1&lt;=Taxes!$P$81*12,Taxes!$P$82,IF(CE$1&lt;=Taxes!$P$83*12,Taxes!$P$84,IF(Taxes!$P104&lt;&gt;"",Taxes!$P104,Taxes!$P$77))),
IF(SUMIFS(Taxes!$N$14:$N$17,Taxes!$J$14:$J$17,YEAR(CE$4))&gt;1,SUMIFS(Taxes!$P$77:$P$79,Taxes!$N$77:$N$79,SUMIFS(Taxes!$N$14:$N$17,Taxes!$J$14:$J$17,YEAR(CE$4))),
IF(Taxes!$N$12&gt;1,SUMIFS(Taxes!$P$77:$P$79,Taxes!$N$77:$N$79,Taxes!$N$12),IF(Taxes!$P104&lt;&gt;"",Taxes!$P104,SUMIFS(Taxes!$P$77:$P$79,Taxes!$N$77:$N$79,Taxes!$N$12)))
)))
)</f>
        <v>141809.0625</v>
      </c>
      <c r="CF197" s="5">
        <f ca="1">IF(CF$4="",0,CF159*CF176/(1+
IF(SUMIFS(Taxes!$N$14:$N$17,Taxes!$J$14:$J$17,YEAR(CF$4))=4,IF(CF$1&lt;=Taxes!$P$81*12,Taxes!$P$82,IF(CF$1&lt;=Taxes!$P$83*12,Taxes!$P$84,IF(Taxes!$P104&lt;&gt;"",Taxes!$P104,Taxes!$P$77))),
IF(SUMIFS(Taxes!$N$14:$N$17,Taxes!$J$14:$J$17,YEAR(CF$4))&gt;1,SUMIFS(Taxes!$P$77:$P$79,Taxes!$N$77:$N$79,SUMIFS(Taxes!$N$14:$N$17,Taxes!$J$14:$J$17,YEAR(CF$4))),
IF(Taxes!$N$12&gt;1,SUMIFS(Taxes!$P$77:$P$79,Taxes!$N$77:$N$79,Taxes!$N$12),IF(Taxes!$P104&lt;&gt;"",Taxes!$P104,SUMIFS(Taxes!$P$77:$P$79,Taxes!$N$77:$N$79,Taxes!$N$12)))
)))
)</f>
        <v>0</v>
      </c>
    </row>
    <row r="198" spans="2:84" ht="3" customHeight="1" x14ac:dyDescent="0.3"/>
    <row r="199" spans="2:84" ht="3" customHeight="1" x14ac:dyDescent="0.3"/>
    <row r="200" spans="2:84" x14ac:dyDescent="0.3">
      <c r="B200" s="13">
        <f>ROW()</f>
        <v>200</v>
      </c>
      <c r="H200" s="1" t="str">
        <f>$H$97</f>
        <v>Переменные расходы с НДС</v>
      </c>
      <c r="I200" s="1" t="str">
        <f>I162</f>
        <v>Связь и Интернет</v>
      </c>
      <c r="M200" s="53" t="s">
        <v>18</v>
      </c>
      <c r="U200" s="5">
        <f t="shared" ca="1" si="141"/>
        <v>552563.125</v>
      </c>
      <c r="X200" s="5">
        <f ca="1">IF(X$4="",0,X162*X179/(1+
IF(SUMIFS(Taxes!$N$14:$N$17,Taxes!$J$14:$J$17,YEAR(X$4))=4,IF(X$1&lt;=Taxes!$P$81*12,Taxes!$P$82,IF(X$1&lt;=Taxes!$P$83*12,Taxes!$P$84,IF(Taxes!$P107&lt;&gt;"",Taxes!$P107,Taxes!$P$77))),
IF(SUMIFS(Taxes!$N$14:$N$17,Taxes!$J$14:$J$17,YEAR(X$4))&gt;1,SUMIFS(Taxes!$P$77:$P$79,Taxes!$N$77:$N$79,SUMIFS(Taxes!$N$14:$N$17,Taxes!$J$14:$J$17,YEAR(X$4))),
IF(Taxes!$N$12&gt;1,SUMIFS(Taxes!$P$77:$P$79,Taxes!$N$77:$N$79,Taxes!$N$12),IF(Taxes!$P107&lt;&gt;"",Taxes!$P107,SUMIFS(Taxes!$P$77:$P$79,Taxes!$N$77:$N$79,Taxes!$N$12)))
)))
)</f>
        <v>8333.3333333333339</v>
      </c>
      <c r="Y200" s="5">
        <f ca="1">IF(Y$4="",0,Y162*Y179/(1+
IF(SUMIFS(Taxes!$N$14:$N$17,Taxes!$J$14:$J$17,YEAR(Y$4))=4,IF(Y$1&lt;=Taxes!$P$81*12,Taxes!$P$82,IF(Y$1&lt;=Taxes!$P$83*12,Taxes!$P$84,IF(Taxes!$P107&lt;&gt;"",Taxes!$P107,Taxes!$P$77))),
IF(SUMIFS(Taxes!$N$14:$N$17,Taxes!$J$14:$J$17,YEAR(Y$4))&gt;1,SUMIFS(Taxes!$P$77:$P$79,Taxes!$N$77:$N$79,SUMIFS(Taxes!$N$14:$N$17,Taxes!$J$14:$J$17,YEAR(Y$4))),
IF(Taxes!$N$12&gt;1,SUMIFS(Taxes!$P$77:$P$79,Taxes!$N$77:$N$79,Taxes!$N$12),IF(Taxes!$P107&lt;&gt;"",Taxes!$P107,SUMIFS(Taxes!$P$77:$P$79,Taxes!$N$77:$N$79,Taxes!$N$12)))
)))
)</f>
        <v>8333.3333333333339</v>
      </c>
      <c r="Z200" s="5">
        <f ca="1">IF(Z$4="",0,Z162*Z179/(1+
IF(SUMIFS(Taxes!$N$14:$N$17,Taxes!$J$14:$J$17,YEAR(Z$4))=4,IF(Z$1&lt;=Taxes!$P$81*12,Taxes!$P$82,IF(Z$1&lt;=Taxes!$P$83*12,Taxes!$P$84,IF(Taxes!$P107&lt;&gt;"",Taxes!$P107,Taxes!$P$77))),
IF(SUMIFS(Taxes!$N$14:$N$17,Taxes!$J$14:$J$17,YEAR(Z$4))&gt;1,SUMIFS(Taxes!$P$77:$P$79,Taxes!$N$77:$N$79,SUMIFS(Taxes!$N$14:$N$17,Taxes!$J$14:$J$17,YEAR(Z$4))),
IF(Taxes!$N$12&gt;1,SUMIFS(Taxes!$P$77:$P$79,Taxes!$N$77:$N$79,Taxes!$N$12),IF(Taxes!$P107&lt;&gt;"",Taxes!$P107,SUMIFS(Taxes!$P$77:$P$79,Taxes!$N$77:$N$79,Taxes!$N$12)))
)))
)</f>
        <v>8333.3333333333339</v>
      </c>
      <c r="AA200" s="5">
        <f ca="1">IF(AA$4="",0,AA162*AA179/(1+
IF(SUMIFS(Taxes!$N$14:$N$17,Taxes!$J$14:$J$17,YEAR(AA$4))=4,IF(AA$1&lt;=Taxes!$P$81*12,Taxes!$P$82,IF(AA$1&lt;=Taxes!$P$83*12,Taxes!$P$84,IF(Taxes!$P107&lt;&gt;"",Taxes!$P107,Taxes!$P$77))),
IF(SUMIFS(Taxes!$N$14:$N$17,Taxes!$J$14:$J$17,YEAR(AA$4))&gt;1,SUMIFS(Taxes!$P$77:$P$79,Taxes!$N$77:$N$79,SUMIFS(Taxes!$N$14:$N$17,Taxes!$J$14:$J$17,YEAR(AA$4))),
IF(Taxes!$N$12&gt;1,SUMIFS(Taxes!$P$77:$P$79,Taxes!$N$77:$N$79,Taxes!$N$12),IF(Taxes!$P107&lt;&gt;"",Taxes!$P107,SUMIFS(Taxes!$P$77:$P$79,Taxes!$N$77:$N$79,Taxes!$N$12)))
)))
)</f>
        <v>8333.3333333333339</v>
      </c>
      <c r="AB200" s="5">
        <f ca="1">IF(AB$4="",0,AB162*AB179/(1+
IF(SUMIFS(Taxes!$N$14:$N$17,Taxes!$J$14:$J$17,YEAR(AB$4))=4,IF(AB$1&lt;=Taxes!$P$81*12,Taxes!$P$82,IF(AB$1&lt;=Taxes!$P$83*12,Taxes!$P$84,IF(Taxes!$P107&lt;&gt;"",Taxes!$P107,Taxes!$P$77))),
IF(SUMIFS(Taxes!$N$14:$N$17,Taxes!$J$14:$J$17,YEAR(AB$4))&gt;1,SUMIFS(Taxes!$P$77:$P$79,Taxes!$N$77:$N$79,SUMIFS(Taxes!$N$14:$N$17,Taxes!$J$14:$J$17,YEAR(AB$4))),
IF(Taxes!$N$12&gt;1,SUMIFS(Taxes!$P$77:$P$79,Taxes!$N$77:$N$79,Taxes!$N$12),IF(Taxes!$P107&lt;&gt;"",Taxes!$P107,SUMIFS(Taxes!$P$77:$P$79,Taxes!$N$77:$N$79,Taxes!$N$12)))
)))
)</f>
        <v>8333.3333333333339</v>
      </c>
      <c r="AC200" s="5">
        <f ca="1">IF(AC$4="",0,AC162*AC179/(1+
IF(SUMIFS(Taxes!$N$14:$N$17,Taxes!$J$14:$J$17,YEAR(AC$4))=4,IF(AC$1&lt;=Taxes!$P$81*12,Taxes!$P$82,IF(AC$1&lt;=Taxes!$P$83*12,Taxes!$P$84,IF(Taxes!$P107&lt;&gt;"",Taxes!$P107,Taxes!$P$77))),
IF(SUMIFS(Taxes!$N$14:$N$17,Taxes!$J$14:$J$17,YEAR(AC$4))&gt;1,SUMIFS(Taxes!$P$77:$P$79,Taxes!$N$77:$N$79,SUMIFS(Taxes!$N$14:$N$17,Taxes!$J$14:$J$17,YEAR(AC$4))),
IF(Taxes!$N$12&gt;1,SUMIFS(Taxes!$P$77:$P$79,Taxes!$N$77:$N$79,Taxes!$N$12),IF(Taxes!$P107&lt;&gt;"",Taxes!$P107,SUMIFS(Taxes!$P$77:$P$79,Taxes!$N$77:$N$79,Taxes!$N$12)))
)))
)</f>
        <v>8333.3333333333339</v>
      </c>
      <c r="AD200" s="5">
        <f ca="1">IF(AD$4="",0,AD162*AD179/(1+
IF(SUMIFS(Taxes!$N$14:$N$17,Taxes!$J$14:$J$17,YEAR(AD$4))=4,IF(AD$1&lt;=Taxes!$P$81*12,Taxes!$P$82,IF(AD$1&lt;=Taxes!$P$83*12,Taxes!$P$84,IF(Taxes!$P107&lt;&gt;"",Taxes!$P107,Taxes!$P$77))),
IF(SUMIFS(Taxes!$N$14:$N$17,Taxes!$J$14:$J$17,YEAR(AD$4))&gt;1,SUMIFS(Taxes!$P$77:$P$79,Taxes!$N$77:$N$79,SUMIFS(Taxes!$N$14:$N$17,Taxes!$J$14:$J$17,YEAR(AD$4))),
IF(Taxes!$N$12&gt;1,SUMIFS(Taxes!$P$77:$P$79,Taxes!$N$77:$N$79,Taxes!$N$12),IF(Taxes!$P107&lt;&gt;"",Taxes!$P107,SUMIFS(Taxes!$P$77:$P$79,Taxes!$N$77:$N$79,Taxes!$N$12)))
)))
)</f>
        <v>8333.3333333333339</v>
      </c>
      <c r="AE200" s="5">
        <f ca="1">IF(AE$4="",0,AE162*AE179/(1+
IF(SUMIFS(Taxes!$N$14:$N$17,Taxes!$J$14:$J$17,YEAR(AE$4))=4,IF(AE$1&lt;=Taxes!$P$81*12,Taxes!$P$82,IF(AE$1&lt;=Taxes!$P$83*12,Taxes!$P$84,IF(Taxes!$P107&lt;&gt;"",Taxes!$P107,Taxes!$P$77))),
IF(SUMIFS(Taxes!$N$14:$N$17,Taxes!$J$14:$J$17,YEAR(AE$4))&gt;1,SUMIFS(Taxes!$P$77:$P$79,Taxes!$N$77:$N$79,SUMIFS(Taxes!$N$14:$N$17,Taxes!$J$14:$J$17,YEAR(AE$4))),
IF(Taxes!$N$12&gt;1,SUMIFS(Taxes!$P$77:$P$79,Taxes!$N$77:$N$79,Taxes!$N$12),IF(Taxes!$P107&lt;&gt;"",Taxes!$P107,SUMIFS(Taxes!$P$77:$P$79,Taxes!$N$77:$N$79,Taxes!$N$12)))
)))
)</f>
        <v>8333.3333333333339</v>
      </c>
      <c r="AF200" s="5">
        <f ca="1">IF(AF$4="",0,AF162*AF179/(1+
IF(SUMIFS(Taxes!$N$14:$N$17,Taxes!$J$14:$J$17,YEAR(AF$4))=4,IF(AF$1&lt;=Taxes!$P$81*12,Taxes!$P$82,IF(AF$1&lt;=Taxes!$P$83*12,Taxes!$P$84,IF(Taxes!$P107&lt;&gt;"",Taxes!$P107,Taxes!$P$77))),
IF(SUMIFS(Taxes!$N$14:$N$17,Taxes!$J$14:$J$17,YEAR(AF$4))&gt;1,SUMIFS(Taxes!$P$77:$P$79,Taxes!$N$77:$N$79,SUMIFS(Taxes!$N$14:$N$17,Taxes!$J$14:$J$17,YEAR(AF$4))),
IF(Taxes!$N$12&gt;1,SUMIFS(Taxes!$P$77:$P$79,Taxes!$N$77:$N$79,Taxes!$N$12),IF(Taxes!$P107&lt;&gt;"",Taxes!$P107,SUMIFS(Taxes!$P$77:$P$79,Taxes!$N$77:$N$79,Taxes!$N$12)))
)))
)</f>
        <v>8333.3333333333339</v>
      </c>
      <c r="AG200" s="5">
        <f ca="1">IF(AG$4="",0,AG162*AG179/(1+
IF(SUMIFS(Taxes!$N$14:$N$17,Taxes!$J$14:$J$17,YEAR(AG$4))=4,IF(AG$1&lt;=Taxes!$P$81*12,Taxes!$P$82,IF(AG$1&lt;=Taxes!$P$83*12,Taxes!$P$84,IF(Taxes!$P107&lt;&gt;"",Taxes!$P107,Taxes!$P$77))),
IF(SUMIFS(Taxes!$N$14:$N$17,Taxes!$J$14:$J$17,YEAR(AG$4))&gt;1,SUMIFS(Taxes!$P$77:$P$79,Taxes!$N$77:$N$79,SUMIFS(Taxes!$N$14:$N$17,Taxes!$J$14:$J$17,YEAR(AG$4))),
IF(Taxes!$N$12&gt;1,SUMIFS(Taxes!$P$77:$P$79,Taxes!$N$77:$N$79,Taxes!$N$12),IF(Taxes!$P107&lt;&gt;"",Taxes!$P107,SUMIFS(Taxes!$P$77:$P$79,Taxes!$N$77:$N$79,Taxes!$N$12)))
)))
)</f>
        <v>8333.3333333333339</v>
      </c>
      <c r="AH200" s="5">
        <f ca="1">IF(AH$4="",0,AH162*AH179/(1+
IF(SUMIFS(Taxes!$N$14:$N$17,Taxes!$J$14:$J$17,YEAR(AH$4))=4,IF(AH$1&lt;=Taxes!$P$81*12,Taxes!$P$82,IF(AH$1&lt;=Taxes!$P$83*12,Taxes!$P$84,IF(Taxes!$P107&lt;&gt;"",Taxes!$P107,Taxes!$P$77))),
IF(SUMIFS(Taxes!$N$14:$N$17,Taxes!$J$14:$J$17,YEAR(AH$4))&gt;1,SUMIFS(Taxes!$P$77:$P$79,Taxes!$N$77:$N$79,SUMIFS(Taxes!$N$14:$N$17,Taxes!$J$14:$J$17,YEAR(AH$4))),
IF(Taxes!$N$12&gt;1,SUMIFS(Taxes!$P$77:$P$79,Taxes!$N$77:$N$79,Taxes!$N$12),IF(Taxes!$P107&lt;&gt;"",Taxes!$P107,SUMIFS(Taxes!$P$77:$P$79,Taxes!$N$77:$N$79,Taxes!$N$12)))
)))
)</f>
        <v>8333.3333333333339</v>
      </c>
      <c r="AI200" s="5">
        <f ca="1">IF(AI$4="",0,AI162*AI179/(1+
IF(SUMIFS(Taxes!$N$14:$N$17,Taxes!$J$14:$J$17,YEAR(AI$4))=4,IF(AI$1&lt;=Taxes!$P$81*12,Taxes!$P$82,IF(AI$1&lt;=Taxes!$P$83*12,Taxes!$P$84,IF(Taxes!$P107&lt;&gt;"",Taxes!$P107,Taxes!$P$77))),
IF(SUMIFS(Taxes!$N$14:$N$17,Taxes!$J$14:$J$17,YEAR(AI$4))&gt;1,SUMIFS(Taxes!$P$77:$P$79,Taxes!$N$77:$N$79,SUMIFS(Taxes!$N$14:$N$17,Taxes!$J$14:$J$17,YEAR(AI$4))),
IF(Taxes!$N$12&gt;1,SUMIFS(Taxes!$P$77:$P$79,Taxes!$N$77:$N$79,Taxes!$N$12),IF(Taxes!$P107&lt;&gt;"",Taxes!$P107,SUMIFS(Taxes!$P$77:$P$79,Taxes!$N$77:$N$79,Taxes!$N$12)))
)))
)</f>
        <v>8333.3333333333339</v>
      </c>
      <c r="AJ200" s="5">
        <f ca="1">IF(AJ$4="",0,AJ162*AJ179/(1+
IF(SUMIFS(Taxes!$N$14:$N$17,Taxes!$J$14:$J$17,YEAR(AJ$4))=4,IF(AJ$1&lt;=Taxes!$P$81*12,Taxes!$P$82,IF(AJ$1&lt;=Taxes!$P$83*12,Taxes!$P$84,IF(Taxes!$P107&lt;&gt;"",Taxes!$P107,Taxes!$P$77))),
IF(SUMIFS(Taxes!$N$14:$N$17,Taxes!$J$14:$J$17,YEAR(AJ$4))&gt;1,SUMIFS(Taxes!$P$77:$P$79,Taxes!$N$77:$N$79,SUMIFS(Taxes!$N$14:$N$17,Taxes!$J$14:$J$17,YEAR(AJ$4))),
IF(Taxes!$N$12&gt;1,SUMIFS(Taxes!$P$77:$P$79,Taxes!$N$77:$N$79,Taxes!$N$12),IF(Taxes!$P107&lt;&gt;"",Taxes!$P107,SUMIFS(Taxes!$P$77:$P$79,Taxes!$N$77:$N$79,Taxes!$N$12)))
)))
)</f>
        <v>8750</v>
      </c>
      <c r="AK200" s="5">
        <f ca="1">IF(AK$4="",0,AK162*AK179/(1+
IF(SUMIFS(Taxes!$N$14:$N$17,Taxes!$J$14:$J$17,YEAR(AK$4))=4,IF(AK$1&lt;=Taxes!$P$81*12,Taxes!$P$82,IF(AK$1&lt;=Taxes!$P$83*12,Taxes!$P$84,IF(Taxes!$P107&lt;&gt;"",Taxes!$P107,Taxes!$P$77))),
IF(SUMIFS(Taxes!$N$14:$N$17,Taxes!$J$14:$J$17,YEAR(AK$4))&gt;1,SUMIFS(Taxes!$P$77:$P$79,Taxes!$N$77:$N$79,SUMIFS(Taxes!$N$14:$N$17,Taxes!$J$14:$J$17,YEAR(AK$4))),
IF(Taxes!$N$12&gt;1,SUMIFS(Taxes!$P$77:$P$79,Taxes!$N$77:$N$79,Taxes!$N$12),IF(Taxes!$P107&lt;&gt;"",Taxes!$P107,SUMIFS(Taxes!$P$77:$P$79,Taxes!$N$77:$N$79,Taxes!$N$12)))
)))
)</f>
        <v>8750</v>
      </c>
      <c r="AL200" s="5">
        <f ca="1">IF(AL$4="",0,AL162*AL179/(1+
IF(SUMIFS(Taxes!$N$14:$N$17,Taxes!$J$14:$J$17,YEAR(AL$4))=4,IF(AL$1&lt;=Taxes!$P$81*12,Taxes!$P$82,IF(AL$1&lt;=Taxes!$P$83*12,Taxes!$P$84,IF(Taxes!$P107&lt;&gt;"",Taxes!$P107,Taxes!$P$77))),
IF(SUMIFS(Taxes!$N$14:$N$17,Taxes!$J$14:$J$17,YEAR(AL$4))&gt;1,SUMIFS(Taxes!$P$77:$P$79,Taxes!$N$77:$N$79,SUMIFS(Taxes!$N$14:$N$17,Taxes!$J$14:$J$17,YEAR(AL$4))),
IF(Taxes!$N$12&gt;1,SUMIFS(Taxes!$P$77:$P$79,Taxes!$N$77:$N$79,Taxes!$N$12),IF(Taxes!$P107&lt;&gt;"",Taxes!$P107,SUMIFS(Taxes!$P$77:$P$79,Taxes!$N$77:$N$79,Taxes!$N$12)))
)))
)</f>
        <v>8750</v>
      </c>
      <c r="AM200" s="5">
        <f ca="1">IF(AM$4="",0,AM162*AM179/(1+
IF(SUMIFS(Taxes!$N$14:$N$17,Taxes!$J$14:$J$17,YEAR(AM$4))=4,IF(AM$1&lt;=Taxes!$P$81*12,Taxes!$P$82,IF(AM$1&lt;=Taxes!$P$83*12,Taxes!$P$84,IF(Taxes!$P107&lt;&gt;"",Taxes!$P107,Taxes!$P$77))),
IF(SUMIFS(Taxes!$N$14:$N$17,Taxes!$J$14:$J$17,YEAR(AM$4))&gt;1,SUMIFS(Taxes!$P$77:$P$79,Taxes!$N$77:$N$79,SUMIFS(Taxes!$N$14:$N$17,Taxes!$J$14:$J$17,YEAR(AM$4))),
IF(Taxes!$N$12&gt;1,SUMIFS(Taxes!$P$77:$P$79,Taxes!$N$77:$N$79,Taxes!$N$12),IF(Taxes!$P107&lt;&gt;"",Taxes!$P107,SUMIFS(Taxes!$P$77:$P$79,Taxes!$N$77:$N$79,Taxes!$N$12)))
)))
)</f>
        <v>8750</v>
      </c>
      <c r="AN200" s="5">
        <f ca="1">IF(AN$4="",0,AN162*AN179/(1+
IF(SUMIFS(Taxes!$N$14:$N$17,Taxes!$J$14:$J$17,YEAR(AN$4))=4,IF(AN$1&lt;=Taxes!$P$81*12,Taxes!$P$82,IF(AN$1&lt;=Taxes!$P$83*12,Taxes!$P$84,IF(Taxes!$P107&lt;&gt;"",Taxes!$P107,Taxes!$P$77))),
IF(SUMIFS(Taxes!$N$14:$N$17,Taxes!$J$14:$J$17,YEAR(AN$4))&gt;1,SUMIFS(Taxes!$P$77:$P$79,Taxes!$N$77:$N$79,SUMIFS(Taxes!$N$14:$N$17,Taxes!$J$14:$J$17,YEAR(AN$4))),
IF(Taxes!$N$12&gt;1,SUMIFS(Taxes!$P$77:$P$79,Taxes!$N$77:$N$79,Taxes!$N$12),IF(Taxes!$P107&lt;&gt;"",Taxes!$P107,SUMIFS(Taxes!$P$77:$P$79,Taxes!$N$77:$N$79,Taxes!$N$12)))
)))
)</f>
        <v>8750</v>
      </c>
      <c r="AO200" s="5">
        <f ca="1">IF(AO$4="",0,AO162*AO179/(1+
IF(SUMIFS(Taxes!$N$14:$N$17,Taxes!$J$14:$J$17,YEAR(AO$4))=4,IF(AO$1&lt;=Taxes!$P$81*12,Taxes!$P$82,IF(AO$1&lt;=Taxes!$P$83*12,Taxes!$P$84,IF(Taxes!$P107&lt;&gt;"",Taxes!$P107,Taxes!$P$77))),
IF(SUMIFS(Taxes!$N$14:$N$17,Taxes!$J$14:$J$17,YEAR(AO$4))&gt;1,SUMIFS(Taxes!$P$77:$P$79,Taxes!$N$77:$N$79,SUMIFS(Taxes!$N$14:$N$17,Taxes!$J$14:$J$17,YEAR(AO$4))),
IF(Taxes!$N$12&gt;1,SUMIFS(Taxes!$P$77:$P$79,Taxes!$N$77:$N$79,Taxes!$N$12),IF(Taxes!$P107&lt;&gt;"",Taxes!$P107,SUMIFS(Taxes!$P$77:$P$79,Taxes!$N$77:$N$79,Taxes!$N$12)))
)))
)</f>
        <v>8750</v>
      </c>
      <c r="AP200" s="5">
        <f ca="1">IF(AP$4="",0,AP162*AP179/(1+
IF(SUMIFS(Taxes!$N$14:$N$17,Taxes!$J$14:$J$17,YEAR(AP$4))=4,IF(AP$1&lt;=Taxes!$P$81*12,Taxes!$P$82,IF(AP$1&lt;=Taxes!$P$83*12,Taxes!$P$84,IF(Taxes!$P107&lt;&gt;"",Taxes!$P107,Taxes!$P$77))),
IF(SUMIFS(Taxes!$N$14:$N$17,Taxes!$J$14:$J$17,YEAR(AP$4))&gt;1,SUMIFS(Taxes!$P$77:$P$79,Taxes!$N$77:$N$79,SUMIFS(Taxes!$N$14:$N$17,Taxes!$J$14:$J$17,YEAR(AP$4))),
IF(Taxes!$N$12&gt;1,SUMIFS(Taxes!$P$77:$P$79,Taxes!$N$77:$N$79,Taxes!$N$12),IF(Taxes!$P107&lt;&gt;"",Taxes!$P107,SUMIFS(Taxes!$P$77:$P$79,Taxes!$N$77:$N$79,Taxes!$N$12)))
)))
)</f>
        <v>8750</v>
      </c>
      <c r="AQ200" s="5">
        <f ca="1">IF(AQ$4="",0,AQ162*AQ179/(1+
IF(SUMIFS(Taxes!$N$14:$N$17,Taxes!$J$14:$J$17,YEAR(AQ$4))=4,IF(AQ$1&lt;=Taxes!$P$81*12,Taxes!$P$82,IF(AQ$1&lt;=Taxes!$P$83*12,Taxes!$P$84,IF(Taxes!$P107&lt;&gt;"",Taxes!$P107,Taxes!$P$77))),
IF(SUMIFS(Taxes!$N$14:$N$17,Taxes!$J$14:$J$17,YEAR(AQ$4))&gt;1,SUMIFS(Taxes!$P$77:$P$79,Taxes!$N$77:$N$79,SUMIFS(Taxes!$N$14:$N$17,Taxes!$J$14:$J$17,YEAR(AQ$4))),
IF(Taxes!$N$12&gt;1,SUMIFS(Taxes!$P$77:$P$79,Taxes!$N$77:$N$79,Taxes!$N$12),IF(Taxes!$P107&lt;&gt;"",Taxes!$P107,SUMIFS(Taxes!$P$77:$P$79,Taxes!$N$77:$N$79,Taxes!$N$12)))
)))
)</f>
        <v>8750</v>
      </c>
      <c r="AR200" s="5">
        <f ca="1">IF(AR$4="",0,AR162*AR179/(1+
IF(SUMIFS(Taxes!$N$14:$N$17,Taxes!$J$14:$J$17,YEAR(AR$4))=4,IF(AR$1&lt;=Taxes!$P$81*12,Taxes!$P$82,IF(AR$1&lt;=Taxes!$P$83*12,Taxes!$P$84,IF(Taxes!$P107&lt;&gt;"",Taxes!$P107,Taxes!$P$77))),
IF(SUMIFS(Taxes!$N$14:$N$17,Taxes!$J$14:$J$17,YEAR(AR$4))&gt;1,SUMIFS(Taxes!$P$77:$P$79,Taxes!$N$77:$N$79,SUMIFS(Taxes!$N$14:$N$17,Taxes!$J$14:$J$17,YEAR(AR$4))),
IF(Taxes!$N$12&gt;1,SUMIFS(Taxes!$P$77:$P$79,Taxes!$N$77:$N$79,Taxes!$N$12),IF(Taxes!$P107&lt;&gt;"",Taxes!$P107,SUMIFS(Taxes!$P$77:$P$79,Taxes!$N$77:$N$79,Taxes!$N$12)))
)))
)</f>
        <v>8750</v>
      </c>
      <c r="AS200" s="5">
        <f ca="1">IF(AS$4="",0,AS162*AS179/(1+
IF(SUMIFS(Taxes!$N$14:$N$17,Taxes!$J$14:$J$17,YEAR(AS$4))=4,IF(AS$1&lt;=Taxes!$P$81*12,Taxes!$P$82,IF(AS$1&lt;=Taxes!$P$83*12,Taxes!$P$84,IF(Taxes!$P107&lt;&gt;"",Taxes!$P107,Taxes!$P$77))),
IF(SUMIFS(Taxes!$N$14:$N$17,Taxes!$J$14:$J$17,YEAR(AS$4))&gt;1,SUMIFS(Taxes!$P$77:$P$79,Taxes!$N$77:$N$79,SUMIFS(Taxes!$N$14:$N$17,Taxes!$J$14:$J$17,YEAR(AS$4))),
IF(Taxes!$N$12&gt;1,SUMIFS(Taxes!$P$77:$P$79,Taxes!$N$77:$N$79,Taxes!$N$12),IF(Taxes!$P107&lt;&gt;"",Taxes!$P107,SUMIFS(Taxes!$P$77:$P$79,Taxes!$N$77:$N$79,Taxes!$N$12)))
)))
)</f>
        <v>8750</v>
      </c>
      <c r="AT200" s="5">
        <f ca="1">IF(AT$4="",0,AT162*AT179/(1+
IF(SUMIFS(Taxes!$N$14:$N$17,Taxes!$J$14:$J$17,YEAR(AT$4))=4,IF(AT$1&lt;=Taxes!$P$81*12,Taxes!$P$82,IF(AT$1&lt;=Taxes!$P$83*12,Taxes!$P$84,IF(Taxes!$P107&lt;&gt;"",Taxes!$P107,Taxes!$P$77))),
IF(SUMIFS(Taxes!$N$14:$N$17,Taxes!$J$14:$J$17,YEAR(AT$4))&gt;1,SUMIFS(Taxes!$P$77:$P$79,Taxes!$N$77:$N$79,SUMIFS(Taxes!$N$14:$N$17,Taxes!$J$14:$J$17,YEAR(AT$4))),
IF(Taxes!$N$12&gt;1,SUMIFS(Taxes!$P$77:$P$79,Taxes!$N$77:$N$79,Taxes!$N$12),IF(Taxes!$P107&lt;&gt;"",Taxes!$P107,SUMIFS(Taxes!$P$77:$P$79,Taxes!$N$77:$N$79,Taxes!$N$12)))
)))
)</f>
        <v>8750</v>
      </c>
      <c r="AU200" s="5">
        <f ca="1">IF(AU$4="",0,AU162*AU179/(1+
IF(SUMIFS(Taxes!$N$14:$N$17,Taxes!$J$14:$J$17,YEAR(AU$4))=4,IF(AU$1&lt;=Taxes!$P$81*12,Taxes!$P$82,IF(AU$1&lt;=Taxes!$P$83*12,Taxes!$P$84,IF(Taxes!$P107&lt;&gt;"",Taxes!$P107,Taxes!$P$77))),
IF(SUMIFS(Taxes!$N$14:$N$17,Taxes!$J$14:$J$17,YEAR(AU$4))&gt;1,SUMIFS(Taxes!$P$77:$P$79,Taxes!$N$77:$N$79,SUMIFS(Taxes!$N$14:$N$17,Taxes!$J$14:$J$17,YEAR(AU$4))),
IF(Taxes!$N$12&gt;1,SUMIFS(Taxes!$P$77:$P$79,Taxes!$N$77:$N$79,Taxes!$N$12),IF(Taxes!$P107&lt;&gt;"",Taxes!$P107,SUMIFS(Taxes!$P$77:$P$79,Taxes!$N$77:$N$79,Taxes!$N$12)))
)))
)</f>
        <v>8750</v>
      </c>
      <c r="AV200" s="5">
        <f ca="1">IF(AV$4="",0,AV162*AV179/(1+
IF(SUMIFS(Taxes!$N$14:$N$17,Taxes!$J$14:$J$17,YEAR(AV$4))=4,IF(AV$1&lt;=Taxes!$P$81*12,Taxes!$P$82,IF(AV$1&lt;=Taxes!$P$83*12,Taxes!$P$84,IF(Taxes!$P107&lt;&gt;"",Taxes!$P107,Taxes!$P$77))),
IF(SUMIFS(Taxes!$N$14:$N$17,Taxes!$J$14:$J$17,YEAR(AV$4))&gt;1,SUMIFS(Taxes!$P$77:$P$79,Taxes!$N$77:$N$79,SUMIFS(Taxes!$N$14:$N$17,Taxes!$J$14:$J$17,YEAR(AV$4))),
IF(Taxes!$N$12&gt;1,SUMIFS(Taxes!$P$77:$P$79,Taxes!$N$77:$N$79,Taxes!$N$12),IF(Taxes!$P107&lt;&gt;"",Taxes!$P107,SUMIFS(Taxes!$P$77:$P$79,Taxes!$N$77:$N$79,Taxes!$N$12)))
)))
)</f>
        <v>9187.5</v>
      </c>
      <c r="AW200" s="5">
        <f ca="1">IF(AW$4="",0,AW162*AW179/(1+
IF(SUMIFS(Taxes!$N$14:$N$17,Taxes!$J$14:$J$17,YEAR(AW$4))=4,IF(AW$1&lt;=Taxes!$P$81*12,Taxes!$P$82,IF(AW$1&lt;=Taxes!$P$83*12,Taxes!$P$84,IF(Taxes!$P107&lt;&gt;"",Taxes!$P107,Taxes!$P$77))),
IF(SUMIFS(Taxes!$N$14:$N$17,Taxes!$J$14:$J$17,YEAR(AW$4))&gt;1,SUMIFS(Taxes!$P$77:$P$79,Taxes!$N$77:$N$79,SUMIFS(Taxes!$N$14:$N$17,Taxes!$J$14:$J$17,YEAR(AW$4))),
IF(Taxes!$N$12&gt;1,SUMIFS(Taxes!$P$77:$P$79,Taxes!$N$77:$N$79,Taxes!$N$12),IF(Taxes!$P107&lt;&gt;"",Taxes!$P107,SUMIFS(Taxes!$P$77:$P$79,Taxes!$N$77:$N$79,Taxes!$N$12)))
)))
)</f>
        <v>9187.5</v>
      </c>
      <c r="AX200" s="5">
        <f ca="1">IF(AX$4="",0,AX162*AX179/(1+
IF(SUMIFS(Taxes!$N$14:$N$17,Taxes!$J$14:$J$17,YEAR(AX$4))=4,IF(AX$1&lt;=Taxes!$P$81*12,Taxes!$P$82,IF(AX$1&lt;=Taxes!$P$83*12,Taxes!$P$84,IF(Taxes!$P107&lt;&gt;"",Taxes!$P107,Taxes!$P$77))),
IF(SUMIFS(Taxes!$N$14:$N$17,Taxes!$J$14:$J$17,YEAR(AX$4))&gt;1,SUMIFS(Taxes!$P$77:$P$79,Taxes!$N$77:$N$79,SUMIFS(Taxes!$N$14:$N$17,Taxes!$J$14:$J$17,YEAR(AX$4))),
IF(Taxes!$N$12&gt;1,SUMIFS(Taxes!$P$77:$P$79,Taxes!$N$77:$N$79,Taxes!$N$12),IF(Taxes!$P107&lt;&gt;"",Taxes!$P107,SUMIFS(Taxes!$P$77:$P$79,Taxes!$N$77:$N$79,Taxes!$N$12)))
)))
)</f>
        <v>9187.5</v>
      </c>
      <c r="AY200" s="5">
        <f ca="1">IF(AY$4="",0,AY162*AY179/(1+
IF(SUMIFS(Taxes!$N$14:$N$17,Taxes!$J$14:$J$17,YEAR(AY$4))=4,IF(AY$1&lt;=Taxes!$P$81*12,Taxes!$P$82,IF(AY$1&lt;=Taxes!$P$83*12,Taxes!$P$84,IF(Taxes!$P107&lt;&gt;"",Taxes!$P107,Taxes!$P$77))),
IF(SUMIFS(Taxes!$N$14:$N$17,Taxes!$J$14:$J$17,YEAR(AY$4))&gt;1,SUMIFS(Taxes!$P$77:$P$79,Taxes!$N$77:$N$79,SUMIFS(Taxes!$N$14:$N$17,Taxes!$J$14:$J$17,YEAR(AY$4))),
IF(Taxes!$N$12&gt;1,SUMIFS(Taxes!$P$77:$P$79,Taxes!$N$77:$N$79,Taxes!$N$12),IF(Taxes!$P107&lt;&gt;"",Taxes!$P107,SUMIFS(Taxes!$P$77:$P$79,Taxes!$N$77:$N$79,Taxes!$N$12)))
)))
)</f>
        <v>9187.5</v>
      </c>
      <c r="AZ200" s="5">
        <f ca="1">IF(AZ$4="",0,AZ162*AZ179/(1+
IF(SUMIFS(Taxes!$N$14:$N$17,Taxes!$J$14:$J$17,YEAR(AZ$4))=4,IF(AZ$1&lt;=Taxes!$P$81*12,Taxes!$P$82,IF(AZ$1&lt;=Taxes!$P$83*12,Taxes!$P$84,IF(Taxes!$P107&lt;&gt;"",Taxes!$P107,Taxes!$P$77))),
IF(SUMIFS(Taxes!$N$14:$N$17,Taxes!$J$14:$J$17,YEAR(AZ$4))&gt;1,SUMIFS(Taxes!$P$77:$P$79,Taxes!$N$77:$N$79,SUMIFS(Taxes!$N$14:$N$17,Taxes!$J$14:$J$17,YEAR(AZ$4))),
IF(Taxes!$N$12&gt;1,SUMIFS(Taxes!$P$77:$P$79,Taxes!$N$77:$N$79,Taxes!$N$12),IF(Taxes!$P107&lt;&gt;"",Taxes!$P107,SUMIFS(Taxes!$P$77:$P$79,Taxes!$N$77:$N$79,Taxes!$N$12)))
)))
)</f>
        <v>9187.5</v>
      </c>
      <c r="BA200" s="5">
        <f ca="1">IF(BA$4="",0,BA162*BA179/(1+
IF(SUMIFS(Taxes!$N$14:$N$17,Taxes!$J$14:$J$17,YEAR(BA$4))=4,IF(BA$1&lt;=Taxes!$P$81*12,Taxes!$P$82,IF(BA$1&lt;=Taxes!$P$83*12,Taxes!$P$84,IF(Taxes!$P107&lt;&gt;"",Taxes!$P107,Taxes!$P$77))),
IF(SUMIFS(Taxes!$N$14:$N$17,Taxes!$J$14:$J$17,YEAR(BA$4))&gt;1,SUMIFS(Taxes!$P$77:$P$79,Taxes!$N$77:$N$79,SUMIFS(Taxes!$N$14:$N$17,Taxes!$J$14:$J$17,YEAR(BA$4))),
IF(Taxes!$N$12&gt;1,SUMIFS(Taxes!$P$77:$P$79,Taxes!$N$77:$N$79,Taxes!$N$12),IF(Taxes!$P107&lt;&gt;"",Taxes!$P107,SUMIFS(Taxes!$P$77:$P$79,Taxes!$N$77:$N$79,Taxes!$N$12)))
)))
)</f>
        <v>9187.5</v>
      </c>
      <c r="BB200" s="5">
        <f ca="1">IF(BB$4="",0,BB162*BB179/(1+
IF(SUMIFS(Taxes!$N$14:$N$17,Taxes!$J$14:$J$17,YEAR(BB$4))=4,IF(BB$1&lt;=Taxes!$P$81*12,Taxes!$P$82,IF(BB$1&lt;=Taxes!$P$83*12,Taxes!$P$84,IF(Taxes!$P107&lt;&gt;"",Taxes!$P107,Taxes!$P$77))),
IF(SUMIFS(Taxes!$N$14:$N$17,Taxes!$J$14:$J$17,YEAR(BB$4))&gt;1,SUMIFS(Taxes!$P$77:$P$79,Taxes!$N$77:$N$79,SUMIFS(Taxes!$N$14:$N$17,Taxes!$J$14:$J$17,YEAR(BB$4))),
IF(Taxes!$N$12&gt;1,SUMIFS(Taxes!$P$77:$P$79,Taxes!$N$77:$N$79,Taxes!$N$12),IF(Taxes!$P107&lt;&gt;"",Taxes!$P107,SUMIFS(Taxes!$P$77:$P$79,Taxes!$N$77:$N$79,Taxes!$N$12)))
)))
)</f>
        <v>9187.5</v>
      </c>
      <c r="BC200" s="5">
        <f ca="1">IF(BC$4="",0,BC162*BC179/(1+
IF(SUMIFS(Taxes!$N$14:$N$17,Taxes!$J$14:$J$17,YEAR(BC$4))=4,IF(BC$1&lt;=Taxes!$P$81*12,Taxes!$P$82,IF(BC$1&lt;=Taxes!$P$83*12,Taxes!$P$84,IF(Taxes!$P107&lt;&gt;"",Taxes!$P107,Taxes!$P$77))),
IF(SUMIFS(Taxes!$N$14:$N$17,Taxes!$J$14:$J$17,YEAR(BC$4))&gt;1,SUMIFS(Taxes!$P$77:$P$79,Taxes!$N$77:$N$79,SUMIFS(Taxes!$N$14:$N$17,Taxes!$J$14:$J$17,YEAR(BC$4))),
IF(Taxes!$N$12&gt;1,SUMIFS(Taxes!$P$77:$P$79,Taxes!$N$77:$N$79,Taxes!$N$12),IF(Taxes!$P107&lt;&gt;"",Taxes!$P107,SUMIFS(Taxes!$P$77:$P$79,Taxes!$N$77:$N$79,Taxes!$N$12)))
)))
)</f>
        <v>9187.5</v>
      </c>
      <c r="BD200" s="5">
        <f ca="1">IF(BD$4="",0,BD162*BD179/(1+
IF(SUMIFS(Taxes!$N$14:$N$17,Taxes!$J$14:$J$17,YEAR(BD$4))=4,IF(BD$1&lt;=Taxes!$P$81*12,Taxes!$P$82,IF(BD$1&lt;=Taxes!$P$83*12,Taxes!$P$84,IF(Taxes!$P107&lt;&gt;"",Taxes!$P107,Taxes!$P$77))),
IF(SUMIFS(Taxes!$N$14:$N$17,Taxes!$J$14:$J$17,YEAR(BD$4))&gt;1,SUMIFS(Taxes!$P$77:$P$79,Taxes!$N$77:$N$79,SUMIFS(Taxes!$N$14:$N$17,Taxes!$J$14:$J$17,YEAR(BD$4))),
IF(Taxes!$N$12&gt;1,SUMIFS(Taxes!$P$77:$P$79,Taxes!$N$77:$N$79,Taxes!$N$12),IF(Taxes!$P107&lt;&gt;"",Taxes!$P107,SUMIFS(Taxes!$P$77:$P$79,Taxes!$N$77:$N$79,Taxes!$N$12)))
)))
)</f>
        <v>9187.5</v>
      </c>
      <c r="BE200" s="5">
        <f ca="1">IF(BE$4="",0,BE162*BE179/(1+
IF(SUMIFS(Taxes!$N$14:$N$17,Taxes!$J$14:$J$17,YEAR(BE$4))=4,IF(BE$1&lt;=Taxes!$P$81*12,Taxes!$P$82,IF(BE$1&lt;=Taxes!$P$83*12,Taxes!$P$84,IF(Taxes!$P107&lt;&gt;"",Taxes!$P107,Taxes!$P$77))),
IF(SUMIFS(Taxes!$N$14:$N$17,Taxes!$J$14:$J$17,YEAR(BE$4))&gt;1,SUMIFS(Taxes!$P$77:$P$79,Taxes!$N$77:$N$79,SUMIFS(Taxes!$N$14:$N$17,Taxes!$J$14:$J$17,YEAR(BE$4))),
IF(Taxes!$N$12&gt;1,SUMIFS(Taxes!$P$77:$P$79,Taxes!$N$77:$N$79,Taxes!$N$12),IF(Taxes!$P107&lt;&gt;"",Taxes!$P107,SUMIFS(Taxes!$P$77:$P$79,Taxes!$N$77:$N$79,Taxes!$N$12)))
)))
)</f>
        <v>9187.5</v>
      </c>
      <c r="BF200" s="5">
        <f ca="1">IF(BF$4="",0,BF162*BF179/(1+
IF(SUMIFS(Taxes!$N$14:$N$17,Taxes!$J$14:$J$17,YEAR(BF$4))=4,IF(BF$1&lt;=Taxes!$P$81*12,Taxes!$P$82,IF(BF$1&lt;=Taxes!$P$83*12,Taxes!$P$84,IF(Taxes!$P107&lt;&gt;"",Taxes!$P107,Taxes!$P$77))),
IF(SUMIFS(Taxes!$N$14:$N$17,Taxes!$J$14:$J$17,YEAR(BF$4))&gt;1,SUMIFS(Taxes!$P$77:$P$79,Taxes!$N$77:$N$79,SUMIFS(Taxes!$N$14:$N$17,Taxes!$J$14:$J$17,YEAR(BF$4))),
IF(Taxes!$N$12&gt;1,SUMIFS(Taxes!$P$77:$P$79,Taxes!$N$77:$N$79,Taxes!$N$12),IF(Taxes!$P107&lt;&gt;"",Taxes!$P107,SUMIFS(Taxes!$P$77:$P$79,Taxes!$N$77:$N$79,Taxes!$N$12)))
)))
)</f>
        <v>9187.5</v>
      </c>
      <c r="BG200" s="5">
        <f ca="1">IF(BG$4="",0,BG162*BG179/(1+
IF(SUMIFS(Taxes!$N$14:$N$17,Taxes!$J$14:$J$17,YEAR(BG$4))=4,IF(BG$1&lt;=Taxes!$P$81*12,Taxes!$P$82,IF(BG$1&lt;=Taxes!$P$83*12,Taxes!$P$84,IF(Taxes!$P107&lt;&gt;"",Taxes!$P107,Taxes!$P$77))),
IF(SUMIFS(Taxes!$N$14:$N$17,Taxes!$J$14:$J$17,YEAR(BG$4))&gt;1,SUMIFS(Taxes!$P$77:$P$79,Taxes!$N$77:$N$79,SUMIFS(Taxes!$N$14:$N$17,Taxes!$J$14:$J$17,YEAR(BG$4))),
IF(Taxes!$N$12&gt;1,SUMIFS(Taxes!$P$77:$P$79,Taxes!$N$77:$N$79,Taxes!$N$12),IF(Taxes!$P107&lt;&gt;"",Taxes!$P107,SUMIFS(Taxes!$P$77:$P$79,Taxes!$N$77:$N$79,Taxes!$N$12)))
)))
)</f>
        <v>9187.5</v>
      </c>
      <c r="BH200" s="5">
        <f ca="1">IF(BH$4="",0,BH162*BH179/(1+
IF(SUMIFS(Taxes!$N$14:$N$17,Taxes!$J$14:$J$17,YEAR(BH$4))=4,IF(BH$1&lt;=Taxes!$P$81*12,Taxes!$P$82,IF(BH$1&lt;=Taxes!$P$83*12,Taxes!$P$84,IF(Taxes!$P107&lt;&gt;"",Taxes!$P107,Taxes!$P$77))),
IF(SUMIFS(Taxes!$N$14:$N$17,Taxes!$J$14:$J$17,YEAR(BH$4))&gt;1,SUMIFS(Taxes!$P$77:$P$79,Taxes!$N$77:$N$79,SUMIFS(Taxes!$N$14:$N$17,Taxes!$J$14:$J$17,YEAR(BH$4))),
IF(Taxes!$N$12&gt;1,SUMIFS(Taxes!$P$77:$P$79,Taxes!$N$77:$N$79,Taxes!$N$12),IF(Taxes!$P107&lt;&gt;"",Taxes!$P107,SUMIFS(Taxes!$P$77:$P$79,Taxes!$N$77:$N$79,Taxes!$N$12)))
)))
)</f>
        <v>9646.8750000000018</v>
      </c>
      <c r="BI200" s="5">
        <f ca="1">IF(BI$4="",0,BI162*BI179/(1+
IF(SUMIFS(Taxes!$N$14:$N$17,Taxes!$J$14:$J$17,YEAR(BI$4))=4,IF(BI$1&lt;=Taxes!$P$81*12,Taxes!$P$82,IF(BI$1&lt;=Taxes!$P$83*12,Taxes!$P$84,IF(Taxes!$P107&lt;&gt;"",Taxes!$P107,Taxes!$P$77))),
IF(SUMIFS(Taxes!$N$14:$N$17,Taxes!$J$14:$J$17,YEAR(BI$4))&gt;1,SUMIFS(Taxes!$P$77:$P$79,Taxes!$N$77:$N$79,SUMIFS(Taxes!$N$14:$N$17,Taxes!$J$14:$J$17,YEAR(BI$4))),
IF(Taxes!$N$12&gt;1,SUMIFS(Taxes!$P$77:$P$79,Taxes!$N$77:$N$79,Taxes!$N$12),IF(Taxes!$P107&lt;&gt;"",Taxes!$P107,SUMIFS(Taxes!$P$77:$P$79,Taxes!$N$77:$N$79,Taxes!$N$12)))
)))
)</f>
        <v>9646.8750000000018</v>
      </c>
      <c r="BJ200" s="5">
        <f ca="1">IF(BJ$4="",0,BJ162*BJ179/(1+
IF(SUMIFS(Taxes!$N$14:$N$17,Taxes!$J$14:$J$17,YEAR(BJ$4))=4,IF(BJ$1&lt;=Taxes!$P$81*12,Taxes!$P$82,IF(BJ$1&lt;=Taxes!$P$83*12,Taxes!$P$84,IF(Taxes!$P107&lt;&gt;"",Taxes!$P107,Taxes!$P$77))),
IF(SUMIFS(Taxes!$N$14:$N$17,Taxes!$J$14:$J$17,YEAR(BJ$4))&gt;1,SUMIFS(Taxes!$P$77:$P$79,Taxes!$N$77:$N$79,SUMIFS(Taxes!$N$14:$N$17,Taxes!$J$14:$J$17,YEAR(BJ$4))),
IF(Taxes!$N$12&gt;1,SUMIFS(Taxes!$P$77:$P$79,Taxes!$N$77:$N$79,Taxes!$N$12),IF(Taxes!$P107&lt;&gt;"",Taxes!$P107,SUMIFS(Taxes!$P$77:$P$79,Taxes!$N$77:$N$79,Taxes!$N$12)))
)))
)</f>
        <v>9646.8750000000018</v>
      </c>
      <c r="BK200" s="5">
        <f ca="1">IF(BK$4="",0,BK162*BK179/(1+
IF(SUMIFS(Taxes!$N$14:$N$17,Taxes!$J$14:$J$17,YEAR(BK$4))=4,IF(BK$1&lt;=Taxes!$P$81*12,Taxes!$P$82,IF(BK$1&lt;=Taxes!$P$83*12,Taxes!$P$84,IF(Taxes!$P107&lt;&gt;"",Taxes!$P107,Taxes!$P$77))),
IF(SUMIFS(Taxes!$N$14:$N$17,Taxes!$J$14:$J$17,YEAR(BK$4))&gt;1,SUMIFS(Taxes!$P$77:$P$79,Taxes!$N$77:$N$79,SUMIFS(Taxes!$N$14:$N$17,Taxes!$J$14:$J$17,YEAR(BK$4))),
IF(Taxes!$N$12&gt;1,SUMIFS(Taxes!$P$77:$P$79,Taxes!$N$77:$N$79,Taxes!$N$12),IF(Taxes!$P107&lt;&gt;"",Taxes!$P107,SUMIFS(Taxes!$P$77:$P$79,Taxes!$N$77:$N$79,Taxes!$N$12)))
)))
)</f>
        <v>9646.8750000000018</v>
      </c>
      <c r="BL200" s="5">
        <f ca="1">IF(BL$4="",0,BL162*BL179/(1+
IF(SUMIFS(Taxes!$N$14:$N$17,Taxes!$J$14:$J$17,YEAR(BL$4))=4,IF(BL$1&lt;=Taxes!$P$81*12,Taxes!$P$82,IF(BL$1&lt;=Taxes!$P$83*12,Taxes!$P$84,IF(Taxes!$P107&lt;&gt;"",Taxes!$P107,Taxes!$P$77))),
IF(SUMIFS(Taxes!$N$14:$N$17,Taxes!$J$14:$J$17,YEAR(BL$4))&gt;1,SUMIFS(Taxes!$P$77:$P$79,Taxes!$N$77:$N$79,SUMIFS(Taxes!$N$14:$N$17,Taxes!$J$14:$J$17,YEAR(BL$4))),
IF(Taxes!$N$12&gt;1,SUMIFS(Taxes!$P$77:$P$79,Taxes!$N$77:$N$79,Taxes!$N$12),IF(Taxes!$P107&lt;&gt;"",Taxes!$P107,SUMIFS(Taxes!$P$77:$P$79,Taxes!$N$77:$N$79,Taxes!$N$12)))
)))
)</f>
        <v>9646.8750000000018</v>
      </c>
      <c r="BM200" s="5">
        <f ca="1">IF(BM$4="",0,BM162*BM179/(1+
IF(SUMIFS(Taxes!$N$14:$N$17,Taxes!$J$14:$J$17,YEAR(BM$4))=4,IF(BM$1&lt;=Taxes!$P$81*12,Taxes!$P$82,IF(BM$1&lt;=Taxes!$P$83*12,Taxes!$P$84,IF(Taxes!$P107&lt;&gt;"",Taxes!$P107,Taxes!$P$77))),
IF(SUMIFS(Taxes!$N$14:$N$17,Taxes!$J$14:$J$17,YEAR(BM$4))&gt;1,SUMIFS(Taxes!$P$77:$P$79,Taxes!$N$77:$N$79,SUMIFS(Taxes!$N$14:$N$17,Taxes!$J$14:$J$17,YEAR(BM$4))),
IF(Taxes!$N$12&gt;1,SUMIFS(Taxes!$P$77:$P$79,Taxes!$N$77:$N$79,Taxes!$N$12),IF(Taxes!$P107&lt;&gt;"",Taxes!$P107,SUMIFS(Taxes!$P$77:$P$79,Taxes!$N$77:$N$79,Taxes!$N$12)))
)))
)</f>
        <v>9646.8750000000018</v>
      </c>
      <c r="BN200" s="5">
        <f ca="1">IF(BN$4="",0,BN162*BN179/(1+
IF(SUMIFS(Taxes!$N$14:$N$17,Taxes!$J$14:$J$17,YEAR(BN$4))=4,IF(BN$1&lt;=Taxes!$P$81*12,Taxes!$P$82,IF(BN$1&lt;=Taxes!$P$83*12,Taxes!$P$84,IF(Taxes!$P107&lt;&gt;"",Taxes!$P107,Taxes!$P$77))),
IF(SUMIFS(Taxes!$N$14:$N$17,Taxes!$J$14:$J$17,YEAR(BN$4))&gt;1,SUMIFS(Taxes!$P$77:$P$79,Taxes!$N$77:$N$79,SUMIFS(Taxes!$N$14:$N$17,Taxes!$J$14:$J$17,YEAR(BN$4))),
IF(Taxes!$N$12&gt;1,SUMIFS(Taxes!$P$77:$P$79,Taxes!$N$77:$N$79,Taxes!$N$12),IF(Taxes!$P107&lt;&gt;"",Taxes!$P107,SUMIFS(Taxes!$P$77:$P$79,Taxes!$N$77:$N$79,Taxes!$N$12)))
)))
)</f>
        <v>9646.8750000000018</v>
      </c>
      <c r="BO200" s="5">
        <f ca="1">IF(BO$4="",0,BO162*BO179/(1+
IF(SUMIFS(Taxes!$N$14:$N$17,Taxes!$J$14:$J$17,YEAR(BO$4))=4,IF(BO$1&lt;=Taxes!$P$81*12,Taxes!$P$82,IF(BO$1&lt;=Taxes!$P$83*12,Taxes!$P$84,IF(Taxes!$P107&lt;&gt;"",Taxes!$P107,Taxes!$P$77))),
IF(SUMIFS(Taxes!$N$14:$N$17,Taxes!$J$14:$J$17,YEAR(BO$4))&gt;1,SUMIFS(Taxes!$P$77:$P$79,Taxes!$N$77:$N$79,SUMIFS(Taxes!$N$14:$N$17,Taxes!$J$14:$J$17,YEAR(BO$4))),
IF(Taxes!$N$12&gt;1,SUMIFS(Taxes!$P$77:$P$79,Taxes!$N$77:$N$79,Taxes!$N$12),IF(Taxes!$P107&lt;&gt;"",Taxes!$P107,SUMIFS(Taxes!$P$77:$P$79,Taxes!$N$77:$N$79,Taxes!$N$12)))
)))
)</f>
        <v>9646.8750000000018</v>
      </c>
      <c r="BP200" s="5">
        <f ca="1">IF(BP$4="",0,BP162*BP179/(1+
IF(SUMIFS(Taxes!$N$14:$N$17,Taxes!$J$14:$J$17,YEAR(BP$4))=4,IF(BP$1&lt;=Taxes!$P$81*12,Taxes!$P$82,IF(BP$1&lt;=Taxes!$P$83*12,Taxes!$P$84,IF(Taxes!$P107&lt;&gt;"",Taxes!$P107,Taxes!$P$77))),
IF(SUMIFS(Taxes!$N$14:$N$17,Taxes!$J$14:$J$17,YEAR(BP$4))&gt;1,SUMIFS(Taxes!$P$77:$P$79,Taxes!$N$77:$N$79,SUMIFS(Taxes!$N$14:$N$17,Taxes!$J$14:$J$17,YEAR(BP$4))),
IF(Taxes!$N$12&gt;1,SUMIFS(Taxes!$P$77:$P$79,Taxes!$N$77:$N$79,Taxes!$N$12),IF(Taxes!$P107&lt;&gt;"",Taxes!$P107,SUMIFS(Taxes!$P$77:$P$79,Taxes!$N$77:$N$79,Taxes!$N$12)))
)))
)</f>
        <v>9646.8750000000018</v>
      </c>
      <c r="BQ200" s="5">
        <f ca="1">IF(BQ$4="",0,BQ162*BQ179/(1+
IF(SUMIFS(Taxes!$N$14:$N$17,Taxes!$J$14:$J$17,YEAR(BQ$4))=4,IF(BQ$1&lt;=Taxes!$P$81*12,Taxes!$P$82,IF(BQ$1&lt;=Taxes!$P$83*12,Taxes!$P$84,IF(Taxes!$P107&lt;&gt;"",Taxes!$P107,Taxes!$P$77))),
IF(SUMIFS(Taxes!$N$14:$N$17,Taxes!$J$14:$J$17,YEAR(BQ$4))&gt;1,SUMIFS(Taxes!$P$77:$P$79,Taxes!$N$77:$N$79,SUMIFS(Taxes!$N$14:$N$17,Taxes!$J$14:$J$17,YEAR(BQ$4))),
IF(Taxes!$N$12&gt;1,SUMIFS(Taxes!$P$77:$P$79,Taxes!$N$77:$N$79,Taxes!$N$12),IF(Taxes!$P107&lt;&gt;"",Taxes!$P107,SUMIFS(Taxes!$P$77:$P$79,Taxes!$N$77:$N$79,Taxes!$N$12)))
)))
)</f>
        <v>9646.8750000000018</v>
      </c>
      <c r="BR200" s="5">
        <f ca="1">IF(BR$4="",0,BR162*BR179/(1+
IF(SUMIFS(Taxes!$N$14:$N$17,Taxes!$J$14:$J$17,YEAR(BR$4))=4,IF(BR$1&lt;=Taxes!$P$81*12,Taxes!$P$82,IF(BR$1&lt;=Taxes!$P$83*12,Taxes!$P$84,IF(Taxes!$P107&lt;&gt;"",Taxes!$P107,Taxes!$P$77))),
IF(SUMIFS(Taxes!$N$14:$N$17,Taxes!$J$14:$J$17,YEAR(BR$4))&gt;1,SUMIFS(Taxes!$P$77:$P$79,Taxes!$N$77:$N$79,SUMIFS(Taxes!$N$14:$N$17,Taxes!$J$14:$J$17,YEAR(BR$4))),
IF(Taxes!$N$12&gt;1,SUMIFS(Taxes!$P$77:$P$79,Taxes!$N$77:$N$79,Taxes!$N$12),IF(Taxes!$P107&lt;&gt;"",Taxes!$P107,SUMIFS(Taxes!$P$77:$P$79,Taxes!$N$77:$N$79,Taxes!$N$12)))
)))
)</f>
        <v>9646.8750000000018</v>
      </c>
      <c r="BS200" s="5">
        <f ca="1">IF(BS$4="",0,BS162*BS179/(1+
IF(SUMIFS(Taxes!$N$14:$N$17,Taxes!$J$14:$J$17,YEAR(BS$4))=4,IF(BS$1&lt;=Taxes!$P$81*12,Taxes!$P$82,IF(BS$1&lt;=Taxes!$P$83*12,Taxes!$P$84,IF(Taxes!$P107&lt;&gt;"",Taxes!$P107,Taxes!$P$77))),
IF(SUMIFS(Taxes!$N$14:$N$17,Taxes!$J$14:$J$17,YEAR(BS$4))&gt;1,SUMIFS(Taxes!$P$77:$P$79,Taxes!$N$77:$N$79,SUMIFS(Taxes!$N$14:$N$17,Taxes!$J$14:$J$17,YEAR(BS$4))),
IF(Taxes!$N$12&gt;1,SUMIFS(Taxes!$P$77:$P$79,Taxes!$N$77:$N$79,Taxes!$N$12),IF(Taxes!$P107&lt;&gt;"",Taxes!$P107,SUMIFS(Taxes!$P$77:$P$79,Taxes!$N$77:$N$79,Taxes!$N$12)))
)))
)</f>
        <v>9646.8750000000018</v>
      </c>
      <c r="BT200" s="5">
        <f ca="1">IF(BT$4="",0,BT162*BT179/(1+
IF(SUMIFS(Taxes!$N$14:$N$17,Taxes!$J$14:$J$17,YEAR(BT$4))=4,IF(BT$1&lt;=Taxes!$P$81*12,Taxes!$P$82,IF(BT$1&lt;=Taxes!$P$83*12,Taxes!$P$84,IF(Taxes!$P107&lt;&gt;"",Taxes!$P107,Taxes!$P$77))),
IF(SUMIFS(Taxes!$N$14:$N$17,Taxes!$J$14:$J$17,YEAR(BT$4))&gt;1,SUMIFS(Taxes!$P$77:$P$79,Taxes!$N$77:$N$79,SUMIFS(Taxes!$N$14:$N$17,Taxes!$J$14:$J$17,YEAR(BT$4))),
IF(Taxes!$N$12&gt;1,SUMIFS(Taxes!$P$77:$P$79,Taxes!$N$77:$N$79,Taxes!$N$12),IF(Taxes!$P107&lt;&gt;"",Taxes!$P107,SUMIFS(Taxes!$P$77:$P$79,Taxes!$N$77:$N$79,Taxes!$N$12)))
)))
)</f>
        <v>10129.21875</v>
      </c>
      <c r="BU200" s="5">
        <f ca="1">IF(BU$4="",0,BU162*BU179/(1+
IF(SUMIFS(Taxes!$N$14:$N$17,Taxes!$J$14:$J$17,YEAR(BU$4))=4,IF(BU$1&lt;=Taxes!$P$81*12,Taxes!$P$82,IF(BU$1&lt;=Taxes!$P$83*12,Taxes!$P$84,IF(Taxes!$P107&lt;&gt;"",Taxes!$P107,Taxes!$P$77))),
IF(SUMIFS(Taxes!$N$14:$N$17,Taxes!$J$14:$J$17,YEAR(BU$4))&gt;1,SUMIFS(Taxes!$P$77:$P$79,Taxes!$N$77:$N$79,SUMIFS(Taxes!$N$14:$N$17,Taxes!$J$14:$J$17,YEAR(BU$4))),
IF(Taxes!$N$12&gt;1,SUMIFS(Taxes!$P$77:$P$79,Taxes!$N$77:$N$79,Taxes!$N$12),IF(Taxes!$P107&lt;&gt;"",Taxes!$P107,SUMIFS(Taxes!$P$77:$P$79,Taxes!$N$77:$N$79,Taxes!$N$12)))
)))
)</f>
        <v>10129.21875</v>
      </c>
      <c r="BV200" s="5">
        <f ca="1">IF(BV$4="",0,BV162*BV179/(1+
IF(SUMIFS(Taxes!$N$14:$N$17,Taxes!$J$14:$J$17,YEAR(BV$4))=4,IF(BV$1&lt;=Taxes!$P$81*12,Taxes!$P$82,IF(BV$1&lt;=Taxes!$P$83*12,Taxes!$P$84,IF(Taxes!$P107&lt;&gt;"",Taxes!$P107,Taxes!$P$77))),
IF(SUMIFS(Taxes!$N$14:$N$17,Taxes!$J$14:$J$17,YEAR(BV$4))&gt;1,SUMIFS(Taxes!$P$77:$P$79,Taxes!$N$77:$N$79,SUMIFS(Taxes!$N$14:$N$17,Taxes!$J$14:$J$17,YEAR(BV$4))),
IF(Taxes!$N$12&gt;1,SUMIFS(Taxes!$P$77:$P$79,Taxes!$N$77:$N$79,Taxes!$N$12),IF(Taxes!$P107&lt;&gt;"",Taxes!$P107,SUMIFS(Taxes!$P$77:$P$79,Taxes!$N$77:$N$79,Taxes!$N$12)))
)))
)</f>
        <v>10129.21875</v>
      </c>
      <c r="BW200" s="5">
        <f ca="1">IF(BW$4="",0,BW162*BW179/(1+
IF(SUMIFS(Taxes!$N$14:$N$17,Taxes!$J$14:$J$17,YEAR(BW$4))=4,IF(BW$1&lt;=Taxes!$P$81*12,Taxes!$P$82,IF(BW$1&lt;=Taxes!$P$83*12,Taxes!$P$84,IF(Taxes!$P107&lt;&gt;"",Taxes!$P107,Taxes!$P$77))),
IF(SUMIFS(Taxes!$N$14:$N$17,Taxes!$J$14:$J$17,YEAR(BW$4))&gt;1,SUMIFS(Taxes!$P$77:$P$79,Taxes!$N$77:$N$79,SUMIFS(Taxes!$N$14:$N$17,Taxes!$J$14:$J$17,YEAR(BW$4))),
IF(Taxes!$N$12&gt;1,SUMIFS(Taxes!$P$77:$P$79,Taxes!$N$77:$N$79,Taxes!$N$12),IF(Taxes!$P107&lt;&gt;"",Taxes!$P107,SUMIFS(Taxes!$P$77:$P$79,Taxes!$N$77:$N$79,Taxes!$N$12)))
)))
)</f>
        <v>10129.21875</v>
      </c>
      <c r="BX200" s="5">
        <f ca="1">IF(BX$4="",0,BX162*BX179/(1+
IF(SUMIFS(Taxes!$N$14:$N$17,Taxes!$J$14:$J$17,YEAR(BX$4))=4,IF(BX$1&lt;=Taxes!$P$81*12,Taxes!$P$82,IF(BX$1&lt;=Taxes!$P$83*12,Taxes!$P$84,IF(Taxes!$P107&lt;&gt;"",Taxes!$P107,Taxes!$P$77))),
IF(SUMIFS(Taxes!$N$14:$N$17,Taxes!$J$14:$J$17,YEAR(BX$4))&gt;1,SUMIFS(Taxes!$P$77:$P$79,Taxes!$N$77:$N$79,SUMIFS(Taxes!$N$14:$N$17,Taxes!$J$14:$J$17,YEAR(BX$4))),
IF(Taxes!$N$12&gt;1,SUMIFS(Taxes!$P$77:$P$79,Taxes!$N$77:$N$79,Taxes!$N$12),IF(Taxes!$P107&lt;&gt;"",Taxes!$P107,SUMIFS(Taxes!$P$77:$P$79,Taxes!$N$77:$N$79,Taxes!$N$12)))
)))
)</f>
        <v>10129.21875</v>
      </c>
      <c r="BY200" s="5">
        <f ca="1">IF(BY$4="",0,BY162*BY179/(1+
IF(SUMIFS(Taxes!$N$14:$N$17,Taxes!$J$14:$J$17,YEAR(BY$4))=4,IF(BY$1&lt;=Taxes!$P$81*12,Taxes!$P$82,IF(BY$1&lt;=Taxes!$P$83*12,Taxes!$P$84,IF(Taxes!$P107&lt;&gt;"",Taxes!$P107,Taxes!$P$77))),
IF(SUMIFS(Taxes!$N$14:$N$17,Taxes!$J$14:$J$17,YEAR(BY$4))&gt;1,SUMIFS(Taxes!$P$77:$P$79,Taxes!$N$77:$N$79,SUMIFS(Taxes!$N$14:$N$17,Taxes!$J$14:$J$17,YEAR(BY$4))),
IF(Taxes!$N$12&gt;1,SUMIFS(Taxes!$P$77:$P$79,Taxes!$N$77:$N$79,Taxes!$N$12),IF(Taxes!$P107&lt;&gt;"",Taxes!$P107,SUMIFS(Taxes!$P$77:$P$79,Taxes!$N$77:$N$79,Taxes!$N$12)))
)))
)</f>
        <v>10129.21875</v>
      </c>
      <c r="BZ200" s="5">
        <f ca="1">IF(BZ$4="",0,BZ162*BZ179/(1+
IF(SUMIFS(Taxes!$N$14:$N$17,Taxes!$J$14:$J$17,YEAR(BZ$4))=4,IF(BZ$1&lt;=Taxes!$P$81*12,Taxes!$P$82,IF(BZ$1&lt;=Taxes!$P$83*12,Taxes!$P$84,IF(Taxes!$P107&lt;&gt;"",Taxes!$P107,Taxes!$P$77))),
IF(SUMIFS(Taxes!$N$14:$N$17,Taxes!$J$14:$J$17,YEAR(BZ$4))&gt;1,SUMIFS(Taxes!$P$77:$P$79,Taxes!$N$77:$N$79,SUMIFS(Taxes!$N$14:$N$17,Taxes!$J$14:$J$17,YEAR(BZ$4))),
IF(Taxes!$N$12&gt;1,SUMIFS(Taxes!$P$77:$P$79,Taxes!$N$77:$N$79,Taxes!$N$12),IF(Taxes!$P107&lt;&gt;"",Taxes!$P107,SUMIFS(Taxes!$P$77:$P$79,Taxes!$N$77:$N$79,Taxes!$N$12)))
)))
)</f>
        <v>10129.21875</v>
      </c>
      <c r="CA200" s="5">
        <f ca="1">IF(CA$4="",0,CA162*CA179/(1+
IF(SUMIFS(Taxes!$N$14:$N$17,Taxes!$J$14:$J$17,YEAR(CA$4))=4,IF(CA$1&lt;=Taxes!$P$81*12,Taxes!$P$82,IF(CA$1&lt;=Taxes!$P$83*12,Taxes!$P$84,IF(Taxes!$P107&lt;&gt;"",Taxes!$P107,Taxes!$P$77))),
IF(SUMIFS(Taxes!$N$14:$N$17,Taxes!$J$14:$J$17,YEAR(CA$4))&gt;1,SUMIFS(Taxes!$P$77:$P$79,Taxes!$N$77:$N$79,SUMIFS(Taxes!$N$14:$N$17,Taxes!$J$14:$J$17,YEAR(CA$4))),
IF(Taxes!$N$12&gt;1,SUMIFS(Taxes!$P$77:$P$79,Taxes!$N$77:$N$79,Taxes!$N$12),IF(Taxes!$P107&lt;&gt;"",Taxes!$P107,SUMIFS(Taxes!$P$77:$P$79,Taxes!$N$77:$N$79,Taxes!$N$12)))
)))
)</f>
        <v>10129.21875</v>
      </c>
      <c r="CB200" s="5">
        <f ca="1">IF(CB$4="",0,CB162*CB179/(1+
IF(SUMIFS(Taxes!$N$14:$N$17,Taxes!$J$14:$J$17,YEAR(CB$4))=4,IF(CB$1&lt;=Taxes!$P$81*12,Taxes!$P$82,IF(CB$1&lt;=Taxes!$P$83*12,Taxes!$P$84,IF(Taxes!$P107&lt;&gt;"",Taxes!$P107,Taxes!$P$77))),
IF(SUMIFS(Taxes!$N$14:$N$17,Taxes!$J$14:$J$17,YEAR(CB$4))&gt;1,SUMIFS(Taxes!$P$77:$P$79,Taxes!$N$77:$N$79,SUMIFS(Taxes!$N$14:$N$17,Taxes!$J$14:$J$17,YEAR(CB$4))),
IF(Taxes!$N$12&gt;1,SUMIFS(Taxes!$P$77:$P$79,Taxes!$N$77:$N$79,Taxes!$N$12),IF(Taxes!$P107&lt;&gt;"",Taxes!$P107,SUMIFS(Taxes!$P$77:$P$79,Taxes!$N$77:$N$79,Taxes!$N$12)))
)))
)</f>
        <v>10129.21875</v>
      </c>
      <c r="CC200" s="5">
        <f ca="1">IF(CC$4="",0,CC162*CC179/(1+
IF(SUMIFS(Taxes!$N$14:$N$17,Taxes!$J$14:$J$17,YEAR(CC$4))=4,IF(CC$1&lt;=Taxes!$P$81*12,Taxes!$P$82,IF(CC$1&lt;=Taxes!$P$83*12,Taxes!$P$84,IF(Taxes!$P107&lt;&gt;"",Taxes!$P107,Taxes!$P$77))),
IF(SUMIFS(Taxes!$N$14:$N$17,Taxes!$J$14:$J$17,YEAR(CC$4))&gt;1,SUMIFS(Taxes!$P$77:$P$79,Taxes!$N$77:$N$79,SUMIFS(Taxes!$N$14:$N$17,Taxes!$J$14:$J$17,YEAR(CC$4))),
IF(Taxes!$N$12&gt;1,SUMIFS(Taxes!$P$77:$P$79,Taxes!$N$77:$N$79,Taxes!$N$12),IF(Taxes!$P107&lt;&gt;"",Taxes!$P107,SUMIFS(Taxes!$P$77:$P$79,Taxes!$N$77:$N$79,Taxes!$N$12)))
)))
)</f>
        <v>10129.21875</v>
      </c>
      <c r="CD200" s="5">
        <f ca="1">IF(CD$4="",0,CD162*CD179/(1+
IF(SUMIFS(Taxes!$N$14:$N$17,Taxes!$J$14:$J$17,YEAR(CD$4))=4,IF(CD$1&lt;=Taxes!$P$81*12,Taxes!$P$82,IF(CD$1&lt;=Taxes!$P$83*12,Taxes!$P$84,IF(Taxes!$P107&lt;&gt;"",Taxes!$P107,Taxes!$P$77))),
IF(SUMIFS(Taxes!$N$14:$N$17,Taxes!$J$14:$J$17,YEAR(CD$4))&gt;1,SUMIFS(Taxes!$P$77:$P$79,Taxes!$N$77:$N$79,SUMIFS(Taxes!$N$14:$N$17,Taxes!$J$14:$J$17,YEAR(CD$4))),
IF(Taxes!$N$12&gt;1,SUMIFS(Taxes!$P$77:$P$79,Taxes!$N$77:$N$79,Taxes!$N$12),IF(Taxes!$P107&lt;&gt;"",Taxes!$P107,SUMIFS(Taxes!$P$77:$P$79,Taxes!$N$77:$N$79,Taxes!$N$12)))
)))
)</f>
        <v>10129.21875</v>
      </c>
      <c r="CE200" s="5">
        <f ca="1">IF(CE$4="",0,CE162*CE179/(1+
IF(SUMIFS(Taxes!$N$14:$N$17,Taxes!$J$14:$J$17,YEAR(CE$4))=4,IF(CE$1&lt;=Taxes!$P$81*12,Taxes!$P$82,IF(CE$1&lt;=Taxes!$P$83*12,Taxes!$P$84,IF(Taxes!$P107&lt;&gt;"",Taxes!$P107,Taxes!$P$77))),
IF(SUMIFS(Taxes!$N$14:$N$17,Taxes!$J$14:$J$17,YEAR(CE$4))&gt;1,SUMIFS(Taxes!$P$77:$P$79,Taxes!$N$77:$N$79,SUMIFS(Taxes!$N$14:$N$17,Taxes!$J$14:$J$17,YEAR(CE$4))),
IF(Taxes!$N$12&gt;1,SUMIFS(Taxes!$P$77:$P$79,Taxes!$N$77:$N$79,Taxes!$N$12),IF(Taxes!$P107&lt;&gt;"",Taxes!$P107,SUMIFS(Taxes!$P$77:$P$79,Taxes!$N$77:$N$79,Taxes!$N$12)))
)))
)</f>
        <v>10129.21875</v>
      </c>
      <c r="CF200" s="5">
        <f ca="1">IF(CF$4="",0,CF162*CF179/(1+
IF(SUMIFS(Taxes!$N$14:$N$17,Taxes!$J$14:$J$17,YEAR(CF$4))=4,IF(CF$1&lt;=Taxes!$P$81*12,Taxes!$P$82,IF(CF$1&lt;=Taxes!$P$83*12,Taxes!$P$84,IF(Taxes!$P107&lt;&gt;"",Taxes!$P107,Taxes!$P$77))),
IF(SUMIFS(Taxes!$N$14:$N$17,Taxes!$J$14:$J$17,YEAR(CF$4))&gt;1,SUMIFS(Taxes!$P$77:$P$79,Taxes!$N$77:$N$79,SUMIFS(Taxes!$N$14:$N$17,Taxes!$J$14:$J$17,YEAR(CF$4))),
IF(Taxes!$N$12&gt;1,SUMIFS(Taxes!$P$77:$P$79,Taxes!$N$77:$N$79,Taxes!$N$12),IF(Taxes!$P107&lt;&gt;"",Taxes!$P107,SUMIFS(Taxes!$P$77:$P$79,Taxes!$N$77:$N$79,Taxes!$N$12)))
)))
)</f>
        <v>0</v>
      </c>
    </row>
    <row r="201" spans="2:84" ht="3" customHeight="1" x14ac:dyDescent="0.3"/>
    <row r="202" spans="2:84" ht="3" customHeight="1" x14ac:dyDescent="0.3"/>
    <row r="203" spans="2:84" x14ac:dyDescent="0.3">
      <c r="B203" s="13">
        <f>ROW()</f>
        <v>203</v>
      </c>
      <c r="H203" s="1" t="str">
        <f>$H$97</f>
        <v>Переменные расходы с НДС</v>
      </c>
      <c r="I203" s="1" t="str">
        <f>I165</f>
        <v>Банковские расходы</v>
      </c>
      <c r="M203" s="53" t="s">
        <v>18</v>
      </c>
      <c r="U203" s="5">
        <f t="shared" ca="1" si="141"/>
        <v>566925.9375</v>
      </c>
      <c r="X203" s="5">
        <f ca="1">IF(X$4="",0,X165*X182/(1+
IF(SUMIFS(Taxes!$N$14:$N$17,Taxes!$J$14:$J$17,YEAR(X$4))=4,IF(X$1&lt;=Taxes!$P$81*12,Taxes!$P$82,IF(X$1&lt;=Taxes!$P$83*12,Taxes!$P$84,IF(Taxes!$P110&lt;&gt;"",Taxes!$P110,Taxes!$P$77))),
IF(SUMIFS(Taxes!$N$14:$N$17,Taxes!$J$14:$J$17,YEAR(X$4))&gt;1,SUMIFS(Taxes!$P$77:$P$79,Taxes!$N$77:$N$79,SUMIFS(Taxes!$N$14:$N$17,Taxes!$J$14:$J$17,YEAR(X$4))),
IF(Taxes!$N$12&gt;1,SUMIFS(Taxes!$P$77:$P$79,Taxes!$N$77:$N$79,Taxes!$N$12),IF(Taxes!$P110&lt;&gt;"",Taxes!$P110,SUMIFS(Taxes!$P$77:$P$79,Taxes!$N$77:$N$79,Taxes!$N$12)))
)))
)</f>
        <v>4166.666666666667</v>
      </c>
      <c r="Y203" s="5">
        <f ca="1">IF(Y$4="",0,Y165*Y182/(1+
IF(SUMIFS(Taxes!$N$14:$N$17,Taxes!$J$14:$J$17,YEAR(Y$4))=4,IF(Y$1&lt;=Taxes!$P$81*12,Taxes!$P$82,IF(Y$1&lt;=Taxes!$P$83*12,Taxes!$P$84,IF(Taxes!$P110&lt;&gt;"",Taxes!$P110,Taxes!$P$77))),
IF(SUMIFS(Taxes!$N$14:$N$17,Taxes!$J$14:$J$17,YEAR(Y$4))&gt;1,SUMIFS(Taxes!$P$77:$P$79,Taxes!$N$77:$N$79,SUMIFS(Taxes!$N$14:$N$17,Taxes!$J$14:$J$17,YEAR(Y$4))),
IF(Taxes!$N$12&gt;1,SUMIFS(Taxes!$P$77:$P$79,Taxes!$N$77:$N$79,Taxes!$N$12),IF(Taxes!$P110&lt;&gt;"",Taxes!$P110,SUMIFS(Taxes!$P$77:$P$79,Taxes!$N$77:$N$79,Taxes!$N$12)))
)))
)</f>
        <v>4166.666666666667</v>
      </c>
      <c r="Z203" s="5">
        <f ca="1">IF(Z$4="",0,Z165*Z182/(1+
IF(SUMIFS(Taxes!$N$14:$N$17,Taxes!$J$14:$J$17,YEAR(Z$4))=4,IF(Z$1&lt;=Taxes!$P$81*12,Taxes!$P$82,IF(Z$1&lt;=Taxes!$P$83*12,Taxes!$P$84,IF(Taxes!$P110&lt;&gt;"",Taxes!$P110,Taxes!$P$77))),
IF(SUMIFS(Taxes!$N$14:$N$17,Taxes!$J$14:$J$17,YEAR(Z$4))&gt;1,SUMIFS(Taxes!$P$77:$P$79,Taxes!$N$77:$N$79,SUMIFS(Taxes!$N$14:$N$17,Taxes!$J$14:$J$17,YEAR(Z$4))),
IF(Taxes!$N$12&gt;1,SUMIFS(Taxes!$P$77:$P$79,Taxes!$N$77:$N$79,Taxes!$N$12),IF(Taxes!$P110&lt;&gt;"",Taxes!$P110,SUMIFS(Taxes!$P$77:$P$79,Taxes!$N$77:$N$79,Taxes!$N$12)))
)))
)</f>
        <v>4166.666666666667</v>
      </c>
      <c r="AA203" s="5">
        <f ca="1">IF(AA$4="",0,AA165*AA182/(1+
IF(SUMIFS(Taxes!$N$14:$N$17,Taxes!$J$14:$J$17,YEAR(AA$4))=4,IF(AA$1&lt;=Taxes!$P$81*12,Taxes!$P$82,IF(AA$1&lt;=Taxes!$P$83*12,Taxes!$P$84,IF(Taxes!$P110&lt;&gt;"",Taxes!$P110,Taxes!$P$77))),
IF(SUMIFS(Taxes!$N$14:$N$17,Taxes!$J$14:$J$17,YEAR(AA$4))&gt;1,SUMIFS(Taxes!$P$77:$P$79,Taxes!$N$77:$N$79,SUMIFS(Taxes!$N$14:$N$17,Taxes!$J$14:$J$17,YEAR(AA$4))),
IF(Taxes!$N$12&gt;1,SUMIFS(Taxes!$P$77:$P$79,Taxes!$N$77:$N$79,Taxes!$N$12),IF(Taxes!$P110&lt;&gt;"",Taxes!$P110,SUMIFS(Taxes!$P$77:$P$79,Taxes!$N$77:$N$79,Taxes!$N$12)))
)))
)</f>
        <v>4166.666666666667</v>
      </c>
      <c r="AB203" s="5">
        <f ca="1">IF(AB$4="",0,AB165*AB182/(1+
IF(SUMIFS(Taxes!$N$14:$N$17,Taxes!$J$14:$J$17,YEAR(AB$4))=4,IF(AB$1&lt;=Taxes!$P$81*12,Taxes!$P$82,IF(AB$1&lt;=Taxes!$P$83*12,Taxes!$P$84,IF(Taxes!$P110&lt;&gt;"",Taxes!$P110,Taxes!$P$77))),
IF(SUMIFS(Taxes!$N$14:$N$17,Taxes!$J$14:$J$17,YEAR(AB$4))&gt;1,SUMIFS(Taxes!$P$77:$P$79,Taxes!$N$77:$N$79,SUMIFS(Taxes!$N$14:$N$17,Taxes!$J$14:$J$17,YEAR(AB$4))),
IF(Taxes!$N$12&gt;1,SUMIFS(Taxes!$P$77:$P$79,Taxes!$N$77:$N$79,Taxes!$N$12),IF(Taxes!$P110&lt;&gt;"",Taxes!$P110,SUMIFS(Taxes!$P$77:$P$79,Taxes!$N$77:$N$79,Taxes!$N$12)))
)))
)</f>
        <v>4166.666666666667</v>
      </c>
      <c r="AC203" s="5">
        <f ca="1">IF(AC$4="",0,AC165*AC182/(1+
IF(SUMIFS(Taxes!$N$14:$N$17,Taxes!$J$14:$J$17,YEAR(AC$4))=4,IF(AC$1&lt;=Taxes!$P$81*12,Taxes!$P$82,IF(AC$1&lt;=Taxes!$P$83*12,Taxes!$P$84,IF(Taxes!$P110&lt;&gt;"",Taxes!$P110,Taxes!$P$77))),
IF(SUMIFS(Taxes!$N$14:$N$17,Taxes!$J$14:$J$17,YEAR(AC$4))&gt;1,SUMIFS(Taxes!$P$77:$P$79,Taxes!$N$77:$N$79,SUMIFS(Taxes!$N$14:$N$17,Taxes!$J$14:$J$17,YEAR(AC$4))),
IF(Taxes!$N$12&gt;1,SUMIFS(Taxes!$P$77:$P$79,Taxes!$N$77:$N$79,Taxes!$N$12),IF(Taxes!$P110&lt;&gt;"",Taxes!$P110,SUMIFS(Taxes!$P$77:$P$79,Taxes!$N$77:$N$79,Taxes!$N$12)))
)))
)</f>
        <v>4166.666666666667</v>
      </c>
      <c r="AD203" s="5">
        <f ca="1">IF(AD$4="",0,AD165*AD182/(1+
IF(SUMIFS(Taxes!$N$14:$N$17,Taxes!$J$14:$J$17,YEAR(AD$4))=4,IF(AD$1&lt;=Taxes!$P$81*12,Taxes!$P$82,IF(AD$1&lt;=Taxes!$P$83*12,Taxes!$P$84,IF(Taxes!$P110&lt;&gt;"",Taxes!$P110,Taxes!$P$77))),
IF(SUMIFS(Taxes!$N$14:$N$17,Taxes!$J$14:$J$17,YEAR(AD$4))&gt;1,SUMIFS(Taxes!$P$77:$P$79,Taxes!$N$77:$N$79,SUMIFS(Taxes!$N$14:$N$17,Taxes!$J$14:$J$17,YEAR(AD$4))),
IF(Taxes!$N$12&gt;1,SUMIFS(Taxes!$P$77:$P$79,Taxes!$N$77:$N$79,Taxes!$N$12),IF(Taxes!$P110&lt;&gt;"",Taxes!$P110,SUMIFS(Taxes!$P$77:$P$79,Taxes!$N$77:$N$79,Taxes!$N$12)))
)))
)</f>
        <v>4166.666666666667</v>
      </c>
      <c r="AE203" s="5">
        <f ca="1">IF(AE$4="",0,AE165*AE182/(1+
IF(SUMIFS(Taxes!$N$14:$N$17,Taxes!$J$14:$J$17,YEAR(AE$4))=4,IF(AE$1&lt;=Taxes!$P$81*12,Taxes!$P$82,IF(AE$1&lt;=Taxes!$P$83*12,Taxes!$P$84,IF(Taxes!$P110&lt;&gt;"",Taxes!$P110,Taxes!$P$77))),
IF(SUMIFS(Taxes!$N$14:$N$17,Taxes!$J$14:$J$17,YEAR(AE$4))&gt;1,SUMIFS(Taxes!$P$77:$P$79,Taxes!$N$77:$N$79,SUMIFS(Taxes!$N$14:$N$17,Taxes!$J$14:$J$17,YEAR(AE$4))),
IF(Taxes!$N$12&gt;1,SUMIFS(Taxes!$P$77:$P$79,Taxes!$N$77:$N$79,Taxes!$N$12),IF(Taxes!$P110&lt;&gt;"",Taxes!$P110,SUMIFS(Taxes!$P$77:$P$79,Taxes!$N$77:$N$79,Taxes!$N$12)))
)))
)</f>
        <v>4166.666666666667</v>
      </c>
      <c r="AF203" s="5">
        <f ca="1">IF(AF$4="",0,AF165*AF182/(1+
IF(SUMIFS(Taxes!$N$14:$N$17,Taxes!$J$14:$J$17,YEAR(AF$4))=4,IF(AF$1&lt;=Taxes!$P$81*12,Taxes!$P$82,IF(AF$1&lt;=Taxes!$P$83*12,Taxes!$P$84,IF(Taxes!$P110&lt;&gt;"",Taxes!$P110,Taxes!$P$77))),
IF(SUMIFS(Taxes!$N$14:$N$17,Taxes!$J$14:$J$17,YEAR(AF$4))&gt;1,SUMIFS(Taxes!$P$77:$P$79,Taxes!$N$77:$N$79,SUMIFS(Taxes!$N$14:$N$17,Taxes!$J$14:$J$17,YEAR(AF$4))),
IF(Taxes!$N$12&gt;1,SUMIFS(Taxes!$P$77:$P$79,Taxes!$N$77:$N$79,Taxes!$N$12),IF(Taxes!$P110&lt;&gt;"",Taxes!$P110,SUMIFS(Taxes!$P$77:$P$79,Taxes!$N$77:$N$79,Taxes!$N$12)))
)))
)</f>
        <v>4166.666666666667</v>
      </c>
      <c r="AG203" s="5">
        <f ca="1">IF(AG$4="",0,AG165*AG182/(1+
IF(SUMIFS(Taxes!$N$14:$N$17,Taxes!$J$14:$J$17,YEAR(AG$4))=4,IF(AG$1&lt;=Taxes!$P$81*12,Taxes!$P$82,IF(AG$1&lt;=Taxes!$P$83*12,Taxes!$P$84,IF(Taxes!$P110&lt;&gt;"",Taxes!$P110,Taxes!$P$77))),
IF(SUMIFS(Taxes!$N$14:$N$17,Taxes!$J$14:$J$17,YEAR(AG$4))&gt;1,SUMIFS(Taxes!$P$77:$P$79,Taxes!$N$77:$N$79,SUMIFS(Taxes!$N$14:$N$17,Taxes!$J$14:$J$17,YEAR(AG$4))),
IF(Taxes!$N$12&gt;1,SUMIFS(Taxes!$P$77:$P$79,Taxes!$N$77:$N$79,Taxes!$N$12),IF(Taxes!$P110&lt;&gt;"",Taxes!$P110,SUMIFS(Taxes!$P$77:$P$79,Taxes!$N$77:$N$79,Taxes!$N$12)))
)))
)</f>
        <v>4166.666666666667</v>
      </c>
      <c r="AH203" s="5">
        <f ca="1">IF(AH$4="",0,AH165*AH182/(1+
IF(SUMIFS(Taxes!$N$14:$N$17,Taxes!$J$14:$J$17,YEAR(AH$4))=4,IF(AH$1&lt;=Taxes!$P$81*12,Taxes!$P$82,IF(AH$1&lt;=Taxes!$P$83*12,Taxes!$P$84,IF(Taxes!$P110&lt;&gt;"",Taxes!$P110,Taxes!$P$77))),
IF(SUMIFS(Taxes!$N$14:$N$17,Taxes!$J$14:$J$17,YEAR(AH$4))&gt;1,SUMIFS(Taxes!$P$77:$P$79,Taxes!$N$77:$N$79,SUMIFS(Taxes!$N$14:$N$17,Taxes!$J$14:$J$17,YEAR(AH$4))),
IF(Taxes!$N$12&gt;1,SUMIFS(Taxes!$P$77:$P$79,Taxes!$N$77:$N$79,Taxes!$N$12),IF(Taxes!$P110&lt;&gt;"",Taxes!$P110,SUMIFS(Taxes!$P$77:$P$79,Taxes!$N$77:$N$79,Taxes!$N$12)))
)))
)</f>
        <v>4166.666666666667</v>
      </c>
      <c r="AI203" s="5">
        <f ca="1">IF(AI$4="",0,AI165*AI182/(1+
IF(SUMIFS(Taxes!$N$14:$N$17,Taxes!$J$14:$J$17,YEAR(AI$4))=4,IF(AI$1&lt;=Taxes!$P$81*12,Taxes!$P$82,IF(AI$1&lt;=Taxes!$P$83*12,Taxes!$P$84,IF(Taxes!$P110&lt;&gt;"",Taxes!$P110,Taxes!$P$77))),
IF(SUMIFS(Taxes!$N$14:$N$17,Taxes!$J$14:$J$17,YEAR(AI$4))&gt;1,SUMIFS(Taxes!$P$77:$P$79,Taxes!$N$77:$N$79,SUMIFS(Taxes!$N$14:$N$17,Taxes!$J$14:$J$17,YEAR(AI$4))),
IF(Taxes!$N$12&gt;1,SUMIFS(Taxes!$P$77:$P$79,Taxes!$N$77:$N$79,Taxes!$N$12),IF(Taxes!$P110&lt;&gt;"",Taxes!$P110,SUMIFS(Taxes!$P$77:$P$79,Taxes!$N$77:$N$79,Taxes!$N$12)))
)))
)</f>
        <v>4166.666666666667</v>
      </c>
      <c r="AJ203" s="5">
        <f ca="1">IF(AJ$4="",0,AJ165*AJ182/(1+
IF(SUMIFS(Taxes!$N$14:$N$17,Taxes!$J$14:$J$17,YEAR(AJ$4))=4,IF(AJ$1&lt;=Taxes!$P$81*12,Taxes!$P$82,IF(AJ$1&lt;=Taxes!$P$83*12,Taxes!$P$84,IF(Taxes!$P110&lt;&gt;"",Taxes!$P110,Taxes!$P$77))),
IF(SUMIFS(Taxes!$N$14:$N$17,Taxes!$J$14:$J$17,YEAR(AJ$4))&gt;1,SUMIFS(Taxes!$P$77:$P$79,Taxes!$N$77:$N$79,SUMIFS(Taxes!$N$14:$N$17,Taxes!$J$14:$J$17,YEAR(AJ$4))),
IF(Taxes!$N$12&gt;1,SUMIFS(Taxes!$P$77:$P$79,Taxes!$N$77:$N$79,Taxes!$N$12),IF(Taxes!$P110&lt;&gt;"",Taxes!$P110,SUMIFS(Taxes!$P$77:$P$79,Taxes!$N$77:$N$79,Taxes!$N$12)))
)))
)</f>
        <v>4375</v>
      </c>
      <c r="AK203" s="5">
        <f ca="1">IF(AK$4="",0,AK165*AK182/(1+
IF(SUMIFS(Taxes!$N$14:$N$17,Taxes!$J$14:$J$17,YEAR(AK$4))=4,IF(AK$1&lt;=Taxes!$P$81*12,Taxes!$P$82,IF(AK$1&lt;=Taxes!$P$83*12,Taxes!$P$84,IF(Taxes!$P110&lt;&gt;"",Taxes!$P110,Taxes!$P$77))),
IF(SUMIFS(Taxes!$N$14:$N$17,Taxes!$J$14:$J$17,YEAR(AK$4))&gt;1,SUMIFS(Taxes!$P$77:$P$79,Taxes!$N$77:$N$79,SUMIFS(Taxes!$N$14:$N$17,Taxes!$J$14:$J$17,YEAR(AK$4))),
IF(Taxes!$N$12&gt;1,SUMIFS(Taxes!$P$77:$P$79,Taxes!$N$77:$N$79,Taxes!$N$12),IF(Taxes!$P110&lt;&gt;"",Taxes!$P110,SUMIFS(Taxes!$P$77:$P$79,Taxes!$N$77:$N$79,Taxes!$N$12)))
)))
)</f>
        <v>4375</v>
      </c>
      <c r="AL203" s="5">
        <f ca="1">IF(AL$4="",0,AL165*AL182/(1+
IF(SUMIFS(Taxes!$N$14:$N$17,Taxes!$J$14:$J$17,YEAR(AL$4))=4,IF(AL$1&lt;=Taxes!$P$81*12,Taxes!$P$82,IF(AL$1&lt;=Taxes!$P$83*12,Taxes!$P$84,IF(Taxes!$P110&lt;&gt;"",Taxes!$P110,Taxes!$P$77))),
IF(SUMIFS(Taxes!$N$14:$N$17,Taxes!$J$14:$J$17,YEAR(AL$4))&gt;1,SUMIFS(Taxes!$P$77:$P$79,Taxes!$N$77:$N$79,SUMIFS(Taxes!$N$14:$N$17,Taxes!$J$14:$J$17,YEAR(AL$4))),
IF(Taxes!$N$12&gt;1,SUMIFS(Taxes!$P$77:$P$79,Taxes!$N$77:$N$79,Taxes!$N$12),IF(Taxes!$P110&lt;&gt;"",Taxes!$P110,SUMIFS(Taxes!$P$77:$P$79,Taxes!$N$77:$N$79,Taxes!$N$12)))
)))
)</f>
        <v>4375</v>
      </c>
      <c r="AM203" s="5">
        <f ca="1">IF(AM$4="",0,AM165*AM182/(1+
IF(SUMIFS(Taxes!$N$14:$N$17,Taxes!$J$14:$J$17,YEAR(AM$4))=4,IF(AM$1&lt;=Taxes!$P$81*12,Taxes!$P$82,IF(AM$1&lt;=Taxes!$P$83*12,Taxes!$P$84,IF(Taxes!$P110&lt;&gt;"",Taxes!$P110,Taxes!$P$77))),
IF(SUMIFS(Taxes!$N$14:$N$17,Taxes!$J$14:$J$17,YEAR(AM$4))&gt;1,SUMIFS(Taxes!$P$77:$P$79,Taxes!$N$77:$N$79,SUMIFS(Taxes!$N$14:$N$17,Taxes!$J$14:$J$17,YEAR(AM$4))),
IF(Taxes!$N$12&gt;1,SUMIFS(Taxes!$P$77:$P$79,Taxes!$N$77:$N$79,Taxes!$N$12),IF(Taxes!$P110&lt;&gt;"",Taxes!$P110,SUMIFS(Taxes!$P$77:$P$79,Taxes!$N$77:$N$79,Taxes!$N$12)))
)))
)</f>
        <v>4375</v>
      </c>
      <c r="AN203" s="5">
        <f ca="1">IF(AN$4="",0,AN165*AN182/(1+
IF(SUMIFS(Taxes!$N$14:$N$17,Taxes!$J$14:$J$17,YEAR(AN$4))=4,IF(AN$1&lt;=Taxes!$P$81*12,Taxes!$P$82,IF(AN$1&lt;=Taxes!$P$83*12,Taxes!$P$84,IF(Taxes!$P110&lt;&gt;"",Taxes!$P110,Taxes!$P$77))),
IF(SUMIFS(Taxes!$N$14:$N$17,Taxes!$J$14:$J$17,YEAR(AN$4))&gt;1,SUMIFS(Taxes!$P$77:$P$79,Taxes!$N$77:$N$79,SUMIFS(Taxes!$N$14:$N$17,Taxes!$J$14:$J$17,YEAR(AN$4))),
IF(Taxes!$N$12&gt;1,SUMIFS(Taxes!$P$77:$P$79,Taxes!$N$77:$N$79,Taxes!$N$12),IF(Taxes!$P110&lt;&gt;"",Taxes!$P110,SUMIFS(Taxes!$P$77:$P$79,Taxes!$N$77:$N$79,Taxes!$N$12)))
)))
)</f>
        <v>4375</v>
      </c>
      <c r="AO203" s="5">
        <f ca="1">IF(AO$4="",0,AO165*AO182/(1+
IF(SUMIFS(Taxes!$N$14:$N$17,Taxes!$J$14:$J$17,YEAR(AO$4))=4,IF(AO$1&lt;=Taxes!$P$81*12,Taxes!$P$82,IF(AO$1&lt;=Taxes!$P$83*12,Taxes!$P$84,IF(Taxes!$P110&lt;&gt;"",Taxes!$P110,Taxes!$P$77))),
IF(SUMIFS(Taxes!$N$14:$N$17,Taxes!$J$14:$J$17,YEAR(AO$4))&gt;1,SUMIFS(Taxes!$P$77:$P$79,Taxes!$N$77:$N$79,SUMIFS(Taxes!$N$14:$N$17,Taxes!$J$14:$J$17,YEAR(AO$4))),
IF(Taxes!$N$12&gt;1,SUMIFS(Taxes!$P$77:$P$79,Taxes!$N$77:$N$79,Taxes!$N$12),IF(Taxes!$P110&lt;&gt;"",Taxes!$P110,SUMIFS(Taxes!$P$77:$P$79,Taxes!$N$77:$N$79,Taxes!$N$12)))
)))
)</f>
        <v>4375</v>
      </c>
      <c r="AP203" s="5">
        <f ca="1">IF(AP$4="",0,AP165*AP182/(1+
IF(SUMIFS(Taxes!$N$14:$N$17,Taxes!$J$14:$J$17,YEAR(AP$4))=4,IF(AP$1&lt;=Taxes!$P$81*12,Taxes!$P$82,IF(AP$1&lt;=Taxes!$P$83*12,Taxes!$P$84,IF(Taxes!$P110&lt;&gt;"",Taxes!$P110,Taxes!$P$77))),
IF(SUMIFS(Taxes!$N$14:$N$17,Taxes!$J$14:$J$17,YEAR(AP$4))&gt;1,SUMIFS(Taxes!$P$77:$P$79,Taxes!$N$77:$N$79,SUMIFS(Taxes!$N$14:$N$17,Taxes!$J$14:$J$17,YEAR(AP$4))),
IF(Taxes!$N$12&gt;1,SUMIFS(Taxes!$P$77:$P$79,Taxes!$N$77:$N$79,Taxes!$N$12),IF(Taxes!$P110&lt;&gt;"",Taxes!$P110,SUMIFS(Taxes!$P$77:$P$79,Taxes!$N$77:$N$79,Taxes!$N$12)))
)))
)</f>
        <v>4375</v>
      </c>
      <c r="AQ203" s="5">
        <f ca="1">IF(AQ$4="",0,AQ165*AQ182/(1+
IF(SUMIFS(Taxes!$N$14:$N$17,Taxes!$J$14:$J$17,YEAR(AQ$4))=4,IF(AQ$1&lt;=Taxes!$P$81*12,Taxes!$P$82,IF(AQ$1&lt;=Taxes!$P$83*12,Taxes!$P$84,IF(Taxes!$P110&lt;&gt;"",Taxes!$P110,Taxes!$P$77))),
IF(SUMIFS(Taxes!$N$14:$N$17,Taxes!$J$14:$J$17,YEAR(AQ$4))&gt;1,SUMIFS(Taxes!$P$77:$P$79,Taxes!$N$77:$N$79,SUMIFS(Taxes!$N$14:$N$17,Taxes!$J$14:$J$17,YEAR(AQ$4))),
IF(Taxes!$N$12&gt;1,SUMIFS(Taxes!$P$77:$P$79,Taxes!$N$77:$N$79,Taxes!$N$12),IF(Taxes!$P110&lt;&gt;"",Taxes!$P110,SUMIFS(Taxes!$P$77:$P$79,Taxes!$N$77:$N$79,Taxes!$N$12)))
)))
)</f>
        <v>4375</v>
      </c>
      <c r="AR203" s="5">
        <f ca="1">IF(AR$4="",0,AR165*AR182/(1+
IF(SUMIFS(Taxes!$N$14:$N$17,Taxes!$J$14:$J$17,YEAR(AR$4))=4,IF(AR$1&lt;=Taxes!$P$81*12,Taxes!$P$82,IF(AR$1&lt;=Taxes!$P$83*12,Taxes!$P$84,IF(Taxes!$P110&lt;&gt;"",Taxes!$P110,Taxes!$P$77))),
IF(SUMIFS(Taxes!$N$14:$N$17,Taxes!$J$14:$J$17,YEAR(AR$4))&gt;1,SUMIFS(Taxes!$P$77:$P$79,Taxes!$N$77:$N$79,SUMIFS(Taxes!$N$14:$N$17,Taxes!$J$14:$J$17,YEAR(AR$4))),
IF(Taxes!$N$12&gt;1,SUMIFS(Taxes!$P$77:$P$79,Taxes!$N$77:$N$79,Taxes!$N$12),IF(Taxes!$P110&lt;&gt;"",Taxes!$P110,SUMIFS(Taxes!$P$77:$P$79,Taxes!$N$77:$N$79,Taxes!$N$12)))
)))
)</f>
        <v>8750</v>
      </c>
      <c r="AS203" s="5">
        <f ca="1">IF(AS$4="",0,AS165*AS182/(1+
IF(SUMIFS(Taxes!$N$14:$N$17,Taxes!$J$14:$J$17,YEAR(AS$4))=4,IF(AS$1&lt;=Taxes!$P$81*12,Taxes!$P$82,IF(AS$1&lt;=Taxes!$P$83*12,Taxes!$P$84,IF(Taxes!$P110&lt;&gt;"",Taxes!$P110,Taxes!$P$77))),
IF(SUMIFS(Taxes!$N$14:$N$17,Taxes!$J$14:$J$17,YEAR(AS$4))&gt;1,SUMIFS(Taxes!$P$77:$P$79,Taxes!$N$77:$N$79,SUMIFS(Taxes!$N$14:$N$17,Taxes!$J$14:$J$17,YEAR(AS$4))),
IF(Taxes!$N$12&gt;1,SUMIFS(Taxes!$P$77:$P$79,Taxes!$N$77:$N$79,Taxes!$N$12),IF(Taxes!$P110&lt;&gt;"",Taxes!$P110,SUMIFS(Taxes!$P$77:$P$79,Taxes!$N$77:$N$79,Taxes!$N$12)))
)))
)</f>
        <v>8750</v>
      </c>
      <c r="AT203" s="5">
        <f ca="1">IF(AT$4="",0,AT165*AT182/(1+
IF(SUMIFS(Taxes!$N$14:$N$17,Taxes!$J$14:$J$17,YEAR(AT$4))=4,IF(AT$1&lt;=Taxes!$P$81*12,Taxes!$P$82,IF(AT$1&lt;=Taxes!$P$83*12,Taxes!$P$84,IF(Taxes!$P110&lt;&gt;"",Taxes!$P110,Taxes!$P$77))),
IF(SUMIFS(Taxes!$N$14:$N$17,Taxes!$J$14:$J$17,YEAR(AT$4))&gt;1,SUMIFS(Taxes!$P$77:$P$79,Taxes!$N$77:$N$79,SUMIFS(Taxes!$N$14:$N$17,Taxes!$J$14:$J$17,YEAR(AT$4))),
IF(Taxes!$N$12&gt;1,SUMIFS(Taxes!$P$77:$P$79,Taxes!$N$77:$N$79,Taxes!$N$12),IF(Taxes!$P110&lt;&gt;"",Taxes!$P110,SUMIFS(Taxes!$P$77:$P$79,Taxes!$N$77:$N$79,Taxes!$N$12)))
)))
)</f>
        <v>8750</v>
      </c>
      <c r="AU203" s="5">
        <f ca="1">IF(AU$4="",0,AU165*AU182/(1+
IF(SUMIFS(Taxes!$N$14:$N$17,Taxes!$J$14:$J$17,YEAR(AU$4))=4,IF(AU$1&lt;=Taxes!$P$81*12,Taxes!$P$82,IF(AU$1&lt;=Taxes!$P$83*12,Taxes!$P$84,IF(Taxes!$P110&lt;&gt;"",Taxes!$P110,Taxes!$P$77))),
IF(SUMIFS(Taxes!$N$14:$N$17,Taxes!$J$14:$J$17,YEAR(AU$4))&gt;1,SUMIFS(Taxes!$P$77:$P$79,Taxes!$N$77:$N$79,SUMIFS(Taxes!$N$14:$N$17,Taxes!$J$14:$J$17,YEAR(AU$4))),
IF(Taxes!$N$12&gt;1,SUMIFS(Taxes!$P$77:$P$79,Taxes!$N$77:$N$79,Taxes!$N$12),IF(Taxes!$P110&lt;&gt;"",Taxes!$P110,SUMIFS(Taxes!$P$77:$P$79,Taxes!$N$77:$N$79,Taxes!$N$12)))
)))
)</f>
        <v>8750</v>
      </c>
      <c r="AV203" s="5">
        <f ca="1">IF(AV$4="",0,AV165*AV182/(1+
IF(SUMIFS(Taxes!$N$14:$N$17,Taxes!$J$14:$J$17,YEAR(AV$4))=4,IF(AV$1&lt;=Taxes!$P$81*12,Taxes!$P$82,IF(AV$1&lt;=Taxes!$P$83*12,Taxes!$P$84,IF(Taxes!$P110&lt;&gt;"",Taxes!$P110,Taxes!$P$77))),
IF(SUMIFS(Taxes!$N$14:$N$17,Taxes!$J$14:$J$17,YEAR(AV$4))&gt;1,SUMIFS(Taxes!$P$77:$P$79,Taxes!$N$77:$N$79,SUMIFS(Taxes!$N$14:$N$17,Taxes!$J$14:$J$17,YEAR(AV$4))),
IF(Taxes!$N$12&gt;1,SUMIFS(Taxes!$P$77:$P$79,Taxes!$N$77:$N$79,Taxes!$N$12),IF(Taxes!$P110&lt;&gt;"",Taxes!$P110,SUMIFS(Taxes!$P$77:$P$79,Taxes!$N$77:$N$79,Taxes!$N$12)))
)))
)</f>
        <v>9187.5</v>
      </c>
      <c r="AW203" s="5">
        <f ca="1">IF(AW$4="",0,AW165*AW182/(1+
IF(SUMIFS(Taxes!$N$14:$N$17,Taxes!$J$14:$J$17,YEAR(AW$4))=4,IF(AW$1&lt;=Taxes!$P$81*12,Taxes!$P$82,IF(AW$1&lt;=Taxes!$P$83*12,Taxes!$P$84,IF(Taxes!$P110&lt;&gt;"",Taxes!$P110,Taxes!$P$77))),
IF(SUMIFS(Taxes!$N$14:$N$17,Taxes!$J$14:$J$17,YEAR(AW$4))&gt;1,SUMIFS(Taxes!$P$77:$P$79,Taxes!$N$77:$N$79,SUMIFS(Taxes!$N$14:$N$17,Taxes!$J$14:$J$17,YEAR(AW$4))),
IF(Taxes!$N$12&gt;1,SUMIFS(Taxes!$P$77:$P$79,Taxes!$N$77:$N$79,Taxes!$N$12),IF(Taxes!$P110&lt;&gt;"",Taxes!$P110,SUMIFS(Taxes!$P$77:$P$79,Taxes!$N$77:$N$79,Taxes!$N$12)))
)))
)</f>
        <v>9187.5</v>
      </c>
      <c r="AX203" s="5">
        <f ca="1">IF(AX$4="",0,AX165*AX182/(1+
IF(SUMIFS(Taxes!$N$14:$N$17,Taxes!$J$14:$J$17,YEAR(AX$4))=4,IF(AX$1&lt;=Taxes!$P$81*12,Taxes!$P$82,IF(AX$1&lt;=Taxes!$P$83*12,Taxes!$P$84,IF(Taxes!$P110&lt;&gt;"",Taxes!$P110,Taxes!$P$77))),
IF(SUMIFS(Taxes!$N$14:$N$17,Taxes!$J$14:$J$17,YEAR(AX$4))&gt;1,SUMIFS(Taxes!$P$77:$P$79,Taxes!$N$77:$N$79,SUMIFS(Taxes!$N$14:$N$17,Taxes!$J$14:$J$17,YEAR(AX$4))),
IF(Taxes!$N$12&gt;1,SUMIFS(Taxes!$P$77:$P$79,Taxes!$N$77:$N$79,Taxes!$N$12),IF(Taxes!$P110&lt;&gt;"",Taxes!$P110,SUMIFS(Taxes!$P$77:$P$79,Taxes!$N$77:$N$79,Taxes!$N$12)))
)))
)</f>
        <v>9187.5</v>
      </c>
      <c r="AY203" s="5">
        <f ca="1">IF(AY$4="",0,AY165*AY182/(1+
IF(SUMIFS(Taxes!$N$14:$N$17,Taxes!$J$14:$J$17,YEAR(AY$4))=4,IF(AY$1&lt;=Taxes!$P$81*12,Taxes!$P$82,IF(AY$1&lt;=Taxes!$P$83*12,Taxes!$P$84,IF(Taxes!$P110&lt;&gt;"",Taxes!$P110,Taxes!$P$77))),
IF(SUMIFS(Taxes!$N$14:$N$17,Taxes!$J$14:$J$17,YEAR(AY$4))&gt;1,SUMIFS(Taxes!$P$77:$P$79,Taxes!$N$77:$N$79,SUMIFS(Taxes!$N$14:$N$17,Taxes!$J$14:$J$17,YEAR(AY$4))),
IF(Taxes!$N$12&gt;1,SUMIFS(Taxes!$P$77:$P$79,Taxes!$N$77:$N$79,Taxes!$N$12),IF(Taxes!$P110&lt;&gt;"",Taxes!$P110,SUMIFS(Taxes!$P$77:$P$79,Taxes!$N$77:$N$79,Taxes!$N$12)))
)))
)</f>
        <v>9187.5</v>
      </c>
      <c r="AZ203" s="5">
        <f ca="1">IF(AZ$4="",0,AZ165*AZ182/(1+
IF(SUMIFS(Taxes!$N$14:$N$17,Taxes!$J$14:$J$17,YEAR(AZ$4))=4,IF(AZ$1&lt;=Taxes!$P$81*12,Taxes!$P$82,IF(AZ$1&lt;=Taxes!$P$83*12,Taxes!$P$84,IF(Taxes!$P110&lt;&gt;"",Taxes!$P110,Taxes!$P$77))),
IF(SUMIFS(Taxes!$N$14:$N$17,Taxes!$J$14:$J$17,YEAR(AZ$4))&gt;1,SUMIFS(Taxes!$P$77:$P$79,Taxes!$N$77:$N$79,SUMIFS(Taxes!$N$14:$N$17,Taxes!$J$14:$J$17,YEAR(AZ$4))),
IF(Taxes!$N$12&gt;1,SUMIFS(Taxes!$P$77:$P$79,Taxes!$N$77:$N$79,Taxes!$N$12),IF(Taxes!$P110&lt;&gt;"",Taxes!$P110,SUMIFS(Taxes!$P$77:$P$79,Taxes!$N$77:$N$79,Taxes!$N$12)))
)))
)</f>
        <v>9187.5</v>
      </c>
      <c r="BA203" s="5">
        <f ca="1">IF(BA$4="",0,BA165*BA182/(1+
IF(SUMIFS(Taxes!$N$14:$N$17,Taxes!$J$14:$J$17,YEAR(BA$4))=4,IF(BA$1&lt;=Taxes!$P$81*12,Taxes!$P$82,IF(BA$1&lt;=Taxes!$P$83*12,Taxes!$P$84,IF(Taxes!$P110&lt;&gt;"",Taxes!$P110,Taxes!$P$77))),
IF(SUMIFS(Taxes!$N$14:$N$17,Taxes!$J$14:$J$17,YEAR(BA$4))&gt;1,SUMIFS(Taxes!$P$77:$P$79,Taxes!$N$77:$N$79,SUMIFS(Taxes!$N$14:$N$17,Taxes!$J$14:$J$17,YEAR(BA$4))),
IF(Taxes!$N$12&gt;1,SUMIFS(Taxes!$P$77:$P$79,Taxes!$N$77:$N$79,Taxes!$N$12),IF(Taxes!$P110&lt;&gt;"",Taxes!$P110,SUMIFS(Taxes!$P$77:$P$79,Taxes!$N$77:$N$79,Taxes!$N$12)))
)))
)</f>
        <v>9187.5</v>
      </c>
      <c r="BB203" s="5">
        <f ca="1">IF(BB$4="",0,BB165*BB182/(1+
IF(SUMIFS(Taxes!$N$14:$N$17,Taxes!$J$14:$J$17,YEAR(BB$4))=4,IF(BB$1&lt;=Taxes!$P$81*12,Taxes!$P$82,IF(BB$1&lt;=Taxes!$P$83*12,Taxes!$P$84,IF(Taxes!$P110&lt;&gt;"",Taxes!$P110,Taxes!$P$77))),
IF(SUMIFS(Taxes!$N$14:$N$17,Taxes!$J$14:$J$17,YEAR(BB$4))&gt;1,SUMIFS(Taxes!$P$77:$P$79,Taxes!$N$77:$N$79,SUMIFS(Taxes!$N$14:$N$17,Taxes!$J$14:$J$17,YEAR(BB$4))),
IF(Taxes!$N$12&gt;1,SUMIFS(Taxes!$P$77:$P$79,Taxes!$N$77:$N$79,Taxes!$N$12),IF(Taxes!$P110&lt;&gt;"",Taxes!$P110,SUMIFS(Taxes!$P$77:$P$79,Taxes!$N$77:$N$79,Taxes!$N$12)))
)))
)</f>
        <v>9187.5</v>
      </c>
      <c r="BC203" s="5">
        <f ca="1">IF(BC$4="",0,BC165*BC182/(1+
IF(SUMIFS(Taxes!$N$14:$N$17,Taxes!$J$14:$J$17,YEAR(BC$4))=4,IF(BC$1&lt;=Taxes!$P$81*12,Taxes!$P$82,IF(BC$1&lt;=Taxes!$P$83*12,Taxes!$P$84,IF(Taxes!$P110&lt;&gt;"",Taxes!$P110,Taxes!$P$77))),
IF(SUMIFS(Taxes!$N$14:$N$17,Taxes!$J$14:$J$17,YEAR(BC$4))&gt;1,SUMIFS(Taxes!$P$77:$P$79,Taxes!$N$77:$N$79,SUMIFS(Taxes!$N$14:$N$17,Taxes!$J$14:$J$17,YEAR(BC$4))),
IF(Taxes!$N$12&gt;1,SUMIFS(Taxes!$P$77:$P$79,Taxes!$N$77:$N$79,Taxes!$N$12),IF(Taxes!$P110&lt;&gt;"",Taxes!$P110,SUMIFS(Taxes!$P$77:$P$79,Taxes!$N$77:$N$79,Taxes!$N$12)))
)))
)</f>
        <v>9187.5</v>
      </c>
      <c r="BD203" s="5">
        <f ca="1">IF(BD$4="",0,BD165*BD182/(1+
IF(SUMIFS(Taxes!$N$14:$N$17,Taxes!$J$14:$J$17,YEAR(BD$4))=4,IF(BD$1&lt;=Taxes!$P$81*12,Taxes!$P$82,IF(BD$1&lt;=Taxes!$P$83*12,Taxes!$P$84,IF(Taxes!$P110&lt;&gt;"",Taxes!$P110,Taxes!$P$77))),
IF(SUMIFS(Taxes!$N$14:$N$17,Taxes!$J$14:$J$17,YEAR(BD$4))&gt;1,SUMIFS(Taxes!$P$77:$P$79,Taxes!$N$77:$N$79,SUMIFS(Taxes!$N$14:$N$17,Taxes!$J$14:$J$17,YEAR(BD$4))),
IF(Taxes!$N$12&gt;1,SUMIFS(Taxes!$P$77:$P$79,Taxes!$N$77:$N$79,Taxes!$N$12),IF(Taxes!$P110&lt;&gt;"",Taxes!$P110,SUMIFS(Taxes!$P$77:$P$79,Taxes!$N$77:$N$79,Taxes!$N$12)))
)))
)</f>
        <v>9187.5</v>
      </c>
      <c r="BE203" s="5">
        <f ca="1">IF(BE$4="",0,BE165*BE182/(1+
IF(SUMIFS(Taxes!$N$14:$N$17,Taxes!$J$14:$J$17,YEAR(BE$4))=4,IF(BE$1&lt;=Taxes!$P$81*12,Taxes!$P$82,IF(BE$1&lt;=Taxes!$P$83*12,Taxes!$P$84,IF(Taxes!$P110&lt;&gt;"",Taxes!$P110,Taxes!$P$77))),
IF(SUMIFS(Taxes!$N$14:$N$17,Taxes!$J$14:$J$17,YEAR(BE$4))&gt;1,SUMIFS(Taxes!$P$77:$P$79,Taxes!$N$77:$N$79,SUMIFS(Taxes!$N$14:$N$17,Taxes!$J$14:$J$17,YEAR(BE$4))),
IF(Taxes!$N$12&gt;1,SUMIFS(Taxes!$P$77:$P$79,Taxes!$N$77:$N$79,Taxes!$N$12),IF(Taxes!$P110&lt;&gt;"",Taxes!$P110,SUMIFS(Taxes!$P$77:$P$79,Taxes!$N$77:$N$79,Taxes!$N$12)))
)))
)</f>
        <v>9187.5</v>
      </c>
      <c r="BF203" s="5">
        <f ca="1">IF(BF$4="",0,BF165*BF182/(1+
IF(SUMIFS(Taxes!$N$14:$N$17,Taxes!$J$14:$J$17,YEAR(BF$4))=4,IF(BF$1&lt;=Taxes!$P$81*12,Taxes!$P$82,IF(BF$1&lt;=Taxes!$P$83*12,Taxes!$P$84,IF(Taxes!$P110&lt;&gt;"",Taxes!$P110,Taxes!$P$77))),
IF(SUMIFS(Taxes!$N$14:$N$17,Taxes!$J$14:$J$17,YEAR(BF$4))&gt;1,SUMIFS(Taxes!$P$77:$P$79,Taxes!$N$77:$N$79,SUMIFS(Taxes!$N$14:$N$17,Taxes!$J$14:$J$17,YEAR(BF$4))),
IF(Taxes!$N$12&gt;1,SUMIFS(Taxes!$P$77:$P$79,Taxes!$N$77:$N$79,Taxes!$N$12),IF(Taxes!$P110&lt;&gt;"",Taxes!$P110,SUMIFS(Taxes!$P$77:$P$79,Taxes!$N$77:$N$79,Taxes!$N$12)))
)))
)</f>
        <v>9187.5</v>
      </c>
      <c r="BG203" s="5">
        <f ca="1">IF(BG$4="",0,BG165*BG182/(1+
IF(SUMIFS(Taxes!$N$14:$N$17,Taxes!$J$14:$J$17,YEAR(BG$4))=4,IF(BG$1&lt;=Taxes!$P$81*12,Taxes!$P$82,IF(BG$1&lt;=Taxes!$P$83*12,Taxes!$P$84,IF(Taxes!$P110&lt;&gt;"",Taxes!$P110,Taxes!$P$77))),
IF(SUMIFS(Taxes!$N$14:$N$17,Taxes!$J$14:$J$17,YEAR(BG$4))&gt;1,SUMIFS(Taxes!$P$77:$P$79,Taxes!$N$77:$N$79,SUMIFS(Taxes!$N$14:$N$17,Taxes!$J$14:$J$17,YEAR(BG$4))),
IF(Taxes!$N$12&gt;1,SUMIFS(Taxes!$P$77:$P$79,Taxes!$N$77:$N$79,Taxes!$N$12),IF(Taxes!$P110&lt;&gt;"",Taxes!$P110,SUMIFS(Taxes!$P$77:$P$79,Taxes!$N$77:$N$79,Taxes!$N$12)))
)))
)</f>
        <v>9187.5</v>
      </c>
      <c r="BH203" s="5">
        <f ca="1">IF(BH$4="",0,BH165*BH182/(1+
IF(SUMIFS(Taxes!$N$14:$N$17,Taxes!$J$14:$J$17,YEAR(BH$4))=4,IF(BH$1&lt;=Taxes!$P$81*12,Taxes!$P$82,IF(BH$1&lt;=Taxes!$P$83*12,Taxes!$P$84,IF(Taxes!$P110&lt;&gt;"",Taxes!$P110,Taxes!$P$77))),
IF(SUMIFS(Taxes!$N$14:$N$17,Taxes!$J$14:$J$17,YEAR(BH$4))&gt;1,SUMIFS(Taxes!$P$77:$P$79,Taxes!$N$77:$N$79,SUMIFS(Taxes!$N$14:$N$17,Taxes!$J$14:$J$17,YEAR(BH$4))),
IF(Taxes!$N$12&gt;1,SUMIFS(Taxes!$P$77:$P$79,Taxes!$N$77:$N$79,Taxes!$N$12),IF(Taxes!$P110&lt;&gt;"",Taxes!$P110,SUMIFS(Taxes!$P$77:$P$79,Taxes!$N$77:$N$79,Taxes!$N$12)))
)))
)</f>
        <v>9646.8750000000018</v>
      </c>
      <c r="BI203" s="5">
        <f ca="1">IF(BI$4="",0,BI165*BI182/(1+
IF(SUMIFS(Taxes!$N$14:$N$17,Taxes!$J$14:$J$17,YEAR(BI$4))=4,IF(BI$1&lt;=Taxes!$P$81*12,Taxes!$P$82,IF(BI$1&lt;=Taxes!$P$83*12,Taxes!$P$84,IF(Taxes!$P110&lt;&gt;"",Taxes!$P110,Taxes!$P$77))),
IF(SUMIFS(Taxes!$N$14:$N$17,Taxes!$J$14:$J$17,YEAR(BI$4))&gt;1,SUMIFS(Taxes!$P$77:$P$79,Taxes!$N$77:$N$79,SUMIFS(Taxes!$N$14:$N$17,Taxes!$J$14:$J$17,YEAR(BI$4))),
IF(Taxes!$N$12&gt;1,SUMIFS(Taxes!$P$77:$P$79,Taxes!$N$77:$N$79,Taxes!$N$12),IF(Taxes!$P110&lt;&gt;"",Taxes!$P110,SUMIFS(Taxes!$P$77:$P$79,Taxes!$N$77:$N$79,Taxes!$N$12)))
)))
)</f>
        <v>9646.8750000000018</v>
      </c>
      <c r="BJ203" s="5">
        <f ca="1">IF(BJ$4="",0,BJ165*BJ182/(1+
IF(SUMIFS(Taxes!$N$14:$N$17,Taxes!$J$14:$J$17,YEAR(BJ$4))=4,IF(BJ$1&lt;=Taxes!$P$81*12,Taxes!$P$82,IF(BJ$1&lt;=Taxes!$P$83*12,Taxes!$P$84,IF(Taxes!$P110&lt;&gt;"",Taxes!$P110,Taxes!$P$77))),
IF(SUMIFS(Taxes!$N$14:$N$17,Taxes!$J$14:$J$17,YEAR(BJ$4))&gt;1,SUMIFS(Taxes!$P$77:$P$79,Taxes!$N$77:$N$79,SUMIFS(Taxes!$N$14:$N$17,Taxes!$J$14:$J$17,YEAR(BJ$4))),
IF(Taxes!$N$12&gt;1,SUMIFS(Taxes!$P$77:$P$79,Taxes!$N$77:$N$79,Taxes!$N$12),IF(Taxes!$P110&lt;&gt;"",Taxes!$P110,SUMIFS(Taxes!$P$77:$P$79,Taxes!$N$77:$N$79,Taxes!$N$12)))
)))
)</f>
        <v>9646.8750000000018</v>
      </c>
      <c r="BK203" s="5">
        <f ca="1">IF(BK$4="",0,BK165*BK182/(1+
IF(SUMIFS(Taxes!$N$14:$N$17,Taxes!$J$14:$J$17,YEAR(BK$4))=4,IF(BK$1&lt;=Taxes!$P$81*12,Taxes!$P$82,IF(BK$1&lt;=Taxes!$P$83*12,Taxes!$P$84,IF(Taxes!$P110&lt;&gt;"",Taxes!$P110,Taxes!$P$77))),
IF(SUMIFS(Taxes!$N$14:$N$17,Taxes!$J$14:$J$17,YEAR(BK$4))&gt;1,SUMIFS(Taxes!$P$77:$P$79,Taxes!$N$77:$N$79,SUMIFS(Taxes!$N$14:$N$17,Taxes!$J$14:$J$17,YEAR(BK$4))),
IF(Taxes!$N$12&gt;1,SUMIFS(Taxes!$P$77:$P$79,Taxes!$N$77:$N$79,Taxes!$N$12),IF(Taxes!$P110&lt;&gt;"",Taxes!$P110,SUMIFS(Taxes!$P$77:$P$79,Taxes!$N$77:$N$79,Taxes!$N$12)))
)))
)</f>
        <v>9646.8750000000018</v>
      </c>
      <c r="BL203" s="5">
        <f ca="1">IF(BL$4="",0,BL165*BL182/(1+
IF(SUMIFS(Taxes!$N$14:$N$17,Taxes!$J$14:$J$17,YEAR(BL$4))=4,IF(BL$1&lt;=Taxes!$P$81*12,Taxes!$P$82,IF(BL$1&lt;=Taxes!$P$83*12,Taxes!$P$84,IF(Taxes!$P110&lt;&gt;"",Taxes!$P110,Taxes!$P$77))),
IF(SUMIFS(Taxes!$N$14:$N$17,Taxes!$J$14:$J$17,YEAR(BL$4))&gt;1,SUMIFS(Taxes!$P$77:$P$79,Taxes!$N$77:$N$79,SUMIFS(Taxes!$N$14:$N$17,Taxes!$J$14:$J$17,YEAR(BL$4))),
IF(Taxes!$N$12&gt;1,SUMIFS(Taxes!$P$77:$P$79,Taxes!$N$77:$N$79,Taxes!$N$12),IF(Taxes!$P110&lt;&gt;"",Taxes!$P110,SUMIFS(Taxes!$P$77:$P$79,Taxes!$N$77:$N$79,Taxes!$N$12)))
)))
)</f>
        <v>14470.312500000004</v>
      </c>
      <c r="BM203" s="5">
        <f ca="1">IF(BM$4="",0,BM165*BM182/(1+
IF(SUMIFS(Taxes!$N$14:$N$17,Taxes!$J$14:$J$17,YEAR(BM$4))=4,IF(BM$1&lt;=Taxes!$P$81*12,Taxes!$P$82,IF(BM$1&lt;=Taxes!$P$83*12,Taxes!$P$84,IF(Taxes!$P110&lt;&gt;"",Taxes!$P110,Taxes!$P$77))),
IF(SUMIFS(Taxes!$N$14:$N$17,Taxes!$J$14:$J$17,YEAR(BM$4))&gt;1,SUMIFS(Taxes!$P$77:$P$79,Taxes!$N$77:$N$79,SUMIFS(Taxes!$N$14:$N$17,Taxes!$J$14:$J$17,YEAR(BM$4))),
IF(Taxes!$N$12&gt;1,SUMIFS(Taxes!$P$77:$P$79,Taxes!$N$77:$N$79,Taxes!$N$12),IF(Taxes!$P110&lt;&gt;"",Taxes!$P110,SUMIFS(Taxes!$P$77:$P$79,Taxes!$N$77:$N$79,Taxes!$N$12)))
)))
)</f>
        <v>14470.312500000004</v>
      </c>
      <c r="BN203" s="5">
        <f ca="1">IF(BN$4="",0,BN165*BN182/(1+
IF(SUMIFS(Taxes!$N$14:$N$17,Taxes!$J$14:$J$17,YEAR(BN$4))=4,IF(BN$1&lt;=Taxes!$P$81*12,Taxes!$P$82,IF(BN$1&lt;=Taxes!$P$83*12,Taxes!$P$84,IF(Taxes!$P110&lt;&gt;"",Taxes!$P110,Taxes!$P$77))),
IF(SUMIFS(Taxes!$N$14:$N$17,Taxes!$J$14:$J$17,YEAR(BN$4))&gt;1,SUMIFS(Taxes!$P$77:$P$79,Taxes!$N$77:$N$79,SUMIFS(Taxes!$N$14:$N$17,Taxes!$J$14:$J$17,YEAR(BN$4))),
IF(Taxes!$N$12&gt;1,SUMIFS(Taxes!$P$77:$P$79,Taxes!$N$77:$N$79,Taxes!$N$12),IF(Taxes!$P110&lt;&gt;"",Taxes!$P110,SUMIFS(Taxes!$P$77:$P$79,Taxes!$N$77:$N$79,Taxes!$N$12)))
)))
)</f>
        <v>14470.312500000004</v>
      </c>
      <c r="BO203" s="5">
        <f ca="1">IF(BO$4="",0,BO165*BO182/(1+
IF(SUMIFS(Taxes!$N$14:$N$17,Taxes!$J$14:$J$17,YEAR(BO$4))=4,IF(BO$1&lt;=Taxes!$P$81*12,Taxes!$P$82,IF(BO$1&lt;=Taxes!$P$83*12,Taxes!$P$84,IF(Taxes!$P110&lt;&gt;"",Taxes!$P110,Taxes!$P$77))),
IF(SUMIFS(Taxes!$N$14:$N$17,Taxes!$J$14:$J$17,YEAR(BO$4))&gt;1,SUMIFS(Taxes!$P$77:$P$79,Taxes!$N$77:$N$79,SUMIFS(Taxes!$N$14:$N$17,Taxes!$J$14:$J$17,YEAR(BO$4))),
IF(Taxes!$N$12&gt;1,SUMIFS(Taxes!$P$77:$P$79,Taxes!$N$77:$N$79,Taxes!$N$12),IF(Taxes!$P110&lt;&gt;"",Taxes!$P110,SUMIFS(Taxes!$P$77:$P$79,Taxes!$N$77:$N$79,Taxes!$N$12)))
)))
)</f>
        <v>14470.312500000004</v>
      </c>
      <c r="BP203" s="5">
        <f ca="1">IF(BP$4="",0,BP165*BP182/(1+
IF(SUMIFS(Taxes!$N$14:$N$17,Taxes!$J$14:$J$17,YEAR(BP$4))=4,IF(BP$1&lt;=Taxes!$P$81*12,Taxes!$P$82,IF(BP$1&lt;=Taxes!$P$83*12,Taxes!$P$84,IF(Taxes!$P110&lt;&gt;"",Taxes!$P110,Taxes!$P$77))),
IF(SUMIFS(Taxes!$N$14:$N$17,Taxes!$J$14:$J$17,YEAR(BP$4))&gt;1,SUMIFS(Taxes!$P$77:$P$79,Taxes!$N$77:$N$79,SUMIFS(Taxes!$N$14:$N$17,Taxes!$J$14:$J$17,YEAR(BP$4))),
IF(Taxes!$N$12&gt;1,SUMIFS(Taxes!$P$77:$P$79,Taxes!$N$77:$N$79,Taxes!$N$12),IF(Taxes!$P110&lt;&gt;"",Taxes!$P110,SUMIFS(Taxes!$P$77:$P$79,Taxes!$N$77:$N$79,Taxes!$N$12)))
)))
)</f>
        <v>14470.312500000004</v>
      </c>
      <c r="BQ203" s="5">
        <f ca="1">IF(BQ$4="",0,BQ165*BQ182/(1+
IF(SUMIFS(Taxes!$N$14:$N$17,Taxes!$J$14:$J$17,YEAR(BQ$4))=4,IF(BQ$1&lt;=Taxes!$P$81*12,Taxes!$P$82,IF(BQ$1&lt;=Taxes!$P$83*12,Taxes!$P$84,IF(Taxes!$P110&lt;&gt;"",Taxes!$P110,Taxes!$P$77))),
IF(SUMIFS(Taxes!$N$14:$N$17,Taxes!$J$14:$J$17,YEAR(BQ$4))&gt;1,SUMIFS(Taxes!$P$77:$P$79,Taxes!$N$77:$N$79,SUMIFS(Taxes!$N$14:$N$17,Taxes!$J$14:$J$17,YEAR(BQ$4))),
IF(Taxes!$N$12&gt;1,SUMIFS(Taxes!$P$77:$P$79,Taxes!$N$77:$N$79,Taxes!$N$12),IF(Taxes!$P110&lt;&gt;"",Taxes!$P110,SUMIFS(Taxes!$P$77:$P$79,Taxes!$N$77:$N$79,Taxes!$N$12)))
)))
)</f>
        <v>14470.312500000004</v>
      </c>
      <c r="BR203" s="5">
        <f ca="1">IF(BR$4="",0,BR165*BR182/(1+
IF(SUMIFS(Taxes!$N$14:$N$17,Taxes!$J$14:$J$17,YEAR(BR$4))=4,IF(BR$1&lt;=Taxes!$P$81*12,Taxes!$P$82,IF(BR$1&lt;=Taxes!$P$83*12,Taxes!$P$84,IF(Taxes!$P110&lt;&gt;"",Taxes!$P110,Taxes!$P$77))),
IF(SUMIFS(Taxes!$N$14:$N$17,Taxes!$J$14:$J$17,YEAR(BR$4))&gt;1,SUMIFS(Taxes!$P$77:$P$79,Taxes!$N$77:$N$79,SUMIFS(Taxes!$N$14:$N$17,Taxes!$J$14:$J$17,YEAR(BR$4))),
IF(Taxes!$N$12&gt;1,SUMIFS(Taxes!$P$77:$P$79,Taxes!$N$77:$N$79,Taxes!$N$12),IF(Taxes!$P110&lt;&gt;"",Taxes!$P110,SUMIFS(Taxes!$P$77:$P$79,Taxes!$N$77:$N$79,Taxes!$N$12)))
)))
)</f>
        <v>14470.312500000004</v>
      </c>
      <c r="BS203" s="5">
        <f ca="1">IF(BS$4="",0,BS165*BS182/(1+
IF(SUMIFS(Taxes!$N$14:$N$17,Taxes!$J$14:$J$17,YEAR(BS$4))=4,IF(BS$1&lt;=Taxes!$P$81*12,Taxes!$P$82,IF(BS$1&lt;=Taxes!$P$83*12,Taxes!$P$84,IF(Taxes!$P110&lt;&gt;"",Taxes!$P110,Taxes!$P$77))),
IF(SUMIFS(Taxes!$N$14:$N$17,Taxes!$J$14:$J$17,YEAR(BS$4))&gt;1,SUMIFS(Taxes!$P$77:$P$79,Taxes!$N$77:$N$79,SUMIFS(Taxes!$N$14:$N$17,Taxes!$J$14:$J$17,YEAR(BS$4))),
IF(Taxes!$N$12&gt;1,SUMIFS(Taxes!$P$77:$P$79,Taxes!$N$77:$N$79,Taxes!$N$12),IF(Taxes!$P110&lt;&gt;"",Taxes!$P110,SUMIFS(Taxes!$P$77:$P$79,Taxes!$N$77:$N$79,Taxes!$N$12)))
)))
)</f>
        <v>14470.312500000004</v>
      </c>
      <c r="BT203" s="5">
        <f ca="1">IF(BT$4="",0,BT165*BT182/(1+
IF(SUMIFS(Taxes!$N$14:$N$17,Taxes!$J$14:$J$17,YEAR(BT$4))=4,IF(BT$1&lt;=Taxes!$P$81*12,Taxes!$P$82,IF(BT$1&lt;=Taxes!$P$83*12,Taxes!$P$84,IF(Taxes!$P110&lt;&gt;"",Taxes!$P110,Taxes!$P$77))),
IF(SUMIFS(Taxes!$N$14:$N$17,Taxes!$J$14:$J$17,YEAR(BT$4))&gt;1,SUMIFS(Taxes!$P$77:$P$79,Taxes!$N$77:$N$79,SUMIFS(Taxes!$N$14:$N$17,Taxes!$J$14:$J$17,YEAR(BT$4))),
IF(Taxes!$N$12&gt;1,SUMIFS(Taxes!$P$77:$P$79,Taxes!$N$77:$N$79,Taxes!$N$12),IF(Taxes!$P110&lt;&gt;"",Taxes!$P110,SUMIFS(Taxes!$P$77:$P$79,Taxes!$N$77:$N$79,Taxes!$N$12)))
)))
)</f>
        <v>15193.828125</v>
      </c>
      <c r="BU203" s="5">
        <f ca="1">IF(BU$4="",0,BU165*BU182/(1+
IF(SUMIFS(Taxes!$N$14:$N$17,Taxes!$J$14:$J$17,YEAR(BU$4))=4,IF(BU$1&lt;=Taxes!$P$81*12,Taxes!$P$82,IF(BU$1&lt;=Taxes!$P$83*12,Taxes!$P$84,IF(Taxes!$P110&lt;&gt;"",Taxes!$P110,Taxes!$P$77))),
IF(SUMIFS(Taxes!$N$14:$N$17,Taxes!$J$14:$J$17,YEAR(BU$4))&gt;1,SUMIFS(Taxes!$P$77:$P$79,Taxes!$N$77:$N$79,SUMIFS(Taxes!$N$14:$N$17,Taxes!$J$14:$J$17,YEAR(BU$4))),
IF(Taxes!$N$12&gt;1,SUMIFS(Taxes!$P$77:$P$79,Taxes!$N$77:$N$79,Taxes!$N$12),IF(Taxes!$P110&lt;&gt;"",Taxes!$P110,SUMIFS(Taxes!$P$77:$P$79,Taxes!$N$77:$N$79,Taxes!$N$12)))
)))
)</f>
        <v>15193.828125</v>
      </c>
      <c r="BV203" s="5">
        <f ca="1">IF(BV$4="",0,BV165*BV182/(1+
IF(SUMIFS(Taxes!$N$14:$N$17,Taxes!$J$14:$J$17,YEAR(BV$4))=4,IF(BV$1&lt;=Taxes!$P$81*12,Taxes!$P$82,IF(BV$1&lt;=Taxes!$P$83*12,Taxes!$P$84,IF(Taxes!$P110&lt;&gt;"",Taxes!$P110,Taxes!$P$77))),
IF(SUMIFS(Taxes!$N$14:$N$17,Taxes!$J$14:$J$17,YEAR(BV$4))&gt;1,SUMIFS(Taxes!$P$77:$P$79,Taxes!$N$77:$N$79,SUMIFS(Taxes!$N$14:$N$17,Taxes!$J$14:$J$17,YEAR(BV$4))),
IF(Taxes!$N$12&gt;1,SUMIFS(Taxes!$P$77:$P$79,Taxes!$N$77:$N$79,Taxes!$N$12),IF(Taxes!$P110&lt;&gt;"",Taxes!$P110,SUMIFS(Taxes!$P$77:$P$79,Taxes!$N$77:$N$79,Taxes!$N$12)))
)))
)</f>
        <v>15193.828125</v>
      </c>
      <c r="BW203" s="5">
        <f ca="1">IF(BW$4="",0,BW165*BW182/(1+
IF(SUMIFS(Taxes!$N$14:$N$17,Taxes!$J$14:$J$17,YEAR(BW$4))=4,IF(BW$1&lt;=Taxes!$P$81*12,Taxes!$P$82,IF(BW$1&lt;=Taxes!$P$83*12,Taxes!$P$84,IF(Taxes!$P110&lt;&gt;"",Taxes!$P110,Taxes!$P$77))),
IF(SUMIFS(Taxes!$N$14:$N$17,Taxes!$J$14:$J$17,YEAR(BW$4))&gt;1,SUMIFS(Taxes!$P$77:$P$79,Taxes!$N$77:$N$79,SUMIFS(Taxes!$N$14:$N$17,Taxes!$J$14:$J$17,YEAR(BW$4))),
IF(Taxes!$N$12&gt;1,SUMIFS(Taxes!$P$77:$P$79,Taxes!$N$77:$N$79,Taxes!$N$12),IF(Taxes!$P110&lt;&gt;"",Taxes!$P110,SUMIFS(Taxes!$P$77:$P$79,Taxes!$N$77:$N$79,Taxes!$N$12)))
)))
)</f>
        <v>15193.828125</v>
      </c>
      <c r="BX203" s="5">
        <f ca="1">IF(BX$4="",0,BX165*BX182/(1+
IF(SUMIFS(Taxes!$N$14:$N$17,Taxes!$J$14:$J$17,YEAR(BX$4))=4,IF(BX$1&lt;=Taxes!$P$81*12,Taxes!$P$82,IF(BX$1&lt;=Taxes!$P$83*12,Taxes!$P$84,IF(Taxes!$P110&lt;&gt;"",Taxes!$P110,Taxes!$P$77))),
IF(SUMIFS(Taxes!$N$14:$N$17,Taxes!$J$14:$J$17,YEAR(BX$4))&gt;1,SUMIFS(Taxes!$P$77:$P$79,Taxes!$N$77:$N$79,SUMIFS(Taxes!$N$14:$N$17,Taxes!$J$14:$J$17,YEAR(BX$4))),
IF(Taxes!$N$12&gt;1,SUMIFS(Taxes!$P$77:$P$79,Taxes!$N$77:$N$79,Taxes!$N$12),IF(Taxes!$P110&lt;&gt;"",Taxes!$P110,SUMIFS(Taxes!$P$77:$P$79,Taxes!$N$77:$N$79,Taxes!$N$12)))
)))
)</f>
        <v>15193.828125</v>
      </c>
      <c r="BY203" s="5">
        <f ca="1">IF(BY$4="",0,BY165*BY182/(1+
IF(SUMIFS(Taxes!$N$14:$N$17,Taxes!$J$14:$J$17,YEAR(BY$4))=4,IF(BY$1&lt;=Taxes!$P$81*12,Taxes!$P$82,IF(BY$1&lt;=Taxes!$P$83*12,Taxes!$P$84,IF(Taxes!$P110&lt;&gt;"",Taxes!$P110,Taxes!$P$77))),
IF(SUMIFS(Taxes!$N$14:$N$17,Taxes!$J$14:$J$17,YEAR(BY$4))&gt;1,SUMIFS(Taxes!$P$77:$P$79,Taxes!$N$77:$N$79,SUMIFS(Taxes!$N$14:$N$17,Taxes!$J$14:$J$17,YEAR(BY$4))),
IF(Taxes!$N$12&gt;1,SUMIFS(Taxes!$P$77:$P$79,Taxes!$N$77:$N$79,Taxes!$N$12),IF(Taxes!$P110&lt;&gt;"",Taxes!$P110,SUMIFS(Taxes!$P$77:$P$79,Taxes!$N$77:$N$79,Taxes!$N$12)))
)))
)</f>
        <v>15193.828125</v>
      </c>
      <c r="BZ203" s="5">
        <f ca="1">IF(BZ$4="",0,BZ165*BZ182/(1+
IF(SUMIFS(Taxes!$N$14:$N$17,Taxes!$J$14:$J$17,YEAR(BZ$4))=4,IF(BZ$1&lt;=Taxes!$P$81*12,Taxes!$P$82,IF(BZ$1&lt;=Taxes!$P$83*12,Taxes!$P$84,IF(Taxes!$P110&lt;&gt;"",Taxes!$P110,Taxes!$P$77))),
IF(SUMIFS(Taxes!$N$14:$N$17,Taxes!$J$14:$J$17,YEAR(BZ$4))&gt;1,SUMIFS(Taxes!$P$77:$P$79,Taxes!$N$77:$N$79,SUMIFS(Taxes!$N$14:$N$17,Taxes!$J$14:$J$17,YEAR(BZ$4))),
IF(Taxes!$N$12&gt;1,SUMIFS(Taxes!$P$77:$P$79,Taxes!$N$77:$N$79,Taxes!$N$12),IF(Taxes!$P110&lt;&gt;"",Taxes!$P110,SUMIFS(Taxes!$P$77:$P$79,Taxes!$N$77:$N$79,Taxes!$N$12)))
)))
)</f>
        <v>15193.828125</v>
      </c>
      <c r="CA203" s="5">
        <f ca="1">IF(CA$4="",0,CA165*CA182/(1+
IF(SUMIFS(Taxes!$N$14:$N$17,Taxes!$J$14:$J$17,YEAR(CA$4))=4,IF(CA$1&lt;=Taxes!$P$81*12,Taxes!$P$82,IF(CA$1&lt;=Taxes!$P$83*12,Taxes!$P$84,IF(Taxes!$P110&lt;&gt;"",Taxes!$P110,Taxes!$P$77))),
IF(SUMIFS(Taxes!$N$14:$N$17,Taxes!$J$14:$J$17,YEAR(CA$4))&gt;1,SUMIFS(Taxes!$P$77:$P$79,Taxes!$N$77:$N$79,SUMIFS(Taxes!$N$14:$N$17,Taxes!$J$14:$J$17,YEAR(CA$4))),
IF(Taxes!$N$12&gt;1,SUMIFS(Taxes!$P$77:$P$79,Taxes!$N$77:$N$79,Taxes!$N$12),IF(Taxes!$P110&lt;&gt;"",Taxes!$P110,SUMIFS(Taxes!$P$77:$P$79,Taxes!$N$77:$N$79,Taxes!$N$12)))
)))
)</f>
        <v>15193.828125</v>
      </c>
      <c r="CB203" s="5">
        <f ca="1">IF(CB$4="",0,CB165*CB182/(1+
IF(SUMIFS(Taxes!$N$14:$N$17,Taxes!$J$14:$J$17,YEAR(CB$4))=4,IF(CB$1&lt;=Taxes!$P$81*12,Taxes!$P$82,IF(CB$1&lt;=Taxes!$P$83*12,Taxes!$P$84,IF(Taxes!$P110&lt;&gt;"",Taxes!$P110,Taxes!$P$77))),
IF(SUMIFS(Taxes!$N$14:$N$17,Taxes!$J$14:$J$17,YEAR(CB$4))&gt;1,SUMIFS(Taxes!$P$77:$P$79,Taxes!$N$77:$N$79,SUMIFS(Taxes!$N$14:$N$17,Taxes!$J$14:$J$17,YEAR(CB$4))),
IF(Taxes!$N$12&gt;1,SUMIFS(Taxes!$P$77:$P$79,Taxes!$N$77:$N$79,Taxes!$N$12),IF(Taxes!$P110&lt;&gt;"",Taxes!$P110,SUMIFS(Taxes!$P$77:$P$79,Taxes!$N$77:$N$79,Taxes!$N$12)))
)))
)</f>
        <v>15193.828125</v>
      </c>
      <c r="CC203" s="5">
        <f ca="1">IF(CC$4="",0,CC165*CC182/(1+
IF(SUMIFS(Taxes!$N$14:$N$17,Taxes!$J$14:$J$17,YEAR(CC$4))=4,IF(CC$1&lt;=Taxes!$P$81*12,Taxes!$P$82,IF(CC$1&lt;=Taxes!$P$83*12,Taxes!$P$84,IF(Taxes!$P110&lt;&gt;"",Taxes!$P110,Taxes!$P$77))),
IF(SUMIFS(Taxes!$N$14:$N$17,Taxes!$J$14:$J$17,YEAR(CC$4))&gt;1,SUMIFS(Taxes!$P$77:$P$79,Taxes!$N$77:$N$79,SUMIFS(Taxes!$N$14:$N$17,Taxes!$J$14:$J$17,YEAR(CC$4))),
IF(Taxes!$N$12&gt;1,SUMIFS(Taxes!$P$77:$P$79,Taxes!$N$77:$N$79,Taxes!$N$12),IF(Taxes!$P110&lt;&gt;"",Taxes!$P110,SUMIFS(Taxes!$P$77:$P$79,Taxes!$N$77:$N$79,Taxes!$N$12)))
)))
)</f>
        <v>15193.828125</v>
      </c>
      <c r="CD203" s="5">
        <f ca="1">IF(CD$4="",0,CD165*CD182/(1+
IF(SUMIFS(Taxes!$N$14:$N$17,Taxes!$J$14:$J$17,YEAR(CD$4))=4,IF(CD$1&lt;=Taxes!$P$81*12,Taxes!$P$82,IF(CD$1&lt;=Taxes!$P$83*12,Taxes!$P$84,IF(Taxes!$P110&lt;&gt;"",Taxes!$P110,Taxes!$P$77))),
IF(SUMIFS(Taxes!$N$14:$N$17,Taxes!$J$14:$J$17,YEAR(CD$4))&gt;1,SUMIFS(Taxes!$P$77:$P$79,Taxes!$N$77:$N$79,SUMIFS(Taxes!$N$14:$N$17,Taxes!$J$14:$J$17,YEAR(CD$4))),
IF(Taxes!$N$12&gt;1,SUMIFS(Taxes!$P$77:$P$79,Taxes!$N$77:$N$79,Taxes!$N$12),IF(Taxes!$P110&lt;&gt;"",Taxes!$P110,SUMIFS(Taxes!$P$77:$P$79,Taxes!$N$77:$N$79,Taxes!$N$12)))
)))
)</f>
        <v>15193.828125</v>
      </c>
      <c r="CE203" s="5">
        <f ca="1">IF(CE$4="",0,CE165*CE182/(1+
IF(SUMIFS(Taxes!$N$14:$N$17,Taxes!$J$14:$J$17,YEAR(CE$4))=4,IF(CE$1&lt;=Taxes!$P$81*12,Taxes!$P$82,IF(CE$1&lt;=Taxes!$P$83*12,Taxes!$P$84,IF(Taxes!$P110&lt;&gt;"",Taxes!$P110,Taxes!$P$77))),
IF(SUMIFS(Taxes!$N$14:$N$17,Taxes!$J$14:$J$17,YEAR(CE$4))&gt;1,SUMIFS(Taxes!$P$77:$P$79,Taxes!$N$77:$N$79,SUMIFS(Taxes!$N$14:$N$17,Taxes!$J$14:$J$17,YEAR(CE$4))),
IF(Taxes!$N$12&gt;1,SUMIFS(Taxes!$P$77:$P$79,Taxes!$N$77:$N$79,Taxes!$N$12),IF(Taxes!$P110&lt;&gt;"",Taxes!$P110,SUMIFS(Taxes!$P$77:$P$79,Taxes!$N$77:$N$79,Taxes!$N$12)))
)))
)</f>
        <v>15193.828125</v>
      </c>
      <c r="CF203" s="5">
        <f ca="1">IF(CF$4="",0,CF165*CF182/(1+
IF(SUMIFS(Taxes!$N$14:$N$17,Taxes!$J$14:$J$17,YEAR(CF$4))=4,IF(CF$1&lt;=Taxes!$P$81*12,Taxes!$P$82,IF(CF$1&lt;=Taxes!$P$83*12,Taxes!$P$84,IF(Taxes!$P110&lt;&gt;"",Taxes!$P110,Taxes!$P$77))),
IF(SUMIFS(Taxes!$N$14:$N$17,Taxes!$J$14:$J$17,YEAR(CF$4))&gt;1,SUMIFS(Taxes!$P$77:$P$79,Taxes!$N$77:$N$79,SUMIFS(Taxes!$N$14:$N$17,Taxes!$J$14:$J$17,YEAR(CF$4))),
IF(Taxes!$N$12&gt;1,SUMIFS(Taxes!$P$77:$P$79,Taxes!$N$77:$N$79,Taxes!$N$12),IF(Taxes!$P110&lt;&gt;"",Taxes!$P110,SUMIFS(Taxes!$P$77:$P$79,Taxes!$N$77:$N$79,Taxes!$N$12)))
)))
)</f>
        <v>0</v>
      </c>
    </row>
    <row r="204" spans="2:84" ht="3" customHeight="1" x14ac:dyDescent="0.3"/>
    <row r="205" spans="2:84" ht="3" customHeight="1" x14ac:dyDescent="0.3"/>
    <row r="206" spans="2:84" x14ac:dyDescent="0.3">
      <c r="B206" s="13">
        <f>ROW()</f>
        <v>206</v>
      </c>
      <c r="H206" s="1" t="str">
        <f>$H$97</f>
        <v>Переменные расходы с НДС</v>
      </c>
      <c r="I206" s="1" t="str">
        <f>I168</f>
        <v>Аутсорсинг</v>
      </c>
      <c r="M206" s="53" t="s">
        <v>18</v>
      </c>
      <c r="U206" s="5">
        <f t="shared" ca="1" si="141"/>
        <v>1105126.25</v>
      </c>
      <c r="X206" s="5">
        <f ca="1">IF(X$4="",0,X168*X185/(1+
IF(SUMIFS(Taxes!$N$14:$N$17,Taxes!$J$14:$J$17,YEAR(X$4))=4,IF(X$1&lt;=Taxes!$P$81*12,Taxes!$P$82,IF(X$1&lt;=Taxes!$P$83*12,Taxes!$P$84,IF(Taxes!$P113&lt;&gt;"",Taxes!$P113,Taxes!$P$77))),
IF(SUMIFS(Taxes!$N$14:$N$17,Taxes!$J$14:$J$17,YEAR(X$4))&gt;1,SUMIFS(Taxes!$P$77:$P$79,Taxes!$N$77:$N$79,SUMIFS(Taxes!$N$14:$N$17,Taxes!$J$14:$J$17,YEAR(X$4))),
IF(Taxes!$N$12&gt;1,SUMIFS(Taxes!$P$77:$P$79,Taxes!$N$77:$N$79,Taxes!$N$12),IF(Taxes!$P113&lt;&gt;"",Taxes!$P113,SUMIFS(Taxes!$P$77:$P$79,Taxes!$N$77:$N$79,Taxes!$N$12)))
)))
)</f>
        <v>16666.666666666668</v>
      </c>
      <c r="Y206" s="5">
        <f ca="1">IF(Y$4="",0,Y168*Y185/(1+
IF(SUMIFS(Taxes!$N$14:$N$17,Taxes!$J$14:$J$17,YEAR(Y$4))=4,IF(Y$1&lt;=Taxes!$P$81*12,Taxes!$P$82,IF(Y$1&lt;=Taxes!$P$83*12,Taxes!$P$84,IF(Taxes!$P113&lt;&gt;"",Taxes!$P113,Taxes!$P$77))),
IF(SUMIFS(Taxes!$N$14:$N$17,Taxes!$J$14:$J$17,YEAR(Y$4))&gt;1,SUMIFS(Taxes!$P$77:$P$79,Taxes!$N$77:$N$79,SUMIFS(Taxes!$N$14:$N$17,Taxes!$J$14:$J$17,YEAR(Y$4))),
IF(Taxes!$N$12&gt;1,SUMIFS(Taxes!$P$77:$P$79,Taxes!$N$77:$N$79,Taxes!$N$12),IF(Taxes!$P113&lt;&gt;"",Taxes!$P113,SUMIFS(Taxes!$P$77:$P$79,Taxes!$N$77:$N$79,Taxes!$N$12)))
)))
)</f>
        <v>16666.666666666668</v>
      </c>
      <c r="Z206" s="5">
        <f ca="1">IF(Z$4="",0,Z168*Z185/(1+
IF(SUMIFS(Taxes!$N$14:$N$17,Taxes!$J$14:$J$17,YEAR(Z$4))=4,IF(Z$1&lt;=Taxes!$P$81*12,Taxes!$P$82,IF(Z$1&lt;=Taxes!$P$83*12,Taxes!$P$84,IF(Taxes!$P113&lt;&gt;"",Taxes!$P113,Taxes!$P$77))),
IF(SUMIFS(Taxes!$N$14:$N$17,Taxes!$J$14:$J$17,YEAR(Z$4))&gt;1,SUMIFS(Taxes!$P$77:$P$79,Taxes!$N$77:$N$79,SUMIFS(Taxes!$N$14:$N$17,Taxes!$J$14:$J$17,YEAR(Z$4))),
IF(Taxes!$N$12&gt;1,SUMIFS(Taxes!$P$77:$P$79,Taxes!$N$77:$N$79,Taxes!$N$12),IF(Taxes!$P113&lt;&gt;"",Taxes!$P113,SUMIFS(Taxes!$P$77:$P$79,Taxes!$N$77:$N$79,Taxes!$N$12)))
)))
)</f>
        <v>16666.666666666668</v>
      </c>
      <c r="AA206" s="5">
        <f ca="1">IF(AA$4="",0,AA168*AA185/(1+
IF(SUMIFS(Taxes!$N$14:$N$17,Taxes!$J$14:$J$17,YEAR(AA$4))=4,IF(AA$1&lt;=Taxes!$P$81*12,Taxes!$P$82,IF(AA$1&lt;=Taxes!$P$83*12,Taxes!$P$84,IF(Taxes!$P113&lt;&gt;"",Taxes!$P113,Taxes!$P$77))),
IF(SUMIFS(Taxes!$N$14:$N$17,Taxes!$J$14:$J$17,YEAR(AA$4))&gt;1,SUMIFS(Taxes!$P$77:$P$79,Taxes!$N$77:$N$79,SUMIFS(Taxes!$N$14:$N$17,Taxes!$J$14:$J$17,YEAR(AA$4))),
IF(Taxes!$N$12&gt;1,SUMIFS(Taxes!$P$77:$P$79,Taxes!$N$77:$N$79,Taxes!$N$12),IF(Taxes!$P113&lt;&gt;"",Taxes!$P113,SUMIFS(Taxes!$P$77:$P$79,Taxes!$N$77:$N$79,Taxes!$N$12)))
)))
)</f>
        <v>16666.666666666668</v>
      </c>
      <c r="AB206" s="5">
        <f ca="1">IF(AB$4="",0,AB168*AB185/(1+
IF(SUMIFS(Taxes!$N$14:$N$17,Taxes!$J$14:$J$17,YEAR(AB$4))=4,IF(AB$1&lt;=Taxes!$P$81*12,Taxes!$P$82,IF(AB$1&lt;=Taxes!$P$83*12,Taxes!$P$84,IF(Taxes!$P113&lt;&gt;"",Taxes!$P113,Taxes!$P$77))),
IF(SUMIFS(Taxes!$N$14:$N$17,Taxes!$J$14:$J$17,YEAR(AB$4))&gt;1,SUMIFS(Taxes!$P$77:$P$79,Taxes!$N$77:$N$79,SUMIFS(Taxes!$N$14:$N$17,Taxes!$J$14:$J$17,YEAR(AB$4))),
IF(Taxes!$N$12&gt;1,SUMIFS(Taxes!$P$77:$P$79,Taxes!$N$77:$N$79,Taxes!$N$12),IF(Taxes!$P113&lt;&gt;"",Taxes!$P113,SUMIFS(Taxes!$P$77:$P$79,Taxes!$N$77:$N$79,Taxes!$N$12)))
)))
)</f>
        <v>16666.666666666668</v>
      </c>
      <c r="AC206" s="5">
        <f ca="1">IF(AC$4="",0,AC168*AC185/(1+
IF(SUMIFS(Taxes!$N$14:$N$17,Taxes!$J$14:$J$17,YEAR(AC$4))=4,IF(AC$1&lt;=Taxes!$P$81*12,Taxes!$P$82,IF(AC$1&lt;=Taxes!$P$83*12,Taxes!$P$84,IF(Taxes!$P113&lt;&gt;"",Taxes!$P113,Taxes!$P$77))),
IF(SUMIFS(Taxes!$N$14:$N$17,Taxes!$J$14:$J$17,YEAR(AC$4))&gt;1,SUMIFS(Taxes!$P$77:$P$79,Taxes!$N$77:$N$79,SUMIFS(Taxes!$N$14:$N$17,Taxes!$J$14:$J$17,YEAR(AC$4))),
IF(Taxes!$N$12&gt;1,SUMIFS(Taxes!$P$77:$P$79,Taxes!$N$77:$N$79,Taxes!$N$12),IF(Taxes!$P113&lt;&gt;"",Taxes!$P113,SUMIFS(Taxes!$P$77:$P$79,Taxes!$N$77:$N$79,Taxes!$N$12)))
)))
)</f>
        <v>16666.666666666668</v>
      </c>
      <c r="AD206" s="5">
        <f ca="1">IF(AD$4="",0,AD168*AD185/(1+
IF(SUMIFS(Taxes!$N$14:$N$17,Taxes!$J$14:$J$17,YEAR(AD$4))=4,IF(AD$1&lt;=Taxes!$P$81*12,Taxes!$P$82,IF(AD$1&lt;=Taxes!$P$83*12,Taxes!$P$84,IF(Taxes!$P113&lt;&gt;"",Taxes!$P113,Taxes!$P$77))),
IF(SUMIFS(Taxes!$N$14:$N$17,Taxes!$J$14:$J$17,YEAR(AD$4))&gt;1,SUMIFS(Taxes!$P$77:$P$79,Taxes!$N$77:$N$79,SUMIFS(Taxes!$N$14:$N$17,Taxes!$J$14:$J$17,YEAR(AD$4))),
IF(Taxes!$N$12&gt;1,SUMIFS(Taxes!$P$77:$P$79,Taxes!$N$77:$N$79,Taxes!$N$12),IF(Taxes!$P113&lt;&gt;"",Taxes!$P113,SUMIFS(Taxes!$P$77:$P$79,Taxes!$N$77:$N$79,Taxes!$N$12)))
)))
)</f>
        <v>16666.666666666668</v>
      </c>
      <c r="AE206" s="5">
        <f ca="1">IF(AE$4="",0,AE168*AE185/(1+
IF(SUMIFS(Taxes!$N$14:$N$17,Taxes!$J$14:$J$17,YEAR(AE$4))=4,IF(AE$1&lt;=Taxes!$P$81*12,Taxes!$P$82,IF(AE$1&lt;=Taxes!$P$83*12,Taxes!$P$84,IF(Taxes!$P113&lt;&gt;"",Taxes!$P113,Taxes!$P$77))),
IF(SUMIFS(Taxes!$N$14:$N$17,Taxes!$J$14:$J$17,YEAR(AE$4))&gt;1,SUMIFS(Taxes!$P$77:$P$79,Taxes!$N$77:$N$79,SUMIFS(Taxes!$N$14:$N$17,Taxes!$J$14:$J$17,YEAR(AE$4))),
IF(Taxes!$N$12&gt;1,SUMIFS(Taxes!$P$77:$P$79,Taxes!$N$77:$N$79,Taxes!$N$12),IF(Taxes!$P113&lt;&gt;"",Taxes!$P113,SUMIFS(Taxes!$P$77:$P$79,Taxes!$N$77:$N$79,Taxes!$N$12)))
)))
)</f>
        <v>16666.666666666668</v>
      </c>
      <c r="AF206" s="5">
        <f ca="1">IF(AF$4="",0,AF168*AF185/(1+
IF(SUMIFS(Taxes!$N$14:$N$17,Taxes!$J$14:$J$17,YEAR(AF$4))=4,IF(AF$1&lt;=Taxes!$P$81*12,Taxes!$P$82,IF(AF$1&lt;=Taxes!$P$83*12,Taxes!$P$84,IF(Taxes!$P113&lt;&gt;"",Taxes!$P113,Taxes!$P$77))),
IF(SUMIFS(Taxes!$N$14:$N$17,Taxes!$J$14:$J$17,YEAR(AF$4))&gt;1,SUMIFS(Taxes!$P$77:$P$79,Taxes!$N$77:$N$79,SUMIFS(Taxes!$N$14:$N$17,Taxes!$J$14:$J$17,YEAR(AF$4))),
IF(Taxes!$N$12&gt;1,SUMIFS(Taxes!$P$77:$P$79,Taxes!$N$77:$N$79,Taxes!$N$12),IF(Taxes!$P113&lt;&gt;"",Taxes!$P113,SUMIFS(Taxes!$P$77:$P$79,Taxes!$N$77:$N$79,Taxes!$N$12)))
)))
)</f>
        <v>16666.666666666668</v>
      </c>
      <c r="AG206" s="5">
        <f ca="1">IF(AG$4="",0,AG168*AG185/(1+
IF(SUMIFS(Taxes!$N$14:$N$17,Taxes!$J$14:$J$17,YEAR(AG$4))=4,IF(AG$1&lt;=Taxes!$P$81*12,Taxes!$P$82,IF(AG$1&lt;=Taxes!$P$83*12,Taxes!$P$84,IF(Taxes!$P113&lt;&gt;"",Taxes!$P113,Taxes!$P$77))),
IF(SUMIFS(Taxes!$N$14:$N$17,Taxes!$J$14:$J$17,YEAR(AG$4))&gt;1,SUMIFS(Taxes!$P$77:$P$79,Taxes!$N$77:$N$79,SUMIFS(Taxes!$N$14:$N$17,Taxes!$J$14:$J$17,YEAR(AG$4))),
IF(Taxes!$N$12&gt;1,SUMIFS(Taxes!$P$77:$P$79,Taxes!$N$77:$N$79,Taxes!$N$12),IF(Taxes!$P113&lt;&gt;"",Taxes!$P113,SUMIFS(Taxes!$P$77:$P$79,Taxes!$N$77:$N$79,Taxes!$N$12)))
)))
)</f>
        <v>16666.666666666668</v>
      </c>
      <c r="AH206" s="5">
        <f ca="1">IF(AH$4="",0,AH168*AH185/(1+
IF(SUMIFS(Taxes!$N$14:$N$17,Taxes!$J$14:$J$17,YEAR(AH$4))=4,IF(AH$1&lt;=Taxes!$P$81*12,Taxes!$P$82,IF(AH$1&lt;=Taxes!$P$83*12,Taxes!$P$84,IF(Taxes!$P113&lt;&gt;"",Taxes!$P113,Taxes!$P$77))),
IF(SUMIFS(Taxes!$N$14:$N$17,Taxes!$J$14:$J$17,YEAR(AH$4))&gt;1,SUMIFS(Taxes!$P$77:$P$79,Taxes!$N$77:$N$79,SUMIFS(Taxes!$N$14:$N$17,Taxes!$J$14:$J$17,YEAR(AH$4))),
IF(Taxes!$N$12&gt;1,SUMIFS(Taxes!$P$77:$P$79,Taxes!$N$77:$N$79,Taxes!$N$12),IF(Taxes!$P113&lt;&gt;"",Taxes!$P113,SUMIFS(Taxes!$P$77:$P$79,Taxes!$N$77:$N$79,Taxes!$N$12)))
)))
)</f>
        <v>16666.666666666668</v>
      </c>
      <c r="AI206" s="5">
        <f ca="1">IF(AI$4="",0,AI168*AI185/(1+
IF(SUMIFS(Taxes!$N$14:$N$17,Taxes!$J$14:$J$17,YEAR(AI$4))=4,IF(AI$1&lt;=Taxes!$P$81*12,Taxes!$P$82,IF(AI$1&lt;=Taxes!$P$83*12,Taxes!$P$84,IF(Taxes!$P113&lt;&gt;"",Taxes!$P113,Taxes!$P$77))),
IF(SUMIFS(Taxes!$N$14:$N$17,Taxes!$J$14:$J$17,YEAR(AI$4))&gt;1,SUMIFS(Taxes!$P$77:$P$79,Taxes!$N$77:$N$79,SUMIFS(Taxes!$N$14:$N$17,Taxes!$J$14:$J$17,YEAR(AI$4))),
IF(Taxes!$N$12&gt;1,SUMIFS(Taxes!$P$77:$P$79,Taxes!$N$77:$N$79,Taxes!$N$12),IF(Taxes!$P113&lt;&gt;"",Taxes!$P113,SUMIFS(Taxes!$P$77:$P$79,Taxes!$N$77:$N$79,Taxes!$N$12)))
)))
)</f>
        <v>16666.666666666668</v>
      </c>
      <c r="AJ206" s="5">
        <f ca="1">IF(AJ$4="",0,AJ168*AJ185/(1+
IF(SUMIFS(Taxes!$N$14:$N$17,Taxes!$J$14:$J$17,YEAR(AJ$4))=4,IF(AJ$1&lt;=Taxes!$P$81*12,Taxes!$P$82,IF(AJ$1&lt;=Taxes!$P$83*12,Taxes!$P$84,IF(Taxes!$P113&lt;&gt;"",Taxes!$P113,Taxes!$P$77))),
IF(SUMIFS(Taxes!$N$14:$N$17,Taxes!$J$14:$J$17,YEAR(AJ$4))&gt;1,SUMIFS(Taxes!$P$77:$P$79,Taxes!$N$77:$N$79,SUMIFS(Taxes!$N$14:$N$17,Taxes!$J$14:$J$17,YEAR(AJ$4))),
IF(Taxes!$N$12&gt;1,SUMIFS(Taxes!$P$77:$P$79,Taxes!$N$77:$N$79,Taxes!$N$12),IF(Taxes!$P113&lt;&gt;"",Taxes!$P113,SUMIFS(Taxes!$P$77:$P$79,Taxes!$N$77:$N$79,Taxes!$N$12)))
)))
)</f>
        <v>17500</v>
      </c>
      <c r="AK206" s="5">
        <f ca="1">IF(AK$4="",0,AK168*AK185/(1+
IF(SUMIFS(Taxes!$N$14:$N$17,Taxes!$J$14:$J$17,YEAR(AK$4))=4,IF(AK$1&lt;=Taxes!$P$81*12,Taxes!$P$82,IF(AK$1&lt;=Taxes!$P$83*12,Taxes!$P$84,IF(Taxes!$P113&lt;&gt;"",Taxes!$P113,Taxes!$P$77))),
IF(SUMIFS(Taxes!$N$14:$N$17,Taxes!$J$14:$J$17,YEAR(AK$4))&gt;1,SUMIFS(Taxes!$P$77:$P$79,Taxes!$N$77:$N$79,SUMIFS(Taxes!$N$14:$N$17,Taxes!$J$14:$J$17,YEAR(AK$4))),
IF(Taxes!$N$12&gt;1,SUMIFS(Taxes!$P$77:$P$79,Taxes!$N$77:$N$79,Taxes!$N$12),IF(Taxes!$P113&lt;&gt;"",Taxes!$P113,SUMIFS(Taxes!$P$77:$P$79,Taxes!$N$77:$N$79,Taxes!$N$12)))
)))
)</f>
        <v>17500</v>
      </c>
      <c r="AL206" s="5">
        <f ca="1">IF(AL$4="",0,AL168*AL185/(1+
IF(SUMIFS(Taxes!$N$14:$N$17,Taxes!$J$14:$J$17,YEAR(AL$4))=4,IF(AL$1&lt;=Taxes!$P$81*12,Taxes!$P$82,IF(AL$1&lt;=Taxes!$P$83*12,Taxes!$P$84,IF(Taxes!$P113&lt;&gt;"",Taxes!$P113,Taxes!$P$77))),
IF(SUMIFS(Taxes!$N$14:$N$17,Taxes!$J$14:$J$17,YEAR(AL$4))&gt;1,SUMIFS(Taxes!$P$77:$P$79,Taxes!$N$77:$N$79,SUMIFS(Taxes!$N$14:$N$17,Taxes!$J$14:$J$17,YEAR(AL$4))),
IF(Taxes!$N$12&gt;1,SUMIFS(Taxes!$P$77:$P$79,Taxes!$N$77:$N$79,Taxes!$N$12),IF(Taxes!$P113&lt;&gt;"",Taxes!$P113,SUMIFS(Taxes!$P$77:$P$79,Taxes!$N$77:$N$79,Taxes!$N$12)))
)))
)</f>
        <v>17500</v>
      </c>
      <c r="AM206" s="5">
        <f ca="1">IF(AM$4="",0,AM168*AM185/(1+
IF(SUMIFS(Taxes!$N$14:$N$17,Taxes!$J$14:$J$17,YEAR(AM$4))=4,IF(AM$1&lt;=Taxes!$P$81*12,Taxes!$P$82,IF(AM$1&lt;=Taxes!$P$83*12,Taxes!$P$84,IF(Taxes!$P113&lt;&gt;"",Taxes!$P113,Taxes!$P$77))),
IF(SUMIFS(Taxes!$N$14:$N$17,Taxes!$J$14:$J$17,YEAR(AM$4))&gt;1,SUMIFS(Taxes!$P$77:$P$79,Taxes!$N$77:$N$79,SUMIFS(Taxes!$N$14:$N$17,Taxes!$J$14:$J$17,YEAR(AM$4))),
IF(Taxes!$N$12&gt;1,SUMIFS(Taxes!$P$77:$P$79,Taxes!$N$77:$N$79,Taxes!$N$12),IF(Taxes!$P113&lt;&gt;"",Taxes!$P113,SUMIFS(Taxes!$P$77:$P$79,Taxes!$N$77:$N$79,Taxes!$N$12)))
)))
)</f>
        <v>17500</v>
      </c>
      <c r="AN206" s="5">
        <f ca="1">IF(AN$4="",0,AN168*AN185/(1+
IF(SUMIFS(Taxes!$N$14:$N$17,Taxes!$J$14:$J$17,YEAR(AN$4))=4,IF(AN$1&lt;=Taxes!$P$81*12,Taxes!$P$82,IF(AN$1&lt;=Taxes!$P$83*12,Taxes!$P$84,IF(Taxes!$P113&lt;&gt;"",Taxes!$P113,Taxes!$P$77))),
IF(SUMIFS(Taxes!$N$14:$N$17,Taxes!$J$14:$J$17,YEAR(AN$4))&gt;1,SUMIFS(Taxes!$P$77:$P$79,Taxes!$N$77:$N$79,SUMIFS(Taxes!$N$14:$N$17,Taxes!$J$14:$J$17,YEAR(AN$4))),
IF(Taxes!$N$12&gt;1,SUMIFS(Taxes!$P$77:$P$79,Taxes!$N$77:$N$79,Taxes!$N$12),IF(Taxes!$P113&lt;&gt;"",Taxes!$P113,SUMIFS(Taxes!$P$77:$P$79,Taxes!$N$77:$N$79,Taxes!$N$12)))
)))
)</f>
        <v>17500</v>
      </c>
      <c r="AO206" s="5">
        <f ca="1">IF(AO$4="",0,AO168*AO185/(1+
IF(SUMIFS(Taxes!$N$14:$N$17,Taxes!$J$14:$J$17,YEAR(AO$4))=4,IF(AO$1&lt;=Taxes!$P$81*12,Taxes!$P$82,IF(AO$1&lt;=Taxes!$P$83*12,Taxes!$P$84,IF(Taxes!$P113&lt;&gt;"",Taxes!$P113,Taxes!$P$77))),
IF(SUMIFS(Taxes!$N$14:$N$17,Taxes!$J$14:$J$17,YEAR(AO$4))&gt;1,SUMIFS(Taxes!$P$77:$P$79,Taxes!$N$77:$N$79,SUMIFS(Taxes!$N$14:$N$17,Taxes!$J$14:$J$17,YEAR(AO$4))),
IF(Taxes!$N$12&gt;1,SUMIFS(Taxes!$P$77:$P$79,Taxes!$N$77:$N$79,Taxes!$N$12),IF(Taxes!$P113&lt;&gt;"",Taxes!$P113,SUMIFS(Taxes!$P$77:$P$79,Taxes!$N$77:$N$79,Taxes!$N$12)))
)))
)</f>
        <v>17500</v>
      </c>
      <c r="AP206" s="5">
        <f ca="1">IF(AP$4="",0,AP168*AP185/(1+
IF(SUMIFS(Taxes!$N$14:$N$17,Taxes!$J$14:$J$17,YEAR(AP$4))=4,IF(AP$1&lt;=Taxes!$P$81*12,Taxes!$P$82,IF(AP$1&lt;=Taxes!$P$83*12,Taxes!$P$84,IF(Taxes!$P113&lt;&gt;"",Taxes!$P113,Taxes!$P$77))),
IF(SUMIFS(Taxes!$N$14:$N$17,Taxes!$J$14:$J$17,YEAR(AP$4))&gt;1,SUMIFS(Taxes!$P$77:$P$79,Taxes!$N$77:$N$79,SUMIFS(Taxes!$N$14:$N$17,Taxes!$J$14:$J$17,YEAR(AP$4))),
IF(Taxes!$N$12&gt;1,SUMIFS(Taxes!$P$77:$P$79,Taxes!$N$77:$N$79,Taxes!$N$12),IF(Taxes!$P113&lt;&gt;"",Taxes!$P113,SUMIFS(Taxes!$P$77:$P$79,Taxes!$N$77:$N$79,Taxes!$N$12)))
)))
)</f>
        <v>17500</v>
      </c>
      <c r="AQ206" s="5">
        <f ca="1">IF(AQ$4="",0,AQ168*AQ185/(1+
IF(SUMIFS(Taxes!$N$14:$N$17,Taxes!$J$14:$J$17,YEAR(AQ$4))=4,IF(AQ$1&lt;=Taxes!$P$81*12,Taxes!$P$82,IF(AQ$1&lt;=Taxes!$P$83*12,Taxes!$P$84,IF(Taxes!$P113&lt;&gt;"",Taxes!$P113,Taxes!$P$77))),
IF(SUMIFS(Taxes!$N$14:$N$17,Taxes!$J$14:$J$17,YEAR(AQ$4))&gt;1,SUMIFS(Taxes!$P$77:$P$79,Taxes!$N$77:$N$79,SUMIFS(Taxes!$N$14:$N$17,Taxes!$J$14:$J$17,YEAR(AQ$4))),
IF(Taxes!$N$12&gt;1,SUMIFS(Taxes!$P$77:$P$79,Taxes!$N$77:$N$79,Taxes!$N$12),IF(Taxes!$P113&lt;&gt;"",Taxes!$P113,SUMIFS(Taxes!$P$77:$P$79,Taxes!$N$77:$N$79,Taxes!$N$12)))
)))
)</f>
        <v>17500</v>
      </c>
      <c r="AR206" s="5">
        <f ca="1">IF(AR$4="",0,AR168*AR185/(1+
IF(SUMIFS(Taxes!$N$14:$N$17,Taxes!$J$14:$J$17,YEAR(AR$4))=4,IF(AR$1&lt;=Taxes!$P$81*12,Taxes!$P$82,IF(AR$1&lt;=Taxes!$P$83*12,Taxes!$P$84,IF(Taxes!$P113&lt;&gt;"",Taxes!$P113,Taxes!$P$77))),
IF(SUMIFS(Taxes!$N$14:$N$17,Taxes!$J$14:$J$17,YEAR(AR$4))&gt;1,SUMIFS(Taxes!$P$77:$P$79,Taxes!$N$77:$N$79,SUMIFS(Taxes!$N$14:$N$17,Taxes!$J$14:$J$17,YEAR(AR$4))),
IF(Taxes!$N$12&gt;1,SUMIFS(Taxes!$P$77:$P$79,Taxes!$N$77:$N$79,Taxes!$N$12),IF(Taxes!$P113&lt;&gt;"",Taxes!$P113,SUMIFS(Taxes!$P$77:$P$79,Taxes!$N$77:$N$79,Taxes!$N$12)))
)))
)</f>
        <v>17500</v>
      </c>
      <c r="AS206" s="5">
        <f ca="1">IF(AS$4="",0,AS168*AS185/(1+
IF(SUMIFS(Taxes!$N$14:$N$17,Taxes!$J$14:$J$17,YEAR(AS$4))=4,IF(AS$1&lt;=Taxes!$P$81*12,Taxes!$P$82,IF(AS$1&lt;=Taxes!$P$83*12,Taxes!$P$84,IF(Taxes!$P113&lt;&gt;"",Taxes!$P113,Taxes!$P$77))),
IF(SUMIFS(Taxes!$N$14:$N$17,Taxes!$J$14:$J$17,YEAR(AS$4))&gt;1,SUMIFS(Taxes!$P$77:$P$79,Taxes!$N$77:$N$79,SUMIFS(Taxes!$N$14:$N$17,Taxes!$J$14:$J$17,YEAR(AS$4))),
IF(Taxes!$N$12&gt;1,SUMIFS(Taxes!$P$77:$P$79,Taxes!$N$77:$N$79,Taxes!$N$12),IF(Taxes!$P113&lt;&gt;"",Taxes!$P113,SUMIFS(Taxes!$P$77:$P$79,Taxes!$N$77:$N$79,Taxes!$N$12)))
)))
)</f>
        <v>17500</v>
      </c>
      <c r="AT206" s="5">
        <f ca="1">IF(AT$4="",0,AT168*AT185/(1+
IF(SUMIFS(Taxes!$N$14:$N$17,Taxes!$J$14:$J$17,YEAR(AT$4))=4,IF(AT$1&lt;=Taxes!$P$81*12,Taxes!$P$82,IF(AT$1&lt;=Taxes!$P$83*12,Taxes!$P$84,IF(Taxes!$P113&lt;&gt;"",Taxes!$P113,Taxes!$P$77))),
IF(SUMIFS(Taxes!$N$14:$N$17,Taxes!$J$14:$J$17,YEAR(AT$4))&gt;1,SUMIFS(Taxes!$P$77:$P$79,Taxes!$N$77:$N$79,SUMIFS(Taxes!$N$14:$N$17,Taxes!$J$14:$J$17,YEAR(AT$4))),
IF(Taxes!$N$12&gt;1,SUMIFS(Taxes!$P$77:$P$79,Taxes!$N$77:$N$79,Taxes!$N$12),IF(Taxes!$P113&lt;&gt;"",Taxes!$P113,SUMIFS(Taxes!$P$77:$P$79,Taxes!$N$77:$N$79,Taxes!$N$12)))
)))
)</f>
        <v>17500</v>
      </c>
      <c r="AU206" s="5">
        <f ca="1">IF(AU$4="",0,AU168*AU185/(1+
IF(SUMIFS(Taxes!$N$14:$N$17,Taxes!$J$14:$J$17,YEAR(AU$4))=4,IF(AU$1&lt;=Taxes!$P$81*12,Taxes!$P$82,IF(AU$1&lt;=Taxes!$P$83*12,Taxes!$P$84,IF(Taxes!$P113&lt;&gt;"",Taxes!$P113,Taxes!$P$77))),
IF(SUMIFS(Taxes!$N$14:$N$17,Taxes!$J$14:$J$17,YEAR(AU$4))&gt;1,SUMIFS(Taxes!$P$77:$P$79,Taxes!$N$77:$N$79,SUMIFS(Taxes!$N$14:$N$17,Taxes!$J$14:$J$17,YEAR(AU$4))),
IF(Taxes!$N$12&gt;1,SUMIFS(Taxes!$P$77:$P$79,Taxes!$N$77:$N$79,Taxes!$N$12),IF(Taxes!$P113&lt;&gt;"",Taxes!$P113,SUMIFS(Taxes!$P$77:$P$79,Taxes!$N$77:$N$79,Taxes!$N$12)))
)))
)</f>
        <v>17500</v>
      </c>
      <c r="AV206" s="5">
        <f ca="1">IF(AV$4="",0,AV168*AV185/(1+
IF(SUMIFS(Taxes!$N$14:$N$17,Taxes!$J$14:$J$17,YEAR(AV$4))=4,IF(AV$1&lt;=Taxes!$P$81*12,Taxes!$P$82,IF(AV$1&lt;=Taxes!$P$83*12,Taxes!$P$84,IF(Taxes!$P113&lt;&gt;"",Taxes!$P113,Taxes!$P$77))),
IF(SUMIFS(Taxes!$N$14:$N$17,Taxes!$J$14:$J$17,YEAR(AV$4))&gt;1,SUMIFS(Taxes!$P$77:$P$79,Taxes!$N$77:$N$79,SUMIFS(Taxes!$N$14:$N$17,Taxes!$J$14:$J$17,YEAR(AV$4))),
IF(Taxes!$N$12&gt;1,SUMIFS(Taxes!$P$77:$P$79,Taxes!$N$77:$N$79,Taxes!$N$12),IF(Taxes!$P113&lt;&gt;"",Taxes!$P113,SUMIFS(Taxes!$P$77:$P$79,Taxes!$N$77:$N$79,Taxes!$N$12)))
)))
)</f>
        <v>18375</v>
      </c>
      <c r="AW206" s="5">
        <f ca="1">IF(AW$4="",0,AW168*AW185/(1+
IF(SUMIFS(Taxes!$N$14:$N$17,Taxes!$J$14:$J$17,YEAR(AW$4))=4,IF(AW$1&lt;=Taxes!$P$81*12,Taxes!$P$82,IF(AW$1&lt;=Taxes!$P$83*12,Taxes!$P$84,IF(Taxes!$P113&lt;&gt;"",Taxes!$P113,Taxes!$P$77))),
IF(SUMIFS(Taxes!$N$14:$N$17,Taxes!$J$14:$J$17,YEAR(AW$4))&gt;1,SUMIFS(Taxes!$P$77:$P$79,Taxes!$N$77:$N$79,SUMIFS(Taxes!$N$14:$N$17,Taxes!$J$14:$J$17,YEAR(AW$4))),
IF(Taxes!$N$12&gt;1,SUMIFS(Taxes!$P$77:$P$79,Taxes!$N$77:$N$79,Taxes!$N$12),IF(Taxes!$P113&lt;&gt;"",Taxes!$P113,SUMIFS(Taxes!$P$77:$P$79,Taxes!$N$77:$N$79,Taxes!$N$12)))
)))
)</f>
        <v>18375</v>
      </c>
      <c r="AX206" s="5">
        <f ca="1">IF(AX$4="",0,AX168*AX185/(1+
IF(SUMIFS(Taxes!$N$14:$N$17,Taxes!$J$14:$J$17,YEAR(AX$4))=4,IF(AX$1&lt;=Taxes!$P$81*12,Taxes!$P$82,IF(AX$1&lt;=Taxes!$P$83*12,Taxes!$P$84,IF(Taxes!$P113&lt;&gt;"",Taxes!$P113,Taxes!$P$77))),
IF(SUMIFS(Taxes!$N$14:$N$17,Taxes!$J$14:$J$17,YEAR(AX$4))&gt;1,SUMIFS(Taxes!$P$77:$P$79,Taxes!$N$77:$N$79,SUMIFS(Taxes!$N$14:$N$17,Taxes!$J$14:$J$17,YEAR(AX$4))),
IF(Taxes!$N$12&gt;1,SUMIFS(Taxes!$P$77:$P$79,Taxes!$N$77:$N$79,Taxes!$N$12),IF(Taxes!$P113&lt;&gt;"",Taxes!$P113,SUMIFS(Taxes!$P$77:$P$79,Taxes!$N$77:$N$79,Taxes!$N$12)))
)))
)</f>
        <v>18375</v>
      </c>
      <c r="AY206" s="5">
        <f ca="1">IF(AY$4="",0,AY168*AY185/(1+
IF(SUMIFS(Taxes!$N$14:$N$17,Taxes!$J$14:$J$17,YEAR(AY$4))=4,IF(AY$1&lt;=Taxes!$P$81*12,Taxes!$P$82,IF(AY$1&lt;=Taxes!$P$83*12,Taxes!$P$84,IF(Taxes!$P113&lt;&gt;"",Taxes!$P113,Taxes!$P$77))),
IF(SUMIFS(Taxes!$N$14:$N$17,Taxes!$J$14:$J$17,YEAR(AY$4))&gt;1,SUMIFS(Taxes!$P$77:$P$79,Taxes!$N$77:$N$79,SUMIFS(Taxes!$N$14:$N$17,Taxes!$J$14:$J$17,YEAR(AY$4))),
IF(Taxes!$N$12&gt;1,SUMIFS(Taxes!$P$77:$P$79,Taxes!$N$77:$N$79,Taxes!$N$12),IF(Taxes!$P113&lt;&gt;"",Taxes!$P113,SUMIFS(Taxes!$P$77:$P$79,Taxes!$N$77:$N$79,Taxes!$N$12)))
)))
)</f>
        <v>18375</v>
      </c>
      <c r="AZ206" s="5">
        <f ca="1">IF(AZ$4="",0,AZ168*AZ185/(1+
IF(SUMIFS(Taxes!$N$14:$N$17,Taxes!$J$14:$J$17,YEAR(AZ$4))=4,IF(AZ$1&lt;=Taxes!$P$81*12,Taxes!$P$82,IF(AZ$1&lt;=Taxes!$P$83*12,Taxes!$P$84,IF(Taxes!$P113&lt;&gt;"",Taxes!$P113,Taxes!$P$77))),
IF(SUMIFS(Taxes!$N$14:$N$17,Taxes!$J$14:$J$17,YEAR(AZ$4))&gt;1,SUMIFS(Taxes!$P$77:$P$79,Taxes!$N$77:$N$79,SUMIFS(Taxes!$N$14:$N$17,Taxes!$J$14:$J$17,YEAR(AZ$4))),
IF(Taxes!$N$12&gt;1,SUMIFS(Taxes!$P$77:$P$79,Taxes!$N$77:$N$79,Taxes!$N$12),IF(Taxes!$P113&lt;&gt;"",Taxes!$P113,SUMIFS(Taxes!$P$77:$P$79,Taxes!$N$77:$N$79,Taxes!$N$12)))
)))
)</f>
        <v>18375</v>
      </c>
      <c r="BA206" s="5">
        <f ca="1">IF(BA$4="",0,BA168*BA185/(1+
IF(SUMIFS(Taxes!$N$14:$N$17,Taxes!$J$14:$J$17,YEAR(BA$4))=4,IF(BA$1&lt;=Taxes!$P$81*12,Taxes!$P$82,IF(BA$1&lt;=Taxes!$P$83*12,Taxes!$P$84,IF(Taxes!$P113&lt;&gt;"",Taxes!$P113,Taxes!$P$77))),
IF(SUMIFS(Taxes!$N$14:$N$17,Taxes!$J$14:$J$17,YEAR(BA$4))&gt;1,SUMIFS(Taxes!$P$77:$P$79,Taxes!$N$77:$N$79,SUMIFS(Taxes!$N$14:$N$17,Taxes!$J$14:$J$17,YEAR(BA$4))),
IF(Taxes!$N$12&gt;1,SUMIFS(Taxes!$P$77:$P$79,Taxes!$N$77:$N$79,Taxes!$N$12),IF(Taxes!$P113&lt;&gt;"",Taxes!$P113,SUMIFS(Taxes!$P$77:$P$79,Taxes!$N$77:$N$79,Taxes!$N$12)))
)))
)</f>
        <v>18375</v>
      </c>
      <c r="BB206" s="5">
        <f ca="1">IF(BB$4="",0,BB168*BB185/(1+
IF(SUMIFS(Taxes!$N$14:$N$17,Taxes!$J$14:$J$17,YEAR(BB$4))=4,IF(BB$1&lt;=Taxes!$P$81*12,Taxes!$P$82,IF(BB$1&lt;=Taxes!$P$83*12,Taxes!$P$84,IF(Taxes!$P113&lt;&gt;"",Taxes!$P113,Taxes!$P$77))),
IF(SUMIFS(Taxes!$N$14:$N$17,Taxes!$J$14:$J$17,YEAR(BB$4))&gt;1,SUMIFS(Taxes!$P$77:$P$79,Taxes!$N$77:$N$79,SUMIFS(Taxes!$N$14:$N$17,Taxes!$J$14:$J$17,YEAR(BB$4))),
IF(Taxes!$N$12&gt;1,SUMIFS(Taxes!$P$77:$P$79,Taxes!$N$77:$N$79,Taxes!$N$12),IF(Taxes!$P113&lt;&gt;"",Taxes!$P113,SUMIFS(Taxes!$P$77:$P$79,Taxes!$N$77:$N$79,Taxes!$N$12)))
)))
)</f>
        <v>18375</v>
      </c>
      <c r="BC206" s="5">
        <f ca="1">IF(BC$4="",0,BC168*BC185/(1+
IF(SUMIFS(Taxes!$N$14:$N$17,Taxes!$J$14:$J$17,YEAR(BC$4))=4,IF(BC$1&lt;=Taxes!$P$81*12,Taxes!$P$82,IF(BC$1&lt;=Taxes!$P$83*12,Taxes!$P$84,IF(Taxes!$P113&lt;&gt;"",Taxes!$P113,Taxes!$P$77))),
IF(SUMIFS(Taxes!$N$14:$N$17,Taxes!$J$14:$J$17,YEAR(BC$4))&gt;1,SUMIFS(Taxes!$P$77:$P$79,Taxes!$N$77:$N$79,SUMIFS(Taxes!$N$14:$N$17,Taxes!$J$14:$J$17,YEAR(BC$4))),
IF(Taxes!$N$12&gt;1,SUMIFS(Taxes!$P$77:$P$79,Taxes!$N$77:$N$79,Taxes!$N$12),IF(Taxes!$P113&lt;&gt;"",Taxes!$P113,SUMIFS(Taxes!$P$77:$P$79,Taxes!$N$77:$N$79,Taxes!$N$12)))
)))
)</f>
        <v>18375</v>
      </c>
      <c r="BD206" s="5">
        <f ca="1">IF(BD$4="",0,BD168*BD185/(1+
IF(SUMIFS(Taxes!$N$14:$N$17,Taxes!$J$14:$J$17,YEAR(BD$4))=4,IF(BD$1&lt;=Taxes!$P$81*12,Taxes!$P$82,IF(BD$1&lt;=Taxes!$P$83*12,Taxes!$P$84,IF(Taxes!$P113&lt;&gt;"",Taxes!$P113,Taxes!$P$77))),
IF(SUMIFS(Taxes!$N$14:$N$17,Taxes!$J$14:$J$17,YEAR(BD$4))&gt;1,SUMIFS(Taxes!$P$77:$P$79,Taxes!$N$77:$N$79,SUMIFS(Taxes!$N$14:$N$17,Taxes!$J$14:$J$17,YEAR(BD$4))),
IF(Taxes!$N$12&gt;1,SUMIFS(Taxes!$P$77:$P$79,Taxes!$N$77:$N$79,Taxes!$N$12),IF(Taxes!$P113&lt;&gt;"",Taxes!$P113,SUMIFS(Taxes!$P$77:$P$79,Taxes!$N$77:$N$79,Taxes!$N$12)))
)))
)</f>
        <v>18375</v>
      </c>
      <c r="BE206" s="5">
        <f ca="1">IF(BE$4="",0,BE168*BE185/(1+
IF(SUMIFS(Taxes!$N$14:$N$17,Taxes!$J$14:$J$17,YEAR(BE$4))=4,IF(BE$1&lt;=Taxes!$P$81*12,Taxes!$P$82,IF(BE$1&lt;=Taxes!$P$83*12,Taxes!$P$84,IF(Taxes!$P113&lt;&gt;"",Taxes!$P113,Taxes!$P$77))),
IF(SUMIFS(Taxes!$N$14:$N$17,Taxes!$J$14:$J$17,YEAR(BE$4))&gt;1,SUMIFS(Taxes!$P$77:$P$79,Taxes!$N$77:$N$79,SUMIFS(Taxes!$N$14:$N$17,Taxes!$J$14:$J$17,YEAR(BE$4))),
IF(Taxes!$N$12&gt;1,SUMIFS(Taxes!$P$77:$P$79,Taxes!$N$77:$N$79,Taxes!$N$12),IF(Taxes!$P113&lt;&gt;"",Taxes!$P113,SUMIFS(Taxes!$P$77:$P$79,Taxes!$N$77:$N$79,Taxes!$N$12)))
)))
)</f>
        <v>18375</v>
      </c>
      <c r="BF206" s="5">
        <f ca="1">IF(BF$4="",0,BF168*BF185/(1+
IF(SUMIFS(Taxes!$N$14:$N$17,Taxes!$J$14:$J$17,YEAR(BF$4))=4,IF(BF$1&lt;=Taxes!$P$81*12,Taxes!$P$82,IF(BF$1&lt;=Taxes!$P$83*12,Taxes!$P$84,IF(Taxes!$P113&lt;&gt;"",Taxes!$P113,Taxes!$P$77))),
IF(SUMIFS(Taxes!$N$14:$N$17,Taxes!$J$14:$J$17,YEAR(BF$4))&gt;1,SUMIFS(Taxes!$P$77:$P$79,Taxes!$N$77:$N$79,SUMIFS(Taxes!$N$14:$N$17,Taxes!$J$14:$J$17,YEAR(BF$4))),
IF(Taxes!$N$12&gt;1,SUMIFS(Taxes!$P$77:$P$79,Taxes!$N$77:$N$79,Taxes!$N$12),IF(Taxes!$P113&lt;&gt;"",Taxes!$P113,SUMIFS(Taxes!$P$77:$P$79,Taxes!$N$77:$N$79,Taxes!$N$12)))
)))
)</f>
        <v>18375</v>
      </c>
      <c r="BG206" s="5">
        <f ca="1">IF(BG$4="",0,BG168*BG185/(1+
IF(SUMIFS(Taxes!$N$14:$N$17,Taxes!$J$14:$J$17,YEAR(BG$4))=4,IF(BG$1&lt;=Taxes!$P$81*12,Taxes!$P$82,IF(BG$1&lt;=Taxes!$P$83*12,Taxes!$P$84,IF(Taxes!$P113&lt;&gt;"",Taxes!$P113,Taxes!$P$77))),
IF(SUMIFS(Taxes!$N$14:$N$17,Taxes!$J$14:$J$17,YEAR(BG$4))&gt;1,SUMIFS(Taxes!$P$77:$P$79,Taxes!$N$77:$N$79,SUMIFS(Taxes!$N$14:$N$17,Taxes!$J$14:$J$17,YEAR(BG$4))),
IF(Taxes!$N$12&gt;1,SUMIFS(Taxes!$P$77:$P$79,Taxes!$N$77:$N$79,Taxes!$N$12),IF(Taxes!$P113&lt;&gt;"",Taxes!$P113,SUMIFS(Taxes!$P$77:$P$79,Taxes!$N$77:$N$79,Taxes!$N$12)))
)))
)</f>
        <v>18375</v>
      </c>
      <c r="BH206" s="5">
        <f ca="1">IF(BH$4="",0,BH168*BH185/(1+
IF(SUMIFS(Taxes!$N$14:$N$17,Taxes!$J$14:$J$17,YEAR(BH$4))=4,IF(BH$1&lt;=Taxes!$P$81*12,Taxes!$P$82,IF(BH$1&lt;=Taxes!$P$83*12,Taxes!$P$84,IF(Taxes!$P113&lt;&gt;"",Taxes!$P113,Taxes!$P$77))),
IF(SUMIFS(Taxes!$N$14:$N$17,Taxes!$J$14:$J$17,YEAR(BH$4))&gt;1,SUMIFS(Taxes!$P$77:$P$79,Taxes!$N$77:$N$79,SUMIFS(Taxes!$N$14:$N$17,Taxes!$J$14:$J$17,YEAR(BH$4))),
IF(Taxes!$N$12&gt;1,SUMIFS(Taxes!$P$77:$P$79,Taxes!$N$77:$N$79,Taxes!$N$12),IF(Taxes!$P113&lt;&gt;"",Taxes!$P113,SUMIFS(Taxes!$P$77:$P$79,Taxes!$N$77:$N$79,Taxes!$N$12)))
)))
)</f>
        <v>19293.750000000004</v>
      </c>
      <c r="BI206" s="5">
        <f ca="1">IF(BI$4="",0,BI168*BI185/(1+
IF(SUMIFS(Taxes!$N$14:$N$17,Taxes!$J$14:$J$17,YEAR(BI$4))=4,IF(BI$1&lt;=Taxes!$P$81*12,Taxes!$P$82,IF(BI$1&lt;=Taxes!$P$83*12,Taxes!$P$84,IF(Taxes!$P113&lt;&gt;"",Taxes!$P113,Taxes!$P$77))),
IF(SUMIFS(Taxes!$N$14:$N$17,Taxes!$J$14:$J$17,YEAR(BI$4))&gt;1,SUMIFS(Taxes!$P$77:$P$79,Taxes!$N$77:$N$79,SUMIFS(Taxes!$N$14:$N$17,Taxes!$J$14:$J$17,YEAR(BI$4))),
IF(Taxes!$N$12&gt;1,SUMIFS(Taxes!$P$77:$P$79,Taxes!$N$77:$N$79,Taxes!$N$12),IF(Taxes!$P113&lt;&gt;"",Taxes!$P113,SUMIFS(Taxes!$P$77:$P$79,Taxes!$N$77:$N$79,Taxes!$N$12)))
)))
)</f>
        <v>19293.750000000004</v>
      </c>
      <c r="BJ206" s="5">
        <f ca="1">IF(BJ$4="",0,BJ168*BJ185/(1+
IF(SUMIFS(Taxes!$N$14:$N$17,Taxes!$J$14:$J$17,YEAR(BJ$4))=4,IF(BJ$1&lt;=Taxes!$P$81*12,Taxes!$P$82,IF(BJ$1&lt;=Taxes!$P$83*12,Taxes!$P$84,IF(Taxes!$P113&lt;&gt;"",Taxes!$P113,Taxes!$P$77))),
IF(SUMIFS(Taxes!$N$14:$N$17,Taxes!$J$14:$J$17,YEAR(BJ$4))&gt;1,SUMIFS(Taxes!$P$77:$P$79,Taxes!$N$77:$N$79,SUMIFS(Taxes!$N$14:$N$17,Taxes!$J$14:$J$17,YEAR(BJ$4))),
IF(Taxes!$N$12&gt;1,SUMIFS(Taxes!$P$77:$P$79,Taxes!$N$77:$N$79,Taxes!$N$12),IF(Taxes!$P113&lt;&gt;"",Taxes!$P113,SUMIFS(Taxes!$P$77:$P$79,Taxes!$N$77:$N$79,Taxes!$N$12)))
)))
)</f>
        <v>19293.750000000004</v>
      </c>
      <c r="BK206" s="5">
        <f ca="1">IF(BK$4="",0,BK168*BK185/(1+
IF(SUMIFS(Taxes!$N$14:$N$17,Taxes!$J$14:$J$17,YEAR(BK$4))=4,IF(BK$1&lt;=Taxes!$P$81*12,Taxes!$P$82,IF(BK$1&lt;=Taxes!$P$83*12,Taxes!$P$84,IF(Taxes!$P113&lt;&gt;"",Taxes!$P113,Taxes!$P$77))),
IF(SUMIFS(Taxes!$N$14:$N$17,Taxes!$J$14:$J$17,YEAR(BK$4))&gt;1,SUMIFS(Taxes!$P$77:$P$79,Taxes!$N$77:$N$79,SUMIFS(Taxes!$N$14:$N$17,Taxes!$J$14:$J$17,YEAR(BK$4))),
IF(Taxes!$N$12&gt;1,SUMIFS(Taxes!$P$77:$P$79,Taxes!$N$77:$N$79,Taxes!$N$12),IF(Taxes!$P113&lt;&gt;"",Taxes!$P113,SUMIFS(Taxes!$P$77:$P$79,Taxes!$N$77:$N$79,Taxes!$N$12)))
)))
)</f>
        <v>19293.750000000004</v>
      </c>
      <c r="BL206" s="5">
        <f ca="1">IF(BL$4="",0,BL168*BL185/(1+
IF(SUMIFS(Taxes!$N$14:$N$17,Taxes!$J$14:$J$17,YEAR(BL$4))=4,IF(BL$1&lt;=Taxes!$P$81*12,Taxes!$P$82,IF(BL$1&lt;=Taxes!$P$83*12,Taxes!$P$84,IF(Taxes!$P113&lt;&gt;"",Taxes!$P113,Taxes!$P$77))),
IF(SUMIFS(Taxes!$N$14:$N$17,Taxes!$J$14:$J$17,YEAR(BL$4))&gt;1,SUMIFS(Taxes!$P$77:$P$79,Taxes!$N$77:$N$79,SUMIFS(Taxes!$N$14:$N$17,Taxes!$J$14:$J$17,YEAR(BL$4))),
IF(Taxes!$N$12&gt;1,SUMIFS(Taxes!$P$77:$P$79,Taxes!$N$77:$N$79,Taxes!$N$12),IF(Taxes!$P113&lt;&gt;"",Taxes!$P113,SUMIFS(Taxes!$P$77:$P$79,Taxes!$N$77:$N$79,Taxes!$N$12)))
)))
)</f>
        <v>19293.750000000004</v>
      </c>
      <c r="BM206" s="5">
        <f ca="1">IF(BM$4="",0,BM168*BM185/(1+
IF(SUMIFS(Taxes!$N$14:$N$17,Taxes!$J$14:$J$17,YEAR(BM$4))=4,IF(BM$1&lt;=Taxes!$P$81*12,Taxes!$P$82,IF(BM$1&lt;=Taxes!$P$83*12,Taxes!$P$84,IF(Taxes!$P113&lt;&gt;"",Taxes!$P113,Taxes!$P$77))),
IF(SUMIFS(Taxes!$N$14:$N$17,Taxes!$J$14:$J$17,YEAR(BM$4))&gt;1,SUMIFS(Taxes!$P$77:$P$79,Taxes!$N$77:$N$79,SUMIFS(Taxes!$N$14:$N$17,Taxes!$J$14:$J$17,YEAR(BM$4))),
IF(Taxes!$N$12&gt;1,SUMIFS(Taxes!$P$77:$P$79,Taxes!$N$77:$N$79,Taxes!$N$12),IF(Taxes!$P113&lt;&gt;"",Taxes!$P113,SUMIFS(Taxes!$P$77:$P$79,Taxes!$N$77:$N$79,Taxes!$N$12)))
)))
)</f>
        <v>19293.750000000004</v>
      </c>
      <c r="BN206" s="5">
        <f ca="1">IF(BN$4="",0,BN168*BN185/(1+
IF(SUMIFS(Taxes!$N$14:$N$17,Taxes!$J$14:$J$17,YEAR(BN$4))=4,IF(BN$1&lt;=Taxes!$P$81*12,Taxes!$P$82,IF(BN$1&lt;=Taxes!$P$83*12,Taxes!$P$84,IF(Taxes!$P113&lt;&gt;"",Taxes!$P113,Taxes!$P$77))),
IF(SUMIFS(Taxes!$N$14:$N$17,Taxes!$J$14:$J$17,YEAR(BN$4))&gt;1,SUMIFS(Taxes!$P$77:$P$79,Taxes!$N$77:$N$79,SUMIFS(Taxes!$N$14:$N$17,Taxes!$J$14:$J$17,YEAR(BN$4))),
IF(Taxes!$N$12&gt;1,SUMIFS(Taxes!$P$77:$P$79,Taxes!$N$77:$N$79,Taxes!$N$12),IF(Taxes!$P113&lt;&gt;"",Taxes!$P113,SUMIFS(Taxes!$P$77:$P$79,Taxes!$N$77:$N$79,Taxes!$N$12)))
)))
)</f>
        <v>19293.750000000004</v>
      </c>
      <c r="BO206" s="5">
        <f ca="1">IF(BO$4="",0,BO168*BO185/(1+
IF(SUMIFS(Taxes!$N$14:$N$17,Taxes!$J$14:$J$17,YEAR(BO$4))=4,IF(BO$1&lt;=Taxes!$P$81*12,Taxes!$P$82,IF(BO$1&lt;=Taxes!$P$83*12,Taxes!$P$84,IF(Taxes!$P113&lt;&gt;"",Taxes!$P113,Taxes!$P$77))),
IF(SUMIFS(Taxes!$N$14:$N$17,Taxes!$J$14:$J$17,YEAR(BO$4))&gt;1,SUMIFS(Taxes!$P$77:$P$79,Taxes!$N$77:$N$79,SUMIFS(Taxes!$N$14:$N$17,Taxes!$J$14:$J$17,YEAR(BO$4))),
IF(Taxes!$N$12&gt;1,SUMIFS(Taxes!$P$77:$P$79,Taxes!$N$77:$N$79,Taxes!$N$12),IF(Taxes!$P113&lt;&gt;"",Taxes!$P113,SUMIFS(Taxes!$P$77:$P$79,Taxes!$N$77:$N$79,Taxes!$N$12)))
)))
)</f>
        <v>19293.750000000004</v>
      </c>
      <c r="BP206" s="5">
        <f ca="1">IF(BP$4="",0,BP168*BP185/(1+
IF(SUMIFS(Taxes!$N$14:$N$17,Taxes!$J$14:$J$17,YEAR(BP$4))=4,IF(BP$1&lt;=Taxes!$P$81*12,Taxes!$P$82,IF(BP$1&lt;=Taxes!$P$83*12,Taxes!$P$84,IF(Taxes!$P113&lt;&gt;"",Taxes!$P113,Taxes!$P$77))),
IF(SUMIFS(Taxes!$N$14:$N$17,Taxes!$J$14:$J$17,YEAR(BP$4))&gt;1,SUMIFS(Taxes!$P$77:$P$79,Taxes!$N$77:$N$79,SUMIFS(Taxes!$N$14:$N$17,Taxes!$J$14:$J$17,YEAR(BP$4))),
IF(Taxes!$N$12&gt;1,SUMIFS(Taxes!$P$77:$P$79,Taxes!$N$77:$N$79,Taxes!$N$12),IF(Taxes!$P113&lt;&gt;"",Taxes!$P113,SUMIFS(Taxes!$P$77:$P$79,Taxes!$N$77:$N$79,Taxes!$N$12)))
)))
)</f>
        <v>19293.750000000004</v>
      </c>
      <c r="BQ206" s="5">
        <f ca="1">IF(BQ$4="",0,BQ168*BQ185/(1+
IF(SUMIFS(Taxes!$N$14:$N$17,Taxes!$J$14:$J$17,YEAR(BQ$4))=4,IF(BQ$1&lt;=Taxes!$P$81*12,Taxes!$P$82,IF(BQ$1&lt;=Taxes!$P$83*12,Taxes!$P$84,IF(Taxes!$P113&lt;&gt;"",Taxes!$P113,Taxes!$P$77))),
IF(SUMIFS(Taxes!$N$14:$N$17,Taxes!$J$14:$J$17,YEAR(BQ$4))&gt;1,SUMIFS(Taxes!$P$77:$P$79,Taxes!$N$77:$N$79,SUMIFS(Taxes!$N$14:$N$17,Taxes!$J$14:$J$17,YEAR(BQ$4))),
IF(Taxes!$N$12&gt;1,SUMIFS(Taxes!$P$77:$P$79,Taxes!$N$77:$N$79,Taxes!$N$12),IF(Taxes!$P113&lt;&gt;"",Taxes!$P113,SUMIFS(Taxes!$P$77:$P$79,Taxes!$N$77:$N$79,Taxes!$N$12)))
)))
)</f>
        <v>19293.750000000004</v>
      </c>
      <c r="BR206" s="5">
        <f ca="1">IF(BR$4="",0,BR168*BR185/(1+
IF(SUMIFS(Taxes!$N$14:$N$17,Taxes!$J$14:$J$17,YEAR(BR$4))=4,IF(BR$1&lt;=Taxes!$P$81*12,Taxes!$P$82,IF(BR$1&lt;=Taxes!$P$83*12,Taxes!$P$84,IF(Taxes!$P113&lt;&gt;"",Taxes!$P113,Taxes!$P$77))),
IF(SUMIFS(Taxes!$N$14:$N$17,Taxes!$J$14:$J$17,YEAR(BR$4))&gt;1,SUMIFS(Taxes!$P$77:$P$79,Taxes!$N$77:$N$79,SUMIFS(Taxes!$N$14:$N$17,Taxes!$J$14:$J$17,YEAR(BR$4))),
IF(Taxes!$N$12&gt;1,SUMIFS(Taxes!$P$77:$P$79,Taxes!$N$77:$N$79,Taxes!$N$12),IF(Taxes!$P113&lt;&gt;"",Taxes!$P113,SUMIFS(Taxes!$P$77:$P$79,Taxes!$N$77:$N$79,Taxes!$N$12)))
)))
)</f>
        <v>19293.750000000004</v>
      </c>
      <c r="BS206" s="5">
        <f ca="1">IF(BS$4="",0,BS168*BS185/(1+
IF(SUMIFS(Taxes!$N$14:$N$17,Taxes!$J$14:$J$17,YEAR(BS$4))=4,IF(BS$1&lt;=Taxes!$P$81*12,Taxes!$P$82,IF(BS$1&lt;=Taxes!$P$83*12,Taxes!$P$84,IF(Taxes!$P113&lt;&gt;"",Taxes!$P113,Taxes!$P$77))),
IF(SUMIFS(Taxes!$N$14:$N$17,Taxes!$J$14:$J$17,YEAR(BS$4))&gt;1,SUMIFS(Taxes!$P$77:$P$79,Taxes!$N$77:$N$79,SUMIFS(Taxes!$N$14:$N$17,Taxes!$J$14:$J$17,YEAR(BS$4))),
IF(Taxes!$N$12&gt;1,SUMIFS(Taxes!$P$77:$P$79,Taxes!$N$77:$N$79,Taxes!$N$12),IF(Taxes!$P113&lt;&gt;"",Taxes!$P113,SUMIFS(Taxes!$P$77:$P$79,Taxes!$N$77:$N$79,Taxes!$N$12)))
)))
)</f>
        <v>19293.750000000004</v>
      </c>
      <c r="BT206" s="5">
        <f ca="1">IF(BT$4="",0,BT168*BT185/(1+
IF(SUMIFS(Taxes!$N$14:$N$17,Taxes!$J$14:$J$17,YEAR(BT$4))=4,IF(BT$1&lt;=Taxes!$P$81*12,Taxes!$P$82,IF(BT$1&lt;=Taxes!$P$83*12,Taxes!$P$84,IF(Taxes!$P113&lt;&gt;"",Taxes!$P113,Taxes!$P$77))),
IF(SUMIFS(Taxes!$N$14:$N$17,Taxes!$J$14:$J$17,YEAR(BT$4))&gt;1,SUMIFS(Taxes!$P$77:$P$79,Taxes!$N$77:$N$79,SUMIFS(Taxes!$N$14:$N$17,Taxes!$J$14:$J$17,YEAR(BT$4))),
IF(Taxes!$N$12&gt;1,SUMIFS(Taxes!$P$77:$P$79,Taxes!$N$77:$N$79,Taxes!$N$12),IF(Taxes!$P113&lt;&gt;"",Taxes!$P113,SUMIFS(Taxes!$P$77:$P$79,Taxes!$N$77:$N$79,Taxes!$N$12)))
)))
)</f>
        <v>20258.4375</v>
      </c>
      <c r="BU206" s="5">
        <f ca="1">IF(BU$4="",0,BU168*BU185/(1+
IF(SUMIFS(Taxes!$N$14:$N$17,Taxes!$J$14:$J$17,YEAR(BU$4))=4,IF(BU$1&lt;=Taxes!$P$81*12,Taxes!$P$82,IF(BU$1&lt;=Taxes!$P$83*12,Taxes!$P$84,IF(Taxes!$P113&lt;&gt;"",Taxes!$P113,Taxes!$P$77))),
IF(SUMIFS(Taxes!$N$14:$N$17,Taxes!$J$14:$J$17,YEAR(BU$4))&gt;1,SUMIFS(Taxes!$P$77:$P$79,Taxes!$N$77:$N$79,SUMIFS(Taxes!$N$14:$N$17,Taxes!$J$14:$J$17,YEAR(BU$4))),
IF(Taxes!$N$12&gt;1,SUMIFS(Taxes!$P$77:$P$79,Taxes!$N$77:$N$79,Taxes!$N$12),IF(Taxes!$P113&lt;&gt;"",Taxes!$P113,SUMIFS(Taxes!$P$77:$P$79,Taxes!$N$77:$N$79,Taxes!$N$12)))
)))
)</f>
        <v>20258.4375</v>
      </c>
      <c r="BV206" s="5">
        <f ca="1">IF(BV$4="",0,BV168*BV185/(1+
IF(SUMIFS(Taxes!$N$14:$N$17,Taxes!$J$14:$J$17,YEAR(BV$4))=4,IF(BV$1&lt;=Taxes!$P$81*12,Taxes!$P$82,IF(BV$1&lt;=Taxes!$P$83*12,Taxes!$P$84,IF(Taxes!$P113&lt;&gt;"",Taxes!$P113,Taxes!$P$77))),
IF(SUMIFS(Taxes!$N$14:$N$17,Taxes!$J$14:$J$17,YEAR(BV$4))&gt;1,SUMIFS(Taxes!$P$77:$P$79,Taxes!$N$77:$N$79,SUMIFS(Taxes!$N$14:$N$17,Taxes!$J$14:$J$17,YEAR(BV$4))),
IF(Taxes!$N$12&gt;1,SUMIFS(Taxes!$P$77:$P$79,Taxes!$N$77:$N$79,Taxes!$N$12),IF(Taxes!$P113&lt;&gt;"",Taxes!$P113,SUMIFS(Taxes!$P$77:$P$79,Taxes!$N$77:$N$79,Taxes!$N$12)))
)))
)</f>
        <v>20258.4375</v>
      </c>
      <c r="BW206" s="5">
        <f ca="1">IF(BW$4="",0,BW168*BW185/(1+
IF(SUMIFS(Taxes!$N$14:$N$17,Taxes!$J$14:$J$17,YEAR(BW$4))=4,IF(BW$1&lt;=Taxes!$P$81*12,Taxes!$P$82,IF(BW$1&lt;=Taxes!$P$83*12,Taxes!$P$84,IF(Taxes!$P113&lt;&gt;"",Taxes!$P113,Taxes!$P$77))),
IF(SUMIFS(Taxes!$N$14:$N$17,Taxes!$J$14:$J$17,YEAR(BW$4))&gt;1,SUMIFS(Taxes!$P$77:$P$79,Taxes!$N$77:$N$79,SUMIFS(Taxes!$N$14:$N$17,Taxes!$J$14:$J$17,YEAR(BW$4))),
IF(Taxes!$N$12&gt;1,SUMIFS(Taxes!$P$77:$P$79,Taxes!$N$77:$N$79,Taxes!$N$12),IF(Taxes!$P113&lt;&gt;"",Taxes!$P113,SUMIFS(Taxes!$P$77:$P$79,Taxes!$N$77:$N$79,Taxes!$N$12)))
)))
)</f>
        <v>20258.4375</v>
      </c>
      <c r="BX206" s="5">
        <f ca="1">IF(BX$4="",0,BX168*BX185/(1+
IF(SUMIFS(Taxes!$N$14:$N$17,Taxes!$J$14:$J$17,YEAR(BX$4))=4,IF(BX$1&lt;=Taxes!$P$81*12,Taxes!$P$82,IF(BX$1&lt;=Taxes!$P$83*12,Taxes!$P$84,IF(Taxes!$P113&lt;&gt;"",Taxes!$P113,Taxes!$P$77))),
IF(SUMIFS(Taxes!$N$14:$N$17,Taxes!$J$14:$J$17,YEAR(BX$4))&gt;1,SUMIFS(Taxes!$P$77:$P$79,Taxes!$N$77:$N$79,SUMIFS(Taxes!$N$14:$N$17,Taxes!$J$14:$J$17,YEAR(BX$4))),
IF(Taxes!$N$12&gt;1,SUMIFS(Taxes!$P$77:$P$79,Taxes!$N$77:$N$79,Taxes!$N$12),IF(Taxes!$P113&lt;&gt;"",Taxes!$P113,SUMIFS(Taxes!$P$77:$P$79,Taxes!$N$77:$N$79,Taxes!$N$12)))
)))
)</f>
        <v>20258.4375</v>
      </c>
      <c r="BY206" s="5">
        <f ca="1">IF(BY$4="",0,BY168*BY185/(1+
IF(SUMIFS(Taxes!$N$14:$N$17,Taxes!$J$14:$J$17,YEAR(BY$4))=4,IF(BY$1&lt;=Taxes!$P$81*12,Taxes!$P$82,IF(BY$1&lt;=Taxes!$P$83*12,Taxes!$P$84,IF(Taxes!$P113&lt;&gt;"",Taxes!$P113,Taxes!$P$77))),
IF(SUMIFS(Taxes!$N$14:$N$17,Taxes!$J$14:$J$17,YEAR(BY$4))&gt;1,SUMIFS(Taxes!$P$77:$P$79,Taxes!$N$77:$N$79,SUMIFS(Taxes!$N$14:$N$17,Taxes!$J$14:$J$17,YEAR(BY$4))),
IF(Taxes!$N$12&gt;1,SUMIFS(Taxes!$P$77:$P$79,Taxes!$N$77:$N$79,Taxes!$N$12),IF(Taxes!$P113&lt;&gt;"",Taxes!$P113,SUMIFS(Taxes!$P$77:$P$79,Taxes!$N$77:$N$79,Taxes!$N$12)))
)))
)</f>
        <v>20258.4375</v>
      </c>
      <c r="BZ206" s="5">
        <f ca="1">IF(BZ$4="",0,BZ168*BZ185/(1+
IF(SUMIFS(Taxes!$N$14:$N$17,Taxes!$J$14:$J$17,YEAR(BZ$4))=4,IF(BZ$1&lt;=Taxes!$P$81*12,Taxes!$P$82,IF(BZ$1&lt;=Taxes!$P$83*12,Taxes!$P$84,IF(Taxes!$P113&lt;&gt;"",Taxes!$P113,Taxes!$P$77))),
IF(SUMIFS(Taxes!$N$14:$N$17,Taxes!$J$14:$J$17,YEAR(BZ$4))&gt;1,SUMIFS(Taxes!$P$77:$P$79,Taxes!$N$77:$N$79,SUMIFS(Taxes!$N$14:$N$17,Taxes!$J$14:$J$17,YEAR(BZ$4))),
IF(Taxes!$N$12&gt;1,SUMIFS(Taxes!$P$77:$P$79,Taxes!$N$77:$N$79,Taxes!$N$12),IF(Taxes!$P113&lt;&gt;"",Taxes!$P113,SUMIFS(Taxes!$P$77:$P$79,Taxes!$N$77:$N$79,Taxes!$N$12)))
)))
)</f>
        <v>20258.4375</v>
      </c>
      <c r="CA206" s="5">
        <f ca="1">IF(CA$4="",0,CA168*CA185/(1+
IF(SUMIFS(Taxes!$N$14:$N$17,Taxes!$J$14:$J$17,YEAR(CA$4))=4,IF(CA$1&lt;=Taxes!$P$81*12,Taxes!$P$82,IF(CA$1&lt;=Taxes!$P$83*12,Taxes!$P$84,IF(Taxes!$P113&lt;&gt;"",Taxes!$P113,Taxes!$P$77))),
IF(SUMIFS(Taxes!$N$14:$N$17,Taxes!$J$14:$J$17,YEAR(CA$4))&gt;1,SUMIFS(Taxes!$P$77:$P$79,Taxes!$N$77:$N$79,SUMIFS(Taxes!$N$14:$N$17,Taxes!$J$14:$J$17,YEAR(CA$4))),
IF(Taxes!$N$12&gt;1,SUMIFS(Taxes!$P$77:$P$79,Taxes!$N$77:$N$79,Taxes!$N$12),IF(Taxes!$P113&lt;&gt;"",Taxes!$P113,SUMIFS(Taxes!$P$77:$P$79,Taxes!$N$77:$N$79,Taxes!$N$12)))
)))
)</f>
        <v>20258.4375</v>
      </c>
      <c r="CB206" s="5">
        <f ca="1">IF(CB$4="",0,CB168*CB185/(1+
IF(SUMIFS(Taxes!$N$14:$N$17,Taxes!$J$14:$J$17,YEAR(CB$4))=4,IF(CB$1&lt;=Taxes!$P$81*12,Taxes!$P$82,IF(CB$1&lt;=Taxes!$P$83*12,Taxes!$P$84,IF(Taxes!$P113&lt;&gt;"",Taxes!$P113,Taxes!$P$77))),
IF(SUMIFS(Taxes!$N$14:$N$17,Taxes!$J$14:$J$17,YEAR(CB$4))&gt;1,SUMIFS(Taxes!$P$77:$P$79,Taxes!$N$77:$N$79,SUMIFS(Taxes!$N$14:$N$17,Taxes!$J$14:$J$17,YEAR(CB$4))),
IF(Taxes!$N$12&gt;1,SUMIFS(Taxes!$P$77:$P$79,Taxes!$N$77:$N$79,Taxes!$N$12),IF(Taxes!$P113&lt;&gt;"",Taxes!$P113,SUMIFS(Taxes!$P$77:$P$79,Taxes!$N$77:$N$79,Taxes!$N$12)))
)))
)</f>
        <v>20258.4375</v>
      </c>
      <c r="CC206" s="5">
        <f ca="1">IF(CC$4="",0,CC168*CC185/(1+
IF(SUMIFS(Taxes!$N$14:$N$17,Taxes!$J$14:$J$17,YEAR(CC$4))=4,IF(CC$1&lt;=Taxes!$P$81*12,Taxes!$P$82,IF(CC$1&lt;=Taxes!$P$83*12,Taxes!$P$84,IF(Taxes!$P113&lt;&gt;"",Taxes!$P113,Taxes!$P$77))),
IF(SUMIFS(Taxes!$N$14:$N$17,Taxes!$J$14:$J$17,YEAR(CC$4))&gt;1,SUMIFS(Taxes!$P$77:$P$79,Taxes!$N$77:$N$79,SUMIFS(Taxes!$N$14:$N$17,Taxes!$J$14:$J$17,YEAR(CC$4))),
IF(Taxes!$N$12&gt;1,SUMIFS(Taxes!$P$77:$P$79,Taxes!$N$77:$N$79,Taxes!$N$12),IF(Taxes!$P113&lt;&gt;"",Taxes!$P113,SUMIFS(Taxes!$P$77:$P$79,Taxes!$N$77:$N$79,Taxes!$N$12)))
)))
)</f>
        <v>20258.4375</v>
      </c>
      <c r="CD206" s="5">
        <f ca="1">IF(CD$4="",0,CD168*CD185/(1+
IF(SUMIFS(Taxes!$N$14:$N$17,Taxes!$J$14:$J$17,YEAR(CD$4))=4,IF(CD$1&lt;=Taxes!$P$81*12,Taxes!$P$82,IF(CD$1&lt;=Taxes!$P$83*12,Taxes!$P$84,IF(Taxes!$P113&lt;&gt;"",Taxes!$P113,Taxes!$P$77))),
IF(SUMIFS(Taxes!$N$14:$N$17,Taxes!$J$14:$J$17,YEAR(CD$4))&gt;1,SUMIFS(Taxes!$P$77:$P$79,Taxes!$N$77:$N$79,SUMIFS(Taxes!$N$14:$N$17,Taxes!$J$14:$J$17,YEAR(CD$4))),
IF(Taxes!$N$12&gt;1,SUMIFS(Taxes!$P$77:$P$79,Taxes!$N$77:$N$79,Taxes!$N$12),IF(Taxes!$P113&lt;&gt;"",Taxes!$P113,SUMIFS(Taxes!$P$77:$P$79,Taxes!$N$77:$N$79,Taxes!$N$12)))
)))
)</f>
        <v>20258.4375</v>
      </c>
      <c r="CE206" s="5">
        <f ca="1">IF(CE$4="",0,CE168*CE185/(1+
IF(SUMIFS(Taxes!$N$14:$N$17,Taxes!$J$14:$J$17,YEAR(CE$4))=4,IF(CE$1&lt;=Taxes!$P$81*12,Taxes!$P$82,IF(CE$1&lt;=Taxes!$P$83*12,Taxes!$P$84,IF(Taxes!$P113&lt;&gt;"",Taxes!$P113,Taxes!$P$77))),
IF(SUMIFS(Taxes!$N$14:$N$17,Taxes!$J$14:$J$17,YEAR(CE$4))&gt;1,SUMIFS(Taxes!$P$77:$P$79,Taxes!$N$77:$N$79,SUMIFS(Taxes!$N$14:$N$17,Taxes!$J$14:$J$17,YEAR(CE$4))),
IF(Taxes!$N$12&gt;1,SUMIFS(Taxes!$P$77:$P$79,Taxes!$N$77:$N$79,Taxes!$N$12),IF(Taxes!$P113&lt;&gt;"",Taxes!$P113,SUMIFS(Taxes!$P$77:$P$79,Taxes!$N$77:$N$79,Taxes!$N$12)))
)))
)</f>
        <v>20258.4375</v>
      </c>
      <c r="CF206" s="5">
        <f ca="1">IF(CF$4="",0,CF168*CF185/(1+
IF(SUMIFS(Taxes!$N$14:$N$17,Taxes!$J$14:$J$17,YEAR(CF$4))=4,IF(CF$1&lt;=Taxes!$P$81*12,Taxes!$P$82,IF(CF$1&lt;=Taxes!$P$83*12,Taxes!$P$84,IF(Taxes!$P113&lt;&gt;"",Taxes!$P113,Taxes!$P$77))),
IF(SUMIFS(Taxes!$N$14:$N$17,Taxes!$J$14:$J$17,YEAR(CF$4))&gt;1,SUMIFS(Taxes!$P$77:$P$79,Taxes!$N$77:$N$79,SUMIFS(Taxes!$N$14:$N$17,Taxes!$J$14:$J$17,YEAR(CF$4))),
IF(Taxes!$N$12&gt;1,SUMIFS(Taxes!$P$77:$P$79,Taxes!$N$77:$N$79,Taxes!$N$12),IF(Taxes!$P113&lt;&gt;"",Taxes!$P113,SUMIFS(Taxes!$P$77:$P$79,Taxes!$N$77:$N$79,Taxes!$N$12)))
)))
)</f>
        <v>0</v>
      </c>
    </row>
    <row r="207" spans="2:84" ht="3" customHeight="1" x14ac:dyDescent="0.3"/>
    <row r="208" spans="2:84" ht="3" customHeight="1" x14ac:dyDescent="0.3"/>
    <row r="209" spans="2:84" x14ac:dyDescent="0.3">
      <c r="B209" s="13">
        <f>ROW()</f>
        <v>209</v>
      </c>
      <c r="H209" s="1" t="str">
        <f>$H$97</f>
        <v>Переменные расходы с НДС</v>
      </c>
      <c r="I209" s="1" t="str">
        <f>I171</f>
        <v>Прочие расходы</v>
      </c>
      <c r="M209" s="53" t="s">
        <v>18</v>
      </c>
      <c r="U209" s="5">
        <f t="shared" ca="1" si="141"/>
        <v>165768.9375</v>
      </c>
      <c r="X209" s="5">
        <f ca="1">IF(X$4="",0,X171*X188/(1+
IF(SUMIFS(Taxes!$N$14:$N$17,Taxes!$J$14:$J$17,YEAR(X$4))=4,IF(X$1&lt;=Taxes!$P$81*12,Taxes!$P$82,IF(X$1&lt;=Taxes!$P$83*12,Taxes!$P$84,IF(Taxes!$P116&lt;&gt;"",Taxes!$P116,Taxes!$P$77))),
IF(SUMIFS(Taxes!$N$14:$N$17,Taxes!$J$14:$J$17,YEAR(X$4))&gt;1,SUMIFS(Taxes!$P$77:$P$79,Taxes!$N$77:$N$79,SUMIFS(Taxes!$N$14:$N$17,Taxes!$J$14:$J$17,YEAR(X$4))),
IF(Taxes!$N$12&gt;1,SUMIFS(Taxes!$P$77:$P$79,Taxes!$N$77:$N$79,Taxes!$N$12),IF(Taxes!$P116&lt;&gt;"",Taxes!$P116,SUMIFS(Taxes!$P$77:$P$79,Taxes!$N$77:$N$79,Taxes!$N$12)))
)))
)</f>
        <v>2500</v>
      </c>
      <c r="Y209" s="5">
        <f ca="1">IF(Y$4="",0,Y171*Y188/(1+
IF(SUMIFS(Taxes!$N$14:$N$17,Taxes!$J$14:$J$17,YEAR(Y$4))=4,IF(Y$1&lt;=Taxes!$P$81*12,Taxes!$P$82,IF(Y$1&lt;=Taxes!$P$83*12,Taxes!$P$84,IF(Taxes!$P116&lt;&gt;"",Taxes!$P116,Taxes!$P$77))),
IF(SUMIFS(Taxes!$N$14:$N$17,Taxes!$J$14:$J$17,YEAR(Y$4))&gt;1,SUMIFS(Taxes!$P$77:$P$79,Taxes!$N$77:$N$79,SUMIFS(Taxes!$N$14:$N$17,Taxes!$J$14:$J$17,YEAR(Y$4))),
IF(Taxes!$N$12&gt;1,SUMIFS(Taxes!$P$77:$P$79,Taxes!$N$77:$N$79,Taxes!$N$12),IF(Taxes!$P116&lt;&gt;"",Taxes!$P116,SUMIFS(Taxes!$P$77:$P$79,Taxes!$N$77:$N$79,Taxes!$N$12)))
)))
)</f>
        <v>2500</v>
      </c>
      <c r="Z209" s="5">
        <f ca="1">IF(Z$4="",0,Z171*Z188/(1+
IF(SUMIFS(Taxes!$N$14:$N$17,Taxes!$J$14:$J$17,YEAR(Z$4))=4,IF(Z$1&lt;=Taxes!$P$81*12,Taxes!$P$82,IF(Z$1&lt;=Taxes!$P$83*12,Taxes!$P$84,IF(Taxes!$P116&lt;&gt;"",Taxes!$P116,Taxes!$P$77))),
IF(SUMIFS(Taxes!$N$14:$N$17,Taxes!$J$14:$J$17,YEAR(Z$4))&gt;1,SUMIFS(Taxes!$P$77:$P$79,Taxes!$N$77:$N$79,SUMIFS(Taxes!$N$14:$N$17,Taxes!$J$14:$J$17,YEAR(Z$4))),
IF(Taxes!$N$12&gt;1,SUMIFS(Taxes!$P$77:$P$79,Taxes!$N$77:$N$79,Taxes!$N$12),IF(Taxes!$P116&lt;&gt;"",Taxes!$P116,SUMIFS(Taxes!$P$77:$P$79,Taxes!$N$77:$N$79,Taxes!$N$12)))
)))
)</f>
        <v>2500</v>
      </c>
      <c r="AA209" s="5">
        <f ca="1">IF(AA$4="",0,AA171*AA188/(1+
IF(SUMIFS(Taxes!$N$14:$N$17,Taxes!$J$14:$J$17,YEAR(AA$4))=4,IF(AA$1&lt;=Taxes!$P$81*12,Taxes!$P$82,IF(AA$1&lt;=Taxes!$P$83*12,Taxes!$P$84,IF(Taxes!$P116&lt;&gt;"",Taxes!$P116,Taxes!$P$77))),
IF(SUMIFS(Taxes!$N$14:$N$17,Taxes!$J$14:$J$17,YEAR(AA$4))&gt;1,SUMIFS(Taxes!$P$77:$P$79,Taxes!$N$77:$N$79,SUMIFS(Taxes!$N$14:$N$17,Taxes!$J$14:$J$17,YEAR(AA$4))),
IF(Taxes!$N$12&gt;1,SUMIFS(Taxes!$P$77:$P$79,Taxes!$N$77:$N$79,Taxes!$N$12),IF(Taxes!$P116&lt;&gt;"",Taxes!$P116,SUMIFS(Taxes!$P$77:$P$79,Taxes!$N$77:$N$79,Taxes!$N$12)))
)))
)</f>
        <v>2500</v>
      </c>
      <c r="AB209" s="5">
        <f ca="1">IF(AB$4="",0,AB171*AB188/(1+
IF(SUMIFS(Taxes!$N$14:$N$17,Taxes!$J$14:$J$17,YEAR(AB$4))=4,IF(AB$1&lt;=Taxes!$P$81*12,Taxes!$P$82,IF(AB$1&lt;=Taxes!$P$83*12,Taxes!$P$84,IF(Taxes!$P116&lt;&gt;"",Taxes!$P116,Taxes!$P$77))),
IF(SUMIFS(Taxes!$N$14:$N$17,Taxes!$J$14:$J$17,YEAR(AB$4))&gt;1,SUMIFS(Taxes!$P$77:$P$79,Taxes!$N$77:$N$79,SUMIFS(Taxes!$N$14:$N$17,Taxes!$J$14:$J$17,YEAR(AB$4))),
IF(Taxes!$N$12&gt;1,SUMIFS(Taxes!$P$77:$P$79,Taxes!$N$77:$N$79,Taxes!$N$12),IF(Taxes!$P116&lt;&gt;"",Taxes!$P116,SUMIFS(Taxes!$P$77:$P$79,Taxes!$N$77:$N$79,Taxes!$N$12)))
)))
)</f>
        <v>2500</v>
      </c>
      <c r="AC209" s="5">
        <f ca="1">IF(AC$4="",0,AC171*AC188/(1+
IF(SUMIFS(Taxes!$N$14:$N$17,Taxes!$J$14:$J$17,YEAR(AC$4))=4,IF(AC$1&lt;=Taxes!$P$81*12,Taxes!$P$82,IF(AC$1&lt;=Taxes!$P$83*12,Taxes!$P$84,IF(Taxes!$P116&lt;&gt;"",Taxes!$P116,Taxes!$P$77))),
IF(SUMIFS(Taxes!$N$14:$N$17,Taxes!$J$14:$J$17,YEAR(AC$4))&gt;1,SUMIFS(Taxes!$P$77:$P$79,Taxes!$N$77:$N$79,SUMIFS(Taxes!$N$14:$N$17,Taxes!$J$14:$J$17,YEAR(AC$4))),
IF(Taxes!$N$12&gt;1,SUMIFS(Taxes!$P$77:$P$79,Taxes!$N$77:$N$79,Taxes!$N$12),IF(Taxes!$P116&lt;&gt;"",Taxes!$P116,SUMIFS(Taxes!$P$77:$P$79,Taxes!$N$77:$N$79,Taxes!$N$12)))
)))
)</f>
        <v>2500</v>
      </c>
      <c r="AD209" s="5">
        <f ca="1">IF(AD$4="",0,AD171*AD188/(1+
IF(SUMIFS(Taxes!$N$14:$N$17,Taxes!$J$14:$J$17,YEAR(AD$4))=4,IF(AD$1&lt;=Taxes!$P$81*12,Taxes!$P$82,IF(AD$1&lt;=Taxes!$P$83*12,Taxes!$P$84,IF(Taxes!$P116&lt;&gt;"",Taxes!$P116,Taxes!$P$77))),
IF(SUMIFS(Taxes!$N$14:$N$17,Taxes!$J$14:$J$17,YEAR(AD$4))&gt;1,SUMIFS(Taxes!$P$77:$P$79,Taxes!$N$77:$N$79,SUMIFS(Taxes!$N$14:$N$17,Taxes!$J$14:$J$17,YEAR(AD$4))),
IF(Taxes!$N$12&gt;1,SUMIFS(Taxes!$P$77:$P$79,Taxes!$N$77:$N$79,Taxes!$N$12),IF(Taxes!$P116&lt;&gt;"",Taxes!$P116,SUMIFS(Taxes!$P$77:$P$79,Taxes!$N$77:$N$79,Taxes!$N$12)))
)))
)</f>
        <v>2500</v>
      </c>
      <c r="AE209" s="5">
        <f ca="1">IF(AE$4="",0,AE171*AE188/(1+
IF(SUMIFS(Taxes!$N$14:$N$17,Taxes!$J$14:$J$17,YEAR(AE$4))=4,IF(AE$1&lt;=Taxes!$P$81*12,Taxes!$P$82,IF(AE$1&lt;=Taxes!$P$83*12,Taxes!$P$84,IF(Taxes!$P116&lt;&gt;"",Taxes!$P116,Taxes!$P$77))),
IF(SUMIFS(Taxes!$N$14:$N$17,Taxes!$J$14:$J$17,YEAR(AE$4))&gt;1,SUMIFS(Taxes!$P$77:$P$79,Taxes!$N$77:$N$79,SUMIFS(Taxes!$N$14:$N$17,Taxes!$J$14:$J$17,YEAR(AE$4))),
IF(Taxes!$N$12&gt;1,SUMIFS(Taxes!$P$77:$P$79,Taxes!$N$77:$N$79,Taxes!$N$12),IF(Taxes!$P116&lt;&gt;"",Taxes!$P116,SUMIFS(Taxes!$P$77:$P$79,Taxes!$N$77:$N$79,Taxes!$N$12)))
)))
)</f>
        <v>2500</v>
      </c>
      <c r="AF209" s="5">
        <f ca="1">IF(AF$4="",0,AF171*AF188/(1+
IF(SUMIFS(Taxes!$N$14:$N$17,Taxes!$J$14:$J$17,YEAR(AF$4))=4,IF(AF$1&lt;=Taxes!$P$81*12,Taxes!$P$82,IF(AF$1&lt;=Taxes!$P$83*12,Taxes!$P$84,IF(Taxes!$P116&lt;&gt;"",Taxes!$P116,Taxes!$P$77))),
IF(SUMIFS(Taxes!$N$14:$N$17,Taxes!$J$14:$J$17,YEAR(AF$4))&gt;1,SUMIFS(Taxes!$P$77:$P$79,Taxes!$N$77:$N$79,SUMIFS(Taxes!$N$14:$N$17,Taxes!$J$14:$J$17,YEAR(AF$4))),
IF(Taxes!$N$12&gt;1,SUMIFS(Taxes!$P$77:$P$79,Taxes!$N$77:$N$79,Taxes!$N$12),IF(Taxes!$P116&lt;&gt;"",Taxes!$P116,SUMIFS(Taxes!$P$77:$P$79,Taxes!$N$77:$N$79,Taxes!$N$12)))
)))
)</f>
        <v>2500</v>
      </c>
      <c r="AG209" s="5">
        <f ca="1">IF(AG$4="",0,AG171*AG188/(1+
IF(SUMIFS(Taxes!$N$14:$N$17,Taxes!$J$14:$J$17,YEAR(AG$4))=4,IF(AG$1&lt;=Taxes!$P$81*12,Taxes!$P$82,IF(AG$1&lt;=Taxes!$P$83*12,Taxes!$P$84,IF(Taxes!$P116&lt;&gt;"",Taxes!$P116,Taxes!$P$77))),
IF(SUMIFS(Taxes!$N$14:$N$17,Taxes!$J$14:$J$17,YEAR(AG$4))&gt;1,SUMIFS(Taxes!$P$77:$P$79,Taxes!$N$77:$N$79,SUMIFS(Taxes!$N$14:$N$17,Taxes!$J$14:$J$17,YEAR(AG$4))),
IF(Taxes!$N$12&gt;1,SUMIFS(Taxes!$P$77:$P$79,Taxes!$N$77:$N$79,Taxes!$N$12),IF(Taxes!$P116&lt;&gt;"",Taxes!$P116,SUMIFS(Taxes!$P$77:$P$79,Taxes!$N$77:$N$79,Taxes!$N$12)))
)))
)</f>
        <v>2500</v>
      </c>
      <c r="AH209" s="5">
        <f ca="1">IF(AH$4="",0,AH171*AH188/(1+
IF(SUMIFS(Taxes!$N$14:$N$17,Taxes!$J$14:$J$17,YEAR(AH$4))=4,IF(AH$1&lt;=Taxes!$P$81*12,Taxes!$P$82,IF(AH$1&lt;=Taxes!$P$83*12,Taxes!$P$84,IF(Taxes!$P116&lt;&gt;"",Taxes!$P116,Taxes!$P$77))),
IF(SUMIFS(Taxes!$N$14:$N$17,Taxes!$J$14:$J$17,YEAR(AH$4))&gt;1,SUMIFS(Taxes!$P$77:$P$79,Taxes!$N$77:$N$79,SUMIFS(Taxes!$N$14:$N$17,Taxes!$J$14:$J$17,YEAR(AH$4))),
IF(Taxes!$N$12&gt;1,SUMIFS(Taxes!$P$77:$P$79,Taxes!$N$77:$N$79,Taxes!$N$12),IF(Taxes!$P116&lt;&gt;"",Taxes!$P116,SUMIFS(Taxes!$P$77:$P$79,Taxes!$N$77:$N$79,Taxes!$N$12)))
)))
)</f>
        <v>2500</v>
      </c>
      <c r="AI209" s="5">
        <f ca="1">IF(AI$4="",0,AI171*AI188/(1+
IF(SUMIFS(Taxes!$N$14:$N$17,Taxes!$J$14:$J$17,YEAR(AI$4))=4,IF(AI$1&lt;=Taxes!$P$81*12,Taxes!$P$82,IF(AI$1&lt;=Taxes!$P$83*12,Taxes!$P$84,IF(Taxes!$P116&lt;&gt;"",Taxes!$P116,Taxes!$P$77))),
IF(SUMIFS(Taxes!$N$14:$N$17,Taxes!$J$14:$J$17,YEAR(AI$4))&gt;1,SUMIFS(Taxes!$P$77:$P$79,Taxes!$N$77:$N$79,SUMIFS(Taxes!$N$14:$N$17,Taxes!$J$14:$J$17,YEAR(AI$4))),
IF(Taxes!$N$12&gt;1,SUMIFS(Taxes!$P$77:$P$79,Taxes!$N$77:$N$79,Taxes!$N$12),IF(Taxes!$P116&lt;&gt;"",Taxes!$P116,SUMIFS(Taxes!$P$77:$P$79,Taxes!$N$77:$N$79,Taxes!$N$12)))
)))
)</f>
        <v>2500</v>
      </c>
      <c r="AJ209" s="5">
        <f ca="1">IF(AJ$4="",0,AJ171*AJ188/(1+
IF(SUMIFS(Taxes!$N$14:$N$17,Taxes!$J$14:$J$17,YEAR(AJ$4))=4,IF(AJ$1&lt;=Taxes!$P$81*12,Taxes!$P$82,IF(AJ$1&lt;=Taxes!$P$83*12,Taxes!$P$84,IF(Taxes!$P116&lt;&gt;"",Taxes!$P116,Taxes!$P$77))),
IF(SUMIFS(Taxes!$N$14:$N$17,Taxes!$J$14:$J$17,YEAR(AJ$4))&gt;1,SUMIFS(Taxes!$P$77:$P$79,Taxes!$N$77:$N$79,SUMIFS(Taxes!$N$14:$N$17,Taxes!$J$14:$J$17,YEAR(AJ$4))),
IF(Taxes!$N$12&gt;1,SUMIFS(Taxes!$P$77:$P$79,Taxes!$N$77:$N$79,Taxes!$N$12),IF(Taxes!$P116&lt;&gt;"",Taxes!$P116,SUMIFS(Taxes!$P$77:$P$79,Taxes!$N$77:$N$79,Taxes!$N$12)))
)))
)</f>
        <v>2625</v>
      </c>
      <c r="AK209" s="5">
        <f ca="1">IF(AK$4="",0,AK171*AK188/(1+
IF(SUMIFS(Taxes!$N$14:$N$17,Taxes!$J$14:$J$17,YEAR(AK$4))=4,IF(AK$1&lt;=Taxes!$P$81*12,Taxes!$P$82,IF(AK$1&lt;=Taxes!$P$83*12,Taxes!$P$84,IF(Taxes!$P116&lt;&gt;"",Taxes!$P116,Taxes!$P$77))),
IF(SUMIFS(Taxes!$N$14:$N$17,Taxes!$J$14:$J$17,YEAR(AK$4))&gt;1,SUMIFS(Taxes!$P$77:$P$79,Taxes!$N$77:$N$79,SUMIFS(Taxes!$N$14:$N$17,Taxes!$J$14:$J$17,YEAR(AK$4))),
IF(Taxes!$N$12&gt;1,SUMIFS(Taxes!$P$77:$P$79,Taxes!$N$77:$N$79,Taxes!$N$12),IF(Taxes!$P116&lt;&gt;"",Taxes!$P116,SUMIFS(Taxes!$P$77:$P$79,Taxes!$N$77:$N$79,Taxes!$N$12)))
)))
)</f>
        <v>2625</v>
      </c>
      <c r="AL209" s="5">
        <f ca="1">IF(AL$4="",0,AL171*AL188/(1+
IF(SUMIFS(Taxes!$N$14:$N$17,Taxes!$J$14:$J$17,YEAR(AL$4))=4,IF(AL$1&lt;=Taxes!$P$81*12,Taxes!$P$82,IF(AL$1&lt;=Taxes!$P$83*12,Taxes!$P$84,IF(Taxes!$P116&lt;&gt;"",Taxes!$P116,Taxes!$P$77))),
IF(SUMIFS(Taxes!$N$14:$N$17,Taxes!$J$14:$J$17,YEAR(AL$4))&gt;1,SUMIFS(Taxes!$P$77:$P$79,Taxes!$N$77:$N$79,SUMIFS(Taxes!$N$14:$N$17,Taxes!$J$14:$J$17,YEAR(AL$4))),
IF(Taxes!$N$12&gt;1,SUMIFS(Taxes!$P$77:$P$79,Taxes!$N$77:$N$79,Taxes!$N$12),IF(Taxes!$P116&lt;&gt;"",Taxes!$P116,SUMIFS(Taxes!$P$77:$P$79,Taxes!$N$77:$N$79,Taxes!$N$12)))
)))
)</f>
        <v>2625</v>
      </c>
      <c r="AM209" s="5">
        <f ca="1">IF(AM$4="",0,AM171*AM188/(1+
IF(SUMIFS(Taxes!$N$14:$N$17,Taxes!$J$14:$J$17,YEAR(AM$4))=4,IF(AM$1&lt;=Taxes!$P$81*12,Taxes!$P$82,IF(AM$1&lt;=Taxes!$P$83*12,Taxes!$P$84,IF(Taxes!$P116&lt;&gt;"",Taxes!$P116,Taxes!$P$77))),
IF(SUMIFS(Taxes!$N$14:$N$17,Taxes!$J$14:$J$17,YEAR(AM$4))&gt;1,SUMIFS(Taxes!$P$77:$P$79,Taxes!$N$77:$N$79,SUMIFS(Taxes!$N$14:$N$17,Taxes!$J$14:$J$17,YEAR(AM$4))),
IF(Taxes!$N$12&gt;1,SUMIFS(Taxes!$P$77:$P$79,Taxes!$N$77:$N$79,Taxes!$N$12),IF(Taxes!$P116&lt;&gt;"",Taxes!$P116,SUMIFS(Taxes!$P$77:$P$79,Taxes!$N$77:$N$79,Taxes!$N$12)))
)))
)</f>
        <v>2625</v>
      </c>
      <c r="AN209" s="5">
        <f ca="1">IF(AN$4="",0,AN171*AN188/(1+
IF(SUMIFS(Taxes!$N$14:$N$17,Taxes!$J$14:$J$17,YEAR(AN$4))=4,IF(AN$1&lt;=Taxes!$P$81*12,Taxes!$P$82,IF(AN$1&lt;=Taxes!$P$83*12,Taxes!$P$84,IF(Taxes!$P116&lt;&gt;"",Taxes!$P116,Taxes!$P$77))),
IF(SUMIFS(Taxes!$N$14:$N$17,Taxes!$J$14:$J$17,YEAR(AN$4))&gt;1,SUMIFS(Taxes!$P$77:$P$79,Taxes!$N$77:$N$79,SUMIFS(Taxes!$N$14:$N$17,Taxes!$J$14:$J$17,YEAR(AN$4))),
IF(Taxes!$N$12&gt;1,SUMIFS(Taxes!$P$77:$P$79,Taxes!$N$77:$N$79,Taxes!$N$12),IF(Taxes!$P116&lt;&gt;"",Taxes!$P116,SUMIFS(Taxes!$P$77:$P$79,Taxes!$N$77:$N$79,Taxes!$N$12)))
)))
)</f>
        <v>2625</v>
      </c>
      <c r="AO209" s="5">
        <f ca="1">IF(AO$4="",0,AO171*AO188/(1+
IF(SUMIFS(Taxes!$N$14:$N$17,Taxes!$J$14:$J$17,YEAR(AO$4))=4,IF(AO$1&lt;=Taxes!$P$81*12,Taxes!$P$82,IF(AO$1&lt;=Taxes!$P$83*12,Taxes!$P$84,IF(Taxes!$P116&lt;&gt;"",Taxes!$P116,Taxes!$P$77))),
IF(SUMIFS(Taxes!$N$14:$N$17,Taxes!$J$14:$J$17,YEAR(AO$4))&gt;1,SUMIFS(Taxes!$P$77:$P$79,Taxes!$N$77:$N$79,SUMIFS(Taxes!$N$14:$N$17,Taxes!$J$14:$J$17,YEAR(AO$4))),
IF(Taxes!$N$12&gt;1,SUMIFS(Taxes!$P$77:$P$79,Taxes!$N$77:$N$79,Taxes!$N$12),IF(Taxes!$P116&lt;&gt;"",Taxes!$P116,SUMIFS(Taxes!$P$77:$P$79,Taxes!$N$77:$N$79,Taxes!$N$12)))
)))
)</f>
        <v>2625</v>
      </c>
      <c r="AP209" s="5">
        <f ca="1">IF(AP$4="",0,AP171*AP188/(1+
IF(SUMIFS(Taxes!$N$14:$N$17,Taxes!$J$14:$J$17,YEAR(AP$4))=4,IF(AP$1&lt;=Taxes!$P$81*12,Taxes!$P$82,IF(AP$1&lt;=Taxes!$P$83*12,Taxes!$P$84,IF(Taxes!$P116&lt;&gt;"",Taxes!$P116,Taxes!$P$77))),
IF(SUMIFS(Taxes!$N$14:$N$17,Taxes!$J$14:$J$17,YEAR(AP$4))&gt;1,SUMIFS(Taxes!$P$77:$P$79,Taxes!$N$77:$N$79,SUMIFS(Taxes!$N$14:$N$17,Taxes!$J$14:$J$17,YEAR(AP$4))),
IF(Taxes!$N$12&gt;1,SUMIFS(Taxes!$P$77:$P$79,Taxes!$N$77:$N$79,Taxes!$N$12),IF(Taxes!$P116&lt;&gt;"",Taxes!$P116,SUMIFS(Taxes!$P$77:$P$79,Taxes!$N$77:$N$79,Taxes!$N$12)))
)))
)</f>
        <v>2625</v>
      </c>
      <c r="AQ209" s="5">
        <f ca="1">IF(AQ$4="",0,AQ171*AQ188/(1+
IF(SUMIFS(Taxes!$N$14:$N$17,Taxes!$J$14:$J$17,YEAR(AQ$4))=4,IF(AQ$1&lt;=Taxes!$P$81*12,Taxes!$P$82,IF(AQ$1&lt;=Taxes!$P$83*12,Taxes!$P$84,IF(Taxes!$P116&lt;&gt;"",Taxes!$P116,Taxes!$P$77))),
IF(SUMIFS(Taxes!$N$14:$N$17,Taxes!$J$14:$J$17,YEAR(AQ$4))&gt;1,SUMIFS(Taxes!$P$77:$P$79,Taxes!$N$77:$N$79,SUMIFS(Taxes!$N$14:$N$17,Taxes!$J$14:$J$17,YEAR(AQ$4))),
IF(Taxes!$N$12&gt;1,SUMIFS(Taxes!$P$77:$P$79,Taxes!$N$77:$N$79,Taxes!$N$12),IF(Taxes!$P116&lt;&gt;"",Taxes!$P116,SUMIFS(Taxes!$P$77:$P$79,Taxes!$N$77:$N$79,Taxes!$N$12)))
)))
)</f>
        <v>2625</v>
      </c>
      <c r="AR209" s="5">
        <f ca="1">IF(AR$4="",0,AR171*AR188/(1+
IF(SUMIFS(Taxes!$N$14:$N$17,Taxes!$J$14:$J$17,YEAR(AR$4))=4,IF(AR$1&lt;=Taxes!$P$81*12,Taxes!$P$82,IF(AR$1&lt;=Taxes!$P$83*12,Taxes!$P$84,IF(Taxes!$P116&lt;&gt;"",Taxes!$P116,Taxes!$P$77))),
IF(SUMIFS(Taxes!$N$14:$N$17,Taxes!$J$14:$J$17,YEAR(AR$4))&gt;1,SUMIFS(Taxes!$P$77:$P$79,Taxes!$N$77:$N$79,SUMIFS(Taxes!$N$14:$N$17,Taxes!$J$14:$J$17,YEAR(AR$4))),
IF(Taxes!$N$12&gt;1,SUMIFS(Taxes!$P$77:$P$79,Taxes!$N$77:$N$79,Taxes!$N$12),IF(Taxes!$P116&lt;&gt;"",Taxes!$P116,SUMIFS(Taxes!$P$77:$P$79,Taxes!$N$77:$N$79,Taxes!$N$12)))
)))
)</f>
        <v>2625</v>
      </c>
      <c r="AS209" s="5">
        <f ca="1">IF(AS$4="",0,AS171*AS188/(1+
IF(SUMIFS(Taxes!$N$14:$N$17,Taxes!$J$14:$J$17,YEAR(AS$4))=4,IF(AS$1&lt;=Taxes!$P$81*12,Taxes!$P$82,IF(AS$1&lt;=Taxes!$P$83*12,Taxes!$P$84,IF(Taxes!$P116&lt;&gt;"",Taxes!$P116,Taxes!$P$77))),
IF(SUMIFS(Taxes!$N$14:$N$17,Taxes!$J$14:$J$17,YEAR(AS$4))&gt;1,SUMIFS(Taxes!$P$77:$P$79,Taxes!$N$77:$N$79,SUMIFS(Taxes!$N$14:$N$17,Taxes!$J$14:$J$17,YEAR(AS$4))),
IF(Taxes!$N$12&gt;1,SUMIFS(Taxes!$P$77:$P$79,Taxes!$N$77:$N$79,Taxes!$N$12),IF(Taxes!$P116&lt;&gt;"",Taxes!$P116,SUMIFS(Taxes!$P$77:$P$79,Taxes!$N$77:$N$79,Taxes!$N$12)))
)))
)</f>
        <v>2625</v>
      </c>
      <c r="AT209" s="5">
        <f ca="1">IF(AT$4="",0,AT171*AT188/(1+
IF(SUMIFS(Taxes!$N$14:$N$17,Taxes!$J$14:$J$17,YEAR(AT$4))=4,IF(AT$1&lt;=Taxes!$P$81*12,Taxes!$P$82,IF(AT$1&lt;=Taxes!$P$83*12,Taxes!$P$84,IF(Taxes!$P116&lt;&gt;"",Taxes!$P116,Taxes!$P$77))),
IF(SUMIFS(Taxes!$N$14:$N$17,Taxes!$J$14:$J$17,YEAR(AT$4))&gt;1,SUMIFS(Taxes!$P$77:$P$79,Taxes!$N$77:$N$79,SUMIFS(Taxes!$N$14:$N$17,Taxes!$J$14:$J$17,YEAR(AT$4))),
IF(Taxes!$N$12&gt;1,SUMIFS(Taxes!$P$77:$P$79,Taxes!$N$77:$N$79,Taxes!$N$12),IF(Taxes!$P116&lt;&gt;"",Taxes!$P116,SUMIFS(Taxes!$P$77:$P$79,Taxes!$N$77:$N$79,Taxes!$N$12)))
)))
)</f>
        <v>2625</v>
      </c>
      <c r="AU209" s="5">
        <f ca="1">IF(AU$4="",0,AU171*AU188/(1+
IF(SUMIFS(Taxes!$N$14:$N$17,Taxes!$J$14:$J$17,YEAR(AU$4))=4,IF(AU$1&lt;=Taxes!$P$81*12,Taxes!$P$82,IF(AU$1&lt;=Taxes!$P$83*12,Taxes!$P$84,IF(Taxes!$P116&lt;&gt;"",Taxes!$P116,Taxes!$P$77))),
IF(SUMIFS(Taxes!$N$14:$N$17,Taxes!$J$14:$J$17,YEAR(AU$4))&gt;1,SUMIFS(Taxes!$P$77:$P$79,Taxes!$N$77:$N$79,SUMIFS(Taxes!$N$14:$N$17,Taxes!$J$14:$J$17,YEAR(AU$4))),
IF(Taxes!$N$12&gt;1,SUMIFS(Taxes!$P$77:$P$79,Taxes!$N$77:$N$79,Taxes!$N$12),IF(Taxes!$P116&lt;&gt;"",Taxes!$P116,SUMIFS(Taxes!$P$77:$P$79,Taxes!$N$77:$N$79,Taxes!$N$12)))
)))
)</f>
        <v>2625</v>
      </c>
      <c r="AV209" s="5">
        <f ca="1">IF(AV$4="",0,AV171*AV188/(1+
IF(SUMIFS(Taxes!$N$14:$N$17,Taxes!$J$14:$J$17,YEAR(AV$4))=4,IF(AV$1&lt;=Taxes!$P$81*12,Taxes!$P$82,IF(AV$1&lt;=Taxes!$P$83*12,Taxes!$P$84,IF(Taxes!$P116&lt;&gt;"",Taxes!$P116,Taxes!$P$77))),
IF(SUMIFS(Taxes!$N$14:$N$17,Taxes!$J$14:$J$17,YEAR(AV$4))&gt;1,SUMIFS(Taxes!$P$77:$P$79,Taxes!$N$77:$N$79,SUMIFS(Taxes!$N$14:$N$17,Taxes!$J$14:$J$17,YEAR(AV$4))),
IF(Taxes!$N$12&gt;1,SUMIFS(Taxes!$P$77:$P$79,Taxes!$N$77:$N$79,Taxes!$N$12),IF(Taxes!$P116&lt;&gt;"",Taxes!$P116,SUMIFS(Taxes!$P$77:$P$79,Taxes!$N$77:$N$79,Taxes!$N$12)))
)))
)</f>
        <v>2756.25</v>
      </c>
      <c r="AW209" s="5">
        <f ca="1">IF(AW$4="",0,AW171*AW188/(1+
IF(SUMIFS(Taxes!$N$14:$N$17,Taxes!$J$14:$J$17,YEAR(AW$4))=4,IF(AW$1&lt;=Taxes!$P$81*12,Taxes!$P$82,IF(AW$1&lt;=Taxes!$P$83*12,Taxes!$P$84,IF(Taxes!$P116&lt;&gt;"",Taxes!$P116,Taxes!$P$77))),
IF(SUMIFS(Taxes!$N$14:$N$17,Taxes!$J$14:$J$17,YEAR(AW$4))&gt;1,SUMIFS(Taxes!$P$77:$P$79,Taxes!$N$77:$N$79,SUMIFS(Taxes!$N$14:$N$17,Taxes!$J$14:$J$17,YEAR(AW$4))),
IF(Taxes!$N$12&gt;1,SUMIFS(Taxes!$P$77:$P$79,Taxes!$N$77:$N$79,Taxes!$N$12),IF(Taxes!$P116&lt;&gt;"",Taxes!$P116,SUMIFS(Taxes!$P$77:$P$79,Taxes!$N$77:$N$79,Taxes!$N$12)))
)))
)</f>
        <v>2756.25</v>
      </c>
      <c r="AX209" s="5">
        <f ca="1">IF(AX$4="",0,AX171*AX188/(1+
IF(SUMIFS(Taxes!$N$14:$N$17,Taxes!$J$14:$J$17,YEAR(AX$4))=4,IF(AX$1&lt;=Taxes!$P$81*12,Taxes!$P$82,IF(AX$1&lt;=Taxes!$P$83*12,Taxes!$P$84,IF(Taxes!$P116&lt;&gt;"",Taxes!$P116,Taxes!$P$77))),
IF(SUMIFS(Taxes!$N$14:$N$17,Taxes!$J$14:$J$17,YEAR(AX$4))&gt;1,SUMIFS(Taxes!$P$77:$P$79,Taxes!$N$77:$N$79,SUMIFS(Taxes!$N$14:$N$17,Taxes!$J$14:$J$17,YEAR(AX$4))),
IF(Taxes!$N$12&gt;1,SUMIFS(Taxes!$P$77:$P$79,Taxes!$N$77:$N$79,Taxes!$N$12),IF(Taxes!$P116&lt;&gt;"",Taxes!$P116,SUMIFS(Taxes!$P$77:$P$79,Taxes!$N$77:$N$79,Taxes!$N$12)))
)))
)</f>
        <v>2756.25</v>
      </c>
      <c r="AY209" s="5">
        <f ca="1">IF(AY$4="",0,AY171*AY188/(1+
IF(SUMIFS(Taxes!$N$14:$N$17,Taxes!$J$14:$J$17,YEAR(AY$4))=4,IF(AY$1&lt;=Taxes!$P$81*12,Taxes!$P$82,IF(AY$1&lt;=Taxes!$P$83*12,Taxes!$P$84,IF(Taxes!$P116&lt;&gt;"",Taxes!$P116,Taxes!$P$77))),
IF(SUMIFS(Taxes!$N$14:$N$17,Taxes!$J$14:$J$17,YEAR(AY$4))&gt;1,SUMIFS(Taxes!$P$77:$P$79,Taxes!$N$77:$N$79,SUMIFS(Taxes!$N$14:$N$17,Taxes!$J$14:$J$17,YEAR(AY$4))),
IF(Taxes!$N$12&gt;1,SUMIFS(Taxes!$P$77:$P$79,Taxes!$N$77:$N$79,Taxes!$N$12),IF(Taxes!$P116&lt;&gt;"",Taxes!$P116,SUMIFS(Taxes!$P$77:$P$79,Taxes!$N$77:$N$79,Taxes!$N$12)))
)))
)</f>
        <v>2756.25</v>
      </c>
      <c r="AZ209" s="5">
        <f ca="1">IF(AZ$4="",0,AZ171*AZ188/(1+
IF(SUMIFS(Taxes!$N$14:$N$17,Taxes!$J$14:$J$17,YEAR(AZ$4))=4,IF(AZ$1&lt;=Taxes!$P$81*12,Taxes!$P$82,IF(AZ$1&lt;=Taxes!$P$83*12,Taxes!$P$84,IF(Taxes!$P116&lt;&gt;"",Taxes!$P116,Taxes!$P$77))),
IF(SUMIFS(Taxes!$N$14:$N$17,Taxes!$J$14:$J$17,YEAR(AZ$4))&gt;1,SUMIFS(Taxes!$P$77:$P$79,Taxes!$N$77:$N$79,SUMIFS(Taxes!$N$14:$N$17,Taxes!$J$14:$J$17,YEAR(AZ$4))),
IF(Taxes!$N$12&gt;1,SUMIFS(Taxes!$P$77:$P$79,Taxes!$N$77:$N$79,Taxes!$N$12),IF(Taxes!$P116&lt;&gt;"",Taxes!$P116,SUMIFS(Taxes!$P$77:$P$79,Taxes!$N$77:$N$79,Taxes!$N$12)))
)))
)</f>
        <v>2756.25</v>
      </c>
      <c r="BA209" s="5">
        <f ca="1">IF(BA$4="",0,BA171*BA188/(1+
IF(SUMIFS(Taxes!$N$14:$N$17,Taxes!$J$14:$J$17,YEAR(BA$4))=4,IF(BA$1&lt;=Taxes!$P$81*12,Taxes!$P$82,IF(BA$1&lt;=Taxes!$P$83*12,Taxes!$P$84,IF(Taxes!$P116&lt;&gt;"",Taxes!$P116,Taxes!$P$77))),
IF(SUMIFS(Taxes!$N$14:$N$17,Taxes!$J$14:$J$17,YEAR(BA$4))&gt;1,SUMIFS(Taxes!$P$77:$P$79,Taxes!$N$77:$N$79,SUMIFS(Taxes!$N$14:$N$17,Taxes!$J$14:$J$17,YEAR(BA$4))),
IF(Taxes!$N$12&gt;1,SUMIFS(Taxes!$P$77:$P$79,Taxes!$N$77:$N$79,Taxes!$N$12),IF(Taxes!$P116&lt;&gt;"",Taxes!$P116,SUMIFS(Taxes!$P$77:$P$79,Taxes!$N$77:$N$79,Taxes!$N$12)))
)))
)</f>
        <v>2756.25</v>
      </c>
      <c r="BB209" s="5">
        <f ca="1">IF(BB$4="",0,BB171*BB188/(1+
IF(SUMIFS(Taxes!$N$14:$N$17,Taxes!$J$14:$J$17,YEAR(BB$4))=4,IF(BB$1&lt;=Taxes!$P$81*12,Taxes!$P$82,IF(BB$1&lt;=Taxes!$P$83*12,Taxes!$P$84,IF(Taxes!$P116&lt;&gt;"",Taxes!$P116,Taxes!$P$77))),
IF(SUMIFS(Taxes!$N$14:$N$17,Taxes!$J$14:$J$17,YEAR(BB$4))&gt;1,SUMIFS(Taxes!$P$77:$P$79,Taxes!$N$77:$N$79,SUMIFS(Taxes!$N$14:$N$17,Taxes!$J$14:$J$17,YEAR(BB$4))),
IF(Taxes!$N$12&gt;1,SUMIFS(Taxes!$P$77:$P$79,Taxes!$N$77:$N$79,Taxes!$N$12),IF(Taxes!$P116&lt;&gt;"",Taxes!$P116,SUMIFS(Taxes!$P$77:$P$79,Taxes!$N$77:$N$79,Taxes!$N$12)))
)))
)</f>
        <v>2756.25</v>
      </c>
      <c r="BC209" s="5">
        <f ca="1">IF(BC$4="",0,BC171*BC188/(1+
IF(SUMIFS(Taxes!$N$14:$N$17,Taxes!$J$14:$J$17,YEAR(BC$4))=4,IF(BC$1&lt;=Taxes!$P$81*12,Taxes!$P$82,IF(BC$1&lt;=Taxes!$P$83*12,Taxes!$P$84,IF(Taxes!$P116&lt;&gt;"",Taxes!$P116,Taxes!$P$77))),
IF(SUMIFS(Taxes!$N$14:$N$17,Taxes!$J$14:$J$17,YEAR(BC$4))&gt;1,SUMIFS(Taxes!$P$77:$P$79,Taxes!$N$77:$N$79,SUMIFS(Taxes!$N$14:$N$17,Taxes!$J$14:$J$17,YEAR(BC$4))),
IF(Taxes!$N$12&gt;1,SUMIFS(Taxes!$P$77:$P$79,Taxes!$N$77:$N$79,Taxes!$N$12),IF(Taxes!$P116&lt;&gt;"",Taxes!$P116,SUMIFS(Taxes!$P$77:$P$79,Taxes!$N$77:$N$79,Taxes!$N$12)))
)))
)</f>
        <v>2756.25</v>
      </c>
      <c r="BD209" s="5">
        <f ca="1">IF(BD$4="",0,BD171*BD188/(1+
IF(SUMIFS(Taxes!$N$14:$N$17,Taxes!$J$14:$J$17,YEAR(BD$4))=4,IF(BD$1&lt;=Taxes!$P$81*12,Taxes!$P$82,IF(BD$1&lt;=Taxes!$P$83*12,Taxes!$P$84,IF(Taxes!$P116&lt;&gt;"",Taxes!$P116,Taxes!$P$77))),
IF(SUMIFS(Taxes!$N$14:$N$17,Taxes!$J$14:$J$17,YEAR(BD$4))&gt;1,SUMIFS(Taxes!$P$77:$P$79,Taxes!$N$77:$N$79,SUMIFS(Taxes!$N$14:$N$17,Taxes!$J$14:$J$17,YEAR(BD$4))),
IF(Taxes!$N$12&gt;1,SUMIFS(Taxes!$P$77:$P$79,Taxes!$N$77:$N$79,Taxes!$N$12),IF(Taxes!$P116&lt;&gt;"",Taxes!$P116,SUMIFS(Taxes!$P$77:$P$79,Taxes!$N$77:$N$79,Taxes!$N$12)))
)))
)</f>
        <v>2756.25</v>
      </c>
      <c r="BE209" s="5">
        <f ca="1">IF(BE$4="",0,BE171*BE188/(1+
IF(SUMIFS(Taxes!$N$14:$N$17,Taxes!$J$14:$J$17,YEAR(BE$4))=4,IF(BE$1&lt;=Taxes!$P$81*12,Taxes!$P$82,IF(BE$1&lt;=Taxes!$P$83*12,Taxes!$P$84,IF(Taxes!$P116&lt;&gt;"",Taxes!$P116,Taxes!$P$77))),
IF(SUMIFS(Taxes!$N$14:$N$17,Taxes!$J$14:$J$17,YEAR(BE$4))&gt;1,SUMIFS(Taxes!$P$77:$P$79,Taxes!$N$77:$N$79,SUMIFS(Taxes!$N$14:$N$17,Taxes!$J$14:$J$17,YEAR(BE$4))),
IF(Taxes!$N$12&gt;1,SUMIFS(Taxes!$P$77:$P$79,Taxes!$N$77:$N$79,Taxes!$N$12),IF(Taxes!$P116&lt;&gt;"",Taxes!$P116,SUMIFS(Taxes!$P$77:$P$79,Taxes!$N$77:$N$79,Taxes!$N$12)))
)))
)</f>
        <v>2756.25</v>
      </c>
      <c r="BF209" s="5">
        <f ca="1">IF(BF$4="",0,BF171*BF188/(1+
IF(SUMIFS(Taxes!$N$14:$N$17,Taxes!$J$14:$J$17,YEAR(BF$4))=4,IF(BF$1&lt;=Taxes!$P$81*12,Taxes!$P$82,IF(BF$1&lt;=Taxes!$P$83*12,Taxes!$P$84,IF(Taxes!$P116&lt;&gt;"",Taxes!$P116,Taxes!$P$77))),
IF(SUMIFS(Taxes!$N$14:$N$17,Taxes!$J$14:$J$17,YEAR(BF$4))&gt;1,SUMIFS(Taxes!$P$77:$P$79,Taxes!$N$77:$N$79,SUMIFS(Taxes!$N$14:$N$17,Taxes!$J$14:$J$17,YEAR(BF$4))),
IF(Taxes!$N$12&gt;1,SUMIFS(Taxes!$P$77:$P$79,Taxes!$N$77:$N$79,Taxes!$N$12),IF(Taxes!$P116&lt;&gt;"",Taxes!$P116,SUMIFS(Taxes!$P$77:$P$79,Taxes!$N$77:$N$79,Taxes!$N$12)))
)))
)</f>
        <v>2756.25</v>
      </c>
      <c r="BG209" s="5">
        <f ca="1">IF(BG$4="",0,BG171*BG188/(1+
IF(SUMIFS(Taxes!$N$14:$N$17,Taxes!$J$14:$J$17,YEAR(BG$4))=4,IF(BG$1&lt;=Taxes!$P$81*12,Taxes!$P$82,IF(BG$1&lt;=Taxes!$P$83*12,Taxes!$P$84,IF(Taxes!$P116&lt;&gt;"",Taxes!$P116,Taxes!$P$77))),
IF(SUMIFS(Taxes!$N$14:$N$17,Taxes!$J$14:$J$17,YEAR(BG$4))&gt;1,SUMIFS(Taxes!$P$77:$P$79,Taxes!$N$77:$N$79,SUMIFS(Taxes!$N$14:$N$17,Taxes!$J$14:$J$17,YEAR(BG$4))),
IF(Taxes!$N$12&gt;1,SUMIFS(Taxes!$P$77:$P$79,Taxes!$N$77:$N$79,Taxes!$N$12),IF(Taxes!$P116&lt;&gt;"",Taxes!$P116,SUMIFS(Taxes!$P$77:$P$79,Taxes!$N$77:$N$79,Taxes!$N$12)))
)))
)</f>
        <v>2756.25</v>
      </c>
      <c r="BH209" s="5">
        <f ca="1">IF(BH$4="",0,BH171*BH188/(1+
IF(SUMIFS(Taxes!$N$14:$N$17,Taxes!$J$14:$J$17,YEAR(BH$4))=4,IF(BH$1&lt;=Taxes!$P$81*12,Taxes!$P$82,IF(BH$1&lt;=Taxes!$P$83*12,Taxes!$P$84,IF(Taxes!$P116&lt;&gt;"",Taxes!$P116,Taxes!$P$77))),
IF(SUMIFS(Taxes!$N$14:$N$17,Taxes!$J$14:$J$17,YEAR(BH$4))&gt;1,SUMIFS(Taxes!$P$77:$P$79,Taxes!$N$77:$N$79,SUMIFS(Taxes!$N$14:$N$17,Taxes!$J$14:$J$17,YEAR(BH$4))),
IF(Taxes!$N$12&gt;1,SUMIFS(Taxes!$P$77:$P$79,Taxes!$N$77:$N$79,Taxes!$N$12),IF(Taxes!$P116&lt;&gt;"",Taxes!$P116,SUMIFS(Taxes!$P$77:$P$79,Taxes!$N$77:$N$79,Taxes!$N$12)))
)))
)</f>
        <v>2894.0625000000005</v>
      </c>
      <c r="BI209" s="5">
        <f ca="1">IF(BI$4="",0,BI171*BI188/(1+
IF(SUMIFS(Taxes!$N$14:$N$17,Taxes!$J$14:$J$17,YEAR(BI$4))=4,IF(BI$1&lt;=Taxes!$P$81*12,Taxes!$P$82,IF(BI$1&lt;=Taxes!$P$83*12,Taxes!$P$84,IF(Taxes!$P116&lt;&gt;"",Taxes!$P116,Taxes!$P$77))),
IF(SUMIFS(Taxes!$N$14:$N$17,Taxes!$J$14:$J$17,YEAR(BI$4))&gt;1,SUMIFS(Taxes!$P$77:$P$79,Taxes!$N$77:$N$79,SUMIFS(Taxes!$N$14:$N$17,Taxes!$J$14:$J$17,YEAR(BI$4))),
IF(Taxes!$N$12&gt;1,SUMIFS(Taxes!$P$77:$P$79,Taxes!$N$77:$N$79,Taxes!$N$12),IF(Taxes!$P116&lt;&gt;"",Taxes!$P116,SUMIFS(Taxes!$P$77:$P$79,Taxes!$N$77:$N$79,Taxes!$N$12)))
)))
)</f>
        <v>2894.0625000000005</v>
      </c>
      <c r="BJ209" s="5">
        <f ca="1">IF(BJ$4="",0,BJ171*BJ188/(1+
IF(SUMIFS(Taxes!$N$14:$N$17,Taxes!$J$14:$J$17,YEAR(BJ$4))=4,IF(BJ$1&lt;=Taxes!$P$81*12,Taxes!$P$82,IF(BJ$1&lt;=Taxes!$P$83*12,Taxes!$P$84,IF(Taxes!$P116&lt;&gt;"",Taxes!$P116,Taxes!$P$77))),
IF(SUMIFS(Taxes!$N$14:$N$17,Taxes!$J$14:$J$17,YEAR(BJ$4))&gt;1,SUMIFS(Taxes!$P$77:$P$79,Taxes!$N$77:$N$79,SUMIFS(Taxes!$N$14:$N$17,Taxes!$J$14:$J$17,YEAR(BJ$4))),
IF(Taxes!$N$12&gt;1,SUMIFS(Taxes!$P$77:$P$79,Taxes!$N$77:$N$79,Taxes!$N$12),IF(Taxes!$P116&lt;&gt;"",Taxes!$P116,SUMIFS(Taxes!$P$77:$P$79,Taxes!$N$77:$N$79,Taxes!$N$12)))
)))
)</f>
        <v>2894.0625000000005</v>
      </c>
      <c r="BK209" s="5">
        <f ca="1">IF(BK$4="",0,BK171*BK188/(1+
IF(SUMIFS(Taxes!$N$14:$N$17,Taxes!$J$14:$J$17,YEAR(BK$4))=4,IF(BK$1&lt;=Taxes!$P$81*12,Taxes!$P$82,IF(BK$1&lt;=Taxes!$P$83*12,Taxes!$P$84,IF(Taxes!$P116&lt;&gt;"",Taxes!$P116,Taxes!$P$77))),
IF(SUMIFS(Taxes!$N$14:$N$17,Taxes!$J$14:$J$17,YEAR(BK$4))&gt;1,SUMIFS(Taxes!$P$77:$P$79,Taxes!$N$77:$N$79,SUMIFS(Taxes!$N$14:$N$17,Taxes!$J$14:$J$17,YEAR(BK$4))),
IF(Taxes!$N$12&gt;1,SUMIFS(Taxes!$P$77:$P$79,Taxes!$N$77:$N$79,Taxes!$N$12),IF(Taxes!$P116&lt;&gt;"",Taxes!$P116,SUMIFS(Taxes!$P$77:$P$79,Taxes!$N$77:$N$79,Taxes!$N$12)))
)))
)</f>
        <v>2894.0625000000005</v>
      </c>
      <c r="BL209" s="5">
        <f ca="1">IF(BL$4="",0,BL171*BL188/(1+
IF(SUMIFS(Taxes!$N$14:$N$17,Taxes!$J$14:$J$17,YEAR(BL$4))=4,IF(BL$1&lt;=Taxes!$P$81*12,Taxes!$P$82,IF(BL$1&lt;=Taxes!$P$83*12,Taxes!$P$84,IF(Taxes!$P116&lt;&gt;"",Taxes!$P116,Taxes!$P$77))),
IF(SUMIFS(Taxes!$N$14:$N$17,Taxes!$J$14:$J$17,YEAR(BL$4))&gt;1,SUMIFS(Taxes!$P$77:$P$79,Taxes!$N$77:$N$79,SUMIFS(Taxes!$N$14:$N$17,Taxes!$J$14:$J$17,YEAR(BL$4))),
IF(Taxes!$N$12&gt;1,SUMIFS(Taxes!$P$77:$P$79,Taxes!$N$77:$N$79,Taxes!$N$12),IF(Taxes!$P116&lt;&gt;"",Taxes!$P116,SUMIFS(Taxes!$P$77:$P$79,Taxes!$N$77:$N$79,Taxes!$N$12)))
)))
)</f>
        <v>2894.0625000000005</v>
      </c>
      <c r="BM209" s="5">
        <f ca="1">IF(BM$4="",0,BM171*BM188/(1+
IF(SUMIFS(Taxes!$N$14:$N$17,Taxes!$J$14:$J$17,YEAR(BM$4))=4,IF(BM$1&lt;=Taxes!$P$81*12,Taxes!$P$82,IF(BM$1&lt;=Taxes!$P$83*12,Taxes!$P$84,IF(Taxes!$P116&lt;&gt;"",Taxes!$P116,Taxes!$P$77))),
IF(SUMIFS(Taxes!$N$14:$N$17,Taxes!$J$14:$J$17,YEAR(BM$4))&gt;1,SUMIFS(Taxes!$P$77:$P$79,Taxes!$N$77:$N$79,SUMIFS(Taxes!$N$14:$N$17,Taxes!$J$14:$J$17,YEAR(BM$4))),
IF(Taxes!$N$12&gt;1,SUMIFS(Taxes!$P$77:$P$79,Taxes!$N$77:$N$79,Taxes!$N$12),IF(Taxes!$P116&lt;&gt;"",Taxes!$P116,SUMIFS(Taxes!$P$77:$P$79,Taxes!$N$77:$N$79,Taxes!$N$12)))
)))
)</f>
        <v>2894.0625000000005</v>
      </c>
      <c r="BN209" s="5">
        <f ca="1">IF(BN$4="",0,BN171*BN188/(1+
IF(SUMIFS(Taxes!$N$14:$N$17,Taxes!$J$14:$J$17,YEAR(BN$4))=4,IF(BN$1&lt;=Taxes!$P$81*12,Taxes!$P$82,IF(BN$1&lt;=Taxes!$P$83*12,Taxes!$P$84,IF(Taxes!$P116&lt;&gt;"",Taxes!$P116,Taxes!$P$77))),
IF(SUMIFS(Taxes!$N$14:$N$17,Taxes!$J$14:$J$17,YEAR(BN$4))&gt;1,SUMIFS(Taxes!$P$77:$P$79,Taxes!$N$77:$N$79,SUMIFS(Taxes!$N$14:$N$17,Taxes!$J$14:$J$17,YEAR(BN$4))),
IF(Taxes!$N$12&gt;1,SUMIFS(Taxes!$P$77:$P$79,Taxes!$N$77:$N$79,Taxes!$N$12),IF(Taxes!$P116&lt;&gt;"",Taxes!$P116,SUMIFS(Taxes!$P$77:$P$79,Taxes!$N$77:$N$79,Taxes!$N$12)))
)))
)</f>
        <v>2894.0625000000005</v>
      </c>
      <c r="BO209" s="5">
        <f ca="1">IF(BO$4="",0,BO171*BO188/(1+
IF(SUMIFS(Taxes!$N$14:$N$17,Taxes!$J$14:$J$17,YEAR(BO$4))=4,IF(BO$1&lt;=Taxes!$P$81*12,Taxes!$P$82,IF(BO$1&lt;=Taxes!$P$83*12,Taxes!$P$84,IF(Taxes!$P116&lt;&gt;"",Taxes!$P116,Taxes!$P$77))),
IF(SUMIFS(Taxes!$N$14:$N$17,Taxes!$J$14:$J$17,YEAR(BO$4))&gt;1,SUMIFS(Taxes!$P$77:$P$79,Taxes!$N$77:$N$79,SUMIFS(Taxes!$N$14:$N$17,Taxes!$J$14:$J$17,YEAR(BO$4))),
IF(Taxes!$N$12&gt;1,SUMIFS(Taxes!$P$77:$P$79,Taxes!$N$77:$N$79,Taxes!$N$12),IF(Taxes!$P116&lt;&gt;"",Taxes!$P116,SUMIFS(Taxes!$P$77:$P$79,Taxes!$N$77:$N$79,Taxes!$N$12)))
)))
)</f>
        <v>2894.0625000000005</v>
      </c>
      <c r="BP209" s="5">
        <f ca="1">IF(BP$4="",0,BP171*BP188/(1+
IF(SUMIFS(Taxes!$N$14:$N$17,Taxes!$J$14:$J$17,YEAR(BP$4))=4,IF(BP$1&lt;=Taxes!$P$81*12,Taxes!$P$82,IF(BP$1&lt;=Taxes!$P$83*12,Taxes!$P$84,IF(Taxes!$P116&lt;&gt;"",Taxes!$P116,Taxes!$P$77))),
IF(SUMIFS(Taxes!$N$14:$N$17,Taxes!$J$14:$J$17,YEAR(BP$4))&gt;1,SUMIFS(Taxes!$P$77:$P$79,Taxes!$N$77:$N$79,SUMIFS(Taxes!$N$14:$N$17,Taxes!$J$14:$J$17,YEAR(BP$4))),
IF(Taxes!$N$12&gt;1,SUMIFS(Taxes!$P$77:$P$79,Taxes!$N$77:$N$79,Taxes!$N$12),IF(Taxes!$P116&lt;&gt;"",Taxes!$P116,SUMIFS(Taxes!$P$77:$P$79,Taxes!$N$77:$N$79,Taxes!$N$12)))
)))
)</f>
        <v>2894.0625000000005</v>
      </c>
      <c r="BQ209" s="5">
        <f ca="1">IF(BQ$4="",0,BQ171*BQ188/(1+
IF(SUMIFS(Taxes!$N$14:$N$17,Taxes!$J$14:$J$17,YEAR(BQ$4))=4,IF(BQ$1&lt;=Taxes!$P$81*12,Taxes!$P$82,IF(BQ$1&lt;=Taxes!$P$83*12,Taxes!$P$84,IF(Taxes!$P116&lt;&gt;"",Taxes!$P116,Taxes!$P$77))),
IF(SUMIFS(Taxes!$N$14:$N$17,Taxes!$J$14:$J$17,YEAR(BQ$4))&gt;1,SUMIFS(Taxes!$P$77:$P$79,Taxes!$N$77:$N$79,SUMIFS(Taxes!$N$14:$N$17,Taxes!$J$14:$J$17,YEAR(BQ$4))),
IF(Taxes!$N$12&gt;1,SUMIFS(Taxes!$P$77:$P$79,Taxes!$N$77:$N$79,Taxes!$N$12),IF(Taxes!$P116&lt;&gt;"",Taxes!$P116,SUMIFS(Taxes!$P$77:$P$79,Taxes!$N$77:$N$79,Taxes!$N$12)))
)))
)</f>
        <v>2894.0625000000005</v>
      </c>
      <c r="BR209" s="5">
        <f ca="1">IF(BR$4="",0,BR171*BR188/(1+
IF(SUMIFS(Taxes!$N$14:$N$17,Taxes!$J$14:$J$17,YEAR(BR$4))=4,IF(BR$1&lt;=Taxes!$P$81*12,Taxes!$P$82,IF(BR$1&lt;=Taxes!$P$83*12,Taxes!$P$84,IF(Taxes!$P116&lt;&gt;"",Taxes!$P116,Taxes!$P$77))),
IF(SUMIFS(Taxes!$N$14:$N$17,Taxes!$J$14:$J$17,YEAR(BR$4))&gt;1,SUMIFS(Taxes!$P$77:$P$79,Taxes!$N$77:$N$79,SUMIFS(Taxes!$N$14:$N$17,Taxes!$J$14:$J$17,YEAR(BR$4))),
IF(Taxes!$N$12&gt;1,SUMIFS(Taxes!$P$77:$P$79,Taxes!$N$77:$N$79,Taxes!$N$12),IF(Taxes!$P116&lt;&gt;"",Taxes!$P116,SUMIFS(Taxes!$P$77:$P$79,Taxes!$N$77:$N$79,Taxes!$N$12)))
)))
)</f>
        <v>2894.0625000000005</v>
      </c>
      <c r="BS209" s="5">
        <f ca="1">IF(BS$4="",0,BS171*BS188/(1+
IF(SUMIFS(Taxes!$N$14:$N$17,Taxes!$J$14:$J$17,YEAR(BS$4))=4,IF(BS$1&lt;=Taxes!$P$81*12,Taxes!$P$82,IF(BS$1&lt;=Taxes!$P$83*12,Taxes!$P$84,IF(Taxes!$P116&lt;&gt;"",Taxes!$P116,Taxes!$P$77))),
IF(SUMIFS(Taxes!$N$14:$N$17,Taxes!$J$14:$J$17,YEAR(BS$4))&gt;1,SUMIFS(Taxes!$P$77:$P$79,Taxes!$N$77:$N$79,SUMIFS(Taxes!$N$14:$N$17,Taxes!$J$14:$J$17,YEAR(BS$4))),
IF(Taxes!$N$12&gt;1,SUMIFS(Taxes!$P$77:$P$79,Taxes!$N$77:$N$79,Taxes!$N$12),IF(Taxes!$P116&lt;&gt;"",Taxes!$P116,SUMIFS(Taxes!$P$77:$P$79,Taxes!$N$77:$N$79,Taxes!$N$12)))
)))
)</f>
        <v>2894.0625000000005</v>
      </c>
      <c r="BT209" s="5">
        <f ca="1">IF(BT$4="",0,BT171*BT188/(1+
IF(SUMIFS(Taxes!$N$14:$N$17,Taxes!$J$14:$J$17,YEAR(BT$4))=4,IF(BT$1&lt;=Taxes!$P$81*12,Taxes!$P$82,IF(BT$1&lt;=Taxes!$P$83*12,Taxes!$P$84,IF(Taxes!$P116&lt;&gt;"",Taxes!$P116,Taxes!$P$77))),
IF(SUMIFS(Taxes!$N$14:$N$17,Taxes!$J$14:$J$17,YEAR(BT$4))&gt;1,SUMIFS(Taxes!$P$77:$P$79,Taxes!$N$77:$N$79,SUMIFS(Taxes!$N$14:$N$17,Taxes!$J$14:$J$17,YEAR(BT$4))),
IF(Taxes!$N$12&gt;1,SUMIFS(Taxes!$P$77:$P$79,Taxes!$N$77:$N$79,Taxes!$N$12),IF(Taxes!$P116&lt;&gt;"",Taxes!$P116,SUMIFS(Taxes!$P$77:$P$79,Taxes!$N$77:$N$79,Taxes!$N$12)))
)))
)</f>
        <v>3038.7656250000005</v>
      </c>
      <c r="BU209" s="5">
        <f ca="1">IF(BU$4="",0,BU171*BU188/(1+
IF(SUMIFS(Taxes!$N$14:$N$17,Taxes!$J$14:$J$17,YEAR(BU$4))=4,IF(BU$1&lt;=Taxes!$P$81*12,Taxes!$P$82,IF(BU$1&lt;=Taxes!$P$83*12,Taxes!$P$84,IF(Taxes!$P116&lt;&gt;"",Taxes!$P116,Taxes!$P$77))),
IF(SUMIFS(Taxes!$N$14:$N$17,Taxes!$J$14:$J$17,YEAR(BU$4))&gt;1,SUMIFS(Taxes!$P$77:$P$79,Taxes!$N$77:$N$79,SUMIFS(Taxes!$N$14:$N$17,Taxes!$J$14:$J$17,YEAR(BU$4))),
IF(Taxes!$N$12&gt;1,SUMIFS(Taxes!$P$77:$P$79,Taxes!$N$77:$N$79,Taxes!$N$12),IF(Taxes!$P116&lt;&gt;"",Taxes!$P116,SUMIFS(Taxes!$P$77:$P$79,Taxes!$N$77:$N$79,Taxes!$N$12)))
)))
)</f>
        <v>3038.7656250000005</v>
      </c>
      <c r="BV209" s="5">
        <f ca="1">IF(BV$4="",0,BV171*BV188/(1+
IF(SUMIFS(Taxes!$N$14:$N$17,Taxes!$J$14:$J$17,YEAR(BV$4))=4,IF(BV$1&lt;=Taxes!$P$81*12,Taxes!$P$82,IF(BV$1&lt;=Taxes!$P$83*12,Taxes!$P$84,IF(Taxes!$P116&lt;&gt;"",Taxes!$P116,Taxes!$P$77))),
IF(SUMIFS(Taxes!$N$14:$N$17,Taxes!$J$14:$J$17,YEAR(BV$4))&gt;1,SUMIFS(Taxes!$P$77:$P$79,Taxes!$N$77:$N$79,SUMIFS(Taxes!$N$14:$N$17,Taxes!$J$14:$J$17,YEAR(BV$4))),
IF(Taxes!$N$12&gt;1,SUMIFS(Taxes!$P$77:$P$79,Taxes!$N$77:$N$79,Taxes!$N$12),IF(Taxes!$P116&lt;&gt;"",Taxes!$P116,SUMIFS(Taxes!$P$77:$P$79,Taxes!$N$77:$N$79,Taxes!$N$12)))
)))
)</f>
        <v>3038.7656250000005</v>
      </c>
      <c r="BW209" s="5">
        <f ca="1">IF(BW$4="",0,BW171*BW188/(1+
IF(SUMIFS(Taxes!$N$14:$N$17,Taxes!$J$14:$J$17,YEAR(BW$4))=4,IF(BW$1&lt;=Taxes!$P$81*12,Taxes!$P$82,IF(BW$1&lt;=Taxes!$P$83*12,Taxes!$P$84,IF(Taxes!$P116&lt;&gt;"",Taxes!$P116,Taxes!$P$77))),
IF(SUMIFS(Taxes!$N$14:$N$17,Taxes!$J$14:$J$17,YEAR(BW$4))&gt;1,SUMIFS(Taxes!$P$77:$P$79,Taxes!$N$77:$N$79,SUMIFS(Taxes!$N$14:$N$17,Taxes!$J$14:$J$17,YEAR(BW$4))),
IF(Taxes!$N$12&gt;1,SUMIFS(Taxes!$P$77:$P$79,Taxes!$N$77:$N$79,Taxes!$N$12),IF(Taxes!$P116&lt;&gt;"",Taxes!$P116,SUMIFS(Taxes!$P$77:$P$79,Taxes!$N$77:$N$79,Taxes!$N$12)))
)))
)</f>
        <v>3038.7656250000005</v>
      </c>
      <c r="BX209" s="5">
        <f ca="1">IF(BX$4="",0,BX171*BX188/(1+
IF(SUMIFS(Taxes!$N$14:$N$17,Taxes!$J$14:$J$17,YEAR(BX$4))=4,IF(BX$1&lt;=Taxes!$P$81*12,Taxes!$P$82,IF(BX$1&lt;=Taxes!$P$83*12,Taxes!$P$84,IF(Taxes!$P116&lt;&gt;"",Taxes!$P116,Taxes!$P$77))),
IF(SUMIFS(Taxes!$N$14:$N$17,Taxes!$J$14:$J$17,YEAR(BX$4))&gt;1,SUMIFS(Taxes!$P$77:$P$79,Taxes!$N$77:$N$79,SUMIFS(Taxes!$N$14:$N$17,Taxes!$J$14:$J$17,YEAR(BX$4))),
IF(Taxes!$N$12&gt;1,SUMIFS(Taxes!$P$77:$P$79,Taxes!$N$77:$N$79,Taxes!$N$12),IF(Taxes!$P116&lt;&gt;"",Taxes!$P116,SUMIFS(Taxes!$P$77:$P$79,Taxes!$N$77:$N$79,Taxes!$N$12)))
)))
)</f>
        <v>3038.7656250000005</v>
      </c>
      <c r="BY209" s="5">
        <f ca="1">IF(BY$4="",0,BY171*BY188/(1+
IF(SUMIFS(Taxes!$N$14:$N$17,Taxes!$J$14:$J$17,YEAR(BY$4))=4,IF(BY$1&lt;=Taxes!$P$81*12,Taxes!$P$82,IF(BY$1&lt;=Taxes!$P$83*12,Taxes!$P$84,IF(Taxes!$P116&lt;&gt;"",Taxes!$P116,Taxes!$P$77))),
IF(SUMIFS(Taxes!$N$14:$N$17,Taxes!$J$14:$J$17,YEAR(BY$4))&gt;1,SUMIFS(Taxes!$P$77:$P$79,Taxes!$N$77:$N$79,SUMIFS(Taxes!$N$14:$N$17,Taxes!$J$14:$J$17,YEAR(BY$4))),
IF(Taxes!$N$12&gt;1,SUMIFS(Taxes!$P$77:$P$79,Taxes!$N$77:$N$79,Taxes!$N$12),IF(Taxes!$P116&lt;&gt;"",Taxes!$P116,SUMIFS(Taxes!$P$77:$P$79,Taxes!$N$77:$N$79,Taxes!$N$12)))
)))
)</f>
        <v>3038.7656250000005</v>
      </c>
      <c r="BZ209" s="5">
        <f ca="1">IF(BZ$4="",0,BZ171*BZ188/(1+
IF(SUMIFS(Taxes!$N$14:$N$17,Taxes!$J$14:$J$17,YEAR(BZ$4))=4,IF(BZ$1&lt;=Taxes!$P$81*12,Taxes!$P$82,IF(BZ$1&lt;=Taxes!$P$83*12,Taxes!$P$84,IF(Taxes!$P116&lt;&gt;"",Taxes!$P116,Taxes!$P$77))),
IF(SUMIFS(Taxes!$N$14:$N$17,Taxes!$J$14:$J$17,YEAR(BZ$4))&gt;1,SUMIFS(Taxes!$P$77:$P$79,Taxes!$N$77:$N$79,SUMIFS(Taxes!$N$14:$N$17,Taxes!$J$14:$J$17,YEAR(BZ$4))),
IF(Taxes!$N$12&gt;1,SUMIFS(Taxes!$P$77:$P$79,Taxes!$N$77:$N$79,Taxes!$N$12),IF(Taxes!$P116&lt;&gt;"",Taxes!$P116,SUMIFS(Taxes!$P$77:$P$79,Taxes!$N$77:$N$79,Taxes!$N$12)))
)))
)</f>
        <v>3038.7656250000005</v>
      </c>
      <c r="CA209" s="5">
        <f ca="1">IF(CA$4="",0,CA171*CA188/(1+
IF(SUMIFS(Taxes!$N$14:$N$17,Taxes!$J$14:$J$17,YEAR(CA$4))=4,IF(CA$1&lt;=Taxes!$P$81*12,Taxes!$P$82,IF(CA$1&lt;=Taxes!$P$83*12,Taxes!$P$84,IF(Taxes!$P116&lt;&gt;"",Taxes!$P116,Taxes!$P$77))),
IF(SUMIFS(Taxes!$N$14:$N$17,Taxes!$J$14:$J$17,YEAR(CA$4))&gt;1,SUMIFS(Taxes!$P$77:$P$79,Taxes!$N$77:$N$79,SUMIFS(Taxes!$N$14:$N$17,Taxes!$J$14:$J$17,YEAR(CA$4))),
IF(Taxes!$N$12&gt;1,SUMIFS(Taxes!$P$77:$P$79,Taxes!$N$77:$N$79,Taxes!$N$12),IF(Taxes!$P116&lt;&gt;"",Taxes!$P116,SUMIFS(Taxes!$P$77:$P$79,Taxes!$N$77:$N$79,Taxes!$N$12)))
)))
)</f>
        <v>3038.7656250000005</v>
      </c>
      <c r="CB209" s="5">
        <f ca="1">IF(CB$4="",0,CB171*CB188/(1+
IF(SUMIFS(Taxes!$N$14:$N$17,Taxes!$J$14:$J$17,YEAR(CB$4))=4,IF(CB$1&lt;=Taxes!$P$81*12,Taxes!$P$82,IF(CB$1&lt;=Taxes!$P$83*12,Taxes!$P$84,IF(Taxes!$P116&lt;&gt;"",Taxes!$P116,Taxes!$P$77))),
IF(SUMIFS(Taxes!$N$14:$N$17,Taxes!$J$14:$J$17,YEAR(CB$4))&gt;1,SUMIFS(Taxes!$P$77:$P$79,Taxes!$N$77:$N$79,SUMIFS(Taxes!$N$14:$N$17,Taxes!$J$14:$J$17,YEAR(CB$4))),
IF(Taxes!$N$12&gt;1,SUMIFS(Taxes!$P$77:$P$79,Taxes!$N$77:$N$79,Taxes!$N$12),IF(Taxes!$P116&lt;&gt;"",Taxes!$P116,SUMIFS(Taxes!$P$77:$P$79,Taxes!$N$77:$N$79,Taxes!$N$12)))
)))
)</f>
        <v>3038.7656250000005</v>
      </c>
      <c r="CC209" s="5">
        <f ca="1">IF(CC$4="",0,CC171*CC188/(1+
IF(SUMIFS(Taxes!$N$14:$N$17,Taxes!$J$14:$J$17,YEAR(CC$4))=4,IF(CC$1&lt;=Taxes!$P$81*12,Taxes!$P$82,IF(CC$1&lt;=Taxes!$P$83*12,Taxes!$P$84,IF(Taxes!$P116&lt;&gt;"",Taxes!$P116,Taxes!$P$77))),
IF(SUMIFS(Taxes!$N$14:$N$17,Taxes!$J$14:$J$17,YEAR(CC$4))&gt;1,SUMIFS(Taxes!$P$77:$P$79,Taxes!$N$77:$N$79,SUMIFS(Taxes!$N$14:$N$17,Taxes!$J$14:$J$17,YEAR(CC$4))),
IF(Taxes!$N$12&gt;1,SUMIFS(Taxes!$P$77:$P$79,Taxes!$N$77:$N$79,Taxes!$N$12),IF(Taxes!$P116&lt;&gt;"",Taxes!$P116,SUMIFS(Taxes!$P$77:$P$79,Taxes!$N$77:$N$79,Taxes!$N$12)))
)))
)</f>
        <v>3038.7656250000005</v>
      </c>
      <c r="CD209" s="5">
        <f ca="1">IF(CD$4="",0,CD171*CD188/(1+
IF(SUMIFS(Taxes!$N$14:$N$17,Taxes!$J$14:$J$17,YEAR(CD$4))=4,IF(CD$1&lt;=Taxes!$P$81*12,Taxes!$P$82,IF(CD$1&lt;=Taxes!$P$83*12,Taxes!$P$84,IF(Taxes!$P116&lt;&gt;"",Taxes!$P116,Taxes!$P$77))),
IF(SUMIFS(Taxes!$N$14:$N$17,Taxes!$J$14:$J$17,YEAR(CD$4))&gt;1,SUMIFS(Taxes!$P$77:$P$79,Taxes!$N$77:$N$79,SUMIFS(Taxes!$N$14:$N$17,Taxes!$J$14:$J$17,YEAR(CD$4))),
IF(Taxes!$N$12&gt;1,SUMIFS(Taxes!$P$77:$P$79,Taxes!$N$77:$N$79,Taxes!$N$12),IF(Taxes!$P116&lt;&gt;"",Taxes!$P116,SUMIFS(Taxes!$P$77:$P$79,Taxes!$N$77:$N$79,Taxes!$N$12)))
)))
)</f>
        <v>3038.7656250000005</v>
      </c>
      <c r="CE209" s="5">
        <f ca="1">IF(CE$4="",0,CE171*CE188/(1+
IF(SUMIFS(Taxes!$N$14:$N$17,Taxes!$J$14:$J$17,YEAR(CE$4))=4,IF(CE$1&lt;=Taxes!$P$81*12,Taxes!$P$82,IF(CE$1&lt;=Taxes!$P$83*12,Taxes!$P$84,IF(Taxes!$P116&lt;&gt;"",Taxes!$P116,Taxes!$P$77))),
IF(SUMIFS(Taxes!$N$14:$N$17,Taxes!$J$14:$J$17,YEAR(CE$4))&gt;1,SUMIFS(Taxes!$P$77:$P$79,Taxes!$N$77:$N$79,SUMIFS(Taxes!$N$14:$N$17,Taxes!$J$14:$J$17,YEAR(CE$4))),
IF(Taxes!$N$12&gt;1,SUMIFS(Taxes!$P$77:$P$79,Taxes!$N$77:$N$79,Taxes!$N$12),IF(Taxes!$P116&lt;&gt;"",Taxes!$P116,SUMIFS(Taxes!$P$77:$P$79,Taxes!$N$77:$N$79,Taxes!$N$12)))
)))
)</f>
        <v>3038.7656250000005</v>
      </c>
      <c r="CF209" s="5">
        <f ca="1">IF(CF$4="",0,CF171*CF188/(1+
IF(SUMIFS(Taxes!$N$14:$N$17,Taxes!$J$14:$J$17,YEAR(CF$4))=4,IF(CF$1&lt;=Taxes!$P$81*12,Taxes!$P$82,IF(CF$1&lt;=Taxes!$P$83*12,Taxes!$P$84,IF(Taxes!$P116&lt;&gt;"",Taxes!$P116,Taxes!$P$77))),
IF(SUMIFS(Taxes!$N$14:$N$17,Taxes!$J$14:$J$17,YEAR(CF$4))&gt;1,SUMIFS(Taxes!$P$77:$P$79,Taxes!$N$77:$N$79,SUMIFS(Taxes!$N$14:$N$17,Taxes!$J$14:$J$17,YEAR(CF$4))),
IF(Taxes!$N$12&gt;1,SUMIFS(Taxes!$P$77:$P$79,Taxes!$N$77:$N$79,Taxes!$N$12),IF(Taxes!$P116&lt;&gt;"",Taxes!$P116,SUMIFS(Taxes!$P$77:$P$79,Taxes!$N$77:$N$79,Taxes!$N$12)))
)))
)</f>
        <v>0</v>
      </c>
    </row>
    <row r="210" spans="2:84" ht="3" customHeight="1" x14ac:dyDescent="0.3"/>
    <row r="211" spans="2:84" ht="3" customHeight="1" x14ac:dyDescent="0.3"/>
    <row r="212" spans="2:84" s="26" customFormat="1" ht="12" x14ac:dyDescent="0.25">
      <c r="B212" s="13"/>
      <c r="M212" s="55"/>
      <c r="N212" s="44" t="s">
        <v>21</v>
      </c>
      <c r="O212" s="45"/>
      <c r="P212" s="46"/>
      <c r="Q212" s="89"/>
      <c r="U212" s="41"/>
      <c r="V212" s="42"/>
      <c r="W212" s="43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</row>
    <row r="213" spans="2:84" x14ac:dyDescent="0.3">
      <c r="B213" s="13">
        <f>ROW()</f>
        <v>213</v>
      </c>
    </row>
    <row r="214" spans="2:84" x14ac:dyDescent="0.3">
      <c r="B214" s="13">
        <f>ROW()</f>
        <v>214</v>
      </c>
      <c r="H214" s="1" t="s">
        <v>139</v>
      </c>
      <c r="M214" s="53" t="s">
        <v>18</v>
      </c>
      <c r="P214" s="72" t="str">
        <f>Lists!$AI$15</f>
        <v>ндс(+)</v>
      </c>
      <c r="U214" s="5">
        <f ca="1">SUM(INDIRECT(ADDRESS($B214,$X$2)&amp;":"&amp;ADDRESS($B214,$X$2-1+$P$8)))</f>
        <v>295015068.76878738</v>
      </c>
      <c r="X214" s="5">
        <f ca="1">IF(X$4="",0,X215)</f>
        <v>0</v>
      </c>
      <c r="Y214" s="5">
        <f t="shared" ref="Y214:CF214" ca="1" si="153">IF(Y$4="",0,Y215)</f>
        <v>0</v>
      </c>
      <c r="Z214" s="5">
        <f t="shared" ca="1" si="153"/>
        <v>0</v>
      </c>
      <c r="AA214" s="5">
        <f t="shared" ca="1" si="153"/>
        <v>0</v>
      </c>
      <c r="AB214" s="5">
        <f t="shared" ca="1" si="153"/>
        <v>163166.66666666669</v>
      </c>
      <c r="AC214" s="5">
        <f t="shared" ca="1" si="153"/>
        <v>400500</v>
      </c>
      <c r="AD214" s="5">
        <f t="shared" ca="1" si="153"/>
        <v>559958.33333333337</v>
      </c>
      <c r="AE214" s="5">
        <f t="shared" ca="1" si="153"/>
        <v>719416.66666666674</v>
      </c>
      <c r="AF214" s="5">
        <f t="shared" ca="1" si="153"/>
        <v>889644.00000000012</v>
      </c>
      <c r="AG214" s="5">
        <f t="shared" ca="1" si="153"/>
        <v>1061176.6666666667</v>
      </c>
      <c r="AH214" s="5">
        <f t="shared" ca="1" si="153"/>
        <v>1224143.0833333335</v>
      </c>
      <c r="AI214" s="5">
        <f t="shared" ca="1" si="153"/>
        <v>1387109.5000000002</v>
      </c>
      <c r="AJ214" s="5">
        <f t="shared" ca="1" si="153"/>
        <v>1550075.9166666667</v>
      </c>
      <c r="AK214" s="5">
        <f t="shared" ca="1" si="153"/>
        <v>1713042.3333333335</v>
      </c>
      <c r="AL214" s="5">
        <f t="shared" ca="1" si="153"/>
        <v>1898020.5859999999</v>
      </c>
      <c r="AM214" s="5">
        <f t="shared" ca="1" si="153"/>
        <v>2083832.6203333335</v>
      </c>
      <c r="AN214" s="5">
        <f t="shared" ca="1" si="153"/>
        <v>2250384.2981666671</v>
      </c>
      <c r="AO214" s="5">
        <f t="shared" ca="1" si="153"/>
        <v>2416935.9759999998</v>
      </c>
      <c r="AP214" s="5">
        <f t="shared" ca="1" si="153"/>
        <v>2583487.6538333334</v>
      </c>
      <c r="AQ214" s="5">
        <f t="shared" ca="1" si="153"/>
        <v>2750039.3316666665</v>
      </c>
      <c r="AR214" s="5">
        <f t="shared" ca="1" si="153"/>
        <v>2950335.1540879998</v>
      </c>
      <c r="AS214" s="5">
        <f t="shared" ca="1" si="153"/>
        <v>3150971.8264546669</v>
      </c>
      <c r="AT214" s="5">
        <f t="shared" ca="1" si="153"/>
        <v>3321187.6412003343</v>
      </c>
      <c r="AU214" s="5">
        <f t="shared" ca="1" si="153"/>
        <v>3491403.4559460003</v>
      </c>
      <c r="AV214" s="5">
        <f t="shared" ca="1" si="153"/>
        <v>3661619.2706916668</v>
      </c>
      <c r="AW214" s="5">
        <f t="shared" ca="1" si="153"/>
        <v>3831835.0854373346</v>
      </c>
      <c r="AX214" s="5">
        <f t="shared" ca="1" si="153"/>
        <v>4048032.921208248</v>
      </c>
      <c r="AY214" s="5">
        <f t="shared" ca="1" si="153"/>
        <v>4264056.5826570978</v>
      </c>
      <c r="AZ214" s="5">
        <f t="shared" ca="1" si="153"/>
        <v>4438017.1453271685</v>
      </c>
      <c r="BA214" s="5">
        <f t="shared" ca="1" si="153"/>
        <v>4611977.7079972411</v>
      </c>
      <c r="BB214" s="5">
        <f t="shared" ca="1" si="153"/>
        <v>4785938.2706673127</v>
      </c>
      <c r="BC214" s="5">
        <f t="shared" ca="1" si="153"/>
        <v>4959898.8333373833</v>
      </c>
      <c r="BD214" s="5">
        <f t="shared" ca="1" si="153"/>
        <v>5192601.4278672095</v>
      </c>
      <c r="BE214" s="5">
        <f t="shared" ca="1" si="153"/>
        <v>5424591.997768431</v>
      </c>
      <c r="BF214" s="5">
        <f t="shared" ca="1" si="153"/>
        <v>5602379.6928172456</v>
      </c>
      <c r="BG214" s="5">
        <f t="shared" ca="1" si="153"/>
        <v>5780167.3878660565</v>
      </c>
      <c r="BH214" s="5">
        <f t="shared" ca="1" si="153"/>
        <v>5957955.0829148702</v>
      </c>
      <c r="BI214" s="5">
        <f t="shared" ca="1" si="153"/>
        <v>6135742.7779636839</v>
      </c>
      <c r="BJ214" s="5">
        <f t="shared" ca="1" si="153"/>
        <v>6385571.7008852996</v>
      </c>
      <c r="BK214" s="5">
        <f t="shared" ca="1" si="153"/>
        <v>6634127.1677586567</v>
      </c>
      <c r="BL214" s="5">
        <f t="shared" ca="1" si="153"/>
        <v>6815826.192098543</v>
      </c>
      <c r="BM214" s="5">
        <f t="shared" ca="1" si="153"/>
        <v>6997525.2164384304</v>
      </c>
      <c r="BN214" s="5">
        <f t="shared" ca="1" si="153"/>
        <v>7179224.2407783167</v>
      </c>
      <c r="BO214" s="5">
        <f t="shared" ca="1" si="153"/>
        <v>7360923.2651182031</v>
      </c>
      <c r="BP214" s="5">
        <f t="shared" ca="1" si="153"/>
        <v>7628519.4468250964</v>
      </c>
      <c r="BQ214" s="5">
        <f t="shared" ca="1" si="153"/>
        <v>7894256.3827015338</v>
      </c>
      <c r="BR214" s="5">
        <f t="shared" ca="1" si="153"/>
        <v>8079952.7855768977</v>
      </c>
      <c r="BS214" s="5">
        <f t="shared" ca="1" si="153"/>
        <v>8265649.1884522624</v>
      </c>
      <c r="BT214" s="5">
        <f t="shared" ca="1" si="153"/>
        <v>8451345.5913276263</v>
      </c>
      <c r="BU214" s="5">
        <f t="shared" ca="1" si="153"/>
        <v>8637041.9942029919</v>
      </c>
      <c r="BV214" s="5">
        <f t="shared" ca="1" si="153"/>
        <v>8923066.2768830173</v>
      </c>
      <c r="BW214" s="5">
        <f t="shared" ca="1" si="153"/>
        <v>9206620.3655527048</v>
      </c>
      <c r="BX214" s="5">
        <f t="shared" ca="1" si="153"/>
        <v>9396402.0892913248</v>
      </c>
      <c r="BY214" s="5">
        <f t="shared" ca="1" si="153"/>
        <v>9586183.8130299486</v>
      </c>
      <c r="BZ214" s="5">
        <f t="shared" ca="1" si="153"/>
        <v>9775965.5367685705</v>
      </c>
      <c r="CA214" s="5">
        <f t="shared" ca="1" si="153"/>
        <v>9965747.2605071925</v>
      </c>
      <c r="CB214" s="5">
        <f t="shared" ca="1" si="153"/>
        <v>10270880.964051224</v>
      </c>
      <c r="CC214" s="5">
        <f t="shared" ca="1" si="153"/>
        <v>10572907.543560093</v>
      </c>
      <c r="CD214" s="5">
        <f t="shared" ca="1" si="153"/>
        <v>10766864.465220967</v>
      </c>
      <c r="CE214" s="5">
        <f t="shared" ca="1" si="153"/>
        <v>10960821.386881838</v>
      </c>
      <c r="CF214" s="5">
        <f t="shared" ca="1" si="153"/>
        <v>0</v>
      </c>
    </row>
    <row r="215" spans="2:84" x14ac:dyDescent="0.3">
      <c r="B215" s="13">
        <f>ROW()</f>
        <v>215</v>
      </c>
      <c r="H215" s="1" t="str">
        <f>$H$214</f>
        <v>НДС начисленный</v>
      </c>
      <c r="I215" s="1" t="str">
        <f>$H$42</f>
        <v>Продажи</v>
      </c>
      <c r="M215" s="53" t="s">
        <v>18</v>
      </c>
      <c r="P215" s="72"/>
      <c r="U215" s="5">
        <f ca="1">SUM(INDIRECT(ADDRESS($B215,$X$2)&amp;":"&amp;ADDRESS($B215,$X$2-1+$P$8)))</f>
        <v>295015068.76878738</v>
      </c>
      <c r="X215" s="5">
        <f ca="1">IF(X$4="",0,X42*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215" s="5">
        <f ca="1">IF(Y$4="",0,Y42*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215" s="5">
        <f ca="1">IF(Z$4="",0,Z42*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215" s="5">
        <f ca="1">IF(AA$4="",0,AA42*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215" s="5">
        <f ca="1">IF(AB$4="",0,AB42*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163166.66666666669</v>
      </c>
      <c r="AC215" s="5">
        <f ca="1">IF(AC$4="",0,AC42*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400500</v>
      </c>
      <c r="AD215" s="5">
        <f ca="1">IF(AD$4="",0,AD42*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559958.33333333337</v>
      </c>
      <c r="AE215" s="5">
        <f ca="1">IF(AE$4="",0,AE42*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719416.66666666674</v>
      </c>
      <c r="AF215" s="5">
        <f ca="1">IF(AF$4="",0,AF42*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889644.00000000012</v>
      </c>
      <c r="AG215" s="5">
        <f ca="1">IF(AG$4="",0,AG42*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1061176.6666666667</v>
      </c>
      <c r="AH215" s="5">
        <f ca="1">IF(AH$4="",0,AH42*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1224143.0833333335</v>
      </c>
      <c r="AI215" s="5">
        <f ca="1">IF(AI$4="",0,AI42*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1387109.5000000002</v>
      </c>
      <c r="AJ215" s="5">
        <f ca="1">IF(AJ$4="",0,AJ42*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1550075.9166666667</v>
      </c>
      <c r="AK215" s="5">
        <f ca="1">IF(AK$4="",0,AK42*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1713042.3333333335</v>
      </c>
      <c r="AL215" s="5">
        <f ca="1">IF(AL$4="",0,AL42*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1898020.5859999999</v>
      </c>
      <c r="AM215" s="5">
        <f ca="1">IF(AM$4="",0,AM42*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2083832.6203333335</v>
      </c>
      <c r="AN215" s="5">
        <f ca="1">IF(AN$4="",0,AN42*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2250384.2981666671</v>
      </c>
      <c r="AO215" s="5">
        <f ca="1">IF(AO$4="",0,AO42*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2416935.9759999998</v>
      </c>
      <c r="AP215" s="5">
        <f ca="1">IF(AP$4="",0,AP42*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2583487.6538333334</v>
      </c>
      <c r="AQ215" s="5">
        <f ca="1">IF(AQ$4="",0,AQ42*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2750039.3316666665</v>
      </c>
      <c r="AR215" s="5">
        <f ca="1">IF(AR$4="",0,AR42*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2950335.1540879998</v>
      </c>
      <c r="AS215" s="5">
        <f ca="1">IF(AS$4="",0,AS42*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3150971.8264546669</v>
      </c>
      <c r="AT215" s="5">
        <f ca="1">IF(AT$4="",0,AT42*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3321187.6412003343</v>
      </c>
      <c r="AU215" s="5">
        <f ca="1">IF(AU$4="",0,AU42*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3491403.4559460003</v>
      </c>
      <c r="AV215" s="5">
        <f ca="1">IF(AV$4="",0,AV42*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3661619.2706916668</v>
      </c>
      <c r="AW215" s="5">
        <f ca="1">IF(AW$4="",0,AW42*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3831835.0854373346</v>
      </c>
      <c r="AX215" s="5">
        <f ca="1">IF(AX$4="",0,AX42*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4048032.921208248</v>
      </c>
      <c r="AY215" s="5">
        <f ca="1">IF(AY$4="",0,AY42*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4264056.5826570978</v>
      </c>
      <c r="AZ215" s="5">
        <f ca="1">IF(AZ$4="",0,AZ42*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4438017.1453271685</v>
      </c>
      <c r="BA215" s="5">
        <f ca="1">IF(BA$4="",0,BA42*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4611977.7079972411</v>
      </c>
      <c r="BB215" s="5">
        <f ca="1">IF(BB$4="",0,BB42*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4785938.2706673127</v>
      </c>
      <c r="BC215" s="5">
        <f ca="1">IF(BC$4="",0,BC42*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4959898.8333373833</v>
      </c>
      <c r="BD215" s="5">
        <f ca="1">IF(BD$4="",0,BD42*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5192601.4278672095</v>
      </c>
      <c r="BE215" s="5">
        <f ca="1">IF(BE$4="",0,BE42*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5424591.997768431</v>
      </c>
      <c r="BF215" s="5">
        <f ca="1">IF(BF$4="",0,BF42*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5602379.6928172456</v>
      </c>
      <c r="BG215" s="5">
        <f ca="1">IF(BG$4="",0,BG42*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5780167.3878660565</v>
      </c>
      <c r="BH215" s="5">
        <f ca="1">IF(BH$4="",0,BH42*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5957955.0829148702</v>
      </c>
      <c r="BI215" s="5">
        <f ca="1">IF(BI$4="",0,BI42*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6135742.7779636839</v>
      </c>
      <c r="BJ215" s="5">
        <f ca="1">IF(BJ$4="",0,BJ42*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6385571.7008852996</v>
      </c>
      <c r="BK215" s="5">
        <f ca="1">IF(BK$4="",0,BK42*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6634127.1677586567</v>
      </c>
      <c r="BL215" s="5">
        <f ca="1">IF(BL$4="",0,BL42*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6815826.192098543</v>
      </c>
      <c r="BM215" s="5">
        <f ca="1">IF(BM$4="",0,BM42*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6997525.2164384304</v>
      </c>
      <c r="BN215" s="5">
        <f ca="1">IF(BN$4="",0,BN42*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7179224.2407783167</v>
      </c>
      <c r="BO215" s="5">
        <f ca="1">IF(BO$4="",0,BO42*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7360923.2651182031</v>
      </c>
      <c r="BP215" s="5">
        <f ca="1">IF(BP$4="",0,BP42*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7628519.4468250964</v>
      </c>
      <c r="BQ215" s="5">
        <f ca="1">IF(BQ$4="",0,BQ42*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7894256.3827015338</v>
      </c>
      <c r="BR215" s="5">
        <f ca="1">IF(BR$4="",0,BR42*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8079952.7855768977</v>
      </c>
      <c r="BS215" s="5">
        <f ca="1">IF(BS$4="",0,BS42*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8265649.1884522624</v>
      </c>
      <c r="BT215" s="5">
        <f ca="1">IF(BT$4="",0,BT42*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8451345.5913276263</v>
      </c>
      <c r="BU215" s="5">
        <f ca="1">IF(BU$4="",0,BU42*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8637041.9942029919</v>
      </c>
      <c r="BV215" s="5">
        <f ca="1">IF(BV$4="",0,BV42*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8923066.2768830173</v>
      </c>
      <c r="BW215" s="5">
        <f ca="1">IF(BW$4="",0,BW42*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9206620.3655527048</v>
      </c>
      <c r="BX215" s="5">
        <f ca="1">IF(BX$4="",0,BX42*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9396402.0892913248</v>
      </c>
      <c r="BY215" s="5">
        <f ca="1">IF(BY$4="",0,BY42*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9586183.8130299486</v>
      </c>
      <c r="BZ215" s="5">
        <f ca="1">IF(BZ$4="",0,BZ42*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9775965.5367685705</v>
      </c>
      <c r="CA215" s="5">
        <f ca="1">IF(CA$4="",0,CA42*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9965747.2605071925</v>
      </c>
      <c r="CB215" s="5">
        <f ca="1">IF(CB$4="",0,CB42*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10270880.964051224</v>
      </c>
      <c r="CC215" s="5">
        <f ca="1">IF(CC$4="",0,CC42*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10572907.543560093</v>
      </c>
      <c r="CD215" s="5">
        <f ca="1">IF(CD$4="",0,CD42*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10766864.465220967</v>
      </c>
      <c r="CE215" s="5">
        <f ca="1">IF(CE$4="",0,CE42*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10960821.386881838</v>
      </c>
      <c r="CF215" s="5">
        <f ca="1">IF(CF$4="",0,CF42*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216" spans="2:84" x14ac:dyDescent="0.3">
      <c r="B216" s="13">
        <f>ROW()</f>
        <v>216</v>
      </c>
      <c r="H216" s="1" t="s">
        <v>143</v>
      </c>
      <c r="M216" s="53" t="s">
        <v>18</v>
      </c>
      <c r="P216" s="72" t="str">
        <f>Lists!$AI$16</f>
        <v>ндс(-)</v>
      </c>
      <c r="U216" s="5">
        <f ca="1">SUM(INDIRECT(ADDRESS($B216,$X$2)&amp;":"&amp;ADDRESS($B216,$X$2-1+$P$8)))</f>
        <v>78619222.013001472</v>
      </c>
      <c r="X216" s="5">
        <f t="shared" ref="X216:CF216" ca="1" si="154">IF(X$4="",0,SUMIFS(X$217:X$248,$H$217:$H$248,$H$216,$J$217:$J$248,""))</f>
        <v>18000.000000000004</v>
      </c>
      <c r="Y216" s="5">
        <f t="shared" ca="1" si="154"/>
        <v>18000.000000000004</v>
      </c>
      <c r="Z216" s="5">
        <f t="shared" ca="1" si="154"/>
        <v>29666.666666666672</v>
      </c>
      <c r="AA216" s="5">
        <f t="shared" ca="1" si="154"/>
        <v>90000</v>
      </c>
      <c r="AB216" s="5">
        <f t="shared" ca="1" si="154"/>
        <v>133416.66666666669</v>
      </c>
      <c r="AC216" s="5">
        <f t="shared" ca="1" si="154"/>
        <v>174166.66666666669</v>
      </c>
      <c r="AD216" s="5">
        <f t="shared" ca="1" si="154"/>
        <v>214716.66666666669</v>
      </c>
      <c r="AE216" s="5">
        <f t="shared" ca="1" si="154"/>
        <v>257746.66666666666</v>
      </c>
      <c r="AF216" s="5">
        <f t="shared" ca="1" si="154"/>
        <v>298660.83333333331</v>
      </c>
      <c r="AG216" s="5">
        <f t="shared" ca="1" si="154"/>
        <v>339183.33333333337</v>
      </c>
      <c r="AH216" s="5">
        <f t="shared" ca="1" si="154"/>
        <v>379560</v>
      </c>
      <c r="AI216" s="5">
        <f t="shared" ca="1" si="154"/>
        <v>419936.66666666669</v>
      </c>
      <c r="AJ216" s="5">
        <f t="shared" ca="1" si="154"/>
        <v>463376.33333333337</v>
      </c>
      <c r="AK216" s="5">
        <f t="shared" ca="1" si="154"/>
        <v>510782.55</v>
      </c>
      <c r="AL216" s="5">
        <f t="shared" ca="1" si="154"/>
        <v>553301.04166666674</v>
      </c>
      <c r="AM216" s="5">
        <f t="shared" ca="1" si="154"/>
        <v>594903.1333333333</v>
      </c>
      <c r="AN216" s="5">
        <f t="shared" ca="1" si="154"/>
        <v>636176.6</v>
      </c>
      <c r="AO216" s="5">
        <f t="shared" ca="1" si="154"/>
        <v>677450.06666666665</v>
      </c>
      <c r="AP216" s="5">
        <f t="shared" ca="1" si="154"/>
        <v>722065.36833333329</v>
      </c>
      <c r="AQ216" s="5">
        <f t="shared" ca="1" si="154"/>
        <v>774011.80100000009</v>
      </c>
      <c r="AR216" s="5">
        <f t="shared" ca="1" si="154"/>
        <v>819062.03941666661</v>
      </c>
      <c r="AS216" s="5">
        <f t="shared" ca="1" si="154"/>
        <v>861773.14133333333</v>
      </c>
      <c r="AT216" s="5">
        <f t="shared" ca="1" si="154"/>
        <v>903964.02200000011</v>
      </c>
      <c r="AU216" s="5">
        <f t="shared" ca="1" si="154"/>
        <v>946154.90266666701</v>
      </c>
      <c r="AV216" s="5">
        <f t="shared" ca="1" si="154"/>
        <v>993923.98673333356</v>
      </c>
      <c r="AW216" s="5">
        <f t="shared" ca="1" si="154"/>
        <v>1050579.655365</v>
      </c>
      <c r="AX216" s="5">
        <f t="shared" ca="1" si="154"/>
        <v>1096465.6743941668</v>
      </c>
      <c r="AY216" s="5">
        <f t="shared" ca="1" si="154"/>
        <v>1140316.0310933334</v>
      </c>
      <c r="AZ216" s="5">
        <f t="shared" ca="1" si="154"/>
        <v>1183445.4323799999</v>
      </c>
      <c r="BA216" s="5">
        <f t="shared" ca="1" si="154"/>
        <v>1226574.8336666669</v>
      </c>
      <c r="BB216" s="5">
        <f t="shared" ca="1" si="154"/>
        <v>1275613.1562058337</v>
      </c>
      <c r="BC216" s="5">
        <f t="shared" ca="1" si="154"/>
        <v>1337152.2437470001</v>
      </c>
      <c r="BD216" s="5">
        <f t="shared" ca="1" si="154"/>
        <v>1384804.738144842</v>
      </c>
      <c r="BE216" s="5">
        <f t="shared" ca="1" si="154"/>
        <v>1429825.4440417332</v>
      </c>
      <c r="BF216" s="5">
        <f t="shared" ca="1" si="154"/>
        <v>1473914.9774509999</v>
      </c>
      <c r="BG216" s="5">
        <f t="shared" ca="1" si="154"/>
        <v>1518004.5108602666</v>
      </c>
      <c r="BH216" s="5">
        <f t="shared" ca="1" si="154"/>
        <v>1570435.6584376234</v>
      </c>
      <c r="BI216" s="5">
        <f t="shared" ca="1" si="154"/>
        <v>1637037.6570830918</v>
      </c>
      <c r="BJ216" s="5">
        <f t="shared" ca="1" si="154"/>
        <v>1686514.0327616828</v>
      </c>
      <c r="BK216" s="5">
        <f t="shared" ca="1" si="154"/>
        <v>1732737.0568016139</v>
      </c>
      <c r="BL216" s="5">
        <f t="shared" ca="1" si="154"/>
        <v>1778773.5387988384</v>
      </c>
      <c r="BM216" s="5">
        <f t="shared" ca="1" si="154"/>
        <v>1823845.3332960629</v>
      </c>
      <c r="BN216" s="5">
        <f t="shared" ca="1" si="154"/>
        <v>1877693.4121727755</v>
      </c>
      <c r="BO216" s="5">
        <f t="shared" ca="1" si="154"/>
        <v>1949543.2736692256</v>
      </c>
      <c r="BP216" s="5">
        <f t="shared" ca="1" si="154"/>
        <v>2000902.6994852822</v>
      </c>
      <c r="BQ216" s="5">
        <f t="shared" ca="1" si="154"/>
        <v>2048360.9105266188</v>
      </c>
      <c r="BR216" s="5">
        <f t="shared" ca="1" si="154"/>
        <v>2094437.6254461538</v>
      </c>
      <c r="BS216" s="5">
        <f t="shared" ca="1" si="154"/>
        <v>2140514.3403656888</v>
      </c>
      <c r="BT216" s="5">
        <f t="shared" ca="1" si="154"/>
        <v>2198060.3270047926</v>
      </c>
      <c r="BU216" s="5">
        <f t="shared" ca="1" si="154"/>
        <v>2275348.6170939459</v>
      </c>
      <c r="BV216" s="5">
        <f t="shared" ca="1" si="154"/>
        <v>2342832.9844609722</v>
      </c>
      <c r="BW216" s="5">
        <f t="shared" ca="1" si="154"/>
        <v>2391560.1774161635</v>
      </c>
      <c r="BX216" s="5">
        <f t="shared" ca="1" si="154"/>
        <v>2438665.015702426</v>
      </c>
      <c r="BY216" s="5">
        <f t="shared" ca="1" si="154"/>
        <v>2485769.8539886889</v>
      </c>
      <c r="BZ216" s="5">
        <f t="shared" ca="1" si="154"/>
        <v>2544845.6695440644</v>
      </c>
      <c r="CA216" s="5">
        <f t="shared" ca="1" si="154"/>
        <v>2627768.7266613171</v>
      </c>
      <c r="CB216" s="5">
        <f t="shared" ca="1" si="154"/>
        <v>2683079.0795334908</v>
      </c>
      <c r="CC216" s="5">
        <f t="shared" ca="1" si="154"/>
        <v>2733110.0022913371</v>
      </c>
      <c r="CD216" s="5">
        <f t="shared" ca="1" si="154"/>
        <v>2781266.7240837109</v>
      </c>
      <c r="CE216" s="5">
        <f t="shared" ca="1" si="154"/>
        <v>2829423.4458760866</v>
      </c>
      <c r="CF216" s="5">
        <f t="shared" ca="1" si="154"/>
        <v>0</v>
      </c>
    </row>
    <row r="217" spans="2:84" x14ac:dyDescent="0.3">
      <c r="B217" s="13">
        <f>ROW()</f>
        <v>217</v>
      </c>
      <c r="H217" s="1" t="str">
        <f t="shared" ref="H217:H223" si="155">$H$216</f>
        <v>НДС к вычету</v>
      </c>
      <c r="I217" s="1" t="str">
        <f>$H$57</f>
        <v>Себестоимостные закупки и затраты без НДС</v>
      </c>
      <c r="M217" s="53" t="s">
        <v>18</v>
      </c>
      <c r="U217" s="5">
        <f t="shared" ref="U217:U245" ca="1" si="156">SUM(INDIRECT(ADDRESS($B217,$X$2)&amp;":"&amp;ADDRESS($B217,$X$2-1+$P$8)))</f>
        <v>59134193.624646783</v>
      </c>
      <c r="X217" s="5">
        <f ca="1">IF(X$4="",0,SUM(X218:X224))</f>
        <v>0</v>
      </c>
      <c r="Y217" s="5">
        <f t="shared" ref="Y217:AI217" ca="1" si="157">IF(Y$4="",0,SUM(Y218:Y224))</f>
        <v>0</v>
      </c>
      <c r="Z217" s="5">
        <f t="shared" ca="1" si="157"/>
        <v>0</v>
      </c>
      <c r="AA217" s="5">
        <f t="shared" ca="1" si="157"/>
        <v>51666.666666666664</v>
      </c>
      <c r="AB217" s="5">
        <f t="shared" ca="1" si="157"/>
        <v>85833.333333333343</v>
      </c>
      <c r="AC217" s="5">
        <f t="shared" ca="1" si="157"/>
        <v>117500</v>
      </c>
      <c r="AD217" s="5">
        <f t="shared" ca="1" si="157"/>
        <v>148333.33333333334</v>
      </c>
      <c r="AE217" s="5">
        <f t="shared" ca="1" si="157"/>
        <v>182266.66666666666</v>
      </c>
      <c r="AF217" s="5">
        <f t="shared" ca="1" si="157"/>
        <v>214116.66666666666</v>
      </c>
      <c r="AG217" s="5">
        <f t="shared" ca="1" si="157"/>
        <v>245650</v>
      </c>
      <c r="AH217" s="5">
        <f t="shared" ca="1" si="157"/>
        <v>277100</v>
      </c>
      <c r="AI217" s="5">
        <f t="shared" ca="1" si="157"/>
        <v>308550</v>
      </c>
      <c r="AJ217" s="5">
        <f t="shared" ref="AJ217:CF217" ca="1" si="158">IF(AJ$4="",0,SUM(AJ218:AJ224))</f>
        <v>340000</v>
      </c>
      <c r="AK217" s="5">
        <f t="shared" ca="1" si="158"/>
        <v>377774</v>
      </c>
      <c r="AL217" s="5">
        <f t="shared" ca="1" si="158"/>
        <v>410771</v>
      </c>
      <c r="AM217" s="5">
        <f t="shared" ca="1" si="158"/>
        <v>443037</v>
      </c>
      <c r="AN217" s="5">
        <f t="shared" ca="1" si="158"/>
        <v>475116</v>
      </c>
      <c r="AO217" s="5">
        <f t="shared" ca="1" si="158"/>
        <v>507194.99999999988</v>
      </c>
      <c r="AP217" s="5">
        <f t="shared" ca="1" si="158"/>
        <v>539274</v>
      </c>
      <c r="AQ217" s="5">
        <f t="shared" ca="1" si="158"/>
        <v>581028.72000000009</v>
      </c>
      <c r="AR217" s="5">
        <f t="shared" ca="1" si="158"/>
        <v>615205.85999999987</v>
      </c>
      <c r="AS217" s="5">
        <f t="shared" ca="1" si="158"/>
        <v>648221.22</v>
      </c>
      <c r="AT217" s="5">
        <f t="shared" ca="1" si="158"/>
        <v>680941.8</v>
      </c>
      <c r="AU217" s="5">
        <f t="shared" ca="1" si="158"/>
        <v>713662.38000000024</v>
      </c>
      <c r="AV217" s="5">
        <f t="shared" ca="1" si="158"/>
        <v>746382.9600000002</v>
      </c>
      <c r="AW217" s="5">
        <f t="shared" ca="1" si="158"/>
        <v>792262.51919999998</v>
      </c>
      <c r="AX217" s="5">
        <f t="shared" ca="1" si="158"/>
        <v>827653.8060000001</v>
      </c>
      <c r="AY217" s="5">
        <f t="shared" ca="1" si="158"/>
        <v>861435.59400000004</v>
      </c>
      <c r="AZ217" s="5">
        <f t="shared" ca="1" si="158"/>
        <v>894810.58559999999</v>
      </c>
      <c r="BA217" s="5">
        <f t="shared" ca="1" si="158"/>
        <v>928185.57720000006</v>
      </c>
      <c r="BB217" s="5">
        <f t="shared" ca="1" si="158"/>
        <v>961560.56880000024</v>
      </c>
      <c r="BC217" s="5">
        <f t="shared" ca="1" si="158"/>
        <v>1011713.2588800001</v>
      </c>
      <c r="BD217" s="5">
        <f t="shared" ca="1" si="158"/>
        <v>1048353.5874960002</v>
      </c>
      <c r="BE217" s="5">
        <f t="shared" ca="1" si="158"/>
        <v>1082919.2544719998</v>
      </c>
      <c r="BF217" s="5">
        <f t="shared" ca="1" si="158"/>
        <v>1116961.745904</v>
      </c>
      <c r="BG217" s="5">
        <f t="shared" ca="1" si="158"/>
        <v>1151004.237336</v>
      </c>
      <c r="BH217" s="5">
        <f t="shared" ca="1" si="158"/>
        <v>1185046.7287680001</v>
      </c>
      <c r="BI217" s="5">
        <f t="shared" ca="1" si="158"/>
        <v>1239625.1231395202</v>
      </c>
      <c r="BJ217" s="5">
        <f t="shared" ca="1" si="158"/>
        <v>1277550.2987294402</v>
      </c>
      <c r="BK217" s="5">
        <f t="shared" ca="1" si="158"/>
        <v>1312917.6871252805</v>
      </c>
      <c r="BL217" s="5">
        <f t="shared" ca="1" si="158"/>
        <v>1347641.0283859205</v>
      </c>
      <c r="BM217" s="5">
        <f t="shared" ca="1" si="158"/>
        <v>1382364.3696465604</v>
      </c>
      <c r="BN217" s="5">
        <f t="shared" ca="1" si="158"/>
        <v>1417087.7109071999</v>
      </c>
      <c r="BO217" s="5">
        <f t="shared" ca="1" si="158"/>
        <v>1476248.7766658687</v>
      </c>
      <c r="BP217" s="5">
        <f t="shared" ca="1" si="158"/>
        <v>1515495.5369772189</v>
      </c>
      <c r="BQ217" s="5">
        <f t="shared" ca="1" si="158"/>
        <v>1551682.8893829023</v>
      </c>
      <c r="BR217" s="5">
        <f t="shared" ca="1" si="158"/>
        <v>1587100.6974687551</v>
      </c>
      <c r="BS217" s="5">
        <f t="shared" ca="1" si="158"/>
        <v>1622518.5055546078</v>
      </c>
      <c r="BT217" s="5">
        <f t="shared" ca="1" si="158"/>
        <v>1657936.3136404608</v>
      </c>
      <c r="BU217" s="5">
        <f t="shared" ca="1" si="158"/>
        <v>1721841.5262840157</v>
      </c>
      <c r="BV217" s="5">
        <f t="shared" ca="1" si="158"/>
        <v>1762447.5646354179</v>
      </c>
      <c r="BW217" s="5">
        <f t="shared" ca="1" si="158"/>
        <v>1799473.5326559797</v>
      </c>
      <c r="BX217" s="5">
        <f t="shared" ca="1" si="158"/>
        <v>1835599.6969035494</v>
      </c>
      <c r="BY217" s="5">
        <f t="shared" ca="1" si="158"/>
        <v>1871725.8611511195</v>
      </c>
      <c r="BZ217" s="5">
        <f t="shared" ca="1" si="158"/>
        <v>1907852.0253986893</v>
      </c>
      <c r="CA217" s="5">
        <f t="shared" ca="1" si="158"/>
        <v>1976667.486376222</v>
      </c>
      <c r="CB217" s="5">
        <f t="shared" ca="1" si="158"/>
        <v>2018671.4751851535</v>
      </c>
      <c r="CC217" s="5">
        <f t="shared" ca="1" si="158"/>
        <v>2056555.1285042269</v>
      </c>
      <c r="CD217" s="5">
        <f t="shared" ca="1" si="158"/>
        <v>2093403.8160367473</v>
      </c>
      <c r="CE217" s="5">
        <f t="shared" ca="1" si="158"/>
        <v>2130252.5035692696</v>
      </c>
      <c r="CF217" s="5">
        <f t="shared" ca="1" si="158"/>
        <v>0</v>
      </c>
    </row>
    <row r="218" spans="2:84" x14ac:dyDescent="0.3">
      <c r="B218" s="13">
        <f>ROW()</f>
        <v>218</v>
      </c>
      <c r="H218" s="1" t="str">
        <f t="shared" si="155"/>
        <v>НДС к вычету</v>
      </c>
      <c r="I218" s="1" t="str">
        <f>$I$217</f>
        <v>Себестоимостные закупки и затраты без НДС</v>
      </c>
      <c r="J218" s="1" t="str">
        <f t="shared" ref="J218:J223" si="159">I25</f>
        <v>Сырье и материалы</v>
      </c>
      <c r="M218" s="53" t="s">
        <v>18</v>
      </c>
      <c r="U218" s="5">
        <f t="shared" ca="1" si="156"/>
        <v>16091226.315285627</v>
      </c>
      <c r="X218" s="5">
        <f ca="1">IF(X$4="",0,X58*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
)</f>
        <v>0</v>
      </c>
      <c r="Y218" s="5">
        <f ca="1">IF(Y$4="",0,Y58*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
)</f>
        <v>0</v>
      </c>
      <c r="Z218" s="5">
        <f ca="1">IF(Z$4="",0,Z58*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
)</f>
        <v>0</v>
      </c>
      <c r="AA218" s="5">
        <f ca="1">IF(AA$4="",0,AA58*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
)</f>
        <v>16666.666666666668</v>
      </c>
      <c r="AB218" s="5">
        <f ca="1">IF(AB$4="",0,AB58*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
)</f>
        <v>25000</v>
      </c>
      <c r="AC218" s="5">
        <f ca="1">IF(AC$4="",0,AC58*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
)</f>
        <v>33333.333333333336</v>
      </c>
      <c r="AD218" s="5">
        <f ca="1">IF(AD$4="",0,AD58*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
)</f>
        <v>41666.666666666672</v>
      </c>
      <c r="AE218" s="5">
        <f ca="1">IF(AE$4="",0,AE58*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
)</f>
        <v>51000</v>
      </c>
      <c r="AF218" s="5">
        <f ca="1">IF(AF$4="",0,AF58*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
)</f>
        <v>59500</v>
      </c>
      <c r="AG218" s="5">
        <f ca="1">IF(AG$4="",0,AG58*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
)</f>
        <v>68000</v>
      </c>
      <c r="AH218" s="5">
        <f ca="1">IF(AH$4="",0,AH58*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
)</f>
        <v>76500</v>
      </c>
      <c r="AI218" s="5">
        <f ca="1">IF(AI$4="",0,AI58*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
)</f>
        <v>85000</v>
      </c>
      <c r="AJ218" s="5">
        <f ca="1">IF(AJ$4="",0,AJ58*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
)</f>
        <v>93500</v>
      </c>
      <c r="AK218" s="5">
        <f ca="1">IF(AK$4="",0,AK58*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
)</f>
        <v>104040</v>
      </c>
      <c r="AL218" s="5">
        <f ca="1">IF(AL$4="",0,AL58*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
)</f>
        <v>112710</v>
      </c>
      <c r="AM218" s="5">
        <f ca="1">IF(AM$4="",0,AM58*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
)</f>
        <v>121380</v>
      </c>
      <c r="AN218" s="5">
        <f ca="1">IF(AN$4="",0,AN58*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
)</f>
        <v>130050</v>
      </c>
      <c r="AO218" s="5">
        <f ca="1">IF(AO$4="",0,AO58*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
)</f>
        <v>138719.99999999997</v>
      </c>
      <c r="AP218" s="5">
        <f ca="1">IF(AP$4="",0,AP58*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
)</f>
        <v>147390</v>
      </c>
      <c r="AQ218" s="5">
        <f ca="1">IF(AQ$4="",0,AQ58*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
)</f>
        <v>159181.20000000001</v>
      </c>
      <c r="AR218" s="5">
        <f ca="1">IF(AR$4="",0,AR58*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
)</f>
        <v>168024.59999999998</v>
      </c>
      <c r="AS218" s="5">
        <f ca="1">IF(AS$4="",0,AS58*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
)</f>
        <v>176868</v>
      </c>
      <c r="AT218" s="5">
        <f ca="1">IF(AT$4="",0,AT58*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
)</f>
        <v>185711.40000000002</v>
      </c>
      <c r="AU218" s="5">
        <f ca="1">IF(AU$4="",0,AU58*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
)</f>
        <v>194554.80000000005</v>
      </c>
      <c r="AV218" s="5">
        <f ca="1">IF(AV$4="",0,AV58*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
)</f>
        <v>203398.2</v>
      </c>
      <c r="AW218" s="5">
        <f ca="1">IF(AW$4="",0,AW58*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
)</f>
        <v>216486.432</v>
      </c>
      <c r="AX218" s="5">
        <f ca="1">IF(AX$4="",0,AX58*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
)</f>
        <v>225506.7</v>
      </c>
      <c r="AY218" s="5">
        <f ca="1">IF(AY$4="",0,AY58*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
)</f>
        <v>234526.96800000002</v>
      </c>
      <c r="AZ218" s="5">
        <f ca="1">IF(AZ$4="",0,AZ58*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
)</f>
        <v>243547.236</v>
      </c>
      <c r="BA218" s="5">
        <f ca="1">IF(BA$4="",0,BA58*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
)</f>
        <v>252567.50400000002</v>
      </c>
      <c r="BB218" s="5">
        <f ca="1">IF(BB$4="",0,BB58*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
)</f>
        <v>261587.77200000003</v>
      </c>
      <c r="BC218" s="5">
        <f ca="1">IF(BC$4="",0,BC58*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
)</f>
        <v>276020.20079999999</v>
      </c>
      <c r="BD218" s="5">
        <f ca="1">IF(BD$4="",0,BD58*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
)</f>
        <v>285220.87416000006</v>
      </c>
      <c r="BE218" s="5">
        <f ca="1">IF(BE$4="",0,BE58*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
)</f>
        <v>294421.54751999996</v>
      </c>
      <c r="BF218" s="5">
        <f ca="1">IF(BF$4="",0,BF58*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
)</f>
        <v>303622.22088000004</v>
      </c>
      <c r="BG218" s="5">
        <f ca="1">IF(BG$4="",0,BG58*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
)</f>
        <v>312822.89423999999</v>
      </c>
      <c r="BH218" s="5">
        <f ca="1">IF(BH$4="",0,BH58*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
)</f>
        <v>322023.56760000007</v>
      </c>
      <c r="BI218" s="5">
        <f ca="1">IF(BI$4="",0,BI58*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
)</f>
        <v>337848.72577920003</v>
      </c>
      <c r="BJ218" s="5">
        <f ca="1">IF(BJ$4="",0,BJ58*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
)</f>
        <v>347233.41260640003</v>
      </c>
      <c r="BK218" s="5">
        <f ca="1">IF(BK$4="",0,BK58*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
)</f>
        <v>356618.09943360009</v>
      </c>
      <c r="BL218" s="5">
        <f ca="1">IF(BL$4="",0,BL58*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
)</f>
        <v>366002.78626080009</v>
      </c>
      <c r="BM218" s="5">
        <f ca="1">IF(BM$4="",0,BM58*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
)</f>
        <v>375387.47308800009</v>
      </c>
      <c r="BN218" s="5">
        <f ca="1">IF(BN$4="",0,BN58*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
)</f>
        <v>384772.15991519997</v>
      </c>
      <c r="BO218" s="5">
        <f ca="1">IF(BO$4="",0,BO58*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
)</f>
        <v>402039.983677248</v>
      </c>
      <c r="BP218" s="5">
        <f ca="1">IF(BP$4="",0,BP58*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
)</f>
        <v>411612.36424099188</v>
      </c>
      <c r="BQ218" s="5">
        <f ca="1">IF(BQ$4="",0,BQ58*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
)</f>
        <v>421184.74480473599</v>
      </c>
      <c r="BR218" s="5">
        <f ca="1">IF(BR$4="",0,BR58*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
)</f>
        <v>430757.12536847993</v>
      </c>
      <c r="BS218" s="5">
        <f ca="1">IF(BS$4="",0,BS58*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
)</f>
        <v>440329.50593222398</v>
      </c>
      <c r="BT218" s="5">
        <f ca="1">IF(BT$4="",0,BT58*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
)</f>
        <v>449901.88649596798</v>
      </c>
      <c r="BU218" s="5">
        <f ca="1">IF(BU$4="",0,BU58*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
)</f>
        <v>468663.75240090623</v>
      </c>
      <c r="BV218" s="5">
        <f ca="1">IF(BV$4="",0,BV58*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
)</f>
        <v>478427.58057592524</v>
      </c>
      <c r="BW218" s="5">
        <f ca="1">IF(BW$4="",0,BW58*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
)</f>
        <v>488191.40875094407</v>
      </c>
      <c r="BX218" s="5">
        <f ca="1">IF(BX$4="",0,BX58*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
)</f>
        <v>497955.23692596285</v>
      </c>
      <c r="BY218" s="5">
        <f ca="1">IF(BY$4="",0,BY58*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
)</f>
        <v>507719.0651009818</v>
      </c>
      <c r="BZ218" s="5">
        <f ca="1">IF(BZ$4="",0,BZ58*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
)</f>
        <v>517482.89327600069</v>
      </c>
      <c r="CA218" s="5">
        <f ca="1">IF(CA$4="",0,CA58*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
)</f>
        <v>537791.65588003991</v>
      </c>
      <c r="CB218" s="5">
        <f ca="1">IF(CB$4="",0,CB58*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
)</f>
        <v>547750.7606185592</v>
      </c>
      <c r="CC218" s="5">
        <f ca="1">IF(CC$4="",0,CC58*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
)</f>
        <v>557709.8653570785</v>
      </c>
      <c r="CD218" s="5">
        <f ca="1">IF(CD$4="",0,CD58*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
)</f>
        <v>567668.97009559756</v>
      </c>
      <c r="CE218" s="5">
        <f ca="1">IF(CE$4="",0,CE58*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
)</f>
        <v>577628.07483411697</v>
      </c>
      <c r="CF218" s="5">
        <f ca="1">IF(CF$4="",0,CF58*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
)</f>
        <v>0</v>
      </c>
    </row>
    <row r="219" spans="2:84" x14ac:dyDescent="0.3">
      <c r="B219" s="13">
        <f>ROW()</f>
        <v>219</v>
      </c>
      <c r="H219" s="1" t="str">
        <f t="shared" si="155"/>
        <v>НДС к вычету</v>
      </c>
      <c r="I219" s="1" t="str">
        <f t="shared" ref="I219:I223" si="160">$I$217</f>
        <v>Себестоимостные закупки и затраты без НДС</v>
      </c>
      <c r="J219" s="1" t="str">
        <f t="shared" si="159"/>
        <v>Изготовление у подрядчиков</v>
      </c>
      <c r="M219" s="53" t="s">
        <v>18</v>
      </c>
      <c r="U219" s="5">
        <f t="shared" ca="1" si="156"/>
        <v>32182452.630571254</v>
      </c>
      <c r="X219" s="5">
        <f ca="1">IF(X$4="",0,X59*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
)</f>
        <v>0</v>
      </c>
      <c r="Y219" s="5">
        <f ca="1">IF(Y$4="",0,Y59*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
)</f>
        <v>0</v>
      </c>
      <c r="Z219" s="5">
        <f ca="1">IF(Z$4="",0,Z59*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
)</f>
        <v>0</v>
      </c>
      <c r="AA219" s="5">
        <f ca="1">IF(AA$4="",0,AA59*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
)</f>
        <v>33333.333333333336</v>
      </c>
      <c r="AB219" s="5">
        <f ca="1">IF(AB$4="",0,AB59*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
)</f>
        <v>50000</v>
      </c>
      <c r="AC219" s="5">
        <f ca="1">IF(AC$4="",0,AC59*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
)</f>
        <v>66666.666666666672</v>
      </c>
      <c r="AD219" s="5">
        <f ca="1">IF(AD$4="",0,AD59*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
)</f>
        <v>83333.333333333343</v>
      </c>
      <c r="AE219" s="5">
        <f ca="1">IF(AE$4="",0,AE59*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
)</f>
        <v>102000</v>
      </c>
      <c r="AF219" s="5">
        <f ca="1">IF(AF$4="",0,AF59*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
)</f>
        <v>119000</v>
      </c>
      <c r="AG219" s="5">
        <f ca="1">IF(AG$4="",0,AG59*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
)</f>
        <v>136000</v>
      </c>
      <c r="AH219" s="5">
        <f ca="1">IF(AH$4="",0,AH59*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
)</f>
        <v>153000</v>
      </c>
      <c r="AI219" s="5">
        <f ca="1">IF(AI$4="",0,AI59*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
)</f>
        <v>170000</v>
      </c>
      <c r="AJ219" s="5">
        <f ca="1">IF(AJ$4="",0,AJ59*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
)</f>
        <v>187000</v>
      </c>
      <c r="AK219" s="5">
        <f ca="1">IF(AK$4="",0,AK59*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
)</f>
        <v>208080</v>
      </c>
      <c r="AL219" s="5">
        <f ca="1">IF(AL$4="",0,AL59*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
)</f>
        <v>225420</v>
      </c>
      <c r="AM219" s="5">
        <f ca="1">IF(AM$4="",0,AM59*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
)</f>
        <v>242760</v>
      </c>
      <c r="AN219" s="5">
        <f ca="1">IF(AN$4="",0,AN59*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
)</f>
        <v>260100</v>
      </c>
      <c r="AO219" s="5">
        <f ca="1">IF(AO$4="",0,AO59*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
)</f>
        <v>277439.99999999994</v>
      </c>
      <c r="AP219" s="5">
        <f ca="1">IF(AP$4="",0,AP59*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
)</f>
        <v>294780</v>
      </c>
      <c r="AQ219" s="5">
        <f ca="1">IF(AQ$4="",0,AQ59*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
)</f>
        <v>318362.40000000002</v>
      </c>
      <c r="AR219" s="5">
        <f ca="1">IF(AR$4="",0,AR59*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
)</f>
        <v>336049.19999999995</v>
      </c>
      <c r="AS219" s="5">
        <f ca="1">IF(AS$4="",0,AS59*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
)</f>
        <v>353736</v>
      </c>
      <c r="AT219" s="5">
        <f ca="1">IF(AT$4="",0,AT59*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
)</f>
        <v>371422.80000000005</v>
      </c>
      <c r="AU219" s="5">
        <f ca="1">IF(AU$4="",0,AU59*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
)</f>
        <v>389109.60000000009</v>
      </c>
      <c r="AV219" s="5">
        <f ca="1">IF(AV$4="",0,AV59*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
)</f>
        <v>406796.4</v>
      </c>
      <c r="AW219" s="5">
        <f ca="1">IF(AW$4="",0,AW59*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
)</f>
        <v>432972.864</v>
      </c>
      <c r="AX219" s="5">
        <f ca="1">IF(AX$4="",0,AX59*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
)</f>
        <v>451013.4</v>
      </c>
      <c r="AY219" s="5">
        <f ca="1">IF(AY$4="",0,AY59*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
)</f>
        <v>469053.93600000005</v>
      </c>
      <c r="AZ219" s="5">
        <f ca="1">IF(AZ$4="",0,AZ59*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
)</f>
        <v>487094.47200000001</v>
      </c>
      <c r="BA219" s="5">
        <f ca="1">IF(BA$4="",0,BA59*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
)</f>
        <v>505135.00800000003</v>
      </c>
      <c r="BB219" s="5">
        <f ca="1">IF(BB$4="",0,BB59*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
)</f>
        <v>523175.54400000005</v>
      </c>
      <c r="BC219" s="5">
        <f ca="1">IF(BC$4="",0,BC59*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
)</f>
        <v>552040.40159999998</v>
      </c>
      <c r="BD219" s="5">
        <f ca="1">IF(BD$4="",0,BD59*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
)</f>
        <v>570441.74832000013</v>
      </c>
      <c r="BE219" s="5">
        <f ca="1">IF(BE$4="",0,BE59*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
)</f>
        <v>588843.09503999993</v>
      </c>
      <c r="BF219" s="5">
        <f ca="1">IF(BF$4="",0,BF59*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
)</f>
        <v>607244.44176000007</v>
      </c>
      <c r="BG219" s="5">
        <f ca="1">IF(BG$4="",0,BG59*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
)</f>
        <v>625645.78847999999</v>
      </c>
      <c r="BH219" s="5">
        <f ca="1">IF(BH$4="",0,BH59*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
)</f>
        <v>644047.13520000014</v>
      </c>
      <c r="BI219" s="5">
        <f ca="1">IF(BI$4="",0,BI59*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
)</f>
        <v>675697.45155840006</v>
      </c>
      <c r="BJ219" s="5">
        <f ca="1">IF(BJ$4="",0,BJ59*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
)</f>
        <v>694466.82521280006</v>
      </c>
      <c r="BK219" s="5">
        <f ca="1">IF(BK$4="",0,BK59*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
)</f>
        <v>713236.19886720018</v>
      </c>
      <c r="BL219" s="5">
        <f ca="1">IF(BL$4="",0,BL59*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
)</f>
        <v>732005.57252160017</v>
      </c>
      <c r="BM219" s="5">
        <f ca="1">IF(BM$4="",0,BM59*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
)</f>
        <v>750774.94617600017</v>
      </c>
      <c r="BN219" s="5">
        <f ca="1">IF(BN$4="",0,BN59*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
)</f>
        <v>769544.31983039994</v>
      </c>
      <c r="BO219" s="5">
        <f ca="1">IF(BO$4="",0,BO59*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
)</f>
        <v>804079.96735449601</v>
      </c>
      <c r="BP219" s="5">
        <f ca="1">IF(BP$4="",0,BP59*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
)</f>
        <v>823224.72848198377</v>
      </c>
      <c r="BQ219" s="5">
        <f ca="1">IF(BQ$4="",0,BQ59*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
)</f>
        <v>842369.48960947199</v>
      </c>
      <c r="BR219" s="5">
        <f ca="1">IF(BR$4="",0,BR59*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
)</f>
        <v>861514.25073695986</v>
      </c>
      <c r="BS219" s="5">
        <f ca="1">IF(BS$4="",0,BS59*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
)</f>
        <v>880659.01186444797</v>
      </c>
      <c r="BT219" s="5">
        <f ca="1">IF(BT$4="",0,BT59*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
)</f>
        <v>899803.77299193596</v>
      </c>
      <c r="BU219" s="5">
        <f ca="1">IF(BU$4="",0,BU59*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
)</f>
        <v>937327.50480181247</v>
      </c>
      <c r="BV219" s="5">
        <f ca="1">IF(BV$4="",0,BV59*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
)</f>
        <v>956855.16115185048</v>
      </c>
      <c r="BW219" s="5">
        <f ca="1">IF(BW$4="",0,BW59*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
)</f>
        <v>976382.81750188814</v>
      </c>
      <c r="BX219" s="5">
        <f ca="1">IF(BX$4="",0,BX59*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
)</f>
        <v>995910.47385192569</v>
      </c>
      <c r="BY219" s="5">
        <f ca="1">IF(BY$4="",0,BY59*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
)</f>
        <v>1015438.1302019636</v>
      </c>
      <c r="BZ219" s="5">
        <f ca="1">IF(BZ$4="",0,BZ59*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
)</f>
        <v>1034965.7865520014</v>
      </c>
      <c r="CA219" s="5">
        <f ca="1">IF(CA$4="",0,CA59*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
)</f>
        <v>1075583.3117600798</v>
      </c>
      <c r="CB219" s="5">
        <f ca="1">IF(CB$4="",0,CB59*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
)</f>
        <v>1095501.5212371184</v>
      </c>
      <c r="CC219" s="5">
        <f ca="1">IF(CC$4="",0,CC59*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
)</f>
        <v>1115419.730714157</v>
      </c>
      <c r="CD219" s="5">
        <f ca="1">IF(CD$4="",0,CD59*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
)</f>
        <v>1135337.9401911951</v>
      </c>
      <c r="CE219" s="5">
        <f ca="1">IF(CE$4="",0,CE59*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
)</f>
        <v>1155256.1496682339</v>
      </c>
      <c r="CF219" s="5">
        <f ca="1">IF(CF$4="",0,CF59*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
)</f>
        <v>0</v>
      </c>
    </row>
    <row r="220" spans="2:84" x14ac:dyDescent="0.3">
      <c r="B220" s="13">
        <f>ROW()</f>
        <v>220</v>
      </c>
      <c r="H220" s="1" t="str">
        <f t="shared" si="155"/>
        <v>НДС к вычету</v>
      </c>
      <c r="I220" s="1" t="str">
        <f t="shared" si="160"/>
        <v>Себестоимостные закупки и затраты без НДС</v>
      </c>
      <c r="J220" s="1" t="str">
        <f t="shared" si="159"/>
        <v>Потребление ресурсов</v>
      </c>
      <c r="M220" s="53" t="s">
        <v>18</v>
      </c>
      <c r="U220" s="5">
        <f t="shared" ca="1" si="156"/>
        <v>6205439.2961806031</v>
      </c>
      <c r="X220" s="5">
        <f ca="1">IF(X$4="",0,X60*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
)</f>
        <v>0</v>
      </c>
      <c r="Y220" s="5">
        <f ca="1">IF(Y$4="",0,Y60*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
)</f>
        <v>0</v>
      </c>
      <c r="Z220" s="5">
        <f ca="1">IF(Z$4="",0,Z60*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
)</f>
        <v>0</v>
      </c>
      <c r="AA220" s="5">
        <f ca="1">IF(AA$4="",0,AA60*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
)</f>
        <v>0</v>
      </c>
      <c r="AB220" s="5">
        <f ca="1">IF(AB$4="",0,AB60*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
)</f>
        <v>6666.6666666666679</v>
      </c>
      <c r="AC220" s="5">
        <f ca="1">IF(AC$4="",0,AC60*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
)</f>
        <v>10000</v>
      </c>
      <c r="AD220" s="5">
        <f ca="1">IF(AD$4="",0,AD60*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
)</f>
        <v>13333.333333333336</v>
      </c>
      <c r="AE220" s="5">
        <f ca="1">IF(AE$4="",0,AE60*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
)</f>
        <v>16666.666666666668</v>
      </c>
      <c r="AF220" s="5">
        <f ca="1">IF(AF$4="",0,AF60*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
)</f>
        <v>20400</v>
      </c>
      <c r="AG220" s="5">
        <f ca="1">IF(AG$4="",0,AG60*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
)</f>
        <v>23800</v>
      </c>
      <c r="AH220" s="5">
        <f ca="1">IF(AH$4="",0,AH60*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
)</f>
        <v>27200</v>
      </c>
      <c r="AI220" s="5">
        <f ca="1">IF(AI$4="",0,AI60*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
)</f>
        <v>30600</v>
      </c>
      <c r="AJ220" s="5">
        <f ca="1">IF(AJ$4="",0,AJ60*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
)</f>
        <v>34000</v>
      </c>
      <c r="AK220" s="5">
        <f ca="1">IF(AK$4="",0,AK60*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
)</f>
        <v>37400</v>
      </c>
      <c r="AL220" s="5">
        <f ca="1">IF(AL$4="",0,AL60*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
)</f>
        <v>41616</v>
      </c>
      <c r="AM220" s="5">
        <f ca="1">IF(AM$4="",0,AM60*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
)</f>
        <v>45084</v>
      </c>
      <c r="AN220" s="5">
        <f ca="1">IF(AN$4="",0,AN60*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
)</f>
        <v>48552</v>
      </c>
      <c r="AO220" s="5">
        <f ca="1">IF(AO$4="",0,AO60*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
)</f>
        <v>52020</v>
      </c>
      <c r="AP220" s="5">
        <f ca="1">IF(AP$4="",0,AP60*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
)</f>
        <v>55488</v>
      </c>
      <c r="AQ220" s="5">
        <f ca="1">IF(AQ$4="",0,AQ60*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
)</f>
        <v>58956</v>
      </c>
      <c r="AR220" s="5">
        <f ca="1">IF(AR$4="",0,AR60*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
)</f>
        <v>63672.48000000001</v>
      </c>
      <c r="AS220" s="5">
        <f ca="1">IF(AS$4="",0,AS60*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
)</f>
        <v>67209.840000000011</v>
      </c>
      <c r="AT220" s="5">
        <f ca="1">IF(AT$4="",0,AT60*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
)</f>
        <v>70747.199999999997</v>
      </c>
      <c r="AU220" s="5">
        <f ca="1">IF(AU$4="",0,AU60*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
)</f>
        <v>74284.56</v>
      </c>
      <c r="AV220" s="5">
        <f ca="1">IF(AV$4="",0,AV60*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
)</f>
        <v>77821.920000000013</v>
      </c>
      <c r="AW220" s="5">
        <f ca="1">IF(AW$4="",0,AW60*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
)</f>
        <v>81359.28</v>
      </c>
      <c r="AX220" s="5">
        <f ca="1">IF(AX$4="",0,AX60*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
)</f>
        <v>86594.572800000024</v>
      </c>
      <c r="AY220" s="5">
        <f ca="1">IF(AY$4="",0,AY60*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
)</f>
        <v>90202.68</v>
      </c>
      <c r="AZ220" s="5">
        <f ca="1">IF(AZ$4="",0,AZ60*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
)</f>
        <v>93810.787200000021</v>
      </c>
      <c r="BA220" s="5">
        <f ca="1">IF(BA$4="",0,BA60*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
)</f>
        <v>97418.89439999999</v>
      </c>
      <c r="BB220" s="5">
        <f ca="1">IF(BB$4="",0,BB60*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
)</f>
        <v>101027.00160000002</v>
      </c>
      <c r="BC220" s="5">
        <f ca="1">IF(BC$4="",0,BC60*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
)</f>
        <v>104635.10880000002</v>
      </c>
      <c r="BD220" s="5">
        <f ca="1">IF(BD$4="",0,BD60*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
)</f>
        <v>110408.08032000002</v>
      </c>
      <c r="BE220" s="5">
        <f ca="1">IF(BE$4="",0,BE60*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
)</f>
        <v>114088.34966400001</v>
      </c>
      <c r="BF220" s="5">
        <f ca="1">IF(BF$4="",0,BF60*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
)</f>
        <v>117768.61900799999</v>
      </c>
      <c r="BG220" s="5">
        <f ca="1">IF(BG$4="",0,BG60*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
)</f>
        <v>121448.88835200002</v>
      </c>
      <c r="BH220" s="5">
        <f ca="1">IF(BH$4="",0,BH60*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
)</f>
        <v>125129.15769600002</v>
      </c>
      <c r="BI220" s="5">
        <f ca="1">IF(BI$4="",0,BI60*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
)</f>
        <v>128809.42704000001</v>
      </c>
      <c r="BJ220" s="5">
        <f ca="1">IF(BJ$4="",0,BJ60*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
)</f>
        <v>135139.49031168001</v>
      </c>
      <c r="BK220" s="5">
        <f ca="1">IF(BK$4="",0,BK60*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
)</f>
        <v>138893.36504256001</v>
      </c>
      <c r="BL220" s="5">
        <f ca="1">IF(BL$4="",0,BL60*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
)</f>
        <v>142647.23977344003</v>
      </c>
      <c r="BM220" s="5">
        <f ca="1">IF(BM$4="",0,BM60*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
)</f>
        <v>146401.11450432005</v>
      </c>
      <c r="BN220" s="5">
        <f ca="1">IF(BN$4="",0,BN60*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
)</f>
        <v>150154.98923520005</v>
      </c>
      <c r="BO220" s="5">
        <f ca="1">IF(BO$4="",0,BO60*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
)</f>
        <v>153908.86396607998</v>
      </c>
      <c r="BP220" s="5">
        <f ca="1">IF(BP$4="",0,BP60*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
)</f>
        <v>160815.99347089918</v>
      </c>
      <c r="BQ220" s="5">
        <f ca="1">IF(BQ$4="",0,BQ60*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
)</f>
        <v>164644.94569639678</v>
      </c>
      <c r="BR220" s="5">
        <f ca="1">IF(BR$4="",0,BR60*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
)</f>
        <v>168473.89792189439</v>
      </c>
      <c r="BS220" s="5">
        <f ca="1">IF(BS$4="",0,BS60*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
)</f>
        <v>172302.85014739199</v>
      </c>
      <c r="BT220" s="5">
        <f ca="1">IF(BT$4="",0,BT60*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
)</f>
        <v>176131.80237288959</v>
      </c>
      <c r="BU220" s="5">
        <f ca="1">IF(BU$4="",0,BU60*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
)</f>
        <v>179960.75459838717</v>
      </c>
      <c r="BV220" s="5">
        <f ca="1">IF(BV$4="",0,BV60*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
)</f>
        <v>187465.50096036249</v>
      </c>
      <c r="BW220" s="5">
        <f ca="1">IF(BW$4="",0,BW60*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
)</f>
        <v>191371.0322303701</v>
      </c>
      <c r="BX220" s="5">
        <f ca="1">IF(BX$4="",0,BX60*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
)</f>
        <v>195276.56350037758</v>
      </c>
      <c r="BY220" s="5">
        <f ca="1">IF(BY$4="",0,BY60*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
)</f>
        <v>199182.09477038519</v>
      </c>
      <c r="BZ220" s="5">
        <f ca="1">IF(BZ$4="",0,BZ60*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
)</f>
        <v>203087.62604039273</v>
      </c>
      <c r="CA220" s="5">
        <f ca="1">IF(CA$4="",0,CA60*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
)</f>
        <v>206993.15731040027</v>
      </c>
      <c r="CB220" s="5">
        <f ca="1">IF(CB$4="",0,CB60*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
)</f>
        <v>215116.66235201596</v>
      </c>
      <c r="CC220" s="5">
        <f ca="1">IF(CC$4="",0,CC60*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
)</f>
        <v>219100.30424742369</v>
      </c>
      <c r="CD220" s="5">
        <f ca="1">IF(CD$4="",0,CD60*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
)</f>
        <v>223083.94614283135</v>
      </c>
      <c r="CE220" s="5">
        <f ca="1">IF(CE$4="",0,CE60*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
)</f>
        <v>227067.58803823908</v>
      </c>
      <c r="CF220" s="5">
        <f ca="1">IF(CF$4="",0,CF60*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
)</f>
        <v>0</v>
      </c>
    </row>
    <row r="221" spans="2:84" x14ac:dyDescent="0.3">
      <c r="B221" s="13">
        <f>ROW()</f>
        <v>221</v>
      </c>
      <c r="H221" s="1" t="str">
        <f t="shared" si="155"/>
        <v>НДС к вычету</v>
      </c>
      <c r="I221" s="1" t="str">
        <f t="shared" si="160"/>
        <v>Себестоимостные закупки и затраты без НДС</v>
      </c>
      <c r="J221" s="1" t="str">
        <f t="shared" si="159"/>
        <v>ФОТ производственного персонала</v>
      </c>
      <c r="M221" s="53" t="s">
        <v>18</v>
      </c>
      <c r="U221" s="5">
        <f t="shared" ca="1" si="156"/>
        <v>0</v>
      </c>
      <c r="X221" s="5">
        <f ca="1">IF(X$4="",0,X61*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
)</f>
        <v>0</v>
      </c>
      <c r="Y221" s="5">
        <f ca="1">IF(Y$4="",0,Y61*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
)</f>
        <v>0</v>
      </c>
      <c r="Z221" s="5">
        <f ca="1">IF(Z$4="",0,Z61*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
)</f>
        <v>0</v>
      </c>
      <c r="AA221" s="5">
        <f ca="1">IF(AA$4="",0,AA61*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
)</f>
        <v>0</v>
      </c>
      <c r="AB221" s="5">
        <f ca="1">IF(AB$4="",0,AB61*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
)</f>
        <v>0</v>
      </c>
      <c r="AC221" s="5">
        <f ca="1">IF(AC$4="",0,AC61*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
)</f>
        <v>0</v>
      </c>
      <c r="AD221" s="5">
        <f ca="1">IF(AD$4="",0,AD61*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
)</f>
        <v>0</v>
      </c>
      <c r="AE221" s="5">
        <f ca="1">IF(AE$4="",0,AE61*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
)</f>
        <v>0</v>
      </c>
      <c r="AF221" s="5">
        <f ca="1">IF(AF$4="",0,AF61*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
)</f>
        <v>0</v>
      </c>
      <c r="AG221" s="5">
        <f ca="1">IF(AG$4="",0,AG61*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
)</f>
        <v>0</v>
      </c>
      <c r="AH221" s="5">
        <f ca="1">IF(AH$4="",0,AH61*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
)</f>
        <v>0</v>
      </c>
      <c r="AI221" s="5">
        <f ca="1">IF(AI$4="",0,AI61*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
)</f>
        <v>0</v>
      </c>
      <c r="AJ221" s="5">
        <f ca="1">IF(AJ$4="",0,AJ61*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
)</f>
        <v>0</v>
      </c>
      <c r="AK221" s="5">
        <f ca="1">IF(AK$4="",0,AK61*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
)</f>
        <v>0</v>
      </c>
      <c r="AL221" s="5">
        <f ca="1">IF(AL$4="",0,AL61*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
)</f>
        <v>0</v>
      </c>
      <c r="AM221" s="5">
        <f ca="1">IF(AM$4="",0,AM61*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
)</f>
        <v>0</v>
      </c>
      <c r="AN221" s="5">
        <f ca="1">IF(AN$4="",0,AN61*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
)</f>
        <v>0</v>
      </c>
      <c r="AO221" s="5">
        <f ca="1">IF(AO$4="",0,AO61*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
)</f>
        <v>0</v>
      </c>
      <c r="AP221" s="5">
        <f ca="1">IF(AP$4="",0,AP61*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
)</f>
        <v>0</v>
      </c>
      <c r="AQ221" s="5">
        <f ca="1">IF(AQ$4="",0,AQ61*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
)</f>
        <v>0</v>
      </c>
      <c r="AR221" s="5">
        <f ca="1">IF(AR$4="",0,AR61*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
)</f>
        <v>0</v>
      </c>
      <c r="AS221" s="5">
        <f ca="1">IF(AS$4="",0,AS61*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
)</f>
        <v>0</v>
      </c>
      <c r="AT221" s="5">
        <f ca="1">IF(AT$4="",0,AT61*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
)</f>
        <v>0</v>
      </c>
      <c r="AU221" s="5">
        <f ca="1">IF(AU$4="",0,AU61*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
)</f>
        <v>0</v>
      </c>
      <c r="AV221" s="5">
        <f ca="1">IF(AV$4="",0,AV61*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
)</f>
        <v>0</v>
      </c>
      <c r="AW221" s="5">
        <f ca="1">IF(AW$4="",0,AW61*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
)</f>
        <v>0</v>
      </c>
      <c r="AX221" s="5">
        <f ca="1">IF(AX$4="",0,AX61*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
)</f>
        <v>0</v>
      </c>
      <c r="AY221" s="5">
        <f ca="1">IF(AY$4="",0,AY61*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
)</f>
        <v>0</v>
      </c>
      <c r="AZ221" s="5">
        <f ca="1">IF(AZ$4="",0,AZ61*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
)</f>
        <v>0</v>
      </c>
      <c r="BA221" s="5">
        <f ca="1">IF(BA$4="",0,BA61*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
)</f>
        <v>0</v>
      </c>
      <c r="BB221" s="5">
        <f ca="1">IF(BB$4="",0,BB61*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
)</f>
        <v>0</v>
      </c>
      <c r="BC221" s="5">
        <f ca="1">IF(BC$4="",0,BC61*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
)</f>
        <v>0</v>
      </c>
      <c r="BD221" s="5">
        <f ca="1">IF(BD$4="",0,BD61*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
)</f>
        <v>0</v>
      </c>
      <c r="BE221" s="5">
        <f ca="1">IF(BE$4="",0,BE61*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
)</f>
        <v>0</v>
      </c>
      <c r="BF221" s="5">
        <f ca="1">IF(BF$4="",0,BF61*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
)</f>
        <v>0</v>
      </c>
      <c r="BG221" s="5">
        <f ca="1">IF(BG$4="",0,BG61*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
)</f>
        <v>0</v>
      </c>
      <c r="BH221" s="5">
        <f ca="1">IF(BH$4="",0,BH61*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
)</f>
        <v>0</v>
      </c>
      <c r="BI221" s="5">
        <f ca="1">IF(BI$4="",0,BI61*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
)</f>
        <v>0</v>
      </c>
      <c r="BJ221" s="5">
        <f ca="1">IF(BJ$4="",0,BJ61*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
)</f>
        <v>0</v>
      </c>
      <c r="BK221" s="5">
        <f ca="1">IF(BK$4="",0,BK61*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
)</f>
        <v>0</v>
      </c>
      <c r="BL221" s="5">
        <f ca="1">IF(BL$4="",0,BL61*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
)</f>
        <v>0</v>
      </c>
      <c r="BM221" s="5">
        <f ca="1">IF(BM$4="",0,BM61*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
)</f>
        <v>0</v>
      </c>
      <c r="BN221" s="5">
        <f ca="1">IF(BN$4="",0,BN61*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
)</f>
        <v>0</v>
      </c>
      <c r="BO221" s="5">
        <f ca="1">IF(BO$4="",0,BO61*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
)</f>
        <v>0</v>
      </c>
      <c r="BP221" s="5">
        <f ca="1">IF(BP$4="",0,BP61*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
)</f>
        <v>0</v>
      </c>
      <c r="BQ221" s="5">
        <f ca="1">IF(BQ$4="",0,BQ61*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
)</f>
        <v>0</v>
      </c>
      <c r="BR221" s="5">
        <f ca="1">IF(BR$4="",0,BR61*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
)</f>
        <v>0</v>
      </c>
      <c r="BS221" s="5">
        <f ca="1">IF(BS$4="",0,BS61*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
)</f>
        <v>0</v>
      </c>
      <c r="BT221" s="5">
        <f ca="1">IF(BT$4="",0,BT61*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
)</f>
        <v>0</v>
      </c>
      <c r="BU221" s="5">
        <f ca="1">IF(BU$4="",0,BU61*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
)</f>
        <v>0</v>
      </c>
      <c r="BV221" s="5">
        <f ca="1">IF(BV$4="",0,BV61*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
)</f>
        <v>0</v>
      </c>
      <c r="BW221" s="5">
        <f ca="1">IF(BW$4="",0,BW61*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
)</f>
        <v>0</v>
      </c>
      <c r="BX221" s="5">
        <f ca="1">IF(BX$4="",0,BX61*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
)</f>
        <v>0</v>
      </c>
      <c r="BY221" s="5">
        <f ca="1">IF(BY$4="",0,BY61*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
)</f>
        <v>0</v>
      </c>
      <c r="BZ221" s="5">
        <f ca="1">IF(BZ$4="",0,BZ61*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
)</f>
        <v>0</v>
      </c>
      <c r="CA221" s="5">
        <f ca="1">IF(CA$4="",0,CA61*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
)</f>
        <v>0</v>
      </c>
      <c r="CB221" s="5">
        <f ca="1">IF(CB$4="",0,CB61*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
)</f>
        <v>0</v>
      </c>
      <c r="CC221" s="5">
        <f ca="1">IF(CC$4="",0,CC61*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
)</f>
        <v>0</v>
      </c>
      <c r="CD221" s="5">
        <f ca="1">IF(CD$4="",0,CD61*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
)</f>
        <v>0</v>
      </c>
      <c r="CE221" s="5">
        <f ca="1">IF(CE$4="",0,CE61*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
)</f>
        <v>0</v>
      </c>
      <c r="CF221" s="5">
        <f ca="1">IF(CF$4="",0,CF61*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
)</f>
        <v>0</v>
      </c>
    </row>
    <row r="222" spans="2:84" x14ac:dyDescent="0.3">
      <c r="B222" s="13">
        <f>ROW()</f>
        <v>222</v>
      </c>
      <c r="H222" s="1" t="str">
        <f t="shared" si="155"/>
        <v>НДС к вычету</v>
      </c>
      <c r="I222" s="1" t="str">
        <f t="shared" si="160"/>
        <v>Себестоимостные закупки и затраты без НДС</v>
      </c>
      <c r="J222" s="1" t="str">
        <f t="shared" si="159"/>
        <v>Соцсборы</v>
      </c>
      <c r="M222" s="53" t="s">
        <v>18</v>
      </c>
      <c r="U222" s="5">
        <f t="shared" ca="1" si="156"/>
        <v>0</v>
      </c>
      <c r="X222" s="5">
        <f ca="1">IF(X$4="",0,X62*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
)</f>
        <v>0</v>
      </c>
      <c r="Y222" s="5">
        <f ca="1">IF(Y$4="",0,Y62*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
)</f>
        <v>0</v>
      </c>
      <c r="Z222" s="5">
        <f ca="1">IF(Z$4="",0,Z62*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
)</f>
        <v>0</v>
      </c>
      <c r="AA222" s="5">
        <f ca="1">IF(AA$4="",0,AA62*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
)</f>
        <v>0</v>
      </c>
      <c r="AB222" s="5">
        <f ca="1">IF(AB$4="",0,AB62*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
)</f>
        <v>0</v>
      </c>
      <c r="AC222" s="5">
        <f ca="1">IF(AC$4="",0,AC62*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
)</f>
        <v>0</v>
      </c>
      <c r="AD222" s="5">
        <f ca="1">IF(AD$4="",0,AD62*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
)</f>
        <v>0</v>
      </c>
      <c r="AE222" s="5">
        <f ca="1">IF(AE$4="",0,AE62*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
)</f>
        <v>0</v>
      </c>
      <c r="AF222" s="5">
        <f ca="1">IF(AF$4="",0,AF62*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
)</f>
        <v>0</v>
      </c>
      <c r="AG222" s="5">
        <f ca="1">IF(AG$4="",0,AG62*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
)</f>
        <v>0</v>
      </c>
      <c r="AH222" s="5">
        <f ca="1">IF(AH$4="",0,AH62*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
)</f>
        <v>0</v>
      </c>
      <c r="AI222" s="5">
        <f ca="1">IF(AI$4="",0,AI62*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
)</f>
        <v>0</v>
      </c>
      <c r="AJ222" s="5">
        <f ca="1">IF(AJ$4="",0,AJ62*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
)</f>
        <v>0</v>
      </c>
      <c r="AK222" s="5">
        <f ca="1">IF(AK$4="",0,AK62*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
)</f>
        <v>0</v>
      </c>
      <c r="AL222" s="5">
        <f ca="1">IF(AL$4="",0,AL62*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
)</f>
        <v>0</v>
      </c>
      <c r="AM222" s="5">
        <f ca="1">IF(AM$4="",0,AM62*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
)</f>
        <v>0</v>
      </c>
      <c r="AN222" s="5">
        <f ca="1">IF(AN$4="",0,AN62*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
)</f>
        <v>0</v>
      </c>
      <c r="AO222" s="5">
        <f ca="1">IF(AO$4="",0,AO62*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
)</f>
        <v>0</v>
      </c>
      <c r="AP222" s="5">
        <f ca="1">IF(AP$4="",0,AP62*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
)</f>
        <v>0</v>
      </c>
      <c r="AQ222" s="5">
        <f ca="1">IF(AQ$4="",0,AQ62*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
)</f>
        <v>0</v>
      </c>
      <c r="AR222" s="5">
        <f ca="1">IF(AR$4="",0,AR62*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
)</f>
        <v>0</v>
      </c>
      <c r="AS222" s="5">
        <f ca="1">IF(AS$4="",0,AS62*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
)</f>
        <v>0</v>
      </c>
      <c r="AT222" s="5">
        <f ca="1">IF(AT$4="",0,AT62*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
)</f>
        <v>0</v>
      </c>
      <c r="AU222" s="5">
        <f ca="1">IF(AU$4="",0,AU62*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
)</f>
        <v>0</v>
      </c>
      <c r="AV222" s="5">
        <f ca="1">IF(AV$4="",0,AV62*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
)</f>
        <v>0</v>
      </c>
      <c r="AW222" s="5">
        <f ca="1">IF(AW$4="",0,AW62*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
)</f>
        <v>0</v>
      </c>
      <c r="AX222" s="5">
        <f ca="1">IF(AX$4="",0,AX62*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
)</f>
        <v>0</v>
      </c>
      <c r="AY222" s="5">
        <f ca="1">IF(AY$4="",0,AY62*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
)</f>
        <v>0</v>
      </c>
      <c r="AZ222" s="5">
        <f ca="1">IF(AZ$4="",0,AZ62*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
)</f>
        <v>0</v>
      </c>
      <c r="BA222" s="5">
        <f ca="1">IF(BA$4="",0,BA62*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
)</f>
        <v>0</v>
      </c>
      <c r="BB222" s="5">
        <f ca="1">IF(BB$4="",0,BB62*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
)</f>
        <v>0</v>
      </c>
      <c r="BC222" s="5">
        <f ca="1">IF(BC$4="",0,BC62*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
)</f>
        <v>0</v>
      </c>
      <c r="BD222" s="5">
        <f ca="1">IF(BD$4="",0,BD62*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
)</f>
        <v>0</v>
      </c>
      <c r="BE222" s="5">
        <f ca="1">IF(BE$4="",0,BE62*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
)</f>
        <v>0</v>
      </c>
      <c r="BF222" s="5">
        <f ca="1">IF(BF$4="",0,BF62*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
)</f>
        <v>0</v>
      </c>
      <c r="BG222" s="5">
        <f ca="1">IF(BG$4="",0,BG62*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
)</f>
        <v>0</v>
      </c>
      <c r="BH222" s="5">
        <f ca="1">IF(BH$4="",0,BH62*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
)</f>
        <v>0</v>
      </c>
      <c r="BI222" s="5">
        <f ca="1">IF(BI$4="",0,BI62*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
)</f>
        <v>0</v>
      </c>
      <c r="BJ222" s="5">
        <f ca="1">IF(BJ$4="",0,BJ62*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
)</f>
        <v>0</v>
      </c>
      <c r="BK222" s="5">
        <f ca="1">IF(BK$4="",0,BK62*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
)</f>
        <v>0</v>
      </c>
      <c r="BL222" s="5">
        <f ca="1">IF(BL$4="",0,BL62*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
)</f>
        <v>0</v>
      </c>
      <c r="BM222" s="5">
        <f ca="1">IF(BM$4="",0,BM62*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
)</f>
        <v>0</v>
      </c>
      <c r="BN222" s="5">
        <f ca="1">IF(BN$4="",0,BN62*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
)</f>
        <v>0</v>
      </c>
      <c r="BO222" s="5">
        <f ca="1">IF(BO$4="",0,BO62*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
)</f>
        <v>0</v>
      </c>
      <c r="BP222" s="5">
        <f ca="1">IF(BP$4="",0,BP62*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
)</f>
        <v>0</v>
      </c>
      <c r="BQ222" s="5">
        <f ca="1">IF(BQ$4="",0,BQ62*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
)</f>
        <v>0</v>
      </c>
      <c r="BR222" s="5">
        <f ca="1">IF(BR$4="",0,BR62*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
)</f>
        <v>0</v>
      </c>
      <c r="BS222" s="5">
        <f ca="1">IF(BS$4="",0,BS62*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
)</f>
        <v>0</v>
      </c>
      <c r="BT222" s="5">
        <f ca="1">IF(BT$4="",0,BT62*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
)</f>
        <v>0</v>
      </c>
      <c r="BU222" s="5">
        <f ca="1">IF(BU$4="",0,BU62*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
)</f>
        <v>0</v>
      </c>
      <c r="BV222" s="5">
        <f ca="1">IF(BV$4="",0,BV62*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
)</f>
        <v>0</v>
      </c>
      <c r="BW222" s="5">
        <f ca="1">IF(BW$4="",0,BW62*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
)</f>
        <v>0</v>
      </c>
      <c r="BX222" s="5">
        <f ca="1">IF(BX$4="",0,BX62*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
)</f>
        <v>0</v>
      </c>
      <c r="BY222" s="5">
        <f ca="1">IF(BY$4="",0,BY62*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
)</f>
        <v>0</v>
      </c>
      <c r="BZ222" s="5">
        <f ca="1">IF(BZ$4="",0,BZ62*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
)</f>
        <v>0</v>
      </c>
      <c r="CA222" s="5">
        <f ca="1">IF(CA$4="",0,CA62*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
)</f>
        <v>0</v>
      </c>
      <c r="CB222" s="5">
        <f ca="1">IF(CB$4="",0,CB62*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
)</f>
        <v>0</v>
      </c>
      <c r="CC222" s="5">
        <f ca="1">IF(CC$4="",0,CC62*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
)</f>
        <v>0</v>
      </c>
      <c r="CD222" s="5">
        <f ca="1">IF(CD$4="",0,CD62*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
)</f>
        <v>0</v>
      </c>
      <c r="CE222" s="5">
        <f ca="1">IF(CE$4="",0,CE62*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
)</f>
        <v>0</v>
      </c>
      <c r="CF222" s="5">
        <f ca="1">IF(CF$4="",0,CF62*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
)</f>
        <v>0</v>
      </c>
    </row>
    <row r="223" spans="2:84" x14ac:dyDescent="0.3">
      <c r="B223" s="13">
        <f>ROW()</f>
        <v>223</v>
      </c>
      <c r="H223" s="1" t="str">
        <f t="shared" si="155"/>
        <v>НДС к вычету</v>
      </c>
      <c r="I223" s="1" t="str">
        <f t="shared" si="160"/>
        <v>Себестоимостные закупки и затраты без НДС</v>
      </c>
      <c r="J223" s="1" t="str">
        <f t="shared" si="159"/>
        <v>Прямые расходы включая логистику</v>
      </c>
      <c r="M223" s="53" t="s">
        <v>18</v>
      </c>
      <c r="U223" s="5">
        <f t="shared" ca="1" si="156"/>
        <v>4655075.3826093059</v>
      </c>
      <c r="X223" s="5">
        <f ca="1">IF(X$4="",0,X63*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
)</f>
        <v>0</v>
      </c>
      <c r="Y223" s="5">
        <f ca="1">IF(Y$4="",0,Y63*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
)</f>
        <v>0</v>
      </c>
      <c r="Z223" s="5">
        <f ca="1">IF(Z$4="",0,Z63*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
)</f>
        <v>0</v>
      </c>
      <c r="AA223" s="5">
        <f ca="1">IF(AA$4="",0,AA63*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
)</f>
        <v>1666.666666666667</v>
      </c>
      <c r="AB223" s="5">
        <f ca="1">IF(AB$4="",0,AB63*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
)</f>
        <v>4166.666666666667</v>
      </c>
      <c r="AC223" s="5">
        <f ca="1">IF(AC$4="",0,AC63*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
)</f>
        <v>7500</v>
      </c>
      <c r="AD223" s="5">
        <f ca="1">IF(AD$4="",0,AD63*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
)</f>
        <v>10000</v>
      </c>
      <c r="AE223" s="5">
        <f ca="1">IF(AE$4="",0,AE63*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
)</f>
        <v>12600</v>
      </c>
      <c r="AF223" s="5">
        <f ca="1">IF(AF$4="",0,AF63*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
)</f>
        <v>15216.66666666667</v>
      </c>
      <c r="AG223" s="5">
        <f ca="1">IF(AG$4="",0,AG63*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
)</f>
        <v>17850</v>
      </c>
      <c r="AH223" s="5">
        <f ca="1">IF(AH$4="",0,AH63*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
)</f>
        <v>20400</v>
      </c>
      <c r="AI223" s="5">
        <f ca="1">IF(AI$4="",0,AI63*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
)</f>
        <v>22950</v>
      </c>
      <c r="AJ223" s="5">
        <f ca="1">IF(AJ$4="",0,AJ63*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
)</f>
        <v>25500</v>
      </c>
      <c r="AK223" s="5">
        <f ca="1">IF(AK$4="",0,AK63*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
)</f>
        <v>28254</v>
      </c>
      <c r="AL223" s="5">
        <f ca="1">IF(AL$4="",0,AL63*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
)</f>
        <v>31025</v>
      </c>
      <c r="AM223" s="5">
        <f ca="1">IF(AM$4="",0,AM63*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
)</f>
        <v>33813</v>
      </c>
      <c r="AN223" s="5">
        <f ca="1">IF(AN$4="",0,AN63*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
)</f>
        <v>36414</v>
      </c>
      <c r="AO223" s="5">
        <f ca="1">IF(AO$4="",0,AO63*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
)</f>
        <v>39015</v>
      </c>
      <c r="AP223" s="5">
        <f ca="1">IF(AP$4="",0,AP63*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
)</f>
        <v>41616</v>
      </c>
      <c r="AQ223" s="5">
        <f ca="1">IF(AQ$4="",0,AQ63*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
)</f>
        <v>44529.119999999995</v>
      </c>
      <c r="AR223" s="5">
        <f ca="1">IF(AR$4="",0,AR63*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
)</f>
        <v>47459.58</v>
      </c>
      <c r="AS223" s="5">
        <f ca="1">IF(AS$4="",0,AS63*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
)</f>
        <v>50407.380000000005</v>
      </c>
      <c r="AT223" s="5">
        <f ca="1">IF(AT$4="",0,AT63*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
)</f>
        <v>53060.400000000016</v>
      </c>
      <c r="AU223" s="5">
        <f ca="1">IF(AU$4="",0,AU63*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
)</f>
        <v>55713.420000000013</v>
      </c>
      <c r="AV223" s="5">
        <f ca="1">IF(AV$4="",0,AV63*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
)</f>
        <v>58366.44</v>
      </c>
      <c r="AW223" s="5">
        <f ca="1">IF(AW$4="",0,AW63*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
)</f>
        <v>61443.943200000009</v>
      </c>
      <c r="AX223" s="5">
        <f ca="1">IF(AX$4="",0,AX63*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
)</f>
        <v>64539.133200000011</v>
      </c>
      <c r="AY223" s="5">
        <f ca="1">IF(AY$4="",0,AY63*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
)</f>
        <v>67652.009999999995</v>
      </c>
      <c r="AZ223" s="5">
        <f ca="1">IF(AZ$4="",0,AZ63*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
)</f>
        <v>70358.090400000001</v>
      </c>
      <c r="BA223" s="5">
        <f ca="1">IF(BA$4="",0,BA63*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
)</f>
        <v>73064.170800000007</v>
      </c>
      <c r="BB223" s="5">
        <f ca="1">IF(BB$4="",0,BB63*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
)</f>
        <v>75770.251199999999</v>
      </c>
      <c r="BC223" s="5">
        <f ca="1">IF(BC$4="",0,BC63*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
)</f>
        <v>79017.547680000018</v>
      </c>
      <c r="BD223" s="5">
        <f ca="1">IF(BD$4="",0,BD63*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
)</f>
        <v>82282.884696000023</v>
      </c>
      <c r="BE223" s="5">
        <f ca="1">IF(BE$4="",0,BE63*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
)</f>
        <v>85566.262248000014</v>
      </c>
      <c r="BF223" s="5">
        <f ca="1">IF(BF$4="",0,BF63*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
)</f>
        <v>88326.464256000007</v>
      </c>
      <c r="BG223" s="5">
        <f ca="1">IF(BG$4="",0,BG63*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
)</f>
        <v>91086.666264</v>
      </c>
      <c r="BH223" s="5">
        <f ca="1">IF(BH$4="",0,BH63*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
)</f>
        <v>93846.868271999992</v>
      </c>
      <c r="BI223" s="5">
        <f ca="1">IF(BI$4="",0,BI63*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
)</f>
        <v>97269.518761920015</v>
      </c>
      <c r="BJ223" s="5">
        <f ca="1">IF(BJ$4="",0,BJ63*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
)</f>
        <v>100710.57059856004</v>
      </c>
      <c r="BK223" s="5">
        <f ca="1">IF(BK$4="",0,BK63*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
)</f>
        <v>104170.02378192003</v>
      </c>
      <c r="BL223" s="5">
        <f ca="1">IF(BL$4="",0,BL63*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
)</f>
        <v>106985.42983008001</v>
      </c>
      <c r="BM223" s="5">
        <f ca="1">IF(BM$4="",0,BM63*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
)</f>
        <v>109800.83587824005</v>
      </c>
      <c r="BN223" s="5">
        <f ca="1">IF(BN$4="",0,BN63*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
)</f>
        <v>112616.24192640002</v>
      </c>
      <c r="BO223" s="5">
        <f ca="1">IF(BO$4="",0,BO63*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
)</f>
        <v>116219.96166804479</v>
      </c>
      <c r="BP223" s="5">
        <f ca="1">IF(BP$4="",0,BP63*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
)</f>
        <v>119842.45078334399</v>
      </c>
      <c r="BQ223" s="5">
        <f ca="1">IF(BQ$4="",0,BQ63*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
)</f>
        <v>123483.70927229759</v>
      </c>
      <c r="BR223" s="5">
        <f ca="1">IF(BR$4="",0,BR63*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
)</f>
        <v>126355.42344142077</v>
      </c>
      <c r="BS223" s="5">
        <f ca="1">IF(BS$4="",0,BS63*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
)</f>
        <v>129227.13761054398</v>
      </c>
      <c r="BT223" s="5">
        <f ca="1">IF(BT$4="",0,BT63*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
)</f>
        <v>132098.85177966719</v>
      </c>
      <c r="BU223" s="5">
        <f ca="1">IF(BU$4="",0,BU63*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
)</f>
        <v>135889.51448290981</v>
      </c>
      <c r="BV223" s="5">
        <f ca="1">IF(BV$4="",0,BV63*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
)</f>
        <v>139699.32194727994</v>
      </c>
      <c r="BW223" s="5">
        <f ca="1">IF(BW$4="",0,BW63*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
)</f>
        <v>143528.27417277751</v>
      </c>
      <c r="BX223" s="5">
        <f ca="1">IF(BX$4="",0,BX63*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
)</f>
        <v>146457.42262528322</v>
      </c>
      <c r="BY223" s="5">
        <f ca="1">IF(BY$4="",0,BY63*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
)</f>
        <v>149386.57107778889</v>
      </c>
      <c r="BZ223" s="5">
        <f ca="1">IF(BZ$4="",0,BZ63*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
)</f>
        <v>152315.7195302945</v>
      </c>
      <c r="CA223" s="5">
        <f ca="1">IF(CA$4="",0,CA63*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
)</f>
        <v>156299.36142570223</v>
      </c>
      <c r="CB223" s="5">
        <f ca="1">IF(CB$4="",0,CB63*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
)</f>
        <v>160302.53097745997</v>
      </c>
      <c r="CC223" s="5">
        <f ca="1">IF(CC$4="",0,CC63*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
)</f>
        <v>164325.22818556777</v>
      </c>
      <c r="CD223" s="5">
        <f ca="1">IF(CD$4="",0,CD63*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
)</f>
        <v>167312.95960712351</v>
      </c>
      <c r="CE223" s="5">
        <f ca="1">IF(CE$4="",0,CE63*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
)</f>
        <v>170300.69102867928</v>
      </c>
      <c r="CF223" s="5">
        <f ca="1">IF(CF$4="",0,CF63*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
)</f>
        <v>0</v>
      </c>
    </row>
    <row r="224" spans="2:84" s="26" customFormat="1" ht="12" x14ac:dyDescent="0.25">
      <c r="B224" s="13"/>
      <c r="M224" s="55"/>
      <c r="N224" s="44" t="s">
        <v>21</v>
      </c>
      <c r="O224" s="45"/>
      <c r="P224" s="46"/>
      <c r="Q224" s="89"/>
      <c r="U224" s="41"/>
      <c r="V224" s="42"/>
      <c r="W224" s="43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</row>
    <row r="225" spans="2:84" x14ac:dyDescent="0.3">
      <c r="B225" s="13">
        <f>ROW()</f>
        <v>225</v>
      </c>
      <c r="H225" s="1" t="str">
        <f t="shared" ref="H225:H230" si="161">$H$216</f>
        <v>НДС к вычету</v>
      </c>
      <c r="I225" s="1" t="str">
        <f>$H$113</f>
        <v>Переменные расходы</v>
      </c>
      <c r="M225" s="53" t="s">
        <v>18</v>
      </c>
      <c r="U225" s="5">
        <f t="shared" ca="1" si="156"/>
        <v>18091554.100854706</v>
      </c>
      <c r="X225" s="5">
        <f t="shared" ref="X225:AI225" ca="1" si="162">IF(X$4="",0,SUM(X226:X231))</f>
        <v>0</v>
      </c>
      <c r="Y225" s="5">
        <f t="shared" ca="1" si="162"/>
        <v>0</v>
      </c>
      <c r="Z225" s="5">
        <f t="shared" ca="1" si="162"/>
        <v>11666.666666666668</v>
      </c>
      <c r="AA225" s="5">
        <f t="shared" ca="1" si="162"/>
        <v>20333.333333333336</v>
      </c>
      <c r="AB225" s="5">
        <f t="shared" ca="1" si="162"/>
        <v>29583.333333333336</v>
      </c>
      <c r="AC225" s="5">
        <f t="shared" ca="1" si="162"/>
        <v>38666.666666666672</v>
      </c>
      <c r="AD225" s="5">
        <f t="shared" ca="1" si="162"/>
        <v>48383.333333333343</v>
      </c>
      <c r="AE225" s="5">
        <f t="shared" ca="1" si="162"/>
        <v>57480</v>
      </c>
      <c r="AF225" s="5">
        <f t="shared" ca="1" si="162"/>
        <v>66544.166666666672</v>
      </c>
      <c r="AG225" s="5">
        <f t="shared" ca="1" si="162"/>
        <v>75533.333333333343</v>
      </c>
      <c r="AH225" s="5">
        <f t="shared" ca="1" si="162"/>
        <v>84460</v>
      </c>
      <c r="AI225" s="5">
        <f t="shared" ca="1" si="162"/>
        <v>93386.666666666686</v>
      </c>
      <c r="AJ225" s="5">
        <f t="shared" ref="AJ225:CF225" ca="1" si="163">IF(AJ$4="",0,SUM(AJ226:AJ231))</f>
        <v>104476.33333333334</v>
      </c>
      <c r="AK225" s="5">
        <f t="shared" ca="1" si="163"/>
        <v>114108.54999999999</v>
      </c>
      <c r="AL225" s="5">
        <f t="shared" ca="1" si="163"/>
        <v>123630.04166666669</v>
      </c>
      <c r="AM225" s="5">
        <f t="shared" ca="1" si="163"/>
        <v>132966.13333333333</v>
      </c>
      <c r="AN225" s="5">
        <f t="shared" ca="1" si="163"/>
        <v>142160.6</v>
      </c>
      <c r="AO225" s="5">
        <f t="shared" ca="1" si="163"/>
        <v>151355.06666666671</v>
      </c>
      <c r="AP225" s="5">
        <f t="shared" ca="1" si="163"/>
        <v>163891.36833333332</v>
      </c>
      <c r="AQ225" s="5">
        <f t="shared" ca="1" si="163"/>
        <v>174083.08100000003</v>
      </c>
      <c r="AR225" s="5">
        <f t="shared" ca="1" si="163"/>
        <v>184081.17941666671</v>
      </c>
      <c r="AS225" s="5">
        <f t="shared" ca="1" si="163"/>
        <v>193776.92133333333</v>
      </c>
      <c r="AT225" s="5">
        <f t="shared" ca="1" si="163"/>
        <v>203247.22200000007</v>
      </c>
      <c r="AU225" s="5">
        <f t="shared" ca="1" si="163"/>
        <v>212717.52266666671</v>
      </c>
      <c r="AV225" s="5">
        <f t="shared" ca="1" si="163"/>
        <v>226777.27673333333</v>
      </c>
      <c r="AW225" s="5">
        <f t="shared" ca="1" si="163"/>
        <v>237553.38616499997</v>
      </c>
      <c r="AX225" s="5">
        <f t="shared" ca="1" si="163"/>
        <v>248048.1183941667</v>
      </c>
      <c r="AY225" s="5">
        <f t="shared" ca="1" si="163"/>
        <v>258116.68709333334</v>
      </c>
      <c r="AZ225" s="5">
        <f t="shared" ca="1" si="163"/>
        <v>267871.09677999996</v>
      </c>
      <c r="BA225" s="5">
        <f t="shared" ca="1" si="163"/>
        <v>277625.5064666667</v>
      </c>
      <c r="BB225" s="5">
        <f t="shared" ca="1" si="163"/>
        <v>293288.83740583336</v>
      </c>
      <c r="BC225" s="5">
        <f t="shared" ca="1" si="163"/>
        <v>304675.23486700002</v>
      </c>
      <c r="BD225" s="5">
        <f t="shared" ca="1" si="163"/>
        <v>315687.40064884175</v>
      </c>
      <c r="BE225" s="5">
        <f t="shared" ca="1" si="163"/>
        <v>326142.43956973334</v>
      </c>
      <c r="BF225" s="5">
        <f t="shared" ca="1" si="163"/>
        <v>336189.48154699994</v>
      </c>
      <c r="BG225" s="5">
        <f t="shared" ca="1" si="163"/>
        <v>346236.52352426667</v>
      </c>
      <c r="BH225" s="5">
        <f t="shared" ca="1" si="163"/>
        <v>363586.99216962332</v>
      </c>
      <c r="BI225" s="5">
        <f t="shared" ca="1" si="163"/>
        <v>375610.5964435715</v>
      </c>
      <c r="BJ225" s="5">
        <f t="shared" ca="1" si="163"/>
        <v>387161.79653224244</v>
      </c>
      <c r="BK225" s="5">
        <f t="shared" ca="1" si="163"/>
        <v>398017.43217633333</v>
      </c>
      <c r="BL225" s="5">
        <f t="shared" ca="1" si="163"/>
        <v>408365.88541291794</v>
      </c>
      <c r="BM225" s="5">
        <f t="shared" ca="1" si="163"/>
        <v>418714.33864950261</v>
      </c>
      <c r="BN225" s="5">
        <f t="shared" ca="1" si="163"/>
        <v>437839.07626557554</v>
      </c>
      <c r="BO225" s="5">
        <f t="shared" ca="1" si="163"/>
        <v>450527.87200335704</v>
      </c>
      <c r="BP225" s="5">
        <f t="shared" ca="1" si="163"/>
        <v>462640.53750806325</v>
      </c>
      <c r="BQ225" s="5">
        <f t="shared" ca="1" si="163"/>
        <v>473911.39614371659</v>
      </c>
      <c r="BR225" s="5">
        <f t="shared" ca="1" si="163"/>
        <v>484570.30297739879</v>
      </c>
      <c r="BS225" s="5">
        <f t="shared" ca="1" si="163"/>
        <v>495229.209811081</v>
      </c>
      <c r="BT225" s="5">
        <f t="shared" ca="1" si="163"/>
        <v>516219.0571143321</v>
      </c>
      <c r="BU225" s="5">
        <f t="shared" ca="1" si="163"/>
        <v>529602.13455993042</v>
      </c>
      <c r="BV225" s="5">
        <f t="shared" ca="1" si="163"/>
        <v>542299.55732555431</v>
      </c>
      <c r="BW225" s="5">
        <f t="shared" ca="1" si="163"/>
        <v>554000.78226018406</v>
      </c>
      <c r="BX225" s="5">
        <f t="shared" ca="1" si="163"/>
        <v>564979.45629887679</v>
      </c>
      <c r="BY225" s="5">
        <f t="shared" ca="1" si="163"/>
        <v>575958.13033756951</v>
      </c>
      <c r="BZ225" s="5">
        <f t="shared" ca="1" si="163"/>
        <v>598907.78164537519</v>
      </c>
      <c r="CA225" s="5">
        <f t="shared" ca="1" si="163"/>
        <v>613015.37778509525</v>
      </c>
      <c r="CB225" s="5">
        <f t="shared" ca="1" si="163"/>
        <v>626321.74184833758</v>
      </c>
      <c r="CC225" s="5">
        <f t="shared" ca="1" si="163"/>
        <v>638469.01128711028</v>
      </c>
      <c r="CD225" s="5">
        <f t="shared" ca="1" si="163"/>
        <v>649777.04554696393</v>
      </c>
      <c r="CE225" s="5">
        <f t="shared" ca="1" si="163"/>
        <v>661085.07980681711</v>
      </c>
      <c r="CF225" s="5">
        <f t="shared" ca="1" si="163"/>
        <v>0</v>
      </c>
    </row>
    <row r="226" spans="2:84" x14ac:dyDescent="0.3">
      <c r="B226" s="13">
        <f>ROW()</f>
        <v>226</v>
      </c>
      <c r="H226" s="1" t="str">
        <f t="shared" si="161"/>
        <v>НДС к вычету</v>
      </c>
      <c r="I226" s="1" t="str">
        <f>$I$225</f>
        <v>Переменные расходы</v>
      </c>
      <c r="J226" s="1" t="str">
        <f>I98</f>
        <v>Расходы на рекламу</v>
      </c>
      <c r="M226" s="53" t="s">
        <v>18</v>
      </c>
      <c r="U226" s="5">
        <f t="shared" ca="1" si="156"/>
        <v>2660749.8910296261</v>
      </c>
      <c r="X226" s="5">
        <f ca="1">IF(X$4="",0,X114*
IF(SUMIFS(Taxes!$N$14:$N$17,Taxes!$J$14:$J$17,YEAR(X$4))=4,IF(X$1&lt;=Taxes!$P$81*12,Taxes!$P$82,IF(X$1&lt;=Taxes!$P$83*12,Taxes!$P$84,IF(Taxes!$P97&lt;&gt;"",Taxes!$P97,Taxes!$P$77))),
IF(SUMIFS(Taxes!$N$14:$N$17,Taxes!$J$14:$J$17,YEAR(X$4))&gt;1,SUMIFS(Taxes!$P$77:$P$79,Taxes!$N$77:$N$79,SUMIFS(Taxes!$N$14:$N$17,Taxes!$J$14:$J$17,YEAR(X$4))),
IF(Taxes!$N$12&gt;1,SUMIFS(Taxes!$P$77:$P$79,Taxes!$N$77:$N$79,Taxes!$N$12),IF(Taxes!$P97&lt;&gt;"",Taxes!$P97,SUMIFS(Taxes!$P$77:$P$79,Taxes!$N$77:$N$79,Taxes!$N$12)))
))
)</f>
        <v>0</v>
      </c>
      <c r="Y226" s="5">
        <f ca="1">IF(Y$4="",0,Y114*
IF(SUMIFS(Taxes!$N$14:$N$17,Taxes!$J$14:$J$17,YEAR(Y$4))=4,IF(Y$1&lt;=Taxes!$P$81*12,Taxes!$P$82,IF(Y$1&lt;=Taxes!$P$83*12,Taxes!$P$84,IF(Taxes!$P97&lt;&gt;"",Taxes!$P97,Taxes!$P$77))),
IF(SUMIFS(Taxes!$N$14:$N$17,Taxes!$J$14:$J$17,YEAR(Y$4))&gt;1,SUMIFS(Taxes!$P$77:$P$79,Taxes!$N$77:$N$79,SUMIFS(Taxes!$N$14:$N$17,Taxes!$J$14:$J$17,YEAR(Y$4))),
IF(Taxes!$N$12&gt;1,SUMIFS(Taxes!$P$77:$P$79,Taxes!$N$77:$N$79,Taxes!$N$12),IF(Taxes!$P97&lt;&gt;"",Taxes!$P97,SUMIFS(Taxes!$P$77:$P$79,Taxes!$N$77:$N$79,Taxes!$N$12)))
))
)</f>
        <v>0</v>
      </c>
      <c r="Z226" s="5">
        <f ca="1">IF(Z$4="",0,Z114*
IF(SUMIFS(Taxes!$N$14:$N$17,Taxes!$J$14:$J$17,YEAR(Z$4))=4,IF(Z$1&lt;=Taxes!$P$81*12,Taxes!$P$82,IF(Z$1&lt;=Taxes!$P$83*12,Taxes!$P$84,IF(Taxes!$P97&lt;&gt;"",Taxes!$P97,Taxes!$P$77))),
IF(SUMIFS(Taxes!$N$14:$N$17,Taxes!$J$14:$J$17,YEAR(Z$4))&gt;1,SUMIFS(Taxes!$P$77:$P$79,Taxes!$N$77:$N$79,SUMIFS(Taxes!$N$14:$N$17,Taxes!$J$14:$J$17,YEAR(Z$4))),
IF(Taxes!$N$12&gt;1,SUMIFS(Taxes!$P$77:$P$79,Taxes!$N$77:$N$79,Taxes!$N$12),IF(Taxes!$P97&lt;&gt;"",Taxes!$P97,SUMIFS(Taxes!$P$77:$P$79,Taxes!$N$77:$N$79,Taxes!$N$12)))
))
)</f>
        <v>2500</v>
      </c>
      <c r="AA226" s="5">
        <f ca="1">IF(AA$4="",0,AA114*
IF(SUMIFS(Taxes!$N$14:$N$17,Taxes!$J$14:$J$17,YEAR(AA$4))=4,IF(AA$1&lt;=Taxes!$P$81*12,Taxes!$P$82,IF(AA$1&lt;=Taxes!$P$83*12,Taxes!$P$84,IF(Taxes!$P97&lt;&gt;"",Taxes!$P97,Taxes!$P$77))),
IF(SUMIFS(Taxes!$N$14:$N$17,Taxes!$J$14:$J$17,YEAR(AA$4))&gt;1,SUMIFS(Taxes!$P$77:$P$79,Taxes!$N$77:$N$79,SUMIFS(Taxes!$N$14:$N$17,Taxes!$J$14:$J$17,YEAR(AA$4))),
IF(Taxes!$N$12&gt;1,SUMIFS(Taxes!$P$77:$P$79,Taxes!$N$77:$N$79,Taxes!$N$12),IF(Taxes!$P97&lt;&gt;"",Taxes!$P97,SUMIFS(Taxes!$P$77:$P$79,Taxes!$N$77:$N$79,Taxes!$N$12)))
))
)</f>
        <v>3750</v>
      </c>
      <c r="AB226" s="5">
        <f ca="1">IF(AB$4="",0,AB114*
IF(SUMIFS(Taxes!$N$14:$N$17,Taxes!$J$14:$J$17,YEAR(AB$4))=4,IF(AB$1&lt;=Taxes!$P$81*12,Taxes!$P$82,IF(AB$1&lt;=Taxes!$P$83*12,Taxes!$P$84,IF(Taxes!$P97&lt;&gt;"",Taxes!$P97,Taxes!$P$77))),
IF(SUMIFS(Taxes!$N$14:$N$17,Taxes!$J$14:$J$17,YEAR(AB$4))&gt;1,SUMIFS(Taxes!$P$77:$P$79,Taxes!$N$77:$N$79,SUMIFS(Taxes!$N$14:$N$17,Taxes!$J$14:$J$17,YEAR(AB$4))),
IF(Taxes!$N$12&gt;1,SUMIFS(Taxes!$P$77:$P$79,Taxes!$N$77:$N$79,Taxes!$N$12),IF(Taxes!$P97&lt;&gt;"",Taxes!$P97,SUMIFS(Taxes!$P$77:$P$79,Taxes!$N$77:$N$79,Taxes!$N$12)))
))
)</f>
        <v>5000</v>
      </c>
      <c r="AC226" s="5">
        <f ca="1">IF(AC$4="",0,AC114*
IF(SUMIFS(Taxes!$N$14:$N$17,Taxes!$J$14:$J$17,YEAR(AC$4))=4,IF(AC$1&lt;=Taxes!$P$81*12,Taxes!$P$82,IF(AC$1&lt;=Taxes!$P$83*12,Taxes!$P$84,IF(Taxes!$P97&lt;&gt;"",Taxes!$P97,Taxes!$P$77))),
IF(SUMIFS(Taxes!$N$14:$N$17,Taxes!$J$14:$J$17,YEAR(AC$4))&gt;1,SUMIFS(Taxes!$P$77:$P$79,Taxes!$N$77:$N$79,SUMIFS(Taxes!$N$14:$N$17,Taxes!$J$14:$J$17,YEAR(AC$4))),
IF(Taxes!$N$12&gt;1,SUMIFS(Taxes!$P$77:$P$79,Taxes!$N$77:$N$79,Taxes!$N$12),IF(Taxes!$P97&lt;&gt;"",Taxes!$P97,SUMIFS(Taxes!$P$77:$P$79,Taxes!$N$77:$N$79,Taxes!$N$12)))
))
)</f>
        <v>6250</v>
      </c>
      <c r="AD226" s="5">
        <f ca="1">IF(AD$4="",0,AD114*
IF(SUMIFS(Taxes!$N$14:$N$17,Taxes!$J$14:$J$17,YEAR(AD$4))=4,IF(AD$1&lt;=Taxes!$P$81*12,Taxes!$P$82,IF(AD$1&lt;=Taxes!$P$83*12,Taxes!$P$84,IF(Taxes!$P97&lt;&gt;"",Taxes!$P97,Taxes!$P$77))),
IF(SUMIFS(Taxes!$N$14:$N$17,Taxes!$J$14:$J$17,YEAR(AD$4))&gt;1,SUMIFS(Taxes!$P$77:$P$79,Taxes!$N$77:$N$79,SUMIFS(Taxes!$N$14:$N$17,Taxes!$J$14:$J$17,YEAR(AD$4))),
IF(Taxes!$N$12&gt;1,SUMIFS(Taxes!$P$77:$P$79,Taxes!$N$77:$N$79,Taxes!$N$12),IF(Taxes!$P97&lt;&gt;"",Taxes!$P97,SUMIFS(Taxes!$P$77:$P$79,Taxes!$N$77:$N$79,Taxes!$N$12)))
))
)</f>
        <v>7725</v>
      </c>
      <c r="AE226" s="5">
        <f ca="1">IF(AE$4="",0,AE114*
IF(SUMIFS(Taxes!$N$14:$N$17,Taxes!$J$14:$J$17,YEAR(AE$4))=4,IF(AE$1&lt;=Taxes!$P$81*12,Taxes!$P$82,IF(AE$1&lt;=Taxes!$P$83*12,Taxes!$P$84,IF(Taxes!$P97&lt;&gt;"",Taxes!$P97,Taxes!$P$77))),
IF(SUMIFS(Taxes!$N$14:$N$17,Taxes!$J$14:$J$17,YEAR(AE$4))&gt;1,SUMIFS(Taxes!$P$77:$P$79,Taxes!$N$77:$N$79,SUMIFS(Taxes!$N$14:$N$17,Taxes!$J$14:$J$17,YEAR(AE$4))),
IF(Taxes!$N$12&gt;1,SUMIFS(Taxes!$P$77:$P$79,Taxes!$N$77:$N$79,Taxes!$N$12),IF(Taxes!$P97&lt;&gt;"",Taxes!$P97,SUMIFS(Taxes!$P$77:$P$79,Taxes!$N$77:$N$79,Taxes!$N$12)))
))
)</f>
        <v>9012.5</v>
      </c>
      <c r="AF226" s="5">
        <f ca="1">IF(AF$4="",0,AF114*
IF(SUMIFS(Taxes!$N$14:$N$17,Taxes!$J$14:$J$17,YEAR(AF$4))=4,IF(AF$1&lt;=Taxes!$P$81*12,Taxes!$P$82,IF(AF$1&lt;=Taxes!$P$83*12,Taxes!$P$84,IF(Taxes!$P97&lt;&gt;"",Taxes!$P97,Taxes!$P$77))),
IF(SUMIFS(Taxes!$N$14:$N$17,Taxes!$J$14:$J$17,YEAR(AF$4))&gt;1,SUMIFS(Taxes!$P$77:$P$79,Taxes!$N$77:$N$79,SUMIFS(Taxes!$N$14:$N$17,Taxes!$J$14:$J$17,YEAR(AF$4))),
IF(Taxes!$N$12&gt;1,SUMIFS(Taxes!$P$77:$P$79,Taxes!$N$77:$N$79,Taxes!$N$12),IF(Taxes!$P97&lt;&gt;"",Taxes!$P97,SUMIFS(Taxes!$P$77:$P$79,Taxes!$N$77:$N$79,Taxes!$N$12)))
))
)</f>
        <v>10300</v>
      </c>
      <c r="AG226" s="5">
        <f ca="1">IF(AG$4="",0,AG114*
IF(SUMIFS(Taxes!$N$14:$N$17,Taxes!$J$14:$J$17,YEAR(AG$4))=4,IF(AG$1&lt;=Taxes!$P$81*12,Taxes!$P$82,IF(AG$1&lt;=Taxes!$P$83*12,Taxes!$P$84,IF(Taxes!$P97&lt;&gt;"",Taxes!$P97,Taxes!$P$77))),
IF(SUMIFS(Taxes!$N$14:$N$17,Taxes!$J$14:$J$17,YEAR(AG$4))&gt;1,SUMIFS(Taxes!$P$77:$P$79,Taxes!$N$77:$N$79,SUMIFS(Taxes!$N$14:$N$17,Taxes!$J$14:$J$17,YEAR(AG$4))),
IF(Taxes!$N$12&gt;1,SUMIFS(Taxes!$P$77:$P$79,Taxes!$N$77:$N$79,Taxes!$N$12),IF(Taxes!$P97&lt;&gt;"",Taxes!$P97,SUMIFS(Taxes!$P$77:$P$79,Taxes!$N$77:$N$79,Taxes!$N$12)))
))
)</f>
        <v>11587.5</v>
      </c>
      <c r="AH226" s="5">
        <f ca="1">IF(AH$4="",0,AH114*
IF(SUMIFS(Taxes!$N$14:$N$17,Taxes!$J$14:$J$17,YEAR(AH$4))=4,IF(AH$1&lt;=Taxes!$P$81*12,Taxes!$P$82,IF(AH$1&lt;=Taxes!$P$83*12,Taxes!$P$84,IF(Taxes!$P97&lt;&gt;"",Taxes!$P97,Taxes!$P$77))),
IF(SUMIFS(Taxes!$N$14:$N$17,Taxes!$J$14:$J$17,YEAR(AH$4))&gt;1,SUMIFS(Taxes!$P$77:$P$79,Taxes!$N$77:$N$79,SUMIFS(Taxes!$N$14:$N$17,Taxes!$J$14:$J$17,YEAR(AH$4))),
IF(Taxes!$N$12&gt;1,SUMIFS(Taxes!$P$77:$P$79,Taxes!$N$77:$N$79,Taxes!$N$12),IF(Taxes!$P97&lt;&gt;"",Taxes!$P97,SUMIFS(Taxes!$P$77:$P$79,Taxes!$N$77:$N$79,Taxes!$N$12)))
))
)</f>
        <v>12875</v>
      </c>
      <c r="AI226" s="5">
        <f ca="1">IF(AI$4="",0,AI114*
IF(SUMIFS(Taxes!$N$14:$N$17,Taxes!$J$14:$J$17,YEAR(AI$4))=4,IF(AI$1&lt;=Taxes!$P$81*12,Taxes!$P$82,IF(AI$1&lt;=Taxes!$P$83*12,Taxes!$P$84,IF(Taxes!$P97&lt;&gt;"",Taxes!$P97,Taxes!$P$77))),
IF(SUMIFS(Taxes!$N$14:$N$17,Taxes!$J$14:$J$17,YEAR(AI$4))&gt;1,SUMIFS(Taxes!$P$77:$P$79,Taxes!$N$77:$N$79,SUMIFS(Taxes!$N$14:$N$17,Taxes!$J$14:$J$17,YEAR(AI$4))),
IF(Taxes!$N$12&gt;1,SUMIFS(Taxes!$P$77:$P$79,Taxes!$N$77:$N$79,Taxes!$N$12),IF(Taxes!$P97&lt;&gt;"",Taxes!$P97,SUMIFS(Taxes!$P$77:$P$79,Taxes!$N$77:$N$79,Taxes!$N$12)))
))
)</f>
        <v>14162.5</v>
      </c>
      <c r="AJ226" s="5">
        <f ca="1">IF(AJ$4="",0,AJ114*
IF(SUMIFS(Taxes!$N$14:$N$17,Taxes!$J$14:$J$17,YEAR(AJ$4))=4,IF(AJ$1&lt;=Taxes!$P$81*12,Taxes!$P$82,IF(AJ$1&lt;=Taxes!$P$83*12,Taxes!$P$84,IF(Taxes!$P97&lt;&gt;"",Taxes!$P97,Taxes!$P$77))),
IF(SUMIFS(Taxes!$N$14:$N$17,Taxes!$J$14:$J$17,YEAR(AJ$4))&gt;1,SUMIFS(Taxes!$P$77:$P$79,Taxes!$N$77:$N$79,SUMIFS(Taxes!$N$14:$N$17,Taxes!$J$14:$J$17,YEAR(AJ$4))),
IF(Taxes!$N$12&gt;1,SUMIFS(Taxes!$P$77:$P$79,Taxes!$N$77:$N$79,Taxes!$N$12),IF(Taxes!$P97&lt;&gt;"",Taxes!$P97,SUMIFS(Taxes!$P$77:$P$79,Taxes!$N$77:$N$79,Taxes!$N$12)))
))
)</f>
        <v>15913.5</v>
      </c>
      <c r="AK226" s="5">
        <f ca="1">IF(AK$4="",0,AK114*
IF(SUMIFS(Taxes!$N$14:$N$17,Taxes!$J$14:$J$17,YEAR(AK$4))=4,IF(AK$1&lt;=Taxes!$P$81*12,Taxes!$P$82,IF(AK$1&lt;=Taxes!$P$83*12,Taxes!$P$84,IF(Taxes!$P97&lt;&gt;"",Taxes!$P97,Taxes!$P$77))),
IF(SUMIFS(Taxes!$N$14:$N$17,Taxes!$J$14:$J$17,YEAR(AK$4))&gt;1,SUMIFS(Taxes!$P$77:$P$79,Taxes!$N$77:$N$79,SUMIFS(Taxes!$N$14:$N$17,Taxes!$J$14:$J$17,YEAR(AK$4))),
IF(Taxes!$N$12&gt;1,SUMIFS(Taxes!$P$77:$P$79,Taxes!$N$77:$N$79,Taxes!$N$12),IF(Taxes!$P97&lt;&gt;"",Taxes!$P97,SUMIFS(Taxes!$P$77:$P$79,Taxes!$N$77:$N$79,Taxes!$N$12)))
))
)</f>
        <v>17239.624999999996</v>
      </c>
      <c r="AL226" s="5">
        <f ca="1">IF(AL$4="",0,AL114*
IF(SUMIFS(Taxes!$N$14:$N$17,Taxes!$J$14:$J$17,YEAR(AL$4))=4,IF(AL$1&lt;=Taxes!$P$81*12,Taxes!$P$82,IF(AL$1&lt;=Taxes!$P$83*12,Taxes!$P$84,IF(Taxes!$P97&lt;&gt;"",Taxes!$P97,Taxes!$P$77))),
IF(SUMIFS(Taxes!$N$14:$N$17,Taxes!$J$14:$J$17,YEAR(AL$4))&gt;1,SUMIFS(Taxes!$P$77:$P$79,Taxes!$N$77:$N$79,SUMIFS(Taxes!$N$14:$N$17,Taxes!$J$14:$J$17,YEAR(AL$4))),
IF(Taxes!$N$12&gt;1,SUMIFS(Taxes!$P$77:$P$79,Taxes!$N$77:$N$79,Taxes!$N$12),IF(Taxes!$P97&lt;&gt;"",Taxes!$P97,SUMIFS(Taxes!$P$77:$P$79,Taxes!$N$77:$N$79,Taxes!$N$12)))
))
)</f>
        <v>18565.75</v>
      </c>
      <c r="AM226" s="5">
        <f ca="1">IF(AM$4="",0,AM114*
IF(SUMIFS(Taxes!$N$14:$N$17,Taxes!$J$14:$J$17,YEAR(AM$4))=4,IF(AM$1&lt;=Taxes!$P$81*12,Taxes!$P$82,IF(AM$1&lt;=Taxes!$P$83*12,Taxes!$P$84,IF(Taxes!$P97&lt;&gt;"",Taxes!$P97,Taxes!$P$77))),
IF(SUMIFS(Taxes!$N$14:$N$17,Taxes!$J$14:$J$17,YEAR(AM$4))&gt;1,SUMIFS(Taxes!$P$77:$P$79,Taxes!$N$77:$N$79,SUMIFS(Taxes!$N$14:$N$17,Taxes!$J$14:$J$17,YEAR(AM$4))),
IF(Taxes!$N$12&gt;1,SUMIFS(Taxes!$P$77:$P$79,Taxes!$N$77:$N$79,Taxes!$N$12),IF(Taxes!$P97&lt;&gt;"",Taxes!$P97,SUMIFS(Taxes!$P$77:$P$79,Taxes!$N$77:$N$79,Taxes!$N$12)))
))
)</f>
        <v>19891.875</v>
      </c>
      <c r="AN226" s="5">
        <f ca="1">IF(AN$4="",0,AN114*
IF(SUMIFS(Taxes!$N$14:$N$17,Taxes!$J$14:$J$17,YEAR(AN$4))=4,IF(AN$1&lt;=Taxes!$P$81*12,Taxes!$P$82,IF(AN$1&lt;=Taxes!$P$83*12,Taxes!$P$84,IF(Taxes!$P97&lt;&gt;"",Taxes!$P97,Taxes!$P$77))),
IF(SUMIFS(Taxes!$N$14:$N$17,Taxes!$J$14:$J$17,YEAR(AN$4))&gt;1,SUMIFS(Taxes!$P$77:$P$79,Taxes!$N$77:$N$79,SUMIFS(Taxes!$N$14:$N$17,Taxes!$J$14:$J$17,YEAR(AN$4))),
IF(Taxes!$N$12&gt;1,SUMIFS(Taxes!$P$77:$P$79,Taxes!$N$77:$N$79,Taxes!$N$12),IF(Taxes!$P97&lt;&gt;"",Taxes!$P97,SUMIFS(Taxes!$P$77:$P$79,Taxes!$N$77:$N$79,Taxes!$N$12)))
))
)</f>
        <v>21218</v>
      </c>
      <c r="AO226" s="5">
        <f ca="1">IF(AO$4="",0,AO114*
IF(SUMIFS(Taxes!$N$14:$N$17,Taxes!$J$14:$J$17,YEAR(AO$4))=4,IF(AO$1&lt;=Taxes!$P$81*12,Taxes!$P$82,IF(AO$1&lt;=Taxes!$P$83*12,Taxes!$P$84,IF(Taxes!$P97&lt;&gt;"",Taxes!$P97,Taxes!$P$77))),
IF(SUMIFS(Taxes!$N$14:$N$17,Taxes!$J$14:$J$17,YEAR(AO$4))&gt;1,SUMIFS(Taxes!$P$77:$P$79,Taxes!$N$77:$N$79,SUMIFS(Taxes!$N$14:$N$17,Taxes!$J$14:$J$17,YEAR(AO$4))),
IF(Taxes!$N$12&gt;1,SUMIFS(Taxes!$P$77:$P$79,Taxes!$N$77:$N$79,Taxes!$N$12),IF(Taxes!$P97&lt;&gt;"",Taxes!$P97,SUMIFS(Taxes!$P$77:$P$79,Taxes!$N$77:$N$79,Taxes!$N$12)))
))
)</f>
        <v>22544.125</v>
      </c>
      <c r="AP226" s="5">
        <f ca="1">IF(AP$4="",0,AP114*
IF(SUMIFS(Taxes!$N$14:$N$17,Taxes!$J$14:$J$17,YEAR(AP$4))=4,IF(AP$1&lt;=Taxes!$P$81*12,Taxes!$P$82,IF(AP$1&lt;=Taxes!$P$83*12,Taxes!$P$84,IF(Taxes!$P97&lt;&gt;"",Taxes!$P97,Taxes!$P$77))),
IF(SUMIFS(Taxes!$N$14:$N$17,Taxes!$J$14:$J$17,YEAR(AP$4))&gt;1,SUMIFS(Taxes!$P$77:$P$79,Taxes!$N$77:$N$79,SUMIFS(Taxes!$N$14:$N$17,Taxes!$J$14:$J$17,YEAR(AP$4))),
IF(Taxes!$N$12&gt;1,SUMIFS(Taxes!$P$77:$P$79,Taxes!$N$77:$N$79,Taxes!$N$12),IF(Taxes!$P97&lt;&gt;"",Taxes!$P97,SUMIFS(Taxes!$P$77:$P$79,Taxes!$N$77:$N$79,Taxes!$N$12)))
))
)</f>
        <v>24586.357499999998</v>
      </c>
      <c r="AQ226" s="5">
        <f ca="1">IF(AQ$4="",0,AQ114*
IF(SUMIFS(Taxes!$N$14:$N$17,Taxes!$J$14:$J$17,YEAR(AQ$4))=4,IF(AQ$1&lt;=Taxes!$P$81*12,Taxes!$P$82,IF(AQ$1&lt;=Taxes!$P$83*12,Taxes!$P$84,IF(Taxes!$P97&lt;&gt;"",Taxes!$P97,Taxes!$P$77))),
IF(SUMIFS(Taxes!$N$14:$N$17,Taxes!$J$14:$J$17,YEAR(AQ$4))&gt;1,SUMIFS(Taxes!$P$77:$P$79,Taxes!$N$77:$N$79,SUMIFS(Taxes!$N$14:$N$17,Taxes!$J$14:$J$17,YEAR(AQ$4))),
IF(Taxes!$N$12&gt;1,SUMIFS(Taxes!$P$77:$P$79,Taxes!$N$77:$N$79,Taxes!$N$12),IF(Taxes!$P97&lt;&gt;"",Taxes!$P97,SUMIFS(Taxes!$P$77:$P$79,Taxes!$N$77:$N$79,Taxes!$N$12)))
))
)</f>
        <v>25952.266250000001</v>
      </c>
      <c r="AR226" s="5">
        <f ca="1">IF(AR$4="",0,AR114*
IF(SUMIFS(Taxes!$N$14:$N$17,Taxes!$J$14:$J$17,YEAR(AR$4))=4,IF(AR$1&lt;=Taxes!$P$81*12,Taxes!$P$82,IF(AR$1&lt;=Taxes!$P$83*12,Taxes!$P$84,IF(Taxes!$P97&lt;&gt;"",Taxes!$P97,Taxes!$P$77))),
IF(SUMIFS(Taxes!$N$14:$N$17,Taxes!$J$14:$J$17,YEAR(AR$4))&gt;1,SUMIFS(Taxes!$P$77:$P$79,Taxes!$N$77:$N$79,SUMIFS(Taxes!$N$14:$N$17,Taxes!$J$14:$J$17,YEAR(AR$4))),
IF(Taxes!$N$12&gt;1,SUMIFS(Taxes!$P$77:$P$79,Taxes!$N$77:$N$79,Taxes!$N$12),IF(Taxes!$P97&lt;&gt;"",Taxes!$P97,SUMIFS(Taxes!$P$77:$P$79,Taxes!$N$77:$N$79,Taxes!$N$12)))
))
)</f>
        <v>27318.175000000007</v>
      </c>
      <c r="AS226" s="5">
        <f ca="1">IF(AS$4="",0,AS114*
IF(SUMIFS(Taxes!$N$14:$N$17,Taxes!$J$14:$J$17,YEAR(AS$4))=4,IF(AS$1&lt;=Taxes!$P$81*12,Taxes!$P$82,IF(AS$1&lt;=Taxes!$P$83*12,Taxes!$P$84,IF(Taxes!$P97&lt;&gt;"",Taxes!$P97,Taxes!$P$77))),
IF(SUMIFS(Taxes!$N$14:$N$17,Taxes!$J$14:$J$17,YEAR(AS$4))&gt;1,SUMIFS(Taxes!$P$77:$P$79,Taxes!$N$77:$N$79,SUMIFS(Taxes!$N$14:$N$17,Taxes!$J$14:$J$17,YEAR(AS$4))),
IF(Taxes!$N$12&gt;1,SUMIFS(Taxes!$P$77:$P$79,Taxes!$N$77:$N$79,Taxes!$N$12),IF(Taxes!$P97&lt;&gt;"",Taxes!$P97,SUMIFS(Taxes!$P$77:$P$79,Taxes!$N$77:$N$79,Taxes!$N$12)))
))
)</f>
        <v>28684.083750000005</v>
      </c>
      <c r="AT226" s="5">
        <f ca="1">IF(AT$4="",0,AT114*
IF(SUMIFS(Taxes!$N$14:$N$17,Taxes!$J$14:$J$17,YEAR(AT$4))=4,IF(AT$1&lt;=Taxes!$P$81*12,Taxes!$P$82,IF(AT$1&lt;=Taxes!$P$83*12,Taxes!$P$84,IF(Taxes!$P97&lt;&gt;"",Taxes!$P97,Taxes!$P$77))),
IF(SUMIFS(Taxes!$N$14:$N$17,Taxes!$J$14:$J$17,YEAR(AT$4))&gt;1,SUMIFS(Taxes!$P$77:$P$79,Taxes!$N$77:$N$79,SUMIFS(Taxes!$N$14:$N$17,Taxes!$J$14:$J$17,YEAR(AT$4))),
IF(Taxes!$N$12&gt;1,SUMIFS(Taxes!$P$77:$P$79,Taxes!$N$77:$N$79,Taxes!$N$12),IF(Taxes!$P97&lt;&gt;"",Taxes!$P97,SUMIFS(Taxes!$P$77:$P$79,Taxes!$N$77:$N$79,Taxes!$N$12)))
))
)</f>
        <v>30049.992500000008</v>
      </c>
      <c r="AU226" s="5">
        <f ca="1">IF(AU$4="",0,AU114*
IF(SUMIFS(Taxes!$N$14:$N$17,Taxes!$J$14:$J$17,YEAR(AU$4))=4,IF(AU$1&lt;=Taxes!$P$81*12,Taxes!$P$82,IF(AU$1&lt;=Taxes!$P$83*12,Taxes!$P$84,IF(Taxes!$P97&lt;&gt;"",Taxes!$P97,Taxes!$P$77))),
IF(SUMIFS(Taxes!$N$14:$N$17,Taxes!$J$14:$J$17,YEAR(AU$4))&gt;1,SUMIFS(Taxes!$P$77:$P$79,Taxes!$N$77:$N$79,SUMIFS(Taxes!$N$14:$N$17,Taxes!$J$14:$J$17,YEAR(AU$4))),
IF(Taxes!$N$12&gt;1,SUMIFS(Taxes!$P$77:$P$79,Taxes!$N$77:$N$79,Taxes!$N$12),IF(Taxes!$P97&lt;&gt;"",Taxes!$P97,SUMIFS(Taxes!$P$77:$P$79,Taxes!$N$77:$N$79,Taxes!$N$12)))
))
)</f>
        <v>31415.901250000003</v>
      </c>
      <c r="AV226" s="5">
        <f ca="1">IF(AV$4="",0,AV114*
IF(SUMIFS(Taxes!$N$14:$N$17,Taxes!$J$14:$J$17,YEAR(AV$4))=4,IF(AV$1&lt;=Taxes!$P$81*12,Taxes!$P$82,IF(AV$1&lt;=Taxes!$P$83*12,Taxes!$P$84,IF(Taxes!$P97&lt;&gt;"",Taxes!$P97,Taxes!$P$77))),
IF(SUMIFS(Taxes!$N$14:$N$17,Taxes!$J$14:$J$17,YEAR(AV$4))&gt;1,SUMIFS(Taxes!$P$77:$P$79,Taxes!$N$77:$N$79,SUMIFS(Taxes!$N$14:$N$17,Taxes!$J$14:$J$17,YEAR(AV$4))),
IF(Taxes!$N$12&gt;1,SUMIFS(Taxes!$P$77:$P$79,Taxes!$N$77:$N$79,Taxes!$N$12),IF(Taxes!$P97&lt;&gt;"",Taxes!$P97,SUMIFS(Taxes!$P$77:$P$79,Taxes!$N$77:$N$79,Taxes!$N$12)))
))
)</f>
        <v>33765.264300000003</v>
      </c>
      <c r="AW226" s="5">
        <f ca="1">IF(AW$4="",0,AW114*
IF(SUMIFS(Taxes!$N$14:$N$17,Taxes!$J$14:$J$17,YEAR(AW$4))=4,IF(AW$1&lt;=Taxes!$P$81*12,Taxes!$P$82,IF(AW$1&lt;=Taxes!$P$83*12,Taxes!$P$84,IF(Taxes!$P97&lt;&gt;"",Taxes!$P97,Taxes!$P$77))),
IF(SUMIFS(Taxes!$N$14:$N$17,Taxes!$J$14:$J$17,YEAR(AW$4))&gt;1,SUMIFS(Taxes!$P$77:$P$79,Taxes!$N$77:$N$79,SUMIFS(Taxes!$N$14:$N$17,Taxes!$J$14:$J$17,YEAR(AW$4))),
IF(Taxes!$N$12&gt;1,SUMIFS(Taxes!$P$77:$P$79,Taxes!$N$77:$N$79,Taxes!$N$12),IF(Taxes!$P97&lt;&gt;"",Taxes!$P97,SUMIFS(Taxes!$P$77:$P$79,Taxes!$N$77:$N$79,Taxes!$N$12)))
))
)</f>
        <v>35172.150312500002</v>
      </c>
      <c r="AX226" s="5">
        <f ca="1">IF(AX$4="",0,AX114*
IF(SUMIFS(Taxes!$N$14:$N$17,Taxes!$J$14:$J$17,YEAR(AX$4))=4,IF(AX$1&lt;=Taxes!$P$81*12,Taxes!$P$82,IF(AX$1&lt;=Taxes!$P$83*12,Taxes!$P$84,IF(Taxes!$P97&lt;&gt;"",Taxes!$P97,Taxes!$P$77))),
IF(SUMIFS(Taxes!$N$14:$N$17,Taxes!$J$14:$J$17,YEAR(AX$4))&gt;1,SUMIFS(Taxes!$P$77:$P$79,Taxes!$N$77:$N$79,SUMIFS(Taxes!$N$14:$N$17,Taxes!$J$14:$J$17,YEAR(AX$4))),
IF(Taxes!$N$12&gt;1,SUMIFS(Taxes!$P$77:$P$79,Taxes!$N$77:$N$79,Taxes!$N$12),IF(Taxes!$P97&lt;&gt;"",Taxes!$P97,SUMIFS(Taxes!$P$77:$P$79,Taxes!$N$77:$N$79,Taxes!$N$12)))
))
)</f>
        <v>36579.036325000001</v>
      </c>
      <c r="AY226" s="5">
        <f ca="1">IF(AY$4="",0,AY114*
IF(SUMIFS(Taxes!$N$14:$N$17,Taxes!$J$14:$J$17,YEAR(AY$4))=4,IF(AY$1&lt;=Taxes!$P$81*12,Taxes!$P$82,IF(AY$1&lt;=Taxes!$P$83*12,Taxes!$P$84,IF(Taxes!$P97&lt;&gt;"",Taxes!$P97,Taxes!$P$77))),
IF(SUMIFS(Taxes!$N$14:$N$17,Taxes!$J$14:$J$17,YEAR(AY$4))&gt;1,SUMIFS(Taxes!$P$77:$P$79,Taxes!$N$77:$N$79,SUMIFS(Taxes!$N$14:$N$17,Taxes!$J$14:$J$17,YEAR(AY$4))),
IF(Taxes!$N$12&gt;1,SUMIFS(Taxes!$P$77:$P$79,Taxes!$N$77:$N$79,Taxes!$N$12),IF(Taxes!$P97&lt;&gt;"",Taxes!$P97,SUMIFS(Taxes!$P$77:$P$79,Taxes!$N$77:$N$79,Taxes!$N$12)))
))
)</f>
        <v>37985.9223375</v>
      </c>
      <c r="AZ226" s="5">
        <f ca="1">IF(AZ$4="",0,AZ114*
IF(SUMIFS(Taxes!$N$14:$N$17,Taxes!$J$14:$J$17,YEAR(AZ$4))=4,IF(AZ$1&lt;=Taxes!$P$81*12,Taxes!$P$82,IF(AZ$1&lt;=Taxes!$P$83*12,Taxes!$P$84,IF(Taxes!$P97&lt;&gt;"",Taxes!$P97,Taxes!$P$77))),
IF(SUMIFS(Taxes!$N$14:$N$17,Taxes!$J$14:$J$17,YEAR(AZ$4))&gt;1,SUMIFS(Taxes!$P$77:$P$79,Taxes!$N$77:$N$79,SUMIFS(Taxes!$N$14:$N$17,Taxes!$J$14:$J$17,YEAR(AZ$4))),
IF(Taxes!$N$12&gt;1,SUMIFS(Taxes!$P$77:$P$79,Taxes!$N$77:$N$79,Taxes!$N$12),IF(Taxes!$P97&lt;&gt;"",Taxes!$P97,SUMIFS(Taxes!$P$77:$P$79,Taxes!$N$77:$N$79,Taxes!$N$12)))
))
)</f>
        <v>39392.808350000007</v>
      </c>
      <c r="BA226" s="5">
        <f ca="1">IF(BA$4="",0,BA114*
IF(SUMIFS(Taxes!$N$14:$N$17,Taxes!$J$14:$J$17,YEAR(BA$4))=4,IF(BA$1&lt;=Taxes!$P$81*12,Taxes!$P$82,IF(BA$1&lt;=Taxes!$P$83*12,Taxes!$P$84,IF(Taxes!$P97&lt;&gt;"",Taxes!$P97,Taxes!$P$77))),
IF(SUMIFS(Taxes!$N$14:$N$17,Taxes!$J$14:$J$17,YEAR(BA$4))&gt;1,SUMIFS(Taxes!$P$77:$P$79,Taxes!$N$77:$N$79,SUMIFS(Taxes!$N$14:$N$17,Taxes!$J$14:$J$17,YEAR(BA$4))),
IF(Taxes!$N$12&gt;1,SUMIFS(Taxes!$P$77:$P$79,Taxes!$N$77:$N$79,Taxes!$N$12),IF(Taxes!$P97&lt;&gt;"",Taxes!$P97,SUMIFS(Taxes!$P$77:$P$79,Taxes!$N$77:$N$79,Taxes!$N$12)))
))
)</f>
        <v>40799.694362500006</v>
      </c>
      <c r="BB226" s="5">
        <f ca="1">IF(BB$4="",0,BB114*
IF(SUMIFS(Taxes!$N$14:$N$17,Taxes!$J$14:$J$17,YEAR(BB$4))=4,IF(BB$1&lt;=Taxes!$P$81*12,Taxes!$P$82,IF(BB$1&lt;=Taxes!$P$83*12,Taxes!$P$84,IF(Taxes!$P97&lt;&gt;"",Taxes!$P97,Taxes!$P$77))),
IF(SUMIFS(Taxes!$N$14:$N$17,Taxes!$J$14:$J$17,YEAR(BB$4))&gt;1,SUMIFS(Taxes!$P$77:$P$79,Taxes!$N$77:$N$79,SUMIFS(Taxes!$N$14:$N$17,Taxes!$J$14:$J$17,YEAR(BB$4))),
IF(Taxes!$N$12&gt;1,SUMIFS(Taxes!$P$77:$P$79,Taxes!$N$77:$N$79,Taxes!$N$12),IF(Taxes!$P97&lt;&gt;"",Taxes!$P97,SUMIFS(Taxes!$P$77:$P$79,Taxes!$N$77:$N$79,Taxes!$N$12)))
))
)</f>
        <v>43472.777786249993</v>
      </c>
      <c r="BC226" s="5">
        <f ca="1">IF(BC$4="",0,BC114*
IF(SUMIFS(Taxes!$N$14:$N$17,Taxes!$J$14:$J$17,YEAR(BC$4))=4,IF(BC$1&lt;=Taxes!$P$81*12,Taxes!$P$82,IF(BC$1&lt;=Taxes!$P$83*12,Taxes!$P$84,IF(Taxes!$P97&lt;&gt;"",Taxes!$P97,Taxes!$P$77))),
IF(SUMIFS(Taxes!$N$14:$N$17,Taxes!$J$14:$J$17,YEAR(BC$4))&gt;1,SUMIFS(Taxes!$P$77:$P$79,Taxes!$N$77:$N$79,SUMIFS(Taxes!$N$14:$N$17,Taxes!$J$14:$J$17,YEAR(BC$4))),
IF(Taxes!$N$12&gt;1,SUMIFS(Taxes!$P$77:$P$79,Taxes!$N$77:$N$79,Taxes!$N$12),IF(Taxes!$P97&lt;&gt;"",Taxes!$P97,SUMIFS(Taxes!$P$77:$P$79,Taxes!$N$77:$N$79,Taxes!$N$12)))
))
)</f>
        <v>44921.870379125001</v>
      </c>
      <c r="BD226" s="5">
        <f ca="1">IF(BD$4="",0,BD114*
IF(SUMIFS(Taxes!$N$14:$N$17,Taxes!$J$14:$J$17,YEAR(BD$4))=4,IF(BD$1&lt;=Taxes!$P$81*12,Taxes!$P$82,IF(BD$1&lt;=Taxes!$P$83*12,Taxes!$P$84,IF(Taxes!$P97&lt;&gt;"",Taxes!$P97,Taxes!$P$77))),
IF(SUMIFS(Taxes!$N$14:$N$17,Taxes!$J$14:$J$17,YEAR(BD$4))&gt;1,SUMIFS(Taxes!$P$77:$P$79,Taxes!$N$77:$N$79,SUMIFS(Taxes!$N$14:$N$17,Taxes!$J$14:$J$17,YEAR(BD$4))),
IF(Taxes!$N$12&gt;1,SUMIFS(Taxes!$P$77:$P$79,Taxes!$N$77:$N$79,Taxes!$N$12),IF(Taxes!$P97&lt;&gt;"",Taxes!$P97,SUMIFS(Taxes!$P$77:$P$79,Taxes!$N$77:$N$79,Taxes!$N$12)))
))
)</f>
        <v>46370.962972000008</v>
      </c>
      <c r="BE226" s="5">
        <f ca="1">IF(BE$4="",0,BE114*
IF(SUMIFS(Taxes!$N$14:$N$17,Taxes!$J$14:$J$17,YEAR(BE$4))=4,IF(BE$1&lt;=Taxes!$P$81*12,Taxes!$P$82,IF(BE$1&lt;=Taxes!$P$83*12,Taxes!$P$84,IF(Taxes!$P97&lt;&gt;"",Taxes!$P97,Taxes!$P$77))),
IF(SUMIFS(Taxes!$N$14:$N$17,Taxes!$J$14:$J$17,YEAR(BE$4))&gt;1,SUMIFS(Taxes!$P$77:$P$79,Taxes!$N$77:$N$79,SUMIFS(Taxes!$N$14:$N$17,Taxes!$J$14:$J$17,YEAR(BE$4))),
IF(Taxes!$N$12&gt;1,SUMIFS(Taxes!$P$77:$P$79,Taxes!$N$77:$N$79,Taxes!$N$12),IF(Taxes!$P97&lt;&gt;"",Taxes!$P97,SUMIFS(Taxes!$P$77:$P$79,Taxes!$N$77:$N$79,Taxes!$N$12)))
))
)</f>
        <v>47820.055564874987</v>
      </c>
      <c r="BF226" s="5">
        <f ca="1">IF(BF$4="",0,BF114*
IF(SUMIFS(Taxes!$N$14:$N$17,Taxes!$J$14:$J$17,YEAR(BF$4))=4,IF(BF$1&lt;=Taxes!$P$81*12,Taxes!$P$82,IF(BF$1&lt;=Taxes!$P$83*12,Taxes!$P$84,IF(Taxes!$P97&lt;&gt;"",Taxes!$P97,Taxes!$P$77))),
IF(SUMIFS(Taxes!$N$14:$N$17,Taxes!$J$14:$J$17,YEAR(BF$4))&gt;1,SUMIFS(Taxes!$P$77:$P$79,Taxes!$N$77:$N$79,SUMIFS(Taxes!$N$14:$N$17,Taxes!$J$14:$J$17,YEAR(BF$4))),
IF(Taxes!$N$12&gt;1,SUMIFS(Taxes!$P$77:$P$79,Taxes!$N$77:$N$79,Taxes!$N$12),IF(Taxes!$P97&lt;&gt;"",Taxes!$P97,SUMIFS(Taxes!$P$77:$P$79,Taxes!$N$77:$N$79,Taxes!$N$12)))
))
)</f>
        <v>49269.148157749994</v>
      </c>
      <c r="BG226" s="5">
        <f ca="1">IF(BG$4="",0,BG114*
IF(SUMIFS(Taxes!$N$14:$N$17,Taxes!$J$14:$J$17,YEAR(BG$4))=4,IF(BG$1&lt;=Taxes!$P$81*12,Taxes!$P$82,IF(BG$1&lt;=Taxes!$P$83*12,Taxes!$P$84,IF(Taxes!$P97&lt;&gt;"",Taxes!$P97,Taxes!$P$77))),
IF(SUMIFS(Taxes!$N$14:$N$17,Taxes!$J$14:$J$17,YEAR(BG$4))&gt;1,SUMIFS(Taxes!$P$77:$P$79,Taxes!$N$77:$N$79,SUMIFS(Taxes!$N$14:$N$17,Taxes!$J$14:$J$17,YEAR(BG$4))),
IF(Taxes!$N$12&gt;1,SUMIFS(Taxes!$P$77:$P$79,Taxes!$N$77:$N$79,Taxes!$N$12),IF(Taxes!$P97&lt;&gt;"",Taxes!$P97,SUMIFS(Taxes!$P$77:$P$79,Taxes!$N$77:$N$79,Taxes!$N$12)))
))
)</f>
        <v>50718.240750625002</v>
      </c>
      <c r="BH226" s="5">
        <f ca="1">IF(BH$4="",0,BH114*
IF(SUMIFS(Taxes!$N$14:$N$17,Taxes!$J$14:$J$17,YEAR(BH$4))=4,IF(BH$1&lt;=Taxes!$P$81*12,Taxes!$P$82,IF(BH$1&lt;=Taxes!$P$83*12,Taxes!$P$84,IF(Taxes!$P97&lt;&gt;"",Taxes!$P97,Taxes!$P$77))),
IF(SUMIFS(Taxes!$N$14:$N$17,Taxes!$J$14:$J$17,YEAR(BH$4))&gt;1,SUMIFS(Taxes!$P$77:$P$79,Taxes!$N$77:$N$79,SUMIFS(Taxes!$N$14:$N$17,Taxes!$J$14:$J$17,YEAR(BH$4))),
IF(Taxes!$N$12&gt;1,SUMIFS(Taxes!$P$77:$P$79,Taxes!$N$77:$N$79,Taxes!$N$12),IF(Taxes!$P97&lt;&gt;"",Taxes!$P97,SUMIFS(Taxes!$P$77:$P$79,Taxes!$N$77:$N$79,Taxes!$N$12)))
))
)</f>
        <v>53732.353343805</v>
      </c>
      <c r="BI226" s="5">
        <f ca="1">IF(BI$4="",0,BI114*
IF(SUMIFS(Taxes!$N$14:$N$17,Taxes!$J$14:$J$17,YEAR(BI$4))=4,IF(BI$1&lt;=Taxes!$P$81*12,Taxes!$P$82,IF(BI$1&lt;=Taxes!$P$83*12,Taxes!$P$84,IF(Taxes!$P97&lt;&gt;"",Taxes!$P97,Taxes!$P$77))),
IF(SUMIFS(Taxes!$N$14:$N$17,Taxes!$J$14:$J$17,YEAR(BI$4))&gt;1,SUMIFS(Taxes!$P$77:$P$79,Taxes!$N$77:$N$79,SUMIFS(Taxes!$N$14:$N$17,Taxes!$J$14:$J$17,YEAR(BI$4))),
IF(Taxes!$N$12&gt;1,SUMIFS(Taxes!$P$77:$P$79,Taxes!$N$77:$N$79,Taxes!$N$12),IF(Taxes!$P97&lt;&gt;"",Taxes!$P97,SUMIFS(Taxes!$P$77:$P$79,Taxes!$N$77:$N$79,Taxes!$N$12)))
))
)</f>
        <v>55224.91871446625</v>
      </c>
      <c r="BJ226" s="5">
        <f ca="1">IF(BJ$4="",0,BJ114*
IF(SUMIFS(Taxes!$N$14:$N$17,Taxes!$J$14:$J$17,YEAR(BJ$4))=4,IF(BJ$1&lt;=Taxes!$P$81*12,Taxes!$P$82,IF(BJ$1&lt;=Taxes!$P$83*12,Taxes!$P$84,IF(Taxes!$P97&lt;&gt;"",Taxes!$P97,Taxes!$P$77))),
IF(SUMIFS(Taxes!$N$14:$N$17,Taxes!$J$14:$J$17,YEAR(BJ$4))&gt;1,SUMIFS(Taxes!$P$77:$P$79,Taxes!$N$77:$N$79,SUMIFS(Taxes!$N$14:$N$17,Taxes!$J$14:$J$17,YEAR(BJ$4))),
IF(Taxes!$N$12&gt;1,SUMIFS(Taxes!$P$77:$P$79,Taxes!$N$77:$N$79,Taxes!$N$12),IF(Taxes!$P97&lt;&gt;"",Taxes!$P97,SUMIFS(Taxes!$P$77:$P$79,Taxes!$N$77:$N$79,Taxes!$N$12)))
))
)</f>
        <v>56717.484085127508</v>
      </c>
      <c r="BK226" s="5">
        <f ca="1">IF(BK$4="",0,BK114*
IF(SUMIFS(Taxes!$N$14:$N$17,Taxes!$J$14:$J$17,YEAR(BK$4))=4,IF(BK$1&lt;=Taxes!$P$81*12,Taxes!$P$82,IF(BK$1&lt;=Taxes!$P$83*12,Taxes!$P$84,IF(Taxes!$P97&lt;&gt;"",Taxes!$P97,Taxes!$P$77))),
IF(SUMIFS(Taxes!$N$14:$N$17,Taxes!$J$14:$J$17,YEAR(BK$4))&gt;1,SUMIFS(Taxes!$P$77:$P$79,Taxes!$N$77:$N$79,SUMIFS(Taxes!$N$14:$N$17,Taxes!$J$14:$J$17,YEAR(BK$4))),
IF(Taxes!$N$12&gt;1,SUMIFS(Taxes!$P$77:$P$79,Taxes!$N$77:$N$79,Taxes!$N$12),IF(Taxes!$P97&lt;&gt;"",Taxes!$P97,SUMIFS(Taxes!$P$77:$P$79,Taxes!$N$77:$N$79,Taxes!$N$12)))
))
)</f>
        <v>58210.049455788758</v>
      </c>
      <c r="BL226" s="5">
        <f ca="1">IF(BL$4="",0,BL114*
IF(SUMIFS(Taxes!$N$14:$N$17,Taxes!$J$14:$J$17,YEAR(BL$4))=4,IF(BL$1&lt;=Taxes!$P$81*12,Taxes!$P$82,IF(BL$1&lt;=Taxes!$P$83*12,Taxes!$P$84,IF(Taxes!$P97&lt;&gt;"",Taxes!$P97,Taxes!$P$77))),
IF(SUMIFS(Taxes!$N$14:$N$17,Taxes!$J$14:$J$17,YEAR(BL$4))&gt;1,SUMIFS(Taxes!$P$77:$P$79,Taxes!$N$77:$N$79,SUMIFS(Taxes!$N$14:$N$17,Taxes!$J$14:$J$17,YEAR(BL$4))),
IF(Taxes!$N$12&gt;1,SUMIFS(Taxes!$P$77:$P$79,Taxes!$N$77:$N$79,Taxes!$N$12),IF(Taxes!$P97&lt;&gt;"",Taxes!$P97,SUMIFS(Taxes!$P$77:$P$79,Taxes!$N$77:$N$79,Taxes!$N$12)))
))
)</f>
        <v>59702.614826450001</v>
      </c>
      <c r="BM226" s="5">
        <f ca="1">IF(BM$4="",0,BM114*
IF(SUMIFS(Taxes!$N$14:$N$17,Taxes!$J$14:$J$17,YEAR(BM$4))=4,IF(BM$1&lt;=Taxes!$P$81*12,Taxes!$P$82,IF(BM$1&lt;=Taxes!$P$83*12,Taxes!$P$84,IF(Taxes!$P97&lt;&gt;"",Taxes!$P97,Taxes!$P$77))),
IF(SUMIFS(Taxes!$N$14:$N$17,Taxes!$J$14:$J$17,YEAR(BM$4))&gt;1,SUMIFS(Taxes!$P$77:$P$79,Taxes!$N$77:$N$79,SUMIFS(Taxes!$N$14:$N$17,Taxes!$J$14:$J$17,YEAR(BM$4))),
IF(Taxes!$N$12&gt;1,SUMIFS(Taxes!$P$77:$P$79,Taxes!$N$77:$N$79,Taxes!$N$12),IF(Taxes!$P97&lt;&gt;"",Taxes!$P97,SUMIFS(Taxes!$P$77:$P$79,Taxes!$N$77:$N$79,Taxes!$N$12)))
))
)</f>
        <v>61195.180197111251</v>
      </c>
      <c r="BN226" s="5">
        <f ca="1">IF(BN$4="",0,BN114*
IF(SUMIFS(Taxes!$N$14:$N$17,Taxes!$J$14:$J$17,YEAR(BN$4))=4,IF(BN$1&lt;=Taxes!$P$81*12,Taxes!$P$82,IF(BN$1&lt;=Taxes!$P$83*12,Taxes!$P$84,IF(Taxes!$P97&lt;&gt;"",Taxes!$P97,Taxes!$P$77))),
IF(SUMIFS(Taxes!$N$14:$N$17,Taxes!$J$14:$J$17,YEAR(BN$4))&gt;1,SUMIFS(Taxes!$P$77:$P$79,Taxes!$N$77:$N$79,SUMIFS(Taxes!$N$14:$N$17,Taxes!$J$14:$J$17,YEAR(BN$4))),
IF(Taxes!$N$12&gt;1,SUMIFS(Taxes!$P$77:$P$79,Taxes!$N$77:$N$79,Taxes!$N$12),IF(Taxes!$P97&lt;&gt;"",Taxes!$P97,SUMIFS(Taxes!$P$77:$P$79,Taxes!$N$77:$N$79,Taxes!$N$12)))
))
)</f>
        <v>64568.377934805692</v>
      </c>
      <c r="BO226" s="5">
        <f ca="1">IF(BO$4="",0,BO114*
IF(SUMIFS(Taxes!$N$14:$N$17,Taxes!$J$14:$J$17,YEAR(BO$4))=4,IF(BO$1&lt;=Taxes!$P$81*12,Taxes!$P$82,IF(BO$1&lt;=Taxes!$P$83*12,Taxes!$P$84,IF(Taxes!$P97&lt;&gt;"",Taxes!$P97,Taxes!$P$77))),
IF(SUMIFS(Taxes!$N$14:$N$17,Taxes!$J$14:$J$17,YEAR(BO$4))&gt;1,SUMIFS(Taxes!$P$77:$P$79,Taxes!$N$77:$N$79,SUMIFS(Taxes!$N$14:$N$17,Taxes!$J$14:$J$17,YEAR(BO$4))),
IF(Taxes!$N$12&gt;1,SUMIFS(Taxes!$P$77:$P$79,Taxes!$N$77:$N$79,Taxes!$N$12),IF(Taxes!$P97&lt;&gt;"",Taxes!$P97,SUMIFS(Taxes!$P$77:$P$79,Taxes!$N$77:$N$79,Taxes!$N$12)))
))
)</f>
        <v>66105.720266586766</v>
      </c>
      <c r="BP226" s="5">
        <f ca="1">IF(BP$4="",0,BP114*
IF(SUMIFS(Taxes!$N$14:$N$17,Taxes!$J$14:$J$17,YEAR(BP$4))=4,IF(BP$1&lt;=Taxes!$P$81*12,Taxes!$P$82,IF(BP$1&lt;=Taxes!$P$83*12,Taxes!$P$84,IF(Taxes!$P97&lt;&gt;"",Taxes!$P97,Taxes!$P$77))),
IF(SUMIFS(Taxes!$N$14:$N$17,Taxes!$J$14:$J$17,YEAR(BP$4))&gt;1,SUMIFS(Taxes!$P$77:$P$79,Taxes!$N$77:$N$79,SUMIFS(Taxes!$N$14:$N$17,Taxes!$J$14:$J$17,YEAR(BP$4))),
IF(Taxes!$N$12&gt;1,SUMIFS(Taxes!$P$77:$P$79,Taxes!$N$77:$N$79,Taxes!$N$12),IF(Taxes!$P97&lt;&gt;"",Taxes!$P97,SUMIFS(Taxes!$P$77:$P$79,Taxes!$N$77:$N$79,Taxes!$N$12)))
))
)</f>
        <v>67643.062598367847</v>
      </c>
      <c r="BQ226" s="5">
        <f ca="1">IF(BQ$4="",0,BQ114*
IF(SUMIFS(Taxes!$N$14:$N$17,Taxes!$J$14:$J$17,YEAR(BQ$4))=4,IF(BQ$1&lt;=Taxes!$P$81*12,Taxes!$P$82,IF(BQ$1&lt;=Taxes!$P$83*12,Taxes!$P$84,IF(Taxes!$P97&lt;&gt;"",Taxes!$P97,Taxes!$P$77))),
IF(SUMIFS(Taxes!$N$14:$N$17,Taxes!$J$14:$J$17,YEAR(BQ$4))&gt;1,SUMIFS(Taxes!$P$77:$P$79,Taxes!$N$77:$N$79,SUMIFS(Taxes!$N$14:$N$17,Taxes!$J$14:$J$17,YEAR(BQ$4))),
IF(Taxes!$N$12&gt;1,SUMIFS(Taxes!$P$77:$P$79,Taxes!$N$77:$N$79,Taxes!$N$12),IF(Taxes!$P97&lt;&gt;"",Taxes!$P97,SUMIFS(Taxes!$P$77:$P$79,Taxes!$N$77:$N$79,Taxes!$N$12)))
))
)</f>
        <v>69180.404930148958</v>
      </c>
      <c r="BR226" s="5">
        <f ca="1">IF(BR$4="",0,BR114*
IF(SUMIFS(Taxes!$N$14:$N$17,Taxes!$J$14:$J$17,YEAR(BR$4))=4,IF(BR$1&lt;=Taxes!$P$81*12,Taxes!$P$82,IF(BR$1&lt;=Taxes!$P$83*12,Taxes!$P$84,IF(Taxes!$P97&lt;&gt;"",Taxes!$P97,Taxes!$P$77))),
IF(SUMIFS(Taxes!$N$14:$N$17,Taxes!$J$14:$J$17,YEAR(BR$4))&gt;1,SUMIFS(Taxes!$P$77:$P$79,Taxes!$N$77:$N$79,SUMIFS(Taxes!$N$14:$N$17,Taxes!$J$14:$J$17,YEAR(BR$4))),
IF(Taxes!$N$12&gt;1,SUMIFS(Taxes!$P$77:$P$79,Taxes!$N$77:$N$79,Taxes!$N$12),IF(Taxes!$P97&lt;&gt;"",Taxes!$P97,SUMIFS(Taxes!$P$77:$P$79,Taxes!$N$77:$N$79,Taxes!$N$12)))
))
)</f>
        <v>70717.747261930024</v>
      </c>
      <c r="BS226" s="5">
        <f ca="1">IF(BS$4="",0,BS114*
IF(SUMIFS(Taxes!$N$14:$N$17,Taxes!$J$14:$J$17,YEAR(BS$4))=4,IF(BS$1&lt;=Taxes!$P$81*12,Taxes!$P$82,IF(BS$1&lt;=Taxes!$P$83*12,Taxes!$P$84,IF(Taxes!$P97&lt;&gt;"",Taxes!$P97,Taxes!$P$77))),
IF(SUMIFS(Taxes!$N$14:$N$17,Taxes!$J$14:$J$17,YEAR(BS$4))&gt;1,SUMIFS(Taxes!$P$77:$P$79,Taxes!$N$77:$N$79,SUMIFS(Taxes!$N$14:$N$17,Taxes!$J$14:$J$17,YEAR(BS$4))),
IF(Taxes!$N$12&gt;1,SUMIFS(Taxes!$P$77:$P$79,Taxes!$N$77:$N$79,Taxes!$N$12),IF(Taxes!$P97&lt;&gt;"",Taxes!$P97,SUMIFS(Taxes!$P$77:$P$79,Taxes!$N$77:$N$79,Taxes!$N$12)))
))
)</f>
        <v>72255.08959371112</v>
      </c>
      <c r="BT226" s="5">
        <f ca="1">IF(BT$4="",0,BT114*
IF(SUMIFS(Taxes!$N$14:$N$17,Taxes!$J$14:$J$17,YEAR(BT$4))=4,IF(BT$1&lt;=Taxes!$P$81*12,Taxes!$P$82,IF(BT$1&lt;=Taxes!$P$83*12,Taxes!$P$84,IF(Taxes!$P97&lt;&gt;"",Taxes!$P97,Taxes!$P$77))),
IF(SUMIFS(Taxes!$N$14:$N$17,Taxes!$J$14:$J$17,YEAR(BT$4))&gt;1,SUMIFS(Taxes!$P$77:$P$79,Taxes!$N$77:$N$79,SUMIFS(Taxes!$N$14:$N$17,Taxes!$J$14:$J$17,YEAR(BT$4))),
IF(Taxes!$N$12&gt;1,SUMIFS(Taxes!$P$77:$P$79,Taxes!$N$77:$N$79,Taxes!$N$12),IF(Taxes!$P97&lt;&gt;"",Taxes!$P97,SUMIFS(Taxes!$P$77:$P$79,Taxes!$N$77:$N$79,Taxes!$N$12)))
))
)</f>
        <v>76006.204883256971</v>
      </c>
      <c r="BU226" s="5">
        <f ca="1">IF(BU$4="",0,BU114*
IF(SUMIFS(Taxes!$N$14:$N$17,Taxes!$J$14:$J$17,YEAR(BU$4))=4,IF(BU$1&lt;=Taxes!$P$81*12,Taxes!$P$82,IF(BU$1&lt;=Taxes!$P$83*12,Taxes!$P$84,IF(Taxes!$P97&lt;&gt;"",Taxes!$P97,Taxes!$P$77))),
IF(SUMIFS(Taxes!$N$14:$N$17,Taxes!$J$14:$J$17,YEAR(BU$4))&gt;1,SUMIFS(Taxes!$P$77:$P$79,Taxes!$N$77:$N$79,SUMIFS(Taxes!$N$14:$N$17,Taxes!$J$14:$J$17,YEAR(BU$4))),
IF(Taxes!$N$12&gt;1,SUMIFS(Taxes!$P$77:$P$79,Taxes!$N$77:$N$79,Taxes!$N$12),IF(Taxes!$P97&lt;&gt;"",Taxes!$P97,SUMIFS(Taxes!$P$77:$P$79,Taxes!$N$77:$N$79,Taxes!$N$12)))
))
)</f>
        <v>77589.667484991471</v>
      </c>
      <c r="BV226" s="5">
        <f ca="1">IF(BV$4="",0,BV114*
IF(SUMIFS(Taxes!$N$14:$N$17,Taxes!$J$14:$J$17,YEAR(BV$4))=4,IF(BV$1&lt;=Taxes!$P$81*12,Taxes!$P$82,IF(BV$1&lt;=Taxes!$P$83*12,Taxes!$P$84,IF(Taxes!$P97&lt;&gt;"",Taxes!$P97,Taxes!$P$77))),
IF(SUMIFS(Taxes!$N$14:$N$17,Taxes!$J$14:$J$17,YEAR(BV$4))&gt;1,SUMIFS(Taxes!$P$77:$P$79,Taxes!$N$77:$N$79,SUMIFS(Taxes!$N$14:$N$17,Taxes!$J$14:$J$17,YEAR(BV$4))),
IF(Taxes!$N$12&gt;1,SUMIFS(Taxes!$P$77:$P$79,Taxes!$N$77:$N$79,Taxes!$N$12),IF(Taxes!$P97&lt;&gt;"",Taxes!$P97,SUMIFS(Taxes!$P$77:$P$79,Taxes!$N$77:$N$79,Taxes!$N$12)))
))
)</f>
        <v>79173.130086726</v>
      </c>
      <c r="BW226" s="5">
        <f ca="1">IF(BW$4="",0,BW114*
IF(SUMIFS(Taxes!$N$14:$N$17,Taxes!$J$14:$J$17,YEAR(BW$4))=4,IF(BW$1&lt;=Taxes!$P$81*12,Taxes!$P$82,IF(BW$1&lt;=Taxes!$P$83*12,Taxes!$P$84,IF(Taxes!$P97&lt;&gt;"",Taxes!$P97,Taxes!$P$77))),
IF(SUMIFS(Taxes!$N$14:$N$17,Taxes!$J$14:$J$17,YEAR(BW$4))&gt;1,SUMIFS(Taxes!$P$77:$P$79,Taxes!$N$77:$N$79,SUMIFS(Taxes!$N$14:$N$17,Taxes!$J$14:$J$17,YEAR(BW$4))),
IF(Taxes!$N$12&gt;1,SUMIFS(Taxes!$P$77:$P$79,Taxes!$N$77:$N$79,Taxes!$N$12),IF(Taxes!$P97&lt;&gt;"",Taxes!$P97,SUMIFS(Taxes!$P$77:$P$79,Taxes!$N$77:$N$79,Taxes!$N$12)))
))
)</f>
        <v>80756.592688460529</v>
      </c>
      <c r="BX226" s="5">
        <f ca="1">IF(BX$4="",0,BX114*
IF(SUMIFS(Taxes!$N$14:$N$17,Taxes!$J$14:$J$17,YEAR(BX$4))=4,IF(BX$1&lt;=Taxes!$P$81*12,Taxes!$P$82,IF(BX$1&lt;=Taxes!$P$83*12,Taxes!$P$84,IF(Taxes!$P97&lt;&gt;"",Taxes!$P97,Taxes!$P$77))),
IF(SUMIFS(Taxes!$N$14:$N$17,Taxes!$J$14:$J$17,YEAR(BX$4))&gt;1,SUMIFS(Taxes!$P$77:$P$79,Taxes!$N$77:$N$79,SUMIFS(Taxes!$N$14:$N$17,Taxes!$J$14:$J$17,YEAR(BX$4))),
IF(Taxes!$N$12&gt;1,SUMIFS(Taxes!$P$77:$P$79,Taxes!$N$77:$N$79,Taxes!$N$12),IF(Taxes!$P97&lt;&gt;"",Taxes!$P97,SUMIFS(Taxes!$P$77:$P$79,Taxes!$N$77:$N$79,Taxes!$N$12)))
))
)</f>
        <v>82340.055290195043</v>
      </c>
      <c r="BY226" s="5">
        <f ca="1">IF(BY$4="",0,BY114*
IF(SUMIFS(Taxes!$N$14:$N$17,Taxes!$J$14:$J$17,YEAR(BY$4))=4,IF(BY$1&lt;=Taxes!$P$81*12,Taxes!$P$82,IF(BY$1&lt;=Taxes!$P$83*12,Taxes!$P$84,IF(Taxes!$P97&lt;&gt;"",Taxes!$P97,Taxes!$P$77))),
IF(SUMIFS(Taxes!$N$14:$N$17,Taxes!$J$14:$J$17,YEAR(BY$4))&gt;1,SUMIFS(Taxes!$P$77:$P$79,Taxes!$N$77:$N$79,SUMIFS(Taxes!$N$14:$N$17,Taxes!$J$14:$J$17,YEAR(BY$4))),
IF(Taxes!$N$12&gt;1,SUMIFS(Taxes!$P$77:$P$79,Taxes!$N$77:$N$79,Taxes!$N$12),IF(Taxes!$P97&lt;&gt;"",Taxes!$P97,SUMIFS(Taxes!$P$77:$P$79,Taxes!$N$77:$N$79,Taxes!$N$12)))
))
)</f>
        <v>83923.517891929558</v>
      </c>
      <c r="BZ226" s="5">
        <f ca="1">IF(BZ$4="",0,BZ114*
IF(SUMIFS(Taxes!$N$14:$N$17,Taxes!$J$14:$J$17,YEAR(BZ$4))=4,IF(BZ$1&lt;=Taxes!$P$81*12,Taxes!$P$82,IF(BZ$1&lt;=Taxes!$P$83*12,Taxes!$P$84,IF(Taxes!$P97&lt;&gt;"",Taxes!$P97,Taxes!$P$77))),
IF(SUMIFS(Taxes!$N$14:$N$17,Taxes!$J$14:$J$17,YEAR(BZ$4))&gt;1,SUMIFS(Taxes!$P$77:$P$79,Taxes!$N$77:$N$79,SUMIFS(Taxes!$N$14:$N$17,Taxes!$J$14:$J$17,YEAR(BZ$4))),
IF(Taxes!$N$12&gt;1,SUMIFS(Taxes!$P$77:$P$79,Taxes!$N$77:$N$79,Taxes!$N$12),IF(Taxes!$P97&lt;&gt;"",Taxes!$P97,SUMIFS(Taxes!$P$77:$P$79,Taxes!$N$77:$N$79,Taxes!$N$12)))
))
)</f>
        <v>88072.189908474014</v>
      </c>
      <c r="CA226" s="5">
        <f ca="1">IF(CA$4="",0,CA114*
IF(SUMIFS(Taxes!$N$14:$N$17,Taxes!$J$14:$J$17,YEAR(CA$4))=4,IF(CA$1&lt;=Taxes!$P$81*12,Taxes!$P$82,IF(CA$1&lt;=Taxes!$P$83*12,Taxes!$P$84,IF(Taxes!$P97&lt;&gt;"",Taxes!$P97,Taxes!$P$77))),
IF(SUMIFS(Taxes!$N$14:$N$17,Taxes!$J$14:$J$17,YEAR(CA$4))&gt;1,SUMIFS(Taxes!$P$77:$P$79,Taxes!$N$77:$N$79,SUMIFS(Taxes!$N$14:$N$17,Taxes!$J$14:$J$17,YEAR(CA$4))),
IF(Taxes!$N$12&gt;1,SUMIFS(Taxes!$P$77:$P$79,Taxes!$N$77:$N$79,Taxes!$N$12),IF(Taxes!$P97&lt;&gt;"",Taxes!$P97,SUMIFS(Taxes!$P$77:$P$79,Taxes!$N$77:$N$79,Taxes!$N$12)))
))
)</f>
        <v>89703.15638826057</v>
      </c>
      <c r="CB226" s="5">
        <f ca="1">IF(CB$4="",0,CB114*
IF(SUMIFS(Taxes!$N$14:$N$17,Taxes!$J$14:$J$17,YEAR(CB$4))=4,IF(CB$1&lt;=Taxes!$P$81*12,Taxes!$P$82,IF(CB$1&lt;=Taxes!$P$83*12,Taxes!$P$84,IF(Taxes!$P97&lt;&gt;"",Taxes!$P97,Taxes!$P$77))),
IF(SUMIFS(Taxes!$N$14:$N$17,Taxes!$J$14:$J$17,YEAR(CB$4))&gt;1,SUMIFS(Taxes!$P$77:$P$79,Taxes!$N$77:$N$79,SUMIFS(Taxes!$N$14:$N$17,Taxes!$J$14:$J$17,YEAR(CB$4))),
IF(Taxes!$N$12&gt;1,SUMIFS(Taxes!$P$77:$P$79,Taxes!$N$77:$N$79,Taxes!$N$12),IF(Taxes!$P97&lt;&gt;"",Taxes!$P97,SUMIFS(Taxes!$P$77:$P$79,Taxes!$N$77:$N$79,Taxes!$N$12)))
))
)</f>
        <v>91334.122868047125</v>
      </c>
      <c r="CC226" s="5">
        <f ca="1">IF(CC$4="",0,CC114*
IF(SUMIFS(Taxes!$N$14:$N$17,Taxes!$J$14:$J$17,YEAR(CC$4))=4,IF(CC$1&lt;=Taxes!$P$81*12,Taxes!$P$82,IF(CC$1&lt;=Taxes!$P$83*12,Taxes!$P$84,IF(Taxes!$P97&lt;&gt;"",Taxes!$P97,Taxes!$P$77))),
IF(SUMIFS(Taxes!$N$14:$N$17,Taxes!$J$14:$J$17,YEAR(CC$4))&gt;1,SUMIFS(Taxes!$P$77:$P$79,Taxes!$N$77:$N$79,SUMIFS(Taxes!$N$14:$N$17,Taxes!$J$14:$J$17,YEAR(CC$4))),
IF(Taxes!$N$12&gt;1,SUMIFS(Taxes!$P$77:$P$79,Taxes!$N$77:$N$79,Taxes!$N$12),IF(Taxes!$P97&lt;&gt;"",Taxes!$P97,SUMIFS(Taxes!$P$77:$P$79,Taxes!$N$77:$N$79,Taxes!$N$12)))
))
)</f>
        <v>92965.08934783368</v>
      </c>
      <c r="CD226" s="5">
        <f ca="1">IF(CD$4="",0,CD114*
IF(SUMIFS(Taxes!$N$14:$N$17,Taxes!$J$14:$J$17,YEAR(CD$4))=4,IF(CD$1&lt;=Taxes!$P$81*12,Taxes!$P$82,IF(CD$1&lt;=Taxes!$P$83*12,Taxes!$P$84,IF(Taxes!$P97&lt;&gt;"",Taxes!$P97,Taxes!$P$77))),
IF(SUMIFS(Taxes!$N$14:$N$17,Taxes!$J$14:$J$17,YEAR(CD$4))&gt;1,SUMIFS(Taxes!$P$77:$P$79,Taxes!$N$77:$N$79,SUMIFS(Taxes!$N$14:$N$17,Taxes!$J$14:$J$17,YEAR(CD$4))),
IF(Taxes!$N$12&gt;1,SUMIFS(Taxes!$P$77:$P$79,Taxes!$N$77:$N$79,Taxes!$N$12),IF(Taxes!$P97&lt;&gt;"",Taxes!$P97,SUMIFS(Taxes!$P$77:$P$79,Taxes!$N$77:$N$79,Taxes!$N$12)))
))
)</f>
        <v>94596.055827620236</v>
      </c>
      <c r="CE226" s="5">
        <f ca="1">IF(CE$4="",0,CE114*
IF(SUMIFS(Taxes!$N$14:$N$17,Taxes!$J$14:$J$17,YEAR(CE$4))=4,IF(CE$1&lt;=Taxes!$P$81*12,Taxes!$P$82,IF(CE$1&lt;=Taxes!$P$83*12,Taxes!$P$84,IF(Taxes!$P97&lt;&gt;"",Taxes!$P97,Taxes!$P$77))),
IF(SUMIFS(Taxes!$N$14:$N$17,Taxes!$J$14:$J$17,YEAR(CE$4))&gt;1,SUMIFS(Taxes!$P$77:$P$79,Taxes!$N$77:$N$79,SUMIFS(Taxes!$N$14:$N$17,Taxes!$J$14:$J$17,YEAR(CE$4))),
IF(Taxes!$N$12&gt;1,SUMIFS(Taxes!$P$77:$P$79,Taxes!$N$77:$N$79,Taxes!$N$12),IF(Taxes!$P97&lt;&gt;"",Taxes!$P97,SUMIFS(Taxes!$P$77:$P$79,Taxes!$N$77:$N$79,Taxes!$N$12)))
))
)</f>
        <v>96227.022307406791</v>
      </c>
      <c r="CF226" s="5">
        <f ca="1">IF(CF$4="",0,CF114*
IF(SUMIFS(Taxes!$N$14:$N$17,Taxes!$J$14:$J$17,YEAR(CF$4))=4,IF(CF$1&lt;=Taxes!$P$81*12,Taxes!$P$82,IF(CF$1&lt;=Taxes!$P$83*12,Taxes!$P$84,IF(Taxes!$P97&lt;&gt;"",Taxes!$P97,Taxes!$P$77))),
IF(SUMIFS(Taxes!$N$14:$N$17,Taxes!$J$14:$J$17,YEAR(CF$4))&gt;1,SUMIFS(Taxes!$P$77:$P$79,Taxes!$N$77:$N$79,SUMIFS(Taxes!$N$14:$N$17,Taxes!$J$14:$J$17,YEAR(CF$4))),
IF(Taxes!$N$12&gt;1,SUMIFS(Taxes!$P$77:$P$79,Taxes!$N$77:$N$79,Taxes!$N$12),IF(Taxes!$P97&lt;&gt;"",Taxes!$P97,SUMIFS(Taxes!$P$77:$P$79,Taxes!$N$77:$N$79,Taxes!$N$12)))
))
)</f>
        <v>0</v>
      </c>
    </row>
    <row r="227" spans="2:84" x14ac:dyDescent="0.3">
      <c r="B227" s="13">
        <f>ROW()</f>
        <v>227</v>
      </c>
      <c r="H227" s="1" t="str">
        <f t="shared" si="161"/>
        <v>НДС к вычету</v>
      </c>
      <c r="I227" s="1" t="str">
        <f>$I$225</f>
        <v>Переменные расходы</v>
      </c>
      <c r="J227" s="1" t="str">
        <f>I99</f>
        <v>Расходы на удержание клиентов</v>
      </c>
      <c r="M227" s="53" t="s">
        <v>18</v>
      </c>
      <c r="U227" s="5">
        <f t="shared" ca="1" si="156"/>
        <v>2470470.4683878613</v>
      </c>
      <c r="X227" s="5">
        <f ca="1">IF(X$4="",0,X115*
IF(SUMIFS(Taxes!$N$14:$N$17,Taxes!$J$14:$J$17,YEAR(X$4))=4,IF(X$1&lt;=Taxes!$P$81*12,Taxes!$P$82,IF(X$1&lt;=Taxes!$P$83*12,Taxes!$P$84,IF(Taxes!$P98&lt;&gt;"",Taxes!$P98,Taxes!$P$77))),
IF(SUMIFS(Taxes!$N$14:$N$17,Taxes!$J$14:$J$17,YEAR(X$4))&gt;1,SUMIFS(Taxes!$P$77:$P$79,Taxes!$N$77:$N$79,SUMIFS(Taxes!$N$14:$N$17,Taxes!$J$14:$J$17,YEAR(X$4))),
IF(Taxes!$N$12&gt;1,SUMIFS(Taxes!$P$77:$P$79,Taxes!$N$77:$N$79,Taxes!$N$12),IF(Taxes!$P98&lt;&gt;"",Taxes!$P98,SUMIFS(Taxes!$P$77:$P$79,Taxes!$N$77:$N$79,Taxes!$N$12)))
))
)</f>
        <v>0</v>
      </c>
      <c r="Y227" s="5">
        <f ca="1">IF(Y$4="",0,Y115*
IF(SUMIFS(Taxes!$N$14:$N$17,Taxes!$J$14:$J$17,YEAR(Y$4))=4,IF(Y$1&lt;=Taxes!$P$81*12,Taxes!$P$82,IF(Y$1&lt;=Taxes!$P$83*12,Taxes!$P$84,IF(Taxes!$P98&lt;&gt;"",Taxes!$P98,Taxes!$P$77))),
IF(SUMIFS(Taxes!$N$14:$N$17,Taxes!$J$14:$J$17,YEAR(Y$4))&gt;1,SUMIFS(Taxes!$P$77:$P$79,Taxes!$N$77:$N$79,SUMIFS(Taxes!$N$14:$N$17,Taxes!$J$14:$J$17,YEAR(Y$4))),
IF(Taxes!$N$12&gt;1,SUMIFS(Taxes!$P$77:$P$79,Taxes!$N$77:$N$79,Taxes!$N$12),IF(Taxes!$P98&lt;&gt;"",Taxes!$P98,SUMIFS(Taxes!$P$77:$P$79,Taxes!$N$77:$N$79,Taxes!$N$12)))
))
)</f>
        <v>0</v>
      </c>
      <c r="Z227" s="5">
        <f ca="1">IF(Z$4="",0,Z115*
IF(SUMIFS(Taxes!$N$14:$N$17,Taxes!$J$14:$J$17,YEAR(Z$4))=4,IF(Z$1&lt;=Taxes!$P$81*12,Taxes!$P$82,IF(Z$1&lt;=Taxes!$P$83*12,Taxes!$P$84,IF(Taxes!$P98&lt;&gt;"",Taxes!$P98,Taxes!$P$77))),
IF(SUMIFS(Taxes!$N$14:$N$17,Taxes!$J$14:$J$17,YEAR(Z$4))&gt;1,SUMIFS(Taxes!$P$77:$P$79,Taxes!$N$77:$N$79,SUMIFS(Taxes!$N$14:$N$17,Taxes!$J$14:$J$17,YEAR(Z$4))),
IF(Taxes!$N$12&gt;1,SUMIFS(Taxes!$P$77:$P$79,Taxes!$N$77:$N$79,Taxes!$N$12),IF(Taxes!$P98&lt;&gt;"",Taxes!$P98,SUMIFS(Taxes!$P$77:$P$79,Taxes!$N$77:$N$79,Taxes!$N$12)))
))
)</f>
        <v>0</v>
      </c>
      <c r="AA227" s="5">
        <f ca="1">IF(AA$4="",0,AA115*
IF(SUMIFS(Taxes!$N$14:$N$17,Taxes!$J$14:$J$17,YEAR(AA$4))=4,IF(AA$1&lt;=Taxes!$P$81*12,Taxes!$P$82,IF(AA$1&lt;=Taxes!$P$83*12,Taxes!$P$84,IF(Taxes!$P98&lt;&gt;"",Taxes!$P98,Taxes!$P$77))),
IF(SUMIFS(Taxes!$N$14:$N$17,Taxes!$J$14:$J$17,YEAR(AA$4))&gt;1,SUMIFS(Taxes!$P$77:$P$79,Taxes!$N$77:$N$79,SUMIFS(Taxes!$N$14:$N$17,Taxes!$J$14:$J$17,YEAR(AA$4))),
IF(Taxes!$N$12&gt;1,SUMIFS(Taxes!$P$77:$P$79,Taxes!$N$77:$N$79,Taxes!$N$12),IF(Taxes!$P98&lt;&gt;"",Taxes!$P98,SUMIFS(Taxes!$P$77:$P$79,Taxes!$N$77:$N$79,Taxes!$N$12)))
))
)</f>
        <v>833.33333333333348</v>
      </c>
      <c r="AB227" s="5">
        <f ca="1">IF(AB$4="",0,AB115*
IF(SUMIFS(Taxes!$N$14:$N$17,Taxes!$J$14:$J$17,YEAR(AB$4))=4,IF(AB$1&lt;=Taxes!$P$81*12,Taxes!$P$82,IF(AB$1&lt;=Taxes!$P$83*12,Taxes!$P$84,IF(Taxes!$P98&lt;&gt;"",Taxes!$P98,Taxes!$P$77))),
IF(SUMIFS(Taxes!$N$14:$N$17,Taxes!$J$14:$J$17,YEAR(AB$4))&gt;1,SUMIFS(Taxes!$P$77:$P$79,Taxes!$N$77:$N$79,SUMIFS(Taxes!$N$14:$N$17,Taxes!$J$14:$J$17,YEAR(AB$4))),
IF(Taxes!$N$12&gt;1,SUMIFS(Taxes!$P$77:$P$79,Taxes!$N$77:$N$79,Taxes!$N$12),IF(Taxes!$P98&lt;&gt;"",Taxes!$P98,SUMIFS(Taxes!$P$77:$P$79,Taxes!$N$77:$N$79,Taxes!$N$12)))
))
)</f>
        <v>2083.3333333333335</v>
      </c>
      <c r="AC227" s="5">
        <f ca="1">IF(AC$4="",0,AC115*
IF(SUMIFS(Taxes!$N$14:$N$17,Taxes!$J$14:$J$17,YEAR(AC$4))=4,IF(AC$1&lt;=Taxes!$P$81*12,Taxes!$P$82,IF(AC$1&lt;=Taxes!$P$83*12,Taxes!$P$84,IF(Taxes!$P98&lt;&gt;"",Taxes!$P98,Taxes!$P$77))),
IF(SUMIFS(Taxes!$N$14:$N$17,Taxes!$J$14:$J$17,YEAR(AC$4))&gt;1,SUMIFS(Taxes!$P$77:$P$79,Taxes!$N$77:$N$79,SUMIFS(Taxes!$N$14:$N$17,Taxes!$J$14:$J$17,YEAR(AC$4))),
IF(Taxes!$N$12&gt;1,SUMIFS(Taxes!$P$77:$P$79,Taxes!$N$77:$N$79,Taxes!$N$12),IF(Taxes!$P98&lt;&gt;"",Taxes!$P98,SUMIFS(Taxes!$P$77:$P$79,Taxes!$N$77:$N$79,Taxes!$N$12)))
))
)</f>
        <v>3750</v>
      </c>
      <c r="AD227" s="5">
        <f ca="1">IF(AD$4="",0,AD115*
IF(SUMIFS(Taxes!$N$14:$N$17,Taxes!$J$14:$J$17,YEAR(AD$4))=4,IF(AD$1&lt;=Taxes!$P$81*12,Taxes!$P$82,IF(AD$1&lt;=Taxes!$P$83*12,Taxes!$P$84,IF(Taxes!$P98&lt;&gt;"",Taxes!$P98,Taxes!$P$77))),
IF(SUMIFS(Taxes!$N$14:$N$17,Taxes!$J$14:$J$17,YEAR(AD$4))&gt;1,SUMIFS(Taxes!$P$77:$P$79,Taxes!$N$77:$N$79,SUMIFS(Taxes!$N$14:$N$17,Taxes!$J$14:$J$17,YEAR(AD$4))),
IF(Taxes!$N$12&gt;1,SUMIFS(Taxes!$P$77:$P$79,Taxes!$N$77:$N$79,Taxes!$N$12),IF(Taxes!$P98&lt;&gt;"",Taxes!$P98,SUMIFS(Taxes!$P$77:$P$79,Taxes!$N$77:$N$79,Taxes!$N$12)))
))
)</f>
        <v>5000</v>
      </c>
      <c r="AE227" s="5">
        <f ca="1">IF(AE$4="",0,AE115*
IF(SUMIFS(Taxes!$N$14:$N$17,Taxes!$J$14:$J$17,YEAR(AE$4))=4,IF(AE$1&lt;=Taxes!$P$81*12,Taxes!$P$82,IF(AE$1&lt;=Taxes!$P$83*12,Taxes!$P$84,IF(Taxes!$P98&lt;&gt;"",Taxes!$P98,Taxes!$P$77))),
IF(SUMIFS(Taxes!$N$14:$N$17,Taxes!$J$14:$J$17,YEAR(AE$4))&gt;1,SUMIFS(Taxes!$P$77:$P$79,Taxes!$N$77:$N$79,SUMIFS(Taxes!$N$14:$N$17,Taxes!$J$14:$J$17,YEAR(AE$4))),
IF(Taxes!$N$12&gt;1,SUMIFS(Taxes!$P$77:$P$79,Taxes!$N$77:$N$79,Taxes!$N$12),IF(Taxes!$P98&lt;&gt;"",Taxes!$P98,SUMIFS(Taxes!$P$77:$P$79,Taxes!$N$77:$N$79,Taxes!$N$12)))
))
)</f>
        <v>6325</v>
      </c>
      <c r="AF227" s="5">
        <f ca="1">IF(AF$4="",0,AF115*
IF(SUMIFS(Taxes!$N$14:$N$17,Taxes!$J$14:$J$17,YEAR(AF$4))=4,IF(AF$1&lt;=Taxes!$P$81*12,Taxes!$P$82,IF(AF$1&lt;=Taxes!$P$83*12,Taxes!$P$84,IF(Taxes!$P98&lt;&gt;"",Taxes!$P98,Taxes!$P$77))),
IF(SUMIFS(Taxes!$N$14:$N$17,Taxes!$J$14:$J$17,YEAR(AF$4))&gt;1,SUMIFS(Taxes!$P$77:$P$79,Taxes!$N$77:$N$79,SUMIFS(Taxes!$N$14:$N$17,Taxes!$J$14:$J$17,YEAR(AF$4))),
IF(Taxes!$N$12&gt;1,SUMIFS(Taxes!$P$77:$P$79,Taxes!$N$77:$N$79,Taxes!$N$12),IF(Taxes!$P98&lt;&gt;"",Taxes!$P98,SUMIFS(Taxes!$P$77:$P$79,Taxes!$N$77:$N$79,Taxes!$N$12)))
))
)</f>
        <v>7662.5</v>
      </c>
      <c r="AG227" s="5">
        <f ca="1">IF(AG$4="",0,AG115*
IF(SUMIFS(Taxes!$N$14:$N$17,Taxes!$J$14:$J$17,YEAR(AG$4))=4,IF(AG$1&lt;=Taxes!$P$81*12,Taxes!$P$82,IF(AG$1&lt;=Taxes!$P$83*12,Taxes!$P$84,IF(Taxes!$P98&lt;&gt;"",Taxes!$P98,Taxes!$P$77))),
IF(SUMIFS(Taxes!$N$14:$N$17,Taxes!$J$14:$J$17,YEAR(AG$4))&gt;1,SUMIFS(Taxes!$P$77:$P$79,Taxes!$N$77:$N$79,SUMIFS(Taxes!$N$14:$N$17,Taxes!$J$14:$J$17,YEAR(AG$4))),
IF(Taxes!$N$12&gt;1,SUMIFS(Taxes!$P$77:$P$79,Taxes!$N$77:$N$79,Taxes!$N$12),IF(Taxes!$P98&lt;&gt;"",Taxes!$P98,SUMIFS(Taxes!$P$77:$P$79,Taxes!$N$77:$N$79,Taxes!$N$12)))
))
)</f>
        <v>9012.5</v>
      </c>
      <c r="AH227" s="5">
        <f ca="1">IF(AH$4="",0,AH115*
IF(SUMIFS(Taxes!$N$14:$N$17,Taxes!$J$14:$J$17,YEAR(AH$4))=4,IF(AH$1&lt;=Taxes!$P$81*12,Taxes!$P$82,IF(AH$1&lt;=Taxes!$P$83*12,Taxes!$P$84,IF(Taxes!$P98&lt;&gt;"",Taxes!$P98,Taxes!$P$77))),
IF(SUMIFS(Taxes!$N$14:$N$17,Taxes!$J$14:$J$17,YEAR(AH$4))&gt;1,SUMIFS(Taxes!$P$77:$P$79,Taxes!$N$77:$N$79,SUMIFS(Taxes!$N$14:$N$17,Taxes!$J$14:$J$17,YEAR(AH$4))),
IF(Taxes!$N$12&gt;1,SUMIFS(Taxes!$P$77:$P$79,Taxes!$N$77:$N$79,Taxes!$N$12),IF(Taxes!$P98&lt;&gt;"",Taxes!$P98,SUMIFS(Taxes!$P$77:$P$79,Taxes!$N$77:$N$79,Taxes!$N$12)))
))
)</f>
        <v>10300</v>
      </c>
      <c r="AI227" s="5">
        <f ca="1">IF(AI$4="",0,AI115*
IF(SUMIFS(Taxes!$N$14:$N$17,Taxes!$J$14:$J$17,YEAR(AI$4))=4,IF(AI$1&lt;=Taxes!$P$81*12,Taxes!$P$82,IF(AI$1&lt;=Taxes!$P$83*12,Taxes!$P$84,IF(Taxes!$P98&lt;&gt;"",Taxes!$P98,Taxes!$P$77))),
IF(SUMIFS(Taxes!$N$14:$N$17,Taxes!$J$14:$J$17,YEAR(AI$4))&gt;1,SUMIFS(Taxes!$P$77:$P$79,Taxes!$N$77:$N$79,SUMIFS(Taxes!$N$14:$N$17,Taxes!$J$14:$J$17,YEAR(AI$4))),
IF(Taxes!$N$12&gt;1,SUMIFS(Taxes!$P$77:$P$79,Taxes!$N$77:$N$79,Taxes!$N$12),IF(Taxes!$P98&lt;&gt;"",Taxes!$P98,SUMIFS(Taxes!$P$77:$P$79,Taxes!$N$77:$N$79,Taxes!$N$12)))
))
)</f>
        <v>11587.5</v>
      </c>
      <c r="AJ227" s="5">
        <f ca="1">IF(AJ$4="",0,AJ115*
IF(SUMIFS(Taxes!$N$14:$N$17,Taxes!$J$14:$J$17,YEAR(AJ$4))=4,IF(AJ$1&lt;=Taxes!$P$81*12,Taxes!$P$82,IF(AJ$1&lt;=Taxes!$P$83*12,Taxes!$P$84,IF(Taxes!$P98&lt;&gt;"",Taxes!$P98,Taxes!$P$77))),
IF(SUMIFS(Taxes!$N$14:$N$17,Taxes!$J$14:$J$17,YEAR(AJ$4))&gt;1,SUMIFS(Taxes!$P$77:$P$79,Taxes!$N$77:$N$79,SUMIFS(Taxes!$N$14:$N$17,Taxes!$J$14:$J$17,YEAR(AJ$4))),
IF(Taxes!$N$12&gt;1,SUMIFS(Taxes!$P$77:$P$79,Taxes!$N$77:$N$79,Taxes!$N$12),IF(Taxes!$P98&lt;&gt;"",Taxes!$P98,SUMIFS(Taxes!$P$77:$P$79,Taxes!$N$77:$N$79,Taxes!$N$12)))
))
)</f>
        <v>12875</v>
      </c>
      <c r="AK227" s="5">
        <f ca="1">IF(AK$4="",0,AK115*
IF(SUMIFS(Taxes!$N$14:$N$17,Taxes!$J$14:$J$17,YEAR(AK$4))=4,IF(AK$1&lt;=Taxes!$P$81*12,Taxes!$P$82,IF(AK$1&lt;=Taxes!$P$83*12,Taxes!$P$84,IF(Taxes!$P98&lt;&gt;"",Taxes!$P98,Taxes!$P$77))),
IF(SUMIFS(Taxes!$N$14:$N$17,Taxes!$J$14:$J$17,YEAR(AK$4))&gt;1,SUMIFS(Taxes!$P$77:$P$79,Taxes!$N$77:$N$79,SUMIFS(Taxes!$N$14:$N$17,Taxes!$J$14:$J$17,YEAR(AK$4))),
IF(Taxes!$N$12&gt;1,SUMIFS(Taxes!$P$77:$P$79,Taxes!$N$77:$N$79,Taxes!$N$12),IF(Taxes!$P98&lt;&gt;"",Taxes!$P98,SUMIFS(Taxes!$P$77:$P$79,Taxes!$N$77:$N$79,Taxes!$N$12)))
))
)</f>
        <v>14317</v>
      </c>
      <c r="AL227" s="5">
        <f ca="1">IF(AL$4="",0,AL115*
IF(SUMIFS(Taxes!$N$14:$N$17,Taxes!$J$14:$J$17,YEAR(AL$4))=4,IF(AL$1&lt;=Taxes!$P$81*12,Taxes!$P$82,IF(AL$1&lt;=Taxes!$P$83*12,Taxes!$P$84,IF(Taxes!$P98&lt;&gt;"",Taxes!$P98,Taxes!$P$77))),
IF(SUMIFS(Taxes!$N$14:$N$17,Taxes!$J$14:$J$17,YEAR(AL$4))&gt;1,SUMIFS(Taxes!$P$77:$P$79,Taxes!$N$77:$N$79,SUMIFS(Taxes!$N$14:$N$17,Taxes!$J$14:$J$17,YEAR(AL$4))),
IF(Taxes!$N$12&gt;1,SUMIFS(Taxes!$P$77:$P$79,Taxes!$N$77:$N$79,Taxes!$N$12),IF(Taxes!$P98&lt;&gt;"",Taxes!$P98,SUMIFS(Taxes!$P$77:$P$79,Taxes!$N$77:$N$79,Taxes!$N$12)))
))
)</f>
        <v>15771.875</v>
      </c>
      <c r="AM227" s="5">
        <f ca="1">IF(AM$4="",0,AM115*
IF(SUMIFS(Taxes!$N$14:$N$17,Taxes!$J$14:$J$17,YEAR(AM$4))=4,IF(AM$1&lt;=Taxes!$P$81*12,Taxes!$P$82,IF(AM$1&lt;=Taxes!$P$83*12,Taxes!$P$84,IF(Taxes!$P98&lt;&gt;"",Taxes!$P98,Taxes!$P$77))),
IF(SUMIFS(Taxes!$N$14:$N$17,Taxes!$J$14:$J$17,YEAR(AM$4))&gt;1,SUMIFS(Taxes!$P$77:$P$79,Taxes!$N$77:$N$79,SUMIFS(Taxes!$N$14:$N$17,Taxes!$J$14:$J$17,YEAR(AM$4))),
IF(Taxes!$N$12&gt;1,SUMIFS(Taxes!$P$77:$P$79,Taxes!$N$77:$N$79,Taxes!$N$12),IF(Taxes!$P98&lt;&gt;"",Taxes!$P98,SUMIFS(Taxes!$P$77:$P$79,Taxes!$N$77:$N$79,Taxes!$N$12)))
))
)</f>
        <v>17239.625</v>
      </c>
      <c r="AN227" s="5">
        <f ca="1">IF(AN$4="",0,AN115*
IF(SUMIFS(Taxes!$N$14:$N$17,Taxes!$J$14:$J$17,YEAR(AN$4))=4,IF(AN$1&lt;=Taxes!$P$81*12,Taxes!$P$82,IF(AN$1&lt;=Taxes!$P$83*12,Taxes!$P$84,IF(Taxes!$P98&lt;&gt;"",Taxes!$P98,Taxes!$P$77))),
IF(SUMIFS(Taxes!$N$14:$N$17,Taxes!$J$14:$J$17,YEAR(AN$4))&gt;1,SUMIFS(Taxes!$P$77:$P$79,Taxes!$N$77:$N$79,SUMIFS(Taxes!$N$14:$N$17,Taxes!$J$14:$J$17,YEAR(AN$4))),
IF(Taxes!$N$12&gt;1,SUMIFS(Taxes!$P$77:$P$79,Taxes!$N$77:$N$79,Taxes!$N$12),IF(Taxes!$P98&lt;&gt;"",Taxes!$P98,SUMIFS(Taxes!$P$77:$P$79,Taxes!$N$77:$N$79,Taxes!$N$12)))
))
)</f>
        <v>18565.75</v>
      </c>
      <c r="AO227" s="5">
        <f ca="1">IF(AO$4="",0,AO115*
IF(SUMIFS(Taxes!$N$14:$N$17,Taxes!$J$14:$J$17,YEAR(AO$4))=4,IF(AO$1&lt;=Taxes!$P$81*12,Taxes!$P$82,IF(AO$1&lt;=Taxes!$P$83*12,Taxes!$P$84,IF(Taxes!$P98&lt;&gt;"",Taxes!$P98,Taxes!$P$77))),
IF(SUMIFS(Taxes!$N$14:$N$17,Taxes!$J$14:$J$17,YEAR(AO$4))&gt;1,SUMIFS(Taxes!$P$77:$P$79,Taxes!$N$77:$N$79,SUMIFS(Taxes!$N$14:$N$17,Taxes!$J$14:$J$17,YEAR(AO$4))),
IF(Taxes!$N$12&gt;1,SUMIFS(Taxes!$P$77:$P$79,Taxes!$N$77:$N$79,Taxes!$N$12),IF(Taxes!$P98&lt;&gt;"",Taxes!$P98,SUMIFS(Taxes!$P$77:$P$79,Taxes!$N$77:$N$79,Taxes!$N$12)))
))
)</f>
        <v>19891.875</v>
      </c>
      <c r="AP227" s="5">
        <f ca="1">IF(AP$4="",0,AP115*
IF(SUMIFS(Taxes!$N$14:$N$17,Taxes!$J$14:$J$17,YEAR(AP$4))=4,IF(AP$1&lt;=Taxes!$P$81*12,Taxes!$P$82,IF(AP$1&lt;=Taxes!$P$83*12,Taxes!$P$84,IF(Taxes!$P98&lt;&gt;"",Taxes!$P98,Taxes!$P$77))),
IF(SUMIFS(Taxes!$N$14:$N$17,Taxes!$J$14:$J$17,YEAR(AP$4))&gt;1,SUMIFS(Taxes!$P$77:$P$79,Taxes!$N$77:$N$79,SUMIFS(Taxes!$N$14:$N$17,Taxes!$J$14:$J$17,YEAR(AP$4))),
IF(Taxes!$N$12&gt;1,SUMIFS(Taxes!$P$77:$P$79,Taxes!$N$77:$N$79,Taxes!$N$12),IF(Taxes!$P98&lt;&gt;"",Taxes!$P98,SUMIFS(Taxes!$P$77:$P$79,Taxes!$N$77:$N$79,Taxes!$N$12)))
))
)</f>
        <v>21218</v>
      </c>
      <c r="AQ227" s="5">
        <f ca="1">IF(AQ$4="",0,AQ115*
IF(SUMIFS(Taxes!$N$14:$N$17,Taxes!$J$14:$J$17,YEAR(AQ$4))=4,IF(AQ$1&lt;=Taxes!$P$81*12,Taxes!$P$82,IF(AQ$1&lt;=Taxes!$P$83*12,Taxes!$P$84,IF(Taxes!$P98&lt;&gt;"",Taxes!$P98,Taxes!$P$77))),
IF(SUMIFS(Taxes!$N$14:$N$17,Taxes!$J$14:$J$17,YEAR(AQ$4))&gt;1,SUMIFS(Taxes!$P$77:$P$79,Taxes!$N$77:$N$79,SUMIFS(Taxes!$N$14:$N$17,Taxes!$J$14:$J$17,YEAR(AQ$4))),
IF(Taxes!$N$12&gt;1,SUMIFS(Taxes!$P$77:$P$79,Taxes!$N$77:$N$79,Taxes!$N$12),IF(Taxes!$P98&lt;&gt;"",Taxes!$P98,SUMIFS(Taxes!$P$77:$P$79,Taxes!$N$77:$N$79,Taxes!$N$12)))
))
)</f>
        <v>22782.827499999999</v>
      </c>
      <c r="AR227" s="5">
        <f ca="1">IF(AR$4="",0,AR115*
IF(SUMIFS(Taxes!$N$14:$N$17,Taxes!$J$14:$J$17,YEAR(AR$4))=4,IF(AR$1&lt;=Taxes!$P$81*12,Taxes!$P$82,IF(AR$1&lt;=Taxes!$P$83*12,Taxes!$P$84,IF(Taxes!$P98&lt;&gt;"",Taxes!$P98,Taxes!$P$77))),
IF(SUMIFS(Taxes!$N$14:$N$17,Taxes!$J$14:$J$17,YEAR(AR$4))&gt;1,SUMIFS(Taxes!$P$77:$P$79,Taxes!$N$77:$N$79,SUMIFS(Taxes!$N$14:$N$17,Taxes!$J$14:$J$17,YEAR(AR$4))),
IF(Taxes!$N$12&gt;1,SUMIFS(Taxes!$P$77:$P$79,Taxes!$N$77:$N$79,Taxes!$N$12),IF(Taxes!$P98&lt;&gt;"",Taxes!$P98,SUMIFS(Taxes!$P$77:$P$79,Taxes!$N$77:$N$79,Taxes!$N$12)))
))
)</f>
        <v>24360.916250000002</v>
      </c>
      <c r="AS227" s="5">
        <f ca="1">IF(AS$4="",0,AS115*
IF(SUMIFS(Taxes!$N$14:$N$17,Taxes!$J$14:$J$17,YEAR(AS$4))=4,IF(AS$1&lt;=Taxes!$P$81*12,Taxes!$P$82,IF(AS$1&lt;=Taxes!$P$83*12,Taxes!$P$84,IF(Taxes!$P98&lt;&gt;"",Taxes!$P98,Taxes!$P$77))),
IF(SUMIFS(Taxes!$N$14:$N$17,Taxes!$J$14:$J$17,YEAR(AS$4))&gt;1,SUMIFS(Taxes!$P$77:$P$79,Taxes!$N$77:$N$79,SUMIFS(Taxes!$N$14:$N$17,Taxes!$J$14:$J$17,YEAR(AS$4))),
IF(Taxes!$N$12&gt;1,SUMIFS(Taxes!$P$77:$P$79,Taxes!$N$77:$N$79,Taxes!$N$12),IF(Taxes!$P98&lt;&gt;"",Taxes!$P98,SUMIFS(Taxes!$P$77:$P$79,Taxes!$N$77:$N$79,Taxes!$N$12)))
))
)</f>
        <v>25952.266250000001</v>
      </c>
      <c r="AT227" s="5">
        <f ca="1">IF(AT$4="",0,AT115*
IF(SUMIFS(Taxes!$N$14:$N$17,Taxes!$J$14:$J$17,YEAR(AT$4))=4,IF(AT$1&lt;=Taxes!$P$81*12,Taxes!$P$82,IF(AT$1&lt;=Taxes!$P$83*12,Taxes!$P$84,IF(Taxes!$P98&lt;&gt;"",Taxes!$P98,Taxes!$P$77))),
IF(SUMIFS(Taxes!$N$14:$N$17,Taxes!$J$14:$J$17,YEAR(AT$4))&gt;1,SUMIFS(Taxes!$P$77:$P$79,Taxes!$N$77:$N$79,SUMIFS(Taxes!$N$14:$N$17,Taxes!$J$14:$J$17,YEAR(AT$4))),
IF(Taxes!$N$12&gt;1,SUMIFS(Taxes!$P$77:$P$79,Taxes!$N$77:$N$79,Taxes!$N$12),IF(Taxes!$P98&lt;&gt;"",Taxes!$P98,SUMIFS(Taxes!$P$77:$P$79,Taxes!$N$77:$N$79,Taxes!$N$12)))
))
)</f>
        <v>27318.175000000007</v>
      </c>
      <c r="AU227" s="5">
        <f ca="1">IF(AU$4="",0,AU115*
IF(SUMIFS(Taxes!$N$14:$N$17,Taxes!$J$14:$J$17,YEAR(AU$4))=4,IF(AU$1&lt;=Taxes!$P$81*12,Taxes!$P$82,IF(AU$1&lt;=Taxes!$P$83*12,Taxes!$P$84,IF(Taxes!$P98&lt;&gt;"",Taxes!$P98,Taxes!$P$77))),
IF(SUMIFS(Taxes!$N$14:$N$17,Taxes!$J$14:$J$17,YEAR(AU$4))&gt;1,SUMIFS(Taxes!$P$77:$P$79,Taxes!$N$77:$N$79,SUMIFS(Taxes!$N$14:$N$17,Taxes!$J$14:$J$17,YEAR(AU$4))),
IF(Taxes!$N$12&gt;1,SUMIFS(Taxes!$P$77:$P$79,Taxes!$N$77:$N$79,Taxes!$N$12),IF(Taxes!$P98&lt;&gt;"",Taxes!$P98,SUMIFS(Taxes!$P$77:$P$79,Taxes!$N$77:$N$79,Taxes!$N$12)))
))
)</f>
        <v>28684.083750000005</v>
      </c>
      <c r="AV227" s="5">
        <f ca="1">IF(AV$4="",0,AV115*
IF(SUMIFS(Taxes!$N$14:$N$17,Taxes!$J$14:$J$17,YEAR(AV$4))=4,IF(AV$1&lt;=Taxes!$P$81*12,Taxes!$P$82,IF(AV$1&lt;=Taxes!$P$83*12,Taxes!$P$84,IF(Taxes!$P98&lt;&gt;"",Taxes!$P98,Taxes!$P$77))),
IF(SUMIFS(Taxes!$N$14:$N$17,Taxes!$J$14:$J$17,YEAR(AV$4))&gt;1,SUMIFS(Taxes!$P$77:$P$79,Taxes!$N$77:$N$79,SUMIFS(Taxes!$N$14:$N$17,Taxes!$J$14:$J$17,YEAR(AV$4))),
IF(Taxes!$N$12&gt;1,SUMIFS(Taxes!$P$77:$P$79,Taxes!$N$77:$N$79,Taxes!$N$12),IF(Taxes!$P98&lt;&gt;"",Taxes!$P98,SUMIFS(Taxes!$P$77:$P$79,Taxes!$N$77:$N$79,Taxes!$N$12)))
))
)</f>
        <v>30049.992500000008</v>
      </c>
      <c r="AW227" s="5">
        <f ca="1">IF(AW$4="",0,AW115*
IF(SUMIFS(Taxes!$N$14:$N$17,Taxes!$J$14:$J$17,YEAR(AW$4))=4,IF(AW$1&lt;=Taxes!$P$81*12,Taxes!$P$82,IF(AW$1&lt;=Taxes!$P$83*12,Taxes!$P$84,IF(Taxes!$P98&lt;&gt;"",Taxes!$P98,Taxes!$P$77))),
IF(SUMIFS(Taxes!$N$14:$N$17,Taxes!$J$14:$J$17,YEAR(AW$4))&gt;1,SUMIFS(Taxes!$P$77:$P$79,Taxes!$N$77:$N$79,SUMIFS(Taxes!$N$14:$N$17,Taxes!$J$14:$J$17,YEAR(AW$4))),
IF(Taxes!$N$12&gt;1,SUMIFS(Taxes!$P$77:$P$79,Taxes!$N$77:$N$79,Taxes!$N$12),IF(Taxes!$P98&lt;&gt;"",Taxes!$P98,SUMIFS(Taxes!$P$77:$P$79,Taxes!$N$77:$N$79,Taxes!$N$12)))
))
)</f>
        <v>31743.719349999999</v>
      </c>
      <c r="AX227" s="5">
        <f ca="1">IF(AX$4="",0,AX115*
IF(SUMIFS(Taxes!$N$14:$N$17,Taxes!$J$14:$J$17,YEAR(AX$4))=4,IF(AX$1&lt;=Taxes!$P$81*12,Taxes!$P$82,IF(AX$1&lt;=Taxes!$P$83*12,Taxes!$P$84,IF(Taxes!$P98&lt;&gt;"",Taxes!$P98,Taxes!$P$77))),
IF(SUMIFS(Taxes!$N$14:$N$17,Taxes!$J$14:$J$17,YEAR(AX$4))&gt;1,SUMIFS(Taxes!$P$77:$P$79,Taxes!$N$77:$N$79,SUMIFS(Taxes!$N$14:$N$17,Taxes!$J$14:$J$17,YEAR(AX$4))),
IF(Taxes!$N$12&gt;1,SUMIFS(Taxes!$P$77:$P$79,Taxes!$N$77:$N$79,Taxes!$N$12),IF(Taxes!$P98&lt;&gt;"",Taxes!$P98,SUMIFS(Taxes!$P$77:$P$79,Taxes!$N$77:$N$79,Taxes!$N$12)))
))
)</f>
        <v>33451.105287500002</v>
      </c>
      <c r="AY227" s="5">
        <f ca="1">IF(AY$4="",0,AY115*
IF(SUMIFS(Taxes!$N$14:$N$17,Taxes!$J$14:$J$17,YEAR(AY$4))=4,IF(AY$1&lt;=Taxes!$P$81*12,Taxes!$P$82,IF(AY$1&lt;=Taxes!$P$83*12,Taxes!$P$84,IF(Taxes!$P98&lt;&gt;"",Taxes!$P98,Taxes!$P$77))),
IF(SUMIFS(Taxes!$N$14:$N$17,Taxes!$J$14:$J$17,YEAR(AY$4))&gt;1,SUMIFS(Taxes!$P$77:$P$79,Taxes!$N$77:$N$79,SUMIFS(Taxes!$N$14:$N$17,Taxes!$J$14:$J$17,YEAR(AY$4))),
IF(Taxes!$N$12&gt;1,SUMIFS(Taxes!$P$77:$P$79,Taxes!$N$77:$N$79,Taxes!$N$12),IF(Taxes!$P98&lt;&gt;"",Taxes!$P98,SUMIFS(Taxes!$P$77:$P$79,Taxes!$N$77:$N$79,Taxes!$N$12)))
))
)</f>
        <v>35172.150312500002</v>
      </c>
      <c r="AZ227" s="5">
        <f ca="1">IF(AZ$4="",0,AZ115*
IF(SUMIFS(Taxes!$N$14:$N$17,Taxes!$J$14:$J$17,YEAR(AZ$4))=4,IF(AZ$1&lt;=Taxes!$P$81*12,Taxes!$P$82,IF(AZ$1&lt;=Taxes!$P$83*12,Taxes!$P$84,IF(Taxes!$P98&lt;&gt;"",Taxes!$P98,Taxes!$P$77))),
IF(SUMIFS(Taxes!$N$14:$N$17,Taxes!$J$14:$J$17,YEAR(AZ$4))&gt;1,SUMIFS(Taxes!$P$77:$P$79,Taxes!$N$77:$N$79,SUMIFS(Taxes!$N$14:$N$17,Taxes!$J$14:$J$17,YEAR(AZ$4))),
IF(Taxes!$N$12&gt;1,SUMIFS(Taxes!$P$77:$P$79,Taxes!$N$77:$N$79,Taxes!$N$12),IF(Taxes!$P98&lt;&gt;"",Taxes!$P98,SUMIFS(Taxes!$P$77:$P$79,Taxes!$N$77:$N$79,Taxes!$N$12)))
))
)</f>
        <v>36579.036325000001</v>
      </c>
      <c r="BA227" s="5">
        <f ca="1">IF(BA$4="",0,BA115*
IF(SUMIFS(Taxes!$N$14:$N$17,Taxes!$J$14:$J$17,YEAR(BA$4))=4,IF(BA$1&lt;=Taxes!$P$81*12,Taxes!$P$82,IF(BA$1&lt;=Taxes!$P$83*12,Taxes!$P$84,IF(Taxes!$P98&lt;&gt;"",Taxes!$P98,Taxes!$P$77))),
IF(SUMIFS(Taxes!$N$14:$N$17,Taxes!$J$14:$J$17,YEAR(BA$4))&gt;1,SUMIFS(Taxes!$P$77:$P$79,Taxes!$N$77:$N$79,SUMIFS(Taxes!$N$14:$N$17,Taxes!$J$14:$J$17,YEAR(BA$4))),
IF(Taxes!$N$12&gt;1,SUMIFS(Taxes!$P$77:$P$79,Taxes!$N$77:$N$79,Taxes!$N$12),IF(Taxes!$P98&lt;&gt;"",Taxes!$P98,SUMIFS(Taxes!$P$77:$P$79,Taxes!$N$77:$N$79,Taxes!$N$12)))
))
)</f>
        <v>37985.922337499993</v>
      </c>
      <c r="BB227" s="5">
        <f ca="1">IF(BB$4="",0,BB115*
IF(SUMIFS(Taxes!$N$14:$N$17,Taxes!$J$14:$J$17,YEAR(BB$4))=4,IF(BB$1&lt;=Taxes!$P$81*12,Taxes!$P$82,IF(BB$1&lt;=Taxes!$P$83*12,Taxes!$P$84,IF(Taxes!$P98&lt;&gt;"",Taxes!$P98,Taxes!$P$77))),
IF(SUMIFS(Taxes!$N$14:$N$17,Taxes!$J$14:$J$17,YEAR(BB$4))&gt;1,SUMIFS(Taxes!$P$77:$P$79,Taxes!$N$77:$N$79,SUMIFS(Taxes!$N$14:$N$17,Taxes!$J$14:$J$17,YEAR(BB$4))),
IF(Taxes!$N$12&gt;1,SUMIFS(Taxes!$P$77:$P$79,Taxes!$N$77:$N$79,Taxes!$N$12),IF(Taxes!$P98&lt;&gt;"",Taxes!$P98,SUMIFS(Taxes!$P$77:$P$79,Taxes!$N$77:$N$79,Taxes!$N$12)))
))
)</f>
        <v>39392.808350000007</v>
      </c>
      <c r="BC227" s="5">
        <f ca="1">IF(BC$4="",0,BC115*
IF(SUMIFS(Taxes!$N$14:$N$17,Taxes!$J$14:$J$17,YEAR(BC$4))=4,IF(BC$1&lt;=Taxes!$P$81*12,Taxes!$P$82,IF(BC$1&lt;=Taxes!$P$83*12,Taxes!$P$84,IF(Taxes!$P98&lt;&gt;"",Taxes!$P98,Taxes!$P$77))),
IF(SUMIFS(Taxes!$N$14:$N$17,Taxes!$J$14:$J$17,YEAR(BC$4))&gt;1,SUMIFS(Taxes!$P$77:$P$79,Taxes!$N$77:$N$79,SUMIFS(Taxes!$N$14:$N$17,Taxes!$J$14:$J$17,YEAR(BC$4))),
IF(Taxes!$N$12&gt;1,SUMIFS(Taxes!$P$77:$P$79,Taxes!$N$77:$N$79,Taxes!$N$12),IF(Taxes!$P98&lt;&gt;"",Taxes!$P98,SUMIFS(Taxes!$P$77:$P$79,Taxes!$N$77:$N$79,Taxes!$N$12)))
))
)</f>
        <v>41221.760166249995</v>
      </c>
      <c r="BD227" s="5">
        <f ca="1">IF(BD$4="",0,BD115*
IF(SUMIFS(Taxes!$N$14:$N$17,Taxes!$J$14:$J$17,YEAR(BD$4))=4,IF(BD$1&lt;=Taxes!$P$81*12,Taxes!$P$82,IF(BD$1&lt;=Taxes!$P$83*12,Taxes!$P$84,IF(Taxes!$P98&lt;&gt;"",Taxes!$P98,Taxes!$P$77))),
IF(SUMIFS(Taxes!$N$14:$N$17,Taxes!$J$14:$J$17,YEAR(BD$4))&gt;1,SUMIFS(Taxes!$P$77:$P$79,Taxes!$N$77:$N$79,SUMIFS(Taxes!$N$14:$N$17,Taxes!$J$14:$J$17,YEAR(BD$4))),
IF(Taxes!$N$12&gt;1,SUMIFS(Taxes!$P$77:$P$79,Taxes!$N$77:$N$79,Taxes!$N$12),IF(Taxes!$P98&lt;&gt;"",Taxes!$P98,SUMIFS(Taxes!$P$77:$P$79,Taxes!$N$77:$N$79,Taxes!$N$12)))
))
)</f>
        <v>43064.780842624998</v>
      </c>
      <c r="BE227" s="5">
        <f ca="1">IF(BE$4="",0,BE115*
IF(SUMIFS(Taxes!$N$14:$N$17,Taxes!$J$14:$J$17,YEAR(BE$4))=4,IF(BE$1&lt;=Taxes!$P$81*12,Taxes!$P$82,IF(BE$1&lt;=Taxes!$P$83*12,Taxes!$P$84,IF(Taxes!$P98&lt;&gt;"",Taxes!$P98,Taxes!$P$77))),
IF(SUMIFS(Taxes!$N$14:$N$17,Taxes!$J$14:$J$17,YEAR(BE$4))&gt;1,SUMIFS(Taxes!$P$77:$P$79,Taxes!$N$77:$N$79,SUMIFS(Taxes!$N$14:$N$17,Taxes!$J$14:$J$17,YEAR(BE$4))),
IF(Taxes!$N$12&gt;1,SUMIFS(Taxes!$P$77:$P$79,Taxes!$N$77:$N$79,Taxes!$N$12),IF(Taxes!$P98&lt;&gt;"",Taxes!$P98,SUMIFS(Taxes!$P$77:$P$79,Taxes!$N$77:$N$79,Taxes!$N$12)))
))
)</f>
        <v>44921.870379125001</v>
      </c>
      <c r="BF227" s="5">
        <f ca="1">IF(BF$4="",0,BF115*
IF(SUMIFS(Taxes!$N$14:$N$17,Taxes!$J$14:$J$17,YEAR(BF$4))=4,IF(BF$1&lt;=Taxes!$P$81*12,Taxes!$P$82,IF(BF$1&lt;=Taxes!$P$83*12,Taxes!$P$84,IF(Taxes!$P98&lt;&gt;"",Taxes!$P98,Taxes!$P$77))),
IF(SUMIFS(Taxes!$N$14:$N$17,Taxes!$J$14:$J$17,YEAR(BF$4))&gt;1,SUMIFS(Taxes!$P$77:$P$79,Taxes!$N$77:$N$79,SUMIFS(Taxes!$N$14:$N$17,Taxes!$J$14:$J$17,YEAR(BF$4))),
IF(Taxes!$N$12&gt;1,SUMIFS(Taxes!$P$77:$P$79,Taxes!$N$77:$N$79,Taxes!$N$12),IF(Taxes!$P98&lt;&gt;"",Taxes!$P98,SUMIFS(Taxes!$P$77:$P$79,Taxes!$N$77:$N$79,Taxes!$N$12)))
))
)</f>
        <v>46370.962971999994</v>
      </c>
      <c r="BG227" s="5">
        <f ca="1">IF(BG$4="",0,BG115*
IF(SUMIFS(Taxes!$N$14:$N$17,Taxes!$J$14:$J$17,YEAR(BG$4))=4,IF(BG$1&lt;=Taxes!$P$81*12,Taxes!$P$82,IF(BG$1&lt;=Taxes!$P$83*12,Taxes!$P$84,IF(Taxes!$P98&lt;&gt;"",Taxes!$P98,Taxes!$P$77))),
IF(SUMIFS(Taxes!$N$14:$N$17,Taxes!$J$14:$J$17,YEAR(BG$4))&gt;1,SUMIFS(Taxes!$P$77:$P$79,Taxes!$N$77:$N$79,SUMIFS(Taxes!$N$14:$N$17,Taxes!$J$14:$J$17,YEAR(BG$4))),
IF(Taxes!$N$12&gt;1,SUMIFS(Taxes!$P$77:$P$79,Taxes!$N$77:$N$79,Taxes!$N$12),IF(Taxes!$P98&lt;&gt;"",Taxes!$P98,SUMIFS(Taxes!$P$77:$P$79,Taxes!$N$77:$N$79,Taxes!$N$12)))
))
)</f>
        <v>47820.055564875001</v>
      </c>
      <c r="BH227" s="5">
        <f ca="1">IF(BH$4="",0,BH115*
IF(SUMIFS(Taxes!$N$14:$N$17,Taxes!$J$14:$J$17,YEAR(BH$4))=4,IF(BH$1&lt;=Taxes!$P$81*12,Taxes!$P$82,IF(BH$1&lt;=Taxes!$P$83*12,Taxes!$P$84,IF(Taxes!$P98&lt;&gt;"",Taxes!$P98,Taxes!$P$77))),
IF(SUMIFS(Taxes!$N$14:$N$17,Taxes!$J$14:$J$17,YEAR(BH$4))&gt;1,SUMIFS(Taxes!$P$77:$P$79,Taxes!$N$77:$N$79,SUMIFS(Taxes!$N$14:$N$17,Taxes!$J$14:$J$17,YEAR(BH$4))),
IF(Taxes!$N$12&gt;1,SUMIFS(Taxes!$P$77:$P$79,Taxes!$N$77:$N$79,Taxes!$N$12),IF(Taxes!$P98&lt;&gt;"",Taxes!$P98,SUMIFS(Taxes!$P$77:$P$79,Taxes!$N$77:$N$79,Taxes!$N$12)))
))
)</f>
        <v>49269.148157749994</v>
      </c>
      <c r="BI227" s="5">
        <f ca="1">IF(BI$4="",0,BI115*
IF(SUMIFS(Taxes!$N$14:$N$17,Taxes!$J$14:$J$17,YEAR(BI$4))=4,IF(BI$1&lt;=Taxes!$P$81*12,Taxes!$P$82,IF(BI$1&lt;=Taxes!$P$83*12,Taxes!$P$84,IF(Taxes!$P98&lt;&gt;"",Taxes!$P98,Taxes!$P$77))),
IF(SUMIFS(Taxes!$N$14:$N$17,Taxes!$J$14:$J$17,YEAR(BI$4))&gt;1,SUMIFS(Taxes!$P$77:$P$79,Taxes!$N$77:$N$79,SUMIFS(Taxes!$N$14:$N$17,Taxes!$J$14:$J$17,YEAR(BI$4))),
IF(Taxes!$N$12&gt;1,SUMIFS(Taxes!$P$77:$P$79,Taxes!$N$77:$N$79,Taxes!$N$12),IF(Taxes!$P98&lt;&gt;"",Taxes!$P98,SUMIFS(Taxes!$P$77:$P$79,Taxes!$N$77:$N$79,Taxes!$N$12)))
))
)</f>
        <v>51239.914084060001</v>
      </c>
      <c r="BJ227" s="5">
        <f ca="1">IF(BJ$4="",0,BJ115*
IF(SUMIFS(Taxes!$N$14:$N$17,Taxes!$J$14:$J$17,YEAR(BJ$4))=4,IF(BJ$1&lt;=Taxes!$P$81*12,Taxes!$P$82,IF(BJ$1&lt;=Taxes!$P$83*12,Taxes!$P$84,IF(Taxes!$P98&lt;&gt;"",Taxes!$P98,Taxes!$P$77))),
IF(SUMIFS(Taxes!$N$14:$N$17,Taxes!$J$14:$J$17,YEAR(BJ$4))&gt;1,SUMIFS(Taxes!$P$77:$P$79,Taxes!$N$77:$N$79,SUMIFS(Taxes!$N$14:$N$17,Taxes!$J$14:$J$17,YEAR(BJ$4))),
IF(Taxes!$N$12&gt;1,SUMIFS(Taxes!$P$77:$P$79,Taxes!$N$77:$N$79,Taxes!$N$12),IF(Taxes!$P98&lt;&gt;"",Taxes!$P98,SUMIFS(Taxes!$P$77:$P$79,Taxes!$N$77:$N$79,Taxes!$N$12)))
))
)</f>
        <v>53225.170936298746</v>
      </c>
      <c r="BK227" s="5">
        <f ca="1">IF(BK$4="",0,BK115*
IF(SUMIFS(Taxes!$N$14:$N$17,Taxes!$J$14:$J$17,YEAR(BK$4))=4,IF(BK$1&lt;=Taxes!$P$81*12,Taxes!$P$82,IF(BK$1&lt;=Taxes!$P$83*12,Taxes!$P$84,IF(Taxes!$P98&lt;&gt;"",Taxes!$P98,Taxes!$P$77))),
IF(SUMIFS(Taxes!$N$14:$N$17,Taxes!$J$14:$J$17,YEAR(BK$4))&gt;1,SUMIFS(Taxes!$P$77:$P$79,Taxes!$N$77:$N$79,SUMIFS(Taxes!$N$14:$N$17,Taxes!$J$14:$J$17,YEAR(BK$4))),
IF(Taxes!$N$12&gt;1,SUMIFS(Taxes!$P$77:$P$79,Taxes!$N$77:$N$79,Taxes!$N$12),IF(Taxes!$P98&lt;&gt;"",Taxes!$P98,SUMIFS(Taxes!$P$77:$P$79,Taxes!$N$77:$N$79,Taxes!$N$12)))
))
)</f>
        <v>55224.91871446625</v>
      </c>
      <c r="BL227" s="5">
        <f ca="1">IF(BL$4="",0,BL115*
IF(SUMIFS(Taxes!$N$14:$N$17,Taxes!$J$14:$J$17,YEAR(BL$4))=4,IF(BL$1&lt;=Taxes!$P$81*12,Taxes!$P$82,IF(BL$1&lt;=Taxes!$P$83*12,Taxes!$P$84,IF(Taxes!$P98&lt;&gt;"",Taxes!$P98,Taxes!$P$77))),
IF(SUMIFS(Taxes!$N$14:$N$17,Taxes!$J$14:$J$17,YEAR(BL$4))&gt;1,SUMIFS(Taxes!$P$77:$P$79,Taxes!$N$77:$N$79,SUMIFS(Taxes!$N$14:$N$17,Taxes!$J$14:$J$17,YEAR(BL$4))),
IF(Taxes!$N$12&gt;1,SUMIFS(Taxes!$P$77:$P$79,Taxes!$N$77:$N$79,Taxes!$N$12),IF(Taxes!$P98&lt;&gt;"",Taxes!$P98,SUMIFS(Taxes!$P$77:$P$79,Taxes!$N$77:$N$79,Taxes!$N$12)))
))
)</f>
        <v>56717.484085127508</v>
      </c>
      <c r="BM227" s="5">
        <f ca="1">IF(BM$4="",0,BM115*
IF(SUMIFS(Taxes!$N$14:$N$17,Taxes!$J$14:$J$17,YEAR(BM$4))=4,IF(BM$1&lt;=Taxes!$P$81*12,Taxes!$P$82,IF(BM$1&lt;=Taxes!$P$83*12,Taxes!$P$84,IF(Taxes!$P98&lt;&gt;"",Taxes!$P98,Taxes!$P$77))),
IF(SUMIFS(Taxes!$N$14:$N$17,Taxes!$J$14:$J$17,YEAR(BM$4))&gt;1,SUMIFS(Taxes!$P$77:$P$79,Taxes!$N$77:$N$79,SUMIFS(Taxes!$N$14:$N$17,Taxes!$J$14:$J$17,YEAR(BM$4))),
IF(Taxes!$N$12&gt;1,SUMIFS(Taxes!$P$77:$P$79,Taxes!$N$77:$N$79,Taxes!$N$12),IF(Taxes!$P98&lt;&gt;"",Taxes!$P98,SUMIFS(Taxes!$P$77:$P$79,Taxes!$N$77:$N$79,Taxes!$N$12)))
))
)</f>
        <v>58210.049455788743</v>
      </c>
      <c r="BN227" s="5">
        <f ca="1">IF(BN$4="",0,BN115*
IF(SUMIFS(Taxes!$N$14:$N$17,Taxes!$J$14:$J$17,YEAR(BN$4))=4,IF(BN$1&lt;=Taxes!$P$81*12,Taxes!$P$82,IF(BN$1&lt;=Taxes!$P$83*12,Taxes!$P$84,IF(Taxes!$P98&lt;&gt;"",Taxes!$P98,Taxes!$P$77))),
IF(SUMIFS(Taxes!$N$14:$N$17,Taxes!$J$14:$J$17,YEAR(BN$4))&gt;1,SUMIFS(Taxes!$P$77:$P$79,Taxes!$N$77:$N$79,SUMIFS(Taxes!$N$14:$N$17,Taxes!$J$14:$J$17,YEAR(BN$4))),
IF(Taxes!$N$12&gt;1,SUMIFS(Taxes!$P$77:$P$79,Taxes!$N$77:$N$79,Taxes!$N$12),IF(Taxes!$P98&lt;&gt;"",Taxes!$P98,SUMIFS(Taxes!$P$77:$P$79,Taxes!$N$77:$N$79,Taxes!$N$12)))
))
)</f>
        <v>59702.614826450001</v>
      </c>
      <c r="BO227" s="5">
        <f ca="1">IF(BO$4="",0,BO115*
IF(SUMIFS(Taxes!$N$14:$N$17,Taxes!$J$14:$J$17,YEAR(BO$4))=4,IF(BO$1&lt;=Taxes!$P$81*12,Taxes!$P$82,IF(BO$1&lt;=Taxes!$P$83*12,Taxes!$P$84,IF(Taxes!$P98&lt;&gt;"",Taxes!$P98,Taxes!$P$77))),
IF(SUMIFS(Taxes!$N$14:$N$17,Taxes!$J$14:$J$17,YEAR(BO$4))&gt;1,SUMIFS(Taxes!$P$77:$P$79,Taxes!$N$77:$N$79,SUMIFS(Taxes!$N$14:$N$17,Taxes!$J$14:$J$17,YEAR(BO$4))),
IF(Taxes!$N$12&gt;1,SUMIFS(Taxes!$P$77:$P$79,Taxes!$N$77:$N$79,Taxes!$N$12),IF(Taxes!$P98&lt;&gt;"",Taxes!$P98,SUMIFS(Taxes!$P$77:$P$79,Taxes!$N$77:$N$79,Taxes!$N$12)))
))
)</f>
        <v>61822.057652788986</v>
      </c>
      <c r="BP227" s="5">
        <f ca="1">IF(BP$4="",0,BP115*
IF(SUMIFS(Taxes!$N$14:$N$17,Taxes!$J$14:$J$17,YEAR(BP$4))=4,IF(BP$1&lt;=Taxes!$P$81*12,Taxes!$P$82,IF(BP$1&lt;=Taxes!$P$83*12,Taxes!$P$84,IF(Taxes!$P98&lt;&gt;"",Taxes!$P98,Taxes!$P$77))),
IF(SUMIFS(Taxes!$N$14:$N$17,Taxes!$J$14:$J$17,YEAR(BP$4))&gt;1,SUMIFS(Taxes!$P$77:$P$79,Taxes!$N$77:$N$79,SUMIFS(Taxes!$N$14:$N$17,Taxes!$J$14:$J$17,YEAR(BP$4))),
IF(Taxes!$N$12&gt;1,SUMIFS(Taxes!$P$77:$P$79,Taxes!$N$77:$N$79,Taxes!$N$12),IF(Taxes!$P98&lt;&gt;"",Taxes!$P98,SUMIFS(Taxes!$P$77:$P$79,Taxes!$N$77:$N$79,Taxes!$N$12)))
))
)</f>
        <v>63956.426132834567</v>
      </c>
      <c r="BQ227" s="5">
        <f ca="1">IF(BQ$4="",0,BQ115*
IF(SUMIFS(Taxes!$N$14:$N$17,Taxes!$J$14:$J$17,YEAR(BQ$4))=4,IF(BQ$1&lt;=Taxes!$P$81*12,Taxes!$P$82,IF(BQ$1&lt;=Taxes!$P$83*12,Taxes!$P$84,IF(Taxes!$P98&lt;&gt;"",Taxes!$P98,Taxes!$P$77))),
IF(SUMIFS(Taxes!$N$14:$N$17,Taxes!$J$14:$J$17,YEAR(BQ$4))&gt;1,SUMIFS(Taxes!$P$77:$P$79,Taxes!$N$77:$N$79,SUMIFS(Taxes!$N$14:$N$17,Taxes!$J$14:$J$17,YEAR(BQ$4))),
IF(Taxes!$N$12&gt;1,SUMIFS(Taxes!$P$77:$P$79,Taxes!$N$77:$N$79,Taxes!$N$12),IF(Taxes!$P98&lt;&gt;"",Taxes!$P98,SUMIFS(Taxes!$P$77:$P$79,Taxes!$N$77:$N$79,Taxes!$N$12)))
))
)</f>
        <v>66105.720266586781</v>
      </c>
      <c r="BR227" s="5">
        <f ca="1">IF(BR$4="",0,BR115*
IF(SUMIFS(Taxes!$N$14:$N$17,Taxes!$J$14:$J$17,YEAR(BR$4))=4,IF(BR$1&lt;=Taxes!$P$81*12,Taxes!$P$82,IF(BR$1&lt;=Taxes!$P$83*12,Taxes!$P$84,IF(Taxes!$P98&lt;&gt;"",Taxes!$P98,Taxes!$P$77))),
IF(SUMIFS(Taxes!$N$14:$N$17,Taxes!$J$14:$J$17,YEAR(BR$4))&gt;1,SUMIFS(Taxes!$P$77:$P$79,Taxes!$N$77:$N$79,SUMIFS(Taxes!$N$14:$N$17,Taxes!$J$14:$J$17,YEAR(BR$4))),
IF(Taxes!$N$12&gt;1,SUMIFS(Taxes!$P$77:$P$79,Taxes!$N$77:$N$79,Taxes!$N$12),IF(Taxes!$P98&lt;&gt;"",Taxes!$P98,SUMIFS(Taxes!$P$77:$P$79,Taxes!$N$77:$N$79,Taxes!$N$12)))
))
)</f>
        <v>67643.062598367847</v>
      </c>
      <c r="BS227" s="5">
        <f ca="1">IF(BS$4="",0,BS115*
IF(SUMIFS(Taxes!$N$14:$N$17,Taxes!$J$14:$J$17,YEAR(BS$4))=4,IF(BS$1&lt;=Taxes!$P$81*12,Taxes!$P$82,IF(BS$1&lt;=Taxes!$P$83*12,Taxes!$P$84,IF(Taxes!$P98&lt;&gt;"",Taxes!$P98,Taxes!$P$77))),
IF(SUMIFS(Taxes!$N$14:$N$17,Taxes!$J$14:$J$17,YEAR(BS$4))&gt;1,SUMIFS(Taxes!$P$77:$P$79,Taxes!$N$77:$N$79,SUMIFS(Taxes!$N$14:$N$17,Taxes!$J$14:$J$17,YEAR(BS$4))),
IF(Taxes!$N$12&gt;1,SUMIFS(Taxes!$P$77:$P$79,Taxes!$N$77:$N$79,Taxes!$N$12),IF(Taxes!$P98&lt;&gt;"",Taxes!$P98,SUMIFS(Taxes!$P$77:$P$79,Taxes!$N$77:$N$79,Taxes!$N$12)))
))
)</f>
        <v>69180.404930148943</v>
      </c>
      <c r="BT227" s="5">
        <f ca="1">IF(BT$4="",0,BT115*
IF(SUMIFS(Taxes!$N$14:$N$17,Taxes!$J$14:$J$17,YEAR(BT$4))=4,IF(BT$1&lt;=Taxes!$P$81*12,Taxes!$P$82,IF(BT$1&lt;=Taxes!$P$83*12,Taxes!$P$84,IF(Taxes!$P98&lt;&gt;"",Taxes!$P98,Taxes!$P$77))),
IF(SUMIFS(Taxes!$N$14:$N$17,Taxes!$J$14:$J$17,YEAR(BT$4))&gt;1,SUMIFS(Taxes!$P$77:$P$79,Taxes!$N$77:$N$79,SUMIFS(Taxes!$N$14:$N$17,Taxes!$J$14:$J$17,YEAR(BT$4))),
IF(Taxes!$N$12&gt;1,SUMIFS(Taxes!$P$77:$P$79,Taxes!$N$77:$N$79,Taxes!$N$12),IF(Taxes!$P98&lt;&gt;"",Taxes!$P98,SUMIFS(Taxes!$P$77:$P$79,Taxes!$N$77:$N$79,Taxes!$N$12)))
))
)</f>
        <v>70717.747261930024</v>
      </c>
      <c r="BU227" s="5">
        <f ca="1">IF(BU$4="",0,BU115*
IF(SUMIFS(Taxes!$N$14:$N$17,Taxes!$J$14:$J$17,YEAR(BU$4))=4,IF(BU$1&lt;=Taxes!$P$81*12,Taxes!$P$82,IF(BU$1&lt;=Taxes!$P$83*12,Taxes!$P$84,IF(Taxes!$P98&lt;&gt;"",Taxes!$P98,Taxes!$P$77))),
IF(SUMIFS(Taxes!$N$14:$N$17,Taxes!$J$14:$J$17,YEAR(BU$4))&gt;1,SUMIFS(Taxes!$P$77:$P$79,Taxes!$N$77:$N$79,SUMIFS(Taxes!$N$14:$N$17,Taxes!$J$14:$J$17,YEAR(BU$4))),
IF(Taxes!$N$12&gt;1,SUMIFS(Taxes!$P$77:$P$79,Taxes!$N$77:$N$79,Taxes!$N$12),IF(Taxes!$P98&lt;&gt;"",Taxes!$P98,SUMIFS(Taxes!$P$77:$P$79,Taxes!$N$77:$N$79,Taxes!$N$12)))
))
)</f>
        <v>72993.013912966053</v>
      </c>
      <c r="BV227" s="5">
        <f ca="1">IF(BV$4="",0,BV115*
IF(SUMIFS(Taxes!$N$14:$N$17,Taxes!$J$14:$J$17,YEAR(BV$4))=4,IF(BV$1&lt;=Taxes!$P$81*12,Taxes!$P$82,IF(BV$1&lt;=Taxes!$P$83*12,Taxes!$P$84,IF(Taxes!$P98&lt;&gt;"",Taxes!$P98,Taxes!$P$77))),
IF(SUMIFS(Taxes!$N$14:$N$17,Taxes!$J$14:$J$17,YEAR(BV$4))&gt;1,SUMIFS(Taxes!$P$77:$P$79,Taxes!$N$77:$N$79,SUMIFS(Taxes!$N$14:$N$17,Taxes!$J$14:$J$17,YEAR(BV$4))),
IF(Taxes!$N$12&gt;1,SUMIFS(Taxes!$P$77:$P$79,Taxes!$N$77:$N$79,Taxes!$N$12),IF(Taxes!$P98&lt;&gt;"",Taxes!$P98,SUMIFS(Taxes!$P$77:$P$79,Taxes!$N$77:$N$79,Taxes!$N$12)))
))
)</f>
        <v>75283.653987319849</v>
      </c>
      <c r="BW227" s="5">
        <f ca="1">IF(BW$4="",0,BW115*
IF(SUMIFS(Taxes!$N$14:$N$17,Taxes!$J$14:$J$17,YEAR(BW$4))=4,IF(BW$1&lt;=Taxes!$P$81*12,Taxes!$P$82,IF(BW$1&lt;=Taxes!$P$83*12,Taxes!$P$84,IF(Taxes!$P98&lt;&gt;"",Taxes!$P98,Taxes!$P$77))),
IF(SUMIFS(Taxes!$N$14:$N$17,Taxes!$J$14:$J$17,YEAR(BW$4))&gt;1,SUMIFS(Taxes!$P$77:$P$79,Taxes!$N$77:$N$79,SUMIFS(Taxes!$N$14:$N$17,Taxes!$J$14:$J$17,YEAR(BW$4))),
IF(Taxes!$N$12&gt;1,SUMIFS(Taxes!$P$77:$P$79,Taxes!$N$77:$N$79,Taxes!$N$12),IF(Taxes!$P98&lt;&gt;"",Taxes!$P98,SUMIFS(Taxes!$P$77:$P$79,Taxes!$N$77:$N$79,Taxes!$N$12)))
))
)</f>
        <v>77589.667484991485</v>
      </c>
      <c r="BX227" s="5">
        <f ca="1">IF(BX$4="",0,BX115*
IF(SUMIFS(Taxes!$N$14:$N$17,Taxes!$J$14:$J$17,YEAR(BX$4))=4,IF(BX$1&lt;=Taxes!$P$81*12,Taxes!$P$82,IF(BX$1&lt;=Taxes!$P$83*12,Taxes!$P$84,IF(Taxes!$P98&lt;&gt;"",Taxes!$P98,Taxes!$P$77))),
IF(SUMIFS(Taxes!$N$14:$N$17,Taxes!$J$14:$J$17,YEAR(BX$4))&gt;1,SUMIFS(Taxes!$P$77:$P$79,Taxes!$N$77:$N$79,SUMIFS(Taxes!$N$14:$N$17,Taxes!$J$14:$J$17,YEAR(BX$4))),
IF(Taxes!$N$12&gt;1,SUMIFS(Taxes!$P$77:$P$79,Taxes!$N$77:$N$79,Taxes!$N$12),IF(Taxes!$P98&lt;&gt;"",Taxes!$P98,SUMIFS(Taxes!$P$77:$P$79,Taxes!$N$77:$N$79,Taxes!$N$12)))
))
)</f>
        <v>79173.130086726</v>
      </c>
      <c r="BY227" s="5">
        <f ca="1">IF(BY$4="",0,BY115*
IF(SUMIFS(Taxes!$N$14:$N$17,Taxes!$J$14:$J$17,YEAR(BY$4))=4,IF(BY$1&lt;=Taxes!$P$81*12,Taxes!$P$82,IF(BY$1&lt;=Taxes!$P$83*12,Taxes!$P$84,IF(Taxes!$P98&lt;&gt;"",Taxes!$P98,Taxes!$P$77))),
IF(SUMIFS(Taxes!$N$14:$N$17,Taxes!$J$14:$J$17,YEAR(BY$4))&gt;1,SUMIFS(Taxes!$P$77:$P$79,Taxes!$N$77:$N$79,SUMIFS(Taxes!$N$14:$N$17,Taxes!$J$14:$J$17,YEAR(BY$4))),
IF(Taxes!$N$12&gt;1,SUMIFS(Taxes!$P$77:$P$79,Taxes!$N$77:$N$79,Taxes!$N$12),IF(Taxes!$P98&lt;&gt;"",Taxes!$P98,SUMIFS(Taxes!$P$77:$P$79,Taxes!$N$77:$N$79,Taxes!$N$12)))
))
)</f>
        <v>80756.592688460543</v>
      </c>
      <c r="BZ227" s="5">
        <f ca="1">IF(BZ$4="",0,BZ115*
IF(SUMIFS(Taxes!$N$14:$N$17,Taxes!$J$14:$J$17,YEAR(BZ$4))=4,IF(BZ$1&lt;=Taxes!$P$81*12,Taxes!$P$82,IF(BZ$1&lt;=Taxes!$P$83*12,Taxes!$P$84,IF(Taxes!$P98&lt;&gt;"",Taxes!$P98,Taxes!$P$77))),
IF(SUMIFS(Taxes!$N$14:$N$17,Taxes!$J$14:$J$17,YEAR(BZ$4))&gt;1,SUMIFS(Taxes!$P$77:$P$79,Taxes!$N$77:$N$79,SUMIFS(Taxes!$N$14:$N$17,Taxes!$J$14:$J$17,YEAR(BZ$4))),
IF(Taxes!$N$12&gt;1,SUMIFS(Taxes!$P$77:$P$79,Taxes!$N$77:$N$79,Taxes!$N$12),IF(Taxes!$P98&lt;&gt;"",Taxes!$P98,SUMIFS(Taxes!$P$77:$P$79,Taxes!$N$77:$N$79,Taxes!$N$12)))
))
)</f>
        <v>82340.055290195043</v>
      </c>
      <c r="CA227" s="5">
        <f ca="1">IF(CA$4="",0,CA115*
IF(SUMIFS(Taxes!$N$14:$N$17,Taxes!$J$14:$J$17,YEAR(CA$4))=4,IF(CA$1&lt;=Taxes!$P$81*12,Taxes!$P$82,IF(CA$1&lt;=Taxes!$P$83*12,Taxes!$P$84,IF(Taxes!$P98&lt;&gt;"",Taxes!$P98,Taxes!$P$77))),
IF(SUMIFS(Taxes!$N$14:$N$17,Taxes!$J$14:$J$17,YEAR(CA$4))&gt;1,SUMIFS(Taxes!$P$77:$P$79,Taxes!$N$77:$N$79,SUMIFS(Taxes!$N$14:$N$17,Taxes!$J$14:$J$17,YEAR(CA$4))),
IF(Taxes!$N$12&gt;1,SUMIFS(Taxes!$P$77:$P$79,Taxes!$N$77:$N$79,Taxes!$N$12),IF(Taxes!$P98&lt;&gt;"",Taxes!$P98,SUMIFS(Taxes!$P$77:$P$79,Taxes!$N$77:$N$79,Taxes!$N$12)))
))
)</f>
        <v>84778.587696866191</v>
      </c>
      <c r="CB227" s="5">
        <f ca="1">IF(CB$4="",0,CB115*
IF(SUMIFS(Taxes!$N$14:$N$17,Taxes!$J$14:$J$17,YEAR(CB$4))=4,IF(CB$1&lt;=Taxes!$P$81*12,Taxes!$P$82,IF(CB$1&lt;=Taxes!$P$83*12,Taxes!$P$84,IF(Taxes!$P98&lt;&gt;"",Taxes!$P98,Taxes!$P$77))),
IF(SUMIFS(Taxes!$N$14:$N$17,Taxes!$J$14:$J$17,YEAR(CB$4))&gt;1,SUMIFS(Taxes!$P$77:$P$79,Taxes!$N$77:$N$79,SUMIFS(Taxes!$N$14:$N$17,Taxes!$J$14:$J$17,YEAR(CB$4))),
IF(Taxes!$N$12&gt;1,SUMIFS(Taxes!$P$77:$P$79,Taxes!$N$77:$N$79,Taxes!$N$12),IF(Taxes!$P98&lt;&gt;"",Taxes!$P98,SUMIFS(Taxes!$P$77:$P$79,Taxes!$N$77:$N$79,Taxes!$N$12)))
))
)</f>
        <v>87232.954729554709</v>
      </c>
      <c r="CC227" s="5">
        <f ca="1">IF(CC$4="",0,CC115*
IF(SUMIFS(Taxes!$N$14:$N$17,Taxes!$J$14:$J$17,YEAR(CC$4))=4,IF(CC$1&lt;=Taxes!$P$81*12,Taxes!$P$82,IF(CC$1&lt;=Taxes!$P$83*12,Taxes!$P$84,IF(Taxes!$P98&lt;&gt;"",Taxes!$P98,Taxes!$P$77))),
IF(SUMIFS(Taxes!$N$14:$N$17,Taxes!$J$14:$J$17,YEAR(CC$4))&gt;1,SUMIFS(Taxes!$P$77:$P$79,Taxes!$N$77:$N$79,SUMIFS(Taxes!$N$14:$N$17,Taxes!$J$14:$J$17,YEAR(CC$4))),
IF(Taxes!$N$12&gt;1,SUMIFS(Taxes!$P$77:$P$79,Taxes!$N$77:$N$79,Taxes!$N$12),IF(Taxes!$P98&lt;&gt;"",Taxes!$P98,SUMIFS(Taxes!$P$77:$P$79,Taxes!$N$77:$N$79,Taxes!$N$12)))
))
)</f>
        <v>89703.15638826057</v>
      </c>
      <c r="CD227" s="5">
        <f ca="1">IF(CD$4="",0,CD115*
IF(SUMIFS(Taxes!$N$14:$N$17,Taxes!$J$14:$J$17,YEAR(CD$4))=4,IF(CD$1&lt;=Taxes!$P$81*12,Taxes!$P$82,IF(CD$1&lt;=Taxes!$P$83*12,Taxes!$P$84,IF(Taxes!$P98&lt;&gt;"",Taxes!$P98,Taxes!$P$77))),
IF(SUMIFS(Taxes!$N$14:$N$17,Taxes!$J$14:$J$17,YEAR(CD$4))&gt;1,SUMIFS(Taxes!$P$77:$P$79,Taxes!$N$77:$N$79,SUMIFS(Taxes!$N$14:$N$17,Taxes!$J$14:$J$17,YEAR(CD$4))),
IF(Taxes!$N$12&gt;1,SUMIFS(Taxes!$P$77:$P$79,Taxes!$N$77:$N$79,Taxes!$N$12),IF(Taxes!$P98&lt;&gt;"",Taxes!$P98,SUMIFS(Taxes!$P$77:$P$79,Taxes!$N$77:$N$79,Taxes!$N$12)))
))
)</f>
        <v>91334.122868047125</v>
      </c>
      <c r="CE227" s="5">
        <f ca="1">IF(CE$4="",0,CE115*
IF(SUMIFS(Taxes!$N$14:$N$17,Taxes!$J$14:$J$17,YEAR(CE$4))=4,IF(CE$1&lt;=Taxes!$P$81*12,Taxes!$P$82,IF(CE$1&lt;=Taxes!$P$83*12,Taxes!$P$84,IF(Taxes!$P98&lt;&gt;"",Taxes!$P98,Taxes!$P$77))),
IF(SUMIFS(Taxes!$N$14:$N$17,Taxes!$J$14:$J$17,YEAR(CE$4))&gt;1,SUMIFS(Taxes!$P$77:$P$79,Taxes!$N$77:$N$79,SUMIFS(Taxes!$N$14:$N$17,Taxes!$J$14:$J$17,YEAR(CE$4))),
IF(Taxes!$N$12&gt;1,SUMIFS(Taxes!$P$77:$P$79,Taxes!$N$77:$N$79,Taxes!$N$12),IF(Taxes!$P98&lt;&gt;"",Taxes!$P98,SUMIFS(Taxes!$P$77:$P$79,Taxes!$N$77:$N$79,Taxes!$N$12)))
))
)</f>
        <v>92965.08934783368</v>
      </c>
      <c r="CF227" s="5">
        <f ca="1">IF(CF$4="",0,CF115*
IF(SUMIFS(Taxes!$N$14:$N$17,Taxes!$J$14:$J$17,YEAR(CF$4))=4,IF(CF$1&lt;=Taxes!$P$81*12,Taxes!$P$82,IF(CF$1&lt;=Taxes!$P$83*12,Taxes!$P$84,IF(Taxes!$P98&lt;&gt;"",Taxes!$P98,Taxes!$P$77))),
IF(SUMIFS(Taxes!$N$14:$N$17,Taxes!$J$14:$J$17,YEAR(CF$4))&gt;1,SUMIFS(Taxes!$P$77:$P$79,Taxes!$N$77:$N$79,SUMIFS(Taxes!$N$14:$N$17,Taxes!$J$14:$J$17,YEAR(CF$4))),
IF(Taxes!$N$12&gt;1,SUMIFS(Taxes!$P$77:$P$79,Taxes!$N$77:$N$79,Taxes!$N$12),IF(Taxes!$P98&lt;&gt;"",Taxes!$P98,SUMIFS(Taxes!$P$77:$P$79,Taxes!$N$77:$N$79,Taxes!$N$12)))
))
)</f>
        <v>0</v>
      </c>
    </row>
    <row r="228" spans="2:84" x14ac:dyDescent="0.3">
      <c r="B228" s="13">
        <f>ROW()</f>
        <v>228</v>
      </c>
      <c r="H228" s="1" t="str">
        <f t="shared" si="161"/>
        <v>НДС к вычету</v>
      </c>
      <c r="I228" s="1" t="str">
        <f>$I$225</f>
        <v>Переменные расходы</v>
      </c>
      <c r="J228" s="1" t="str">
        <f>I100</f>
        <v>Представительские расходы</v>
      </c>
      <c r="M228" s="53" t="s">
        <v>18</v>
      </c>
      <c r="U228" s="5">
        <f t="shared" ca="1" si="156"/>
        <v>11402157.1535451</v>
      </c>
      <c r="X228" s="5">
        <f ca="1">IF(X$4="",0,X116*
IF(SUMIFS(Taxes!$N$14:$N$17,Taxes!$J$14:$J$17,YEAR(X$4))=4,IF(X$1&lt;=Taxes!$P$81*12,Taxes!$P$82,IF(X$1&lt;=Taxes!$P$83*12,Taxes!$P$84,IF(Taxes!$P99&lt;&gt;"",Taxes!$P99,Taxes!$P$77))),
IF(SUMIFS(Taxes!$N$14:$N$17,Taxes!$J$14:$J$17,YEAR(X$4))&gt;1,SUMIFS(Taxes!$P$77:$P$79,Taxes!$N$77:$N$79,SUMIFS(Taxes!$N$14:$N$17,Taxes!$J$14:$J$17,YEAR(X$4))),
IF(Taxes!$N$12&gt;1,SUMIFS(Taxes!$P$77:$P$79,Taxes!$N$77:$N$79,Taxes!$N$12),IF(Taxes!$P99&lt;&gt;"",Taxes!$P99,SUMIFS(Taxes!$P$77:$P$79,Taxes!$N$77:$N$79,Taxes!$N$12)))
))
)</f>
        <v>0</v>
      </c>
      <c r="Y228" s="5">
        <f ca="1">IF(Y$4="",0,Y116*
IF(SUMIFS(Taxes!$N$14:$N$17,Taxes!$J$14:$J$17,YEAR(Y$4))=4,IF(Y$1&lt;=Taxes!$P$81*12,Taxes!$P$82,IF(Y$1&lt;=Taxes!$P$83*12,Taxes!$P$84,IF(Taxes!$P99&lt;&gt;"",Taxes!$P99,Taxes!$P$77))),
IF(SUMIFS(Taxes!$N$14:$N$17,Taxes!$J$14:$J$17,YEAR(Y$4))&gt;1,SUMIFS(Taxes!$P$77:$P$79,Taxes!$N$77:$N$79,SUMIFS(Taxes!$N$14:$N$17,Taxes!$J$14:$J$17,YEAR(Y$4))),
IF(Taxes!$N$12&gt;1,SUMIFS(Taxes!$P$77:$P$79,Taxes!$N$77:$N$79,Taxes!$N$12),IF(Taxes!$P99&lt;&gt;"",Taxes!$P99,SUMIFS(Taxes!$P$77:$P$79,Taxes!$N$77:$N$79,Taxes!$N$12)))
))
)</f>
        <v>0</v>
      </c>
      <c r="Z228" s="5">
        <f ca="1">IF(Z$4="",0,Z116*
IF(SUMIFS(Taxes!$N$14:$N$17,Taxes!$J$14:$J$17,YEAR(Z$4))=4,IF(Z$1&lt;=Taxes!$P$81*12,Taxes!$P$82,IF(Z$1&lt;=Taxes!$P$83*12,Taxes!$P$84,IF(Taxes!$P99&lt;&gt;"",Taxes!$P99,Taxes!$P$77))),
IF(SUMIFS(Taxes!$N$14:$N$17,Taxes!$J$14:$J$17,YEAR(Z$4))&gt;1,SUMIFS(Taxes!$P$77:$P$79,Taxes!$N$77:$N$79,SUMIFS(Taxes!$N$14:$N$17,Taxes!$J$14:$J$17,YEAR(Z$4))),
IF(Taxes!$N$12&gt;1,SUMIFS(Taxes!$P$77:$P$79,Taxes!$N$77:$N$79,Taxes!$N$12),IF(Taxes!$P99&lt;&gt;"",Taxes!$P99,SUMIFS(Taxes!$P$77:$P$79,Taxes!$N$77:$N$79,Taxes!$N$12)))
))
)</f>
        <v>8333.3333333333339</v>
      </c>
      <c r="AA228" s="5">
        <f ca="1">IF(AA$4="",0,AA116*
IF(SUMIFS(Taxes!$N$14:$N$17,Taxes!$J$14:$J$17,YEAR(AA$4))=4,IF(AA$1&lt;=Taxes!$P$81*12,Taxes!$P$82,IF(AA$1&lt;=Taxes!$P$83*12,Taxes!$P$84,IF(Taxes!$P99&lt;&gt;"",Taxes!$P99,Taxes!$P$77))),
IF(SUMIFS(Taxes!$N$14:$N$17,Taxes!$J$14:$J$17,YEAR(AA$4))&gt;1,SUMIFS(Taxes!$P$77:$P$79,Taxes!$N$77:$N$79,SUMIFS(Taxes!$N$14:$N$17,Taxes!$J$14:$J$17,YEAR(AA$4))),
IF(Taxes!$N$12&gt;1,SUMIFS(Taxes!$P$77:$P$79,Taxes!$N$77:$N$79,Taxes!$N$12),IF(Taxes!$P99&lt;&gt;"",Taxes!$P99,SUMIFS(Taxes!$P$77:$P$79,Taxes!$N$77:$N$79,Taxes!$N$12)))
))
)</f>
        <v>14166.66666666667</v>
      </c>
      <c r="AB228" s="5">
        <f ca="1">IF(AB$4="",0,AB116*
IF(SUMIFS(Taxes!$N$14:$N$17,Taxes!$J$14:$J$17,YEAR(AB$4))=4,IF(AB$1&lt;=Taxes!$P$81*12,Taxes!$P$82,IF(AB$1&lt;=Taxes!$P$83*12,Taxes!$P$84,IF(Taxes!$P99&lt;&gt;"",Taxes!$P99,Taxes!$P$77))),
IF(SUMIFS(Taxes!$N$14:$N$17,Taxes!$J$14:$J$17,YEAR(AB$4))&gt;1,SUMIFS(Taxes!$P$77:$P$79,Taxes!$N$77:$N$79,SUMIFS(Taxes!$N$14:$N$17,Taxes!$J$14:$J$17,YEAR(AB$4))),
IF(Taxes!$N$12&gt;1,SUMIFS(Taxes!$P$77:$P$79,Taxes!$N$77:$N$79,Taxes!$N$12),IF(Taxes!$P99&lt;&gt;"",Taxes!$P99,SUMIFS(Taxes!$P$77:$P$79,Taxes!$N$77:$N$79,Taxes!$N$12)))
))
)</f>
        <v>20000</v>
      </c>
      <c r="AC228" s="5">
        <f ca="1">IF(AC$4="",0,AC116*
IF(SUMIFS(Taxes!$N$14:$N$17,Taxes!$J$14:$J$17,YEAR(AC$4))=4,IF(AC$1&lt;=Taxes!$P$81*12,Taxes!$P$82,IF(AC$1&lt;=Taxes!$P$83*12,Taxes!$P$84,IF(Taxes!$P99&lt;&gt;"",Taxes!$P99,Taxes!$P$77))),
IF(SUMIFS(Taxes!$N$14:$N$17,Taxes!$J$14:$J$17,YEAR(AC$4))&gt;1,SUMIFS(Taxes!$P$77:$P$79,Taxes!$N$77:$N$79,SUMIFS(Taxes!$N$14:$N$17,Taxes!$J$14:$J$17,YEAR(AC$4))),
IF(Taxes!$N$12&gt;1,SUMIFS(Taxes!$P$77:$P$79,Taxes!$N$77:$N$79,Taxes!$N$12),IF(Taxes!$P99&lt;&gt;"",Taxes!$P99,SUMIFS(Taxes!$P$77:$P$79,Taxes!$N$77:$N$79,Taxes!$N$12)))
))
)</f>
        <v>25416.666666666672</v>
      </c>
      <c r="AD228" s="5">
        <f ca="1">IF(AD$4="",0,AD116*
IF(SUMIFS(Taxes!$N$14:$N$17,Taxes!$J$14:$J$17,YEAR(AD$4))=4,IF(AD$1&lt;=Taxes!$P$81*12,Taxes!$P$82,IF(AD$1&lt;=Taxes!$P$83*12,Taxes!$P$84,IF(Taxes!$P99&lt;&gt;"",Taxes!$P99,Taxes!$P$77))),
IF(SUMIFS(Taxes!$N$14:$N$17,Taxes!$J$14:$J$17,YEAR(AD$4))&gt;1,SUMIFS(Taxes!$P$77:$P$79,Taxes!$N$77:$N$79,SUMIFS(Taxes!$N$14:$N$17,Taxes!$J$14:$J$17,YEAR(AD$4))),
IF(Taxes!$N$12&gt;1,SUMIFS(Taxes!$P$77:$P$79,Taxes!$N$77:$N$79,Taxes!$N$12),IF(Taxes!$P99&lt;&gt;"",Taxes!$P99,SUMIFS(Taxes!$P$77:$P$79,Taxes!$N$77:$N$79,Taxes!$N$12)))
))
)</f>
        <v>31583.333333333339</v>
      </c>
      <c r="AE228" s="5">
        <f ca="1">IF(AE$4="",0,AE116*
IF(SUMIFS(Taxes!$N$14:$N$17,Taxes!$J$14:$J$17,YEAR(AE$4))=4,IF(AE$1&lt;=Taxes!$P$81*12,Taxes!$P$82,IF(AE$1&lt;=Taxes!$P$83*12,Taxes!$P$84,IF(Taxes!$P99&lt;&gt;"",Taxes!$P99,Taxes!$P$77))),
IF(SUMIFS(Taxes!$N$14:$N$17,Taxes!$J$14:$J$17,YEAR(AE$4))&gt;1,SUMIFS(Taxes!$P$77:$P$79,Taxes!$N$77:$N$79,SUMIFS(Taxes!$N$14:$N$17,Taxes!$J$14:$J$17,YEAR(AE$4))),
IF(Taxes!$N$12&gt;1,SUMIFS(Taxes!$P$77:$P$79,Taxes!$N$77:$N$79,Taxes!$N$12),IF(Taxes!$P99&lt;&gt;"",Taxes!$P99,SUMIFS(Taxes!$P$77:$P$79,Taxes!$N$77:$N$79,Taxes!$N$12)))
))
)</f>
        <v>37275</v>
      </c>
      <c r="AF228" s="5">
        <f ca="1">IF(AF$4="",0,AF116*
IF(SUMIFS(Taxes!$N$14:$N$17,Taxes!$J$14:$J$17,YEAR(AF$4))=4,IF(AF$1&lt;=Taxes!$P$81*12,Taxes!$P$82,IF(AF$1&lt;=Taxes!$P$83*12,Taxes!$P$84,IF(Taxes!$P99&lt;&gt;"",Taxes!$P99,Taxes!$P$77))),
IF(SUMIFS(Taxes!$N$14:$N$17,Taxes!$J$14:$J$17,YEAR(AF$4))&gt;1,SUMIFS(Taxes!$P$77:$P$79,Taxes!$N$77:$N$79,SUMIFS(Taxes!$N$14:$N$17,Taxes!$J$14:$J$17,YEAR(AF$4))),
IF(Taxes!$N$12&gt;1,SUMIFS(Taxes!$P$77:$P$79,Taxes!$N$77:$N$79,Taxes!$N$12),IF(Taxes!$P99&lt;&gt;"",Taxes!$P99,SUMIFS(Taxes!$P$77:$P$79,Taxes!$N$77:$N$79,Taxes!$N$12)))
))
)</f>
        <v>42916.666666666672</v>
      </c>
      <c r="AG228" s="5">
        <f ca="1">IF(AG$4="",0,AG116*
IF(SUMIFS(Taxes!$N$14:$N$17,Taxes!$J$14:$J$17,YEAR(AG$4))=4,IF(AG$1&lt;=Taxes!$P$81*12,Taxes!$P$82,IF(AG$1&lt;=Taxes!$P$83*12,Taxes!$P$84,IF(Taxes!$P99&lt;&gt;"",Taxes!$P99,Taxes!$P$77))),
IF(SUMIFS(Taxes!$N$14:$N$17,Taxes!$J$14:$J$17,YEAR(AG$4))&gt;1,SUMIFS(Taxes!$P$77:$P$79,Taxes!$N$77:$N$79,SUMIFS(Taxes!$N$14:$N$17,Taxes!$J$14:$J$17,YEAR(AG$4))),
IF(Taxes!$N$12&gt;1,SUMIFS(Taxes!$P$77:$P$79,Taxes!$N$77:$N$79,Taxes!$N$12),IF(Taxes!$P99&lt;&gt;"",Taxes!$P99,SUMIFS(Taxes!$P$77:$P$79,Taxes!$N$77:$N$79,Taxes!$N$12)))
))
)</f>
        <v>48495.833333333343</v>
      </c>
      <c r="AH228" s="5">
        <f ca="1">IF(AH$4="",0,AH116*
IF(SUMIFS(Taxes!$N$14:$N$17,Taxes!$J$14:$J$17,YEAR(AH$4))=4,IF(AH$1&lt;=Taxes!$P$81*12,Taxes!$P$82,IF(AH$1&lt;=Taxes!$P$83*12,Taxes!$P$84,IF(Taxes!$P99&lt;&gt;"",Taxes!$P99,Taxes!$P$77))),
IF(SUMIFS(Taxes!$N$14:$N$17,Taxes!$J$14:$J$17,YEAR(AH$4))&gt;1,SUMIFS(Taxes!$P$77:$P$79,Taxes!$N$77:$N$79,SUMIFS(Taxes!$N$14:$N$17,Taxes!$J$14:$J$17,YEAR(AH$4))),
IF(Taxes!$N$12&gt;1,SUMIFS(Taxes!$P$77:$P$79,Taxes!$N$77:$N$79,Taxes!$N$12),IF(Taxes!$P99&lt;&gt;"",Taxes!$P99,SUMIFS(Taxes!$P$77:$P$79,Taxes!$N$77:$N$79,Taxes!$N$12)))
))
)</f>
        <v>54075</v>
      </c>
      <c r="AI228" s="5">
        <f ca="1">IF(AI$4="",0,AI116*
IF(SUMIFS(Taxes!$N$14:$N$17,Taxes!$J$14:$J$17,YEAR(AI$4))=4,IF(AI$1&lt;=Taxes!$P$81*12,Taxes!$P$82,IF(AI$1&lt;=Taxes!$P$83*12,Taxes!$P$84,IF(Taxes!$P99&lt;&gt;"",Taxes!$P99,Taxes!$P$77))),
IF(SUMIFS(Taxes!$N$14:$N$17,Taxes!$J$14:$J$17,YEAR(AI$4))&gt;1,SUMIFS(Taxes!$P$77:$P$79,Taxes!$N$77:$N$79,SUMIFS(Taxes!$N$14:$N$17,Taxes!$J$14:$J$17,YEAR(AI$4))),
IF(Taxes!$N$12&gt;1,SUMIFS(Taxes!$P$77:$P$79,Taxes!$N$77:$N$79,Taxes!$N$12),IF(Taxes!$P99&lt;&gt;"",Taxes!$P99,SUMIFS(Taxes!$P$77:$P$79,Taxes!$N$77:$N$79,Taxes!$N$12)))
))
)</f>
        <v>59654.166666666679</v>
      </c>
      <c r="AJ228" s="5">
        <f ca="1">IF(AJ$4="",0,AJ116*
IF(SUMIFS(Taxes!$N$14:$N$17,Taxes!$J$14:$J$17,YEAR(AJ$4))=4,IF(AJ$1&lt;=Taxes!$P$81*12,Taxes!$P$82,IF(AJ$1&lt;=Taxes!$P$83*12,Taxes!$P$84,IF(Taxes!$P99&lt;&gt;"",Taxes!$P99,Taxes!$P$77))),
IF(SUMIFS(Taxes!$N$14:$N$17,Taxes!$J$14:$J$17,YEAR(AJ$4))&gt;1,SUMIFS(Taxes!$P$77:$P$79,Taxes!$N$77:$N$79,SUMIFS(Taxes!$N$14:$N$17,Taxes!$J$14:$J$17,YEAR(AJ$4))),
IF(Taxes!$N$12&gt;1,SUMIFS(Taxes!$P$77:$P$79,Taxes!$N$77:$N$79,Taxes!$N$12),IF(Taxes!$P99&lt;&gt;"",Taxes!$P99,SUMIFS(Taxes!$P$77:$P$79,Taxes!$N$77:$N$79,Taxes!$N$12)))
))
)</f>
        <v>66778.333333333343</v>
      </c>
      <c r="AK228" s="5">
        <f ca="1">IF(AK$4="",0,AK116*
IF(SUMIFS(Taxes!$N$14:$N$17,Taxes!$J$14:$J$17,YEAR(AK$4))=4,IF(AK$1&lt;=Taxes!$P$81*12,Taxes!$P$82,IF(AK$1&lt;=Taxes!$P$83*12,Taxes!$P$84,IF(Taxes!$P99&lt;&gt;"",Taxes!$P99,Taxes!$P$77))),
IF(SUMIFS(Taxes!$N$14:$N$17,Taxes!$J$14:$J$17,YEAR(AK$4))&gt;1,SUMIFS(Taxes!$P$77:$P$79,Taxes!$N$77:$N$79,SUMIFS(Taxes!$N$14:$N$17,Taxes!$J$14:$J$17,YEAR(AK$4))),
IF(Taxes!$N$12&gt;1,SUMIFS(Taxes!$P$77:$P$79,Taxes!$N$77:$N$79,Taxes!$N$12),IF(Taxes!$P99&lt;&gt;"",Taxes!$P99,SUMIFS(Taxes!$P$77:$P$79,Taxes!$N$77:$N$79,Taxes!$N$12)))
))
)</f>
        <v>72795.249999999985</v>
      </c>
      <c r="AL228" s="5">
        <f ca="1">IF(AL$4="",0,AL116*
IF(SUMIFS(Taxes!$N$14:$N$17,Taxes!$J$14:$J$17,YEAR(AL$4))=4,IF(AL$1&lt;=Taxes!$P$81*12,Taxes!$P$82,IF(AL$1&lt;=Taxes!$P$83*12,Taxes!$P$84,IF(Taxes!$P99&lt;&gt;"",Taxes!$P99,Taxes!$P$77))),
IF(SUMIFS(Taxes!$N$14:$N$17,Taxes!$J$14:$J$17,YEAR(AL$4))&gt;1,SUMIFS(Taxes!$P$77:$P$79,Taxes!$N$77:$N$79,SUMIFS(Taxes!$N$14:$N$17,Taxes!$J$14:$J$17,YEAR(AL$4))),
IF(Taxes!$N$12&gt;1,SUMIFS(Taxes!$P$77:$P$79,Taxes!$N$77:$N$79,Taxes!$N$12),IF(Taxes!$P99&lt;&gt;"",Taxes!$P99,SUMIFS(Taxes!$P$77:$P$79,Taxes!$N$77:$N$79,Taxes!$N$12)))
))
)</f>
        <v>78683.416666666686</v>
      </c>
      <c r="AM228" s="5">
        <f ca="1">IF(AM$4="",0,AM116*
IF(SUMIFS(Taxes!$N$14:$N$17,Taxes!$J$14:$J$17,YEAR(AM$4))=4,IF(AM$1&lt;=Taxes!$P$81*12,Taxes!$P$82,IF(AM$1&lt;=Taxes!$P$83*12,Taxes!$P$84,IF(Taxes!$P99&lt;&gt;"",Taxes!$P99,Taxes!$P$77))),
IF(SUMIFS(Taxes!$N$14:$N$17,Taxes!$J$14:$J$17,YEAR(AM$4))&gt;1,SUMIFS(Taxes!$P$77:$P$79,Taxes!$N$77:$N$79,SUMIFS(Taxes!$N$14:$N$17,Taxes!$J$14:$J$17,YEAR(AM$4))),
IF(Taxes!$N$12&gt;1,SUMIFS(Taxes!$P$77:$P$79,Taxes!$N$77:$N$79,Taxes!$N$12),IF(Taxes!$P99&lt;&gt;"",Taxes!$P99,SUMIFS(Taxes!$P$77:$P$79,Taxes!$N$77:$N$79,Taxes!$N$12)))
))
)</f>
        <v>84429.958333333343</v>
      </c>
      <c r="AN228" s="5">
        <f ca="1">IF(AN$4="",0,AN116*
IF(SUMIFS(Taxes!$N$14:$N$17,Taxes!$J$14:$J$17,YEAR(AN$4))=4,IF(AN$1&lt;=Taxes!$P$81*12,Taxes!$P$82,IF(AN$1&lt;=Taxes!$P$83*12,Taxes!$P$84,IF(Taxes!$P99&lt;&gt;"",Taxes!$P99,Taxes!$P$77))),
IF(SUMIFS(Taxes!$N$14:$N$17,Taxes!$J$14:$J$17,YEAR(AN$4))&gt;1,SUMIFS(Taxes!$P$77:$P$79,Taxes!$N$77:$N$79,SUMIFS(Taxes!$N$14:$N$17,Taxes!$J$14:$J$17,YEAR(AN$4))),
IF(Taxes!$N$12&gt;1,SUMIFS(Taxes!$P$77:$P$79,Taxes!$N$77:$N$79,Taxes!$N$12),IF(Taxes!$P99&lt;&gt;"",Taxes!$P99,SUMIFS(Taxes!$P$77:$P$79,Taxes!$N$77:$N$79,Taxes!$N$12)))
))
)</f>
        <v>90176.5</v>
      </c>
      <c r="AO228" s="5">
        <f ca="1">IF(AO$4="",0,AO116*
IF(SUMIFS(Taxes!$N$14:$N$17,Taxes!$J$14:$J$17,YEAR(AO$4))=4,IF(AO$1&lt;=Taxes!$P$81*12,Taxes!$P$82,IF(AO$1&lt;=Taxes!$P$83*12,Taxes!$P$84,IF(Taxes!$P99&lt;&gt;"",Taxes!$P99,Taxes!$P$77))),
IF(SUMIFS(Taxes!$N$14:$N$17,Taxes!$J$14:$J$17,YEAR(AO$4))&gt;1,SUMIFS(Taxes!$P$77:$P$79,Taxes!$N$77:$N$79,SUMIFS(Taxes!$N$14:$N$17,Taxes!$J$14:$J$17,YEAR(AO$4))),
IF(Taxes!$N$12&gt;1,SUMIFS(Taxes!$P$77:$P$79,Taxes!$N$77:$N$79,Taxes!$N$12),IF(Taxes!$P99&lt;&gt;"",Taxes!$P99,SUMIFS(Taxes!$P$77:$P$79,Taxes!$N$77:$N$79,Taxes!$N$12)))
))
)</f>
        <v>95923.041666666686</v>
      </c>
      <c r="AP228" s="5">
        <f ca="1">IF(AP$4="",0,AP116*
IF(SUMIFS(Taxes!$N$14:$N$17,Taxes!$J$14:$J$17,YEAR(AP$4))=4,IF(AP$1&lt;=Taxes!$P$81*12,Taxes!$P$82,IF(AP$1&lt;=Taxes!$P$83*12,Taxes!$P$84,IF(Taxes!$P99&lt;&gt;"",Taxes!$P99,Taxes!$P$77))),
IF(SUMIFS(Taxes!$N$14:$N$17,Taxes!$J$14:$J$17,YEAR(AP$4))&gt;1,SUMIFS(Taxes!$P$77:$P$79,Taxes!$N$77:$N$79,SUMIFS(Taxes!$N$14:$N$17,Taxes!$J$14:$J$17,YEAR(AP$4))),
IF(Taxes!$N$12&gt;1,SUMIFS(Taxes!$P$77:$P$79,Taxes!$N$77:$N$79,Taxes!$N$12),IF(Taxes!$P99&lt;&gt;"",Taxes!$P99,SUMIFS(Taxes!$P$77:$P$79,Taxes!$N$77:$N$79,Taxes!$N$12)))
))
)</f>
        <v>104056.60833333334</v>
      </c>
      <c r="AQ228" s="5">
        <f ca="1">IF(AQ$4="",0,AQ116*
IF(SUMIFS(Taxes!$N$14:$N$17,Taxes!$J$14:$J$17,YEAR(AQ$4))=4,IF(AQ$1&lt;=Taxes!$P$81*12,Taxes!$P$82,IF(AQ$1&lt;=Taxes!$P$83*12,Taxes!$P$84,IF(Taxes!$P99&lt;&gt;"",Taxes!$P99,Taxes!$P$77))),
IF(SUMIFS(Taxes!$N$14:$N$17,Taxes!$J$14:$J$17,YEAR(AQ$4))&gt;1,SUMIFS(Taxes!$P$77:$P$79,Taxes!$N$77:$N$79,SUMIFS(Taxes!$N$14:$N$17,Taxes!$J$14:$J$17,YEAR(AQ$4))),
IF(Taxes!$N$12&gt;1,SUMIFS(Taxes!$P$77:$P$79,Taxes!$N$77:$N$79,Taxes!$N$12),IF(Taxes!$P99&lt;&gt;"",Taxes!$P99,SUMIFS(Taxes!$P$77:$P$79,Taxes!$N$77:$N$79,Taxes!$N$12)))
))
)</f>
        <v>110413.16750000004</v>
      </c>
      <c r="AR228" s="5">
        <f ca="1">IF(AR$4="",0,AR116*
IF(SUMIFS(Taxes!$N$14:$N$17,Taxes!$J$14:$J$17,YEAR(AR$4))=4,IF(AR$1&lt;=Taxes!$P$81*12,Taxes!$P$82,IF(AR$1&lt;=Taxes!$P$83*12,Taxes!$P$84,IF(Taxes!$P99&lt;&gt;"",Taxes!$P99,Taxes!$P$77))),
IF(SUMIFS(Taxes!$N$14:$N$17,Taxes!$J$14:$J$17,YEAR(AR$4))&gt;1,SUMIFS(Taxes!$P$77:$P$79,Taxes!$N$77:$N$79,SUMIFS(Taxes!$N$14:$N$17,Taxes!$J$14:$J$17,YEAR(AR$4))),
IF(Taxes!$N$12&gt;1,SUMIFS(Taxes!$P$77:$P$79,Taxes!$N$77:$N$79,Taxes!$N$12),IF(Taxes!$P99&lt;&gt;"",Taxes!$P99,SUMIFS(Taxes!$P$77:$P$79,Taxes!$N$77:$N$79,Taxes!$N$12)))
))
)</f>
        <v>116557.54666666669</v>
      </c>
      <c r="AS228" s="5">
        <f ca="1">IF(AS$4="",0,AS116*
IF(SUMIFS(Taxes!$N$14:$N$17,Taxes!$J$14:$J$17,YEAR(AS$4))=4,IF(AS$1&lt;=Taxes!$P$81*12,Taxes!$P$82,IF(AS$1&lt;=Taxes!$P$83*12,Taxes!$P$84,IF(Taxes!$P99&lt;&gt;"",Taxes!$P99,Taxes!$P$77))),
IF(SUMIFS(Taxes!$N$14:$N$17,Taxes!$J$14:$J$17,YEAR(AS$4))&gt;1,SUMIFS(Taxes!$P$77:$P$79,Taxes!$N$77:$N$79,SUMIFS(Taxes!$N$14:$N$17,Taxes!$J$14:$J$17,YEAR(AS$4))),
IF(Taxes!$N$12&gt;1,SUMIFS(Taxes!$P$77:$P$79,Taxes!$N$77:$N$79,Taxes!$N$12),IF(Taxes!$P99&lt;&gt;"",Taxes!$P99,SUMIFS(Taxes!$P$77:$P$79,Taxes!$N$77:$N$79,Taxes!$N$12)))
))
)</f>
        <v>122476.48458333335</v>
      </c>
      <c r="AT228" s="5">
        <f ca="1">IF(AT$4="",0,AT116*
IF(SUMIFS(Taxes!$N$14:$N$17,Taxes!$J$14:$J$17,YEAR(AT$4))=4,IF(AT$1&lt;=Taxes!$P$81*12,Taxes!$P$82,IF(AT$1&lt;=Taxes!$P$83*12,Taxes!$P$84,IF(Taxes!$P99&lt;&gt;"",Taxes!$P99,Taxes!$P$77))),
IF(SUMIFS(Taxes!$N$14:$N$17,Taxes!$J$14:$J$17,YEAR(AT$4))&gt;1,SUMIFS(Taxes!$P$77:$P$79,Taxes!$N$77:$N$79,SUMIFS(Taxes!$N$14:$N$17,Taxes!$J$14:$J$17,YEAR(AT$4))),
IF(Taxes!$N$12&gt;1,SUMIFS(Taxes!$P$77:$P$79,Taxes!$N$77:$N$79,Taxes!$N$12),IF(Taxes!$P99&lt;&gt;"",Taxes!$P99,SUMIFS(Taxes!$P$77:$P$79,Taxes!$N$77:$N$79,Taxes!$N$12)))
))
)</f>
        <v>128395.42250000004</v>
      </c>
      <c r="AU228" s="5">
        <f ca="1">IF(AU$4="",0,AU116*
IF(SUMIFS(Taxes!$N$14:$N$17,Taxes!$J$14:$J$17,YEAR(AU$4))=4,IF(AU$1&lt;=Taxes!$P$81*12,Taxes!$P$82,IF(AU$1&lt;=Taxes!$P$83*12,Taxes!$P$84,IF(Taxes!$P99&lt;&gt;"",Taxes!$P99,Taxes!$P$77))),
IF(SUMIFS(Taxes!$N$14:$N$17,Taxes!$J$14:$J$17,YEAR(AU$4))&gt;1,SUMIFS(Taxes!$P$77:$P$79,Taxes!$N$77:$N$79,SUMIFS(Taxes!$N$14:$N$17,Taxes!$J$14:$J$17,YEAR(AU$4))),
IF(Taxes!$N$12&gt;1,SUMIFS(Taxes!$P$77:$P$79,Taxes!$N$77:$N$79,Taxes!$N$12),IF(Taxes!$P99&lt;&gt;"",Taxes!$P99,SUMIFS(Taxes!$P$77:$P$79,Taxes!$N$77:$N$79,Taxes!$N$12)))
))
)</f>
        <v>134314.36041666669</v>
      </c>
      <c r="AV228" s="5">
        <f ca="1">IF(AV$4="",0,AV116*
IF(SUMIFS(Taxes!$N$14:$N$17,Taxes!$J$14:$J$17,YEAR(AV$4))=4,IF(AV$1&lt;=Taxes!$P$81*12,Taxes!$P$82,IF(AV$1&lt;=Taxes!$P$83*12,Taxes!$P$84,IF(Taxes!$P99&lt;&gt;"",Taxes!$P99,Taxes!$P$77))),
IF(SUMIFS(Taxes!$N$14:$N$17,Taxes!$J$14:$J$17,YEAR(AV$4))&gt;1,SUMIFS(Taxes!$P$77:$P$79,Taxes!$N$77:$N$79,SUMIFS(Taxes!$N$14:$N$17,Taxes!$J$14:$J$17,YEAR(AV$4))),
IF(Taxes!$N$12&gt;1,SUMIFS(Taxes!$P$77:$P$79,Taxes!$N$77:$N$79,Taxes!$N$12),IF(Taxes!$P99&lt;&gt;"",Taxes!$P99,SUMIFS(Taxes!$P$77:$P$79,Taxes!$N$77:$N$79,Taxes!$N$12)))
))
)</f>
        <v>143511.47933333332</v>
      </c>
      <c r="AW228" s="5">
        <f ca="1">IF(AW$4="",0,AW116*
IF(SUMIFS(Taxes!$N$14:$N$17,Taxes!$J$14:$J$17,YEAR(AW$4))=4,IF(AW$1&lt;=Taxes!$P$81*12,Taxes!$P$82,IF(AW$1&lt;=Taxes!$P$83*12,Taxes!$P$84,IF(Taxes!$P99&lt;&gt;"",Taxes!$P99,Taxes!$P$77))),
IF(SUMIFS(Taxes!$N$14:$N$17,Taxes!$J$14:$J$17,YEAR(AW$4))&gt;1,SUMIFS(Taxes!$P$77:$P$79,Taxes!$N$77:$N$79,SUMIFS(Taxes!$N$14:$N$17,Taxes!$J$14:$J$17,YEAR(AW$4))),
IF(Taxes!$N$12&gt;1,SUMIFS(Taxes!$P$77:$P$79,Taxes!$N$77:$N$79,Taxes!$N$12),IF(Taxes!$P99&lt;&gt;"",Taxes!$P99,SUMIFS(Taxes!$P$77:$P$79,Taxes!$N$77:$N$79,Taxes!$N$12)))
))
)</f>
        <v>150222.644325</v>
      </c>
      <c r="AX228" s="5">
        <f ca="1">IF(AX$4="",0,AX116*
IF(SUMIFS(Taxes!$N$14:$N$17,Taxes!$J$14:$J$17,YEAR(AX$4))=4,IF(AX$1&lt;=Taxes!$P$81*12,Taxes!$P$82,IF(AX$1&lt;=Taxes!$P$83*12,Taxes!$P$84,IF(Taxes!$P99&lt;&gt;"",Taxes!$P99,Taxes!$P$77))),
IF(SUMIFS(Taxes!$N$14:$N$17,Taxes!$J$14:$J$17,YEAR(AX$4))&gt;1,SUMIFS(Taxes!$P$77:$P$79,Taxes!$N$77:$N$79,SUMIFS(Taxes!$N$14:$N$17,Taxes!$J$14:$J$17,YEAR(AX$4))),
IF(Taxes!$N$12&gt;1,SUMIFS(Taxes!$P$77:$P$79,Taxes!$N$77:$N$79,Taxes!$N$12),IF(Taxes!$P99&lt;&gt;"",Taxes!$P99,SUMIFS(Taxes!$P$77:$P$79,Taxes!$N$77:$N$79,Taxes!$N$12)))
))
)</f>
        <v>156633.30939166667</v>
      </c>
      <c r="AY228" s="5">
        <f ca="1">IF(AY$4="",0,AY116*
IF(SUMIFS(Taxes!$N$14:$N$17,Taxes!$J$14:$J$17,YEAR(AY$4))=4,IF(AY$1&lt;=Taxes!$P$81*12,Taxes!$P$82,IF(AY$1&lt;=Taxes!$P$83*12,Taxes!$P$84,IF(Taxes!$P99&lt;&gt;"",Taxes!$P99,Taxes!$P$77))),
IF(SUMIFS(Taxes!$N$14:$N$17,Taxes!$J$14:$J$17,YEAR(AY$4))&gt;1,SUMIFS(Taxes!$P$77:$P$79,Taxes!$N$77:$N$79,SUMIFS(Taxes!$N$14:$N$17,Taxes!$J$14:$J$17,YEAR(AY$4))),
IF(Taxes!$N$12&gt;1,SUMIFS(Taxes!$P$77:$P$79,Taxes!$N$77:$N$79,Taxes!$N$12),IF(Taxes!$P99&lt;&gt;"",Taxes!$P99,SUMIFS(Taxes!$P$77:$P$79,Taxes!$N$77:$N$79,Taxes!$N$12)))
))
)</f>
        <v>162729.81544583337</v>
      </c>
      <c r="AZ228" s="5">
        <f ca="1">IF(AZ$4="",0,AZ116*
IF(SUMIFS(Taxes!$N$14:$N$17,Taxes!$J$14:$J$17,YEAR(AZ$4))=4,IF(AZ$1&lt;=Taxes!$P$81*12,Taxes!$P$82,IF(AZ$1&lt;=Taxes!$P$83*12,Taxes!$P$84,IF(Taxes!$P99&lt;&gt;"",Taxes!$P99,Taxes!$P$77))),
IF(SUMIFS(Taxes!$N$14:$N$17,Taxes!$J$14:$J$17,YEAR(AZ$4))&gt;1,SUMIFS(Taxes!$P$77:$P$79,Taxes!$N$77:$N$79,SUMIFS(Taxes!$N$14:$N$17,Taxes!$J$14:$J$17,YEAR(AZ$4))),
IF(Taxes!$N$12&gt;1,SUMIFS(Taxes!$P$77:$P$79,Taxes!$N$77:$N$79,Taxes!$N$12),IF(Taxes!$P99&lt;&gt;"",Taxes!$P99,SUMIFS(Taxes!$P$77:$P$79,Taxes!$N$77:$N$79,Taxes!$N$12)))
))
)</f>
        <v>168826.32149999999</v>
      </c>
      <c r="BA228" s="5">
        <f ca="1">IF(BA$4="",0,BA116*
IF(SUMIFS(Taxes!$N$14:$N$17,Taxes!$J$14:$J$17,YEAR(BA$4))=4,IF(BA$1&lt;=Taxes!$P$81*12,Taxes!$P$82,IF(BA$1&lt;=Taxes!$P$83*12,Taxes!$P$84,IF(Taxes!$P99&lt;&gt;"",Taxes!$P99,Taxes!$P$77))),
IF(SUMIFS(Taxes!$N$14:$N$17,Taxes!$J$14:$J$17,YEAR(BA$4))&gt;1,SUMIFS(Taxes!$P$77:$P$79,Taxes!$N$77:$N$79,SUMIFS(Taxes!$N$14:$N$17,Taxes!$J$14:$J$17,YEAR(BA$4))),
IF(Taxes!$N$12&gt;1,SUMIFS(Taxes!$P$77:$P$79,Taxes!$N$77:$N$79,Taxes!$N$12),IF(Taxes!$P99&lt;&gt;"",Taxes!$P99,SUMIFS(Taxes!$P$77:$P$79,Taxes!$N$77:$N$79,Taxes!$N$12)))
))
)</f>
        <v>174922.82755416667</v>
      </c>
      <c r="BB228" s="5">
        <f ca="1">IF(BB$4="",0,BB116*
IF(SUMIFS(Taxes!$N$14:$N$17,Taxes!$J$14:$J$17,YEAR(BB$4))=4,IF(BB$1&lt;=Taxes!$P$81*12,Taxes!$P$82,IF(BB$1&lt;=Taxes!$P$83*12,Taxes!$P$84,IF(Taxes!$P99&lt;&gt;"",Taxes!$P99,Taxes!$P$77))),
IF(SUMIFS(Taxes!$N$14:$N$17,Taxes!$J$14:$J$17,YEAR(BB$4))&gt;1,SUMIFS(Taxes!$P$77:$P$79,Taxes!$N$77:$N$79,SUMIFS(Taxes!$N$14:$N$17,Taxes!$J$14:$J$17,YEAR(BB$4))),
IF(Taxes!$N$12&gt;1,SUMIFS(Taxes!$P$77:$P$79,Taxes!$N$77:$N$79,Taxes!$N$12),IF(Taxes!$P99&lt;&gt;"",Taxes!$P99,SUMIFS(Taxes!$P$77:$P$79,Taxes!$N$77:$N$79,Taxes!$N$12)))
))
)</f>
        <v>185239.99164583336</v>
      </c>
      <c r="BC228" s="5">
        <f ca="1">IF(BC$4="",0,BC116*
IF(SUMIFS(Taxes!$N$14:$N$17,Taxes!$J$14:$J$17,YEAR(BC$4))=4,IF(BC$1&lt;=Taxes!$P$81*12,Taxes!$P$82,IF(BC$1&lt;=Taxes!$P$83*12,Taxes!$P$84,IF(Taxes!$P99&lt;&gt;"",Taxes!$P99,Taxes!$P$77))),
IF(SUMIFS(Taxes!$N$14:$N$17,Taxes!$J$14:$J$17,YEAR(BC$4))&gt;1,SUMIFS(Taxes!$P$77:$P$79,Taxes!$N$77:$N$79,SUMIFS(Taxes!$N$14:$N$17,Taxes!$J$14:$J$17,YEAR(BC$4))),
IF(Taxes!$N$12&gt;1,SUMIFS(Taxes!$P$77:$P$79,Taxes!$N$77:$N$79,Taxes!$N$12),IF(Taxes!$P99&lt;&gt;"",Taxes!$P99,SUMIFS(Taxes!$P$77:$P$79,Taxes!$N$77:$N$79,Taxes!$N$12)))
))
)</f>
        <v>192321.31790875003</v>
      </c>
      <c r="BD228" s="5">
        <f ca="1">IF(BD$4="",0,BD116*
IF(SUMIFS(Taxes!$N$14:$N$17,Taxes!$J$14:$J$17,YEAR(BD$4))=4,IF(BD$1&lt;=Taxes!$P$81*12,Taxes!$P$82,IF(BD$1&lt;=Taxes!$P$83*12,Taxes!$P$84,IF(Taxes!$P99&lt;&gt;"",Taxes!$P99,Taxes!$P$77))),
IF(SUMIFS(Taxes!$N$14:$N$17,Taxes!$J$14:$J$17,YEAR(BD$4))&gt;1,SUMIFS(Taxes!$P$77:$P$79,Taxes!$N$77:$N$79,SUMIFS(Taxes!$N$14:$N$17,Taxes!$J$14:$J$17,YEAR(BD$4))),
IF(Taxes!$N$12&gt;1,SUMIFS(Taxes!$P$77:$P$79,Taxes!$N$77:$N$79,Taxes!$N$12),IF(Taxes!$P99&lt;&gt;"",Taxes!$P99,SUMIFS(Taxes!$P$77:$P$79,Taxes!$N$77:$N$79,Taxes!$N$12)))
))
)</f>
        <v>199008.71608816669</v>
      </c>
      <c r="BE228" s="5">
        <f ca="1">IF(BE$4="",0,BE116*
IF(SUMIFS(Taxes!$N$14:$N$17,Taxes!$J$14:$J$17,YEAR(BE$4))=4,IF(BE$1&lt;=Taxes!$P$81*12,Taxes!$P$82,IF(BE$1&lt;=Taxes!$P$83*12,Taxes!$P$84,IF(Taxes!$P99&lt;&gt;"",Taxes!$P99,Taxes!$P$77))),
IF(SUMIFS(Taxes!$N$14:$N$17,Taxes!$J$14:$J$17,YEAR(BE$4))&gt;1,SUMIFS(Taxes!$P$77:$P$79,Taxes!$N$77:$N$79,SUMIFS(Taxes!$N$14:$N$17,Taxes!$J$14:$J$17,YEAR(BE$4))),
IF(Taxes!$N$12&gt;1,SUMIFS(Taxes!$P$77:$P$79,Taxes!$N$77:$N$79,Taxes!$N$12),IF(Taxes!$P99&lt;&gt;"",Taxes!$P99,SUMIFS(Taxes!$P$77:$P$79,Taxes!$N$77:$N$79,Taxes!$N$12)))
))
)</f>
        <v>205288.11732395831</v>
      </c>
      <c r="BF228" s="5">
        <f ca="1">IF(BF$4="",0,BF116*
IF(SUMIFS(Taxes!$N$14:$N$17,Taxes!$J$14:$J$17,YEAR(BF$4))=4,IF(BF$1&lt;=Taxes!$P$81*12,Taxes!$P$82,IF(BF$1&lt;=Taxes!$P$83*12,Taxes!$P$84,IF(Taxes!$P99&lt;&gt;"",Taxes!$P99,Taxes!$P$77))),
IF(SUMIFS(Taxes!$N$14:$N$17,Taxes!$J$14:$J$17,YEAR(BF$4))&gt;1,SUMIFS(Taxes!$P$77:$P$79,Taxes!$N$77:$N$79,SUMIFS(Taxes!$N$14:$N$17,Taxes!$J$14:$J$17,YEAR(BF$4))),
IF(Taxes!$N$12&gt;1,SUMIFS(Taxes!$P$77:$P$79,Taxes!$N$77:$N$79,Taxes!$N$12),IF(Taxes!$P99&lt;&gt;"",Taxes!$P99,SUMIFS(Taxes!$P$77:$P$79,Taxes!$N$77:$N$79,Taxes!$N$12)))
))
)</f>
        <v>211567.51855974999</v>
      </c>
      <c r="BG228" s="5">
        <f ca="1">IF(BG$4="",0,BG116*
IF(SUMIFS(Taxes!$N$14:$N$17,Taxes!$J$14:$J$17,YEAR(BG$4))=4,IF(BG$1&lt;=Taxes!$P$81*12,Taxes!$P$82,IF(BG$1&lt;=Taxes!$P$83*12,Taxes!$P$84,IF(Taxes!$P99&lt;&gt;"",Taxes!$P99,Taxes!$P$77))),
IF(SUMIFS(Taxes!$N$14:$N$17,Taxes!$J$14:$J$17,YEAR(BG$4))&gt;1,SUMIFS(Taxes!$P$77:$P$79,Taxes!$N$77:$N$79,SUMIFS(Taxes!$N$14:$N$17,Taxes!$J$14:$J$17,YEAR(BG$4))),
IF(Taxes!$N$12&gt;1,SUMIFS(Taxes!$P$77:$P$79,Taxes!$N$77:$N$79,Taxes!$N$12),IF(Taxes!$P99&lt;&gt;"",Taxes!$P99,SUMIFS(Taxes!$P$77:$P$79,Taxes!$N$77:$N$79,Taxes!$N$12)))
))
)</f>
        <v>217846.91979554167</v>
      </c>
      <c r="BH228" s="5">
        <f ca="1">IF(BH$4="",0,BH116*
IF(SUMIFS(Taxes!$N$14:$N$17,Taxes!$J$14:$J$17,YEAR(BH$4))=4,IF(BH$1&lt;=Taxes!$P$81*12,Taxes!$P$82,IF(BH$1&lt;=Taxes!$P$83*12,Taxes!$P$84,IF(Taxes!$P99&lt;&gt;"",Taxes!$P99,Taxes!$P$77))),
IF(SUMIFS(Taxes!$N$14:$N$17,Taxes!$J$14:$J$17,YEAR(BH$4))&gt;1,SUMIFS(Taxes!$P$77:$P$79,Taxes!$N$77:$N$79,SUMIFS(Taxes!$N$14:$N$17,Taxes!$J$14:$J$17,YEAR(BH$4))),
IF(Taxes!$N$12&gt;1,SUMIFS(Taxes!$P$77:$P$79,Taxes!$N$77:$N$79,Taxes!$N$12),IF(Taxes!$P99&lt;&gt;"",Taxes!$P99,SUMIFS(Taxes!$P$77:$P$79,Taxes!$N$77:$N$79,Taxes!$N$12)))
))
)</f>
        <v>229343.05436568332</v>
      </c>
      <c r="BI228" s="5">
        <f ca="1">IF(BI$4="",0,BI116*
IF(SUMIFS(Taxes!$N$14:$N$17,Taxes!$J$14:$J$17,YEAR(BI$4))=4,IF(BI$1&lt;=Taxes!$P$81*12,Taxes!$P$82,IF(BI$1&lt;=Taxes!$P$83*12,Taxes!$P$84,IF(Taxes!$P99&lt;&gt;"",Taxes!$P99,Taxes!$P$77))),
IF(SUMIFS(Taxes!$N$14:$N$17,Taxes!$J$14:$J$17,YEAR(BI$4))&gt;1,SUMIFS(Taxes!$P$77:$P$79,Taxes!$N$77:$N$79,SUMIFS(Taxes!$N$14:$N$17,Taxes!$J$14:$J$17,YEAR(BI$4))),
IF(Taxes!$N$12&gt;1,SUMIFS(Taxes!$P$77:$P$79,Taxes!$N$77:$N$79,Taxes!$N$12),IF(Taxes!$P99&lt;&gt;"",Taxes!$P99,SUMIFS(Taxes!$P$77:$P$79,Taxes!$N$77:$N$79,Taxes!$N$12)))
))
)</f>
        <v>236810.71152763252</v>
      </c>
      <c r="BJ228" s="5">
        <f ca="1">IF(BJ$4="",0,BJ116*
IF(SUMIFS(Taxes!$N$14:$N$17,Taxes!$J$14:$J$17,YEAR(BJ$4))=4,IF(BJ$1&lt;=Taxes!$P$81*12,Taxes!$P$82,IF(BJ$1&lt;=Taxes!$P$83*12,Taxes!$P$84,IF(Taxes!$P99&lt;&gt;"",Taxes!$P99,Taxes!$P$77))),
IF(SUMIFS(Taxes!$N$14:$N$17,Taxes!$J$14:$J$17,YEAR(BJ$4))&gt;1,SUMIFS(Taxes!$P$77:$P$79,Taxes!$N$77:$N$79,SUMIFS(Taxes!$N$14:$N$17,Taxes!$J$14:$J$17,YEAR(BJ$4))),
IF(Taxes!$N$12&gt;1,SUMIFS(Taxes!$P$77:$P$79,Taxes!$N$77:$N$79,Taxes!$N$12),IF(Taxes!$P99&lt;&gt;"",Taxes!$P99,SUMIFS(Taxes!$P$77:$P$79,Taxes!$N$77:$N$79,Taxes!$N$12)))
))
)</f>
        <v>243785.6772080042</v>
      </c>
      <c r="BK228" s="5">
        <f ca="1">IF(BK$4="",0,BK116*
IF(SUMIFS(Taxes!$N$14:$N$17,Taxes!$J$14:$J$17,YEAR(BK$4))=4,IF(BK$1&lt;=Taxes!$P$81*12,Taxes!$P$82,IF(BK$1&lt;=Taxes!$P$83*12,Taxes!$P$84,IF(Taxes!$P99&lt;&gt;"",Taxes!$P99,Taxes!$P$77))),
IF(SUMIFS(Taxes!$N$14:$N$17,Taxes!$J$14:$J$17,YEAR(BK$4))&gt;1,SUMIFS(Taxes!$P$77:$P$79,Taxes!$N$77:$N$79,SUMIFS(Taxes!$N$14:$N$17,Taxes!$J$14:$J$17,YEAR(BK$4))),
IF(Taxes!$N$12&gt;1,SUMIFS(Taxes!$P$77:$P$79,Taxes!$N$77:$N$79,Taxes!$N$12),IF(Taxes!$P99&lt;&gt;"",Taxes!$P99,SUMIFS(Taxes!$P$77:$P$79,Taxes!$N$77:$N$79,Taxes!$N$12)))
))
)</f>
        <v>250253.46048086957</v>
      </c>
      <c r="BL228" s="5">
        <f ca="1">IF(BL$4="",0,BL116*
IF(SUMIFS(Taxes!$N$14:$N$17,Taxes!$J$14:$J$17,YEAR(BL$4))=4,IF(BL$1&lt;=Taxes!$P$81*12,Taxes!$P$82,IF(BL$1&lt;=Taxes!$P$83*12,Taxes!$P$84,IF(Taxes!$P99&lt;&gt;"",Taxes!$P99,Taxes!$P$77))),
IF(SUMIFS(Taxes!$N$14:$N$17,Taxes!$J$14:$J$17,YEAR(BL$4))&gt;1,SUMIFS(Taxes!$P$77:$P$79,Taxes!$N$77:$N$79,SUMIFS(Taxes!$N$14:$N$17,Taxes!$J$14:$J$17,YEAR(BL$4))),
IF(Taxes!$N$12&gt;1,SUMIFS(Taxes!$P$77:$P$79,Taxes!$N$77:$N$79,Taxes!$N$12),IF(Taxes!$P99&lt;&gt;"",Taxes!$P99,SUMIFS(Taxes!$P$77:$P$79,Taxes!$N$77:$N$79,Taxes!$N$12)))
))
)</f>
        <v>256721.24375373498</v>
      </c>
      <c r="BM228" s="5">
        <f ca="1">IF(BM$4="",0,BM116*
IF(SUMIFS(Taxes!$N$14:$N$17,Taxes!$J$14:$J$17,YEAR(BM$4))=4,IF(BM$1&lt;=Taxes!$P$81*12,Taxes!$P$82,IF(BM$1&lt;=Taxes!$P$83*12,Taxes!$P$84,IF(Taxes!$P99&lt;&gt;"",Taxes!$P99,Taxes!$P$77))),
IF(SUMIFS(Taxes!$N$14:$N$17,Taxes!$J$14:$J$17,YEAR(BM$4))&gt;1,SUMIFS(Taxes!$P$77:$P$79,Taxes!$N$77:$N$79,SUMIFS(Taxes!$N$14:$N$17,Taxes!$J$14:$J$17,YEAR(BM$4))),
IF(Taxes!$N$12&gt;1,SUMIFS(Taxes!$P$77:$P$79,Taxes!$N$77:$N$79,Taxes!$N$12),IF(Taxes!$P99&lt;&gt;"",Taxes!$P99,SUMIFS(Taxes!$P$77:$P$79,Taxes!$N$77:$N$79,Taxes!$N$12)))
))
)</f>
        <v>263189.02702660038</v>
      </c>
      <c r="BN228" s="5">
        <f ca="1">IF(BN$4="",0,BN116*
IF(SUMIFS(Taxes!$N$14:$N$17,Taxes!$J$14:$J$17,YEAR(BN$4))=4,IF(BN$1&lt;=Taxes!$P$81*12,Taxes!$P$82,IF(BN$1&lt;=Taxes!$P$83*12,Taxes!$P$84,IF(Taxes!$P99&lt;&gt;"",Taxes!$P99,Taxes!$P$77))),
IF(SUMIFS(Taxes!$N$14:$N$17,Taxes!$J$14:$J$17,YEAR(BN$4))&gt;1,SUMIFS(Taxes!$P$77:$P$79,Taxes!$N$77:$N$79,SUMIFS(Taxes!$N$14:$N$17,Taxes!$J$14:$J$17,YEAR(BN$4))),
IF(Taxes!$N$12&gt;1,SUMIFS(Taxes!$P$77:$P$79,Taxes!$N$77:$N$79,Taxes!$N$12),IF(Taxes!$P99&lt;&gt;"",Taxes!$P99,SUMIFS(Taxes!$P$77:$P$79,Taxes!$N$77:$N$79,Taxes!$N$12)))
))
)</f>
        <v>275925.58485624311</v>
      </c>
      <c r="BO228" s="5">
        <f ca="1">IF(BO$4="",0,BO116*
IF(SUMIFS(Taxes!$N$14:$N$17,Taxes!$J$14:$J$17,YEAR(BO$4))=4,IF(BO$1&lt;=Taxes!$P$81*12,Taxes!$P$82,IF(BO$1&lt;=Taxes!$P$83*12,Taxes!$P$84,IF(Taxes!$P99&lt;&gt;"",Taxes!$P99,Taxes!$P$77))),
IF(SUMIFS(Taxes!$N$14:$N$17,Taxes!$J$14:$J$17,YEAR(BO$4))&gt;1,SUMIFS(Taxes!$P$77:$P$79,Taxes!$N$77:$N$79,SUMIFS(Taxes!$N$14:$N$17,Taxes!$J$14:$J$17,YEAR(BO$4))),
IF(Taxes!$N$12&gt;1,SUMIFS(Taxes!$P$77:$P$79,Taxes!$N$77:$N$79,Taxes!$N$12),IF(Taxes!$P99&lt;&gt;"",Taxes!$P99,SUMIFS(Taxes!$P$77:$P$79,Taxes!$N$77:$N$79,Taxes!$N$12)))
))
)</f>
        <v>283796.37957753008</v>
      </c>
      <c r="BP228" s="5">
        <f ca="1">IF(BP$4="",0,BP116*
IF(SUMIFS(Taxes!$N$14:$N$17,Taxes!$J$14:$J$17,YEAR(BP$4))=4,IF(BP$1&lt;=Taxes!$P$81*12,Taxes!$P$82,IF(BP$1&lt;=Taxes!$P$83*12,Taxes!$P$84,IF(Taxes!$P99&lt;&gt;"",Taxes!$P99,Taxes!$P$77))),
IF(SUMIFS(Taxes!$N$14:$N$17,Taxes!$J$14:$J$17,YEAR(BP$4))&gt;1,SUMIFS(Taxes!$P$77:$P$79,Taxes!$N$77:$N$79,SUMIFS(Taxes!$N$14:$N$17,Taxes!$J$14:$J$17,YEAR(BP$4))),
IF(Taxes!$N$12&gt;1,SUMIFS(Taxes!$P$77:$P$79,Taxes!$N$77:$N$79,Taxes!$N$12),IF(Taxes!$P99&lt;&gt;"",Taxes!$P99,SUMIFS(Taxes!$P$77:$P$79,Taxes!$N$77:$N$79,Taxes!$N$12)))
))
)</f>
        <v>291070.14815055259</v>
      </c>
      <c r="BQ228" s="5">
        <f ca="1">IF(BQ$4="",0,BQ116*
IF(SUMIFS(Taxes!$N$14:$N$17,Taxes!$J$14:$J$17,YEAR(BQ$4))=4,IF(BQ$1&lt;=Taxes!$P$81*12,Taxes!$P$82,IF(BQ$1&lt;=Taxes!$P$83*12,Taxes!$P$84,IF(Taxes!$P99&lt;&gt;"",Taxes!$P99,Taxes!$P$77))),
IF(SUMIFS(Taxes!$N$14:$N$17,Taxes!$J$14:$J$17,YEAR(BQ$4))&gt;1,SUMIFS(Taxes!$P$77:$P$79,Taxes!$N$77:$N$79,SUMIFS(Taxes!$N$14:$N$17,Taxes!$J$14:$J$17,YEAR(BQ$4))),
IF(Taxes!$N$12&gt;1,SUMIFS(Taxes!$P$77:$P$79,Taxes!$N$77:$N$79,Taxes!$N$12),IF(Taxes!$P99&lt;&gt;"",Taxes!$P99,SUMIFS(Taxes!$P$77:$P$79,Taxes!$N$77:$N$79,Taxes!$N$12)))
))
)</f>
        <v>297731.96492160397</v>
      </c>
      <c r="BR228" s="5">
        <f ca="1">IF(BR$4="",0,BR116*
IF(SUMIFS(Taxes!$N$14:$N$17,Taxes!$J$14:$J$17,YEAR(BR$4))=4,IF(BR$1&lt;=Taxes!$P$81*12,Taxes!$P$82,IF(BR$1&lt;=Taxes!$P$83*12,Taxes!$P$84,IF(Taxes!$P99&lt;&gt;"",Taxes!$P99,Taxes!$P$77))),
IF(SUMIFS(Taxes!$N$14:$N$17,Taxes!$J$14:$J$17,YEAR(BR$4))&gt;1,SUMIFS(Taxes!$P$77:$P$79,Taxes!$N$77:$N$79,SUMIFS(Taxes!$N$14:$N$17,Taxes!$J$14:$J$17,YEAR(BR$4))),
IF(Taxes!$N$12&gt;1,SUMIFS(Taxes!$P$77:$P$79,Taxes!$N$77:$N$79,Taxes!$N$12),IF(Taxes!$P99&lt;&gt;"",Taxes!$P99,SUMIFS(Taxes!$P$77:$P$79,Taxes!$N$77:$N$79,Taxes!$N$12)))
))
)</f>
        <v>304393.78169265535</v>
      </c>
      <c r="BS228" s="5">
        <f ca="1">IF(BS$4="",0,BS116*
IF(SUMIFS(Taxes!$N$14:$N$17,Taxes!$J$14:$J$17,YEAR(BS$4))=4,IF(BS$1&lt;=Taxes!$P$81*12,Taxes!$P$82,IF(BS$1&lt;=Taxes!$P$83*12,Taxes!$P$84,IF(Taxes!$P99&lt;&gt;"",Taxes!$P99,Taxes!$P$77))),
IF(SUMIFS(Taxes!$N$14:$N$17,Taxes!$J$14:$J$17,YEAR(BS$4))&gt;1,SUMIFS(Taxes!$P$77:$P$79,Taxes!$N$77:$N$79,SUMIFS(Taxes!$N$14:$N$17,Taxes!$J$14:$J$17,YEAR(BS$4))),
IF(Taxes!$N$12&gt;1,SUMIFS(Taxes!$P$77:$P$79,Taxes!$N$77:$N$79,Taxes!$N$12),IF(Taxes!$P99&lt;&gt;"",Taxes!$P99,SUMIFS(Taxes!$P$77:$P$79,Taxes!$N$77:$N$79,Taxes!$N$12)))
))
)</f>
        <v>311055.59846370673</v>
      </c>
      <c r="BT228" s="5">
        <f ca="1">IF(BT$4="",0,BT116*
IF(SUMIFS(Taxes!$N$14:$N$17,Taxes!$J$14:$J$17,YEAR(BT$4))=4,IF(BT$1&lt;=Taxes!$P$81*12,Taxes!$P$82,IF(BT$1&lt;=Taxes!$P$83*12,Taxes!$P$84,IF(Taxes!$P99&lt;&gt;"",Taxes!$P99,Taxes!$P$77))),
IF(SUMIFS(Taxes!$N$14:$N$17,Taxes!$J$14:$J$17,YEAR(BT$4))&gt;1,SUMIFS(Taxes!$P$77:$P$79,Taxes!$N$77:$N$79,SUMIFS(Taxes!$N$14:$N$17,Taxes!$J$14:$J$17,YEAR(BT$4))),
IF(Taxes!$N$12&gt;1,SUMIFS(Taxes!$P$77:$P$79,Taxes!$N$77:$N$79,Taxes!$N$12),IF(Taxes!$P99&lt;&gt;"",Taxes!$P99,SUMIFS(Taxes!$P$77:$P$79,Taxes!$N$77:$N$79,Taxes!$N$12)))
))
)</f>
        <v>325096.65842730732</v>
      </c>
      <c r="BU228" s="5">
        <f ca="1">IF(BU$4="",0,BU116*
IF(SUMIFS(Taxes!$N$14:$N$17,Taxes!$J$14:$J$17,YEAR(BU$4))=4,IF(BU$1&lt;=Taxes!$P$81*12,Taxes!$P$82,IF(BU$1&lt;=Taxes!$P$83*12,Taxes!$P$84,IF(Taxes!$P99&lt;&gt;"",Taxes!$P99,Taxes!$P$77))),
IF(SUMIFS(Taxes!$N$14:$N$17,Taxes!$J$14:$J$17,YEAR(BU$4))&gt;1,SUMIFS(Taxes!$P$77:$P$79,Taxes!$N$77:$N$79,SUMIFS(Taxes!$N$14:$N$17,Taxes!$J$14:$J$17,YEAR(BU$4))),
IF(Taxes!$N$12&gt;1,SUMIFS(Taxes!$P$77:$P$79,Taxes!$N$77:$N$79,Taxes!$N$12),IF(Taxes!$P99&lt;&gt;"",Taxes!$P99,SUMIFS(Taxes!$P$77:$P$79,Taxes!$N$77:$N$79,Taxes!$N$12)))
))
)</f>
        <v>333388.05807004665</v>
      </c>
      <c r="BV228" s="5">
        <f ca="1">IF(BV$4="",0,BV116*
IF(SUMIFS(Taxes!$N$14:$N$17,Taxes!$J$14:$J$17,YEAR(BV$4))=4,IF(BV$1&lt;=Taxes!$P$81*12,Taxes!$P$82,IF(BV$1&lt;=Taxes!$P$83*12,Taxes!$P$84,IF(Taxes!$P99&lt;&gt;"",Taxes!$P99,Taxes!$P$77))),
IF(SUMIFS(Taxes!$N$14:$N$17,Taxes!$J$14:$J$17,YEAR(BV$4))&gt;1,SUMIFS(Taxes!$P$77:$P$79,Taxes!$N$77:$N$79,SUMIFS(Taxes!$N$14:$N$17,Taxes!$J$14:$J$17,YEAR(BV$4))),
IF(Taxes!$N$12&gt;1,SUMIFS(Taxes!$P$77:$P$79,Taxes!$N$77:$N$79,Taxes!$N$12),IF(Taxes!$P99&lt;&gt;"",Taxes!$P99,SUMIFS(Taxes!$P$77:$P$79,Taxes!$N$77:$N$79,Taxes!$N$12)))
))
)</f>
        <v>340972.2802401667</v>
      </c>
      <c r="BW228" s="5">
        <f ca="1">IF(BW$4="",0,BW116*
IF(SUMIFS(Taxes!$N$14:$N$17,Taxes!$J$14:$J$17,YEAR(BW$4))=4,IF(BW$1&lt;=Taxes!$P$81*12,Taxes!$P$82,IF(BW$1&lt;=Taxes!$P$83*12,Taxes!$P$84,IF(Taxes!$P99&lt;&gt;"",Taxes!$P99,Taxes!$P$77))),
IF(SUMIFS(Taxes!$N$14:$N$17,Taxes!$J$14:$J$17,YEAR(BW$4))&gt;1,SUMIFS(Taxes!$P$77:$P$79,Taxes!$N$77:$N$79,SUMIFS(Taxes!$N$14:$N$17,Taxes!$J$14:$J$17,YEAR(BW$4))),
IF(Taxes!$N$12&gt;1,SUMIFS(Taxes!$P$77:$P$79,Taxes!$N$77:$N$79,Taxes!$N$12),IF(Taxes!$P99&lt;&gt;"",Taxes!$P99,SUMIFS(Taxes!$P$77:$P$79,Taxes!$N$77:$N$79,Taxes!$N$12)))
))
)</f>
        <v>347833.95151434955</v>
      </c>
      <c r="BX228" s="5">
        <f ca="1">IF(BX$4="",0,BX116*
IF(SUMIFS(Taxes!$N$14:$N$17,Taxes!$J$14:$J$17,YEAR(BX$4))=4,IF(BX$1&lt;=Taxes!$P$81*12,Taxes!$P$82,IF(BX$1&lt;=Taxes!$P$83*12,Taxes!$P$84,IF(Taxes!$P99&lt;&gt;"",Taxes!$P99,Taxes!$P$77))),
IF(SUMIFS(Taxes!$N$14:$N$17,Taxes!$J$14:$J$17,YEAR(BX$4))&gt;1,SUMIFS(Taxes!$P$77:$P$79,Taxes!$N$77:$N$79,SUMIFS(Taxes!$N$14:$N$17,Taxes!$J$14:$J$17,YEAR(BX$4))),
IF(Taxes!$N$12&gt;1,SUMIFS(Taxes!$P$77:$P$79,Taxes!$N$77:$N$79,Taxes!$N$12),IF(Taxes!$P99&lt;&gt;"",Taxes!$P99,SUMIFS(Taxes!$P$77:$P$79,Taxes!$N$77:$N$79,Taxes!$N$12)))
))
)</f>
        <v>354695.62278853252</v>
      </c>
      <c r="BY228" s="5">
        <f ca="1">IF(BY$4="",0,BY116*
IF(SUMIFS(Taxes!$N$14:$N$17,Taxes!$J$14:$J$17,YEAR(BY$4))=4,IF(BY$1&lt;=Taxes!$P$81*12,Taxes!$P$82,IF(BY$1&lt;=Taxes!$P$83*12,Taxes!$P$84,IF(Taxes!$P99&lt;&gt;"",Taxes!$P99,Taxes!$P$77))),
IF(SUMIFS(Taxes!$N$14:$N$17,Taxes!$J$14:$J$17,YEAR(BY$4))&gt;1,SUMIFS(Taxes!$P$77:$P$79,Taxes!$N$77:$N$79,SUMIFS(Taxes!$N$14:$N$17,Taxes!$J$14:$J$17,YEAR(BY$4))),
IF(Taxes!$N$12&gt;1,SUMIFS(Taxes!$P$77:$P$79,Taxes!$N$77:$N$79,Taxes!$N$12),IF(Taxes!$P99&lt;&gt;"",Taxes!$P99,SUMIFS(Taxes!$P$77:$P$79,Taxes!$N$77:$N$79,Taxes!$N$12)))
))
)</f>
        <v>361557.29406271549</v>
      </c>
      <c r="BZ228" s="5">
        <f ca="1">IF(BZ$4="",0,BZ116*
IF(SUMIFS(Taxes!$N$14:$N$17,Taxes!$J$14:$J$17,YEAR(BZ$4))=4,IF(BZ$1&lt;=Taxes!$P$81*12,Taxes!$P$82,IF(BZ$1&lt;=Taxes!$P$83*12,Taxes!$P$84,IF(Taxes!$P99&lt;&gt;"",Taxes!$P99,Taxes!$P$77))),
IF(SUMIFS(Taxes!$N$14:$N$17,Taxes!$J$14:$J$17,YEAR(BZ$4))&gt;1,SUMIFS(Taxes!$P$77:$P$79,Taxes!$N$77:$N$79,SUMIFS(Taxes!$N$14:$N$17,Taxes!$J$14:$J$17,YEAR(BZ$4))),
IF(Taxes!$N$12&gt;1,SUMIFS(Taxes!$P$77:$P$79,Taxes!$N$77:$N$79,Taxes!$N$12),IF(Taxes!$P99&lt;&gt;"",Taxes!$P99,SUMIFS(Taxes!$P$77:$P$79,Taxes!$N$77:$N$79,Taxes!$N$12)))
))
)</f>
        <v>376969.66338626482</v>
      </c>
      <c r="CA228" s="5">
        <f ca="1">IF(CA$4="",0,CA116*
IF(SUMIFS(Taxes!$N$14:$N$17,Taxes!$J$14:$J$17,YEAR(CA$4))=4,IF(CA$1&lt;=Taxes!$P$81*12,Taxes!$P$82,IF(CA$1&lt;=Taxes!$P$83*12,Taxes!$P$84,IF(Taxes!$P99&lt;&gt;"",Taxes!$P99,Taxes!$P$77))),
IF(SUMIFS(Taxes!$N$14:$N$17,Taxes!$J$14:$J$17,YEAR(CA$4))&gt;1,SUMIFS(Taxes!$P$77:$P$79,Taxes!$N$77:$N$79,SUMIFS(Taxes!$N$14:$N$17,Taxes!$J$14:$J$17,YEAR(CA$4))),
IF(Taxes!$N$12&gt;1,SUMIFS(Taxes!$P$77:$P$79,Taxes!$N$77:$N$79,Taxes!$N$12),IF(Taxes!$P99&lt;&gt;"",Taxes!$P99,SUMIFS(Taxes!$P$77:$P$79,Taxes!$N$77:$N$79,Taxes!$N$12)))
))
)</f>
        <v>385699.82053049444</v>
      </c>
      <c r="CB228" s="5">
        <f ca="1">IF(CB$4="",0,CB116*
IF(SUMIFS(Taxes!$N$14:$N$17,Taxes!$J$14:$J$17,YEAR(CB$4))=4,IF(CB$1&lt;=Taxes!$P$81*12,Taxes!$P$82,IF(CB$1&lt;=Taxes!$P$83*12,Taxes!$P$84,IF(Taxes!$P99&lt;&gt;"",Taxes!$P99,Taxes!$P$77))),
IF(SUMIFS(Taxes!$N$14:$N$17,Taxes!$J$14:$J$17,YEAR(CB$4))&gt;1,SUMIFS(Taxes!$P$77:$P$79,Taxes!$N$77:$N$79,SUMIFS(Taxes!$N$14:$N$17,Taxes!$J$14:$J$17,YEAR(CB$4))),
IF(Taxes!$N$12&gt;1,SUMIFS(Taxes!$P$77:$P$79,Taxes!$N$77:$N$79,Taxes!$N$12),IF(Taxes!$P99&lt;&gt;"",Taxes!$P99,SUMIFS(Taxes!$P$77:$P$79,Taxes!$N$77:$N$79,Taxes!$N$12)))
))
)</f>
        <v>393606.57712182216</v>
      </c>
      <c r="CC228" s="5">
        <f ca="1">IF(CC$4="",0,CC116*
IF(SUMIFS(Taxes!$N$14:$N$17,Taxes!$J$14:$J$17,YEAR(CC$4))=4,IF(CC$1&lt;=Taxes!$P$81*12,Taxes!$P$82,IF(CC$1&lt;=Taxes!$P$83*12,Taxes!$P$84,IF(Taxes!$P99&lt;&gt;"",Taxes!$P99,Taxes!$P$77))),
IF(SUMIFS(Taxes!$N$14:$N$17,Taxes!$J$14:$J$17,YEAR(CC$4))&gt;1,SUMIFS(Taxes!$P$77:$P$79,Taxes!$N$77:$N$79,SUMIFS(Taxes!$N$14:$N$17,Taxes!$J$14:$J$17,YEAR(CC$4))),
IF(Taxes!$N$12&gt;1,SUMIFS(Taxes!$P$77:$P$79,Taxes!$N$77:$N$79,Taxes!$N$12),IF(Taxes!$P99&lt;&gt;"",Taxes!$P99,SUMIFS(Taxes!$P$77:$P$79,Taxes!$N$77:$N$79,Taxes!$N$12)))
))
)</f>
        <v>400674.09853423049</v>
      </c>
      <c r="CD228" s="5">
        <f ca="1">IF(CD$4="",0,CD116*
IF(SUMIFS(Taxes!$N$14:$N$17,Taxes!$J$14:$J$17,YEAR(CD$4))=4,IF(CD$1&lt;=Taxes!$P$81*12,Taxes!$P$82,IF(CD$1&lt;=Taxes!$P$83*12,Taxes!$P$84,IF(Taxes!$P99&lt;&gt;"",Taxes!$P99,Taxes!$P$77))),
IF(SUMIFS(Taxes!$N$14:$N$17,Taxes!$J$14:$J$17,YEAR(CD$4))&gt;1,SUMIFS(Taxes!$P$77:$P$79,Taxes!$N$77:$N$79,SUMIFS(Taxes!$N$14:$N$17,Taxes!$J$14:$J$17,YEAR(CD$4))),
IF(Taxes!$N$12&gt;1,SUMIFS(Taxes!$P$77:$P$79,Taxes!$N$77:$N$79,Taxes!$N$12),IF(Taxes!$P99&lt;&gt;"",Taxes!$P99,SUMIFS(Taxes!$P$77:$P$79,Taxes!$N$77:$N$79,Taxes!$N$12)))
))
)</f>
        <v>407741.61994663894</v>
      </c>
      <c r="CE228" s="5">
        <f ca="1">IF(CE$4="",0,CE116*
IF(SUMIFS(Taxes!$N$14:$N$17,Taxes!$J$14:$J$17,YEAR(CE$4))=4,IF(CE$1&lt;=Taxes!$P$81*12,Taxes!$P$82,IF(CE$1&lt;=Taxes!$P$83*12,Taxes!$P$84,IF(Taxes!$P99&lt;&gt;"",Taxes!$P99,Taxes!$P$77))),
IF(SUMIFS(Taxes!$N$14:$N$17,Taxes!$J$14:$J$17,YEAR(CE$4))&gt;1,SUMIFS(Taxes!$P$77:$P$79,Taxes!$N$77:$N$79,SUMIFS(Taxes!$N$14:$N$17,Taxes!$J$14:$J$17,YEAR(CE$4))),
IF(Taxes!$N$12&gt;1,SUMIFS(Taxes!$P$77:$P$79,Taxes!$N$77:$N$79,Taxes!$N$12),IF(Taxes!$P99&lt;&gt;"",Taxes!$P99,SUMIFS(Taxes!$P$77:$P$79,Taxes!$N$77:$N$79,Taxes!$N$12)))
))
)</f>
        <v>414809.14135904727</v>
      </c>
      <c r="CF228" s="5">
        <f ca="1">IF(CF$4="",0,CF116*
IF(SUMIFS(Taxes!$N$14:$N$17,Taxes!$J$14:$J$17,YEAR(CF$4))=4,IF(CF$1&lt;=Taxes!$P$81*12,Taxes!$P$82,IF(CF$1&lt;=Taxes!$P$83*12,Taxes!$P$84,IF(Taxes!$P99&lt;&gt;"",Taxes!$P99,Taxes!$P$77))),
IF(SUMIFS(Taxes!$N$14:$N$17,Taxes!$J$14:$J$17,YEAR(CF$4))&gt;1,SUMIFS(Taxes!$P$77:$P$79,Taxes!$N$77:$N$79,SUMIFS(Taxes!$N$14:$N$17,Taxes!$J$14:$J$17,YEAR(CF$4))),
IF(Taxes!$N$12&gt;1,SUMIFS(Taxes!$P$77:$P$79,Taxes!$N$77:$N$79,Taxes!$N$12),IF(Taxes!$P99&lt;&gt;"",Taxes!$P99,SUMIFS(Taxes!$P$77:$P$79,Taxes!$N$77:$N$79,Taxes!$N$12)))
))
)</f>
        <v>0</v>
      </c>
    </row>
    <row r="229" spans="2:84" x14ac:dyDescent="0.3">
      <c r="B229" s="13">
        <f>ROW()</f>
        <v>229</v>
      </c>
      <c r="H229" s="1" t="str">
        <f t="shared" si="161"/>
        <v>НДС к вычету</v>
      </c>
      <c r="I229" s="1" t="str">
        <f>$I$225</f>
        <v>Переменные расходы</v>
      </c>
      <c r="J229" s="1" t="str">
        <f>I101</f>
        <v>Прочие маркетинговые расходы</v>
      </c>
      <c r="M229" s="53" t="s">
        <v>18</v>
      </c>
      <c r="U229" s="5">
        <f t="shared" ca="1" si="156"/>
        <v>532149.9782059252</v>
      </c>
      <c r="X229" s="5">
        <f ca="1">IF(X$4="",0,X117*
IF(SUMIFS(Taxes!$N$14:$N$17,Taxes!$J$14:$J$17,YEAR(X$4))=4,IF(X$1&lt;=Taxes!$P$81*12,Taxes!$P$82,IF(X$1&lt;=Taxes!$P$83*12,Taxes!$P$84,IF(Taxes!$P100&lt;&gt;"",Taxes!$P100,Taxes!$P$77))),
IF(SUMIFS(Taxes!$N$14:$N$17,Taxes!$J$14:$J$17,YEAR(X$4))&gt;1,SUMIFS(Taxes!$P$77:$P$79,Taxes!$N$77:$N$79,SUMIFS(Taxes!$N$14:$N$17,Taxes!$J$14:$J$17,YEAR(X$4))),
IF(Taxes!$N$12&gt;1,SUMIFS(Taxes!$P$77:$P$79,Taxes!$N$77:$N$79,Taxes!$N$12),IF(Taxes!$P100&lt;&gt;"",Taxes!$P100,SUMIFS(Taxes!$P$77:$P$79,Taxes!$N$77:$N$79,Taxes!$N$12)))
))
)</f>
        <v>0</v>
      </c>
      <c r="Y229" s="5">
        <f ca="1">IF(Y$4="",0,Y117*
IF(SUMIFS(Taxes!$N$14:$N$17,Taxes!$J$14:$J$17,YEAR(Y$4))=4,IF(Y$1&lt;=Taxes!$P$81*12,Taxes!$P$82,IF(Y$1&lt;=Taxes!$P$83*12,Taxes!$P$84,IF(Taxes!$P100&lt;&gt;"",Taxes!$P100,Taxes!$P$77))),
IF(SUMIFS(Taxes!$N$14:$N$17,Taxes!$J$14:$J$17,YEAR(Y$4))&gt;1,SUMIFS(Taxes!$P$77:$P$79,Taxes!$N$77:$N$79,SUMIFS(Taxes!$N$14:$N$17,Taxes!$J$14:$J$17,YEAR(Y$4))),
IF(Taxes!$N$12&gt;1,SUMIFS(Taxes!$P$77:$P$79,Taxes!$N$77:$N$79,Taxes!$N$12),IF(Taxes!$P100&lt;&gt;"",Taxes!$P100,SUMIFS(Taxes!$P$77:$P$79,Taxes!$N$77:$N$79,Taxes!$N$12)))
))
)</f>
        <v>0</v>
      </c>
      <c r="Z229" s="5">
        <f ca="1">IF(Z$4="",0,Z117*
IF(SUMIFS(Taxes!$N$14:$N$17,Taxes!$J$14:$J$17,YEAR(Z$4))=4,IF(Z$1&lt;=Taxes!$P$81*12,Taxes!$P$82,IF(Z$1&lt;=Taxes!$P$83*12,Taxes!$P$84,IF(Taxes!$P100&lt;&gt;"",Taxes!$P100,Taxes!$P$77))),
IF(SUMIFS(Taxes!$N$14:$N$17,Taxes!$J$14:$J$17,YEAR(Z$4))&gt;1,SUMIFS(Taxes!$P$77:$P$79,Taxes!$N$77:$N$79,SUMIFS(Taxes!$N$14:$N$17,Taxes!$J$14:$J$17,YEAR(Z$4))),
IF(Taxes!$N$12&gt;1,SUMIFS(Taxes!$P$77:$P$79,Taxes!$N$77:$N$79,Taxes!$N$12),IF(Taxes!$P100&lt;&gt;"",Taxes!$P100,SUMIFS(Taxes!$P$77:$P$79,Taxes!$N$77:$N$79,Taxes!$N$12)))
))
)</f>
        <v>500</v>
      </c>
      <c r="AA229" s="5">
        <f ca="1">IF(AA$4="",0,AA117*
IF(SUMIFS(Taxes!$N$14:$N$17,Taxes!$J$14:$J$17,YEAR(AA$4))=4,IF(AA$1&lt;=Taxes!$P$81*12,Taxes!$P$82,IF(AA$1&lt;=Taxes!$P$83*12,Taxes!$P$84,IF(Taxes!$P100&lt;&gt;"",Taxes!$P100,Taxes!$P$77))),
IF(SUMIFS(Taxes!$N$14:$N$17,Taxes!$J$14:$J$17,YEAR(AA$4))&gt;1,SUMIFS(Taxes!$P$77:$P$79,Taxes!$N$77:$N$79,SUMIFS(Taxes!$N$14:$N$17,Taxes!$J$14:$J$17,YEAR(AA$4))),
IF(Taxes!$N$12&gt;1,SUMIFS(Taxes!$P$77:$P$79,Taxes!$N$77:$N$79,Taxes!$N$12),IF(Taxes!$P100&lt;&gt;"",Taxes!$P100,SUMIFS(Taxes!$P$77:$P$79,Taxes!$N$77:$N$79,Taxes!$N$12)))
))
)</f>
        <v>750</v>
      </c>
      <c r="AB229" s="5">
        <f ca="1">IF(AB$4="",0,AB117*
IF(SUMIFS(Taxes!$N$14:$N$17,Taxes!$J$14:$J$17,YEAR(AB$4))=4,IF(AB$1&lt;=Taxes!$P$81*12,Taxes!$P$82,IF(AB$1&lt;=Taxes!$P$83*12,Taxes!$P$84,IF(Taxes!$P100&lt;&gt;"",Taxes!$P100,Taxes!$P$77))),
IF(SUMIFS(Taxes!$N$14:$N$17,Taxes!$J$14:$J$17,YEAR(AB$4))&gt;1,SUMIFS(Taxes!$P$77:$P$79,Taxes!$N$77:$N$79,SUMIFS(Taxes!$N$14:$N$17,Taxes!$J$14:$J$17,YEAR(AB$4))),
IF(Taxes!$N$12&gt;1,SUMIFS(Taxes!$P$77:$P$79,Taxes!$N$77:$N$79,Taxes!$N$12),IF(Taxes!$P100&lt;&gt;"",Taxes!$P100,SUMIFS(Taxes!$P$77:$P$79,Taxes!$N$77:$N$79,Taxes!$N$12)))
))
)</f>
        <v>1000</v>
      </c>
      <c r="AC229" s="5">
        <f ca="1">IF(AC$4="",0,AC117*
IF(SUMIFS(Taxes!$N$14:$N$17,Taxes!$J$14:$J$17,YEAR(AC$4))=4,IF(AC$1&lt;=Taxes!$P$81*12,Taxes!$P$82,IF(AC$1&lt;=Taxes!$P$83*12,Taxes!$P$84,IF(Taxes!$P100&lt;&gt;"",Taxes!$P100,Taxes!$P$77))),
IF(SUMIFS(Taxes!$N$14:$N$17,Taxes!$J$14:$J$17,YEAR(AC$4))&gt;1,SUMIFS(Taxes!$P$77:$P$79,Taxes!$N$77:$N$79,SUMIFS(Taxes!$N$14:$N$17,Taxes!$J$14:$J$17,YEAR(AC$4))),
IF(Taxes!$N$12&gt;1,SUMIFS(Taxes!$P$77:$P$79,Taxes!$N$77:$N$79,Taxes!$N$12),IF(Taxes!$P100&lt;&gt;"",Taxes!$P100,SUMIFS(Taxes!$P$77:$P$79,Taxes!$N$77:$N$79,Taxes!$N$12)))
))
)</f>
        <v>1250</v>
      </c>
      <c r="AD229" s="5">
        <f ca="1">IF(AD$4="",0,AD117*
IF(SUMIFS(Taxes!$N$14:$N$17,Taxes!$J$14:$J$17,YEAR(AD$4))=4,IF(AD$1&lt;=Taxes!$P$81*12,Taxes!$P$82,IF(AD$1&lt;=Taxes!$P$83*12,Taxes!$P$84,IF(Taxes!$P100&lt;&gt;"",Taxes!$P100,Taxes!$P$77))),
IF(SUMIFS(Taxes!$N$14:$N$17,Taxes!$J$14:$J$17,YEAR(AD$4))&gt;1,SUMIFS(Taxes!$P$77:$P$79,Taxes!$N$77:$N$79,SUMIFS(Taxes!$N$14:$N$17,Taxes!$J$14:$J$17,YEAR(AD$4))),
IF(Taxes!$N$12&gt;1,SUMIFS(Taxes!$P$77:$P$79,Taxes!$N$77:$N$79,Taxes!$N$12),IF(Taxes!$P100&lt;&gt;"",Taxes!$P100,SUMIFS(Taxes!$P$77:$P$79,Taxes!$N$77:$N$79,Taxes!$N$12)))
))
)</f>
        <v>1545</v>
      </c>
      <c r="AE229" s="5">
        <f ca="1">IF(AE$4="",0,AE117*
IF(SUMIFS(Taxes!$N$14:$N$17,Taxes!$J$14:$J$17,YEAR(AE$4))=4,IF(AE$1&lt;=Taxes!$P$81*12,Taxes!$P$82,IF(AE$1&lt;=Taxes!$P$83*12,Taxes!$P$84,IF(Taxes!$P100&lt;&gt;"",Taxes!$P100,Taxes!$P$77))),
IF(SUMIFS(Taxes!$N$14:$N$17,Taxes!$J$14:$J$17,YEAR(AE$4))&gt;1,SUMIFS(Taxes!$P$77:$P$79,Taxes!$N$77:$N$79,SUMIFS(Taxes!$N$14:$N$17,Taxes!$J$14:$J$17,YEAR(AE$4))),
IF(Taxes!$N$12&gt;1,SUMIFS(Taxes!$P$77:$P$79,Taxes!$N$77:$N$79,Taxes!$N$12),IF(Taxes!$P100&lt;&gt;"",Taxes!$P100,SUMIFS(Taxes!$P$77:$P$79,Taxes!$N$77:$N$79,Taxes!$N$12)))
))
)</f>
        <v>1802.5</v>
      </c>
      <c r="AF229" s="5">
        <f ca="1">IF(AF$4="",0,AF117*
IF(SUMIFS(Taxes!$N$14:$N$17,Taxes!$J$14:$J$17,YEAR(AF$4))=4,IF(AF$1&lt;=Taxes!$P$81*12,Taxes!$P$82,IF(AF$1&lt;=Taxes!$P$83*12,Taxes!$P$84,IF(Taxes!$P100&lt;&gt;"",Taxes!$P100,Taxes!$P$77))),
IF(SUMIFS(Taxes!$N$14:$N$17,Taxes!$J$14:$J$17,YEAR(AF$4))&gt;1,SUMIFS(Taxes!$P$77:$P$79,Taxes!$N$77:$N$79,SUMIFS(Taxes!$N$14:$N$17,Taxes!$J$14:$J$17,YEAR(AF$4))),
IF(Taxes!$N$12&gt;1,SUMIFS(Taxes!$P$77:$P$79,Taxes!$N$77:$N$79,Taxes!$N$12),IF(Taxes!$P100&lt;&gt;"",Taxes!$P100,SUMIFS(Taxes!$P$77:$P$79,Taxes!$N$77:$N$79,Taxes!$N$12)))
))
)</f>
        <v>2060</v>
      </c>
      <c r="AG229" s="5">
        <f ca="1">IF(AG$4="",0,AG117*
IF(SUMIFS(Taxes!$N$14:$N$17,Taxes!$J$14:$J$17,YEAR(AG$4))=4,IF(AG$1&lt;=Taxes!$P$81*12,Taxes!$P$82,IF(AG$1&lt;=Taxes!$P$83*12,Taxes!$P$84,IF(Taxes!$P100&lt;&gt;"",Taxes!$P100,Taxes!$P$77))),
IF(SUMIFS(Taxes!$N$14:$N$17,Taxes!$J$14:$J$17,YEAR(AG$4))&gt;1,SUMIFS(Taxes!$P$77:$P$79,Taxes!$N$77:$N$79,SUMIFS(Taxes!$N$14:$N$17,Taxes!$J$14:$J$17,YEAR(AG$4))),
IF(Taxes!$N$12&gt;1,SUMIFS(Taxes!$P$77:$P$79,Taxes!$N$77:$N$79,Taxes!$N$12),IF(Taxes!$P100&lt;&gt;"",Taxes!$P100,SUMIFS(Taxes!$P$77:$P$79,Taxes!$N$77:$N$79,Taxes!$N$12)))
))
)</f>
        <v>2317.5</v>
      </c>
      <c r="AH229" s="5">
        <f ca="1">IF(AH$4="",0,AH117*
IF(SUMIFS(Taxes!$N$14:$N$17,Taxes!$J$14:$J$17,YEAR(AH$4))=4,IF(AH$1&lt;=Taxes!$P$81*12,Taxes!$P$82,IF(AH$1&lt;=Taxes!$P$83*12,Taxes!$P$84,IF(Taxes!$P100&lt;&gt;"",Taxes!$P100,Taxes!$P$77))),
IF(SUMIFS(Taxes!$N$14:$N$17,Taxes!$J$14:$J$17,YEAR(AH$4))&gt;1,SUMIFS(Taxes!$P$77:$P$79,Taxes!$N$77:$N$79,SUMIFS(Taxes!$N$14:$N$17,Taxes!$J$14:$J$17,YEAR(AH$4))),
IF(Taxes!$N$12&gt;1,SUMIFS(Taxes!$P$77:$P$79,Taxes!$N$77:$N$79,Taxes!$N$12),IF(Taxes!$P100&lt;&gt;"",Taxes!$P100,SUMIFS(Taxes!$P$77:$P$79,Taxes!$N$77:$N$79,Taxes!$N$12)))
))
)</f>
        <v>2575</v>
      </c>
      <c r="AI229" s="5">
        <f ca="1">IF(AI$4="",0,AI117*
IF(SUMIFS(Taxes!$N$14:$N$17,Taxes!$J$14:$J$17,YEAR(AI$4))=4,IF(AI$1&lt;=Taxes!$P$81*12,Taxes!$P$82,IF(AI$1&lt;=Taxes!$P$83*12,Taxes!$P$84,IF(Taxes!$P100&lt;&gt;"",Taxes!$P100,Taxes!$P$77))),
IF(SUMIFS(Taxes!$N$14:$N$17,Taxes!$J$14:$J$17,YEAR(AI$4))&gt;1,SUMIFS(Taxes!$P$77:$P$79,Taxes!$N$77:$N$79,SUMIFS(Taxes!$N$14:$N$17,Taxes!$J$14:$J$17,YEAR(AI$4))),
IF(Taxes!$N$12&gt;1,SUMIFS(Taxes!$P$77:$P$79,Taxes!$N$77:$N$79,Taxes!$N$12),IF(Taxes!$P100&lt;&gt;"",Taxes!$P100,SUMIFS(Taxes!$P$77:$P$79,Taxes!$N$77:$N$79,Taxes!$N$12)))
))
)</f>
        <v>2832.5</v>
      </c>
      <c r="AJ229" s="5">
        <f ca="1">IF(AJ$4="",0,AJ117*
IF(SUMIFS(Taxes!$N$14:$N$17,Taxes!$J$14:$J$17,YEAR(AJ$4))=4,IF(AJ$1&lt;=Taxes!$P$81*12,Taxes!$P$82,IF(AJ$1&lt;=Taxes!$P$83*12,Taxes!$P$84,IF(Taxes!$P100&lt;&gt;"",Taxes!$P100,Taxes!$P$77))),
IF(SUMIFS(Taxes!$N$14:$N$17,Taxes!$J$14:$J$17,YEAR(AJ$4))&gt;1,SUMIFS(Taxes!$P$77:$P$79,Taxes!$N$77:$N$79,SUMIFS(Taxes!$N$14:$N$17,Taxes!$J$14:$J$17,YEAR(AJ$4))),
IF(Taxes!$N$12&gt;1,SUMIFS(Taxes!$P$77:$P$79,Taxes!$N$77:$N$79,Taxes!$N$12),IF(Taxes!$P100&lt;&gt;"",Taxes!$P100,SUMIFS(Taxes!$P$77:$P$79,Taxes!$N$77:$N$79,Taxes!$N$12)))
))
)</f>
        <v>3182.7</v>
      </c>
      <c r="AK229" s="5">
        <f ca="1">IF(AK$4="",0,AK117*
IF(SUMIFS(Taxes!$N$14:$N$17,Taxes!$J$14:$J$17,YEAR(AK$4))=4,IF(AK$1&lt;=Taxes!$P$81*12,Taxes!$P$82,IF(AK$1&lt;=Taxes!$P$83*12,Taxes!$P$84,IF(Taxes!$P100&lt;&gt;"",Taxes!$P100,Taxes!$P$77))),
IF(SUMIFS(Taxes!$N$14:$N$17,Taxes!$J$14:$J$17,YEAR(AK$4))&gt;1,SUMIFS(Taxes!$P$77:$P$79,Taxes!$N$77:$N$79,SUMIFS(Taxes!$N$14:$N$17,Taxes!$J$14:$J$17,YEAR(AK$4))),
IF(Taxes!$N$12&gt;1,SUMIFS(Taxes!$P$77:$P$79,Taxes!$N$77:$N$79,Taxes!$N$12),IF(Taxes!$P100&lt;&gt;"",Taxes!$P100,SUMIFS(Taxes!$P$77:$P$79,Taxes!$N$77:$N$79,Taxes!$N$12)))
))
)</f>
        <v>3447.9250000000002</v>
      </c>
      <c r="AL229" s="5">
        <f ca="1">IF(AL$4="",0,AL117*
IF(SUMIFS(Taxes!$N$14:$N$17,Taxes!$J$14:$J$17,YEAR(AL$4))=4,IF(AL$1&lt;=Taxes!$P$81*12,Taxes!$P$82,IF(AL$1&lt;=Taxes!$P$83*12,Taxes!$P$84,IF(Taxes!$P100&lt;&gt;"",Taxes!$P100,Taxes!$P$77))),
IF(SUMIFS(Taxes!$N$14:$N$17,Taxes!$J$14:$J$17,YEAR(AL$4))&gt;1,SUMIFS(Taxes!$P$77:$P$79,Taxes!$N$77:$N$79,SUMIFS(Taxes!$N$14:$N$17,Taxes!$J$14:$J$17,YEAR(AL$4))),
IF(Taxes!$N$12&gt;1,SUMIFS(Taxes!$P$77:$P$79,Taxes!$N$77:$N$79,Taxes!$N$12),IF(Taxes!$P100&lt;&gt;"",Taxes!$P100,SUMIFS(Taxes!$P$77:$P$79,Taxes!$N$77:$N$79,Taxes!$N$12)))
))
)</f>
        <v>3713.150000000001</v>
      </c>
      <c r="AM229" s="5">
        <f ca="1">IF(AM$4="",0,AM117*
IF(SUMIFS(Taxes!$N$14:$N$17,Taxes!$J$14:$J$17,YEAR(AM$4))=4,IF(AM$1&lt;=Taxes!$P$81*12,Taxes!$P$82,IF(AM$1&lt;=Taxes!$P$83*12,Taxes!$P$84,IF(Taxes!$P100&lt;&gt;"",Taxes!$P100,Taxes!$P$77))),
IF(SUMIFS(Taxes!$N$14:$N$17,Taxes!$J$14:$J$17,YEAR(AM$4))&gt;1,SUMIFS(Taxes!$P$77:$P$79,Taxes!$N$77:$N$79,SUMIFS(Taxes!$N$14:$N$17,Taxes!$J$14:$J$17,YEAR(AM$4))),
IF(Taxes!$N$12&gt;1,SUMIFS(Taxes!$P$77:$P$79,Taxes!$N$77:$N$79,Taxes!$N$12),IF(Taxes!$P100&lt;&gt;"",Taxes!$P100,SUMIFS(Taxes!$P$77:$P$79,Taxes!$N$77:$N$79,Taxes!$N$12)))
))
)</f>
        <v>3978.375</v>
      </c>
      <c r="AN229" s="5">
        <f ca="1">IF(AN$4="",0,AN117*
IF(SUMIFS(Taxes!$N$14:$N$17,Taxes!$J$14:$J$17,YEAR(AN$4))=4,IF(AN$1&lt;=Taxes!$P$81*12,Taxes!$P$82,IF(AN$1&lt;=Taxes!$P$83*12,Taxes!$P$84,IF(Taxes!$P100&lt;&gt;"",Taxes!$P100,Taxes!$P$77))),
IF(SUMIFS(Taxes!$N$14:$N$17,Taxes!$J$14:$J$17,YEAR(AN$4))&gt;1,SUMIFS(Taxes!$P$77:$P$79,Taxes!$N$77:$N$79,SUMIFS(Taxes!$N$14:$N$17,Taxes!$J$14:$J$17,YEAR(AN$4))),
IF(Taxes!$N$12&gt;1,SUMIFS(Taxes!$P$77:$P$79,Taxes!$N$77:$N$79,Taxes!$N$12),IF(Taxes!$P100&lt;&gt;"",Taxes!$P100,SUMIFS(Taxes!$P$77:$P$79,Taxes!$N$77:$N$79,Taxes!$N$12)))
))
)</f>
        <v>4243.6000000000004</v>
      </c>
      <c r="AO229" s="5">
        <f ca="1">IF(AO$4="",0,AO117*
IF(SUMIFS(Taxes!$N$14:$N$17,Taxes!$J$14:$J$17,YEAR(AO$4))=4,IF(AO$1&lt;=Taxes!$P$81*12,Taxes!$P$82,IF(AO$1&lt;=Taxes!$P$83*12,Taxes!$P$84,IF(Taxes!$P100&lt;&gt;"",Taxes!$P100,Taxes!$P$77))),
IF(SUMIFS(Taxes!$N$14:$N$17,Taxes!$J$14:$J$17,YEAR(AO$4))&gt;1,SUMIFS(Taxes!$P$77:$P$79,Taxes!$N$77:$N$79,SUMIFS(Taxes!$N$14:$N$17,Taxes!$J$14:$J$17,YEAR(AO$4))),
IF(Taxes!$N$12&gt;1,SUMIFS(Taxes!$P$77:$P$79,Taxes!$N$77:$N$79,Taxes!$N$12),IF(Taxes!$P100&lt;&gt;"",Taxes!$P100,SUMIFS(Taxes!$P$77:$P$79,Taxes!$N$77:$N$79,Taxes!$N$12)))
))
)</f>
        <v>4508.8249999999998</v>
      </c>
      <c r="AP229" s="5">
        <f ca="1">IF(AP$4="",0,AP117*
IF(SUMIFS(Taxes!$N$14:$N$17,Taxes!$J$14:$J$17,YEAR(AP$4))=4,IF(AP$1&lt;=Taxes!$P$81*12,Taxes!$P$82,IF(AP$1&lt;=Taxes!$P$83*12,Taxes!$P$84,IF(Taxes!$P100&lt;&gt;"",Taxes!$P100,Taxes!$P$77))),
IF(SUMIFS(Taxes!$N$14:$N$17,Taxes!$J$14:$J$17,YEAR(AP$4))&gt;1,SUMIFS(Taxes!$P$77:$P$79,Taxes!$N$77:$N$79,SUMIFS(Taxes!$N$14:$N$17,Taxes!$J$14:$J$17,YEAR(AP$4))),
IF(Taxes!$N$12&gt;1,SUMIFS(Taxes!$P$77:$P$79,Taxes!$N$77:$N$79,Taxes!$N$12),IF(Taxes!$P100&lt;&gt;"",Taxes!$P100,SUMIFS(Taxes!$P$77:$P$79,Taxes!$N$77:$N$79,Taxes!$N$12)))
))
)</f>
        <v>4917.2715000000007</v>
      </c>
      <c r="AQ229" s="5">
        <f ca="1">IF(AQ$4="",0,AQ117*
IF(SUMIFS(Taxes!$N$14:$N$17,Taxes!$J$14:$J$17,YEAR(AQ$4))=4,IF(AQ$1&lt;=Taxes!$P$81*12,Taxes!$P$82,IF(AQ$1&lt;=Taxes!$P$83*12,Taxes!$P$84,IF(Taxes!$P100&lt;&gt;"",Taxes!$P100,Taxes!$P$77))),
IF(SUMIFS(Taxes!$N$14:$N$17,Taxes!$J$14:$J$17,YEAR(AQ$4))&gt;1,SUMIFS(Taxes!$P$77:$P$79,Taxes!$N$77:$N$79,SUMIFS(Taxes!$N$14:$N$17,Taxes!$J$14:$J$17,YEAR(AQ$4))),
IF(Taxes!$N$12&gt;1,SUMIFS(Taxes!$P$77:$P$79,Taxes!$N$77:$N$79,Taxes!$N$12),IF(Taxes!$P100&lt;&gt;"",Taxes!$P100,SUMIFS(Taxes!$P$77:$P$79,Taxes!$N$77:$N$79,Taxes!$N$12)))
))
)</f>
        <v>5190.4532500000014</v>
      </c>
      <c r="AR229" s="5">
        <f ca="1">IF(AR$4="",0,AR117*
IF(SUMIFS(Taxes!$N$14:$N$17,Taxes!$J$14:$J$17,YEAR(AR$4))=4,IF(AR$1&lt;=Taxes!$P$81*12,Taxes!$P$82,IF(AR$1&lt;=Taxes!$P$83*12,Taxes!$P$84,IF(Taxes!$P100&lt;&gt;"",Taxes!$P100,Taxes!$P$77))),
IF(SUMIFS(Taxes!$N$14:$N$17,Taxes!$J$14:$J$17,YEAR(AR$4))&gt;1,SUMIFS(Taxes!$P$77:$P$79,Taxes!$N$77:$N$79,SUMIFS(Taxes!$N$14:$N$17,Taxes!$J$14:$J$17,YEAR(AR$4))),
IF(Taxes!$N$12&gt;1,SUMIFS(Taxes!$P$77:$P$79,Taxes!$N$77:$N$79,Taxes!$N$12),IF(Taxes!$P100&lt;&gt;"",Taxes!$P100,SUMIFS(Taxes!$P$77:$P$79,Taxes!$N$77:$N$79,Taxes!$N$12)))
))
)</f>
        <v>5463.635000000002</v>
      </c>
      <c r="AS229" s="5">
        <f ca="1">IF(AS$4="",0,AS117*
IF(SUMIFS(Taxes!$N$14:$N$17,Taxes!$J$14:$J$17,YEAR(AS$4))=4,IF(AS$1&lt;=Taxes!$P$81*12,Taxes!$P$82,IF(AS$1&lt;=Taxes!$P$83*12,Taxes!$P$84,IF(Taxes!$P100&lt;&gt;"",Taxes!$P100,Taxes!$P$77))),
IF(SUMIFS(Taxes!$N$14:$N$17,Taxes!$J$14:$J$17,YEAR(AS$4))&gt;1,SUMIFS(Taxes!$P$77:$P$79,Taxes!$N$77:$N$79,SUMIFS(Taxes!$N$14:$N$17,Taxes!$J$14:$J$17,YEAR(AS$4))),
IF(Taxes!$N$12&gt;1,SUMIFS(Taxes!$P$77:$P$79,Taxes!$N$77:$N$79,Taxes!$N$12),IF(Taxes!$P100&lt;&gt;"",Taxes!$P100,SUMIFS(Taxes!$P$77:$P$79,Taxes!$N$77:$N$79,Taxes!$N$12)))
))
)</f>
        <v>5736.8167500000018</v>
      </c>
      <c r="AT229" s="5">
        <f ca="1">IF(AT$4="",0,AT117*
IF(SUMIFS(Taxes!$N$14:$N$17,Taxes!$J$14:$J$17,YEAR(AT$4))=4,IF(AT$1&lt;=Taxes!$P$81*12,Taxes!$P$82,IF(AT$1&lt;=Taxes!$P$83*12,Taxes!$P$84,IF(Taxes!$P100&lt;&gt;"",Taxes!$P100,Taxes!$P$77))),
IF(SUMIFS(Taxes!$N$14:$N$17,Taxes!$J$14:$J$17,YEAR(AT$4))&gt;1,SUMIFS(Taxes!$P$77:$P$79,Taxes!$N$77:$N$79,SUMIFS(Taxes!$N$14:$N$17,Taxes!$J$14:$J$17,YEAR(AT$4))),
IF(Taxes!$N$12&gt;1,SUMIFS(Taxes!$P$77:$P$79,Taxes!$N$77:$N$79,Taxes!$N$12),IF(Taxes!$P100&lt;&gt;"",Taxes!$P100,SUMIFS(Taxes!$P$77:$P$79,Taxes!$N$77:$N$79,Taxes!$N$12)))
))
)</f>
        <v>6009.9985000000015</v>
      </c>
      <c r="AU229" s="5">
        <f ca="1">IF(AU$4="",0,AU117*
IF(SUMIFS(Taxes!$N$14:$N$17,Taxes!$J$14:$J$17,YEAR(AU$4))=4,IF(AU$1&lt;=Taxes!$P$81*12,Taxes!$P$82,IF(AU$1&lt;=Taxes!$P$83*12,Taxes!$P$84,IF(Taxes!$P100&lt;&gt;"",Taxes!$P100,Taxes!$P$77))),
IF(SUMIFS(Taxes!$N$14:$N$17,Taxes!$J$14:$J$17,YEAR(AU$4))&gt;1,SUMIFS(Taxes!$P$77:$P$79,Taxes!$N$77:$N$79,SUMIFS(Taxes!$N$14:$N$17,Taxes!$J$14:$J$17,YEAR(AU$4))),
IF(Taxes!$N$12&gt;1,SUMIFS(Taxes!$P$77:$P$79,Taxes!$N$77:$N$79,Taxes!$N$12),IF(Taxes!$P100&lt;&gt;"",Taxes!$P100,SUMIFS(Taxes!$P$77:$P$79,Taxes!$N$77:$N$79,Taxes!$N$12)))
))
)</f>
        <v>6283.1802500000013</v>
      </c>
      <c r="AV229" s="5">
        <f ca="1">IF(AV$4="",0,AV117*
IF(SUMIFS(Taxes!$N$14:$N$17,Taxes!$J$14:$J$17,YEAR(AV$4))=4,IF(AV$1&lt;=Taxes!$P$81*12,Taxes!$P$82,IF(AV$1&lt;=Taxes!$P$83*12,Taxes!$P$84,IF(Taxes!$P100&lt;&gt;"",Taxes!$P100,Taxes!$P$77))),
IF(SUMIFS(Taxes!$N$14:$N$17,Taxes!$J$14:$J$17,YEAR(AV$4))&gt;1,SUMIFS(Taxes!$P$77:$P$79,Taxes!$N$77:$N$79,SUMIFS(Taxes!$N$14:$N$17,Taxes!$J$14:$J$17,YEAR(AV$4))),
IF(Taxes!$N$12&gt;1,SUMIFS(Taxes!$P$77:$P$79,Taxes!$N$77:$N$79,Taxes!$N$12),IF(Taxes!$P100&lt;&gt;"",Taxes!$P100,SUMIFS(Taxes!$P$77:$P$79,Taxes!$N$77:$N$79,Taxes!$N$12)))
))
)</f>
        <v>6753.0528599999998</v>
      </c>
      <c r="AW229" s="5">
        <f ca="1">IF(AW$4="",0,AW117*
IF(SUMIFS(Taxes!$N$14:$N$17,Taxes!$J$14:$J$17,YEAR(AW$4))=4,IF(AW$1&lt;=Taxes!$P$81*12,Taxes!$P$82,IF(AW$1&lt;=Taxes!$P$83*12,Taxes!$P$84,IF(Taxes!$P100&lt;&gt;"",Taxes!$P100,Taxes!$P$77))),
IF(SUMIFS(Taxes!$N$14:$N$17,Taxes!$J$14:$J$17,YEAR(AW$4))&gt;1,SUMIFS(Taxes!$P$77:$P$79,Taxes!$N$77:$N$79,SUMIFS(Taxes!$N$14:$N$17,Taxes!$J$14:$J$17,YEAR(AW$4))),
IF(Taxes!$N$12&gt;1,SUMIFS(Taxes!$P$77:$P$79,Taxes!$N$77:$N$79,Taxes!$N$12),IF(Taxes!$P100&lt;&gt;"",Taxes!$P100,SUMIFS(Taxes!$P$77:$P$79,Taxes!$N$77:$N$79,Taxes!$N$12)))
))
)</f>
        <v>7034.4300625000005</v>
      </c>
      <c r="AX229" s="5">
        <f ca="1">IF(AX$4="",0,AX117*
IF(SUMIFS(Taxes!$N$14:$N$17,Taxes!$J$14:$J$17,YEAR(AX$4))=4,IF(AX$1&lt;=Taxes!$P$81*12,Taxes!$P$82,IF(AX$1&lt;=Taxes!$P$83*12,Taxes!$P$84,IF(Taxes!$P100&lt;&gt;"",Taxes!$P100,Taxes!$P$77))),
IF(SUMIFS(Taxes!$N$14:$N$17,Taxes!$J$14:$J$17,YEAR(AX$4))&gt;1,SUMIFS(Taxes!$P$77:$P$79,Taxes!$N$77:$N$79,SUMIFS(Taxes!$N$14:$N$17,Taxes!$J$14:$J$17,YEAR(AX$4))),
IF(Taxes!$N$12&gt;1,SUMIFS(Taxes!$P$77:$P$79,Taxes!$N$77:$N$79,Taxes!$N$12),IF(Taxes!$P100&lt;&gt;"",Taxes!$P100,SUMIFS(Taxes!$P$77:$P$79,Taxes!$N$77:$N$79,Taxes!$N$12)))
))
)</f>
        <v>7315.8072650000004</v>
      </c>
      <c r="AY229" s="5">
        <f ca="1">IF(AY$4="",0,AY117*
IF(SUMIFS(Taxes!$N$14:$N$17,Taxes!$J$14:$J$17,YEAR(AY$4))=4,IF(AY$1&lt;=Taxes!$P$81*12,Taxes!$P$82,IF(AY$1&lt;=Taxes!$P$83*12,Taxes!$P$84,IF(Taxes!$P100&lt;&gt;"",Taxes!$P100,Taxes!$P$77))),
IF(SUMIFS(Taxes!$N$14:$N$17,Taxes!$J$14:$J$17,YEAR(AY$4))&gt;1,SUMIFS(Taxes!$P$77:$P$79,Taxes!$N$77:$N$79,SUMIFS(Taxes!$N$14:$N$17,Taxes!$J$14:$J$17,YEAR(AY$4))),
IF(Taxes!$N$12&gt;1,SUMIFS(Taxes!$P$77:$P$79,Taxes!$N$77:$N$79,Taxes!$N$12),IF(Taxes!$P100&lt;&gt;"",Taxes!$P100,SUMIFS(Taxes!$P$77:$P$79,Taxes!$N$77:$N$79,Taxes!$N$12)))
))
)</f>
        <v>7597.184467500002</v>
      </c>
      <c r="AZ229" s="5">
        <f ca="1">IF(AZ$4="",0,AZ117*
IF(SUMIFS(Taxes!$N$14:$N$17,Taxes!$J$14:$J$17,YEAR(AZ$4))=4,IF(AZ$1&lt;=Taxes!$P$81*12,Taxes!$P$82,IF(AZ$1&lt;=Taxes!$P$83*12,Taxes!$P$84,IF(Taxes!$P100&lt;&gt;"",Taxes!$P100,Taxes!$P$77))),
IF(SUMIFS(Taxes!$N$14:$N$17,Taxes!$J$14:$J$17,YEAR(AZ$4))&gt;1,SUMIFS(Taxes!$P$77:$P$79,Taxes!$N$77:$N$79,SUMIFS(Taxes!$N$14:$N$17,Taxes!$J$14:$J$17,YEAR(AZ$4))),
IF(Taxes!$N$12&gt;1,SUMIFS(Taxes!$P$77:$P$79,Taxes!$N$77:$N$79,Taxes!$N$12),IF(Taxes!$P100&lt;&gt;"",Taxes!$P100,SUMIFS(Taxes!$P$77:$P$79,Taxes!$N$77:$N$79,Taxes!$N$12)))
))
)</f>
        <v>7878.56167</v>
      </c>
      <c r="BA229" s="5">
        <f ca="1">IF(BA$4="",0,BA117*
IF(SUMIFS(Taxes!$N$14:$N$17,Taxes!$J$14:$J$17,YEAR(BA$4))=4,IF(BA$1&lt;=Taxes!$P$81*12,Taxes!$P$82,IF(BA$1&lt;=Taxes!$P$83*12,Taxes!$P$84,IF(Taxes!$P100&lt;&gt;"",Taxes!$P100,Taxes!$P$77))),
IF(SUMIFS(Taxes!$N$14:$N$17,Taxes!$J$14:$J$17,YEAR(BA$4))&gt;1,SUMIFS(Taxes!$P$77:$P$79,Taxes!$N$77:$N$79,SUMIFS(Taxes!$N$14:$N$17,Taxes!$J$14:$J$17,YEAR(BA$4))),
IF(Taxes!$N$12&gt;1,SUMIFS(Taxes!$P$77:$P$79,Taxes!$N$77:$N$79,Taxes!$N$12),IF(Taxes!$P100&lt;&gt;"",Taxes!$P100,SUMIFS(Taxes!$P$77:$P$79,Taxes!$N$77:$N$79,Taxes!$N$12)))
))
)</f>
        <v>8159.9388724999999</v>
      </c>
      <c r="BB229" s="5">
        <f ca="1">IF(BB$4="",0,BB117*
IF(SUMIFS(Taxes!$N$14:$N$17,Taxes!$J$14:$J$17,YEAR(BB$4))=4,IF(BB$1&lt;=Taxes!$P$81*12,Taxes!$P$82,IF(BB$1&lt;=Taxes!$P$83*12,Taxes!$P$84,IF(Taxes!$P100&lt;&gt;"",Taxes!$P100,Taxes!$P$77))),
IF(SUMIFS(Taxes!$N$14:$N$17,Taxes!$J$14:$J$17,YEAR(BB$4))&gt;1,SUMIFS(Taxes!$P$77:$P$79,Taxes!$N$77:$N$79,SUMIFS(Taxes!$N$14:$N$17,Taxes!$J$14:$J$17,YEAR(BB$4))),
IF(Taxes!$N$12&gt;1,SUMIFS(Taxes!$P$77:$P$79,Taxes!$N$77:$N$79,Taxes!$N$12),IF(Taxes!$P100&lt;&gt;"",Taxes!$P100,SUMIFS(Taxes!$P$77:$P$79,Taxes!$N$77:$N$79,Taxes!$N$12)))
))
)</f>
        <v>8694.5555572499998</v>
      </c>
      <c r="BC229" s="5">
        <f ca="1">IF(BC$4="",0,BC117*
IF(SUMIFS(Taxes!$N$14:$N$17,Taxes!$J$14:$J$17,YEAR(BC$4))=4,IF(BC$1&lt;=Taxes!$P$81*12,Taxes!$P$82,IF(BC$1&lt;=Taxes!$P$83*12,Taxes!$P$84,IF(Taxes!$P100&lt;&gt;"",Taxes!$P100,Taxes!$P$77))),
IF(SUMIFS(Taxes!$N$14:$N$17,Taxes!$J$14:$J$17,YEAR(BC$4))&gt;1,SUMIFS(Taxes!$P$77:$P$79,Taxes!$N$77:$N$79,SUMIFS(Taxes!$N$14:$N$17,Taxes!$J$14:$J$17,YEAR(BC$4))),
IF(Taxes!$N$12&gt;1,SUMIFS(Taxes!$P$77:$P$79,Taxes!$N$77:$N$79,Taxes!$N$12),IF(Taxes!$P100&lt;&gt;"",Taxes!$P100,SUMIFS(Taxes!$P$77:$P$79,Taxes!$N$77:$N$79,Taxes!$N$12)))
))
)</f>
        <v>8984.3740758249987</v>
      </c>
      <c r="BD229" s="5">
        <f ca="1">IF(BD$4="",0,BD117*
IF(SUMIFS(Taxes!$N$14:$N$17,Taxes!$J$14:$J$17,YEAR(BD$4))=4,IF(BD$1&lt;=Taxes!$P$81*12,Taxes!$P$82,IF(BD$1&lt;=Taxes!$P$83*12,Taxes!$P$84,IF(Taxes!$P100&lt;&gt;"",Taxes!$P100,Taxes!$P$77))),
IF(SUMIFS(Taxes!$N$14:$N$17,Taxes!$J$14:$J$17,YEAR(BD$4))&gt;1,SUMIFS(Taxes!$P$77:$P$79,Taxes!$N$77:$N$79,SUMIFS(Taxes!$N$14:$N$17,Taxes!$J$14:$J$17,YEAR(BD$4))),
IF(Taxes!$N$12&gt;1,SUMIFS(Taxes!$P$77:$P$79,Taxes!$N$77:$N$79,Taxes!$N$12),IF(Taxes!$P100&lt;&gt;"",Taxes!$P100,SUMIFS(Taxes!$P$77:$P$79,Taxes!$N$77:$N$79,Taxes!$N$12)))
))
)</f>
        <v>9274.1925944000013</v>
      </c>
      <c r="BE229" s="5">
        <f ca="1">IF(BE$4="",0,BE117*
IF(SUMIFS(Taxes!$N$14:$N$17,Taxes!$J$14:$J$17,YEAR(BE$4))=4,IF(BE$1&lt;=Taxes!$P$81*12,Taxes!$P$82,IF(BE$1&lt;=Taxes!$P$83*12,Taxes!$P$84,IF(Taxes!$P100&lt;&gt;"",Taxes!$P100,Taxes!$P$77))),
IF(SUMIFS(Taxes!$N$14:$N$17,Taxes!$J$14:$J$17,YEAR(BE$4))&gt;1,SUMIFS(Taxes!$P$77:$P$79,Taxes!$N$77:$N$79,SUMIFS(Taxes!$N$14:$N$17,Taxes!$J$14:$J$17,YEAR(BE$4))),
IF(Taxes!$N$12&gt;1,SUMIFS(Taxes!$P$77:$P$79,Taxes!$N$77:$N$79,Taxes!$N$12),IF(Taxes!$P100&lt;&gt;"",Taxes!$P100,SUMIFS(Taxes!$P$77:$P$79,Taxes!$N$77:$N$79,Taxes!$N$12)))
))
)</f>
        <v>9564.0111129749985</v>
      </c>
      <c r="BF229" s="5">
        <f ca="1">IF(BF$4="",0,BF117*
IF(SUMIFS(Taxes!$N$14:$N$17,Taxes!$J$14:$J$17,YEAR(BF$4))=4,IF(BF$1&lt;=Taxes!$P$81*12,Taxes!$P$82,IF(BF$1&lt;=Taxes!$P$83*12,Taxes!$P$84,IF(Taxes!$P100&lt;&gt;"",Taxes!$P100,Taxes!$P$77))),
IF(SUMIFS(Taxes!$N$14:$N$17,Taxes!$J$14:$J$17,YEAR(BF$4))&gt;1,SUMIFS(Taxes!$P$77:$P$79,Taxes!$N$77:$N$79,SUMIFS(Taxes!$N$14:$N$17,Taxes!$J$14:$J$17,YEAR(BF$4))),
IF(Taxes!$N$12&gt;1,SUMIFS(Taxes!$P$77:$P$79,Taxes!$N$77:$N$79,Taxes!$N$12),IF(Taxes!$P100&lt;&gt;"",Taxes!$P100,SUMIFS(Taxes!$P$77:$P$79,Taxes!$N$77:$N$79,Taxes!$N$12)))
))
)</f>
        <v>9853.8296315499992</v>
      </c>
      <c r="BG229" s="5">
        <f ca="1">IF(BG$4="",0,BG117*
IF(SUMIFS(Taxes!$N$14:$N$17,Taxes!$J$14:$J$17,YEAR(BG$4))=4,IF(BG$1&lt;=Taxes!$P$81*12,Taxes!$P$82,IF(BG$1&lt;=Taxes!$P$83*12,Taxes!$P$84,IF(Taxes!$P100&lt;&gt;"",Taxes!$P100,Taxes!$P$77))),
IF(SUMIFS(Taxes!$N$14:$N$17,Taxes!$J$14:$J$17,YEAR(BG$4))&gt;1,SUMIFS(Taxes!$P$77:$P$79,Taxes!$N$77:$N$79,SUMIFS(Taxes!$N$14:$N$17,Taxes!$J$14:$J$17,YEAR(BG$4))),
IF(Taxes!$N$12&gt;1,SUMIFS(Taxes!$P$77:$P$79,Taxes!$N$77:$N$79,Taxes!$N$12),IF(Taxes!$P100&lt;&gt;"",Taxes!$P100,SUMIFS(Taxes!$P$77:$P$79,Taxes!$N$77:$N$79,Taxes!$N$12)))
))
)</f>
        <v>10143.648150125002</v>
      </c>
      <c r="BH229" s="5">
        <f ca="1">IF(BH$4="",0,BH117*
IF(SUMIFS(Taxes!$N$14:$N$17,Taxes!$J$14:$J$17,YEAR(BH$4))=4,IF(BH$1&lt;=Taxes!$P$81*12,Taxes!$P$82,IF(BH$1&lt;=Taxes!$P$83*12,Taxes!$P$84,IF(Taxes!$P100&lt;&gt;"",Taxes!$P100,Taxes!$P$77))),
IF(SUMIFS(Taxes!$N$14:$N$17,Taxes!$J$14:$J$17,YEAR(BH$4))&gt;1,SUMIFS(Taxes!$P$77:$P$79,Taxes!$N$77:$N$79,SUMIFS(Taxes!$N$14:$N$17,Taxes!$J$14:$J$17,YEAR(BH$4))),
IF(Taxes!$N$12&gt;1,SUMIFS(Taxes!$P$77:$P$79,Taxes!$N$77:$N$79,Taxes!$N$12),IF(Taxes!$P100&lt;&gt;"",Taxes!$P100,SUMIFS(Taxes!$P$77:$P$79,Taxes!$N$77:$N$79,Taxes!$N$12)))
))
)</f>
        <v>10746.470668761001</v>
      </c>
      <c r="BI229" s="5">
        <f ca="1">IF(BI$4="",0,BI117*
IF(SUMIFS(Taxes!$N$14:$N$17,Taxes!$J$14:$J$17,YEAR(BI$4))=4,IF(BI$1&lt;=Taxes!$P$81*12,Taxes!$P$82,IF(BI$1&lt;=Taxes!$P$83*12,Taxes!$P$84,IF(Taxes!$P100&lt;&gt;"",Taxes!$P100,Taxes!$P$77))),
IF(SUMIFS(Taxes!$N$14:$N$17,Taxes!$J$14:$J$17,YEAR(BI$4))&gt;1,SUMIFS(Taxes!$P$77:$P$79,Taxes!$N$77:$N$79,SUMIFS(Taxes!$N$14:$N$17,Taxes!$J$14:$J$17,YEAR(BI$4))),
IF(Taxes!$N$12&gt;1,SUMIFS(Taxes!$P$77:$P$79,Taxes!$N$77:$N$79,Taxes!$N$12),IF(Taxes!$P100&lt;&gt;"",Taxes!$P100,SUMIFS(Taxes!$P$77:$P$79,Taxes!$N$77:$N$79,Taxes!$N$12)))
))
)</f>
        <v>11044.983742893251</v>
      </c>
      <c r="BJ229" s="5">
        <f ca="1">IF(BJ$4="",0,BJ117*
IF(SUMIFS(Taxes!$N$14:$N$17,Taxes!$J$14:$J$17,YEAR(BJ$4))=4,IF(BJ$1&lt;=Taxes!$P$81*12,Taxes!$P$82,IF(BJ$1&lt;=Taxes!$P$83*12,Taxes!$P$84,IF(Taxes!$P100&lt;&gt;"",Taxes!$P100,Taxes!$P$77))),
IF(SUMIFS(Taxes!$N$14:$N$17,Taxes!$J$14:$J$17,YEAR(BJ$4))&gt;1,SUMIFS(Taxes!$P$77:$P$79,Taxes!$N$77:$N$79,SUMIFS(Taxes!$N$14:$N$17,Taxes!$J$14:$J$17,YEAR(BJ$4))),
IF(Taxes!$N$12&gt;1,SUMIFS(Taxes!$P$77:$P$79,Taxes!$N$77:$N$79,Taxes!$N$12),IF(Taxes!$P100&lt;&gt;"",Taxes!$P100,SUMIFS(Taxes!$P$77:$P$79,Taxes!$N$77:$N$79,Taxes!$N$12)))
))
)</f>
        <v>11343.496817025502</v>
      </c>
      <c r="BK229" s="5">
        <f ca="1">IF(BK$4="",0,BK117*
IF(SUMIFS(Taxes!$N$14:$N$17,Taxes!$J$14:$J$17,YEAR(BK$4))=4,IF(BK$1&lt;=Taxes!$P$81*12,Taxes!$P$82,IF(BK$1&lt;=Taxes!$P$83*12,Taxes!$P$84,IF(Taxes!$P100&lt;&gt;"",Taxes!$P100,Taxes!$P$77))),
IF(SUMIFS(Taxes!$N$14:$N$17,Taxes!$J$14:$J$17,YEAR(BK$4))&gt;1,SUMIFS(Taxes!$P$77:$P$79,Taxes!$N$77:$N$79,SUMIFS(Taxes!$N$14:$N$17,Taxes!$J$14:$J$17,YEAR(BK$4))),
IF(Taxes!$N$12&gt;1,SUMIFS(Taxes!$P$77:$P$79,Taxes!$N$77:$N$79,Taxes!$N$12),IF(Taxes!$P100&lt;&gt;"",Taxes!$P100,SUMIFS(Taxes!$P$77:$P$79,Taxes!$N$77:$N$79,Taxes!$N$12)))
))
)</f>
        <v>11642.009891157752</v>
      </c>
      <c r="BL229" s="5">
        <f ca="1">IF(BL$4="",0,BL117*
IF(SUMIFS(Taxes!$N$14:$N$17,Taxes!$J$14:$J$17,YEAR(BL$4))=4,IF(BL$1&lt;=Taxes!$P$81*12,Taxes!$P$82,IF(BL$1&lt;=Taxes!$P$83*12,Taxes!$P$84,IF(Taxes!$P100&lt;&gt;"",Taxes!$P100,Taxes!$P$77))),
IF(SUMIFS(Taxes!$N$14:$N$17,Taxes!$J$14:$J$17,YEAR(BL$4))&gt;1,SUMIFS(Taxes!$P$77:$P$79,Taxes!$N$77:$N$79,SUMIFS(Taxes!$N$14:$N$17,Taxes!$J$14:$J$17,YEAR(BL$4))),
IF(Taxes!$N$12&gt;1,SUMIFS(Taxes!$P$77:$P$79,Taxes!$N$77:$N$79,Taxes!$N$12),IF(Taxes!$P100&lt;&gt;"",Taxes!$P100,SUMIFS(Taxes!$P$77:$P$79,Taxes!$N$77:$N$79,Taxes!$N$12)))
))
)</f>
        <v>11940.522965290002</v>
      </c>
      <c r="BM229" s="5">
        <f ca="1">IF(BM$4="",0,BM117*
IF(SUMIFS(Taxes!$N$14:$N$17,Taxes!$J$14:$J$17,YEAR(BM$4))=4,IF(BM$1&lt;=Taxes!$P$81*12,Taxes!$P$82,IF(BM$1&lt;=Taxes!$P$83*12,Taxes!$P$84,IF(Taxes!$P100&lt;&gt;"",Taxes!$P100,Taxes!$P$77))),
IF(SUMIFS(Taxes!$N$14:$N$17,Taxes!$J$14:$J$17,YEAR(BM$4))&gt;1,SUMIFS(Taxes!$P$77:$P$79,Taxes!$N$77:$N$79,SUMIFS(Taxes!$N$14:$N$17,Taxes!$J$14:$J$17,YEAR(BM$4))),
IF(Taxes!$N$12&gt;1,SUMIFS(Taxes!$P$77:$P$79,Taxes!$N$77:$N$79,Taxes!$N$12),IF(Taxes!$P100&lt;&gt;"",Taxes!$P100,SUMIFS(Taxes!$P$77:$P$79,Taxes!$N$77:$N$79,Taxes!$N$12)))
))
)</f>
        <v>12239.036039422252</v>
      </c>
      <c r="BN229" s="5">
        <f ca="1">IF(BN$4="",0,BN117*
IF(SUMIFS(Taxes!$N$14:$N$17,Taxes!$J$14:$J$17,YEAR(BN$4))=4,IF(BN$1&lt;=Taxes!$P$81*12,Taxes!$P$82,IF(BN$1&lt;=Taxes!$P$83*12,Taxes!$P$84,IF(Taxes!$P100&lt;&gt;"",Taxes!$P100,Taxes!$P$77))),
IF(SUMIFS(Taxes!$N$14:$N$17,Taxes!$J$14:$J$17,YEAR(BN$4))&gt;1,SUMIFS(Taxes!$P$77:$P$79,Taxes!$N$77:$N$79,SUMIFS(Taxes!$N$14:$N$17,Taxes!$J$14:$J$17,YEAR(BN$4))),
IF(Taxes!$N$12&gt;1,SUMIFS(Taxes!$P$77:$P$79,Taxes!$N$77:$N$79,Taxes!$N$12),IF(Taxes!$P100&lt;&gt;"",Taxes!$P100,SUMIFS(Taxes!$P$77:$P$79,Taxes!$N$77:$N$79,Taxes!$N$12)))
))
)</f>
        <v>12913.675586961137</v>
      </c>
      <c r="BO229" s="5">
        <f ca="1">IF(BO$4="",0,BO117*
IF(SUMIFS(Taxes!$N$14:$N$17,Taxes!$J$14:$J$17,YEAR(BO$4))=4,IF(BO$1&lt;=Taxes!$P$81*12,Taxes!$P$82,IF(BO$1&lt;=Taxes!$P$83*12,Taxes!$P$84,IF(Taxes!$P100&lt;&gt;"",Taxes!$P100,Taxes!$P$77))),
IF(SUMIFS(Taxes!$N$14:$N$17,Taxes!$J$14:$J$17,YEAR(BO$4))&gt;1,SUMIFS(Taxes!$P$77:$P$79,Taxes!$N$77:$N$79,SUMIFS(Taxes!$N$14:$N$17,Taxes!$J$14:$J$17,YEAR(BO$4))),
IF(Taxes!$N$12&gt;1,SUMIFS(Taxes!$P$77:$P$79,Taxes!$N$77:$N$79,Taxes!$N$12),IF(Taxes!$P100&lt;&gt;"",Taxes!$P100,SUMIFS(Taxes!$P$77:$P$79,Taxes!$N$77:$N$79,Taxes!$N$12)))
))
)</f>
        <v>13221.144053317354</v>
      </c>
      <c r="BP229" s="5">
        <f ca="1">IF(BP$4="",0,BP117*
IF(SUMIFS(Taxes!$N$14:$N$17,Taxes!$J$14:$J$17,YEAR(BP$4))=4,IF(BP$1&lt;=Taxes!$P$81*12,Taxes!$P$82,IF(BP$1&lt;=Taxes!$P$83*12,Taxes!$P$84,IF(Taxes!$P100&lt;&gt;"",Taxes!$P100,Taxes!$P$77))),
IF(SUMIFS(Taxes!$N$14:$N$17,Taxes!$J$14:$J$17,YEAR(BP$4))&gt;1,SUMIFS(Taxes!$P$77:$P$79,Taxes!$N$77:$N$79,SUMIFS(Taxes!$N$14:$N$17,Taxes!$J$14:$J$17,YEAR(BP$4))),
IF(Taxes!$N$12&gt;1,SUMIFS(Taxes!$P$77:$P$79,Taxes!$N$77:$N$79,Taxes!$N$12),IF(Taxes!$P100&lt;&gt;"",Taxes!$P100,SUMIFS(Taxes!$P$77:$P$79,Taxes!$N$77:$N$79,Taxes!$N$12)))
))
)</f>
        <v>13528.612519673574</v>
      </c>
      <c r="BQ229" s="5">
        <f ca="1">IF(BQ$4="",0,BQ117*
IF(SUMIFS(Taxes!$N$14:$N$17,Taxes!$J$14:$J$17,YEAR(BQ$4))=4,IF(BQ$1&lt;=Taxes!$P$81*12,Taxes!$P$82,IF(BQ$1&lt;=Taxes!$P$83*12,Taxes!$P$84,IF(Taxes!$P100&lt;&gt;"",Taxes!$P100,Taxes!$P$77))),
IF(SUMIFS(Taxes!$N$14:$N$17,Taxes!$J$14:$J$17,YEAR(BQ$4))&gt;1,SUMIFS(Taxes!$P$77:$P$79,Taxes!$N$77:$N$79,SUMIFS(Taxes!$N$14:$N$17,Taxes!$J$14:$J$17,YEAR(BQ$4))),
IF(Taxes!$N$12&gt;1,SUMIFS(Taxes!$P$77:$P$79,Taxes!$N$77:$N$79,Taxes!$N$12),IF(Taxes!$P100&lt;&gt;"",Taxes!$P100,SUMIFS(Taxes!$P$77:$P$79,Taxes!$N$77:$N$79,Taxes!$N$12)))
))
)</f>
        <v>13836.080986029789</v>
      </c>
      <c r="BR229" s="5">
        <f ca="1">IF(BR$4="",0,BR117*
IF(SUMIFS(Taxes!$N$14:$N$17,Taxes!$J$14:$J$17,YEAR(BR$4))=4,IF(BR$1&lt;=Taxes!$P$81*12,Taxes!$P$82,IF(BR$1&lt;=Taxes!$P$83*12,Taxes!$P$84,IF(Taxes!$P100&lt;&gt;"",Taxes!$P100,Taxes!$P$77))),
IF(SUMIFS(Taxes!$N$14:$N$17,Taxes!$J$14:$J$17,YEAR(BR$4))&gt;1,SUMIFS(Taxes!$P$77:$P$79,Taxes!$N$77:$N$79,SUMIFS(Taxes!$N$14:$N$17,Taxes!$J$14:$J$17,YEAR(BR$4))),
IF(Taxes!$N$12&gt;1,SUMIFS(Taxes!$P$77:$P$79,Taxes!$N$77:$N$79,Taxes!$N$12),IF(Taxes!$P100&lt;&gt;"",Taxes!$P100,SUMIFS(Taxes!$P$77:$P$79,Taxes!$N$77:$N$79,Taxes!$N$12)))
))
)</f>
        <v>14143.549452386009</v>
      </c>
      <c r="BS229" s="5">
        <f ca="1">IF(BS$4="",0,BS117*
IF(SUMIFS(Taxes!$N$14:$N$17,Taxes!$J$14:$J$17,YEAR(BS$4))=4,IF(BS$1&lt;=Taxes!$P$81*12,Taxes!$P$82,IF(BS$1&lt;=Taxes!$P$83*12,Taxes!$P$84,IF(Taxes!$P100&lt;&gt;"",Taxes!$P100,Taxes!$P$77))),
IF(SUMIFS(Taxes!$N$14:$N$17,Taxes!$J$14:$J$17,YEAR(BS$4))&gt;1,SUMIFS(Taxes!$P$77:$P$79,Taxes!$N$77:$N$79,SUMIFS(Taxes!$N$14:$N$17,Taxes!$J$14:$J$17,YEAR(BS$4))),
IF(Taxes!$N$12&gt;1,SUMIFS(Taxes!$P$77:$P$79,Taxes!$N$77:$N$79,Taxes!$N$12),IF(Taxes!$P100&lt;&gt;"",Taxes!$P100,SUMIFS(Taxes!$P$77:$P$79,Taxes!$N$77:$N$79,Taxes!$N$12)))
))
)</f>
        <v>14451.017918742225</v>
      </c>
      <c r="BT229" s="5">
        <f ca="1">IF(BT$4="",0,BT117*
IF(SUMIFS(Taxes!$N$14:$N$17,Taxes!$J$14:$J$17,YEAR(BT$4))=4,IF(BT$1&lt;=Taxes!$P$81*12,Taxes!$P$82,IF(BT$1&lt;=Taxes!$P$83*12,Taxes!$P$84,IF(Taxes!$P100&lt;&gt;"",Taxes!$P100,Taxes!$P$77))),
IF(SUMIFS(Taxes!$N$14:$N$17,Taxes!$J$14:$J$17,YEAR(BT$4))&gt;1,SUMIFS(Taxes!$P$77:$P$79,Taxes!$N$77:$N$79,SUMIFS(Taxes!$N$14:$N$17,Taxes!$J$14:$J$17,YEAR(BT$4))),
IF(Taxes!$N$12&gt;1,SUMIFS(Taxes!$P$77:$P$79,Taxes!$N$77:$N$79,Taxes!$N$12),IF(Taxes!$P100&lt;&gt;"",Taxes!$P100,SUMIFS(Taxes!$P$77:$P$79,Taxes!$N$77:$N$79,Taxes!$N$12)))
))
)</f>
        <v>15201.240976651392</v>
      </c>
      <c r="BU229" s="5">
        <f ca="1">IF(BU$4="",0,BU117*
IF(SUMIFS(Taxes!$N$14:$N$17,Taxes!$J$14:$J$17,YEAR(BU$4))=4,IF(BU$1&lt;=Taxes!$P$81*12,Taxes!$P$82,IF(BU$1&lt;=Taxes!$P$83*12,Taxes!$P$84,IF(Taxes!$P100&lt;&gt;"",Taxes!$P100,Taxes!$P$77))),
IF(SUMIFS(Taxes!$N$14:$N$17,Taxes!$J$14:$J$17,YEAR(BU$4))&gt;1,SUMIFS(Taxes!$P$77:$P$79,Taxes!$N$77:$N$79,SUMIFS(Taxes!$N$14:$N$17,Taxes!$J$14:$J$17,YEAR(BU$4))),
IF(Taxes!$N$12&gt;1,SUMIFS(Taxes!$P$77:$P$79,Taxes!$N$77:$N$79,Taxes!$N$12),IF(Taxes!$P100&lt;&gt;"",Taxes!$P100,SUMIFS(Taxes!$P$77:$P$79,Taxes!$N$77:$N$79,Taxes!$N$12)))
))
)</f>
        <v>15517.933496998297</v>
      </c>
      <c r="BV229" s="5">
        <f ca="1">IF(BV$4="",0,BV117*
IF(SUMIFS(Taxes!$N$14:$N$17,Taxes!$J$14:$J$17,YEAR(BV$4))=4,IF(BV$1&lt;=Taxes!$P$81*12,Taxes!$P$82,IF(BV$1&lt;=Taxes!$P$83*12,Taxes!$P$84,IF(Taxes!$P100&lt;&gt;"",Taxes!$P100,Taxes!$P$77))),
IF(SUMIFS(Taxes!$N$14:$N$17,Taxes!$J$14:$J$17,YEAR(BV$4))&gt;1,SUMIFS(Taxes!$P$77:$P$79,Taxes!$N$77:$N$79,SUMIFS(Taxes!$N$14:$N$17,Taxes!$J$14:$J$17,YEAR(BV$4))),
IF(Taxes!$N$12&gt;1,SUMIFS(Taxes!$P$77:$P$79,Taxes!$N$77:$N$79,Taxes!$N$12),IF(Taxes!$P100&lt;&gt;"",Taxes!$P100,SUMIFS(Taxes!$P$77:$P$79,Taxes!$N$77:$N$79,Taxes!$N$12)))
))
)</f>
        <v>15834.626017345201</v>
      </c>
      <c r="BW229" s="5">
        <f ca="1">IF(BW$4="",0,BW117*
IF(SUMIFS(Taxes!$N$14:$N$17,Taxes!$J$14:$J$17,YEAR(BW$4))=4,IF(BW$1&lt;=Taxes!$P$81*12,Taxes!$P$82,IF(BW$1&lt;=Taxes!$P$83*12,Taxes!$P$84,IF(Taxes!$P100&lt;&gt;"",Taxes!$P100,Taxes!$P$77))),
IF(SUMIFS(Taxes!$N$14:$N$17,Taxes!$J$14:$J$17,YEAR(BW$4))&gt;1,SUMIFS(Taxes!$P$77:$P$79,Taxes!$N$77:$N$79,SUMIFS(Taxes!$N$14:$N$17,Taxes!$J$14:$J$17,YEAR(BW$4))),
IF(Taxes!$N$12&gt;1,SUMIFS(Taxes!$P$77:$P$79,Taxes!$N$77:$N$79,Taxes!$N$12),IF(Taxes!$P100&lt;&gt;"",Taxes!$P100,SUMIFS(Taxes!$P$77:$P$79,Taxes!$N$77:$N$79,Taxes!$N$12)))
))
)</f>
        <v>16151.318537692103</v>
      </c>
      <c r="BX229" s="5">
        <f ca="1">IF(BX$4="",0,BX117*
IF(SUMIFS(Taxes!$N$14:$N$17,Taxes!$J$14:$J$17,YEAR(BX$4))=4,IF(BX$1&lt;=Taxes!$P$81*12,Taxes!$P$82,IF(BX$1&lt;=Taxes!$P$83*12,Taxes!$P$84,IF(Taxes!$P100&lt;&gt;"",Taxes!$P100,Taxes!$P$77))),
IF(SUMIFS(Taxes!$N$14:$N$17,Taxes!$J$14:$J$17,YEAR(BX$4))&gt;1,SUMIFS(Taxes!$P$77:$P$79,Taxes!$N$77:$N$79,SUMIFS(Taxes!$N$14:$N$17,Taxes!$J$14:$J$17,YEAR(BX$4))),
IF(Taxes!$N$12&gt;1,SUMIFS(Taxes!$P$77:$P$79,Taxes!$N$77:$N$79,Taxes!$N$12),IF(Taxes!$P100&lt;&gt;"",Taxes!$P100,SUMIFS(Taxes!$P$77:$P$79,Taxes!$N$77:$N$79,Taxes!$N$12)))
))
)</f>
        <v>16468.01105803901</v>
      </c>
      <c r="BY229" s="5">
        <f ca="1">IF(BY$4="",0,BY117*
IF(SUMIFS(Taxes!$N$14:$N$17,Taxes!$J$14:$J$17,YEAR(BY$4))=4,IF(BY$1&lt;=Taxes!$P$81*12,Taxes!$P$82,IF(BY$1&lt;=Taxes!$P$83*12,Taxes!$P$84,IF(Taxes!$P100&lt;&gt;"",Taxes!$P100,Taxes!$P$77))),
IF(SUMIFS(Taxes!$N$14:$N$17,Taxes!$J$14:$J$17,YEAR(BY$4))&gt;1,SUMIFS(Taxes!$P$77:$P$79,Taxes!$N$77:$N$79,SUMIFS(Taxes!$N$14:$N$17,Taxes!$J$14:$J$17,YEAR(BY$4))),
IF(Taxes!$N$12&gt;1,SUMIFS(Taxes!$P$77:$P$79,Taxes!$N$77:$N$79,Taxes!$N$12),IF(Taxes!$P100&lt;&gt;"",Taxes!$P100,SUMIFS(Taxes!$P$77:$P$79,Taxes!$N$77:$N$79,Taxes!$N$12)))
))
)</f>
        <v>16784.703578385914</v>
      </c>
      <c r="BZ229" s="5">
        <f ca="1">IF(BZ$4="",0,BZ117*
IF(SUMIFS(Taxes!$N$14:$N$17,Taxes!$J$14:$J$17,YEAR(BZ$4))=4,IF(BZ$1&lt;=Taxes!$P$81*12,Taxes!$P$82,IF(BZ$1&lt;=Taxes!$P$83*12,Taxes!$P$84,IF(Taxes!$P100&lt;&gt;"",Taxes!$P100,Taxes!$P$77))),
IF(SUMIFS(Taxes!$N$14:$N$17,Taxes!$J$14:$J$17,YEAR(BZ$4))&gt;1,SUMIFS(Taxes!$P$77:$P$79,Taxes!$N$77:$N$79,SUMIFS(Taxes!$N$14:$N$17,Taxes!$J$14:$J$17,YEAR(BZ$4))),
IF(Taxes!$N$12&gt;1,SUMIFS(Taxes!$P$77:$P$79,Taxes!$N$77:$N$79,Taxes!$N$12),IF(Taxes!$P100&lt;&gt;"",Taxes!$P100,SUMIFS(Taxes!$P$77:$P$79,Taxes!$N$77:$N$79,Taxes!$N$12)))
))
)</f>
        <v>17614.437981694802</v>
      </c>
      <c r="CA229" s="5">
        <f ca="1">IF(CA$4="",0,CA117*
IF(SUMIFS(Taxes!$N$14:$N$17,Taxes!$J$14:$J$17,YEAR(CA$4))=4,IF(CA$1&lt;=Taxes!$P$81*12,Taxes!$P$82,IF(CA$1&lt;=Taxes!$P$83*12,Taxes!$P$84,IF(Taxes!$P100&lt;&gt;"",Taxes!$P100,Taxes!$P$77))),
IF(SUMIFS(Taxes!$N$14:$N$17,Taxes!$J$14:$J$17,YEAR(CA$4))&gt;1,SUMIFS(Taxes!$P$77:$P$79,Taxes!$N$77:$N$79,SUMIFS(Taxes!$N$14:$N$17,Taxes!$J$14:$J$17,YEAR(CA$4))),
IF(Taxes!$N$12&gt;1,SUMIFS(Taxes!$P$77:$P$79,Taxes!$N$77:$N$79,Taxes!$N$12),IF(Taxes!$P100&lt;&gt;"",Taxes!$P100,SUMIFS(Taxes!$P$77:$P$79,Taxes!$N$77:$N$79,Taxes!$N$12)))
))
)</f>
        <v>17940.631277652115</v>
      </c>
      <c r="CB229" s="5">
        <f ca="1">IF(CB$4="",0,CB117*
IF(SUMIFS(Taxes!$N$14:$N$17,Taxes!$J$14:$J$17,YEAR(CB$4))=4,IF(CB$1&lt;=Taxes!$P$81*12,Taxes!$P$82,IF(CB$1&lt;=Taxes!$P$83*12,Taxes!$P$84,IF(Taxes!$P100&lt;&gt;"",Taxes!$P100,Taxes!$P$77))),
IF(SUMIFS(Taxes!$N$14:$N$17,Taxes!$J$14:$J$17,YEAR(CB$4))&gt;1,SUMIFS(Taxes!$P$77:$P$79,Taxes!$N$77:$N$79,SUMIFS(Taxes!$N$14:$N$17,Taxes!$J$14:$J$17,YEAR(CB$4))),
IF(Taxes!$N$12&gt;1,SUMIFS(Taxes!$P$77:$P$79,Taxes!$N$77:$N$79,Taxes!$N$12),IF(Taxes!$P100&lt;&gt;"",Taxes!$P100,SUMIFS(Taxes!$P$77:$P$79,Taxes!$N$77:$N$79,Taxes!$N$12)))
))
)</f>
        <v>18266.824573609421</v>
      </c>
      <c r="CC229" s="5">
        <f ca="1">IF(CC$4="",0,CC117*
IF(SUMIFS(Taxes!$N$14:$N$17,Taxes!$J$14:$J$17,YEAR(CC$4))=4,IF(CC$1&lt;=Taxes!$P$81*12,Taxes!$P$82,IF(CC$1&lt;=Taxes!$P$83*12,Taxes!$P$84,IF(Taxes!$P100&lt;&gt;"",Taxes!$P100,Taxes!$P$77))),
IF(SUMIFS(Taxes!$N$14:$N$17,Taxes!$J$14:$J$17,YEAR(CC$4))&gt;1,SUMIFS(Taxes!$P$77:$P$79,Taxes!$N$77:$N$79,SUMIFS(Taxes!$N$14:$N$17,Taxes!$J$14:$J$17,YEAR(CC$4))),
IF(Taxes!$N$12&gt;1,SUMIFS(Taxes!$P$77:$P$79,Taxes!$N$77:$N$79,Taxes!$N$12),IF(Taxes!$P100&lt;&gt;"",Taxes!$P100,SUMIFS(Taxes!$P$77:$P$79,Taxes!$N$77:$N$79,Taxes!$N$12)))
))
)</f>
        <v>18593.017869566738</v>
      </c>
      <c r="CD229" s="5">
        <f ca="1">IF(CD$4="",0,CD117*
IF(SUMIFS(Taxes!$N$14:$N$17,Taxes!$J$14:$J$17,YEAR(CD$4))=4,IF(CD$1&lt;=Taxes!$P$81*12,Taxes!$P$82,IF(CD$1&lt;=Taxes!$P$83*12,Taxes!$P$84,IF(Taxes!$P100&lt;&gt;"",Taxes!$P100,Taxes!$P$77))),
IF(SUMIFS(Taxes!$N$14:$N$17,Taxes!$J$14:$J$17,YEAR(CD$4))&gt;1,SUMIFS(Taxes!$P$77:$P$79,Taxes!$N$77:$N$79,SUMIFS(Taxes!$N$14:$N$17,Taxes!$J$14:$J$17,YEAR(CD$4))),
IF(Taxes!$N$12&gt;1,SUMIFS(Taxes!$P$77:$P$79,Taxes!$N$77:$N$79,Taxes!$N$12),IF(Taxes!$P100&lt;&gt;"",Taxes!$P100,SUMIFS(Taxes!$P$77:$P$79,Taxes!$N$77:$N$79,Taxes!$N$12)))
))
)</f>
        <v>18919.211165524048</v>
      </c>
      <c r="CE229" s="5">
        <f ca="1">IF(CE$4="",0,CE117*
IF(SUMIFS(Taxes!$N$14:$N$17,Taxes!$J$14:$J$17,YEAR(CE$4))=4,IF(CE$1&lt;=Taxes!$P$81*12,Taxes!$P$82,IF(CE$1&lt;=Taxes!$P$83*12,Taxes!$P$84,IF(Taxes!$P100&lt;&gt;"",Taxes!$P100,Taxes!$P$77))),
IF(SUMIFS(Taxes!$N$14:$N$17,Taxes!$J$14:$J$17,YEAR(CE$4))&gt;1,SUMIFS(Taxes!$P$77:$P$79,Taxes!$N$77:$N$79,SUMIFS(Taxes!$N$14:$N$17,Taxes!$J$14:$J$17,YEAR(CE$4))),
IF(Taxes!$N$12&gt;1,SUMIFS(Taxes!$P$77:$P$79,Taxes!$N$77:$N$79,Taxes!$N$12),IF(Taxes!$P100&lt;&gt;"",Taxes!$P100,SUMIFS(Taxes!$P$77:$P$79,Taxes!$N$77:$N$79,Taxes!$N$12)))
))
)</f>
        <v>19245.404461481357</v>
      </c>
      <c r="CF229" s="5">
        <f ca="1">IF(CF$4="",0,CF117*
IF(SUMIFS(Taxes!$N$14:$N$17,Taxes!$J$14:$J$17,YEAR(CF$4))=4,IF(CF$1&lt;=Taxes!$P$81*12,Taxes!$P$82,IF(CF$1&lt;=Taxes!$P$83*12,Taxes!$P$84,IF(Taxes!$P100&lt;&gt;"",Taxes!$P100,Taxes!$P$77))),
IF(SUMIFS(Taxes!$N$14:$N$17,Taxes!$J$14:$J$17,YEAR(CF$4))&gt;1,SUMIFS(Taxes!$P$77:$P$79,Taxes!$N$77:$N$79,SUMIFS(Taxes!$N$14:$N$17,Taxes!$J$14:$J$17,YEAR(CF$4))),
IF(Taxes!$N$12&gt;1,SUMIFS(Taxes!$P$77:$P$79,Taxes!$N$77:$N$79,Taxes!$N$12),IF(Taxes!$P100&lt;&gt;"",Taxes!$P100,SUMIFS(Taxes!$P$77:$P$79,Taxes!$N$77:$N$79,Taxes!$N$12)))
))
)</f>
        <v>0</v>
      </c>
    </row>
    <row r="230" spans="2:84" x14ac:dyDescent="0.3">
      <c r="B230" s="13">
        <f>ROW()</f>
        <v>230</v>
      </c>
      <c r="H230" s="1" t="str">
        <f t="shared" si="161"/>
        <v>НДС к вычету</v>
      </c>
      <c r="I230" s="1" t="str">
        <f>$I$225</f>
        <v>Переменные расходы</v>
      </c>
      <c r="J230" s="1" t="str">
        <f>I102</f>
        <v>Прочие коммерческие расходы</v>
      </c>
      <c r="M230" s="53" t="s">
        <v>18</v>
      </c>
      <c r="U230" s="5">
        <f t="shared" ca="1" si="156"/>
        <v>1026026.6096861926</v>
      </c>
      <c r="X230" s="5">
        <f ca="1">IF(X$4="",0,X118*
IF(SUMIFS(Taxes!$N$14:$N$17,Taxes!$J$14:$J$17,YEAR(X$4))=4,IF(X$1&lt;=Taxes!$P$81*12,Taxes!$P$82,IF(X$1&lt;=Taxes!$P$83*12,Taxes!$P$84,IF(Taxes!$P101&lt;&gt;"",Taxes!$P101,Taxes!$P$77))),
IF(SUMIFS(Taxes!$N$14:$N$17,Taxes!$J$14:$J$17,YEAR(X$4))&gt;1,SUMIFS(Taxes!$P$77:$P$79,Taxes!$N$77:$N$79,SUMIFS(Taxes!$N$14:$N$17,Taxes!$J$14:$J$17,YEAR(X$4))),
IF(Taxes!$N$12&gt;1,SUMIFS(Taxes!$P$77:$P$79,Taxes!$N$77:$N$79,Taxes!$N$12),IF(Taxes!$P101&lt;&gt;"",Taxes!$P101,SUMIFS(Taxes!$P$77:$P$79,Taxes!$N$77:$N$79,Taxes!$N$12)))
))
)</f>
        <v>0</v>
      </c>
      <c r="Y230" s="5">
        <f ca="1">IF(Y$4="",0,Y118*
IF(SUMIFS(Taxes!$N$14:$N$17,Taxes!$J$14:$J$17,YEAR(Y$4))=4,IF(Y$1&lt;=Taxes!$P$81*12,Taxes!$P$82,IF(Y$1&lt;=Taxes!$P$83*12,Taxes!$P$84,IF(Taxes!$P101&lt;&gt;"",Taxes!$P101,Taxes!$P$77))),
IF(SUMIFS(Taxes!$N$14:$N$17,Taxes!$J$14:$J$17,YEAR(Y$4))&gt;1,SUMIFS(Taxes!$P$77:$P$79,Taxes!$N$77:$N$79,SUMIFS(Taxes!$N$14:$N$17,Taxes!$J$14:$J$17,YEAR(Y$4))),
IF(Taxes!$N$12&gt;1,SUMIFS(Taxes!$P$77:$P$79,Taxes!$N$77:$N$79,Taxes!$N$12),IF(Taxes!$P101&lt;&gt;"",Taxes!$P101,SUMIFS(Taxes!$P$77:$P$79,Taxes!$N$77:$N$79,Taxes!$N$12)))
))
)</f>
        <v>0</v>
      </c>
      <c r="Z230" s="5">
        <f ca="1">IF(Z$4="",0,Z118*
IF(SUMIFS(Taxes!$N$14:$N$17,Taxes!$J$14:$J$17,YEAR(Z$4))=4,IF(Z$1&lt;=Taxes!$P$81*12,Taxes!$P$82,IF(Z$1&lt;=Taxes!$P$83*12,Taxes!$P$84,IF(Taxes!$P101&lt;&gt;"",Taxes!$P101,Taxes!$P$77))),
IF(SUMIFS(Taxes!$N$14:$N$17,Taxes!$J$14:$J$17,YEAR(Z$4))&gt;1,SUMIFS(Taxes!$P$77:$P$79,Taxes!$N$77:$N$79,SUMIFS(Taxes!$N$14:$N$17,Taxes!$J$14:$J$17,YEAR(Z$4))),
IF(Taxes!$N$12&gt;1,SUMIFS(Taxes!$P$77:$P$79,Taxes!$N$77:$N$79,Taxes!$N$12),IF(Taxes!$P101&lt;&gt;"",Taxes!$P101,SUMIFS(Taxes!$P$77:$P$79,Taxes!$N$77:$N$79,Taxes!$N$12)))
))
)</f>
        <v>333.33333333333337</v>
      </c>
      <c r="AA230" s="5">
        <f ca="1">IF(AA$4="",0,AA118*
IF(SUMIFS(Taxes!$N$14:$N$17,Taxes!$J$14:$J$17,YEAR(AA$4))=4,IF(AA$1&lt;=Taxes!$P$81*12,Taxes!$P$82,IF(AA$1&lt;=Taxes!$P$83*12,Taxes!$P$84,IF(Taxes!$P101&lt;&gt;"",Taxes!$P101,Taxes!$P$77))),
IF(SUMIFS(Taxes!$N$14:$N$17,Taxes!$J$14:$J$17,YEAR(AA$4))&gt;1,SUMIFS(Taxes!$P$77:$P$79,Taxes!$N$77:$N$79,SUMIFS(Taxes!$N$14:$N$17,Taxes!$J$14:$J$17,YEAR(AA$4))),
IF(Taxes!$N$12&gt;1,SUMIFS(Taxes!$P$77:$P$79,Taxes!$N$77:$N$79,Taxes!$N$12),IF(Taxes!$P101&lt;&gt;"",Taxes!$P101,SUMIFS(Taxes!$P$77:$P$79,Taxes!$N$77:$N$79,Taxes!$N$12)))
))
)</f>
        <v>833.33333333333348</v>
      </c>
      <c r="AB230" s="5">
        <f ca="1">IF(AB$4="",0,AB118*
IF(SUMIFS(Taxes!$N$14:$N$17,Taxes!$J$14:$J$17,YEAR(AB$4))=4,IF(AB$1&lt;=Taxes!$P$81*12,Taxes!$P$82,IF(AB$1&lt;=Taxes!$P$83*12,Taxes!$P$84,IF(Taxes!$P101&lt;&gt;"",Taxes!$P101,Taxes!$P$77))),
IF(SUMIFS(Taxes!$N$14:$N$17,Taxes!$J$14:$J$17,YEAR(AB$4))&gt;1,SUMIFS(Taxes!$P$77:$P$79,Taxes!$N$77:$N$79,SUMIFS(Taxes!$N$14:$N$17,Taxes!$J$14:$J$17,YEAR(AB$4))),
IF(Taxes!$N$12&gt;1,SUMIFS(Taxes!$P$77:$P$79,Taxes!$N$77:$N$79,Taxes!$N$12),IF(Taxes!$P101&lt;&gt;"",Taxes!$P101,SUMIFS(Taxes!$P$77:$P$79,Taxes!$N$77:$N$79,Taxes!$N$12)))
))
)</f>
        <v>1500</v>
      </c>
      <c r="AC230" s="5">
        <f ca="1">IF(AC$4="",0,AC118*
IF(SUMIFS(Taxes!$N$14:$N$17,Taxes!$J$14:$J$17,YEAR(AC$4))=4,IF(AC$1&lt;=Taxes!$P$81*12,Taxes!$P$82,IF(AC$1&lt;=Taxes!$P$83*12,Taxes!$P$84,IF(Taxes!$P101&lt;&gt;"",Taxes!$P101,Taxes!$P$77))),
IF(SUMIFS(Taxes!$N$14:$N$17,Taxes!$J$14:$J$17,YEAR(AC$4))&gt;1,SUMIFS(Taxes!$P$77:$P$79,Taxes!$N$77:$N$79,SUMIFS(Taxes!$N$14:$N$17,Taxes!$J$14:$J$17,YEAR(AC$4))),
IF(Taxes!$N$12&gt;1,SUMIFS(Taxes!$P$77:$P$79,Taxes!$N$77:$N$79,Taxes!$N$12),IF(Taxes!$P101&lt;&gt;"",Taxes!$P101,SUMIFS(Taxes!$P$77:$P$79,Taxes!$N$77:$N$79,Taxes!$N$12)))
))
)</f>
        <v>2000</v>
      </c>
      <c r="AD230" s="5">
        <f ca="1">IF(AD$4="",0,AD118*
IF(SUMIFS(Taxes!$N$14:$N$17,Taxes!$J$14:$J$17,YEAR(AD$4))=4,IF(AD$1&lt;=Taxes!$P$81*12,Taxes!$P$82,IF(AD$1&lt;=Taxes!$P$83*12,Taxes!$P$84,IF(Taxes!$P101&lt;&gt;"",Taxes!$P101,Taxes!$P$77))),
IF(SUMIFS(Taxes!$N$14:$N$17,Taxes!$J$14:$J$17,YEAR(AD$4))&gt;1,SUMIFS(Taxes!$P$77:$P$79,Taxes!$N$77:$N$79,SUMIFS(Taxes!$N$14:$N$17,Taxes!$J$14:$J$17,YEAR(AD$4))),
IF(Taxes!$N$12&gt;1,SUMIFS(Taxes!$P$77:$P$79,Taxes!$N$77:$N$79,Taxes!$N$12),IF(Taxes!$P101&lt;&gt;"",Taxes!$P101,SUMIFS(Taxes!$P$77:$P$79,Taxes!$N$77:$N$79,Taxes!$N$12)))
))
)</f>
        <v>2530</v>
      </c>
      <c r="AE230" s="5">
        <f ca="1">IF(AE$4="",0,AE118*
IF(SUMIFS(Taxes!$N$14:$N$17,Taxes!$J$14:$J$17,YEAR(AE$4))=4,IF(AE$1&lt;=Taxes!$P$81*12,Taxes!$P$82,IF(AE$1&lt;=Taxes!$P$83*12,Taxes!$P$84,IF(Taxes!$P101&lt;&gt;"",Taxes!$P101,Taxes!$P$77))),
IF(SUMIFS(Taxes!$N$14:$N$17,Taxes!$J$14:$J$17,YEAR(AE$4))&gt;1,SUMIFS(Taxes!$P$77:$P$79,Taxes!$N$77:$N$79,SUMIFS(Taxes!$N$14:$N$17,Taxes!$J$14:$J$17,YEAR(AE$4))),
IF(Taxes!$N$12&gt;1,SUMIFS(Taxes!$P$77:$P$79,Taxes!$N$77:$N$79,Taxes!$N$12),IF(Taxes!$P101&lt;&gt;"",Taxes!$P101,SUMIFS(Taxes!$P$77:$P$79,Taxes!$N$77:$N$79,Taxes!$N$12)))
))
)</f>
        <v>3065</v>
      </c>
      <c r="AF230" s="5">
        <f ca="1">IF(AF$4="",0,AF118*
IF(SUMIFS(Taxes!$N$14:$N$17,Taxes!$J$14:$J$17,YEAR(AF$4))=4,IF(AF$1&lt;=Taxes!$P$81*12,Taxes!$P$82,IF(AF$1&lt;=Taxes!$P$83*12,Taxes!$P$84,IF(Taxes!$P101&lt;&gt;"",Taxes!$P101,Taxes!$P$77))),
IF(SUMIFS(Taxes!$N$14:$N$17,Taxes!$J$14:$J$17,YEAR(AF$4))&gt;1,SUMIFS(Taxes!$P$77:$P$79,Taxes!$N$77:$N$79,SUMIFS(Taxes!$N$14:$N$17,Taxes!$J$14:$J$17,YEAR(AF$4))),
IF(Taxes!$N$12&gt;1,SUMIFS(Taxes!$P$77:$P$79,Taxes!$N$77:$N$79,Taxes!$N$12),IF(Taxes!$P101&lt;&gt;"",Taxes!$P101,SUMIFS(Taxes!$P$77:$P$79,Taxes!$N$77:$N$79,Taxes!$N$12)))
))
)</f>
        <v>3605</v>
      </c>
      <c r="AG230" s="5">
        <f ca="1">IF(AG$4="",0,AG118*
IF(SUMIFS(Taxes!$N$14:$N$17,Taxes!$J$14:$J$17,YEAR(AG$4))=4,IF(AG$1&lt;=Taxes!$P$81*12,Taxes!$P$82,IF(AG$1&lt;=Taxes!$P$83*12,Taxes!$P$84,IF(Taxes!$P101&lt;&gt;"",Taxes!$P101,Taxes!$P$77))),
IF(SUMIFS(Taxes!$N$14:$N$17,Taxes!$J$14:$J$17,YEAR(AG$4))&gt;1,SUMIFS(Taxes!$P$77:$P$79,Taxes!$N$77:$N$79,SUMIFS(Taxes!$N$14:$N$17,Taxes!$J$14:$J$17,YEAR(AG$4))),
IF(Taxes!$N$12&gt;1,SUMIFS(Taxes!$P$77:$P$79,Taxes!$N$77:$N$79,Taxes!$N$12),IF(Taxes!$P101&lt;&gt;"",Taxes!$P101,SUMIFS(Taxes!$P$77:$P$79,Taxes!$N$77:$N$79,Taxes!$N$12)))
))
)</f>
        <v>4120</v>
      </c>
      <c r="AH230" s="5">
        <f ca="1">IF(AH$4="",0,AH118*
IF(SUMIFS(Taxes!$N$14:$N$17,Taxes!$J$14:$J$17,YEAR(AH$4))=4,IF(AH$1&lt;=Taxes!$P$81*12,Taxes!$P$82,IF(AH$1&lt;=Taxes!$P$83*12,Taxes!$P$84,IF(Taxes!$P101&lt;&gt;"",Taxes!$P101,Taxes!$P$77))),
IF(SUMIFS(Taxes!$N$14:$N$17,Taxes!$J$14:$J$17,YEAR(AH$4))&gt;1,SUMIFS(Taxes!$P$77:$P$79,Taxes!$N$77:$N$79,SUMIFS(Taxes!$N$14:$N$17,Taxes!$J$14:$J$17,YEAR(AH$4))),
IF(Taxes!$N$12&gt;1,SUMIFS(Taxes!$P$77:$P$79,Taxes!$N$77:$N$79,Taxes!$N$12),IF(Taxes!$P101&lt;&gt;"",Taxes!$P101,SUMIFS(Taxes!$P$77:$P$79,Taxes!$N$77:$N$79,Taxes!$N$12)))
))
)</f>
        <v>4635</v>
      </c>
      <c r="AI230" s="5">
        <f ca="1">IF(AI$4="",0,AI118*
IF(SUMIFS(Taxes!$N$14:$N$17,Taxes!$J$14:$J$17,YEAR(AI$4))=4,IF(AI$1&lt;=Taxes!$P$81*12,Taxes!$P$82,IF(AI$1&lt;=Taxes!$P$83*12,Taxes!$P$84,IF(Taxes!$P101&lt;&gt;"",Taxes!$P101,Taxes!$P$77))),
IF(SUMIFS(Taxes!$N$14:$N$17,Taxes!$J$14:$J$17,YEAR(AI$4))&gt;1,SUMIFS(Taxes!$P$77:$P$79,Taxes!$N$77:$N$79,SUMIFS(Taxes!$N$14:$N$17,Taxes!$J$14:$J$17,YEAR(AI$4))),
IF(Taxes!$N$12&gt;1,SUMIFS(Taxes!$P$77:$P$79,Taxes!$N$77:$N$79,Taxes!$N$12),IF(Taxes!$P101&lt;&gt;"",Taxes!$P101,SUMIFS(Taxes!$P$77:$P$79,Taxes!$N$77:$N$79,Taxes!$N$12)))
))
)</f>
        <v>5150</v>
      </c>
      <c r="AJ230" s="5">
        <f ca="1">IF(AJ$4="",0,AJ118*
IF(SUMIFS(Taxes!$N$14:$N$17,Taxes!$J$14:$J$17,YEAR(AJ$4))=4,IF(AJ$1&lt;=Taxes!$P$81*12,Taxes!$P$82,IF(AJ$1&lt;=Taxes!$P$83*12,Taxes!$P$84,IF(Taxes!$P101&lt;&gt;"",Taxes!$P101,Taxes!$P$77))),
IF(SUMIFS(Taxes!$N$14:$N$17,Taxes!$J$14:$J$17,YEAR(AJ$4))&gt;1,SUMIFS(Taxes!$P$77:$P$79,Taxes!$N$77:$N$79,SUMIFS(Taxes!$N$14:$N$17,Taxes!$J$14:$J$17,YEAR(AJ$4))),
IF(Taxes!$N$12&gt;1,SUMIFS(Taxes!$P$77:$P$79,Taxes!$N$77:$N$79,Taxes!$N$12),IF(Taxes!$P101&lt;&gt;"",Taxes!$P101,SUMIFS(Taxes!$P$77:$P$79,Taxes!$N$77:$N$79,Taxes!$N$12)))
))
)</f>
        <v>5726.8000000000011</v>
      </c>
      <c r="AK230" s="5">
        <f ca="1">IF(AK$4="",0,AK118*
IF(SUMIFS(Taxes!$N$14:$N$17,Taxes!$J$14:$J$17,YEAR(AK$4))=4,IF(AK$1&lt;=Taxes!$P$81*12,Taxes!$P$82,IF(AK$1&lt;=Taxes!$P$83*12,Taxes!$P$84,IF(Taxes!$P101&lt;&gt;"",Taxes!$P101,Taxes!$P$77))),
IF(SUMIFS(Taxes!$N$14:$N$17,Taxes!$J$14:$J$17,YEAR(AK$4))&gt;1,SUMIFS(Taxes!$P$77:$P$79,Taxes!$N$77:$N$79,SUMIFS(Taxes!$N$14:$N$17,Taxes!$J$14:$J$17,YEAR(AK$4))),
IF(Taxes!$N$12&gt;1,SUMIFS(Taxes!$P$77:$P$79,Taxes!$N$77:$N$79,Taxes!$N$12),IF(Taxes!$P101&lt;&gt;"",Taxes!$P101,SUMIFS(Taxes!$P$77:$P$79,Taxes!$N$77:$N$79,Taxes!$N$12)))
))
)</f>
        <v>6308.75</v>
      </c>
      <c r="AL230" s="5">
        <f ca="1">IF(AL$4="",0,AL118*
IF(SUMIFS(Taxes!$N$14:$N$17,Taxes!$J$14:$J$17,YEAR(AL$4))=4,IF(AL$1&lt;=Taxes!$P$81*12,Taxes!$P$82,IF(AL$1&lt;=Taxes!$P$83*12,Taxes!$P$84,IF(Taxes!$P101&lt;&gt;"",Taxes!$P101,Taxes!$P$77))),
IF(SUMIFS(Taxes!$N$14:$N$17,Taxes!$J$14:$J$17,YEAR(AL$4))&gt;1,SUMIFS(Taxes!$P$77:$P$79,Taxes!$N$77:$N$79,SUMIFS(Taxes!$N$14:$N$17,Taxes!$J$14:$J$17,YEAR(AL$4))),
IF(Taxes!$N$12&gt;1,SUMIFS(Taxes!$P$77:$P$79,Taxes!$N$77:$N$79,Taxes!$N$12),IF(Taxes!$P101&lt;&gt;"",Taxes!$P101,SUMIFS(Taxes!$P$77:$P$79,Taxes!$N$77:$N$79,Taxes!$N$12)))
))
)</f>
        <v>6895.85</v>
      </c>
      <c r="AM230" s="5">
        <f ca="1">IF(AM$4="",0,AM118*
IF(SUMIFS(Taxes!$N$14:$N$17,Taxes!$J$14:$J$17,YEAR(AM$4))=4,IF(AM$1&lt;=Taxes!$P$81*12,Taxes!$P$82,IF(AM$1&lt;=Taxes!$P$83*12,Taxes!$P$84,IF(Taxes!$P101&lt;&gt;"",Taxes!$P101,Taxes!$P$77))),
IF(SUMIFS(Taxes!$N$14:$N$17,Taxes!$J$14:$J$17,YEAR(AM$4))&gt;1,SUMIFS(Taxes!$P$77:$P$79,Taxes!$N$77:$N$79,SUMIFS(Taxes!$N$14:$N$17,Taxes!$J$14:$J$17,YEAR(AM$4))),
IF(Taxes!$N$12&gt;1,SUMIFS(Taxes!$P$77:$P$79,Taxes!$N$77:$N$79,Taxes!$N$12),IF(Taxes!$P101&lt;&gt;"",Taxes!$P101,SUMIFS(Taxes!$P$77:$P$79,Taxes!$N$77:$N$79,Taxes!$N$12)))
))
)</f>
        <v>7426.300000000002</v>
      </c>
      <c r="AN230" s="5">
        <f ca="1">IF(AN$4="",0,AN118*
IF(SUMIFS(Taxes!$N$14:$N$17,Taxes!$J$14:$J$17,YEAR(AN$4))=4,IF(AN$1&lt;=Taxes!$P$81*12,Taxes!$P$82,IF(AN$1&lt;=Taxes!$P$83*12,Taxes!$P$84,IF(Taxes!$P101&lt;&gt;"",Taxes!$P101,Taxes!$P$77))),
IF(SUMIFS(Taxes!$N$14:$N$17,Taxes!$J$14:$J$17,YEAR(AN$4))&gt;1,SUMIFS(Taxes!$P$77:$P$79,Taxes!$N$77:$N$79,SUMIFS(Taxes!$N$14:$N$17,Taxes!$J$14:$J$17,YEAR(AN$4))),
IF(Taxes!$N$12&gt;1,SUMIFS(Taxes!$P$77:$P$79,Taxes!$N$77:$N$79,Taxes!$N$12),IF(Taxes!$P101&lt;&gt;"",Taxes!$P101,SUMIFS(Taxes!$P$77:$P$79,Taxes!$N$77:$N$79,Taxes!$N$12)))
))
)</f>
        <v>7956.75</v>
      </c>
      <c r="AO230" s="5">
        <f ca="1">IF(AO$4="",0,AO118*
IF(SUMIFS(Taxes!$N$14:$N$17,Taxes!$J$14:$J$17,YEAR(AO$4))=4,IF(AO$1&lt;=Taxes!$P$81*12,Taxes!$P$82,IF(AO$1&lt;=Taxes!$P$83*12,Taxes!$P$84,IF(Taxes!$P101&lt;&gt;"",Taxes!$P101,Taxes!$P$77))),
IF(SUMIFS(Taxes!$N$14:$N$17,Taxes!$J$14:$J$17,YEAR(AO$4))&gt;1,SUMIFS(Taxes!$P$77:$P$79,Taxes!$N$77:$N$79,SUMIFS(Taxes!$N$14:$N$17,Taxes!$J$14:$J$17,YEAR(AO$4))),
IF(Taxes!$N$12&gt;1,SUMIFS(Taxes!$P$77:$P$79,Taxes!$N$77:$N$79,Taxes!$N$12),IF(Taxes!$P101&lt;&gt;"",Taxes!$P101,SUMIFS(Taxes!$P$77:$P$79,Taxes!$N$77:$N$79,Taxes!$N$12)))
))
)</f>
        <v>8487.2000000000007</v>
      </c>
      <c r="AP230" s="5">
        <f ca="1">IF(AP$4="",0,AP118*
IF(SUMIFS(Taxes!$N$14:$N$17,Taxes!$J$14:$J$17,YEAR(AP$4))=4,IF(AP$1&lt;=Taxes!$P$81*12,Taxes!$P$82,IF(AP$1&lt;=Taxes!$P$83*12,Taxes!$P$84,IF(Taxes!$P101&lt;&gt;"",Taxes!$P101,Taxes!$P$77))),
IF(SUMIFS(Taxes!$N$14:$N$17,Taxes!$J$14:$J$17,YEAR(AP$4))&gt;1,SUMIFS(Taxes!$P$77:$P$79,Taxes!$N$77:$N$79,SUMIFS(Taxes!$N$14:$N$17,Taxes!$J$14:$J$17,YEAR(AP$4))),
IF(Taxes!$N$12&gt;1,SUMIFS(Taxes!$P$77:$P$79,Taxes!$N$77:$N$79,Taxes!$N$12),IF(Taxes!$P101&lt;&gt;"",Taxes!$P101,SUMIFS(Taxes!$P$77:$P$79,Taxes!$N$77:$N$79,Taxes!$N$12)))
))
)</f>
        <v>9113.1309999999994</v>
      </c>
      <c r="AQ230" s="5">
        <f ca="1">IF(AQ$4="",0,AQ118*
IF(SUMIFS(Taxes!$N$14:$N$17,Taxes!$J$14:$J$17,YEAR(AQ$4))=4,IF(AQ$1&lt;=Taxes!$P$81*12,Taxes!$P$82,IF(AQ$1&lt;=Taxes!$P$83*12,Taxes!$P$84,IF(Taxes!$P101&lt;&gt;"",Taxes!$P101,Taxes!$P$77))),
IF(SUMIFS(Taxes!$N$14:$N$17,Taxes!$J$14:$J$17,YEAR(AQ$4))&gt;1,SUMIFS(Taxes!$P$77:$P$79,Taxes!$N$77:$N$79,SUMIFS(Taxes!$N$14:$N$17,Taxes!$J$14:$J$17,YEAR(AQ$4))),
IF(Taxes!$N$12&gt;1,SUMIFS(Taxes!$P$77:$P$79,Taxes!$N$77:$N$79,Taxes!$N$12),IF(Taxes!$P101&lt;&gt;"",Taxes!$P101,SUMIFS(Taxes!$P$77:$P$79,Taxes!$N$77:$N$79,Taxes!$N$12)))
))
)</f>
        <v>9744.3665000000019</v>
      </c>
      <c r="AR230" s="5">
        <f ca="1">IF(AR$4="",0,AR118*
IF(SUMIFS(Taxes!$N$14:$N$17,Taxes!$J$14:$J$17,YEAR(AR$4))=4,IF(AR$1&lt;=Taxes!$P$81*12,Taxes!$P$82,IF(AR$1&lt;=Taxes!$P$83*12,Taxes!$P$84,IF(Taxes!$P101&lt;&gt;"",Taxes!$P101,Taxes!$P$77))),
IF(SUMIFS(Taxes!$N$14:$N$17,Taxes!$J$14:$J$17,YEAR(AR$4))&gt;1,SUMIFS(Taxes!$P$77:$P$79,Taxes!$N$77:$N$79,SUMIFS(Taxes!$N$14:$N$17,Taxes!$J$14:$J$17,YEAR(AR$4))),
IF(Taxes!$N$12&gt;1,SUMIFS(Taxes!$P$77:$P$79,Taxes!$N$77:$N$79,Taxes!$N$12),IF(Taxes!$P101&lt;&gt;"",Taxes!$P101,SUMIFS(Taxes!$P$77:$P$79,Taxes!$N$77:$N$79,Taxes!$N$12)))
))
)</f>
        <v>10380.906500000003</v>
      </c>
      <c r="AS230" s="5">
        <f ca="1">IF(AS$4="",0,AS118*
IF(SUMIFS(Taxes!$N$14:$N$17,Taxes!$J$14:$J$17,YEAR(AS$4))=4,IF(AS$1&lt;=Taxes!$P$81*12,Taxes!$P$82,IF(AS$1&lt;=Taxes!$P$83*12,Taxes!$P$84,IF(Taxes!$P101&lt;&gt;"",Taxes!$P101,Taxes!$P$77))),
IF(SUMIFS(Taxes!$N$14:$N$17,Taxes!$J$14:$J$17,YEAR(AS$4))&gt;1,SUMIFS(Taxes!$P$77:$P$79,Taxes!$N$77:$N$79,SUMIFS(Taxes!$N$14:$N$17,Taxes!$J$14:$J$17,YEAR(AS$4))),
IF(Taxes!$N$12&gt;1,SUMIFS(Taxes!$P$77:$P$79,Taxes!$N$77:$N$79,Taxes!$N$12),IF(Taxes!$P101&lt;&gt;"",Taxes!$P101,SUMIFS(Taxes!$P$77:$P$79,Taxes!$N$77:$N$79,Taxes!$N$12)))
))
)</f>
        <v>10927.27</v>
      </c>
      <c r="AT230" s="5">
        <f ca="1">IF(AT$4="",0,AT118*
IF(SUMIFS(Taxes!$N$14:$N$17,Taxes!$J$14:$J$17,YEAR(AT$4))=4,IF(AT$1&lt;=Taxes!$P$81*12,Taxes!$P$82,IF(AT$1&lt;=Taxes!$P$83*12,Taxes!$P$84,IF(Taxes!$P101&lt;&gt;"",Taxes!$P101,Taxes!$P$77))),
IF(SUMIFS(Taxes!$N$14:$N$17,Taxes!$J$14:$J$17,YEAR(AT$4))&gt;1,SUMIFS(Taxes!$P$77:$P$79,Taxes!$N$77:$N$79,SUMIFS(Taxes!$N$14:$N$17,Taxes!$J$14:$J$17,YEAR(AT$4))),
IF(Taxes!$N$12&gt;1,SUMIFS(Taxes!$P$77:$P$79,Taxes!$N$77:$N$79,Taxes!$N$12),IF(Taxes!$P101&lt;&gt;"",Taxes!$P101,SUMIFS(Taxes!$P$77:$P$79,Taxes!$N$77:$N$79,Taxes!$N$12)))
))
)</f>
        <v>11473.633500000004</v>
      </c>
      <c r="AU230" s="5">
        <f ca="1">IF(AU$4="",0,AU118*
IF(SUMIFS(Taxes!$N$14:$N$17,Taxes!$J$14:$J$17,YEAR(AU$4))=4,IF(AU$1&lt;=Taxes!$P$81*12,Taxes!$P$82,IF(AU$1&lt;=Taxes!$P$83*12,Taxes!$P$84,IF(Taxes!$P101&lt;&gt;"",Taxes!$P101,Taxes!$P$77))),
IF(SUMIFS(Taxes!$N$14:$N$17,Taxes!$J$14:$J$17,YEAR(AU$4))&gt;1,SUMIFS(Taxes!$P$77:$P$79,Taxes!$N$77:$N$79,SUMIFS(Taxes!$N$14:$N$17,Taxes!$J$14:$J$17,YEAR(AU$4))),
IF(Taxes!$N$12&gt;1,SUMIFS(Taxes!$P$77:$P$79,Taxes!$N$77:$N$79,Taxes!$N$12),IF(Taxes!$P101&lt;&gt;"",Taxes!$P101,SUMIFS(Taxes!$P$77:$P$79,Taxes!$N$77:$N$79,Taxes!$N$12)))
))
)</f>
        <v>12019.997000000003</v>
      </c>
      <c r="AV230" s="5">
        <f ca="1">IF(AV$4="",0,AV118*
IF(SUMIFS(Taxes!$N$14:$N$17,Taxes!$J$14:$J$17,YEAR(AV$4))=4,IF(AV$1&lt;=Taxes!$P$81*12,Taxes!$P$82,IF(AV$1&lt;=Taxes!$P$83*12,Taxes!$P$84,IF(Taxes!$P101&lt;&gt;"",Taxes!$P101,Taxes!$P$77))),
IF(SUMIFS(Taxes!$N$14:$N$17,Taxes!$J$14:$J$17,YEAR(AV$4))&gt;1,SUMIFS(Taxes!$P$77:$P$79,Taxes!$N$77:$N$79,SUMIFS(Taxes!$N$14:$N$17,Taxes!$J$14:$J$17,YEAR(AV$4))),
IF(Taxes!$N$12&gt;1,SUMIFS(Taxes!$P$77:$P$79,Taxes!$N$77:$N$79,Taxes!$N$12),IF(Taxes!$P101&lt;&gt;"",Taxes!$P101,SUMIFS(Taxes!$P$77:$P$79,Taxes!$N$77:$N$79,Taxes!$N$12)))
))
)</f>
        <v>12697.48774</v>
      </c>
      <c r="AW230" s="5">
        <f ca="1">IF(AW$4="",0,AW118*
IF(SUMIFS(Taxes!$N$14:$N$17,Taxes!$J$14:$J$17,YEAR(AW$4))=4,IF(AW$1&lt;=Taxes!$P$81*12,Taxes!$P$82,IF(AW$1&lt;=Taxes!$P$83*12,Taxes!$P$84,IF(Taxes!$P101&lt;&gt;"",Taxes!$P101,Taxes!$P$77))),
IF(SUMIFS(Taxes!$N$14:$N$17,Taxes!$J$14:$J$17,YEAR(AW$4))&gt;1,SUMIFS(Taxes!$P$77:$P$79,Taxes!$N$77:$N$79,SUMIFS(Taxes!$N$14:$N$17,Taxes!$J$14:$J$17,YEAR(AW$4))),
IF(Taxes!$N$12&gt;1,SUMIFS(Taxes!$P$77:$P$79,Taxes!$N$77:$N$79,Taxes!$N$12),IF(Taxes!$P101&lt;&gt;"",Taxes!$P101,SUMIFS(Taxes!$P$77:$P$79,Taxes!$N$77:$N$79,Taxes!$N$12)))
))
)</f>
        <v>13380.442114999998</v>
      </c>
      <c r="AX230" s="5">
        <f ca="1">IF(AX$4="",0,AX118*
IF(SUMIFS(Taxes!$N$14:$N$17,Taxes!$J$14:$J$17,YEAR(AX$4))=4,IF(AX$1&lt;=Taxes!$P$81*12,Taxes!$P$82,IF(AX$1&lt;=Taxes!$P$83*12,Taxes!$P$84,IF(Taxes!$P101&lt;&gt;"",Taxes!$P101,Taxes!$P$77))),
IF(SUMIFS(Taxes!$N$14:$N$17,Taxes!$J$14:$J$17,YEAR(AX$4))&gt;1,SUMIFS(Taxes!$P$77:$P$79,Taxes!$N$77:$N$79,SUMIFS(Taxes!$N$14:$N$17,Taxes!$J$14:$J$17,YEAR(AX$4))),
IF(Taxes!$N$12&gt;1,SUMIFS(Taxes!$P$77:$P$79,Taxes!$N$77:$N$79,Taxes!$N$12),IF(Taxes!$P101&lt;&gt;"",Taxes!$P101,SUMIFS(Taxes!$P$77:$P$79,Taxes!$N$77:$N$79,Taxes!$N$12)))
))
)</f>
        <v>14068.860125000001</v>
      </c>
      <c r="AY230" s="5">
        <f ca="1">IF(AY$4="",0,AY118*
IF(SUMIFS(Taxes!$N$14:$N$17,Taxes!$J$14:$J$17,YEAR(AY$4))=4,IF(AY$1&lt;=Taxes!$P$81*12,Taxes!$P$82,IF(AY$1&lt;=Taxes!$P$83*12,Taxes!$P$84,IF(Taxes!$P101&lt;&gt;"",Taxes!$P101,Taxes!$P$77))),
IF(SUMIFS(Taxes!$N$14:$N$17,Taxes!$J$14:$J$17,YEAR(AY$4))&gt;1,SUMIFS(Taxes!$P$77:$P$79,Taxes!$N$77:$N$79,SUMIFS(Taxes!$N$14:$N$17,Taxes!$J$14:$J$17,YEAR(AY$4))),
IF(Taxes!$N$12&gt;1,SUMIFS(Taxes!$P$77:$P$79,Taxes!$N$77:$N$79,Taxes!$N$12),IF(Taxes!$P101&lt;&gt;"",Taxes!$P101,SUMIFS(Taxes!$P$77:$P$79,Taxes!$N$77:$N$79,Taxes!$N$12)))
))
)</f>
        <v>14631.614530000001</v>
      </c>
      <c r="AZ230" s="5">
        <f ca="1">IF(AZ$4="",0,AZ118*
IF(SUMIFS(Taxes!$N$14:$N$17,Taxes!$J$14:$J$17,YEAR(AZ$4))=4,IF(AZ$1&lt;=Taxes!$P$81*12,Taxes!$P$82,IF(AZ$1&lt;=Taxes!$P$83*12,Taxes!$P$84,IF(Taxes!$P101&lt;&gt;"",Taxes!$P101,Taxes!$P$77))),
IF(SUMIFS(Taxes!$N$14:$N$17,Taxes!$J$14:$J$17,YEAR(AZ$4))&gt;1,SUMIFS(Taxes!$P$77:$P$79,Taxes!$N$77:$N$79,SUMIFS(Taxes!$N$14:$N$17,Taxes!$J$14:$J$17,YEAR(AZ$4))),
IF(Taxes!$N$12&gt;1,SUMIFS(Taxes!$P$77:$P$79,Taxes!$N$77:$N$79,Taxes!$N$12),IF(Taxes!$P101&lt;&gt;"",Taxes!$P101,SUMIFS(Taxes!$P$77:$P$79,Taxes!$N$77:$N$79,Taxes!$N$12)))
))
)</f>
        <v>15194.368935</v>
      </c>
      <c r="BA230" s="5">
        <f ca="1">IF(BA$4="",0,BA118*
IF(SUMIFS(Taxes!$N$14:$N$17,Taxes!$J$14:$J$17,YEAR(BA$4))=4,IF(BA$1&lt;=Taxes!$P$81*12,Taxes!$P$82,IF(BA$1&lt;=Taxes!$P$83*12,Taxes!$P$84,IF(Taxes!$P101&lt;&gt;"",Taxes!$P101,Taxes!$P$77))),
IF(SUMIFS(Taxes!$N$14:$N$17,Taxes!$J$14:$J$17,YEAR(BA$4))&gt;1,SUMIFS(Taxes!$P$77:$P$79,Taxes!$N$77:$N$79,SUMIFS(Taxes!$N$14:$N$17,Taxes!$J$14:$J$17,YEAR(BA$4))),
IF(Taxes!$N$12&gt;1,SUMIFS(Taxes!$P$77:$P$79,Taxes!$N$77:$N$79,Taxes!$N$12),IF(Taxes!$P101&lt;&gt;"",Taxes!$P101,SUMIFS(Taxes!$P$77:$P$79,Taxes!$N$77:$N$79,Taxes!$N$12)))
))
)</f>
        <v>15757.12334</v>
      </c>
      <c r="BB230" s="5">
        <f ca="1">IF(BB$4="",0,BB118*
IF(SUMIFS(Taxes!$N$14:$N$17,Taxes!$J$14:$J$17,YEAR(BB$4))=4,IF(BB$1&lt;=Taxes!$P$81*12,Taxes!$P$82,IF(BB$1&lt;=Taxes!$P$83*12,Taxes!$P$84,IF(Taxes!$P101&lt;&gt;"",Taxes!$P101,Taxes!$P$77))),
IF(SUMIFS(Taxes!$N$14:$N$17,Taxes!$J$14:$J$17,YEAR(BB$4))&gt;1,SUMIFS(Taxes!$P$77:$P$79,Taxes!$N$77:$N$79,SUMIFS(Taxes!$N$14:$N$17,Taxes!$J$14:$J$17,YEAR(BB$4))),
IF(Taxes!$N$12&gt;1,SUMIFS(Taxes!$P$77:$P$79,Taxes!$N$77:$N$79,Taxes!$N$12),IF(Taxes!$P101&lt;&gt;"",Taxes!$P101,SUMIFS(Taxes!$P$77:$P$79,Taxes!$N$77:$N$79,Taxes!$N$12)))
))
)</f>
        <v>16488.704066499999</v>
      </c>
      <c r="BC230" s="5">
        <f ca="1">IF(BC$4="",0,BC118*
IF(SUMIFS(Taxes!$N$14:$N$17,Taxes!$J$14:$J$17,YEAR(BC$4))=4,IF(BC$1&lt;=Taxes!$P$81*12,Taxes!$P$82,IF(BC$1&lt;=Taxes!$P$83*12,Taxes!$P$84,IF(Taxes!$P101&lt;&gt;"",Taxes!$P101,Taxes!$P$77))),
IF(SUMIFS(Taxes!$N$14:$N$17,Taxes!$J$14:$J$17,YEAR(BC$4))&gt;1,SUMIFS(Taxes!$P$77:$P$79,Taxes!$N$77:$N$79,SUMIFS(Taxes!$N$14:$N$17,Taxes!$J$14:$J$17,YEAR(BC$4))),
IF(Taxes!$N$12&gt;1,SUMIFS(Taxes!$P$77:$P$79,Taxes!$N$77:$N$79,Taxes!$N$12),IF(Taxes!$P101&lt;&gt;"",Taxes!$P101,SUMIFS(Taxes!$P$77:$P$79,Taxes!$N$77:$N$79,Taxes!$N$12)))
))
)</f>
        <v>17225.912337049998</v>
      </c>
      <c r="BD230" s="5">
        <f ca="1">IF(BD$4="",0,BD118*
IF(SUMIFS(Taxes!$N$14:$N$17,Taxes!$J$14:$J$17,YEAR(BD$4))=4,IF(BD$1&lt;=Taxes!$P$81*12,Taxes!$P$82,IF(BD$1&lt;=Taxes!$P$83*12,Taxes!$P$84,IF(Taxes!$P101&lt;&gt;"",Taxes!$P101,Taxes!$P$77))),
IF(SUMIFS(Taxes!$N$14:$N$17,Taxes!$J$14:$J$17,YEAR(BD$4))&gt;1,SUMIFS(Taxes!$P$77:$P$79,Taxes!$N$77:$N$79,SUMIFS(Taxes!$N$14:$N$17,Taxes!$J$14:$J$17,YEAR(BD$4))),
IF(Taxes!$N$12&gt;1,SUMIFS(Taxes!$P$77:$P$79,Taxes!$N$77:$N$79,Taxes!$N$12),IF(Taxes!$P101&lt;&gt;"",Taxes!$P101,SUMIFS(Taxes!$P$77:$P$79,Taxes!$N$77:$N$79,Taxes!$N$12)))
))
)</f>
        <v>17968.748151649997</v>
      </c>
      <c r="BE230" s="5">
        <f ca="1">IF(BE$4="",0,BE118*
IF(SUMIFS(Taxes!$N$14:$N$17,Taxes!$J$14:$J$17,YEAR(BE$4))=4,IF(BE$1&lt;=Taxes!$P$81*12,Taxes!$P$82,IF(BE$1&lt;=Taxes!$P$83*12,Taxes!$P$84,IF(Taxes!$P101&lt;&gt;"",Taxes!$P101,Taxes!$P$77))),
IF(SUMIFS(Taxes!$N$14:$N$17,Taxes!$J$14:$J$17,YEAR(BE$4))&gt;1,SUMIFS(Taxes!$P$77:$P$79,Taxes!$N$77:$N$79,SUMIFS(Taxes!$N$14:$N$17,Taxes!$J$14:$J$17,YEAR(BE$4))),
IF(Taxes!$N$12&gt;1,SUMIFS(Taxes!$P$77:$P$79,Taxes!$N$77:$N$79,Taxes!$N$12),IF(Taxes!$P101&lt;&gt;"",Taxes!$P101,SUMIFS(Taxes!$P$77:$P$79,Taxes!$N$77:$N$79,Taxes!$N$12)))
))
)</f>
        <v>18548.385188799999</v>
      </c>
      <c r="BF230" s="5">
        <f ca="1">IF(BF$4="",0,BF118*
IF(SUMIFS(Taxes!$N$14:$N$17,Taxes!$J$14:$J$17,YEAR(BF$4))=4,IF(BF$1&lt;=Taxes!$P$81*12,Taxes!$P$82,IF(BF$1&lt;=Taxes!$P$83*12,Taxes!$P$84,IF(Taxes!$P101&lt;&gt;"",Taxes!$P101,Taxes!$P$77))),
IF(SUMIFS(Taxes!$N$14:$N$17,Taxes!$J$14:$J$17,YEAR(BF$4))&gt;1,SUMIFS(Taxes!$P$77:$P$79,Taxes!$N$77:$N$79,SUMIFS(Taxes!$N$14:$N$17,Taxes!$J$14:$J$17,YEAR(BF$4))),
IF(Taxes!$N$12&gt;1,SUMIFS(Taxes!$P$77:$P$79,Taxes!$N$77:$N$79,Taxes!$N$12),IF(Taxes!$P101&lt;&gt;"",Taxes!$P101,SUMIFS(Taxes!$P$77:$P$79,Taxes!$N$77:$N$79,Taxes!$N$12)))
))
)</f>
        <v>19128.022225949997</v>
      </c>
      <c r="BG230" s="5">
        <f ca="1">IF(BG$4="",0,BG118*
IF(SUMIFS(Taxes!$N$14:$N$17,Taxes!$J$14:$J$17,YEAR(BG$4))=4,IF(BG$1&lt;=Taxes!$P$81*12,Taxes!$P$82,IF(BG$1&lt;=Taxes!$P$83*12,Taxes!$P$84,IF(Taxes!$P101&lt;&gt;"",Taxes!$P101,Taxes!$P$77))),
IF(SUMIFS(Taxes!$N$14:$N$17,Taxes!$J$14:$J$17,YEAR(BG$4))&gt;1,SUMIFS(Taxes!$P$77:$P$79,Taxes!$N$77:$N$79,SUMIFS(Taxes!$N$14:$N$17,Taxes!$J$14:$J$17,YEAR(BG$4))),
IF(Taxes!$N$12&gt;1,SUMIFS(Taxes!$P$77:$P$79,Taxes!$N$77:$N$79,Taxes!$N$12),IF(Taxes!$P101&lt;&gt;"",Taxes!$P101,SUMIFS(Taxes!$P$77:$P$79,Taxes!$N$77:$N$79,Taxes!$N$12)))
))
)</f>
        <v>19707.659263099998</v>
      </c>
      <c r="BH230" s="5">
        <f ca="1">IF(BH$4="",0,BH118*
IF(SUMIFS(Taxes!$N$14:$N$17,Taxes!$J$14:$J$17,YEAR(BH$4))=4,IF(BH$1&lt;=Taxes!$P$81*12,Taxes!$P$82,IF(BH$1&lt;=Taxes!$P$83*12,Taxes!$P$84,IF(Taxes!$P101&lt;&gt;"",Taxes!$P101,Taxes!$P$77))),
IF(SUMIFS(Taxes!$N$14:$N$17,Taxes!$J$14:$J$17,YEAR(BH$4))&gt;1,SUMIFS(Taxes!$P$77:$P$79,Taxes!$N$77:$N$79,SUMIFS(Taxes!$N$14:$N$17,Taxes!$J$14:$J$17,YEAR(BH$4))),
IF(Taxes!$N$12&gt;1,SUMIFS(Taxes!$P$77:$P$79,Taxes!$N$77:$N$79,Taxes!$N$12),IF(Taxes!$P101&lt;&gt;"",Taxes!$P101,SUMIFS(Taxes!$P$77:$P$79,Taxes!$N$77:$N$79,Taxes!$N$12)))
))
)</f>
        <v>20495.965633624</v>
      </c>
      <c r="BI230" s="5">
        <f ca="1">IF(BI$4="",0,BI118*
IF(SUMIFS(Taxes!$N$14:$N$17,Taxes!$J$14:$J$17,YEAR(BI$4))=4,IF(BI$1&lt;=Taxes!$P$81*12,Taxes!$P$82,IF(BI$1&lt;=Taxes!$P$83*12,Taxes!$P$84,IF(Taxes!$P101&lt;&gt;"",Taxes!$P101,Taxes!$P$77))),
IF(SUMIFS(Taxes!$N$14:$N$17,Taxes!$J$14:$J$17,YEAR(BI$4))&gt;1,SUMIFS(Taxes!$P$77:$P$79,Taxes!$N$77:$N$79,SUMIFS(Taxes!$N$14:$N$17,Taxes!$J$14:$J$17,YEAR(BI$4))),
IF(Taxes!$N$12&gt;1,SUMIFS(Taxes!$P$77:$P$79,Taxes!$N$77:$N$79,Taxes!$N$12),IF(Taxes!$P101&lt;&gt;"",Taxes!$P101,SUMIFS(Taxes!$P$77:$P$79,Taxes!$N$77:$N$79,Taxes!$N$12)))
))
)</f>
        <v>21290.068374519498</v>
      </c>
      <c r="BJ230" s="5">
        <f ca="1">IF(BJ$4="",0,BJ118*
IF(SUMIFS(Taxes!$N$14:$N$17,Taxes!$J$14:$J$17,YEAR(BJ$4))=4,IF(BJ$1&lt;=Taxes!$P$81*12,Taxes!$P$82,IF(BJ$1&lt;=Taxes!$P$83*12,Taxes!$P$84,IF(Taxes!$P101&lt;&gt;"",Taxes!$P101,Taxes!$P$77))),
IF(SUMIFS(Taxes!$N$14:$N$17,Taxes!$J$14:$J$17,YEAR(BJ$4))&gt;1,SUMIFS(Taxes!$P$77:$P$79,Taxes!$N$77:$N$79,SUMIFS(Taxes!$N$14:$N$17,Taxes!$J$14:$J$17,YEAR(BJ$4))),
IF(Taxes!$N$12&gt;1,SUMIFS(Taxes!$P$77:$P$79,Taxes!$N$77:$N$79,Taxes!$N$12),IF(Taxes!$P101&lt;&gt;"",Taxes!$P101,SUMIFS(Taxes!$P$77:$P$79,Taxes!$N$77:$N$79,Taxes!$N$12)))
))
)</f>
        <v>22089.967485786503</v>
      </c>
      <c r="BK230" s="5">
        <f ca="1">IF(BK$4="",0,BK118*
IF(SUMIFS(Taxes!$N$14:$N$17,Taxes!$J$14:$J$17,YEAR(BK$4))=4,IF(BK$1&lt;=Taxes!$P$81*12,Taxes!$P$82,IF(BK$1&lt;=Taxes!$P$83*12,Taxes!$P$84,IF(Taxes!$P101&lt;&gt;"",Taxes!$P101,Taxes!$P$77))),
IF(SUMIFS(Taxes!$N$14:$N$17,Taxes!$J$14:$J$17,YEAR(BK$4))&gt;1,SUMIFS(Taxes!$P$77:$P$79,Taxes!$N$77:$N$79,SUMIFS(Taxes!$N$14:$N$17,Taxes!$J$14:$J$17,YEAR(BK$4))),
IF(Taxes!$N$12&gt;1,SUMIFS(Taxes!$P$77:$P$79,Taxes!$N$77:$N$79,Taxes!$N$12),IF(Taxes!$P101&lt;&gt;"",Taxes!$P101,SUMIFS(Taxes!$P$77:$P$79,Taxes!$N$77:$N$79,Taxes!$N$12)))
))
)</f>
        <v>22686.993634051003</v>
      </c>
      <c r="BL230" s="5">
        <f ca="1">IF(BL$4="",0,BL118*
IF(SUMIFS(Taxes!$N$14:$N$17,Taxes!$J$14:$J$17,YEAR(BL$4))=4,IF(BL$1&lt;=Taxes!$P$81*12,Taxes!$P$82,IF(BL$1&lt;=Taxes!$P$83*12,Taxes!$P$84,IF(Taxes!$P101&lt;&gt;"",Taxes!$P101,Taxes!$P$77))),
IF(SUMIFS(Taxes!$N$14:$N$17,Taxes!$J$14:$J$17,YEAR(BL$4))&gt;1,SUMIFS(Taxes!$P$77:$P$79,Taxes!$N$77:$N$79,SUMIFS(Taxes!$N$14:$N$17,Taxes!$J$14:$J$17,YEAR(BL$4))),
IF(Taxes!$N$12&gt;1,SUMIFS(Taxes!$P$77:$P$79,Taxes!$N$77:$N$79,Taxes!$N$12),IF(Taxes!$P101&lt;&gt;"",Taxes!$P101,SUMIFS(Taxes!$P$77:$P$79,Taxes!$N$77:$N$79,Taxes!$N$12)))
))
)</f>
        <v>23284.019782315503</v>
      </c>
      <c r="BM230" s="5">
        <f ca="1">IF(BM$4="",0,BM118*
IF(SUMIFS(Taxes!$N$14:$N$17,Taxes!$J$14:$J$17,YEAR(BM$4))=4,IF(BM$1&lt;=Taxes!$P$81*12,Taxes!$P$82,IF(BM$1&lt;=Taxes!$P$83*12,Taxes!$P$84,IF(Taxes!$P101&lt;&gt;"",Taxes!$P101,Taxes!$P$77))),
IF(SUMIFS(Taxes!$N$14:$N$17,Taxes!$J$14:$J$17,YEAR(BM$4))&gt;1,SUMIFS(Taxes!$P$77:$P$79,Taxes!$N$77:$N$79,SUMIFS(Taxes!$N$14:$N$17,Taxes!$J$14:$J$17,YEAR(BM$4))),
IF(Taxes!$N$12&gt;1,SUMIFS(Taxes!$P$77:$P$79,Taxes!$N$77:$N$79,Taxes!$N$12),IF(Taxes!$P101&lt;&gt;"",Taxes!$P101,SUMIFS(Taxes!$P$77:$P$79,Taxes!$N$77:$N$79,Taxes!$N$12)))
))
)</f>
        <v>23881.045930580003</v>
      </c>
      <c r="BN230" s="5">
        <f ca="1">IF(BN$4="",0,BN118*
IF(SUMIFS(Taxes!$N$14:$N$17,Taxes!$J$14:$J$17,YEAR(BN$4))=4,IF(BN$1&lt;=Taxes!$P$81*12,Taxes!$P$82,IF(BN$1&lt;=Taxes!$P$83*12,Taxes!$P$84,IF(Taxes!$P101&lt;&gt;"",Taxes!$P101,Taxes!$P$77))),
IF(SUMIFS(Taxes!$N$14:$N$17,Taxes!$J$14:$J$17,YEAR(BN$4))&gt;1,SUMIFS(Taxes!$P$77:$P$79,Taxes!$N$77:$N$79,SUMIFS(Taxes!$N$14:$N$17,Taxes!$J$14:$J$17,YEAR(BN$4))),
IF(Taxes!$N$12&gt;1,SUMIFS(Taxes!$P$77:$P$79,Taxes!$N$77:$N$79,Taxes!$N$12),IF(Taxes!$P101&lt;&gt;"",Taxes!$P101,SUMIFS(Taxes!$P$77:$P$79,Taxes!$N$77:$N$79,Taxes!$N$12)))
))
)</f>
        <v>24728.823061115589</v>
      </c>
      <c r="BO230" s="5">
        <f ca="1">IF(BO$4="",0,BO118*
IF(SUMIFS(Taxes!$N$14:$N$17,Taxes!$J$14:$J$17,YEAR(BO$4))=4,IF(BO$1&lt;=Taxes!$P$81*12,Taxes!$P$82,IF(BO$1&lt;=Taxes!$P$83*12,Taxes!$P$84,IF(Taxes!$P101&lt;&gt;"",Taxes!$P101,Taxes!$P$77))),
IF(SUMIFS(Taxes!$N$14:$N$17,Taxes!$J$14:$J$17,YEAR(BO$4))&gt;1,SUMIFS(Taxes!$P$77:$P$79,Taxes!$N$77:$N$79,SUMIFS(Taxes!$N$14:$N$17,Taxes!$J$14:$J$17,YEAR(BO$4))),
IF(Taxes!$N$12&gt;1,SUMIFS(Taxes!$P$77:$P$79,Taxes!$N$77:$N$79,Taxes!$N$12),IF(Taxes!$P101&lt;&gt;"",Taxes!$P101,SUMIFS(Taxes!$P$77:$P$79,Taxes!$N$77:$N$79,Taxes!$N$12)))
))
)</f>
        <v>25582.570453133827</v>
      </c>
      <c r="BP230" s="5">
        <f ca="1">IF(BP$4="",0,BP118*
IF(SUMIFS(Taxes!$N$14:$N$17,Taxes!$J$14:$J$17,YEAR(BP$4))=4,IF(BP$1&lt;=Taxes!$P$81*12,Taxes!$P$82,IF(BP$1&lt;=Taxes!$P$83*12,Taxes!$P$84,IF(Taxes!$P101&lt;&gt;"",Taxes!$P101,Taxes!$P$77))),
IF(SUMIFS(Taxes!$N$14:$N$17,Taxes!$J$14:$J$17,YEAR(BP$4))&gt;1,SUMIFS(Taxes!$P$77:$P$79,Taxes!$N$77:$N$79,SUMIFS(Taxes!$N$14:$N$17,Taxes!$J$14:$J$17,YEAR(BP$4))),
IF(Taxes!$N$12&gt;1,SUMIFS(Taxes!$P$77:$P$79,Taxes!$N$77:$N$79,Taxes!$N$12),IF(Taxes!$P101&lt;&gt;"",Taxes!$P101,SUMIFS(Taxes!$P$77:$P$79,Taxes!$N$77:$N$79,Taxes!$N$12)))
))
)</f>
        <v>26442.288106634714</v>
      </c>
      <c r="BQ230" s="5">
        <f ca="1">IF(BQ$4="",0,BQ118*
IF(SUMIFS(Taxes!$N$14:$N$17,Taxes!$J$14:$J$17,YEAR(BQ$4))=4,IF(BQ$1&lt;=Taxes!$P$81*12,Taxes!$P$82,IF(BQ$1&lt;=Taxes!$P$83*12,Taxes!$P$84,IF(Taxes!$P101&lt;&gt;"",Taxes!$P101,Taxes!$P$77))),
IF(SUMIFS(Taxes!$N$14:$N$17,Taxes!$J$14:$J$17,YEAR(BQ$4))&gt;1,SUMIFS(Taxes!$P$77:$P$79,Taxes!$N$77:$N$79,SUMIFS(Taxes!$N$14:$N$17,Taxes!$J$14:$J$17,YEAR(BQ$4))),
IF(Taxes!$N$12&gt;1,SUMIFS(Taxes!$P$77:$P$79,Taxes!$N$77:$N$79,Taxes!$N$12),IF(Taxes!$P101&lt;&gt;"",Taxes!$P101,SUMIFS(Taxes!$P$77:$P$79,Taxes!$N$77:$N$79,Taxes!$N$12)))
))
)</f>
        <v>27057.225039347148</v>
      </c>
      <c r="BR230" s="5">
        <f ca="1">IF(BR$4="",0,BR118*
IF(SUMIFS(Taxes!$N$14:$N$17,Taxes!$J$14:$J$17,YEAR(BR$4))=4,IF(BR$1&lt;=Taxes!$P$81*12,Taxes!$P$82,IF(BR$1&lt;=Taxes!$P$83*12,Taxes!$P$84,IF(Taxes!$P101&lt;&gt;"",Taxes!$P101,Taxes!$P$77))),
IF(SUMIFS(Taxes!$N$14:$N$17,Taxes!$J$14:$J$17,YEAR(BR$4))&gt;1,SUMIFS(Taxes!$P$77:$P$79,Taxes!$N$77:$N$79,SUMIFS(Taxes!$N$14:$N$17,Taxes!$J$14:$J$17,YEAR(BR$4))),
IF(Taxes!$N$12&gt;1,SUMIFS(Taxes!$P$77:$P$79,Taxes!$N$77:$N$79,Taxes!$N$12),IF(Taxes!$P101&lt;&gt;"",Taxes!$P101,SUMIFS(Taxes!$P$77:$P$79,Taxes!$N$77:$N$79,Taxes!$N$12)))
))
)</f>
        <v>27672.161972059577</v>
      </c>
      <c r="BS230" s="5">
        <f ca="1">IF(BS$4="",0,BS118*
IF(SUMIFS(Taxes!$N$14:$N$17,Taxes!$J$14:$J$17,YEAR(BS$4))=4,IF(BS$1&lt;=Taxes!$P$81*12,Taxes!$P$82,IF(BS$1&lt;=Taxes!$P$83*12,Taxes!$P$84,IF(Taxes!$P101&lt;&gt;"",Taxes!$P101,Taxes!$P$77))),
IF(SUMIFS(Taxes!$N$14:$N$17,Taxes!$J$14:$J$17,YEAR(BS$4))&gt;1,SUMIFS(Taxes!$P$77:$P$79,Taxes!$N$77:$N$79,SUMIFS(Taxes!$N$14:$N$17,Taxes!$J$14:$J$17,YEAR(BS$4))),
IF(Taxes!$N$12&gt;1,SUMIFS(Taxes!$P$77:$P$79,Taxes!$N$77:$N$79,Taxes!$N$12),IF(Taxes!$P101&lt;&gt;"",Taxes!$P101,SUMIFS(Taxes!$P$77:$P$79,Taxes!$N$77:$N$79,Taxes!$N$12)))
))
)</f>
        <v>28287.098904772018</v>
      </c>
      <c r="BT230" s="5">
        <f ca="1">IF(BT$4="",0,BT118*
IF(SUMIFS(Taxes!$N$14:$N$17,Taxes!$J$14:$J$17,YEAR(BT$4))=4,IF(BT$1&lt;=Taxes!$P$81*12,Taxes!$P$82,IF(BT$1&lt;=Taxes!$P$83*12,Taxes!$P$84,IF(Taxes!$P101&lt;&gt;"",Taxes!$P101,Taxes!$P$77))),
IF(SUMIFS(Taxes!$N$14:$N$17,Taxes!$J$14:$J$17,YEAR(BT$4))&gt;1,SUMIFS(Taxes!$P$77:$P$79,Taxes!$N$77:$N$79,SUMIFS(Taxes!$N$14:$N$17,Taxes!$J$14:$J$17,YEAR(BT$4))),
IF(Taxes!$N$12&gt;1,SUMIFS(Taxes!$P$77:$P$79,Taxes!$N$77:$N$79,Taxes!$N$12),IF(Taxes!$P101&lt;&gt;"",Taxes!$P101,SUMIFS(Taxes!$P$77:$P$79,Taxes!$N$77:$N$79,Taxes!$N$12)))
))
)</f>
        <v>29197.205565186418</v>
      </c>
      <c r="BU230" s="5">
        <f ca="1">IF(BU$4="",0,BU118*
IF(SUMIFS(Taxes!$N$14:$N$17,Taxes!$J$14:$J$17,YEAR(BU$4))=4,IF(BU$1&lt;=Taxes!$P$81*12,Taxes!$P$82,IF(BU$1&lt;=Taxes!$P$83*12,Taxes!$P$84,IF(Taxes!$P101&lt;&gt;"",Taxes!$P101,Taxes!$P$77))),
IF(SUMIFS(Taxes!$N$14:$N$17,Taxes!$J$14:$J$17,YEAR(BU$4))&gt;1,SUMIFS(Taxes!$P$77:$P$79,Taxes!$N$77:$N$79,SUMIFS(Taxes!$N$14:$N$17,Taxes!$J$14:$J$17,YEAR(BU$4))),
IF(Taxes!$N$12&gt;1,SUMIFS(Taxes!$P$77:$P$79,Taxes!$N$77:$N$79,Taxes!$N$12),IF(Taxes!$P101&lt;&gt;"",Taxes!$P101,SUMIFS(Taxes!$P$77:$P$79,Taxes!$N$77:$N$79,Taxes!$N$12)))
))
)</f>
        <v>30113.46159492794</v>
      </c>
      <c r="BV230" s="5">
        <f ca="1">IF(BV$4="",0,BV118*
IF(SUMIFS(Taxes!$N$14:$N$17,Taxes!$J$14:$J$17,YEAR(BV$4))=4,IF(BV$1&lt;=Taxes!$P$81*12,Taxes!$P$82,IF(BV$1&lt;=Taxes!$P$83*12,Taxes!$P$84,IF(Taxes!$P101&lt;&gt;"",Taxes!$P101,Taxes!$P$77))),
IF(SUMIFS(Taxes!$N$14:$N$17,Taxes!$J$14:$J$17,YEAR(BV$4))&gt;1,SUMIFS(Taxes!$P$77:$P$79,Taxes!$N$77:$N$79,SUMIFS(Taxes!$N$14:$N$17,Taxes!$J$14:$J$17,YEAR(BV$4))),
IF(Taxes!$N$12&gt;1,SUMIFS(Taxes!$P$77:$P$79,Taxes!$N$77:$N$79,Taxes!$N$12),IF(Taxes!$P101&lt;&gt;"",Taxes!$P101,SUMIFS(Taxes!$P$77:$P$79,Taxes!$N$77:$N$79,Taxes!$N$12)))
))
)</f>
        <v>31035.866993996591</v>
      </c>
      <c r="BW230" s="5">
        <f ca="1">IF(BW$4="",0,BW118*
IF(SUMIFS(Taxes!$N$14:$N$17,Taxes!$J$14:$J$17,YEAR(BW$4))=4,IF(BW$1&lt;=Taxes!$P$81*12,Taxes!$P$82,IF(BW$1&lt;=Taxes!$P$83*12,Taxes!$P$84,IF(Taxes!$P101&lt;&gt;"",Taxes!$P101,Taxes!$P$77))),
IF(SUMIFS(Taxes!$N$14:$N$17,Taxes!$J$14:$J$17,YEAR(BW$4))&gt;1,SUMIFS(Taxes!$P$77:$P$79,Taxes!$N$77:$N$79,SUMIFS(Taxes!$N$14:$N$17,Taxes!$J$14:$J$17,YEAR(BW$4))),
IF(Taxes!$N$12&gt;1,SUMIFS(Taxes!$P$77:$P$79,Taxes!$N$77:$N$79,Taxes!$N$12),IF(Taxes!$P101&lt;&gt;"",Taxes!$P101,SUMIFS(Taxes!$P$77:$P$79,Taxes!$N$77:$N$79,Taxes!$N$12)))
))
)</f>
        <v>31669.252034690402</v>
      </c>
      <c r="BX230" s="5">
        <f ca="1">IF(BX$4="",0,BX118*
IF(SUMIFS(Taxes!$N$14:$N$17,Taxes!$J$14:$J$17,YEAR(BX$4))=4,IF(BX$1&lt;=Taxes!$P$81*12,Taxes!$P$82,IF(BX$1&lt;=Taxes!$P$83*12,Taxes!$P$84,IF(Taxes!$P101&lt;&gt;"",Taxes!$P101,Taxes!$P$77))),
IF(SUMIFS(Taxes!$N$14:$N$17,Taxes!$J$14:$J$17,YEAR(BX$4))&gt;1,SUMIFS(Taxes!$P$77:$P$79,Taxes!$N$77:$N$79,SUMIFS(Taxes!$N$14:$N$17,Taxes!$J$14:$J$17,YEAR(BX$4))),
IF(Taxes!$N$12&gt;1,SUMIFS(Taxes!$P$77:$P$79,Taxes!$N$77:$N$79,Taxes!$N$12),IF(Taxes!$P101&lt;&gt;"",Taxes!$P101,SUMIFS(Taxes!$P$77:$P$79,Taxes!$N$77:$N$79,Taxes!$N$12)))
))
)</f>
        <v>32302.637075384206</v>
      </c>
      <c r="BY230" s="5">
        <f ca="1">IF(BY$4="",0,BY118*
IF(SUMIFS(Taxes!$N$14:$N$17,Taxes!$J$14:$J$17,YEAR(BY$4))=4,IF(BY$1&lt;=Taxes!$P$81*12,Taxes!$P$82,IF(BY$1&lt;=Taxes!$P$83*12,Taxes!$P$84,IF(Taxes!$P101&lt;&gt;"",Taxes!$P101,Taxes!$P$77))),
IF(SUMIFS(Taxes!$N$14:$N$17,Taxes!$J$14:$J$17,YEAR(BY$4))&gt;1,SUMIFS(Taxes!$P$77:$P$79,Taxes!$N$77:$N$79,SUMIFS(Taxes!$N$14:$N$17,Taxes!$J$14:$J$17,YEAR(BY$4))),
IF(Taxes!$N$12&gt;1,SUMIFS(Taxes!$P$77:$P$79,Taxes!$N$77:$N$79,Taxes!$N$12),IF(Taxes!$P101&lt;&gt;"",Taxes!$P101,SUMIFS(Taxes!$P$77:$P$79,Taxes!$N$77:$N$79,Taxes!$N$12)))
))
)</f>
        <v>32936.02211607802</v>
      </c>
      <c r="BZ230" s="5">
        <f ca="1">IF(BZ$4="",0,BZ118*
IF(SUMIFS(Taxes!$N$14:$N$17,Taxes!$J$14:$J$17,YEAR(BZ$4))=4,IF(BZ$1&lt;=Taxes!$P$81*12,Taxes!$P$82,IF(BZ$1&lt;=Taxes!$P$83*12,Taxes!$P$84,IF(Taxes!$P101&lt;&gt;"",Taxes!$P101,Taxes!$P$77))),
IF(SUMIFS(Taxes!$N$14:$N$17,Taxes!$J$14:$J$17,YEAR(BZ$4))&gt;1,SUMIFS(Taxes!$P$77:$P$79,Taxes!$N$77:$N$79,SUMIFS(Taxes!$N$14:$N$17,Taxes!$J$14:$J$17,YEAR(BZ$4))),
IF(Taxes!$N$12&gt;1,SUMIFS(Taxes!$P$77:$P$79,Taxes!$N$77:$N$79,Taxes!$N$12),IF(Taxes!$P101&lt;&gt;"",Taxes!$P101,SUMIFS(Taxes!$P$77:$P$79,Taxes!$N$77:$N$79,Taxes!$N$12)))
))
)</f>
        <v>33911.435078746486</v>
      </c>
      <c r="CA230" s="5">
        <f ca="1">IF(CA$4="",0,CA118*
IF(SUMIFS(Taxes!$N$14:$N$17,Taxes!$J$14:$J$17,YEAR(CA$4))=4,IF(CA$1&lt;=Taxes!$P$81*12,Taxes!$P$82,IF(CA$1&lt;=Taxes!$P$83*12,Taxes!$P$84,IF(Taxes!$P101&lt;&gt;"",Taxes!$P101,Taxes!$P$77))),
IF(SUMIFS(Taxes!$N$14:$N$17,Taxes!$J$14:$J$17,YEAR(CA$4))&gt;1,SUMIFS(Taxes!$P$77:$P$79,Taxes!$N$77:$N$79,SUMIFS(Taxes!$N$14:$N$17,Taxes!$J$14:$J$17,YEAR(CA$4))),
IF(Taxes!$N$12&gt;1,SUMIFS(Taxes!$P$77:$P$79,Taxes!$N$77:$N$79,Taxes!$N$12),IF(Taxes!$P101&lt;&gt;"",Taxes!$P101,SUMIFS(Taxes!$P$77:$P$79,Taxes!$N$77:$N$79,Taxes!$N$12)))
))
)</f>
        <v>34893.181891821878</v>
      </c>
      <c r="CB230" s="5">
        <f ca="1">IF(CB$4="",0,CB118*
IF(SUMIFS(Taxes!$N$14:$N$17,Taxes!$J$14:$J$17,YEAR(CB$4))=4,IF(CB$1&lt;=Taxes!$P$81*12,Taxes!$P$82,IF(CB$1&lt;=Taxes!$P$83*12,Taxes!$P$84,IF(Taxes!$P101&lt;&gt;"",Taxes!$P101,Taxes!$P$77))),
IF(SUMIFS(Taxes!$N$14:$N$17,Taxes!$J$14:$J$17,YEAR(CB$4))&gt;1,SUMIFS(Taxes!$P$77:$P$79,Taxes!$N$77:$N$79,SUMIFS(Taxes!$N$14:$N$17,Taxes!$J$14:$J$17,YEAR(CB$4))),
IF(Taxes!$N$12&gt;1,SUMIFS(Taxes!$P$77:$P$79,Taxes!$N$77:$N$79,Taxes!$N$12),IF(Taxes!$P101&lt;&gt;"",Taxes!$P101,SUMIFS(Taxes!$P$77:$P$79,Taxes!$N$77:$N$79,Taxes!$N$12)))
))
)</f>
        <v>35881.262555304231</v>
      </c>
      <c r="CC230" s="5">
        <f ca="1">IF(CC$4="",0,CC118*
IF(SUMIFS(Taxes!$N$14:$N$17,Taxes!$J$14:$J$17,YEAR(CC$4))=4,IF(CC$1&lt;=Taxes!$P$81*12,Taxes!$P$82,IF(CC$1&lt;=Taxes!$P$83*12,Taxes!$P$84,IF(Taxes!$P101&lt;&gt;"",Taxes!$P101,Taxes!$P$77))),
IF(SUMIFS(Taxes!$N$14:$N$17,Taxes!$J$14:$J$17,YEAR(CC$4))&gt;1,SUMIFS(Taxes!$P$77:$P$79,Taxes!$N$77:$N$79,SUMIFS(Taxes!$N$14:$N$17,Taxes!$J$14:$J$17,YEAR(CC$4))),
IF(Taxes!$N$12&gt;1,SUMIFS(Taxes!$P$77:$P$79,Taxes!$N$77:$N$79,Taxes!$N$12),IF(Taxes!$P101&lt;&gt;"",Taxes!$P101,SUMIFS(Taxes!$P$77:$P$79,Taxes!$N$77:$N$79,Taxes!$N$12)))
))
)</f>
        <v>36533.649147218843</v>
      </c>
      <c r="CD230" s="5">
        <f ca="1">IF(CD$4="",0,CD118*
IF(SUMIFS(Taxes!$N$14:$N$17,Taxes!$J$14:$J$17,YEAR(CD$4))=4,IF(CD$1&lt;=Taxes!$P$81*12,Taxes!$P$82,IF(CD$1&lt;=Taxes!$P$83*12,Taxes!$P$84,IF(Taxes!$P101&lt;&gt;"",Taxes!$P101,Taxes!$P$77))),
IF(SUMIFS(Taxes!$N$14:$N$17,Taxes!$J$14:$J$17,YEAR(CD$4))&gt;1,SUMIFS(Taxes!$P$77:$P$79,Taxes!$N$77:$N$79,SUMIFS(Taxes!$N$14:$N$17,Taxes!$J$14:$J$17,YEAR(CD$4))),
IF(Taxes!$N$12&gt;1,SUMIFS(Taxes!$P$77:$P$79,Taxes!$N$77:$N$79,Taxes!$N$12),IF(Taxes!$P101&lt;&gt;"",Taxes!$P101,SUMIFS(Taxes!$P$77:$P$79,Taxes!$N$77:$N$79,Taxes!$N$12)))
))
)</f>
        <v>37186.035739133469</v>
      </c>
      <c r="CE230" s="5">
        <f ca="1">IF(CE$4="",0,CE118*
IF(SUMIFS(Taxes!$N$14:$N$17,Taxes!$J$14:$J$17,YEAR(CE$4))=4,IF(CE$1&lt;=Taxes!$P$81*12,Taxes!$P$82,IF(CE$1&lt;=Taxes!$P$83*12,Taxes!$P$84,IF(Taxes!$P101&lt;&gt;"",Taxes!$P101,Taxes!$P$77))),
IF(SUMIFS(Taxes!$N$14:$N$17,Taxes!$J$14:$J$17,YEAR(CE$4))&gt;1,SUMIFS(Taxes!$P$77:$P$79,Taxes!$N$77:$N$79,SUMIFS(Taxes!$N$14:$N$17,Taxes!$J$14:$J$17,YEAR(CE$4))),
IF(Taxes!$N$12&gt;1,SUMIFS(Taxes!$P$77:$P$79,Taxes!$N$77:$N$79,Taxes!$N$12),IF(Taxes!$P101&lt;&gt;"",Taxes!$P101,SUMIFS(Taxes!$P$77:$P$79,Taxes!$N$77:$N$79,Taxes!$N$12)))
))
)</f>
        <v>37838.422331048088</v>
      </c>
      <c r="CF230" s="5">
        <f ca="1">IF(CF$4="",0,CF118*
IF(SUMIFS(Taxes!$N$14:$N$17,Taxes!$J$14:$J$17,YEAR(CF$4))=4,IF(CF$1&lt;=Taxes!$P$81*12,Taxes!$P$82,IF(CF$1&lt;=Taxes!$P$83*12,Taxes!$P$84,IF(Taxes!$P101&lt;&gt;"",Taxes!$P101,Taxes!$P$77))),
IF(SUMIFS(Taxes!$N$14:$N$17,Taxes!$J$14:$J$17,YEAR(CF$4))&gt;1,SUMIFS(Taxes!$P$77:$P$79,Taxes!$N$77:$N$79,SUMIFS(Taxes!$N$14:$N$17,Taxes!$J$14:$J$17,YEAR(CF$4))),
IF(Taxes!$N$12&gt;1,SUMIFS(Taxes!$P$77:$P$79,Taxes!$N$77:$N$79,Taxes!$N$12),IF(Taxes!$P101&lt;&gt;"",Taxes!$P101,SUMIFS(Taxes!$P$77:$P$79,Taxes!$N$77:$N$79,Taxes!$N$12)))
))
)</f>
        <v>0</v>
      </c>
    </row>
    <row r="231" spans="2:84" s="26" customFormat="1" ht="12" x14ac:dyDescent="0.25">
      <c r="B231" s="13"/>
      <c r="M231" s="55"/>
      <c r="N231" s="44" t="s">
        <v>21</v>
      </c>
      <c r="O231" s="45"/>
      <c r="P231" s="46"/>
      <c r="Q231" s="89"/>
      <c r="U231" s="41"/>
      <c r="V231" s="42"/>
      <c r="W231" s="43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</row>
    <row r="232" spans="2:84" x14ac:dyDescent="0.3">
      <c r="B232" s="13">
        <f>ROW()</f>
        <v>232</v>
      </c>
      <c r="H232" s="1" t="str">
        <f>$H$216</f>
        <v>НДС к вычету</v>
      </c>
      <c r="I232" s="1" t="str">
        <f>$H$196</f>
        <v>Постоянные расходы</v>
      </c>
      <c r="M232" s="53" t="s">
        <v>18</v>
      </c>
      <c r="U232" s="5">
        <f t="shared" ca="1" si="156"/>
        <v>1393474.2875000006</v>
      </c>
      <c r="X232" s="5">
        <f t="shared" ref="X232:AI232" ca="1" si="164">IF(X$4="",0,SUM(X233:X248))</f>
        <v>18000.000000000004</v>
      </c>
      <c r="Y232" s="5">
        <f t="shared" ca="1" si="164"/>
        <v>18000.000000000004</v>
      </c>
      <c r="Z232" s="5">
        <f t="shared" ca="1" si="164"/>
        <v>18000.000000000004</v>
      </c>
      <c r="AA232" s="5">
        <f t="shared" ca="1" si="164"/>
        <v>18000.000000000004</v>
      </c>
      <c r="AB232" s="5">
        <f t="shared" ca="1" si="164"/>
        <v>18000.000000000004</v>
      </c>
      <c r="AC232" s="5">
        <f t="shared" ca="1" si="164"/>
        <v>18000.000000000004</v>
      </c>
      <c r="AD232" s="5">
        <f t="shared" ca="1" si="164"/>
        <v>18000.000000000004</v>
      </c>
      <c r="AE232" s="5">
        <f t="shared" ca="1" si="164"/>
        <v>18000.000000000004</v>
      </c>
      <c r="AF232" s="5">
        <f t="shared" ca="1" si="164"/>
        <v>18000.000000000004</v>
      </c>
      <c r="AG232" s="5">
        <f t="shared" ca="1" si="164"/>
        <v>18000.000000000004</v>
      </c>
      <c r="AH232" s="5">
        <f t="shared" ca="1" si="164"/>
        <v>18000.000000000004</v>
      </c>
      <c r="AI232" s="5">
        <f t="shared" ca="1" si="164"/>
        <v>18000.000000000004</v>
      </c>
      <c r="AJ232" s="5">
        <f t="shared" ref="AJ232:CF232" ca="1" si="165">IF(AJ$4="",0,SUM(AJ233:AJ248))</f>
        <v>18900</v>
      </c>
      <c r="AK232" s="5">
        <f t="shared" ca="1" si="165"/>
        <v>18900</v>
      </c>
      <c r="AL232" s="5">
        <f t="shared" ca="1" si="165"/>
        <v>18900</v>
      </c>
      <c r="AM232" s="5">
        <f t="shared" ca="1" si="165"/>
        <v>18900</v>
      </c>
      <c r="AN232" s="5">
        <f t="shared" ca="1" si="165"/>
        <v>18900</v>
      </c>
      <c r="AO232" s="5">
        <f t="shared" ca="1" si="165"/>
        <v>18900</v>
      </c>
      <c r="AP232" s="5">
        <f t="shared" ca="1" si="165"/>
        <v>18900</v>
      </c>
      <c r="AQ232" s="5">
        <f t="shared" ca="1" si="165"/>
        <v>18900</v>
      </c>
      <c r="AR232" s="5">
        <f t="shared" ca="1" si="165"/>
        <v>19775</v>
      </c>
      <c r="AS232" s="5">
        <f t="shared" ca="1" si="165"/>
        <v>19775</v>
      </c>
      <c r="AT232" s="5">
        <f t="shared" ca="1" si="165"/>
        <v>19775</v>
      </c>
      <c r="AU232" s="5">
        <f t="shared" ca="1" si="165"/>
        <v>19775</v>
      </c>
      <c r="AV232" s="5">
        <f t="shared" ca="1" si="165"/>
        <v>20763.75</v>
      </c>
      <c r="AW232" s="5">
        <f t="shared" ca="1" si="165"/>
        <v>20763.75</v>
      </c>
      <c r="AX232" s="5">
        <f t="shared" ca="1" si="165"/>
        <v>20763.75</v>
      </c>
      <c r="AY232" s="5">
        <f t="shared" ca="1" si="165"/>
        <v>20763.75</v>
      </c>
      <c r="AZ232" s="5">
        <f t="shared" ca="1" si="165"/>
        <v>20763.75</v>
      </c>
      <c r="BA232" s="5">
        <f t="shared" ca="1" si="165"/>
        <v>20763.75</v>
      </c>
      <c r="BB232" s="5">
        <f t="shared" ca="1" si="165"/>
        <v>20763.75</v>
      </c>
      <c r="BC232" s="5">
        <f t="shared" ca="1" si="165"/>
        <v>20763.75</v>
      </c>
      <c r="BD232" s="5">
        <f t="shared" ca="1" si="165"/>
        <v>20763.75</v>
      </c>
      <c r="BE232" s="5">
        <f t="shared" ca="1" si="165"/>
        <v>20763.75</v>
      </c>
      <c r="BF232" s="5">
        <f t="shared" ca="1" si="165"/>
        <v>20763.75</v>
      </c>
      <c r="BG232" s="5">
        <f t="shared" ca="1" si="165"/>
        <v>20763.75</v>
      </c>
      <c r="BH232" s="5">
        <f t="shared" ca="1" si="165"/>
        <v>21801.937500000004</v>
      </c>
      <c r="BI232" s="5">
        <f t="shared" ca="1" si="165"/>
        <v>21801.937500000004</v>
      </c>
      <c r="BJ232" s="5">
        <f t="shared" ca="1" si="165"/>
        <v>21801.937500000004</v>
      </c>
      <c r="BK232" s="5">
        <f t="shared" ca="1" si="165"/>
        <v>21801.937500000004</v>
      </c>
      <c r="BL232" s="5">
        <f t="shared" ca="1" si="165"/>
        <v>22766.625000000004</v>
      </c>
      <c r="BM232" s="5">
        <f t="shared" ca="1" si="165"/>
        <v>22766.625000000004</v>
      </c>
      <c r="BN232" s="5">
        <f t="shared" ca="1" si="165"/>
        <v>22766.625000000004</v>
      </c>
      <c r="BO232" s="5">
        <f t="shared" ca="1" si="165"/>
        <v>22766.625000000004</v>
      </c>
      <c r="BP232" s="5">
        <f t="shared" ca="1" si="165"/>
        <v>22766.625000000004</v>
      </c>
      <c r="BQ232" s="5">
        <f t="shared" ca="1" si="165"/>
        <v>22766.625000000004</v>
      </c>
      <c r="BR232" s="5">
        <f t="shared" ca="1" si="165"/>
        <v>22766.625000000004</v>
      </c>
      <c r="BS232" s="5">
        <f t="shared" ca="1" si="165"/>
        <v>22766.625000000004</v>
      </c>
      <c r="BT232" s="5">
        <f t="shared" ca="1" si="165"/>
        <v>23904.956249999999</v>
      </c>
      <c r="BU232" s="5">
        <f t="shared" ca="1" si="165"/>
        <v>23904.956249999999</v>
      </c>
      <c r="BV232" s="5">
        <f t="shared" ca="1" si="165"/>
        <v>38085.862500000003</v>
      </c>
      <c r="BW232" s="5">
        <f t="shared" ca="1" si="165"/>
        <v>38085.862500000003</v>
      </c>
      <c r="BX232" s="5">
        <f t="shared" ca="1" si="165"/>
        <v>38085.862500000003</v>
      </c>
      <c r="BY232" s="5">
        <f t="shared" ca="1" si="165"/>
        <v>38085.862500000003</v>
      </c>
      <c r="BZ232" s="5">
        <f t="shared" ca="1" si="165"/>
        <v>38085.862500000003</v>
      </c>
      <c r="CA232" s="5">
        <f t="shared" ca="1" si="165"/>
        <v>38085.862500000003</v>
      </c>
      <c r="CB232" s="5">
        <f t="shared" ca="1" si="165"/>
        <v>38085.862500000003</v>
      </c>
      <c r="CC232" s="5">
        <f t="shared" ca="1" si="165"/>
        <v>38085.862500000003</v>
      </c>
      <c r="CD232" s="5">
        <f t="shared" ca="1" si="165"/>
        <v>38085.862500000003</v>
      </c>
      <c r="CE232" s="5">
        <f t="shared" ca="1" si="165"/>
        <v>38085.862500000003</v>
      </c>
      <c r="CF232" s="5">
        <f t="shared" ca="1" si="165"/>
        <v>0</v>
      </c>
    </row>
    <row r="233" spans="2:84" x14ac:dyDescent="0.3">
      <c r="B233" s="13">
        <f>ROW()</f>
        <v>233</v>
      </c>
      <c r="H233" s="1" t="str">
        <f>$H$216</f>
        <v>НДС к вычету</v>
      </c>
      <c r="I233" s="1" t="str">
        <f>$I$232</f>
        <v>Постоянные расходы</v>
      </c>
      <c r="J233" s="1" t="str">
        <f>I159</f>
        <v>Аренда офиса</v>
      </c>
      <c r="M233" s="53" t="s">
        <v>18</v>
      </c>
      <c r="U233" s="5">
        <f ca="1">SUM(INDIRECT(ADDRESS($B233,$X$2)&amp;":"&amp;ADDRESS($B233,$X$2-1+$P$8)))</f>
        <v>915397.4375</v>
      </c>
      <c r="X233" s="5">
        <f ca="1">IF(X$4="",0,X197*
IF(SUMIFS(Taxes!$N$14:$N$17,Taxes!$J$14:$J$17,YEAR(X$4))=4,IF(X$1&lt;=Taxes!$P$81*12,Taxes!$P$82,IF(X$1&lt;=Taxes!$P$83*12,Taxes!$P$84,IF(Taxes!$P104&lt;&gt;"",Taxes!$P104,Taxes!$P$77))),
IF(SUMIFS(Taxes!$N$14:$N$17,Taxes!$J$14:$J$17,YEAR(X$4))&gt;1,SUMIFS(Taxes!$P$77:$P$79,Taxes!$N$77:$N$79,SUMIFS(Taxes!$N$14:$N$17,Taxes!$J$14:$J$17,YEAR(X$4))),
IF(Taxes!$N$12&gt;1,SUMIFS(Taxes!$P$77:$P$79,Taxes!$N$77:$N$79,Taxes!$N$12),IF(Taxes!$P104&lt;&gt;"",Taxes!$P104,SUMIFS(Taxes!$P$77:$P$79,Taxes!$N$77:$N$79,Taxes!$N$12)))
))
)</f>
        <v>11666.666666666668</v>
      </c>
      <c r="Y233" s="5">
        <f ca="1">IF(Y$4="",0,Y197*
IF(SUMIFS(Taxes!$N$14:$N$17,Taxes!$J$14:$J$17,YEAR(Y$4))=4,IF(Y$1&lt;=Taxes!$P$81*12,Taxes!$P$82,IF(Y$1&lt;=Taxes!$P$83*12,Taxes!$P$84,IF(Taxes!$P104&lt;&gt;"",Taxes!$P104,Taxes!$P$77))),
IF(SUMIFS(Taxes!$N$14:$N$17,Taxes!$J$14:$J$17,YEAR(Y$4))&gt;1,SUMIFS(Taxes!$P$77:$P$79,Taxes!$N$77:$N$79,SUMIFS(Taxes!$N$14:$N$17,Taxes!$J$14:$J$17,YEAR(Y$4))),
IF(Taxes!$N$12&gt;1,SUMIFS(Taxes!$P$77:$P$79,Taxes!$N$77:$N$79,Taxes!$N$12),IF(Taxes!$P104&lt;&gt;"",Taxes!$P104,SUMIFS(Taxes!$P$77:$P$79,Taxes!$N$77:$N$79,Taxes!$N$12)))
))
)</f>
        <v>11666.666666666668</v>
      </c>
      <c r="Z233" s="5">
        <f ca="1">IF(Z$4="",0,Z197*
IF(SUMIFS(Taxes!$N$14:$N$17,Taxes!$J$14:$J$17,YEAR(Z$4))=4,IF(Z$1&lt;=Taxes!$P$81*12,Taxes!$P$82,IF(Z$1&lt;=Taxes!$P$83*12,Taxes!$P$84,IF(Taxes!$P104&lt;&gt;"",Taxes!$P104,Taxes!$P$77))),
IF(SUMIFS(Taxes!$N$14:$N$17,Taxes!$J$14:$J$17,YEAR(Z$4))&gt;1,SUMIFS(Taxes!$P$77:$P$79,Taxes!$N$77:$N$79,SUMIFS(Taxes!$N$14:$N$17,Taxes!$J$14:$J$17,YEAR(Z$4))),
IF(Taxes!$N$12&gt;1,SUMIFS(Taxes!$P$77:$P$79,Taxes!$N$77:$N$79,Taxes!$N$12),IF(Taxes!$P104&lt;&gt;"",Taxes!$P104,SUMIFS(Taxes!$P$77:$P$79,Taxes!$N$77:$N$79,Taxes!$N$12)))
))
)</f>
        <v>11666.666666666668</v>
      </c>
      <c r="AA233" s="5">
        <f ca="1">IF(AA$4="",0,AA197*
IF(SUMIFS(Taxes!$N$14:$N$17,Taxes!$J$14:$J$17,YEAR(AA$4))=4,IF(AA$1&lt;=Taxes!$P$81*12,Taxes!$P$82,IF(AA$1&lt;=Taxes!$P$83*12,Taxes!$P$84,IF(Taxes!$P104&lt;&gt;"",Taxes!$P104,Taxes!$P$77))),
IF(SUMIFS(Taxes!$N$14:$N$17,Taxes!$J$14:$J$17,YEAR(AA$4))&gt;1,SUMIFS(Taxes!$P$77:$P$79,Taxes!$N$77:$N$79,SUMIFS(Taxes!$N$14:$N$17,Taxes!$J$14:$J$17,YEAR(AA$4))),
IF(Taxes!$N$12&gt;1,SUMIFS(Taxes!$P$77:$P$79,Taxes!$N$77:$N$79,Taxes!$N$12),IF(Taxes!$P104&lt;&gt;"",Taxes!$P104,SUMIFS(Taxes!$P$77:$P$79,Taxes!$N$77:$N$79,Taxes!$N$12)))
))
)</f>
        <v>11666.666666666668</v>
      </c>
      <c r="AB233" s="5">
        <f ca="1">IF(AB$4="",0,AB197*
IF(SUMIFS(Taxes!$N$14:$N$17,Taxes!$J$14:$J$17,YEAR(AB$4))=4,IF(AB$1&lt;=Taxes!$P$81*12,Taxes!$P$82,IF(AB$1&lt;=Taxes!$P$83*12,Taxes!$P$84,IF(Taxes!$P104&lt;&gt;"",Taxes!$P104,Taxes!$P$77))),
IF(SUMIFS(Taxes!$N$14:$N$17,Taxes!$J$14:$J$17,YEAR(AB$4))&gt;1,SUMIFS(Taxes!$P$77:$P$79,Taxes!$N$77:$N$79,SUMIFS(Taxes!$N$14:$N$17,Taxes!$J$14:$J$17,YEAR(AB$4))),
IF(Taxes!$N$12&gt;1,SUMIFS(Taxes!$P$77:$P$79,Taxes!$N$77:$N$79,Taxes!$N$12),IF(Taxes!$P104&lt;&gt;"",Taxes!$P104,SUMIFS(Taxes!$P$77:$P$79,Taxes!$N$77:$N$79,Taxes!$N$12)))
))
)</f>
        <v>11666.666666666668</v>
      </c>
      <c r="AC233" s="5">
        <f ca="1">IF(AC$4="",0,AC197*
IF(SUMIFS(Taxes!$N$14:$N$17,Taxes!$J$14:$J$17,YEAR(AC$4))=4,IF(AC$1&lt;=Taxes!$P$81*12,Taxes!$P$82,IF(AC$1&lt;=Taxes!$P$83*12,Taxes!$P$84,IF(Taxes!$P104&lt;&gt;"",Taxes!$P104,Taxes!$P$77))),
IF(SUMIFS(Taxes!$N$14:$N$17,Taxes!$J$14:$J$17,YEAR(AC$4))&gt;1,SUMIFS(Taxes!$P$77:$P$79,Taxes!$N$77:$N$79,SUMIFS(Taxes!$N$14:$N$17,Taxes!$J$14:$J$17,YEAR(AC$4))),
IF(Taxes!$N$12&gt;1,SUMIFS(Taxes!$P$77:$P$79,Taxes!$N$77:$N$79,Taxes!$N$12),IF(Taxes!$P104&lt;&gt;"",Taxes!$P104,SUMIFS(Taxes!$P$77:$P$79,Taxes!$N$77:$N$79,Taxes!$N$12)))
))
)</f>
        <v>11666.666666666668</v>
      </c>
      <c r="AD233" s="5">
        <f ca="1">IF(AD$4="",0,AD197*
IF(SUMIFS(Taxes!$N$14:$N$17,Taxes!$J$14:$J$17,YEAR(AD$4))=4,IF(AD$1&lt;=Taxes!$P$81*12,Taxes!$P$82,IF(AD$1&lt;=Taxes!$P$83*12,Taxes!$P$84,IF(Taxes!$P104&lt;&gt;"",Taxes!$P104,Taxes!$P$77))),
IF(SUMIFS(Taxes!$N$14:$N$17,Taxes!$J$14:$J$17,YEAR(AD$4))&gt;1,SUMIFS(Taxes!$P$77:$P$79,Taxes!$N$77:$N$79,SUMIFS(Taxes!$N$14:$N$17,Taxes!$J$14:$J$17,YEAR(AD$4))),
IF(Taxes!$N$12&gt;1,SUMIFS(Taxes!$P$77:$P$79,Taxes!$N$77:$N$79,Taxes!$N$12),IF(Taxes!$P104&lt;&gt;"",Taxes!$P104,SUMIFS(Taxes!$P$77:$P$79,Taxes!$N$77:$N$79,Taxes!$N$12)))
))
)</f>
        <v>11666.666666666668</v>
      </c>
      <c r="AE233" s="5">
        <f ca="1">IF(AE$4="",0,AE197*
IF(SUMIFS(Taxes!$N$14:$N$17,Taxes!$J$14:$J$17,YEAR(AE$4))=4,IF(AE$1&lt;=Taxes!$P$81*12,Taxes!$P$82,IF(AE$1&lt;=Taxes!$P$83*12,Taxes!$P$84,IF(Taxes!$P104&lt;&gt;"",Taxes!$P104,Taxes!$P$77))),
IF(SUMIFS(Taxes!$N$14:$N$17,Taxes!$J$14:$J$17,YEAR(AE$4))&gt;1,SUMIFS(Taxes!$P$77:$P$79,Taxes!$N$77:$N$79,SUMIFS(Taxes!$N$14:$N$17,Taxes!$J$14:$J$17,YEAR(AE$4))),
IF(Taxes!$N$12&gt;1,SUMIFS(Taxes!$P$77:$P$79,Taxes!$N$77:$N$79,Taxes!$N$12),IF(Taxes!$P104&lt;&gt;"",Taxes!$P104,SUMIFS(Taxes!$P$77:$P$79,Taxes!$N$77:$N$79,Taxes!$N$12)))
))
)</f>
        <v>11666.666666666668</v>
      </c>
      <c r="AF233" s="5">
        <f ca="1">IF(AF$4="",0,AF197*
IF(SUMIFS(Taxes!$N$14:$N$17,Taxes!$J$14:$J$17,YEAR(AF$4))=4,IF(AF$1&lt;=Taxes!$P$81*12,Taxes!$P$82,IF(AF$1&lt;=Taxes!$P$83*12,Taxes!$P$84,IF(Taxes!$P104&lt;&gt;"",Taxes!$P104,Taxes!$P$77))),
IF(SUMIFS(Taxes!$N$14:$N$17,Taxes!$J$14:$J$17,YEAR(AF$4))&gt;1,SUMIFS(Taxes!$P$77:$P$79,Taxes!$N$77:$N$79,SUMIFS(Taxes!$N$14:$N$17,Taxes!$J$14:$J$17,YEAR(AF$4))),
IF(Taxes!$N$12&gt;1,SUMIFS(Taxes!$P$77:$P$79,Taxes!$N$77:$N$79,Taxes!$N$12),IF(Taxes!$P104&lt;&gt;"",Taxes!$P104,SUMIFS(Taxes!$P$77:$P$79,Taxes!$N$77:$N$79,Taxes!$N$12)))
))
)</f>
        <v>11666.666666666668</v>
      </c>
      <c r="AG233" s="5">
        <f ca="1">IF(AG$4="",0,AG197*
IF(SUMIFS(Taxes!$N$14:$N$17,Taxes!$J$14:$J$17,YEAR(AG$4))=4,IF(AG$1&lt;=Taxes!$P$81*12,Taxes!$P$82,IF(AG$1&lt;=Taxes!$P$83*12,Taxes!$P$84,IF(Taxes!$P104&lt;&gt;"",Taxes!$P104,Taxes!$P$77))),
IF(SUMIFS(Taxes!$N$14:$N$17,Taxes!$J$14:$J$17,YEAR(AG$4))&gt;1,SUMIFS(Taxes!$P$77:$P$79,Taxes!$N$77:$N$79,SUMIFS(Taxes!$N$14:$N$17,Taxes!$J$14:$J$17,YEAR(AG$4))),
IF(Taxes!$N$12&gt;1,SUMIFS(Taxes!$P$77:$P$79,Taxes!$N$77:$N$79,Taxes!$N$12),IF(Taxes!$P104&lt;&gt;"",Taxes!$P104,SUMIFS(Taxes!$P$77:$P$79,Taxes!$N$77:$N$79,Taxes!$N$12)))
))
)</f>
        <v>11666.666666666668</v>
      </c>
      <c r="AH233" s="5">
        <f ca="1">IF(AH$4="",0,AH197*
IF(SUMIFS(Taxes!$N$14:$N$17,Taxes!$J$14:$J$17,YEAR(AH$4))=4,IF(AH$1&lt;=Taxes!$P$81*12,Taxes!$P$82,IF(AH$1&lt;=Taxes!$P$83*12,Taxes!$P$84,IF(Taxes!$P104&lt;&gt;"",Taxes!$P104,Taxes!$P$77))),
IF(SUMIFS(Taxes!$N$14:$N$17,Taxes!$J$14:$J$17,YEAR(AH$4))&gt;1,SUMIFS(Taxes!$P$77:$P$79,Taxes!$N$77:$N$79,SUMIFS(Taxes!$N$14:$N$17,Taxes!$J$14:$J$17,YEAR(AH$4))),
IF(Taxes!$N$12&gt;1,SUMIFS(Taxes!$P$77:$P$79,Taxes!$N$77:$N$79,Taxes!$N$12),IF(Taxes!$P104&lt;&gt;"",Taxes!$P104,SUMIFS(Taxes!$P$77:$P$79,Taxes!$N$77:$N$79,Taxes!$N$12)))
))
)</f>
        <v>11666.666666666668</v>
      </c>
      <c r="AI233" s="5">
        <f ca="1">IF(AI$4="",0,AI197*
IF(SUMIFS(Taxes!$N$14:$N$17,Taxes!$J$14:$J$17,YEAR(AI$4))=4,IF(AI$1&lt;=Taxes!$P$81*12,Taxes!$P$82,IF(AI$1&lt;=Taxes!$P$83*12,Taxes!$P$84,IF(Taxes!$P104&lt;&gt;"",Taxes!$P104,Taxes!$P$77))),
IF(SUMIFS(Taxes!$N$14:$N$17,Taxes!$J$14:$J$17,YEAR(AI$4))&gt;1,SUMIFS(Taxes!$P$77:$P$79,Taxes!$N$77:$N$79,SUMIFS(Taxes!$N$14:$N$17,Taxes!$J$14:$J$17,YEAR(AI$4))),
IF(Taxes!$N$12&gt;1,SUMIFS(Taxes!$P$77:$P$79,Taxes!$N$77:$N$79,Taxes!$N$12),IF(Taxes!$P104&lt;&gt;"",Taxes!$P104,SUMIFS(Taxes!$P$77:$P$79,Taxes!$N$77:$N$79,Taxes!$N$12)))
))
)</f>
        <v>11666.666666666668</v>
      </c>
      <c r="AJ233" s="5">
        <f ca="1">IF(AJ$4="",0,AJ197*
IF(SUMIFS(Taxes!$N$14:$N$17,Taxes!$J$14:$J$17,YEAR(AJ$4))=4,IF(AJ$1&lt;=Taxes!$P$81*12,Taxes!$P$82,IF(AJ$1&lt;=Taxes!$P$83*12,Taxes!$P$84,IF(Taxes!$P104&lt;&gt;"",Taxes!$P104,Taxes!$P$77))),
IF(SUMIFS(Taxes!$N$14:$N$17,Taxes!$J$14:$J$17,YEAR(AJ$4))&gt;1,SUMIFS(Taxes!$P$77:$P$79,Taxes!$N$77:$N$79,SUMIFS(Taxes!$N$14:$N$17,Taxes!$J$14:$J$17,YEAR(AJ$4))),
IF(Taxes!$N$12&gt;1,SUMIFS(Taxes!$P$77:$P$79,Taxes!$N$77:$N$79,Taxes!$N$12),IF(Taxes!$P104&lt;&gt;"",Taxes!$P104,SUMIFS(Taxes!$P$77:$P$79,Taxes!$N$77:$N$79,Taxes!$N$12)))
))
)</f>
        <v>12250</v>
      </c>
      <c r="AK233" s="5">
        <f ca="1">IF(AK$4="",0,AK197*
IF(SUMIFS(Taxes!$N$14:$N$17,Taxes!$J$14:$J$17,YEAR(AK$4))=4,IF(AK$1&lt;=Taxes!$P$81*12,Taxes!$P$82,IF(AK$1&lt;=Taxes!$P$83*12,Taxes!$P$84,IF(Taxes!$P104&lt;&gt;"",Taxes!$P104,Taxes!$P$77))),
IF(SUMIFS(Taxes!$N$14:$N$17,Taxes!$J$14:$J$17,YEAR(AK$4))&gt;1,SUMIFS(Taxes!$P$77:$P$79,Taxes!$N$77:$N$79,SUMIFS(Taxes!$N$14:$N$17,Taxes!$J$14:$J$17,YEAR(AK$4))),
IF(Taxes!$N$12&gt;1,SUMIFS(Taxes!$P$77:$P$79,Taxes!$N$77:$N$79,Taxes!$N$12),IF(Taxes!$P104&lt;&gt;"",Taxes!$P104,SUMIFS(Taxes!$P$77:$P$79,Taxes!$N$77:$N$79,Taxes!$N$12)))
))
)</f>
        <v>12250</v>
      </c>
      <c r="AL233" s="5">
        <f ca="1">IF(AL$4="",0,AL197*
IF(SUMIFS(Taxes!$N$14:$N$17,Taxes!$J$14:$J$17,YEAR(AL$4))=4,IF(AL$1&lt;=Taxes!$P$81*12,Taxes!$P$82,IF(AL$1&lt;=Taxes!$P$83*12,Taxes!$P$84,IF(Taxes!$P104&lt;&gt;"",Taxes!$P104,Taxes!$P$77))),
IF(SUMIFS(Taxes!$N$14:$N$17,Taxes!$J$14:$J$17,YEAR(AL$4))&gt;1,SUMIFS(Taxes!$P$77:$P$79,Taxes!$N$77:$N$79,SUMIFS(Taxes!$N$14:$N$17,Taxes!$J$14:$J$17,YEAR(AL$4))),
IF(Taxes!$N$12&gt;1,SUMIFS(Taxes!$P$77:$P$79,Taxes!$N$77:$N$79,Taxes!$N$12),IF(Taxes!$P104&lt;&gt;"",Taxes!$P104,SUMIFS(Taxes!$P$77:$P$79,Taxes!$N$77:$N$79,Taxes!$N$12)))
))
)</f>
        <v>12250</v>
      </c>
      <c r="AM233" s="5">
        <f ca="1">IF(AM$4="",0,AM197*
IF(SUMIFS(Taxes!$N$14:$N$17,Taxes!$J$14:$J$17,YEAR(AM$4))=4,IF(AM$1&lt;=Taxes!$P$81*12,Taxes!$P$82,IF(AM$1&lt;=Taxes!$P$83*12,Taxes!$P$84,IF(Taxes!$P104&lt;&gt;"",Taxes!$P104,Taxes!$P$77))),
IF(SUMIFS(Taxes!$N$14:$N$17,Taxes!$J$14:$J$17,YEAR(AM$4))&gt;1,SUMIFS(Taxes!$P$77:$P$79,Taxes!$N$77:$N$79,SUMIFS(Taxes!$N$14:$N$17,Taxes!$J$14:$J$17,YEAR(AM$4))),
IF(Taxes!$N$12&gt;1,SUMIFS(Taxes!$P$77:$P$79,Taxes!$N$77:$N$79,Taxes!$N$12),IF(Taxes!$P104&lt;&gt;"",Taxes!$P104,SUMIFS(Taxes!$P$77:$P$79,Taxes!$N$77:$N$79,Taxes!$N$12)))
))
)</f>
        <v>12250</v>
      </c>
      <c r="AN233" s="5">
        <f ca="1">IF(AN$4="",0,AN197*
IF(SUMIFS(Taxes!$N$14:$N$17,Taxes!$J$14:$J$17,YEAR(AN$4))=4,IF(AN$1&lt;=Taxes!$P$81*12,Taxes!$P$82,IF(AN$1&lt;=Taxes!$P$83*12,Taxes!$P$84,IF(Taxes!$P104&lt;&gt;"",Taxes!$P104,Taxes!$P$77))),
IF(SUMIFS(Taxes!$N$14:$N$17,Taxes!$J$14:$J$17,YEAR(AN$4))&gt;1,SUMIFS(Taxes!$P$77:$P$79,Taxes!$N$77:$N$79,SUMIFS(Taxes!$N$14:$N$17,Taxes!$J$14:$J$17,YEAR(AN$4))),
IF(Taxes!$N$12&gt;1,SUMIFS(Taxes!$P$77:$P$79,Taxes!$N$77:$N$79,Taxes!$N$12),IF(Taxes!$P104&lt;&gt;"",Taxes!$P104,SUMIFS(Taxes!$P$77:$P$79,Taxes!$N$77:$N$79,Taxes!$N$12)))
))
)</f>
        <v>12250</v>
      </c>
      <c r="AO233" s="5">
        <f ca="1">IF(AO$4="",0,AO197*
IF(SUMIFS(Taxes!$N$14:$N$17,Taxes!$J$14:$J$17,YEAR(AO$4))=4,IF(AO$1&lt;=Taxes!$P$81*12,Taxes!$P$82,IF(AO$1&lt;=Taxes!$P$83*12,Taxes!$P$84,IF(Taxes!$P104&lt;&gt;"",Taxes!$P104,Taxes!$P$77))),
IF(SUMIFS(Taxes!$N$14:$N$17,Taxes!$J$14:$J$17,YEAR(AO$4))&gt;1,SUMIFS(Taxes!$P$77:$P$79,Taxes!$N$77:$N$79,SUMIFS(Taxes!$N$14:$N$17,Taxes!$J$14:$J$17,YEAR(AO$4))),
IF(Taxes!$N$12&gt;1,SUMIFS(Taxes!$P$77:$P$79,Taxes!$N$77:$N$79,Taxes!$N$12),IF(Taxes!$P104&lt;&gt;"",Taxes!$P104,SUMIFS(Taxes!$P$77:$P$79,Taxes!$N$77:$N$79,Taxes!$N$12)))
))
)</f>
        <v>12250</v>
      </c>
      <c r="AP233" s="5">
        <f ca="1">IF(AP$4="",0,AP197*
IF(SUMIFS(Taxes!$N$14:$N$17,Taxes!$J$14:$J$17,YEAR(AP$4))=4,IF(AP$1&lt;=Taxes!$P$81*12,Taxes!$P$82,IF(AP$1&lt;=Taxes!$P$83*12,Taxes!$P$84,IF(Taxes!$P104&lt;&gt;"",Taxes!$P104,Taxes!$P$77))),
IF(SUMIFS(Taxes!$N$14:$N$17,Taxes!$J$14:$J$17,YEAR(AP$4))&gt;1,SUMIFS(Taxes!$P$77:$P$79,Taxes!$N$77:$N$79,SUMIFS(Taxes!$N$14:$N$17,Taxes!$J$14:$J$17,YEAR(AP$4))),
IF(Taxes!$N$12&gt;1,SUMIFS(Taxes!$P$77:$P$79,Taxes!$N$77:$N$79,Taxes!$N$12),IF(Taxes!$P104&lt;&gt;"",Taxes!$P104,SUMIFS(Taxes!$P$77:$P$79,Taxes!$N$77:$N$79,Taxes!$N$12)))
))
)</f>
        <v>12250</v>
      </c>
      <c r="AQ233" s="5">
        <f ca="1">IF(AQ$4="",0,AQ197*
IF(SUMIFS(Taxes!$N$14:$N$17,Taxes!$J$14:$J$17,YEAR(AQ$4))=4,IF(AQ$1&lt;=Taxes!$P$81*12,Taxes!$P$82,IF(AQ$1&lt;=Taxes!$P$83*12,Taxes!$P$84,IF(Taxes!$P104&lt;&gt;"",Taxes!$P104,Taxes!$P$77))),
IF(SUMIFS(Taxes!$N$14:$N$17,Taxes!$J$14:$J$17,YEAR(AQ$4))&gt;1,SUMIFS(Taxes!$P$77:$P$79,Taxes!$N$77:$N$79,SUMIFS(Taxes!$N$14:$N$17,Taxes!$J$14:$J$17,YEAR(AQ$4))),
IF(Taxes!$N$12&gt;1,SUMIFS(Taxes!$P$77:$P$79,Taxes!$N$77:$N$79,Taxes!$N$12),IF(Taxes!$P104&lt;&gt;"",Taxes!$P104,SUMIFS(Taxes!$P$77:$P$79,Taxes!$N$77:$N$79,Taxes!$N$12)))
))
)</f>
        <v>12250</v>
      </c>
      <c r="AR233" s="5">
        <f ca="1">IF(AR$4="",0,AR197*
IF(SUMIFS(Taxes!$N$14:$N$17,Taxes!$J$14:$J$17,YEAR(AR$4))=4,IF(AR$1&lt;=Taxes!$P$81*12,Taxes!$P$82,IF(AR$1&lt;=Taxes!$P$83*12,Taxes!$P$84,IF(Taxes!$P104&lt;&gt;"",Taxes!$P104,Taxes!$P$77))),
IF(SUMIFS(Taxes!$N$14:$N$17,Taxes!$J$14:$J$17,YEAR(AR$4))&gt;1,SUMIFS(Taxes!$P$77:$P$79,Taxes!$N$77:$N$79,SUMIFS(Taxes!$N$14:$N$17,Taxes!$J$14:$J$17,YEAR(AR$4))),
IF(Taxes!$N$12&gt;1,SUMIFS(Taxes!$P$77:$P$79,Taxes!$N$77:$N$79,Taxes!$N$12),IF(Taxes!$P104&lt;&gt;"",Taxes!$P104,SUMIFS(Taxes!$P$77:$P$79,Taxes!$N$77:$N$79,Taxes!$N$12)))
))
)</f>
        <v>12250</v>
      </c>
      <c r="AS233" s="5">
        <f ca="1">IF(AS$4="",0,AS197*
IF(SUMIFS(Taxes!$N$14:$N$17,Taxes!$J$14:$J$17,YEAR(AS$4))=4,IF(AS$1&lt;=Taxes!$P$81*12,Taxes!$P$82,IF(AS$1&lt;=Taxes!$P$83*12,Taxes!$P$84,IF(Taxes!$P104&lt;&gt;"",Taxes!$P104,Taxes!$P$77))),
IF(SUMIFS(Taxes!$N$14:$N$17,Taxes!$J$14:$J$17,YEAR(AS$4))&gt;1,SUMIFS(Taxes!$P$77:$P$79,Taxes!$N$77:$N$79,SUMIFS(Taxes!$N$14:$N$17,Taxes!$J$14:$J$17,YEAR(AS$4))),
IF(Taxes!$N$12&gt;1,SUMIFS(Taxes!$P$77:$P$79,Taxes!$N$77:$N$79,Taxes!$N$12),IF(Taxes!$P104&lt;&gt;"",Taxes!$P104,SUMIFS(Taxes!$P$77:$P$79,Taxes!$N$77:$N$79,Taxes!$N$12)))
))
)</f>
        <v>12250</v>
      </c>
      <c r="AT233" s="5">
        <f ca="1">IF(AT$4="",0,AT197*
IF(SUMIFS(Taxes!$N$14:$N$17,Taxes!$J$14:$J$17,YEAR(AT$4))=4,IF(AT$1&lt;=Taxes!$P$81*12,Taxes!$P$82,IF(AT$1&lt;=Taxes!$P$83*12,Taxes!$P$84,IF(Taxes!$P104&lt;&gt;"",Taxes!$P104,Taxes!$P$77))),
IF(SUMIFS(Taxes!$N$14:$N$17,Taxes!$J$14:$J$17,YEAR(AT$4))&gt;1,SUMIFS(Taxes!$P$77:$P$79,Taxes!$N$77:$N$79,SUMIFS(Taxes!$N$14:$N$17,Taxes!$J$14:$J$17,YEAR(AT$4))),
IF(Taxes!$N$12&gt;1,SUMIFS(Taxes!$P$77:$P$79,Taxes!$N$77:$N$79,Taxes!$N$12),IF(Taxes!$P104&lt;&gt;"",Taxes!$P104,SUMIFS(Taxes!$P$77:$P$79,Taxes!$N$77:$N$79,Taxes!$N$12)))
))
)</f>
        <v>12250</v>
      </c>
      <c r="AU233" s="5">
        <f ca="1">IF(AU$4="",0,AU197*
IF(SUMIFS(Taxes!$N$14:$N$17,Taxes!$J$14:$J$17,YEAR(AU$4))=4,IF(AU$1&lt;=Taxes!$P$81*12,Taxes!$P$82,IF(AU$1&lt;=Taxes!$P$83*12,Taxes!$P$84,IF(Taxes!$P104&lt;&gt;"",Taxes!$P104,Taxes!$P$77))),
IF(SUMIFS(Taxes!$N$14:$N$17,Taxes!$J$14:$J$17,YEAR(AU$4))&gt;1,SUMIFS(Taxes!$P$77:$P$79,Taxes!$N$77:$N$79,SUMIFS(Taxes!$N$14:$N$17,Taxes!$J$14:$J$17,YEAR(AU$4))),
IF(Taxes!$N$12&gt;1,SUMIFS(Taxes!$P$77:$P$79,Taxes!$N$77:$N$79,Taxes!$N$12),IF(Taxes!$P104&lt;&gt;"",Taxes!$P104,SUMIFS(Taxes!$P$77:$P$79,Taxes!$N$77:$N$79,Taxes!$N$12)))
))
)</f>
        <v>12250</v>
      </c>
      <c r="AV233" s="5">
        <f ca="1">IF(AV$4="",0,AV197*
IF(SUMIFS(Taxes!$N$14:$N$17,Taxes!$J$14:$J$17,YEAR(AV$4))=4,IF(AV$1&lt;=Taxes!$P$81*12,Taxes!$P$82,IF(AV$1&lt;=Taxes!$P$83*12,Taxes!$P$84,IF(Taxes!$P104&lt;&gt;"",Taxes!$P104,Taxes!$P$77))),
IF(SUMIFS(Taxes!$N$14:$N$17,Taxes!$J$14:$J$17,YEAR(AV$4))&gt;1,SUMIFS(Taxes!$P$77:$P$79,Taxes!$N$77:$N$79,SUMIFS(Taxes!$N$14:$N$17,Taxes!$J$14:$J$17,YEAR(AV$4))),
IF(Taxes!$N$12&gt;1,SUMIFS(Taxes!$P$77:$P$79,Taxes!$N$77:$N$79,Taxes!$N$12),IF(Taxes!$P104&lt;&gt;"",Taxes!$P104,SUMIFS(Taxes!$P$77:$P$79,Taxes!$N$77:$N$79,Taxes!$N$12)))
))
)</f>
        <v>12862.5</v>
      </c>
      <c r="AW233" s="5">
        <f ca="1">IF(AW$4="",0,AW197*
IF(SUMIFS(Taxes!$N$14:$N$17,Taxes!$J$14:$J$17,YEAR(AW$4))=4,IF(AW$1&lt;=Taxes!$P$81*12,Taxes!$P$82,IF(AW$1&lt;=Taxes!$P$83*12,Taxes!$P$84,IF(Taxes!$P104&lt;&gt;"",Taxes!$P104,Taxes!$P$77))),
IF(SUMIFS(Taxes!$N$14:$N$17,Taxes!$J$14:$J$17,YEAR(AW$4))&gt;1,SUMIFS(Taxes!$P$77:$P$79,Taxes!$N$77:$N$79,SUMIFS(Taxes!$N$14:$N$17,Taxes!$J$14:$J$17,YEAR(AW$4))),
IF(Taxes!$N$12&gt;1,SUMIFS(Taxes!$P$77:$P$79,Taxes!$N$77:$N$79,Taxes!$N$12),IF(Taxes!$P104&lt;&gt;"",Taxes!$P104,SUMIFS(Taxes!$P$77:$P$79,Taxes!$N$77:$N$79,Taxes!$N$12)))
))
)</f>
        <v>12862.5</v>
      </c>
      <c r="AX233" s="5">
        <f ca="1">IF(AX$4="",0,AX197*
IF(SUMIFS(Taxes!$N$14:$N$17,Taxes!$J$14:$J$17,YEAR(AX$4))=4,IF(AX$1&lt;=Taxes!$P$81*12,Taxes!$P$82,IF(AX$1&lt;=Taxes!$P$83*12,Taxes!$P$84,IF(Taxes!$P104&lt;&gt;"",Taxes!$P104,Taxes!$P$77))),
IF(SUMIFS(Taxes!$N$14:$N$17,Taxes!$J$14:$J$17,YEAR(AX$4))&gt;1,SUMIFS(Taxes!$P$77:$P$79,Taxes!$N$77:$N$79,SUMIFS(Taxes!$N$14:$N$17,Taxes!$J$14:$J$17,YEAR(AX$4))),
IF(Taxes!$N$12&gt;1,SUMIFS(Taxes!$P$77:$P$79,Taxes!$N$77:$N$79,Taxes!$N$12),IF(Taxes!$P104&lt;&gt;"",Taxes!$P104,SUMIFS(Taxes!$P$77:$P$79,Taxes!$N$77:$N$79,Taxes!$N$12)))
))
)</f>
        <v>12862.5</v>
      </c>
      <c r="AY233" s="5">
        <f ca="1">IF(AY$4="",0,AY197*
IF(SUMIFS(Taxes!$N$14:$N$17,Taxes!$J$14:$J$17,YEAR(AY$4))=4,IF(AY$1&lt;=Taxes!$P$81*12,Taxes!$P$82,IF(AY$1&lt;=Taxes!$P$83*12,Taxes!$P$84,IF(Taxes!$P104&lt;&gt;"",Taxes!$P104,Taxes!$P$77))),
IF(SUMIFS(Taxes!$N$14:$N$17,Taxes!$J$14:$J$17,YEAR(AY$4))&gt;1,SUMIFS(Taxes!$P$77:$P$79,Taxes!$N$77:$N$79,SUMIFS(Taxes!$N$14:$N$17,Taxes!$J$14:$J$17,YEAR(AY$4))),
IF(Taxes!$N$12&gt;1,SUMIFS(Taxes!$P$77:$P$79,Taxes!$N$77:$N$79,Taxes!$N$12),IF(Taxes!$P104&lt;&gt;"",Taxes!$P104,SUMIFS(Taxes!$P$77:$P$79,Taxes!$N$77:$N$79,Taxes!$N$12)))
))
)</f>
        <v>12862.5</v>
      </c>
      <c r="AZ233" s="5">
        <f ca="1">IF(AZ$4="",0,AZ197*
IF(SUMIFS(Taxes!$N$14:$N$17,Taxes!$J$14:$J$17,YEAR(AZ$4))=4,IF(AZ$1&lt;=Taxes!$P$81*12,Taxes!$P$82,IF(AZ$1&lt;=Taxes!$P$83*12,Taxes!$P$84,IF(Taxes!$P104&lt;&gt;"",Taxes!$P104,Taxes!$P$77))),
IF(SUMIFS(Taxes!$N$14:$N$17,Taxes!$J$14:$J$17,YEAR(AZ$4))&gt;1,SUMIFS(Taxes!$P$77:$P$79,Taxes!$N$77:$N$79,SUMIFS(Taxes!$N$14:$N$17,Taxes!$J$14:$J$17,YEAR(AZ$4))),
IF(Taxes!$N$12&gt;1,SUMIFS(Taxes!$P$77:$P$79,Taxes!$N$77:$N$79,Taxes!$N$12),IF(Taxes!$P104&lt;&gt;"",Taxes!$P104,SUMIFS(Taxes!$P$77:$P$79,Taxes!$N$77:$N$79,Taxes!$N$12)))
))
)</f>
        <v>12862.5</v>
      </c>
      <c r="BA233" s="5">
        <f ca="1">IF(BA$4="",0,BA197*
IF(SUMIFS(Taxes!$N$14:$N$17,Taxes!$J$14:$J$17,YEAR(BA$4))=4,IF(BA$1&lt;=Taxes!$P$81*12,Taxes!$P$82,IF(BA$1&lt;=Taxes!$P$83*12,Taxes!$P$84,IF(Taxes!$P104&lt;&gt;"",Taxes!$P104,Taxes!$P$77))),
IF(SUMIFS(Taxes!$N$14:$N$17,Taxes!$J$14:$J$17,YEAR(BA$4))&gt;1,SUMIFS(Taxes!$P$77:$P$79,Taxes!$N$77:$N$79,SUMIFS(Taxes!$N$14:$N$17,Taxes!$J$14:$J$17,YEAR(BA$4))),
IF(Taxes!$N$12&gt;1,SUMIFS(Taxes!$P$77:$P$79,Taxes!$N$77:$N$79,Taxes!$N$12),IF(Taxes!$P104&lt;&gt;"",Taxes!$P104,SUMIFS(Taxes!$P$77:$P$79,Taxes!$N$77:$N$79,Taxes!$N$12)))
))
)</f>
        <v>12862.5</v>
      </c>
      <c r="BB233" s="5">
        <f ca="1">IF(BB$4="",0,BB197*
IF(SUMIFS(Taxes!$N$14:$N$17,Taxes!$J$14:$J$17,YEAR(BB$4))=4,IF(BB$1&lt;=Taxes!$P$81*12,Taxes!$P$82,IF(BB$1&lt;=Taxes!$P$83*12,Taxes!$P$84,IF(Taxes!$P104&lt;&gt;"",Taxes!$P104,Taxes!$P$77))),
IF(SUMIFS(Taxes!$N$14:$N$17,Taxes!$J$14:$J$17,YEAR(BB$4))&gt;1,SUMIFS(Taxes!$P$77:$P$79,Taxes!$N$77:$N$79,SUMIFS(Taxes!$N$14:$N$17,Taxes!$J$14:$J$17,YEAR(BB$4))),
IF(Taxes!$N$12&gt;1,SUMIFS(Taxes!$P$77:$P$79,Taxes!$N$77:$N$79,Taxes!$N$12),IF(Taxes!$P104&lt;&gt;"",Taxes!$P104,SUMIFS(Taxes!$P$77:$P$79,Taxes!$N$77:$N$79,Taxes!$N$12)))
))
)</f>
        <v>12862.5</v>
      </c>
      <c r="BC233" s="5">
        <f ca="1">IF(BC$4="",0,BC197*
IF(SUMIFS(Taxes!$N$14:$N$17,Taxes!$J$14:$J$17,YEAR(BC$4))=4,IF(BC$1&lt;=Taxes!$P$81*12,Taxes!$P$82,IF(BC$1&lt;=Taxes!$P$83*12,Taxes!$P$84,IF(Taxes!$P104&lt;&gt;"",Taxes!$P104,Taxes!$P$77))),
IF(SUMIFS(Taxes!$N$14:$N$17,Taxes!$J$14:$J$17,YEAR(BC$4))&gt;1,SUMIFS(Taxes!$P$77:$P$79,Taxes!$N$77:$N$79,SUMIFS(Taxes!$N$14:$N$17,Taxes!$J$14:$J$17,YEAR(BC$4))),
IF(Taxes!$N$12&gt;1,SUMIFS(Taxes!$P$77:$P$79,Taxes!$N$77:$N$79,Taxes!$N$12),IF(Taxes!$P104&lt;&gt;"",Taxes!$P104,SUMIFS(Taxes!$P$77:$P$79,Taxes!$N$77:$N$79,Taxes!$N$12)))
))
)</f>
        <v>12862.5</v>
      </c>
      <c r="BD233" s="5">
        <f ca="1">IF(BD$4="",0,BD197*
IF(SUMIFS(Taxes!$N$14:$N$17,Taxes!$J$14:$J$17,YEAR(BD$4))=4,IF(BD$1&lt;=Taxes!$P$81*12,Taxes!$P$82,IF(BD$1&lt;=Taxes!$P$83*12,Taxes!$P$84,IF(Taxes!$P104&lt;&gt;"",Taxes!$P104,Taxes!$P$77))),
IF(SUMIFS(Taxes!$N$14:$N$17,Taxes!$J$14:$J$17,YEAR(BD$4))&gt;1,SUMIFS(Taxes!$P$77:$P$79,Taxes!$N$77:$N$79,SUMIFS(Taxes!$N$14:$N$17,Taxes!$J$14:$J$17,YEAR(BD$4))),
IF(Taxes!$N$12&gt;1,SUMIFS(Taxes!$P$77:$P$79,Taxes!$N$77:$N$79,Taxes!$N$12),IF(Taxes!$P104&lt;&gt;"",Taxes!$P104,SUMIFS(Taxes!$P$77:$P$79,Taxes!$N$77:$N$79,Taxes!$N$12)))
))
)</f>
        <v>12862.5</v>
      </c>
      <c r="BE233" s="5">
        <f ca="1">IF(BE$4="",0,BE197*
IF(SUMIFS(Taxes!$N$14:$N$17,Taxes!$J$14:$J$17,YEAR(BE$4))=4,IF(BE$1&lt;=Taxes!$P$81*12,Taxes!$P$82,IF(BE$1&lt;=Taxes!$P$83*12,Taxes!$P$84,IF(Taxes!$P104&lt;&gt;"",Taxes!$P104,Taxes!$P$77))),
IF(SUMIFS(Taxes!$N$14:$N$17,Taxes!$J$14:$J$17,YEAR(BE$4))&gt;1,SUMIFS(Taxes!$P$77:$P$79,Taxes!$N$77:$N$79,SUMIFS(Taxes!$N$14:$N$17,Taxes!$J$14:$J$17,YEAR(BE$4))),
IF(Taxes!$N$12&gt;1,SUMIFS(Taxes!$P$77:$P$79,Taxes!$N$77:$N$79,Taxes!$N$12),IF(Taxes!$P104&lt;&gt;"",Taxes!$P104,SUMIFS(Taxes!$P$77:$P$79,Taxes!$N$77:$N$79,Taxes!$N$12)))
))
)</f>
        <v>12862.5</v>
      </c>
      <c r="BF233" s="5">
        <f ca="1">IF(BF$4="",0,BF197*
IF(SUMIFS(Taxes!$N$14:$N$17,Taxes!$J$14:$J$17,YEAR(BF$4))=4,IF(BF$1&lt;=Taxes!$P$81*12,Taxes!$P$82,IF(BF$1&lt;=Taxes!$P$83*12,Taxes!$P$84,IF(Taxes!$P104&lt;&gt;"",Taxes!$P104,Taxes!$P$77))),
IF(SUMIFS(Taxes!$N$14:$N$17,Taxes!$J$14:$J$17,YEAR(BF$4))&gt;1,SUMIFS(Taxes!$P$77:$P$79,Taxes!$N$77:$N$79,SUMIFS(Taxes!$N$14:$N$17,Taxes!$J$14:$J$17,YEAR(BF$4))),
IF(Taxes!$N$12&gt;1,SUMIFS(Taxes!$P$77:$P$79,Taxes!$N$77:$N$79,Taxes!$N$12),IF(Taxes!$P104&lt;&gt;"",Taxes!$P104,SUMIFS(Taxes!$P$77:$P$79,Taxes!$N$77:$N$79,Taxes!$N$12)))
))
)</f>
        <v>12862.5</v>
      </c>
      <c r="BG233" s="5">
        <f ca="1">IF(BG$4="",0,BG197*
IF(SUMIFS(Taxes!$N$14:$N$17,Taxes!$J$14:$J$17,YEAR(BG$4))=4,IF(BG$1&lt;=Taxes!$P$81*12,Taxes!$P$82,IF(BG$1&lt;=Taxes!$P$83*12,Taxes!$P$84,IF(Taxes!$P104&lt;&gt;"",Taxes!$P104,Taxes!$P$77))),
IF(SUMIFS(Taxes!$N$14:$N$17,Taxes!$J$14:$J$17,YEAR(BG$4))&gt;1,SUMIFS(Taxes!$P$77:$P$79,Taxes!$N$77:$N$79,SUMIFS(Taxes!$N$14:$N$17,Taxes!$J$14:$J$17,YEAR(BG$4))),
IF(Taxes!$N$12&gt;1,SUMIFS(Taxes!$P$77:$P$79,Taxes!$N$77:$N$79,Taxes!$N$12),IF(Taxes!$P104&lt;&gt;"",Taxes!$P104,SUMIFS(Taxes!$P$77:$P$79,Taxes!$N$77:$N$79,Taxes!$N$12)))
))
)</f>
        <v>12862.5</v>
      </c>
      <c r="BH233" s="5">
        <f ca="1">IF(BH$4="",0,BH197*
IF(SUMIFS(Taxes!$N$14:$N$17,Taxes!$J$14:$J$17,YEAR(BH$4))=4,IF(BH$1&lt;=Taxes!$P$81*12,Taxes!$P$82,IF(BH$1&lt;=Taxes!$P$83*12,Taxes!$P$84,IF(Taxes!$P104&lt;&gt;"",Taxes!$P104,Taxes!$P$77))),
IF(SUMIFS(Taxes!$N$14:$N$17,Taxes!$J$14:$J$17,YEAR(BH$4))&gt;1,SUMIFS(Taxes!$P$77:$P$79,Taxes!$N$77:$N$79,SUMIFS(Taxes!$N$14:$N$17,Taxes!$J$14:$J$17,YEAR(BH$4))),
IF(Taxes!$N$12&gt;1,SUMIFS(Taxes!$P$77:$P$79,Taxes!$N$77:$N$79,Taxes!$N$12),IF(Taxes!$P104&lt;&gt;"",Taxes!$P104,SUMIFS(Taxes!$P$77:$P$79,Taxes!$N$77:$N$79,Taxes!$N$12)))
))
)</f>
        <v>13505.625000000004</v>
      </c>
      <c r="BI233" s="5">
        <f ca="1">IF(BI$4="",0,BI197*
IF(SUMIFS(Taxes!$N$14:$N$17,Taxes!$J$14:$J$17,YEAR(BI$4))=4,IF(BI$1&lt;=Taxes!$P$81*12,Taxes!$P$82,IF(BI$1&lt;=Taxes!$P$83*12,Taxes!$P$84,IF(Taxes!$P104&lt;&gt;"",Taxes!$P104,Taxes!$P$77))),
IF(SUMIFS(Taxes!$N$14:$N$17,Taxes!$J$14:$J$17,YEAR(BI$4))&gt;1,SUMIFS(Taxes!$P$77:$P$79,Taxes!$N$77:$N$79,SUMIFS(Taxes!$N$14:$N$17,Taxes!$J$14:$J$17,YEAR(BI$4))),
IF(Taxes!$N$12&gt;1,SUMIFS(Taxes!$P$77:$P$79,Taxes!$N$77:$N$79,Taxes!$N$12),IF(Taxes!$P104&lt;&gt;"",Taxes!$P104,SUMIFS(Taxes!$P$77:$P$79,Taxes!$N$77:$N$79,Taxes!$N$12)))
))
)</f>
        <v>13505.625000000004</v>
      </c>
      <c r="BJ233" s="5">
        <f ca="1">IF(BJ$4="",0,BJ197*
IF(SUMIFS(Taxes!$N$14:$N$17,Taxes!$J$14:$J$17,YEAR(BJ$4))=4,IF(BJ$1&lt;=Taxes!$P$81*12,Taxes!$P$82,IF(BJ$1&lt;=Taxes!$P$83*12,Taxes!$P$84,IF(Taxes!$P104&lt;&gt;"",Taxes!$P104,Taxes!$P$77))),
IF(SUMIFS(Taxes!$N$14:$N$17,Taxes!$J$14:$J$17,YEAR(BJ$4))&gt;1,SUMIFS(Taxes!$P$77:$P$79,Taxes!$N$77:$N$79,SUMIFS(Taxes!$N$14:$N$17,Taxes!$J$14:$J$17,YEAR(BJ$4))),
IF(Taxes!$N$12&gt;1,SUMIFS(Taxes!$P$77:$P$79,Taxes!$N$77:$N$79,Taxes!$N$12),IF(Taxes!$P104&lt;&gt;"",Taxes!$P104,SUMIFS(Taxes!$P$77:$P$79,Taxes!$N$77:$N$79,Taxes!$N$12)))
))
)</f>
        <v>13505.625000000004</v>
      </c>
      <c r="BK233" s="5">
        <f ca="1">IF(BK$4="",0,BK197*
IF(SUMIFS(Taxes!$N$14:$N$17,Taxes!$J$14:$J$17,YEAR(BK$4))=4,IF(BK$1&lt;=Taxes!$P$81*12,Taxes!$P$82,IF(BK$1&lt;=Taxes!$P$83*12,Taxes!$P$84,IF(Taxes!$P104&lt;&gt;"",Taxes!$P104,Taxes!$P$77))),
IF(SUMIFS(Taxes!$N$14:$N$17,Taxes!$J$14:$J$17,YEAR(BK$4))&gt;1,SUMIFS(Taxes!$P$77:$P$79,Taxes!$N$77:$N$79,SUMIFS(Taxes!$N$14:$N$17,Taxes!$J$14:$J$17,YEAR(BK$4))),
IF(Taxes!$N$12&gt;1,SUMIFS(Taxes!$P$77:$P$79,Taxes!$N$77:$N$79,Taxes!$N$12),IF(Taxes!$P104&lt;&gt;"",Taxes!$P104,SUMIFS(Taxes!$P$77:$P$79,Taxes!$N$77:$N$79,Taxes!$N$12)))
))
)</f>
        <v>13505.625000000004</v>
      </c>
      <c r="BL233" s="5">
        <f ca="1">IF(BL$4="",0,BL197*
IF(SUMIFS(Taxes!$N$14:$N$17,Taxes!$J$14:$J$17,YEAR(BL$4))=4,IF(BL$1&lt;=Taxes!$P$81*12,Taxes!$P$82,IF(BL$1&lt;=Taxes!$P$83*12,Taxes!$P$84,IF(Taxes!$P104&lt;&gt;"",Taxes!$P104,Taxes!$P$77))),
IF(SUMIFS(Taxes!$N$14:$N$17,Taxes!$J$14:$J$17,YEAR(BL$4))&gt;1,SUMIFS(Taxes!$P$77:$P$79,Taxes!$N$77:$N$79,SUMIFS(Taxes!$N$14:$N$17,Taxes!$J$14:$J$17,YEAR(BL$4))),
IF(Taxes!$N$12&gt;1,SUMIFS(Taxes!$P$77:$P$79,Taxes!$N$77:$N$79,Taxes!$N$12),IF(Taxes!$P104&lt;&gt;"",Taxes!$P104,SUMIFS(Taxes!$P$77:$P$79,Taxes!$N$77:$N$79,Taxes!$N$12)))
))
)</f>
        <v>13505.625000000004</v>
      </c>
      <c r="BM233" s="5">
        <f ca="1">IF(BM$4="",0,BM197*
IF(SUMIFS(Taxes!$N$14:$N$17,Taxes!$J$14:$J$17,YEAR(BM$4))=4,IF(BM$1&lt;=Taxes!$P$81*12,Taxes!$P$82,IF(BM$1&lt;=Taxes!$P$83*12,Taxes!$P$84,IF(Taxes!$P104&lt;&gt;"",Taxes!$P104,Taxes!$P$77))),
IF(SUMIFS(Taxes!$N$14:$N$17,Taxes!$J$14:$J$17,YEAR(BM$4))&gt;1,SUMIFS(Taxes!$P$77:$P$79,Taxes!$N$77:$N$79,SUMIFS(Taxes!$N$14:$N$17,Taxes!$J$14:$J$17,YEAR(BM$4))),
IF(Taxes!$N$12&gt;1,SUMIFS(Taxes!$P$77:$P$79,Taxes!$N$77:$N$79,Taxes!$N$12),IF(Taxes!$P104&lt;&gt;"",Taxes!$P104,SUMIFS(Taxes!$P$77:$P$79,Taxes!$N$77:$N$79,Taxes!$N$12)))
))
)</f>
        <v>13505.625000000004</v>
      </c>
      <c r="BN233" s="5">
        <f ca="1">IF(BN$4="",0,BN197*
IF(SUMIFS(Taxes!$N$14:$N$17,Taxes!$J$14:$J$17,YEAR(BN$4))=4,IF(BN$1&lt;=Taxes!$P$81*12,Taxes!$P$82,IF(BN$1&lt;=Taxes!$P$83*12,Taxes!$P$84,IF(Taxes!$P104&lt;&gt;"",Taxes!$P104,Taxes!$P$77))),
IF(SUMIFS(Taxes!$N$14:$N$17,Taxes!$J$14:$J$17,YEAR(BN$4))&gt;1,SUMIFS(Taxes!$P$77:$P$79,Taxes!$N$77:$N$79,SUMIFS(Taxes!$N$14:$N$17,Taxes!$J$14:$J$17,YEAR(BN$4))),
IF(Taxes!$N$12&gt;1,SUMIFS(Taxes!$P$77:$P$79,Taxes!$N$77:$N$79,Taxes!$N$12),IF(Taxes!$P104&lt;&gt;"",Taxes!$P104,SUMIFS(Taxes!$P$77:$P$79,Taxes!$N$77:$N$79,Taxes!$N$12)))
))
)</f>
        <v>13505.625000000004</v>
      </c>
      <c r="BO233" s="5">
        <f ca="1">IF(BO$4="",0,BO197*
IF(SUMIFS(Taxes!$N$14:$N$17,Taxes!$J$14:$J$17,YEAR(BO$4))=4,IF(BO$1&lt;=Taxes!$P$81*12,Taxes!$P$82,IF(BO$1&lt;=Taxes!$P$83*12,Taxes!$P$84,IF(Taxes!$P104&lt;&gt;"",Taxes!$P104,Taxes!$P$77))),
IF(SUMIFS(Taxes!$N$14:$N$17,Taxes!$J$14:$J$17,YEAR(BO$4))&gt;1,SUMIFS(Taxes!$P$77:$P$79,Taxes!$N$77:$N$79,SUMIFS(Taxes!$N$14:$N$17,Taxes!$J$14:$J$17,YEAR(BO$4))),
IF(Taxes!$N$12&gt;1,SUMIFS(Taxes!$P$77:$P$79,Taxes!$N$77:$N$79,Taxes!$N$12),IF(Taxes!$P104&lt;&gt;"",Taxes!$P104,SUMIFS(Taxes!$P$77:$P$79,Taxes!$N$77:$N$79,Taxes!$N$12)))
))
)</f>
        <v>13505.625000000004</v>
      </c>
      <c r="BP233" s="5">
        <f ca="1">IF(BP$4="",0,BP197*
IF(SUMIFS(Taxes!$N$14:$N$17,Taxes!$J$14:$J$17,YEAR(BP$4))=4,IF(BP$1&lt;=Taxes!$P$81*12,Taxes!$P$82,IF(BP$1&lt;=Taxes!$P$83*12,Taxes!$P$84,IF(Taxes!$P104&lt;&gt;"",Taxes!$P104,Taxes!$P$77))),
IF(SUMIFS(Taxes!$N$14:$N$17,Taxes!$J$14:$J$17,YEAR(BP$4))&gt;1,SUMIFS(Taxes!$P$77:$P$79,Taxes!$N$77:$N$79,SUMIFS(Taxes!$N$14:$N$17,Taxes!$J$14:$J$17,YEAR(BP$4))),
IF(Taxes!$N$12&gt;1,SUMIFS(Taxes!$P$77:$P$79,Taxes!$N$77:$N$79,Taxes!$N$12),IF(Taxes!$P104&lt;&gt;"",Taxes!$P104,SUMIFS(Taxes!$P$77:$P$79,Taxes!$N$77:$N$79,Taxes!$N$12)))
))
)</f>
        <v>13505.625000000004</v>
      </c>
      <c r="BQ233" s="5">
        <f ca="1">IF(BQ$4="",0,BQ197*
IF(SUMIFS(Taxes!$N$14:$N$17,Taxes!$J$14:$J$17,YEAR(BQ$4))=4,IF(BQ$1&lt;=Taxes!$P$81*12,Taxes!$P$82,IF(BQ$1&lt;=Taxes!$P$83*12,Taxes!$P$84,IF(Taxes!$P104&lt;&gt;"",Taxes!$P104,Taxes!$P$77))),
IF(SUMIFS(Taxes!$N$14:$N$17,Taxes!$J$14:$J$17,YEAR(BQ$4))&gt;1,SUMIFS(Taxes!$P$77:$P$79,Taxes!$N$77:$N$79,SUMIFS(Taxes!$N$14:$N$17,Taxes!$J$14:$J$17,YEAR(BQ$4))),
IF(Taxes!$N$12&gt;1,SUMIFS(Taxes!$P$77:$P$79,Taxes!$N$77:$N$79,Taxes!$N$12),IF(Taxes!$P104&lt;&gt;"",Taxes!$P104,SUMIFS(Taxes!$P$77:$P$79,Taxes!$N$77:$N$79,Taxes!$N$12)))
))
)</f>
        <v>13505.625000000004</v>
      </c>
      <c r="BR233" s="5">
        <f ca="1">IF(BR$4="",0,BR197*
IF(SUMIFS(Taxes!$N$14:$N$17,Taxes!$J$14:$J$17,YEAR(BR$4))=4,IF(BR$1&lt;=Taxes!$P$81*12,Taxes!$P$82,IF(BR$1&lt;=Taxes!$P$83*12,Taxes!$P$84,IF(Taxes!$P104&lt;&gt;"",Taxes!$P104,Taxes!$P$77))),
IF(SUMIFS(Taxes!$N$14:$N$17,Taxes!$J$14:$J$17,YEAR(BR$4))&gt;1,SUMIFS(Taxes!$P$77:$P$79,Taxes!$N$77:$N$79,SUMIFS(Taxes!$N$14:$N$17,Taxes!$J$14:$J$17,YEAR(BR$4))),
IF(Taxes!$N$12&gt;1,SUMIFS(Taxes!$P$77:$P$79,Taxes!$N$77:$N$79,Taxes!$N$12),IF(Taxes!$P104&lt;&gt;"",Taxes!$P104,SUMIFS(Taxes!$P$77:$P$79,Taxes!$N$77:$N$79,Taxes!$N$12)))
))
)</f>
        <v>13505.625000000004</v>
      </c>
      <c r="BS233" s="5">
        <f ca="1">IF(BS$4="",0,BS197*
IF(SUMIFS(Taxes!$N$14:$N$17,Taxes!$J$14:$J$17,YEAR(BS$4))=4,IF(BS$1&lt;=Taxes!$P$81*12,Taxes!$P$82,IF(BS$1&lt;=Taxes!$P$83*12,Taxes!$P$84,IF(Taxes!$P104&lt;&gt;"",Taxes!$P104,Taxes!$P$77))),
IF(SUMIFS(Taxes!$N$14:$N$17,Taxes!$J$14:$J$17,YEAR(BS$4))&gt;1,SUMIFS(Taxes!$P$77:$P$79,Taxes!$N$77:$N$79,SUMIFS(Taxes!$N$14:$N$17,Taxes!$J$14:$J$17,YEAR(BS$4))),
IF(Taxes!$N$12&gt;1,SUMIFS(Taxes!$P$77:$P$79,Taxes!$N$77:$N$79,Taxes!$N$12),IF(Taxes!$P104&lt;&gt;"",Taxes!$P104,SUMIFS(Taxes!$P$77:$P$79,Taxes!$N$77:$N$79,Taxes!$N$12)))
))
)</f>
        <v>13505.625000000004</v>
      </c>
      <c r="BT233" s="5">
        <f ca="1">IF(BT$4="",0,BT197*
IF(SUMIFS(Taxes!$N$14:$N$17,Taxes!$J$14:$J$17,YEAR(BT$4))=4,IF(BT$1&lt;=Taxes!$P$81*12,Taxes!$P$82,IF(BT$1&lt;=Taxes!$P$83*12,Taxes!$P$84,IF(Taxes!$P104&lt;&gt;"",Taxes!$P104,Taxes!$P$77))),
IF(SUMIFS(Taxes!$N$14:$N$17,Taxes!$J$14:$J$17,YEAR(BT$4))&gt;1,SUMIFS(Taxes!$P$77:$P$79,Taxes!$N$77:$N$79,SUMIFS(Taxes!$N$14:$N$17,Taxes!$J$14:$J$17,YEAR(BT$4))),
IF(Taxes!$N$12&gt;1,SUMIFS(Taxes!$P$77:$P$79,Taxes!$N$77:$N$79,Taxes!$N$12),IF(Taxes!$P104&lt;&gt;"",Taxes!$P104,SUMIFS(Taxes!$P$77:$P$79,Taxes!$N$77:$N$79,Taxes!$N$12)))
))
)</f>
        <v>14180.90625</v>
      </c>
      <c r="BU233" s="5">
        <f ca="1">IF(BU$4="",0,BU197*
IF(SUMIFS(Taxes!$N$14:$N$17,Taxes!$J$14:$J$17,YEAR(BU$4))=4,IF(BU$1&lt;=Taxes!$P$81*12,Taxes!$P$82,IF(BU$1&lt;=Taxes!$P$83*12,Taxes!$P$84,IF(Taxes!$P104&lt;&gt;"",Taxes!$P104,Taxes!$P$77))),
IF(SUMIFS(Taxes!$N$14:$N$17,Taxes!$J$14:$J$17,YEAR(BU$4))&gt;1,SUMIFS(Taxes!$P$77:$P$79,Taxes!$N$77:$N$79,SUMIFS(Taxes!$N$14:$N$17,Taxes!$J$14:$J$17,YEAR(BU$4))),
IF(Taxes!$N$12&gt;1,SUMIFS(Taxes!$P$77:$P$79,Taxes!$N$77:$N$79,Taxes!$N$12),IF(Taxes!$P104&lt;&gt;"",Taxes!$P104,SUMIFS(Taxes!$P$77:$P$79,Taxes!$N$77:$N$79,Taxes!$N$12)))
))
)</f>
        <v>14180.90625</v>
      </c>
      <c r="BV233" s="5">
        <f ca="1">IF(BV$4="",0,BV197*
IF(SUMIFS(Taxes!$N$14:$N$17,Taxes!$J$14:$J$17,YEAR(BV$4))=4,IF(BV$1&lt;=Taxes!$P$81*12,Taxes!$P$82,IF(BV$1&lt;=Taxes!$P$83*12,Taxes!$P$84,IF(Taxes!$P104&lt;&gt;"",Taxes!$P104,Taxes!$P$77))),
IF(SUMIFS(Taxes!$N$14:$N$17,Taxes!$J$14:$J$17,YEAR(BV$4))&gt;1,SUMIFS(Taxes!$P$77:$P$79,Taxes!$N$77:$N$79,SUMIFS(Taxes!$N$14:$N$17,Taxes!$J$14:$J$17,YEAR(BV$4))),
IF(Taxes!$N$12&gt;1,SUMIFS(Taxes!$P$77:$P$79,Taxes!$N$77:$N$79,Taxes!$N$12),IF(Taxes!$P104&lt;&gt;"",Taxes!$P104,SUMIFS(Taxes!$P$77:$P$79,Taxes!$N$77:$N$79,Taxes!$N$12)))
))
)</f>
        <v>28361.8125</v>
      </c>
      <c r="BW233" s="5">
        <f ca="1">IF(BW$4="",0,BW197*
IF(SUMIFS(Taxes!$N$14:$N$17,Taxes!$J$14:$J$17,YEAR(BW$4))=4,IF(BW$1&lt;=Taxes!$P$81*12,Taxes!$P$82,IF(BW$1&lt;=Taxes!$P$83*12,Taxes!$P$84,IF(Taxes!$P104&lt;&gt;"",Taxes!$P104,Taxes!$P$77))),
IF(SUMIFS(Taxes!$N$14:$N$17,Taxes!$J$14:$J$17,YEAR(BW$4))&gt;1,SUMIFS(Taxes!$P$77:$P$79,Taxes!$N$77:$N$79,SUMIFS(Taxes!$N$14:$N$17,Taxes!$J$14:$J$17,YEAR(BW$4))),
IF(Taxes!$N$12&gt;1,SUMIFS(Taxes!$P$77:$P$79,Taxes!$N$77:$N$79,Taxes!$N$12),IF(Taxes!$P104&lt;&gt;"",Taxes!$P104,SUMIFS(Taxes!$P$77:$P$79,Taxes!$N$77:$N$79,Taxes!$N$12)))
))
)</f>
        <v>28361.8125</v>
      </c>
      <c r="BX233" s="5">
        <f ca="1">IF(BX$4="",0,BX197*
IF(SUMIFS(Taxes!$N$14:$N$17,Taxes!$J$14:$J$17,YEAR(BX$4))=4,IF(BX$1&lt;=Taxes!$P$81*12,Taxes!$P$82,IF(BX$1&lt;=Taxes!$P$83*12,Taxes!$P$84,IF(Taxes!$P104&lt;&gt;"",Taxes!$P104,Taxes!$P$77))),
IF(SUMIFS(Taxes!$N$14:$N$17,Taxes!$J$14:$J$17,YEAR(BX$4))&gt;1,SUMIFS(Taxes!$P$77:$P$79,Taxes!$N$77:$N$79,SUMIFS(Taxes!$N$14:$N$17,Taxes!$J$14:$J$17,YEAR(BX$4))),
IF(Taxes!$N$12&gt;1,SUMIFS(Taxes!$P$77:$P$79,Taxes!$N$77:$N$79,Taxes!$N$12),IF(Taxes!$P104&lt;&gt;"",Taxes!$P104,SUMIFS(Taxes!$P$77:$P$79,Taxes!$N$77:$N$79,Taxes!$N$12)))
))
)</f>
        <v>28361.8125</v>
      </c>
      <c r="BY233" s="5">
        <f ca="1">IF(BY$4="",0,BY197*
IF(SUMIFS(Taxes!$N$14:$N$17,Taxes!$J$14:$J$17,YEAR(BY$4))=4,IF(BY$1&lt;=Taxes!$P$81*12,Taxes!$P$82,IF(BY$1&lt;=Taxes!$P$83*12,Taxes!$P$84,IF(Taxes!$P104&lt;&gt;"",Taxes!$P104,Taxes!$P$77))),
IF(SUMIFS(Taxes!$N$14:$N$17,Taxes!$J$14:$J$17,YEAR(BY$4))&gt;1,SUMIFS(Taxes!$P$77:$P$79,Taxes!$N$77:$N$79,SUMIFS(Taxes!$N$14:$N$17,Taxes!$J$14:$J$17,YEAR(BY$4))),
IF(Taxes!$N$12&gt;1,SUMIFS(Taxes!$P$77:$P$79,Taxes!$N$77:$N$79,Taxes!$N$12),IF(Taxes!$P104&lt;&gt;"",Taxes!$P104,SUMIFS(Taxes!$P$77:$P$79,Taxes!$N$77:$N$79,Taxes!$N$12)))
))
)</f>
        <v>28361.8125</v>
      </c>
      <c r="BZ233" s="5">
        <f ca="1">IF(BZ$4="",0,BZ197*
IF(SUMIFS(Taxes!$N$14:$N$17,Taxes!$J$14:$J$17,YEAR(BZ$4))=4,IF(BZ$1&lt;=Taxes!$P$81*12,Taxes!$P$82,IF(BZ$1&lt;=Taxes!$P$83*12,Taxes!$P$84,IF(Taxes!$P104&lt;&gt;"",Taxes!$P104,Taxes!$P$77))),
IF(SUMIFS(Taxes!$N$14:$N$17,Taxes!$J$14:$J$17,YEAR(BZ$4))&gt;1,SUMIFS(Taxes!$P$77:$P$79,Taxes!$N$77:$N$79,SUMIFS(Taxes!$N$14:$N$17,Taxes!$J$14:$J$17,YEAR(BZ$4))),
IF(Taxes!$N$12&gt;1,SUMIFS(Taxes!$P$77:$P$79,Taxes!$N$77:$N$79,Taxes!$N$12),IF(Taxes!$P104&lt;&gt;"",Taxes!$P104,SUMIFS(Taxes!$P$77:$P$79,Taxes!$N$77:$N$79,Taxes!$N$12)))
))
)</f>
        <v>28361.8125</v>
      </c>
      <c r="CA233" s="5">
        <f ca="1">IF(CA$4="",0,CA197*
IF(SUMIFS(Taxes!$N$14:$N$17,Taxes!$J$14:$J$17,YEAR(CA$4))=4,IF(CA$1&lt;=Taxes!$P$81*12,Taxes!$P$82,IF(CA$1&lt;=Taxes!$P$83*12,Taxes!$P$84,IF(Taxes!$P104&lt;&gt;"",Taxes!$P104,Taxes!$P$77))),
IF(SUMIFS(Taxes!$N$14:$N$17,Taxes!$J$14:$J$17,YEAR(CA$4))&gt;1,SUMIFS(Taxes!$P$77:$P$79,Taxes!$N$77:$N$79,SUMIFS(Taxes!$N$14:$N$17,Taxes!$J$14:$J$17,YEAR(CA$4))),
IF(Taxes!$N$12&gt;1,SUMIFS(Taxes!$P$77:$P$79,Taxes!$N$77:$N$79,Taxes!$N$12),IF(Taxes!$P104&lt;&gt;"",Taxes!$P104,SUMIFS(Taxes!$P$77:$P$79,Taxes!$N$77:$N$79,Taxes!$N$12)))
))
)</f>
        <v>28361.8125</v>
      </c>
      <c r="CB233" s="5">
        <f ca="1">IF(CB$4="",0,CB197*
IF(SUMIFS(Taxes!$N$14:$N$17,Taxes!$J$14:$J$17,YEAR(CB$4))=4,IF(CB$1&lt;=Taxes!$P$81*12,Taxes!$P$82,IF(CB$1&lt;=Taxes!$P$83*12,Taxes!$P$84,IF(Taxes!$P104&lt;&gt;"",Taxes!$P104,Taxes!$P$77))),
IF(SUMIFS(Taxes!$N$14:$N$17,Taxes!$J$14:$J$17,YEAR(CB$4))&gt;1,SUMIFS(Taxes!$P$77:$P$79,Taxes!$N$77:$N$79,SUMIFS(Taxes!$N$14:$N$17,Taxes!$J$14:$J$17,YEAR(CB$4))),
IF(Taxes!$N$12&gt;1,SUMIFS(Taxes!$P$77:$P$79,Taxes!$N$77:$N$79,Taxes!$N$12),IF(Taxes!$P104&lt;&gt;"",Taxes!$P104,SUMIFS(Taxes!$P$77:$P$79,Taxes!$N$77:$N$79,Taxes!$N$12)))
))
)</f>
        <v>28361.8125</v>
      </c>
      <c r="CC233" s="5">
        <f ca="1">IF(CC$4="",0,CC197*
IF(SUMIFS(Taxes!$N$14:$N$17,Taxes!$J$14:$J$17,YEAR(CC$4))=4,IF(CC$1&lt;=Taxes!$P$81*12,Taxes!$P$82,IF(CC$1&lt;=Taxes!$P$83*12,Taxes!$P$84,IF(Taxes!$P104&lt;&gt;"",Taxes!$P104,Taxes!$P$77))),
IF(SUMIFS(Taxes!$N$14:$N$17,Taxes!$J$14:$J$17,YEAR(CC$4))&gt;1,SUMIFS(Taxes!$P$77:$P$79,Taxes!$N$77:$N$79,SUMIFS(Taxes!$N$14:$N$17,Taxes!$J$14:$J$17,YEAR(CC$4))),
IF(Taxes!$N$12&gt;1,SUMIFS(Taxes!$P$77:$P$79,Taxes!$N$77:$N$79,Taxes!$N$12),IF(Taxes!$P104&lt;&gt;"",Taxes!$P104,SUMIFS(Taxes!$P$77:$P$79,Taxes!$N$77:$N$79,Taxes!$N$12)))
))
)</f>
        <v>28361.8125</v>
      </c>
      <c r="CD233" s="5">
        <f ca="1">IF(CD$4="",0,CD197*
IF(SUMIFS(Taxes!$N$14:$N$17,Taxes!$J$14:$J$17,YEAR(CD$4))=4,IF(CD$1&lt;=Taxes!$P$81*12,Taxes!$P$82,IF(CD$1&lt;=Taxes!$P$83*12,Taxes!$P$84,IF(Taxes!$P104&lt;&gt;"",Taxes!$P104,Taxes!$P$77))),
IF(SUMIFS(Taxes!$N$14:$N$17,Taxes!$J$14:$J$17,YEAR(CD$4))&gt;1,SUMIFS(Taxes!$P$77:$P$79,Taxes!$N$77:$N$79,SUMIFS(Taxes!$N$14:$N$17,Taxes!$J$14:$J$17,YEAR(CD$4))),
IF(Taxes!$N$12&gt;1,SUMIFS(Taxes!$P$77:$P$79,Taxes!$N$77:$N$79,Taxes!$N$12),IF(Taxes!$P104&lt;&gt;"",Taxes!$P104,SUMIFS(Taxes!$P$77:$P$79,Taxes!$N$77:$N$79,Taxes!$N$12)))
))
)</f>
        <v>28361.8125</v>
      </c>
      <c r="CE233" s="5">
        <f ca="1">IF(CE$4="",0,CE197*
IF(SUMIFS(Taxes!$N$14:$N$17,Taxes!$J$14:$J$17,YEAR(CE$4))=4,IF(CE$1&lt;=Taxes!$P$81*12,Taxes!$P$82,IF(CE$1&lt;=Taxes!$P$83*12,Taxes!$P$84,IF(Taxes!$P104&lt;&gt;"",Taxes!$P104,Taxes!$P$77))),
IF(SUMIFS(Taxes!$N$14:$N$17,Taxes!$J$14:$J$17,YEAR(CE$4))&gt;1,SUMIFS(Taxes!$P$77:$P$79,Taxes!$N$77:$N$79,SUMIFS(Taxes!$N$14:$N$17,Taxes!$J$14:$J$17,YEAR(CE$4))),
IF(Taxes!$N$12&gt;1,SUMIFS(Taxes!$P$77:$P$79,Taxes!$N$77:$N$79,Taxes!$N$12),IF(Taxes!$P104&lt;&gt;"",Taxes!$P104,SUMIFS(Taxes!$P$77:$P$79,Taxes!$N$77:$N$79,Taxes!$N$12)))
))
)</f>
        <v>28361.8125</v>
      </c>
      <c r="CF233" s="5">
        <f ca="1">IF(CF$4="",0,CF197*
IF(SUMIFS(Taxes!$N$14:$N$17,Taxes!$J$14:$J$17,YEAR(CF$4))=4,IF(CF$1&lt;=Taxes!$P$81*12,Taxes!$P$82,IF(CF$1&lt;=Taxes!$P$83*12,Taxes!$P$84,IF(Taxes!$P104&lt;&gt;"",Taxes!$P104,Taxes!$P$77))),
IF(SUMIFS(Taxes!$N$14:$N$17,Taxes!$J$14:$J$17,YEAR(CF$4))&gt;1,SUMIFS(Taxes!$P$77:$P$79,Taxes!$N$77:$N$79,SUMIFS(Taxes!$N$14:$N$17,Taxes!$J$14:$J$17,YEAR(CF$4))),
IF(Taxes!$N$12&gt;1,SUMIFS(Taxes!$P$77:$P$79,Taxes!$N$77:$N$79,Taxes!$N$12),IF(Taxes!$P104&lt;&gt;"",Taxes!$P104,SUMIFS(Taxes!$P$77:$P$79,Taxes!$N$77:$N$79,Taxes!$N$12)))
))
)</f>
        <v>0</v>
      </c>
    </row>
    <row r="234" spans="2:84" ht="3" customHeight="1" x14ac:dyDescent="0.3"/>
    <row r="235" spans="2:84" ht="3" customHeight="1" x14ac:dyDescent="0.3"/>
    <row r="236" spans="2:84" x14ac:dyDescent="0.3">
      <c r="B236" s="13">
        <f>ROW()</f>
        <v>236</v>
      </c>
      <c r="H236" s="1" t="str">
        <f>$H$216</f>
        <v>НДС к вычету</v>
      </c>
      <c r="I236" s="1" t="str">
        <f>$I$232</f>
        <v>Постоянные расходы</v>
      </c>
      <c r="J236" s="1" t="str">
        <f>I162</f>
        <v>Связь и Интернет</v>
      </c>
      <c r="M236" s="53" t="s">
        <v>18</v>
      </c>
      <c r="U236" s="5">
        <f t="shared" ca="1" si="156"/>
        <v>110512.62500000001</v>
      </c>
      <c r="X236" s="5">
        <f ca="1">IF(X$4="",0,X200*
IF(SUMIFS(Taxes!$N$14:$N$17,Taxes!$J$14:$J$17,YEAR(X$4))=4,IF(X$1&lt;=Taxes!$P$81*12,Taxes!$P$82,IF(X$1&lt;=Taxes!$P$83*12,Taxes!$P$84,IF(Taxes!$P107&lt;&gt;"",Taxes!$P107,Taxes!$P$77))),
IF(SUMIFS(Taxes!$N$14:$N$17,Taxes!$J$14:$J$17,YEAR(X$4))&gt;1,SUMIFS(Taxes!$P$77:$P$79,Taxes!$N$77:$N$79,SUMIFS(Taxes!$N$14:$N$17,Taxes!$J$14:$J$17,YEAR(X$4))),
IF(Taxes!$N$12&gt;1,SUMIFS(Taxes!$P$77:$P$79,Taxes!$N$77:$N$79,Taxes!$N$12),IF(Taxes!$P107&lt;&gt;"",Taxes!$P107,SUMIFS(Taxes!$P$77:$P$79,Taxes!$N$77:$N$79,Taxes!$N$12)))
))
)</f>
        <v>1666.666666666667</v>
      </c>
      <c r="Y236" s="5">
        <f ca="1">IF(Y$4="",0,Y200*
IF(SUMIFS(Taxes!$N$14:$N$17,Taxes!$J$14:$J$17,YEAR(Y$4))=4,IF(Y$1&lt;=Taxes!$P$81*12,Taxes!$P$82,IF(Y$1&lt;=Taxes!$P$83*12,Taxes!$P$84,IF(Taxes!$P107&lt;&gt;"",Taxes!$P107,Taxes!$P$77))),
IF(SUMIFS(Taxes!$N$14:$N$17,Taxes!$J$14:$J$17,YEAR(Y$4))&gt;1,SUMIFS(Taxes!$P$77:$P$79,Taxes!$N$77:$N$79,SUMIFS(Taxes!$N$14:$N$17,Taxes!$J$14:$J$17,YEAR(Y$4))),
IF(Taxes!$N$12&gt;1,SUMIFS(Taxes!$P$77:$P$79,Taxes!$N$77:$N$79,Taxes!$N$12),IF(Taxes!$P107&lt;&gt;"",Taxes!$P107,SUMIFS(Taxes!$P$77:$P$79,Taxes!$N$77:$N$79,Taxes!$N$12)))
))
)</f>
        <v>1666.666666666667</v>
      </c>
      <c r="Z236" s="5">
        <f ca="1">IF(Z$4="",0,Z200*
IF(SUMIFS(Taxes!$N$14:$N$17,Taxes!$J$14:$J$17,YEAR(Z$4))=4,IF(Z$1&lt;=Taxes!$P$81*12,Taxes!$P$82,IF(Z$1&lt;=Taxes!$P$83*12,Taxes!$P$84,IF(Taxes!$P107&lt;&gt;"",Taxes!$P107,Taxes!$P$77))),
IF(SUMIFS(Taxes!$N$14:$N$17,Taxes!$J$14:$J$17,YEAR(Z$4))&gt;1,SUMIFS(Taxes!$P$77:$P$79,Taxes!$N$77:$N$79,SUMIFS(Taxes!$N$14:$N$17,Taxes!$J$14:$J$17,YEAR(Z$4))),
IF(Taxes!$N$12&gt;1,SUMIFS(Taxes!$P$77:$P$79,Taxes!$N$77:$N$79,Taxes!$N$12),IF(Taxes!$P107&lt;&gt;"",Taxes!$P107,SUMIFS(Taxes!$P$77:$P$79,Taxes!$N$77:$N$79,Taxes!$N$12)))
))
)</f>
        <v>1666.666666666667</v>
      </c>
      <c r="AA236" s="5">
        <f ca="1">IF(AA$4="",0,AA200*
IF(SUMIFS(Taxes!$N$14:$N$17,Taxes!$J$14:$J$17,YEAR(AA$4))=4,IF(AA$1&lt;=Taxes!$P$81*12,Taxes!$P$82,IF(AA$1&lt;=Taxes!$P$83*12,Taxes!$P$84,IF(Taxes!$P107&lt;&gt;"",Taxes!$P107,Taxes!$P$77))),
IF(SUMIFS(Taxes!$N$14:$N$17,Taxes!$J$14:$J$17,YEAR(AA$4))&gt;1,SUMIFS(Taxes!$P$77:$P$79,Taxes!$N$77:$N$79,SUMIFS(Taxes!$N$14:$N$17,Taxes!$J$14:$J$17,YEAR(AA$4))),
IF(Taxes!$N$12&gt;1,SUMIFS(Taxes!$P$77:$P$79,Taxes!$N$77:$N$79,Taxes!$N$12),IF(Taxes!$P107&lt;&gt;"",Taxes!$P107,SUMIFS(Taxes!$P$77:$P$79,Taxes!$N$77:$N$79,Taxes!$N$12)))
))
)</f>
        <v>1666.666666666667</v>
      </c>
      <c r="AB236" s="5">
        <f ca="1">IF(AB$4="",0,AB200*
IF(SUMIFS(Taxes!$N$14:$N$17,Taxes!$J$14:$J$17,YEAR(AB$4))=4,IF(AB$1&lt;=Taxes!$P$81*12,Taxes!$P$82,IF(AB$1&lt;=Taxes!$P$83*12,Taxes!$P$84,IF(Taxes!$P107&lt;&gt;"",Taxes!$P107,Taxes!$P$77))),
IF(SUMIFS(Taxes!$N$14:$N$17,Taxes!$J$14:$J$17,YEAR(AB$4))&gt;1,SUMIFS(Taxes!$P$77:$P$79,Taxes!$N$77:$N$79,SUMIFS(Taxes!$N$14:$N$17,Taxes!$J$14:$J$17,YEAR(AB$4))),
IF(Taxes!$N$12&gt;1,SUMIFS(Taxes!$P$77:$P$79,Taxes!$N$77:$N$79,Taxes!$N$12),IF(Taxes!$P107&lt;&gt;"",Taxes!$P107,SUMIFS(Taxes!$P$77:$P$79,Taxes!$N$77:$N$79,Taxes!$N$12)))
))
)</f>
        <v>1666.666666666667</v>
      </c>
      <c r="AC236" s="5">
        <f ca="1">IF(AC$4="",0,AC200*
IF(SUMIFS(Taxes!$N$14:$N$17,Taxes!$J$14:$J$17,YEAR(AC$4))=4,IF(AC$1&lt;=Taxes!$P$81*12,Taxes!$P$82,IF(AC$1&lt;=Taxes!$P$83*12,Taxes!$P$84,IF(Taxes!$P107&lt;&gt;"",Taxes!$P107,Taxes!$P$77))),
IF(SUMIFS(Taxes!$N$14:$N$17,Taxes!$J$14:$J$17,YEAR(AC$4))&gt;1,SUMIFS(Taxes!$P$77:$P$79,Taxes!$N$77:$N$79,SUMIFS(Taxes!$N$14:$N$17,Taxes!$J$14:$J$17,YEAR(AC$4))),
IF(Taxes!$N$12&gt;1,SUMIFS(Taxes!$P$77:$P$79,Taxes!$N$77:$N$79,Taxes!$N$12),IF(Taxes!$P107&lt;&gt;"",Taxes!$P107,SUMIFS(Taxes!$P$77:$P$79,Taxes!$N$77:$N$79,Taxes!$N$12)))
))
)</f>
        <v>1666.666666666667</v>
      </c>
      <c r="AD236" s="5">
        <f ca="1">IF(AD$4="",0,AD200*
IF(SUMIFS(Taxes!$N$14:$N$17,Taxes!$J$14:$J$17,YEAR(AD$4))=4,IF(AD$1&lt;=Taxes!$P$81*12,Taxes!$P$82,IF(AD$1&lt;=Taxes!$P$83*12,Taxes!$P$84,IF(Taxes!$P107&lt;&gt;"",Taxes!$P107,Taxes!$P$77))),
IF(SUMIFS(Taxes!$N$14:$N$17,Taxes!$J$14:$J$17,YEAR(AD$4))&gt;1,SUMIFS(Taxes!$P$77:$P$79,Taxes!$N$77:$N$79,SUMIFS(Taxes!$N$14:$N$17,Taxes!$J$14:$J$17,YEAR(AD$4))),
IF(Taxes!$N$12&gt;1,SUMIFS(Taxes!$P$77:$P$79,Taxes!$N$77:$N$79,Taxes!$N$12),IF(Taxes!$P107&lt;&gt;"",Taxes!$P107,SUMIFS(Taxes!$P$77:$P$79,Taxes!$N$77:$N$79,Taxes!$N$12)))
))
)</f>
        <v>1666.666666666667</v>
      </c>
      <c r="AE236" s="5">
        <f ca="1">IF(AE$4="",0,AE200*
IF(SUMIFS(Taxes!$N$14:$N$17,Taxes!$J$14:$J$17,YEAR(AE$4))=4,IF(AE$1&lt;=Taxes!$P$81*12,Taxes!$P$82,IF(AE$1&lt;=Taxes!$P$83*12,Taxes!$P$84,IF(Taxes!$P107&lt;&gt;"",Taxes!$P107,Taxes!$P$77))),
IF(SUMIFS(Taxes!$N$14:$N$17,Taxes!$J$14:$J$17,YEAR(AE$4))&gt;1,SUMIFS(Taxes!$P$77:$P$79,Taxes!$N$77:$N$79,SUMIFS(Taxes!$N$14:$N$17,Taxes!$J$14:$J$17,YEAR(AE$4))),
IF(Taxes!$N$12&gt;1,SUMIFS(Taxes!$P$77:$P$79,Taxes!$N$77:$N$79,Taxes!$N$12),IF(Taxes!$P107&lt;&gt;"",Taxes!$P107,SUMIFS(Taxes!$P$77:$P$79,Taxes!$N$77:$N$79,Taxes!$N$12)))
))
)</f>
        <v>1666.666666666667</v>
      </c>
      <c r="AF236" s="5">
        <f ca="1">IF(AF$4="",0,AF200*
IF(SUMIFS(Taxes!$N$14:$N$17,Taxes!$J$14:$J$17,YEAR(AF$4))=4,IF(AF$1&lt;=Taxes!$P$81*12,Taxes!$P$82,IF(AF$1&lt;=Taxes!$P$83*12,Taxes!$P$84,IF(Taxes!$P107&lt;&gt;"",Taxes!$P107,Taxes!$P$77))),
IF(SUMIFS(Taxes!$N$14:$N$17,Taxes!$J$14:$J$17,YEAR(AF$4))&gt;1,SUMIFS(Taxes!$P$77:$P$79,Taxes!$N$77:$N$79,SUMIFS(Taxes!$N$14:$N$17,Taxes!$J$14:$J$17,YEAR(AF$4))),
IF(Taxes!$N$12&gt;1,SUMIFS(Taxes!$P$77:$P$79,Taxes!$N$77:$N$79,Taxes!$N$12),IF(Taxes!$P107&lt;&gt;"",Taxes!$P107,SUMIFS(Taxes!$P$77:$P$79,Taxes!$N$77:$N$79,Taxes!$N$12)))
))
)</f>
        <v>1666.666666666667</v>
      </c>
      <c r="AG236" s="5">
        <f ca="1">IF(AG$4="",0,AG200*
IF(SUMIFS(Taxes!$N$14:$N$17,Taxes!$J$14:$J$17,YEAR(AG$4))=4,IF(AG$1&lt;=Taxes!$P$81*12,Taxes!$P$82,IF(AG$1&lt;=Taxes!$P$83*12,Taxes!$P$84,IF(Taxes!$P107&lt;&gt;"",Taxes!$P107,Taxes!$P$77))),
IF(SUMIFS(Taxes!$N$14:$N$17,Taxes!$J$14:$J$17,YEAR(AG$4))&gt;1,SUMIFS(Taxes!$P$77:$P$79,Taxes!$N$77:$N$79,SUMIFS(Taxes!$N$14:$N$17,Taxes!$J$14:$J$17,YEAR(AG$4))),
IF(Taxes!$N$12&gt;1,SUMIFS(Taxes!$P$77:$P$79,Taxes!$N$77:$N$79,Taxes!$N$12),IF(Taxes!$P107&lt;&gt;"",Taxes!$P107,SUMIFS(Taxes!$P$77:$P$79,Taxes!$N$77:$N$79,Taxes!$N$12)))
))
)</f>
        <v>1666.666666666667</v>
      </c>
      <c r="AH236" s="5">
        <f ca="1">IF(AH$4="",0,AH200*
IF(SUMIFS(Taxes!$N$14:$N$17,Taxes!$J$14:$J$17,YEAR(AH$4))=4,IF(AH$1&lt;=Taxes!$P$81*12,Taxes!$P$82,IF(AH$1&lt;=Taxes!$P$83*12,Taxes!$P$84,IF(Taxes!$P107&lt;&gt;"",Taxes!$P107,Taxes!$P$77))),
IF(SUMIFS(Taxes!$N$14:$N$17,Taxes!$J$14:$J$17,YEAR(AH$4))&gt;1,SUMIFS(Taxes!$P$77:$P$79,Taxes!$N$77:$N$79,SUMIFS(Taxes!$N$14:$N$17,Taxes!$J$14:$J$17,YEAR(AH$4))),
IF(Taxes!$N$12&gt;1,SUMIFS(Taxes!$P$77:$P$79,Taxes!$N$77:$N$79,Taxes!$N$12),IF(Taxes!$P107&lt;&gt;"",Taxes!$P107,SUMIFS(Taxes!$P$77:$P$79,Taxes!$N$77:$N$79,Taxes!$N$12)))
))
)</f>
        <v>1666.666666666667</v>
      </c>
      <c r="AI236" s="5">
        <f ca="1">IF(AI$4="",0,AI200*
IF(SUMIFS(Taxes!$N$14:$N$17,Taxes!$J$14:$J$17,YEAR(AI$4))=4,IF(AI$1&lt;=Taxes!$P$81*12,Taxes!$P$82,IF(AI$1&lt;=Taxes!$P$83*12,Taxes!$P$84,IF(Taxes!$P107&lt;&gt;"",Taxes!$P107,Taxes!$P$77))),
IF(SUMIFS(Taxes!$N$14:$N$17,Taxes!$J$14:$J$17,YEAR(AI$4))&gt;1,SUMIFS(Taxes!$P$77:$P$79,Taxes!$N$77:$N$79,SUMIFS(Taxes!$N$14:$N$17,Taxes!$J$14:$J$17,YEAR(AI$4))),
IF(Taxes!$N$12&gt;1,SUMIFS(Taxes!$P$77:$P$79,Taxes!$N$77:$N$79,Taxes!$N$12),IF(Taxes!$P107&lt;&gt;"",Taxes!$P107,SUMIFS(Taxes!$P$77:$P$79,Taxes!$N$77:$N$79,Taxes!$N$12)))
))
)</f>
        <v>1666.666666666667</v>
      </c>
      <c r="AJ236" s="5">
        <f ca="1">IF(AJ$4="",0,AJ200*
IF(SUMIFS(Taxes!$N$14:$N$17,Taxes!$J$14:$J$17,YEAR(AJ$4))=4,IF(AJ$1&lt;=Taxes!$P$81*12,Taxes!$P$82,IF(AJ$1&lt;=Taxes!$P$83*12,Taxes!$P$84,IF(Taxes!$P107&lt;&gt;"",Taxes!$P107,Taxes!$P$77))),
IF(SUMIFS(Taxes!$N$14:$N$17,Taxes!$J$14:$J$17,YEAR(AJ$4))&gt;1,SUMIFS(Taxes!$P$77:$P$79,Taxes!$N$77:$N$79,SUMIFS(Taxes!$N$14:$N$17,Taxes!$J$14:$J$17,YEAR(AJ$4))),
IF(Taxes!$N$12&gt;1,SUMIFS(Taxes!$P$77:$P$79,Taxes!$N$77:$N$79,Taxes!$N$12),IF(Taxes!$P107&lt;&gt;"",Taxes!$P107,SUMIFS(Taxes!$P$77:$P$79,Taxes!$N$77:$N$79,Taxes!$N$12)))
))
)</f>
        <v>1750</v>
      </c>
      <c r="AK236" s="5">
        <f ca="1">IF(AK$4="",0,AK200*
IF(SUMIFS(Taxes!$N$14:$N$17,Taxes!$J$14:$J$17,YEAR(AK$4))=4,IF(AK$1&lt;=Taxes!$P$81*12,Taxes!$P$82,IF(AK$1&lt;=Taxes!$P$83*12,Taxes!$P$84,IF(Taxes!$P107&lt;&gt;"",Taxes!$P107,Taxes!$P$77))),
IF(SUMIFS(Taxes!$N$14:$N$17,Taxes!$J$14:$J$17,YEAR(AK$4))&gt;1,SUMIFS(Taxes!$P$77:$P$79,Taxes!$N$77:$N$79,SUMIFS(Taxes!$N$14:$N$17,Taxes!$J$14:$J$17,YEAR(AK$4))),
IF(Taxes!$N$12&gt;1,SUMIFS(Taxes!$P$77:$P$79,Taxes!$N$77:$N$79,Taxes!$N$12),IF(Taxes!$P107&lt;&gt;"",Taxes!$P107,SUMIFS(Taxes!$P$77:$P$79,Taxes!$N$77:$N$79,Taxes!$N$12)))
))
)</f>
        <v>1750</v>
      </c>
      <c r="AL236" s="5">
        <f ca="1">IF(AL$4="",0,AL200*
IF(SUMIFS(Taxes!$N$14:$N$17,Taxes!$J$14:$J$17,YEAR(AL$4))=4,IF(AL$1&lt;=Taxes!$P$81*12,Taxes!$P$82,IF(AL$1&lt;=Taxes!$P$83*12,Taxes!$P$84,IF(Taxes!$P107&lt;&gt;"",Taxes!$P107,Taxes!$P$77))),
IF(SUMIFS(Taxes!$N$14:$N$17,Taxes!$J$14:$J$17,YEAR(AL$4))&gt;1,SUMIFS(Taxes!$P$77:$P$79,Taxes!$N$77:$N$79,SUMIFS(Taxes!$N$14:$N$17,Taxes!$J$14:$J$17,YEAR(AL$4))),
IF(Taxes!$N$12&gt;1,SUMIFS(Taxes!$P$77:$P$79,Taxes!$N$77:$N$79,Taxes!$N$12),IF(Taxes!$P107&lt;&gt;"",Taxes!$P107,SUMIFS(Taxes!$P$77:$P$79,Taxes!$N$77:$N$79,Taxes!$N$12)))
))
)</f>
        <v>1750</v>
      </c>
      <c r="AM236" s="5">
        <f ca="1">IF(AM$4="",0,AM200*
IF(SUMIFS(Taxes!$N$14:$N$17,Taxes!$J$14:$J$17,YEAR(AM$4))=4,IF(AM$1&lt;=Taxes!$P$81*12,Taxes!$P$82,IF(AM$1&lt;=Taxes!$P$83*12,Taxes!$P$84,IF(Taxes!$P107&lt;&gt;"",Taxes!$P107,Taxes!$P$77))),
IF(SUMIFS(Taxes!$N$14:$N$17,Taxes!$J$14:$J$17,YEAR(AM$4))&gt;1,SUMIFS(Taxes!$P$77:$P$79,Taxes!$N$77:$N$79,SUMIFS(Taxes!$N$14:$N$17,Taxes!$J$14:$J$17,YEAR(AM$4))),
IF(Taxes!$N$12&gt;1,SUMIFS(Taxes!$P$77:$P$79,Taxes!$N$77:$N$79,Taxes!$N$12),IF(Taxes!$P107&lt;&gt;"",Taxes!$P107,SUMIFS(Taxes!$P$77:$P$79,Taxes!$N$77:$N$79,Taxes!$N$12)))
))
)</f>
        <v>1750</v>
      </c>
      <c r="AN236" s="5">
        <f ca="1">IF(AN$4="",0,AN200*
IF(SUMIFS(Taxes!$N$14:$N$17,Taxes!$J$14:$J$17,YEAR(AN$4))=4,IF(AN$1&lt;=Taxes!$P$81*12,Taxes!$P$82,IF(AN$1&lt;=Taxes!$P$83*12,Taxes!$P$84,IF(Taxes!$P107&lt;&gt;"",Taxes!$P107,Taxes!$P$77))),
IF(SUMIFS(Taxes!$N$14:$N$17,Taxes!$J$14:$J$17,YEAR(AN$4))&gt;1,SUMIFS(Taxes!$P$77:$P$79,Taxes!$N$77:$N$79,SUMIFS(Taxes!$N$14:$N$17,Taxes!$J$14:$J$17,YEAR(AN$4))),
IF(Taxes!$N$12&gt;1,SUMIFS(Taxes!$P$77:$P$79,Taxes!$N$77:$N$79,Taxes!$N$12),IF(Taxes!$P107&lt;&gt;"",Taxes!$P107,SUMIFS(Taxes!$P$77:$P$79,Taxes!$N$77:$N$79,Taxes!$N$12)))
))
)</f>
        <v>1750</v>
      </c>
      <c r="AO236" s="5">
        <f ca="1">IF(AO$4="",0,AO200*
IF(SUMIFS(Taxes!$N$14:$N$17,Taxes!$J$14:$J$17,YEAR(AO$4))=4,IF(AO$1&lt;=Taxes!$P$81*12,Taxes!$P$82,IF(AO$1&lt;=Taxes!$P$83*12,Taxes!$P$84,IF(Taxes!$P107&lt;&gt;"",Taxes!$P107,Taxes!$P$77))),
IF(SUMIFS(Taxes!$N$14:$N$17,Taxes!$J$14:$J$17,YEAR(AO$4))&gt;1,SUMIFS(Taxes!$P$77:$P$79,Taxes!$N$77:$N$79,SUMIFS(Taxes!$N$14:$N$17,Taxes!$J$14:$J$17,YEAR(AO$4))),
IF(Taxes!$N$12&gt;1,SUMIFS(Taxes!$P$77:$P$79,Taxes!$N$77:$N$79,Taxes!$N$12),IF(Taxes!$P107&lt;&gt;"",Taxes!$P107,SUMIFS(Taxes!$P$77:$P$79,Taxes!$N$77:$N$79,Taxes!$N$12)))
))
)</f>
        <v>1750</v>
      </c>
      <c r="AP236" s="5">
        <f ca="1">IF(AP$4="",0,AP200*
IF(SUMIFS(Taxes!$N$14:$N$17,Taxes!$J$14:$J$17,YEAR(AP$4))=4,IF(AP$1&lt;=Taxes!$P$81*12,Taxes!$P$82,IF(AP$1&lt;=Taxes!$P$83*12,Taxes!$P$84,IF(Taxes!$P107&lt;&gt;"",Taxes!$P107,Taxes!$P$77))),
IF(SUMIFS(Taxes!$N$14:$N$17,Taxes!$J$14:$J$17,YEAR(AP$4))&gt;1,SUMIFS(Taxes!$P$77:$P$79,Taxes!$N$77:$N$79,SUMIFS(Taxes!$N$14:$N$17,Taxes!$J$14:$J$17,YEAR(AP$4))),
IF(Taxes!$N$12&gt;1,SUMIFS(Taxes!$P$77:$P$79,Taxes!$N$77:$N$79,Taxes!$N$12),IF(Taxes!$P107&lt;&gt;"",Taxes!$P107,SUMIFS(Taxes!$P$77:$P$79,Taxes!$N$77:$N$79,Taxes!$N$12)))
))
)</f>
        <v>1750</v>
      </c>
      <c r="AQ236" s="5">
        <f ca="1">IF(AQ$4="",0,AQ200*
IF(SUMIFS(Taxes!$N$14:$N$17,Taxes!$J$14:$J$17,YEAR(AQ$4))=4,IF(AQ$1&lt;=Taxes!$P$81*12,Taxes!$P$82,IF(AQ$1&lt;=Taxes!$P$83*12,Taxes!$P$84,IF(Taxes!$P107&lt;&gt;"",Taxes!$P107,Taxes!$P$77))),
IF(SUMIFS(Taxes!$N$14:$N$17,Taxes!$J$14:$J$17,YEAR(AQ$4))&gt;1,SUMIFS(Taxes!$P$77:$P$79,Taxes!$N$77:$N$79,SUMIFS(Taxes!$N$14:$N$17,Taxes!$J$14:$J$17,YEAR(AQ$4))),
IF(Taxes!$N$12&gt;1,SUMIFS(Taxes!$P$77:$P$79,Taxes!$N$77:$N$79,Taxes!$N$12),IF(Taxes!$P107&lt;&gt;"",Taxes!$P107,SUMIFS(Taxes!$P$77:$P$79,Taxes!$N$77:$N$79,Taxes!$N$12)))
))
)</f>
        <v>1750</v>
      </c>
      <c r="AR236" s="5">
        <f ca="1">IF(AR$4="",0,AR200*
IF(SUMIFS(Taxes!$N$14:$N$17,Taxes!$J$14:$J$17,YEAR(AR$4))=4,IF(AR$1&lt;=Taxes!$P$81*12,Taxes!$P$82,IF(AR$1&lt;=Taxes!$P$83*12,Taxes!$P$84,IF(Taxes!$P107&lt;&gt;"",Taxes!$P107,Taxes!$P$77))),
IF(SUMIFS(Taxes!$N$14:$N$17,Taxes!$J$14:$J$17,YEAR(AR$4))&gt;1,SUMIFS(Taxes!$P$77:$P$79,Taxes!$N$77:$N$79,SUMIFS(Taxes!$N$14:$N$17,Taxes!$J$14:$J$17,YEAR(AR$4))),
IF(Taxes!$N$12&gt;1,SUMIFS(Taxes!$P$77:$P$79,Taxes!$N$77:$N$79,Taxes!$N$12),IF(Taxes!$P107&lt;&gt;"",Taxes!$P107,SUMIFS(Taxes!$P$77:$P$79,Taxes!$N$77:$N$79,Taxes!$N$12)))
))
)</f>
        <v>1750</v>
      </c>
      <c r="AS236" s="5">
        <f ca="1">IF(AS$4="",0,AS200*
IF(SUMIFS(Taxes!$N$14:$N$17,Taxes!$J$14:$J$17,YEAR(AS$4))=4,IF(AS$1&lt;=Taxes!$P$81*12,Taxes!$P$82,IF(AS$1&lt;=Taxes!$P$83*12,Taxes!$P$84,IF(Taxes!$P107&lt;&gt;"",Taxes!$P107,Taxes!$P$77))),
IF(SUMIFS(Taxes!$N$14:$N$17,Taxes!$J$14:$J$17,YEAR(AS$4))&gt;1,SUMIFS(Taxes!$P$77:$P$79,Taxes!$N$77:$N$79,SUMIFS(Taxes!$N$14:$N$17,Taxes!$J$14:$J$17,YEAR(AS$4))),
IF(Taxes!$N$12&gt;1,SUMIFS(Taxes!$P$77:$P$79,Taxes!$N$77:$N$79,Taxes!$N$12),IF(Taxes!$P107&lt;&gt;"",Taxes!$P107,SUMIFS(Taxes!$P$77:$P$79,Taxes!$N$77:$N$79,Taxes!$N$12)))
))
)</f>
        <v>1750</v>
      </c>
      <c r="AT236" s="5">
        <f ca="1">IF(AT$4="",0,AT200*
IF(SUMIFS(Taxes!$N$14:$N$17,Taxes!$J$14:$J$17,YEAR(AT$4))=4,IF(AT$1&lt;=Taxes!$P$81*12,Taxes!$P$82,IF(AT$1&lt;=Taxes!$P$83*12,Taxes!$P$84,IF(Taxes!$P107&lt;&gt;"",Taxes!$P107,Taxes!$P$77))),
IF(SUMIFS(Taxes!$N$14:$N$17,Taxes!$J$14:$J$17,YEAR(AT$4))&gt;1,SUMIFS(Taxes!$P$77:$P$79,Taxes!$N$77:$N$79,SUMIFS(Taxes!$N$14:$N$17,Taxes!$J$14:$J$17,YEAR(AT$4))),
IF(Taxes!$N$12&gt;1,SUMIFS(Taxes!$P$77:$P$79,Taxes!$N$77:$N$79,Taxes!$N$12),IF(Taxes!$P107&lt;&gt;"",Taxes!$P107,SUMIFS(Taxes!$P$77:$P$79,Taxes!$N$77:$N$79,Taxes!$N$12)))
))
)</f>
        <v>1750</v>
      </c>
      <c r="AU236" s="5">
        <f ca="1">IF(AU$4="",0,AU200*
IF(SUMIFS(Taxes!$N$14:$N$17,Taxes!$J$14:$J$17,YEAR(AU$4))=4,IF(AU$1&lt;=Taxes!$P$81*12,Taxes!$P$82,IF(AU$1&lt;=Taxes!$P$83*12,Taxes!$P$84,IF(Taxes!$P107&lt;&gt;"",Taxes!$P107,Taxes!$P$77))),
IF(SUMIFS(Taxes!$N$14:$N$17,Taxes!$J$14:$J$17,YEAR(AU$4))&gt;1,SUMIFS(Taxes!$P$77:$P$79,Taxes!$N$77:$N$79,SUMIFS(Taxes!$N$14:$N$17,Taxes!$J$14:$J$17,YEAR(AU$4))),
IF(Taxes!$N$12&gt;1,SUMIFS(Taxes!$P$77:$P$79,Taxes!$N$77:$N$79,Taxes!$N$12),IF(Taxes!$P107&lt;&gt;"",Taxes!$P107,SUMIFS(Taxes!$P$77:$P$79,Taxes!$N$77:$N$79,Taxes!$N$12)))
))
)</f>
        <v>1750</v>
      </c>
      <c r="AV236" s="5">
        <f ca="1">IF(AV$4="",0,AV200*
IF(SUMIFS(Taxes!$N$14:$N$17,Taxes!$J$14:$J$17,YEAR(AV$4))=4,IF(AV$1&lt;=Taxes!$P$81*12,Taxes!$P$82,IF(AV$1&lt;=Taxes!$P$83*12,Taxes!$P$84,IF(Taxes!$P107&lt;&gt;"",Taxes!$P107,Taxes!$P$77))),
IF(SUMIFS(Taxes!$N$14:$N$17,Taxes!$J$14:$J$17,YEAR(AV$4))&gt;1,SUMIFS(Taxes!$P$77:$P$79,Taxes!$N$77:$N$79,SUMIFS(Taxes!$N$14:$N$17,Taxes!$J$14:$J$17,YEAR(AV$4))),
IF(Taxes!$N$12&gt;1,SUMIFS(Taxes!$P$77:$P$79,Taxes!$N$77:$N$79,Taxes!$N$12),IF(Taxes!$P107&lt;&gt;"",Taxes!$P107,SUMIFS(Taxes!$P$77:$P$79,Taxes!$N$77:$N$79,Taxes!$N$12)))
))
)</f>
        <v>1837.5</v>
      </c>
      <c r="AW236" s="5">
        <f ca="1">IF(AW$4="",0,AW200*
IF(SUMIFS(Taxes!$N$14:$N$17,Taxes!$J$14:$J$17,YEAR(AW$4))=4,IF(AW$1&lt;=Taxes!$P$81*12,Taxes!$P$82,IF(AW$1&lt;=Taxes!$P$83*12,Taxes!$P$84,IF(Taxes!$P107&lt;&gt;"",Taxes!$P107,Taxes!$P$77))),
IF(SUMIFS(Taxes!$N$14:$N$17,Taxes!$J$14:$J$17,YEAR(AW$4))&gt;1,SUMIFS(Taxes!$P$77:$P$79,Taxes!$N$77:$N$79,SUMIFS(Taxes!$N$14:$N$17,Taxes!$J$14:$J$17,YEAR(AW$4))),
IF(Taxes!$N$12&gt;1,SUMIFS(Taxes!$P$77:$P$79,Taxes!$N$77:$N$79,Taxes!$N$12),IF(Taxes!$P107&lt;&gt;"",Taxes!$P107,SUMIFS(Taxes!$P$77:$P$79,Taxes!$N$77:$N$79,Taxes!$N$12)))
))
)</f>
        <v>1837.5</v>
      </c>
      <c r="AX236" s="5">
        <f ca="1">IF(AX$4="",0,AX200*
IF(SUMIFS(Taxes!$N$14:$N$17,Taxes!$J$14:$J$17,YEAR(AX$4))=4,IF(AX$1&lt;=Taxes!$P$81*12,Taxes!$P$82,IF(AX$1&lt;=Taxes!$P$83*12,Taxes!$P$84,IF(Taxes!$P107&lt;&gt;"",Taxes!$P107,Taxes!$P$77))),
IF(SUMIFS(Taxes!$N$14:$N$17,Taxes!$J$14:$J$17,YEAR(AX$4))&gt;1,SUMIFS(Taxes!$P$77:$P$79,Taxes!$N$77:$N$79,SUMIFS(Taxes!$N$14:$N$17,Taxes!$J$14:$J$17,YEAR(AX$4))),
IF(Taxes!$N$12&gt;1,SUMIFS(Taxes!$P$77:$P$79,Taxes!$N$77:$N$79,Taxes!$N$12),IF(Taxes!$P107&lt;&gt;"",Taxes!$P107,SUMIFS(Taxes!$P$77:$P$79,Taxes!$N$77:$N$79,Taxes!$N$12)))
))
)</f>
        <v>1837.5</v>
      </c>
      <c r="AY236" s="5">
        <f ca="1">IF(AY$4="",0,AY200*
IF(SUMIFS(Taxes!$N$14:$N$17,Taxes!$J$14:$J$17,YEAR(AY$4))=4,IF(AY$1&lt;=Taxes!$P$81*12,Taxes!$P$82,IF(AY$1&lt;=Taxes!$P$83*12,Taxes!$P$84,IF(Taxes!$P107&lt;&gt;"",Taxes!$P107,Taxes!$P$77))),
IF(SUMIFS(Taxes!$N$14:$N$17,Taxes!$J$14:$J$17,YEAR(AY$4))&gt;1,SUMIFS(Taxes!$P$77:$P$79,Taxes!$N$77:$N$79,SUMIFS(Taxes!$N$14:$N$17,Taxes!$J$14:$J$17,YEAR(AY$4))),
IF(Taxes!$N$12&gt;1,SUMIFS(Taxes!$P$77:$P$79,Taxes!$N$77:$N$79,Taxes!$N$12),IF(Taxes!$P107&lt;&gt;"",Taxes!$P107,SUMIFS(Taxes!$P$77:$P$79,Taxes!$N$77:$N$79,Taxes!$N$12)))
))
)</f>
        <v>1837.5</v>
      </c>
      <c r="AZ236" s="5">
        <f ca="1">IF(AZ$4="",0,AZ200*
IF(SUMIFS(Taxes!$N$14:$N$17,Taxes!$J$14:$J$17,YEAR(AZ$4))=4,IF(AZ$1&lt;=Taxes!$P$81*12,Taxes!$P$82,IF(AZ$1&lt;=Taxes!$P$83*12,Taxes!$P$84,IF(Taxes!$P107&lt;&gt;"",Taxes!$P107,Taxes!$P$77))),
IF(SUMIFS(Taxes!$N$14:$N$17,Taxes!$J$14:$J$17,YEAR(AZ$4))&gt;1,SUMIFS(Taxes!$P$77:$P$79,Taxes!$N$77:$N$79,SUMIFS(Taxes!$N$14:$N$17,Taxes!$J$14:$J$17,YEAR(AZ$4))),
IF(Taxes!$N$12&gt;1,SUMIFS(Taxes!$P$77:$P$79,Taxes!$N$77:$N$79,Taxes!$N$12),IF(Taxes!$P107&lt;&gt;"",Taxes!$P107,SUMIFS(Taxes!$P$77:$P$79,Taxes!$N$77:$N$79,Taxes!$N$12)))
))
)</f>
        <v>1837.5</v>
      </c>
      <c r="BA236" s="5">
        <f ca="1">IF(BA$4="",0,BA200*
IF(SUMIFS(Taxes!$N$14:$N$17,Taxes!$J$14:$J$17,YEAR(BA$4))=4,IF(BA$1&lt;=Taxes!$P$81*12,Taxes!$P$82,IF(BA$1&lt;=Taxes!$P$83*12,Taxes!$P$84,IF(Taxes!$P107&lt;&gt;"",Taxes!$P107,Taxes!$P$77))),
IF(SUMIFS(Taxes!$N$14:$N$17,Taxes!$J$14:$J$17,YEAR(BA$4))&gt;1,SUMIFS(Taxes!$P$77:$P$79,Taxes!$N$77:$N$79,SUMIFS(Taxes!$N$14:$N$17,Taxes!$J$14:$J$17,YEAR(BA$4))),
IF(Taxes!$N$12&gt;1,SUMIFS(Taxes!$P$77:$P$79,Taxes!$N$77:$N$79,Taxes!$N$12),IF(Taxes!$P107&lt;&gt;"",Taxes!$P107,SUMIFS(Taxes!$P$77:$P$79,Taxes!$N$77:$N$79,Taxes!$N$12)))
))
)</f>
        <v>1837.5</v>
      </c>
      <c r="BB236" s="5">
        <f ca="1">IF(BB$4="",0,BB200*
IF(SUMIFS(Taxes!$N$14:$N$17,Taxes!$J$14:$J$17,YEAR(BB$4))=4,IF(BB$1&lt;=Taxes!$P$81*12,Taxes!$P$82,IF(BB$1&lt;=Taxes!$P$83*12,Taxes!$P$84,IF(Taxes!$P107&lt;&gt;"",Taxes!$P107,Taxes!$P$77))),
IF(SUMIFS(Taxes!$N$14:$N$17,Taxes!$J$14:$J$17,YEAR(BB$4))&gt;1,SUMIFS(Taxes!$P$77:$P$79,Taxes!$N$77:$N$79,SUMIFS(Taxes!$N$14:$N$17,Taxes!$J$14:$J$17,YEAR(BB$4))),
IF(Taxes!$N$12&gt;1,SUMIFS(Taxes!$P$77:$P$79,Taxes!$N$77:$N$79,Taxes!$N$12),IF(Taxes!$P107&lt;&gt;"",Taxes!$P107,SUMIFS(Taxes!$P$77:$P$79,Taxes!$N$77:$N$79,Taxes!$N$12)))
))
)</f>
        <v>1837.5</v>
      </c>
      <c r="BC236" s="5">
        <f ca="1">IF(BC$4="",0,BC200*
IF(SUMIFS(Taxes!$N$14:$N$17,Taxes!$J$14:$J$17,YEAR(BC$4))=4,IF(BC$1&lt;=Taxes!$P$81*12,Taxes!$P$82,IF(BC$1&lt;=Taxes!$P$83*12,Taxes!$P$84,IF(Taxes!$P107&lt;&gt;"",Taxes!$P107,Taxes!$P$77))),
IF(SUMIFS(Taxes!$N$14:$N$17,Taxes!$J$14:$J$17,YEAR(BC$4))&gt;1,SUMIFS(Taxes!$P$77:$P$79,Taxes!$N$77:$N$79,SUMIFS(Taxes!$N$14:$N$17,Taxes!$J$14:$J$17,YEAR(BC$4))),
IF(Taxes!$N$12&gt;1,SUMIFS(Taxes!$P$77:$P$79,Taxes!$N$77:$N$79,Taxes!$N$12),IF(Taxes!$P107&lt;&gt;"",Taxes!$P107,SUMIFS(Taxes!$P$77:$P$79,Taxes!$N$77:$N$79,Taxes!$N$12)))
))
)</f>
        <v>1837.5</v>
      </c>
      <c r="BD236" s="5">
        <f ca="1">IF(BD$4="",0,BD200*
IF(SUMIFS(Taxes!$N$14:$N$17,Taxes!$J$14:$J$17,YEAR(BD$4))=4,IF(BD$1&lt;=Taxes!$P$81*12,Taxes!$P$82,IF(BD$1&lt;=Taxes!$P$83*12,Taxes!$P$84,IF(Taxes!$P107&lt;&gt;"",Taxes!$P107,Taxes!$P$77))),
IF(SUMIFS(Taxes!$N$14:$N$17,Taxes!$J$14:$J$17,YEAR(BD$4))&gt;1,SUMIFS(Taxes!$P$77:$P$79,Taxes!$N$77:$N$79,SUMIFS(Taxes!$N$14:$N$17,Taxes!$J$14:$J$17,YEAR(BD$4))),
IF(Taxes!$N$12&gt;1,SUMIFS(Taxes!$P$77:$P$79,Taxes!$N$77:$N$79,Taxes!$N$12),IF(Taxes!$P107&lt;&gt;"",Taxes!$P107,SUMIFS(Taxes!$P$77:$P$79,Taxes!$N$77:$N$79,Taxes!$N$12)))
))
)</f>
        <v>1837.5</v>
      </c>
      <c r="BE236" s="5">
        <f ca="1">IF(BE$4="",0,BE200*
IF(SUMIFS(Taxes!$N$14:$N$17,Taxes!$J$14:$J$17,YEAR(BE$4))=4,IF(BE$1&lt;=Taxes!$P$81*12,Taxes!$P$82,IF(BE$1&lt;=Taxes!$P$83*12,Taxes!$P$84,IF(Taxes!$P107&lt;&gt;"",Taxes!$P107,Taxes!$P$77))),
IF(SUMIFS(Taxes!$N$14:$N$17,Taxes!$J$14:$J$17,YEAR(BE$4))&gt;1,SUMIFS(Taxes!$P$77:$P$79,Taxes!$N$77:$N$79,SUMIFS(Taxes!$N$14:$N$17,Taxes!$J$14:$J$17,YEAR(BE$4))),
IF(Taxes!$N$12&gt;1,SUMIFS(Taxes!$P$77:$P$79,Taxes!$N$77:$N$79,Taxes!$N$12),IF(Taxes!$P107&lt;&gt;"",Taxes!$P107,SUMIFS(Taxes!$P$77:$P$79,Taxes!$N$77:$N$79,Taxes!$N$12)))
))
)</f>
        <v>1837.5</v>
      </c>
      <c r="BF236" s="5">
        <f ca="1">IF(BF$4="",0,BF200*
IF(SUMIFS(Taxes!$N$14:$N$17,Taxes!$J$14:$J$17,YEAR(BF$4))=4,IF(BF$1&lt;=Taxes!$P$81*12,Taxes!$P$82,IF(BF$1&lt;=Taxes!$P$83*12,Taxes!$P$84,IF(Taxes!$P107&lt;&gt;"",Taxes!$P107,Taxes!$P$77))),
IF(SUMIFS(Taxes!$N$14:$N$17,Taxes!$J$14:$J$17,YEAR(BF$4))&gt;1,SUMIFS(Taxes!$P$77:$P$79,Taxes!$N$77:$N$79,SUMIFS(Taxes!$N$14:$N$17,Taxes!$J$14:$J$17,YEAR(BF$4))),
IF(Taxes!$N$12&gt;1,SUMIFS(Taxes!$P$77:$P$79,Taxes!$N$77:$N$79,Taxes!$N$12),IF(Taxes!$P107&lt;&gt;"",Taxes!$P107,SUMIFS(Taxes!$P$77:$P$79,Taxes!$N$77:$N$79,Taxes!$N$12)))
))
)</f>
        <v>1837.5</v>
      </c>
      <c r="BG236" s="5">
        <f ca="1">IF(BG$4="",0,BG200*
IF(SUMIFS(Taxes!$N$14:$N$17,Taxes!$J$14:$J$17,YEAR(BG$4))=4,IF(BG$1&lt;=Taxes!$P$81*12,Taxes!$P$82,IF(BG$1&lt;=Taxes!$P$83*12,Taxes!$P$84,IF(Taxes!$P107&lt;&gt;"",Taxes!$P107,Taxes!$P$77))),
IF(SUMIFS(Taxes!$N$14:$N$17,Taxes!$J$14:$J$17,YEAR(BG$4))&gt;1,SUMIFS(Taxes!$P$77:$P$79,Taxes!$N$77:$N$79,SUMIFS(Taxes!$N$14:$N$17,Taxes!$J$14:$J$17,YEAR(BG$4))),
IF(Taxes!$N$12&gt;1,SUMIFS(Taxes!$P$77:$P$79,Taxes!$N$77:$N$79,Taxes!$N$12),IF(Taxes!$P107&lt;&gt;"",Taxes!$P107,SUMIFS(Taxes!$P$77:$P$79,Taxes!$N$77:$N$79,Taxes!$N$12)))
))
)</f>
        <v>1837.5</v>
      </c>
      <c r="BH236" s="5">
        <f ca="1">IF(BH$4="",0,BH200*
IF(SUMIFS(Taxes!$N$14:$N$17,Taxes!$J$14:$J$17,YEAR(BH$4))=4,IF(BH$1&lt;=Taxes!$P$81*12,Taxes!$P$82,IF(BH$1&lt;=Taxes!$P$83*12,Taxes!$P$84,IF(Taxes!$P107&lt;&gt;"",Taxes!$P107,Taxes!$P$77))),
IF(SUMIFS(Taxes!$N$14:$N$17,Taxes!$J$14:$J$17,YEAR(BH$4))&gt;1,SUMIFS(Taxes!$P$77:$P$79,Taxes!$N$77:$N$79,SUMIFS(Taxes!$N$14:$N$17,Taxes!$J$14:$J$17,YEAR(BH$4))),
IF(Taxes!$N$12&gt;1,SUMIFS(Taxes!$P$77:$P$79,Taxes!$N$77:$N$79,Taxes!$N$12),IF(Taxes!$P107&lt;&gt;"",Taxes!$P107,SUMIFS(Taxes!$P$77:$P$79,Taxes!$N$77:$N$79,Taxes!$N$12)))
))
)</f>
        <v>1929.3750000000005</v>
      </c>
      <c r="BI236" s="5">
        <f ca="1">IF(BI$4="",0,BI200*
IF(SUMIFS(Taxes!$N$14:$N$17,Taxes!$J$14:$J$17,YEAR(BI$4))=4,IF(BI$1&lt;=Taxes!$P$81*12,Taxes!$P$82,IF(BI$1&lt;=Taxes!$P$83*12,Taxes!$P$84,IF(Taxes!$P107&lt;&gt;"",Taxes!$P107,Taxes!$P$77))),
IF(SUMIFS(Taxes!$N$14:$N$17,Taxes!$J$14:$J$17,YEAR(BI$4))&gt;1,SUMIFS(Taxes!$P$77:$P$79,Taxes!$N$77:$N$79,SUMIFS(Taxes!$N$14:$N$17,Taxes!$J$14:$J$17,YEAR(BI$4))),
IF(Taxes!$N$12&gt;1,SUMIFS(Taxes!$P$77:$P$79,Taxes!$N$77:$N$79,Taxes!$N$12),IF(Taxes!$P107&lt;&gt;"",Taxes!$P107,SUMIFS(Taxes!$P$77:$P$79,Taxes!$N$77:$N$79,Taxes!$N$12)))
))
)</f>
        <v>1929.3750000000005</v>
      </c>
      <c r="BJ236" s="5">
        <f ca="1">IF(BJ$4="",0,BJ200*
IF(SUMIFS(Taxes!$N$14:$N$17,Taxes!$J$14:$J$17,YEAR(BJ$4))=4,IF(BJ$1&lt;=Taxes!$P$81*12,Taxes!$P$82,IF(BJ$1&lt;=Taxes!$P$83*12,Taxes!$P$84,IF(Taxes!$P107&lt;&gt;"",Taxes!$P107,Taxes!$P$77))),
IF(SUMIFS(Taxes!$N$14:$N$17,Taxes!$J$14:$J$17,YEAR(BJ$4))&gt;1,SUMIFS(Taxes!$P$77:$P$79,Taxes!$N$77:$N$79,SUMIFS(Taxes!$N$14:$N$17,Taxes!$J$14:$J$17,YEAR(BJ$4))),
IF(Taxes!$N$12&gt;1,SUMIFS(Taxes!$P$77:$P$79,Taxes!$N$77:$N$79,Taxes!$N$12),IF(Taxes!$P107&lt;&gt;"",Taxes!$P107,SUMIFS(Taxes!$P$77:$P$79,Taxes!$N$77:$N$79,Taxes!$N$12)))
))
)</f>
        <v>1929.3750000000005</v>
      </c>
      <c r="BK236" s="5">
        <f ca="1">IF(BK$4="",0,BK200*
IF(SUMIFS(Taxes!$N$14:$N$17,Taxes!$J$14:$J$17,YEAR(BK$4))=4,IF(BK$1&lt;=Taxes!$P$81*12,Taxes!$P$82,IF(BK$1&lt;=Taxes!$P$83*12,Taxes!$P$84,IF(Taxes!$P107&lt;&gt;"",Taxes!$P107,Taxes!$P$77))),
IF(SUMIFS(Taxes!$N$14:$N$17,Taxes!$J$14:$J$17,YEAR(BK$4))&gt;1,SUMIFS(Taxes!$P$77:$P$79,Taxes!$N$77:$N$79,SUMIFS(Taxes!$N$14:$N$17,Taxes!$J$14:$J$17,YEAR(BK$4))),
IF(Taxes!$N$12&gt;1,SUMIFS(Taxes!$P$77:$P$79,Taxes!$N$77:$N$79,Taxes!$N$12),IF(Taxes!$P107&lt;&gt;"",Taxes!$P107,SUMIFS(Taxes!$P$77:$P$79,Taxes!$N$77:$N$79,Taxes!$N$12)))
))
)</f>
        <v>1929.3750000000005</v>
      </c>
      <c r="BL236" s="5">
        <f ca="1">IF(BL$4="",0,BL200*
IF(SUMIFS(Taxes!$N$14:$N$17,Taxes!$J$14:$J$17,YEAR(BL$4))=4,IF(BL$1&lt;=Taxes!$P$81*12,Taxes!$P$82,IF(BL$1&lt;=Taxes!$P$83*12,Taxes!$P$84,IF(Taxes!$P107&lt;&gt;"",Taxes!$P107,Taxes!$P$77))),
IF(SUMIFS(Taxes!$N$14:$N$17,Taxes!$J$14:$J$17,YEAR(BL$4))&gt;1,SUMIFS(Taxes!$P$77:$P$79,Taxes!$N$77:$N$79,SUMIFS(Taxes!$N$14:$N$17,Taxes!$J$14:$J$17,YEAR(BL$4))),
IF(Taxes!$N$12&gt;1,SUMIFS(Taxes!$P$77:$P$79,Taxes!$N$77:$N$79,Taxes!$N$12),IF(Taxes!$P107&lt;&gt;"",Taxes!$P107,SUMIFS(Taxes!$P$77:$P$79,Taxes!$N$77:$N$79,Taxes!$N$12)))
))
)</f>
        <v>1929.3750000000005</v>
      </c>
      <c r="BM236" s="5">
        <f ca="1">IF(BM$4="",0,BM200*
IF(SUMIFS(Taxes!$N$14:$N$17,Taxes!$J$14:$J$17,YEAR(BM$4))=4,IF(BM$1&lt;=Taxes!$P$81*12,Taxes!$P$82,IF(BM$1&lt;=Taxes!$P$83*12,Taxes!$P$84,IF(Taxes!$P107&lt;&gt;"",Taxes!$P107,Taxes!$P$77))),
IF(SUMIFS(Taxes!$N$14:$N$17,Taxes!$J$14:$J$17,YEAR(BM$4))&gt;1,SUMIFS(Taxes!$P$77:$P$79,Taxes!$N$77:$N$79,SUMIFS(Taxes!$N$14:$N$17,Taxes!$J$14:$J$17,YEAR(BM$4))),
IF(Taxes!$N$12&gt;1,SUMIFS(Taxes!$P$77:$P$79,Taxes!$N$77:$N$79,Taxes!$N$12),IF(Taxes!$P107&lt;&gt;"",Taxes!$P107,SUMIFS(Taxes!$P$77:$P$79,Taxes!$N$77:$N$79,Taxes!$N$12)))
))
)</f>
        <v>1929.3750000000005</v>
      </c>
      <c r="BN236" s="5">
        <f ca="1">IF(BN$4="",0,BN200*
IF(SUMIFS(Taxes!$N$14:$N$17,Taxes!$J$14:$J$17,YEAR(BN$4))=4,IF(BN$1&lt;=Taxes!$P$81*12,Taxes!$P$82,IF(BN$1&lt;=Taxes!$P$83*12,Taxes!$P$84,IF(Taxes!$P107&lt;&gt;"",Taxes!$P107,Taxes!$P$77))),
IF(SUMIFS(Taxes!$N$14:$N$17,Taxes!$J$14:$J$17,YEAR(BN$4))&gt;1,SUMIFS(Taxes!$P$77:$P$79,Taxes!$N$77:$N$79,SUMIFS(Taxes!$N$14:$N$17,Taxes!$J$14:$J$17,YEAR(BN$4))),
IF(Taxes!$N$12&gt;1,SUMIFS(Taxes!$P$77:$P$79,Taxes!$N$77:$N$79,Taxes!$N$12),IF(Taxes!$P107&lt;&gt;"",Taxes!$P107,SUMIFS(Taxes!$P$77:$P$79,Taxes!$N$77:$N$79,Taxes!$N$12)))
))
)</f>
        <v>1929.3750000000005</v>
      </c>
      <c r="BO236" s="5">
        <f ca="1">IF(BO$4="",0,BO200*
IF(SUMIFS(Taxes!$N$14:$N$17,Taxes!$J$14:$J$17,YEAR(BO$4))=4,IF(BO$1&lt;=Taxes!$P$81*12,Taxes!$P$82,IF(BO$1&lt;=Taxes!$P$83*12,Taxes!$P$84,IF(Taxes!$P107&lt;&gt;"",Taxes!$P107,Taxes!$P$77))),
IF(SUMIFS(Taxes!$N$14:$N$17,Taxes!$J$14:$J$17,YEAR(BO$4))&gt;1,SUMIFS(Taxes!$P$77:$P$79,Taxes!$N$77:$N$79,SUMIFS(Taxes!$N$14:$N$17,Taxes!$J$14:$J$17,YEAR(BO$4))),
IF(Taxes!$N$12&gt;1,SUMIFS(Taxes!$P$77:$P$79,Taxes!$N$77:$N$79,Taxes!$N$12),IF(Taxes!$P107&lt;&gt;"",Taxes!$P107,SUMIFS(Taxes!$P$77:$P$79,Taxes!$N$77:$N$79,Taxes!$N$12)))
))
)</f>
        <v>1929.3750000000005</v>
      </c>
      <c r="BP236" s="5">
        <f ca="1">IF(BP$4="",0,BP200*
IF(SUMIFS(Taxes!$N$14:$N$17,Taxes!$J$14:$J$17,YEAR(BP$4))=4,IF(BP$1&lt;=Taxes!$P$81*12,Taxes!$P$82,IF(BP$1&lt;=Taxes!$P$83*12,Taxes!$P$84,IF(Taxes!$P107&lt;&gt;"",Taxes!$P107,Taxes!$P$77))),
IF(SUMIFS(Taxes!$N$14:$N$17,Taxes!$J$14:$J$17,YEAR(BP$4))&gt;1,SUMIFS(Taxes!$P$77:$P$79,Taxes!$N$77:$N$79,SUMIFS(Taxes!$N$14:$N$17,Taxes!$J$14:$J$17,YEAR(BP$4))),
IF(Taxes!$N$12&gt;1,SUMIFS(Taxes!$P$77:$P$79,Taxes!$N$77:$N$79,Taxes!$N$12),IF(Taxes!$P107&lt;&gt;"",Taxes!$P107,SUMIFS(Taxes!$P$77:$P$79,Taxes!$N$77:$N$79,Taxes!$N$12)))
))
)</f>
        <v>1929.3750000000005</v>
      </c>
      <c r="BQ236" s="5">
        <f ca="1">IF(BQ$4="",0,BQ200*
IF(SUMIFS(Taxes!$N$14:$N$17,Taxes!$J$14:$J$17,YEAR(BQ$4))=4,IF(BQ$1&lt;=Taxes!$P$81*12,Taxes!$P$82,IF(BQ$1&lt;=Taxes!$P$83*12,Taxes!$P$84,IF(Taxes!$P107&lt;&gt;"",Taxes!$P107,Taxes!$P$77))),
IF(SUMIFS(Taxes!$N$14:$N$17,Taxes!$J$14:$J$17,YEAR(BQ$4))&gt;1,SUMIFS(Taxes!$P$77:$P$79,Taxes!$N$77:$N$79,SUMIFS(Taxes!$N$14:$N$17,Taxes!$J$14:$J$17,YEAR(BQ$4))),
IF(Taxes!$N$12&gt;1,SUMIFS(Taxes!$P$77:$P$79,Taxes!$N$77:$N$79,Taxes!$N$12),IF(Taxes!$P107&lt;&gt;"",Taxes!$P107,SUMIFS(Taxes!$P$77:$P$79,Taxes!$N$77:$N$79,Taxes!$N$12)))
))
)</f>
        <v>1929.3750000000005</v>
      </c>
      <c r="BR236" s="5">
        <f ca="1">IF(BR$4="",0,BR200*
IF(SUMIFS(Taxes!$N$14:$N$17,Taxes!$J$14:$J$17,YEAR(BR$4))=4,IF(BR$1&lt;=Taxes!$P$81*12,Taxes!$P$82,IF(BR$1&lt;=Taxes!$P$83*12,Taxes!$P$84,IF(Taxes!$P107&lt;&gt;"",Taxes!$P107,Taxes!$P$77))),
IF(SUMIFS(Taxes!$N$14:$N$17,Taxes!$J$14:$J$17,YEAR(BR$4))&gt;1,SUMIFS(Taxes!$P$77:$P$79,Taxes!$N$77:$N$79,SUMIFS(Taxes!$N$14:$N$17,Taxes!$J$14:$J$17,YEAR(BR$4))),
IF(Taxes!$N$12&gt;1,SUMIFS(Taxes!$P$77:$P$79,Taxes!$N$77:$N$79,Taxes!$N$12),IF(Taxes!$P107&lt;&gt;"",Taxes!$P107,SUMIFS(Taxes!$P$77:$P$79,Taxes!$N$77:$N$79,Taxes!$N$12)))
))
)</f>
        <v>1929.3750000000005</v>
      </c>
      <c r="BS236" s="5">
        <f ca="1">IF(BS$4="",0,BS200*
IF(SUMIFS(Taxes!$N$14:$N$17,Taxes!$J$14:$J$17,YEAR(BS$4))=4,IF(BS$1&lt;=Taxes!$P$81*12,Taxes!$P$82,IF(BS$1&lt;=Taxes!$P$83*12,Taxes!$P$84,IF(Taxes!$P107&lt;&gt;"",Taxes!$P107,Taxes!$P$77))),
IF(SUMIFS(Taxes!$N$14:$N$17,Taxes!$J$14:$J$17,YEAR(BS$4))&gt;1,SUMIFS(Taxes!$P$77:$P$79,Taxes!$N$77:$N$79,SUMIFS(Taxes!$N$14:$N$17,Taxes!$J$14:$J$17,YEAR(BS$4))),
IF(Taxes!$N$12&gt;1,SUMIFS(Taxes!$P$77:$P$79,Taxes!$N$77:$N$79,Taxes!$N$12),IF(Taxes!$P107&lt;&gt;"",Taxes!$P107,SUMIFS(Taxes!$P$77:$P$79,Taxes!$N$77:$N$79,Taxes!$N$12)))
))
)</f>
        <v>1929.3750000000005</v>
      </c>
      <c r="BT236" s="5">
        <f ca="1">IF(BT$4="",0,BT200*
IF(SUMIFS(Taxes!$N$14:$N$17,Taxes!$J$14:$J$17,YEAR(BT$4))=4,IF(BT$1&lt;=Taxes!$P$81*12,Taxes!$P$82,IF(BT$1&lt;=Taxes!$P$83*12,Taxes!$P$84,IF(Taxes!$P107&lt;&gt;"",Taxes!$P107,Taxes!$P$77))),
IF(SUMIFS(Taxes!$N$14:$N$17,Taxes!$J$14:$J$17,YEAR(BT$4))&gt;1,SUMIFS(Taxes!$P$77:$P$79,Taxes!$N$77:$N$79,SUMIFS(Taxes!$N$14:$N$17,Taxes!$J$14:$J$17,YEAR(BT$4))),
IF(Taxes!$N$12&gt;1,SUMIFS(Taxes!$P$77:$P$79,Taxes!$N$77:$N$79,Taxes!$N$12),IF(Taxes!$P107&lt;&gt;"",Taxes!$P107,SUMIFS(Taxes!$P$77:$P$79,Taxes!$N$77:$N$79,Taxes!$N$12)))
))
)</f>
        <v>2025.84375</v>
      </c>
      <c r="BU236" s="5">
        <f ca="1">IF(BU$4="",0,BU200*
IF(SUMIFS(Taxes!$N$14:$N$17,Taxes!$J$14:$J$17,YEAR(BU$4))=4,IF(BU$1&lt;=Taxes!$P$81*12,Taxes!$P$82,IF(BU$1&lt;=Taxes!$P$83*12,Taxes!$P$84,IF(Taxes!$P107&lt;&gt;"",Taxes!$P107,Taxes!$P$77))),
IF(SUMIFS(Taxes!$N$14:$N$17,Taxes!$J$14:$J$17,YEAR(BU$4))&gt;1,SUMIFS(Taxes!$P$77:$P$79,Taxes!$N$77:$N$79,SUMIFS(Taxes!$N$14:$N$17,Taxes!$J$14:$J$17,YEAR(BU$4))),
IF(Taxes!$N$12&gt;1,SUMIFS(Taxes!$P$77:$P$79,Taxes!$N$77:$N$79,Taxes!$N$12),IF(Taxes!$P107&lt;&gt;"",Taxes!$P107,SUMIFS(Taxes!$P$77:$P$79,Taxes!$N$77:$N$79,Taxes!$N$12)))
))
)</f>
        <v>2025.84375</v>
      </c>
      <c r="BV236" s="5">
        <f ca="1">IF(BV$4="",0,BV200*
IF(SUMIFS(Taxes!$N$14:$N$17,Taxes!$J$14:$J$17,YEAR(BV$4))=4,IF(BV$1&lt;=Taxes!$P$81*12,Taxes!$P$82,IF(BV$1&lt;=Taxes!$P$83*12,Taxes!$P$84,IF(Taxes!$P107&lt;&gt;"",Taxes!$P107,Taxes!$P$77))),
IF(SUMIFS(Taxes!$N$14:$N$17,Taxes!$J$14:$J$17,YEAR(BV$4))&gt;1,SUMIFS(Taxes!$P$77:$P$79,Taxes!$N$77:$N$79,SUMIFS(Taxes!$N$14:$N$17,Taxes!$J$14:$J$17,YEAR(BV$4))),
IF(Taxes!$N$12&gt;1,SUMIFS(Taxes!$P$77:$P$79,Taxes!$N$77:$N$79,Taxes!$N$12),IF(Taxes!$P107&lt;&gt;"",Taxes!$P107,SUMIFS(Taxes!$P$77:$P$79,Taxes!$N$77:$N$79,Taxes!$N$12)))
))
)</f>
        <v>2025.84375</v>
      </c>
      <c r="BW236" s="5">
        <f ca="1">IF(BW$4="",0,BW200*
IF(SUMIFS(Taxes!$N$14:$N$17,Taxes!$J$14:$J$17,YEAR(BW$4))=4,IF(BW$1&lt;=Taxes!$P$81*12,Taxes!$P$82,IF(BW$1&lt;=Taxes!$P$83*12,Taxes!$P$84,IF(Taxes!$P107&lt;&gt;"",Taxes!$P107,Taxes!$P$77))),
IF(SUMIFS(Taxes!$N$14:$N$17,Taxes!$J$14:$J$17,YEAR(BW$4))&gt;1,SUMIFS(Taxes!$P$77:$P$79,Taxes!$N$77:$N$79,SUMIFS(Taxes!$N$14:$N$17,Taxes!$J$14:$J$17,YEAR(BW$4))),
IF(Taxes!$N$12&gt;1,SUMIFS(Taxes!$P$77:$P$79,Taxes!$N$77:$N$79,Taxes!$N$12),IF(Taxes!$P107&lt;&gt;"",Taxes!$P107,SUMIFS(Taxes!$P$77:$P$79,Taxes!$N$77:$N$79,Taxes!$N$12)))
))
)</f>
        <v>2025.84375</v>
      </c>
      <c r="BX236" s="5">
        <f ca="1">IF(BX$4="",0,BX200*
IF(SUMIFS(Taxes!$N$14:$N$17,Taxes!$J$14:$J$17,YEAR(BX$4))=4,IF(BX$1&lt;=Taxes!$P$81*12,Taxes!$P$82,IF(BX$1&lt;=Taxes!$P$83*12,Taxes!$P$84,IF(Taxes!$P107&lt;&gt;"",Taxes!$P107,Taxes!$P$77))),
IF(SUMIFS(Taxes!$N$14:$N$17,Taxes!$J$14:$J$17,YEAR(BX$4))&gt;1,SUMIFS(Taxes!$P$77:$P$79,Taxes!$N$77:$N$79,SUMIFS(Taxes!$N$14:$N$17,Taxes!$J$14:$J$17,YEAR(BX$4))),
IF(Taxes!$N$12&gt;1,SUMIFS(Taxes!$P$77:$P$79,Taxes!$N$77:$N$79,Taxes!$N$12),IF(Taxes!$P107&lt;&gt;"",Taxes!$P107,SUMIFS(Taxes!$P$77:$P$79,Taxes!$N$77:$N$79,Taxes!$N$12)))
))
)</f>
        <v>2025.84375</v>
      </c>
      <c r="BY236" s="5">
        <f ca="1">IF(BY$4="",0,BY200*
IF(SUMIFS(Taxes!$N$14:$N$17,Taxes!$J$14:$J$17,YEAR(BY$4))=4,IF(BY$1&lt;=Taxes!$P$81*12,Taxes!$P$82,IF(BY$1&lt;=Taxes!$P$83*12,Taxes!$P$84,IF(Taxes!$P107&lt;&gt;"",Taxes!$P107,Taxes!$P$77))),
IF(SUMIFS(Taxes!$N$14:$N$17,Taxes!$J$14:$J$17,YEAR(BY$4))&gt;1,SUMIFS(Taxes!$P$77:$P$79,Taxes!$N$77:$N$79,SUMIFS(Taxes!$N$14:$N$17,Taxes!$J$14:$J$17,YEAR(BY$4))),
IF(Taxes!$N$12&gt;1,SUMIFS(Taxes!$P$77:$P$79,Taxes!$N$77:$N$79,Taxes!$N$12),IF(Taxes!$P107&lt;&gt;"",Taxes!$P107,SUMIFS(Taxes!$P$77:$P$79,Taxes!$N$77:$N$79,Taxes!$N$12)))
))
)</f>
        <v>2025.84375</v>
      </c>
      <c r="BZ236" s="5">
        <f ca="1">IF(BZ$4="",0,BZ200*
IF(SUMIFS(Taxes!$N$14:$N$17,Taxes!$J$14:$J$17,YEAR(BZ$4))=4,IF(BZ$1&lt;=Taxes!$P$81*12,Taxes!$P$82,IF(BZ$1&lt;=Taxes!$P$83*12,Taxes!$P$84,IF(Taxes!$P107&lt;&gt;"",Taxes!$P107,Taxes!$P$77))),
IF(SUMIFS(Taxes!$N$14:$N$17,Taxes!$J$14:$J$17,YEAR(BZ$4))&gt;1,SUMIFS(Taxes!$P$77:$P$79,Taxes!$N$77:$N$79,SUMIFS(Taxes!$N$14:$N$17,Taxes!$J$14:$J$17,YEAR(BZ$4))),
IF(Taxes!$N$12&gt;1,SUMIFS(Taxes!$P$77:$P$79,Taxes!$N$77:$N$79,Taxes!$N$12),IF(Taxes!$P107&lt;&gt;"",Taxes!$P107,SUMIFS(Taxes!$P$77:$P$79,Taxes!$N$77:$N$79,Taxes!$N$12)))
))
)</f>
        <v>2025.84375</v>
      </c>
      <c r="CA236" s="5">
        <f ca="1">IF(CA$4="",0,CA200*
IF(SUMIFS(Taxes!$N$14:$N$17,Taxes!$J$14:$J$17,YEAR(CA$4))=4,IF(CA$1&lt;=Taxes!$P$81*12,Taxes!$P$82,IF(CA$1&lt;=Taxes!$P$83*12,Taxes!$P$84,IF(Taxes!$P107&lt;&gt;"",Taxes!$P107,Taxes!$P$77))),
IF(SUMIFS(Taxes!$N$14:$N$17,Taxes!$J$14:$J$17,YEAR(CA$4))&gt;1,SUMIFS(Taxes!$P$77:$P$79,Taxes!$N$77:$N$79,SUMIFS(Taxes!$N$14:$N$17,Taxes!$J$14:$J$17,YEAR(CA$4))),
IF(Taxes!$N$12&gt;1,SUMIFS(Taxes!$P$77:$P$79,Taxes!$N$77:$N$79,Taxes!$N$12),IF(Taxes!$P107&lt;&gt;"",Taxes!$P107,SUMIFS(Taxes!$P$77:$P$79,Taxes!$N$77:$N$79,Taxes!$N$12)))
))
)</f>
        <v>2025.84375</v>
      </c>
      <c r="CB236" s="5">
        <f ca="1">IF(CB$4="",0,CB200*
IF(SUMIFS(Taxes!$N$14:$N$17,Taxes!$J$14:$J$17,YEAR(CB$4))=4,IF(CB$1&lt;=Taxes!$P$81*12,Taxes!$P$82,IF(CB$1&lt;=Taxes!$P$83*12,Taxes!$P$84,IF(Taxes!$P107&lt;&gt;"",Taxes!$P107,Taxes!$P$77))),
IF(SUMIFS(Taxes!$N$14:$N$17,Taxes!$J$14:$J$17,YEAR(CB$4))&gt;1,SUMIFS(Taxes!$P$77:$P$79,Taxes!$N$77:$N$79,SUMIFS(Taxes!$N$14:$N$17,Taxes!$J$14:$J$17,YEAR(CB$4))),
IF(Taxes!$N$12&gt;1,SUMIFS(Taxes!$P$77:$P$79,Taxes!$N$77:$N$79,Taxes!$N$12),IF(Taxes!$P107&lt;&gt;"",Taxes!$P107,SUMIFS(Taxes!$P$77:$P$79,Taxes!$N$77:$N$79,Taxes!$N$12)))
))
)</f>
        <v>2025.84375</v>
      </c>
      <c r="CC236" s="5">
        <f ca="1">IF(CC$4="",0,CC200*
IF(SUMIFS(Taxes!$N$14:$N$17,Taxes!$J$14:$J$17,YEAR(CC$4))=4,IF(CC$1&lt;=Taxes!$P$81*12,Taxes!$P$82,IF(CC$1&lt;=Taxes!$P$83*12,Taxes!$P$84,IF(Taxes!$P107&lt;&gt;"",Taxes!$P107,Taxes!$P$77))),
IF(SUMIFS(Taxes!$N$14:$N$17,Taxes!$J$14:$J$17,YEAR(CC$4))&gt;1,SUMIFS(Taxes!$P$77:$P$79,Taxes!$N$77:$N$79,SUMIFS(Taxes!$N$14:$N$17,Taxes!$J$14:$J$17,YEAR(CC$4))),
IF(Taxes!$N$12&gt;1,SUMIFS(Taxes!$P$77:$P$79,Taxes!$N$77:$N$79,Taxes!$N$12),IF(Taxes!$P107&lt;&gt;"",Taxes!$P107,SUMIFS(Taxes!$P$77:$P$79,Taxes!$N$77:$N$79,Taxes!$N$12)))
))
)</f>
        <v>2025.84375</v>
      </c>
      <c r="CD236" s="5">
        <f ca="1">IF(CD$4="",0,CD200*
IF(SUMIFS(Taxes!$N$14:$N$17,Taxes!$J$14:$J$17,YEAR(CD$4))=4,IF(CD$1&lt;=Taxes!$P$81*12,Taxes!$P$82,IF(CD$1&lt;=Taxes!$P$83*12,Taxes!$P$84,IF(Taxes!$P107&lt;&gt;"",Taxes!$P107,Taxes!$P$77))),
IF(SUMIFS(Taxes!$N$14:$N$17,Taxes!$J$14:$J$17,YEAR(CD$4))&gt;1,SUMIFS(Taxes!$P$77:$P$79,Taxes!$N$77:$N$79,SUMIFS(Taxes!$N$14:$N$17,Taxes!$J$14:$J$17,YEAR(CD$4))),
IF(Taxes!$N$12&gt;1,SUMIFS(Taxes!$P$77:$P$79,Taxes!$N$77:$N$79,Taxes!$N$12),IF(Taxes!$P107&lt;&gt;"",Taxes!$P107,SUMIFS(Taxes!$P$77:$P$79,Taxes!$N$77:$N$79,Taxes!$N$12)))
))
)</f>
        <v>2025.84375</v>
      </c>
      <c r="CE236" s="5">
        <f ca="1">IF(CE$4="",0,CE200*
IF(SUMIFS(Taxes!$N$14:$N$17,Taxes!$J$14:$J$17,YEAR(CE$4))=4,IF(CE$1&lt;=Taxes!$P$81*12,Taxes!$P$82,IF(CE$1&lt;=Taxes!$P$83*12,Taxes!$P$84,IF(Taxes!$P107&lt;&gt;"",Taxes!$P107,Taxes!$P$77))),
IF(SUMIFS(Taxes!$N$14:$N$17,Taxes!$J$14:$J$17,YEAR(CE$4))&gt;1,SUMIFS(Taxes!$P$77:$P$79,Taxes!$N$77:$N$79,SUMIFS(Taxes!$N$14:$N$17,Taxes!$J$14:$J$17,YEAR(CE$4))),
IF(Taxes!$N$12&gt;1,SUMIFS(Taxes!$P$77:$P$79,Taxes!$N$77:$N$79,Taxes!$N$12),IF(Taxes!$P107&lt;&gt;"",Taxes!$P107,SUMIFS(Taxes!$P$77:$P$79,Taxes!$N$77:$N$79,Taxes!$N$12)))
))
)</f>
        <v>2025.84375</v>
      </c>
      <c r="CF236" s="5">
        <f ca="1">IF(CF$4="",0,CF200*
IF(SUMIFS(Taxes!$N$14:$N$17,Taxes!$J$14:$J$17,YEAR(CF$4))=4,IF(CF$1&lt;=Taxes!$P$81*12,Taxes!$P$82,IF(CF$1&lt;=Taxes!$P$83*12,Taxes!$P$84,IF(Taxes!$P107&lt;&gt;"",Taxes!$P107,Taxes!$P$77))),
IF(SUMIFS(Taxes!$N$14:$N$17,Taxes!$J$14:$J$17,YEAR(CF$4))&gt;1,SUMIFS(Taxes!$P$77:$P$79,Taxes!$N$77:$N$79,SUMIFS(Taxes!$N$14:$N$17,Taxes!$J$14:$J$17,YEAR(CF$4))),
IF(Taxes!$N$12&gt;1,SUMIFS(Taxes!$P$77:$P$79,Taxes!$N$77:$N$79,Taxes!$N$12),IF(Taxes!$P107&lt;&gt;"",Taxes!$P107,SUMIFS(Taxes!$P$77:$P$79,Taxes!$N$77:$N$79,Taxes!$N$12)))
))
)</f>
        <v>0</v>
      </c>
    </row>
    <row r="237" spans="2:84" ht="3" customHeight="1" x14ac:dyDescent="0.3"/>
    <row r="238" spans="2:84" ht="3" customHeight="1" x14ac:dyDescent="0.3"/>
    <row r="239" spans="2:84" x14ac:dyDescent="0.3">
      <c r="B239" s="13">
        <f>ROW()</f>
        <v>239</v>
      </c>
      <c r="H239" s="1" t="str">
        <f>$H$216</f>
        <v>НДС к вычету</v>
      </c>
      <c r="I239" s="1" t="str">
        <f>$I$232</f>
        <v>Постоянные расходы</v>
      </c>
      <c r="J239" s="1" t="str">
        <f>I165</f>
        <v>Банковские расходы</v>
      </c>
      <c r="M239" s="53" t="s">
        <v>18</v>
      </c>
      <c r="U239" s="5">
        <f t="shared" ca="1" si="156"/>
        <v>113385.18750000001</v>
      </c>
      <c r="X239" s="5">
        <f ca="1">IF(X$4="",0,X203*
IF(SUMIFS(Taxes!$N$14:$N$17,Taxes!$J$14:$J$17,YEAR(X$4))=4,IF(X$1&lt;=Taxes!$P$81*12,Taxes!$P$82,IF(X$1&lt;=Taxes!$P$83*12,Taxes!$P$84,IF(Taxes!$P110&lt;&gt;"",Taxes!$P110,Taxes!$P$77))),
IF(SUMIFS(Taxes!$N$14:$N$17,Taxes!$J$14:$J$17,YEAR(X$4))&gt;1,SUMIFS(Taxes!$P$77:$P$79,Taxes!$N$77:$N$79,SUMIFS(Taxes!$N$14:$N$17,Taxes!$J$14:$J$17,YEAR(X$4))),
IF(Taxes!$N$12&gt;1,SUMIFS(Taxes!$P$77:$P$79,Taxes!$N$77:$N$79,Taxes!$N$12),IF(Taxes!$P110&lt;&gt;"",Taxes!$P110,SUMIFS(Taxes!$P$77:$P$79,Taxes!$N$77:$N$79,Taxes!$N$12)))
))
)</f>
        <v>833.33333333333348</v>
      </c>
      <c r="Y239" s="5">
        <f ca="1">IF(Y$4="",0,Y203*
IF(SUMIFS(Taxes!$N$14:$N$17,Taxes!$J$14:$J$17,YEAR(Y$4))=4,IF(Y$1&lt;=Taxes!$P$81*12,Taxes!$P$82,IF(Y$1&lt;=Taxes!$P$83*12,Taxes!$P$84,IF(Taxes!$P110&lt;&gt;"",Taxes!$P110,Taxes!$P$77))),
IF(SUMIFS(Taxes!$N$14:$N$17,Taxes!$J$14:$J$17,YEAR(Y$4))&gt;1,SUMIFS(Taxes!$P$77:$P$79,Taxes!$N$77:$N$79,SUMIFS(Taxes!$N$14:$N$17,Taxes!$J$14:$J$17,YEAR(Y$4))),
IF(Taxes!$N$12&gt;1,SUMIFS(Taxes!$P$77:$P$79,Taxes!$N$77:$N$79,Taxes!$N$12),IF(Taxes!$P110&lt;&gt;"",Taxes!$P110,SUMIFS(Taxes!$P$77:$P$79,Taxes!$N$77:$N$79,Taxes!$N$12)))
))
)</f>
        <v>833.33333333333348</v>
      </c>
      <c r="Z239" s="5">
        <f ca="1">IF(Z$4="",0,Z203*
IF(SUMIFS(Taxes!$N$14:$N$17,Taxes!$J$14:$J$17,YEAR(Z$4))=4,IF(Z$1&lt;=Taxes!$P$81*12,Taxes!$P$82,IF(Z$1&lt;=Taxes!$P$83*12,Taxes!$P$84,IF(Taxes!$P110&lt;&gt;"",Taxes!$P110,Taxes!$P$77))),
IF(SUMIFS(Taxes!$N$14:$N$17,Taxes!$J$14:$J$17,YEAR(Z$4))&gt;1,SUMIFS(Taxes!$P$77:$P$79,Taxes!$N$77:$N$79,SUMIFS(Taxes!$N$14:$N$17,Taxes!$J$14:$J$17,YEAR(Z$4))),
IF(Taxes!$N$12&gt;1,SUMIFS(Taxes!$P$77:$P$79,Taxes!$N$77:$N$79,Taxes!$N$12),IF(Taxes!$P110&lt;&gt;"",Taxes!$P110,SUMIFS(Taxes!$P$77:$P$79,Taxes!$N$77:$N$79,Taxes!$N$12)))
))
)</f>
        <v>833.33333333333348</v>
      </c>
      <c r="AA239" s="5">
        <f ca="1">IF(AA$4="",0,AA203*
IF(SUMIFS(Taxes!$N$14:$N$17,Taxes!$J$14:$J$17,YEAR(AA$4))=4,IF(AA$1&lt;=Taxes!$P$81*12,Taxes!$P$82,IF(AA$1&lt;=Taxes!$P$83*12,Taxes!$P$84,IF(Taxes!$P110&lt;&gt;"",Taxes!$P110,Taxes!$P$77))),
IF(SUMIFS(Taxes!$N$14:$N$17,Taxes!$J$14:$J$17,YEAR(AA$4))&gt;1,SUMIFS(Taxes!$P$77:$P$79,Taxes!$N$77:$N$79,SUMIFS(Taxes!$N$14:$N$17,Taxes!$J$14:$J$17,YEAR(AA$4))),
IF(Taxes!$N$12&gt;1,SUMIFS(Taxes!$P$77:$P$79,Taxes!$N$77:$N$79,Taxes!$N$12),IF(Taxes!$P110&lt;&gt;"",Taxes!$P110,SUMIFS(Taxes!$P$77:$P$79,Taxes!$N$77:$N$79,Taxes!$N$12)))
))
)</f>
        <v>833.33333333333348</v>
      </c>
      <c r="AB239" s="5">
        <f ca="1">IF(AB$4="",0,AB203*
IF(SUMIFS(Taxes!$N$14:$N$17,Taxes!$J$14:$J$17,YEAR(AB$4))=4,IF(AB$1&lt;=Taxes!$P$81*12,Taxes!$P$82,IF(AB$1&lt;=Taxes!$P$83*12,Taxes!$P$84,IF(Taxes!$P110&lt;&gt;"",Taxes!$P110,Taxes!$P$77))),
IF(SUMIFS(Taxes!$N$14:$N$17,Taxes!$J$14:$J$17,YEAR(AB$4))&gt;1,SUMIFS(Taxes!$P$77:$P$79,Taxes!$N$77:$N$79,SUMIFS(Taxes!$N$14:$N$17,Taxes!$J$14:$J$17,YEAR(AB$4))),
IF(Taxes!$N$12&gt;1,SUMIFS(Taxes!$P$77:$P$79,Taxes!$N$77:$N$79,Taxes!$N$12),IF(Taxes!$P110&lt;&gt;"",Taxes!$P110,SUMIFS(Taxes!$P$77:$P$79,Taxes!$N$77:$N$79,Taxes!$N$12)))
))
)</f>
        <v>833.33333333333348</v>
      </c>
      <c r="AC239" s="5">
        <f ca="1">IF(AC$4="",0,AC203*
IF(SUMIFS(Taxes!$N$14:$N$17,Taxes!$J$14:$J$17,YEAR(AC$4))=4,IF(AC$1&lt;=Taxes!$P$81*12,Taxes!$P$82,IF(AC$1&lt;=Taxes!$P$83*12,Taxes!$P$84,IF(Taxes!$P110&lt;&gt;"",Taxes!$P110,Taxes!$P$77))),
IF(SUMIFS(Taxes!$N$14:$N$17,Taxes!$J$14:$J$17,YEAR(AC$4))&gt;1,SUMIFS(Taxes!$P$77:$P$79,Taxes!$N$77:$N$79,SUMIFS(Taxes!$N$14:$N$17,Taxes!$J$14:$J$17,YEAR(AC$4))),
IF(Taxes!$N$12&gt;1,SUMIFS(Taxes!$P$77:$P$79,Taxes!$N$77:$N$79,Taxes!$N$12),IF(Taxes!$P110&lt;&gt;"",Taxes!$P110,SUMIFS(Taxes!$P$77:$P$79,Taxes!$N$77:$N$79,Taxes!$N$12)))
))
)</f>
        <v>833.33333333333348</v>
      </c>
      <c r="AD239" s="5">
        <f ca="1">IF(AD$4="",0,AD203*
IF(SUMIFS(Taxes!$N$14:$N$17,Taxes!$J$14:$J$17,YEAR(AD$4))=4,IF(AD$1&lt;=Taxes!$P$81*12,Taxes!$P$82,IF(AD$1&lt;=Taxes!$P$83*12,Taxes!$P$84,IF(Taxes!$P110&lt;&gt;"",Taxes!$P110,Taxes!$P$77))),
IF(SUMIFS(Taxes!$N$14:$N$17,Taxes!$J$14:$J$17,YEAR(AD$4))&gt;1,SUMIFS(Taxes!$P$77:$P$79,Taxes!$N$77:$N$79,SUMIFS(Taxes!$N$14:$N$17,Taxes!$J$14:$J$17,YEAR(AD$4))),
IF(Taxes!$N$12&gt;1,SUMIFS(Taxes!$P$77:$P$79,Taxes!$N$77:$N$79,Taxes!$N$12),IF(Taxes!$P110&lt;&gt;"",Taxes!$P110,SUMIFS(Taxes!$P$77:$P$79,Taxes!$N$77:$N$79,Taxes!$N$12)))
))
)</f>
        <v>833.33333333333348</v>
      </c>
      <c r="AE239" s="5">
        <f ca="1">IF(AE$4="",0,AE203*
IF(SUMIFS(Taxes!$N$14:$N$17,Taxes!$J$14:$J$17,YEAR(AE$4))=4,IF(AE$1&lt;=Taxes!$P$81*12,Taxes!$P$82,IF(AE$1&lt;=Taxes!$P$83*12,Taxes!$P$84,IF(Taxes!$P110&lt;&gt;"",Taxes!$P110,Taxes!$P$77))),
IF(SUMIFS(Taxes!$N$14:$N$17,Taxes!$J$14:$J$17,YEAR(AE$4))&gt;1,SUMIFS(Taxes!$P$77:$P$79,Taxes!$N$77:$N$79,SUMIFS(Taxes!$N$14:$N$17,Taxes!$J$14:$J$17,YEAR(AE$4))),
IF(Taxes!$N$12&gt;1,SUMIFS(Taxes!$P$77:$P$79,Taxes!$N$77:$N$79,Taxes!$N$12),IF(Taxes!$P110&lt;&gt;"",Taxes!$P110,SUMIFS(Taxes!$P$77:$P$79,Taxes!$N$77:$N$79,Taxes!$N$12)))
))
)</f>
        <v>833.33333333333348</v>
      </c>
      <c r="AF239" s="5">
        <f ca="1">IF(AF$4="",0,AF203*
IF(SUMIFS(Taxes!$N$14:$N$17,Taxes!$J$14:$J$17,YEAR(AF$4))=4,IF(AF$1&lt;=Taxes!$P$81*12,Taxes!$P$82,IF(AF$1&lt;=Taxes!$P$83*12,Taxes!$P$84,IF(Taxes!$P110&lt;&gt;"",Taxes!$P110,Taxes!$P$77))),
IF(SUMIFS(Taxes!$N$14:$N$17,Taxes!$J$14:$J$17,YEAR(AF$4))&gt;1,SUMIFS(Taxes!$P$77:$P$79,Taxes!$N$77:$N$79,SUMIFS(Taxes!$N$14:$N$17,Taxes!$J$14:$J$17,YEAR(AF$4))),
IF(Taxes!$N$12&gt;1,SUMIFS(Taxes!$P$77:$P$79,Taxes!$N$77:$N$79,Taxes!$N$12),IF(Taxes!$P110&lt;&gt;"",Taxes!$P110,SUMIFS(Taxes!$P$77:$P$79,Taxes!$N$77:$N$79,Taxes!$N$12)))
))
)</f>
        <v>833.33333333333348</v>
      </c>
      <c r="AG239" s="5">
        <f ca="1">IF(AG$4="",0,AG203*
IF(SUMIFS(Taxes!$N$14:$N$17,Taxes!$J$14:$J$17,YEAR(AG$4))=4,IF(AG$1&lt;=Taxes!$P$81*12,Taxes!$P$82,IF(AG$1&lt;=Taxes!$P$83*12,Taxes!$P$84,IF(Taxes!$P110&lt;&gt;"",Taxes!$P110,Taxes!$P$77))),
IF(SUMIFS(Taxes!$N$14:$N$17,Taxes!$J$14:$J$17,YEAR(AG$4))&gt;1,SUMIFS(Taxes!$P$77:$P$79,Taxes!$N$77:$N$79,SUMIFS(Taxes!$N$14:$N$17,Taxes!$J$14:$J$17,YEAR(AG$4))),
IF(Taxes!$N$12&gt;1,SUMIFS(Taxes!$P$77:$P$79,Taxes!$N$77:$N$79,Taxes!$N$12),IF(Taxes!$P110&lt;&gt;"",Taxes!$P110,SUMIFS(Taxes!$P$77:$P$79,Taxes!$N$77:$N$79,Taxes!$N$12)))
))
)</f>
        <v>833.33333333333348</v>
      </c>
      <c r="AH239" s="5">
        <f ca="1">IF(AH$4="",0,AH203*
IF(SUMIFS(Taxes!$N$14:$N$17,Taxes!$J$14:$J$17,YEAR(AH$4))=4,IF(AH$1&lt;=Taxes!$P$81*12,Taxes!$P$82,IF(AH$1&lt;=Taxes!$P$83*12,Taxes!$P$84,IF(Taxes!$P110&lt;&gt;"",Taxes!$P110,Taxes!$P$77))),
IF(SUMIFS(Taxes!$N$14:$N$17,Taxes!$J$14:$J$17,YEAR(AH$4))&gt;1,SUMIFS(Taxes!$P$77:$P$79,Taxes!$N$77:$N$79,SUMIFS(Taxes!$N$14:$N$17,Taxes!$J$14:$J$17,YEAR(AH$4))),
IF(Taxes!$N$12&gt;1,SUMIFS(Taxes!$P$77:$P$79,Taxes!$N$77:$N$79,Taxes!$N$12),IF(Taxes!$P110&lt;&gt;"",Taxes!$P110,SUMIFS(Taxes!$P$77:$P$79,Taxes!$N$77:$N$79,Taxes!$N$12)))
))
)</f>
        <v>833.33333333333348</v>
      </c>
      <c r="AI239" s="5">
        <f ca="1">IF(AI$4="",0,AI203*
IF(SUMIFS(Taxes!$N$14:$N$17,Taxes!$J$14:$J$17,YEAR(AI$4))=4,IF(AI$1&lt;=Taxes!$P$81*12,Taxes!$P$82,IF(AI$1&lt;=Taxes!$P$83*12,Taxes!$P$84,IF(Taxes!$P110&lt;&gt;"",Taxes!$P110,Taxes!$P$77))),
IF(SUMIFS(Taxes!$N$14:$N$17,Taxes!$J$14:$J$17,YEAR(AI$4))&gt;1,SUMIFS(Taxes!$P$77:$P$79,Taxes!$N$77:$N$79,SUMIFS(Taxes!$N$14:$N$17,Taxes!$J$14:$J$17,YEAR(AI$4))),
IF(Taxes!$N$12&gt;1,SUMIFS(Taxes!$P$77:$P$79,Taxes!$N$77:$N$79,Taxes!$N$12),IF(Taxes!$P110&lt;&gt;"",Taxes!$P110,SUMIFS(Taxes!$P$77:$P$79,Taxes!$N$77:$N$79,Taxes!$N$12)))
))
)</f>
        <v>833.33333333333348</v>
      </c>
      <c r="AJ239" s="5">
        <f ca="1">IF(AJ$4="",0,AJ203*
IF(SUMIFS(Taxes!$N$14:$N$17,Taxes!$J$14:$J$17,YEAR(AJ$4))=4,IF(AJ$1&lt;=Taxes!$P$81*12,Taxes!$P$82,IF(AJ$1&lt;=Taxes!$P$83*12,Taxes!$P$84,IF(Taxes!$P110&lt;&gt;"",Taxes!$P110,Taxes!$P$77))),
IF(SUMIFS(Taxes!$N$14:$N$17,Taxes!$J$14:$J$17,YEAR(AJ$4))&gt;1,SUMIFS(Taxes!$P$77:$P$79,Taxes!$N$77:$N$79,SUMIFS(Taxes!$N$14:$N$17,Taxes!$J$14:$J$17,YEAR(AJ$4))),
IF(Taxes!$N$12&gt;1,SUMIFS(Taxes!$P$77:$P$79,Taxes!$N$77:$N$79,Taxes!$N$12),IF(Taxes!$P110&lt;&gt;"",Taxes!$P110,SUMIFS(Taxes!$P$77:$P$79,Taxes!$N$77:$N$79,Taxes!$N$12)))
))
)</f>
        <v>875</v>
      </c>
      <c r="AK239" s="5">
        <f ca="1">IF(AK$4="",0,AK203*
IF(SUMIFS(Taxes!$N$14:$N$17,Taxes!$J$14:$J$17,YEAR(AK$4))=4,IF(AK$1&lt;=Taxes!$P$81*12,Taxes!$P$82,IF(AK$1&lt;=Taxes!$P$83*12,Taxes!$P$84,IF(Taxes!$P110&lt;&gt;"",Taxes!$P110,Taxes!$P$77))),
IF(SUMIFS(Taxes!$N$14:$N$17,Taxes!$J$14:$J$17,YEAR(AK$4))&gt;1,SUMIFS(Taxes!$P$77:$P$79,Taxes!$N$77:$N$79,SUMIFS(Taxes!$N$14:$N$17,Taxes!$J$14:$J$17,YEAR(AK$4))),
IF(Taxes!$N$12&gt;1,SUMIFS(Taxes!$P$77:$P$79,Taxes!$N$77:$N$79,Taxes!$N$12),IF(Taxes!$P110&lt;&gt;"",Taxes!$P110,SUMIFS(Taxes!$P$77:$P$79,Taxes!$N$77:$N$79,Taxes!$N$12)))
))
)</f>
        <v>875</v>
      </c>
      <c r="AL239" s="5">
        <f ca="1">IF(AL$4="",0,AL203*
IF(SUMIFS(Taxes!$N$14:$N$17,Taxes!$J$14:$J$17,YEAR(AL$4))=4,IF(AL$1&lt;=Taxes!$P$81*12,Taxes!$P$82,IF(AL$1&lt;=Taxes!$P$83*12,Taxes!$P$84,IF(Taxes!$P110&lt;&gt;"",Taxes!$P110,Taxes!$P$77))),
IF(SUMIFS(Taxes!$N$14:$N$17,Taxes!$J$14:$J$17,YEAR(AL$4))&gt;1,SUMIFS(Taxes!$P$77:$P$79,Taxes!$N$77:$N$79,SUMIFS(Taxes!$N$14:$N$17,Taxes!$J$14:$J$17,YEAR(AL$4))),
IF(Taxes!$N$12&gt;1,SUMIFS(Taxes!$P$77:$P$79,Taxes!$N$77:$N$79,Taxes!$N$12),IF(Taxes!$P110&lt;&gt;"",Taxes!$P110,SUMIFS(Taxes!$P$77:$P$79,Taxes!$N$77:$N$79,Taxes!$N$12)))
))
)</f>
        <v>875</v>
      </c>
      <c r="AM239" s="5">
        <f ca="1">IF(AM$4="",0,AM203*
IF(SUMIFS(Taxes!$N$14:$N$17,Taxes!$J$14:$J$17,YEAR(AM$4))=4,IF(AM$1&lt;=Taxes!$P$81*12,Taxes!$P$82,IF(AM$1&lt;=Taxes!$P$83*12,Taxes!$P$84,IF(Taxes!$P110&lt;&gt;"",Taxes!$P110,Taxes!$P$77))),
IF(SUMIFS(Taxes!$N$14:$N$17,Taxes!$J$14:$J$17,YEAR(AM$4))&gt;1,SUMIFS(Taxes!$P$77:$P$79,Taxes!$N$77:$N$79,SUMIFS(Taxes!$N$14:$N$17,Taxes!$J$14:$J$17,YEAR(AM$4))),
IF(Taxes!$N$12&gt;1,SUMIFS(Taxes!$P$77:$P$79,Taxes!$N$77:$N$79,Taxes!$N$12),IF(Taxes!$P110&lt;&gt;"",Taxes!$P110,SUMIFS(Taxes!$P$77:$P$79,Taxes!$N$77:$N$79,Taxes!$N$12)))
))
)</f>
        <v>875</v>
      </c>
      <c r="AN239" s="5">
        <f ca="1">IF(AN$4="",0,AN203*
IF(SUMIFS(Taxes!$N$14:$N$17,Taxes!$J$14:$J$17,YEAR(AN$4))=4,IF(AN$1&lt;=Taxes!$P$81*12,Taxes!$P$82,IF(AN$1&lt;=Taxes!$P$83*12,Taxes!$P$84,IF(Taxes!$P110&lt;&gt;"",Taxes!$P110,Taxes!$P$77))),
IF(SUMIFS(Taxes!$N$14:$N$17,Taxes!$J$14:$J$17,YEAR(AN$4))&gt;1,SUMIFS(Taxes!$P$77:$P$79,Taxes!$N$77:$N$79,SUMIFS(Taxes!$N$14:$N$17,Taxes!$J$14:$J$17,YEAR(AN$4))),
IF(Taxes!$N$12&gt;1,SUMIFS(Taxes!$P$77:$P$79,Taxes!$N$77:$N$79,Taxes!$N$12),IF(Taxes!$P110&lt;&gt;"",Taxes!$P110,SUMIFS(Taxes!$P$77:$P$79,Taxes!$N$77:$N$79,Taxes!$N$12)))
))
)</f>
        <v>875</v>
      </c>
      <c r="AO239" s="5">
        <f ca="1">IF(AO$4="",0,AO203*
IF(SUMIFS(Taxes!$N$14:$N$17,Taxes!$J$14:$J$17,YEAR(AO$4))=4,IF(AO$1&lt;=Taxes!$P$81*12,Taxes!$P$82,IF(AO$1&lt;=Taxes!$P$83*12,Taxes!$P$84,IF(Taxes!$P110&lt;&gt;"",Taxes!$P110,Taxes!$P$77))),
IF(SUMIFS(Taxes!$N$14:$N$17,Taxes!$J$14:$J$17,YEAR(AO$4))&gt;1,SUMIFS(Taxes!$P$77:$P$79,Taxes!$N$77:$N$79,SUMIFS(Taxes!$N$14:$N$17,Taxes!$J$14:$J$17,YEAR(AO$4))),
IF(Taxes!$N$12&gt;1,SUMIFS(Taxes!$P$77:$P$79,Taxes!$N$77:$N$79,Taxes!$N$12),IF(Taxes!$P110&lt;&gt;"",Taxes!$P110,SUMIFS(Taxes!$P$77:$P$79,Taxes!$N$77:$N$79,Taxes!$N$12)))
))
)</f>
        <v>875</v>
      </c>
      <c r="AP239" s="5">
        <f ca="1">IF(AP$4="",0,AP203*
IF(SUMIFS(Taxes!$N$14:$N$17,Taxes!$J$14:$J$17,YEAR(AP$4))=4,IF(AP$1&lt;=Taxes!$P$81*12,Taxes!$P$82,IF(AP$1&lt;=Taxes!$P$83*12,Taxes!$P$84,IF(Taxes!$P110&lt;&gt;"",Taxes!$P110,Taxes!$P$77))),
IF(SUMIFS(Taxes!$N$14:$N$17,Taxes!$J$14:$J$17,YEAR(AP$4))&gt;1,SUMIFS(Taxes!$P$77:$P$79,Taxes!$N$77:$N$79,SUMIFS(Taxes!$N$14:$N$17,Taxes!$J$14:$J$17,YEAR(AP$4))),
IF(Taxes!$N$12&gt;1,SUMIFS(Taxes!$P$77:$P$79,Taxes!$N$77:$N$79,Taxes!$N$12),IF(Taxes!$P110&lt;&gt;"",Taxes!$P110,SUMIFS(Taxes!$P$77:$P$79,Taxes!$N$77:$N$79,Taxes!$N$12)))
))
)</f>
        <v>875</v>
      </c>
      <c r="AQ239" s="5">
        <f ca="1">IF(AQ$4="",0,AQ203*
IF(SUMIFS(Taxes!$N$14:$N$17,Taxes!$J$14:$J$17,YEAR(AQ$4))=4,IF(AQ$1&lt;=Taxes!$P$81*12,Taxes!$P$82,IF(AQ$1&lt;=Taxes!$P$83*12,Taxes!$P$84,IF(Taxes!$P110&lt;&gt;"",Taxes!$P110,Taxes!$P$77))),
IF(SUMIFS(Taxes!$N$14:$N$17,Taxes!$J$14:$J$17,YEAR(AQ$4))&gt;1,SUMIFS(Taxes!$P$77:$P$79,Taxes!$N$77:$N$79,SUMIFS(Taxes!$N$14:$N$17,Taxes!$J$14:$J$17,YEAR(AQ$4))),
IF(Taxes!$N$12&gt;1,SUMIFS(Taxes!$P$77:$P$79,Taxes!$N$77:$N$79,Taxes!$N$12),IF(Taxes!$P110&lt;&gt;"",Taxes!$P110,SUMIFS(Taxes!$P$77:$P$79,Taxes!$N$77:$N$79,Taxes!$N$12)))
))
)</f>
        <v>875</v>
      </c>
      <c r="AR239" s="5">
        <f ca="1">IF(AR$4="",0,AR203*
IF(SUMIFS(Taxes!$N$14:$N$17,Taxes!$J$14:$J$17,YEAR(AR$4))=4,IF(AR$1&lt;=Taxes!$P$81*12,Taxes!$P$82,IF(AR$1&lt;=Taxes!$P$83*12,Taxes!$P$84,IF(Taxes!$P110&lt;&gt;"",Taxes!$P110,Taxes!$P$77))),
IF(SUMIFS(Taxes!$N$14:$N$17,Taxes!$J$14:$J$17,YEAR(AR$4))&gt;1,SUMIFS(Taxes!$P$77:$P$79,Taxes!$N$77:$N$79,SUMIFS(Taxes!$N$14:$N$17,Taxes!$J$14:$J$17,YEAR(AR$4))),
IF(Taxes!$N$12&gt;1,SUMIFS(Taxes!$P$77:$P$79,Taxes!$N$77:$N$79,Taxes!$N$12),IF(Taxes!$P110&lt;&gt;"",Taxes!$P110,SUMIFS(Taxes!$P$77:$P$79,Taxes!$N$77:$N$79,Taxes!$N$12)))
))
)</f>
        <v>1750</v>
      </c>
      <c r="AS239" s="5">
        <f ca="1">IF(AS$4="",0,AS203*
IF(SUMIFS(Taxes!$N$14:$N$17,Taxes!$J$14:$J$17,YEAR(AS$4))=4,IF(AS$1&lt;=Taxes!$P$81*12,Taxes!$P$82,IF(AS$1&lt;=Taxes!$P$83*12,Taxes!$P$84,IF(Taxes!$P110&lt;&gt;"",Taxes!$P110,Taxes!$P$77))),
IF(SUMIFS(Taxes!$N$14:$N$17,Taxes!$J$14:$J$17,YEAR(AS$4))&gt;1,SUMIFS(Taxes!$P$77:$P$79,Taxes!$N$77:$N$79,SUMIFS(Taxes!$N$14:$N$17,Taxes!$J$14:$J$17,YEAR(AS$4))),
IF(Taxes!$N$12&gt;1,SUMIFS(Taxes!$P$77:$P$79,Taxes!$N$77:$N$79,Taxes!$N$12),IF(Taxes!$P110&lt;&gt;"",Taxes!$P110,SUMIFS(Taxes!$P$77:$P$79,Taxes!$N$77:$N$79,Taxes!$N$12)))
))
)</f>
        <v>1750</v>
      </c>
      <c r="AT239" s="5">
        <f ca="1">IF(AT$4="",0,AT203*
IF(SUMIFS(Taxes!$N$14:$N$17,Taxes!$J$14:$J$17,YEAR(AT$4))=4,IF(AT$1&lt;=Taxes!$P$81*12,Taxes!$P$82,IF(AT$1&lt;=Taxes!$P$83*12,Taxes!$P$84,IF(Taxes!$P110&lt;&gt;"",Taxes!$P110,Taxes!$P$77))),
IF(SUMIFS(Taxes!$N$14:$N$17,Taxes!$J$14:$J$17,YEAR(AT$4))&gt;1,SUMIFS(Taxes!$P$77:$P$79,Taxes!$N$77:$N$79,SUMIFS(Taxes!$N$14:$N$17,Taxes!$J$14:$J$17,YEAR(AT$4))),
IF(Taxes!$N$12&gt;1,SUMIFS(Taxes!$P$77:$P$79,Taxes!$N$77:$N$79,Taxes!$N$12),IF(Taxes!$P110&lt;&gt;"",Taxes!$P110,SUMIFS(Taxes!$P$77:$P$79,Taxes!$N$77:$N$79,Taxes!$N$12)))
))
)</f>
        <v>1750</v>
      </c>
      <c r="AU239" s="5">
        <f ca="1">IF(AU$4="",0,AU203*
IF(SUMIFS(Taxes!$N$14:$N$17,Taxes!$J$14:$J$17,YEAR(AU$4))=4,IF(AU$1&lt;=Taxes!$P$81*12,Taxes!$P$82,IF(AU$1&lt;=Taxes!$P$83*12,Taxes!$P$84,IF(Taxes!$P110&lt;&gt;"",Taxes!$P110,Taxes!$P$77))),
IF(SUMIFS(Taxes!$N$14:$N$17,Taxes!$J$14:$J$17,YEAR(AU$4))&gt;1,SUMIFS(Taxes!$P$77:$P$79,Taxes!$N$77:$N$79,SUMIFS(Taxes!$N$14:$N$17,Taxes!$J$14:$J$17,YEAR(AU$4))),
IF(Taxes!$N$12&gt;1,SUMIFS(Taxes!$P$77:$P$79,Taxes!$N$77:$N$79,Taxes!$N$12),IF(Taxes!$P110&lt;&gt;"",Taxes!$P110,SUMIFS(Taxes!$P$77:$P$79,Taxes!$N$77:$N$79,Taxes!$N$12)))
))
)</f>
        <v>1750</v>
      </c>
      <c r="AV239" s="5">
        <f ca="1">IF(AV$4="",0,AV203*
IF(SUMIFS(Taxes!$N$14:$N$17,Taxes!$J$14:$J$17,YEAR(AV$4))=4,IF(AV$1&lt;=Taxes!$P$81*12,Taxes!$P$82,IF(AV$1&lt;=Taxes!$P$83*12,Taxes!$P$84,IF(Taxes!$P110&lt;&gt;"",Taxes!$P110,Taxes!$P$77))),
IF(SUMIFS(Taxes!$N$14:$N$17,Taxes!$J$14:$J$17,YEAR(AV$4))&gt;1,SUMIFS(Taxes!$P$77:$P$79,Taxes!$N$77:$N$79,SUMIFS(Taxes!$N$14:$N$17,Taxes!$J$14:$J$17,YEAR(AV$4))),
IF(Taxes!$N$12&gt;1,SUMIFS(Taxes!$P$77:$P$79,Taxes!$N$77:$N$79,Taxes!$N$12),IF(Taxes!$P110&lt;&gt;"",Taxes!$P110,SUMIFS(Taxes!$P$77:$P$79,Taxes!$N$77:$N$79,Taxes!$N$12)))
))
)</f>
        <v>1837.5</v>
      </c>
      <c r="AW239" s="5">
        <f ca="1">IF(AW$4="",0,AW203*
IF(SUMIFS(Taxes!$N$14:$N$17,Taxes!$J$14:$J$17,YEAR(AW$4))=4,IF(AW$1&lt;=Taxes!$P$81*12,Taxes!$P$82,IF(AW$1&lt;=Taxes!$P$83*12,Taxes!$P$84,IF(Taxes!$P110&lt;&gt;"",Taxes!$P110,Taxes!$P$77))),
IF(SUMIFS(Taxes!$N$14:$N$17,Taxes!$J$14:$J$17,YEAR(AW$4))&gt;1,SUMIFS(Taxes!$P$77:$P$79,Taxes!$N$77:$N$79,SUMIFS(Taxes!$N$14:$N$17,Taxes!$J$14:$J$17,YEAR(AW$4))),
IF(Taxes!$N$12&gt;1,SUMIFS(Taxes!$P$77:$P$79,Taxes!$N$77:$N$79,Taxes!$N$12),IF(Taxes!$P110&lt;&gt;"",Taxes!$P110,SUMIFS(Taxes!$P$77:$P$79,Taxes!$N$77:$N$79,Taxes!$N$12)))
))
)</f>
        <v>1837.5</v>
      </c>
      <c r="AX239" s="5">
        <f ca="1">IF(AX$4="",0,AX203*
IF(SUMIFS(Taxes!$N$14:$N$17,Taxes!$J$14:$J$17,YEAR(AX$4))=4,IF(AX$1&lt;=Taxes!$P$81*12,Taxes!$P$82,IF(AX$1&lt;=Taxes!$P$83*12,Taxes!$P$84,IF(Taxes!$P110&lt;&gt;"",Taxes!$P110,Taxes!$P$77))),
IF(SUMIFS(Taxes!$N$14:$N$17,Taxes!$J$14:$J$17,YEAR(AX$4))&gt;1,SUMIFS(Taxes!$P$77:$P$79,Taxes!$N$77:$N$79,SUMIFS(Taxes!$N$14:$N$17,Taxes!$J$14:$J$17,YEAR(AX$4))),
IF(Taxes!$N$12&gt;1,SUMIFS(Taxes!$P$77:$P$79,Taxes!$N$77:$N$79,Taxes!$N$12),IF(Taxes!$P110&lt;&gt;"",Taxes!$P110,SUMIFS(Taxes!$P$77:$P$79,Taxes!$N$77:$N$79,Taxes!$N$12)))
))
)</f>
        <v>1837.5</v>
      </c>
      <c r="AY239" s="5">
        <f ca="1">IF(AY$4="",0,AY203*
IF(SUMIFS(Taxes!$N$14:$N$17,Taxes!$J$14:$J$17,YEAR(AY$4))=4,IF(AY$1&lt;=Taxes!$P$81*12,Taxes!$P$82,IF(AY$1&lt;=Taxes!$P$83*12,Taxes!$P$84,IF(Taxes!$P110&lt;&gt;"",Taxes!$P110,Taxes!$P$77))),
IF(SUMIFS(Taxes!$N$14:$N$17,Taxes!$J$14:$J$17,YEAR(AY$4))&gt;1,SUMIFS(Taxes!$P$77:$P$79,Taxes!$N$77:$N$79,SUMIFS(Taxes!$N$14:$N$17,Taxes!$J$14:$J$17,YEAR(AY$4))),
IF(Taxes!$N$12&gt;1,SUMIFS(Taxes!$P$77:$P$79,Taxes!$N$77:$N$79,Taxes!$N$12),IF(Taxes!$P110&lt;&gt;"",Taxes!$P110,SUMIFS(Taxes!$P$77:$P$79,Taxes!$N$77:$N$79,Taxes!$N$12)))
))
)</f>
        <v>1837.5</v>
      </c>
      <c r="AZ239" s="5">
        <f ca="1">IF(AZ$4="",0,AZ203*
IF(SUMIFS(Taxes!$N$14:$N$17,Taxes!$J$14:$J$17,YEAR(AZ$4))=4,IF(AZ$1&lt;=Taxes!$P$81*12,Taxes!$P$82,IF(AZ$1&lt;=Taxes!$P$83*12,Taxes!$P$84,IF(Taxes!$P110&lt;&gt;"",Taxes!$P110,Taxes!$P$77))),
IF(SUMIFS(Taxes!$N$14:$N$17,Taxes!$J$14:$J$17,YEAR(AZ$4))&gt;1,SUMIFS(Taxes!$P$77:$P$79,Taxes!$N$77:$N$79,SUMIFS(Taxes!$N$14:$N$17,Taxes!$J$14:$J$17,YEAR(AZ$4))),
IF(Taxes!$N$12&gt;1,SUMIFS(Taxes!$P$77:$P$79,Taxes!$N$77:$N$79,Taxes!$N$12),IF(Taxes!$P110&lt;&gt;"",Taxes!$P110,SUMIFS(Taxes!$P$77:$P$79,Taxes!$N$77:$N$79,Taxes!$N$12)))
))
)</f>
        <v>1837.5</v>
      </c>
      <c r="BA239" s="5">
        <f ca="1">IF(BA$4="",0,BA203*
IF(SUMIFS(Taxes!$N$14:$N$17,Taxes!$J$14:$J$17,YEAR(BA$4))=4,IF(BA$1&lt;=Taxes!$P$81*12,Taxes!$P$82,IF(BA$1&lt;=Taxes!$P$83*12,Taxes!$P$84,IF(Taxes!$P110&lt;&gt;"",Taxes!$P110,Taxes!$P$77))),
IF(SUMIFS(Taxes!$N$14:$N$17,Taxes!$J$14:$J$17,YEAR(BA$4))&gt;1,SUMIFS(Taxes!$P$77:$P$79,Taxes!$N$77:$N$79,SUMIFS(Taxes!$N$14:$N$17,Taxes!$J$14:$J$17,YEAR(BA$4))),
IF(Taxes!$N$12&gt;1,SUMIFS(Taxes!$P$77:$P$79,Taxes!$N$77:$N$79,Taxes!$N$12),IF(Taxes!$P110&lt;&gt;"",Taxes!$P110,SUMIFS(Taxes!$P$77:$P$79,Taxes!$N$77:$N$79,Taxes!$N$12)))
))
)</f>
        <v>1837.5</v>
      </c>
      <c r="BB239" s="5">
        <f ca="1">IF(BB$4="",0,BB203*
IF(SUMIFS(Taxes!$N$14:$N$17,Taxes!$J$14:$J$17,YEAR(BB$4))=4,IF(BB$1&lt;=Taxes!$P$81*12,Taxes!$P$82,IF(BB$1&lt;=Taxes!$P$83*12,Taxes!$P$84,IF(Taxes!$P110&lt;&gt;"",Taxes!$P110,Taxes!$P$77))),
IF(SUMIFS(Taxes!$N$14:$N$17,Taxes!$J$14:$J$17,YEAR(BB$4))&gt;1,SUMIFS(Taxes!$P$77:$P$79,Taxes!$N$77:$N$79,SUMIFS(Taxes!$N$14:$N$17,Taxes!$J$14:$J$17,YEAR(BB$4))),
IF(Taxes!$N$12&gt;1,SUMIFS(Taxes!$P$77:$P$79,Taxes!$N$77:$N$79,Taxes!$N$12),IF(Taxes!$P110&lt;&gt;"",Taxes!$P110,SUMIFS(Taxes!$P$77:$P$79,Taxes!$N$77:$N$79,Taxes!$N$12)))
))
)</f>
        <v>1837.5</v>
      </c>
      <c r="BC239" s="5">
        <f ca="1">IF(BC$4="",0,BC203*
IF(SUMIFS(Taxes!$N$14:$N$17,Taxes!$J$14:$J$17,YEAR(BC$4))=4,IF(BC$1&lt;=Taxes!$P$81*12,Taxes!$P$82,IF(BC$1&lt;=Taxes!$P$83*12,Taxes!$P$84,IF(Taxes!$P110&lt;&gt;"",Taxes!$P110,Taxes!$P$77))),
IF(SUMIFS(Taxes!$N$14:$N$17,Taxes!$J$14:$J$17,YEAR(BC$4))&gt;1,SUMIFS(Taxes!$P$77:$P$79,Taxes!$N$77:$N$79,SUMIFS(Taxes!$N$14:$N$17,Taxes!$J$14:$J$17,YEAR(BC$4))),
IF(Taxes!$N$12&gt;1,SUMIFS(Taxes!$P$77:$P$79,Taxes!$N$77:$N$79,Taxes!$N$12),IF(Taxes!$P110&lt;&gt;"",Taxes!$P110,SUMIFS(Taxes!$P$77:$P$79,Taxes!$N$77:$N$79,Taxes!$N$12)))
))
)</f>
        <v>1837.5</v>
      </c>
      <c r="BD239" s="5">
        <f ca="1">IF(BD$4="",0,BD203*
IF(SUMIFS(Taxes!$N$14:$N$17,Taxes!$J$14:$J$17,YEAR(BD$4))=4,IF(BD$1&lt;=Taxes!$P$81*12,Taxes!$P$82,IF(BD$1&lt;=Taxes!$P$83*12,Taxes!$P$84,IF(Taxes!$P110&lt;&gt;"",Taxes!$P110,Taxes!$P$77))),
IF(SUMIFS(Taxes!$N$14:$N$17,Taxes!$J$14:$J$17,YEAR(BD$4))&gt;1,SUMIFS(Taxes!$P$77:$P$79,Taxes!$N$77:$N$79,SUMIFS(Taxes!$N$14:$N$17,Taxes!$J$14:$J$17,YEAR(BD$4))),
IF(Taxes!$N$12&gt;1,SUMIFS(Taxes!$P$77:$P$79,Taxes!$N$77:$N$79,Taxes!$N$12),IF(Taxes!$P110&lt;&gt;"",Taxes!$P110,SUMIFS(Taxes!$P$77:$P$79,Taxes!$N$77:$N$79,Taxes!$N$12)))
))
)</f>
        <v>1837.5</v>
      </c>
      <c r="BE239" s="5">
        <f ca="1">IF(BE$4="",0,BE203*
IF(SUMIFS(Taxes!$N$14:$N$17,Taxes!$J$14:$J$17,YEAR(BE$4))=4,IF(BE$1&lt;=Taxes!$P$81*12,Taxes!$P$82,IF(BE$1&lt;=Taxes!$P$83*12,Taxes!$P$84,IF(Taxes!$P110&lt;&gt;"",Taxes!$P110,Taxes!$P$77))),
IF(SUMIFS(Taxes!$N$14:$N$17,Taxes!$J$14:$J$17,YEAR(BE$4))&gt;1,SUMIFS(Taxes!$P$77:$P$79,Taxes!$N$77:$N$79,SUMIFS(Taxes!$N$14:$N$17,Taxes!$J$14:$J$17,YEAR(BE$4))),
IF(Taxes!$N$12&gt;1,SUMIFS(Taxes!$P$77:$P$79,Taxes!$N$77:$N$79,Taxes!$N$12),IF(Taxes!$P110&lt;&gt;"",Taxes!$P110,SUMIFS(Taxes!$P$77:$P$79,Taxes!$N$77:$N$79,Taxes!$N$12)))
))
)</f>
        <v>1837.5</v>
      </c>
      <c r="BF239" s="5">
        <f ca="1">IF(BF$4="",0,BF203*
IF(SUMIFS(Taxes!$N$14:$N$17,Taxes!$J$14:$J$17,YEAR(BF$4))=4,IF(BF$1&lt;=Taxes!$P$81*12,Taxes!$P$82,IF(BF$1&lt;=Taxes!$P$83*12,Taxes!$P$84,IF(Taxes!$P110&lt;&gt;"",Taxes!$P110,Taxes!$P$77))),
IF(SUMIFS(Taxes!$N$14:$N$17,Taxes!$J$14:$J$17,YEAR(BF$4))&gt;1,SUMIFS(Taxes!$P$77:$P$79,Taxes!$N$77:$N$79,SUMIFS(Taxes!$N$14:$N$17,Taxes!$J$14:$J$17,YEAR(BF$4))),
IF(Taxes!$N$12&gt;1,SUMIFS(Taxes!$P$77:$P$79,Taxes!$N$77:$N$79,Taxes!$N$12),IF(Taxes!$P110&lt;&gt;"",Taxes!$P110,SUMIFS(Taxes!$P$77:$P$79,Taxes!$N$77:$N$79,Taxes!$N$12)))
))
)</f>
        <v>1837.5</v>
      </c>
      <c r="BG239" s="5">
        <f ca="1">IF(BG$4="",0,BG203*
IF(SUMIFS(Taxes!$N$14:$N$17,Taxes!$J$14:$J$17,YEAR(BG$4))=4,IF(BG$1&lt;=Taxes!$P$81*12,Taxes!$P$82,IF(BG$1&lt;=Taxes!$P$83*12,Taxes!$P$84,IF(Taxes!$P110&lt;&gt;"",Taxes!$P110,Taxes!$P$77))),
IF(SUMIFS(Taxes!$N$14:$N$17,Taxes!$J$14:$J$17,YEAR(BG$4))&gt;1,SUMIFS(Taxes!$P$77:$P$79,Taxes!$N$77:$N$79,SUMIFS(Taxes!$N$14:$N$17,Taxes!$J$14:$J$17,YEAR(BG$4))),
IF(Taxes!$N$12&gt;1,SUMIFS(Taxes!$P$77:$P$79,Taxes!$N$77:$N$79,Taxes!$N$12),IF(Taxes!$P110&lt;&gt;"",Taxes!$P110,SUMIFS(Taxes!$P$77:$P$79,Taxes!$N$77:$N$79,Taxes!$N$12)))
))
)</f>
        <v>1837.5</v>
      </c>
      <c r="BH239" s="5">
        <f ca="1">IF(BH$4="",0,BH203*
IF(SUMIFS(Taxes!$N$14:$N$17,Taxes!$J$14:$J$17,YEAR(BH$4))=4,IF(BH$1&lt;=Taxes!$P$81*12,Taxes!$P$82,IF(BH$1&lt;=Taxes!$P$83*12,Taxes!$P$84,IF(Taxes!$P110&lt;&gt;"",Taxes!$P110,Taxes!$P$77))),
IF(SUMIFS(Taxes!$N$14:$N$17,Taxes!$J$14:$J$17,YEAR(BH$4))&gt;1,SUMIFS(Taxes!$P$77:$P$79,Taxes!$N$77:$N$79,SUMIFS(Taxes!$N$14:$N$17,Taxes!$J$14:$J$17,YEAR(BH$4))),
IF(Taxes!$N$12&gt;1,SUMIFS(Taxes!$P$77:$P$79,Taxes!$N$77:$N$79,Taxes!$N$12),IF(Taxes!$P110&lt;&gt;"",Taxes!$P110,SUMIFS(Taxes!$P$77:$P$79,Taxes!$N$77:$N$79,Taxes!$N$12)))
))
)</f>
        <v>1929.3750000000005</v>
      </c>
      <c r="BI239" s="5">
        <f ca="1">IF(BI$4="",0,BI203*
IF(SUMIFS(Taxes!$N$14:$N$17,Taxes!$J$14:$J$17,YEAR(BI$4))=4,IF(BI$1&lt;=Taxes!$P$81*12,Taxes!$P$82,IF(BI$1&lt;=Taxes!$P$83*12,Taxes!$P$84,IF(Taxes!$P110&lt;&gt;"",Taxes!$P110,Taxes!$P$77))),
IF(SUMIFS(Taxes!$N$14:$N$17,Taxes!$J$14:$J$17,YEAR(BI$4))&gt;1,SUMIFS(Taxes!$P$77:$P$79,Taxes!$N$77:$N$79,SUMIFS(Taxes!$N$14:$N$17,Taxes!$J$14:$J$17,YEAR(BI$4))),
IF(Taxes!$N$12&gt;1,SUMIFS(Taxes!$P$77:$P$79,Taxes!$N$77:$N$79,Taxes!$N$12),IF(Taxes!$P110&lt;&gt;"",Taxes!$P110,SUMIFS(Taxes!$P$77:$P$79,Taxes!$N$77:$N$79,Taxes!$N$12)))
))
)</f>
        <v>1929.3750000000005</v>
      </c>
      <c r="BJ239" s="5">
        <f ca="1">IF(BJ$4="",0,BJ203*
IF(SUMIFS(Taxes!$N$14:$N$17,Taxes!$J$14:$J$17,YEAR(BJ$4))=4,IF(BJ$1&lt;=Taxes!$P$81*12,Taxes!$P$82,IF(BJ$1&lt;=Taxes!$P$83*12,Taxes!$P$84,IF(Taxes!$P110&lt;&gt;"",Taxes!$P110,Taxes!$P$77))),
IF(SUMIFS(Taxes!$N$14:$N$17,Taxes!$J$14:$J$17,YEAR(BJ$4))&gt;1,SUMIFS(Taxes!$P$77:$P$79,Taxes!$N$77:$N$79,SUMIFS(Taxes!$N$14:$N$17,Taxes!$J$14:$J$17,YEAR(BJ$4))),
IF(Taxes!$N$12&gt;1,SUMIFS(Taxes!$P$77:$P$79,Taxes!$N$77:$N$79,Taxes!$N$12),IF(Taxes!$P110&lt;&gt;"",Taxes!$P110,SUMIFS(Taxes!$P$77:$P$79,Taxes!$N$77:$N$79,Taxes!$N$12)))
))
)</f>
        <v>1929.3750000000005</v>
      </c>
      <c r="BK239" s="5">
        <f ca="1">IF(BK$4="",0,BK203*
IF(SUMIFS(Taxes!$N$14:$N$17,Taxes!$J$14:$J$17,YEAR(BK$4))=4,IF(BK$1&lt;=Taxes!$P$81*12,Taxes!$P$82,IF(BK$1&lt;=Taxes!$P$83*12,Taxes!$P$84,IF(Taxes!$P110&lt;&gt;"",Taxes!$P110,Taxes!$P$77))),
IF(SUMIFS(Taxes!$N$14:$N$17,Taxes!$J$14:$J$17,YEAR(BK$4))&gt;1,SUMIFS(Taxes!$P$77:$P$79,Taxes!$N$77:$N$79,SUMIFS(Taxes!$N$14:$N$17,Taxes!$J$14:$J$17,YEAR(BK$4))),
IF(Taxes!$N$12&gt;1,SUMIFS(Taxes!$P$77:$P$79,Taxes!$N$77:$N$79,Taxes!$N$12),IF(Taxes!$P110&lt;&gt;"",Taxes!$P110,SUMIFS(Taxes!$P$77:$P$79,Taxes!$N$77:$N$79,Taxes!$N$12)))
))
)</f>
        <v>1929.3750000000005</v>
      </c>
      <c r="BL239" s="5">
        <f ca="1">IF(BL$4="",0,BL203*
IF(SUMIFS(Taxes!$N$14:$N$17,Taxes!$J$14:$J$17,YEAR(BL$4))=4,IF(BL$1&lt;=Taxes!$P$81*12,Taxes!$P$82,IF(BL$1&lt;=Taxes!$P$83*12,Taxes!$P$84,IF(Taxes!$P110&lt;&gt;"",Taxes!$P110,Taxes!$P$77))),
IF(SUMIFS(Taxes!$N$14:$N$17,Taxes!$J$14:$J$17,YEAR(BL$4))&gt;1,SUMIFS(Taxes!$P$77:$P$79,Taxes!$N$77:$N$79,SUMIFS(Taxes!$N$14:$N$17,Taxes!$J$14:$J$17,YEAR(BL$4))),
IF(Taxes!$N$12&gt;1,SUMIFS(Taxes!$P$77:$P$79,Taxes!$N$77:$N$79,Taxes!$N$12),IF(Taxes!$P110&lt;&gt;"",Taxes!$P110,SUMIFS(Taxes!$P$77:$P$79,Taxes!$N$77:$N$79,Taxes!$N$12)))
))
)</f>
        <v>2894.0625000000009</v>
      </c>
      <c r="BM239" s="5">
        <f ca="1">IF(BM$4="",0,BM203*
IF(SUMIFS(Taxes!$N$14:$N$17,Taxes!$J$14:$J$17,YEAR(BM$4))=4,IF(BM$1&lt;=Taxes!$P$81*12,Taxes!$P$82,IF(BM$1&lt;=Taxes!$P$83*12,Taxes!$P$84,IF(Taxes!$P110&lt;&gt;"",Taxes!$P110,Taxes!$P$77))),
IF(SUMIFS(Taxes!$N$14:$N$17,Taxes!$J$14:$J$17,YEAR(BM$4))&gt;1,SUMIFS(Taxes!$P$77:$P$79,Taxes!$N$77:$N$79,SUMIFS(Taxes!$N$14:$N$17,Taxes!$J$14:$J$17,YEAR(BM$4))),
IF(Taxes!$N$12&gt;1,SUMIFS(Taxes!$P$77:$P$79,Taxes!$N$77:$N$79,Taxes!$N$12),IF(Taxes!$P110&lt;&gt;"",Taxes!$P110,SUMIFS(Taxes!$P$77:$P$79,Taxes!$N$77:$N$79,Taxes!$N$12)))
))
)</f>
        <v>2894.0625000000009</v>
      </c>
      <c r="BN239" s="5">
        <f ca="1">IF(BN$4="",0,BN203*
IF(SUMIFS(Taxes!$N$14:$N$17,Taxes!$J$14:$J$17,YEAR(BN$4))=4,IF(BN$1&lt;=Taxes!$P$81*12,Taxes!$P$82,IF(BN$1&lt;=Taxes!$P$83*12,Taxes!$P$84,IF(Taxes!$P110&lt;&gt;"",Taxes!$P110,Taxes!$P$77))),
IF(SUMIFS(Taxes!$N$14:$N$17,Taxes!$J$14:$J$17,YEAR(BN$4))&gt;1,SUMIFS(Taxes!$P$77:$P$79,Taxes!$N$77:$N$79,SUMIFS(Taxes!$N$14:$N$17,Taxes!$J$14:$J$17,YEAR(BN$4))),
IF(Taxes!$N$12&gt;1,SUMIFS(Taxes!$P$77:$P$79,Taxes!$N$77:$N$79,Taxes!$N$12),IF(Taxes!$P110&lt;&gt;"",Taxes!$P110,SUMIFS(Taxes!$P$77:$P$79,Taxes!$N$77:$N$79,Taxes!$N$12)))
))
)</f>
        <v>2894.0625000000009</v>
      </c>
      <c r="BO239" s="5">
        <f ca="1">IF(BO$4="",0,BO203*
IF(SUMIFS(Taxes!$N$14:$N$17,Taxes!$J$14:$J$17,YEAR(BO$4))=4,IF(BO$1&lt;=Taxes!$P$81*12,Taxes!$P$82,IF(BO$1&lt;=Taxes!$P$83*12,Taxes!$P$84,IF(Taxes!$P110&lt;&gt;"",Taxes!$P110,Taxes!$P$77))),
IF(SUMIFS(Taxes!$N$14:$N$17,Taxes!$J$14:$J$17,YEAR(BO$4))&gt;1,SUMIFS(Taxes!$P$77:$P$79,Taxes!$N$77:$N$79,SUMIFS(Taxes!$N$14:$N$17,Taxes!$J$14:$J$17,YEAR(BO$4))),
IF(Taxes!$N$12&gt;1,SUMIFS(Taxes!$P$77:$P$79,Taxes!$N$77:$N$79,Taxes!$N$12),IF(Taxes!$P110&lt;&gt;"",Taxes!$P110,SUMIFS(Taxes!$P$77:$P$79,Taxes!$N$77:$N$79,Taxes!$N$12)))
))
)</f>
        <v>2894.0625000000009</v>
      </c>
      <c r="BP239" s="5">
        <f ca="1">IF(BP$4="",0,BP203*
IF(SUMIFS(Taxes!$N$14:$N$17,Taxes!$J$14:$J$17,YEAR(BP$4))=4,IF(BP$1&lt;=Taxes!$P$81*12,Taxes!$P$82,IF(BP$1&lt;=Taxes!$P$83*12,Taxes!$P$84,IF(Taxes!$P110&lt;&gt;"",Taxes!$P110,Taxes!$P$77))),
IF(SUMIFS(Taxes!$N$14:$N$17,Taxes!$J$14:$J$17,YEAR(BP$4))&gt;1,SUMIFS(Taxes!$P$77:$P$79,Taxes!$N$77:$N$79,SUMIFS(Taxes!$N$14:$N$17,Taxes!$J$14:$J$17,YEAR(BP$4))),
IF(Taxes!$N$12&gt;1,SUMIFS(Taxes!$P$77:$P$79,Taxes!$N$77:$N$79,Taxes!$N$12),IF(Taxes!$P110&lt;&gt;"",Taxes!$P110,SUMIFS(Taxes!$P$77:$P$79,Taxes!$N$77:$N$79,Taxes!$N$12)))
))
)</f>
        <v>2894.0625000000009</v>
      </c>
      <c r="BQ239" s="5">
        <f ca="1">IF(BQ$4="",0,BQ203*
IF(SUMIFS(Taxes!$N$14:$N$17,Taxes!$J$14:$J$17,YEAR(BQ$4))=4,IF(BQ$1&lt;=Taxes!$P$81*12,Taxes!$P$82,IF(BQ$1&lt;=Taxes!$P$83*12,Taxes!$P$84,IF(Taxes!$P110&lt;&gt;"",Taxes!$P110,Taxes!$P$77))),
IF(SUMIFS(Taxes!$N$14:$N$17,Taxes!$J$14:$J$17,YEAR(BQ$4))&gt;1,SUMIFS(Taxes!$P$77:$P$79,Taxes!$N$77:$N$79,SUMIFS(Taxes!$N$14:$N$17,Taxes!$J$14:$J$17,YEAR(BQ$4))),
IF(Taxes!$N$12&gt;1,SUMIFS(Taxes!$P$77:$P$79,Taxes!$N$77:$N$79,Taxes!$N$12),IF(Taxes!$P110&lt;&gt;"",Taxes!$P110,SUMIFS(Taxes!$P$77:$P$79,Taxes!$N$77:$N$79,Taxes!$N$12)))
))
)</f>
        <v>2894.0625000000009</v>
      </c>
      <c r="BR239" s="5">
        <f ca="1">IF(BR$4="",0,BR203*
IF(SUMIFS(Taxes!$N$14:$N$17,Taxes!$J$14:$J$17,YEAR(BR$4))=4,IF(BR$1&lt;=Taxes!$P$81*12,Taxes!$P$82,IF(BR$1&lt;=Taxes!$P$83*12,Taxes!$P$84,IF(Taxes!$P110&lt;&gt;"",Taxes!$P110,Taxes!$P$77))),
IF(SUMIFS(Taxes!$N$14:$N$17,Taxes!$J$14:$J$17,YEAR(BR$4))&gt;1,SUMIFS(Taxes!$P$77:$P$79,Taxes!$N$77:$N$79,SUMIFS(Taxes!$N$14:$N$17,Taxes!$J$14:$J$17,YEAR(BR$4))),
IF(Taxes!$N$12&gt;1,SUMIFS(Taxes!$P$77:$P$79,Taxes!$N$77:$N$79,Taxes!$N$12),IF(Taxes!$P110&lt;&gt;"",Taxes!$P110,SUMIFS(Taxes!$P$77:$P$79,Taxes!$N$77:$N$79,Taxes!$N$12)))
))
)</f>
        <v>2894.0625000000009</v>
      </c>
      <c r="BS239" s="5">
        <f ca="1">IF(BS$4="",0,BS203*
IF(SUMIFS(Taxes!$N$14:$N$17,Taxes!$J$14:$J$17,YEAR(BS$4))=4,IF(BS$1&lt;=Taxes!$P$81*12,Taxes!$P$82,IF(BS$1&lt;=Taxes!$P$83*12,Taxes!$P$84,IF(Taxes!$P110&lt;&gt;"",Taxes!$P110,Taxes!$P$77))),
IF(SUMIFS(Taxes!$N$14:$N$17,Taxes!$J$14:$J$17,YEAR(BS$4))&gt;1,SUMIFS(Taxes!$P$77:$P$79,Taxes!$N$77:$N$79,SUMIFS(Taxes!$N$14:$N$17,Taxes!$J$14:$J$17,YEAR(BS$4))),
IF(Taxes!$N$12&gt;1,SUMIFS(Taxes!$P$77:$P$79,Taxes!$N$77:$N$79,Taxes!$N$12),IF(Taxes!$P110&lt;&gt;"",Taxes!$P110,SUMIFS(Taxes!$P$77:$P$79,Taxes!$N$77:$N$79,Taxes!$N$12)))
))
)</f>
        <v>2894.0625000000009</v>
      </c>
      <c r="BT239" s="5">
        <f ca="1">IF(BT$4="",0,BT203*
IF(SUMIFS(Taxes!$N$14:$N$17,Taxes!$J$14:$J$17,YEAR(BT$4))=4,IF(BT$1&lt;=Taxes!$P$81*12,Taxes!$P$82,IF(BT$1&lt;=Taxes!$P$83*12,Taxes!$P$84,IF(Taxes!$P110&lt;&gt;"",Taxes!$P110,Taxes!$P$77))),
IF(SUMIFS(Taxes!$N$14:$N$17,Taxes!$J$14:$J$17,YEAR(BT$4))&gt;1,SUMIFS(Taxes!$P$77:$P$79,Taxes!$N$77:$N$79,SUMIFS(Taxes!$N$14:$N$17,Taxes!$J$14:$J$17,YEAR(BT$4))),
IF(Taxes!$N$12&gt;1,SUMIFS(Taxes!$P$77:$P$79,Taxes!$N$77:$N$79,Taxes!$N$12),IF(Taxes!$P110&lt;&gt;"",Taxes!$P110,SUMIFS(Taxes!$P$77:$P$79,Taxes!$N$77:$N$79,Taxes!$N$12)))
))
)</f>
        <v>3038.765625</v>
      </c>
      <c r="BU239" s="5">
        <f ca="1">IF(BU$4="",0,BU203*
IF(SUMIFS(Taxes!$N$14:$N$17,Taxes!$J$14:$J$17,YEAR(BU$4))=4,IF(BU$1&lt;=Taxes!$P$81*12,Taxes!$P$82,IF(BU$1&lt;=Taxes!$P$83*12,Taxes!$P$84,IF(Taxes!$P110&lt;&gt;"",Taxes!$P110,Taxes!$P$77))),
IF(SUMIFS(Taxes!$N$14:$N$17,Taxes!$J$14:$J$17,YEAR(BU$4))&gt;1,SUMIFS(Taxes!$P$77:$P$79,Taxes!$N$77:$N$79,SUMIFS(Taxes!$N$14:$N$17,Taxes!$J$14:$J$17,YEAR(BU$4))),
IF(Taxes!$N$12&gt;1,SUMIFS(Taxes!$P$77:$P$79,Taxes!$N$77:$N$79,Taxes!$N$12),IF(Taxes!$P110&lt;&gt;"",Taxes!$P110,SUMIFS(Taxes!$P$77:$P$79,Taxes!$N$77:$N$79,Taxes!$N$12)))
))
)</f>
        <v>3038.765625</v>
      </c>
      <c r="BV239" s="5">
        <f ca="1">IF(BV$4="",0,BV203*
IF(SUMIFS(Taxes!$N$14:$N$17,Taxes!$J$14:$J$17,YEAR(BV$4))=4,IF(BV$1&lt;=Taxes!$P$81*12,Taxes!$P$82,IF(BV$1&lt;=Taxes!$P$83*12,Taxes!$P$84,IF(Taxes!$P110&lt;&gt;"",Taxes!$P110,Taxes!$P$77))),
IF(SUMIFS(Taxes!$N$14:$N$17,Taxes!$J$14:$J$17,YEAR(BV$4))&gt;1,SUMIFS(Taxes!$P$77:$P$79,Taxes!$N$77:$N$79,SUMIFS(Taxes!$N$14:$N$17,Taxes!$J$14:$J$17,YEAR(BV$4))),
IF(Taxes!$N$12&gt;1,SUMIFS(Taxes!$P$77:$P$79,Taxes!$N$77:$N$79,Taxes!$N$12),IF(Taxes!$P110&lt;&gt;"",Taxes!$P110,SUMIFS(Taxes!$P$77:$P$79,Taxes!$N$77:$N$79,Taxes!$N$12)))
))
)</f>
        <v>3038.765625</v>
      </c>
      <c r="BW239" s="5">
        <f ca="1">IF(BW$4="",0,BW203*
IF(SUMIFS(Taxes!$N$14:$N$17,Taxes!$J$14:$J$17,YEAR(BW$4))=4,IF(BW$1&lt;=Taxes!$P$81*12,Taxes!$P$82,IF(BW$1&lt;=Taxes!$P$83*12,Taxes!$P$84,IF(Taxes!$P110&lt;&gt;"",Taxes!$P110,Taxes!$P$77))),
IF(SUMIFS(Taxes!$N$14:$N$17,Taxes!$J$14:$J$17,YEAR(BW$4))&gt;1,SUMIFS(Taxes!$P$77:$P$79,Taxes!$N$77:$N$79,SUMIFS(Taxes!$N$14:$N$17,Taxes!$J$14:$J$17,YEAR(BW$4))),
IF(Taxes!$N$12&gt;1,SUMIFS(Taxes!$P$77:$P$79,Taxes!$N$77:$N$79,Taxes!$N$12),IF(Taxes!$P110&lt;&gt;"",Taxes!$P110,SUMIFS(Taxes!$P$77:$P$79,Taxes!$N$77:$N$79,Taxes!$N$12)))
))
)</f>
        <v>3038.765625</v>
      </c>
      <c r="BX239" s="5">
        <f ca="1">IF(BX$4="",0,BX203*
IF(SUMIFS(Taxes!$N$14:$N$17,Taxes!$J$14:$J$17,YEAR(BX$4))=4,IF(BX$1&lt;=Taxes!$P$81*12,Taxes!$P$82,IF(BX$1&lt;=Taxes!$P$83*12,Taxes!$P$84,IF(Taxes!$P110&lt;&gt;"",Taxes!$P110,Taxes!$P$77))),
IF(SUMIFS(Taxes!$N$14:$N$17,Taxes!$J$14:$J$17,YEAR(BX$4))&gt;1,SUMIFS(Taxes!$P$77:$P$79,Taxes!$N$77:$N$79,SUMIFS(Taxes!$N$14:$N$17,Taxes!$J$14:$J$17,YEAR(BX$4))),
IF(Taxes!$N$12&gt;1,SUMIFS(Taxes!$P$77:$P$79,Taxes!$N$77:$N$79,Taxes!$N$12),IF(Taxes!$P110&lt;&gt;"",Taxes!$P110,SUMIFS(Taxes!$P$77:$P$79,Taxes!$N$77:$N$79,Taxes!$N$12)))
))
)</f>
        <v>3038.765625</v>
      </c>
      <c r="BY239" s="5">
        <f ca="1">IF(BY$4="",0,BY203*
IF(SUMIFS(Taxes!$N$14:$N$17,Taxes!$J$14:$J$17,YEAR(BY$4))=4,IF(BY$1&lt;=Taxes!$P$81*12,Taxes!$P$82,IF(BY$1&lt;=Taxes!$P$83*12,Taxes!$P$84,IF(Taxes!$P110&lt;&gt;"",Taxes!$P110,Taxes!$P$77))),
IF(SUMIFS(Taxes!$N$14:$N$17,Taxes!$J$14:$J$17,YEAR(BY$4))&gt;1,SUMIFS(Taxes!$P$77:$P$79,Taxes!$N$77:$N$79,SUMIFS(Taxes!$N$14:$N$17,Taxes!$J$14:$J$17,YEAR(BY$4))),
IF(Taxes!$N$12&gt;1,SUMIFS(Taxes!$P$77:$P$79,Taxes!$N$77:$N$79,Taxes!$N$12),IF(Taxes!$P110&lt;&gt;"",Taxes!$P110,SUMIFS(Taxes!$P$77:$P$79,Taxes!$N$77:$N$79,Taxes!$N$12)))
))
)</f>
        <v>3038.765625</v>
      </c>
      <c r="BZ239" s="5">
        <f ca="1">IF(BZ$4="",0,BZ203*
IF(SUMIFS(Taxes!$N$14:$N$17,Taxes!$J$14:$J$17,YEAR(BZ$4))=4,IF(BZ$1&lt;=Taxes!$P$81*12,Taxes!$P$82,IF(BZ$1&lt;=Taxes!$P$83*12,Taxes!$P$84,IF(Taxes!$P110&lt;&gt;"",Taxes!$P110,Taxes!$P$77))),
IF(SUMIFS(Taxes!$N$14:$N$17,Taxes!$J$14:$J$17,YEAR(BZ$4))&gt;1,SUMIFS(Taxes!$P$77:$P$79,Taxes!$N$77:$N$79,SUMIFS(Taxes!$N$14:$N$17,Taxes!$J$14:$J$17,YEAR(BZ$4))),
IF(Taxes!$N$12&gt;1,SUMIFS(Taxes!$P$77:$P$79,Taxes!$N$77:$N$79,Taxes!$N$12),IF(Taxes!$P110&lt;&gt;"",Taxes!$P110,SUMIFS(Taxes!$P$77:$P$79,Taxes!$N$77:$N$79,Taxes!$N$12)))
))
)</f>
        <v>3038.765625</v>
      </c>
      <c r="CA239" s="5">
        <f ca="1">IF(CA$4="",0,CA203*
IF(SUMIFS(Taxes!$N$14:$N$17,Taxes!$J$14:$J$17,YEAR(CA$4))=4,IF(CA$1&lt;=Taxes!$P$81*12,Taxes!$P$82,IF(CA$1&lt;=Taxes!$P$83*12,Taxes!$P$84,IF(Taxes!$P110&lt;&gt;"",Taxes!$P110,Taxes!$P$77))),
IF(SUMIFS(Taxes!$N$14:$N$17,Taxes!$J$14:$J$17,YEAR(CA$4))&gt;1,SUMIFS(Taxes!$P$77:$P$79,Taxes!$N$77:$N$79,SUMIFS(Taxes!$N$14:$N$17,Taxes!$J$14:$J$17,YEAR(CA$4))),
IF(Taxes!$N$12&gt;1,SUMIFS(Taxes!$P$77:$P$79,Taxes!$N$77:$N$79,Taxes!$N$12),IF(Taxes!$P110&lt;&gt;"",Taxes!$P110,SUMIFS(Taxes!$P$77:$P$79,Taxes!$N$77:$N$79,Taxes!$N$12)))
))
)</f>
        <v>3038.765625</v>
      </c>
      <c r="CB239" s="5">
        <f ca="1">IF(CB$4="",0,CB203*
IF(SUMIFS(Taxes!$N$14:$N$17,Taxes!$J$14:$J$17,YEAR(CB$4))=4,IF(CB$1&lt;=Taxes!$P$81*12,Taxes!$P$82,IF(CB$1&lt;=Taxes!$P$83*12,Taxes!$P$84,IF(Taxes!$P110&lt;&gt;"",Taxes!$P110,Taxes!$P$77))),
IF(SUMIFS(Taxes!$N$14:$N$17,Taxes!$J$14:$J$17,YEAR(CB$4))&gt;1,SUMIFS(Taxes!$P$77:$P$79,Taxes!$N$77:$N$79,SUMIFS(Taxes!$N$14:$N$17,Taxes!$J$14:$J$17,YEAR(CB$4))),
IF(Taxes!$N$12&gt;1,SUMIFS(Taxes!$P$77:$P$79,Taxes!$N$77:$N$79,Taxes!$N$12),IF(Taxes!$P110&lt;&gt;"",Taxes!$P110,SUMIFS(Taxes!$P$77:$P$79,Taxes!$N$77:$N$79,Taxes!$N$12)))
))
)</f>
        <v>3038.765625</v>
      </c>
      <c r="CC239" s="5">
        <f ca="1">IF(CC$4="",0,CC203*
IF(SUMIFS(Taxes!$N$14:$N$17,Taxes!$J$14:$J$17,YEAR(CC$4))=4,IF(CC$1&lt;=Taxes!$P$81*12,Taxes!$P$82,IF(CC$1&lt;=Taxes!$P$83*12,Taxes!$P$84,IF(Taxes!$P110&lt;&gt;"",Taxes!$P110,Taxes!$P$77))),
IF(SUMIFS(Taxes!$N$14:$N$17,Taxes!$J$14:$J$17,YEAR(CC$4))&gt;1,SUMIFS(Taxes!$P$77:$P$79,Taxes!$N$77:$N$79,SUMIFS(Taxes!$N$14:$N$17,Taxes!$J$14:$J$17,YEAR(CC$4))),
IF(Taxes!$N$12&gt;1,SUMIFS(Taxes!$P$77:$P$79,Taxes!$N$77:$N$79,Taxes!$N$12),IF(Taxes!$P110&lt;&gt;"",Taxes!$P110,SUMIFS(Taxes!$P$77:$P$79,Taxes!$N$77:$N$79,Taxes!$N$12)))
))
)</f>
        <v>3038.765625</v>
      </c>
      <c r="CD239" s="5">
        <f ca="1">IF(CD$4="",0,CD203*
IF(SUMIFS(Taxes!$N$14:$N$17,Taxes!$J$14:$J$17,YEAR(CD$4))=4,IF(CD$1&lt;=Taxes!$P$81*12,Taxes!$P$82,IF(CD$1&lt;=Taxes!$P$83*12,Taxes!$P$84,IF(Taxes!$P110&lt;&gt;"",Taxes!$P110,Taxes!$P$77))),
IF(SUMIFS(Taxes!$N$14:$N$17,Taxes!$J$14:$J$17,YEAR(CD$4))&gt;1,SUMIFS(Taxes!$P$77:$P$79,Taxes!$N$77:$N$79,SUMIFS(Taxes!$N$14:$N$17,Taxes!$J$14:$J$17,YEAR(CD$4))),
IF(Taxes!$N$12&gt;1,SUMIFS(Taxes!$P$77:$P$79,Taxes!$N$77:$N$79,Taxes!$N$12),IF(Taxes!$P110&lt;&gt;"",Taxes!$P110,SUMIFS(Taxes!$P$77:$P$79,Taxes!$N$77:$N$79,Taxes!$N$12)))
))
)</f>
        <v>3038.765625</v>
      </c>
      <c r="CE239" s="5">
        <f ca="1">IF(CE$4="",0,CE203*
IF(SUMIFS(Taxes!$N$14:$N$17,Taxes!$J$14:$J$17,YEAR(CE$4))=4,IF(CE$1&lt;=Taxes!$P$81*12,Taxes!$P$82,IF(CE$1&lt;=Taxes!$P$83*12,Taxes!$P$84,IF(Taxes!$P110&lt;&gt;"",Taxes!$P110,Taxes!$P$77))),
IF(SUMIFS(Taxes!$N$14:$N$17,Taxes!$J$14:$J$17,YEAR(CE$4))&gt;1,SUMIFS(Taxes!$P$77:$P$79,Taxes!$N$77:$N$79,SUMIFS(Taxes!$N$14:$N$17,Taxes!$J$14:$J$17,YEAR(CE$4))),
IF(Taxes!$N$12&gt;1,SUMIFS(Taxes!$P$77:$P$79,Taxes!$N$77:$N$79,Taxes!$N$12),IF(Taxes!$P110&lt;&gt;"",Taxes!$P110,SUMIFS(Taxes!$P$77:$P$79,Taxes!$N$77:$N$79,Taxes!$N$12)))
))
)</f>
        <v>3038.765625</v>
      </c>
      <c r="CF239" s="5">
        <f ca="1">IF(CF$4="",0,CF203*
IF(SUMIFS(Taxes!$N$14:$N$17,Taxes!$J$14:$J$17,YEAR(CF$4))=4,IF(CF$1&lt;=Taxes!$P$81*12,Taxes!$P$82,IF(CF$1&lt;=Taxes!$P$83*12,Taxes!$P$84,IF(Taxes!$P110&lt;&gt;"",Taxes!$P110,Taxes!$P$77))),
IF(SUMIFS(Taxes!$N$14:$N$17,Taxes!$J$14:$J$17,YEAR(CF$4))&gt;1,SUMIFS(Taxes!$P$77:$P$79,Taxes!$N$77:$N$79,SUMIFS(Taxes!$N$14:$N$17,Taxes!$J$14:$J$17,YEAR(CF$4))),
IF(Taxes!$N$12&gt;1,SUMIFS(Taxes!$P$77:$P$79,Taxes!$N$77:$N$79,Taxes!$N$12),IF(Taxes!$P110&lt;&gt;"",Taxes!$P110,SUMIFS(Taxes!$P$77:$P$79,Taxes!$N$77:$N$79,Taxes!$N$12)))
))
)</f>
        <v>0</v>
      </c>
    </row>
    <row r="240" spans="2:84" ht="3" customHeight="1" x14ac:dyDescent="0.3"/>
    <row r="241" spans="2:84" ht="3" customHeight="1" x14ac:dyDescent="0.3"/>
    <row r="242" spans="2:84" x14ac:dyDescent="0.3">
      <c r="B242" s="13">
        <f>ROW()</f>
        <v>242</v>
      </c>
      <c r="H242" s="1" t="str">
        <f>$H$216</f>
        <v>НДС к вычету</v>
      </c>
      <c r="I242" s="1" t="str">
        <f>$I$232</f>
        <v>Постоянные расходы</v>
      </c>
      <c r="J242" s="1" t="str">
        <f>I168</f>
        <v>Аутсорсинг</v>
      </c>
      <c r="M242" s="53" t="s">
        <v>18</v>
      </c>
      <c r="U242" s="5">
        <f t="shared" ca="1" si="156"/>
        <v>221025.25000000003</v>
      </c>
      <c r="X242" s="5">
        <f ca="1">IF(X$4="",0,X206*
IF(SUMIFS(Taxes!$N$14:$N$17,Taxes!$J$14:$J$17,YEAR(X$4))=4,IF(X$1&lt;=Taxes!$P$81*12,Taxes!$P$82,IF(X$1&lt;=Taxes!$P$83*12,Taxes!$P$84,IF(Taxes!$P113&lt;&gt;"",Taxes!$P113,Taxes!$P$77))),
IF(SUMIFS(Taxes!$N$14:$N$17,Taxes!$J$14:$J$17,YEAR(X$4))&gt;1,SUMIFS(Taxes!$P$77:$P$79,Taxes!$N$77:$N$79,SUMIFS(Taxes!$N$14:$N$17,Taxes!$J$14:$J$17,YEAR(X$4))),
IF(Taxes!$N$12&gt;1,SUMIFS(Taxes!$P$77:$P$79,Taxes!$N$77:$N$79,Taxes!$N$12),IF(Taxes!$P113&lt;&gt;"",Taxes!$P113,SUMIFS(Taxes!$P$77:$P$79,Taxes!$N$77:$N$79,Taxes!$N$12)))
))
)</f>
        <v>3333.3333333333339</v>
      </c>
      <c r="Y242" s="5">
        <f ca="1">IF(Y$4="",0,Y206*
IF(SUMIFS(Taxes!$N$14:$N$17,Taxes!$J$14:$J$17,YEAR(Y$4))=4,IF(Y$1&lt;=Taxes!$P$81*12,Taxes!$P$82,IF(Y$1&lt;=Taxes!$P$83*12,Taxes!$P$84,IF(Taxes!$P113&lt;&gt;"",Taxes!$P113,Taxes!$P$77))),
IF(SUMIFS(Taxes!$N$14:$N$17,Taxes!$J$14:$J$17,YEAR(Y$4))&gt;1,SUMIFS(Taxes!$P$77:$P$79,Taxes!$N$77:$N$79,SUMIFS(Taxes!$N$14:$N$17,Taxes!$J$14:$J$17,YEAR(Y$4))),
IF(Taxes!$N$12&gt;1,SUMIFS(Taxes!$P$77:$P$79,Taxes!$N$77:$N$79,Taxes!$N$12),IF(Taxes!$P113&lt;&gt;"",Taxes!$P113,SUMIFS(Taxes!$P$77:$P$79,Taxes!$N$77:$N$79,Taxes!$N$12)))
))
)</f>
        <v>3333.3333333333339</v>
      </c>
      <c r="Z242" s="5">
        <f ca="1">IF(Z$4="",0,Z206*
IF(SUMIFS(Taxes!$N$14:$N$17,Taxes!$J$14:$J$17,YEAR(Z$4))=4,IF(Z$1&lt;=Taxes!$P$81*12,Taxes!$P$82,IF(Z$1&lt;=Taxes!$P$83*12,Taxes!$P$84,IF(Taxes!$P113&lt;&gt;"",Taxes!$P113,Taxes!$P$77))),
IF(SUMIFS(Taxes!$N$14:$N$17,Taxes!$J$14:$J$17,YEAR(Z$4))&gt;1,SUMIFS(Taxes!$P$77:$P$79,Taxes!$N$77:$N$79,SUMIFS(Taxes!$N$14:$N$17,Taxes!$J$14:$J$17,YEAR(Z$4))),
IF(Taxes!$N$12&gt;1,SUMIFS(Taxes!$P$77:$P$79,Taxes!$N$77:$N$79,Taxes!$N$12),IF(Taxes!$P113&lt;&gt;"",Taxes!$P113,SUMIFS(Taxes!$P$77:$P$79,Taxes!$N$77:$N$79,Taxes!$N$12)))
))
)</f>
        <v>3333.3333333333339</v>
      </c>
      <c r="AA242" s="5">
        <f ca="1">IF(AA$4="",0,AA206*
IF(SUMIFS(Taxes!$N$14:$N$17,Taxes!$J$14:$J$17,YEAR(AA$4))=4,IF(AA$1&lt;=Taxes!$P$81*12,Taxes!$P$82,IF(AA$1&lt;=Taxes!$P$83*12,Taxes!$P$84,IF(Taxes!$P113&lt;&gt;"",Taxes!$P113,Taxes!$P$77))),
IF(SUMIFS(Taxes!$N$14:$N$17,Taxes!$J$14:$J$17,YEAR(AA$4))&gt;1,SUMIFS(Taxes!$P$77:$P$79,Taxes!$N$77:$N$79,SUMIFS(Taxes!$N$14:$N$17,Taxes!$J$14:$J$17,YEAR(AA$4))),
IF(Taxes!$N$12&gt;1,SUMIFS(Taxes!$P$77:$P$79,Taxes!$N$77:$N$79,Taxes!$N$12),IF(Taxes!$P113&lt;&gt;"",Taxes!$P113,SUMIFS(Taxes!$P$77:$P$79,Taxes!$N$77:$N$79,Taxes!$N$12)))
))
)</f>
        <v>3333.3333333333339</v>
      </c>
      <c r="AB242" s="5">
        <f ca="1">IF(AB$4="",0,AB206*
IF(SUMIFS(Taxes!$N$14:$N$17,Taxes!$J$14:$J$17,YEAR(AB$4))=4,IF(AB$1&lt;=Taxes!$P$81*12,Taxes!$P$82,IF(AB$1&lt;=Taxes!$P$83*12,Taxes!$P$84,IF(Taxes!$P113&lt;&gt;"",Taxes!$P113,Taxes!$P$77))),
IF(SUMIFS(Taxes!$N$14:$N$17,Taxes!$J$14:$J$17,YEAR(AB$4))&gt;1,SUMIFS(Taxes!$P$77:$P$79,Taxes!$N$77:$N$79,SUMIFS(Taxes!$N$14:$N$17,Taxes!$J$14:$J$17,YEAR(AB$4))),
IF(Taxes!$N$12&gt;1,SUMIFS(Taxes!$P$77:$P$79,Taxes!$N$77:$N$79,Taxes!$N$12),IF(Taxes!$P113&lt;&gt;"",Taxes!$P113,SUMIFS(Taxes!$P$77:$P$79,Taxes!$N$77:$N$79,Taxes!$N$12)))
))
)</f>
        <v>3333.3333333333339</v>
      </c>
      <c r="AC242" s="5">
        <f ca="1">IF(AC$4="",0,AC206*
IF(SUMIFS(Taxes!$N$14:$N$17,Taxes!$J$14:$J$17,YEAR(AC$4))=4,IF(AC$1&lt;=Taxes!$P$81*12,Taxes!$P$82,IF(AC$1&lt;=Taxes!$P$83*12,Taxes!$P$84,IF(Taxes!$P113&lt;&gt;"",Taxes!$P113,Taxes!$P$77))),
IF(SUMIFS(Taxes!$N$14:$N$17,Taxes!$J$14:$J$17,YEAR(AC$4))&gt;1,SUMIFS(Taxes!$P$77:$P$79,Taxes!$N$77:$N$79,SUMIFS(Taxes!$N$14:$N$17,Taxes!$J$14:$J$17,YEAR(AC$4))),
IF(Taxes!$N$12&gt;1,SUMIFS(Taxes!$P$77:$P$79,Taxes!$N$77:$N$79,Taxes!$N$12),IF(Taxes!$P113&lt;&gt;"",Taxes!$P113,SUMIFS(Taxes!$P$77:$P$79,Taxes!$N$77:$N$79,Taxes!$N$12)))
))
)</f>
        <v>3333.3333333333339</v>
      </c>
      <c r="AD242" s="5">
        <f ca="1">IF(AD$4="",0,AD206*
IF(SUMIFS(Taxes!$N$14:$N$17,Taxes!$J$14:$J$17,YEAR(AD$4))=4,IF(AD$1&lt;=Taxes!$P$81*12,Taxes!$P$82,IF(AD$1&lt;=Taxes!$P$83*12,Taxes!$P$84,IF(Taxes!$P113&lt;&gt;"",Taxes!$P113,Taxes!$P$77))),
IF(SUMIFS(Taxes!$N$14:$N$17,Taxes!$J$14:$J$17,YEAR(AD$4))&gt;1,SUMIFS(Taxes!$P$77:$P$79,Taxes!$N$77:$N$79,SUMIFS(Taxes!$N$14:$N$17,Taxes!$J$14:$J$17,YEAR(AD$4))),
IF(Taxes!$N$12&gt;1,SUMIFS(Taxes!$P$77:$P$79,Taxes!$N$77:$N$79,Taxes!$N$12),IF(Taxes!$P113&lt;&gt;"",Taxes!$P113,SUMIFS(Taxes!$P$77:$P$79,Taxes!$N$77:$N$79,Taxes!$N$12)))
))
)</f>
        <v>3333.3333333333339</v>
      </c>
      <c r="AE242" s="5">
        <f ca="1">IF(AE$4="",0,AE206*
IF(SUMIFS(Taxes!$N$14:$N$17,Taxes!$J$14:$J$17,YEAR(AE$4))=4,IF(AE$1&lt;=Taxes!$P$81*12,Taxes!$P$82,IF(AE$1&lt;=Taxes!$P$83*12,Taxes!$P$84,IF(Taxes!$P113&lt;&gt;"",Taxes!$P113,Taxes!$P$77))),
IF(SUMIFS(Taxes!$N$14:$N$17,Taxes!$J$14:$J$17,YEAR(AE$4))&gt;1,SUMIFS(Taxes!$P$77:$P$79,Taxes!$N$77:$N$79,SUMIFS(Taxes!$N$14:$N$17,Taxes!$J$14:$J$17,YEAR(AE$4))),
IF(Taxes!$N$12&gt;1,SUMIFS(Taxes!$P$77:$P$79,Taxes!$N$77:$N$79,Taxes!$N$12),IF(Taxes!$P113&lt;&gt;"",Taxes!$P113,SUMIFS(Taxes!$P$77:$P$79,Taxes!$N$77:$N$79,Taxes!$N$12)))
))
)</f>
        <v>3333.3333333333339</v>
      </c>
      <c r="AF242" s="5">
        <f ca="1">IF(AF$4="",0,AF206*
IF(SUMIFS(Taxes!$N$14:$N$17,Taxes!$J$14:$J$17,YEAR(AF$4))=4,IF(AF$1&lt;=Taxes!$P$81*12,Taxes!$P$82,IF(AF$1&lt;=Taxes!$P$83*12,Taxes!$P$84,IF(Taxes!$P113&lt;&gt;"",Taxes!$P113,Taxes!$P$77))),
IF(SUMIFS(Taxes!$N$14:$N$17,Taxes!$J$14:$J$17,YEAR(AF$4))&gt;1,SUMIFS(Taxes!$P$77:$P$79,Taxes!$N$77:$N$79,SUMIFS(Taxes!$N$14:$N$17,Taxes!$J$14:$J$17,YEAR(AF$4))),
IF(Taxes!$N$12&gt;1,SUMIFS(Taxes!$P$77:$P$79,Taxes!$N$77:$N$79,Taxes!$N$12),IF(Taxes!$P113&lt;&gt;"",Taxes!$P113,SUMIFS(Taxes!$P$77:$P$79,Taxes!$N$77:$N$79,Taxes!$N$12)))
))
)</f>
        <v>3333.3333333333339</v>
      </c>
      <c r="AG242" s="5">
        <f ca="1">IF(AG$4="",0,AG206*
IF(SUMIFS(Taxes!$N$14:$N$17,Taxes!$J$14:$J$17,YEAR(AG$4))=4,IF(AG$1&lt;=Taxes!$P$81*12,Taxes!$P$82,IF(AG$1&lt;=Taxes!$P$83*12,Taxes!$P$84,IF(Taxes!$P113&lt;&gt;"",Taxes!$P113,Taxes!$P$77))),
IF(SUMIFS(Taxes!$N$14:$N$17,Taxes!$J$14:$J$17,YEAR(AG$4))&gt;1,SUMIFS(Taxes!$P$77:$P$79,Taxes!$N$77:$N$79,SUMIFS(Taxes!$N$14:$N$17,Taxes!$J$14:$J$17,YEAR(AG$4))),
IF(Taxes!$N$12&gt;1,SUMIFS(Taxes!$P$77:$P$79,Taxes!$N$77:$N$79,Taxes!$N$12),IF(Taxes!$P113&lt;&gt;"",Taxes!$P113,SUMIFS(Taxes!$P$77:$P$79,Taxes!$N$77:$N$79,Taxes!$N$12)))
))
)</f>
        <v>3333.3333333333339</v>
      </c>
      <c r="AH242" s="5">
        <f ca="1">IF(AH$4="",0,AH206*
IF(SUMIFS(Taxes!$N$14:$N$17,Taxes!$J$14:$J$17,YEAR(AH$4))=4,IF(AH$1&lt;=Taxes!$P$81*12,Taxes!$P$82,IF(AH$1&lt;=Taxes!$P$83*12,Taxes!$P$84,IF(Taxes!$P113&lt;&gt;"",Taxes!$P113,Taxes!$P$77))),
IF(SUMIFS(Taxes!$N$14:$N$17,Taxes!$J$14:$J$17,YEAR(AH$4))&gt;1,SUMIFS(Taxes!$P$77:$P$79,Taxes!$N$77:$N$79,SUMIFS(Taxes!$N$14:$N$17,Taxes!$J$14:$J$17,YEAR(AH$4))),
IF(Taxes!$N$12&gt;1,SUMIFS(Taxes!$P$77:$P$79,Taxes!$N$77:$N$79,Taxes!$N$12),IF(Taxes!$P113&lt;&gt;"",Taxes!$P113,SUMIFS(Taxes!$P$77:$P$79,Taxes!$N$77:$N$79,Taxes!$N$12)))
))
)</f>
        <v>3333.3333333333339</v>
      </c>
      <c r="AI242" s="5">
        <f ca="1">IF(AI$4="",0,AI206*
IF(SUMIFS(Taxes!$N$14:$N$17,Taxes!$J$14:$J$17,YEAR(AI$4))=4,IF(AI$1&lt;=Taxes!$P$81*12,Taxes!$P$82,IF(AI$1&lt;=Taxes!$P$83*12,Taxes!$P$84,IF(Taxes!$P113&lt;&gt;"",Taxes!$P113,Taxes!$P$77))),
IF(SUMIFS(Taxes!$N$14:$N$17,Taxes!$J$14:$J$17,YEAR(AI$4))&gt;1,SUMIFS(Taxes!$P$77:$P$79,Taxes!$N$77:$N$79,SUMIFS(Taxes!$N$14:$N$17,Taxes!$J$14:$J$17,YEAR(AI$4))),
IF(Taxes!$N$12&gt;1,SUMIFS(Taxes!$P$77:$P$79,Taxes!$N$77:$N$79,Taxes!$N$12),IF(Taxes!$P113&lt;&gt;"",Taxes!$P113,SUMIFS(Taxes!$P$77:$P$79,Taxes!$N$77:$N$79,Taxes!$N$12)))
))
)</f>
        <v>3333.3333333333339</v>
      </c>
      <c r="AJ242" s="5">
        <f ca="1">IF(AJ$4="",0,AJ206*
IF(SUMIFS(Taxes!$N$14:$N$17,Taxes!$J$14:$J$17,YEAR(AJ$4))=4,IF(AJ$1&lt;=Taxes!$P$81*12,Taxes!$P$82,IF(AJ$1&lt;=Taxes!$P$83*12,Taxes!$P$84,IF(Taxes!$P113&lt;&gt;"",Taxes!$P113,Taxes!$P$77))),
IF(SUMIFS(Taxes!$N$14:$N$17,Taxes!$J$14:$J$17,YEAR(AJ$4))&gt;1,SUMIFS(Taxes!$P$77:$P$79,Taxes!$N$77:$N$79,SUMIFS(Taxes!$N$14:$N$17,Taxes!$J$14:$J$17,YEAR(AJ$4))),
IF(Taxes!$N$12&gt;1,SUMIFS(Taxes!$P$77:$P$79,Taxes!$N$77:$N$79,Taxes!$N$12),IF(Taxes!$P113&lt;&gt;"",Taxes!$P113,SUMIFS(Taxes!$P$77:$P$79,Taxes!$N$77:$N$79,Taxes!$N$12)))
))
)</f>
        <v>3500</v>
      </c>
      <c r="AK242" s="5">
        <f ca="1">IF(AK$4="",0,AK206*
IF(SUMIFS(Taxes!$N$14:$N$17,Taxes!$J$14:$J$17,YEAR(AK$4))=4,IF(AK$1&lt;=Taxes!$P$81*12,Taxes!$P$82,IF(AK$1&lt;=Taxes!$P$83*12,Taxes!$P$84,IF(Taxes!$P113&lt;&gt;"",Taxes!$P113,Taxes!$P$77))),
IF(SUMIFS(Taxes!$N$14:$N$17,Taxes!$J$14:$J$17,YEAR(AK$4))&gt;1,SUMIFS(Taxes!$P$77:$P$79,Taxes!$N$77:$N$79,SUMIFS(Taxes!$N$14:$N$17,Taxes!$J$14:$J$17,YEAR(AK$4))),
IF(Taxes!$N$12&gt;1,SUMIFS(Taxes!$P$77:$P$79,Taxes!$N$77:$N$79,Taxes!$N$12),IF(Taxes!$P113&lt;&gt;"",Taxes!$P113,SUMIFS(Taxes!$P$77:$P$79,Taxes!$N$77:$N$79,Taxes!$N$12)))
))
)</f>
        <v>3500</v>
      </c>
      <c r="AL242" s="5">
        <f ca="1">IF(AL$4="",0,AL206*
IF(SUMIFS(Taxes!$N$14:$N$17,Taxes!$J$14:$J$17,YEAR(AL$4))=4,IF(AL$1&lt;=Taxes!$P$81*12,Taxes!$P$82,IF(AL$1&lt;=Taxes!$P$83*12,Taxes!$P$84,IF(Taxes!$P113&lt;&gt;"",Taxes!$P113,Taxes!$P$77))),
IF(SUMIFS(Taxes!$N$14:$N$17,Taxes!$J$14:$J$17,YEAR(AL$4))&gt;1,SUMIFS(Taxes!$P$77:$P$79,Taxes!$N$77:$N$79,SUMIFS(Taxes!$N$14:$N$17,Taxes!$J$14:$J$17,YEAR(AL$4))),
IF(Taxes!$N$12&gt;1,SUMIFS(Taxes!$P$77:$P$79,Taxes!$N$77:$N$79,Taxes!$N$12),IF(Taxes!$P113&lt;&gt;"",Taxes!$P113,SUMIFS(Taxes!$P$77:$P$79,Taxes!$N$77:$N$79,Taxes!$N$12)))
))
)</f>
        <v>3500</v>
      </c>
      <c r="AM242" s="5">
        <f ca="1">IF(AM$4="",0,AM206*
IF(SUMIFS(Taxes!$N$14:$N$17,Taxes!$J$14:$J$17,YEAR(AM$4))=4,IF(AM$1&lt;=Taxes!$P$81*12,Taxes!$P$82,IF(AM$1&lt;=Taxes!$P$83*12,Taxes!$P$84,IF(Taxes!$P113&lt;&gt;"",Taxes!$P113,Taxes!$P$77))),
IF(SUMIFS(Taxes!$N$14:$N$17,Taxes!$J$14:$J$17,YEAR(AM$4))&gt;1,SUMIFS(Taxes!$P$77:$P$79,Taxes!$N$77:$N$79,SUMIFS(Taxes!$N$14:$N$17,Taxes!$J$14:$J$17,YEAR(AM$4))),
IF(Taxes!$N$12&gt;1,SUMIFS(Taxes!$P$77:$P$79,Taxes!$N$77:$N$79,Taxes!$N$12),IF(Taxes!$P113&lt;&gt;"",Taxes!$P113,SUMIFS(Taxes!$P$77:$P$79,Taxes!$N$77:$N$79,Taxes!$N$12)))
))
)</f>
        <v>3500</v>
      </c>
      <c r="AN242" s="5">
        <f ca="1">IF(AN$4="",0,AN206*
IF(SUMIFS(Taxes!$N$14:$N$17,Taxes!$J$14:$J$17,YEAR(AN$4))=4,IF(AN$1&lt;=Taxes!$P$81*12,Taxes!$P$82,IF(AN$1&lt;=Taxes!$P$83*12,Taxes!$P$84,IF(Taxes!$P113&lt;&gt;"",Taxes!$P113,Taxes!$P$77))),
IF(SUMIFS(Taxes!$N$14:$N$17,Taxes!$J$14:$J$17,YEAR(AN$4))&gt;1,SUMIFS(Taxes!$P$77:$P$79,Taxes!$N$77:$N$79,SUMIFS(Taxes!$N$14:$N$17,Taxes!$J$14:$J$17,YEAR(AN$4))),
IF(Taxes!$N$12&gt;1,SUMIFS(Taxes!$P$77:$P$79,Taxes!$N$77:$N$79,Taxes!$N$12),IF(Taxes!$P113&lt;&gt;"",Taxes!$P113,SUMIFS(Taxes!$P$77:$P$79,Taxes!$N$77:$N$79,Taxes!$N$12)))
))
)</f>
        <v>3500</v>
      </c>
      <c r="AO242" s="5">
        <f ca="1">IF(AO$4="",0,AO206*
IF(SUMIFS(Taxes!$N$14:$N$17,Taxes!$J$14:$J$17,YEAR(AO$4))=4,IF(AO$1&lt;=Taxes!$P$81*12,Taxes!$P$82,IF(AO$1&lt;=Taxes!$P$83*12,Taxes!$P$84,IF(Taxes!$P113&lt;&gt;"",Taxes!$P113,Taxes!$P$77))),
IF(SUMIFS(Taxes!$N$14:$N$17,Taxes!$J$14:$J$17,YEAR(AO$4))&gt;1,SUMIFS(Taxes!$P$77:$P$79,Taxes!$N$77:$N$79,SUMIFS(Taxes!$N$14:$N$17,Taxes!$J$14:$J$17,YEAR(AO$4))),
IF(Taxes!$N$12&gt;1,SUMIFS(Taxes!$P$77:$P$79,Taxes!$N$77:$N$79,Taxes!$N$12),IF(Taxes!$P113&lt;&gt;"",Taxes!$P113,SUMIFS(Taxes!$P$77:$P$79,Taxes!$N$77:$N$79,Taxes!$N$12)))
))
)</f>
        <v>3500</v>
      </c>
      <c r="AP242" s="5">
        <f ca="1">IF(AP$4="",0,AP206*
IF(SUMIFS(Taxes!$N$14:$N$17,Taxes!$J$14:$J$17,YEAR(AP$4))=4,IF(AP$1&lt;=Taxes!$P$81*12,Taxes!$P$82,IF(AP$1&lt;=Taxes!$P$83*12,Taxes!$P$84,IF(Taxes!$P113&lt;&gt;"",Taxes!$P113,Taxes!$P$77))),
IF(SUMIFS(Taxes!$N$14:$N$17,Taxes!$J$14:$J$17,YEAR(AP$4))&gt;1,SUMIFS(Taxes!$P$77:$P$79,Taxes!$N$77:$N$79,SUMIFS(Taxes!$N$14:$N$17,Taxes!$J$14:$J$17,YEAR(AP$4))),
IF(Taxes!$N$12&gt;1,SUMIFS(Taxes!$P$77:$P$79,Taxes!$N$77:$N$79,Taxes!$N$12),IF(Taxes!$P113&lt;&gt;"",Taxes!$P113,SUMIFS(Taxes!$P$77:$P$79,Taxes!$N$77:$N$79,Taxes!$N$12)))
))
)</f>
        <v>3500</v>
      </c>
      <c r="AQ242" s="5">
        <f ca="1">IF(AQ$4="",0,AQ206*
IF(SUMIFS(Taxes!$N$14:$N$17,Taxes!$J$14:$J$17,YEAR(AQ$4))=4,IF(AQ$1&lt;=Taxes!$P$81*12,Taxes!$P$82,IF(AQ$1&lt;=Taxes!$P$83*12,Taxes!$P$84,IF(Taxes!$P113&lt;&gt;"",Taxes!$P113,Taxes!$P$77))),
IF(SUMIFS(Taxes!$N$14:$N$17,Taxes!$J$14:$J$17,YEAR(AQ$4))&gt;1,SUMIFS(Taxes!$P$77:$P$79,Taxes!$N$77:$N$79,SUMIFS(Taxes!$N$14:$N$17,Taxes!$J$14:$J$17,YEAR(AQ$4))),
IF(Taxes!$N$12&gt;1,SUMIFS(Taxes!$P$77:$P$79,Taxes!$N$77:$N$79,Taxes!$N$12),IF(Taxes!$P113&lt;&gt;"",Taxes!$P113,SUMIFS(Taxes!$P$77:$P$79,Taxes!$N$77:$N$79,Taxes!$N$12)))
))
)</f>
        <v>3500</v>
      </c>
      <c r="AR242" s="5">
        <f ca="1">IF(AR$4="",0,AR206*
IF(SUMIFS(Taxes!$N$14:$N$17,Taxes!$J$14:$J$17,YEAR(AR$4))=4,IF(AR$1&lt;=Taxes!$P$81*12,Taxes!$P$82,IF(AR$1&lt;=Taxes!$P$83*12,Taxes!$P$84,IF(Taxes!$P113&lt;&gt;"",Taxes!$P113,Taxes!$P$77))),
IF(SUMIFS(Taxes!$N$14:$N$17,Taxes!$J$14:$J$17,YEAR(AR$4))&gt;1,SUMIFS(Taxes!$P$77:$P$79,Taxes!$N$77:$N$79,SUMIFS(Taxes!$N$14:$N$17,Taxes!$J$14:$J$17,YEAR(AR$4))),
IF(Taxes!$N$12&gt;1,SUMIFS(Taxes!$P$77:$P$79,Taxes!$N$77:$N$79,Taxes!$N$12),IF(Taxes!$P113&lt;&gt;"",Taxes!$P113,SUMIFS(Taxes!$P$77:$P$79,Taxes!$N$77:$N$79,Taxes!$N$12)))
))
)</f>
        <v>3500</v>
      </c>
      <c r="AS242" s="5">
        <f ca="1">IF(AS$4="",0,AS206*
IF(SUMIFS(Taxes!$N$14:$N$17,Taxes!$J$14:$J$17,YEAR(AS$4))=4,IF(AS$1&lt;=Taxes!$P$81*12,Taxes!$P$82,IF(AS$1&lt;=Taxes!$P$83*12,Taxes!$P$84,IF(Taxes!$P113&lt;&gt;"",Taxes!$P113,Taxes!$P$77))),
IF(SUMIFS(Taxes!$N$14:$N$17,Taxes!$J$14:$J$17,YEAR(AS$4))&gt;1,SUMIFS(Taxes!$P$77:$P$79,Taxes!$N$77:$N$79,SUMIFS(Taxes!$N$14:$N$17,Taxes!$J$14:$J$17,YEAR(AS$4))),
IF(Taxes!$N$12&gt;1,SUMIFS(Taxes!$P$77:$P$79,Taxes!$N$77:$N$79,Taxes!$N$12),IF(Taxes!$P113&lt;&gt;"",Taxes!$P113,SUMIFS(Taxes!$P$77:$P$79,Taxes!$N$77:$N$79,Taxes!$N$12)))
))
)</f>
        <v>3500</v>
      </c>
      <c r="AT242" s="5">
        <f ca="1">IF(AT$4="",0,AT206*
IF(SUMIFS(Taxes!$N$14:$N$17,Taxes!$J$14:$J$17,YEAR(AT$4))=4,IF(AT$1&lt;=Taxes!$P$81*12,Taxes!$P$82,IF(AT$1&lt;=Taxes!$P$83*12,Taxes!$P$84,IF(Taxes!$P113&lt;&gt;"",Taxes!$P113,Taxes!$P$77))),
IF(SUMIFS(Taxes!$N$14:$N$17,Taxes!$J$14:$J$17,YEAR(AT$4))&gt;1,SUMIFS(Taxes!$P$77:$P$79,Taxes!$N$77:$N$79,SUMIFS(Taxes!$N$14:$N$17,Taxes!$J$14:$J$17,YEAR(AT$4))),
IF(Taxes!$N$12&gt;1,SUMIFS(Taxes!$P$77:$P$79,Taxes!$N$77:$N$79,Taxes!$N$12),IF(Taxes!$P113&lt;&gt;"",Taxes!$P113,SUMIFS(Taxes!$P$77:$P$79,Taxes!$N$77:$N$79,Taxes!$N$12)))
))
)</f>
        <v>3500</v>
      </c>
      <c r="AU242" s="5">
        <f ca="1">IF(AU$4="",0,AU206*
IF(SUMIFS(Taxes!$N$14:$N$17,Taxes!$J$14:$J$17,YEAR(AU$4))=4,IF(AU$1&lt;=Taxes!$P$81*12,Taxes!$P$82,IF(AU$1&lt;=Taxes!$P$83*12,Taxes!$P$84,IF(Taxes!$P113&lt;&gt;"",Taxes!$P113,Taxes!$P$77))),
IF(SUMIFS(Taxes!$N$14:$N$17,Taxes!$J$14:$J$17,YEAR(AU$4))&gt;1,SUMIFS(Taxes!$P$77:$P$79,Taxes!$N$77:$N$79,SUMIFS(Taxes!$N$14:$N$17,Taxes!$J$14:$J$17,YEAR(AU$4))),
IF(Taxes!$N$12&gt;1,SUMIFS(Taxes!$P$77:$P$79,Taxes!$N$77:$N$79,Taxes!$N$12),IF(Taxes!$P113&lt;&gt;"",Taxes!$P113,SUMIFS(Taxes!$P$77:$P$79,Taxes!$N$77:$N$79,Taxes!$N$12)))
))
)</f>
        <v>3500</v>
      </c>
      <c r="AV242" s="5">
        <f ca="1">IF(AV$4="",0,AV206*
IF(SUMIFS(Taxes!$N$14:$N$17,Taxes!$J$14:$J$17,YEAR(AV$4))=4,IF(AV$1&lt;=Taxes!$P$81*12,Taxes!$P$82,IF(AV$1&lt;=Taxes!$P$83*12,Taxes!$P$84,IF(Taxes!$P113&lt;&gt;"",Taxes!$P113,Taxes!$P$77))),
IF(SUMIFS(Taxes!$N$14:$N$17,Taxes!$J$14:$J$17,YEAR(AV$4))&gt;1,SUMIFS(Taxes!$P$77:$P$79,Taxes!$N$77:$N$79,SUMIFS(Taxes!$N$14:$N$17,Taxes!$J$14:$J$17,YEAR(AV$4))),
IF(Taxes!$N$12&gt;1,SUMIFS(Taxes!$P$77:$P$79,Taxes!$N$77:$N$79,Taxes!$N$12),IF(Taxes!$P113&lt;&gt;"",Taxes!$P113,SUMIFS(Taxes!$P$77:$P$79,Taxes!$N$77:$N$79,Taxes!$N$12)))
))
)</f>
        <v>3675</v>
      </c>
      <c r="AW242" s="5">
        <f ca="1">IF(AW$4="",0,AW206*
IF(SUMIFS(Taxes!$N$14:$N$17,Taxes!$J$14:$J$17,YEAR(AW$4))=4,IF(AW$1&lt;=Taxes!$P$81*12,Taxes!$P$82,IF(AW$1&lt;=Taxes!$P$83*12,Taxes!$P$84,IF(Taxes!$P113&lt;&gt;"",Taxes!$P113,Taxes!$P$77))),
IF(SUMIFS(Taxes!$N$14:$N$17,Taxes!$J$14:$J$17,YEAR(AW$4))&gt;1,SUMIFS(Taxes!$P$77:$P$79,Taxes!$N$77:$N$79,SUMIFS(Taxes!$N$14:$N$17,Taxes!$J$14:$J$17,YEAR(AW$4))),
IF(Taxes!$N$12&gt;1,SUMIFS(Taxes!$P$77:$P$79,Taxes!$N$77:$N$79,Taxes!$N$12),IF(Taxes!$P113&lt;&gt;"",Taxes!$P113,SUMIFS(Taxes!$P$77:$P$79,Taxes!$N$77:$N$79,Taxes!$N$12)))
))
)</f>
        <v>3675</v>
      </c>
      <c r="AX242" s="5">
        <f ca="1">IF(AX$4="",0,AX206*
IF(SUMIFS(Taxes!$N$14:$N$17,Taxes!$J$14:$J$17,YEAR(AX$4))=4,IF(AX$1&lt;=Taxes!$P$81*12,Taxes!$P$82,IF(AX$1&lt;=Taxes!$P$83*12,Taxes!$P$84,IF(Taxes!$P113&lt;&gt;"",Taxes!$P113,Taxes!$P$77))),
IF(SUMIFS(Taxes!$N$14:$N$17,Taxes!$J$14:$J$17,YEAR(AX$4))&gt;1,SUMIFS(Taxes!$P$77:$P$79,Taxes!$N$77:$N$79,SUMIFS(Taxes!$N$14:$N$17,Taxes!$J$14:$J$17,YEAR(AX$4))),
IF(Taxes!$N$12&gt;1,SUMIFS(Taxes!$P$77:$P$79,Taxes!$N$77:$N$79,Taxes!$N$12),IF(Taxes!$P113&lt;&gt;"",Taxes!$P113,SUMIFS(Taxes!$P$77:$P$79,Taxes!$N$77:$N$79,Taxes!$N$12)))
))
)</f>
        <v>3675</v>
      </c>
      <c r="AY242" s="5">
        <f ca="1">IF(AY$4="",0,AY206*
IF(SUMIFS(Taxes!$N$14:$N$17,Taxes!$J$14:$J$17,YEAR(AY$4))=4,IF(AY$1&lt;=Taxes!$P$81*12,Taxes!$P$82,IF(AY$1&lt;=Taxes!$P$83*12,Taxes!$P$84,IF(Taxes!$P113&lt;&gt;"",Taxes!$P113,Taxes!$P$77))),
IF(SUMIFS(Taxes!$N$14:$N$17,Taxes!$J$14:$J$17,YEAR(AY$4))&gt;1,SUMIFS(Taxes!$P$77:$P$79,Taxes!$N$77:$N$79,SUMIFS(Taxes!$N$14:$N$17,Taxes!$J$14:$J$17,YEAR(AY$4))),
IF(Taxes!$N$12&gt;1,SUMIFS(Taxes!$P$77:$P$79,Taxes!$N$77:$N$79,Taxes!$N$12),IF(Taxes!$P113&lt;&gt;"",Taxes!$P113,SUMIFS(Taxes!$P$77:$P$79,Taxes!$N$77:$N$79,Taxes!$N$12)))
))
)</f>
        <v>3675</v>
      </c>
      <c r="AZ242" s="5">
        <f ca="1">IF(AZ$4="",0,AZ206*
IF(SUMIFS(Taxes!$N$14:$N$17,Taxes!$J$14:$J$17,YEAR(AZ$4))=4,IF(AZ$1&lt;=Taxes!$P$81*12,Taxes!$P$82,IF(AZ$1&lt;=Taxes!$P$83*12,Taxes!$P$84,IF(Taxes!$P113&lt;&gt;"",Taxes!$P113,Taxes!$P$77))),
IF(SUMIFS(Taxes!$N$14:$N$17,Taxes!$J$14:$J$17,YEAR(AZ$4))&gt;1,SUMIFS(Taxes!$P$77:$P$79,Taxes!$N$77:$N$79,SUMIFS(Taxes!$N$14:$N$17,Taxes!$J$14:$J$17,YEAR(AZ$4))),
IF(Taxes!$N$12&gt;1,SUMIFS(Taxes!$P$77:$P$79,Taxes!$N$77:$N$79,Taxes!$N$12),IF(Taxes!$P113&lt;&gt;"",Taxes!$P113,SUMIFS(Taxes!$P$77:$P$79,Taxes!$N$77:$N$79,Taxes!$N$12)))
))
)</f>
        <v>3675</v>
      </c>
      <c r="BA242" s="5">
        <f ca="1">IF(BA$4="",0,BA206*
IF(SUMIFS(Taxes!$N$14:$N$17,Taxes!$J$14:$J$17,YEAR(BA$4))=4,IF(BA$1&lt;=Taxes!$P$81*12,Taxes!$P$82,IF(BA$1&lt;=Taxes!$P$83*12,Taxes!$P$84,IF(Taxes!$P113&lt;&gt;"",Taxes!$P113,Taxes!$P$77))),
IF(SUMIFS(Taxes!$N$14:$N$17,Taxes!$J$14:$J$17,YEAR(BA$4))&gt;1,SUMIFS(Taxes!$P$77:$P$79,Taxes!$N$77:$N$79,SUMIFS(Taxes!$N$14:$N$17,Taxes!$J$14:$J$17,YEAR(BA$4))),
IF(Taxes!$N$12&gt;1,SUMIFS(Taxes!$P$77:$P$79,Taxes!$N$77:$N$79,Taxes!$N$12),IF(Taxes!$P113&lt;&gt;"",Taxes!$P113,SUMIFS(Taxes!$P$77:$P$79,Taxes!$N$77:$N$79,Taxes!$N$12)))
))
)</f>
        <v>3675</v>
      </c>
      <c r="BB242" s="5">
        <f ca="1">IF(BB$4="",0,BB206*
IF(SUMIFS(Taxes!$N$14:$N$17,Taxes!$J$14:$J$17,YEAR(BB$4))=4,IF(BB$1&lt;=Taxes!$P$81*12,Taxes!$P$82,IF(BB$1&lt;=Taxes!$P$83*12,Taxes!$P$84,IF(Taxes!$P113&lt;&gt;"",Taxes!$P113,Taxes!$P$77))),
IF(SUMIFS(Taxes!$N$14:$N$17,Taxes!$J$14:$J$17,YEAR(BB$4))&gt;1,SUMIFS(Taxes!$P$77:$P$79,Taxes!$N$77:$N$79,SUMIFS(Taxes!$N$14:$N$17,Taxes!$J$14:$J$17,YEAR(BB$4))),
IF(Taxes!$N$12&gt;1,SUMIFS(Taxes!$P$77:$P$79,Taxes!$N$77:$N$79,Taxes!$N$12),IF(Taxes!$P113&lt;&gt;"",Taxes!$P113,SUMIFS(Taxes!$P$77:$P$79,Taxes!$N$77:$N$79,Taxes!$N$12)))
))
)</f>
        <v>3675</v>
      </c>
      <c r="BC242" s="5">
        <f ca="1">IF(BC$4="",0,BC206*
IF(SUMIFS(Taxes!$N$14:$N$17,Taxes!$J$14:$J$17,YEAR(BC$4))=4,IF(BC$1&lt;=Taxes!$P$81*12,Taxes!$P$82,IF(BC$1&lt;=Taxes!$P$83*12,Taxes!$P$84,IF(Taxes!$P113&lt;&gt;"",Taxes!$P113,Taxes!$P$77))),
IF(SUMIFS(Taxes!$N$14:$N$17,Taxes!$J$14:$J$17,YEAR(BC$4))&gt;1,SUMIFS(Taxes!$P$77:$P$79,Taxes!$N$77:$N$79,SUMIFS(Taxes!$N$14:$N$17,Taxes!$J$14:$J$17,YEAR(BC$4))),
IF(Taxes!$N$12&gt;1,SUMIFS(Taxes!$P$77:$P$79,Taxes!$N$77:$N$79,Taxes!$N$12),IF(Taxes!$P113&lt;&gt;"",Taxes!$P113,SUMIFS(Taxes!$P$77:$P$79,Taxes!$N$77:$N$79,Taxes!$N$12)))
))
)</f>
        <v>3675</v>
      </c>
      <c r="BD242" s="5">
        <f ca="1">IF(BD$4="",0,BD206*
IF(SUMIFS(Taxes!$N$14:$N$17,Taxes!$J$14:$J$17,YEAR(BD$4))=4,IF(BD$1&lt;=Taxes!$P$81*12,Taxes!$P$82,IF(BD$1&lt;=Taxes!$P$83*12,Taxes!$P$84,IF(Taxes!$P113&lt;&gt;"",Taxes!$P113,Taxes!$P$77))),
IF(SUMIFS(Taxes!$N$14:$N$17,Taxes!$J$14:$J$17,YEAR(BD$4))&gt;1,SUMIFS(Taxes!$P$77:$P$79,Taxes!$N$77:$N$79,SUMIFS(Taxes!$N$14:$N$17,Taxes!$J$14:$J$17,YEAR(BD$4))),
IF(Taxes!$N$12&gt;1,SUMIFS(Taxes!$P$77:$P$79,Taxes!$N$77:$N$79,Taxes!$N$12),IF(Taxes!$P113&lt;&gt;"",Taxes!$P113,SUMIFS(Taxes!$P$77:$P$79,Taxes!$N$77:$N$79,Taxes!$N$12)))
))
)</f>
        <v>3675</v>
      </c>
      <c r="BE242" s="5">
        <f ca="1">IF(BE$4="",0,BE206*
IF(SUMIFS(Taxes!$N$14:$N$17,Taxes!$J$14:$J$17,YEAR(BE$4))=4,IF(BE$1&lt;=Taxes!$P$81*12,Taxes!$P$82,IF(BE$1&lt;=Taxes!$P$83*12,Taxes!$P$84,IF(Taxes!$P113&lt;&gt;"",Taxes!$P113,Taxes!$P$77))),
IF(SUMIFS(Taxes!$N$14:$N$17,Taxes!$J$14:$J$17,YEAR(BE$4))&gt;1,SUMIFS(Taxes!$P$77:$P$79,Taxes!$N$77:$N$79,SUMIFS(Taxes!$N$14:$N$17,Taxes!$J$14:$J$17,YEAR(BE$4))),
IF(Taxes!$N$12&gt;1,SUMIFS(Taxes!$P$77:$P$79,Taxes!$N$77:$N$79,Taxes!$N$12),IF(Taxes!$P113&lt;&gt;"",Taxes!$P113,SUMIFS(Taxes!$P$77:$P$79,Taxes!$N$77:$N$79,Taxes!$N$12)))
))
)</f>
        <v>3675</v>
      </c>
      <c r="BF242" s="5">
        <f ca="1">IF(BF$4="",0,BF206*
IF(SUMIFS(Taxes!$N$14:$N$17,Taxes!$J$14:$J$17,YEAR(BF$4))=4,IF(BF$1&lt;=Taxes!$P$81*12,Taxes!$P$82,IF(BF$1&lt;=Taxes!$P$83*12,Taxes!$P$84,IF(Taxes!$P113&lt;&gt;"",Taxes!$P113,Taxes!$P$77))),
IF(SUMIFS(Taxes!$N$14:$N$17,Taxes!$J$14:$J$17,YEAR(BF$4))&gt;1,SUMIFS(Taxes!$P$77:$P$79,Taxes!$N$77:$N$79,SUMIFS(Taxes!$N$14:$N$17,Taxes!$J$14:$J$17,YEAR(BF$4))),
IF(Taxes!$N$12&gt;1,SUMIFS(Taxes!$P$77:$P$79,Taxes!$N$77:$N$79,Taxes!$N$12),IF(Taxes!$P113&lt;&gt;"",Taxes!$P113,SUMIFS(Taxes!$P$77:$P$79,Taxes!$N$77:$N$79,Taxes!$N$12)))
))
)</f>
        <v>3675</v>
      </c>
      <c r="BG242" s="5">
        <f ca="1">IF(BG$4="",0,BG206*
IF(SUMIFS(Taxes!$N$14:$N$17,Taxes!$J$14:$J$17,YEAR(BG$4))=4,IF(BG$1&lt;=Taxes!$P$81*12,Taxes!$P$82,IF(BG$1&lt;=Taxes!$P$83*12,Taxes!$P$84,IF(Taxes!$P113&lt;&gt;"",Taxes!$P113,Taxes!$P$77))),
IF(SUMIFS(Taxes!$N$14:$N$17,Taxes!$J$14:$J$17,YEAR(BG$4))&gt;1,SUMIFS(Taxes!$P$77:$P$79,Taxes!$N$77:$N$79,SUMIFS(Taxes!$N$14:$N$17,Taxes!$J$14:$J$17,YEAR(BG$4))),
IF(Taxes!$N$12&gt;1,SUMIFS(Taxes!$P$77:$P$79,Taxes!$N$77:$N$79,Taxes!$N$12),IF(Taxes!$P113&lt;&gt;"",Taxes!$P113,SUMIFS(Taxes!$P$77:$P$79,Taxes!$N$77:$N$79,Taxes!$N$12)))
))
)</f>
        <v>3675</v>
      </c>
      <c r="BH242" s="5">
        <f ca="1">IF(BH$4="",0,BH206*
IF(SUMIFS(Taxes!$N$14:$N$17,Taxes!$J$14:$J$17,YEAR(BH$4))=4,IF(BH$1&lt;=Taxes!$P$81*12,Taxes!$P$82,IF(BH$1&lt;=Taxes!$P$83*12,Taxes!$P$84,IF(Taxes!$P113&lt;&gt;"",Taxes!$P113,Taxes!$P$77))),
IF(SUMIFS(Taxes!$N$14:$N$17,Taxes!$J$14:$J$17,YEAR(BH$4))&gt;1,SUMIFS(Taxes!$P$77:$P$79,Taxes!$N$77:$N$79,SUMIFS(Taxes!$N$14:$N$17,Taxes!$J$14:$J$17,YEAR(BH$4))),
IF(Taxes!$N$12&gt;1,SUMIFS(Taxes!$P$77:$P$79,Taxes!$N$77:$N$79,Taxes!$N$12),IF(Taxes!$P113&lt;&gt;"",Taxes!$P113,SUMIFS(Taxes!$P$77:$P$79,Taxes!$N$77:$N$79,Taxes!$N$12)))
))
)</f>
        <v>3858.7500000000009</v>
      </c>
      <c r="BI242" s="5">
        <f ca="1">IF(BI$4="",0,BI206*
IF(SUMIFS(Taxes!$N$14:$N$17,Taxes!$J$14:$J$17,YEAR(BI$4))=4,IF(BI$1&lt;=Taxes!$P$81*12,Taxes!$P$82,IF(BI$1&lt;=Taxes!$P$83*12,Taxes!$P$84,IF(Taxes!$P113&lt;&gt;"",Taxes!$P113,Taxes!$P$77))),
IF(SUMIFS(Taxes!$N$14:$N$17,Taxes!$J$14:$J$17,YEAR(BI$4))&gt;1,SUMIFS(Taxes!$P$77:$P$79,Taxes!$N$77:$N$79,SUMIFS(Taxes!$N$14:$N$17,Taxes!$J$14:$J$17,YEAR(BI$4))),
IF(Taxes!$N$12&gt;1,SUMIFS(Taxes!$P$77:$P$79,Taxes!$N$77:$N$79,Taxes!$N$12),IF(Taxes!$P113&lt;&gt;"",Taxes!$P113,SUMIFS(Taxes!$P$77:$P$79,Taxes!$N$77:$N$79,Taxes!$N$12)))
))
)</f>
        <v>3858.7500000000009</v>
      </c>
      <c r="BJ242" s="5">
        <f ca="1">IF(BJ$4="",0,BJ206*
IF(SUMIFS(Taxes!$N$14:$N$17,Taxes!$J$14:$J$17,YEAR(BJ$4))=4,IF(BJ$1&lt;=Taxes!$P$81*12,Taxes!$P$82,IF(BJ$1&lt;=Taxes!$P$83*12,Taxes!$P$84,IF(Taxes!$P113&lt;&gt;"",Taxes!$P113,Taxes!$P$77))),
IF(SUMIFS(Taxes!$N$14:$N$17,Taxes!$J$14:$J$17,YEAR(BJ$4))&gt;1,SUMIFS(Taxes!$P$77:$P$79,Taxes!$N$77:$N$79,SUMIFS(Taxes!$N$14:$N$17,Taxes!$J$14:$J$17,YEAR(BJ$4))),
IF(Taxes!$N$12&gt;1,SUMIFS(Taxes!$P$77:$P$79,Taxes!$N$77:$N$79,Taxes!$N$12),IF(Taxes!$P113&lt;&gt;"",Taxes!$P113,SUMIFS(Taxes!$P$77:$P$79,Taxes!$N$77:$N$79,Taxes!$N$12)))
))
)</f>
        <v>3858.7500000000009</v>
      </c>
      <c r="BK242" s="5">
        <f ca="1">IF(BK$4="",0,BK206*
IF(SUMIFS(Taxes!$N$14:$N$17,Taxes!$J$14:$J$17,YEAR(BK$4))=4,IF(BK$1&lt;=Taxes!$P$81*12,Taxes!$P$82,IF(BK$1&lt;=Taxes!$P$83*12,Taxes!$P$84,IF(Taxes!$P113&lt;&gt;"",Taxes!$P113,Taxes!$P$77))),
IF(SUMIFS(Taxes!$N$14:$N$17,Taxes!$J$14:$J$17,YEAR(BK$4))&gt;1,SUMIFS(Taxes!$P$77:$P$79,Taxes!$N$77:$N$79,SUMIFS(Taxes!$N$14:$N$17,Taxes!$J$14:$J$17,YEAR(BK$4))),
IF(Taxes!$N$12&gt;1,SUMIFS(Taxes!$P$77:$P$79,Taxes!$N$77:$N$79,Taxes!$N$12),IF(Taxes!$P113&lt;&gt;"",Taxes!$P113,SUMIFS(Taxes!$P$77:$P$79,Taxes!$N$77:$N$79,Taxes!$N$12)))
))
)</f>
        <v>3858.7500000000009</v>
      </c>
      <c r="BL242" s="5">
        <f ca="1">IF(BL$4="",0,BL206*
IF(SUMIFS(Taxes!$N$14:$N$17,Taxes!$J$14:$J$17,YEAR(BL$4))=4,IF(BL$1&lt;=Taxes!$P$81*12,Taxes!$P$82,IF(BL$1&lt;=Taxes!$P$83*12,Taxes!$P$84,IF(Taxes!$P113&lt;&gt;"",Taxes!$P113,Taxes!$P$77))),
IF(SUMIFS(Taxes!$N$14:$N$17,Taxes!$J$14:$J$17,YEAR(BL$4))&gt;1,SUMIFS(Taxes!$P$77:$P$79,Taxes!$N$77:$N$79,SUMIFS(Taxes!$N$14:$N$17,Taxes!$J$14:$J$17,YEAR(BL$4))),
IF(Taxes!$N$12&gt;1,SUMIFS(Taxes!$P$77:$P$79,Taxes!$N$77:$N$79,Taxes!$N$12),IF(Taxes!$P113&lt;&gt;"",Taxes!$P113,SUMIFS(Taxes!$P$77:$P$79,Taxes!$N$77:$N$79,Taxes!$N$12)))
))
)</f>
        <v>3858.7500000000009</v>
      </c>
      <c r="BM242" s="5">
        <f ca="1">IF(BM$4="",0,BM206*
IF(SUMIFS(Taxes!$N$14:$N$17,Taxes!$J$14:$J$17,YEAR(BM$4))=4,IF(BM$1&lt;=Taxes!$P$81*12,Taxes!$P$82,IF(BM$1&lt;=Taxes!$P$83*12,Taxes!$P$84,IF(Taxes!$P113&lt;&gt;"",Taxes!$P113,Taxes!$P$77))),
IF(SUMIFS(Taxes!$N$14:$N$17,Taxes!$J$14:$J$17,YEAR(BM$4))&gt;1,SUMIFS(Taxes!$P$77:$P$79,Taxes!$N$77:$N$79,SUMIFS(Taxes!$N$14:$N$17,Taxes!$J$14:$J$17,YEAR(BM$4))),
IF(Taxes!$N$12&gt;1,SUMIFS(Taxes!$P$77:$P$79,Taxes!$N$77:$N$79,Taxes!$N$12),IF(Taxes!$P113&lt;&gt;"",Taxes!$P113,SUMIFS(Taxes!$P$77:$P$79,Taxes!$N$77:$N$79,Taxes!$N$12)))
))
)</f>
        <v>3858.7500000000009</v>
      </c>
      <c r="BN242" s="5">
        <f ca="1">IF(BN$4="",0,BN206*
IF(SUMIFS(Taxes!$N$14:$N$17,Taxes!$J$14:$J$17,YEAR(BN$4))=4,IF(BN$1&lt;=Taxes!$P$81*12,Taxes!$P$82,IF(BN$1&lt;=Taxes!$P$83*12,Taxes!$P$84,IF(Taxes!$P113&lt;&gt;"",Taxes!$P113,Taxes!$P$77))),
IF(SUMIFS(Taxes!$N$14:$N$17,Taxes!$J$14:$J$17,YEAR(BN$4))&gt;1,SUMIFS(Taxes!$P$77:$P$79,Taxes!$N$77:$N$79,SUMIFS(Taxes!$N$14:$N$17,Taxes!$J$14:$J$17,YEAR(BN$4))),
IF(Taxes!$N$12&gt;1,SUMIFS(Taxes!$P$77:$P$79,Taxes!$N$77:$N$79,Taxes!$N$12),IF(Taxes!$P113&lt;&gt;"",Taxes!$P113,SUMIFS(Taxes!$P$77:$P$79,Taxes!$N$77:$N$79,Taxes!$N$12)))
))
)</f>
        <v>3858.7500000000009</v>
      </c>
      <c r="BO242" s="5">
        <f ca="1">IF(BO$4="",0,BO206*
IF(SUMIFS(Taxes!$N$14:$N$17,Taxes!$J$14:$J$17,YEAR(BO$4))=4,IF(BO$1&lt;=Taxes!$P$81*12,Taxes!$P$82,IF(BO$1&lt;=Taxes!$P$83*12,Taxes!$P$84,IF(Taxes!$P113&lt;&gt;"",Taxes!$P113,Taxes!$P$77))),
IF(SUMIFS(Taxes!$N$14:$N$17,Taxes!$J$14:$J$17,YEAR(BO$4))&gt;1,SUMIFS(Taxes!$P$77:$P$79,Taxes!$N$77:$N$79,SUMIFS(Taxes!$N$14:$N$17,Taxes!$J$14:$J$17,YEAR(BO$4))),
IF(Taxes!$N$12&gt;1,SUMIFS(Taxes!$P$77:$P$79,Taxes!$N$77:$N$79,Taxes!$N$12),IF(Taxes!$P113&lt;&gt;"",Taxes!$P113,SUMIFS(Taxes!$P$77:$P$79,Taxes!$N$77:$N$79,Taxes!$N$12)))
))
)</f>
        <v>3858.7500000000009</v>
      </c>
      <c r="BP242" s="5">
        <f ca="1">IF(BP$4="",0,BP206*
IF(SUMIFS(Taxes!$N$14:$N$17,Taxes!$J$14:$J$17,YEAR(BP$4))=4,IF(BP$1&lt;=Taxes!$P$81*12,Taxes!$P$82,IF(BP$1&lt;=Taxes!$P$83*12,Taxes!$P$84,IF(Taxes!$P113&lt;&gt;"",Taxes!$P113,Taxes!$P$77))),
IF(SUMIFS(Taxes!$N$14:$N$17,Taxes!$J$14:$J$17,YEAR(BP$4))&gt;1,SUMIFS(Taxes!$P$77:$P$79,Taxes!$N$77:$N$79,SUMIFS(Taxes!$N$14:$N$17,Taxes!$J$14:$J$17,YEAR(BP$4))),
IF(Taxes!$N$12&gt;1,SUMIFS(Taxes!$P$77:$P$79,Taxes!$N$77:$N$79,Taxes!$N$12),IF(Taxes!$P113&lt;&gt;"",Taxes!$P113,SUMIFS(Taxes!$P$77:$P$79,Taxes!$N$77:$N$79,Taxes!$N$12)))
))
)</f>
        <v>3858.7500000000009</v>
      </c>
      <c r="BQ242" s="5">
        <f ca="1">IF(BQ$4="",0,BQ206*
IF(SUMIFS(Taxes!$N$14:$N$17,Taxes!$J$14:$J$17,YEAR(BQ$4))=4,IF(BQ$1&lt;=Taxes!$P$81*12,Taxes!$P$82,IF(BQ$1&lt;=Taxes!$P$83*12,Taxes!$P$84,IF(Taxes!$P113&lt;&gt;"",Taxes!$P113,Taxes!$P$77))),
IF(SUMIFS(Taxes!$N$14:$N$17,Taxes!$J$14:$J$17,YEAR(BQ$4))&gt;1,SUMIFS(Taxes!$P$77:$P$79,Taxes!$N$77:$N$79,SUMIFS(Taxes!$N$14:$N$17,Taxes!$J$14:$J$17,YEAR(BQ$4))),
IF(Taxes!$N$12&gt;1,SUMIFS(Taxes!$P$77:$P$79,Taxes!$N$77:$N$79,Taxes!$N$12),IF(Taxes!$P113&lt;&gt;"",Taxes!$P113,SUMIFS(Taxes!$P$77:$P$79,Taxes!$N$77:$N$79,Taxes!$N$12)))
))
)</f>
        <v>3858.7500000000009</v>
      </c>
      <c r="BR242" s="5">
        <f ca="1">IF(BR$4="",0,BR206*
IF(SUMIFS(Taxes!$N$14:$N$17,Taxes!$J$14:$J$17,YEAR(BR$4))=4,IF(BR$1&lt;=Taxes!$P$81*12,Taxes!$P$82,IF(BR$1&lt;=Taxes!$P$83*12,Taxes!$P$84,IF(Taxes!$P113&lt;&gt;"",Taxes!$P113,Taxes!$P$77))),
IF(SUMIFS(Taxes!$N$14:$N$17,Taxes!$J$14:$J$17,YEAR(BR$4))&gt;1,SUMIFS(Taxes!$P$77:$P$79,Taxes!$N$77:$N$79,SUMIFS(Taxes!$N$14:$N$17,Taxes!$J$14:$J$17,YEAR(BR$4))),
IF(Taxes!$N$12&gt;1,SUMIFS(Taxes!$P$77:$P$79,Taxes!$N$77:$N$79,Taxes!$N$12),IF(Taxes!$P113&lt;&gt;"",Taxes!$P113,SUMIFS(Taxes!$P$77:$P$79,Taxes!$N$77:$N$79,Taxes!$N$12)))
))
)</f>
        <v>3858.7500000000009</v>
      </c>
      <c r="BS242" s="5">
        <f ca="1">IF(BS$4="",0,BS206*
IF(SUMIFS(Taxes!$N$14:$N$17,Taxes!$J$14:$J$17,YEAR(BS$4))=4,IF(BS$1&lt;=Taxes!$P$81*12,Taxes!$P$82,IF(BS$1&lt;=Taxes!$P$83*12,Taxes!$P$84,IF(Taxes!$P113&lt;&gt;"",Taxes!$P113,Taxes!$P$77))),
IF(SUMIFS(Taxes!$N$14:$N$17,Taxes!$J$14:$J$17,YEAR(BS$4))&gt;1,SUMIFS(Taxes!$P$77:$P$79,Taxes!$N$77:$N$79,SUMIFS(Taxes!$N$14:$N$17,Taxes!$J$14:$J$17,YEAR(BS$4))),
IF(Taxes!$N$12&gt;1,SUMIFS(Taxes!$P$77:$P$79,Taxes!$N$77:$N$79,Taxes!$N$12),IF(Taxes!$P113&lt;&gt;"",Taxes!$P113,SUMIFS(Taxes!$P$77:$P$79,Taxes!$N$77:$N$79,Taxes!$N$12)))
))
)</f>
        <v>3858.7500000000009</v>
      </c>
      <c r="BT242" s="5">
        <f ca="1">IF(BT$4="",0,BT206*
IF(SUMIFS(Taxes!$N$14:$N$17,Taxes!$J$14:$J$17,YEAR(BT$4))=4,IF(BT$1&lt;=Taxes!$P$81*12,Taxes!$P$82,IF(BT$1&lt;=Taxes!$P$83*12,Taxes!$P$84,IF(Taxes!$P113&lt;&gt;"",Taxes!$P113,Taxes!$P$77))),
IF(SUMIFS(Taxes!$N$14:$N$17,Taxes!$J$14:$J$17,YEAR(BT$4))&gt;1,SUMIFS(Taxes!$P$77:$P$79,Taxes!$N$77:$N$79,SUMIFS(Taxes!$N$14:$N$17,Taxes!$J$14:$J$17,YEAR(BT$4))),
IF(Taxes!$N$12&gt;1,SUMIFS(Taxes!$P$77:$P$79,Taxes!$N$77:$N$79,Taxes!$N$12),IF(Taxes!$P113&lt;&gt;"",Taxes!$P113,SUMIFS(Taxes!$P$77:$P$79,Taxes!$N$77:$N$79,Taxes!$N$12)))
))
)</f>
        <v>4051.6875</v>
      </c>
      <c r="BU242" s="5">
        <f ca="1">IF(BU$4="",0,BU206*
IF(SUMIFS(Taxes!$N$14:$N$17,Taxes!$J$14:$J$17,YEAR(BU$4))=4,IF(BU$1&lt;=Taxes!$P$81*12,Taxes!$P$82,IF(BU$1&lt;=Taxes!$P$83*12,Taxes!$P$84,IF(Taxes!$P113&lt;&gt;"",Taxes!$P113,Taxes!$P$77))),
IF(SUMIFS(Taxes!$N$14:$N$17,Taxes!$J$14:$J$17,YEAR(BU$4))&gt;1,SUMIFS(Taxes!$P$77:$P$79,Taxes!$N$77:$N$79,SUMIFS(Taxes!$N$14:$N$17,Taxes!$J$14:$J$17,YEAR(BU$4))),
IF(Taxes!$N$12&gt;1,SUMIFS(Taxes!$P$77:$P$79,Taxes!$N$77:$N$79,Taxes!$N$12),IF(Taxes!$P113&lt;&gt;"",Taxes!$P113,SUMIFS(Taxes!$P$77:$P$79,Taxes!$N$77:$N$79,Taxes!$N$12)))
))
)</f>
        <v>4051.6875</v>
      </c>
      <c r="BV242" s="5">
        <f ca="1">IF(BV$4="",0,BV206*
IF(SUMIFS(Taxes!$N$14:$N$17,Taxes!$J$14:$J$17,YEAR(BV$4))=4,IF(BV$1&lt;=Taxes!$P$81*12,Taxes!$P$82,IF(BV$1&lt;=Taxes!$P$83*12,Taxes!$P$84,IF(Taxes!$P113&lt;&gt;"",Taxes!$P113,Taxes!$P$77))),
IF(SUMIFS(Taxes!$N$14:$N$17,Taxes!$J$14:$J$17,YEAR(BV$4))&gt;1,SUMIFS(Taxes!$P$77:$P$79,Taxes!$N$77:$N$79,SUMIFS(Taxes!$N$14:$N$17,Taxes!$J$14:$J$17,YEAR(BV$4))),
IF(Taxes!$N$12&gt;1,SUMIFS(Taxes!$P$77:$P$79,Taxes!$N$77:$N$79,Taxes!$N$12),IF(Taxes!$P113&lt;&gt;"",Taxes!$P113,SUMIFS(Taxes!$P$77:$P$79,Taxes!$N$77:$N$79,Taxes!$N$12)))
))
)</f>
        <v>4051.6875</v>
      </c>
      <c r="BW242" s="5">
        <f ca="1">IF(BW$4="",0,BW206*
IF(SUMIFS(Taxes!$N$14:$N$17,Taxes!$J$14:$J$17,YEAR(BW$4))=4,IF(BW$1&lt;=Taxes!$P$81*12,Taxes!$P$82,IF(BW$1&lt;=Taxes!$P$83*12,Taxes!$P$84,IF(Taxes!$P113&lt;&gt;"",Taxes!$P113,Taxes!$P$77))),
IF(SUMIFS(Taxes!$N$14:$N$17,Taxes!$J$14:$J$17,YEAR(BW$4))&gt;1,SUMIFS(Taxes!$P$77:$P$79,Taxes!$N$77:$N$79,SUMIFS(Taxes!$N$14:$N$17,Taxes!$J$14:$J$17,YEAR(BW$4))),
IF(Taxes!$N$12&gt;1,SUMIFS(Taxes!$P$77:$P$79,Taxes!$N$77:$N$79,Taxes!$N$12),IF(Taxes!$P113&lt;&gt;"",Taxes!$P113,SUMIFS(Taxes!$P$77:$P$79,Taxes!$N$77:$N$79,Taxes!$N$12)))
))
)</f>
        <v>4051.6875</v>
      </c>
      <c r="BX242" s="5">
        <f ca="1">IF(BX$4="",0,BX206*
IF(SUMIFS(Taxes!$N$14:$N$17,Taxes!$J$14:$J$17,YEAR(BX$4))=4,IF(BX$1&lt;=Taxes!$P$81*12,Taxes!$P$82,IF(BX$1&lt;=Taxes!$P$83*12,Taxes!$P$84,IF(Taxes!$P113&lt;&gt;"",Taxes!$P113,Taxes!$P$77))),
IF(SUMIFS(Taxes!$N$14:$N$17,Taxes!$J$14:$J$17,YEAR(BX$4))&gt;1,SUMIFS(Taxes!$P$77:$P$79,Taxes!$N$77:$N$79,SUMIFS(Taxes!$N$14:$N$17,Taxes!$J$14:$J$17,YEAR(BX$4))),
IF(Taxes!$N$12&gt;1,SUMIFS(Taxes!$P$77:$P$79,Taxes!$N$77:$N$79,Taxes!$N$12),IF(Taxes!$P113&lt;&gt;"",Taxes!$P113,SUMIFS(Taxes!$P$77:$P$79,Taxes!$N$77:$N$79,Taxes!$N$12)))
))
)</f>
        <v>4051.6875</v>
      </c>
      <c r="BY242" s="5">
        <f ca="1">IF(BY$4="",0,BY206*
IF(SUMIFS(Taxes!$N$14:$N$17,Taxes!$J$14:$J$17,YEAR(BY$4))=4,IF(BY$1&lt;=Taxes!$P$81*12,Taxes!$P$82,IF(BY$1&lt;=Taxes!$P$83*12,Taxes!$P$84,IF(Taxes!$P113&lt;&gt;"",Taxes!$P113,Taxes!$P$77))),
IF(SUMIFS(Taxes!$N$14:$N$17,Taxes!$J$14:$J$17,YEAR(BY$4))&gt;1,SUMIFS(Taxes!$P$77:$P$79,Taxes!$N$77:$N$79,SUMIFS(Taxes!$N$14:$N$17,Taxes!$J$14:$J$17,YEAR(BY$4))),
IF(Taxes!$N$12&gt;1,SUMIFS(Taxes!$P$77:$P$79,Taxes!$N$77:$N$79,Taxes!$N$12),IF(Taxes!$P113&lt;&gt;"",Taxes!$P113,SUMIFS(Taxes!$P$77:$P$79,Taxes!$N$77:$N$79,Taxes!$N$12)))
))
)</f>
        <v>4051.6875</v>
      </c>
      <c r="BZ242" s="5">
        <f ca="1">IF(BZ$4="",0,BZ206*
IF(SUMIFS(Taxes!$N$14:$N$17,Taxes!$J$14:$J$17,YEAR(BZ$4))=4,IF(BZ$1&lt;=Taxes!$P$81*12,Taxes!$P$82,IF(BZ$1&lt;=Taxes!$P$83*12,Taxes!$P$84,IF(Taxes!$P113&lt;&gt;"",Taxes!$P113,Taxes!$P$77))),
IF(SUMIFS(Taxes!$N$14:$N$17,Taxes!$J$14:$J$17,YEAR(BZ$4))&gt;1,SUMIFS(Taxes!$P$77:$P$79,Taxes!$N$77:$N$79,SUMIFS(Taxes!$N$14:$N$17,Taxes!$J$14:$J$17,YEAR(BZ$4))),
IF(Taxes!$N$12&gt;1,SUMIFS(Taxes!$P$77:$P$79,Taxes!$N$77:$N$79,Taxes!$N$12),IF(Taxes!$P113&lt;&gt;"",Taxes!$P113,SUMIFS(Taxes!$P$77:$P$79,Taxes!$N$77:$N$79,Taxes!$N$12)))
))
)</f>
        <v>4051.6875</v>
      </c>
      <c r="CA242" s="5">
        <f ca="1">IF(CA$4="",0,CA206*
IF(SUMIFS(Taxes!$N$14:$N$17,Taxes!$J$14:$J$17,YEAR(CA$4))=4,IF(CA$1&lt;=Taxes!$P$81*12,Taxes!$P$82,IF(CA$1&lt;=Taxes!$P$83*12,Taxes!$P$84,IF(Taxes!$P113&lt;&gt;"",Taxes!$P113,Taxes!$P$77))),
IF(SUMIFS(Taxes!$N$14:$N$17,Taxes!$J$14:$J$17,YEAR(CA$4))&gt;1,SUMIFS(Taxes!$P$77:$P$79,Taxes!$N$77:$N$79,SUMIFS(Taxes!$N$14:$N$17,Taxes!$J$14:$J$17,YEAR(CA$4))),
IF(Taxes!$N$12&gt;1,SUMIFS(Taxes!$P$77:$P$79,Taxes!$N$77:$N$79,Taxes!$N$12),IF(Taxes!$P113&lt;&gt;"",Taxes!$P113,SUMIFS(Taxes!$P$77:$P$79,Taxes!$N$77:$N$79,Taxes!$N$12)))
))
)</f>
        <v>4051.6875</v>
      </c>
      <c r="CB242" s="5">
        <f ca="1">IF(CB$4="",0,CB206*
IF(SUMIFS(Taxes!$N$14:$N$17,Taxes!$J$14:$J$17,YEAR(CB$4))=4,IF(CB$1&lt;=Taxes!$P$81*12,Taxes!$P$82,IF(CB$1&lt;=Taxes!$P$83*12,Taxes!$P$84,IF(Taxes!$P113&lt;&gt;"",Taxes!$P113,Taxes!$P$77))),
IF(SUMIFS(Taxes!$N$14:$N$17,Taxes!$J$14:$J$17,YEAR(CB$4))&gt;1,SUMIFS(Taxes!$P$77:$P$79,Taxes!$N$77:$N$79,SUMIFS(Taxes!$N$14:$N$17,Taxes!$J$14:$J$17,YEAR(CB$4))),
IF(Taxes!$N$12&gt;1,SUMIFS(Taxes!$P$77:$P$79,Taxes!$N$77:$N$79,Taxes!$N$12),IF(Taxes!$P113&lt;&gt;"",Taxes!$P113,SUMIFS(Taxes!$P$77:$P$79,Taxes!$N$77:$N$79,Taxes!$N$12)))
))
)</f>
        <v>4051.6875</v>
      </c>
      <c r="CC242" s="5">
        <f ca="1">IF(CC$4="",0,CC206*
IF(SUMIFS(Taxes!$N$14:$N$17,Taxes!$J$14:$J$17,YEAR(CC$4))=4,IF(CC$1&lt;=Taxes!$P$81*12,Taxes!$P$82,IF(CC$1&lt;=Taxes!$P$83*12,Taxes!$P$84,IF(Taxes!$P113&lt;&gt;"",Taxes!$P113,Taxes!$P$77))),
IF(SUMIFS(Taxes!$N$14:$N$17,Taxes!$J$14:$J$17,YEAR(CC$4))&gt;1,SUMIFS(Taxes!$P$77:$P$79,Taxes!$N$77:$N$79,SUMIFS(Taxes!$N$14:$N$17,Taxes!$J$14:$J$17,YEAR(CC$4))),
IF(Taxes!$N$12&gt;1,SUMIFS(Taxes!$P$77:$P$79,Taxes!$N$77:$N$79,Taxes!$N$12),IF(Taxes!$P113&lt;&gt;"",Taxes!$P113,SUMIFS(Taxes!$P$77:$P$79,Taxes!$N$77:$N$79,Taxes!$N$12)))
))
)</f>
        <v>4051.6875</v>
      </c>
      <c r="CD242" s="5">
        <f ca="1">IF(CD$4="",0,CD206*
IF(SUMIFS(Taxes!$N$14:$N$17,Taxes!$J$14:$J$17,YEAR(CD$4))=4,IF(CD$1&lt;=Taxes!$P$81*12,Taxes!$P$82,IF(CD$1&lt;=Taxes!$P$83*12,Taxes!$P$84,IF(Taxes!$P113&lt;&gt;"",Taxes!$P113,Taxes!$P$77))),
IF(SUMIFS(Taxes!$N$14:$N$17,Taxes!$J$14:$J$17,YEAR(CD$4))&gt;1,SUMIFS(Taxes!$P$77:$P$79,Taxes!$N$77:$N$79,SUMIFS(Taxes!$N$14:$N$17,Taxes!$J$14:$J$17,YEAR(CD$4))),
IF(Taxes!$N$12&gt;1,SUMIFS(Taxes!$P$77:$P$79,Taxes!$N$77:$N$79,Taxes!$N$12),IF(Taxes!$P113&lt;&gt;"",Taxes!$P113,SUMIFS(Taxes!$P$77:$P$79,Taxes!$N$77:$N$79,Taxes!$N$12)))
))
)</f>
        <v>4051.6875</v>
      </c>
      <c r="CE242" s="5">
        <f ca="1">IF(CE$4="",0,CE206*
IF(SUMIFS(Taxes!$N$14:$N$17,Taxes!$J$14:$J$17,YEAR(CE$4))=4,IF(CE$1&lt;=Taxes!$P$81*12,Taxes!$P$82,IF(CE$1&lt;=Taxes!$P$83*12,Taxes!$P$84,IF(Taxes!$P113&lt;&gt;"",Taxes!$P113,Taxes!$P$77))),
IF(SUMIFS(Taxes!$N$14:$N$17,Taxes!$J$14:$J$17,YEAR(CE$4))&gt;1,SUMIFS(Taxes!$P$77:$P$79,Taxes!$N$77:$N$79,SUMIFS(Taxes!$N$14:$N$17,Taxes!$J$14:$J$17,YEAR(CE$4))),
IF(Taxes!$N$12&gt;1,SUMIFS(Taxes!$P$77:$P$79,Taxes!$N$77:$N$79,Taxes!$N$12),IF(Taxes!$P113&lt;&gt;"",Taxes!$P113,SUMIFS(Taxes!$P$77:$P$79,Taxes!$N$77:$N$79,Taxes!$N$12)))
))
)</f>
        <v>4051.6875</v>
      </c>
      <c r="CF242" s="5">
        <f ca="1">IF(CF$4="",0,CF206*
IF(SUMIFS(Taxes!$N$14:$N$17,Taxes!$J$14:$J$17,YEAR(CF$4))=4,IF(CF$1&lt;=Taxes!$P$81*12,Taxes!$P$82,IF(CF$1&lt;=Taxes!$P$83*12,Taxes!$P$84,IF(Taxes!$P113&lt;&gt;"",Taxes!$P113,Taxes!$P$77))),
IF(SUMIFS(Taxes!$N$14:$N$17,Taxes!$J$14:$J$17,YEAR(CF$4))&gt;1,SUMIFS(Taxes!$P$77:$P$79,Taxes!$N$77:$N$79,SUMIFS(Taxes!$N$14:$N$17,Taxes!$J$14:$J$17,YEAR(CF$4))),
IF(Taxes!$N$12&gt;1,SUMIFS(Taxes!$P$77:$P$79,Taxes!$N$77:$N$79,Taxes!$N$12),IF(Taxes!$P113&lt;&gt;"",Taxes!$P113,SUMIFS(Taxes!$P$77:$P$79,Taxes!$N$77:$N$79,Taxes!$N$12)))
))
)</f>
        <v>0</v>
      </c>
    </row>
    <row r="243" spans="2:84" ht="3" customHeight="1" x14ac:dyDescent="0.3"/>
    <row r="244" spans="2:84" ht="3" customHeight="1" x14ac:dyDescent="0.3"/>
    <row r="245" spans="2:84" x14ac:dyDescent="0.3">
      <c r="B245" s="13">
        <f>ROW()</f>
        <v>245</v>
      </c>
      <c r="H245" s="1" t="str">
        <f>$H$216</f>
        <v>НДС к вычету</v>
      </c>
      <c r="I245" s="1" t="str">
        <f>$I$232</f>
        <v>Постоянные расходы</v>
      </c>
      <c r="J245" s="1" t="str">
        <f>I171</f>
        <v>Прочие расходы</v>
      </c>
      <c r="M245" s="53" t="s">
        <v>18</v>
      </c>
      <c r="U245" s="5">
        <f t="shared" ca="1" si="156"/>
        <v>33153.787499999991</v>
      </c>
      <c r="X245" s="5">
        <f ca="1">IF(X$4="",0,X209*
IF(SUMIFS(Taxes!$N$14:$N$17,Taxes!$J$14:$J$17,YEAR(X$4))=4,IF(X$1&lt;=Taxes!$P$81*12,Taxes!$P$82,IF(X$1&lt;=Taxes!$P$83*12,Taxes!$P$84,IF(Taxes!$P116&lt;&gt;"",Taxes!$P116,Taxes!$P$77))),
IF(SUMIFS(Taxes!$N$14:$N$17,Taxes!$J$14:$J$17,YEAR(X$4))&gt;1,SUMIFS(Taxes!$P$77:$P$79,Taxes!$N$77:$N$79,SUMIFS(Taxes!$N$14:$N$17,Taxes!$J$14:$J$17,YEAR(X$4))),
IF(Taxes!$N$12&gt;1,SUMIFS(Taxes!$P$77:$P$79,Taxes!$N$77:$N$79,Taxes!$N$12),IF(Taxes!$P116&lt;&gt;"",Taxes!$P116,SUMIFS(Taxes!$P$77:$P$79,Taxes!$N$77:$N$79,Taxes!$N$12)))
))
)</f>
        <v>500</v>
      </c>
      <c r="Y245" s="5">
        <f ca="1">IF(Y$4="",0,Y209*
IF(SUMIFS(Taxes!$N$14:$N$17,Taxes!$J$14:$J$17,YEAR(Y$4))=4,IF(Y$1&lt;=Taxes!$P$81*12,Taxes!$P$82,IF(Y$1&lt;=Taxes!$P$83*12,Taxes!$P$84,IF(Taxes!$P116&lt;&gt;"",Taxes!$P116,Taxes!$P$77))),
IF(SUMIFS(Taxes!$N$14:$N$17,Taxes!$J$14:$J$17,YEAR(Y$4))&gt;1,SUMIFS(Taxes!$P$77:$P$79,Taxes!$N$77:$N$79,SUMIFS(Taxes!$N$14:$N$17,Taxes!$J$14:$J$17,YEAR(Y$4))),
IF(Taxes!$N$12&gt;1,SUMIFS(Taxes!$P$77:$P$79,Taxes!$N$77:$N$79,Taxes!$N$12),IF(Taxes!$P116&lt;&gt;"",Taxes!$P116,SUMIFS(Taxes!$P$77:$P$79,Taxes!$N$77:$N$79,Taxes!$N$12)))
))
)</f>
        <v>500</v>
      </c>
      <c r="Z245" s="5">
        <f ca="1">IF(Z$4="",0,Z209*
IF(SUMIFS(Taxes!$N$14:$N$17,Taxes!$J$14:$J$17,YEAR(Z$4))=4,IF(Z$1&lt;=Taxes!$P$81*12,Taxes!$P$82,IF(Z$1&lt;=Taxes!$P$83*12,Taxes!$P$84,IF(Taxes!$P116&lt;&gt;"",Taxes!$P116,Taxes!$P$77))),
IF(SUMIFS(Taxes!$N$14:$N$17,Taxes!$J$14:$J$17,YEAR(Z$4))&gt;1,SUMIFS(Taxes!$P$77:$P$79,Taxes!$N$77:$N$79,SUMIFS(Taxes!$N$14:$N$17,Taxes!$J$14:$J$17,YEAR(Z$4))),
IF(Taxes!$N$12&gt;1,SUMIFS(Taxes!$P$77:$P$79,Taxes!$N$77:$N$79,Taxes!$N$12),IF(Taxes!$P116&lt;&gt;"",Taxes!$P116,SUMIFS(Taxes!$P$77:$P$79,Taxes!$N$77:$N$79,Taxes!$N$12)))
))
)</f>
        <v>500</v>
      </c>
      <c r="AA245" s="5">
        <f ca="1">IF(AA$4="",0,AA209*
IF(SUMIFS(Taxes!$N$14:$N$17,Taxes!$J$14:$J$17,YEAR(AA$4))=4,IF(AA$1&lt;=Taxes!$P$81*12,Taxes!$P$82,IF(AA$1&lt;=Taxes!$P$83*12,Taxes!$P$84,IF(Taxes!$P116&lt;&gt;"",Taxes!$P116,Taxes!$P$77))),
IF(SUMIFS(Taxes!$N$14:$N$17,Taxes!$J$14:$J$17,YEAR(AA$4))&gt;1,SUMIFS(Taxes!$P$77:$P$79,Taxes!$N$77:$N$79,SUMIFS(Taxes!$N$14:$N$17,Taxes!$J$14:$J$17,YEAR(AA$4))),
IF(Taxes!$N$12&gt;1,SUMIFS(Taxes!$P$77:$P$79,Taxes!$N$77:$N$79,Taxes!$N$12),IF(Taxes!$P116&lt;&gt;"",Taxes!$P116,SUMIFS(Taxes!$P$77:$P$79,Taxes!$N$77:$N$79,Taxes!$N$12)))
))
)</f>
        <v>500</v>
      </c>
      <c r="AB245" s="5">
        <f ca="1">IF(AB$4="",0,AB209*
IF(SUMIFS(Taxes!$N$14:$N$17,Taxes!$J$14:$J$17,YEAR(AB$4))=4,IF(AB$1&lt;=Taxes!$P$81*12,Taxes!$P$82,IF(AB$1&lt;=Taxes!$P$83*12,Taxes!$P$84,IF(Taxes!$P116&lt;&gt;"",Taxes!$P116,Taxes!$P$77))),
IF(SUMIFS(Taxes!$N$14:$N$17,Taxes!$J$14:$J$17,YEAR(AB$4))&gt;1,SUMIFS(Taxes!$P$77:$P$79,Taxes!$N$77:$N$79,SUMIFS(Taxes!$N$14:$N$17,Taxes!$J$14:$J$17,YEAR(AB$4))),
IF(Taxes!$N$12&gt;1,SUMIFS(Taxes!$P$77:$P$79,Taxes!$N$77:$N$79,Taxes!$N$12),IF(Taxes!$P116&lt;&gt;"",Taxes!$P116,SUMIFS(Taxes!$P$77:$P$79,Taxes!$N$77:$N$79,Taxes!$N$12)))
))
)</f>
        <v>500</v>
      </c>
      <c r="AC245" s="5">
        <f ca="1">IF(AC$4="",0,AC209*
IF(SUMIFS(Taxes!$N$14:$N$17,Taxes!$J$14:$J$17,YEAR(AC$4))=4,IF(AC$1&lt;=Taxes!$P$81*12,Taxes!$P$82,IF(AC$1&lt;=Taxes!$P$83*12,Taxes!$P$84,IF(Taxes!$P116&lt;&gt;"",Taxes!$P116,Taxes!$P$77))),
IF(SUMIFS(Taxes!$N$14:$N$17,Taxes!$J$14:$J$17,YEAR(AC$4))&gt;1,SUMIFS(Taxes!$P$77:$P$79,Taxes!$N$77:$N$79,SUMIFS(Taxes!$N$14:$N$17,Taxes!$J$14:$J$17,YEAR(AC$4))),
IF(Taxes!$N$12&gt;1,SUMIFS(Taxes!$P$77:$P$79,Taxes!$N$77:$N$79,Taxes!$N$12),IF(Taxes!$P116&lt;&gt;"",Taxes!$P116,SUMIFS(Taxes!$P$77:$P$79,Taxes!$N$77:$N$79,Taxes!$N$12)))
))
)</f>
        <v>500</v>
      </c>
      <c r="AD245" s="5">
        <f ca="1">IF(AD$4="",0,AD209*
IF(SUMIFS(Taxes!$N$14:$N$17,Taxes!$J$14:$J$17,YEAR(AD$4))=4,IF(AD$1&lt;=Taxes!$P$81*12,Taxes!$P$82,IF(AD$1&lt;=Taxes!$P$83*12,Taxes!$P$84,IF(Taxes!$P116&lt;&gt;"",Taxes!$P116,Taxes!$P$77))),
IF(SUMIFS(Taxes!$N$14:$N$17,Taxes!$J$14:$J$17,YEAR(AD$4))&gt;1,SUMIFS(Taxes!$P$77:$P$79,Taxes!$N$77:$N$79,SUMIFS(Taxes!$N$14:$N$17,Taxes!$J$14:$J$17,YEAR(AD$4))),
IF(Taxes!$N$12&gt;1,SUMIFS(Taxes!$P$77:$P$79,Taxes!$N$77:$N$79,Taxes!$N$12),IF(Taxes!$P116&lt;&gt;"",Taxes!$P116,SUMIFS(Taxes!$P$77:$P$79,Taxes!$N$77:$N$79,Taxes!$N$12)))
))
)</f>
        <v>500</v>
      </c>
      <c r="AE245" s="5">
        <f ca="1">IF(AE$4="",0,AE209*
IF(SUMIFS(Taxes!$N$14:$N$17,Taxes!$J$14:$J$17,YEAR(AE$4))=4,IF(AE$1&lt;=Taxes!$P$81*12,Taxes!$P$82,IF(AE$1&lt;=Taxes!$P$83*12,Taxes!$P$84,IF(Taxes!$P116&lt;&gt;"",Taxes!$P116,Taxes!$P$77))),
IF(SUMIFS(Taxes!$N$14:$N$17,Taxes!$J$14:$J$17,YEAR(AE$4))&gt;1,SUMIFS(Taxes!$P$77:$P$79,Taxes!$N$77:$N$79,SUMIFS(Taxes!$N$14:$N$17,Taxes!$J$14:$J$17,YEAR(AE$4))),
IF(Taxes!$N$12&gt;1,SUMIFS(Taxes!$P$77:$P$79,Taxes!$N$77:$N$79,Taxes!$N$12),IF(Taxes!$P116&lt;&gt;"",Taxes!$P116,SUMIFS(Taxes!$P$77:$P$79,Taxes!$N$77:$N$79,Taxes!$N$12)))
))
)</f>
        <v>500</v>
      </c>
      <c r="AF245" s="5">
        <f ca="1">IF(AF$4="",0,AF209*
IF(SUMIFS(Taxes!$N$14:$N$17,Taxes!$J$14:$J$17,YEAR(AF$4))=4,IF(AF$1&lt;=Taxes!$P$81*12,Taxes!$P$82,IF(AF$1&lt;=Taxes!$P$83*12,Taxes!$P$84,IF(Taxes!$P116&lt;&gt;"",Taxes!$P116,Taxes!$P$77))),
IF(SUMIFS(Taxes!$N$14:$N$17,Taxes!$J$14:$J$17,YEAR(AF$4))&gt;1,SUMIFS(Taxes!$P$77:$P$79,Taxes!$N$77:$N$79,SUMIFS(Taxes!$N$14:$N$17,Taxes!$J$14:$J$17,YEAR(AF$4))),
IF(Taxes!$N$12&gt;1,SUMIFS(Taxes!$P$77:$P$79,Taxes!$N$77:$N$79,Taxes!$N$12),IF(Taxes!$P116&lt;&gt;"",Taxes!$P116,SUMIFS(Taxes!$P$77:$P$79,Taxes!$N$77:$N$79,Taxes!$N$12)))
))
)</f>
        <v>500</v>
      </c>
      <c r="AG245" s="5">
        <f ca="1">IF(AG$4="",0,AG209*
IF(SUMIFS(Taxes!$N$14:$N$17,Taxes!$J$14:$J$17,YEAR(AG$4))=4,IF(AG$1&lt;=Taxes!$P$81*12,Taxes!$P$82,IF(AG$1&lt;=Taxes!$P$83*12,Taxes!$P$84,IF(Taxes!$P116&lt;&gt;"",Taxes!$P116,Taxes!$P$77))),
IF(SUMIFS(Taxes!$N$14:$N$17,Taxes!$J$14:$J$17,YEAR(AG$4))&gt;1,SUMIFS(Taxes!$P$77:$P$79,Taxes!$N$77:$N$79,SUMIFS(Taxes!$N$14:$N$17,Taxes!$J$14:$J$17,YEAR(AG$4))),
IF(Taxes!$N$12&gt;1,SUMIFS(Taxes!$P$77:$P$79,Taxes!$N$77:$N$79,Taxes!$N$12),IF(Taxes!$P116&lt;&gt;"",Taxes!$P116,SUMIFS(Taxes!$P$77:$P$79,Taxes!$N$77:$N$79,Taxes!$N$12)))
))
)</f>
        <v>500</v>
      </c>
      <c r="AH245" s="5">
        <f ca="1">IF(AH$4="",0,AH209*
IF(SUMIFS(Taxes!$N$14:$N$17,Taxes!$J$14:$J$17,YEAR(AH$4))=4,IF(AH$1&lt;=Taxes!$P$81*12,Taxes!$P$82,IF(AH$1&lt;=Taxes!$P$83*12,Taxes!$P$84,IF(Taxes!$P116&lt;&gt;"",Taxes!$P116,Taxes!$P$77))),
IF(SUMIFS(Taxes!$N$14:$N$17,Taxes!$J$14:$J$17,YEAR(AH$4))&gt;1,SUMIFS(Taxes!$P$77:$P$79,Taxes!$N$77:$N$79,SUMIFS(Taxes!$N$14:$N$17,Taxes!$J$14:$J$17,YEAR(AH$4))),
IF(Taxes!$N$12&gt;1,SUMIFS(Taxes!$P$77:$P$79,Taxes!$N$77:$N$79,Taxes!$N$12),IF(Taxes!$P116&lt;&gt;"",Taxes!$P116,SUMIFS(Taxes!$P$77:$P$79,Taxes!$N$77:$N$79,Taxes!$N$12)))
))
)</f>
        <v>500</v>
      </c>
      <c r="AI245" s="5">
        <f ca="1">IF(AI$4="",0,AI209*
IF(SUMIFS(Taxes!$N$14:$N$17,Taxes!$J$14:$J$17,YEAR(AI$4))=4,IF(AI$1&lt;=Taxes!$P$81*12,Taxes!$P$82,IF(AI$1&lt;=Taxes!$P$83*12,Taxes!$P$84,IF(Taxes!$P116&lt;&gt;"",Taxes!$P116,Taxes!$P$77))),
IF(SUMIFS(Taxes!$N$14:$N$17,Taxes!$J$14:$J$17,YEAR(AI$4))&gt;1,SUMIFS(Taxes!$P$77:$P$79,Taxes!$N$77:$N$79,SUMIFS(Taxes!$N$14:$N$17,Taxes!$J$14:$J$17,YEAR(AI$4))),
IF(Taxes!$N$12&gt;1,SUMIFS(Taxes!$P$77:$P$79,Taxes!$N$77:$N$79,Taxes!$N$12),IF(Taxes!$P116&lt;&gt;"",Taxes!$P116,SUMIFS(Taxes!$P$77:$P$79,Taxes!$N$77:$N$79,Taxes!$N$12)))
))
)</f>
        <v>500</v>
      </c>
      <c r="AJ245" s="5">
        <f ca="1">IF(AJ$4="",0,AJ209*
IF(SUMIFS(Taxes!$N$14:$N$17,Taxes!$J$14:$J$17,YEAR(AJ$4))=4,IF(AJ$1&lt;=Taxes!$P$81*12,Taxes!$P$82,IF(AJ$1&lt;=Taxes!$P$83*12,Taxes!$P$84,IF(Taxes!$P116&lt;&gt;"",Taxes!$P116,Taxes!$P$77))),
IF(SUMIFS(Taxes!$N$14:$N$17,Taxes!$J$14:$J$17,YEAR(AJ$4))&gt;1,SUMIFS(Taxes!$P$77:$P$79,Taxes!$N$77:$N$79,SUMIFS(Taxes!$N$14:$N$17,Taxes!$J$14:$J$17,YEAR(AJ$4))),
IF(Taxes!$N$12&gt;1,SUMIFS(Taxes!$P$77:$P$79,Taxes!$N$77:$N$79,Taxes!$N$12),IF(Taxes!$P116&lt;&gt;"",Taxes!$P116,SUMIFS(Taxes!$P$77:$P$79,Taxes!$N$77:$N$79,Taxes!$N$12)))
))
)</f>
        <v>525</v>
      </c>
      <c r="AK245" s="5">
        <f ca="1">IF(AK$4="",0,AK209*
IF(SUMIFS(Taxes!$N$14:$N$17,Taxes!$J$14:$J$17,YEAR(AK$4))=4,IF(AK$1&lt;=Taxes!$P$81*12,Taxes!$P$82,IF(AK$1&lt;=Taxes!$P$83*12,Taxes!$P$84,IF(Taxes!$P116&lt;&gt;"",Taxes!$P116,Taxes!$P$77))),
IF(SUMIFS(Taxes!$N$14:$N$17,Taxes!$J$14:$J$17,YEAR(AK$4))&gt;1,SUMIFS(Taxes!$P$77:$P$79,Taxes!$N$77:$N$79,SUMIFS(Taxes!$N$14:$N$17,Taxes!$J$14:$J$17,YEAR(AK$4))),
IF(Taxes!$N$12&gt;1,SUMIFS(Taxes!$P$77:$P$79,Taxes!$N$77:$N$79,Taxes!$N$12),IF(Taxes!$P116&lt;&gt;"",Taxes!$P116,SUMIFS(Taxes!$P$77:$P$79,Taxes!$N$77:$N$79,Taxes!$N$12)))
))
)</f>
        <v>525</v>
      </c>
      <c r="AL245" s="5">
        <f ca="1">IF(AL$4="",0,AL209*
IF(SUMIFS(Taxes!$N$14:$N$17,Taxes!$J$14:$J$17,YEAR(AL$4))=4,IF(AL$1&lt;=Taxes!$P$81*12,Taxes!$P$82,IF(AL$1&lt;=Taxes!$P$83*12,Taxes!$P$84,IF(Taxes!$P116&lt;&gt;"",Taxes!$P116,Taxes!$P$77))),
IF(SUMIFS(Taxes!$N$14:$N$17,Taxes!$J$14:$J$17,YEAR(AL$4))&gt;1,SUMIFS(Taxes!$P$77:$P$79,Taxes!$N$77:$N$79,SUMIFS(Taxes!$N$14:$N$17,Taxes!$J$14:$J$17,YEAR(AL$4))),
IF(Taxes!$N$12&gt;1,SUMIFS(Taxes!$P$77:$P$79,Taxes!$N$77:$N$79,Taxes!$N$12),IF(Taxes!$P116&lt;&gt;"",Taxes!$P116,SUMIFS(Taxes!$P$77:$P$79,Taxes!$N$77:$N$79,Taxes!$N$12)))
))
)</f>
        <v>525</v>
      </c>
      <c r="AM245" s="5">
        <f ca="1">IF(AM$4="",0,AM209*
IF(SUMIFS(Taxes!$N$14:$N$17,Taxes!$J$14:$J$17,YEAR(AM$4))=4,IF(AM$1&lt;=Taxes!$P$81*12,Taxes!$P$82,IF(AM$1&lt;=Taxes!$P$83*12,Taxes!$P$84,IF(Taxes!$P116&lt;&gt;"",Taxes!$P116,Taxes!$P$77))),
IF(SUMIFS(Taxes!$N$14:$N$17,Taxes!$J$14:$J$17,YEAR(AM$4))&gt;1,SUMIFS(Taxes!$P$77:$P$79,Taxes!$N$77:$N$79,SUMIFS(Taxes!$N$14:$N$17,Taxes!$J$14:$J$17,YEAR(AM$4))),
IF(Taxes!$N$12&gt;1,SUMIFS(Taxes!$P$77:$P$79,Taxes!$N$77:$N$79,Taxes!$N$12),IF(Taxes!$P116&lt;&gt;"",Taxes!$P116,SUMIFS(Taxes!$P$77:$P$79,Taxes!$N$77:$N$79,Taxes!$N$12)))
))
)</f>
        <v>525</v>
      </c>
      <c r="AN245" s="5">
        <f ca="1">IF(AN$4="",0,AN209*
IF(SUMIFS(Taxes!$N$14:$N$17,Taxes!$J$14:$J$17,YEAR(AN$4))=4,IF(AN$1&lt;=Taxes!$P$81*12,Taxes!$P$82,IF(AN$1&lt;=Taxes!$P$83*12,Taxes!$P$84,IF(Taxes!$P116&lt;&gt;"",Taxes!$P116,Taxes!$P$77))),
IF(SUMIFS(Taxes!$N$14:$N$17,Taxes!$J$14:$J$17,YEAR(AN$4))&gt;1,SUMIFS(Taxes!$P$77:$P$79,Taxes!$N$77:$N$79,SUMIFS(Taxes!$N$14:$N$17,Taxes!$J$14:$J$17,YEAR(AN$4))),
IF(Taxes!$N$12&gt;1,SUMIFS(Taxes!$P$77:$P$79,Taxes!$N$77:$N$79,Taxes!$N$12),IF(Taxes!$P116&lt;&gt;"",Taxes!$P116,SUMIFS(Taxes!$P$77:$P$79,Taxes!$N$77:$N$79,Taxes!$N$12)))
))
)</f>
        <v>525</v>
      </c>
      <c r="AO245" s="5">
        <f ca="1">IF(AO$4="",0,AO209*
IF(SUMIFS(Taxes!$N$14:$N$17,Taxes!$J$14:$J$17,YEAR(AO$4))=4,IF(AO$1&lt;=Taxes!$P$81*12,Taxes!$P$82,IF(AO$1&lt;=Taxes!$P$83*12,Taxes!$P$84,IF(Taxes!$P116&lt;&gt;"",Taxes!$P116,Taxes!$P$77))),
IF(SUMIFS(Taxes!$N$14:$N$17,Taxes!$J$14:$J$17,YEAR(AO$4))&gt;1,SUMIFS(Taxes!$P$77:$P$79,Taxes!$N$77:$N$79,SUMIFS(Taxes!$N$14:$N$17,Taxes!$J$14:$J$17,YEAR(AO$4))),
IF(Taxes!$N$12&gt;1,SUMIFS(Taxes!$P$77:$P$79,Taxes!$N$77:$N$79,Taxes!$N$12),IF(Taxes!$P116&lt;&gt;"",Taxes!$P116,SUMIFS(Taxes!$P$77:$P$79,Taxes!$N$77:$N$79,Taxes!$N$12)))
))
)</f>
        <v>525</v>
      </c>
      <c r="AP245" s="5">
        <f ca="1">IF(AP$4="",0,AP209*
IF(SUMIFS(Taxes!$N$14:$N$17,Taxes!$J$14:$J$17,YEAR(AP$4))=4,IF(AP$1&lt;=Taxes!$P$81*12,Taxes!$P$82,IF(AP$1&lt;=Taxes!$P$83*12,Taxes!$P$84,IF(Taxes!$P116&lt;&gt;"",Taxes!$P116,Taxes!$P$77))),
IF(SUMIFS(Taxes!$N$14:$N$17,Taxes!$J$14:$J$17,YEAR(AP$4))&gt;1,SUMIFS(Taxes!$P$77:$P$79,Taxes!$N$77:$N$79,SUMIFS(Taxes!$N$14:$N$17,Taxes!$J$14:$J$17,YEAR(AP$4))),
IF(Taxes!$N$12&gt;1,SUMIFS(Taxes!$P$77:$P$79,Taxes!$N$77:$N$79,Taxes!$N$12),IF(Taxes!$P116&lt;&gt;"",Taxes!$P116,SUMIFS(Taxes!$P$77:$P$79,Taxes!$N$77:$N$79,Taxes!$N$12)))
))
)</f>
        <v>525</v>
      </c>
      <c r="AQ245" s="5">
        <f ca="1">IF(AQ$4="",0,AQ209*
IF(SUMIFS(Taxes!$N$14:$N$17,Taxes!$J$14:$J$17,YEAR(AQ$4))=4,IF(AQ$1&lt;=Taxes!$P$81*12,Taxes!$P$82,IF(AQ$1&lt;=Taxes!$P$83*12,Taxes!$P$84,IF(Taxes!$P116&lt;&gt;"",Taxes!$P116,Taxes!$P$77))),
IF(SUMIFS(Taxes!$N$14:$N$17,Taxes!$J$14:$J$17,YEAR(AQ$4))&gt;1,SUMIFS(Taxes!$P$77:$P$79,Taxes!$N$77:$N$79,SUMIFS(Taxes!$N$14:$N$17,Taxes!$J$14:$J$17,YEAR(AQ$4))),
IF(Taxes!$N$12&gt;1,SUMIFS(Taxes!$P$77:$P$79,Taxes!$N$77:$N$79,Taxes!$N$12),IF(Taxes!$P116&lt;&gt;"",Taxes!$P116,SUMIFS(Taxes!$P$77:$P$79,Taxes!$N$77:$N$79,Taxes!$N$12)))
))
)</f>
        <v>525</v>
      </c>
      <c r="AR245" s="5">
        <f ca="1">IF(AR$4="",0,AR209*
IF(SUMIFS(Taxes!$N$14:$N$17,Taxes!$J$14:$J$17,YEAR(AR$4))=4,IF(AR$1&lt;=Taxes!$P$81*12,Taxes!$P$82,IF(AR$1&lt;=Taxes!$P$83*12,Taxes!$P$84,IF(Taxes!$P116&lt;&gt;"",Taxes!$P116,Taxes!$P$77))),
IF(SUMIFS(Taxes!$N$14:$N$17,Taxes!$J$14:$J$17,YEAR(AR$4))&gt;1,SUMIFS(Taxes!$P$77:$P$79,Taxes!$N$77:$N$79,SUMIFS(Taxes!$N$14:$N$17,Taxes!$J$14:$J$17,YEAR(AR$4))),
IF(Taxes!$N$12&gt;1,SUMIFS(Taxes!$P$77:$P$79,Taxes!$N$77:$N$79,Taxes!$N$12),IF(Taxes!$P116&lt;&gt;"",Taxes!$P116,SUMIFS(Taxes!$P$77:$P$79,Taxes!$N$77:$N$79,Taxes!$N$12)))
))
)</f>
        <v>525</v>
      </c>
      <c r="AS245" s="5">
        <f ca="1">IF(AS$4="",0,AS209*
IF(SUMIFS(Taxes!$N$14:$N$17,Taxes!$J$14:$J$17,YEAR(AS$4))=4,IF(AS$1&lt;=Taxes!$P$81*12,Taxes!$P$82,IF(AS$1&lt;=Taxes!$P$83*12,Taxes!$P$84,IF(Taxes!$P116&lt;&gt;"",Taxes!$P116,Taxes!$P$77))),
IF(SUMIFS(Taxes!$N$14:$N$17,Taxes!$J$14:$J$17,YEAR(AS$4))&gt;1,SUMIFS(Taxes!$P$77:$P$79,Taxes!$N$77:$N$79,SUMIFS(Taxes!$N$14:$N$17,Taxes!$J$14:$J$17,YEAR(AS$4))),
IF(Taxes!$N$12&gt;1,SUMIFS(Taxes!$P$77:$P$79,Taxes!$N$77:$N$79,Taxes!$N$12),IF(Taxes!$P116&lt;&gt;"",Taxes!$P116,SUMIFS(Taxes!$P$77:$P$79,Taxes!$N$77:$N$79,Taxes!$N$12)))
))
)</f>
        <v>525</v>
      </c>
      <c r="AT245" s="5">
        <f ca="1">IF(AT$4="",0,AT209*
IF(SUMIFS(Taxes!$N$14:$N$17,Taxes!$J$14:$J$17,YEAR(AT$4))=4,IF(AT$1&lt;=Taxes!$P$81*12,Taxes!$P$82,IF(AT$1&lt;=Taxes!$P$83*12,Taxes!$P$84,IF(Taxes!$P116&lt;&gt;"",Taxes!$P116,Taxes!$P$77))),
IF(SUMIFS(Taxes!$N$14:$N$17,Taxes!$J$14:$J$17,YEAR(AT$4))&gt;1,SUMIFS(Taxes!$P$77:$P$79,Taxes!$N$77:$N$79,SUMIFS(Taxes!$N$14:$N$17,Taxes!$J$14:$J$17,YEAR(AT$4))),
IF(Taxes!$N$12&gt;1,SUMIFS(Taxes!$P$77:$P$79,Taxes!$N$77:$N$79,Taxes!$N$12),IF(Taxes!$P116&lt;&gt;"",Taxes!$P116,SUMIFS(Taxes!$P$77:$P$79,Taxes!$N$77:$N$79,Taxes!$N$12)))
))
)</f>
        <v>525</v>
      </c>
      <c r="AU245" s="5">
        <f ca="1">IF(AU$4="",0,AU209*
IF(SUMIFS(Taxes!$N$14:$N$17,Taxes!$J$14:$J$17,YEAR(AU$4))=4,IF(AU$1&lt;=Taxes!$P$81*12,Taxes!$P$82,IF(AU$1&lt;=Taxes!$P$83*12,Taxes!$P$84,IF(Taxes!$P116&lt;&gt;"",Taxes!$P116,Taxes!$P$77))),
IF(SUMIFS(Taxes!$N$14:$N$17,Taxes!$J$14:$J$17,YEAR(AU$4))&gt;1,SUMIFS(Taxes!$P$77:$P$79,Taxes!$N$77:$N$79,SUMIFS(Taxes!$N$14:$N$17,Taxes!$J$14:$J$17,YEAR(AU$4))),
IF(Taxes!$N$12&gt;1,SUMIFS(Taxes!$P$77:$P$79,Taxes!$N$77:$N$79,Taxes!$N$12),IF(Taxes!$P116&lt;&gt;"",Taxes!$P116,SUMIFS(Taxes!$P$77:$P$79,Taxes!$N$77:$N$79,Taxes!$N$12)))
))
)</f>
        <v>525</v>
      </c>
      <c r="AV245" s="5">
        <f ca="1">IF(AV$4="",0,AV209*
IF(SUMIFS(Taxes!$N$14:$N$17,Taxes!$J$14:$J$17,YEAR(AV$4))=4,IF(AV$1&lt;=Taxes!$P$81*12,Taxes!$P$82,IF(AV$1&lt;=Taxes!$P$83*12,Taxes!$P$84,IF(Taxes!$P116&lt;&gt;"",Taxes!$P116,Taxes!$P$77))),
IF(SUMIFS(Taxes!$N$14:$N$17,Taxes!$J$14:$J$17,YEAR(AV$4))&gt;1,SUMIFS(Taxes!$P$77:$P$79,Taxes!$N$77:$N$79,SUMIFS(Taxes!$N$14:$N$17,Taxes!$J$14:$J$17,YEAR(AV$4))),
IF(Taxes!$N$12&gt;1,SUMIFS(Taxes!$P$77:$P$79,Taxes!$N$77:$N$79,Taxes!$N$12),IF(Taxes!$P116&lt;&gt;"",Taxes!$P116,SUMIFS(Taxes!$P$77:$P$79,Taxes!$N$77:$N$79,Taxes!$N$12)))
))
)</f>
        <v>551.25</v>
      </c>
      <c r="AW245" s="5">
        <f ca="1">IF(AW$4="",0,AW209*
IF(SUMIFS(Taxes!$N$14:$N$17,Taxes!$J$14:$J$17,YEAR(AW$4))=4,IF(AW$1&lt;=Taxes!$P$81*12,Taxes!$P$82,IF(AW$1&lt;=Taxes!$P$83*12,Taxes!$P$84,IF(Taxes!$P116&lt;&gt;"",Taxes!$P116,Taxes!$P$77))),
IF(SUMIFS(Taxes!$N$14:$N$17,Taxes!$J$14:$J$17,YEAR(AW$4))&gt;1,SUMIFS(Taxes!$P$77:$P$79,Taxes!$N$77:$N$79,SUMIFS(Taxes!$N$14:$N$17,Taxes!$J$14:$J$17,YEAR(AW$4))),
IF(Taxes!$N$12&gt;1,SUMIFS(Taxes!$P$77:$P$79,Taxes!$N$77:$N$79,Taxes!$N$12),IF(Taxes!$P116&lt;&gt;"",Taxes!$P116,SUMIFS(Taxes!$P$77:$P$79,Taxes!$N$77:$N$79,Taxes!$N$12)))
))
)</f>
        <v>551.25</v>
      </c>
      <c r="AX245" s="5">
        <f ca="1">IF(AX$4="",0,AX209*
IF(SUMIFS(Taxes!$N$14:$N$17,Taxes!$J$14:$J$17,YEAR(AX$4))=4,IF(AX$1&lt;=Taxes!$P$81*12,Taxes!$P$82,IF(AX$1&lt;=Taxes!$P$83*12,Taxes!$P$84,IF(Taxes!$P116&lt;&gt;"",Taxes!$P116,Taxes!$P$77))),
IF(SUMIFS(Taxes!$N$14:$N$17,Taxes!$J$14:$J$17,YEAR(AX$4))&gt;1,SUMIFS(Taxes!$P$77:$P$79,Taxes!$N$77:$N$79,SUMIFS(Taxes!$N$14:$N$17,Taxes!$J$14:$J$17,YEAR(AX$4))),
IF(Taxes!$N$12&gt;1,SUMIFS(Taxes!$P$77:$P$79,Taxes!$N$77:$N$79,Taxes!$N$12),IF(Taxes!$P116&lt;&gt;"",Taxes!$P116,SUMIFS(Taxes!$P$77:$P$79,Taxes!$N$77:$N$79,Taxes!$N$12)))
))
)</f>
        <v>551.25</v>
      </c>
      <c r="AY245" s="5">
        <f ca="1">IF(AY$4="",0,AY209*
IF(SUMIFS(Taxes!$N$14:$N$17,Taxes!$J$14:$J$17,YEAR(AY$4))=4,IF(AY$1&lt;=Taxes!$P$81*12,Taxes!$P$82,IF(AY$1&lt;=Taxes!$P$83*12,Taxes!$P$84,IF(Taxes!$P116&lt;&gt;"",Taxes!$P116,Taxes!$P$77))),
IF(SUMIFS(Taxes!$N$14:$N$17,Taxes!$J$14:$J$17,YEAR(AY$4))&gt;1,SUMIFS(Taxes!$P$77:$P$79,Taxes!$N$77:$N$79,SUMIFS(Taxes!$N$14:$N$17,Taxes!$J$14:$J$17,YEAR(AY$4))),
IF(Taxes!$N$12&gt;1,SUMIFS(Taxes!$P$77:$P$79,Taxes!$N$77:$N$79,Taxes!$N$12),IF(Taxes!$P116&lt;&gt;"",Taxes!$P116,SUMIFS(Taxes!$P$77:$P$79,Taxes!$N$77:$N$79,Taxes!$N$12)))
))
)</f>
        <v>551.25</v>
      </c>
      <c r="AZ245" s="5">
        <f ca="1">IF(AZ$4="",0,AZ209*
IF(SUMIFS(Taxes!$N$14:$N$17,Taxes!$J$14:$J$17,YEAR(AZ$4))=4,IF(AZ$1&lt;=Taxes!$P$81*12,Taxes!$P$82,IF(AZ$1&lt;=Taxes!$P$83*12,Taxes!$P$84,IF(Taxes!$P116&lt;&gt;"",Taxes!$P116,Taxes!$P$77))),
IF(SUMIFS(Taxes!$N$14:$N$17,Taxes!$J$14:$J$17,YEAR(AZ$4))&gt;1,SUMIFS(Taxes!$P$77:$P$79,Taxes!$N$77:$N$79,SUMIFS(Taxes!$N$14:$N$17,Taxes!$J$14:$J$17,YEAR(AZ$4))),
IF(Taxes!$N$12&gt;1,SUMIFS(Taxes!$P$77:$P$79,Taxes!$N$77:$N$79,Taxes!$N$12),IF(Taxes!$P116&lt;&gt;"",Taxes!$P116,SUMIFS(Taxes!$P$77:$P$79,Taxes!$N$77:$N$79,Taxes!$N$12)))
))
)</f>
        <v>551.25</v>
      </c>
      <c r="BA245" s="5">
        <f ca="1">IF(BA$4="",0,BA209*
IF(SUMIFS(Taxes!$N$14:$N$17,Taxes!$J$14:$J$17,YEAR(BA$4))=4,IF(BA$1&lt;=Taxes!$P$81*12,Taxes!$P$82,IF(BA$1&lt;=Taxes!$P$83*12,Taxes!$P$84,IF(Taxes!$P116&lt;&gt;"",Taxes!$P116,Taxes!$P$77))),
IF(SUMIFS(Taxes!$N$14:$N$17,Taxes!$J$14:$J$17,YEAR(BA$4))&gt;1,SUMIFS(Taxes!$P$77:$P$79,Taxes!$N$77:$N$79,SUMIFS(Taxes!$N$14:$N$17,Taxes!$J$14:$J$17,YEAR(BA$4))),
IF(Taxes!$N$12&gt;1,SUMIFS(Taxes!$P$77:$P$79,Taxes!$N$77:$N$79,Taxes!$N$12),IF(Taxes!$P116&lt;&gt;"",Taxes!$P116,SUMIFS(Taxes!$P$77:$P$79,Taxes!$N$77:$N$79,Taxes!$N$12)))
))
)</f>
        <v>551.25</v>
      </c>
      <c r="BB245" s="5">
        <f ca="1">IF(BB$4="",0,BB209*
IF(SUMIFS(Taxes!$N$14:$N$17,Taxes!$J$14:$J$17,YEAR(BB$4))=4,IF(BB$1&lt;=Taxes!$P$81*12,Taxes!$P$82,IF(BB$1&lt;=Taxes!$P$83*12,Taxes!$P$84,IF(Taxes!$P116&lt;&gt;"",Taxes!$P116,Taxes!$P$77))),
IF(SUMIFS(Taxes!$N$14:$N$17,Taxes!$J$14:$J$17,YEAR(BB$4))&gt;1,SUMIFS(Taxes!$P$77:$P$79,Taxes!$N$77:$N$79,SUMIFS(Taxes!$N$14:$N$17,Taxes!$J$14:$J$17,YEAR(BB$4))),
IF(Taxes!$N$12&gt;1,SUMIFS(Taxes!$P$77:$P$79,Taxes!$N$77:$N$79,Taxes!$N$12),IF(Taxes!$P116&lt;&gt;"",Taxes!$P116,SUMIFS(Taxes!$P$77:$P$79,Taxes!$N$77:$N$79,Taxes!$N$12)))
))
)</f>
        <v>551.25</v>
      </c>
      <c r="BC245" s="5">
        <f ca="1">IF(BC$4="",0,BC209*
IF(SUMIFS(Taxes!$N$14:$N$17,Taxes!$J$14:$J$17,YEAR(BC$4))=4,IF(BC$1&lt;=Taxes!$P$81*12,Taxes!$P$82,IF(BC$1&lt;=Taxes!$P$83*12,Taxes!$P$84,IF(Taxes!$P116&lt;&gt;"",Taxes!$P116,Taxes!$P$77))),
IF(SUMIFS(Taxes!$N$14:$N$17,Taxes!$J$14:$J$17,YEAR(BC$4))&gt;1,SUMIFS(Taxes!$P$77:$P$79,Taxes!$N$77:$N$79,SUMIFS(Taxes!$N$14:$N$17,Taxes!$J$14:$J$17,YEAR(BC$4))),
IF(Taxes!$N$12&gt;1,SUMIFS(Taxes!$P$77:$P$79,Taxes!$N$77:$N$79,Taxes!$N$12),IF(Taxes!$P116&lt;&gt;"",Taxes!$P116,SUMIFS(Taxes!$P$77:$P$79,Taxes!$N$77:$N$79,Taxes!$N$12)))
))
)</f>
        <v>551.25</v>
      </c>
      <c r="BD245" s="5">
        <f ca="1">IF(BD$4="",0,BD209*
IF(SUMIFS(Taxes!$N$14:$N$17,Taxes!$J$14:$J$17,YEAR(BD$4))=4,IF(BD$1&lt;=Taxes!$P$81*12,Taxes!$P$82,IF(BD$1&lt;=Taxes!$P$83*12,Taxes!$P$84,IF(Taxes!$P116&lt;&gt;"",Taxes!$P116,Taxes!$P$77))),
IF(SUMIFS(Taxes!$N$14:$N$17,Taxes!$J$14:$J$17,YEAR(BD$4))&gt;1,SUMIFS(Taxes!$P$77:$P$79,Taxes!$N$77:$N$79,SUMIFS(Taxes!$N$14:$N$17,Taxes!$J$14:$J$17,YEAR(BD$4))),
IF(Taxes!$N$12&gt;1,SUMIFS(Taxes!$P$77:$P$79,Taxes!$N$77:$N$79,Taxes!$N$12),IF(Taxes!$P116&lt;&gt;"",Taxes!$P116,SUMIFS(Taxes!$P$77:$P$79,Taxes!$N$77:$N$79,Taxes!$N$12)))
))
)</f>
        <v>551.25</v>
      </c>
      <c r="BE245" s="5">
        <f ca="1">IF(BE$4="",0,BE209*
IF(SUMIFS(Taxes!$N$14:$N$17,Taxes!$J$14:$J$17,YEAR(BE$4))=4,IF(BE$1&lt;=Taxes!$P$81*12,Taxes!$P$82,IF(BE$1&lt;=Taxes!$P$83*12,Taxes!$P$84,IF(Taxes!$P116&lt;&gt;"",Taxes!$P116,Taxes!$P$77))),
IF(SUMIFS(Taxes!$N$14:$N$17,Taxes!$J$14:$J$17,YEAR(BE$4))&gt;1,SUMIFS(Taxes!$P$77:$P$79,Taxes!$N$77:$N$79,SUMIFS(Taxes!$N$14:$N$17,Taxes!$J$14:$J$17,YEAR(BE$4))),
IF(Taxes!$N$12&gt;1,SUMIFS(Taxes!$P$77:$P$79,Taxes!$N$77:$N$79,Taxes!$N$12),IF(Taxes!$P116&lt;&gt;"",Taxes!$P116,SUMIFS(Taxes!$P$77:$P$79,Taxes!$N$77:$N$79,Taxes!$N$12)))
))
)</f>
        <v>551.25</v>
      </c>
      <c r="BF245" s="5">
        <f ca="1">IF(BF$4="",0,BF209*
IF(SUMIFS(Taxes!$N$14:$N$17,Taxes!$J$14:$J$17,YEAR(BF$4))=4,IF(BF$1&lt;=Taxes!$P$81*12,Taxes!$P$82,IF(BF$1&lt;=Taxes!$P$83*12,Taxes!$P$84,IF(Taxes!$P116&lt;&gt;"",Taxes!$P116,Taxes!$P$77))),
IF(SUMIFS(Taxes!$N$14:$N$17,Taxes!$J$14:$J$17,YEAR(BF$4))&gt;1,SUMIFS(Taxes!$P$77:$P$79,Taxes!$N$77:$N$79,SUMIFS(Taxes!$N$14:$N$17,Taxes!$J$14:$J$17,YEAR(BF$4))),
IF(Taxes!$N$12&gt;1,SUMIFS(Taxes!$P$77:$P$79,Taxes!$N$77:$N$79,Taxes!$N$12),IF(Taxes!$P116&lt;&gt;"",Taxes!$P116,SUMIFS(Taxes!$P$77:$P$79,Taxes!$N$77:$N$79,Taxes!$N$12)))
))
)</f>
        <v>551.25</v>
      </c>
      <c r="BG245" s="5">
        <f ca="1">IF(BG$4="",0,BG209*
IF(SUMIFS(Taxes!$N$14:$N$17,Taxes!$J$14:$J$17,YEAR(BG$4))=4,IF(BG$1&lt;=Taxes!$P$81*12,Taxes!$P$82,IF(BG$1&lt;=Taxes!$P$83*12,Taxes!$P$84,IF(Taxes!$P116&lt;&gt;"",Taxes!$P116,Taxes!$P$77))),
IF(SUMIFS(Taxes!$N$14:$N$17,Taxes!$J$14:$J$17,YEAR(BG$4))&gt;1,SUMIFS(Taxes!$P$77:$P$79,Taxes!$N$77:$N$79,SUMIFS(Taxes!$N$14:$N$17,Taxes!$J$14:$J$17,YEAR(BG$4))),
IF(Taxes!$N$12&gt;1,SUMIFS(Taxes!$P$77:$P$79,Taxes!$N$77:$N$79,Taxes!$N$12),IF(Taxes!$P116&lt;&gt;"",Taxes!$P116,SUMIFS(Taxes!$P$77:$P$79,Taxes!$N$77:$N$79,Taxes!$N$12)))
))
)</f>
        <v>551.25</v>
      </c>
      <c r="BH245" s="5">
        <f ca="1">IF(BH$4="",0,BH209*
IF(SUMIFS(Taxes!$N$14:$N$17,Taxes!$J$14:$J$17,YEAR(BH$4))=4,IF(BH$1&lt;=Taxes!$P$81*12,Taxes!$P$82,IF(BH$1&lt;=Taxes!$P$83*12,Taxes!$P$84,IF(Taxes!$P116&lt;&gt;"",Taxes!$P116,Taxes!$P$77))),
IF(SUMIFS(Taxes!$N$14:$N$17,Taxes!$J$14:$J$17,YEAR(BH$4))&gt;1,SUMIFS(Taxes!$P$77:$P$79,Taxes!$N$77:$N$79,SUMIFS(Taxes!$N$14:$N$17,Taxes!$J$14:$J$17,YEAR(BH$4))),
IF(Taxes!$N$12&gt;1,SUMIFS(Taxes!$P$77:$P$79,Taxes!$N$77:$N$79,Taxes!$N$12),IF(Taxes!$P116&lt;&gt;"",Taxes!$P116,SUMIFS(Taxes!$P$77:$P$79,Taxes!$N$77:$N$79,Taxes!$N$12)))
))
)</f>
        <v>578.81250000000011</v>
      </c>
      <c r="BI245" s="5">
        <f ca="1">IF(BI$4="",0,BI209*
IF(SUMIFS(Taxes!$N$14:$N$17,Taxes!$J$14:$J$17,YEAR(BI$4))=4,IF(BI$1&lt;=Taxes!$P$81*12,Taxes!$P$82,IF(BI$1&lt;=Taxes!$P$83*12,Taxes!$P$84,IF(Taxes!$P116&lt;&gt;"",Taxes!$P116,Taxes!$P$77))),
IF(SUMIFS(Taxes!$N$14:$N$17,Taxes!$J$14:$J$17,YEAR(BI$4))&gt;1,SUMIFS(Taxes!$P$77:$P$79,Taxes!$N$77:$N$79,SUMIFS(Taxes!$N$14:$N$17,Taxes!$J$14:$J$17,YEAR(BI$4))),
IF(Taxes!$N$12&gt;1,SUMIFS(Taxes!$P$77:$P$79,Taxes!$N$77:$N$79,Taxes!$N$12),IF(Taxes!$P116&lt;&gt;"",Taxes!$P116,SUMIFS(Taxes!$P$77:$P$79,Taxes!$N$77:$N$79,Taxes!$N$12)))
))
)</f>
        <v>578.81250000000011</v>
      </c>
      <c r="BJ245" s="5">
        <f ca="1">IF(BJ$4="",0,BJ209*
IF(SUMIFS(Taxes!$N$14:$N$17,Taxes!$J$14:$J$17,YEAR(BJ$4))=4,IF(BJ$1&lt;=Taxes!$P$81*12,Taxes!$P$82,IF(BJ$1&lt;=Taxes!$P$83*12,Taxes!$P$84,IF(Taxes!$P116&lt;&gt;"",Taxes!$P116,Taxes!$P$77))),
IF(SUMIFS(Taxes!$N$14:$N$17,Taxes!$J$14:$J$17,YEAR(BJ$4))&gt;1,SUMIFS(Taxes!$P$77:$P$79,Taxes!$N$77:$N$79,SUMIFS(Taxes!$N$14:$N$17,Taxes!$J$14:$J$17,YEAR(BJ$4))),
IF(Taxes!$N$12&gt;1,SUMIFS(Taxes!$P$77:$P$79,Taxes!$N$77:$N$79,Taxes!$N$12),IF(Taxes!$P116&lt;&gt;"",Taxes!$P116,SUMIFS(Taxes!$P$77:$P$79,Taxes!$N$77:$N$79,Taxes!$N$12)))
))
)</f>
        <v>578.81250000000011</v>
      </c>
      <c r="BK245" s="5">
        <f ca="1">IF(BK$4="",0,BK209*
IF(SUMIFS(Taxes!$N$14:$N$17,Taxes!$J$14:$J$17,YEAR(BK$4))=4,IF(BK$1&lt;=Taxes!$P$81*12,Taxes!$P$82,IF(BK$1&lt;=Taxes!$P$83*12,Taxes!$P$84,IF(Taxes!$P116&lt;&gt;"",Taxes!$P116,Taxes!$P$77))),
IF(SUMIFS(Taxes!$N$14:$N$17,Taxes!$J$14:$J$17,YEAR(BK$4))&gt;1,SUMIFS(Taxes!$P$77:$P$79,Taxes!$N$77:$N$79,SUMIFS(Taxes!$N$14:$N$17,Taxes!$J$14:$J$17,YEAR(BK$4))),
IF(Taxes!$N$12&gt;1,SUMIFS(Taxes!$P$77:$P$79,Taxes!$N$77:$N$79,Taxes!$N$12),IF(Taxes!$P116&lt;&gt;"",Taxes!$P116,SUMIFS(Taxes!$P$77:$P$79,Taxes!$N$77:$N$79,Taxes!$N$12)))
))
)</f>
        <v>578.81250000000011</v>
      </c>
      <c r="BL245" s="5">
        <f ca="1">IF(BL$4="",0,BL209*
IF(SUMIFS(Taxes!$N$14:$N$17,Taxes!$J$14:$J$17,YEAR(BL$4))=4,IF(BL$1&lt;=Taxes!$P$81*12,Taxes!$P$82,IF(BL$1&lt;=Taxes!$P$83*12,Taxes!$P$84,IF(Taxes!$P116&lt;&gt;"",Taxes!$P116,Taxes!$P$77))),
IF(SUMIFS(Taxes!$N$14:$N$17,Taxes!$J$14:$J$17,YEAR(BL$4))&gt;1,SUMIFS(Taxes!$P$77:$P$79,Taxes!$N$77:$N$79,SUMIFS(Taxes!$N$14:$N$17,Taxes!$J$14:$J$17,YEAR(BL$4))),
IF(Taxes!$N$12&gt;1,SUMIFS(Taxes!$P$77:$P$79,Taxes!$N$77:$N$79,Taxes!$N$12),IF(Taxes!$P116&lt;&gt;"",Taxes!$P116,SUMIFS(Taxes!$P$77:$P$79,Taxes!$N$77:$N$79,Taxes!$N$12)))
))
)</f>
        <v>578.81250000000011</v>
      </c>
      <c r="BM245" s="5">
        <f ca="1">IF(BM$4="",0,BM209*
IF(SUMIFS(Taxes!$N$14:$N$17,Taxes!$J$14:$J$17,YEAR(BM$4))=4,IF(BM$1&lt;=Taxes!$P$81*12,Taxes!$P$82,IF(BM$1&lt;=Taxes!$P$83*12,Taxes!$P$84,IF(Taxes!$P116&lt;&gt;"",Taxes!$P116,Taxes!$P$77))),
IF(SUMIFS(Taxes!$N$14:$N$17,Taxes!$J$14:$J$17,YEAR(BM$4))&gt;1,SUMIFS(Taxes!$P$77:$P$79,Taxes!$N$77:$N$79,SUMIFS(Taxes!$N$14:$N$17,Taxes!$J$14:$J$17,YEAR(BM$4))),
IF(Taxes!$N$12&gt;1,SUMIFS(Taxes!$P$77:$P$79,Taxes!$N$77:$N$79,Taxes!$N$12),IF(Taxes!$P116&lt;&gt;"",Taxes!$P116,SUMIFS(Taxes!$P$77:$P$79,Taxes!$N$77:$N$79,Taxes!$N$12)))
))
)</f>
        <v>578.81250000000011</v>
      </c>
      <c r="BN245" s="5">
        <f ca="1">IF(BN$4="",0,BN209*
IF(SUMIFS(Taxes!$N$14:$N$17,Taxes!$J$14:$J$17,YEAR(BN$4))=4,IF(BN$1&lt;=Taxes!$P$81*12,Taxes!$P$82,IF(BN$1&lt;=Taxes!$P$83*12,Taxes!$P$84,IF(Taxes!$P116&lt;&gt;"",Taxes!$P116,Taxes!$P$77))),
IF(SUMIFS(Taxes!$N$14:$N$17,Taxes!$J$14:$J$17,YEAR(BN$4))&gt;1,SUMIFS(Taxes!$P$77:$P$79,Taxes!$N$77:$N$79,SUMIFS(Taxes!$N$14:$N$17,Taxes!$J$14:$J$17,YEAR(BN$4))),
IF(Taxes!$N$12&gt;1,SUMIFS(Taxes!$P$77:$P$79,Taxes!$N$77:$N$79,Taxes!$N$12),IF(Taxes!$P116&lt;&gt;"",Taxes!$P116,SUMIFS(Taxes!$P$77:$P$79,Taxes!$N$77:$N$79,Taxes!$N$12)))
))
)</f>
        <v>578.81250000000011</v>
      </c>
      <c r="BO245" s="5">
        <f ca="1">IF(BO$4="",0,BO209*
IF(SUMIFS(Taxes!$N$14:$N$17,Taxes!$J$14:$J$17,YEAR(BO$4))=4,IF(BO$1&lt;=Taxes!$P$81*12,Taxes!$P$82,IF(BO$1&lt;=Taxes!$P$83*12,Taxes!$P$84,IF(Taxes!$P116&lt;&gt;"",Taxes!$P116,Taxes!$P$77))),
IF(SUMIFS(Taxes!$N$14:$N$17,Taxes!$J$14:$J$17,YEAR(BO$4))&gt;1,SUMIFS(Taxes!$P$77:$P$79,Taxes!$N$77:$N$79,SUMIFS(Taxes!$N$14:$N$17,Taxes!$J$14:$J$17,YEAR(BO$4))),
IF(Taxes!$N$12&gt;1,SUMIFS(Taxes!$P$77:$P$79,Taxes!$N$77:$N$79,Taxes!$N$12),IF(Taxes!$P116&lt;&gt;"",Taxes!$P116,SUMIFS(Taxes!$P$77:$P$79,Taxes!$N$77:$N$79,Taxes!$N$12)))
))
)</f>
        <v>578.81250000000011</v>
      </c>
      <c r="BP245" s="5">
        <f ca="1">IF(BP$4="",0,BP209*
IF(SUMIFS(Taxes!$N$14:$N$17,Taxes!$J$14:$J$17,YEAR(BP$4))=4,IF(BP$1&lt;=Taxes!$P$81*12,Taxes!$P$82,IF(BP$1&lt;=Taxes!$P$83*12,Taxes!$P$84,IF(Taxes!$P116&lt;&gt;"",Taxes!$P116,Taxes!$P$77))),
IF(SUMIFS(Taxes!$N$14:$N$17,Taxes!$J$14:$J$17,YEAR(BP$4))&gt;1,SUMIFS(Taxes!$P$77:$P$79,Taxes!$N$77:$N$79,SUMIFS(Taxes!$N$14:$N$17,Taxes!$J$14:$J$17,YEAR(BP$4))),
IF(Taxes!$N$12&gt;1,SUMIFS(Taxes!$P$77:$P$79,Taxes!$N$77:$N$79,Taxes!$N$12),IF(Taxes!$P116&lt;&gt;"",Taxes!$P116,SUMIFS(Taxes!$P$77:$P$79,Taxes!$N$77:$N$79,Taxes!$N$12)))
))
)</f>
        <v>578.81250000000011</v>
      </c>
      <c r="BQ245" s="5">
        <f ca="1">IF(BQ$4="",0,BQ209*
IF(SUMIFS(Taxes!$N$14:$N$17,Taxes!$J$14:$J$17,YEAR(BQ$4))=4,IF(BQ$1&lt;=Taxes!$P$81*12,Taxes!$P$82,IF(BQ$1&lt;=Taxes!$P$83*12,Taxes!$P$84,IF(Taxes!$P116&lt;&gt;"",Taxes!$P116,Taxes!$P$77))),
IF(SUMIFS(Taxes!$N$14:$N$17,Taxes!$J$14:$J$17,YEAR(BQ$4))&gt;1,SUMIFS(Taxes!$P$77:$P$79,Taxes!$N$77:$N$79,SUMIFS(Taxes!$N$14:$N$17,Taxes!$J$14:$J$17,YEAR(BQ$4))),
IF(Taxes!$N$12&gt;1,SUMIFS(Taxes!$P$77:$P$79,Taxes!$N$77:$N$79,Taxes!$N$12),IF(Taxes!$P116&lt;&gt;"",Taxes!$P116,SUMIFS(Taxes!$P$77:$P$79,Taxes!$N$77:$N$79,Taxes!$N$12)))
))
)</f>
        <v>578.81250000000011</v>
      </c>
      <c r="BR245" s="5">
        <f ca="1">IF(BR$4="",0,BR209*
IF(SUMIFS(Taxes!$N$14:$N$17,Taxes!$J$14:$J$17,YEAR(BR$4))=4,IF(BR$1&lt;=Taxes!$P$81*12,Taxes!$P$82,IF(BR$1&lt;=Taxes!$P$83*12,Taxes!$P$84,IF(Taxes!$P116&lt;&gt;"",Taxes!$P116,Taxes!$P$77))),
IF(SUMIFS(Taxes!$N$14:$N$17,Taxes!$J$14:$J$17,YEAR(BR$4))&gt;1,SUMIFS(Taxes!$P$77:$P$79,Taxes!$N$77:$N$79,SUMIFS(Taxes!$N$14:$N$17,Taxes!$J$14:$J$17,YEAR(BR$4))),
IF(Taxes!$N$12&gt;1,SUMIFS(Taxes!$P$77:$P$79,Taxes!$N$77:$N$79,Taxes!$N$12),IF(Taxes!$P116&lt;&gt;"",Taxes!$P116,SUMIFS(Taxes!$P$77:$P$79,Taxes!$N$77:$N$79,Taxes!$N$12)))
))
)</f>
        <v>578.81250000000011</v>
      </c>
      <c r="BS245" s="5">
        <f ca="1">IF(BS$4="",0,BS209*
IF(SUMIFS(Taxes!$N$14:$N$17,Taxes!$J$14:$J$17,YEAR(BS$4))=4,IF(BS$1&lt;=Taxes!$P$81*12,Taxes!$P$82,IF(BS$1&lt;=Taxes!$P$83*12,Taxes!$P$84,IF(Taxes!$P116&lt;&gt;"",Taxes!$P116,Taxes!$P$77))),
IF(SUMIFS(Taxes!$N$14:$N$17,Taxes!$J$14:$J$17,YEAR(BS$4))&gt;1,SUMIFS(Taxes!$P$77:$P$79,Taxes!$N$77:$N$79,SUMIFS(Taxes!$N$14:$N$17,Taxes!$J$14:$J$17,YEAR(BS$4))),
IF(Taxes!$N$12&gt;1,SUMIFS(Taxes!$P$77:$P$79,Taxes!$N$77:$N$79,Taxes!$N$12),IF(Taxes!$P116&lt;&gt;"",Taxes!$P116,SUMIFS(Taxes!$P$77:$P$79,Taxes!$N$77:$N$79,Taxes!$N$12)))
))
)</f>
        <v>578.81250000000011</v>
      </c>
      <c r="BT245" s="5">
        <f ca="1">IF(BT$4="",0,BT209*
IF(SUMIFS(Taxes!$N$14:$N$17,Taxes!$J$14:$J$17,YEAR(BT$4))=4,IF(BT$1&lt;=Taxes!$P$81*12,Taxes!$P$82,IF(BT$1&lt;=Taxes!$P$83*12,Taxes!$P$84,IF(Taxes!$P116&lt;&gt;"",Taxes!$P116,Taxes!$P$77))),
IF(SUMIFS(Taxes!$N$14:$N$17,Taxes!$J$14:$J$17,YEAR(BT$4))&gt;1,SUMIFS(Taxes!$P$77:$P$79,Taxes!$N$77:$N$79,SUMIFS(Taxes!$N$14:$N$17,Taxes!$J$14:$J$17,YEAR(BT$4))),
IF(Taxes!$N$12&gt;1,SUMIFS(Taxes!$P$77:$P$79,Taxes!$N$77:$N$79,Taxes!$N$12),IF(Taxes!$P116&lt;&gt;"",Taxes!$P116,SUMIFS(Taxes!$P$77:$P$79,Taxes!$N$77:$N$79,Taxes!$N$12)))
))
)</f>
        <v>607.75312500000007</v>
      </c>
      <c r="BU245" s="5">
        <f ca="1">IF(BU$4="",0,BU209*
IF(SUMIFS(Taxes!$N$14:$N$17,Taxes!$J$14:$J$17,YEAR(BU$4))=4,IF(BU$1&lt;=Taxes!$P$81*12,Taxes!$P$82,IF(BU$1&lt;=Taxes!$P$83*12,Taxes!$P$84,IF(Taxes!$P116&lt;&gt;"",Taxes!$P116,Taxes!$P$77))),
IF(SUMIFS(Taxes!$N$14:$N$17,Taxes!$J$14:$J$17,YEAR(BU$4))&gt;1,SUMIFS(Taxes!$P$77:$P$79,Taxes!$N$77:$N$79,SUMIFS(Taxes!$N$14:$N$17,Taxes!$J$14:$J$17,YEAR(BU$4))),
IF(Taxes!$N$12&gt;1,SUMIFS(Taxes!$P$77:$P$79,Taxes!$N$77:$N$79,Taxes!$N$12),IF(Taxes!$P116&lt;&gt;"",Taxes!$P116,SUMIFS(Taxes!$P$77:$P$79,Taxes!$N$77:$N$79,Taxes!$N$12)))
))
)</f>
        <v>607.75312500000007</v>
      </c>
      <c r="BV245" s="5">
        <f ca="1">IF(BV$4="",0,BV209*
IF(SUMIFS(Taxes!$N$14:$N$17,Taxes!$J$14:$J$17,YEAR(BV$4))=4,IF(BV$1&lt;=Taxes!$P$81*12,Taxes!$P$82,IF(BV$1&lt;=Taxes!$P$83*12,Taxes!$P$84,IF(Taxes!$P116&lt;&gt;"",Taxes!$P116,Taxes!$P$77))),
IF(SUMIFS(Taxes!$N$14:$N$17,Taxes!$J$14:$J$17,YEAR(BV$4))&gt;1,SUMIFS(Taxes!$P$77:$P$79,Taxes!$N$77:$N$79,SUMIFS(Taxes!$N$14:$N$17,Taxes!$J$14:$J$17,YEAR(BV$4))),
IF(Taxes!$N$12&gt;1,SUMIFS(Taxes!$P$77:$P$79,Taxes!$N$77:$N$79,Taxes!$N$12),IF(Taxes!$P116&lt;&gt;"",Taxes!$P116,SUMIFS(Taxes!$P$77:$P$79,Taxes!$N$77:$N$79,Taxes!$N$12)))
))
)</f>
        <v>607.75312500000007</v>
      </c>
      <c r="BW245" s="5">
        <f ca="1">IF(BW$4="",0,BW209*
IF(SUMIFS(Taxes!$N$14:$N$17,Taxes!$J$14:$J$17,YEAR(BW$4))=4,IF(BW$1&lt;=Taxes!$P$81*12,Taxes!$P$82,IF(BW$1&lt;=Taxes!$P$83*12,Taxes!$P$84,IF(Taxes!$P116&lt;&gt;"",Taxes!$P116,Taxes!$P$77))),
IF(SUMIFS(Taxes!$N$14:$N$17,Taxes!$J$14:$J$17,YEAR(BW$4))&gt;1,SUMIFS(Taxes!$P$77:$P$79,Taxes!$N$77:$N$79,SUMIFS(Taxes!$N$14:$N$17,Taxes!$J$14:$J$17,YEAR(BW$4))),
IF(Taxes!$N$12&gt;1,SUMIFS(Taxes!$P$77:$P$79,Taxes!$N$77:$N$79,Taxes!$N$12),IF(Taxes!$P116&lt;&gt;"",Taxes!$P116,SUMIFS(Taxes!$P$77:$P$79,Taxes!$N$77:$N$79,Taxes!$N$12)))
))
)</f>
        <v>607.75312500000007</v>
      </c>
      <c r="BX245" s="5">
        <f ca="1">IF(BX$4="",0,BX209*
IF(SUMIFS(Taxes!$N$14:$N$17,Taxes!$J$14:$J$17,YEAR(BX$4))=4,IF(BX$1&lt;=Taxes!$P$81*12,Taxes!$P$82,IF(BX$1&lt;=Taxes!$P$83*12,Taxes!$P$84,IF(Taxes!$P116&lt;&gt;"",Taxes!$P116,Taxes!$P$77))),
IF(SUMIFS(Taxes!$N$14:$N$17,Taxes!$J$14:$J$17,YEAR(BX$4))&gt;1,SUMIFS(Taxes!$P$77:$P$79,Taxes!$N$77:$N$79,SUMIFS(Taxes!$N$14:$N$17,Taxes!$J$14:$J$17,YEAR(BX$4))),
IF(Taxes!$N$12&gt;1,SUMIFS(Taxes!$P$77:$P$79,Taxes!$N$77:$N$79,Taxes!$N$12),IF(Taxes!$P116&lt;&gt;"",Taxes!$P116,SUMIFS(Taxes!$P$77:$P$79,Taxes!$N$77:$N$79,Taxes!$N$12)))
))
)</f>
        <v>607.75312500000007</v>
      </c>
      <c r="BY245" s="5">
        <f ca="1">IF(BY$4="",0,BY209*
IF(SUMIFS(Taxes!$N$14:$N$17,Taxes!$J$14:$J$17,YEAR(BY$4))=4,IF(BY$1&lt;=Taxes!$P$81*12,Taxes!$P$82,IF(BY$1&lt;=Taxes!$P$83*12,Taxes!$P$84,IF(Taxes!$P116&lt;&gt;"",Taxes!$P116,Taxes!$P$77))),
IF(SUMIFS(Taxes!$N$14:$N$17,Taxes!$J$14:$J$17,YEAR(BY$4))&gt;1,SUMIFS(Taxes!$P$77:$P$79,Taxes!$N$77:$N$79,SUMIFS(Taxes!$N$14:$N$17,Taxes!$J$14:$J$17,YEAR(BY$4))),
IF(Taxes!$N$12&gt;1,SUMIFS(Taxes!$P$77:$P$79,Taxes!$N$77:$N$79,Taxes!$N$12),IF(Taxes!$P116&lt;&gt;"",Taxes!$P116,SUMIFS(Taxes!$P$77:$P$79,Taxes!$N$77:$N$79,Taxes!$N$12)))
))
)</f>
        <v>607.75312500000007</v>
      </c>
      <c r="BZ245" s="5">
        <f ca="1">IF(BZ$4="",0,BZ209*
IF(SUMIFS(Taxes!$N$14:$N$17,Taxes!$J$14:$J$17,YEAR(BZ$4))=4,IF(BZ$1&lt;=Taxes!$P$81*12,Taxes!$P$82,IF(BZ$1&lt;=Taxes!$P$83*12,Taxes!$P$84,IF(Taxes!$P116&lt;&gt;"",Taxes!$P116,Taxes!$P$77))),
IF(SUMIFS(Taxes!$N$14:$N$17,Taxes!$J$14:$J$17,YEAR(BZ$4))&gt;1,SUMIFS(Taxes!$P$77:$P$79,Taxes!$N$77:$N$79,SUMIFS(Taxes!$N$14:$N$17,Taxes!$J$14:$J$17,YEAR(BZ$4))),
IF(Taxes!$N$12&gt;1,SUMIFS(Taxes!$P$77:$P$79,Taxes!$N$77:$N$79,Taxes!$N$12),IF(Taxes!$P116&lt;&gt;"",Taxes!$P116,SUMIFS(Taxes!$P$77:$P$79,Taxes!$N$77:$N$79,Taxes!$N$12)))
))
)</f>
        <v>607.75312500000007</v>
      </c>
      <c r="CA245" s="5">
        <f ca="1">IF(CA$4="",0,CA209*
IF(SUMIFS(Taxes!$N$14:$N$17,Taxes!$J$14:$J$17,YEAR(CA$4))=4,IF(CA$1&lt;=Taxes!$P$81*12,Taxes!$P$82,IF(CA$1&lt;=Taxes!$P$83*12,Taxes!$P$84,IF(Taxes!$P116&lt;&gt;"",Taxes!$P116,Taxes!$P$77))),
IF(SUMIFS(Taxes!$N$14:$N$17,Taxes!$J$14:$J$17,YEAR(CA$4))&gt;1,SUMIFS(Taxes!$P$77:$P$79,Taxes!$N$77:$N$79,SUMIFS(Taxes!$N$14:$N$17,Taxes!$J$14:$J$17,YEAR(CA$4))),
IF(Taxes!$N$12&gt;1,SUMIFS(Taxes!$P$77:$P$79,Taxes!$N$77:$N$79,Taxes!$N$12),IF(Taxes!$P116&lt;&gt;"",Taxes!$P116,SUMIFS(Taxes!$P$77:$P$79,Taxes!$N$77:$N$79,Taxes!$N$12)))
))
)</f>
        <v>607.75312500000007</v>
      </c>
      <c r="CB245" s="5">
        <f ca="1">IF(CB$4="",0,CB209*
IF(SUMIFS(Taxes!$N$14:$N$17,Taxes!$J$14:$J$17,YEAR(CB$4))=4,IF(CB$1&lt;=Taxes!$P$81*12,Taxes!$P$82,IF(CB$1&lt;=Taxes!$P$83*12,Taxes!$P$84,IF(Taxes!$P116&lt;&gt;"",Taxes!$P116,Taxes!$P$77))),
IF(SUMIFS(Taxes!$N$14:$N$17,Taxes!$J$14:$J$17,YEAR(CB$4))&gt;1,SUMIFS(Taxes!$P$77:$P$79,Taxes!$N$77:$N$79,SUMIFS(Taxes!$N$14:$N$17,Taxes!$J$14:$J$17,YEAR(CB$4))),
IF(Taxes!$N$12&gt;1,SUMIFS(Taxes!$P$77:$P$79,Taxes!$N$77:$N$79,Taxes!$N$12),IF(Taxes!$P116&lt;&gt;"",Taxes!$P116,SUMIFS(Taxes!$P$77:$P$79,Taxes!$N$77:$N$79,Taxes!$N$12)))
))
)</f>
        <v>607.75312500000007</v>
      </c>
      <c r="CC245" s="5">
        <f ca="1">IF(CC$4="",0,CC209*
IF(SUMIFS(Taxes!$N$14:$N$17,Taxes!$J$14:$J$17,YEAR(CC$4))=4,IF(CC$1&lt;=Taxes!$P$81*12,Taxes!$P$82,IF(CC$1&lt;=Taxes!$P$83*12,Taxes!$P$84,IF(Taxes!$P116&lt;&gt;"",Taxes!$P116,Taxes!$P$77))),
IF(SUMIFS(Taxes!$N$14:$N$17,Taxes!$J$14:$J$17,YEAR(CC$4))&gt;1,SUMIFS(Taxes!$P$77:$P$79,Taxes!$N$77:$N$79,SUMIFS(Taxes!$N$14:$N$17,Taxes!$J$14:$J$17,YEAR(CC$4))),
IF(Taxes!$N$12&gt;1,SUMIFS(Taxes!$P$77:$P$79,Taxes!$N$77:$N$79,Taxes!$N$12),IF(Taxes!$P116&lt;&gt;"",Taxes!$P116,SUMIFS(Taxes!$P$77:$P$79,Taxes!$N$77:$N$79,Taxes!$N$12)))
))
)</f>
        <v>607.75312500000007</v>
      </c>
      <c r="CD245" s="5">
        <f ca="1">IF(CD$4="",0,CD209*
IF(SUMIFS(Taxes!$N$14:$N$17,Taxes!$J$14:$J$17,YEAR(CD$4))=4,IF(CD$1&lt;=Taxes!$P$81*12,Taxes!$P$82,IF(CD$1&lt;=Taxes!$P$83*12,Taxes!$P$84,IF(Taxes!$P116&lt;&gt;"",Taxes!$P116,Taxes!$P$77))),
IF(SUMIFS(Taxes!$N$14:$N$17,Taxes!$J$14:$J$17,YEAR(CD$4))&gt;1,SUMIFS(Taxes!$P$77:$P$79,Taxes!$N$77:$N$79,SUMIFS(Taxes!$N$14:$N$17,Taxes!$J$14:$J$17,YEAR(CD$4))),
IF(Taxes!$N$12&gt;1,SUMIFS(Taxes!$P$77:$P$79,Taxes!$N$77:$N$79,Taxes!$N$12),IF(Taxes!$P116&lt;&gt;"",Taxes!$P116,SUMIFS(Taxes!$P$77:$P$79,Taxes!$N$77:$N$79,Taxes!$N$12)))
))
)</f>
        <v>607.75312500000007</v>
      </c>
      <c r="CE245" s="5">
        <f ca="1">IF(CE$4="",0,CE209*
IF(SUMIFS(Taxes!$N$14:$N$17,Taxes!$J$14:$J$17,YEAR(CE$4))=4,IF(CE$1&lt;=Taxes!$P$81*12,Taxes!$P$82,IF(CE$1&lt;=Taxes!$P$83*12,Taxes!$P$84,IF(Taxes!$P116&lt;&gt;"",Taxes!$P116,Taxes!$P$77))),
IF(SUMIFS(Taxes!$N$14:$N$17,Taxes!$J$14:$J$17,YEAR(CE$4))&gt;1,SUMIFS(Taxes!$P$77:$P$79,Taxes!$N$77:$N$79,SUMIFS(Taxes!$N$14:$N$17,Taxes!$J$14:$J$17,YEAR(CE$4))),
IF(Taxes!$N$12&gt;1,SUMIFS(Taxes!$P$77:$P$79,Taxes!$N$77:$N$79,Taxes!$N$12),IF(Taxes!$P116&lt;&gt;"",Taxes!$P116,SUMIFS(Taxes!$P$77:$P$79,Taxes!$N$77:$N$79,Taxes!$N$12)))
))
)</f>
        <v>607.75312500000007</v>
      </c>
      <c r="CF245" s="5">
        <f ca="1">IF(CF$4="",0,CF209*
IF(SUMIFS(Taxes!$N$14:$N$17,Taxes!$J$14:$J$17,YEAR(CF$4))=4,IF(CF$1&lt;=Taxes!$P$81*12,Taxes!$P$82,IF(CF$1&lt;=Taxes!$P$83*12,Taxes!$P$84,IF(Taxes!$P116&lt;&gt;"",Taxes!$P116,Taxes!$P$77))),
IF(SUMIFS(Taxes!$N$14:$N$17,Taxes!$J$14:$J$17,YEAR(CF$4))&gt;1,SUMIFS(Taxes!$P$77:$P$79,Taxes!$N$77:$N$79,SUMIFS(Taxes!$N$14:$N$17,Taxes!$J$14:$J$17,YEAR(CF$4))),
IF(Taxes!$N$12&gt;1,SUMIFS(Taxes!$P$77:$P$79,Taxes!$N$77:$N$79,Taxes!$N$12),IF(Taxes!$P116&lt;&gt;"",Taxes!$P116,SUMIFS(Taxes!$P$77:$P$79,Taxes!$N$77:$N$79,Taxes!$N$12)))
))
)</f>
        <v>0</v>
      </c>
    </row>
    <row r="246" spans="2:84" ht="3" customHeight="1" x14ac:dyDescent="0.3"/>
    <row r="247" spans="2:84" ht="3" customHeight="1" x14ac:dyDescent="0.3"/>
    <row r="248" spans="2:84" s="26" customFormat="1" ht="12" x14ac:dyDescent="0.25">
      <c r="B248" s="13"/>
      <c r="M248" s="55"/>
      <c r="N248" s="44" t="s">
        <v>21</v>
      </c>
      <c r="O248" s="45"/>
      <c r="P248" s="46"/>
      <c r="Q248" s="89"/>
      <c r="U248" s="41"/>
      <c r="V248" s="42"/>
      <c r="W248" s="43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</row>
    <row r="249" spans="2:84" x14ac:dyDescent="0.3">
      <c r="B249" s="13">
        <f>ROW()</f>
        <v>249</v>
      </c>
    </row>
    <row r="250" spans="2:84" x14ac:dyDescent="0.3">
      <c r="B250" s="13">
        <f>ROW()</f>
        <v>250</v>
      </c>
      <c r="H250" s="1" t="s">
        <v>144</v>
      </c>
      <c r="M250" s="53" t="s">
        <v>18</v>
      </c>
      <c r="P250" s="72"/>
      <c r="U250" s="5">
        <f ca="1">SUM(INDIRECT(ADDRESS($B250,$X$2)&amp;":"&amp;ADDRESS($B250,$X$2-1+$P$8)))</f>
        <v>216395846.75578594</v>
      </c>
      <c r="X250" s="5">
        <f ca="1">IF(X$4="",0,X214-X216)</f>
        <v>-18000.000000000004</v>
      </c>
      <c r="Y250" s="5">
        <f t="shared" ref="Y250:AI250" ca="1" si="166">IF(Y$4="",0,Y214-Y216)</f>
        <v>-18000.000000000004</v>
      </c>
      <c r="Z250" s="5">
        <f t="shared" ca="1" si="166"/>
        <v>-29666.666666666672</v>
      </c>
      <c r="AA250" s="5">
        <f t="shared" ca="1" si="166"/>
        <v>-90000</v>
      </c>
      <c r="AB250" s="5">
        <f t="shared" ca="1" si="166"/>
        <v>29750</v>
      </c>
      <c r="AC250" s="5">
        <f t="shared" ca="1" si="166"/>
        <v>226333.33333333331</v>
      </c>
      <c r="AD250" s="5">
        <f t="shared" ca="1" si="166"/>
        <v>345241.66666666669</v>
      </c>
      <c r="AE250" s="5">
        <f t="shared" ca="1" si="166"/>
        <v>461670.00000000012</v>
      </c>
      <c r="AF250" s="5">
        <f t="shared" ca="1" si="166"/>
        <v>590983.16666666674</v>
      </c>
      <c r="AG250" s="5">
        <f t="shared" ca="1" si="166"/>
        <v>721993.33333333337</v>
      </c>
      <c r="AH250" s="5">
        <f t="shared" ca="1" si="166"/>
        <v>844583.08333333349</v>
      </c>
      <c r="AI250" s="5">
        <f t="shared" ca="1" si="166"/>
        <v>967172.83333333349</v>
      </c>
      <c r="AJ250" s="5">
        <f t="shared" ref="AJ250:CF250" ca="1" si="167">IF(AJ$4="",0,AJ214-AJ216)</f>
        <v>1086699.5833333335</v>
      </c>
      <c r="AK250" s="5">
        <f t="shared" ca="1" si="167"/>
        <v>1202259.7833333334</v>
      </c>
      <c r="AL250" s="5">
        <f t="shared" ca="1" si="167"/>
        <v>1344719.5443333331</v>
      </c>
      <c r="AM250" s="5">
        <f t="shared" ca="1" si="167"/>
        <v>1488929.4870000002</v>
      </c>
      <c r="AN250" s="5">
        <f t="shared" ca="1" si="167"/>
        <v>1614207.698166667</v>
      </c>
      <c r="AO250" s="5">
        <f t="shared" ca="1" si="167"/>
        <v>1739485.9093333331</v>
      </c>
      <c r="AP250" s="5">
        <f t="shared" ca="1" si="167"/>
        <v>1861422.2855000002</v>
      </c>
      <c r="AQ250" s="5">
        <f t="shared" ca="1" si="167"/>
        <v>1976027.5306666666</v>
      </c>
      <c r="AR250" s="5">
        <f t="shared" ca="1" si="167"/>
        <v>2131273.1146713332</v>
      </c>
      <c r="AS250" s="5">
        <f t="shared" ca="1" si="167"/>
        <v>2289198.6851213337</v>
      </c>
      <c r="AT250" s="5">
        <f t="shared" ca="1" si="167"/>
        <v>2417223.619200334</v>
      </c>
      <c r="AU250" s="5">
        <f t="shared" ca="1" si="167"/>
        <v>2545248.5532793333</v>
      </c>
      <c r="AV250" s="5">
        <f t="shared" ca="1" si="167"/>
        <v>2667695.2839583331</v>
      </c>
      <c r="AW250" s="5">
        <f t="shared" ca="1" si="167"/>
        <v>2781255.4300723346</v>
      </c>
      <c r="AX250" s="5">
        <f t="shared" ca="1" si="167"/>
        <v>2951567.2468140814</v>
      </c>
      <c r="AY250" s="5">
        <f t="shared" ca="1" si="167"/>
        <v>3123740.5515637645</v>
      </c>
      <c r="AZ250" s="5">
        <f t="shared" ca="1" si="167"/>
        <v>3254571.7129471684</v>
      </c>
      <c r="BA250" s="5">
        <f t="shared" ca="1" si="167"/>
        <v>3385402.8743305742</v>
      </c>
      <c r="BB250" s="5">
        <f t="shared" ca="1" si="167"/>
        <v>3510325.1144614788</v>
      </c>
      <c r="BC250" s="5">
        <f t="shared" ca="1" si="167"/>
        <v>3622746.5895903832</v>
      </c>
      <c r="BD250" s="5">
        <f t="shared" ca="1" si="167"/>
        <v>3807796.6897223676</v>
      </c>
      <c r="BE250" s="5">
        <f t="shared" ca="1" si="167"/>
        <v>3994766.5537266978</v>
      </c>
      <c r="BF250" s="5">
        <f t="shared" ca="1" si="167"/>
        <v>4128464.7153662457</v>
      </c>
      <c r="BG250" s="5">
        <f t="shared" ca="1" si="167"/>
        <v>4262162.8770057894</v>
      </c>
      <c r="BH250" s="5">
        <f t="shared" ca="1" si="167"/>
        <v>4387519.4244772466</v>
      </c>
      <c r="BI250" s="5">
        <f t="shared" ca="1" si="167"/>
        <v>4498705.1208805926</v>
      </c>
      <c r="BJ250" s="5">
        <f t="shared" ca="1" si="167"/>
        <v>4699057.6681236168</v>
      </c>
      <c r="BK250" s="5">
        <f t="shared" ca="1" si="167"/>
        <v>4901390.1109570432</v>
      </c>
      <c r="BL250" s="5">
        <f t="shared" ca="1" si="167"/>
        <v>5037052.6532997042</v>
      </c>
      <c r="BM250" s="5">
        <f t="shared" ca="1" si="167"/>
        <v>5173679.883142367</v>
      </c>
      <c r="BN250" s="5">
        <f t="shared" ca="1" si="167"/>
        <v>5301530.828605541</v>
      </c>
      <c r="BO250" s="5">
        <f t="shared" ca="1" si="167"/>
        <v>5411379.991448978</v>
      </c>
      <c r="BP250" s="5">
        <f t="shared" ca="1" si="167"/>
        <v>5627616.747339814</v>
      </c>
      <c r="BQ250" s="5">
        <f t="shared" ca="1" si="167"/>
        <v>5845895.4721749146</v>
      </c>
      <c r="BR250" s="5">
        <f t="shared" ca="1" si="167"/>
        <v>5985515.1601307439</v>
      </c>
      <c r="BS250" s="5">
        <f t="shared" ca="1" si="167"/>
        <v>6125134.8480865732</v>
      </c>
      <c r="BT250" s="5">
        <f t="shared" ca="1" si="167"/>
        <v>6253285.2643228341</v>
      </c>
      <c r="BU250" s="5">
        <f t="shared" ca="1" si="167"/>
        <v>6361693.3771090461</v>
      </c>
      <c r="BV250" s="5">
        <f t="shared" ca="1" si="167"/>
        <v>6580233.292422045</v>
      </c>
      <c r="BW250" s="5">
        <f t="shared" ca="1" si="167"/>
        <v>6815060.1881365413</v>
      </c>
      <c r="BX250" s="5">
        <f t="shared" ca="1" si="167"/>
        <v>6957737.0735888984</v>
      </c>
      <c r="BY250" s="5">
        <f t="shared" ca="1" si="167"/>
        <v>7100413.9590412602</v>
      </c>
      <c r="BZ250" s="5">
        <f t="shared" ca="1" si="167"/>
        <v>7231119.8672245061</v>
      </c>
      <c r="CA250" s="5">
        <f t="shared" ca="1" si="167"/>
        <v>7337978.5338458754</v>
      </c>
      <c r="CB250" s="5">
        <f t="shared" ca="1" si="167"/>
        <v>7587801.884517733</v>
      </c>
      <c r="CC250" s="5">
        <f t="shared" ca="1" si="167"/>
        <v>7839797.5412687566</v>
      </c>
      <c r="CD250" s="5">
        <f t="shared" ca="1" si="167"/>
        <v>7985597.7411372568</v>
      </c>
      <c r="CE250" s="5">
        <f t="shared" ca="1" si="167"/>
        <v>8131397.9410057515</v>
      </c>
      <c r="CF250" s="5">
        <f t="shared" ca="1" si="167"/>
        <v>0</v>
      </c>
    </row>
    <row r="251" spans="2:84" x14ac:dyDescent="0.3">
      <c r="B251" s="13">
        <f>ROW()</f>
        <v>251</v>
      </c>
    </row>
    <row r="252" spans="2:84" x14ac:dyDescent="0.3">
      <c r="B252" s="13">
        <f>ROW()</f>
        <v>252</v>
      </c>
      <c r="H252" s="1" t="s">
        <v>145</v>
      </c>
      <c r="M252" s="53" t="s">
        <v>18</v>
      </c>
      <c r="P252" s="72" t="str">
        <f>Lists!$AI$14</f>
        <v>PL</v>
      </c>
      <c r="U252" s="5">
        <f ca="1">SUM(INDIRECT(ADDRESS($B252,$X$2)&amp;":"&amp;ADDRESS($B252,$X$2-1+$P$8)))</f>
        <v>461343939.07878911</v>
      </c>
      <c r="X252" s="5">
        <f ca="1">SUMIFS(X$10:X251,$P$10:$P251,Lists!$AI$12)-SUMIFS(X$10:X251,$P$10:$P251,Lists!$AI$13)</f>
        <v>-454000</v>
      </c>
      <c r="Y252" s="5">
        <f ca="1">SUMIFS(Y$10:Y251,$P$10:$P251,Lists!$AI$12)-SUMIFS(Y$10:Y251,$P$10:$P251,Lists!$AI$13)</f>
        <v>-675000</v>
      </c>
      <c r="Z252" s="5">
        <f ca="1">SUMIFS(Z$10:Z251,$P$10:$P251,Lists!$AI$12)-SUMIFS(Z$10:Z251,$P$10:$P251,Lists!$AI$13)</f>
        <v>-1032333.3333333334</v>
      </c>
      <c r="AA252" s="5">
        <f ca="1">SUMIFS(AA$10:AA251,$P$10:$P251,Lists!$AI$12)-SUMIFS(AA$10:AA251,$P$10:$P251,Lists!$AI$13)</f>
        <v>-1075666.6666666667</v>
      </c>
      <c r="AB252" s="5">
        <f ca="1">SUMIFS(AB$10:AB251,$P$10:$P251,Lists!$AI$12)-SUMIFS(AB$10:AB251,$P$10:$P251,Lists!$AI$13)</f>
        <v>-824250.00000000012</v>
      </c>
      <c r="AC252" s="5">
        <f ca="1">SUMIFS(AC$10:AC251,$P$10:$P251,Lists!$AI$12)-SUMIFS(AC$10:AC251,$P$10:$P251,Lists!$AI$13)</f>
        <v>-304250</v>
      </c>
      <c r="AD252" s="5">
        <f ca="1">SUMIFS(AD$10:AD251,$P$10:$P251,Lists!$AI$12)-SUMIFS(AD$10:AD251,$P$10:$P251,Lists!$AI$13)</f>
        <v>10791.666666666977</v>
      </c>
      <c r="AE252" s="5">
        <f ca="1">SUMIFS(AE$10:AE251,$P$10:$P251,Lists!$AI$12)-SUMIFS(AE$10:AE251,$P$10:$P251,Lists!$AI$13)</f>
        <v>244433.33333333349</v>
      </c>
      <c r="AF252" s="5">
        <f ca="1">SUMIFS(AF$10:AF251,$P$10:$P251,Lists!$AI$12)-SUMIFS(AF$10:AF251,$P$10:$P251,Lists!$AI$13)</f>
        <v>517957.5</v>
      </c>
      <c r="AG252" s="5">
        <f ca="1">SUMIFS(AG$10:AG251,$P$10:$P251,Lists!$AI$12)-SUMIFS(AG$10:AG251,$P$10:$P251,Lists!$AI$13)</f>
        <v>783516.66666666791</v>
      </c>
      <c r="AH252" s="5">
        <f ca="1">SUMIFS(AH$10:AH251,$P$10:$P251,Lists!$AI$12)-SUMIFS(AH$10:AH251,$P$10:$P251,Lists!$AI$13)</f>
        <v>1131265.416666667</v>
      </c>
      <c r="AI252" s="5">
        <f ca="1">SUMIFS(AI$10:AI251,$P$10:$P251,Lists!$AI$12)-SUMIFS(AI$10:AI251,$P$10:$P251,Lists!$AI$13)</f>
        <v>1479014.166666667</v>
      </c>
      <c r="AJ252" s="5">
        <f ca="1">SUMIFS(AJ$10:AJ251,$P$10:$P251,Lists!$AI$12)-SUMIFS(AJ$10:AJ251,$P$10:$P251,Lists!$AI$13)</f>
        <v>1669528.541666667</v>
      </c>
      <c r="AK252" s="5">
        <f ca="1">SUMIFS(AK$10:AK251,$P$10:$P251,Lists!$AI$12)-SUMIFS(AK$10:AK251,$P$10:$P251,Lists!$AI$13)</f>
        <v>2013749.5416666679</v>
      </c>
      <c r="AL252" s="5">
        <f ca="1">SUMIFS(AL$10:AL251,$P$10:$P251,Lists!$AI$12)-SUMIFS(AL$10:AL251,$P$10:$P251,Lists!$AI$13)</f>
        <v>2417889.3466666667</v>
      </c>
      <c r="AM252" s="5">
        <f ca="1">SUMIFS(AM$10:AM251,$P$10:$P251,Lists!$AI$12)-SUMIFS(AM$10:AM251,$P$10:$P251,Lists!$AI$13)</f>
        <v>2715780.5599999996</v>
      </c>
      <c r="AN252" s="5">
        <f ca="1">SUMIFS(AN$10:AN251,$P$10:$P251,Lists!$AI$12)-SUMIFS(AN$10:AN251,$P$10:$P251,Lists!$AI$13)</f>
        <v>2976060.7408333328</v>
      </c>
      <c r="AO252" s="5">
        <f ca="1">SUMIFS(AO$10:AO251,$P$10:$P251,Lists!$AI$12)-SUMIFS(AO$10:AO251,$P$10:$P251,Lists!$AI$13)</f>
        <v>3224827.7966666669</v>
      </c>
      <c r="AP252" s="5">
        <f ca="1">SUMIFS(AP$10:AP251,$P$10:$P251,Lists!$AI$12)-SUMIFS(AP$10:AP251,$P$10:$P251,Lists!$AI$13)</f>
        <v>3538738.1462499984</v>
      </c>
      <c r="AQ252" s="5">
        <f ca="1">SUMIFS(AQ$10:AQ251,$P$10:$P251,Lists!$AI$12)-SUMIFS(AQ$10:AQ251,$P$10:$P251,Lists!$AI$13)</f>
        <v>3889638.9720833339</v>
      </c>
      <c r="AR252" s="5">
        <f ca="1">SUMIFS(AR$10:AR251,$P$10:$P251,Lists!$AI$12)-SUMIFS(AR$10:AR251,$P$10:$P251,Lists!$AI$13)</f>
        <v>4109175.1471066661</v>
      </c>
      <c r="AS252" s="5">
        <f ca="1">SUMIFS(AS$10:AS251,$P$10:$P251,Lists!$AI$12)-SUMIFS(AS$10:AS251,$P$10:$P251,Lists!$AI$13)</f>
        <v>4551109.9893566687</v>
      </c>
      <c r="AT252" s="5">
        <f ca="1">SUMIFS(AT$10:AT251,$P$10:$P251,Lists!$AI$12)-SUMIFS(AT$10:AT251,$P$10:$P251,Lists!$AI$13)</f>
        <v>4808200.5797516722</v>
      </c>
      <c r="AU252" s="5">
        <f ca="1">SUMIFS(AU$10:AU251,$P$10:$P251,Lists!$AI$12)-SUMIFS(AU$10:AU251,$P$10:$P251,Lists!$AI$13)</f>
        <v>5172411.1701466683</v>
      </c>
      <c r="AV252" s="5">
        <f ca="1">SUMIFS(AV$10:AV251,$P$10:$P251,Lists!$AI$12)-SUMIFS(AV$10:AV251,$P$10:$P251,Lists!$AI$13)</f>
        <v>5350662.2353385407</v>
      </c>
      <c r="AW252" s="5">
        <f ca="1">SUMIFS(AW$10:AW251,$P$10:$P251,Lists!$AI$12)-SUMIFS(AW$10:AW251,$P$10:$P251,Lists!$AI$13)</f>
        <v>5598010.181908546</v>
      </c>
      <c r="AX252" s="5">
        <f ca="1">SUMIFS(AX$10:AX251,$P$10:$P251,Lists!$AI$12)-SUMIFS(AX$10:AX251,$P$10:$P251,Lists!$AI$13)</f>
        <v>6081524.6444172841</v>
      </c>
      <c r="AY252" s="5">
        <f ca="1">SUMIFS(AY$10:AY251,$P$10:$P251,Lists!$AI$12)-SUMIFS(AY$10:AY251,$P$10:$P251,Lists!$AI$13)</f>
        <v>6561903.8831656985</v>
      </c>
      <c r="AZ252" s="5">
        <f ca="1">SUMIFS(AZ$10:AZ251,$P$10:$P251,Lists!$AI$12)-SUMIFS(AZ$10:AZ251,$P$10:$P251,Lists!$AI$13)</f>
        <v>6824293.7284827195</v>
      </c>
      <c r="BA252" s="5">
        <f ca="1">SUMIFS(BA$10:BA251,$P$10:$P251,Lists!$AI$12)-SUMIFS(BA$10:BA251,$P$10:$P251,Lists!$AI$13)</f>
        <v>7197017.173799742</v>
      </c>
      <c r="BB252" s="5">
        <f ca="1">SUMIFS(BB$10:BB251,$P$10:$P251,Lists!$AI$12)-SUMIFS(BB$10:BB251,$P$10:$P251,Lists!$AI$13)</f>
        <v>7397934.6249929443</v>
      </c>
      <c r="BC252" s="5">
        <f ca="1">SUMIFS(BC$10:BC251,$P$10:$P251,Lists!$AI$12)-SUMIFS(BC$10:BC251,$P$10:$P251,Lists!$AI$13)</f>
        <v>7762498.1314374655</v>
      </c>
      <c r="BD252" s="5">
        <f ca="1">SUMIFS(BD$10:BD251,$P$10:$P251,Lists!$AI$12)-SUMIFS(BD$10:BD251,$P$10:$P251,Lists!$AI$13)</f>
        <v>8185192.6123243384</v>
      </c>
      <c r="BE252" s="5">
        <f ca="1">SUMIFS(BE$10:BE251,$P$10:$P251,Lists!$AI$12)-SUMIFS(BE$10:BE251,$P$10:$P251,Lists!$AI$13)</f>
        <v>8595254.0785499848</v>
      </c>
      <c r="BF252" s="5">
        <f ca="1">SUMIFS(BF$10:BF251,$P$10:$P251,Lists!$AI$12)-SUMIFS(BF$10:BF251,$P$10:$P251,Lists!$AI$13)</f>
        <v>8976683.8779157214</v>
      </c>
      <c r="BG252" s="5">
        <f ca="1">SUMIFS(BG$10:BG251,$P$10:$P251,Lists!$AI$12)-SUMIFS(BG$10:BG251,$P$10:$P251,Lists!$AI$13)</f>
        <v>9358113.6772814505</v>
      </c>
      <c r="BH252" s="5">
        <f ca="1">SUMIFS(BH$10:BH251,$P$10:$P251,Lists!$AI$12)-SUMIFS(BH$10:BH251,$P$10:$P251,Lists!$AI$13)</f>
        <v>9505861.757564541</v>
      </c>
      <c r="BI252" s="5">
        <f ca="1">SUMIFS(BI$10:BI251,$P$10:$P251,Lists!$AI$12)-SUMIFS(BI$10:BI251,$P$10:$P251,Lists!$AI$13)</f>
        <v>9877408.7454468682</v>
      </c>
      <c r="BJ252" s="5">
        <f ca="1">SUMIFS(BJ$10:BJ251,$P$10:$P251,Lists!$AI$12)-SUMIFS(BJ$10:BJ251,$P$10:$P251,Lists!$AI$13)</f>
        <v>10333261.837862473</v>
      </c>
      <c r="BK252" s="5">
        <f ca="1">SUMIFS(BK$10:BK251,$P$10:$P251,Lists!$AI$12)-SUMIFS(BK$10:BK251,$P$10:$P251,Lists!$AI$13)</f>
        <v>10895296.345599767</v>
      </c>
      <c r="BL252" s="5">
        <f ca="1">SUMIFS(BL$10:BL251,$P$10:$P251,Lists!$AI$12)-SUMIFS(BL$10:BL251,$P$10:$P251,Lists!$AI$13)</f>
        <v>10934058.496258784</v>
      </c>
      <c r="BM252" s="5">
        <f ca="1">SUMIFS(BM$10:BM251,$P$10:$P251,Lists!$AI$12)-SUMIFS(BM$10:BM251,$P$10:$P251,Lists!$AI$13)</f>
        <v>11210748.808463458</v>
      </c>
      <c r="BN252" s="5">
        <f ca="1">SUMIFS(BN$10:BN251,$P$10:$P251,Lists!$AI$12)-SUMIFS(BN$10:BN251,$P$10:$P251,Lists!$AI$13)</f>
        <v>11512350.163821306</v>
      </c>
      <c r="BO252" s="5">
        <f ca="1">SUMIFS(BO$10:BO251,$P$10:$P251,Lists!$AI$12)-SUMIFS(BO$10:BO251,$P$10:$P251,Lists!$AI$13)</f>
        <v>11890982.371519979</v>
      </c>
      <c r="BP252" s="5">
        <f ca="1">SUMIFS(BP$10:BP251,$P$10:$P251,Lists!$AI$12)-SUMIFS(BP$10:BP251,$P$10:$P251,Lists!$AI$13)</f>
        <v>12392441.456388108</v>
      </c>
      <c r="BQ252" s="5">
        <f ca="1">SUMIFS(BQ$10:BQ251,$P$10:$P251,Lists!$AI$12)-SUMIFS(BQ$10:BQ251,$P$10:$P251,Lists!$AI$13)</f>
        <v>12997792.765096106</v>
      </c>
      <c r="BR252" s="5">
        <f ca="1">SUMIFS(BR$10:BR251,$P$10:$P251,Lists!$AI$12)-SUMIFS(BR$10:BR251,$P$10:$P251,Lists!$AI$13)</f>
        <v>13283589.323286436</v>
      </c>
      <c r="BS252" s="5">
        <f ca="1">SUMIFS(BS$10:BS251,$P$10:$P251,Lists!$AI$12)-SUMIFS(BS$10:BS251,$P$10:$P251,Lists!$AI$13)</f>
        <v>13683029.489476766</v>
      </c>
      <c r="BT252" s="5">
        <f ca="1">SUMIFS(BT$10:BT251,$P$10:$P251,Lists!$AI$12)-SUMIFS(BT$10:BT251,$P$10:$P251,Lists!$AI$13)</f>
        <v>13806908.663552728</v>
      </c>
      <c r="BU252" s="5">
        <f ca="1">SUMIFS(BU$10:BU251,$P$10:$P251,Lists!$AI$12)-SUMIFS(BU$10:BU251,$P$10:$P251,Lists!$AI$13)</f>
        <v>14075675.060443487</v>
      </c>
      <c r="BV252" s="5">
        <f ca="1">SUMIFS(BV$10:BV251,$P$10:$P251,Lists!$AI$12)-SUMIFS(BV$10:BV251,$P$10:$P251,Lists!$AI$13)</f>
        <v>14667298.804018751</v>
      </c>
      <c r="BW252" s="5">
        <f ca="1">SUMIFS(BW$10:BW251,$P$10:$P251,Lists!$AI$12)-SUMIFS(BW$10:BW251,$P$10:$P251,Lists!$AI$13)</f>
        <v>15317699.624807082</v>
      </c>
      <c r="BX252" s="5">
        <f ca="1">SUMIFS(BX$10:BX251,$P$10:$P251,Lists!$AI$12)-SUMIFS(BX$10:BX251,$P$10:$P251,Lists!$AI$13)</f>
        <v>15609399.696768299</v>
      </c>
      <c r="BY252" s="5">
        <f ca="1">SUMIFS(BY$10:BY251,$P$10:$P251,Lists!$AI$12)-SUMIFS(BY$10:BY251,$P$10:$P251,Lists!$AI$13)</f>
        <v>16018152.684969515</v>
      </c>
      <c r="BZ252" s="5">
        <f ca="1">SUMIFS(BZ$10:BZ251,$P$10:$P251,Lists!$AI$12)-SUMIFS(BZ$10:BZ251,$P$10:$P251,Lists!$AI$13)</f>
        <v>16200104.271932129</v>
      </c>
      <c r="CA252" s="5">
        <f ca="1">SUMIFS(CA$10:CA251,$P$10:$P251,Lists!$AI$12)-SUMIFS(CA$10:CA251,$P$10:$P251,Lists!$AI$13)</f>
        <v>16593212.6496282</v>
      </c>
      <c r="CB252" s="5">
        <f ca="1">SUMIFS(CB$10:CB251,$P$10:$P251,Lists!$AI$12)-SUMIFS(CB$10:CB251,$P$10:$P251,Lists!$AI$13)</f>
        <v>17191398.935907312</v>
      </c>
      <c r="CC252" s="5">
        <f ca="1">SUMIFS(CC$10:CC251,$P$10:$P251,Lists!$AI$12)-SUMIFS(CC$10:CC251,$P$10:$P251,Lists!$AI$13)</f>
        <v>17771586.066555224</v>
      </c>
      <c r="CD252" s="5">
        <f ca="1">SUMIFS(CD$10:CD251,$P$10:$P251,Lists!$AI$12)-SUMIFS(CD$10:CD251,$P$10:$P251,Lists!$AI$13)</f>
        <v>18189862.998055898</v>
      </c>
      <c r="CE252" s="5">
        <f ca="1">SUMIFS(CE$10:CE251,$P$10:$P251,Lists!$AI$12)-SUMIFS(CE$10:CE251,$P$10:$P251,Lists!$AI$13)</f>
        <v>18608139.929556578</v>
      </c>
      <c r="CF252" s="5">
        <f ca="1">SUMIFS(CF$10:CF251,$P$10:$P251,Lists!$AI$12)-SUMIFS(CF$10:CF251,$P$10:$P251,Lists!$AI$13)</f>
        <v>0</v>
      </c>
    </row>
    <row r="254" spans="2:84" x14ac:dyDescent="0.3">
      <c r="B254" s="13">
        <f>ROW()</f>
        <v>254</v>
      </c>
      <c r="H254" s="1" t="s">
        <v>157</v>
      </c>
      <c r="P254" s="72" t="str">
        <f>Lists!$AD$10</f>
        <v>контроль</v>
      </c>
      <c r="U254" s="5">
        <f ca="1">IF(ABS(SUM(INDIRECT(ADDRESS($B254,$X$2)&amp;":"&amp;ADDRESS($B254,$X$2-1+$P$8))))&lt;0.001,0,SUM(INDIRECT(ADDRESS($B254,$X$2)&amp;":"&amp;ADDRESS($B254,$X$2-1+$P$8))))</f>
        <v>0</v>
      </c>
      <c r="X254" s="5">
        <f ca="1">IF(X$4="",0,IF(ABS(X255-X259)&lt;0.001,0,X255-X259))</f>
        <v>0</v>
      </c>
      <c r="Y254" s="5">
        <f t="shared" ref="Y254:AI254" ca="1" si="168">IF(Y$4="",0,IF(ABS(Y255-Y259)&lt;0.001,0,Y255-Y259))</f>
        <v>0</v>
      </c>
      <c r="Z254" s="5">
        <f t="shared" ca="1" si="168"/>
        <v>0</v>
      </c>
      <c r="AA254" s="5">
        <f t="shared" ca="1" si="168"/>
        <v>0</v>
      </c>
      <c r="AB254" s="5">
        <f t="shared" ca="1" si="168"/>
        <v>0</v>
      </c>
      <c r="AC254" s="5">
        <f t="shared" ca="1" si="168"/>
        <v>0</v>
      </c>
      <c r="AD254" s="5">
        <f t="shared" ca="1" si="168"/>
        <v>0</v>
      </c>
      <c r="AE254" s="5">
        <f t="shared" ca="1" si="168"/>
        <v>0</v>
      </c>
      <c r="AF254" s="5">
        <f t="shared" ca="1" si="168"/>
        <v>0</v>
      </c>
      <c r="AG254" s="5">
        <f t="shared" ca="1" si="168"/>
        <v>0</v>
      </c>
      <c r="AH254" s="5">
        <f t="shared" ca="1" si="168"/>
        <v>0</v>
      </c>
      <c r="AI254" s="5">
        <f t="shared" ca="1" si="168"/>
        <v>0</v>
      </c>
      <c r="AJ254" s="5">
        <f t="shared" ref="AJ254:CF254" ca="1" si="169">IF(AJ$4="",0,IF(ABS(AJ255-AJ259)&lt;0.001,0,AJ255-AJ259))</f>
        <v>0</v>
      </c>
      <c r="AK254" s="5">
        <f t="shared" ca="1" si="169"/>
        <v>0</v>
      </c>
      <c r="AL254" s="5">
        <f t="shared" ca="1" si="169"/>
        <v>0</v>
      </c>
      <c r="AM254" s="5">
        <f t="shared" ca="1" si="169"/>
        <v>0</v>
      </c>
      <c r="AN254" s="5">
        <f t="shared" ca="1" si="169"/>
        <v>0</v>
      </c>
      <c r="AO254" s="5">
        <f t="shared" ca="1" si="169"/>
        <v>0</v>
      </c>
      <c r="AP254" s="5">
        <f t="shared" ca="1" si="169"/>
        <v>0</v>
      </c>
      <c r="AQ254" s="5">
        <f t="shared" ca="1" si="169"/>
        <v>0</v>
      </c>
      <c r="AR254" s="5">
        <f t="shared" ca="1" si="169"/>
        <v>0</v>
      </c>
      <c r="AS254" s="5">
        <f t="shared" ca="1" si="169"/>
        <v>0</v>
      </c>
      <c r="AT254" s="5">
        <f t="shared" ca="1" si="169"/>
        <v>0</v>
      </c>
      <c r="AU254" s="5">
        <f t="shared" ca="1" si="169"/>
        <v>0</v>
      </c>
      <c r="AV254" s="5">
        <f t="shared" ca="1" si="169"/>
        <v>0</v>
      </c>
      <c r="AW254" s="5">
        <f t="shared" ca="1" si="169"/>
        <v>0</v>
      </c>
      <c r="AX254" s="5">
        <f t="shared" ca="1" si="169"/>
        <v>0</v>
      </c>
      <c r="AY254" s="5">
        <f t="shared" ca="1" si="169"/>
        <v>0</v>
      </c>
      <c r="AZ254" s="5">
        <f t="shared" ca="1" si="169"/>
        <v>0</v>
      </c>
      <c r="BA254" s="5">
        <f t="shared" ca="1" si="169"/>
        <v>0</v>
      </c>
      <c r="BB254" s="5">
        <f t="shared" ca="1" si="169"/>
        <v>0</v>
      </c>
      <c r="BC254" s="5">
        <f t="shared" ca="1" si="169"/>
        <v>0</v>
      </c>
      <c r="BD254" s="5">
        <f t="shared" ca="1" si="169"/>
        <v>0</v>
      </c>
      <c r="BE254" s="5">
        <f t="shared" ca="1" si="169"/>
        <v>0</v>
      </c>
      <c r="BF254" s="5">
        <f t="shared" ca="1" si="169"/>
        <v>0</v>
      </c>
      <c r="BG254" s="5">
        <f t="shared" ca="1" si="169"/>
        <v>0</v>
      </c>
      <c r="BH254" s="5">
        <f t="shared" ca="1" si="169"/>
        <v>0</v>
      </c>
      <c r="BI254" s="5">
        <f t="shared" ca="1" si="169"/>
        <v>0</v>
      </c>
      <c r="BJ254" s="5">
        <f t="shared" ca="1" si="169"/>
        <v>0</v>
      </c>
      <c r="BK254" s="5">
        <f t="shared" ca="1" si="169"/>
        <v>0</v>
      </c>
      <c r="BL254" s="5">
        <f t="shared" ca="1" si="169"/>
        <v>0</v>
      </c>
      <c r="BM254" s="5">
        <f t="shared" ca="1" si="169"/>
        <v>0</v>
      </c>
      <c r="BN254" s="5">
        <f t="shared" ca="1" si="169"/>
        <v>0</v>
      </c>
      <c r="BO254" s="5">
        <f t="shared" ca="1" si="169"/>
        <v>0</v>
      </c>
      <c r="BP254" s="5">
        <f t="shared" ca="1" si="169"/>
        <v>0</v>
      </c>
      <c r="BQ254" s="5">
        <f t="shared" ca="1" si="169"/>
        <v>0</v>
      </c>
      <c r="BR254" s="5">
        <f t="shared" ca="1" si="169"/>
        <v>0</v>
      </c>
      <c r="BS254" s="5">
        <f t="shared" ca="1" si="169"/>
        <v>0</v>
      </c>
      <c r="BT254" s="5">
        <f t="shared" ca="1" si="169"/>
        <v>0</v>
      </c>
      <c r="BU254" s="5">
        <f t="shared" ca="1" si="169"/>
        <v>0</v>
      </c>
      <c r="BV254" s="5">
        <f t="shared" ca="1" si="169"/>
        <v>0</v>
      </c>
      <c r="BW254" s="5">
        <f t="shared" ca="1" si="169"/>
        <v>0</v>
      </c>
      <c r="BX254" s="5">
        <f t="shared" ca="1" si="169"/>
        <v>0</v>
      </c>
      <c r="BY254" s="5">
        <f t="shared" ca="1" si="169"/>
        <v>0</v>
      </c>
      <c r="BZ254" s="5">
        <f t="shared" ca="1" si="169"/>
        <v>0</v>
      </c>
      <c r="CA254" s="5">
        <f t="shared" ca="1" si="169"/>
        <v>0</v>
      </c>
      <c r="CB254" s="5">
        <f t="shared" ca="1" si="169"/>
        <v>0</v>
      </c>
      <c r="CC254" s="5">
        <f t="shared" ca="1" si="169"/>
        <v>0</v>
      </c>
      <c r="CD254" s="5">
        <f t="shared" ca="1" si="169"/>
        <v>0</v>
      </c>
      <c r="CE254" s="5">
        <f t="shared" ca="1" si="169"/>
        <v>0</v>
      </c>
      <c r="CF254" s="5">
        <f t="shared" ca="1" si="169"/>
        <v>0</v>
      </c>
    </row>
    <row r="255" spans="2:84" x14ac:dyDescent="0.3">
      <c r="B255" s="13">
        <f>ROW()</f>
        <v>255</v>
      </c>
      <c r="H255" s="1" t="str">
        <f>$H$254</f>
        <v>Промежуточный баланс начислений</v>
      </c>
      <c r="I255" s="1" t="s">
        <v>158</v>
      </c>
      <c r="M255" s="53" t="s">
        <v>18</v>
      </c>
      <c r="P255" s="72"/>
      <c r="U255" s="5">
        <f ca="1">INDIRECT(ADDRESS($B255,$X$2-1+$P$8))</f>
        <v>1792866387.1944807</v>
      </c>
      <c r="X255" s="5">
        <f ca="1">IF(X$4="",0,SUM(X256:X258))</f>
        <v>18000.000000000004</v>
      </c>
      <c r="Y255" s="5">
        <f t="shared" ref="Y255:AI255" ca="1" si="170">IF(Y$4="",0,SUM(Y256:Y258))</f>
        <v>36000.000000000007</v>
      </c>
      <c r="Z255" s="5">
        <f t="shared" ca="1" si="170"/>
        <v>65666.666666666686</v>
      </c>
      <c r="AA255" s="5">
        <f t="shared" ca="1" si="170"/>
        <v>414000.00000000006</v>
      </c>
      <c r="AB255" s="5">
        <f t="shared" ca="1" si="170"/>
        <v>1898250.0000000002</v>
      </c>
      <c r="AC255" s="5">
        <f t="shared" ca="1" si="170"/>
        <v>4507416.666666667</v>
      </c>
      <c r="AD255" s="5">
        <f t="shared" ca="1" si="170"/>
        <v>8199250</v>
      </c>
      <c r="AE255" s="5">
        <f t="shared" ca="1" si="170"/>
        <v>12863333.333333334</v>
      </c>
      <c r="AF255" s="5">
        <f t="shared" ca="1" si="170"/>
        <v>18560214</v>
      </c>
      <c r="AG255" s="5">
        <f t="shared" ca="1" si="170"/>
        <v>25265999</v>
      </c>
      <c r="AH255" s="5">
        <f t="shared" ca="1" si="170"/>
        <v>32949582.5</v>
      </c>
      <c r="AI255" s="5">
        <f t="shared" ca="1" si="170"/>
        <v>41610964.5</v>
      </c>
      <c r="AJ255" s="5">
        <f t="shared" ref="AJ255:CF255" ca="1" si="171">IF(AJ$4="",0,SUM(AJ256:AJ258))</f>
        <v>51250145</v>
      </c>
      <c r="AK255" s="5">
        <f t="shared" ca="1" si="171"/>
        <v>61898744</v>
      </c>
      <c r="AL255" s="5">
        <f t="shared" ca="1" si="171"/>
        <v>73677901.516000003</v>
      </c>
      <c r="AM255" s="5">
        <f t="shared" ca="1" si="171"/>
        <v>86526396.738000005</v>
      </c>
      <c r="AN255" s="5">
        <f t="shared" ca="1" si="171"/>
        <v>100374202.02700001</v>
      </c>
      <c r="AO255" s="5">
        <f t="shared" ca="1" si="171"/>
        <v>115221317.38300002</v>
      </c>
      <c r="AP255" s="5">
        <f t="shared" ca="1" si="171"/>
        <v>131067742.80600001</v>
      </c>
      <c r="AQ255" s="5">
        <f t="shared" ca="1" si="171"/>
        <v>147961856.896</v>
      </c>
      <c r="AR255" s="5">
        <f t="shared" ca="1" si="171"/>
        <v>166088056.24052802</v>
      </c>
      <c r="AS255" s="5">
        <f t="shared" ca="1" si="171"/>
        <v>185346296.68925601</v>
      </c>
      <c r="AT255" s="5">
        <f t="shared" ca="1" si="171"/>
        <v>205625832.02645802</v>
      </c>
      <c r="AU255" s="5">
        <f t="shared" ca="1" si="171"/>
        <v>226926662.25213403</v>
      </c>
      <c r="AV255" s="5">
        <f t="shared" ca="1" si="171"/>
        <v>249248787.36628401</v>
      </c>
      <c r="AW255" s="5">
        <f t="shared" ca="1" si="171"/>
        <v>272658002.26490802</v>
      </c>
      <c r="AX255" s="5">
        <f t="shared" ca="1" si="171"/>
        <v>297404712.39535755</v>
      </c>
      <c r="AY255" s="5">
        <f t="shared" ca="1" si="171"/>
        <v>323348509.57110012</v>
      </c>
      <c r="AZ255" s="5">
        <f t="shared" ca="1" si="171"/>
        <v>350336070.12286317</v>
      </c>
      <c r="BA255" s="5">
        <f t="shared" ca="1" si="171"/>
        <v>378367394.0506466</v>
      </c>
      <c r="BB255" s="5">
        <f t="shared" ca="1" si="171"/>
        <v>407442481.35445052</v>
      </c>
      <c r="BC255" s="5">
        <f t="shared" ca="1" si="171"/>
        <v>437645220.52667481</v>
      </c>
      <c r="BD255" s="5">
        <f t="shared" ca="1" si="171"/>
        <v>469294869.17223805</v>
      </c>
      <c r="BE255" s="5">
        <f t="shared" ca="1" si="171"/>
        <v>502209067.9922446</v>
      </c>
      <c r="BF255" s="5">
        <f t="shared" ca="1" si="171"/>
        <v>536189992.98254406</v>
      </c>
      <c r="BG255" s="5">
        <f t="shared" ca="1" si="171"/>
        <v>571237644.14313638</v>
      </c>
      <c r="BH255" s="5">
        <f t="shared" ca="1" si="171"/>
        <v>607352021.47402167</v>
      </c>
      <c r="BI255" s="5">
        <f t="shared" ca="1" si="171"/>
        <v>644635804.48989737</v>
      </c>
      <c r="BJ255" s="5">
        <f t="shared" ca="1" si="171"/>
        <v>683480039.94269419</v>
      </c>
      <c r="BK255" s="5">
        <f t="shared" ca="1" si="171"/>
        <v>723658782.71931016</v>
      </c>
      <c r="BL255" s="5">
        <f t="shared" ca="1" si="171"/>
        <v>764927719.64196527</v>
      </c>
      <c r="BM255" s="5">
        <f t="shared" ca="1" si="171"/>
        <v>807286850.71065986</v>
      </c>
      <c r="BN255" s="5">
        <f t="shared" ca="1" si="171"/>
        <v>850736175.9253937</v>
      </c>
      <c r="BO255" s="5">
        <f t="shared" ca="1" si="171"/>
        <v>895397883.90865695</v>
      </c>
      <c r="BP255" s="5">
        <f t="shared" ca="1" si="171"/>
        <v>941737843.99695146</v>
      </c>
      <c r="BQ255" s="5">
        <f t="shared" ca="1" si="171"/>
        <v>989484841.65862584</v>
      </c>
      <c r="BR255" s="5">
        <f t="shared" ca="1" si="171"/>
        <v>1038346017.7375524</v>
      </c>
      <c r="BS255" s="5">
        <f t="shared" ca="1" si="171"/>
        <v>1088321372.2337313</v>
      </c>
      <c r="BT255" s="5">
        <f t="shared" ca="1" si="171"/>
        <v>1139410905.1471622</v>
      </c>
      <c r="BU255" s="5">
        <f t="shared" ca="1" si="171"/>
        <v>1191757053.5006337</v>
      </c>
      <c r="BV255" s="5">
        <f t="shared" ca="1" si="171"/>
        <v>1245903641.9334297</v>
      </c>
      <c r="BW255" s="5">
        <f t="shared" ca="1" si="171"/>
        <v>1301532452.6795204</v>
      </c>
      <c r="BX255" s="5">
        <f t="shared" ca="1" si="171"/>
        <v>1358299953.768043</v>
      </c>
      <c r="BY255" s="5">
        <f t="shared" ca="1" si="171"/>
        <v>1416206145.1989973</v>
      </c>
      <c r="BZ255" s="5">
        <f t="shared" ca="1" si="171"/>
        <v>1475251026.972383</v>
      </c>
      <c r="CA255" s="5">
        <f t="shared" ca="1" si="171"/>
        <v>1535598045.5718505</v>
      </c>
      <c r="CB255" s="5">
        <f t="shared" ca="1" si="171"/>
        <v>1597872215.8490131</v>
      </c>
      <c r="CC255" s="5">
        <f t="shared" ca="1" si="171"/>
        <v>1661706531.4342039</v>
      </c>
      <c r="CD255" s="5">
        <f t="shared" ca="1" si="171"/>
        <v>1726704588.5493596</v>
      </c>
      <c r="CE255" s="5">
        <f t="shared" ca="1" si="171"/>
        <v>1792866387.1944807</v>
      </c>
      <c r="CF255" s="5">
        <f t="shared" ca="1" si="171"/>
        <v>0</v>
      </c>
    </row>
    <row r="256" spans="2:84" x14ac:dyDescent="0.3">
      <c r="B256" s="13">
        <f>ROW()</f>
        <v>256</v>
      </c>
      <c r="H256" s="1" t="str">
        <f t="shared" ref="H256:H267" si="172">$H$254</f>
        <v>Промежуточный баланс начислений</v>
      </c>
      <c r="I256" s="1" t="str">
        <f>$I$255</f>
        <v>АКТИВЫ</v>
      </c>
      <c r="J256" s="1" t="str">
        <f>$H$77</f>
        <v>Запасы и незавершенное производство</v>
      </c>
      <c r="M256" s="53" t="s">
        <v>18</v>
      </c>
      <c r="U256" s="5">
        <f t="shared" ref="U256:U267" ca="1" si="173">INDIRECT(ADDRESS($B256,$X$2-1+$P$8))</f>
        <v>22775974.581756748</v>
      </c>
      <c r="X256" s="5">
        <f ca="1">X$77</f>
        <v>0</v>
      </c>
      <c r="Y256" s="5">
        <f t="shared" ref="Y256:CF256" ca="1" si="174">Y$77</f>
        <v>0</v>
      </c>
      <c r="Z256" s="5">
        <f t="shared" ca="1" si="174"/>
        <v>0</v>
      </c>
      <c r="AA256" s="5">
        <f t="shared" ca="1" si="174"/>
        <v>258333.33333333337</v>
      </c>
      <c r="AB256" s="5">
        <f t="shared" ca="1" si="174"/>
        <v>793333.33333333337</v>
      </c>
      <c r="AC256" s="5">
        <f t="shared" ca="1" si="174"/>
        <v>1125416.6666666667</v>
      </c>
      <c r="AD256" s="5">
        <f t="shared" ca="1" si="174"/>
        <v>1457500</v>
      </c>
      <c r="AE256" s="5">
        <f t="shared" ca="1" si="174"/>
        <v>1805083.3333333335</v>
      </c>
      <c r="AF256" s="5">
        <f t="shared" ca="1" si="174"/>
        <v>2164100.0000000005</v>
      </c>
      <c r="AG256" s="5">
        <f t="shared" ca="1" si="174"/>
        <v>2502825.0000000005</v>
      </c>
      <c r="AH256" s="5">
        <f t="shared" ca="1" si="174"/>
        <v>2841550</v>
      </c>
      <c r="AI256" s="5">
        <f t="shared" ca="1" si="174"/>
        <v>3180275</v>
      </c>
      <c r="AJ256" s="5">
        <f t="shared" ca="1" si="174"/>
        <v>3519000</v>
      </c>
      <c r="AK256" s="5">
        <f t="shared" ca="1" si="174"/>
        <v>3889345</v>
      </c>
      <c r="AL256" s="5">
        <f t="shared" ca="1" si="174"/>
        <v>4280379</v>
      </c>
      <c r="AM256" s="5">
        <f t="shared" ca="1" si="174"/>
        <v>4625878.5000000019</v>
      </c>
      <c r="AN256" s="5">
        <f t="shared" ca="1" si="174"/>
        <v>4971378.0000000019</v>
      </c>
      <c r="AO256" s="5">
        <f t="shared" ca="1" si="174"/>
        <v>5316877.5</v>
      </c>
      <c r="AP256" s="5">
        <f t="shared" ca="1" si="174"/>
        <v>5662377</v>
      </c>
      <c r="AQ256" s="5">
        <f t="shared" ca="1" si="174"/>
        <v>6056255.0999999996</v>
      </c>
      <c r="AR256" s="5">
        <f t="shared" ca="1" si="174"/>
        <v>6480443.5199999977</v>
      </c>
      <c r="AS256" s="5">
        <f t="shared" ca="1" si="174"/>
        <v>6832853.0099999961</v>
      </c>
      <c r="AT256" s="5">
        <f t="shared" ca="1" si="174"/>
        <v>7185262.4999999925</v>
      </c>
      <c r="AU256" s="5">
        <f t="shared" ca="1" si="174"/>
        <v>7537671.9899999984</v>
      </c>
      <c r="AV256" s="5">
        <f t="shared" ca="1" si="174"/>
        <v>7890081.4800000023</v>
      </c>
      <c r="AW256" s="5">
        <f t="shared" ca="1" si="174"/>
        <v>8308285.8659999985</v>
      </c>
      <c r="AX256" s="5">
        <f t="shared" ca="1" si="174"/>
        <v>8766798.469200002</v>
      </c>
      <c r="AY256" s="5">
        <f t="shared" ca="1" si="174"/>
        <v>9126256.1489999983</v>
      </c>
      <c r="AZ256" s="5">
        <f t="shared" ca="1" si="174"/>
        <v>9485713.8287999965</v>
      </c>
      <c r="BA256" s="5">
        <f t="shared" ca="1" si="174"/>
        <v>9845171.5086000077</v>
      </c>
      <c r="BB256" s="5">
        <f t="shared" ca="1" si="174"/>
        <v>10204629.188400015</v>
      </c>
      <c r="BC256" s="5">
        <f t="shared" ca="1" si="174"/>
        <v>10647975.360600002</v>
      </c>
      <c r="BD256" s="5">
        <f t="shared" ca="1" si="174"/>
        <v>11142015.438959993</v>
      </c>
      <c r="BE256" s="5">
        <f t="shared" ca="1" si="174"/>
        <v>11508662.272355996</v>
      </c>
      <c r="BF256" s="5">
        <f t="shared" ca="1" si="174"/>
        <v>11875309.105751995</v>
      </c>
      <c r="BG256" s="5">
        <f t="shared" ca="1" si="174"/>
        <v>12241955.939147998</v>
      </c>
      <c r="BH256" s="5">
        <f t="shared" ca="1" si="174"/>
        <v>12608602.772544004</v>
      </c>
      <c r="BI256" s="5">
        <f t="shared" ca="1" si="174"/>
        <v>13077929.120637625</v>
      </c>
      <c r="BJ256" s="5">
        <f t="shared" ca="1" si="174"/>
        <v>13608734.368122756</v>
      </c>
      <c r="BK256" s="5">
        <f t="shared" ca="1" si="174"/>
        <v>13982714.138186684</v>
      </c>
      <c r="BL256" s="5">
        <f t="shared" ca="1" si="174"/>
        <v>14356693.908250598</v>
      </c>
      <c r="BM256" s="5">
        <f t="shared" ca="1" si="174"/>
        <v>14730673.678314526</v>
      </c>
      <c r="BN256" s="5">
        <f t="shared" ca="1" si="174"/>
        <v>15104653.44837844</v>
      </c>
      <c r="BO256" s="5">
        <f t="shared" ca="1" si="174"/>
        <v>15600821.840932522</v>
      </c>
      <c r="BP256" s="5">
        <f t="shared" ca="1" si="174"/>
        <v>16169665.248276452</v>
      </c>
      <c r="BQ256" s="5">
        <f t="shared" ca="1" si="174"/>
        <v>16551124.61374164</v>
      </c>
      <c r="BR256" s="5">
        <f t="shared" ca="1" si="174"/>
        <v>16932583.979206856</v>
      </c>
      <c r="BS256" s="5">
        <f t="shared" ca="1" si="174"/>
        <v>17314043.344672047</v>
      </c>
      <c r="BT256" s="5">
        <f t="shared" ca="1" si="174"/>
        <v>17695502.710137278</v>
      </c>
      <c r="BU256" s="5">
        <f t="shared" ca="1" si="174"/>
        <v>18219399.098390982</v>
      </c>
      <c r="BV256" s="5">
        <f t="shared" ca="1" si="174"/>
        <v>18827589.869889021</v>
      </c>
      <c r="BW256" s="5">
        <f t="shared" ca="1" si="174"/>
        <v>19216678.422663547</v>
      </c>
      <c r="BX256" s="5">
        <f t="shared" ca="1" si="174"/>
        <v>19605766.975438055</v>
      </c>
      <c r="BY256" s="5">
        <f t="shared" ca="1" si="174"/>
        <v>19994855.528212532</v>
      </c>
      <c r="BZ256" s="5">
        <f t="shared" ca="1" si="174"/>
        <v>20383944.08098707</v>
      </c>
      <c r="CA256" s="5">
        <f t="shared" ca="1" si="174"/>
        <v>20936479.117411412</v>
      </c>
      <c r="CB256" s="5">
        <f t="shared" ca="1" si="174"/>
        <v>21585363.610266797</v>
      </c>
      <c r="CC256" s="5">
        <f t="shared" ca="1" si="174"/>
        <v>21982233.934096754</v>
      </c>
      <c r="CD256" s="5">
        <f t="shared" ca="1" si="174"/>
        <v>22379104.257926751</v>
      </c>
      <c r="CE256" s="5">
        <f t="shared" ca="1" si="174"/>
        <v>22775974.581756748</v>
      </c>
      <c r="CF256" s="5">
        <f t="shared" ca="1" si="174"/>
        <v>0</v>
      </c>
    </row>
    <row r="257" spans="2:84" x14ac:dyDescent="0.3">
      <c r="B257" s="13">
        <f>ROW()</f>
        <v>257</v>
      </c>
      <c r="H257" s="1" t="str">
        <f t="shared" si="172"/>
        <v>Промежуточный баланс начислений</v>
      </c>
      <c r="I257" s="1" t="str">
        <f>$I$255</f>
        <v>АКТИВЫ</v>
      </c>
      <c r="J257" s="1" t="s">
        <v>161</v>
      </c>
      <c r="M257" s="53" t="s">
        <v>18</v>
      </c>
      <c r="U257" s="5">
        <f t="shared" ca="1" si="173"/>
        <v>1770090412.6127238</v>
      </c>
      <c r="X257" s="5">
        <f ca="1">IF(X$4="",0,SUM($W$42:X$42))</f>
        <v>0</v>
      </c>
      <c r="Y257" s="5">
        <f ca="1">IF(Y$4="",0,SUM($W$42:Y$42))</f>
        <v>0</v>
      </c>
      <c r="Z257" s="5">
        <f ca="1">IF(Z$4="",0,SUM($W$42:Z$42))</f>
        <v>0</v>
      </c>
      <c r="AA257" s="5">
        <f ca="1">IF(AA$4="",0,SUM($W$42:AA$42))</f>
        <v>0</v>
      </c>
      <c r="AB257" s="5">
        <f ca="1">IF(AB$4="",0,SUM($W$42:AB$42))</f>
        <v>979000</v>
      </c>
      <c r="AC257" s="5">
        <f ca="1">IF(AC$4="",0,SUM($W$42:AC$42))</f>
        <v>3382000</v>
      </c>
      <c r="AD257" s="5">
        <f ca="1">IF(AD$4="",0,SUM($W$42:AD$42))</f>
        <v>6741750</v>
      </c>
      <c r="AE257" s="5">
        <f ca="1">IF(AE$4="",0,SUM($W$42:AE$42))</f>
        <v>11058250</v>
      </c>
      <c r="AF257" s="5">
        <f ca="1">IF(AF$4="",0,SUM($W$42:AF$42))</f>
        <v>16396114</v>
      </c>
      <c r="AG257" s="5">
        <f ca="1">IF(AG$4="",0,SUM($W$42:AG$42))</f>
        <v>22763174</v>
      </c>
      <c r="AH257" s="5">
        <f ca="1">IF(AH$4="",0,SUM($W$42:AH$42))</f>
        <v>30108032.5</v>
      </c>
      <c r="AI257" s="5">
        <f ca="1">IF(AI$4="",0,SUM($W$42:AI$42))</f>
        <v>38430689.5</v>
      </c>
      <c r="AJ257" s="5">
        <f ca="1">IF(AJ$4="",0,SUM($W$42:AJ$42))</f>
        <v>47731145</v>
      </c>
      <c r="AK257" s="5">
        <f ca="1">IF(AK$4="",0,SUM($W$42:AK$42))</f>
        <v>58009399</v>
      </c>
      <c r="AL257" s="5">
        <f ca="1">IF(AL$4="",0,SUM($W$42:AL$42))</f>
        <v>69397522.516000003</v>
      </c>
      <c r="AM257" s="5">
        <f ca="1">IF(AM$4="",0,SUM($W$42:AM$42))</f>
        <v>81900518.238000005</v>
      </c>
      <c r="AN257" s="5">
        <f ca="1">IF(AN$4="",0,SUM($W$42:AN$42))</f>
        <v>95402824.02700001</v>
      </c>
      <c r="AO257" s="5">
        <f ca="1">IF(AO$4="",0,SUM($W$42:AO$42))</f>
        <v>109904439.88300002</v>
      </c>
      <c r="AP257" s="5">
        <f ca="1">IF(AP$4="",0,SUM($W$42:AP$42))</f>
        <v>125405365.80600001</v>
      </c>
      <c r="AQ257" s="5">
        <f ca="1">IF(AQ$4="",0,SUM($W$42:AQ$42))</f>
        <v>141905601.796</v>
      </c>
      <c r="AR257" s="5">
        <f ca="1">IF(AR$4="",0,SUM($W$42:AR$42))</f>
        <v>159607612.72052801</v>
      </c>
      <c r="AS257" s="5">
        <f ca="1">IF(AS$4="",0,SUM($W$42:AS$42))</f>
        <v>178513443.67925602</v>
      </c>
      <c r="AT257" s="5">
        <f ca="1">IF(AT$4="",0,SUM($W$42:AT$42))</f>
        <v>198440569.52645802</v>
      </c>
      <c r="AU257" s="5">
        <f ca="1">IF(AU$4="",0,SUM($W$42:AU$42))</f>
        <v>219388990.26213402</v>
      </c>
      <c r="AV257" s="5">
        <f ca="1">IF(AV$4="",0,SUM($W$42:AV$42))</f>
        <v>241358705.88628402</v>
      </c>
      <c r="AW257" s="5">
        <f ca="1">IF(AW$4="",0,SUM($W$42:AW$42))</f>
        <v>264349716.39890802</v>
      </c>
      <c r="AX257" s="5">
        <f ca="1">IF(AX$4="",0,SUM($W$42:AX$42))</f>
        <v>288637913.92615753</v>
      </c>
      <c r="AY257" s="5">
        <f ca="1">IF(AY$4="",0,SUM($W$42:AY$42))</f>
        <v>314222253.42210013</v>
      </c>
      <c r="AZ257" s="5">
        <f ca="1">IF(AZ$4="",0,SUM($W$42:AZ$42))</f>
        <v>340850356.29406315</v>
      </c>
      <c r="BA257" s="5">
        <f ca="1">IF(BA$4="",0,SUM($W$42:BA$42))</f>
        <v>368522222.54204661</v>
      </c>
      <c r="BB257" s="5">
        <f ca="1">IF(BB$4="",0,SUM($W$42:BB$42))</f>
        <v>397237852.16605049</v>
      </c>
      <c r="BC257" s="5">
        <f ca="1">IF(BC$4="",0,SUM($W$42:BC$42))</f>
        <v>426997245.16607481</v>
      </c>
      <c r="BD257" s="5">
        <f ca="1">IF(BD$4="",0,SUM($W$42:BD$42))</f>
        <v>458152853.73327804</v>
      </c>
      <c r="BE257" s="5">
        <f ca="1">IF(BE$4="",0,SUM($W$42:BE$42))</f>
        <v>490700405.71988863</v>
      </c>
      <c r="BF257" s="5">
        <f ca="1">IF(BF$4="",0,SUM($W$42:BF$42))</f>
        <v>524314683.87679207</v>
      </c>
      <c r="BG257" s="5">
        <f ca="1">IF(BG$4="",0,SUM($W$42:BG$42))</f>
        <v>558995688.20398843</v>
      </c>
      <c r="BH257" s="5">
        <f ca="1">IF(BH$4="",0,SUM($W$42:BH$42))</f>
        <v>594743418.70147765</v>
      </c>
      <c r="BI257" s="5">
        <f ca="1">IF(BI$4="",0,SUM($W$42:BI$42))</f>
        <v>631557875.36925972</v>
      </c>
      <c r="BJ257" s="5">
        <f ca="1">IF(BJ$4="",0,SUM($W$42:BJ$42))</f>
        <v>669871305.57457149</v>
      </c>
      <c r="BK257" s="5">
        <f ca="1">IF(BK$4="",0,SUM($W$42:BK$42))</f>
        <v>709676068.58112347</v>
      </c>
      <c r="BL257" s="5">
        <f ca="1">IF(BL$4="",0,SUM($W$42:BL$42))</f>
        <v>750571025.7337147</v>
      </c>
      <c r="BM257" s="5">
        <f ca="1">IF(BM$4="",0,SUM($W$42:BM$42))</f>
        <v>792556177.03234529</v>
      </c>
      <c r="BN257" s="5">
        <f ca="1">IF(BN$4="",0,SUM($W$42:BN$42))</f>
        <v>835631522.47701526</v>
      </c>
      <c r="BO257" s="5">
        <f ca="1">IF(BO$4="",0,SUM($W$42:BO$42))</f>
        <v>879797062.06772447</v>
      </c>
      <c r="BP257" s="5">
        <f ca="1">IF(BP$4="",0,SUM($W$42:BP$42))</f>
        <v>925568178.74867499</v>
      </c>
      <c r="BQ257" s="5">
        <f ca="1">IF(BQ$4="",0,SUM($W$42:BQ$42))</f>
        <v>972933717.0448842</v>
      </c>
      <c r="BR257" s="5">
        <f ca="1">IF(BR$4="",0,SUM($W$42:BR$42))</f>
        <v>1021413433.7583456</v>
      </c>
      <c r="BS257" s="5">
        <f ca="1">IF(BS$4="",0,SUM($W$42:BS$42))</f>
        <v>1071007328.8890592</v>
      </c>
      <c r="BT257" s="5">
        <f ca="1">IF(BT$4="",0,SUM($W$42:BT$42))</f>
        <v>1121715402.4370248</v>
      </c>
      <c r="BU257" s="5">
        <f ca="1">IF(BU$4="",0,SUM($W$42:BU$42))</f>
        <v>1173537654.4022427</v>
      </c>
      <c r="BV257" s="5">
        <f ca="1">IF(BV$4="",0,SUM($W$42:BV$42))</f>
        <v>1227076052.0635407</v>
      </c>
      <c r="BW257" s="5">
        <f ca="1">IF(BW$4="",0,SUM($W$42:BW$42))</f>
        <v>1282315774.2568569</v>
      </c>
      <c r="BX257" s="5">
        <f ca="1">IF(BX$4="",0,SUM($W$42:BX$42))</f>
        <v>1338694186.7926049</v>
      </c>
      <c r="BY257" s="5">
        <f ca="1">IF(BY$4="",0,SUM($W$42:BY$42))</f>
        <v>1396211289.6707847</v>
      </c>
      <c r="BZ257" s="5">
        <f ca="1">IF(BZ$4="",0,SUM($W$42:BZ$42))</f>
        <v>1454867082.891396</v>
      </c>
      <c r="CA257" s="5">
        <f ca="1">IF(CA$4="",0,SUM($W$42:CA$42))</f>
        <v>1514661566.4544392</v>
      </c>
      <c r="CB257" s="5">
        <f ca="1">IF(CB$4="",0,SUM($W$42:CB$42))</f>
        <v>1576286852.2387464</v>
      </c>
      <c r="CC257" s="5">
        <f ca="1">IF(CC$4="",0,SUM($W$42:CC$42))</f>
        <v>1639724297.500107</v>
      </c>
      <c r="CD257" s="5">
        <f ca="1">IF(CD$4="",0,SUM($W$42:CD$42))</f>
        <v>1704325484.2914329</v>
      </c>
      <c r="CE257" s="5">
        <f ca="1">IF(CE$4="",0,SUM($W$42:CE$42))</f>
        <v>1770090412.6127238</v>
      </c>
      <c r="CF257" s="5">
        <f ca="1">IF(CF$4="",0,SUM($W$42:CF$42))</f>
        <v>0</v>
      </c>
    </row>
    <row r="258" spans="2:84" x14ac:dyDescent="0.3">
      <c r="B258" s="13">
        <f>ROW()</f>
        <v>258</v>
      </c>
      <c r="H258" s="1" t="str">
        <f t="shared" si="172"/>
        <v>Промежуточный баланс начислений</v>
      </c>
      <c r="I258" s="1" t="str">
        <f>$I$255</f>
        <v>АКТИВЫ</v>
      </c>
      <c r="J258" s="1" t="s">
        <v>159</v>
      </c>
      <c r="M258" s="53" t="s">
        <v>18</v>
      </c>
      <c r="U258" s="5">
        <f t="shared" ca="1" si="173"/>
        <v>0</v>
      </c>
      <c r="X258" s="5">
        <f ca="1">IF(X$4="",0,IF(SUM($W$250:X$250)&lt;=0,-SUM($W$250:X$250),0))</f>
        <v>18000.000000000004</v>
      </c>
      <c r="Y258" s="5">
        <f ca="1">IF(Y$4="",0,IF(SUM($W$250:Y$250)&lt;=0,-SUM($W$250:Y$250),0))</f>
        <v>36000.000000000007</v>
      </c>
      <c r="Z258" s="5">
        <f ca="1">IF(Z$4="",0,IF(SUM($W$250:Z$250)&lt;=0,-SUM($W$250:Z$250),0))</f>
        <v>65666.666666666686</v>
      </c>
      <c r="AA258" s="5">
        <f ca="1">IF(AA$4="",0,IF(SUM($W$250:AA$250)&lt;=0,-SUM($W$250:AA$250),0))</f>
        <v>155666.66666666669</v>
      </c>
      <c r="AB258" s="5">
        <f ca="1">IF(AB$4="",0,IF(SUM($W$250:AB$250)&lt;=0,-SUM($W$250:AB$250),0))</f>
        <v>125916.66666666669</v>
      </c>
      <c r="AC258" s="5">
        <f ca="1">IF(AC$4="",0,IF(SUM($W$250:AC$250)&lt;=0,-SUM($W$250:AC$250),0))</f>
        <v>0</v>
      </c>
      <c r="AD258" s="5">
        <f ca="1">IF(AD$4="",0,IF(SUM($W$250:AD$250)&lt;=0,-SUM($W$250:AD$250),0))</f>
        <v>0</v>
      </c>
      <c r="AE258" s="5">
        <f ca="1">IF(AE$4="",0,IF(SUM($W$250:AE$250)&lt;=0,-SUM($W$250:AE$250),0))</f>
        <v>0</v>
      </c>
      <c r="AF258" s="5">
        <f ca="1">IF(AF$4="",0,IF(SUM($W$250:AF$250)&lt;=0,-SUM($W$250:AF$250),0))</f>
        <v>0</v>
      </c>
      <c r="AG258" s="5">
        <f ca="1">IF(AG$4="",0,IF(SUM($W$250:AG$250)&lt;=0,-SUM($W$250:AG$250),0))</f>
        <v>0</v>
      </c>
      <c r="AH258" s="5">
        <f ca="1">IF(AH$4="",0,IF(SUM($W$250:AH$250)&lt;=0,-SUM($W$250:AH$250),0))</f>
        <v>0</v>
      </c>
      <c r="AI258" s="5">
        <f ca="1">IF(AI$4="",0,IF(SUM($W$250:AI$250)&lt;=0,-SUM($W$250:AI$250),0))</f>
        <v>0</v>
      </c>
      <c r="AJ258" s="5">
        <f ca="1">IF(AJ$4="",0,IF(SUM($W$250:AJ$250)&lt;=0,-SUM($W$250:AJ$250),0))</f>
        <v>0</v>
      </c>
      <c r="AK258" s="5">
        <f ca="1">IF(AK$4="",0,IF(SUM($W$250:AK$250)&lt;=0,-SUM($W$250:AK$250),0))</f>
        <v>0</v>
      </c>
      <c r="AL258" s="5">
        <f ca="1">IF(AL$4="",0,IF(SUM($W$250:AL$250)&lt;=0,-SUM($W$250:AL$250),0))</f>
        <v>0</v>
      </c>
      <c r="AM258" s="5">
        <f ca="1">IF(AM$4="",0,IF(SUM($W$250:AM$250)&lt;=0,-SUM($W$250:AM$250),0))</f>
        <v>0</v>
      </c>
      <c r="AN258" s="5">
        <f ca="1">IF(AN$4="",0,IF(SUM($W$250:AN$250)&lt;=0,-SUM($W$250:AN$250),0))</f>
        <v>0</v>
      </c>
      <c r="AO258" s="5">
        <f ca="1">IF(AO$4="",0,IF(SUM($W$250:AO$250)&lt;=0,-SUM($W$250:AO$250),0))</f>
        <v>0</v>
      </c>
      <c r="AP258" s="5">
        <f ca="1">IF(AP$4="",0,IF(SUM($W$250:AP$250)&lt;=0,-SUM($W$250:AP$250),0))</f>
        <v>0</v>
      </c>
      <c r="AQ258" s="5">
        <f ca="1">IF(AQ$4="",0,IF(SUM($W$250:AQ$250)&lt;=0,-SUM($W$250:AQ$250),0))</f>
        <v>0</v>
      </c>
      <c r="AR258" s="5">
        <f ca="1">IF(AR$4="",0,IF(SUM($W$250:AR$250)&lt;=0,-SUM($W$250:AR$250),0))</f>
        <v>0</v>
      </c>
      <c r="AS258" s="5">
        <f ca="1">IF(AS$4="",0,IF(SUM($W$250:AS$250)&lt;=0,-SUM($W$250:AS$250),0))</f>
        <v>0</v>
      </c>
      <c r="AT258" s="5">
        <f ca="1">IF(AT$4="",0,IF(SUM($W$250:AT$250)&lt;=0,-SUM($W$250:AT$250),0))</f>
        <v>0</v>
      </c>
      <c r="AU258" s="5">
        <f ca="1">IF(AU$4="",0,IF(SUM($W$250:AU$250)&lt;=0,-SUM($W$250:AU$250),0))</f>
        <v>0</v>
      </c>
      <c r="AV258" s="5">
        <f ca="1">IF(AV$4="",0,IF(SUM($W$250:AV$250)&lt;=0,-SUM($W$250:AV$250),0))</f>
        <v>0</v>
      </c>
      <c r="AW258" s="5">
        <f ca="1">IF(AW$4="",0,IF(SUM($W$250:AW$250)&lt;=0,-SUM($W$250:AW$250),0))</f>
        <v>0</v>
      </c>
      <c r="AX258" s="5">
        <f ca="1">IF(AX$4="",0,IF(SUM($W$250:AX$250)&lt;=0,-SUM($W$250:AX$250),0))</f>
        <v>0</v>
      </c>
      <c r="AY258" s="5">
        <f ca="1">IF(AY$4="",0,IF(SUM($W$250:AY$250)&lt;=0,-SUM($W$250:AY$250),0))</f>
        <v>0</v>
      </c>
      <c r="AZ258" s="5">
        <f ca="1">IF(AZ$4="",0,IF(SUM($W$250:AZ$250)&lt;=0,-SUM($W$250:AZ$250),0))</f>
        <v>0</v>
      </c>
      <c r="BA258" s="5">
        <f ca="1">IF(BA$4="",0,IF(SUM($W$250:BA$250)&lt;=0,-SUM($W$250:BA$250),0))</f>
        <v>0</v>
      </c>
      <c r="BB258" s="5">
        <f ca="1">IF(BB$4="",0,IF(SUM($W$250:BB$250)&lt;=0,-SUM($W$250:BB$250),0))</f>
        <v>0</v>
      </c>
      <c r="BC258" s="5">
        <f ca="1">IF(BC$4="",0,IF(SUM($W$250:BC$250)&lt;=0,-SUM($W$250:BC$250),0))</f>
        <v>0</v>
      </c>
      <c r="BD258" s="5">
        <f ca="1">IF(BD$4="",0,IF(SUM($W$250:BD$250)&lt;=0,-SUM($W$250:BD$250),0))</f>
        <v>0</v>
      </c>
      <c r="BE258" s="5">
        <f ca="1">IF(BE$4="",0,IF(SUM($W$250:BE$250)&lt;=0,-SUM($W$250:BE$250),0))</f>
        <v>0</v>
      </c>
      <c r="BF258" s="5">
        <f ca="1">IF(BF$4="",0,IF(SUM($W$250:BF$250)&lt;=0,-SUM($W$250:BF$250),0))</f>
        <v>0</v>
      </c>
      <c r="BG258" s="5">
        <f ca="1">IF(BG$4="",0,IF(SUM($W$250:BG$250)&lt;=0,-SUM($W$250:BG$250),0))</f>
        <v>0</v>
      </c>
      <c r="BH258" s="5">
        <f ca="1">IF(BH$4="",0,IF(SUM($W$250:BH$250)&lt;=0,-SUM($W$250:BH$250),0))</f>
        <v>0</v>
      </c>
      <c r="BI258" s="5">
        <f ca="1">IF(BI$4="",0,IF(SUM($W$250:BI$250)&lt;=0,-SUM($W$250:BI$250),0))</f>
        <v>0</v>
      </c>
      <c r="BJ258" s="5">
        <f ca="1">IF(BJ$4="",0,IF(SUM($W$250:BJ$250)&lt;=0,-SUM($W$250:BJ$250),0))</f>
        <v>0</v>
      </c>
      <c r="BK258" s="5">
        <f ca="1">IF(BK$4="",0,IF(SUM($W$250:BK$250)&lt;=0,-SUM($W$250:BK$250),0))</f>
        <v>0</v>
      </c>
      <c r="BL258" s="5">
        <f ca="1">IF(BL$4="",0,IF(SUM($W$250:BL$250)&lt;=0,-SUM($W$250:BL$250),0))</f>
        <v>0</v>
      </c>
      <c r="BM258" s="5">
        <f ca="1">IF(BM$4="",0,IF(SUM($W$250:BM$250)&lt;=0,-SUM($W$250:BM$250),0))</f>
        <v>0</v>
      </c>
      <c r="BN258" s="5">
        <f ca="1">IF(BN$4="",0,IF(SUM($W$250:BN$250)&lt;=0,-SUM($W$250:BN$250),0))</f>
        <v>0</v>
      </c>
      <c r="BO258" s="5">
        <f ca="1">IF(BO$4="",0,IF(SUM($W$250:BO$250)&lt;=0,-SUM($W$250:BO$250),0))</f>
        <v>0</v>
      </c>
      <c r="BP258" s="5">
        <f ca="1">IF(BP$4="",0,IF(SUM($W$250:BP$250)&lt;=0,-SUM($W$250:BP$250),0))</f>
        <v>0</v>
      </c>
      <c r="BQ258" s="5">
        <f ca="1">IF(BQ$4="",0,IF(SUM($W$250:BQ$250)&lt;=0,-SUM($W$250:BQ$250),0))</f>
        <v>0</v>
      </c>
      <c r="BR258" s="5">
        <f ca="1">IF(BR$4="",0,IF(SUM($W$250:BR$250)&lt;=0,-SUM($W$250:BR$250),0))</f>
        <v>0</v>
      </c>
      <c r="BS258" s="5">
        <f ca="1">IF(BS$4="",0,IF(SUM($W$250:BS$250)&lt;=0,-SUM($W$250:BS$250),0))</f>
        <v>0</v>
      </c>
      <c r="BT258" s="5">
        <f ca="1">IF(BT$4="",0,IF(SUM($W$250:BT$250)&lt;=0,-SUM($W$250:BT$250),0))</f>
        <v>0</v>
      </c>
      <c r="BU258" s="5">
        <f ca="1">IF(BU$4="",0,IF(SUM($W$250:BU$250)&lt;=0,-SUM($W$250:BU$250),0))</f>
        <v>0</v>
      </c>
      <c r="BV258" s="5">
        <f ca="1">IF(BV$4="",0,IF(SUM($W$250:BV$250)&lt;=0,-SUM($W$250:BV$250),0))</f>
        <v>0</v>
      </c>
      <c r="BW258" s="5">
        <f ca="1">IF(BW$4="",0,IF(SUM($W$250:BW$250)&lt;=0,-SUM($W$250:BW$250),0))</f>
        <v>0</v>
      </c>
      <c r="BX258" s="5">
        <f ca="1">IF(BX$4="",0,IF(SUM($W$250:BX$250)&lt;=0,-SUM($W$250:BX$250),0))</f>
        <v>0</v>
      </c>
      <c r="BY258" s="5">
        <f ca="1">IF(BY$4="",0,IF(SUM($W$250:BY$250)&lt;=0,-SUM($W$250:BY$250),0))</f>
        <v>0</v>
      </c>
      <c r="BZ258" s="5">
        <f ca="1">IF(BZ$4="",0,IF(SUM($W$250:BZ$250)&lt;=0,-SUM($W$250:BZ$250),0))</f>
        <v>0</v>
      </c>
      <c r="CA258" s="5">
        <f ca="1">IF(CA$4="",0,IF(SUM($W$250:CA$250)&lt;=0,-SUM($W$250:CA$250),0))</f>
        <v>0</v>
      </c>
      <c r="CB258" s="5">
        <f ca="1">IF(CB$4="",0,IF(SUM($W$250:CB$250)&lt;=0,-SUM($W$250:CB$250),0))</f>
        <v>0</v>
      </c>
      <c r="CC258" s="5">
        <f ca="1">IF(CC$4="",0,IF(SUM($W$250:CC$250)&lt;=0,-SUM($W$250:CC$250),0))</f>
        <v>0</v>
      </c>
      <c r="CD258" s="5">
        <f ca="1">IF(CD$4="",0,IF(SUM($W$250:CD$250)&lt;=0,-SUM($W$250:CD$250),0))</f>
        <v>0</v>
      </c>
      <c r="CE258" s="5">
        <f ca="1">IF(CE$4="",0,IF(SUM($W$250:CE$250)&lt;=0,-SUM($W$250:CE$250),0))</f>
        <v>0</v>
      </c>
      <c r="CF258" s="5">
        <f ca="1">IF(CF$4="",0,IF(SUM($W$250:CF$250)&lt;=0,-SUM($W$250:CF$250),0))</f>
        <v>0</v>
      </c>
    </row>
    <row r="259" spans="2:84" x14ac:dyDescent="0.3">
      <c r="B259" s="13">
        <f>ROW()</f>
        <v>259</v>
      </c>
      <c r="H259" s="1" t="str">
        <f>$H$254</f>
        <v>Промежуточный баланс начислений</v>
      </c>
      <c r="I259" s="1" t="s">
        <v>160</v>
      </c>
      <c r="M259" s="53" t="s">
        <v>18</v>
      </c>
      <c r="P259" s="72"/>
      <c r="U259" s="5">
        <f ca="1">INDIRECT(ADDRESS($B259,$X$2-1+$P$8))</f>
        <v>1792866387.1944809</v>
      </c>
      <c r="X259" s="5">
        <f ca="1">IF(X$4="",0,SUM(X260:X268))</f>
        <v>18000</v>
      </c>
      <c r="Y259" s="5">
        <f t="shared" ref="Y259:AI259" ca="1" si="175">IF(Y$4="",0,SUM(Y260:Y268))</f>
        <v>36000</v>
      </c>
      <c r="Z259" s="5">
        <f t="shared" ca="1" si="175"/>
        <v>65666.666666666511</v>
      </c>
      <c r="AA259" s="5">
        <f t="shared" ca="1" si="175"/>
        <v>414000</v>
      </c>
      <c r="AB259" s="5">
        <f t="shared" ca="1" si="175"/>
        <v>1898250</v>
      </c>
      <c r="AC259" s="5">
        <f t="shared" ca="1" si="175"/>
        <v>4507416.666666667</v>
      </c>
      <c r="AD259" s="5">
        <f t="shared" ca="1" si="175"/>
        <v>8199250</v>
      </c>
      <c r="AE259" s="5">
        <f t="shared" ca="1" si="175"/>
        <v>12863333.333333334</v>
      </c>
      <c r="AF259" s="5">
        <f t="shared" ca="1" si="175"/>
        <v>18560214</v>
      </c>
      <c r="AG259" s="5">
        <f t="shared" ca="1" si="175"/>
        <v>25265999</v>
      </c>
      <c r="AH259" s="5">
        <f t="shared" ca="1" si="175"/>
        <v>32949582.500000004</v>
      </c>
      <c r="AI259" s="5">
        <f t="shared" ca="1" si="175"/>
        <v>41610964.5</v>
      </c>
      <c r="AJ259" s="5">
        <f t="shared" ref="AJ259:CF259" ca="1" si="176">IF(AJ$4="",0,SUM(AJ260:AJ268))</f>
        <v>51250145.000000007</v>
      </c>
      <c r="AK259" s="5">
        <f t="shared" ca="1" si="176"/>
        <v>61898744</v>
      </c>
      <c r="AL259" s="5">
        <f t="shared" ca="1" si="176"/>
        <v>73677901.516000003</v>
      </c>
      <c r="AM259" s="5">
        <f t="shared" ca="1" si="176"/>
        <v>86526396.738000005</v>
      </c>
      <c r="AN259" s="5">
        <f t="shared" ca="1" si="176"/>
        <v>100374202.02700001</v>
      </c>
      <c r="AO259" s="5">
        <f t="shared" ca="1" si="176"/>
        <v>115221317.383</v>
      </c>
      <c r="AP259" s="5">
        <f t="shared" ca="1" si="176"/>
        <v>131067742.80599999</v>
      </c>
      <c r="AQ259" s="5">
        <f t="shared" ca="1" si="176"/>
        <v>147961856.896</v>
      </c>
      <c r="AR259" s="5">
        <f t="shared" ca="1" si="176"/>
        <v>166088056.24052799</v>
      </c>
      <c r="AS259" s="5">
        <f t="shared" ca="1" si="176"/>
        <v>185346296.68925598</v>
      </c>
      <c r="AT259" s="5">
        <f t="shared" ca="1" si="176"/>
        <v>205625832.02645797</v>
      </c>
      <c r="AU259" s="5">
        <f t="shared" ca="1" si="176"/>
        <v>226926662.25213397</v>
      </c>
      <c r="AV259" s="5">
        <f t="shared" ca="1" si="176"/>
        <v>249248787.36628398</v>
      </c>
      <c r="AW259" s="5">
        <f t="shared" ca="1" si="176"/>
        <v>272658002.26490802</v>
      </c>
      <c r="AX259" s="5">
        <f t="shared" ca="1" si="176"/>
        <v>297404712.39535749</v>
      </c>
      <c r="AY259" s="5">
        <f t="shared" ca="1" si="176"/>
        <v>323348509.57110006</v>
      </c>
      <c r="AZ259" s="5">
        <f t="shared" ca="1" si="176"/>
        <v>350336070.12286311</v>
      </c>
      <c r="BA259" s="5">
        <f t="shared" ca="1" si="176"/>
        <v>378367394.05064654</v>
      </c>
      <c r="BB259" s="5">
        <f t="shared" ca="1" si="176"/>
        <v>407442481.3544504</v>
      </c>
      <c r="BC259" s="5">
        <f t="shared" ca="1" si="176"/>
        <v>437645220.52667469</v>
      </c>
      <c r="BD259" s="5">
        <f t="shared" ca="1" si="176"/>
        <v>469294869.17223799</v>
      </c>
      <c r="BE259" s="5">
        <f t="shared" ca="1" si="176"/>
        <v>502209067.9922446</v>
      </c>
      <c r="BF259" s="5">
        <f t="shared" ca="1" si="176"/>
        <v>536189992.982544</v>
      </c>
      <c r="BG259" s="5">
        <f t="shared" ca="1" si="176"/>
        <v>571237644.14313638</v>
      </c>
      <c r="BH259" s="5">
        <f t="shared" ca="1" si="176"/>
        <v>607352021.47402155</v>
      </c>
      <c r="BI259" s="5">
        <f t="shared" ca="1" si="176"/>
        <v>644635804.48989725</v>
      </c>
      <c r="BJ259" s="5">
        <f t="shared" ca="1" si="176"/>
        <v>683480039.94269419</v>
      </c>
      <c r="BK259" s="5">
        <f t="shared" ca="1" si="176"/>
        <v>723658782.71931005</v>
      </c>
      <c r="BL259" s="5">
        <f t="shared" ca="1" si="176"/>
        <v>764927719.64196503</v>
      </c>
      <c r="BM259" s="5">
        <f t="shared" ca="1" si="176"/>
        <v>807286850.71065962</v>
      </c>
      <c r="BN259" s="5">
        <f t="shared" ca="1" si="176"/>
        <v>850736175.92539346</v>
      </c>
      <c r="BO259" s="5">
        <f t="shared" ca="1" si="176"/>
        <v>895397883.90865672</v>
      </c>
      <c r="BP259" s="5">
        <f t="shared" ca="1" si="176"/>
        <v>941737843.99695134</v>
      </c>
      <c r="BQ259" s="5">
        <f t="shared" ca="1" si="176"/>
        <v>989484841.65862572</v>
      </c>
      <c r="BR259" s="5">
        <f t="shared" ca="1" si="176"/>
        <v>1038346017.7375522</v>
      </c>
      <c r="BS259" s="5">
        <f t="shared" ca="1" si="176"/>
        <v>1088321372.233731</v>
      </c>
      <c r="BT259" s="5">
        <f t="shared" ca="1" si="176"/>
        <v>1139410905.1471617</v>
      </c>
      <c r="BU259" s="5">
        <f t="shared" ca="1" si="176"/>
        <v>1191757053.5006337</v>
      </c>
      <c r="BV259" s="5">
        <f t="shared" ca="1" si="176"/>
        <v>1245903641.9334297</v>
      </c>
      <c r="BW259" s="5">
        <f t="shared" ca="1" si="176"/>
        <v>1301532452.6795204</v>
      </c>
      <c r="BX259" s="5">
        <f t="shared" ca="1" si="176"/>
        <v>1358299953.7680428</v>
      </c>
      <c r="BY259" s="5">
        <f t="shared" ca="1" si="176"/>
        <v>1416206145.198997</v>
      </c>
      <c r="BZ259" s="5">
        <f t="shared" ca="1" si="176"/>
        <v>1475251026.972383</v>
      </c>
      <c r="CA259" s="5">
        <f t="shared" ca="1" si="176"/>
        <v>1535598045.5718505</v>
      </c>
      <c r="CB259" s="5">
        <f t="shared" ca="1" si="176"/>
        <v>1597872215.8490133</v>
      </c>
      <c r="CC259" s="5">
        <f t="shared" ca="1" si="176"/>
        <v>1661706531.4342039</v>
      </c>
      <c r="CD259" s="5">
        <f t="shared" ca="1" si="176"/>
        <v>1726704588.5493598</v>
      </c>
      <c r="CE259" s="5">
        <f t="shared" ca="1" si="176"/>
        <v>1792866387.1944809</v>
      </c>
      <c r="CF259" s="5">
        <f t="shared" ca="1" si="176"/>
        <v>0</v>
      </c>
    </row>
    <row r="260" spans="2:84" x14ac:dyDescent="0.3">
      <c r="B260" s="13">
        <f>ROW()</f>
        <v>260</v>
      </c>
      <c r="H260" s="1" t="str">
        <f t="shared" si="172"/>
        <v>Промежуточный баланс начислений</v>
      </c>
      <c r="I260" s="1" t="str">
        <f t="shared" ref="I260:I267" si="177">$I$259</f>
        <v>ПАССИВЫ</v>
      </c>
      <c r="J260" s="1" t="s">
        <v>190</v>
      </c>
      <c r="M260" s="53" t="s">
        <v>18</v>
      </c>
      <c r="U260" s="5">
        <f t="shared" ca="1" si="173"/>
        <v>461343939.07878911</v>
      </c>
      <c r="X260" s="5">
        <f ca="1">IF(X$4="",0,SUM($W$252:X$252))</f>
        <v>-454000</v>
      </c>
      <c r="Y260" s="5">
        <f ca="1">IF(Y$4="",0,SUM($W$252:Y$252))</f>
        <v>-1129000</v>
      </c>
      <c r="Z260" s="5">
        <f ca="1">IF(Z$4="",0,SUM($W$252:Z$252))</f>
        <v>-2161333.3333333335</v>
      </c>
      <c r="AA260" s="5">
        <f ca="1">IF(AA$4="",0,SUM($W$252:AA$252))</f>
        <v>-3237000</v>
      </c>
      <c r="AB260" s="5">
        <f ca="1">IF(AB$4="",0,SUM($W$252:AB$252))</f>
        <v>-4061250</v>
      </c>
      <c r="AC260" s="5">
        <f ca="1">IF(AC$4="",0,SUM($W$252:AC$252))</f>
        <v>-4365500</v>
      </c>
      <c r="AD260" s="5">
        <f ca="1">IF(AD$4="",0,SUM($W$252:AD$252))</f>
        <v>-4354708.333333333</v>
      </c>
      <c r="AE260" s="5">
        <f ca="1">IF(AE$4="",0,SUM($W$252:AE$252))</f>
        <v>-4110274.9999999995</v>
      </c>
      <c r="AF260" s="5">
        <f ca="1">IF(AF$4="",0,SUM($W$252:AF$252))</f>
        <v>-3592317.4999999995</v>
      </c>
      <c r="AG260" s="5">
        <f ca="1">IF(AG$4="",0,SUM($W$252:AG$252))</f>
        <v>-2808800.8333333316</v>
      </c>
      <c r="AH260" s="5">
        <f ca="1">IF(AH$4="",0,SUM($W$252:AH$252))</f>
        <v>-1677535.4166666646</v>
      </c>
      <c r="AI260" s="5">
        <f ca="1">IF(AI$4="",0,SUM($W$252:AI$252))</f>
        <v>-198521.24999999767</v>
      </c>
      <c r="AJ260" s="5">
        <f ca="1">IF(AJ$4="",0,SUM($W$252:AJ$252))</f>
        <v>1471007.2916666693</v>
      </c>
      <c r="AK260" s="5">
        <f ca="1">IF(AK$4="",0,SUM($W$252:AK$252))</f>
        <v>3484756.8333333372</v>
      </c>
      <c r="AL260" s="5">
        <f ca="1">IF(AL$4="",0,SUM($W$252:AL$252))</f>
        <v>5902646.1800000034</v>
      </c>
      <c r="AM260" s="5">
        <f ca="1">IF(AM$4="",0,SUM($W$252:AM$252))</f>
        <v>8618426.7400000021</v>
      </c>
      <c r="AN260" s="5">
        <f ca="1">IF(AN$4="",0,SUM($W$252:AN$252))</f>
        <v>11594487.480833335</v>
      </c>
      <c r="AO260" s="5">
        <f ca="1">IF(AO$4="",0,SUM($W$252:AO$252))</f>
        <v>14819315.277500002</v>
      </c>
      <c r="AP260" s="5">
        <f ca="1">IF(AP$4="",0,SUM($W$252:AP$252))</f>
        <v>18358053.423749998</v>
      </c>
      <c r="AQ260" s="5">
        <f ca="1">IF(AQ$4="",0,SUM($W$252:AQ$252))</f>
        <v>22247692.395833332</v>
      </c>
      <c r="AR260" s="5">
        <f ca="1">IF(AR$4="",0,SUM($W$252:AR$252))</f>
        <v>26356867.542939998</v>
      </c>
      <c r="AS260" s="5">
        <f ca="1">IF(AS$4="",0,SUM($W$252:AS$252))</f>
        <v>30907977.532296665</v>
      </c>
      <c r="AT260" s="5">
        <f ca="1">IF(AT$4="",0,SUM($W$252:AT$252))</f>
        <v>35716178.112048335</v>
      </c>
      <c r="AU260" s="5">
        <f ca="1">IF(AU$4="",0,SUM($W$252:AU$252))</f>
        <v>40888589.282195002</v>
      </c>
      <c r="AV260" s="5">
        <f ca="1">IF(AV$4="",0,SUM($W$252:AV$252))</f>
        <v>46239251.517533541</v>
      </c>
      <c r="AW260" s="5">
        <f ca="1">IF(AW$4="",0,SUM($W$252:AW$252))</f>
        <v>51837261.699442089</v>
      </c>
      <c r="AX260" s="5">
        <f ca="1">IF(AX$4="",0,SUM($W$252:AX$252))</f>
        <v>57918786.343859375</v>
      </c>
      <c r="AY260" s="5">
        <f ca="1">IF(AY$4="",0,SUM($W$252:AY$252))</f>
        <v>64480690.227025077</v>
      </c>
      <c r="AZ260" s="5">
        <f ca="1">IF(AZ$4="",0,SUM($W$252:AZ$252))</f>
        <v>71304983.9555078</v>
      </c>
      <c r="BA260" s="5">
        <f ca="1">IF(BA$4="",0,SUM($W$252:BA$252))</f>
        <v>78502001.129307538</v>
      </c>
      <c r="BB260" s="5">
        <f ca="1">IF(BB$4="",0,SUM($W$252:BB$252))</f>
        <v>85899935.754300475</v>
      </c>
      <c r="BC260" s="5">
        <f ca="1">IF(BC$4="",0,SUM($W$252:BC$252))</f>
        <v>93662433.885737941</v>
      </c>
      <c r="BD260" s="5">
        <f ca="1">IF(BD$4="",0,SUM($W$252:BD$252))</f>
        <v>101847626.49806228</v>
      </c>
      <c r="BE260" s="5">
        <f ca="1">IF(BE$4="",0,SUM($W$252:BE$252))</f>
        <v>110442880.57661226</v>
      </c>
      <c r="BF260" s="5">
        <f ca="1">IF(BF$4="",0,SUM($W$252:BF$252))</f>
        <v>119419564.45452799</v>
      </c>
      <c r="BG260" s="5">
        <f ca="1">IF(BG$4="",0,SUM($W$252:BG$252))</f>
        <v>128777678.13180944</v>
      </c>
      <c r="BH260" s="5">
        <f ca="1">IF(BH$4="",0,SUM($W$252:BH$252))</f>
        <v>138283539.88937399</v>
      </c>
      <c r="BI260" s="5">
        <f ca="1">IF(BI$4="",0,SUM($W$252:BI$252))</f>
        <v>148160948.63482085</v>
      </c>
      <c r="BJ260" s="5">
        <f ca="1">IF(BJ$4="",0,SUM($W$252:BJ$252))</f>
        <v>158494210.47268331</v>
      </c>
      <c r="BK260" s="5">
        <f ca="1">IF(BK$4="",0,SUM($W$252:BK$252))</f>
        <v>169389506.81828308</v>
      </c>
      <c r="BL260" s="5">
        <f ca="1">IF(BL$4="",0,SUM($W$252:BL$252))</f>
        <v>180323565.31454188</v>
      </c>
      <c r="BM260" s="5">
        <f ca="1">IF(BM$4="",0,SUM($W$252:BM$252))</f>
        <v>191534314.12300533</v>
      </c>
      <c r="BN260" s="5">
        <f ca="1">IF(BN$4="",0,SUM($W$252:BN$252))</f>
        <v>203046664.28682664</v>
      </c>
      <c r="BO260" s="5">
        <f ca="1">IF(BO$4="",0,SUM($W$252:BO$252))</f>
        <v>214937646.65834662</v>
      </c>
      <c r="BP260" s="5">
        <f ca="1">IF(BP$4="",0,SUM($W$252:BP$252))</f>
        <v>227330088.11473474</v>
      </c>
      <c r="BQ260" s="5">
        <f ca="1">IF(BQ$4="",0,SUM($W$252:BQ$252))</f>
        <v>240327880.87983084</v>
      </c>
      <c r="BR260" s="5">
        <f ca="1">IF(BR$4="",0,SUM($W$252:BR$252))</f>
        <v>253611470.20311728</v>
      </c>
      <c r="BS260" s="5">
        <f ca="1">IF(BS$4="",0,SUM($W$252:BS$252))</f>
        <v>267294499.69259405</v>
      </c>
      <c r="BT260" s="5">
        <f ca="1">IF(BT$4="",0,SUM($W$252:BT$252))</f>
        <v>281101408.35614675</v>
      </c>
      <c r="BU260" s="5">
        <f ca="1">IF(BU$4="",0,SUM($W$252:BU$252))</f>
        <v>295177083.41659021</v>
      </c>
      <c r="BV260" s="5">
        <f ca="1">IF(BV$4="",0,SUM($W$252:BV$252))</f>
        <v>309844382.22060895</v>
      </c>
      <c r="BW260" s="5">
        <f ca="1">IF(BW$4="",0,SUM($W$252:BW$252))</f>
        <v>325162081.84541601</v>
      </c>
      <c r="BX260" s="5">
        <f ca="1">IF(BX$4="",0,SUM($W$252:BX$252))</f>
        <v>340771481.54218429</v>
      </c>
      <c r="BY260" s="5">
        <f ca="1">IF(BY$4="",0,SUM($W$252:BY$252))</f>
        <v>356789634.22715378</v>
      </c>
      <c r="BZ260" s="5">
        <f ca="1">IF(BZ$4="",0,SUM($W$252:BZ$252))</f>
        <v>372989738.4990859</v>
      </c>
      <c r="CA260" s="5">
        <f ca="1">IF(CA$4="",0,SUM($W$252:CA$252))</f>
        <v>389582951.14871413</v>
      </c>
      <c r="CB260" s="5">
        <f ca="1">IF(CB$4="",0,SUM($W$252:CB$252))</f>
        <v>406774350.08462143</v>
      </c>
      <c r="CC260" s="5">
        <f ca="1">IF(CC$4="",0,SUM($W$252:CC$252))</f>
        <v>424545936.15117663</v>
      </c>
      <c r="CD260" s="5">
        <f ca="1">IF(CD$4="",0,SUM($W$252:CD$252))</f>
        <v>442735799.14923251</v>
      </c>
      <c r="CE260" s="5">
        <f ca="1">IF(CE$4="",0,SUM($W$252:CE$252))</f>
        <v>461343939.07878911</v>
      </c>
      <c r="CF260" s="5">
        <f ca="1">IF(CF$4="",0,SUM($W$252:CF$252))</f>
        <v>0</v>
      </c>
    </row>
    <row r="261" spans="2:84" x14ac:dyDescent="0.3">
      <c r="B261" s="13">
        <f>ROW()</f>
        <v>261</v>
      </c>
      <c r="H261" s="1" t="str">
        <f t="shared" si="172"/>
        <v>Промежуточный баланс начислений</v>
      </c>
      <c r="I261" s="1" t="str">
        <f t="shared" si="177"/>
        <v>ПАССИВЫ</v>
      </c>
      <c r="J261" s="1" t="s">
        <v>162</v>
      </c>
      <c r="M261" s="53" t="s">
        <v>18</v>
      </c>
      <c r="U261" s="5">
        <f t="shared" ca="1" si="173"/>
        <v>838829426.84996808</v>
      </c>
      <c r="X261" s="5">
        <f ca="1">IF(X$4="",0,SUM($W$24:X$24))</f>
        <v>0</v>
      </c>
      <c r="Y261" s="5">
        <f ca="1">IF(Y$4="",0,SUM($W$24:Y$24))</f>
        <v>0</v>
      </c>
      <c r="Z261" s="5">
        <f ca="1">IF(Z$4="",0,SUM($W$24:Z$24))</f>
        <v>0</v>
      </c>
      <c r="AA261" s="5">
        <f ca="1">IF(AA$4="",0,SUM($W$24:AA$24))</f>
        <v>310000</v>
      </c>
      <c r="AB261" s="5">
        <f ca="1">IF(AB$4="",0,SUM($W$24:AB$24))</f>
        <v>1345000</v>
      </c>
      <c r="AC261" s="5">
        <f ca="1">IF(AC$4="",0,SUM($W$24:AC$24))</f>
        <v>2830000</v>
      </c>
      <c r="AD261" s="5">
        <f ca="1">IF(AD$4="",0,SUM($W$24:AD$24))</f>
        <v>4760000</v>
      </c>
      <c r="AE261" s="5">
        <f ca="1">IF(AE$4="",0,SUM($W$24:AE$24))</f>
        <v>7153600</v>
      </c>
      <c r="AF261" s="5">
        <f ca="1">IF(AF$4="",0,SUM($W$24:AF$24))</f>
        <v>10029500</v>
      </c>
      <c r="AG261" s="5">
        <f ca="1">IF(AG$4="",0,SUM($W$24:AG$24))</f>
        <v>13359800</v>
      </c>
      <c r="AH261" s="5">
        <f ca="1">IF(AH$4="",0,SUM($W$24:AH$24))</f>
        <v>17144000</v>
      </c>
      <c r="AI261" s="5">
        <f ca="1">IF(AI$4="",0,SUM($W$24:AI$24))</f>
        <v>21382100</v>
      </c>
      <c r="AJ261" s="5">
        <f ca="1">IF(AJ$4="",0,SUM($W$24:AJ$24))</f>
        <v>26074100</v>
      </c>
      <c r="AK261" s="5">
        <f ca="1">IF(AK$4="",0,SUM($W$24:AK$24))</f>
        <v>31257944</v>
      </c>
      <c r="AL261" s="5">
        <f ca="1">IF(AL$4="",0,SUM($W$24:AL$24))</f>
        <v>36968618</v>
      </c>
      <c r="AM261" s="5">
        <f ca="1">IF(AM$4="",0,SUM($W$24:AM$24))</f>
        <v>43143392</v>
      </c>
      <c r="AN261" s="5">
        <f ca="1">IF(AN$4="",0,SUM($W$24:AN$24))</f>
        <v>49781144</v>
      </c>
      <c r="AO261" s="5">
        <f ca="1">IF(AO$4="",0,SUM($W$24:AO$24))</f>
        <v>56881874</v>
      </c>
      <c r="AP261" s="5">
        <f ca="1">IF(AP$4="",0,SUM($W$24:AP$24))</f>
        <v>64445582</v>
      </c>
      <c r="AQ261" s="5">
        <f ca="1">IF(AQ$4="",0,SUM($W$24:AQ$24))</f>
        <v>72530322.319999993</v>
      </c>
      <c r="AR261" s="5">
        <f ca="1">IF(AR$4="",0,SUM($W$24:AR$24))</f>
        <v>81188010.919999987</v>
      </c>
      <c r="AS261" s="5">
        <f ca="1">IF(AS$4="",0,SUM($W$24:AS$24))</f>
        <v>90319705.75999999</v>
      </c>
      <c r="AT261" s="5">
        <f ca="1">IF(AT$4="",0,SUM($W$24:AT$24))</f>
        <v>99923638.159999996</v>
      </c>
      <c r="AU261" s="5">
        <f ca="1">IF(AU$4="",0,SUM($W$24:AU$24))</f>
        <v>109999808.11999999</v>
      </c>
      <c r="AV261" s="5">
        <f ca="1">IF(AV$4="",0,SUM($W$24:AV$24))</f>
        <v>120548215.63999999</v>
      </c>
      <c r="AW261" s="5">
        <f ca="1">IF(AW$4="",0,SUM($W$24:AW$24))</f>
        <v>131647814.59519999</v>
      </c>
      <c r="AX261" s="5">
        <f ca="1">IF(AX$4="",0,SUM($W$24:AX$24))</f>
        <v>143368114.10959998</v>
      </c>
      <c r="AY261" s="5">
        <f ca="1">IF(AY$4="",0,SUM($W$24:AY$24))</f>
        <v>155572536.71359998</v>
      </c>
      <c r="AZ261" s="5">
        <f ca="1">IF(AZ$4="",0,SUM($W$24:AZ$24))</f>
        <v>168258641.62879997</v>
      </c>
      <c r="BA261" s="5">
        <f ca="1">IF(BA$4="",0,SUM($W$24:BA$24))</f>
        <v>181426428.85519996</v>
      </c>
      <c r="BB261" s="5">
        <f ca="1">IF(BB$4="",0,SUM($W$24:BB$24))</f>
        <v>195075898.39279997</v>
      </c>
      <c r="BC261" s="5">
        <f ca="1">IF(BC$4="",0,SUM($W$24:BC$24))</f>
        <v>209307716.43247998</v>
      </c>
      <c r="BD261" s="5">
        <f ca="1">IF(BD$4="",0,SUM($W$24:BD$24))</f>
        <v>224209668.22241598</v>
      </c>
      <c r="BE261" s="5">
        <f ca="1">IF(BE$4="",0,SUM($W$24:BE$24))</f>
        <v>239606075.02304</v>
      </c>
      <c r="BF261" s="5">
        <f ca="1">IF(BF$4="",0,SUM($W$24:BF$24))</f>
        <v>255493797.78108799</v>
      </c>
      <c r="BG261" s="5">
        <f ca="1">IF(BG$4="",0,SUM($W$24:BG$24))</f>
        <v>271872836.49655998</v>
      </c>
      <c r="BH261" s="5">
        <f ca="1">IF(BH$4="",0,SUM($W$24:BH$24))</f>
        <v>288743191.16945601</v>
      </c>
      <c r="BI261" s="5">
        <f ca="1">IF(BI$4="",0,SUM($W$24:BI$24))</f>
        <v>306228077.21741313</v>
      </c>
      <c r="BJ261" s="5">
        <f ca="1">IF(BJ$4="",0,SUM($W$24:BJ$24))</f>
        <v>324434259.2541008</v>
      </c>
      <c r="BK261" s="5">
        <f ca="1">IF(BK$4="",0,SUM($W$24:BK$24))</f>
        <v>343145447.85017216</v>
      </c>
      <c r="BL261" s="5">
        <f ca="1">IF(BL$4="",0,SUM($W$24:BL$24))</f>
        <v>362357778.72281599</v>
      </c>
      <c r="BM261" s="5">
        <f ca="1">IF(BM$4="",0,SUM($W$24:BM$24))</f>
        <v>382071251.87203228</v>
      </c>
      <c r="BN261" s="5">
        <f ca="1">IF(BN$4="",0,SUM($W$24:BN$24))</f>
        <v>402285867.2978211</v>
      </c>
      <c r="BO261" s="5">
        <f ca="1">IF(BO$4="",0,SUM($W$24:BO$24))</f>
        <v>423148251.34717053</v>
      </c>
      <c r="BP261" s="5">
        <f ca="1">IF(BP$4="",0,SUM($W$24:BP$24))</f>
        <v>444784872.05976397</v>
      </c>
      <c r="BQ261" s="5">
        <f ca="1">IF(BQ$4="",0,SUM($W$24:BQ$24))</f>
        <v>466937275.1603803</v>
      </c>
      <c r="BR261" s="5">
        <f ca="1">IF(BR$4="",0,SUM($W$24:BR$24))</f>
        <v>489600843.38310057</v>
      </c>
      <c r="BS261" s="5">
        <f ca="1">IF(BS$4="",0,SUM($W$24:BS$24))</f>
        <v>512775576.72792476</v>
      </c>
      <c r="BT261" s="5">
        <f ca="1">IF(BT$4="",0,SUM($W$24:BT$24))</f>
        <v>536461475.19485289</v>
      </c>
      <c r="BU261" s="5">
        <f ca="1">IF(BU$4="",0,SUM($W$24:BU$24))</f>
        <v>560829463.21123123</v>
      </c>
      <c r="BV261" s="5">
        <f ca="1">IF(BV$4="",0,SUM($W$24:BV$24))</f>
        <v>586026457.67395198</v>
      </c>
      <c r="BW261" s="5">
        <f ca="1">IF(BW$4="",0,SUM($W$24:BW$24))</f>
        <v>611750239.38385677</v>
      </c>
      <c r="BX261" s="5">
        <f ca="1">IF(BX$4="",0,SUM($W$24:BX$24))</f>
        <v>637995409.51830757</v>
      </c>
      <c r="BY261" s="5">
        <f ca="1">IF(BY$4="",0,SUM($W$24:BY$24))</f>
        <v>664761968.07730436</v>
      </c>
      <c r="BZ261" s="5">
        <f ca="1">IF(BZ$4="",0,SUM($W$24:BZ$24))</f>
        <v>692049915.06084716</v>
      </c>
      <c r="CA261" s="5">
        <f ca="1">IF(CA$4="",0,SUM($W$24:CA$24))</f>
        <v>720055386.24931574</v>
      </c>
      <c r="CB261" s="5">
        <f ca="1">IF(CB$4="",0,SUM($W$24:CB$24))</f>
        <v>748946514.76388395</v>
      </c>
      <c r="CC261" s="5">
        <f ca="1">IF(CC$4="",0,SUM($W$24:CC$24))</f>
        <v>778375669.26620841</v>
      </c>
      <c r="CD261" s="5">
        <f ca="1">IF(CD$4="",0,SUM($W$24:CD$24))</f>
        <v>808336639.96156979</v>
      </c>
      <c r="CE261" s="5">
        <f ca="1">IF(CE$4="",0,SUM($W$24:CE$24))</f>
        <v>838829426.84996808</v>
      </c>
      <c r="CF261" s="5">
        <f ca="1">IF(CF$4="",0,SUM($W$24:CF$24))</f>
        <v>0</v>
      </c>
    </row>
    <row r="262" spans="2:84" x14ac:dyDescent="0.3">
      <c r="B262" s="13">
        <f>ROW()</f>
        <v>262</v>
      </c>
      <c r="H262" s="1" t="str">
        <f t="shared" si="172"/>
        <v>Промежуточный баланс начислений</v>
      </c>
      <c r="I262" s="1" t="str">
        <f t="shared" si="177"/>
        <v>ПАССИВЫ</v>
      </c>
      <c r="J262" s="1" t="s">
        <v>163</v>
      </c>
      <c r="M262" s="53" t="s">
        <v>18</v>
      </c>
      <c r="U262" s="5">
        <f t="shared" ca="1" si="173"/>
        <v>59046192.531199992</v>
      </c>
      <c r="X262" s="5">
        <f ca="1">IF(X$4="",0,SUM($W$86:X$86))</f>
        <v>0</v>
      </c>
      <c r="Y262" s="5">
        <f ca="1">IF(Y$4="",0,SUM($W$86:Y$86))</f>
        <v>0</v>
      </c>
      <c r="Z262" s="5">
        <f ca="1">IF(Z$4="",0,SUM($W$86:Z$86))</f>
        <v>80000</v>
      </c>
      <c r="AA262" s="5">
        <f ca="1">IF(AA$4="",0,SUM($W$86:AA$86))</f>
        <v>160000</v>
      </c>
      <c r="AB262" s="5">
        <f ca="1">IF(AB$4="",0,SUM($W$86:AB$86))</f>
        <v>320000</v>
      </c>
      <c r="AC262" s="5">
        <f ca="1">IF(AC$4="",0,SUM($W$86:AC$86))</f>
        <v>480000</v>
      </c>
      <c r="AD262" s="5">
        <f ca="1">IF(AD$4="",0,SUM($W$86:AD$86))</f>
        <v>640000</v>
      </c>
      <c r="AE262" s="5">
        <f ca="1">IF(AE$4="",0,SUM($W$86:AE$86))</f>
        <v>880000</v>
      </c>
      <c r="AF262" s="5">
        <f ca="1">IF(AF$4="",0,SUM($W$86:AF$86))</f>
        <v>1120000</v>
      </c>
      <c r="AG262" s="5">
        <f ca="1">IF(AG$4="",0,SUM($W$86:AG$86))</f>
        <v>1440000</v>
      </c>
      <c r="AH262" s="5">
        <f ca="1">IF(AH$4="",0,SUM($W$86:AH$86))</f>
        <v>1760000</v>
      </c>
      <c r="AI262" s="5">
        <f ca="1">IF(AI$4="",0,SUM($W$86:AI$86))</f>
        <v>2080000</v>
      </c>
      <c r="AJ262" s="5">
        <f ca="1">IF(AJ$4="",0,SUM($W$86:AJ$86))</f>
        <v>2492000</v>
      </c>
      <c r="AK262" s="5">
        <f ca="1">IF(AK$4="",0,SUM($W$86:AK$86))</f>
        <v>2904000</v>
      </c>
      <c r="AL262" s="5">
        <f ca="1">IF(AL$4="",0,SUM($W$86:AL$86))</f>
        <v>3316000</v>
      </c>
      <c r="AM262" s="5">
        <f ca="1">IF(AM$4="",0,SUM($W$86:AM$86))</f>
        <v>3810400</v>
      </c>
      <c r="AN262" s="5">
        <f ca="1">IF(AN$4="",0,SUM($W$86:AN$86))</f>
        <v>4304800</v>
      </c>
      <c r="AO262" s="5">
        <f ca="1">IF(AO$4="",0,SUM($W$86:AO$86))</f>
        <v>4881600</v>
      </c>
      <c r="AP262" s="5">
        <f ca="1">IF(AP$4="",0,SUM($W$86:AP$86))</f>
        <v>5458400</v>
      </c>
      <c r="AQ262" s="5">
        <f ca="1">IF(AQ$4="",0,SUM($W$86:AQ$86))</f>
        <v>6035200</v>
      </c>
      <c r="AR262" s="5">
        <f ca="1">IF(AR$4="",0,SUM($W$86:AR$86))</f>
        <v>6694400</v>
      </c>
      <c r="AS262" s="5">
        <f ca="1">IF(AS$4="",0,SUM($W$86:AS$86))</f>
        <v>7353600</v>
      </c>
      <c r="AT262" s="5">
        <f ca="1">IF(AT$4="",0,SUM($W$86:AT$86))</f>
        <v>8095200</v>
      </c>
      <c r="AU262" s="5">
        <f ca="1">IF(AU$4="",0,SUM($W$86:AU$86))</f>
        <v>8836800</v>
      </c>
      <c r="AV262" s="5">
        <f ca="1">IF(AV$4="",0,SUM($W$86:AV$86))</f>
        <v>9600648</v>
      </c>
      <c r="AW262" s="5">
        <f ca="1">IF(AW$4="",0,SUM($W$86:AW$86))</f>
        <v>10449368</v>
      </c>
      <c r="AX262" s="5">
        <f ca="1">IF(AX$4="",0,SUM($W$86:AX$86))</f>
        <v>11298088</v>
      </c>
      <c r="AY262" s="5">
        <f ca="1">IF(AY$4="",0,SUM($W$86:AY$86))</f>
        <v>12146808</v>
      </c>
      <c r="AZ262" s="5">
        <f ca="1">IF(AZ$4="",0,SUM($W$86:AZ$86))</f>
        <v>13080400</v>
      </c>
      <c r="BA262" s="5">
        <f ca="1">IF(BA$4="",0,SUM($W$86:BA$86))</f>
        <v>14013992</v>
      </c>
      <c r="BB262" s="5">
        <f ca="1">IF(BB$4="",0,SUM($W$86:BB$86))</f>
        <v>15032456</v>
      </c>
      <c r="BC262" s="5">
        <f ca="1">IF(BC$4="",0,SUM($W$86:BC$86))</f>
        <v>16050920</v>
      </c>
      <c r="BD262" s="5">
        <f ca="1">IF(BD$4="",0,SUM($W$86:BD$86))</f>
        <v>17069384</v>
      </c>
      <c r="BE262" s="5">
        <f ca="1">IF(BE$4="",0,SUM($W$86:BE$86))</f>
        <v>18172720</v>
      </c>
      <c r="BF262" s="5">
        <f ca="1">IF(BF$4="",0,SUM($W$86:BF$86))</f>
        <v>19276056</v>
      </c>
      <c r="BG262" s="5">
        <f ca="1">IF(BG$4="",0,SUM($W$86:BG$86))</f>
        <v>20379392</v>
      </c>
      <c r="BH262" s="5">
        <f ca="1">IF(BH$4="",0,SUM($W$86:BH$86))</f>
        <v>21603246.239999998</v>
      </c>
      <c r="BI262" s="5">
        <f ca="1">IF(BI$4="",0,SUM($W$86:BI$86))</f>
        <v>22827100.479999997</v>
      </c>
      <c r="BJ262" s="5">
        <f ca="1">IF(BJ$4="",0,SUM($W$86:BJ$86))</f>
        <v>24138372.879999995</v>
      </c>
      <c r="BK262" s="5">
        <f ca="1">IF(BK$4="",0,SUM($W$86:BK$86))</f>
        <v>25449645.279999994</v>
      </c>
      <c r="BL262" s="5">
        <f ca="1">IF(BL$4="",0,SUM($W$86:BL$86))</f>
        <v>26760917.679999992</v>
      </c>
      <c r="BM262" s="5">
        <f ca="1">IF(BM$4="",0,SUM($W$86:BM$86))</f>
        <v>28159608.239999991</v>
      </c>
      <c r="BN262" s="5">
        <f ca="1">IF(BN$4="",0,SUM($W$86:BN$86))</f>
        <v>29558298.79999999</v>
      </c>
      <c r="BO262" s="5">
        <f ca="1">IF(BO$4="",0,SUM($W$86:BO$86))</f>
        <v>30956989.359999988</v>
      </c>
      <c r="BP262" s="5">
        <f ca="1">IF(BP$4="",0,SUM($W$86:BP$86))</f>
        <v>32443098.079999987</v>
      </c>
      <c r="BQ262" s="5">
        <f ca="1">IF(BQ$4="",0,SUM($W$86:BQ$86))</f>
        <v>33929206.79999999</v>
      </c>
      <c r="BR262" s="5">
        <f ca="1">IF(BR$4="",0,SUM($W$86:BR$86))</f>
        <v>35502733.679999992</v>
      </c>
      <c r="BS262" s="5">
        <f ca="1">IF(BS$4="",0,SUM($W$86:BS$86))</f>
        <v>37076260.559999995</v>
      </c>
      <c r="BT262" s="5">
        <f ca="1">IF(BT$4="",0,SUM($W$86:BT$86))</f>
        <v>38696993.246399991</v>
      </c>
      <c r="BU262" s="5">
        <f ca="1">IF(BU$4="",0,SUM($W$86:BU$86))</f>
        <v>40407766.63759999</v>
      </c>
      <c r="BV262" s="5">
        <f ca="1">IF(BV$4="",0,SUM($W$86:BV$86))</f>
        <v>42118540.028799988</v>
      </c>
      <c r="BW262" s="5">
        <f ca="1">IF(BW$4="",0,SUM($W$86:BW$86))</f>
        <v>43829313.419999987</v>
      </c>
      <c r="BX262" s="5">
        <f ca="1">IF(BX$4="",0,SUM($W$86:BX$86))</f>
        <v>45630127.515999988</v>
      </c>
      <c r="BY262" s="5">
        <f ca="1">IF(BY$4="",0,SUM($W$86:BY$86))</f>
        <v>47430941.611999989</v>
      </c>
      <c r="BZ262" s="5">
        <f ca="1">IF(BZ$4="",0,SUM($W$86:BZ$86))</f>
        <v>49321796.412799992</v>
      </c>
      <c r="CA262" s="5">
        <f ca="1">IF(CA$4="",0,SUM($W$86:CA$86))</f>
        <v>51212651.213599995</v>
      </c>
      <c r="CB262" s="5">
        <f ca="1">IF(CB$4="",0,SUM($W$86:CB$86))</f>
        <v>53103506.014399998</v>
      </c>
      <c r="CC262" s="5">
        <f ca="1">IF(CC$4="",0,SUM($W$86:CC$86))</f>
        <v>55084401.519999996</v>
      </c>
      <c r="CD262" s="5">
        <f ca="1">IF(CD$4="",0,SUM($W$86:CD$86))</f>
        <v>57065297.025599994</v>
      </c>
      <c r="CE262" s="5">
        <f ca="1">IF(CE$4="",0,SUM($W$86:CE$86))</f>
        <v>59046192.531199992</v>
      </c>
      <c r="CF262" s="5">
        <f ca="1">IF(CF$4="",0,SUM($W$86:CF$86))</f>
        <v>0</v>
      </c>
    </row>
    <row r="263" spans="2:84" x14ac:dyDescent="0.3">
      <c r="B263" s="13">
        <f>ROW()</f>
        <v>263</v>
      </c>
      <c r="H263" s="1" t="str">
        <f t="shared" si="172"/>
        <v>Промежуточный баланс начислений</v>
      </c>
      <c r="I263" s="1" t="str">
        <f t="shared" si="177"/>
        <v>ПАССИВЫ</v>
      </c>
      <c r="J263" s="1" t="s">
        <v>164</v>
      </c>
      <c r="M263" s="53" t="s">
        <v>18</v>
      </c>
      <c r="U263" s="5">
        <f t="shared" ca="1" si="173"/>
        <v>108549324.60512821</v>
      </c>
      <c r="X263" s="5">
        <f ca="1">IF(X$4="",0,SUM($W$97:X$97))</f>
        <v>0</v>
      </c>
      <c r="Y263" s="5">
        <f ca="1">IF(Y$4="",0,SUM($W$97:Y$97))</f>
        <v>0</v>
      </c>
      <c r="Z263" s="5">
        <f ca="1">IF(Z$4="",0,SUM($W$97:Z$97))</f>
        <v>70000</v>
      </c>
      <c r="AA263" s="5">
        <f ca="1">IF(AA$4="",0,SUM($W$97:AA$97))</f>
        <v>192000</v>
      </c>
      <c r="AB263" s="5">
        <f ca="1">IF(AB$4="",0,SUM($W$97:AB$97))</f>
        <v>369500</v>
      </c>
      <c r="AC263" s="5">
        <f ca="1">IF(AC$4="",0,SUM($W$97:AC$97))</f>
        <v>601500</v>
      </c>
      <c r="AD263" s="5">
        <f ca="1">IF(AD$4="",0,SUM($W$97:AD$97))</f>
        <v>891800</v>
      </c>
      <c r="AE263" s="5">
        <f ca="1">IF(AE$4="",0,SUM($W$97:AE$97))</f>
        <v>1236680</v>
      </c>
      <c r="AF263" s="5">
        <f ca="1">IF(AF$4="",0,SUM($W$97:AF$97))</f>
        <v>1635945</v>
      </c>
      <c r="AG263" s="5">
        <f ca="1">IF(AG$4="",0,SUM($W$97:AG$97))</f>
        <v>2089145</v>
      </c>
      <c r="AH263" s="5">
        <f ca="1">IF(AH$4="",0,SUM($W$97:AH$97))</f>
        <v>2595905</v>
      </c>
      <c r="AI263" s="5">
        <f ca="1">IF(AI$4="",0,SUM($W$97:AI$97))</f>
        <v>3156225</v>
      </c>
      <c r="AJ263" s="5">
        <f ca="1">IF(AJ$4="",0,SUM($W$97:AJ$97))</f>
        <v>3783083</v>
      </c>
      <c r="AK263" s="5">
        <f ca="1">IF(AK$4="",0,SUM($W$97:AK$97))</f>
        <v>4467734.3</v>
      </c>
      <c r="AL263" s="5">
        <f ca="1">IF(AL$4="",0,SUM($W$97:AL$97))</f>
        <v>5209514.55</v>
      </c>
      <c r="AM263" s="5">
        <f ca="1">IF(AM$4="",0,SUM($W$97:AM$97))</f>
        <v>6007311.3499999996</v>
      </c>
      <c r="AN263" s="5">
        <f ca="1">IF(AN$4="",0,SUM($W$97:AN$97))</f>
        <v>6860274.9499999993</v>
      </c>
      <c r="AO263" s="5">
        <f ca="1">IF(AO$4="",0,SUM($W$97:AO$97))</f>
        <v>7768405.3499999996</v>
      </c>
      <c r="AP263" s="5">
        <f ca="1">IF(AP$4="",0,SUM($W$97:AP$97))</f>
        <v>8751753.5599999987</v>
      </c>
      <c r="AQ263" s="5">
        <f ca="1">IF(AQ$4="",0,SUM($W$97:AQ$97))</f>
        <v>9796252.0459999982</v>
      </c>
      <c r="AR263" s="5">
        <f ca="1">IF(AR$4="",0,SUM($W$97:AR$97))</f>
        <v>10900739.122499999</v>
      </c>
      <c r="AS263" s="5">
        <f ca="1">IF(AS$4="",0,SUM($W$97:AS$97))</f>
        <v>12063400.6505</v>
      </c>
      <c r="AT263" s="5">
        <f ca="1">IF(AT$4="",0,SUM($W$97:AT$97))</f>
        <v>13282883.9825</v>
      </c>
      <c r="AU263" s="5">
        <f ca="1">IF(AU$4="",0,SUM($W$97:AU$97))</f>
        <v>14559189.1185</v>
      </c>
      <c r="AV263" s="5">
        <f ca="1">IF(AV$4="",0,SUM($W$97:AV$97))</f>
        <v>15919852.778899999</v>
      </c>
      <c r="AW263" s="5">
        <f ca="1">IF(AW$4="",0,SUM($W$97:AW$97))</f>
        <v>17345173.09589</v>
      </c>
      <c r="AX263" s="5">
        <f ca="1">IF(AX$4="",0,SUM($W$97:AX$97))</f>
        <v>18833461.806255002</v>
      </c>
      <c r="AY263" s="5">
        <f ca="1">IF(AY$4="",0,SUM($W$97:AY$97))</f>
        <v>20382161.928815</v>
      </c>
      <c r="AZ263" s="5">
        <f ca="1">IF(AZ$4="",0,SUM($W$97:AZ$97))</f>
        <v>21989388.509495001</v>
      </c>
      <c r="BA263" s="5">
        <f ca="1">IF(BA$4="",0,SUM($W$97:BA$97))</f>
        <v>23655141.548295002</v>
      </c>
      <c r="BB263" s="5">
        <f ca="1">IF(BB$4="",0,SUM($W$97:BB$97))</f>
        <v>25414874.572730001</v>
      </c>
      <c r="BC263" s="5">
        <f ca="1">IF(BC$4="",0,SUM($W$97:BC$97))</f>
        <v>27242925.981931999</v>
      </c>
      <c r="BD263" s="5">
        <f ca="1">IF(BD$4="",0,SUM($W$97:BD$97))</f>
        <v>29137050.385825049</v>
      </c>
      <c r="BE263" s="5">
        <f ca="1">IF(BE$4="",0,SUM($W$97:BE$97))</f>
        <v>31093905.02324345</v>
      </c>
      <c r="BF263" s="5">
        <f ca="1">IF(BF$4="",0,SUM($W$97:BF$97))</f>
        <v>33111041.912525449</v>
      </c>
      <c r="BG263" s="5">
        <f ca="1">IF(BG$4="",0,SUM($W$97:BG$97))</f>
        <v>35188461.053671047</v>
      </c>
      <c r="BH263" s="5">
        <f ca="1">IF(BH$4="",0,SUM($W$97:BH$97))</f>
        <v>37369983.006688789</v>
      </c>
      <c r="BI263" s="5">
        <f ca="1">IF(BI$4="",0,SUM($W$97:BI$97))</f>
        <v>39623646.585350215</v>
      </c>
      <c r="BJ263" s="5">
        <f ca="1">IF(BJ$4="",0,SUM($W$97:BJ$97))</f>
        <v>41946617.364543669</v>
      </c>
      <c r="BK263" s="5">
        <f ca="1">IF(BK$4="",0,SUM($W$97:BK$97))</f>
        <v>44334721.957601666</v>
      </c>
      <c r="BL263" s="5">
        <f ca="1">IF(BL$4="",0,SUM($W$97:BL$97))</f>
        <v>46784917.270079173</v>
      </c>
      <c r="BM263" s="5">
        <f ca="1">IF(BM$4="",0,SUM($W$97:BM$97))</f>
        <v>49297203.301976189</v>
      </c>
      <c r="BN263" s="5">
        <f ca="1">IF(BN$4="",0,SUM($W$97:BN$97))</f>
        <v>51924237.759569645</v>
      </c>
      <c r="BO263" s="5">
        <f ca="1">IF(BO$4="",0,SUM($W$97:BO$97))</f>
        <v>54627404.991589785</v>
      </c>
      <c r="BP263" s="5">
        <f ca="1">IF(BP$4="",0,SUM($W$97:BP$97))</f>
        <v>57403248.216638163</v>
      </c>
      <c r="BQ263" s="5">
        <f ca="1">IF(BQ$4="",0,SUM($W$97:BQ$97))</f>
        <v>60246716.593500465</v>
      </c>
      <c r="BR263" s="5">
        <f ca="1">IF(BR$4="",0,SUM($W$97:BR$97))</f>
        <v>63154138.411364861</v>
      </c>
      <c r="BS263" s="5">
        <f ca="1">IF(BS$4="",0,SUM($W$97:BS$97))</f>
        <v>66125513.67023135</v>
      </c>
      <c r="BT263" s="5">
        <f ca="1">IF(BT$4="",0,SUM($W$97:BT$97))</f>
        <v>69222828.01291734</v>
      </c>
      <c r="BU263" s="5">
        <f ca="1">IF(BU$4="",0,SUM($W$97:BU$97))</f>
        <v>72400440.820276916</v>
      </c>
      <c r="BV263" s="5">
        <f ca="1">IF(BV$4="",0,SUM($W$97:BV$97))</f>
        <v>75654238.164230242</v>
      </c>
      <c r="BW263" s="5">
        <f ca="1">IF(BW$4="",0,SUM($W$97:BW$97))</f>
        <v>78978242.857791349</v>
      </c>
      <c r="BX263" s="5">
        <f ca="1">IF(BX$4="",0,SUM($W$97:BX$97))</f>
        <v>82368119.595584616</v>
      </c>
      <c r="BY263" s="5">
        <f ca="1">IF(BY$4="",0,SUM($W$97:BY$97))</f>
        <v>85823868.377610028</v>
      </c>
      <c r="BZ263" s="5">
        <f ca="1">IF(BZ$4="",0,SUM($W$97:BZ$97))</f>
        <v>89417315.067482278</v>
      </c>
      <c r="CA263" s="5">
        <f ca="1">IF(CA$4="",0,SUM($W$97:CA$97))</f>
        <v>93095407.334192842</v>
      </c>
      <c r="CB263" s="5">
        <f ca="1">IF(CB$4="",0,SUM($W$97:CB$97))</f>
        <v>96853337.785282865</v>
      </c>
      <c r="CC263" s="5">
        <f ca="1">IF(CC$4="",0,SUM($W$97:CC$97))</f>
        <v>100684151.85300553</v>
      </c>
      <c r="CD263" s="5">
        <f ca="1">IF(CD$4="",0,SUM($W$97:CD$97))</f>
        <v>104582814.12628731</v>
      </c>
      <c r="CE263" s="5">
        <f ca="1">IF(CE$4="",0,SUM($W$97:CE$97))</f>
        <v>108549324.60512821</v>
      </c>
      <c r="CF263" s="5">
        <f ca="1">IF(CF$4="",0,SUM($W$97:CF$97))</f>
        <v>0</v>
      </c>
    </row>
    <row r="264" spans="2:84" x14ac:dyDescent="0.3">
      <c r="B264" s="13">
        <f>ROW()</f>
        <v>264</v>
      </c>
      <c r="H264" s="1" t="str">
        <f t="shared" si="172"/>
        <v>Промежуточный баланс начислений</v>
      </c>
      <c r="I264" s="1" t="str">
        <f t="shared" si="177"/>
        <v>ПАССИВЫ</v>
      </c>
      <c r="J264" s="1" t="s">
        <v>165</v>
      </c>
      <c r="M264" s="53" t="s">
        <v>18</v>
      </c>
      <c r="U264" s="5">
        <f t="shared" ca="1" si="173"/>
        <v>63559195.299422741</v>
      </c>
      <c r="X264" s="5">
        <f ca="1">IF(X$4="",0,SUM($W$121:X$121))</f>
        <v>280000</v>
      </c>
      <c r="Y264" s="5">
        <f ca="1">IF(Y$4="",0,SUM($W$121:Y$121))</f>
        <v>730000</v>
      </c>
      <c r="Z264" s="5">
        <f ca="1">IF(Z$4="",0,SUM($W$121:Z$121))</f>
        <v>1330000</v>
      </c>
      <c r="AA264" s="5">
        <f ca="1">IF(AA$4="",0,SUM($W$121:AA$121))</f>
        <v>1930000</v>
      </c>
      <c r="AB264" s="5">
        <f ca="1">IF(AB$4="",0,SUM($W$121:AB$121))</f>
        <v>2530000</v>
      </c>
      <c r="AC264" s="5">
        <f ca="1">IF(AC$4="",0,SUM($W$121:AC$121))</f>
        <v>3130000</v>
      </c>
      <c r="AD264" s="5">
        <f ca="1">IF(AD$4="",0,SUM($W$121:AD$121))</f>
        <v>3745000</v>
      </c>
      <c r="AE264" s="5">
        <f ca="1">IF(AE$4="",0,SUM($W$121:AE$121))</f>
        <v>4360000</v>
      </c>
      <c r="AF264" s="5">
        <f ca="1">IF(AF$4="",0,SUM($W$121:AF$121))</f>
        <v>5046750</v>
      </c>
      <c r="AG264" s="5">
        <f ca="1">IF(AG$4="",0,SUM($W$121:AG$121))</f>
        <v>5733500</v>
      </c>
      <c r="AH264" s="5">
        <f ca="1">IF(AH$4="",0,SUM($W$121:AH$121))</f>
        <v>6420250</v>
      </c>
      <c r="AI264" s="5">
        <f ca="1">IF(AI$4="",0,SUM($W$121:AI$121))</f>
        <v>7107000</v>
      </c>
      <c r="AJ264" s="5">
        <f ca="1">IF(AJ$4="",0,SUM($W$121:AJ$121))</f>
        <v>7810918.75</v>
      </c>
      <c r="AK264" s="5">
        <f ca="1">IF(AK$4="",0,SUM($W$121:AK$121))</f>
        <v>8514837.5</v>
      </c>
      <c r="AL264" s="5">
        <f ca="1">IF(AL$4="",0,SUM($W$121:AL$121))</f>
        <v>9218756.25</v>
      </c>
      <c r="AM264" s="5">
        <f ca="1">IF(AM$4="",0,SUM($W$121:AM$121))</f>
        <v>9922675</v>
      </c>
      <c r="AN264" s="5">
        <f ca="1">IF(AN$4="",0,SUM($W$121:AN$121))</f>
        <v>10700137.5</v>
      </c>
      <c r="AO264" s="5">
        <f ca="1">IF(AO$4="",0,SUM($W$121:AO$121))</f>
        <v>11477600</v>
      </c>
      <c r="AP264" s="5">
        <f ca="1">IF(AP$4="",0,SUM($W$121:AP$121))</f>
        <v>12274499.0625</v>
      </c>
      <c r="AQ264" s="5">
        <f ca="1">IF(AQ$4="",0,SUM($W$121:AQ$121))</f>
        <v>13071398.125</v>
      </c>
      <c r="AR264" s="5">
        <f ca="1">IF(AR$4="",0,SUM($W$121:AR$121))</f>
        <v>13954448.4375</v>
      </c>
      <c r="AS264" s="5">
        <f ca="1">IF(AS$4="",0,SUM($W$121:AS$121))</f>
        <v>14837498.75</v>
      </c>
      <c r="AT264" s="5">
        <f ca="1">IF(AT$4="",0,SUM($W$121:AT$121))</f>
        <v>15720549.0625</v>
      </c>
      <c r="AU264" s="5">
        <f ca="1">IF(AU$4="",0,SUM($W$121:AU$121))</f>
        <v>16603599.375</v>
      </c>
      <c r="AV264" s="5">
        <f ca="1">IF(AV$4="",0,SUM($W$121:AV$121))</f>
        <v>17585992.84765625</v>
      </c>
      <c r="AW264" s="5">
        <f ca="1">IF(AW$4="",0,SUM($W$121:AW$121))</f>
        <v>18568386.3203125</v>
      </c>
      <c r="AX264" s="5">
        <f ca="1">IF(AX$4="",0,SUM($W$121:AX$121))</f>
        <v>19550779.79296875</v>
      </c>
      <c r="AY264" s="5">
        <f ca="1">IF(AY$4="",0,SUM($W$121:AY$121))</f>
        <v>20533173.265625</v>
      </c>
      <c r="AZ264" s="5">
        <f ca="1">IF(AZ$4="",0,SUM($W$121:AZ$121))</f>
        <v>21515566.73828125</v>
      </c>
      <c r="BA264" s="5">
        <f ca="1">IF(BA$4="",0,SUM($W$121:BA$121))</f>
        <v>22497960.2109375</v>
      </c>
      <c r="BB264" s="5">
        <f ca="1">IF(BB$4="",0,SUM($W$121:BB$121))</f>
        <v>23504913.520410158</v>
      </c>
      <c r="BC264" s="5">
        <f ca="1">IF(BC$4="",0,SUM($W$121:BC$121))</f>
        <v>24511866.829882815</v>
      </c>
      <c r="BD264" s="5">
        <f ca="1">IF(BD$4="",0,SUM($W$121:BD$121))</f>
        <v>25598018.714257814</v>
      </c>
      <c r="BE264" s="5">
        <f ca="1">IF(BE$4="",0,SUM($W$121:BE$121))</f>
        <v>26684170.598632813</v>
      </c>
      <c r="BF264" s="5">
        <f ca="1">IF(BF$4="",0,SUM($W$121:BF$121))</f>
        <v>27770322.483007811</v>
      </c>
      <c r="BG264" s="5">
        <f ca="1">IF(BG$4="",0,SUM($W$121:BG$121))</f>
        <v>28856474.36738281</v>
      </c>
      <c r="BH264" s="5">
        <f ca="1">IF(BH$4="",0,SUM($W$121:BH$121))</f>
        <v>29969780.048867185</v>
      </c>
      <c r="BI264" s="5">
        <f ca="1">IF(BI$4="",0,SUM($W$121:BI$121))</f>
        <v>31083085.73035156</v>
      </c>
      <c r="BJ264" s="5">
        <f ca="1">IF(BJ$4="",0,SUM($W$121:BJ$121))</f>
        <v>32196391.411835935</v>
      </c>
      <c r="BK264" s="5">
        <f ca="1">IF(BK$4="",0,SUM($W$121:BK$121))</f>
        <v>33309697.09332031</v>
      </c>
      <c r="BL264" s="5">
        <f ca="1">IF(BL$4="",0,SUM($W$121:BL$121))</f>
        <v>34689732.260993652</v>
      </c>
      <c r="BM264" s="5">
        <f ca="1">IF(BM$4="",0,SUM($W$121:BM$121))</f>
        <v>36069767.428666994</v>
      </c>
      <c r="BN264" s="5">
        <f ca="1">IF(BN$4="",0,SUM($W$121:BN$121))</f>
        <v>37484303.475532167</v>
      </c>
      <c r="BO264" s="5">
        <f ca="1">IF(BO$4="",0,SUM($W$121:BO$121))</f>
        <v>38898839.522397339</v>
      </c>
      <c r="BP264" s="5">
        <f ca="1">IF(BP$4="",0,SUM($W$121:BP$121))</f>
        <v>40313375.569262512</v>
      </c>
      <c r="BQ264" s="5">
        <f ca="1">IF(BQ$4="",0,SUM($W$121:BQ$121))</f>
        <v>41727911.616127685</v>
      </c>
      <c r="BR264" s="5">
        <f ca="1">IF(BR$4="",0,SUM($W$121:BR$121))</f>
        <v>43142447.662992857</v>
      </c>
      <c r="BS264" s="5">
        <f ca="1">IF(BS$4="",0,SUM($W$121:BS$121))</f>
        <v>44556983.70985803</v>
      </c>
      <c r="BT264" s="5">
        <f ca="1">IF(BT$4="",0,SUM($W$121:BT$121))</f>
        <v>46092171.36072053</v>
      </c>
      <c r="BU264" s="5">
        <f ca="1">IF(BU$4="",0,SUM($W$121:BU$121))</f>
        <v>47627359.01158303</v>
      </c>
      <c r="BV264" s="5">
        <f ca="1">IF(BV$4="",0,SUM($W$121:BV$121))</f>
        <v>49162546.66244553</v>
      </c>
      <c r="BW264" s="5">
        <f ca="1">IF(BW$4="",0,SUM($W$121:BW$121))</f>
        <v>50697734.31330803</v>
      </c>
      <c r="BX264" s="5">
        <f ca="1">IF(BX$4="",0,SUM($W$121:BX$121))</f>
        <v>52232921.96417053</v>
      </c>
      <c r="BY264" s="5">
        <f ca="1">IF(BY$4="",0,SUM($W$121:BY$121))</f>
        <v>53768109.615033031</v>
      </c>
      <c r="BZ264" s="5">
        <f ca="1">IF(BZ$4="",0,SUM($W$121:BZ$121))</f>
        <v>55341676.957167089</v>
      </c>
      <c r="CA264" s="5">
        <f ca="1">IF(CA$4="",0,SUM($W$121:CA$121))</f>
        <v>56915244.299301147</v>
      </c>
      <c r="CB264" s="5">
        <f ca="1">IF(CB$4="",0,SUM($W$121:CB$121))</f>
        <v>58576232.049331546</v>
      </c>
      <c r="CC264" s="5">
        <f ca="1">IF(CC$4="",0,SUM($W$121:CC$121))</f>
        <v>60237219.799361944</v>
      </c>
      <c r="CD264" s="5">
        <f ca="1">IF(CD$4="",0,SUM($W$121:CD$121))</f>
        <v>61898207.549392343</v>
      </c>
      <c r="CE264" s="5">
        <f ca="1">IF(CE$4="",0,SUM($W$121:CE$121))</f>
        <v>63559195.299422741</v>
      </c>
      <c r="CF264" s="5">
        <f ca="1">IF(CF$4="",0,SUM($W$121:CF$121))</f>
        <v>0</v>
      </c>
    </row>
    <row r="265" spans="2:84" x14ac:dyDescent="0.3">
      <c r="B265" s="13">
        <f>ROW()</f>
        <v>265</v>
      </c>
      <c r="H265" s="1" t="str">
        <f t="shared" si="172"/>
        <v>Промежуточный баланс начислений</v>
      </c>
      <c r="I265" s="1" t="str">
        <f t="shared" si="177"/>
        <v>ПАССИВЫ</v>
      </c>
      <c r="J265" s="1" t="s">
        <v>166</v>
      </c>
      <c r="M265" s="53" t="s">
        <v>18</v>
      </c>
      <c r="U265" s="5">
        <f t="shared" ca="1" si="173"/>
        <v>8360845.7249999978</v>
      </c>
      <c r="X265" s="5">
        <f ca="1">IF(X$4="",0,SUM($W$158:X$158))</f>
        <v>108000</v>
      </c>
      <c r="Y265" s="5">
        <f ca="1">IF(Y$4="",0,SUM($W$158:Y$158))</f>
        <v>216000</v>
      </c>
      <c r="Z265" s="5">
        <f ca="1">IF(Z$4="",0,SUM($W$158:Z$158))</f>
        <v>324000</v>
      </c>
      <c r="AA265" s="5">
        <f ca="1">IF(AA$4="",0,SUM($W$158:AA$158))</f>
        <v>432000</v>
      </c>
      <c r="AB265" s="5">
        <f ca="1">IF(AB$4="",0,SUM($W$158:AB$158))</f>
        <v>540000</v>
      </c>
      <c r="AC265" s="5">
        <f ca="1">IF(AC$4="",0,SUM($W$158:AC$158))</f>
        <v>648000</v>
      </c>
      <c r="AD265" s="5">
        <f ca="1">IF(AD$4="",0,SUM($W$158:AD$158))</f>
        <v>756000</v>
      </c>
      <c r="AE265" s="5">
        <f ca="1">IF(AE$4="",0,SUM($W$158:AE$158))</f>
        <v>864000</v>
      </c>
      <c r="AF265" s="5">
        <f ca="1">IF(AF$4="",0,SUM($W$158:AF$158))</f>
        <v>972000</v>
      </c>
      <c r="AG265" s="5">
        <f ca="1">IF(AG$4="",0,SUM($W$158:AG$158))</f>
        <v>1080000</v>
      </c>
      <c r="AH265" s="5">
        <f ca="1">IF(AH$4="",0,SUM($W$158:AH$158))</f>
        <v>1188000</v>
      </c>
      <c r="AI265" s="5">
        <f ca="1">IF(AI$4="",0,SUM($W$158:AI$158))</f>
        <v>1296000</v>
      </c>
      <c r="AJ265" s="5">
        <f ca="1">IF(AJ$4="",0,SUM($W$158:AJ$158))</f>
        <v>1409400</v>
      </c>
      <c r="AK265" s="5">
        <f ca="1">IF(AK$4="",0,SUM($W$158:AK$158))</f>
        <v>1522800</v>
      </c>
      <c r="AL265" s="5">
        <f ca="1">IF(AL$4="",0,SUM($W$158:AL$158))</f>
        <v>1636200</v>
      </c>
      <c r="AM265" s="5">
        <f ca="1">IF(AM$4="",0,SUM($W$158:AM$158))</f>
        <v>1749600</v>
      </c>
      <c r="AN265" s="5">
        <f ca="1">IF(AN$4="",0,SUM($W$158:AN$158))</f>
        <v>1863000</v>
      </c>
      <c r="AO265" s="5">
        <f ca="1">IF(AO$4="",0,SUM($W$158:AO$158))</f>
        <v>1976400</v>
      </c>
      <c r="AP265" s="5">
        <f ca="1">IF(AP$4="",0,SUM($W$158:AP$158))</f>
        <v>2089800</v>
      </c>
      <c r="AQ265" s="5">
        <f ca="1">IF(AQ$4="",0,SUM($W$158:AQ$158))</f>
        <v>2203200</v>
      </c>
      <c r="AR265" s="5">
        <f ca="1">IF(AR$4="",0,SUM($W$158:AR$158))</f>
        <v>2321850</v>
      </c>
      <c r="AS265" s="5">
        <f ca="1">IF(AS$4="",0,SUM($W$158:AS$158))</f>
        <v>2440500</v>
      </c>
      <c r="AT265" s="5">
        <f ca="1">IF(AT$4="",0,SUM($W$158:AT$158))</f>
        <v>2559150</v>
      </c>
      <c r="AU265" s="5">
        <f ca="1">IF(AU$4="",0,SUM($W$158:AU$158))</f>
        <v>2677800</v>
      </c>
      <c r="AV265" s="5">
        <f ca="1">IF(AV$4="",0,SUM($W$158:AV$158))</f>
        <v>2802382.5</v>
      </c>
      <c r="AW265" s="5">
        <f ca="1">IF(AW$4="",0,SUM($W$158:AW$158))</f>
        <v>2926965</v>
      </c>
      <c r="AX265" s="5">
        <f ca="1">IF(AX$4="",0,SUM($W$158:AX$158))</f>
        <v>3051547.5</v>
      </c>
      <c r="AY265" s="5">
        <f ca="1">IF(AY$4="",0,SUM($W$158:AY$158))</f>
        <v>3176130</v>
      </c>
      <c r="AZ265" s="5">
        <f ca="1">IF(AZ$4="",0,SUM($W$158:AZ$158))</f>
        <v>3300712.5</v>
      </c>
      <c r="BA265" s="5">
        <f ca="1">IF(BA$4="",0,SUM($W$158:BA$158))</f>
        <v>3425295</v>
      </c>
      <c r="BB265" s="5">
        <f ca="1">IF(BB$4="",0,SUM($W$158:BB$158))</f>
        <v>3549877.5</v>
      </c>
      <c r="BC265" s="5">
        <f ca="1">IF(BC$4="",0,SUM($W$158:BC$158))</f>
        <v>3674460</v>
      </c>
      <c r="BD265" s="5">
        <f ca="1">IF(BD$4="",0,SUM($W$158:BD$158))</f>
        <v>3799042.5</v>
      </c>
      <c r="BE265" s="5">
        <f ca="1">IF(BE$4="",0,SUM($W$158:BE$158))</f>
        <v>3923625</v>
      </c>
      <c r="BF265" s="5">
        <f ca="1">IF(BF$4="",0,SUM($W$158:BF$158))</f>
        <v>4048207.5</v>
      </c>
      <c r="BG265" s="5">
        <f ca="1">IF(BG$4="",0,SUM($W$158:BG$158))</f>
        <v>4172790</v>
      </c>
      <c r="BH265" s="5">
        <f ca="1">IF(BH$4="",0,SUM($W$158:BH$158))</f>
        <v>4303601.625</v>
      </c>
      <c r="BI265" s="5">
        <f ca="1">IF(BI$4="",0,SUM($W$158:BI$158))</f>
        <v>4434413.25</v>
      </c>
      <c r="BJ265" s="5">
        <f ca="1">IF(BJ$4="",0,SUM($W$158:BJ$158))</f>
        <v>4565224.875</v>
      </c>
      <c r="BK265" s="5">
        <f ca="1">IF(BK$4="",0,SUM($W$158:BK$158))</f>
        <v>4696036.5</v>
      </c>
      <c r="BL265" s="5">
        <f ca="1">IF(BL$4="",0,SUM($W$158:BL$158))</f>
        <v>4832636.25</v>
      </c>
      <c r="BM265" s="5">
        <f ca="1">IF(BM$4="",0,SUM($W$158:BM$158))</f>
        <v>4969236</v>
      </c>
      <c r="BN265" s="5">
        <f ca="1">IF(BN$4="",0,SUM($W$158:BN$158))</f>
        <v>5105835.75</v>
      </c>
      <c r="BO265" s="5">
        <f ca="1">IF(BO$4="",0,SUM($W$158:BO$158))</f>
        <v>5242435.5</v>
      </c>
      <c r="BP265" s="5">
        <f ca="1">IF(BP$4="",0,SUM($W$158:BP$158))</f>
        <v>5379035.25</v>
      </c>
      <c r="BQ265" s="5">
        <f ca="1">IF(BQ$4="",0,SUM($W$158:BQ$158))</f>
        <v>5515635</v>
      </c>
      <c r="BR265" s="5">
        <f ca="1">IF(BR$4="",0,SUM($W$158:BR$158))</f>
        <v>5652234.75</v>
      </c>
      <c r="BS265" s="5">
        <f ca="1">IF(BS$4="",0,SUM($W$158:BS$158))</f>
        <v>5788834.5</v>
      </c>
      <c r="BT265" s="5">
        <f ca="1">IF(BT$4="",0,SUM($W$158:BT$158))</f>
        <v>5932264.2374999998</v>
      </c>
      <c r="BU265" s="5">
        <f ca="1">IF(BU$4="",0,SUM($W$158:BU$158))</f>
        <v>6075693.9749999996</v>
      </c>
      <c r="BV265" s="5">
        <f ca="1">IF(BV$4="",0,SUM($W$158:BV$158))</f>
        <v>6304209.1499999994</v>
      </c>
      <c r="BW265" s="5">
        <f ca="1">IF(BW$4="",0,SUM($W$158:BW$158))</f>
        <v>6532724.3249999993</v>
      </c>
      <c r="BX265" s="5">
        <f ca="1">IF(BX$4="",0,SUM($W$158:BX$158))</f>
        <v>6761239.4999999991</v>
      </c>
      <c r="BY265" s="5">
        <f ca="1">IF(BY$4="",0,SUM($W$158:BY$158))</f>
        <v>6989754.6749999989</v>
      </c>
      <c r="BZ265" s="5">
        <f ca="1">IF(BZ$4="",0,SUM($W$158:BZ$158))</f>
        <v>7218269.8499999987</v>
      </c>
      <c r="CA265" s="5">
        <f ca="1">IF(CA$4="",0,SUM($W$158:CA$158))</f>
        <v>7446785.0249999985</v>
      </c>
      <c r="CB265" s="5">
        <f ca="1">IF(CB$4="",0,SUM($W$158:CB$158))</f>
        <v>7675300.1999999983</v>
      </c>
      <c r="CC265" s="5">
        <f ca="1">IF(CC$4="",0,SUM($W$158:CC$158))</f>
        <v>7903815.3749999981</v>
      </c>
      <c r="CD265" s="5">
        <f ca="1">IF(CD$4="",0,SUM($W$158:CD$158))</f>
        <v>8132330.549999998</v>
      </c>
      <c r="CE265" s="5">
        <f ca="1">IF(CE$4="",0,SUM($W$158:CE$158))</f>
        <v>8360845.7249999978</v>
      </c>
      <c r="CF265" s="5">
        <f ca="1">IF(CF$4="",0,SUM($W$158:CF$158))</f>
        <v>0</v>
      </c>
    </row>
    <row r="266" spans="2:84" x14ac:dyDescent="0.3">
      <c r="B266" s="13">
        <f>ROW()</f>
        <v>266</v>
      </c>
      <c r="H266" s="1" t="str">
        <f t="shared" si="172"/>
        <v>Промежуточный баланс начислений</v>
      </c>
      <c r="I266" s="1" t="str">
        <f t="shared" si="177"/>
        <v>ПАССИВЫ</v>
      </c>
      <c r="J266" s="1" t="s">
        <v>167</v>
      </c>
      <c r="M266" s="53" t="s">
        <v>18</v>
      </c>
      <c r="U266" s="5">
        <f t="shared" ca="1" si="173"/>
        <v>36781616.349186808</v>
      </c>
      <c r="X266" s="5">
        <f ca="1">IF(X$4="",0,SUM($W$95:X$95)+SUM($W$156:X$156))</f>
        <v>84000</v>
      </c>
      <c r="Y266" s="5">
        <f ca="1">IF(Y$4="",0,SUM($W$95:Y$95)+SUM($W$156:Y$156))</f>
        <v>219000</v>
      </c>
      <c r="Z266" s="5">
        <f ca="1">IF(Z$4="",0,SUM($W$95:Z$95)+SUM($W$156:Z$156))</f>
        <v>423000</v>
      </c>
      <c r="AA266" s="5">
        <f ca="1">IF(AA$4="",0,SUM($W$95:AA$95)+SUM($W$156:AA$156))</f>
        <v>627000</v>
      </c>
      <c r="AB266" s="5">
        <f ca="1">IF(AB$4="",0,SUM($W$95:AB$95)+SUM($W$156:AB$156))</f>
        <v>855000</v>
      </c>
      <c r="AC266" s="5">
        <f ca="1">IF(AC$4="",0,SUM($W$95:AC$95)+SUM($W$156:AC$156))</f>
        <v>1083000</v>
      </c>
      <c r="AD266" s="5">
        <f ca="1">IF(AD$4="",0,SUM($W$95:AD$95)+SUM($W$156:AD$156))</f>
        <v>1315500</v>
      </c>
      <c r="AE266" s="5">
        <f ca="1">IF(AE$4="",0,SUM($W$95:AE$95)+SUM($W$156:AE$156))</f>
        <v>1572000</v>
      </c>
      <c r="AF266" s="5">
        <f ca="1">IF(AF$4="",0,SUM($W$95:AF$95)+SUM($W$156:AF$156))</f>
        <v>1850025</v>
      </c>
      <c r="AG266" s="5">
        <f ca="1">IF(AG$4="",0,SUM($W$95:AG$95)+SUM($W$156:AG$156))</f>
        <v>2152050</v>
      </c>
      <c r="AH266" s="5">
        <f ca="1">IF(AH$4="",0,SUM($W$95:AH$95)+SUM($W$156:AH$156))</f>
        <v>2454075</v>
      </c>
      <c r="AI266" s="5">
        <f ca="1">IF(AI$4="",0,SUM($W$95:AI$95)+SUM($W$156:AI$156))</f>
        <v>2756100</v>
      </c>
      <c r="AJ266" s="5">
        <f ca="1">IF(AJ$4="",0,SUM($W$95:AJ$95)+SUM($W$156:AJ$156))</f>
        <v>3090875.625</v>
      </c>
      <c r="AK266" s="5">
        <f ca="1">IF(AK$4="",0,SUM($W$95:AK$95)+SUM($W$156:AK$156))</f>
        <v>3425651.25</v>
      </c>
      <c r="AL266" s="5">
        <f ca="1">IF(AL$4="",0,SUM($W$95:AL$95)+SUM($W$156:AL$156))</f>
        <v>3760426.875</v>
      </c>
      <c r="AM266" s="5">
        <f ca="1">IF(AM$4="",0,SUM($W$95:AM$95)+SUM($W$156:AM$156))</f>
        <v>4119922.5</v>
      </c>
      <c r="AN266" s="5">
        <f ca="1">IF(AN$4="",0,SUM($W$95:AN$95)+SUM($W$156:AN$156))</f>
        <v>4501481.25</v>
      </c>
      <c r="AO266" s="5">
        <f ca="1">IF(AO$4="",0,SUM($W$95:AO$95)+SUM($W$156:AO$156))</f>
        <v>4907760</v>
      </c>
      <c r="AP266" s="5">
        <f ca="1">IF(AP$4="",0,SUM($W$95:AP$95)+SUM($W$156:AP$156))</f>
        <v>5319869.71875</v>
      </c>
      <c r="AQ266" s="5">
        <f ca="1">IF(AQ$4="",0,SUM($W$95:AQ$95)+SUM($W$156:AQ$156))</f>
        <v>5731979.4375</v>
      </c>
      <c r="AR266" s="5">
        <f ca="1">IF(AR$4="",0,SUM($W$95:AR$95)+SUM($W$156:AR$156))</f>
        <v>6194654.53125</v>
      </c>
      <c r="AS266" s="5">
        <f ca="1">IF(AS$4="",0,SUM($W$95:AS$95)+SUM($W$156:AS$156))</f>
        <v>6657329.625</v>
      </c>
      <c r="AT266" s="5">
        <f ca="1">IF(AT$4="",0,SUM($W$95:AT$95)+SUM($W$156:AT$156))</f>
        <v>7144724.71875</v>
      </c>
      <c r="AU266" s="5">
        <f ca="1">IF(AU$4="",0,SUM($W$95:AU$95)+SUM($W$156:AU$156))</f>
        <v>7632119.8125</v>
      </c>
      <c r="AV266" s="5">
        <f ca="1">IF(AV$4="",0,SUM($W$95:AV$95)+SUM($W$156:AV$156))</f>
        <v>8155992.2542968746</v>
      </c>
      <c r="AW266" s="5">
        <f ca="1">IF(AW$4="",0,SUM($W$95:AW$95)+SUM($W$156:AW$156))</f>
        <v>8705326.2960937507</v>
      </c>
      <c r="AX266" s="5">
        <f ca="1">IF(AX$4="",0,SUM($W$95:AX$95)+SUM($W$156:AX$156))</f>
        <v>9254660.337890625</v>
      </c>
      <c r="AY266" s="5">
        <f ca="1">IF(AY$4="",0,SUM($W$95:AY$95)+SUM($W$156:AY$156))</f>
        <v>9803994.3796875011</v>
      </c>
      <c r="AZ266" s="5">
        <f ca="1">IF(AZ$4="",0,SUM($W$95:AZ$95)+SUM($W$156:AZ$156))</f>
        <v>10378790.021484375</v>
      </c>
      <c r="BA266" s="5">
        <f ca="1">IF(BA$4="",0,SUM($W$95:BA$95)+SUM($W$156:BA$156))</f>
        <v>10953585.663281251</v>
      </c>
      <c r="BB266" s="5">
        <f ca="1">IF(BB$4="",0,SUM($W$95:BB$95)+SUM($W$156:BB$156))</f>
        <v>11561210.856123049</v>
      </c>
      <c r="BC266" s="5">
        <f ca="1">IF(BC$4="",0,SUM($W$95:BC$95)+SUM($W$156:BC$156))</f>
        <v>12168836.048964845</v>
      </c>
      <c r="BD266" s="5">
        <f ca="1">IF(BD$4="",0,SUM($W$95:BD$95)+SUM($W$156:BD$156))</f>
        <v>12800220.814277345</v>
      </c>
      <c r="BE266" s="5">
        <f ca="1">IF(BE$4="",0,SUM($W$95:BE$95)+SUM($W$156:BE$156))</f>
        <v>13457067.179589845</v>
      </c>
      <c r="BF266" s="5">
        <f ca="1">IF(BF$4="",0,SUM($W$95:BF$95)+SUM($W$156:BF$156))</f>
        <v>14113913.544902345</v>
      </c>
      <c r="BG266" s="5">
        <f ca="1">IF(BG$4="",0,SUM($W$95:BG$95)+SUM($W$156:BG$156))</f>
        <v>14770759.910214845</v>
      </c>
      <c r="BH266" s="5">
        <f ca="1">IF(BH$4="",0,SUM($W$95:BH$95)+SUM($W$156:BH$156))</f>
        <v>15471907.886660157</v>
      </c>
      <c r="BI266" s="5">
        <f ca="1">IF(BI$4="",0,SUM($W$95:BI$95)+SUM($W$156:BI$156))</f>
        <v>16173055.863105468</v>
      </c>
      <c r="BJ266" s="5">
        <f ca="1">IF(BJ$4="",0,SUM($W$95:BJ$95)+SUM($W$156:BJ$156))</f>
        <v>16900429.287550781</v>
      </c>
      <c r="BK266" s="5">
        <f ca="1">IF(BK$4="",0,SUM($W$95:BK$95)+SUM($W$156:BK$156))</f>
        <v>17627802.711996093</v>
      </c>
      <c r="BL266" s="5">
        <f ca="1">IF(BL$4="",0,SUM($W$95:BL$95)+SUM($W$156:BL$156))</f>
        <v>18435194.982298095</v>
      </c>
      <c r="BM266" s="5">
        <f ca="1">IF(BM$4="",0,SUM($W$95:BM$95)+SUM($W$156:BM$156))</f>
        <v>19268812.700600095</v>
      </c>
      <c r="BN266" s="5">
        <f ca="1">IF(BN$4="",0,SUM($W$95:BN$95)+SUM($W$156:BN$156))</f>
        <v>20112780.682659648</v>
      </c>
      <c r="BO266" s="5">
        <f ca="1">IF(BO$4="",0,SUM($W$95:BO$95)+SUM($W$156:BO$156))</f>
        <v>20956748.664719202</v>
      </c>
      <c r="BP266" s="5">
        <f ca="1">IF(BP$4="",0,SUM($W$95:BP$95)+SUM($W$156:BP$156))</f>
        <v>21826942.094778754</v>
      </c>
      <c r="BQ266" s="5">
        <f ca="1">IF(BQ$4="",0,SUM($W$95:BQ$95)+SUM($W$156:BQ$156))</f>
        <v>22697135.524838306</v>
      </c>
      <c r="BR266" s="5">
        <f ca="1">IF(BR$4="",0,SUM($W$95:BR$95)+SUM($W$156:BR$156))</f>
        <v>23593554.402897857</v>
      </c>
      <c r="BS266" s="5">
        <f ca="1">IF(BS$4="",0,SUM($W$95:BS$95)+SUM($W$156:BS$156))</f>
        <v>24489973.280957408</v>
      </c>
      <c r="BT266" s="5">
        <f ca="1">IF(BT$4="",0,SUM($W$95:BT$95)+SUM($W$156:BT$156))</f>
        <v>25436749.382136155</v>
      </c>
      <c r="BU266" s="5">
        <f ca="1">IF(BU$4="",0,SUM($W$95:BU$95)+SUM($W$156:BU$156))</f>
        <v>26410537.694754906</v>
      </c>
      <c r="BV266" s="5">
        <f ca="1">IF(BV$4="",0,SUM($W$95:BV$95)+SUM($W$156:BV$156))</f>
        <v>27384326.007373653</v>
      </c>
      <c r="BW266" s="5">
        <f ca="1">IF(BW$4="",0,SUM($W$95:BW$95)+SUM($W$156:BW$156))</f>
        <v>28358114.319992401</v>
      </c>
      <c r="BX266" s="5">
        <f ca="1">IF(BX$4="",0,SUM($W$95:BX$95)+SUM($W$156:BX$156))</f>
        <v>29358914.844051152</v>
      </c>
      <c r="BY266" s="5">
        <f ca="1">IF(BY$4="",0,SUM($W$95:BY$95)+SUM($W$156:BY$156))</f>
        <v>30359715.368109904</v>
      </c>
      <c r="BZ266" s="5">
        <f ca="1">IF(BZ$4="",0,SUM($W$95:BZ$95)+SUM($W$156:BZ$156))</f>
        <v>31399042.01099012</v>
      </c>
      <c r="CA266" s="5">
        <f ca="1">IF(CA$4="",0,SUM($W$95:CA$95)+SUM($W$156:CA$156))</f>
        <v>32438368.653870337</v>
      </c>
      <c r="CB266" s="5">
        <f ca="1">IF(CB$4="",0,SUM($W$95:CB$95)+SUM($W$156:CB$156))</f>
        <v>33503921.419119455</v>
      </c>
      <c r="CC266" s="5">
        <f ca="1">IF(CC$4="",0,SUM($W$95:CC$95)+SUM($W$156:CC$156))</f>
        <v>34596486.395808578</v>
      </c>
      <c r="CD266" s="5">
        <f ca="1">IF(CD$4="",0,SUM($W$95:CD$95)+SUM($W$156:CD$156))</f>
        <v>35689051.372497693</v>
      </c>
      <c r="CE266" s="5">
        <f ca="1">IF(CE$4="",0,SUM($W$95:CE$95)+SUM($W$156:CE$156))</f>
        <v>36781616.349186808</v>
      </c>
      <c r="CF266" s="5">
        <f ca="1">IF(CF$4="",0,SUM($W$95:CF$95)+SUM($W$156:CF$156))</f>
        <v>0</v>
      </c>
    </row>
    <row r="267" spans="2:84" x14ac:dyDescent="0.3">
      <c r="B267" s="13">
        <f>ROW()</f>
        <v>267</v>
      </c>
      <c r="H267" s="1" t="str">
        <f t="shared" si="172"/>
        <v>Промежуточный баланс начислений</v>
      </c>
      <c r="I267" s="1" t="str">
        <f t="shared" si="177"/>
        <v>ПАССИВЫ</v>
      </c>
      <c r="J267" s="1" t="s">
        <v>159</v>
      </c>
      <c r="M267" s="53" t="s">
        <v>18</v>
      </c>
      <c r="U267" s="5">
        <f t="shared" ca="1" si="173"/>
        <v>216395846.75578594</v>
      </c>
      <c r="X267" s="5">
        <f ca="1">IF(X$4="",0,IF(SUM($W$250:X$250)&gt;=0,SUM($W$250:X$250),0))</f>
        <v>0</v>
      </c>
      <c r="Y267" s="5">
        <f ca="1">IF(Y$4="",0,IF(SUM($W$250:Y$250)&gt;=0,SUM($W$250:Y$250),0))</f>
        <v>0</v>
      </c>
      <c r="Z267" s="5">
        <f ca="1">IF(Z$4="",0,IF(SUM($W$250:Z$250)&gt;=0,SUM($W$250:Z$250),0))</f>
        <v>0</v>
      </c>
      <c r="AA267" s="5">
        <f ca="1">IF(AA$4="",0,IF(SUM($W$250:AA$250)&gt;=0,SUM($W$250:AA$250),0))</f>
        <v>0</v>
      </c>
      <c r="AB267" s="5">
        <f ca="1">IF(AB$4="",0,IF(SUM($W$250:AB$250)&gt;=0,SUM($W$250:AB$250),0))</f>
        <v>0</v>
      </c>
      <c r="AC267" s="5">
        <f ca="1">IF(AC$4="",0,IF(SUM($W$250:AC$250)&gt;=0,SUM($W$250:AC$250),0))</f>
        <v>100416.66666666663</v>
      </c>
      <c r="AD267" s="5">
        <f ca="1">IF(AD$4="",0,IF(SUM($W$250:AD$250)&gt;=0,SUM($W$250:AD$250),0))</f>
        <v>445658.33333333331</v>
      </c>
      <c r="AE267" s="5">
        <f ca="1">IF(AE$4="",0,IF(SUM($W$250:AE$250)&gt;=0,SUM($W$250:AE$250),0))</f>
        <v>907328.33333333349</v>
      </c>
      <c r="AF267" s="5">
        <f ca="1">IF(AF$4="",0,IF(SUM($W$250:AF$250)&gt;=0,SUM($W$250:AF$250),0))</f>
        <v>1498311.5000000002</v>
      </c>
      <c r="AG267" s="5">
        <f ca="1">IF(AG$4="",0,IF(SUM($W$250:AG$250)&gt;=0,SUM($W$250:AG$250),0))</f>
        <v>2220304.8333333335</v>
      </c>
      <c r="AH267" s="5">
        <f ca="1">IF(AH$4="",0,IF(SUM($W$250:AH$250)&gt;=0,SUM($W$250:AH$250),0))</f>
        <v>3064887.916666667</v>
      </c>
      <c r="AI267" s="5">
        <f ca="1">IF(AI$4="",0,IF(SUM($W$250:AI$250)&gt;=0,SUM($W$250:AI$250),0))</f>
        <v>4032060.7500000005</v>
      </c>
      <c r="AJ267" s="5">
        <f ca="1">IF(AJ$4="",0,IF(SUM($W$250:AJ$250)&gt;=0,SUM($W$250:AJ$250),0))</f>
        <v>5118760.333333334</v>
      </c>
      <c r="AK267" s="5">
        <f ca="1">IF(AK$4="",0,IF(SUM($W$250:AK$250)&gt;=0,SUM($W$250:AK$250),0))</f>
        <v>6321020.1166666672</v>
      </c>
      <c r="AL267" s="5">
        <f ca="1">IF(AL$4="",0,IF(SUM($W$250:AL$250)&gt;=0,SUM($W$250:AL$250),0))</f>
        <v>7665739.6610000003</v>
      </c>
      <c r="AM267" s="5">
        <f ca="1">IF(AM$4="",0,IF(SUM($W$250:AM$250)&gt;=0,SUM($W$250:AM$250),0))</f>
        <v>9154669.148</v>
      </c>
      <c r="AN267" s="5">
        <f ca="1">IF(AN$4="",0,IF(SUM($W$250:AN$250)&gt;=0,SUM($W$250:AN$250),0))</f>
        <v>10768876.846166667</v>
      </c>
      <c r="AO267" s="5">
        <f ca="1">IF(AO$4="",0,IF(SUM($W$250:AO$250)&gt;=0,SUM($W$250:AO$250),0))</f>
        <v>12508362.7555</v>
      </c>
      <c r="AP267" s="5">
        <f ca="1">IF(AP$4="",0,IF(SUM($W$250:AP$250)&gt;=0,SUM($W$250:AP$250),0))</f>
        <v>14369785.041000001</v>
      </c>
      <c r="AQ267" s="5">
        <f ca="1">IF(AQ$4="",0,IF(SUM($W$250:AQ$250)&gt;=0,SUM($W$250:AQ$250),0))</f>
        <v>16345812.571666667</v>
      </c>
      <c r="AR267" s="5">
        <f ca="1">IF(AR$4="",0,IF(SUM($W$250:AR$250)&gt;=0,SUM($W$250:AR$250),0))</f>
        <v>18477085.686338</v>
      </c>
      <c r="AS267" s="5">
        <f ca="1">IF(AS$4="",0,IF(SUM($W$250:AS$250)&gt;=0,SUM($W$250:AS$250),0))</f>
        <v>20766284.371459335</v>
      </c>
      <c r="AT267" s="5">
        <f ca="1">IF(AT$4="",0,IF(SUM($W$250:AT$250)&gt;=0,SUM($W$250:AT$250),0))</f>
        <v>23183507.990659669</v>
      </c>
      <c r="AU267" s="5">
        <f ca="1">IF(AU$4="",0,IF(SUM($W$250:AU$250)&gt;=0,SUM($W$250:AU$250),0))</f>
        <v>25728756.543939002</v>
      </c>
      <c r="AV267" s="5">
        <f ca="1">IF(AV$4="",0,IF(SUM($W$250:AV$250)&gt;=0,SUM($W$250:AV$250),0))</f>
        <v>28396451.827897336</v>
      </c>
      <c r="AW267" s="5">
        <f ca="1">IF(AW$4="",0,IF(SUM($W$250:AW$250)&gt;=0,SUM($W$250:AW$250),0))</f>
        <v>31177707.25796967</v>
      </c>
      <c r="AX267" s="5">
        <f ca="1">IF(AX$4="",0,IF(SUM($W$250:AX$250)&gt;=0,SUM($W$250:AX$250),0))</f>
        <v>34129274.50478375</v>
      </c>
      <c r="AY267" s="5">
        <f ca="1">IF(AY$4="",0,IF(SUM($W$250:AY$250)&gt;=0,SUM($W$250:AY$250),0))</f>
        <v>37253015.056347512</v>
      </c>
      <c r="AZ267" s="5">
        <f ca="1">IF(AZ$4="",0,IF(SUM($W$250:AZ$250)&gt;=0,SUM($W$250:AZ$250),0))</f>
        <v>40507586.769294679</v>
      </c>
      <c r="BA267" s="5">
        <f ca="1">IF(BA$4="",0,IF(SUM($W$250:BA$250)&gt;=0,SUM($W$250:BA$250),0))</f>
        <v>43892989.643625252</v>
      </c>
      <c r="BB267" s="5">
        <f ca="1">IF(BB$4="",0,IF(SUM($W$250:BB$250)&gt;=0,SUM($W$250:BB$250),0))</f>
        <v>47403314.758086734</v>
      </c>
      <c r="BC267" s="5">
        <f ca="1">IF(BC$4="",0,IF(SUM($W$250:BC$250)&gt;=0,SUM($W$250:BC$250),0))</f>
        <v>51026061.347677119</v>
      </c>
      <c r="BD267" s="5">
        <f ca="1">IF(BD$4="",0,IF(SUM($W$250:BD$250)&gt;=0,SUM($W$250:BD$250),0))</f>
        <v>54833858.037399486</v>
      </c>
      <c r="BE267" s="5">
        <f ca="1">IF(BE$4="",0,IF(SUM($W$250:BE$250)&gt;=0,SUM($W$250:BE$250),0))</f>
        <v>58828624.591126181</v>
      </c>
      <c r="BF267" s="5">
        <f ca="1">IF(BF$4="",0,IF(SUM($W$250:BF$250)&gt;=0,SUM($W$250:BF$250),0))</f>
        <v>62957089.306492426</v>
      </c>
      <c r="BG267" s="5">
        <f ca="1">IF(BG$4="",0,IF(SUM($W$250:BG$250)&gt;=0,SUM($W$250:BG$250),0))</f>
        <v>67219252.183498219</v>
      </c>
      <c r="BH267" s="5">
        <f ca="1">IF(BH$4="",0,IF(SUM($W$250:BH$250)&gt;=0,SUM($W$250:BH$250),0))</f>
        <v>71606771.607975468</v>
      </c>
      <c r="BI267" s="5">
        <f ca="1">IF(BI$4="",0,IF(SUM($W$250:BI$250)&gt;=0,SUM($W$250:BI$250),0))</f>
        <v>76105476.728856057</v>
      </c>
      <c r="BJ267" s="5">
        <f ca="1">IF(BJ$4="",0,IF(SUM($W$250:BJ$250)&gt;=0,SUM($W$250:BJ$250),0))</f>
        <v>80804534.396979675</v>
      </c>
      <c r="BK267" s="5">
        <f ca="1">IF(BK$4="",0,IF(SUM($W$250:BK$250)&gt;=0,SUM($W$250:BK$250),0))</f>
        <v>85705924.507936716</v>
      </c>
      <c r="BL267" s="5">
        <f ca="1">IF(BL$4="",0,IF(SUM($W$250:BL$250)&gt;=0,SUM($W$250:BL$250),0))</f>
        <v>90742977.16123642</v>
      </c>
      <c r="BM267" s="5">
        <f ca="1">IF(BM$4="",0,IF(SUM($W$250:BM$250)&gt;=0,SUM($W$250:BM$250),0))</f>
        <v>95916657.044378787</v>
      </c>
      <c r="BN267" s="5">
        <f ca="1">IF(BN$4="",0,IF(SUM($W$250:BN$250)&gt;=0,SUM($W$250:BN$250),0))</f>
        <v>101218187.87298433</v>
      </c>
      <c r="BO267" s="5">
        <f ca="1">IF(BO$4="",0,IF(SUM($W$250:BO$250)&gt;=0,SUM($W$250:BO$250),0))</f>
        <v>106629567.86443332</v>
      </c>
      <c r="BP267" s="5">
        <f ca="1">IF(BP$4="",0,IF(SUM($W$250:BP$250)&gt;=0,SUM($W$250:BP$250),0))</f>
        <v>112257184.61177313</v>
      </c>
      <c r="BQ267" s="5">
        <f ca="1">IF(BQ$4="",0,IF(SUM($W$250:BQ$250)&gt;=0,SUM($W$250:BQ$250),0))</f>
        <v>118103080.08394805</v>
      </c>
      <c r="BR267" s="5">
        <f ca="1">IF(BR$4="",0,IF(SUM($W$250:BR$250)&gt;=0,SUM($W$250:BR$250),0))</f>
        <v>124088595.24407879</v>
      </c>
      <c r="BS267" s="5">
        <f ca="1">IF(BS$4="",0,IF(SUM($W$250:BS$250)&gt;=0,SUM($W$250:BS$250),0))</f>
        <v>130213730.09216535</v>
      </c>
      <c r="BT267" s="5">
        <f ca="1">IF(BT$4="",0,IF(SUM($W$250:BT$250)&gt;=0,SUM($W$250:BT$250),0))</f>
        <v>136467015.3564882</v>
      </c>
      <c r="BU267" s="5">
        <f ca="1">IF(BU$4="",0,IF(SUM($W$250:BU$250)&gt;=0,SUM($W$250:BU$250),0))</f>
        <v>142828708.73359725</v>
      </c>
      <c r="BV267" s="5">
        <f ca="1">IF(BV$4="",0,IF(SUM($W$250:BV$250)&gt;=0,SUM($W$250:BV$250),0))</f>
        <v>149408942.0260193</v>
      </c>
      <c r="BW267" s="5">
        <f ca="1">IF(BW$4="",0,IF(SUM($W$250:BW$250)&gt;=0,SUM($W$250:BW$250),0))</f>
        <v>156224002.21415585</v>
      </c>
      <c r="BX267" s="5">
        <f ca="1">IF(BX$4="",0,IF(SUM($W$250:BX$250)&gt;=0,SUM($W$250:BX$250),0))</f>
        <v>163181739.28774476</v>
      </c>
      <c r="BY267" s="5">
        <f ca="1">IF(BY$4="",0,IF(SUM($W$250:BY$250)&gt;=0,SUM($W$250:BY$250),0))</f>
        <v>170282153.24678603</v>
      </c>
      <c r="BZ267" s="5">
        <f ca="1">IF(BZ$4="",0,IF(SUM($W$250:BZ$250)&gt;=0,SUM($W$250:BZ$250),0))</f>
        <v>177513273.11401054</v>
      </c>
      <c r="CA267" s="5">
        <f ca="1">IF(CA$4="",0,IF(SUM($W$250:CA$250)&gt;=0,SUM($W$250:CA$250),0))</f>
        <v>184851251.64785641</v>
      </c>
      <c r="CB267" s="5">
        <f ca="1">IF(CB$4="",0,IF(SUM($W$250:CB$250)&gt;=0,SUM($W$250:CB$250),0))</f>
        <v>192439053.53237414</v>
      </c>
      <c r="CC267" s="5">
        <f ca="1">IF(CC$4="",0,IF(SUM($W$250:CC$250)&gt;=0,SUM($W$250:CC$250),0))</f>
        <v>200278851.07364291</v>
      </c>
      <c r="CD267" s="5">
        <f ca="1">IF(CD$4="",0,IF(SUM($W$250:CD$250)&gt;=0,SUM($W$250:CD$250),0))</f>
        <v>208264448.81478018</v>
      </c>
      <c r="CE267" s="5">
        <f ca="1">IF(CE$4="",0,IF(SUM($W$250:CE$250)&gt;=0,SUM($W$250:CE$250),0))</f>
        <v>216395846.75578594</v>
      </c>
      <c r="CF267" s="5">
        <f ca="1">IF(CF$4="",0,IF(SUM($W$250:CF$250)&gt;=0,SUM($W$250:CF$250),0))</f>
        <v>0</v>
      </c>
    </row>
    <row r="269" spans="2:84" x14ac:dyDescent="0.3">
      <c r="B269" s="13">
        <f>ROW()</f>
        <v>269</v>
      </c>
      <c r="H269" s="1" t="s">
        <v>249</v>
      </c>
      <c r="M269" s="53" t="s">
        <v>18</v>
      </c>
      <c r="P269" s="72" t="str">
        <f>Lists!$AI$9</f>
        <v>CF(+)</v>
      </c>
      <c r="U269" s="5">
        <f ca="1">SUM(INDIRECT(ADDRESS($B269,$X$2)&amp;":"&amp;ADDRESS($B269,$X$2-1+$P$8)))</f>
        <v>1796550647.3533523</v>
      </c>
      <c r="X269" s="5">
        <f ca="1">IF(X$4="",0,SUMPRODUCT(INDIRECT(ADDRESS($B$43,$X$2)&amp;":"&amp;ADDRESS($B$43,$X$2-1+X$8)),INDIRECT(ADDRESS($B$11,$X$2)&amp;":"&amp;ADDRESS($B$11,$X$2-1+X$8)),INDIRECT("rP!"&amp;ADDRESS(Prcsses!$B43,$X$2+$P$8-X$8)&amp;":"&amp;ADDRESS(Prcsses!$B43,$X$2-1+$P$8))))</f>
        <v>0</v>
      </c>
      <c r="Y269" s="5">
        <f ca="1">IF(Y$4="",0,SUMPRODUCT(INDIRECT(ADDRESS($B$43,$X$2)&amp;":"&amp;ADDRESS($B$43,$X$2-1+Y$8)),INDIRECT(ADDRESS($B$11,$X$2)&amp;":"&amp;ADDRESS($B$11,$X$2-1+Y$8)),INDIRECT("rP!"&amp;ADDRESS(Prcsses!$B43,$X$2+$P$8-Y$8)&amp;":"&amp;ADDRESS(Prcsses!$B43,$X$2-1+$P$8))))</f>
        <v>0</v>
      </c>
      <c r="Z269" s="5">
        <f ca="1">IF(Z$4="",0,SUMPRODUCT(INDIRECT(ADDRESS($B$43,$X$2)&amp;":"&amp;ADDRESS($B$43,$X$2-1+Z$8)),INDIRECT(ADDRESS($B$11,$X$2)&amp;":"&amp;ADDRESS($B$11,$X$2-1+Z$8)),INDIRECT("rP!"&amp;ADDRESS(Prcsses!$B43,$X$2+$P$8-Z$8)&amp;":"&amp;ADDRESS(Prcsses!$B43,$X$2-1+$P$8))))</f>
        <v>191350</v>
      </c>
      <c r="AA269" s="5">
        <f ca="1">IF(AA$4="",0,SUMPRODUCT(INDIRECT(ADDRESS($B$43,$X$2)&amp;":"&amp;ADDRESS($B$43,$X$2-1+AA$8)),INDIRECT(ADDRESS($B$11,$X$2)&amp;":"&amp;ADDRESS($B$11,$X$2-1+AA$8)),INDIRECT("rP!"&amp;ADDRESS(Prcsses!$B43,$X$2+$P$8-AA$8)&amp;":"&amp;ADDRESS(Prcsses!$B43,$X$2-1+$P$8))))</f>
        <v>669725</v>
      </c>
      <c r="AB269" s="5">
        <f ca="1">IF(AB$4="",0,SUMPRODUCT(INDIRECT(ADDRESS($B$43,$X$2)&amp;":"&amp;ADDRESS($B$43,$X$2-1+AB$8)),INDIRECT(ADDRESS($B$11,$X$2)&amp;":"&amp;ADDRESS($B$11,$X$2-1+AB$8)),INDIRECT("rP!"&amp;ADDRESS(Prcsses!$B43,$X$2+$P$8-AB$8)&amp;":"&amp;ADDRESS(Prcsses!$B43,$X$2-1+$P$8))))</f>
        <v>1530800</v>
      </c>
      <c r="AC269" s="5">
        <f ca="1">IF(AC$4="",0,SUMPRODUCT(INDIRECT(ADDRESS($B$43,$X$2)&amp;":"&amp;ADDRESS($B$43,$X$2-1+AC$8)),INDIRECT(ADDRESS($B$11,$X$2)&amp;":"&amp;ADDRESS($B$11,$X$2-1+AC$8)),INDIRECT("rP!"&amp;ADDRESS(Prcsses!$B43,$X$2+$P$8-AC$8)&amp;":"&amp;ADDRESS(Prcsses!$B43,$X$2-1+$P$8))))</f>
        <v>2678900</v>
      </c>
      <c r="AD269" s="5">
        <f ca="1">IF(AD$4="",0,SUMPRODUCT(INDIRECT(ADDRESS($B$43,$X$2)&amp;":"&amp;ADDRESS($B$43,$X$2-1+AD$8)),INDIRECT(ADDRESS($B$11,$X$2)&amp;":"&amp;ADDRESS($B$11,$X$2-1+AD$8)),INDIRECT("rP!"&amp;ADDRESS(Prcsses!$B43,$X$2+$P$8-AD$8)&amp;":"&amp;ADDRESS(Prcsses!$B43,$X$2-1+$P$8))))</f>
        <v>3743954.1</v>
      </c>
      <c r="AE269" s="5">
        <f ca="1">IF(AE$4="",0,SUMPRODUCT(INDIRECT(ADDRESS($B$43,$X$2)&amp;":"&amp;ADDRESS($B$43,$X$2-1+AE$8)),INDIRECT(ADDRESS($B$11,$X$2)&amp;":"&amp;ADDRESS($B$11,$X$2-1+AE$8)),INDIRECT("rP!"&amp;ADDRESS(Prcsses!$B43,$X$2+$P$8-AE$8)&amp;":"&amp;ADDRESS(Prcsses!$B43,$X$2-1+$P$8))))</f>
        <v>4728067.1500000004</v>
      </c>
      <c r="AF269" s="5">
        <f ca="1">IF(AF$4="",0,SUMPRODUCT(INDIRECT(ADDRESS($B$43,$X$2)&amp;":"&amp;ADDRESS($B$43,$X$2-1+AF$8)),INDIRECT(ADDRESS($B$11,$X$2)&amp;":"&amp;ADDRESS($B$11,$X$2-1+AF$8)),INDIRECT("rP!"&amp;ADDRESS(Prcsses!$B43,$X$2+$P$8-AF$8)&amp;":"&amp;ADDRESS(Prcsses!$B43,$X$2-1+$P$8))))</f>
        <v>5729018.9999999991</v>
      </c>
      <c r="AG269" s="5">
        <f ca="1">IF(AG$4="",0,SUMPRODUCT(INDIRECT(ADDRESS($B$43,$X$2)&amp;":"&amp;ADDRESS($B$43,$X$2-1+AG$8)),INDIRECT(ADDRESS($B$11,$X$2)&amp;":"&amp;ADDRESS($B$11,$X$2-1+AG$8)),INDIRECT("rP!"&amp;ADDRESS(Prcsses!$B43,$X$2+$P$8-AG$8)&amp;":"&amp;ADDRESS(Prcsses!$B43,$X$2-1+$P$8))))</f>
        <v>6736285.4000000004</v>
      </c>
      <c r="AH269" s="5">
        <f ca="1">IF(AH$4="",0,SUMPRODUCT(INDIRECT(ADDRESS($B$43,$X$2)&amp;":"&amp;ADDRESS($B$43,$X$2-1+AH$8)),INDIRECT(ADDRESS($B$11,$X$2)&amp;":"&amp;ADDRESS($B$11,$X$2-1+AH$8)),INDIRECT("rP!"&amp;ADDRESS(Prcsses!$B43,$X$2+$P$8-AH$8)&amp;":"&amp;ADDRESS(Prcsses!$B43,$X$2-1+$P$8))))</f>
        <v>7724608.1499999994</v>
      </c>
      <c r="AI269" s="5">
        <f ca="1">IF(AI$4="",0,SUMPRODUCT(INDIRECT(ADDRESS($B$43,$X$2)&amp;":"&amp;ADDRESS($B$43,$X$2-1+AI$8)),INDIRECT(ADDRESS($B$11,$X$2)&amp;":"&amp;ADDRESS($B$11,$X$2-1+AI$8)),INDIRECT("rP!"&amp;ADDRESS(Prcsses!$B43,$X$2+$P$8-AI$8)&amp;":"&amp;ADDRESS(Prcsses!$B43,$X$2-1+$P$8))))</f>
        <v>8702406.6500000004</v>
      </c>
      <c r="AJ269" s="5">
        <f ca="1">IF(AJ$4="",0,SUMPRODUCT(INDIRECT(ADDRESS($B$43,$X$2)&amp;":"&amp;ADDRESS($B$43,$X$2-1+AJ$8)),INDIRECT(ADDRESS($B$11,$X$2)&amp;":"&amp;ADDRESS($B$11,$X$2-1+AJ$8)),INDIRECT("rP!"&amp;ADDRESS(Prcsses!$B43,$X$2+$P$8-AJ$8)&amp;":"&amp;ADDRESS(Prcsses!$B43,$X$2-1+$P$8))))</f>
        <v>9706019.0303999986</v>
      </c>
      <c r="AK269" s="5">
        <f ca="1">IF(AK$4="",0,SUMPRODUCT(INDIRECT(ADDRESS($B$43,$X$2)&amp;":"&amp;ADDRESS($B$43,$X$2-1+AK$8)),INDIRECT(ADDRESS($B$11,$X$2)&amp;":"&amp;ADDRESS($B$11,$X$2-1+AK$8)),INDIRECT("rP!"&amp;ADDRESS(Prcsses!$B43,$X$2+$P$8-AK$8)&amp;":"&amp;ADDRESS(Prcsses!$B43,$X$2-1+$P$8))))</f>
        <v>10737596.447899999</v>
      </c>
      <c r="AL269" s="5">
        <f ca="1">IF(AL$4="",0,SUMPRODUCT(INDIRECT(ADDRESS($B$43,$X$2)&amp;":"&amp;ADDRESS($B$43,$X$2-1+AL$8)),INDIRECT(ADDRESS($B$11,$X$2)&amp;":"&amp;ADDRESS($B$11,$X$2-1+AL$8)),INDIRECT("rP!"&amp;ADDRESS(Prcsses!$B43,$X$2+$P$8-AL$8)&amp;":"&amp;ADDRESS(Prcsses!$B43,$X$2-1+$P$8))))</f>
        <v>11799290.0592</v>
      </c>
      <c r="AM269" s="5">
        <f ca="1">IF(AM$4="",0,SUMPRODUCT(INDIRECT(ADDRESS($B$43,$X$2)&amp;":"&amp;ADDRESS($B$43,$X$2-1+AM$8)),INDIRECT(ADDRESS($B$11,$X$2)&amp;":"&amp;ADDRESS($B$11,$X$2-1+AM$8)),INDIRECT("rP!"&amp;ADDRESS(Prcsses!$B43,$X$2+$P$8-AM$8)&amp;":"&amp;ADDRESS(Prcsses!$B43,$X$2-1+$P$8))))</f>
        <v>12867437.1406</v>
      </c>
      <c r="AN269" s="5">
        <f ca="1">IF(AN$4="",0,SUMPRODUCT(INDIRECT(ADDRESS($B$43,$X$2)&amp;":"&amp;ADDRESS($B$43,$X$2-1+AN$8)),INDIRECT(ADDRESS($B$11,$X$2)&amp;":"&amp;ADDRESS($B$11,$X$2-1+AN$8)),INDIRECT("rP!"&amp;ADDRESS(Prcsses!$B43,$X$2+$P$8-AN$8)&amp;":"&amp;ADDRESS(Prcsses!$B43,$X$2-1+$P$8))))</f>
        <v>13890409.931299999</v>
      </c>
      <c r="AO269" s="5">
        <f ca="1">IF(AO$4="",0,SUMPRODUCT(INDIRECT(ADDRESS($B$43,$X$2)&amp;":"&amp;ADDRESS($B$43,$X$2-1+AO$8)),INDIRECT(ADDRESS($B$11,$X$2)&amp;":"&amp;ADDRESS($B$11,$X$2-1+AO$8)),INDIRECT("rP!"&amp;ADDRESS(Prcsses!$B43,$X$2+$P$8-AO$8)&amp;":"&amp;ADDRESS(Prcsses!$B43,$X$2-1+$P$8))))</f>
        <v>14889719.998299999</v>
      </c>
      <c r="AP269" s="5">
        <f ca="1">IF(AP$4="",0,SUMPRODUCT(INDIRECT(ADDRESS($B$43,$X$2)&amp;":"&amp;ADDRESS($B$43,$X$2-1+AP$8)),INDIRECT(ADDRESS($B$11,$X$2)&amp;":"&amp;ADDRESS($B$11,$X$2-1+AP$8)),INDIRECT("rP!"&amp;ADDRESS(Prcsses!$B43,$X$2+$P$8-AP$8)&amp;":"&amp;ADDRESS(Prcsses!$B43,$X$2-1+$P$8))))</f>
        <v>15928602.743953198</v>
      </c>
      <c r="AQ269" s="5">
        <f ca="1">IF(AQ$4="",0,SUMPRODUCT(INDIRECT(ADDRESS($B$43,$X$2)&amp;":"&amp;ADDRESS($B$43,$X$2-1+AQ$8)),INDIRECT(ADDRESS($B$11,$X$2)&amp;":"&amp;ADDRESS($B$11,$X$2-1+AQ$8)),INDIRECT("rP!"&amp;ADDRESS(Prcsses!$B43,$X$2+$P$8-AQ$8)&amp;":"&amp;ADDRESS(Prcsses!$B43,$X$2-1+$P$8))))</f>
        <v>17009256.650406998</v>
      </c>
      <c r="AR269" s="5">
        <f ca="1">IF(AR$4="",0,SUMPRODUCT(INDIRECT(ADDRESS($B$43,$X$2)&amp;":"&amp;ADDRESS($B$43,$X$2-1+AR$8)),INDIRECT(ADDRESS($B$11,$X$2)&amp;":"&amp;ADDRESS($B$11,$X$2-1+AR$8)),INDIRECT("rP!"&amp;ADDRESS(Prcsses!$B43,$X$2+$P$8-AR$8)&amp;":"&amp;ADDRESS(Prcsses!$B43,$X$2-1+$P$8))))</f>
        <v>18133880.199808799</v>
      </c>
      <c r="AS269" s="5">
        <f ca="1">IF(AS$4="",0,SUMPRODUCT(INDIRECT(ADDRESS($B$43,$X$2)&amp;":"&amp;ADDRESS($B$43,$X$2-1+AS$8)),INDIRECT(ADDRESS($B$11,$X$2)&amp;":"&amp;ADDRESS($B$11,$X$2-1+AS$8)),INDIRECT("rP!"&amp;ADDRESS(Prcsses!$B43,$X$2+$P$8-AS$8)&amp;":"&amp;ADDRESS(Prcsses!$B43,$X$2-1+$P$8))))</f>
        <v>19265099.195652798</v>
      </c>
      <c r="AT269" s="5">
        <f ca="1">IF(AT$4="",0,SUMPRODUCT(INDIRECT(ADDRESS($B$43,$X$2)&amp;":"&amp;ADDRESS($B$43,$X$2-1+AT$8)),INDIRECT(ADDRESS($B$11,$X$2)&amp;":"&amp;ADDRESS($B$11,$X$2-1+AT$8)),INDIRECT("rP!"&amp;ADDRESS(Prcsses!$B43,$X$2+$P$8-AT$8)&amp;":"&amp;ADDRESS(Prcsses!$B43,$X$2-1+$P$8))))</f>
        <v>20323768.2806326</v>
      </c>
      <c r="AU269" s="5">
        <f ca="1">IF(AU$4="",0,SUMPRODUCT(INDIRECT(ADDRESS($B$43,$X$2)&amp;":"&amp;ADDRESS($B$43,$X$2-1+AU$8)),INDIRECT(ADDRESS($B$11,$X$2)&amp;":"&amp;ADDRESS($B$11,$X$2-1+AU$8)),INDIRECT("rP!"&amp;ADDRESS(Prcsses!$B43,$X$2+$P$8-AU$8)&amp;":"&amp;ADDRESS(Prcsses!$B43,$X$2-1+$P$8))))</f>
        <v>21345063.169106599</v>
      </c>
      <c r="AV269" s="5">
        <f ca="1">IF(AV$4="",0,SUMPRODUCT(INDIRECT(ADDRESS($B$43,$X$2)&amp;":"&amp;ADDRESS($B$43,$X$2-1+AV$8)),INDIRECT(ADDRESS($B$11,$X$2)&amp;":"&amp;ADDRESS($B$11,$X$2-1+AV$8)),INDIRECT("rP!"&amp;ADDRESS(Prcsses!$B43,$X$2+$P$8-AV$8)&amp;":"&amp;ADDRESS(Prcsses!$B43,$X$2-1+$P$8))))</f>
        <v>22420282.427692026</v>
      </c>
      <c r="AW269" s="5">
        <f ca="1">IF(AW$4="",0,SUMPRODUCT(INDIRECT(ADDRESS($B$43,$X$2)&amp;":"&amp;ADDRESS($B$43,$X$2-1+AW$8)),INDIRECT(ADDRESS($B$11,$X$2)&amp;":"&amp;ADDRESS($B$11,$X$2-1+AW$8)),INDIRECT("rP!"&amp;ADDRESS(Prcsses!$B43,$X$2+$P$8-AW$8)&amp;":"&amp;ADDRESS(Prcsses!$B43,$X$2-1+$P$8))))</f>
        <v>23551672.905143529</v>
      </c>
      <c r="AX269" s="5">
        <f ca="1">IF(AX$4="",0,SUMPRODUCT(INDIRECT(ADDRESS($B$43,$X$2)&amp;":"&amp;ADDRESS($B$43,$X$2-1+AX$8)),INDIRECT(ADDRESS($B$11,$X$2)&amp;":"&amp;ADDRESS($B$11,$X$2-1+AX$8)),INDIRECT("rP!"&amp;ADDRESS(Prcsses!$B43,$X$2+$P$8-AX$8)&amp;":"&amp;ADDRESS(Prcsses!$B43,$X$2-1+$P$8))))</f>
        <v>24741481.450215735</v>
      </c>
      <c r="AY269" s="5">
        <f ca="1">IF(AY$4="",0,SUMPRODUCT(INDIRECT(ADDRESS($B$43,$X$2)&amp;":"&amp;ADDRESS($B$43,$X$2-1+AY$8)),INDIRECT(ADDRESS($B$11,$X$2)&amp;":"&amp;ADDRESS($B$11,$X$2-1+AY$8)),INDIRECT("rP!"&amp;ADDRESS(Prcsses!$B43,$X$2+$P$8-AY$8)&amp;":"&amp;ADDRESS(Prcsses!$B43,$X$2-1+$P$8))))</f>
        <v>25938030.541551873</v>
      </c>
      <c r="AZ269" s="5">
        <f ca="1">IF(AZ$4="",0,SUMPRODUCT(INDIRECT(ADDRESS($B$43,$X$2)&amp;":"&amp;ADDRESS($B$43,$X$2-1+AZ$8)),INDIRECT(ADDRESS($B$11,$X$2)&amp;":"&amp;ADDRESS($B$11,$X$2-1+AZ$8)),INDIRECT("rP!"&amp;ADDRESS(Prcsses!$B43,$X$2+$P$8-AZ$8)&amp;":"&amp;ADDRESS(Prcsses!$B43,$X$2-1+$P$8))))</f>
        <v>27033471.438929088</v>
      </c>
      <c r="BA269" s="5">
        <f ca="1">IF(BA$4="",0,SUMPRODUCT(INDIRECT(ADDRESS($B$43,$X$2)&amp;":"&amp;ADDRESS($B$43,$X$2-1+BA$8)),INDIRECT(ADDRESS($B$11,$X$2)&amp;":"&amp;ADDRESS($B$11,$X$2-1+BA$8)),INDIRECT("rP!"&amp;ADDRESS(Prcsses!$B43,$X$2+$P$8-BA$8)&amp;":"&amp;ADDRESS(Prcsses!$B43,$X$2-1+$P$8))))</f>
        <v>28077234.814949512</v>
      </c>
      <c r="BB269" s="5">
        <f ca="1">IF(BB$4="",0,SUMPRODUCT(INDIRECT(ADDRESS($B$43,$X$2)&amp;":"&amp;ADDRESS($B$43,$X$2-1+BB$8)),INDIRECT(ADDRESS($B$11,$X$2)&amp;":"&amp;ADDRESS($B$11,$X$2-1+BB$8)),INDIRECT("rP!"&amp;ADDRESS(Prcsses!$B43,$X$2+$P$8-BB$8)&amp;":"&amp;ADDRESS(Prcsses!$B43,$X$2-1+$P$8))))</f>
        <v>29189886.573787294</v>
      </c>
      <c r="BC269" s="5">
        <f ca="1">IF(BC$4="",0,SUMPRODUCT(INDIRECT(ADDRESS($B$43,$X$2)&amp;":"&amp;ADDRESS($B$43,$X$2-1+BC$8)),INDIRECT(ADDRESS($B$11,$X$2)&amp;":"&amp;ADDRESS($B$11,$X$2-1+BC$8)),INDIRECT("rP!"&amp;ADDRESS(Prcsses!$B43,$X$2+$P$8-BC$8)&amp;":"&amp;ADDRESS(Prcsses!$B43,$X$2-1+$P$8))))</f>
        <v>30373722.994869661</v>
      </c>
      <c r="BD269" s="5">
        <f ca="1">IF(BD$4="",0,SUMPRODUCT(INDIRECT(ADDRESS($B$43,$X$2)&amp;":"&amp;ADDRESS($B$43,$X$2-1+BD$8)),INDIRECT(ADDRESS($B$11,$X$2)&amp;":"&amp;ADDRESS($B$11,$X$2-1+BD$8)),INDIRECT("rP!"&amp;ADDRESS(Prcsses!$B43,$X$2+$P$8-BD$8)&amp;":"&amp;ADDRESS(Prcsses!$B43,$X$2-1+$P$8))))</f>
        <v>31631040.357623868</v>
      </c>
      <c r="BE269" s="5">
        <f ca="1">IF(BE$4="",0,SUMPRODUCT(INDIRECT(ADDRESS($B$43,$X$2)&amp;":"&amp;ADDRESS($B$43,$X$2-1+BE$8)),INDIRECT(ADDRESS($B$11,$X$2)&amp;":"&amp;ADDRESS($B$11,$X$2-1+BE$8)),INDIRECT("rP!"&amp;ADDRESS(Prcsses!$B43,$X$2+$P$8-BE$8)&amp;":"&amp;ADDRESS(Prcsses!$B43,$X$2-1+$P$8))))</f>
        <v>32895246.558659811</v>
      </c>
      <c r="BF269" s="5">
        <f ca="1">IF(BF$4="",0,SUMPRODUCT(INDIRECT(ADDRESS($B$43,$X$2)&amp;":"&amp;ADDRESS($B$43,$X$2-1+BF$8)),INDIRECT(ADDRESS($B$11,$X$2)&amp;":"&amp;ADDRESS($B$11,$X$2-1+BF$8)),INDIRECT("rP!"&amp;ADDRESS(Prcsses!$B43,$X$2+$P$8-BF$8)&amp;":"&amp;ADDRESS(Prcsses!$B43,$X$2-1+$P$8))))</f>
        <v>34028564.832342789</v>
      </c>
      <c r="BG269" s="5">
        <f ca="1">IF(BG$4="",0,SUMPRODUCT(INDIRECT(ADDRESS($B$43,$X$2)&amp;":"&amp;ADDRESS($B$43,$X$2-1+BG$8)),INDIRECT(ADDRESS($B$11,$X$2)&amp;":"&amp;ADDRESS($B$11,$X$2-1+BG$8)),INDIRECT("rP!"&amp;ADDRESS(Prcsses!$B43,$X$2+$P$8-BG$8)&amp;":"&amp;ADDRESS(Prcsses!$B43,$X$2-1+$P$8))))</f>
        <v>35095291.002635665</v>
      </c>
      <c r="BH269" s="5">
        <f ca="1">IF(BH$4="",0,SUMPRODUCT(INDIRECT(ADDRESS($B$43,$X$2)&amp;":"&amp;ADDRESS($B$43,$X$2-1+BH$8)),INDIRECT(ADDRESS($B$11,$X$2)&amp;":"&amp;ADDRESS($B$11,$X$2-1+BH$8)),INDIRECT("rP!"&amp;ADDRESS(Prcsses!$B43,$X$2+$P$8-BH$8)&amp;":"&amp;ADDRESS(Prcsses!$B43,$X$2-1+$P$8))))</f>
        <v>36246501.885615736</v>
      </c>
      <c r="BI269" s="5">
        <f ca="1">IF(BI$4="",0,SUMPRODUCT(INDIRECT(ADDRESS($B$43,$X$2)&amp;":"&amp;ADDRESS($B$43,$X$2-1+BI$8)),INDIRECT(ADDRESS($B$11,$X$2)&amp;":"&amp;ADDRESS($B$11,$X$2-1+BI$8)),INDIRECT("rP!"&amp;ADDRESS(Prcsses!$B43,$X$2+$P$8-BI$8)&amp;":"&amp;ADDRESS(Prcsses!$B43,$X$2-1+$P$8))))</f>
        <v>37484544.278857656</v>
      </c>
      <c r="BJ269" s="5">
        <f ca="1">IF(BJ$4="",0,SUMPRODUCT(INDIRECT(ADDRESS($B$43,$X$2)&amp;":"&amp;ADDRESS($B$43,$X$2-1+BJ$8)),INDIRECT(ADDRESS($B$11,$X$2)&amp;":"&amp;ADDRESS($B$11,$X$2-1+BJ$8)),INDIRECT("rP!"&amp;ADDRESS(Prcsses!$B43,$X$2+$P$8-BJ$8)&amp;":"&amp;ADDRESS(Prcsses!$B43,$X$2-1+$P$8))))</f>
        <v>38811764.979936056</v>
      </c>
      <c r="BK269" s="5">
        <f ca="1">IF(BK$4="",0,SUMPRODUCT(INDIRECT(ADDRESS($B$43,$X$2)&amp;":"&amp;ADDRESS($B$43,$X$2-1+BK$8)),INDIRECT(ADDRESS($B$11,$X$2)&amp;":"&amp;ADDRESS($B$11,$X$2-1+BK$8)),INDIRECT("rP!"&amp;ADDRESS(Prcsses!$B43,$X$2+$P$8-BK$8)&amp;":"&amp;ADDRESS(Prcsses!$B43,$X$2-1+$P$8))))</f>
        <v>40146026.073738381</v>
      </c>
      <c r="BL269" s="5">
        <f ca="1">IF(BL$4="",0,SUMPRODUCT(INDIRECT(ADDRESS($B$43,$X$2)&amp;":"&amp;ADDRESS($B$43,$X$2-1+BL$8)),INDIRECT(ADDRESS($B$11,$X$2)&amp;":"&amp;ADDRESS($B$11,$X$2-1+BL$8)),INDIRECT("rP!"&amp;ADDRESS(Prcsses!$B43,$X$2+$P$8-BL$8)&amp;":"&amp;ADDRESS(Prcsses!$B43,$X$2-1+$P$8))))</f>
        <v>41318358.134890251</v>
      </c>
      <c r="BM269" s="5">
        <f ca="1">IF(BM$4="",0,SUMPRODUCT(INDIRECT(ADDRESS($B$43,$X$2)&amp;":"&amp;ADDRESS($B$43,$X$2-1+BM$8)),INDIRECT(ADDRESS($B$11,$X$2)&amp;":"&amp;ADDRESS($B$11,$X$2-1+BM$8)),INDIRECT("rP!"&amp;ADDRESS(Prcsses!$B43,$X$2+$P$8-BM$8)&amp;":"&amp;ADDRESS(Prcsses!$B43,$X$2-1+$P$8))))</f>
        <v>42408552.280929573</v>
      </c>
      <c r="BN269" s="5">
        <f ca="1">IF(BN$4="",0,SUMPRODUCT(INDIRECT(ADDRESS($B$43,$X$2)&amp;":"&amp;ADDRESS($B$43,$X$2-1+BN$8)),INDIRECT(ADDRESS($B$11,$X$2)&amp;":"&amp;ADDRESS($B$11,$X$2-1+BN$8)),INDIRECT("rP!"&amp;ADDRESS(Prcsses!$B43,$X$2+$P$8-BN$8)&amp;":"&amp;ADDRESS(Prcsses!$B43,$X$2-1+$P$8))))</f>
        <v>43599480.366062924</v>
      </c>
      <c r="BO269" s="5">
        <f ca="1">IF(BO$4="",0,SUMPRODUCT(INDIRECT(ADDRESS($B$43,$X$2)&amp;":"&amp;ADDRESS($B$43,$X$2-1+BO$8)),INDIRECT(ADDRESS($B$11,$X$2)&amp;":"&amp;ADDRESS($B$11,$X$2-1+BO$8)),INDIRECT("rP!"&amp;ADDRESS(Prcsses!$B43,$X$2+$P$8-BO$8)&amp;":"&amp;ADDRESS(Prcsses!$B43,$X$2-1+$P$8))))</f>
        <v>44893540.817411602</v>
      </c>
      <c r="BP269" s="5">
        <f ca="1">IF(BP$4="",0,SUMPRODUCT(INDIRECT(ADDRESS($B$43,$X$2)&amp;":"&amp;ADDRESS($B$43,$X$2-1+BP$8)),INDIRECT(ADDRESS($B$11,$X$2)&amp;":"&amp;ADDRESS($B$11,$X$2-1+BP$8)),INDIRECT("rP!"&amp;ADDRESS(Prcsses!$B43,$X$2+$P$8-BP$8)&amp;":"&amp;ADDRESS(Prcsses!$B43,$X$2-1+$P$8))))</f>
        <v>46293132.062096879</v>
      </c>
      <c r="BQ269" s="5">
        <f ca="1">IF(BQ$4="",0,SUMPRODUCT(INDIRECT(ADDRESS($B$43,$X$2)&amp;":"&amp;ADDRESS($B$43,$X$2-1+BQ$8)),INDIRECT(ADDRESS($B$11,$X$2)&amp;":"&amp;ADDRESS($B$11,$X$2-1+BQ$8)),INDIRECT("rP!"&amp;ADDRESS(Prcsses!$B43,$X$2+$P$8-BQ$8)&amp;":"&amp;ADDRESS(Prcsses!$B43,$X$2-1+$P$8))))</f>
        <v>47699918.588146023</v>
      </c>
      <c r="BR269" s="5">
        <f ca="1">IF(BR$4="",0,SUMPRODUCT(INDIRECT(ADDRESS($B$43,$X$2)&amp;":"&amp;ADDRESS($B$43,$X$2-1+BR$8)),INDIRECT(ADDRESS($B$11,$X$2)&amp;":"&amp;ADDRESS($B$11,$X$2-1+BR$8)),INDIRECT("rP!"&amp;ADDRESS(Prcsses!$B43,$X$2+$P$8-BR$8)&amp;":"&amp;ADDRESS(Prcsses!$B43,$X$2-1+$P$8))))</f>
        <v>48912432.517370954</v>
      </c>
      <c r="BS269" s="5">
        <f ca="1">IF(BS$4="",0,SUMPRODUCT(INDIRECT(ADDRESS($B$43,$X$2)&amp;":"&amp;ADDRESS($B$43,$X$2-1+BS$8)),INDIRECT(ADDRESS($B$11,$X$2)&amp;":"&amp;ADDRESS($B$11,$X$2-1+BS$8)),INDIRECT("rP!"&amp;ADDRESS(Prcsses!$B43,$X$2+$P$8-BS$8)&amp;":"&amp;ADDRESS(Prcsses!$B43,$X$2-1+$P$8))))</f>
        <v>50026610.934623137</v>
      </c>
      <c r="BT269" s="5">
        <f ca="1">IF(BT$4="",0,SUMPRODUCT(INDIRECT(ADDRESS($B$43,$X$2)&amp;":"&amp;ADDRESS($B$43,$X$2-1+BT$8)),INDIRECT(ADDRESS($B$11,$X$2)&amp;":"&amp;ADDRESS($B$11,$X$2-1+BT$8)),INDIRECT("rP!"&amp;ADDRESS(Prcsses!$B43,$X$2+$P$8-BT$8)&amp;":"&amp;ADDRESS(Prcsses!$B43,$X$2-1+$P$8))))</f>
        <v>51258446.592737153</v>
      </c>
      <c r="BU269" s="5">
        <f ca="1">IF(BU$4="",0,SUMPRODUCT(INDIRECT(ADDRESS($B$43,$X$2)&amp;":"&amp;ADDRESS($B$43,$X$2-1+BU$8)),INDIRECT(ADDRESS($B$11,$X$2)&amp;":"&amp;ADDRESS($B$11,$X$2-1+BU$8)),INDIRECT("rP!"&amp;ADDRESS(Prcsses!$B43,$X$2+$P$8-BU$8)&amp;":"&amp;ADDRESS(Prcsses!$B43,$X$2-1+$P$8))))</f>
        <v>52610390.684230968</v>
      </c>
      <c r="BV269" s="5">
        <f ca="1">IF(BV$4="",0,SUMPRODUCT(INDIRECT(ADDRESS($B$43,$X$2)&amp;":"&amp;ADDRESS($B$43,$X$2-1+BV$8)),INDIRECT(ADDRESS($B$11,$X$2)&amp;":"&amp;ADDRESS($B$11,$X$2-1+BV$8)),INDIRECT("rP!"&amp;ADDRESS(Prcsses!$B43,$X$2+$P$8-BV$8)&amp;":"&amp;ADDRESS(Prcsses!$B43,$X$2-1+$P$8))))</f>
        <v>54084894.401622504</v>
      </c>
      <c r="BW269" s="5">
        <f ca="1">IF(BW$4="",0,SUMPRODUCT(INDIRECT(ADDRESS($B$43,$X$2)&amp;":"&amp;ADDRESS($B$43,$X$2-1+BW$8)),INDIRECT(ADDRESS($B$11,$X$2)&amp;":"&amp;ADDRESS($B$11,$X$2-1+BW$8)),INDIRECT("rP!"&amp;ADDRESS(Prcsses!$B43,$X$2+$P$8-BW$8)&amp;":"&amp;ADDRESS(Prcsses!$B43,$X$2-1+$P$8))))</f>
        <v>55566751.696567915</v>
      </c>
      <c r="BX269" s="5">
        <f ca="1">IF(BX$4="",0,SUMPRODUCT(INDIRECT(ADDRESS($B$43,$X$2)&amp;":"&amp;ADDRESS($B$43,$X$2-1+BX$8)),INDIRECT(ADDRESS($B$11,$X$2)&amp;":"&amp;ADDRESS($B$11,$X$2-1+BX$8)),INDIRECT("rP!"&amp;ADDRESS(Prcsses!$B43,$X$2+$P$8-BX$8)&amp;":"&amp;ADDRESS(Prcsses!$B43,$X$2-1+$P$8))))</f>
        <v>56820648.087343529</v>
      </c>
      <c r="BY269" s="5">
        <f ca="1">IF(BY$4="",0,SUMPRODUCT(INDIRECT(ADDRESS($B$43,$X$2)&amp;":"&amp;ADDRESS($B$43,$X$2-1+BY$8)),INDIRECT(ADDRESS($B$11,$X$2)&amp;":"&amp;ADDRESS($B$11,$X$2-1+BY$8)),INDIRECT("rP!"&amp;ADDRESS(Prcsses!$B43,$X$2+$P$8-BY$8)&amp;":"&amp;ADDRESS(Prcsses!$B43,$X$2-1+$P$8))))</f>
        <v>57959338.429775253</v>
      </c>
      <c r="BZ269" s="5">
        <f ca="1">IF(BZ$4="",0,SUMPRODUCT(INDIRECT(ADDRESS($B$43,$X$2)&amp;":"&amp;ADDRESS($B$43,$X$2-1+BZ$8)),INDIRECT(ADDRESS($B$11,$X$2)&amp;":"&amp;ADDRESS($B$11,$X$2-1+BZ$8)),INDIRECT("rP!"&amp;ADDRESS(Prcsses!$B43,$X$2+$P$8-BZ$8)&amp;":"&amp;ADDRESS(Prcsses!$B43,$X$2-1+$P$8))))</f>
        <v>59233305.184887886</v>
      </c>
      <c r="CA269" s="5">
        <f ca="1">IF(CA$4="",0,SUMPRODUCT(INDIRECT(ADDRESS($B$43,$X$2)&amp;":"&amp;ADDRESS($B$43,$X$2-1+CA$8)),INDIRECT(ADDRESS($B$11,$X$2)&amp;":"&amp;ADDRESS($B$11,$X$2-1+CA$8)),INDIRECT("rP!"&amp;ADDRESS(Prcsses!$B43,$X$2+$P$8-CA$8)&amp;":"&amp;ADDRESS(Prcsses!$B43,$X$2-1+$P$8))))</f>
        <v>60645053.471434757</v>
      </c>
      <c r="CB269" s="5">
        <f ca="1">IF(CB$4="",0,SUMPRODUCT(INDIRECT(ADDRESS($B$43,$X$2)&amp;":"&amp;ADDRESS($B$43,$X$2-1+CB$8)),INDIRECT(ADDRESS($B$11,$X$2)&amp;":"&amp;ADDRESS($B$11,$X$2-1+CB$8)),INDIRECT("rP!"&amp;ADDRESS(Prcsses!$B43,$X$2+$P$8-CB$8)&amp;":"&amp;ADDRESS(Prcsses!$B43,$X$2-1+$P$8))))</f>
        <v>62197088.408169195</v>
      </c>
      <c r="CC269" s="5">
        <f ca="1">IF(CC$4="",0,SUMPRODUCT(INDIRECT(ADDRESS($B$43,$X$2)&amp;":"&amp;ADDRESS($B$43,$X$2-1+CC$8)),INDIRECT(ADDRESS($B$11,$X$2)&amp;":"&amp;ADDRESS($B$11,$X$2-1+CC$8)),INDIRECT("rP!"&amp;ADDRESS(Prcsses!$B43,$X$2+$P$8-CC$8)&amp;":"&amp;ADDRESS(Prcsses!$B43,$X$2-1+$P$8))))</f>
        <v>63756638.701163702</v>
      </c>
      <c r="CD269" s="5">
        <f ca="1">IF(CD$4="",0,SUMPRODUCT(INDIRECT(ADDRESS($B$43,$X$2)&amp;":"&amp;ADDRESS($B$43,$X$2-1+CD$8)),INDIRECT(ADDRESS($B$11,$X$2)&amp;":"&amp;ADDRESS($B$11,$X$2-1+CD$8)),INDIRECT("rP!"&amp;ADDRESS(Prcsses!$B43,$X$2+$P$8-CD$8)&amp;":"&amp;ADDRESS(Prcsses!$B43,$X$2-1+$P$8))))</f>
        <v>65053151.525056474</v>
      </c>
      <c r="CE269" s="5">
        <f ca="1">IF(CE$4="",0,SUMPRODUCT(INDIRECT(ADDRESS($B$43,$X$2)&amp;":"&amp;ADDRESS($B$43,$X$2-1+CE$8)),INDIRECT(ADDRESS($B$11,$X$2)&amp;":"&amp;ADDRESS($B$11,$X$2-1+CE$8)),INDIRECT("rP!"&amp;ADDRESS(Prcsses!$B43,$X$2+$P$8-CE$8)&amp;":"&amp;ADDRESS(Prcsses!$B43,$X$2-1+$P$8))))</f>
        <v>66216893.055021703</v>
      </c>
      <c r="CF269" s="5">
        <f ca="1">IF(CF$4="",0,SUMPRODUCT(INDIRECT(ADDRESS($B$43,$X$2)&amp;":"&amp;ADDRESS($B$43,$X$2-1+CF$8)),INDIRECT(ADDRESS($B$11,$X$2)&amp;":"&amp;ADDRESS($B$11,$X$2-1+CF$8)),INDIRECT("rP!"&amp;ADDRESS(Prcsses!$B43,$X$2+$P$8-CF$8)&amp;":"&amp;ADDRESS(Prcsses!$B43,$X$2-1+$P$8))))</f>
        <v>0</v>
      </c>
    </row>
    <row r="270" spans="2:84" x14ac:dyDescent="0.3">
      <c r="B270" s="13">
        <f>ROW()</f>
        <v>270</v>
      </c>
    </row>
    <row r="271" spans="2:84" x14ac:dyDescent="0.3">
      <c r="B271" s="13">
        <f>ROW()</f>
        <v>271</v>
      </c>
      <c r="H271" s="1" t="s">
        <v>171</v>
      </c>
      <c r="M271" s="53" t="s">
        <v>18</v>
      </c>
      <c r="P271" s="72" t="str">
        <f>Lists!$AI$10</f>
        <v>CF(-)</v>
      </c>
      <c r="U271" s="5">
        <f ca="1">SUM(INDIRECT(ADDRESS($B271,$X$2)&amp;":"&amp;ADDRESS($B271,$X$2-1+$P$8)))</f>
        <v>825229273.41904604</v>
      </c>
      <c r="X271" s="5">
        <f t="shared" ref="X271" ca="1" si="178">IF(X$4="",0,SUM(X272:X278))</f>
        <v>0</v>
      </c>
      <c r="Y271" s="5">
        <f t="shared" ref="Y271" ca="1" si="179">IF(Y$4="",0,SUM(Y272:Y278))</f>
        <v>0</v>
      </c>
      <c r="Z271" s="5">
        <f t="shared" ref="Z271" ca="1" si="180">IF(Z$4="",0,SUM(Z272:Z278))</f>
        <v>70000</v>
      </c>
      <c r="AA271" s="5">
        <f t="shared" ref="AA271" ca="1" si="181">IF(AA$4="",0,SUM(AA272:AA278))</f>
        <v>235000</v>
      </c>
      <c r="AB271" s="5">
        <f t="shared" ref="AB271" ca="1" si="182">IF(AB$4="",0,SUM(AB272:AB278))</f>
        <v>665000</v>
      </c>
      <c r="AC271" s="5">
        <f t="shared" ref="AC271" ca="1" si="183">IF(AC$4="",0,SUM(AC272:AC278))</f>
        <v>1280000</v>
      </c>
      <c r="AD271" s="5">
        <f t="shared" ref="AD271" ca="1" si="184">IF(AD$4="",0,SUM(AD272:AD278))</f>
        <v>1734200</v>
      </c>
      <c r="AE271" s="5">
        <f t="shared" ref="AE271" ca="1" si="185">IF(AE$4="",0,SUM(AE272:AE278))</f>
        <v>2187700</v>
      </c>
      <c r="AF271" s="5">
        <f t="shared" ref="AF271" ca="1" si="186">IF(AF$4="",0,SUM(AF272:AF278))</f>
        <v>2654500</v>
      </c>
      <c r="AG271" s="5">
        <f t="shared" ref="AG271" ca="1" si="187">IF(AG$4="",0,SUM(AG272:AG278))</f>
        <v>3125800</v>
      </c>
      <c r="AH271" s="5">
        <f t="shared" ref="AH271" ca="1" si="188">IF(AH$4="",0,SUM(AH272:AH278))</f>
        <v>3580200</v>
      </c>
      <c r="AI271" s="5">
        <f t="shared" ref="AI271:CF271" ca="1" si="189">IF(AI$4="",0,SUM(AI272:AI278))</f>
        <v>4034100</v>
      </c>
      <c r="AJ271" s="5">
        <f t="shared" ca="1" si="189"/>
        <v>4496568</v>
      </c>
      <c r="AK271" s="5">
        <f t="shared" ca="1" si="189"/>
        <v>4967094</v>
      </c>
      <c r="AL271" s="5">
        <f t="shared" ca="1" si="189"/>
        <v>5463426</v>
      </c>
      <c r="AM271" s="5">
        <f t="shared" ca="1" si="189"/>
        <v>5965572</v>
      </c>
      <c r="AN271" s="5">
        <f t="shared" ca="1" si="189"/>
        <v>6429672</v>
      </c>
      <c r="AO271" s="5">
        <f t="shared" ca="1" si="189"/>
        <v>6892650</v>
      </c>
      <c r="AP271" s="5">
        <f t="shared" ca="1" si="189"/>
        <v>7368737.04</v>
      </c>
      <c r="AQ271" s="5">
        <f t="shared" ca="1" si="189"/>
        <v>7856788.6799999997</v>
      </c>
      <c r="AR271" s="5">
        <f t="shared" ca="1" si="189"/>
        <v>8383647.2399999993</v>
      </c>
      <c r="AS271" s="5">
        <f t="shared" ca="1" si="189"/>
        <v>8917684.5600000005</v>
      </c>
      <c r="AT271" s="5">
        <f t="shared" ca="1" si="189"/>
        <v>9391690.799999997</v>
      </c>
      <c r="AU271" s="5">
        <f t="shared" ca="1" si="189"/>
        <v>9863928.3599999994</v>
      </c>
      <c r="AV271" s="5">
        <f t="shared" ca="1" si="189"/>
        <v>10353994.214399999</v>
      </c>
      <c r="AW271" s="5">
        <f t="shared" ca="1" si="189"/>
        <v>10860084.309600001</v>
      </c>
      <c r="AX271" s="5">
        <f t="shared" ca="1" si="189"/>
        <v>11418491.959199999</v>
      </c>
      <c r="AY271" s="5">
        <f t="shared" ca="1" si="189"/>
        <v>11985495.3936</v>
      </c>
      <c r="AZ271" s="5">
        <f t="shared" ca="1" si="189"/>
        <v>12469618.483199999</v>
      </c>
      <c r="BA271" s="5">
        <f t="shared" ca="1" si="189"/>
        <v>12951300.794400003</v>
      </c>
      <c r="BB271" s="5">
        <f t="shared" ca="1" si="189"/>
        <v>13455714.180960001</v>
      </c>
      <c r="BC271" s="5">
        <f t="shared" ca="1" si="189"/>
        <v>13980369.048912</v>
      </c>
      <c r="BD271" s="5">
        <f t="shared" ca="1" si="189"/>
        <v>14571377.008272</v>
      </c>
      <c r="BE271" s="5">
        <f t="shared" ca="1" si="189"/>
        <v>15172451.586720001</v>
      </c>
      <c r="BF271" s="5">
        <f t="shared" ca="1" si="189"/>
        <v>15666906.597408</v>
      </c>
      <c r="BG271" s="5">
        <f t="shared" ca="1" si="189"/>
        <v>16158222.554832</v>
      </c>
      <c r="BH271" s="5">
        <f t="shared" ca="1" si="189"/>
        <v>16677361.348496642</v>
      </c>
      <c r="BI271" s="5">
        <f t="shared" ca="1" si="189"/>
        <v>17221121.144072641</v>
      </c>
      <c r="BJ271" s="5">
        <f t="shared" ca="1" si="189"/>
        <v>17845810.062523197</v>
      </c>
      <c r="BK271" s="5">
        <f t="shared" ca="1" si="189"/>
        <v>18482091.82940736</v>
      </c>
      <c r="BL271" s="5">
        <f t="shared" ca="1" si="189"/>
        <v>18987098.388791043</v>
      </c>
      <c r="BM271" s="5">
        <f t="shared" ca="1" si="189"/>
        <v>19488240.665363524</v>
      </c>
      <c r="BN271" s="5">
        <f t="shared" ca="1" si="189"/>
        <v>20022492.117062364</v>
      </c>
      <c r="BO271" s="5">
        <f t="shared" ca="1" si="189"/>
        <v>20585911.175420139</v>
      </c>
      <c r="BP271" s="5">
        <f t="shared" ca="1" si="189"/>
        <v>21245391.888141137</v>
      </c>
      <c r="BQ271" s="5">
        <f t="shared" ca="1" si="189"/>
        <v>21918048.70116752</v>
      </c>
      <c r="BR271" s="5">
        <f t="shared" ca="1" si="189"/>
        <v>22433831.089190435</v>
      </c>
      <c r="BS271" s="5">
        <f t="shared" ca="1" si="189"/>
        <v>22944996.211294364</v>
      </c>
      <c r="BT271" s="5">
        <f t="shared" ca="1" si="189"/>
        <v>23494757.171831314</v>
      </c>
      <c r="BU271" s="5">
        <f t="shared" ca="1" si="189"/>
        <v>24078404.359563913</v>
      </c>
      <c r="BV271" s="5">
        <f t="shared" ca="1" si="189"/>
        <v>24773818.662758786</v>
      </c>
      <c r="BW271" s="5">
        <f t="shared" ca="1" si="189"/>
        <v>25484051.011066336</v>
      </c>
      <c r="BX271" s="5">
        <f t="shared" ca="1" si="189"/>
        <v>26010838.258250292</v>
      </c>
      <c r="BY271" s="5">
        <f t="shared" ca="1" si="189"/>
        <v>26532226.682796303</v>
      </c>
      <c r="BZ271" s="5">
        <f t="shared" ca="1" si="189"/>
        <v>27097903.831944197</v>
      </c>
      <c r="CA271" s="5">
        <f t="shared" ca="1" si="189"/>
        <v>27702362.906603266</v>
      </c>
      <c r="CB271" s="5">
        <f t="shared" ca="1" si="189"/>
        <v>28434884.351605881</v>
      </c>
      <c r="CC271" s="5">
        <f t="shared" ca="1" si="189"/>
        <v>29183926.193880633</v>
      </c>
      <c r="CD271" s="5">
        <f t="shared" ca="1" si="189"/>
        <v>29721952.181636874</v>
      </c>
      <c r="CE271" s="5">
        <f t="shared" ca="1" si="189"/>
        <v>30253768.374673799</v>
      </c>
      <c r="CF271" s="5">
        <f t="shared" ca="1" si="189"/>
        <v>0</v>
      </c>
    </row>
    <row r="272" spans="2:84" x14ac:dyDescent="0.3">
      <c r="B272" s="13">
        <f>ROW()</f>
        <v>272</v>
      </c>
      <c r="H272" s="1" t="str">
        <f>$H$271</f>
        <v>Оплата себест. закупок и затрат</v>
      </c>
      <c r="I272" s="1" t="str">
        <f>Prcsses!I14</f>
        <v>Сырье и материалы</v>
      </c>
      <c r="M272" s="53" t="s">
        <v>18</v>
      </c>
      <c r="U272" s="5">
        <f t="shared" ref="U272:U277" ca="1" si="190">SUM(INDIRECT(ADDRESS($B272,$X$2)&amp;":"&amp;ADDRESS($B272,$X$2-1+$P$8)))</f>
        <v>99015224.045918807</v>
      </c>
      <c r="X272" s="5">
        <f ca="1">IF(X$4="",0,SUMPRODUCT(INDIRECT(ADDRESS($B33,$X$2)&amp;":"&amp;ADDRESS($B33,$X$2-1+X$8)),INDIRECT(ADDRESS($B$11,$X$2)&amp;":"&amp;ADDRESS($B$11,$X$2-1+X$8)),INDIRECT("rP!"&amp;ADDRESS(Prcsses!$B23,$X$2+$P$8-X$8)&amp;":"&amp;ADDRESS(Prcsses!$B23,$X$2-1+$P$8))))</f>
        <v>0</v>
      </c>
      <c r="Y272" s="5">
        <f ca="1">IF(Y$4="",0,SUMPRODUCT(INDIRECT(ADDRESS($B33,$X$2)&amp;":"&amp;ADDRESS($B33,$X$2-1+Y$8)),INDIRECT(ADDRESS($B$11,$X$2)&amp;":"&amp;ADDRESS($B$11,$X$2-1+Y$8)),INDIRECT("rP!"&amp;ADDRESS(Prcsses!$B23,$X$2+$P$8-Y$8)&amp;":"&amp;ADDRESS(Prcsses!$B23,$X$2-1+$P$8))))</f>
        <v>0</v>
      </c>
      <c r="Z272" s="5">
        <f ca="1">IF(Z$4="",0,SUMPRODUCT(INDIRECT(ADDRESS($B33,$X$2)&amp;":"&amp;ADDRESS($B33,$X$2-1+Z$8)),INDIRECT(ADDRESS($B$11,$X$2)&amp;":"&amp;ADDRESS($B$11,$X$2-1+Z$8)),INDIRECT("rP!"&amp;ADDRESS(Prcsses!$B23,$X$2+$P$8-Z$8)&amp;":"&amp;ADDRESS(Prcsses!$B23,$X$2-1+$P$8))))</f>
        <v>70000</v>
      </c>
      <c r="AA272" s="5">
        <f ca="1">IF(AA$4="",0,SUMPRODUCT(INDIRECT(ADDRESS($B33,$X$2)&amp;":"&amp;ADDRESS($B33,$X$2-1+AA$8)),INDIRECT(ADDRESS($B$11,$X$2)&amp;":"&amp;ADDRESS($B$11,$X$2-1+AA$8)),INDIRECT("rP!"&amp;ADDRESS(Prcsses!$B23,$X$2+$P$8-AA$8)&amp;":"&amp;ADDRESS(Prcsses!$B23,$X$2-1+$P$8))))</f>
        <v>135000</v>
      </c>
      <c r="AB272" s="5">
        <f ca="1">IF(AB$4="",0,SUMPRODUCT(INDIRECT(ADDRESS($B33,$X$2)&amp;":"&amp;ADDRESS($B33,$X$2-1+AB$8)),INDIRECT(ADDRESS($B$11,$X$2)&amp;":"&amp;ADDRESS($B$11,$X$2-1+AB$8)),INDIRECT("rP!"&amp;ADDRESS(Prcsses!$B23,$X$2+$P$8-AB$8)&amp;":"&amp;ADDRESS(Prcsses!$B23,$X$2-1+$P$8))))</f>
        <v>185000</v>
      </c>
      <c r="AC272" s="5">
        <f ca="1">IF(AC$4="",0,SUMPRODUCT(INDIRECT(ADDRESS($B33,$X$2)&amp;":"&amp;ADDRESS($B33,$X$2-1+AC$8)),INDIRECT(ADDRESS($B$11,$X$2)&amp;":"&amp;ADDRESS($B$11,$X$2-1+AC$8)),INDIRECT("rP!"&amp;ADDRESS(Prcsses!$B23,$X$2+$P$8-AC$8)&amp;":"&amp;ADDRESS(Prcsses!$B23,$X$2-1+$P$8))))</f>
        <v>235000</v>
      </c>
      <c r="AD272" s="5">
        <f ca="1">IF(AD$4="",0,SUMPRODUCT(INDIRECT(ADDRESS($B33,$X$2)&amp;":"&amp;ADDRESS($B33,$X$2-1+AD$8)),INDIRECT(ADDRESS($B$11,$X$2)&amp;":"&amp;ADDRESS($B$11,$X$2-1+AD$8)),INDIRECT("rP!"&amp;ADDRESS(Prcsses!$B23,$X$2+$P$8-AD$8)&amp;":"&amp;ADDRESS(Prcsses!$B23,$X$2-1+$P$8))))</f>
        <v>289200</v>
      </c>
      <c r="AE272" s="5">
        <f ca="1">IF(AE$4="",0,SUMPRODUCT(INDIRECT(ADDRESS($B33,$X$2)&amp;":"&amp;ADDRESS($B33,$X$2-1+AE$8)),INDIRECT(ADDRESS($B$11,$X$2)&amp;":"&amp;ADDRESS($B$11,$X$2-1+AE$8)),INDIRECT("rP!"&amp;ADDRESS(Prcsses!$B23,$X$2+$P$8-AE$8)&amp;":"&amp;ADDRESS(Prcsses!$B23,$X$2-1+$P$8))))</f>
        <v>341700</v>
      </c>
      <c r="AF272" s="5">
        <f ca="1">IF(AF$4="",0,SUMPRODUCT(INDIRECT(ADDRESS($B33,$X$2)&amp;":"&amp;ADDRESS($B33,$X$2-1+AF$8)),INDIRECT(ADDRESS($B$11,$X$2)&amp;":"&amp;ADDRESS($B$11,$X$2-1+AF$8)),INDIRECT("rP!"&amp;ADDRESS(Prcsses!$B23,$X$2+$P$8-AF$8)&amp;":"&amp;ADDRESS(Prcsses!$B23,$X$2-1+$P$8))))</f>
        <v>392700</v>
      </c>
      <c r="AG272" s="5">
        <f ca="1">IF(AG$4="",0,SUMPRODUCT(INDIRECT(ADDRESS($B33,$X$2)&amp;":"&amp;ADDRESS($B33,$X$2-1+AG$8)),INDIRECT(ADDRESS($B$11,$X$2)&amp;":"&amp;ADDRESS($B$11,$X$2-1+AG$8)),INDIRECT("rP!"&amp;ADDRESS(Prcsses!$B23,$X$2+$P$8-AG$8)&amp;":"&amp;ADDRESS(Prcsses!$B23,$X$2-1+$P$8))))</f>
        <v>443700</v>
      </c>
      <c r="AH272" s="5">
        <f ca="1">IF(AH$4="",0,SUMPRODUCT(INDIRECT(ADDRESS($B33,$X$2)&amp;":"&amp;ADDRESS($B33,$X$2-1+AH$8)),INDIRECT(ADDRESS($B$11,$X$2)&amp;":"&amp;ADDRESS($B$11,$X$2-1+AH$8)),INDIRECT("rP!"&amp;ADDRESS(Prcsses!$B23,$X$2+$P$8-AH$8)&amp;":"&amp;ADDRESS(Prcsses!$B23,$X$2-1+$P$8))))</f>
        <v>494700</v>
      </c>
      <c r="AI272" s="5">
        <f ca="1">IF(AI$4="",0,SUMPRODUCT(INDIRECT(ADDRESS($B33,$X$2)&amp;":"&amp;ADDRESS($B33,$X$2-1+AI$8)),INDIRECT(ADDRESS($B$11,$X$2)&amp;":"&amp;ADDRESS($B$11,$X$2-1+AI$8)),INDIRECT("rP!"&amp;ADDRESS(Prcsses!$B23,$X$2+$P$8-AI$8)&amp;":"&amp;ADDRESS(Prcsses!$B23,$X$2-1+$P$8))))</f>
        <v>545700</v>
      </c>
      <c r="AJ272" s="5">
        <f ca="1">IF(AJ$4="",0,SUMPRODUCT(INDIRECT(ADDRESS($B33,$X$2)&amp;":"&amp;ADDRESS($B33,$X$2-1+AJ$8)),INDIRECT(ADDRESS($B$11,$X$2)&amp;":"&amp;ADDRESS($B$11,$X$2-1+AJ$8)),INDIRECT("rP!"&amp;ADDRESS(Prcsses!$B23,$X$2+$P$8-AJ$8)&amp;":"&amp;ADDRESS(Prcsses!$B23,$X$2-1+$P$8))))</f>
        <v>605268</v>
      </c>
      <c r="AK272" s="5">
        <f ca="1">IF(AK$4="",0,SUMPRODUCT(INDIRECT(ADDRESS($B33,$X$2)&amp;":"&amp;ADDRESS($B33,$X$2-1+AK$8)),INDIRECT(ADDRESS($B$11,$X$2)&amp;":"&amp;ADDRESS($B$11,$X$2-1+AK$8)),INDIRECT("rP!"&amp;ADDRESS(Prcsses!$B23,$X$2+$P$8-AK$8)&amp;":"&amp;ADDRESS(Prcsses!$B23,$X$2-1+$P$8))))</f>
        <v>660654</v>
      </c>
      <c r="AL272" s="5">
        <f ca="1">IF(AL$4="",0,SUMPRODUCT(INDIRECT(ADDRESS($B33,$X$2)&amp;":"&amp;ADDRESS($B33,$X$2-1+AL$8)),INDIRECT(ADDRESS($B$11,$X$2)&amp;":"&amp;ADDRESS($B$11,$X$2-1+AL$8)),INDIRECT("rP!"&amp;ADDRESS(Prcsses!$B23,$X$2+$P$8-AL$8)&amp;":"&amp;ADDRESS(Prcsses!$B23,$X$2-1+$P$8))))</f>
        <v>712674</v>
      </c>
      <c r="AM272" s="5">
        <f ca="1">IF(AM$4="",0,SUMPRODUCT(INDIRECT(ADDRESS($B33,$X$2)&amp;":"&amp;ADDRESS($B33,$X$2-1+AM$8)),INDIRECT(ADDRESS($B$11,$X$2)&amp;":"&amp;ADDRESS($B$11,$X$2-1+AM$8)),INDIRECT("rP!"&amp;ADDRESS(Prcsses!$B23,$X$2+$P$8-AM$8)&amp;":"&amp;ADDRESS(Prcsses!$B23,$X$2-1+$P$8))))</f>
        <v>764694</v>
      </c>
      <c r="AN272" s="5">
        <f ca="1">IF(AN$4="",0,SUMPRODUCT(INDIRECT(ADDRESS($B33,$X$2)&amp;":"&amp;ADDRESS($B33,$X$2-1+AN$8)),INDIRECT(ADDRESS($B$11,$X$2)&amp;":"&amp;ADDRESS($B$11,$X$2-1+AN$8)),INDIRECT("rP!"&amp;ADDRESS(Prcsses!$B23,$X$2+$P$8-AN$8)&amp;":"&amp;ADDRESS(Prcsses!$B23,$X$2-1+$P$8))))</f>
        <v>816714</v>
      </c>
      <c r="AO272" s="5">
        <f ca="1">IF(AO$4="",0,SUMPRODUCT(INDIRECT(ADDRESS($B33,$X$2)&amp;":"&amp;ADDRESS($B33,$X$2-1+AO$8)),INDIRECT(ADDRESS($B$11,$X$2)&amp;":"&amp;ADDRESS($B$11,$X$2-1+AO$8)),INDIRECT("rP!"&amp;ADDRESS(Prcsses!$B23,$X$2+$P$8-AO$8)&amp;":"&amp;ADDRESS(Prcsses!$B23,$X$2-1+$P$8))))</f>
        <v>868734</v>
      </c>
      <c r="AP272" s="5">
        <f ca="1">IF(AP$4="",0,SUMPRODUCT(INDIRECT(ADDRESS($B33,$X$2)&amp;":"&amp;ADDRESS($B33,$X$2-1+AP$8)),INDIRECT(ADDRESS($B$11,$X$2)&amp;":"&amp;ADDRESS($B$11,$X$2-1+AP$8)),INDIRECT("rP!"&amp;ADDRESS(Prcsses!$B23,$X$2+$P$8-AP$8)&amp;":"&amp;ADDRESS(Prcsses!$B23,$X$2-1+$P$8))))</f>
        <v>933863.03999999992</v>
      </c>
      <c r="AQ272" s="5">
        <f ca="1">IF(AQ$4="",0,SUMPRODUCT(INDIRECT(ADDRESS($B33,$X$2)&amp;":"&amp;ADDRESS($B33,$X$2-1+AQ$8)),INDIRECT(ADDRESS($B$11,$X$2)&amp;":"&amp;ADDRESS($B$11,$X$2-1+AQ$8)),INDIRECT("rP!"&amp;ADDRESS(Prcsses!$B23,$X$2+$P$8-AQ$8)&amp;":"&amp;ADDRESS(Prcsses!$B23,$X$2-1+$P$8))))</f>
        <v>992229.48</v>
      </c>
      <c r="AR272" s="5">
        <f ca="1">IF(AR$4="",0,SUMPRODUCT(INDIRECT(ADDRESS($B33,$X$2)&amp;":"&amp;ADDRESS($B33,$X$2-1+AR$8)),INDIRECT(ADDRESS($B$11,$X$2)&amp;":"&amp;ADDRESS($B$11,$X$2-1+AR$8)),INDIRECT("rP!"&amp;ADDRESS(Prcsses!$B23,$X$2+$P$8-AR$8)&amp;":"&amp;ADDRESS(Prcsses!$B23,$X$2-1+$P$8))))</f>
        <v>1045289.8799999999</v>
      </c>
      <c r="AS272" s="5">
        <f ca="1">IF(AS$4="",0,SUMPRODUCT(INDIRECT(ADDRESS($B33,$X$2)&amp;":"&amp;ADDRESS($B33,$X$2-1+AS$8)),INDIRECT(ADDRESS($B$11,$X$2)&amp;":"&amp;ADDRESS($B$11,$X$2-1+AS$8)),INDIRECT("rP!"&amp;ADDRESS(Prcsses!$B23,$X$2+$P$8-AS$8)&amp;":"&amp;ADDRESS(Prcsses!$B23,$X$2-1+$P$8))))</f>
        <v>1098350.28</v>
      </c>
      <c r="AT272" s="5">
        <f ca="1">IF(AT$4="",0,SUMPRODUCT(INDIRECT(ADDRESS($B33,$X$2)&amp;":"&amp;ADDRESS($B33,$X$2-1+AT$8)),INDIRECT(ADDRESS($B$11,$X$2)&amp;":"&amp;ADDRESS($B$11,$X$2-1+AT$8)),INDIRECT("rP!"&amp;ADDRESS(Prcsses!$B23,$X$2+$P$8-AT$8)&amp;":"&amp;ADDRESS(Prcsses!$B23,$X$2-1+$P$8))))</f>
        <v>1151410.68</v>
      </c>
      <c r="AU272" s="5">
        <f ca="1">IF(AU$4="",0,SUMPRODUCT(INDIRECT(ADDRESS($B33,$X$2)&amp;":"&amp;ADDRESS($B33,$X$2-1+AU$8)),INDIRECT(ADDRESS($B$11,$X$2)&amp;":"&amp;ADDRESS($B$11,$X$2-1+AU$8)),INDIRECT("rP!"&amp;ADDRESS(Prcsses!$B23,$X$2+$P$8-AU$8)&amp;":"&amp;ADDRESS(Prcsses!$B23,$X$2-1+$P$8))))</f>
        <v>1204471.08</v>
      </c>
      <c r="AV272" s="5">
        <f ca="1">IF(AV$4="",0,SUMPRODUCT(INDIRECT(ADDRESS($B33,$X$2)&amp;":"&amp;ADDRESS($B33,$X$2-1+AV$8)),INDIRECT(ADDRESS($B$11,$X$2)&amp;":"&amp;ADDRESS($B$11,$X$2-1+AV$8)),INDIRECT("rP!"&amp;ADDRESS(Prcsses!$B23,$X$2+$P$8-AV$8)&amp;":"&amp;ADDRESS(Prcsses!$B23,$X$2-1+$P$8))))</f>
        <v>1275359.7744</v>
      </c>
      <c r="AW272" s="5">
        <f ca="1">IF(AW$4="",0,SUMPRODUCT(INDIRECT(ADDRESS($B33,$X$2)&amp;":"&amp;ADDRESS($B33,$X$2-1+AW$8)),INDIRECT(ADDRESS($B$11,$X$2)&amp;":"&amp;ADDRESS($B$11,$X$2-1+AW$8)),INDIRECT("rP!"&amp;ADDRESS(Prcsses!$B23,$X$2+$P$8-AW$8)&amp;":"&amp;ADDRESS(Prcsses!$B23,$X$2-1+$P$8))))</f>
        <v>1336803.7175999999</v>
      </c>
      <c r="AX272" s="5">
        <f ca="1">IF(AX$4="",0,SUMPRODUCT(INDIRECT(ADDRESS($B33,$X$2)&amp;":"&amp;ADDRESS($B33,$X$2-1+AX$8)),INDIRECT(ADDRESS($B$11,$X$2)&amp;":"&amp;ADDRESS($B$11,$X$2-1+AX$8)),INDIRECT("rP!"&amp;ADDRESS(Prcsses!$B23,$X$2+$P$8-AX$8)&amp;":"&amp;ADDRESS(Prcsses!$B23,$X$2-1+$P$8))))</f>
        <v>1390925.3256000001</v>
      </c>
      <c r="AY272" s="5">
        <f ca="1">IF(AY$4="",0,SUMPRODUCT(INDIRECT(ADDRESS($B33,$X$2)&amp;":"&amp;ADDRESS($B33,$X$2-1+AY$8)),INDIRECT(ADDRESS($B$11,$X$2)&amp;":"&amp;ADDRESS($B$11,$X$2-1+AY$8)),INDIRECT("rP!"&amp;ADDRESS(Prcsses!$B23,$X$2+$P$8-AY$8)&amp;":"&amp;ADDRESS(Prcsses!$B23,$X$2-1+$P$8))))</f>
        <v>1445046.9336000001</v>
      </c>
      <c r="AZ272" s="5">
        <f ca="1">IF(AZ$4="",0,SUMPRODUCT(INDIRECT(ADDRESS($B33,$X$2)&amp;":"&amp;ADDRESS($B33,$X$2-1+AZ$8)),INDIRECT(ADDRESS($B$11,$X$2)&amp;":"&amp;ADDRESS($B$11,$X$2-1+AZ$8)),INDIRECT("rP!"&amp;ADDRESS(Prcsses!$B23,$X$2+$P$8-AZ$8)&amp;":"&amp;ADDRESS(Prcsses!$B23,$X$2-1+$P$8))))</f>
        <v>1499168.5415999999</v>
      </c>
      <c r="BA272" s="5">
        <f ca="1">IF(BA$4="",0,SUMPRODUCT(INDIRECT(ADDRESS($B33,$X$2)&amp;":"&amp;ADDRESS($B33,$X$2-1+BA$8)),INDIRECT(ADDRESS($B$11,$X$2)&amp;":"&amp;ADDRESS($B$11,$X$2-1+BA$8)),INDIRECT("rP!"&amp;ADDRESS(Prcsses!$B23,$X$2+$P$8-BA$8)&amp;":"&amp;ADDRESS(Prcsses!$B23,$X$2-1+$P$8))))</f>
        <v>1553290.1496000001</v>
      </c>
      <c r="BB272" s="5">
        <f ca="1">IF(BB$4="",0,SUMPRODUCT(INDIRECT(ADDRESS($B33,$X$2)&amp;":"&amp;ADDRESS($B33,$X$2-1+BB$8)),INDIRECT(ADDRESS($B$11,$X$2)&amp;":"&amp;ADDRESS($B$11,$X$2-1+BB$8)),INDIRECT("rP!"&amp;ADDRESS(Prcsses!$B23,$X$2+$P$8-BB$8)&amp;":"&amp;ADDRESS(Prcsses!$B23,$X$2-1+$P$8))))</f>
        <v>1630142.83296</v>
      </c>
      <c r="BC272" s="5">
        <f ca="1">IF(BC$4="",0,SUMPRODUCT(INDIRECT(ADDRESS($B33,$X$2)&amp;":"&amp;ADDRESS($B33,$X$2-1+BC$8)),INDIRECT(ADDRESS($B$11,$X$2)&amp;":"&amp;ADDRESS($B$11,$X$2-1+BC$8)),INDIRECT("rP!"&amp;ADDRESS(Prcsses!$B23,$X$2+$P$8-BC$8)&amp;":"&amp;ADDRESS(Prcsses!$B23,$X$2-1+$P$8))))</f>
        <v>1694764.0329120001</v>
      </c>
      <c r="BD272" s="5">
        <f ca="1">IF(BD$4="",0,SUMPRODUCT(INDIRECT(ADDRESS($B33,$X$2)&amp;":"&amp;ADDRESS($B33,$X$2-1+BD$8)),INDIRECT(ADDRESS($B$11,$X$2)&amp;":"&amp;ADDRESS($B$11,$X$2-1+BD$8)),INDIRECT("rP!"&amp;ADDRESS(Prcsses!$B23,$X$2+$P$8-BD$8)&amp;":"&amp;ADDRESS(Prcsses!$B23,$X$2-1+$P$8))))</f>
        <v>1749968.0730719999</v>
      </c>
      <c r="BE272" s="5">
        <f ca="1">IF(BE$4="",0,SUMPRODUCT(INDIRECT(ADDRESS($B33,$X$2)&amp;":"&amp;ADDRESS($B33,$X$2-1+BE$8)),INDIRECT(ADDRESS($B$11,$X$2)&amp;":"&amp;ADDRESS($B$11,$X$2-1+BE$8)),INDIRECT("rP!"&amp;ADDRESS(Prcsses!$B23,$X$2+$P$8-BE$8)&amp;":"&amp;ADDRESS(Prcsses!$B23,$X$2-1+$P$8))))</f>
        <v>1805172.113232</v>
      </c>
      <c r="BF272" s="5">
        <f ca="1">IF(BF$4="",0,SUMPRODUCT(INDIRECT(ADDRESS($B33,$X$2)&amp;":"&amp;ADDRESS($B33,$X$2-1+BF$8)),INDIRECT(ADDRESS($B$11,$X$2)&amp;":"&amp;ADDRESS($B$11,$X$2-1+BF$8)),INDIRECT("rP!"&amp;ADDRESS(Prcsses!$B23,$X$2+$P$8-BF$8)&amp;":"&amp;ADDRESS(Prcsses!$B23,$X$2-1+$P$8))))</f>
        <v>1860376.1533920001</v>
      </c>
      <c r="BG272" s="5">
        <f ca="1">IF(BG$4="",0,SUMPRODUCT(INDIRECT(ADDRESS($B33,$X$2)&amp;":"&amp;ADDRESS($B33,$X$2-1+BG$8)),INDIRECT(ADDRESS($B$11,$X$2)&amp;":"&amp;ADDRESS($B$11,$X$2-1+BG$8)),INDIRECT("rP!"&amp;ADDRESS(Prcsses!$B23,$X$2+$P$8-BG$8)&amp;":"&amp;ADDRESS(Prcsses!$B23,$X$2-1+$P$8))))</f>
        <v>1915580.193552</v>
      </c>
      <c r="BH272" s="5">
        <f ca="1">IF(BH$4="",0,SUMPRODUCT(INDIRECT(ADDRESS($B33,$X$2)&amp;":"&amp;ADDRESS($B33,$X$2-1+BH$8)),INDIRECT(ADDRESS($B$11,$X$2)&amp;":"&amp;ADDRESS($B$11,$X$2-1+BH$8)),INDIRECT("rP!"&amp;ADDRESS(Prcsses!$B23,$X$2+$P$8-BH$8)&amp;":"&amp;ADDRESS(Prcsses!$B23,$X$2-1+$P$8))))</f>
        <v>1998607.0699526402</v>
      </c>
      <c r="BI272" s="5">
        <f ca="1">IF(BI$4="",0,SUMPRODUCT(INDIRECT(ADDRESS($B33,$X$2)&amp;":"&amp;ADDRESS($B33,$X$2-1+BI$8)),INDIRECT(ADDRESS($B$11,$X$2)&amp;":"&amp;ADDRESS($B$11,$X$2-1+BI$8)),INDIRECT("rP!"&amp;ADDRESS(Prcsses!$B23,$X$2+$P$8-BI$8)&amp;":"&amp;ADDRESS(Prcsses!$B23,$X$2-1+$P$8))))</f>
        <v>2066508.03934944</v>
      </c>
      <c r="BJ272" s="5">
        <f ca="1">IF(BJ$4="",0,SUMPRODUCT(INDIRECT(ADDRESS($B33,$X$2)&amp;":"&amp;ADDRESS($B33,$X$2-1+BJ$8)),INDIRECT(ADDRESS($B$11,$X$2)&amp;":"&amp;ADDRESS($B$11,$X$2-1+BJ$8)),INDIRECT("rP!"&amp;ADDRESS(Prcsses!$B23,$X$2+$P$8-BJ$8)&amp;":"&amp;ADDRESS(Prcsses!$B23,$X$2-1+$P$8))))</f>
        <v>2122816.1603126405</v>
      </c>
      <c r="BK272" s="5">
        <f ca="1">IF(BK$4="",0,SUMPRODUCT(INDIRECT(ADDRESS($B33,$X$2)&amp;":"&amp;ADDRESS($B33,$X$2-1+BK$8)),INDIRECT(ADDRESS($B$11,$X$2)&amp;":"&amp;ADDRESS($B$11,$X$2-1+BK$8)),INDIRECT("rP!"&amp;ADDRESS(Prcsses!$B23,$X$2+$P$8-BK$8)&amp;":"&amp;ADDRESS(Prcsses!$B23,$X$2-1+$P$8))))</f>
        <v>2179124.2812758405</v>
      </c>
      <c r="BL272" s="5">
        <f ca="1">IF(BL$4="",0,SUMPRODUCT(INDIRECT(ADDRESS($B33,$X$2)&amp;":"&amp;ADDRESS($B33,$X$2-1+BL$8)),INDIRECT(ADDRESS($B$11,$X$2)&amp;":"&amp;ADDRESS($B$11,$X$2-1+BL$8)),INDIRECT("rP!"&amp;ADDRESS(Prcsses!$B23,$X$2+$P$8-BL$8)&amp;":"&amp;ADDRESS(Prcsses!$B23,$X$2-1+$P$8))))</f>
        <v>2235432.4022390405</v>
      </c>
      <c r="BM272" s="5">
        <f ca="1">IF(BM$4="",0,SUMPRODUCT(INDIRECT(ADDRESS($B33,$X$2)&amp;":"&amp;ADDRESS($B33,$X$2-1+BM$8)),INDIRECT(ADDRESS($B$11,$X$2)&amp;":"&amp;ADDRESS($B$11,$X$2-1+BM$8)),INDIRECT("rP!"&amp;ADDRESS(Prcsses!$B23,$X$2+$P$8-BM$8)&amp;":"&amp;ADDRESS(Prcsses!$B23,$X$2-1+$P$8))))</f>
        <v>2291740.52320224</v>
      </c>
      <c r="BN272" s="5">
        <f ca="1">IF(BN$4="",0,SUMPRODUCT(INDIRECT(ADDRESS($B33,$X$2)&amp;":"&amp;ADDRESS($B33,$X$2-1+BN$8)),INDIRECT(ADDRESS($B$11,$X$2)&amp;":"&amp;ADDRESS($B$11,$X$2-1+BN$8)),INDIRECT("rP!"&amp;ADDRESS(Prcsses!$B23,$X$2+$P$8-BN$8)&amp;":"&amp;ADDRESS(Prcsses!$B23,$X$2-1+$P$8))))</f>
        <v>2381157.8192918012</v>
      </c>
      <c r="BO272" s="5">
        <f ca="1">IF(BO$4="",0,SUMPRODUCT(INDIRECT(ADDRESS($B33,$X$2)&amp;":"&amp;ADDRESS($B33,$X$2-1+BO$8)),INDIRECT(ADDRESS($B$11,$X$2)&amp;":"&amp;ADDRESS($B$11,$X$2-1+BO$8)),INDIRECT("rP!"&amp;ADDRESS(Prcsses!$B23,$X$2+$P$8-BO$8)&amp;":"&amp;ADDRESS(Prcsses!$B23,$X$2-1+$P$8))))</f>
        <v>2452443.9004312125</v>
      </c>
      <c r="BP272" s="5">
        <f ca="1">IF(BP$4="",0,SUMPRODUCT(INDIRECT(ADDRESS($B33,$X$2)&amp;":"&amp;ADDRESS($B33,$X$2-1+BP$8)),INDIRECT(ADDRESS($B$11,$X$2)&amp;":"&amp;ADDRESS($B$11,$X$2-1+BP$8)),INDIRECT("rP!"&amp;ADDRESS(Prcsses!$B23,$X$2+$P$8-BP$8)&amp;":"&amp;ADDRESS(Prcsses!$B23,$X$2-1+$P$8))))</f>
        <v>2509878.1838136762</v>
      </c>
      <c r="BQ272" s="5">
        <f ca="1">IF(BQ$4="",0,SUMPRODUCT(INDIRECT(ADDRESS($B33,$X$2)&amp;":"&amp;ADDRESS($B33,$X$2-1+BQ$8)),INDIRECT(ADDRESS($B$11,$X$2)&amp;":"&amp;ADDRESS($B$11,$X$2-1+BQ$8)),INDIRECT("rP!"&amp;ADDRESS(Prcsses!$B23,$X$2+$P$8-BQ$8)&amp;":"&amp;ADDRESS(Prcsses!$B23,$X$2-1+$P$8))))</f>
        <v>2567312.4671961404</v>
      </c>
      <c r="BR272" s="5">
        <f ca="1">IF(BR$4="",0,SUMPRODUCT(INDIRECT(ADDRESS($B33,$X$2)&amp;":"&amp;ADDRESS($B33,$X$2-1+BR$8)),INDIRECT(ADDRESS($B$11,$X$2)&amp;":"&amp;ADDRESS($B$11,$X$2-1+BR$8)),INDIRECT("rP!"&amp;ADDRESS(Prcsses!$B23,$X$2+$P$8-BR$8)&amp;":"&amp;ADDRESS(Prcsses!$B23,$X$2-1+$P$8))))</f>
        <v>2624746.7505786046</v>
      </c>
      <c r="BS272" s="5">
        <f ca="1">IF(BS$4="",0,SUMPRODUCT(INDIRECT(ADDRESS($B33,$X$2)&amp;":"&amp;ADDRESS($B33,$X$2-1+BS$8)),INDIRECT(ADDRESS($B$11,$X$2)&amp;":"&amp;ADDRESS($B$11,$X$2-1+BS$8)),INDIRECT("rP!"&amp;ADDRESS(Prcsses!$B23,$X$2+$P$8-BS$8)&amp;":"&amp;ADDRESS(Prcsses!$B23,$X$2-1+$P$8))))</f>
        <v>2682181.0339610688</v>
      </c>
      <c r="BT272" s="5">
        <f ca="1">IF(BT$4="",0,SUMPRODUCT(INDIRECT(ADDRESS($B33,$X$2)&amp;":"&amp;ADDRESS($B33,$X$2-1+BT$8)),INDIRECT(ADDRESS($B$11,$X$2)&amp;":"&amp;ADDRESS($B$11,$X$2-1+BT$8)),INDIRECT("rP!"&amp;ADDRESS(Prcsses!$B23,$X$2+$P$8-BT$8)&amp;":"&amp;ADDRESS(Prcsses!$B23,$X$2-1+$P$8))))</f>
        <v>2778211.1557765482</v>
      </c>
      <c r="BU272" s="5">
        <f ca="1">IF(BU$4="",0,SUMPRODUCT(INDIRECT(ADDRESS($B33,$X$2)&amp;":"&amp;ADDRESS($B33,$X$2-1+BU$8)),INDIRECT(ADDRESS($B$11,$X$2)&amp;":"&amp;ADDRESS($B$11,$X$2-1+BU$8)),INDIRECT("rP!"&amp;ADDRESS(Prcsses!$B23,$X$2+$P$8-BU$8)&amp;":"&amp;ADDRESS(Prcsses!$B23,$X$2-1+$P$8))))</f>
        <v>2852990.5927405166</v>
      </c>
      <c r="BV272" s="5">
        <f ca="1">IF(BV$4="",0,SUMPRODUCT(INDIRECT(ADDRESS($B33,$X$2)&amp;":"&amp;ADDRESS($B33,$X$2-1+BV$8)),INDIRECT(ADDRESS($B$11,$X$2)&amp;":"&amp;ADDRESS($B$11,$X$2-1+BV$8)),INDIRECT("rP!"&amp;ADDRESS(Prcsses!$B23,$X$2+$P$8-BV$8)&amp;":"&amp;ADDRESS(Prcsses!$B23,$X$2-1+$P$8))))</f>
        <v>2911573.5617906302</v>
      </c>
      <c r="BW272" s="5">
        <f ca="1">IF(BW$4="",0,SUMPRODUCT(INDIRECT(ADDRESS($B33,$X$2)&amp;":"&amp;ADDRESS($B33,$X$2-1+BW$8)),INDIRECT(ADDRESS($B$11,$X$2)&amp;":"&amp;ADDRESS($B$11,$X$2-1+BW$8)),INDIRECT("rP!"&amp;ADDRESS(Prcsses!$B23,$X$2+$P$8-BW$8)&amp;":"&amp;ADDRESS(Prcsses!$B23,$X$2-1+$P$8))))</f>
        <v>2970156.5308407433</v>
      </c>
      <c r="BX272" s="5">
        <f ca="1">IF(BX$4="",0,SUMPRODUCT(INDIRECT(ADDRESS($B33,$X$2)&amp;":"&amp;ADDRESS($B33,$X$2-1+BX$8)),INDIRECT(ADDRESS($B$11,$X$2)&amp;":"&amp;ADDRESS($B$11,$X$2-1+BX$8)),INDIRECT("rP!"&amp;ADDRESS(Prcsses!$B23,$X$2+$P$8-BX$8)&amp;":"&amp;ADDRESS(Prcsses!$B23,$X$2-1+$P$8))))</f>
        <v>3028739.4998908564</v>
      </c>
      <c r="BY272" s="5">
        <f ca="1">IF(BY$4="",0,SUMPRODUCT(INDIRECT(ADDRESS($B33,$X$2)&amp;":"&amp;ADDRESS($B33,$X$2-1+BY$8)),INDIRECT(ADDRESS($B$11,$X$2)&amp;":"&amp;ADDRESS($B$11,$X$2-1+BY$8)),INDIRECT("rP!"&amp;ADDRESS(Prcsses!$B23,$X$2+$P$8-BY$8)&amp;":"&amp;ADDRESS(Prcsses!$B23,$X$2-1+$P$8))))</f>
        <v>3087322.4689409696</v>
      </c>
      <c r="BZ272" s="5">
        <f ca="1">IF(BZ$4="",0,SUMPRODUCT(INDIRECT(ADDRESS($B33,$X$2)&amp;":"&amp;ADDRESS($B33,$X$2-1+BZ$8)),INDIRECT(ADDRESS($B$11,$X$2)&amp;":"&amp;ADDRESS($B$11,$X$2-1+BZ$8)),INDIRECT("rP!"&amp;ADDRESS(Prcsses!$B23,$X$2+$P$8-BZ$8)&amp;":"&amp;ADDRESS(Prcsses!$B23,$X$2-1+$P$8))))</f>
        <v>3190194.1625929684</v>
      </c>
      <c r="CA272" s="5">
        <f ca="1">IF(CA$4="",0,SUMPRODUCT(INDIRECT(ADDRESS($B33,$X$2)&amp;":"&amp;ADDRESS($B33,$X$2-1+CA$8)),INDIRECT(ADDRESS($B$11,$X$2)&amp;":"&amp;ADDRESS($B$11,$X$2-1+CA$8)),INDIRECT("rP!"&amp;ADDRESS(Prcsses!$B23,$X$2+$P$8-CA$8)&amp;":"&amp;ADDRESS(Prcsses!$B23,$X$2-1+$P$8))))</f>
        <v>3268578.1751820203</v>
      </c>
      <c r="CB272" s="5">
        <f ca="1">IF(CB$4="",0,SUMPRODUCT(INDIRECT(ADDRESS($B33,$X$2)&amp;":"&amp;ADDRESS($B33,$X$2-1+CB$8)),INDIRECT(ADDRESS($B$11,$X$2)&amp;":"&amp;ADDRESS($B$11,$X$2-1+CB$8)),INDIRECT("rP!"&amp;ADDRESS(Prcsses!$B23,$X$2+$P$8-CB$8)&amp;":"&amp;ADDRESS(Prcsses!$B23,$X$2-1+$P$8))))</f>
        <v>3328332.8036131361</v>
      </c>
      <c r="CC272" s="5">
        <f ca="1">IF(CC$4="",0,SUMPRODUCT(INDIRECT(ADDRESS($B33,$X$2)&amp;":"&amp;ADDRESS($B33,$X$2-1+CC$8)),INDIRECT(ADDRESS($B$11,$X$2)&amp;":"&amp;ADDRESS($B$11,$X$2-1+CC$8)),INDIRECT("rP!"&amp;ADDRESS(Prcsses!$B23,$X$2+$P$8-CC$8)&amp;":"&amp;ADDRESS(Prcsses!$B23,$X$2-1+$P$8))))</f>
        <v>3388087.4320442514</v>
      </c>
      <c r="CD272" s="5">
        <f ca="1">IF(CD$4="",0,SUMPRODUCT(INDIRECT(ADDRESS($B33,$X$2)&amp;":"&amp;ADDRESS($B33,$X$2-1+CD$8)),INDIRECT(ADDRESS($B$11,$X$2)&amp;":"&amp;ADDRESS($B$11,$X$2-1+CD$8)),INDIRECT("rP!"&amp;ADDRESS(Prcsses!$B23,$X$2+$P$8-CD$8)&amp;":"&amp;ADDRESS(Prcsses!$B23,$X$2-1+$P$8))))</f>
        <v>3447842.0604753671</v>
      </c>
      <c r="CE272" s="5">
        <f ca="1">IF(CE$4="",0,SUMPRODUCT(INDIRECT(ADDRESS($B33,$X$2)&amp;":"&amp;ADDRESS($B33,$X$2-1+CE$8)),INDIRECT(ADDRESS($B$11,$X$2)&amp;":"&amp;ADDRESS($B$11,$X$2-1+CE$8)),INDIRECT("rP!"&amp;ADDRESS(Prcsses!$B23,$X$2+$P$8-CE$8)&amp;":"&amp;ADDRESS(Prcsses!$B23,$X$2-1+$P$8))))</f>
        <v>3507596.6889064824</v>
      </c>
      <c r="CF272" s="5">
        <f ca="1">IF(CF$4="",0,SUMPRODUCT(INDIRECT(ADDRESS($B33,$X$2)&amp;":"&amp;ADDRESS($B33,$X$2-1+CF$8)),INDIRECT(ADDRESS($B$11,$X$2)&amp;":"&amp;ADDRESS($B$11,$X$2-1+CF$8)),INDIRECT("rP!"&amp;ADDRESS(Prcsses!$B23,$X$2+$P$8-CF$8)&amp;":"&amp;ADDRESS(Prcsses!$B23,$X$2-1+$P$8))))</f>
        <v>0</v>
      </c>
    </row>
    <row r="273" spans="2:84" x14ac:dyDescent="0.3">
      <c r="B273" s="13">
        <f>ROW()</f>
        <v>273</v>
      </c>
      <c r="H273" s="1" t="str">
        <f t="shared" ref="H273:H277" si="191">$H$271</f>
        <v>Оплата себест. закупок и затрат</v>
      </c>
      <c r="I273" s="1" t="str">
        <f>Prcsses!I15</f>
        <v>Изготовление у подрядчиков</v>
      </c>
      <c r="M273" s="53" t="s">
        <v>18</v>
      </c>
      <c r="U273" s="5">
        <f t="shared" ca="1" si="190"/>
        <v>189628947.33442277</v>
      </c>
      <c r="X273" s="5">
        <f ca="1">IF(X$4="",0,SUMPRODUCT(INDIRECT(ADDRESS($B34,$X$2)&amp;":"&amp;ADDRESS($B34,$X$2-1+X$8)),INDIRECT(ADDRESS($B$11,$X$2)&amp;":"&amp;ADDRESS($B$11,$X$2-1+X$8)),INDIRECT("rP!"&amp;ADDRESS(Prcsses!$B24,$X$2+$P$8-X$8)&amp;":"&amp;ADDRESS(Prcsses!$B24,$X$2-1+$P$8))))</f>
        <v>0</v>
      </c>
      <c r="Y273" s="5">
        <f ca="1">IF(Y$4="",0,SUMPRODUCT(INDIRECT(ADDRESS($B34,$X$2)&amp;":"&amp;ADDRESS($B34,$X$2-1+Y$8)),INDIRECT(ADDRESS($B$11,$X$2)&amp;":"&amp;ADDRESS($B$11,$X$2-1+Y$8)),INDIRECT("rP!"&amp;ADDRESS(Prcsses!$B24,$X$2+$P$8-Y$8)&amp;":"&amp;ADDRESS(Prcsses!$B24,$X$2-1+$P$8))))</f>
        <v>0</v>
      </c>
      <c r="Z273" s="5">
        <f ca="1">IF(Z$4="",0,SUMPRODUCT(INDIRECT(ADDRESS($B34,$X$2)&amp;":"&amp;ADDRESS($B34,$X$2-1+Z$8)),INDIRECT(ADDRESS($B$11,$X$2)&amp;":"&amp;ADDRESS($B$11,$X$2-1+Z$8)),INDIRECT("rP!"&amp;ADDRESS(Prcsses!$B24,$X$2+$P$8-Z$8)&amp;":"&amp;ADDRESS(Prcsses!$B24,$X$2-1+$P$8))))</f>
        <v>0</v>
      </c>
      <c r="AA273" s="5">
        <f ca="1">IF(AA$4="",0,SUMPRODUCT(INDIRECT(ADDRESS($B34,$X$2)&amp;":"&amp;ADDRESS($B34,$X$2-1+AA$8)),INDIRECT(ADDRESS($B$11,$X$2)&amp;":"&amp;ADDRESS($B$11,$X$2-1+AA$8)),INDIRECT("rP!"&amp;ADDRESS(Prcsses!$B24,$X$2+$P$8-AA$8)&amp;":"&amp;ADDRESS(Prcsses!$B24,$X$2-1+$P$8))))</f>
        <v>100000</v>
      </c>
      <c r="AB273" s="5">
        <f ca="1">IF(AB$4="",0,SUMPRODUCT(INDIRECT(ADDRESS($B34,$X$2)&amp;":"&amp;ADDRESS($B34,$X$2-1+AB$8)),INDIRECT(ADDRESS($B$11,$X$2)&amp;":"&amp;ADDRESS($B$11,$X$2-1+AB$8)),INDIRECT("rP!"&amp;ADDRESS(Prcsses!$B24,$X$2+$P$8-AB$8)&amp;":"&amp;ADDRESS(Prcsses!$B24,$X$2-1+$P$8))))</f>
        <v>250000</v>
      </c>
      <c r="AC273" s="5">
        <f ca="1">IF(AC$4="",0,SUMPRODUCT(INDIRECT(ADDRESS($B34,$X$2)&amp;":"&amp;ADDRESS($B34,$X$2-1+AC$8)),INDIRECT(ADDRESS($B$11,$X$2)&amp;":"&amp;ADDRESS($B$11,$X$2-1+AC$8)),INDIRECT("rP!"&amp;ADDRESS(Prcsses!$B24,$X$2+$P$8-AC$8)&amp;":"&amp;ADDRESS(Prcsses!$B24,$X$2-1+$P$8))))</f>
        <v>350000</v>
      </c>
      <c r="AD273" s="5">
        <f ca="1">IF(AD$4="",0,SUMPRODUCT(INDIRECT(ADDRESS($B34,$X$2)&amp;":"&amp;ADDRESS($B34,$X$2-1+AD$8)),INDIRECT(ADDRESS($B$11,$X$2)&amp;":"&amp;ADDRESS($B$11,$X$2-1+AD$8)),INDIRECT("rP!"&amp;ADDRESS(Prcsses!$B24,$X$2+$P$8-AD$8)&amp;":"&amp;ADDRESS(Prcsses!$B24,$X$2-1+$P$8))))</f>
        <v>450000</v>
      </c>
      <c r="AE273" s="5">
        <f ca="1">IF(AE$4="",0,SUMPRODUCT(INDIRECT(ADDRESS($B34,$X$2)&amp;":"&amp;ADDRESS($B34,$X$2-1+AE$8)),INDIRECT(ADDRESS($B$11,$X$2)&amp;":"&amp;ADDRESS($B$11,$X$2-1+AE$8)),INDIRECT("rP!"&amp;ADDRESS(Prcsses!$B24,$X$2+$P$8-AE$8)&amp;":"&amp;ADDRESS(Prcsses!$B24,$X$2-1+$P$8))))</f>
        <v>556000</v>
      </c>
      <c r="AF273" s="5">
        <f ca="1">IF(AF$4="",0,SUMPRODUCT(INDIRECT(ADDRESS($B34,$X$2)&amp;":"&amp;ADDRESS($B34,$X$2-1+AF$8)),INDIRECT(ADDRESS($B$11,$X$2)&amp;":"&amp;ADDRESS($B$11,$X$2-1+AF$8)),INDIRECT("rP!"&amp;ADDRESS(Prcsses!$B24,$X$2+$P$8-AF$8)&amp;":"&amp;ADDRESS(Prcsses!$B24,$X$2-1+$P$8))))</f>
        <v>663000</v>
      </c>
      <c r="AG273" s="5">
        <f ca="1">IF(AG$4="",0,SUMPRODUCT(INDIRECT(ADDRESS($B34,$X$2)&amp;":"&amp;ADDRESS($B34,$X$2-1+AG$8)),INDIRECT(ADDRESS($B$11,$X$2)&amp;":"&amp;ADDRESS($B$11,$X$2-1+AG$8)),INDIRECT("rP!"&amp;ADDRESS(Prcsses!$B24,$X$2+$P$8-AG$8)&amp;":"&amp;ADDRESS(Prcsses!$B24,$X$2-1+$P$8))))</f>
        <v>765000</v>
      </c>
      <c r="AH273" s="5">
        <f ca="1">IF(AH$4="",0,SUMPRODUCT(INDIRECT(ADDRESS($B34,$X$2)&amp;":"&amp;ADDRESS($B34,$X$2-1+AH$8)),INDIRECT(ADDRESS($B$11,$X$2)&amp;":"&amp;ADDRESS($B$11,$X$2-1+AH$8)),INDIRECT("rP!"&amp;ADDRESS(Prcsses!$B24,$X$2+$P$8-AH$8)&amp;":"&amp;ADDRESS(Prcsses!$B24,$X$2-1+$P$8))))</f>
        <v>867000</v>
      </c>
      <c r="AI273" s="5">
        <f ca="1">IF(AI$4="",0,SUMPRODUCT(INDIRECT(ADDRESS($B34,$X$2)&amp;":"&amp;ADDRESS($B34,$X$2-1+AI$8)),INDIRECT(ADDRESS($B$11,$X$2)&amp;":"&amp;ADDRESS($B$11,$X$2-1+AI$8)),INDIRECT("rP!"&amp;ADDRESS(Prcsses!$B24,$X$2+$P$8-AI$8)&amp;":"&amp;ADDRESS(Prcsses!$B24,$X$2-1+$P$8))))</f>
        <v>969000</v>
      </c>
      <c r="AJ273" s="5">
        <f ca="1">IF(AJ$4="",0,SUMPRODUCT(INDIRECT(ADDRESS($B34,$X$2)&amp;":"&amp;ADDRESS($B34,$X$2-1+AJ$8)),INDIRECT(ADDRESS($B$11,$X$2)&amp;":"&amp;ADDRESS($B$11,$X$2-1+AJ$8)),INDIRECT("rP!"&amp;ADDRESS(Prcsses!$B24,$X$2+$P$8-AJ$8)&amp;":"&amp;ADDRESS(Prcsses!$B24,$X$2-1+$P$8))))</f>
        <v>1071000</v>
      </c>
      <c r="AK273" s="5">
        <f ca="1">IF(AK$4="",0,SUMPRODUCT(INDIRECT(ADDRESS($B34,$X$2)&amp;":"&amp;ADDRESS($B34,$X$2-1+AK$8)),INDIRECT(ADDRESS($B$11,$X$2)&amp;":"&amp;ADDRESS($B$11,$X$2-1+AK$8)),INDIRECT("rP!"&amp;ADDRESS(Prcsses!$B24,$X$2+$P$8-AK$8)&amp;":"&amp;ADDRESS(Prcsses!$B24,$X$2-1+$P$8))))</f>
        <v>1185240</v>
      </c>
      <c r="AL273" s="5">
        <f ca="1">IF(AL$4="",0,SUMPRODUCT(INDIRECT(ADDRESS($B34,$X$2)&amp;":"&amp;ADDRESS($B34,$X$2-1+AL$8)),INDIRECT(ADDRESS($B$11,$X$2)&amp;":"&amp;ADDRESS($B$11,$X$2-1+AL$8)),INDIRECT("rP!"&amp;ADDRESS(Prcsses!$B24,$X$2+$P$8-AL$8)&amp;":"&amp;ADDRESS(Prcsses!$B24,$X$2-1+$P$8))))</f>
        <v>1300500</v>
      </c>
      <c r="AM273" s="5">
        <f ca="1">IF(AM$4="",0,SUMPRODUCT(INDIRECT(ADDRESS($B34,$X$2)&amp;":"&amp;ADDRESS($B34,$X$2-1+AM$8)),INDIRECT(ADDRESS($B$11,$X$2)&amp;":"&amp;ADDRESS($B$11,$X$2-1+AM$8)),INDIRECT("rP!"&amp;ADDRESS(Prcsses!$B24,$X$2+$P$8-AM$8)&amp;":"&amp;ADDRESS(Prcsses!$B24,$X$2-1+$P$8))))</f>
        <v>1404540</v>
      </c>
      <c r="AN273" s="5">
        <f ca="1">IF(AN$4="",0,SUMPRODUCT(INDIRECT(ADDRESS($B34,$X$2)&amp;":"&amp;ADDRESS($B34,$X$2-1+AN$8)),INDIRECT(ADDRESS($B$11,$X$2)&amp;":"&amp;ADDRESS($B$11,$X$2-1+AN$8)),INDIRECT("rP!"&amp;ADDRESS(Prcsses!$B24,$X$2+$P$8-AN$8)&amp;":"&amp;ADDRESS(Prcsses!$B24,$X$2-1+$P$8))))</f>
        <v>1508580</v>
      </c>
      <c r="AO273" s="5">
        <f ca="1">IF(AO$4="",0,SUMPRODUCT(INDIRECT(ADDRESS($B34,$X$2)&amp;":"&amp;ADDRESS($B34,$X$2-1+AO$8)),INDIRECT(ADDRESS($B$11,$X$2)&amp;":"&amp;ADDRESS($B$11,$X$2-1+AO$8)),INDIRECT("rP!"&amp;ADDRESS(Prcsses!$B24,$X$2+$P$8-AO$8)&amp;":"&amp;ADDRESS(Prcsses!$B24,$X$2-1+$P$8))))</f>
        <v>1612620</v>
      </c>
      <c r="AP273" s="5">
        <f ca="1">IF(AP$4="",0,SUMPRODUCT(INDIRECT(ADDRESS($B34,$X$2)&amp;":"&amp;ADDRESS($B34,$X$2-1+AP$8)),INDIRECT(ADDRESS($B$11,$X$2)&amp;":"&amp;ADDRESS($B$11,$X$2-1+AP$8)),INDIRECT("rP!"&amp;ADDRESS(Prcsses!$B24,$X$2+$P$8-AP$8)&amp;":"&amp;ADDRESS(Prcsses!$B24,$X$2-1+$P$8))))</f>
        <v>1716660</v>
      </c>
      <c r="AQ273" s="5">
        <f ca="1">IF(AQ$4="",0,SUMPRODUCT(INDIRECT(ADDRESS($B34,$X$2)&amp;":"&amp;ADDRESS($B34,$X$2-1+AQ$8)),INDIRECT(ADDRESS($B$11,$X$2)&amp;":"&amp;ADDRESS($B$11,$X$2-1+AQ$8)),INDIRECT("rP!"&amp;ADDRESS(Prcsses!$B24,$X$2+$P$8-AQ$8)&amp;":"&amp;ADDRESS(Prcsses!$B24,$X$2-1+$P$8))))</f>
        <v>1839427.2</v>
      </c>
      <c r="AR273" s="5">
        <f ca="1">IF(AR$4="",0,SUMPRODUCT(INDIRECT(ADDRESS($B34,$X$2)&amp;":"&amp;ADDRESS($B34,$X$2-1+AR$8)),INDIRECT(ADDRESS($B$11,$X$2)&amp;":"&amp;ADDRESS($B$11,$X$2-1+AR$8)),INDIRECT("rP!"&amp;ADDRESS(Prcsses!$B24,$X$2+$P$8-AR$8)&amp;":"&amp;ADDRESS(Prcsses!$B24,$X$2-1+$P$8))))</f>
        <v>1963234.7999999998</v>
      </c>
      <c r="AS273" s="5">
        <f ca="1">IF(AS$4="",0,SUMPRODUCT(INDIRECT(ADDRESS($B34,$X$2)&amp;":"&amp;ADDRESS($B34,$X$2-1+AS$8)),INDIRECT(ADDRESS($B$11,$X$2)&amp;":"&amp;ADDRESS($B$11,$X$2-1+AS$8)),INDIRECT("rP!"&amp;ADDRESS(Prcsses!$B24,$X$2+$P$8-AS$8)&amp;":"&amp;ADDRESS(Prcsses!$B24,$X$2-1+$P$8))))</f>
        <v>2069355.5999999996</v>
      </c>
      <c r="AT273" s="5">
        <f ca="1">IF(AT$4="",0,SUMPRODUCT(INDIRECT(ADDRESS($B34,$X$2)&amp;":"&amp;ADDRESS($B34,$X$2-1+AT$8)),INDIRECT(ADDRESS($B$11,$X$2)&amp;":"&amp;ADDRESS($B$11,$X$2-1+AT$8)),INDIRECT("rP!"&amp;ADDRESS(Prcsses!$B24,$X$2+$P$8-AT$8)&amp;":"&amp;ADDRESS(Prcsses!$B24,$X$2-1+$P$8))))</f>
        <v>2175476.3999999994</v>
      </c>
      <c r="AU273" s="5">
        <f ca="1">IF(AU$4="",0,SUMPRODUCT(INDIRECT(ADDRESS($B34,$X$2)&amp;":"&amp;ADDRESS($B34,$X$2-1+AU$8)),INDIRECT(ADDRESS($B$11,$X$2)&amp;":"&amp;ADDRESS($B$11,$X$2-1+AU$8)),INDIRECT("rP!"&amp;ADDRESS(Prcsses!$B24,$X$2+$P$8-AU$8)&amp;":"&amp;ADDRESS(Prcsses!$B24,$X$2-1+$P$8))))</f>
        <v>2281597.2000000002</v>
      </c>
      <c r="AV273" s="5">
        <f ca="1">IF(AV$4="",0,SUMPRODUCT(INDIRECT(ADDRESS($B34,$X$2)&amp;":"&amp;ADDRESS($B34,$X$2-1+AV$8)),INDIRECT(ADDRESS($B$11,$X$2)&amp;":"&amp;ADDRESS($B$11,$X$2-1+AV$8)),INDIRECT("rP!"&amp;ADDRESS(Prcsses!$B24,$X$2+$P$8-AV$8)&amp;":"&amp;ADDRESS(Prcsses!$B24,$X$2-1+$P$8))))</f>
        <v>2387718</v>
      </c>
      <c r="AW273" s="5">
        <f ca="1">IF(AW$4="",0,SUMPRODUCT(INDIRECT(ADDRESS($B34,$X$2)&amp;":"&amp;ADDRESS($B34,$X$2-1+AW$8)),INDIRECT(ADDRESS($B$11,$X$2)&amp;":"&amp;ADDRESS($B$11,$X$2-1+AW$8)),INDIRECT("rP!"&amp;ADDRESS(Prcsses!$B24,$X$2+$P$8-AW$8)&amp;":"&amp;ADDRESS(Prcsses!$B24,$X$2-1+$P$8))))</f>
        <v>2519307.7919999999</v>
      </c>
      <c r="AX273" s="5">
        <f ca="1">IF(AX$4="",0,SUMPRODUCT(INDIRECT(ADDRESS($B34,$X$2)&amp;":"&amp;ADDRESS($B34,$X$2-1+AX$8)),INDIRECT(ADDRESS($B$11,$X$2)&amp;":"&amp;ADDRESS($B$11,$X$2-1+AX$8)),INDIRECT("rP!"&amp;ADDRESS(Prcsses!$B24,$X$2+$P$8-AX$8)&amp;":"&amp;ADDRESS(Prcsses!$B24,$X$2-1+$P$8))))</f>
        <v>2651958.7919999999</v>
      </c>
      <c r="AY273" s="5">
        <f ca="1">IF(AY$4="",0,SUMPRODUCT(INDIRECT(ADDRESS($B34,$X$2)&amp;":"&amp;ADDRESS($B34,$X$2-1+AY$8)),INDIRECT(ADDRESS($B$11,$X$2)&amp;":"&amp;ADDRESS($B$11,$X$2-1+AY$8)),INDIRECT("rP!"&amp;ADDRESS(Prcsses!$B24,$X$2+$P$8-AY$8)&amp;":"&amp;ADDRESS(Prcsses!$B24,$X$2-1+$P$8))))</f>
        <v>2760202.0079999999</v>
      </c>
      <c r="AZ273" s="5">
        <f ca="1">IF(AZ$4="",0,SUMPRODUCT(INDIRECT(ADDRESS($B34,$X$2)&amp;":"&amp;ADDRESS($B34,$X$2-1+AZ$8)),INDIRECT(ADDRESS($B$11,$X$2)&amp;":"&amp;ADDRESS($B$11,$X$2-1+AZ$8)),INDIRECT("rP!"&amp;ADDRESS(Prcsses!$B24,$X$2+$P$8-AZ$8)&amp;":"&amp;ADDRESS(Prcsses!$B24,$X$2-1+$P$8))))</f>
        <v>2868445.2239999999</v>
      </c>
      <c r="BA273" s="5">
        <f ca="1">IF(BA$4="",0,SUMPRODUCT(INDIRECT(ADDRESS($B34,$X$2)&amp;":"&amp;ADDRESS($B34,$X$2-1+BA$8)),INDIRECT(ADDRESS($B$11,$X$2)&amp;":"&amp;ADDRESS($B$11,$X$2-1+BA$8)),INDIRECT("rP!"&amp;ADDRESS(Prcsses!$B24,$X$2+$P$8-BA$8)&amp;":"&amp;ADDRESS(Prcsses!$B24,$X$2-1+$P$8))))</f>
        <v>2976688.44</v>
      </c>
      <c r="BB273" s="5">
        <f ca="1">IF(BB$4="",0,SUMPRODUCT(INDIRECT(ADDRESS($B34,$X$2)&amp;":"&amp;ADDRESS($B34,$X$2-1+BB$8)),INDIRECT(ADDRESS($B$11,$X$2)&amp;":"&amp;ADDRESS($B$11,$X$2-1+BB$8)),INDIRECT("rP!"&amp;ADDRESS(Prcsses!$B24,$X$2+$P$8-BB$8)&amp;":"&amp;ADDRESS(Prcsses!$B24,$X$2-1+$P$8))))</f>
        <v>3084931.656</v>
      </c>
      <c r="BC273" s="5">
        <f ca="1">IF(BC$4="",0,SUMPRODUCT(INDIRECT(ADDRESS($B34,$X$2)&amp;":"&amp;ADDRESS($B34,$X$2-1+BC$8)),INDIRECT(ADDRESS($B$11,$X$2)&amp;":"&amp;ADDRESS($B$11,$X$2-1+BC$8)),INDIRECT("rP!"&amp;ADDRESS(Prcsses!$B24,$X$2+$P$8-BC$8)&amp;":"&amp;ADDRESS(Prcsses!$B24,$X$2-1+$P$8))))</f>
        <v>3225647.8367999997</v>
      </c>
      <c r="BD273" s="5">
        <f ca="1">IF(BD$4="",0,SUMPRODUCT(INDIRECT(ADDRESS($B34,$X$2)&amp;":"&amp;ADDRESS($B34,$X$2-1+BD$8)),INDIRECT(ADDRESS($B$11,$X$2)&amp;":"&amp;ADDRESS($B$11,$X$2-1+BD$8)),INDIRECT("rP!"&amp;ADDRESS(Prcsses!$B24,$X$2+$P$8-BD$8)&amp;":"&amp;ADDRESS(Prcsses!$B24,$X$2-1+$P$8))))</f>
        <v>3367446.4497600002</v>
      </c>
      <c r="BE273" s="5">
        <f ca="1">IF(BE$4="",0,SUMPRODUCT(INDIRECT(ADDRESS($B34,$X$2)&amp;":"&amp;ADDRESS($B34,$X$2-1+BE$8)),INDIRECT(ADDRESS($B$11,$X$2)&amp;":"&amp;ADDRESS($B$11,$X$2-1+BE$8)),INDIRECT("rP!"&amp;ADDRESS(Prcsses!$B24,$X$2+$P$8-BE$8)&amp;":"&amp;ADDRESS(Prcsses!$B24,$X$2-1+$P$8))))</f>
        <v>3477854.5300799999</v>
      </c>
      <c r="BF273" s="5">
        <f ca="1">IF(BF$4="",0,SUMPRODUCT(INDIRECT(ADDRESS($B34,$X$2)&amp;":"&amp;ADDRESS($B34,$X$2-1+BF$8)),INDIRECT(ADDRESS($B$11,$X$2)&amp;":"&amp;ADDRESS($B$11,$X$2-1+BF$8)),INDIRECT("rP!"&amp;ADDRESS(Prcsses!$B24,$X$2+$P$8-BF$8)&amp;":"&amp;ADDRESS(Prcsses!$B24,$X$2-1+$P$8))))</f>
        <v>3588262.6103999997</v>
      </c>
      <c r="BG273" s="5">
        <f ca="1">IF(BG$4="",0,SUMPRODUCT(INDIRECT(ADDRESS($B34,$X$2)&amp;":"&amp;ADDRESS($B34,$X$2-1+BG$8)),INDIRECT(ADDRESS($B$11,$X$2)&amp;":"&amp;ADDRESS($B$11,$X$2-1+BG$8)),INDIRECT("rP!"&amp;ADDRESS(Prcsses!$B24,$X$2+$P$8-BG$8)&amp;":"&amp;ADDRESS(Prcsses!$B24,$X$2-1+$P$8))))</f>
        <v>3698670.6907200003</v>
      </c>
      <c r="BH273" s="5">
        <f ca="1">IF(BH$4="",0,SUMPRODUCT(INDIRECT(ADDRESS($B34,$X$2)&amp;":"&amp;ADDRESS($B34,$X$2-1+BH$8)),INDIRECT(ADDRESS($B$11,$X$2)&amp;":"&amp;ADDRESS($B$11,$X$2-1+BH$8)),INDIRECT("rP!"&amp;ADDRESS(Prcsses!$B24,$X$2+$P$8-BH$8)&amp;":"&amp;ADDRESS(Prcsses!$B24,$X$2-1+$P$8))))</f>
        <v>3809078.77104</v>
      </c>
      <c r="BI273" s="5">
        <f ca="1">IF(BI$4="",0,SUMPRODUCT(INDIRECT(ADDRESS($B34,$X$2)&amp;":"&amp;ADDRESS($B34,$X$2-1+BI$8)),INDIRECT(ADDRESS($B$11,$X$2)&amp;":"&amp;ADDRESS($B$11,$X$2-1+BI$8)),INDIRECT("rP!"&amp;ADDRESS(Prcsses!$B24,$X$2+$P$8-BI$8)&amp;":"&amp;ADDRESS(Prcsses!$B24,$X$2-1+$P$8))))</f>
        <v>3959233.7602752</v>
      </c>
      <c r="BJ273" s="5">
        <f ca="1">IF(BJ$4="",0,SUMPRODUCT(INDIRECT(ADDRESS($B34,$X$2)&amp;":"&amp;ADDRESS($B34,$X$2-1+BJ$8)),INDIRECT(ADDRESS($B$11,$X$2)&amp;":"&amp;ADDRESS($B$11,$X$2-1+BJ$8)),INDIRECT("rP!"&amp;ADDRESS(Prcsses!$B24,$X$2+$P$8-BJ$8)&amp;":"&amp;ADDRESS(Prcsses!$B24,$X$2-1+$P$8))))</f>
        <v>4110492.8303136001</v>
      </c>
      <c r="BK273" s="5">
        <f ca="1">IF(BK$4="",0,SUMPRODUCT(INDIRECT(ADDRESS($B34,$X$2)&amp;":"&amp;ADDRESS($B34,$X$2-1+BK$8)),INDIRECT(ADDRESS($B$11,$X$2)&amp;":"&amp;ADDRESS($B$11,$X$2-1+BK$8)),INDIRECT("rP!"&amp;ADDRESS(Prcsses!$B24,$X$2+$P$8-BK$8)&amp;":"&amp;ADDRESS(Prcsses!$B24,$X$2-1+$P$8))))</f>
        <v>4223109.0722400006</v>
      </c>
      <c r="BL273" s="5">
        <f ca="1">IF(BL$4="",0,SUMPRODUCT(INDIRECT(ADDRESS($B34,$X$2)&amp;":"&amp;ADDRESS($B34,$X$2-1+BL$8)),INDIRECT(ADDRESS($B$11,$X$2)&amp;":"&amp;ADDRESS($B$11,$X$2-1+BL$8)),INDIRECT("rP!"&amp;ADDRESS(Prcsses!$B24,$X$2+$P$8-BL$8)&amp;":"&amp;ADDRESS(Prcsses!$B24,$X$2-1+$P$8))))</f>
        <v>4335725.3141664006</v>
      </c>
      <c r="BM273" s="5">
        <f ca="1">IF(BM$4="",0,SUMPRODUCT(INDIRECT(ADDRESS($B34,$X$2)&amp;":"&amp;ADDRESS($B34,$X$2-1+BM$8)),INDIRECT(ADDRESS($B$11,$X$2)&amp;":"&amp;ADDRESS($B$11,$X$2-1+BM$8)),INDIRECT("rP!"&amp;ADDRESS(Prcsses!$B24,$X$2+$P$8-BM$8)&amp;":"&amp;ADDRESS(Prcsses!$B24,$X$2-1+$P$8))))</f>
        <v>4448341.5560928006</v>
      </c>
      <c r="BN273" s="5">
        <f ca="1">IF(BN$4="",0,SUMPRODUCT(INDIRECT(ADDRESS($B34,$X$2)&amp;":"&amp;ADDRESS($B34,$X$2-1+BN$8)),INDIRECT(ADDRESS($B$11,$X$2)&amp;":"&amp;ADDRESS($B$11,$X$2-1+BN$8)),INDIRECT("rP!"&amp;ADDRESS(Prcsses!$B24,$X$2+$P$8-BN$8)&amp;":"&amp;ADDRESS(Prcsses!$B24,$X$2-1+$P$8))))</f>
        <v>4560957.7980192006</v>
      </c>
      <c r="BO273" s="5">
        <f ca="1">IF(BO$4="",0,SUMPRODUCT(INDIRECT(ADDRESS($B34,$X$2)&amp;":"&amp;ADDRESS($B34,$X$2-1+BO$8)),INDIRECT(ADDRESS($B$11,$X$2)&amp;":"&amp;ADDRESS($B$11,$X$2-1+BO$8)),INDIRECT("rP!"&amp;ADDRESS(Prcsses!$B24,$X$2+$P$8-BO$8)&amp;":"&amp;ADDRESS(Prcsses!$B24,$X$2-1+$P$8))))</f>
        <v>4720872.8615546878</v>
      </c>
      <c r="BP273" s="5">
        <f ca="1">IF(BP$4="",0,SUMPRODUCT(INDIRECT(ADDRESS($B34,$X$2)&amp;":"&amp;ADDRESS($B34,$X$2-1+BP$8)),INDIRECT(ADDRESS($B$11,$X$2)&amp;":"&amp;ADDRESS($B$11,$X$2-1+BP$8)),INDIRECT("rP!"&amp;ADDRESS(Prcsses!$B24,$X$2+$P$8-BP$8)&amp;":"&amp;ADDRESS(Prcsses!$B24,$X$2-1+$P$8))))</f>
        <v>4881914.0875094384</v>
      </c>
      <c r="BQ273" s="5">
        <f ca="1">IF(BQ$4="",0,SUMPRODUCT(INDIRECT(ADDRESS($B34,$X$2)&amp;":"&amp;ADDRESS($B34,$X$2-1+BQ$8)),INDIRECT(ADDRESS($B$11,$X$2)&amp;":"&amp;ADDRESS($B$11,$X$2-1+BQ$8)),INDIRECT("rP!"&amp;ADDRESS(Prcsses!$B24,$X$2+$P$8-BQ$8)&amp;":"&amp;ADDRESS(Prcsses!$B24,$X$2-1+$P$8))))</f>
        <v>4996782.6542743668</v>
      </c>
      <c r="BR273" s="5">
        <f ca="1">IF(BR$4="",0,SUMPRODUCT(INDIRECT(ADDRESS($B34,$X$2)&amp;":"&amp;ADDRESS($B34,$X$2-1+BR$8)),INDIRECT(ADDRESS($B$11,$X$2)&amp;":"&amp;ADDRESS($B$11,$X$2-1+BR$8)),INDIRECT("rP!"&amp;ADDRESS(Prcsses!$B24,$X$2+$P$8-BR$8)&amp;":"&amp;ADDRESS(Prcsses!$B24,$X$2-1+$P$8))))</f>
        <v>5111651.2210392952</v>
      </c>
      <c r="BS273" s="5">
        <f ca="1">IF(BS$4="",0,SUMPRODUCT(INDIRECT(ADDRESS($B34,$X$2)&amp;":"&amp;ADDRESS($B34,$X$2-1+BS$8)),INDIRECT(ADDRESS($B$11,$X$2)&amp;":"&amp;ADDRESS($B$11,$X$2-1+BS$8)),INDIRECT("rP!"&amp;ADDRESS(Prcsses!$B24,$X$2+$P$8-BS$8)&amp;":"&amp;ADDRESS(Prcsses!$B24,$X$2-1+$P$8))))</f>
        <v>5226519.7878042236</v>
      </c>
      <c r="BT273" s="5">
        <f ca="1">IF(BT$4="",0,SUMPRODUCT(INDIRECT(ADDRESS($B34,$X$2)&amp;":"&amp;ADDRESS($B34,$X$2-1+BT$8)),INDIRECT(ADDRESS($B$11,$X$2)&amp;":"&amp;ADDRESS($B$11,$X$2-1+BT$8)),INDIRECT("rP!"&amp;ADDRESS(Prcsses!$B24,$X$2+$P$8-BT$8)&amp;":"&amp;ADDRESS(Prcsses!$B24,$X$2-1+$P$8))))</f>
        <v>5341388.354569152</v>
      </c>
      <c r="BU273" s="5">
        <f ca="1">IF(BU$4="",0,SUMPRODUCT(INDIRECT(ADDRESS($B34,$X$2)&amp;":"&amp;ADDRESS($B34,$X$2-1+BU$8)),INDIRECT(ADDRESS($B$11,$X$2)&amp;":"&amp;ADDRESS($B$11,$X$2-1+BU$8)),INDIRECT("rP!"&amp;ADDRESS(Prcsses!$B24,$X$2+$P$8-BU$8)&amp;":"&amp;ADDRESS(Prcsses!$B24,$X$2-1+$P$8))))</f>
        <v>5511393.8333812449</v>
      </c>
      <c r="BV273" s="5">
        <f ca="1">IF(BV$4="",0,SUMPRODUCT(INDIRECT(ADDRESS($B34,$X$2)&amp;":"&amp;ADDRESS($B34,$X$2-1+BV$8)),INDIRECT(ADDRESS($B$11,$X$2)&amp;":"&amp;ADDRESS($B$11,$X$2-1+BV$8)),INDIRECT("rP!"&amp;ADDRESS(Prcsses!$B24,$X$2+$P$8-BV$8)&amp;":"&amp;ADDRESS(Prcsses!$B24,$X$2-1+$P$8))))</f>
        <v>5682547.9978609886</v>
      </c>
      <c r="BW273" s="5">
        <f ca="1">IF(BW$4="",0,SUMPRODUCT(INDIRECT(ADDRESS($B34,$X$2)&amp;":"&amp;ADDRESS($B34,$X$2-1+BW$8)),INDIRECT(ADDRESS($B$11,$X$2)&amp;":"&amp;ADDRESS($B$11,$X$2-1+BW$8)),INDIRECT("rP!"&amp;ADDRESS(Prcsses!$B24,$X$2+$P$8-BW$8)&amp;":"&amp;ADDRESS(Prcsses!$B24,$X$2-1+$P$8))))</f>
        <v>5799713.9359612148</v>
      </c>
      <c r="BX273" s="5">
        <f ca="1">IF(BX$4="",0,SUMPRODUCT(INDIRECT(ADDRESS($B34,$X$2)&amp;":"&amp;ADDRESS($B34,$X$2-1+BX$8)),INDIRECT(ADDRESS($B$11,$X$2)&amp;":"&amp;ADDRESS($B$11,$X$2-1+BX$8)),INDIRECT("rP!"&amp;ADDRESS(Prcsses!$B24,$X$2+$P$8-BX$8)&amp;":"&amp;ADDRESS(Prcsses!$B24,$X$2-1+$P$8))))</f>
        <v>5916879.874061441</v>
      </c>
      <c r="BY273" s="5">
        <f ca="1">IF(BY$4="",0,SUMPRODUCT(INDIRECT(ADDRESS($B34,$X$2)&amp;":"&amp;ADDRESS($B34,$X$2-1+BY$8)),INDIRECT(ADDRESS($B$11,$X$2)&amp;":"&amp;ADDRESS($B$11,$X$2-1+BY$8)),INDIRECT("rP!"&amp;ADDRESS(Prcsses!$B24,$X$2+$P$8-BY$8)&amp;":"&amp;ADDRESS(Prcsses!$B24,$X$2-1+$P$8))))</f>
        <v>6034045.8121616673</v>
      </c>
      <c r="BZ273" s="5">
        <f ca="1">IF(BZ$4="",0,SUMPRODUCT(INDIRECT(ADDRESS($B34,$X$2)&amp;":"&amp;ADDRESS($B34,$X$2-1+BZ$8)),INDIRECT(ADDRESS($B$11,$X$2)&amp;":"&amp;ADDRESS($B$11,$X$2-1+BZ$8)),INDIRECT("rP!"&amp;ADDRESS(Prcsses!$B24,$X$2+$P$8-BZ$8)&amp;":"&amp;ADDRESS(Prcsses!$B24,$X$2-1+$P$8))))</f>
        <v>6151211.7502618935</v>
      </c>
      <c r="CA273" s="5">
        <f ca="1">IF(CA$4="",0,SUMPRODUCT(INDIRECT(ADDRESS($B34,$X$2)&amp;":"&amp;ADDRESS($B34,$X$2-1+CA$8)),INDIRECT(ADDRESS($B$11,$X$2)&amp;":"&amp;ADDRESS($B$11,$X$2-1+CA$8)),INDIRECT("rP!"&amp;ADDRESS(Prcsses!$B24,$X$2+$P$8-CA$8)&amp;":"&amp;ADDRESS(Prcsses!$B24,$X$2-1+$P$8))))</f>
        <v>6331647.2949362434</v>
      </c>
      <c r="CB273" s="5">
        <f ca="1">IF(CB$4="",0,SUMPRODUCT(INDIRECT(ADDRESS($B34,$X$2)&amp;":"&amp;ADDRESS($B34,$X$2-1+CB$8)),INDIRECT(ADDRESS($B$11,$X$2)&amp;":"&amp;ADDRESS($B$11,$X$2-1+CB$8)),INDIRECT("rP!"&amp;ADDRESS(Prcsses!$B24,$X$2+$P$8-CB$8)&amp;":"&amp;ADDRESS(Prcsses!$B24,$X$2-1+$P$8))))</f>
        <v>6513254.4989915937</v>
      </c>
      <c r="CC273" s="5">
        <f ca="1">IF(CC$4="",0,SUMPRODUCT(INDIRECT(ADDRESS($B34,$X$2)&amp;":"&amp;ADDRESS($B34,$X$2-1+CC$8)),INDIRECT(ADDRESS($B$11,$X$2)&amp;":"&amp;ADDRESS($B$11,$X$2-1+CC$8)),INDIRECT("rP!"&amp;ADDRESS(Prcsses!$B24,$X$2+$P$8-CC$8)&amp;":"&amp;ADDRESS(Prcsses!$B24,$X$2-1+$P$8))))</f>
        <v>6632763.7558538262</v>
      </c>
      <c r="CD273" s="5">
        <f ca="1">IF(CD$4="",0,SUMPRODUCT(INDIRECT(ADDRESS($B34,$X$2)&amp;":"&amp;ADDRESS($B34,$X$2-1+CD$8)),INDIRECT(ADDRESS($B$11,$X$2)&amp;":"&amp;ADDRESS($B$11,$X$2-1+CD$8)),INDIRECT("rP!"&amp;ADDRESS(Prcsses!$B24,$X$2+$P$8-CD$8)&amp;":"&amp;ADDRESS(Prcsses!$B24,$X$2-1+$P$8))))</f>
        <v>6752273.0127160568</v>
      </c>
      <c r="CE273" s="5">
        <f ca="1">IF(CE$4="",0,SUMPRODUCT(INDIRECT(ADDRESS($B34,$X$2)&amp;":"&amp;ADDRESS($B34,$X$2-1+CE$8)),INDIRECT(ADDRESS($B$11,$X$2)&amp;":"&amp;ADDRESS($B$11,$X$2-1+CE$8)),INDIRECT("rP!"&amp;ADDRESS(Prcsses!$B24,$X$2+$P$8-CE$8)&amp;":"&amp;ADDRESS(Prcsses!$B24,$X$2-1+$P$8))))</f>
        <v>6871782.2695782874</v>
      </c>
      <c r="CF273" s="5">
        <f ca="1">IF(CF$4="",0,SUMPRODUCT(INDIRECT(ADDRESS($B34,$X$2)&amp;":"&amp;ADDRESS($B34,$X$2-1+CF$8)),INDIRECT(ADDRESS($B$11,$X$2)&amp;":"&amp;ADDRESS($B$11,$X$2-1+CF$8)),INDIRECT("rP!"&amp;ADDRESS(Prcsses!$B24,$X$2+$P$8-CF$8)&amp;":"&amp;ADDRESS(Prcsses!$B24,$X$2-1+$P$8))))</f>
        <v>0</v>
      </c>
    </row>
    <row r="274" spans="2:84" x14ac:dyDescent="0.3">
      <c r="B274" s="13">
        <f>ROW()</f>
        <v>274</v>
      </c>
      <c r="H274" s="1" t="str">
        <f t="shared" si="191"/>
        <v>Оплата себест. закупок и затрат</v>
      </c>
      <c r="I274" s="1" t="str">
        <f>Prcsses!I16</f>
        <v>Потребление ресурсов</v>
      </c>
      <c r="M274" s="53" t="s">
        <v>18</v>
      </c>
      <c r="U274" s="5">
        <f t="shared" ca="1" si="190"/>
        <v>36551433.012968913</v>
      </c>
      <c r="X274" s="5">
        <f ca="1">IF(X$4="",0,SUMPRODUCT(INDIRECT(ADDRESS($B35,$X$2)&amp;":"&amp;ADDRESS($B35,$X$2-1+X$8)),INDIRECT(ADDRESS($B$11,$X$2)&amp;":"&amp;ADDRESS($B$11,$X$2-1+X$8)),INDIRECT("rP!"&amp;ADDRESS(Prcsses!$B25,$X$2+$P$8-X$8)&amp;":"&amp;ADDRESS(Prcsses!$B25,$X$2-1+$P$8))))</f>
        <v>0</v>
      </c>
      <c r="Y274" s="5">
        <f ca="1">IF(Y$4="",0,SUMPRODUCT(INDIRECT(ADDRESS($B35,$X$2)&amp;":"&amp;ADDRESS($B35,$X$2-1+Y$8)),INDIRECT(ADDRESS($B$11,$X$2)&amp;":"&amp;ADDRESS($B$11,$X$2-1+Y$8)),INDIRECT("rP!"&amp;ADDRESS(Prcsses!$B25,$X$2+$P$8-Y$8)&amp;":"&amp;ADDRESS(Prcsses!$B25,$X$2-1+$P$8))))</f>
        <v>0</v>
      </c>
      <c r="Z274" s="5">
        <f ca="1">IF(Z$4="",0,SUMPRODUCT(INDIRECT(ADDRESS($B35,$X$2)&amp;":"&amp;ADDRESS($B35,$X$2-1+Z$8)),INDIRECT(ADDRESS($B$11,$X$2)&amp;":"&amp;ADDRESS($B$11,$X$2-1+Z$8)),INDIRECT("rP!"&amp;ADDRESS(Prcsses!$B25,$X$2+$P$8-Z$8)&amp;":"&amp;ADDRESS(Prcsses!$B25,$X$2-1+$P$8))))</f>
        <v>0</v>
      </c>
      <c r="AA274" s="5">
        <f ca="1">IF(AA$4="",0,SUMPRODUCT(INDIRECT(ADDRESS($B35,$X$2)&amp;":"&amp;ADDRESS($B35,$X$2-1+AA$8)),INDIRECT(ADDRESS($B$11,$X$2)&amp;":"&amp;ADDRESS($B$11,$X$2-1+AA$8)),INDIRECT("rP!"&amp;ADDRESS(Prcsses!$B25,$X$2+$P$8-AA$8)&amp;":"&amp;ADDRESS(Prcsses!$B25,$X$2-1+$P$8))))</f>
        <v>0</v>
      </c>
      <c r="AB274" s="5">
        <f ca="1">IF(AB$4="",0,SUMPRODUCT(INDIRECT(ADDRESS($B35,$X$2)&amp;":"&amp;ADDRESS($B35,$X$2-1+AB$8)),INDIRECT(ADDRESS($B$11,$X$2)&amp;":"&amp;ADDRESS($B$11,$X$2-1+AB$8)),INDIRECT("rP!"&amp;ADDRESS(Prcsses!$B25,$X$2+$P$8-AB$8)&amp;":"&amp;ADDRESS(Prcsses!$B25,$X$2-1+$P$8))))</f>
        <v>20000</v>
      </c>
      <c r="AC274" s="5">
        <f ca="1">IF(AC$4="",0,SUMPRODUCT(INDIRECT(ADDRESS($B35,$X$2)&amp;":"&amp;ADDRESS($B35,$X$2-1+AC$8)),INDIRECT(ADDRESS($B$11,$X$2)&amp;":"&amp;ADDRESS($B$11,$X$2-1+AC$8)),INDIRECT("rP!"&amp;ADDRESS(Prcsses!$B25,$X$2+$P$8-AC$8)&amp;":"&amp;ADDRESS(Prcsses!$B25,$X$2-1+$P$8))))</f>
        <v>50000</v>
      </c>
      <c r="AD274" s="5">
        <f ca="1">IF(AD$4="",0,SUMPRODUCT(INDIRECT(ADDRESS($B35,$X$2)&amp;":"&amp;ADDRESS($B35,$X$2-1+AD$8)),INDIRECT(ADDRESS($B$11,$X$2)&amp;":"&amp;ADDRESS($B$11,$X$2-1+AD$8)),INDIRECT("rP!"&amp;ADDRESS(Prcsses!$B25,$X$2+$P$8-AD$8)&amp;":"&amp;ADDRESS(Prcsses!$B25,$X$2-1+$P$8))))</f>
        <v>70000</v>
      </c>
      <c r="AE274" s="5">
        <f ca="1">IF(AE$4="",0,SUMPRODUCT(INDIRECT(ADDRESS($B35,$X$2)&amp;":"&amp;ADDRESS($B35,$X$2-1+AE$8)),INDIRECT(ADDRESS($B$11,$X$2)&amp;":"&amp;ADDRESS($B$11,$X$2-1+AE$8)),INDIRECT("rP!"&amp;ADDRESS(Prcsses!$B25,$X$2+$P$8-AE$8)&amp;":"&amp;ADDRESS(Prcsses!$B25,$X$2-1+$P$8))))</f>
        <v>90000</v>
      </c>
      <c r="AF274" s="5">
        <f ca="1">IF(AF$4="",0,SUMPRODUCT(INDIRECT(ADDRESS($B35,$X$2)&amp;":"&amp;ADDRESS($B35,$X$2-1+AF$8)),INDIRECT(ADDRESS($B$11,$X$2)&amp;":"&amp;ADDRESS($B$11,$X$2-1+AF$8)),INDIRECT("rP!"&amp;ADDRESS(Prcsses!$B25,$X$2+$P$8-AF$8)&amp;":"&amp;ADDRESS(Prcsses!$B25,$X$2-1+$P$8))))</f>
        <v>111200</v>
      </c>
      <c r="AG274" s="5">
        <f ca="1">IF(AG$4="",0,SUMPRODUCT(INDIRECT(ADDRESS($B35,$X$2)&amp;":"&amp;ADDRESS($B35,$X$2-1+AG$8)),INDIRECT(ADDRESS($B$11,$X$2)&amp;":"&amp;ADDRESS($B$11,$X$2-1+AG$8)),INDIRECT("rP!"&amp;ADDRESS(Prcsses!$B25,$X$2+$P$8-AG$8)&amp;":"&amp;ADDRESS(Prcsses!$B25,$X$2-1+$P$8))))</f>
        <v>132600</v>
      </c>
      <c r="AH274" s="5">
        <f ca="1">IF(AH$4="",0,SUMPRODUCT(INDIRECT(ADDRESS($B35,$X$2)&amp;":"&amp;ADDRESS($B35,$X$2-1+AH$8)),INDIRECT(ADDRESS($B$11,$X$2)&amp;":"&amp;ADDRESS($B$11,$X$2-1+AH$8)),INDIRECT("rP!"&amp;ADDRESS(Prcsses!$B25,$X$2+$P$8-AH$8)&amp;":"&amp;ADDRESS(Prcsses!$B25,$X$2-1+$P$8))))</f>
        <v>153000</v>
      </c>
      <c r="AI274" s="5">
        <f ca="1">IF(AI$4="",0,SUMPRODUCT(INDIRECT(ADDRESS($B35,$X$2)&amp;":"&amp;ADDRESS($B35,$X$2-1+AI$8)),INDIRECT(ADDRESS($B$11,$X$2)&amp;":"&amp;ADDRESS($B$11,$X$2-1+AI$8)),INDIRECT("rP!"&amp;ADDRESS(Prcsses!$B25,$X$2+$P$8-AI$8)&amp;":"&amp;ADDRESS(Prcsses!$B25,$X$2-1+$P$8))))</f>
        <v>173400</v>
      </c>
      <c r="AJ274" s="5">
        <f ca="1">IF(AJ$4="",0,SUMPRODUCT(INDIRECT(ADDRESS($B35,$X$2)&amp;":"&amp;ADDRESS($B35,$X$2-1+AJ$8)),INDIRECT(ADDRESS($B$11,$X$2)&amp;":"&amp;ADDRESS($B$11,$X$2-1+AJ$8)),INDIRECT("rP!"&amp;ADDRESS(Prcsses!$B25,$X$2+$P$8-AJ$8)&amp;":"&amp;ADDRESS(Prcsses!$B25,$X$2-1+$P$8))))</f>
        <v>193800</v>
      </c>
      <c r="AK274" s="5">
        <f ca="1">IF(AK$4="",0,SUMPRODUCT(INDIRECT(ADDRESS($B35,$X$2)&amp;":"&amp;ADDRESS($B35,$X$2-1+AK$8)),INDIRECT(ADDRESS($B$11,$X$2)&amp;":"&amp;ADDRESS($B$11,$X$2-1+AK$8)),INDIRECT("rP!"&amp;ADDRESS(Prcsses!$B25,$X$2+$P$8-AK$8)&amp;":"&amp;ADDRESS(Prcsses!$B25,$X$2-1+$P$8))))</f>
        <v>214200</v>
      </c>
      <c r="AL274" s="5">
        <f ca="1">IF(AL$4="",0,SUMPRODUCT(INDIRECT(ADDRESS($B35,$X$2)&amp;":"&amp;ADDRESS($B35,$X$2-1+AL$8)),INDIRECT(ADDRESS($B$11,$X$2)&amp;":"&amp;ADDRESS($B$11,$X$2-1+AL$8)),INDIRECT("rP!"&amp;ADDRESS(Prcsses!$B25,$X$2+$P$8-AL$8)&amp;":"&amp;ADDRESS(Prcsses!$B25,$X$2-1+$P$8))))</f>
        <v>237048</v>
      </c>
      <c r="AM274" s="5">
        <f ca="1">IF(AM$4="",0,SUMPRODUCT(INDIRECT(ADDRESS($B35,$X$2)&amp;":"&amp;ADDRESS($B35,$X$2-1+AM$8)),INDIRECT(ADDRESS($B$11,$X$2)&amp;":"&amp;ADDRESS($B$11,$X$2-1+AM$8)),INDIRECT("rP!"&amp;ADDRESS(Prcsses!$B25,$X$2+$P$8-AM$8)&amp;":"&amp;ADDRESS(Prcsses!$B25,$X$2-1+$P$8))))</f>
        <v>260100</v>
      </c>
      <c r="AN274" s="5">
        <f ca="1">IF(AN$4="",0,SUMPRODUCT(INDIRECT(ADDRESS($B35,$X$2)&amp;":"&amp;ADDRESS($B35,$X$2-1+AN$8)),INDIRECT(ADDRESS($B$11,$X$2)&amp;":"&amp;ADDRESS($B$11,$X$2-1+AN$8)),INDIRECT("rP!"&amp;ADDRESS(Prcsses!$B25,$X$2+$P$8-AN$8)&amp;":"&amp;ADDRESS(Prcsses!$B25,$X$2-1+$P$8))))</f>
        <v>280908</v>
      </c>
      <c r="AO274" s="5">
        <f ca="1">IF(AO$4="",0,SUMPRODUCT(INDIRECT(ADDRESS($B35,$X$2)&amp;":"&amp;ADDRESS($B35,$X$2-1+AO$8)),INDIRECT(ADDRESS($B$11,$X$2)&amp;":"&amp;ADDRESS($B$11,$X$2-1+AO$8)),INDIRECT("rP!"&amp;ADDRESS(Prcsses!$B25,$X$2+$P$8-AO$8)&amp;":"&amp;ADDRESS(Prcsses!$B25,$X$2-1+$P$8))))</f>
        <v>301716</v>
      </c>
      <c r="AP274" s="5">
        <f ca="1">IF(AP$4="",0,SUMPRODUCT(INDIRECT(ADDRESS($B35,$X$2)&amp;":"&amp;ADDRESS($B35,$X$2-1+AP$8)),INDIRECT(ADDRESS($B$11,$X$2)&amp;":"&amp;ADDRESS($B$11,$X$2-1+AP$8)),INDIRECT("rP!"&amp;ADDRESS(Prcsses!$B25,$X$2+$P$8-AP$8)&amp;":"&amp;ADDRESS(Prcsses!$B25,$X$2-1+$P$8))))</f>
        <v>322524</v>
      </c>
      <c r="AQ274" s="5">
        <f ca="1">IF(AQ$4="",0,SUMPRODUCT(INDIRECT(ADDRESS($B35,$X$2)&amp;":"&amp;ADDRESS($B35,$X$2-1+AQ$8)),INDIRECT(ADDRESS($B$11,$X$2)&amp;":"&amp;ADDRESS($B$11,$X$2-1+AQ$8)),INDIRECT("rP!"&amp;ADDRESS(Prcsses!$B25,$X$2+$P$8-AQ$8)&amp;":"&amp;ADDRESS(Prcsses!$B25,$X$2-1+$P$8))))</f>
        <v>343332</v>
      </c>
      <c r="AR274" s="5">
        <f ca="1">IF(AR$4="",0,SUMPRODUCT(INDIRECT(ADDRESS($B35,$X$2)&amp;":"&amp;ADDRESS($B35,$X$2-1+AR$8)),INDIRECT(ADDRESS($B$11,$X$2)&amp;":"&amp;ADDRESS($B$11,$X$2-1+AR$8)),INDIRECT("rP!"&amp;ADDRESS(Prcsses!$B25,$X$2+$P$8-AR$8)&amp;":"&amp;ADDRESS(Prcsses!$B25,$X$2-1+$P$8))))</f>
        <v>367885.44</v>
      </c>
      <c r="AS274" s="5">
        <f ca="1">IF(AS$4="",0,SUMPRODUCT(INDIRECT(ADDRESS($B35,$X$2)&amp;":"&amp;ADDRESS($B35,$X$2-1+AS$8)),INDIRECT(ADDRESS($B$11,$X$2)&amp;":"&amp;ADDRESS($B$11,$X$2-1+AS$8)),INDIRECT("rP!"&amp;ADDRESS(Prcsses!$B25,$X$2+$P$8-AS$8)&amp;":"&amp;ADDRESS(Prcsses!$B25,$X$2-1+$P$8))))</f>
        <v>392646.95999999996</v>
      </c>
      <c r="AT274" s="5">
        <f ca="1">IF(AT$4="",0,SUMPRODUCT(INDIRECT(ADDRESS($B35,$X$2)&amp;":"&amp;ADDRESS($B35,$X$2-1+AT$8)),INDIRECT(ADDRESS($B$11,$X$2)&amp;":"&amp;ADDRESS($B$11,$X$2-1+AT$8)),INDIRECT("rP!"&amp;ADDRESS(Prcsses!$B25,$X$2+$P$8-AT$8)&amp;":"&amp;ADDRESS(Prcsses!$B25,$X$2-1+$P$8))))</f>
        <v>413871.12</v>
      </c>
      <c r="AU274" s="5">
        <f ca="1">IF(AU$4="",0,SUMPRODUCT(INDIRECT(ADDRESS($B35,$X$2)&amp;":"&amp;ADDRESS($B35,$X$2-1+AU$8)),INDIRECT(ADDRESS($B$11,$X$2)&amp;":"&amp;ADDRESS($B$11,$X$2-1+AU$8)),INDIRECT("rP!"&amp;ADDRESS(Prcsses!$B25,$X$2+$P$8-AU$8)&amp;":"&amp;ADDRESS(Prcsses!$B25,$X$2-1+$P$8))))</f>
        <v>435095.27999999997</v>
      </c>
      <c r="AV274" s="5">
        <f ca="1">IF(AV$4="",0,SUMPRODUCT(INDIRECT(ADDRESS($B35,$X$2)&amp;":"&amp;ADDRESS($B35,$X$2-1+AV$8)),INDIRECT(ADDRESS($B$11,$X$2)&amp;":"&amp;ADDRESS($B$11,$X$2-1+AV$8)),INDIRECT("rP!"&amp;ADDRESS(Prcsses!$B25,$X$2+$P$8-AV$8)&amp;":"&amp;ADDRESS(Prcsses!$B25,$X$2-1+$P$8))))</f>
        <v>456319.44</v>
      </c>
      <c r="AW274" s="5">
        <f ca="1">IF(AW$4="",0,SUMPRODUCT(INDIRECT(ADDRESS($B35,$X$2)&amp;":"&amp;ADDRESS($B35,$X$2-1+AW$8)),INDIRECT(ADDRESS($B$11,$X$2)&amp;":"&amp;ADDRESS($B$11,$X$2-1+AW$8)),INDIRECT("rP!"&amp;ADDRESS(Prcsses!$B25,$X$2+$P$8-AW$8)&amp;":"&amp;ADDRESS(Prcsses!$B25,$X$2-1+$P$8))))</f>
        <v>477543.6</v>
      </c>
      <c r="AX274" s="5">
        <f ca="1">IF(AX$4="",0,SUMPRODUCT(INDIRECT(ADDRESS($B35,$X$2)&amp;":"&amp;ADDRESS($B35,$X$2-1+AX$8)),INDIRECT(ADDRESS($B$11,$X$2)&amp;":"&amp;ADDRESS($B$11,$X$2-1+AX$8)),INDIRECT("rP!"&amp;ADDRESS(Prcsses!$B25,$X$2+$P$8-AX$8)&amp;":"&amp;ADDRESS(Prcsses!$B25,$X$2-1+$P$8))))</f>
        <v>503861.55839999998</v>
      </c>
      <c r="AY274" s="5">
        <f ca="1">IF(AY$4="",0,SUMPRODUCT(INDIRECT(ADDRESS($B35,$X$2)&amp;":"&amp;ADDRESS($B35,$X$2-1+AY$8)),INDIRECT(ADDRESS($B$11,$X$2)&amp;":"&amp;ADDRESS($B$11,$X$2-1+AY$8)),INDIRECT("rP!"&amp;ADDRESS(Prcsses!$B25,$X$2+$P$8-AY$8)&amp;":"&amp;ADDRESS(Prcsses!$B25,$X$2-1+$P$8))))</f>
        <v>530391.75839999993</v>
      </c>
      <c r="AZ274" s="5">
        <f ca="1">IF(AZ$4="",0,SUMPRODUCT(INDIRECT(ADDRESS($B35,$X$2)&amp;":"&amp;ADDRESS($B35,$X$2-1+AZ$8)),INDIRECT(ADDRESS($B$11,$X$2)&amp;":"&amp;ADDRESS($B$11,$X$2-1+AZ$8)),INDIRECT("rP!"&amp;ADDRESS(Prcsses!$B25,$X$2+$P$8-AZ$8)&amp;":"&amp;ADDRESS(Prcsses!$B25,$X$2-1+$P$8))))</f>
        <v>552040.40159999998</v>
      </c>
      <c r="BA274" s="5">
        <f ca="1">IF(BA$4="",0,SUMPRODUCT(INDIRECT(ADDRESS($B35,$X$2)&amp;":"&amp;ADDRESS($B35,$X$2-1+BA$8)),INDIRECT(ADDRESS($B$11,$X$2)&amp;":"&amp;ADDRESS($B$11,$X$2-1+BA$8)),INDIRECT("rP!"&amp;ADDRESS(Prcsses!$B25,$X$2+$P$8-BA$8)&amp;":"&amp;ADDRESS(Prcsses!$B25,$X$2-1+$P$8))))</f>
        <v>573689.04480000003</v>
      </c>
      <c r="BB274" s="5">
        <f ca="1">IF(BB$4="",0,SUMPRODUCT(INDIRECT(ADDRESS($B35,$X$2)&amp;":"&amp;ADDRESS($B35,$X$2-1+BB$8)),INDIRECT(ADDRESS($B$11,$X$2)&amp;":"&amp;ADDRESS($B$11,$X$2-1+BB$8)),INDIRECT("rP!"&amp;ADDRESS(Prcsses!$B25,$X$2+$P$8-BB$8)&amp;":"&amp;ADDRESS(Prcsses!$B25,$X$2-1+$P$8))))</f>
        <v>595337.68799999997</v>
      </c>
      <c r="BC274" s="5">
        <f ca="1">IF(BC$4="",0,SUMPRODUCT(INDIRECT(ADDRESS($B35,$X$2)&amp;":"&amp;ADDRESS($B35,$X$2-1+BC$8)),INDIRECT(ADDRESS($B$11,$X$2)&amp;":"&amp;ADDRESS($B$11,$X$2-1+BC$8)),INDIRECT("rP!"&amp;ADDRESS(Prcsses!$B25,$X$2+$P$8-BC$8)&amp;":"&amp;ADDRESS(Prcsses!$B25,$X$2-1+$P$8))))</f>
        <v>616986.33120000002</v>
      </c>
      <c r="BD274" s="5">
        <f ca="1">IF(BD$4="",0,SUMPRODUCT(INDIRECT(ADDRESS($B35,$X$2)&amp;":"&amp;ADDRESS($B35,$X$2-1+BD$8)),INDIRECT(ADDRESS($B$11,$X$2)&amp;":"&amp;ADDRESS($B$11,$X$2-1+BD$8)),INDIRECT("rP!"&amp;ADDRESS(Prcsses!$B25,$X$2+$P$8-BD$8)&amp;":"&amp;ADDRESS(Prcsses!$B25,$X$2-1+$P$8))))</f>
        <v>645129.56735999999</v>
      </c>
      <c r="BE274" s="5">
        <f ca="1">IF(BE$4="",0,SUMPRODUCT(INDIRECT(ADDRESS($B35,$X$2)&amp;":"&amp;ADDRESS($B35,$X$2-1+BE$8)),INDIRECT(ADDRESS($B$11,$X$2)&amp;":"&amp;ADDRESS($B$11,$X$2-1+BE$8)),INDIRECT("rP!"&amp;ADDRESS(Prcsses!$B25,$X$2+$P$8-BE$8)&amp;":"&amp;ADDRESS(Prcsses!$B25,$X$2-1+$P$8))))</f>
        <v>673489.28995200002</v>
      </c>
      <c r="BF274" s="5">
        <f ca="1">IF(BF$4="",0,SUMPRODUCT(INDIRECT(ADDRESS($B35,$X$2)&amp;":"&amp;ADDRESS($B35,$X$2-1+BF$8)),INDIRECT(ADDRESS($B$11,$X$2)&amp;":"&amp;ADDRESS($B$11,$X$2-1+BF$8)),INDIRECT("rP!"&amp;ADDRESS(Prcsses!$B25,$X$2+$P$8-BF$8)&amp;":"&amp;ADDRESS(Prcsses!$B25,$X$2-1+$P$8))))</f>
        <v>695570.90601599996</v>
      </c>
      <c r="BG274" s="5">
        <f ca="1">IF(BG$4="",0,SUMPRODUCT(INDIRECT(ADDRESS($B35,$X$2)&amp;":"&amp;ADDRESS($B35,$X$2-1+BG$8)),INDIRECT(ADDRESS($B$11,$X$2)&amp;":"&amp;ADDRESS($B$11,$X$2-1+BG$8)),INDIRECT("rP!"&amp;ADDRESS(Prcsses!$B25,$X$2+$P$8-BG$8)&amp;":"&amp;ADDRESS(Prcsses!$B25,$X$2-1+$P$8))))</f>
        <v>717652.52208000002</v>
      </c>
      <c r="BH274" s="5">
        <f ca="1">IF(BH$4="",0,SUMPRODUCT(INDIRECT(ADDRESS($B35,$X$2)&amp;":"&amp;ADDRESS($B35,$X$2-1+BH$8)),INDIRECT(ADDRESS($B$11,$X$2)&amp;":"&amp;ADDRESS($B$11,$X$2-1+BH$8)),INDIRECT("rP!"&amp;ADDRESS(Prcsses!$B25,$X$2+$P$8-BH$8)&amp;":"&amp;ADDRESS(Prcsses!$B25,$X$2-1+$P$8))))</f>
        <v>739734.13814399997</v>
      </c>
      <c r="BI274" s="5">
        <f ca="1">IF(BI$4="",0,SUMPRODUCT(INDIRECT(ADDRESS($B35,$X$2)&amp;":"&amp;ADDRESS($B35,$X$2-1+BI$8)),INDIRECT(ADDRESS($B$11,$X$2)&amp;":"&amp;ADDRESS($B$11,$X$2-1+BI$8)),INDIRECT("rP!"&amp;ADDRESS(Prcsses!$B25,$X$2+$P$8-BI$8)&amp;":"&amp;ADDRESS(Prcsses!$B25,$X$2-1+$P$8))))</f>
        <v>761815.75420800003</v>
      </c>
      <c r="BJ274" s="5">
        <f ca="1">IF(BJ$4="",0,SUMPRODUCT(INDIRECT(ADDRESS($B35,$X$2)&amp;":"&amp;ADDRESS($B35,$X$2-1+BJ$8)),INDIRECT(ADDRESS($B$11,$X$2)&amp;":"&amp;ADDRESS($B$11,$X$2-1+BJ$8)),INDIRECT("rP!"&amp;ADDRESS(Prcsses!$B25,$X$2+$P$8-BJ$8)&amp;":"&amp;ADDRESS(Prcsses!$B25,$X$2-1+$P$8))))</f>
        <v>791846.7520550401</v>
      </c>
      <c r="BK274" s="5">
        <f ca="1">IF(BK$4="",0,SUMPRODUCT(INDIRECT(ADDRESS($B35,$X$2)&amp;":"&amp;ADDRESS($B35,$X$2-1+BK$8)),INDIRECT(ADDRESS($B$11,$X$2)&amp;":"&amp;ADDRESS($B$11,$X$2-1+BK$8)),INDIRECT("rP!"&amp;ADDRESS(Prcsses!$B25,$X$2+$P$8-BK$8)&amp;":"&amp;ADDRESS(Prcsses!$B25,$X$2-1+$P$8))))</f>
        <v>822098.56606272003</v>
      </c>
      <c r="BL274" s="5">
        <f ca="1">IF(BL$4="",0,SUMPRODUCT(INDIRECT(ADDRESS($B35,$X$2)&amp;":"&amp;ADDRESS($B35,$X$2-1+BL$8)),INDIRECT(ADDRESS($B$11,$X$2)&amp;":"&amp;ADDRESS($B$11,$X$2-1+BL$8)),INDIRECT("rP!"&amp;ADDRESS(Prcsses!$B25,$X$2+$P$8-BL$8)&amp;":"&amp;ADDRESS(Prcsses!$B25,$X$2-1+$P$8))))</f>
        <v>844621.81444800016</v>
      </c>
      <c r="BM274" s="5">
        <f ca="1">IF(BM$4="",0,SUMPRODUCT(INDIRECT(ADDRESS($B35,$X$2)&amp;":"&amp;ADDRESS($B35,$X$2-1+BM$8)),INDIRECT(ADDRESS($B$11,$X$2)&amp;":"&amp;ADDRESS($B$11,$X$2-1+BM$8)),INDIRECT("rP!"&amp;ADDRESS(Prcsses!$B25,$X$2+$P$8-BM$8)&amp;":"&amp;ADDRESS(Prcsses!$B25,$X$2-1+$P$8))))</f>
        <v>867145.06283328007</v>
      </c>
      <c r="BN274" s="5">
        <f ca="1">IF(BN$4="",0,SUMPRODUCT(INDIRECT(ADDRESS($B35,$X$2)&amp;":"&amp;ADDRESS($B35,$X$2-1+BN$8)),INDIRECT(ADDRESS($B$11,$X$2)&amp;":"&amp;ADDRESS($B$11,$X$2-1+BN$8)),INDIRECT("rP!"&amp;ADDRESS(Prcsses!$B25,$X$2+$P$8-BN$8)&amp;":"&amp;ADDRESS(Prcsses!$B25,$X$2-1+$P$8))))</f>
        <v>889668.31121856021</v>
      </c>
      <c r="BO274" s="5">
        <f ca="1">IF(BO$4="",0,SUMPRODUCT(INDIRECT(ADDRESS($B35,$X$2)&amp;":"&amp;ADDRESS($B35,$X$2-1+BO$8)),INDIRECT(ADDRESS($B$11,$X$2)&amp;":"&amp;ADDRESS($B$11,$X$2-1+BO$8)),INDIRECT("rP!"&amp;ADDRESS(Prcsses!$B25,$X$2+$P$8-BO$8)&amp;":"&amp;ADDRESS(Prcsses!$B25,$X$2-1+$P$8))))</f>
        <v>912191.55960384011</v>
      </c>
      <c r="BP274" s="5">
        <f ca="1">IF(BP$4="",0,SUMPRODUCT(INDIRECT(ADDRESS($B35,$X$2)&amp;":"&amp;ADDRESS($B35,$X$2-1+BP$8)),INDIRECT(ADDRESS($B$11,$X$2)&amp;":"&amp;ADDRESS($B$11,$X$2-1+BP$8)),INDIRECT("rP!"&amp;ADDRESS(Prcsses!$B25,$X$2+$P$8-BP$8)&amp;":"&amp;ADDRESS(Prcsses!$B25,$X$2-1+$P$8))))</f>
        <v>944174.57231093757</v>
      </c>
      <c r="BQ274" s="5">
        <f ca="1">IF(BQ$4="",0,SUMPRODUCT(INDIRECT(ADDRESS($B35,$X$2)&amp;":"&amp;ADDRESS($B35,$X$2-1+BQ$8)),INDIRECT(ADDRESS($B$11,$X$2)&amp;":"&amp;ADDRESS($B$11,$X$2-1+BQ$8)),INDIRECT("rP!"&amp;ADDRESS(Prcsses!$B25,$X$2+$P$8-BQ$8)&amp;":"&amp;ADDRESS(Prcsses!$B25,$X$2-1+$P$8))))</f>
        <v>976382.81750188791</v>
      </c>
      <c r="BR274" s="5">
        <f ca="1">IF(BR$4="",0,SUMPRODUCT(INDIRECT(ADDRESS($B35,$X$2)&amp;":"&amp;ADDRESS($B35,$X$2-1+BR$8)),INDIRECT(ADDRESS($B$11,$X$2)&amp;":"&amp;ADDRESS($B$11,$X$2-1+BR$8)),INDIRECT("rP!"&amp;ADDRESS(Prcsses!$B25,$X$2+$P$8-BR$8)&amp;":"&amp;ADDRESS(Prcsses!$B25,$X$2-1+$P$8))))</f>
        <v>999356.53085487336</v>
      </c>
      <c r="BS274" s="5">
        <f ca="1">IF(BS$4="",0,SUMPRODUCT(INDIRECT(ADDRESS($B35,$X$2)&amp;":"&amp;ADDRESS($B35,$X$2-1+BS$8)),INDIRECT(ADDRESS($B$11,$X$2)&amp;":"&amp;ADDRESS($B$11,$X$2-1+BS$8)),INDIRECT("rP!"&amp;ADDRESS(Prcsses!$B25,$X$2+$P$8-BS$8)&amp;":"&amp;ADDRESS(Prcsses!$B25,$X$2-1+$P$8))))</f>
        <v>1022330.244207859</v>
      </c>
      <c r="BT274" s="5">
        <f ca="1">IF(BT$4="",0,SUMPRODUCT(INDIRECT(ADDRESS($B35,$X$2)&amp;":"&amp;ADDRESS($B35,$X$2-1+BT$8)),INDIRECT(ADDRESS($B$11,$X$2)&amp;":"&amp;ADDRESS($B$11,$X$2-1+BT$8)),INDIRECT("rP!"&amp;ADDRESS(Prcsses!$B25,$X$2+$P$8-BT$8)&amp;":"&amp;ADDRESS(Prcsses!$B25,$X$2-1+$P$8))))</f>
        <v>1045303.9575608447</v>
      </c>
      <c r="BU274" s="5">
        <f ca="1">IF(BU$4="",0,SUMPRODUCT(INDIRECT(ADDRESS($B35,$X$2)&amp;":"&amp;ADDRESS($B35,$X$2-1+BU$8)),INDIRECT(ADDRESS($B$11,$X$2)&amp;":"&amp;ADDRESS($B$11,$X$2-1+BU$8)),INDIRECT("rP!"&amp;ADDRESS(Prcsses!$B25,$X$2+$P$8-BU$8)&amp;":"&amp;ADDRESS(Prcsses!$B25,$X$2-1+$P$8))))</f>
        <v>1068277.6709138304</v>
      </c>
      <c r="BV274" s="5">
        <f ca="1">IF(BV$4="",0,SUMPRODUCT(INDIRECT(ADDRESS($B35,$X$2)&amp;":"&amp;ADDRESS($B35,$X$2-1+BV$8)),INDIRECT(ADDRESS($B$11,$X$2)&amp;":"&amp;ADDRESS($B$11,$X$2-1+BV$8)),INDIRECT("rP!"&amp;ADDRESS(Prcsses!$B25,$X$2+$P$8-BV$8)&amp;":"&amp;ADDRESS(Prcsses!$B25,$X$2-1+$P$8))))</f>
        <v>1102278.766676249</v>
      </c>
      <c r="BW274" s="5">
        <f ca="1">IF(BW$4="",0,SUMPRODUCT(INDIRECT(ADDRESS($B35,$X$2)&amp;":"&amp;ADDRESS($B35,$X$2-1+BW$8)),INDIRECT(ADDRESS($B$11,$X$2)&amp;":"&amp;ADDRESS($B$11,$X$2-1+BW$8)),INDIRECT("rP!"&amp;ADDRESS(Prcsses!$B25,$X$2+$P$8-BW$8)&amp;":"&amp;ADDRESS(Prcsses!$B25,$X$2-1+$P$8))))</f>
        <v>1136509.5995721975</v>
      </c>
      <c r="BX274" s="5">
        <f ca="1">IF(BX$4="",0,SUMPRODUCT(INDIRECT(ADDRESS($B35,$X$2)&amp;":"&amp;ADDRESS($B35,$X$2-1+BX$8)),INDIRECT(ADDRESS($B$11,$X$2)&amp;":"&amp;ADDRESS($B$11,$X$2-1+BX$8)),INDIRECT("rP!"&amp;ADDRESS(Prcsses!$B25,$X$2+$P$8-BX$8)&amp;":"&amp;ADDRESS(Prcsses!$B25,$X$2-1+$P$8))))</f>
        <v>1159942.7871922429</v>
      </c>
      <c r="BY274" s="5">
        <f ca="1">IF(BY$4="",0,SUMPRODUCT(INDIRECT(ADDRESS($B35,$X$2)&amp;":"&amp;ADDRESS($B35,$X$2-1+BY$8)),INDIRECT(ADDRESS($B$11,$X$2)&amp;":"&amp;ADDRESS($B$11,$X$2-1+BY$8)),INDIRECT("rP!"&amp;ADDRESS(Prcsses!$B25,$X$2+$P$8-BY$8)&amp;":"&amp;ADDRESS(Prcsses!$B25,$X$2-1+$P$8))))</f>
        <v>1183375.9748122883</v>
      </c>
      <c r="BZ274" s="5">
        <f ca="1">IF(BZ$4="",0,SUMPRODUCT(INDIRECT(ADDRESS($B35,$X$2)&amp;":"&amp;ADDRESS($B35,$X$2-1+BZ$8)),INDIRECT(ADDRESS($B$11,$X$2)&amp;":"&amp;ADDRESS($B$11,$X$2-1+BZ$8)),INDIRECT("rP!"&amp;ADDRESS(Prcsses!$B25,$X$2+$P$8-BZ$8)&amp;":"&amp;ADDRESS(Prcsses!$B25,$X$2-1+$P$8))))</f>
        <v>1206809.1624323335</v>
      </c>
      <c r="CA274" s="5">
        <f ca="1">IF(CA$4="",0,SUMPRODUCT(INDIRECT(ADDRESS($B35,$X$2)&amp;":"&amp;ADDRESS($B35,$X$2-1+CA$8)),INDIRECT(ADDRESS($B$11,$X$2)&amp;":"&amp;ADDRESS($B$11,$X$2-1+CA$8)),INDIRECT("rP!"&amp;ADDRESS(Prcsses!$B25,$X$2+$P$8-CA$8)&amp;":"&amp;ADDRESS(Prcsses!$B25,$X$2-1+$P$8))))</f>
        <v>1230242.3500523788</v>
      </c>
      <c r="CB274" s="5">
        <f ca="1">IF(CB$4="",0,SUMPRODUCT(INDIRECT(ADDRESS($B35,$X$2)&amp;":"&amp;ADDRESS($B35,$X$2-1+CB$8)),INDIRECT(ADDRESS($B$11,$X$2)&amp;":"&amp;ADDRESS($B$11,$X$2-1+CB$8)),INDIRECT("rP!"&amp;ADDRESS(Prcsses!$B25,$X$2+$P$8-CB$8)&amp;":"&amp;ADDRESS(Prcsses!$B25,$X$2-1+$P$8))))</f>
        <v>1266329.4589872486</v>
      </c>
      <c r="CC274" s="5">
        <f ca="1">IF(CC$4="",0,SUMPRODUCT(INDIRECT(ADDRESS($B35,$X$2)&amp;":"&amp;ADDRESS($B35,$X$2-1+CC$8)),INDIRECT(ADDRESS($B$11,$X$2)&amp;":"&amp;ADDRESS($B$11,$X$2-1+CC$8)),INDIRECT("rP!"&amp;ADDRESS(Prcsses!$B25,$X$2+$P$8-CC$8)&amp;":"&amp;ADDRESS(Prcsses!$B25,$X$2-1+$P$8))))</f>
        <v>1302650.8997983187</v>
      </c>
      <c r="CD274" s="5">
        <f ca="1">IF(CD$4="",0,SUMPRODUCT(INDIRECT(ADDRESS($B35,$X$2)&amp;":"&amp;ADDRESS($B35,$X$2-1+CD$8)),INDIRECT(ADDRESS($B$11,$X$2)&amp;":"&amp;ADDRESS($B$11,$X$2-1+CD$8)),INDIRECT("rP!"&amp;ADDRESS(Prcsses!$B25,$X$2+$P$8-CD$8)&amp;":"&amp;ADDRESS(Prcsses!$B25,$X$2-1+$P$8))))</f>
        <v>1326552.7511707651</v>
      </c>
      <c r="CE274" s="5">
        <f ca="1">IF(CE$4="",0,SUMPRODUCT(INDIRECT(ADDRESS($B35,$X$2)&amp;":"&amp;ADDRESS($B35,$X$2-1+CE$8)),INDIRECT(ADDRESS($B$11,$X$2)&amp;":"&amp;ADDRESS($B$11,$X$2-1+CE$8)),INDIRECT("rP!"&amp;ADDRESS(Prcsses!$B25,$X$2+$P$8-CE$8)&amp;":"&amp;ADDRESS(Prcsses!$B25,$X$2-1+$P$8))))</f>
        <v>1350454.6025432111</v>
      </c>
      <c r="CF274" s="5">
        <f ca="1">IF(CF$4="",0,SUMPRODUCT(INDIRECT(ADDRESS($B35,$X$2)&amp;":"&amp;ADDRESS($B35,$X$2-1+CF$8)),INDIRECT(ADDRESS($B$11,$X$2)&amp;":"&amp;ADDRESS($B$11,$X$2-1+CF$8)),INDIRECT("rP!"&amp;ADDRESS(Prcsses!$B25,$X$2+$P$8-CF$8)&amp;":"&amp;ADDRESS(Prcsses!$B25,$X$2-1+$P$8))))</f>
        <v>0</v>
      </c>
    </row>
    <row r="275" spans="2:84" x14ac:dyDescent="0.3">
      <c r="B275" s="13">
        <f>ROW()</f>
        <v>275</v>
      </c>
      <c r="H275" s="1" t="str">
        <f t="shared" si="191"/>
        <v>Оплата себест. закупок и затрат</v>
      </c>
      <c r="I275" s="1" t="str">
        <f>Prcsses!I17</f>
        <v>ФОТ производственного персонала</v>
      </c>
      <c r="M275" s="53" t="s">
        <v>18</v>
      </c>
      <c r="U275" s="5">
        <f t="shared" ca="1" si="190"/>
        <v>365514330.12968898</v>
      </c>
      <c r="X275" s="5">
        <f ca="1">IF(X$4="",0,SUMPRODUCT(INDIRECT(ADDRESS($B36,$X$2)&amp;":"&amp;ADDRESS($B36,$X$2-1+X$8)),INDIRECT(ADDRESS($B$11,$X$2)&amp;":"&amp;ADDRESS($B$11,$X$2-1+X$8)),INDIRECT("rP!"&amp;ADDRESS(Prcsses!$B26,$X$2+$P$8-X$8)&amp;":"&amp;ADDRESS(Prcsses!$B26,$X$2-1+$P$8))))</f>
        <v>0</v>
      </c>
      <c r="Y275" s="5">
        <f ca="1">IF(Y$4="",0,SUMPRODUCT(INDIRECT(ADDRESS($B36,$X$2)&amp;":"&amp;ADDRESS($B36,$X$2-1+Y$8)),INDIRECT(ADDRESS($B$11,$X$2)&amp;":"&amp;ADDRESS($B$11,$X$2-1+Y$8)),INDIRECT("rP!"&amp;ADDRESS(Prcsses!$B26,$X$2+$P$8-Y$8)&amp;":"&amp;ADDRESS(Prcsses!$B26,$X$2-1+$P$8))))</f>
        <v>0</v>
      </c>
      <c r="Z275" s="5">
        <f ca="1">IF(Z$4="",0,SUMPRODUCT(INDIRECT(ADDRESS($B36,$X$2)&amp;":"&amp;ADDRESS($B36,$X$2-1+Z$8)),INDIRECT(ADDRESS($B$11,$X$2)&amp;":"&amp;ADDRESS($B$11,$X$2-1+Z$8)),INDIRECT("rP!"&amp;ADDRESS(Prcsses!$B26,$X$2+$P$8-Z$8)&amp;":"&amp;ADDRESS(Prcsses!$B26,$X$2-1+$P$8))))</f>
        <v>0</v>
      </c>
      <c r="AA275" s="5">
        <f ca="1">IF(AA$4="",0,SUMPRODUCT(INDIRECT(ADDRESS($B36,$X$2)&amp;":"&amp;ADDRESS($B36,$X$2-1+AA$8)),INDIRECT(ADDRESS($B$11,$X$2)&amp;":"&amp;ADDRESS($B$11,$X$2-1+AA$8)),INDIRECT("rP!"&amp;ADDRESS(Prcsses!$B26,$X$2+$P$8-AA$8)&amp;":"&amp;ADDRESS(Prcsses!$B26,$X$2-1+$P$8))))</f>
        <v>0</v>
      </c>
      <c r="AB275" s="5">
        <f ca="1">IF(AB$4="",0,SUMPRODUCT(INDIRECT(ADDRESS($B36,$X$2)&amp;":"&amp;ADDRESS($B36,$X$2-1+AB$8)),INDIRECT(ADDRESS($B$11,$X$2)&amp;":"&amp;ADDRESS($B$11,$X$2-1+AB$8)),INDIRECT("rP!"&amp;ADDRESS(Prcsses!$B26,$X$2+$P$8-AB$8)&amp;":"&amp;ADDRESS(Prcsses!$B26,$X$2-1+$P$8))))</f>
        <v>200000</v>
      </c>
      <c r="AC275" s="5">
        <f ca="1">IF(AC$4="",0,SUMPRODUCT(INDIRECT(ADDRESS($B36,$X$2)&amp;":"&amp;ADDRESS($B36,$X$2-1+AC$8)),INDIRECT(ADDRESS($B$11,$X$2)&amp;":"&amp;ADDRESS($B$11,$X$2-1+AC$8)),INDIRECT("rP!"&amp;ADDRESS(Prcsses!$B26,$X$2+$P$8-AC$8)&amp;":"&amp;ADDRESS(Prcsses!$B26,$X$2-1+$P$8))))</f>
        <v>500000</v>
      </c>
      <c r="AD275" s="5">
        <f ca="1">IF(AD$4="",0,SUMPRODUCT(INDIRECT(ADDRESS($B36,$X$2)&amp;":"&amp;ADDRESS($B36,$X$2-1+AD$8)),INDIRECT(ADDRESS($B$11,$X$2)&amp;":"&amp;ADDRESS($B$11,$X$2-1+AD$8)),INDIRECT("rP!"&amp;ADDRESS(Prcsses!$B26,$X$2+$P$8-AD$8)&amp;":"&amp;ADDRESS(Prcsses!$B26,$X$2-1+$P$8))))</f>
        <v>700000</v>
      </c>
      <c r="AE275" s="5">
        <f ca="1">IF(AE$4="",0,SUMPRODUCT(INDIRECT(ADDRESS($B36,$X$2)&amp;":"&amp;ADDRESS($B36,$X$2-1+AE$8)),INDIRECT(ADDRESS($B$11,$X$2)&amp;":"&amp;ADDRESS($B$11,$X$2-1+AE$8)),INDIRECT("rP!"&amp;ADDRESS(Prcsses!$B26,$X$2+$P$8-AE$8)&amp;":"&amp;ADDRESS(Prcsses!$B26,$X$2-1+$P$8))))</f>
        <v>900000</v>
      </c>
      <c r="AF275" s="5">
        <f ca="1">IF(AF$4="",0,SUMPRODUCT(INDIRECT(ADDRESS($B36,$X$2)&amp;":"&amp;ADDRESS($B36,$X$2-1+AF$8)),INDIRECT(ADDRESS($B$11,$X$2)&amp;":"&amp;ADDRESS($B$11,$X$2-1+AF$8)),INDIRECT("rP!"&amp;ADDRESS(Prcsses!$B26,$X$2+$P$8-AF$8)&amp;":"&amp;ADDRESS(Prcsses!$B26,$X$2-1+$P$8))))</f>
        <v>1112000</v>
      </c>
      <c r="AG275" s="5">
        <f ca="1">IF(AG$4="",0,SUMPRODUCT(INDIRECT(ADDRESS($B36,$X$2)&amp;":"&amp;ADDRESS($B36,$X$2-1+AG$8)),INDIRECT(ADDRESS($B$11,$X$2)&amp;":"&amp;ADDRESS($B$11,$X$2-1+AG$8)),INDIRECT("rP!"&amp;ADDRESS(Prcsses!$B26,$X$2+$P$8-AG$8)&amp;":"&amp;ADDRESS(Prcsses!$B26,$X$2-1+$P$8))))</f>
        <v>1326000</v>
      </c>
      <c r="AH275" s="5">
        <f ca="1">IF(AH$4="",0,SUMPRODUCT(INDIRECT(ADDRESS($B36,$X$2)&amp;":"&amp;ADDRESS($B36,$X$2-1+AH$8)),INDIRECT(ADDRESS($B$11,$X$2)&amp;":"&amp;ADDRESS($B$11,$X$2-1+AH$8)),INDIRECT("rP!"&amp;ADDRESS(Prcsses!$B26,$X$2+$P$8-AH$8)&amp;":"&amp;ADDRESS(Prcsses!$B26,$X$2-1+$P$8))))</f>
        <v>1530000</v>
      </c>
      <c r="AI275" s="5">
        <f ca="1">IF(AI$4="",0,SUMPRODUCT(INDIRECT(ADDRESS($B36,$X$2)&amp;":"&amp;ADDRESS($B36,$X$2-1+AI$8)),INDIRECT(ADDRESS($B$11,$X$2)&amp;":"&amp;ADDRESS($B$11,$X$2-1+AI$8)),INDIRECT("rP!"&amp;ADDRESS(Prcsses!$B26,$X$2+$P$8-AI$8)&amp;":"&amp;ADDRESS(Prcsses!$B26,$X$2-1+$P$8))))</f>
        <v>1734000</v>
      </c>
      <c r="AJ275" s="5">
        <f ca="1">IF(AJ$4="",0,SUMPRODUCT(INDIRECT(ADDRESS($B36,$X$2)&amp;":"&amp;ADDRESS($B36,$X$2-1+AJ$8)),INDIRECT(ADDRESS($B$11,$X$2)&amp;":"&amp;ADDRESS($B$11,$X$2-1+AJ$8)),INDIRECT("rP!"&amp;ADDRESS(Prcsses!$B26,$X$2+$P$8-AJ$8)&amp;":"&amp;ADDRESS(Prcsses!$B26,$X$2-1+$P$8))))</f>
        <v>1938000</v>
      </c>
      <c r="AK275" s="5">
        <f ca="1">IF(AK$4="",0,SUMPRODUCT(INDIRECT(ADDRESS($B36,$X$2)&amp;":"&amp;ADDRESS($B36,$X$2-1+AK$8)),INDIRECT(ADDRESS($B$11,$X$2)&amp;":"&amp;ADDRESS($B$11,$X$2-1+AK$8)),INDIRECT("rP!"&amp;ADDRESS(Prcsses!$B26,$X$2+$P$8-AK$8)&amp;":"&amp;ADDRESS(Prcsses!$B26,$X$2-1+$P$8))))</f>
        <v>2142000</v>
      </c>
      <c r="AL275" s="5">
        <f ca="1">IF(AL$4="",0,SUMPRODUCT(INDIRECT(ADDRESS($B36,$X$2)&amp;":"&amp;ADDRESS($B36,$X$2-1+AL$8)),INDIRECT(ADDRESS($B$11,$X$2)&amp;":"&amp;ADDRESS($B$11,$X$2-1+AL$8)),INDIRECT("rP!"&amp;ADDRESS(Prcsses!$B26,$X$2+$P$8-AL$8)&amp;":"&amp;ADDRESS(Prcsses!$B26,$X$2-1+$P$8))))</f>
        <v>2370480</v>
      </c>
      <c r="AM275" s="5">
        <f ca="1">IF(AM$4="",0,SUMPRODUCT(INDIRECT(ADDRESS($B36,$X$2)&amp;":"&amp;ADDRESS($B36,$X$2-1+AM$8)),INDIRECT(ADDRESS($B$11,$X$2)&amp;":"&amp;ADDRESS($B$11,$X$2-1+AM$8)),INDIRECT("rP!"&amp;ADDRESS(Prcsses!$B26,$X$2+$P$8-AM$8)&amp;":"&amp;ADDRESS(Prcsses!$B26,$X$2-1+$P$8))))</f>
        <v>2601000</v>
      </c>
      <c r="AN275" s="5">
        <f ca="1">IF(AN$4="",0,SUMPRODUCT(INDIRECT(ADDRESS($B36,$X$2)&amp;":"&amp;ADDRESS($B36,$X$2-1+AN$8)),INDIRECT(ADDRESS($B$11,$X$2)&amp;":"&amp;ADDRESS($B$11,$X$2-1+AN$8)),INDIRECT("rP!"&amp;ADDRESS(Prcsses!$B26,$X$2+$P$8-AN$8)&amp;":"&amp;ADDRESS(Prcsses!$B26,$X$2-1+$P$8))))</f>
        <v>2809080</v>
      </c>
      <c r="AO275" s="5">
        <f ca="1">IF(AO$4="",0,SUMPRODUCT(INDIRECT(ADDRESS($B36,$X$2)&amp;":"&amp;ADDRESS($B36,$X$2-1+AO$8)),INDIRECT(ADDRESS($B$11,$X$2)&amp;":"&amp;ADDRESS($B$11,$X$2-1+AO$8)),INDIRECT("rP!"&amp;ADDRESS(Prcsses!$B26,$X$2+$P$8-AO$8)&amp;":"&amp;ADDRESS(Prcsses!$B26,$X$2-1+$P$8))))</f>
        <v>3017160</v>
      </c>
      <c r="AP275" s="5">
        <f ca="1">IF(AP$4="",0,SUMPRODUCT(INDIRECT(ADDRESS($B36,$X$2)&amp;":"&amp;ADDRESS($B36,$X$2-1+AP$8)),INDIRECT(ADDRESS($B$11,$X$2)&amp;":"&amp;ADDRESS($B$11,$X$2-1+AP$8)),INDIRECT("rP!"&amp;ADDRESS(Prcsses!$B26,$X$2+$P$8-AP$8)&amp;":"&amp;ADDRESS(Prcsses!$B26,$X$2-1+$P$8))))</f>
        <v>3225240</v>
      </c>
      <c r="AQ275" s="5">
        <f ca="1">IF(AQ$4="",0,SUMPRODUCT(INDIRECT(ADDRESS($B36,$X$2)&amp;":"&amp;ADDRESS($B36,$X$2-1+AQ$8)),INDIRECT(ADDRESS($B$11,$X$2)&amp;":"&amp;ADDRESS($B$11,$X$2-1+AQ$8)),INDIRECT("rP!"&amp;ADDRESS(Prcsses!$B26,$X$2+$P$8-AQ$8)&amp;":"&amp;ADDRESS(Prcsses!$B26,$X$2-1+$P$8))))</f>
        <v>3433320</v>
      </c>
      <c r="AR275" s="5">
        <f ca="1">IF(AR$4="",0,SUMPRODUCT(INDIRECT(ADDRESS($B36,$X$2)&amp;":"&amp;ADDRESS($B36,$X$2-1+AR$8)),INDIRECT(ADDRESS($B$11,$X$2)&amp;":"&amp;ADDRESS($B$11,$X$2-1+AR$8)),INDIRECT("rP!"&amp;ADDRESS(Prcsses!$B26,$X$2+$P$8-AR$8)&amp;":"&amp;ADDRESS(Prcsses!$B26,$X$2-1+$P$8))))</f>
        <v>3678854.4</v>
      </c>
      <c r="AS275" s="5">
        <f ca="1">IF(AS$4="",0,SUMPRODUCT(INDIRECT(ADDRESS($B36,$X$2)&amp;":"&amp;ADDRESS($B36,$X$2-1+AS$8)),INDIRECT(ADDRESS($B$11,$X$2)&amp;":"&amp;ADDRESS($B$11,$X$2-1+AS$8)),INDIRECT("rP!"&amp;ADDRESS(Prcsses!$B26,$X$2+$P$8-AS$8)&amp;":"&amp;ADDRESS(Prcsses!$B26,$X$2-1+$P$8))))</f>
        <v>3926469.5999999996</v>
      </c>
      <c r="AT275" s="5">
        <f ca="1">IF(AT$4="",0,SUMPRODUCT(INDIRECT(ADDRESS($B36,$X$2)&amp;":"&amp;ADDRESS($B36,$X$2-1+AT$8)),INDIRECT(ADDRESS($B$11,$X$2)&amp;":"&amp;ADDRESS($B$11,$X$2-1+AT$8)),INDIRECT("rP!"&amp;ADDRESS(Prcsses!$B26,$X$2+$P$8-AT$8)&amp;":"&amp;ADDRESS(Prcsses!$B26,$X$2-1+$P$8))))</f>
        <v>4138711.1999999993</v>
      </c>
      <c r="AU275" s="5">
        <f ca="1">IF(AU$4="",0,SUMPRODUCT(INDIRECT(ADDRESS($B36,$X$2)&amp;":"&amp;ADDRESS($B36,$X$2-1+AU$8)),INDIRECT(ADDRESS($B$11,$X$2)&amp;":"&amp;ADDRESS($B$11,$X$2-1+AU$8)),INDIRECT("rP!"&amp;ADDRESS(Prcsses!$B26,$X$2+$P$8-AU$8)&amp;":"&amp;ADDRESS(Prcsses!$B26,$X$2-1+$P$8))))</f>
        <v>4350952.7999999989</v>
      </c>
      <c r="AV275" s="5">
        <f ca="1">IF(AV$4="",0,SUMPRODUCT(INDIRECT(ADDRESS($B36,$X$2)&amp;":"&amp;ADDRESS($B36,$X$2-1+AV$8)),INDIRECT(ADDRESS($B$11,$X$2)&amp;":"&amp;ADDRESS($B$11,$X$2-1+AV$8)),INDIRECT("rP!"&amp;ADDRESS(Prcsses!$B26,$X$2+$P$8-AV$8)&amp;":"&amp;ADDRESS(Prcsses!$B26,$X$2-1+$P$8))))</f>
        <v>4563194.4000000004</v>
      </c>
      <c r="AW275" s="5">
        <f ca="1">IF(AW$4="",0,SUMPRODUCT(INDIRECT(ADDRESS($B36,$X$2)&amp;":"&amp;ADDRESS($B36,$X$2-1+AW$8)),INDIRECT(ADDRESS($B$11,$X$2)&amp;":"&amp;ADDRESS($B$11,$X$2-1+AW$8)),INDIRECT("rP!"&amp;ADDRESS(Prcsses!$B26,$X$2+$P$8-AW$8)&amp;":"&amp;ADDRESS(Prcsses!$B26,$X$2-1+$P$8))))</f>
        <v>4775436</v>
      </c>
      <c r="AX275" s="5">
        <f ca="1">IF(AX$4="",0,SUMPRODUCT(INDIRECT(ADDRESS($B36,$X$2)&amp;":"&amp;ADDRESS($B36,$X$2-1+AX$8)),INDIRECT(ADDRESS($B$11,$X$2)&amp;":"&amp;ADDRESS($B$11,$X$2-1+AX$8)),INDIRECT("rP!"&amp;ADDRESS(Prcsses!$B26,$X$2+$P$8-AX$8)&amp;":"&amp;ADDRESS(Prcsses!$B26,$X$2-1+$P$8))))</f>
        <v>5038615.5839999998</v>
      </c>
      <c r="AY275" s="5">
        <f ca="1">IF(AY$4="",0,SUMPRODUCT(INDIRECT(ADDRESS($B36,$X$2)&amp;":"&amp;ADDRESS($B36,$X$2-1+AY$8)),INDIRECT(ADDRESS($B$11,$X$2)&amp;":"&amp;ADDRESS($B$11,$X$2-1+AY$8)),INDIRECT("rP!"&amp;ADDRESS(Prcsses!$B26,$X$2+$P$8-AY$8)&amp;":"&amp;ADDRESS(Prcsses!$B26,$X$2-1+$P$8))))</f>
        <v>5303917.5839999998</v>
      </c>
      <c r="AZ275" s="5">
        <f ca="1">IF(AZ$4="",0,SUMPRODUCT(INDIRECT(ADDRESS($B36,$X$2)&amp;":"&amp;ADDRESS($B36,$X$2-1+AZ$8)),INDIRECT(ADDRESS($B$11,$X$2)&amp;":"&amp;ADDRESS($B$11,$X$2-1+AZ$8)),INDIRECT("rP!"&amp;ADDRESS(Prcsses!$B26,$X$2+$P$8-AZ$8)&amp;":"&amp;ADDRESS(Prcsses!$B26,$X$2-1+$P$8))))</f>
        <v>5520404.0159999998</v>
      </c>
      <c r="BA275" s="5">
        <f ca="1">IF(BA$4="",0,SUMPRODUCT(INDIRECT(ADDRESS($B36,$X$2)&amp;":"&amp;ADDRESS($B36,$X$2-1+BA$8)),INDIRECT(ADDRESS($B$11,$X$2)&amp;":"&amp;ADDRESS($B$11,$X$2-1+BA$8)),INDIRECT("rP!"&amp;ADDRESS(Prcsses!$B26,$X$2+$P$8-BA$8)&amp;":"&amp;ADDRESS(Prcsses!$B26,$X$2-1+$P$8))))</f>
        <v>5736890.4479999999</v>
      </c>
      <c r="BB275" s="5">
        <f ca="1">IF(BB$4="",0,SUMPRODUCT(INDIRECT(ADDRESS($B36,$X$2)&amp;":"&amp;ADDRESS($B36,$X$2-1+BB$8)),INDIRECT(ADDRESS($B$11,$X$2)&amp;":"&amp;ADDRESS($B$11,$X$2-1+BB$8)),INDIRECT("rP!"&amp;ADDRESS(Prcsses!$B26,$X$2+$P$8-BB$8)&amp;":"&amp;ADDRESS(Prcsses!$B26,$X$2-1+$P$8))))</f>
        <v>5953376.8799999999</v>
      </c>
      <c r="BC275" s="5">
        <f ca="1">IF(BC$4="",0,SUMPRODUCT(INDIRECT(ADDRESS($B36,$X$2)&amp;":"&amp;ADDRESS($B36,$X$2-1+BC$8)),INDIRECT(ADDRESS($B$11,$X$2)&amp;":"&amp;ADDRESS($B$11,$X$2-1+BC$8)),INDIRECT("rP!"&amp;ADDRESS(Prcsses!$B26,$X$2+$P$8-BC$8)&amp;":"&amp;ADDRESS(Prcsses!$B26,$X$2-1+$P$8))))</f>
        <v>6169863.3119999999</v>
      </c>
      <c r="BD275" s="5">
        <f ca="1">IF(BD$4="",0,SUMPRODUCT(INDIRECT(ADDRESS($B36,$X$2)&amp;":"&amp;ADDRESS($B36,$X$2-1+BD$8)),INDIRECT(ADDRESS($B$11,$X$2)&amp;":"&amp;ADDRESS($B$11,$X$2-1+BD$8)),INDIRECT("rP!"&amp;ADDRESS(Prcsses!$B26,$X$2+$P$8-BD$8)&amp;":"&amp;ADDRESS(Prcsses!$B26,$X$2-1+$P$8))))</f>
        <v>6451295.6735999994</v>
      </c>
      <c r="BE275" s="5">
        <f ca="1">IF(BE$4="",0,SUMPRODUCT(INDIRECT(ADDRESS($B36,$X$2)&amp;":"&amp;ADDRESS($B36,$X$2-1+BE$8)),INDIRECT(ADDRESS($B$11,$X$2)&amp;":"&amp;ADDRESS($B$11,$X$2-1+BE$8)),INDIRECT("rP!"&amp;ADDRESS(Prcsses!$B26,$X$2+$P$8-BE$8)&amp;":"&amp;ADDRESS(Prcsses!$B26,$X$2-1+$P$8))))</f>
        <v>6734892.8995200004</v>
      </c>
      <c r="BF275" s="5">
        <f ca="1">IF(BF$4="",0,SUMPRODUCT(INDIRECT(ADDRESS($B36,$X$2)&amp;":"&amp;ADDRESS($B36,$X$2-1+BF$8)),INDIRECT(ADDRESS($B$11,$X$2)&amp;":"&amp;ADDRESS($B$11,$X$2-1+BF$8)),INDIRECT("rP!"&amp;ADDRESS(Prcsses!$B26,$X$2+$P$8-BF$8)&amp;":"&amp;ADDRESS(Prcsses!$B26,$X$2-1+$P$8))))</f>
        <v>6955709.0601599999</v>
      </c>
      <c r="BG275" s="5">
        <f ca="1">IF(BG$4="",0,SUMPRODUCT(INDIRECT(ADDRESS($B36,$X$2)&amp;":"&amp;ADDRESS($B36,$X$2-1+BG$8)),INDIRECT(ADDRESS($B$11,$X$2)&amp;":"&amp;ADDRESS($B$11,$X$2-1+BG$8)),INDIRECT("rP!"&amp;ADDRESS(Prcsses!$B26,$X$2+$P$8-BG$8)&amp;":"&amp;ADDRESS(Prcsses!$B26,$X$2-1+$P$8))))</f>
        <v>7176525.2207999993</v>
      </c>
      <c r="BH275" s="5">
        <f ca="1">IF(BH$4="",0,SUMPRODUCT(INDIRECT(ADDRESS($B36,$X$2)&amp;":"&amp;ADDRESS($B36,$X$2-1+BH$8)),INDIRECT(ADDRESS($B$11,$X$2)&amp;":"&amp;ADDRESS($B$11,$X$2-1+BH$8)),INDIRECT("rP!"&amp;ADDRESS(Prcsses!$B26,$X$2+$P$8-BH$8)&amp;":"&amp;ADDRESS(Prcsses!$B26,$X$2-1+$P$8))))</f>
        <v>7397341.3814400006</v>
      </c>
      <c r="BI275" s="5">
        <f ca="1">IF(BI$4="",0,SUMPRODUCT(INDIRECT(ADDRESS($B36,$X$2)&amp;":"&amp;ADDRESS($B36,$X$2-1+BI$8)),INDIRECT(ADDRESS($B$11,$X$2)&amp;":"&amp;ADDRESS($B$11,$X$2-1+BI$8)),INDIRECT("rP!"&amp;ADDRESS(Prcsses!$B26,$X$2+$P$8-BI$8)&amp;":"&amp;ADDRESS(Prcsses!$B26,$X$2-1+$P$8))))</f>
        <v>7618157.54208</v>
      </c>
      <c r="BJ275" s="5">
        <f ca="1">IF(BJ$4="",0,SUMPRODUCT(INDIRECT(ADDRESS($B36,$X$2)&amp;":"&amp;ADDRESS($B36,$X$2-1+BJ$8)),INDIRECT(ADDRESS($B$11,$X$2)&amp;":"&amp;ADDRESS($B$11,$X$2-1+BJ$8)),INDIRECT("rP!"&amp;ADDRESS(Prcsses!$B26,$X$2+$P$8-BJ$8)&amp;":"&amp;ADDRESS(Prcsses!$B26,$X$2-1+$P$8))))</f>
        <v>7918467.5205504</v>
      </c>
      <c r="BK275" s="5">
        <f ca="1">IF(BK$4="",0,SUMPRODUCT(INDIRECT(ADDRESS($B36,$X$2)&amp;":"&amp;ADDRESS($B36,$X$2-1+BK$8)),INDIRECT(ADDRESS($B$11,$X$2)&amp;":"&amp;ADDRESS($B$11,$X$2-1+BK$8)),INDIRECT("rP!"&amp;ADDRESS(Prcsses!$B26,$X$2+$P$8-BK$8)&amp;":"&amp;ADDRESS(Prcsses!$B26,$X$2-1+$P$8))))</f>
        <v>8220985.6606272003</v>
      </c>
      <c r="BL275" s="5">
        <f ca="1">IF(BL$4="",0,SUMPRODUCT(INDIRECT(ADDRESS($B36,$X$2)&amp;":"&amp;ADDRESS($B36,$X$2-1+BL$8)),INDIRECT(ADDRESS($B$11,$X$2)&amp;":"&amp;ADDRESS($B$11,$X$2-1+BL$8)),INDIRECT("rP!"&amp;ADDRESS(Prcsses!$B26,$X$2+$P$8-BL$8)&amp;":"&amp;ADDRESS(Prcsses!$B26,$X$2-1+$P$8))))</f>
        <v>8446218.1444800012</v>
      </c>
      <c r="BM275" s="5">
        <f ca="1">IF(BM$4="",0,SUMPRODUCT(INDIRECT(ADDRESS($B36,$X$2)&amp;":"&amp;ADDRESS($B36,$X$2-1+BM$8)),INDIRECT(ADDRESS($B$11,$X$2)&amp;":"&amp;ADDRESS($B$11,$X$2-1+BM$8)),INDIRECT("rP!"&amp;ADDRESS(Prcsses!$B26,$X$2+$P$8-BM$8)&amp;":"&amp;ADDRESS(Prcsses!$B26,$X$2-1+$P$8))))</f>
        <v>8671450.6283328012</v>
      </c>
      <c r="BN275" s="5">
        <f ca="1">IF(BN$4="",0,SUMPRODUCT(INDIRECT(ADDRESS($B36,$X$2)&amp;":"&amp;ADDRESS($B36,$X$2-1+BN$8)),INDIRECT(ADDRESS($B$11,$X$2)&amp;":"&amp;ADDRESS($B$11,$X$2-1+BN$8)),INDIRECT("rP!"&amp;ADDRESS(Prcsses!$B26,$X$2+$P$8-BN$8)&amp;":"&amp;ADDRESS(Prcsses!$B26,$X$2-1+$P$8))))</f>
        <v>8896683.1121856011</v>
      </c>
      <c r="BO275" s="5">
        <f ca="1">IF(BO$4="",0,SUMPRODUCT(INDIRECT(ADDRESS($B36,$X$2)&amp;":"&amp;ADDRESS($B36,$X$2-1+BO$8)),INDIRECT(ADDRESS($B$11,$X$2)&amp;":"&amp;ADDRESS($B$11,$X$2-1+BO$8)),INDIRECT("rP!"&amp;ADDRESS(Prcsses!$B26,$X$2+$P$8-BO$8)&amp;":"&amp;ADDRESS(Prcsses!$B26,$X$2-1+$P$8))))</f>
        <v>9121915.5960384011</v>
      </c>
      <c r="BP275" s="5">
        <f ca="1">IF(BP$4="",0,SUMPRODUCT(INDIRECT(ADDRESS($B36,$X$2)&amp;":"&amp;ADDRESS($B36,$X$2-1+BP$8)),INDIRECT(ADDRESS($B$11,$X$2)&amp;":"&amp;ADDRESS($B$11,$X$2-1+BP$8)),INDIRECT("rP!"&amp;ADDRESS(Prcsses!$B26,$X$2+$P$8-BP$8)&amp;":"&amp;ADDRESS(Prcsses!$B26,$X$2-1+$P$8))))</f>
        <v>9441745.7231093757</v>
      </c>
      <c r="BQ275" s="5">
        <f ca="1">IF(BQ$4="",0,SUMPRODUCT(INDIRECT(ADDRESS($B36,$X$2)&amp;":"&amp;ADDRESS($B36,$X$2-1+BQ$8)),INDIRECT(ADDRESS($B$11,$X$2)&amp;":"&amp;ADDRESS($B$11,$X$2-1+BQ$8)),INDIRECT("rP!"&amp;ADDRESS(Prcsses!$B26,$X$2+$P$8-BQ$8)&amp;":"&amp;ADDRESS(Prcsses!$B26,$X$2-1+$P$8))))</f>
        <v>9763828.1750188768</v>
      </c>
      <c r="BR275" s="5">
        <f ca="1">IF(BR$4="",0,SUMPRODUCT(INDIRECT(ADDRESS($B36,$X$2)&amp;":"&amp;ADDRESS($B36,$X$2-1+BR$8)),INDIRECT(ADDRESS($B$11,$X$2)&amp;":"&amp;ADDRESS($B$11,$X$2-1+BR$8)),INDIRECT("rP!"&amp;ADDRESS(Prcsses!$B26,$X$2+$P$8-BR$8)&amp;":"&amp;ADDRESS(Prcsses!$B26,$X$2-1+$P$8))))</f>
        <v>9993565.3085487336</v>
      </c>
      <c r="BS275" s="5">
        <f ca="1">IF(BS$4="",0,SUMPRODUCT(INDIRECT(ADDRESS($B36,$X$2)&amp;":"&amp;ADDRESS($B36,$X$2-1+BS$8)),INDIRECT(ADDRESS($B$11,$X$2)&amp;":"&amp;ADDRESS($B$11,$X$2-1+BS$8)),INDIRECT("rP!"&amp;ADDRESS(Prcsses!$B26,$X$2+$P$8-BS$8)&amp;":"&amp;ADDRESS(Prcsses!$B26,$X$2-1+$P$8))))</f>
        <v>10223302.44207859</v>
      </c>
      <c r="BT275" s="5">
        <f ca="1">IF(BT$4="",0,SUMPRODUCT(INDIRECT(ADDRESS($B36,$X$2)&amp;":"&amp;ADDRESS($B36,$X$2-1+BT$8)),INDIRECT(ADDRESS($B$11,$X$2)&amp;":"&amp;ADDRESS($B$11,$X$2-1+BT$8)),INDIRECT("rP!"&amp;ADDRESS(Prcsses!$B26,$X$2+$P$8-BT$8)&amp;":"&amp;ADDRESS(Prcsses!$B26,$X$2-1+$P$8))))</f>
        <v>10453039.575608447</v>
      </c>
      <c r="BU275" s="5">
        <f ca="1">IF(BU$4="",0,SUMPRODUCT(INDIRECT(ADDRESS($B36,$X$2)&amp;":"&amp;ADDRESS($B36,$X$2-1+BU$8)),INDIRECT(ADDRESS($B$11,$X$2)&amp;":"&amp;ADDRESS($B$11,$X$2-1+BU$8)),INDIRECT("rP!"&amp;ADDRESS(Prcsses!$B26,$X$2+$P$8-BU$8)&amp;":"&amp;ADDRESS(Prcsses!$B26,$X$2-1+$P$8))))</f>
        <v>10682776.709138304</v>
      </c>
      <c r="BV275" s="5">
        <f ca="1">IF(BV$4="",0,SUMPRODUCT(INDIRECT(ADDRESS($B36,$X$2)&amp;":"&amp;ADDRESS($B36,$X$2-1+BV$8)),INDIRECT(ADDRESS($B$11,$X$2)&amp;":"&amp;ADDRESS($B$11,$X$2-1+BV$8)),INDIRECT("rP!"&amp;ADDRESS(Prcsses!$B26,$X$2+$P$8-BV$8)&amp;":"&amp;ADDRESS(Prcsses!$B26,$X$2-1+$P$8))))</f>
        <v>11022787.66676249</v>
      </c>
      <c r="BW275" s="5">
        <f ca="1">IF(BW$4="",0,SUMPRODUCT(INDIRECT(ADDRESS($B36,$X$2)&amp;":"&amp;ADDRESS($B36,$X$2-1+BW$8)),INDIRECT(ADDRESS($B$11,$X$2)&amp;":"&amp;ADDRESS($B$11,$X$2-1+BW$8)),INDIRECT("rP!"&amp;ADDRESS(Prcsses!$B26,$X$2+$P$8-BW$8)&amp;":"&amp;ADDRESS(Prcsses!$B26,$X$2-1+$P$8))))</f>
        <v>11365095.995721977</v>
      </c>
      <c r="BX275" s="5">
        <f ca="1">IF(BX$4="",0,SUMPRODUCT(INDIRECT(ADDRESS($B36,$X$2)&amp;":"&amp;ADDRESS($B36,$X$2-1+BX$8)),INDIRECT(ADDRESS($B$11,$X$2)&amp;":"&amp;ADDRESS($B$11,$X$2-1+BX$8)),INDIRECT("rP!"&amp;ADDRESS(Prcsses!$B26,$X$2+$P$8-BX$8)&amp;":"&amp;ADDRESS(Prcsses!$B26,$X$2-1+$P$8))))</f>
        <v>11599427.87192243</v>
      </c>
      <c r="BY275" s="5">
        <f ca="1">IF(BY$4="",0,SUMPRODUCT(INDIRECT(ADDRESS($B36,$X$2)&amp;":"&amp;ADDRESS($B36,$X$2-1+BY$8)),INDIRECT(ADDRESS($B$11,$X$2)&amp;":"&amp;ADDRESS($B$11,$X$2-1+BY$8)),INDIRECT("rP!"&amp;ADDRESS(Prcsses!$B26,$X$2+$P$8-BY$8)&amp;":"&amp;ADDRESS(Prcsses!$B26,$X$2-1+$P$8))))</f>
        <v>11833759.748122882</v>
      </c>
      <c r="BZ275" s="5">
        <f ca="1">IF(BZ$4="",0,SUMPRODUCT(INDIRECT(ADDRESS($B36,$X$2)&amp;":"&amp;ADDRESS($B36,$X$2-1+BZ$8)),INDIRECT(ADDRESS($B$11,$X$2)&amp;":"&amp;ADDRESS($B$11,$X$2-1+BZ$8)),INDIRECT("rP!"&amp;ADDRESS(Prcsses!$B26,$X$2+$P$8-BZ$8)&amp;":"&amp;ADDRESS(Prcsses!$B26,$X$2-1+$P$8))))</f>
        <v>12068091.624323335</v>
      </c>
      <c r="CA275" s="5">
        <f ca="1">IF(CA$4="",0,SUMPRODUCT(INDIRECT(ADDRESS($B36,$X$2)&amp;":"&amp;ADDRESS($B36,$X$2-1+CA$8)),INDIRECT(ADDRESS($B$11,$X$2)&amp;":"&amp;ADDRESS($B$11,$X$2-1+CA$8)),INDIRECT("rP!"&amp;ADDRESS(Prcsses!$B26,$X$2+$P$8-CA$8)&amp;":"&amp;ADDRESS(Prcsses!$B26,$X$2-1+$P$8))))</f>
        <v>12302423.500523787</v>
      </c>
      <c r="CB275" s="5">
        <f ca="1">IF(CB$4="",0,SUMPRODUCT(INDIRECT(ADDRESS($B36,$X$2)&amp;":"&amp;ADDRESS($B36,$X$2-1+CB$8)),INDIRECT(ADDRESS($B$11,$X$2)&amp;":"&amp;ADDRESS($B$11,$X$2-1+CB$8)),INDIRECT("rP!"&amp;ADDRESS(Prcsses!$B26,$X$2+$P$8-CB$8)&amp;":"&amp;ADDRESS(Prcsses!$B26,$X$2-1+$P$8))))</f>
        <v>12663294.589872487</v>
      </c>
      <c r="CC275" s="5">
        <f ca="1">IF(CC$4="",0,SUMPRODUCT(INDIRECT(ADDRESS($B36,$X$2)&amp;":"&amp;ADDRESS($B36,$X$2-1+CC$8)),INDIRECT(ADDRESS($B$11,$X$2)&amp;":"&amp;ADDRESS($B$11,$X$2-1+CC$8)),INDIRECT("rP!"&amp;ADDRESS(Prcsses!$B26,$X$2+$P$8-CC$8)&amp;":"&amp;ADDRESS(Prcsses!$B26,$X$2-1+$P$8))))</f>
        <v>13026508.997983187</v>
      </c>
      <c r="CD275" s="5">
        <f ca="1">IF(CD$4="",0,SUMPRODUCT(INDIRECT(ADDRESS($B36,$X$2)&amp;":"&amp;ADDRESS($B36,$X$2-1+CD$8)),INDIRECT(ADDRESS($B$11,$X$2)&amp;":"&amp;ADDRESS($B$11,$X$2-1+CD$8)),INDIRECT("rP!"&amp;ADDRESS(Prcsses!$B26,$X$2+$P$8-CD$8)&amp;":"&amp;ADDRESS(Prcsses!$B26,$X$2-1+$P$8))))</f>
        <v>13265527.511707652</v>
      </c>
      <c r="CE275" s="5">
        <f ca="1">IF(CE$4="",0,SUMPRODUCT(INDIRECT(ADDRESS($B36,$X$2)&amp;":"&amp;ADDRESS($B36,$X$2-1+CE$8)),INDIRECT(ADDRESS($B$11,$X$2)&amp;":"&amp;ADDRESS($B$11,$X$2-1+CE$8)),INDIRECT("rP!"&amp;ADDRESS(Prcsses!$B26,$X$2+$P$8-CE$8)&amp;":"&amp;ADDRESS(Prcsses!$B26,$X$2-1+$P$8))))</f>
        <v>13504546.025432114</v>
      </c>
      <c r="CF275" s="5">
        <f ca="1">IF(CF$4="",0,SUMPRODUCT(INDIRECT(ADDRESS($B36,$X$2)&amp;":"&amp;ADDRESS($B36,$X$2-1+CF$8)),INDIRECT(ADDRESS($B$11,$X$2)&amp;":"&amp;ADDRESS($B$11,$X$2-1+CF$8)),INDIRECT("rP!"&amp;ADDRESS(Prcsses!$B26,$X$2+$P$8-CF$8)&amp;":"&amp;ADDRESS(Prcsses!$B26,$X$2-1+$P$8))))</f>
        <v>0</v>
      </c>
    </row>
    <row r="276" spans="2:84" x14ac:dyDescent="0.3">
      <c r="B276" s="13">
        <f>ROW()</f>
        <v>276</v>
      </c>
      <c r="H276" s="1" t="str">
        <f t="shared" si="191"/>
        <v>Оплата себест. закупок и затрат</v>
      </c>
      <c r="I276" s="1" t="str">
        <f>Prcsses!I18</f>
        <v>Соцсборы</v>
      </c>
      <c r="M276" s="53" t="s">
        <v>18</v>
      </c>
      <c r="U276" s="5">
        <f t="shared" ca="1" si="190"/>
        <v>107610690.74656257</v>
      </c>
      <c r="X276" s="5">
        <f ca="1">IF(X$4="",0,SUMPRODUCT(INDIRECT(ADDRESS($B37,$X$2)&amp;":"&amp;ADDRESS($B37,$X$2-1+X$8)),INDIRECT(ADDRESS($B$11,$X$2)&amp;":"&amp;ADDRESS($B$11,$X$2-1+X$8)),INDIRECT("rP!"&amp;ADDRESS(Prcsses!$B27,$X$2+$P$8-X$8)&amp;":"&amp;ADDRESS(Prcsses!$B27,$X$2-1+$P$8))))</f>
        <v>0</v>
      </c>
      <c r="Y276" s="5">
        <f ca="1">IF(Y$4="",0,SUMPRODUCT(INDIRECT(ADDRESS($B37,$X$2)&amp;":"&amp;ADDRESS($B37,$X$2-1+Y$8)),INDIRECT(ADDRESS($B$11,$X$2)&amp;":"&amp;ADDRESS($B$11,$X$2-1+Y$8)),INDIRECT("rP!"&amp;ADDRESS(Prcsses!$B27,$X$2+$P$8-Y$8)&amp;":"&amp;ADDRESS(Prcsses!$B27,$X$2-1+$P$8))))</f>
        <v>0</v>
      </c>
      <c r="Z276" s="5">
        <f ca="1">IF(Z$4="",0,SUMPRODUCT(INDIRECT(ADDRESS($B37,$X$2)&amp;":"&amp;ADDRESS($B37,$X$2-1+Z$8)),INDIRECT(ADDRESS($B$11,$X$2)&amp;":"&amp;ADDRESS($B$11,$X$2-1+Z$8)),INDIRECT("rP!"&amp;ADDRESS(Prcsses!$B27,$X$2+$P$8-Z$8)&amp;":"&amp;ADDRESS(Prcsses!$B27,$X$2-1+$P$8))))</f>
        <v>0</v>
      </c>
      <c r="AA276" s="5">
        <f ca="1">IF(AA$4="",0,SUMPRODUCT(INDIRECT(ADDRESS($B37,$X$2)&amp;":"&amp;ADDRESS($B37,$X$2-1+AA$8)),INDIRECT(ADDRESS($B$11,$X$2)&amp;":"&amp;ADDRESS($B$11,$X$2-1+AA$8)),INDIRECT("rP!"&amp;ADDRESS(Prcsses!$B27,$X$2+$P$8-AA$8)&amp;":"&amp;ADDRESS(Prcsses!$B27,$X$2-1+$P$8))))</f>
        <v>0</v>
      </c>
      <c r="AB276" s="5">
        <f ca="1">IF(AB$4="",0,SUMPRODUCT(INDIRECT(ADDRESS($B37,$X$2)&amp;":"&amp;ADDRESS($B37,$X$2-1+AB$8)),INDIRECT(ADDRESS($B$11,$X$2)&amp;":"&amp;ADDRESS($B$11,$X$2-1+AB$8)),INDIRECT("rP!"&amp;ADDRESS(Prcsses!$B27,$X$2+$P$8-AB$8)&amp;":"&amp;ADDRESS(Prcsses!$B27,$X$2-1+$P$8))))</f>
        <v>0</v>
      </c>
      <c r="AC276" s="5">
        <f ca="1">IF(AC$4="",0,SUMPRODUCT(INDIRECT(ADDRESS($B37,$X$2)&amp;":"&amp;ADDRESS($B37,$X$2-1+AC$8)),INDIRECT(ADDRESS($B$11,$X$2)&amp;":"&amp;ADDRESS($B$11,$X$2-1+AC$8)),INDIRECT("rP!"&amp;ADDRESS(Prcsses!$B27,$X$2+$P$8-AC$8)&amp;":"&amp;ADDRESS(Prcsses!$B27,$X$2-1+$P$8))))</f>
        <v>120000</v>
      </c>
      <c r="AD276" s="5">
        <f ca="1">IF(AD$4="",0,SUMPRODUCT(INDIRECT(ADDRESS($B37,$X$2)&amp;":"&amp;ADDRESS($B37,$X$2-1+AD$8)),INDIRECT(ADDRESS($B$11,$X$2)&amp;":"&amp;ADDRESS($B$11,$X$2-1+AD$8)),INDIRECT("rP!"&amp;ADDRESS(Prcsses!$B27,$X$2+$P$8-AD$8)&amp;":"&amp;ADDRESS(Prcsses!$B27,$X$2-1+$P$8))))</f>
        <v>180000</v>
      </c>
      <c r="AE276" s="5">
        <f ca="1">IF(AE$4="",0,SUMPRODUCT(INDIRECT(ADDRESS($B37,$X$2)&amp;":"&amp;ADDRESS($B37,$X$2-1+AE$8)),INDIRECT(ADDRESS($B$11,$X$2)&amp;":"&amp;ADDRESS($B$11,$X$2-1+AE$8)),INDIRECT("rP!"&amp;ADDRESS(Prcsses!$B27,$X$2+$P$8-AE$8)&amp;":"&amp;ADDRESS(Prcsses!$B27,$X$2-1+$P$8))))</f>
        <v>240000</v>
      </c>
      <c r="AF276" s="5">
        <f ca="1">IF(AF$4="",0,SUMPRODUCT(INDIRECT(ADDRESS($B37,$X$2)&amp;":"&amp;ADDRESS($B37,$X$2-1+AF$8)),INDIRECT(ADDRESS($B$11,$X$2)&amp;":"&amp;ADDRESS($B$11,$X$2-1+AF$8)),INDIRECT("rP!"&amp;ADDRESS(Prcsses!$B27,$X$2+$P$8-AF$8)&amp;":"&amp;ADDRESS(Prcsses!$B27,$X$2-1+$P$8))))</f>
        <v>300000</v>
      </c>
      <c r="AG276" s="5">
        <f ca="1">IF(AG$4="",0,SUMPRODUCT(INDIRECT(ADDRESS($B37,$X$2)&amp;":"&amp;ADDRESS($B37,$X$2-1+AG$8)),INDIRECT(ADDRESS($B$11,$X$2)&amp;":"&amp;ADDRESS($B$11,$X$2-1+AG$8)),INDIRECT("rP!"&amp;ADDRESS(Prcsses!$B27,$X$2+$P$8-AG$8)&amp;":"&amp;ADDRESS(Prcsses!$B27,$X$2-1+$P$8))))</f>
        <v>367200</v>
      </c>
      <c r="AH276" s="5">
        <f ca="1">IF(AH$4="",0,SUMPRODUCT(INDIRECT(ADDRESS($B37,$X$2)&amp;":"&amp;ADDRESS($B37,$X$2-1+AH$8)),INDIRECT(ADDRESS($B$11,$X$2)&amp;":"&amp;ADDRESS($B$11,$X$2-1+AH$8)),INDIRECT("rP!"&amp;ADDRESS(Prcsses!$B27,$X$2+$P$8-AH$8)&amp;":"&amp;ADDRESS(Prcsses!$B27,$X$2-1+$P$8))))</f>
        <v>428400</v>
      </c>
      <c r="AI276" s="5">
        <f ca="1">IF(AI$4="",0,SUMPRODUCT(INDIRECT(ADDRESS($B37,$X$2)&amp;":"&amp;ADDRESS($B37,$X$2-1+AI$8)),INDIRECT(ADDRESS($B$11,$X$2)&amp;":"&amp;ADDRESS($B$11,$X$2-1+AI$8)),INDIRECT("rP!"&amp;ADDRESS(Prcsses!$B27,$X$2+$P$8-AI$8)&amp;":"&amp;ADDRESS(Prcsses!$B27,$X$2-1+$P$8))))</f>
        <v>489600</v>
      </c>
      <c r="AJ276" s="5">
        <f ca="1">IF(AJ$4="",0,SUMPRODUCT(INDIRECT(ADDRESS($B37,$X$2)&amp;":"&amp;ADDRESS($B37,$X$2-1+AJ$8)),INDIRECT(ADDRESS($B$11,$X$2)&amp;":"&amp;ADDRESS($B$11,$X$2-1+AJ$8)),INDIRECT("rP!"&amp;ADDRESS(Prcsses!$B27,$X$2+$P$8-AJ$8)&amp;":"&amp;ADDRESS(Prcsses!$B27,$X$2-1+$P$8))))</f>
        <v>550800</v>
      </c>
      <c r="AK276" s="5">
        <f ca="1">IF(AK$4="",0,SUMPRODUCT(INDIRECT(ADDRESS($B37,$X$2)&amp;":"&amp;ADDRESS($B37,$X$2-1+AK$8)),INDIRECT(ADDRESS($B$11,$X$2)&amp;":"&amp;ADDRESS($B$11,$X$2-1+AK$8)),INDIRECT("rP!"&amp;ADDRESS(Prcsses!$B27,$X$2+$P$8-AK$8)&amp;":"&amp;ADDRESS(Prcsses!$B27,$X$2-1+$P$8))))</f>
        <v>612000</v>
      </c>
      <c r="AL276" s="5">
        <f ca="1">IF(AL$4="",0,SUMPRODUCT(INDIRECT(ADDRESS($B37,$X$2)&amp;":"&amp;ADDRESS($B37,$X$2-1+AL$8)),INDIRECT(ADDRESS($B$11,$X$2)&amp;":"&amp;ADDRESS($B$11,$X$2-1+AL$8)),INDIRECT("rP!"&amp;ADDRESS(Prcsses!$B27,$X$2+$P$8-AL$8)&amp;":"&amp;ADDRESS(Prcsses!$B27,$X$2-1+$P$8))))</f>
        <v>673200</v>
      </c>
      <c r="AM276" s="5">
        <f ca="1">IF(AM$4="",0,SUMPRODUCT(INDIRECT(ADDRESS($B37,$X$2)&amp;":"&amp;ADDRESS($B37,$X$2-1+AM$8)),INDIRECT(ADDRESS($B$11,$X$2)&amp;":"&amp;ADDRESS($B$11,$X$2-1+AM$8)),INDIRECT("rP!"&amp;ADDRESS(Prcsses!$B27,$X$2+$P$8-AM$8)&amp;":"&amp;ADDRESS(Prcsses!$B27,$X$2-1+$P$8))))</f>
        <v>749088</v>
      </c>
      <c r="AN276" s="5">
        <f ca="1">IF(AN$4="",0,SUMPRODUCT(INDIRECT(ADDRESS($B37,$X$2)&amp;":"&amp;ADDRESS($B37,$X$2-1+AN$8)),INDIRECT(ADDRESS($B$11,$X$2)&amp;":"&amp;ADDRESS($B$11,$X$2-1+AN$8)),INDIRECT("rP!"&amp;ADDRESS(Prcsses!$B27,$X$2+$P$8-AN$8)&amp;":"&amp;ADDRESS(Prcsses!$B27,$X$2-1+$P$8))))</f>
        <v>811512</v>
      </c>
      <c r="AO276" s="5">
        <f ca="1">IF(AO$4="",0,SUMPRODUCT(INDIRECT(ADDRESS($B37,$X$2)&amp;":"&amp;ADDRESS($B37,$X$2-1+AO$8)),INDIRECT(ADDRESS($B$11,$X$2)&amp;":"&amp;ADDRESS($B$11,$X$2-1+AO$8)),INDIRECT("rP!"&amp;ADDRESS(Prcsses!$B27,$X$2+$P$8-AO$8)&amp;":"&amp;ADDRESS(Prcsses!$B27,$X$2-1+$P$8))))</f>
        <v>873936</v>
      </c>
      <c r="AP276" s="5">
        <f ca="1">IF(AP$4="",0,SUMPRODUCT(INDIRECT(ADDRESS($B37,$X$2)&amp;":"&amp;ADDRESS($B37,$X$2-1+AP$8)),INDIRECT(ADDRESS($B$11,$X$2)&amp;":"&amp;ADDRESS($B$11,$X$2-1+AP$8)),INDIRECT("rP!"&amp;ADDRESS(Prcsses!$B27,$X$2+$P$8-AP$8)&amp;":"&amp;ADDRESS(Prcsses!$B27,$X$2-1+$P$8))))</f>
        <v>936360</v>
      </c>
      <c r="AQ276" s="5">
        <f ca="1">IF(AQ$4="",0,SUMPRODUCT(INDIRECT(ADDRESS($B37,$X$2)&amp;":"&amp;ADDRESS($B37,$X$2-1+AQ$8)),INDIRECT(ADDRESS($B$11,$X$2)&amp;":"&amp;ADDRESS($B$11,$X$2-1+AQ$8)),INDIRECT("rP!"&amp;ADDRESS(Prcsses!$B27,$X$2+$P$8-AQ$8)&amp;":"&amp;ADDRESS(Prcsses!$B27,$X$2-1+$P$8))))</f>
        <v>998783.99999999988</v>
      </c>
      <c r="AR276" s="5">
        <f ca="1">IF(AR$4="",0,SUMPRODUCT(INDIRECT(ADDRESS($B37,$X$2)&amp;":"&amp;ADDRESS($B37,$X$2-1+AR$8)),INDIRECT(ADDRESS($B$11,$X$2)&amp;":"&amp;ADDRESS($B$11,$X$2-1+AR$8)),INDIRECT("rP!"&amp;ADDRESS(Prcsses!$B27,$X$2+$P$8-AR$8)&amp;":"&amp;ADDRESS(Prcsses!$B27,$X$2-1+$P$8))))</f>
        <v>1061208</v>
      </c>
      <c r="AS276" s="5">
        <f ca="1">IF(AS$4="",0,SUMPRODUCT(INDIRECT(ADDRESS($B37,$X$2)&amp;":"&amp;ADDRESS($B37,$X$2-1+AS$8)),INDIRECT(ADDRESS($B$11,$X$2)&amp;":"&amp;ADDRESS($B$11,$X$2-1+AS$8)),INDIRECT("rP!"&amp;ADDRESS(Prcsses!$B27,$X$2+$P$8-AS$8)&amp;":"&amp;ADDRESS(Prcsses!$B27,$X$2-1+$P$8))))</f>
        <v>1146104.6399999999</v>
      </c>
      <c r="AT276" s="5">
        <f ca="1">IF(AT$4="",0,SUMPRODUCT(INDIRECT(ADDRESS($B37,$X$2)&amp;":"&amp;ADDRESS($B37,$X$2-1+AT$8)),INDIRECT(ADDRESS($B$11,$X$2)&amp;":"&amp;ADDRESS($B$11,$X$2-1+AT$8)),INDIRECT("rP!"&amp;ADDRESS(Prcsses!$B27,$X$2+$P$8-AT$8)&amp;":"&amp;ADDRESS(Prcsses!$B27,$X$2-1+$P$8))))</f>
        <v>1209777.1199999999</v>
      </c>
      <c r="AU276" s="5">
        <f ca="1">IF(AU$4="",0,SUMPRODUCT(INDIRECT(ADDRESS($B37,$X$2)&amp;":"&amp;ADDRESS($B37,$X$2-1+AU$8)),INDIRECT(ADDRESS($B$11,$X$2)&amp;":"&amp;ADDRESS($B$11,$X$2-1+AU$8)),INDIRECT("rP!"&amp;ADDRESS(Prcsses!$B27,$X$2+$P$8-AU$8)&amp;":"&amp;ADDRESS(Prcsses!$B27,$X$2-1+$P$8))))</f>
        <v>1273449.5999999999</v>
      </c>
      <c r="AV276" s="5">
        <f ca="1">IF(AV$4="",0,SUMPRODUCT(INDIRECT(ADDRESS($B37,$X$2)&amp;":"&amp;ADDRESS($B37,$X$2-1+AV$8)),INDIRECT(ADDRESS($B$11,$X$2)&amp;":"&amp;ADDRESS($B$11,$X$2-1+AV$8)),INDIRECT("rP!"&amp;ADDRESS(Prcsses!$B27,$X$2+$P$8-AV$8)&amp;":"&amp;ADDRESS(Prcsses!$B27,$X$2-1+$P$8))))</f>
        <v>1337122.0799999998</v>
      </c>
      <c r="AW276" s="5">
        <f ca="1">IF(AW$4="",0,SUMPRODUCT(INDIRECT(ADDRESS($B37,$X$2)&amp;":"&amp;ADDRESS($B37,$X$2-1+AW$8)),INDIRECT(ADDRESS($B$11,$X$2)&amp;":"&amp;ADDRESS($B$11,$X$2-1+AW$8)),INDIRECT("rP!"&amp;ADDRESS(Prcsses!$B27,$X$2+$P$8-AW$8)&amp;":"&amp;ADDRESS(Prcsses!$B27,$X$2-1+$P$8))))</f>
        <v>1400794.56</v>
      </c>
      <c r="AX276" s="5">
        <f ca="1">IF(AX$4="",0,SUMPRODUCT(INDIRECT(ADDRESS($B37,$X$2)&amp;":"&amp;ADDRESS($B37,$X$2-1+AX$8)),INDIRECT(ADDRESS($B$11,$X$2)&amp;":"&amp;ADDRESS($B$11,$X$2-1+AX$8)),INDIRECT("rP!"&amp;ADDRESS(Prcsses!$B27,$X$2+$P$8-AX$8)&amp;":"&amp;ADDRESS(Prcsses!$B27,$X$2-1+$P$8))))</f>
        <v>1464467.0399999998</v>
      </c>
      <c r="AY276" s="5">
        <f ca="1">IF(AY$4="",0,SUMPRODUCT(INDIRECT(ADDRESS($B37,$X$2)&amp;":"&amp;ADDRESS($B37,$X$2-1+AY$8)),INDIRECT(ADDRESS($B$11,$X$2)&amp;":"&amp;ADDRESS($B$11,$X$2-1+AY$8)),INDIRECT("rP!"&amp;ADDRESS(Prcsses!$B27,$X$2+$P$8-AY$8)&amp;":"&amp;ADDRESS(Prcsses!$B27,$X$2-1+$P$8))))</f>
        <v>1558702.3104000001</v>
      </c>
      <c r="AZ276" s="5">
        <f ca="1">IF(AZ$4="",0,SUMPRODUCT(INDIRECT(ADDRESS($B37,$X$2)&amp;":"&amp;ADDRESS($B37,$X$2-1+AZ$8)),INDIRECT(ADDRESS($B$11,$X$2)&amp;":"&amp;ADDRESS($B$11,$X$2-1+AZ$8)),INDIRECT("rP!"&amp;ADDRESS(Prcsses!$B27,$X$2+$P$8-AZ$8)&amp;":"&amp;ADDRESS(Prcsses!$B27,$X$2-1+$P$8))))</f>
        <v>1623648.24</v>
      </c>
      <c r="BA276" s="5">
        <f ca="1">IF(BA$4="",0,SUMPRODUCT(INDIRECT(ADDRESS($B37,$X$2)&amp;":"&amp;ADDRESS($B37,$X$2-1+BA$8)),INDIRECT(ADDRESS($B$11,$X$2)&amp;":"&amp;ADDRESS($B$11,$X$2-1+BA$8)),INDIRECT("rP!"&amp;ADDRESS(Prcsses!$B27,$X$2+$P$8-BA$8)&amp;":"&amp;ADDRESS(Prcsses!$B27,$X$2-1+$P$8))))</f>
        <v>1688594.1696000001</v>
      </c>
      <c r="BB276" s="5">
        <f ca="1">IF(BB$4="",0,SUMPRODUCT(INDIRECT(ADDRESS($B37,$X$2)&amp;":"&amp;ADDRESS($B37,$X$2-1+BB$8)),INDIRECT(ADDRESS($B$11,$X$2)&amp;":"&amp;ADDRESS($B$11,$X$2-1+BB$8)),INDIRECT("rP!"&amp;ADDRESS(Prcsses!$B27,$X$2+$P$8-BB$8)&amp;":"&amp;ADDRESS(Prcsses!$B27,$X$2-1+$P$8))))</f>
        <v>1753540.0992000001</v>
      </c>
      <c r="BC276" s="5">
        <f ca="1">IF(BC$4="",0,SUMPRODUCT(INDIRECT(ADDRESS($B37,$X$2)&amp;":"&amp;ADDRESS($B37,$X$2-1+BC$8)),INDIRECT(ADDRESS($B$11,$X$2)&amp;":"&amp;ADDRESS($B$11,$X$2-1+BC$8)),INDIRECT("rP!"&amp;ADDRESS(Prcsses!$B27,$X$2+$P$8-BC$8)&amp;":"&amp;ADDRESS(Prcsses!$B27,$X$2-1+$P$8))))</f>
        <v>1818486.0288</v>
      </c>
      <c r="BD276" s="5">
        <f ca="1">IF(BD$4="",0,SUMPRODUCT(INDIRECT(ADDRESS($B37,$X$2)&amp;":"&amp;ADDRESS($B37,$X$2-1+BD$8)),INDIRECT(ADDRESS($B$11,$X$2)&amp;":"&amp;ADDRESS($B$11,$X$2-1+BD$8)),INDIRECT("rP!"&amp;ADDRESS(Prcsses!$B27,$X$2+$P$8-BD$8)&amp;":"&amp;ADDRESS(Prcsses!$B27,$X$2-1+$P$8))))</f>
        <v>1883431.9584000001</v>
      </c>
      <c r="BE276" s="5">
        <f ca="1">IF(BE$4="",0,SUMPRODUCT(INDIRECT(ADDRESS($B37,$X$2)&amp;":"&amp;ADDRESS($B37,$X$2-1+BE$8)),INDIRECT(ADDRESS($B$11,$X$2)&amp;":"&amp;ADDRESS($B$11,$X$2-1+BE$8)),INDIRECT("rP!"&amp;ADDRESS(Prcsses!$B27,$X$2+$P$8-BE$8)&amp;":"&amp;ADDRESS(Prcsses!$B27,$X$2-1+$P$8))))</f>
        <v>1987345.44576</v>
      </c>
      <c r="BF276" s="5">
        <f ca="1">IF(BF$4="",0,SUMPRODUCT(INDIRECT(ADDRESS($B37,$X$2)&amp;":"&amp;ADDRESS($B37,$X$2-1+BF$8)),INDIRECT(ADDRESS($B$11,$X$2)&amp;":"&amp;ADDRESS($B$11,$X$2-1+BF$8)),INDIRECT("rP!"&amp;ADDRESS(Prcsses!$B27,$X$2+$P$8-BF$8)&amp;":"&amp;ADDRESS(Prcsses!$B27,$X$2-1+$P$8))))</f>
        <v>2053590.2939519999</v>
      </c>
      <c r="BG276" s="5">
        <f ca="1">IF(BG$4="",0,SUMPRODUCT(INDIRECT(ADDRESS($B37,$X$2)&amp;":"&amp;ADDRESS($B37,$X$2-1+BG$8)),INDIRECT(ADDRESS($B$11,$X$2)&amp;":"&amp;ADDRESS($B$11,$X$2-1+BG$8)),INDIRECT("rP!"&amp;ADDRESS(Prcsses!$B27,$X$2+$P$8-BG$8)&amp;":"&amp;ADDRESS(Prcsses!$B27,$X$2-1+$P$8))))</f>
        <v>2119835.1421440002</v>
      </c>
      <c r="BH276" s="5">
        <f ca="1">IF(BH$4="",0,SUMPRODUCT(INDIRECT(ADDRESS($B37,$X$2)&amp;":"&amp;ADDRESS($B37,$X$2-1+BH$8)),INDIRECT(ADDRESS($B$11,$X$2)&amp;":"&amp;ADDRESS($B$11,$X$2-1+BH$8)),INDIRECT("rP!"&amp;ADDRESS(Prcsses!$B27,$X$2+$P$8-BH$8)&amp;":"&amp;ADDRESS(Prcsses!$B27,$X$2-1+$P$8))))</f>
        <v>2186079.990336</v>
      </c>
      <c r="BI276" s="5">
        <f ca="1">IF(BI$4="",0,SUMPRODUCT(INDIRECT(ADDRESS($B37,$X$2)&amp;":"&amp;ADDRESS($B37,$X$2-1+BI$8)),INDIRECT(ADDRESS($B$11,$X$2)&amp;":"&amp;ADDRESS($B$11,$X$2-1+BI$8)),INDIRECT("rP!"&amp;ADDRESS(Prcsses!$B27,$X$2+$P$8-BI$8)&amp;":"&amp;ADDRESS(Prcsses!$B27,$X$2-1+$P$8))))</f>
        <v>2252324.8385280003</v>
      </c>
      <c r="BJ276" s="5">
        <f ca="1">IF(BJ$4="",0,SUMPRODUCT(INDIRECT(ADDRESS($B37,$X$2)&amp;":"&amp;ADDRESS($B37,$X$2-1+BJ$8)),INDIRECT(ADDRESS($B$11,$X$2)&amp;":"&amp;ADDRESS($B$11,$X$2-1+BJ$8)),INDIRECT("rP!"&amp;ADDRESS(Prcsses!$B27,$X$2+$P$8-BJ$8)&amp;":"&amp;ADDRESS(Prcsses!$B27,$X$2-1+$P$8))))</f>
        <v>2318569.6867200001</v>
      </c>
      <c r="BK276" s="5">
        <f ca="1">IF(BK$4="",0,SUMPRODUCT(INDIRECT(ADDRESS($B37,$X$2)&amp;":"&amp;ADDRESS($B37,$X$2-1+BK$8)),INDIRECT(ADDRESS($B$11,$X$2)&amp;":"&amp;ADDRESS($B$11,$X$2-1+BK$8)),INDIRECT("rP!"&amp;ADDRESS(Prcsses!$B27,$X$2+$P$8-BK$8)&amp;":"&amp;ADDRESS(Prcsses!$B27,$X$2-1+$P$8))))</f>
        <v>2432510.82561024</v>
      </c>
      <c r="BL276" s="5">
        <f ca="1">IF(BL$4="",0,SUMPRODUCT(INDIRECT(ADDRESS($B37,$X$2)&amp;":"&amp;ADDRESS($B37,$X$2-1+BL$8)),INDIRECT(ADDRESS($B$11,$X$2)&amp;":"&amp;ADDRESS($B$11,$X$2-1+BL$8)),INDIRECT("rP!"&amp;ADDRESS(Prcsses!$B27,$X$2+$P$8-BL$8)&amp;":"&amp;ADDRESS(Prcsses!$B27,$X$2-1+$P$8))))</f>
        <v>2500080.5707660802</v>
      </c>
      <c r="BM276" s="5">
        <f ca="1">IF(BM$4="",0,SUMPRODUCT(INDIRECT(ADDRESS($B37,$X$2)&amp;":"&amp;ADDRESS($B37,$X$2-1+BM$8)),INDIRECT(ADDRESS($B$11,$X$2)&amp;":"&amp;ADDRESS($B$11,$X$2-1+BM$8)),INDIRECT("rP!"&amp;ADDRESS(Prcsses!$B27,$X$2+$P$8-BM$8)&amp;":"&amp;ADDRESS(Prcsses!$B27,$X$2-1+$P$8))))</f>
        <v>2567650.3159219204</v>
      </c>
      <c r="BN276" s="5">
        <f ca="1">IF(BN$4="",0,SUMPRODUCT(INDIRECT(ADDRESS($B37,$X$2)&amp;":"&amp;ADDRESS($B37,$X$2-1+BN$8)),INDIRECT(ADDRESS($B$11,$X$2)&amp;":"&amp;ADDRESS($B$11,$X$2-1+BN$8)),INDIRECT("rP!"&amp;ADDRESS(Prcsses!$B27,$X$2+$P$8-BN$8)&amp;":"&amp;ADDRESS(Prcsses!$B27,$X$2-1+$P$8))))</f>
        <v>2635220.0610777605</v>
      </c>
      <c r="BO276" s="5">
        <f ca="1">IF(BO$4="",0,SUMPRODUCT(INDIRECT(ADDRESS($B37,$X$2)&amp;":"&amp;ADDRESS($B37,$X$2-1+BO$8)),INDIRECT(ADDRESS($B$11,$X$2)&amp;":"&amp;ADDRESS($B$11,$X$2-1+BO$8)),INDIRECT("rP!"&amp;ADDRESS(Prcsses!$B27,$X$2+$P$8-BO$8)&amp;":"&amp;ADDRESS(Prcsses!$B27,$X$2-1+$P$8))))</f>
        <v>2702789.8062336002</v>
      </c>
      <c r="BP276" s="5">
        <f ca="1">IF(BP$4="",0,SUMPRODUCT(INDIRECT(ADDRESS($B37,$X$2)&amp;":"&amp;ADDRESS($B37,$X$2-1+BP$8)),INDIRECT(ADDRESS($B$11,$X$2)&amp;":"&amp;ADDRESS($B$11,$X$2-1+BP$8)),INDIRECT("rP!"&amp;ADDRESS(Prcsses!$B27,$X$2+$P$8-BP$8)&amp;":"&amp;ADDRESS(Prcsses!$B27,$X$2-1+$P$8))))</f>
        <v>2770359.55138944</v>
      </c>
      <c r="BQ276" s="5">
        <f ca="1">IF(BQ$4="",0,SUMPRODUCT(INDIRECT(ADDRESS($B37,$X$2)&amp;":"&amp;ADDRESS($B37,$X$2-1+BQ$8)),INDIRECT(ADDRESS($B$11,$X$2)&amp;":"&amp;ADDRESS($B$11,$X$2-1+BQ$8)),INDIRECT("rP!"&amp;ADDRESS(Prcsses!$B27,$X$2+$P$8-BQ$8)&amp;":"&amp;ADDRESS(Prcsses!$B27,$X$2-1+$P$8))))</f>
        <v>2894687.882476185</v>
      </c>
      <c r="BR276" s="5">
        <f ca="1">IF(BR$4="",0,SUMPRODUCT(INDIRECT(ADDRESS($B37,$X$2)&amp;":"&amp;ADDRESS($B37,$X$2-1+BR$8)),INDIRECT(ADDRESS($B$11,$X$2)&amp;":"&amp;ADDRESS($B$11,$X$2-1+BR$8)),INDIRECT("rP!"&amp;ADDRESS(Prcsses!$B27,$X$2+$P$8-BR$8)&amp;":"&amp;ADDRESS(Prcsses!$B27,$X$2-1+$P$8))))</f>
        <v>2963609.0225351416</v>
      </c>
      <c r="BS276" s="5">
        <f ca="1">IF(BS$4="",0,SUMPRODUCT(INDIRECT(ADDRESS($B37,$X$2)&amp;":"&amp;ADDRESS($B37,$X$2-1+BS$8)),INDIRECT(ADDRESS($B$11,$X$2)&amp;":"&amp;ADDRESS($B$11,$X$2-1+BS$8)),INDIRECT("rP!"&amp;ADDRESS(Prcsses!$B27,$X$2+$P$8-BS$8)&amp;":"&amp;ADDRESS(Prcsses!$B27,$X$2-1+$P$8))))</f>
        <v>3032530.1625940986</v>
      </c>
      <c r="BT276" s="5">
        <f ca="1">IF(BT$4="",0,SUMPRODUCT(INDIRECT(ADDRESS($B37,$X$2)&amp;":"&amp;ADDRESS($B37,$X$2-1+BT$8)),INDIRECT(ADDRESS($B$11,$X$2)&amp;":"&amp;ADDRESS($B$11,$X$2-1+BT$8)),INDIRECT("rP!"&amp;ADDRESS(Prcsses!$B27,$X$2+$P$8-BT$8)&amp;":"&amp;ADDRESS(Prcsses!$B27,$X$2-1+$P$8))))</f>
        <v>3101451.3026530552</v>
      </c>
      <c r="BU276" s="5">
        <f ca="1">IF(BU$4="",0,SUMPRODUCT(INDIRECT(ADDRESS($B37,$X$2)&amp;":"&amp;ADDRESS($B37,$X$2-1+BU$8)),INDIRECT(ADDRESS($B$11,$X$2)&amp;":"&amp;ADDRESS($B$11,$X$2-1+BU$8)),INDIRECT("rP!"&amp;ADDRESS(Prcsses!$B27,$X$2+$P$8-BU$8)&amp;":"&amp;ADDRESS(Prcsses!$B27,$X$2-1+$P$8))))</f>
        <v>3170372.4427120127</v>
      </c>
      <c r="BV276" s="5">
        <f ca="1">IF(BV$4="",0,SUMPRODUCT(INDIRECT(ADDRESS($B37,$X$2)&amp;":"&amp;ADDRESS($B37,$X$2-1+BV$8)),INDIRECT(ADDRESS($B$11,$X$2)&amp;":"&amp;ADDRESS($B$11,$X$2-1+BV$8)),INDIRECT("rP!"&amp;ADDRESS(Prcsses!$B27,$X$2+$P$8-BV$8)&amp;":"&amp;ADDRESS(Prcsses!$B27,$X$2-1+$P$8))))</f>
        <v>3239293.5827709693</v>
      </c>
      <c r="BW276" s="5">
        <f ca="1">IF(BW$4="",0,SUMPRODUCT(INDIRECT(ADDRESS($B37,$X$2)&amp;":"&amp;ADDRESS($B37,$X$2-1+BW$8)),INDIRECT(ADDRESS($B$11,$X$2)&amp;":"&amp;ADDRESS($B$11,$X$2-1+BW$8)),INDIRECT("rP!"&amp;ADDRESS(Prcsses!$B27,$X$2+$P$8-BW$8)&amp;":"&amp;ADDRESS(Prcsses!$B27,$X$2-1+$P$8))))</f>
        <v>3374379.0172865246</v>
      </c>
      <c r="BX276" s="5">
        <f ca="1">IF(BX$4="",0,SUMPRODUCT(INDIRECT(ADDRESS($B37,$X$2)&amp;":"&amp;ADDRESS($B37,$X$2-1+BX$8)),INDIRECT(ADDRESS($B$11,$X$2)&amp;":"&amp;ADDRESS($B$11,$X$2-1+BX$8)),INDIRECT("rP!"&amp;ADDRESS(Prcsses!$B27,$X$2+$P$8-BX$8)&amp;":"&amp;ADDRESS(Prcsses!$B27,$X$2-1+$P$8))))</f>
        <v>3444678.580146661</v>
      </c>
      <c r="BY276" s="5">
        <f ca="1">IF(BY$4="",0,SUMPRODUCT(INDIRECT(ADDRESS($B37,$X$2)&amp;":"&amp;ADDRESS($B37,$X$2-1+BY$8)),INDIRECT(ADDRESS($B$11,$X$2)&amp;":"&amp;ADDRESS($B$11,$X$2-1+BY$8)),INDIRECT("rP!"&amp;ADDRESS(Prcsses!$B27,$X$2+$P$8-BY$8)&amp;":"&amp;ADDRESS(Prcsses!$B27,$X$2-1+$P$8))))</f>
        <v>3514978.1430067969</v>
      </c>
      <c r="BZ276" s="5">
        <f ca="1">IF(BZ$4="",0,SUMPRODUCT(INDIRECT(ADDRESS($B37,$X$2)&amp;":"&amp;ADDRESS($B37,$X$2-1+BZ$8)),INDIRECT(ADDRESS($B$11,$X$2)&amp;":"&amp;ADDRESS($B$11,$X$2-1+BZ$8)),INDIRECT("rP!"&amp;ADDRESS(Prcsses!$B27,$X$2+$P$8-BZ$8)&amp;":"&amp;ADDRESS(Prcsses!$B27,$X$2-1+$P$8))))</f>
        <v>3585277.7058669324</v>
      </c>
      <c r="CA276" s="5">
        <f ca="1">IF(CA$4="",0,SUMPRODUCT(INDIRECT(ADDRESS($B37,$X$2)&amp;":"&amp;ADDRESS($B37,$X$2-1+CA$8)),INDIRECT(ADDRESS($B$11,$X$2)&amp;":"&amp;ADDRESS($B$11,$X$2-1+CA$8)),INDIRECT("rP!"&amp;ADDRESS(Prcsses!$B27,$X$2+$P$8-CA$8)&amp;":"&amp;ADDRESS(Prcsses!$B27,$X$2-1+$P$8))))</f>
        <v>3655577.2687270683</v>
      </c>
      <c r="CB276" s="5">
        <f ca="1">IF(CB$4="",0,SUMPRODUCT(INDIRECT(ADDRESS($B37,$X$2)&amp;":"&amp;ADDRESS($B37,$X$2-1+CB$8)),INDIRECT(ADDRESS($B$11,$X$2)&amp;":"&amp;ADDRESS($B$11,$X$2-1+CB$8)),INDIRECT("rP!"&amp;ADDRESS(Prcsses!$B27,$X$2+$P$8-CB$8)&amp;":"&amp;ADDRESS(Prcsses!$B27,$X$2-1+$P$8))))</f>
        <v>3725876.8315872042</v>
      </c>
      <c r="CC276" s="5">
        <f ca="1">IF(CC$4="",0,SUMPRODUCT(INDIRECT(ADDRESS($B37,$X$2)&amp;":"&amp;ADDRESS($B37,$X$2-1+CC$8)),INDIRECT(ADDRESS($B$11,$X$2)&amp;":"&amp;ADDRESS($B$11,$X$2-1+CC$8)),INDIRECT("rP!"&amp;ADDRESS(Prcsses!$B27,$X$2+$P$8-CC$8)&amp;":"&amp;ADDRESS(Prcsses!$B27,$X$2-1+$P$8))))</f>
        <v>3872099.9223362869</v>
      </c>
      <c r="CD276" s="5">
        <f ca="1">IF(CD$4="",0,SUMPRODUCT(INDIRECT(ADDRESS($B37,$X$2)&amp;":"&amp;ADDRESS($B37,$X$2-1+CD$8)),INDIRECT(ADDRESS($B$11,$X$2)&amp;":"&amp;ADDRESS($B$11,$X$2-1+CD$8)),INDIRECT("rP!"&amp;ADDRESS(Prcsses!$B27,$X$2+$P$8-CD$8)&amp;":"&amp;ADDRESS(Prcsses!$B27,$X$2-1+$P$8))))</f>
        <v>3943805.4764536261</v>
      </c>
      <c r="CE276" s="5">
        <f ca="1">IF(CE$4="",0,SUMPRODUCT(INDIRECT(ADDRESS($B37,$X$2)&amp;":"&amp;ADDRESS($B37,$X$2-1+CE$8)),INDIRECT(ADDRESS($B$11,$X$2)&amp;":"&amp;ADDRESS($B$11,$X$2-1+CE$8)),INDIRECT("rP!"&amp;ADDRESS(Prcsses!$B27,$X$2+$P$8-CE$8)&amp;":"&amp;ADDRESS(Prcsses!$B27,$X$2-1+$P$8))))</f>
        <v>4015511.0305709648</v>
      </c>
      <c r="CF276" s="5">
        <f ca="1">IF(CF$4="",0,SUMPRODUCT(INDIRECT(ADDRESS($B37,$X$2)&amp;":"&amp;ADDRESS($B37,$X$2-1+CF$8)),INDIRECT(ADDRESS($B$11,$X$2)&amp;":"&amp;ADDRESS($B$11,$X$2-1+CF$8)),INDIRECT("rP!"&amp;ADDRESS(Prcsses!$B27,$X$2+$P$8-CF$8)&amp;":"&amp;ADDRESS(Prcsses!$B27,$X$2-1+$P$8))))</f>
        <v>0</v>
      </c>
    </row>
    <row r="277" spans="2:84" x14ac:dyDescent="0.3">
      <c r="B277" s="13">
        <f>ROW()</f>
        <v>277</v>
      </c>
      <c r="H277" s="1" t="str">
        <f t="shared" si="191"/>
        <v>Оплата себест. закупок и затрат</v>
      </c>
      <c r="I277" s="1" t="str">
        <f>Prcsses!I19</f>
        <v>Прямые расходы включая логистику</v>
      </c>
      <c r="M277" s="53" t="s">
        <v>18</v>
      </c>
      <c r="U277" s="5">
        <f t="shared" ca="1" si="190"/>
        <v>26908648.149483755</v>
      </c>
      <c r="X277" s="5">
        <f ca="1">IF(X$4="",0,SUMPRODUCT(INDIRECT(ADDRESS($B38,$X$2)&amp;":"&amp;ADDRESS($B38,$X$2-1+X$8)),INDIRECT(ADDRESS($B$11,$X$2)&amp;":"&amp;ADDRESS($B$11,$X$2-1+X$8)),INDIRECT("rP!"&amp;ADDRESS(Prcsses!$B28,$X$2+$P$8-X$8)&amp;":"&amp;ADDRESS(Prcsses!$B28,$X$2-1+$P$8))))</f>
        <v>0</v>
      </c>
      <c r="Y277" s="5">
        <f ca="1">IF(Y$4="",0,SUMPRODUCT(INDIRECT(ADDRESS($B38,$X$2)&amp;":"&amp;ADDRESS($B38,$X$2-1+Y$8)),INDIRECT(ADDRESS($B$11,$X$2)&amp;":"&amp;ADDRESS($B$11,$X$2-1+Y$8)),INDIRECT("rP!"&amp;ADDRESS(Prcsses!$B28,$X$2+$P$8-Y$8)&amp;":"&amp;ADDRESS(Prcsses!$B28,$X$2-1+$P$8))))</f>
        <v>0</v>
      </c>
      <c r="Z277" s="5">
        <f ca="1">IF(Z$4="",0,SUMPRODUCT(INDIRECT(ADDRESS($B38,$X$2)&amp;":"&amp;ADDRESS($B38,$X$2-1+Z$8)),INDIRECT(ADDRESS($B$11,$X$2)&amp;":"&amp;ADDRESS($B$11,$X$2-1+Z$8)),INDIRECT("rP!"&amp;ADDRESS(Prcsses!$B28,$X$2+$P$8-Z$8)&amp;":"&amp;ADDRESS(Prcsses!$B28,$X$2-1+$P$8))))</f>
        <v>0</v>
      </c>
      <c r="AA277" s="5">
        <f ca="1">IF(AA$4="",0,SUMPRODUCT(INDIRECT(ADDRESS($B38,$X$2)&amp;":"&amp;ADDRESS($B38,$X$2-1+AA$8)),INDIRECT(ADDRESS($B$11,$X$2)&amp;":"&amp;ADDRESS($B$11,$X$2-1+AA$8)),INDIRECT("rP!"&amp;ADDRESS(Prcsses!$B28,$X$2+$P$8-AA$8)&amp;":"&amp;ADDRESS(Prcsses!$B28,$X$2-1+$P$8))))</f>
        <v>0</v>
      </c>
      <c r="AB277" s="5">
        <f ca="1">IF(AB$4="",0,SUMPRODUCT(INDIRECT(ADDRESS($B38,$X$2)&amp;":"&amp;ADDRESS($B38,$X$2-1+AB$8)),INDIRECT(ADDRESS($B$11,$X$2)&amp;":"&amp;ADDRESS($B$11,$X$2-1+AB$8)),INDIRECT("rP!"&amp;ADDRESS(Prcsses!$B28,$X$2+$P$8-AB$8)&amp;":"&amp;ADDRESS(Prcsses!$B28,$X$2-1+$P$8))))</f>
        <v>10000</v>
      </c>
      <c r="AC277" s="5">
        <f ca="1">IF(AC$4="",0,SUMPRODUCT(INDIRECT(ADDRESS($B38,$X$2)&amp;":"&amp;ADDRESS($B38,$X$2-1+AC$8)),INDIRECT(ADDRESS($B$11,$X$2)&amp;":"&amp;ADDRESS($B$11,$X$2-1+AC$8)),INDIRECT("rP!"&amp;ADDRESS(Prcsses!$B28,$X$2+$P$8-AC$8)&amp;":"&amp;ADDRESS(Prcsses!$B28,$X$2-1+$P$8))))</f>
        <v>25000</v>
      </c>
      <c r="AD277" s="5">
        <f ca="1">IF(AD$4="",0,SUMPRODUCT(INDIRECT(ADDRESS($B38,$X$2)&amp;":"&amp;ADDRESS($B38,$X$2-1+AD$8)),INDIRECT(ADDRESS($B$11,$X$2)&amp;":"&amp;ADDRESS($B$11,$X$2-1+AD$8)),INDIRECT("rP!"&amp;ADDRESS(Prcsses!$B28,$X$2+$P$8-AD$8)&amp;":"&amp;ADDRESS(Prcsses!$B28,$X$2-1+$P$8))))</f>
        <v>45000</v>
      </c>
      <c r="AE277" s="5">
        <f ca="1">IF(AE$4="",0,SUMPRODUCT(INDIRECT(ADDRESS($B38,$X$2)&amp;":"&amp;ADDRESS($B38,$X$2-1+AE$8)),INDIRECT(ADDRESS($B$11,$X$2)&amp;":"&amp;ADDRESS($B$11,$X$2-1+AE$8)),INDIRECT("rP!"&amp;ADDRESS(Prcsses!$B28,$X$2+$P$8-AE$8)&amp;":"&amp;ADDRESS(Prcsses!$B28,$X$2-1+$P$8))))</f>
        <v>60000</v>
      </c>
      <c r="AF277" s="5">
        <f ca="1">IF(AF$4="",0,SUMPRODUCT(INDIRECT(ADDRESS($B38,$X$2)&amp;":"&amp;ADDRESS($B38,$X$2-1+AF$8)),INDIRECT(ADDRESS($B$11,$X$2)&amp;":"&amp;ADDRESS($B$11,$X$2-1+AF$8)),INDIRECT("rP!"&amp;ADDRESS(Prcsses!$B28,$X$2+$P$8-AF$8)&amp;":"&amp;ADDRESS(Prcsses!$B28,$X$2-1+$P$8))))</f>
        <v>75600</v>
      </c>
      <c r="AG277" s="5">
        <f ca="1">IF(AG$4="",0,SUMPRODUCT(INDIRECT(ADDRESS($B38,$X$2)&amp;":"&amp;ADDRESS($B38,$X$2-1+AG$8)),INDIRECT(ADDRESS($B$11,$X$2)&amp;":"&amp;ADDRESS($B$11,$X$2-1+AG$8)),INDIRECT("rP!"&amp;ADDRESS(Prcsses!$B28,$X$2+$P$8-AG$8)&amp;":"&amp;ADDRESS(Prcsses!$B28,$X$2-1+$P$8))))</f>
        <v>91300</v>
      </c>
      <c r="AH277" s="5">
        <f ca="1">IF(AH$4="",0,SUMPRODUCT(INDIRECT(ADDRESS($B38,$X$2)&amp;":"&amp;ADDRESS($B38,$X$2-1+AH$8)),INDIRECT(ADDRESS($B$11,$X$2)&amp;":"&amp;ADDRESS($B$11,$X$2-1+AH$8)),INDIRECT("rP!"&amp;ADDRESS(Prcsses!$B28,$X$2+$P$8-AH$8)&amp;":"&amp;ADDRESS(Prcsses!$B28,$X$2-1+$P$8))))</f>
        <v>107100</v>
      </c>
      <c r="AI277" s="5">
        <f ca="1">IF(AI$4="",0,SUMPRODUCT(INDIRECT(ADDRESS($B38,$X$2)&amp;":"&amp;ADDRESS($B38,$X$2-1+AI$8)),INDIRECT(ADDRESS($B$11,$X$2)&amp;":"&amp;ADDRESS($B$11,$X$2-1+AI$8)),INDIRECT("rP!"&amp;ADDRESS(Prcsses!$B28,$X$2+$P$8-AI$8)&amp;":"&amp;ADDRESS(Prcsses!$B28,$X$2-1+$P$8))))</f>
        <v>122400</v>
      </c>
      <c r="AJ277" s="5">
        <f ca="1">IF(AJ$4="",0,SUMPRODUCT(INDIRECT(ADDRESS($B38,$X$2)&amp;":"&amp;ADDRESS($B38,$X$2-1+AJ$8)),INDIRECT(ADDRESS($B$11,$X$2)&amp;":"&amp;ADDRESS($B$11,$X$2-1+AJ$8)),INDIRECT("rP!"&amp;ADDRESS(Prcsses!$B28,$X$2+$P$8-AJ$8)&amp;":"&amp;ADDRESS(Prcsses!$B28,$X$2-1+$P$8))))</f>
        <v>137700</v>
      </c>
      <c r="AK277" s="5">
        <f ca="1">IF(AK$4="",0,SUMPRODUCT(INDIRECT(ADDRESS($B38,$X$2)&amp;":"&amp;ADDRESS($B38,$X$2-1+AK$8)),INDIRECT(ADDRESS($B$11,$X$2)&amp;":"&amp;ADDRESS($B$11,$X$2-1+AK$8)),INDIRECT("rP!"&amp;ADDRESS(Prcsses!$B28,$X$2+$P$8-AK$8)&amp;":"&amp;ADDRESS(Prcsses!$B28,$X$2-1+$P$8))))</f>
        <v>153000</v>
      </c>
      <c r="AL277" s="5">
        <f ca="1">IF(AL$4="",0,SUMPRODUCT(INDIRECT(ADDRESS($B38,$X$2)&amp;":"&amp;ADDRESS($B38,$X$2-1+AL$8)),INDIRECT(ADDRESS($B$11,$X$2)&amp;":"&amp;ADDRESS($B$11,$X$2-1+AL$8)),INDIRECT("rP!"&amp;ADDRESS(Prcsses!$B28,$X$2+$P$8-AL$8)&amp;":"&amp;ADDRESS(Prcsses!$B28,$X$2-1+$P$8))))</f>
        <v>169524</v>
      </c>
      <c r="AM277" s="5">
        <f ca="1">IF(AM$4="",0,SUMPRODUCT(INDIRECT(ADDRESS($B38,$X$2)&amp;":"&amp;ADDRESS($B38,$X$2-1+AM$8)),INDIRECT(ADDRESS($B$11,$X$2)&amp;":"&amp;ADDRESS($B$11,$X$2-1+AM$8)),INDIRECT("rP!"&amp;ADDRESS(Prcsses!$B28,$X$2+$P$8-AM$8)&amp;":"&amp;ADDRESS(Prcsses!$B28,$X$2-1+$P$8))))</f>
        <v>186150</v>
      </c>
      <c r="AN277" s="5">
        <f ca="1">IF(AN$4="",0,SUMPRODUCT(INDIRECT(ADDRESS($B38,$X$2)&amp;":"&amp;ADDRESS($B38,$X$2-1+AN$8)),INDIRECT(ADDRESS($B$11,$X$2)&amp;":"&amp;ADDRESS($B$11,$X$2-1+AN$8)),INDIRECT("rP!"&amp;ADDRESS(Prcsses!$B28,$X$2+$P$8-AN$8)&amp;":"&amp;ADDRESS(Prcsses!$B28,$X$2-1+$P$8))))</f>
        <v>202878</v>
      </c>
      <c r="AO277" s="5">
        <f ca="1">IF(AO$4="",0,SUMPRODUCT(INDIRECT(ADDRESS($B38,$X$2)&amp;":"&amp;ADDRESS($B38,$X$2-1+AO$8)),INDIRECT(ADDRESS($B$11,$X$2)&amp;":"&amp;ADDRESS($B$11,$X$2-1+AO$8)),INDIRECT("rP!"&amp;ADDRESS(Prcsses!$B28,$X$2+$P$8-AO$8)&amp;":"&amp;ADDRESS(Prcsses!$B28,$X$2-1+$P$8))))</f>
        <v>218484</v>
      </c>
      <c r="AP277" s="5">
        <f ca="1">IF(AP$4="",0,SUMPRODUCT(INDIRECT(ADDRESS($B38,$X$2)&amp;":"&amp;ADDRESS($B38,$X$2-1+AP$8)),INDIRECT(ADDRESS($B$11,$X$2)&amp;":"&amp;ADDRESS($B$11,$X$2-1+AP$8)),INDIRECT("rP!"&amp;ADDRESS(Prcsses!$B28,$X$2+$P$8-AP$8)&amp;":"&amp;ADDRESS(Prcsses!$B28,$X$2-1+$P$8))))</f>
        <v>234090</v>
      </c>
      <c r="AQ277" s="5">
        <f ca="1">IF(AQ$4="",0,SUMPRODUCT(INDIRECT(ADDRESS($B38,$X$2)&amp;":"&amp;ADDRESS($B38,$X$2-1+AQ$8)),INDIRECT(ADDRESS($B$11,$X$2)&amp;":"&amp;ADDRESS($B$11,$X$2-1+AQ$8)),INDIRECT("rP!"&amp;ADDRESS(Prcsses!$B28,$X$2+$P$8-AQ$8)&amp;":"&amp;ADDRESS(Prcsses!$B28,$X$2-1+$P$8))))</f>
        <v>249696</v>
      </c>
      <c r="AR277" s="5">
        <f ca="1">IF(AR$4="",0,SUMPRODUCT(INDIRECT(ADDRESS($B38,$X$2)&amp;":"&amp;ADDRESS($B38,$X$2-1+AR$8)),INDIRECT(ADDRESS($B$11,$X$2)&amp;":"&amp;ADDRESS($B$11,$X$2-1+AR$8)),INDIRECT("rP!"&amp;ADDRESS(Prcsses!$B28,$X$2+$P$8-AR$8)&amp;":"&amp;ADDRESS(Prcsses!$B28,$X$2-1+$P$8))))</f>
        <v>267174.71999999997</v>
      </c>
      <c r="AS277" s="5">
        <f ca="1">IF(AS$4="",0,SUMPRODUCT(INDIRECT(ADDRESS($B38,$X$2)&amp;":"&amp;ADDRESS($B38,$X$2-1+AS$8)),INDIRECT(ADDRESS($B$11,$X$2)&amp;":"&amp;ADDRESS($B$11,$X$2-1+AS$8)),INDIRECT("rP!"&amp;ADDRESS(Prcsses!$B28,$X$2+$P$8-AS$8)&amp;":"&amp;ADDRESS(Prcsses!$B28,$X$2-1+$P$8))))</f>
        <v>284757.48</v>
      </c>
      <c r="AT277" s="5">
        <f ca="1">IF(AT$4="",0,SUMPRODUCT(INDIRECT(ADDRESS($B38,$X$2)&amp;":"&amp;ADDRESS($B38,$X$2-1+AT$8)),INDIRECT(ADDRESS($B$11,$X$2)&amp;":"&amp;ADDRESS($B$11,$X$2-1+AT$8)),INDIRECT("rP!"&amp;ADDRESS(Prcsses!$B28,$X$2+$P$8-AT$8)&amp;":"&amp;ADDRESS(Prcsses!$B28,$X$2-1+$P$8))))</f>
        <v>302444.27999999997</v>
      </c>
      <c r="AU277" s="5">
        <f ca="1">IF(AU$4="",0,SUMPRODUCT(INDIRECT(ADDRESS($B38,$X$2)&amp;":"&amp;ADDRESS($B38,$X$2-1+AU$8)),INDIRECT(ADDRESS($B$11,$X$2)&amp;":"&amp;ADDRESS($B$11,$X$2-1+AU$8)),INDIRECT("rP!"&amp;ADDRESS(Prcsses!$B28,$X$2+$P$8-AU$8)&amp;":"&amp;ADDRESS(Prcsses!$B28,$X$2-1+$P$8))))</f>
        <v>318362.40000000002</v>
      </c>
      <c r="AV277" s="5">
        <f ca="1">IF(AV$4="",0,SUMPRODUCT(INDIRECT(ADDRESS($B38,$X$2)&amp;":"&amp;ADDRESS($B38,$X$2-1+AV$8)),INDIRECT(ADDRESS($B$11,$X$2)&amp;":"&amp;ADDRESS($B$11,$X$2-1+AV$8)),INDIRECT("rP!"&amp;ADDRESS(Prcsses!$B28,$X$2+$P$8-AV$8)&amp;":"&amp;ADDRESS(Prcsses!$B28,$X$2-1+$P$8))))</f>
        <v>334280.52</v>
      </c>
      <c r="AW277" s="5">
        <f ca="1">IF(AW$4="",0,SUMPRODUCT(INDIRECT(ADDRESS($B38,$X$2)&amp;":"&amp;ADDRESS($B38,$X$2-1+AW$8)),INDIRECT(ADDRESS($B$11,$X$2)&amp;":"&amp;ADDRESS($B$11,$X$2-1+AW$8)),INDIRECT("rP!"&amp;ADDRESS(Prcsses!$B28,$X$2+$P$8-AW$8)&amp;":"&amp;ADDRESS(Prcsses!$B28,$X$2-1+$P$8))))</f>
        <v>350198.64</v>
      </c>
      <c r="AX277" s="5">
        <f ca="1">IF(AX$4="",0,SUMPRODUCT(INDIRECT(ADDRESS($B38,$X$2)&amp;":"&amp;ADDRESS($B38,$X$2-1+AX$8)),INDIRECT(ADDRESS($B$11,$X$2)&amp;":"&amp;ADDRESS($B$11,$X$2-1+AX$8)),INDIRECT("rP!"&amp;ADDRESS(Prcsses!$B28,$X$2+$P$8-AX$8)&amp;":"&amp;ADDRESS(Prcsses!$B28,$X$2-1+$P$8))))</f>
        <v>368663.65919999999</v>
      </c>
      <c r="AY277" s="5">
        <f ca="1">IF(AY$4="",0,SUMPRODUCT(INDIRECT(ADDRESS($B38,$X$2)&amp;":"&amp;ADDRESS($B38,$X$2-1+AY$8)),INDIRECT(ADDRESS($B$11,$X$2)&amp;":"&amp;ADDRESS($B$11,$X$2-1+AY$8)),INDIRECT("rP!"&amp;ADDRESS(Prcsses!$B28,$X$2+$P$8-AY$8)&amp;":"&amp;ADDRESS(Prcsses!$B28,$X$2-1+$P$8))))</f>
        <v>387234.79920000001</v>
      </c>
      <c r="AZ277" s="5">
        <f ca="1">IF(AZ$4="",0,SUMPRODUCT(INDIRECT(ADDRESS($B38,$X$2)&amp;":"&amp;ADDRESS($B38,$X$2-1+AZ$8)),INDIRECT(ADDRESS($B$11,$X$2)&amp;":"&amp;ADDRESS($B$11,$X$2-1+AZ$8)),INDIRECT("rP!"&amp;ADDRESS(Prcsses!$B28,$X$2+$P$8-AZ$8)&amp;":"&amp;ADDRESS(Prcsses!$B28,$X$2-1+$P$8))))</f>
        <v>405912.05999999994</v>
      </c>
      <c r="BA277" s="5">
        <f ca="1">IF(BA$4="",0,SUMPRODUCT(INDIRECT(ADDRESS($B38,$X$2)&amp;":"&amp;ADDRESS($B38,$X$2-1+BA$8)),INDIRECT(ADDRESS($B$11,$X$2)&amp;":"&amp;ADDRESS($B$11,$X$2-1+BA$8)),INDIRECT("rP!"&amp;ADDRESS(Prcsses!$B28,$X$2+$P$8-BA$8)&amp;":"&amp;ADDRESS(Prcsses!$B28,$X$2-1+$P$8))))</f>
        <v>422148.54239999998</v>
      </c>
      <c r="BB277" s="5">
        <f ca="1">IF(BB$4="",0,SUMPRODUCT(INDIRECT(ADDRESS($B38,$X$2)&amp;":"&amp;ADDRESS($B38,$X$2-1+BB$8)),INDIRECT(ADDRESS($B$11,$X$2)&amp;":"&amp;ADDRESS($B$11,$X$2-1+BB$8)),INDIRECT("rP!"&amp;ADDRESS(Prcsses!$B28,$X$2+$P$8-BB$8)&amp;":"&amp;ADDRESS(Prcsses!$B28,$X$2-1+$P$8))))</f>
        <v>438385.02480000001</v>
      </c>
      <c r="BC277" s="5">
        <f ca="1">IF(BC$4="",0,SUMPRODUCT(INDIRECT(ADDRESS($B38,$X$2)&amp;":"&amp;ADDRESS($B38,$X$2-1+BC$8)),INDIRECT(ADDRESS($B$11,$X$2)&amp;":"&amp;ADDRESS($B$11,$X$2-1+BC$8)),INDIRECT("rP!"&amp;ADDRESS(Prcsses!$B28,$X$2+$P$8-BC$8)&amp;":"&amp;ADDRESS(Prcsses!$B28,$X$2-1+$P$8))))</f>
        <v>454621.50719999999</v>
      </c>
      <c r="BD277" s="5">
        <f ca="1">IF(BD$4="",0,SUMPRODUCT(INDIRECT(ADDRESS($B38,$X$2)&amp;":"&amp;ADDRESS($B38,$X$2-1+BD$8)),INDIRECT(ADDRESS($B$11,$X$2)&amp;":"&amp;ADDRESS($B$11,$X$2-1+BD$8)),INDIRECT("rP!"&amp;ADDRESS(Prcsses!$B28,$X$2+$P$8-BD$8)&amp;":"&amp;ADDRESS(Prcsses!$B28,$X$2-1+$P$8))))</f>
        <v>474105.28607999999</v>
      </c>
      <c r="BE277" s="5">
        <f ca="1">IF(BE$4="",0,SUMPRODUCT(INDIRECT(ADDRESS($B38,$X$2)&amp;":"&amp;ADDRESS($B38,$X$2-1+BE$8)),INDIRECT(ADDRESS($B$11,$X$2)&amp;":"&amp;ADDRESS($B$11,$X$2-1+BE$8)),INDIRECT("rP!"&amp;ADDRESS(Prcsses!$B28,$X$2+$P$8-BE$8)&amp;":"&amp;ADDRESS(Prcsses!$B28,$X$2-1+$P$8))))</f>
        <v>493697.30817600002</v>
      </c>
      <c r="BF277" s="5">
        <f ca="1">IF(BF$4="",0,SUMPRODUCT(INDIRECT(ADDRESS($B38,$X$2)&amp;":"&amp;ADDRESS($B38,$X$2-1+BF$8)),INDIRECT(ADDRESS($B$11,$X$2)&amp;":"&amp;ADDRESS($B$11,$X$2-1+BF$8)),INDIRECT("rP!"&amp;ADDRESS(Prcsses!$B28,$X$2+$P$8-BF$8)&amp;":"&amp;ADDRESS(Prcsses!$B28,$X$2-1+$P$8))))</f>
        <v>513397.57348799997</v>
      </c>
      <c r="BG277" s="5">
        <f ca="1">IF(BG$4="",0,SUMPRODUCT(INDIRECT(ADDRESS($B38,$X$2)&amp;":"&amp;ADDRESS($B38,$X$2-1+BG$8)),INDIRECT(ADDRESS($B$11,$X$2)&amp;":"&amp;ADDRESS($B$11,$X$2-1+BG$8)),INDIRECT("rP!"&amp;ADDRESS(Prcsses!$B28,$X$2+$P$8-BG$8)&amp;":"&amp;ADDRESS(Prcsses!$B28,$X$2-1+$P$8))))</f>
        <v>529958.78553600004</v>
      </c>
      <c r="BH277" s="5">
        <f ca="1">IF(BH$4="",0,SUMPRODUCT(INDIRECT(ADDRESS($B38,$X$2)&amp;":"&amp;ADDRESS($B38,$X$2-1+BH$8)),INDIRECT(ADDRESS($B$11,$X$2)&amp;":"&amp;ADDRESS($B$11,$X$2-1+BH$8)),INDIRECT("rP!"&amp;ADDRESS(Prcsses!$B28,$X$2+$P$8-BH$8)&amp;":"&amp;ADDRESS(Prcsses!$B28,$X$2-1+$P$8))))</f>
        <v>546519.997584</v>
      </c>
      <c r="BI277" s="5">
        <f ca="1">IF(BI$4="",0,SUMPRODUCT(INDIRECT(ADDRESS($B38,$X$2)&amp;":"&amp;ADDRESS($B38,$X$2-1+BI$8)),INDIRECT(ADDRESS($B$11,$X$2)&amp;":"&amp;ADDRESS($B$11,$X$2-1+BI$8)),INDIRECT("rP!"&amp;ADDRESS(Prcsses!$B28,$X$2+$P$8-BI$8)&amp;":"&amp;ADDRESS(Prcsses!$B28,$X$2-1+$P$8))))</f>
        <v>563081.20963199995</v>
      </c>
      <c r="BJ277" s="5">
        <f ca="1">IF(BJ$4="",0,SUMPRODUCT(INDIRECT(ADDRESS($B38,$X$2)&amp;":"&amp;ADDRESS($B38,$X$2-1+BJ$8)),INDIRECT(ADDRESS($B$11,$X$2)&amp;":"&amp;ADDRESS($B$11,$X$2-1+BJ$8)),INDIRECT("rP!"&amp;ADDRESS(Prcsses!$B28,$X$2+$P$8-BJ$8)&amp;":"&amp;ADDRESS(Prcsses!$B28,$X$2-1+$P$8))))</f>
        <v>583617.11257152003</v>
      </c>
      <c r="BK277" s="5">
        <f ca="1">IF(BK$4="",0,SUMPRODUCT(INDIRECT(ADDRESS($B38,$X$2)&amp;":"&amp;ADDRESS($B38,$X$2-1+BK$8)),INDIRECT(ADDRESS($B$11,$X$2)&amp;":"&amp;ADDRESS($B$11,$X$2-1+BK$8)),INDIRECT("rP!"&amp;ADDRESS(Prcsses!$B28,$X$2+$P$8-BK$8)&amp;":"&amp;ADDRESS(Prcsses!$B28,$X$2-1+$P$8))))</f>
        <v>604263.4235913601</v>
      </c>
      <c r="BL277" s="5">
        <f ca="1">IF(BL$4="",0,SUMPRODUCT(INDIRECT(ADDRESS($B38,$X$2)&amp;":"&amp;ADDRESS($B38,$X$2-1+BL$8)),INDIRECT(ADDRESS($B$11,$X$2)&amp;":"&amp;ADDRESS($B$11,$X$2-1+BL$8)),INDIRECT("rP!"&amp;ADDRESS(Prcsses!$B28,$X$2+$P$8-BL$8)&amp;":"&amp;ADDRESS(Prcsses!$B28,$X$2-1+$P$8))))</f>
        <v>625020.14269152004</v>
      </c>
      <c r="BM277" s="5">
        <f ca="1">IF(BM$4="",0,SUMPRODUCT(INDIRECT(ADDRESS($B38,$X$2)&amp;":"&amp;ADDRESS($B38,$X$2-1+BM$8)),INDIRECT(ADDRESS($B$11,$X$2)&amp;":"&amp;ADDRESS($B$11,$X$2-1+BM$8)),INDIRECT("rP!"&amp;ADDRESS(Prcsses!$B28,$X$2+$P$8-BM$8)&amp;":"&amp;ADDRESS(Prcsses!$B28,$X$2-1+$P$8))))</f>
        <v>641912.57898048009</v>
      </c>
      <c r="BN277" s="5">
        <f ca="1">IF(BN$4="",0,SUMPRODUCT(INDIRECT(ADDRESS($B38,$X$2)&amp;":"&amp;ADDRESS($B38,$X$2-1+BN$8)),INDIRECT(ADDRESS($B$11,$X$2)&amp;":"&amp;ADDRESS($B$11,$X$2-1+BN$8)),INDIRECT("rP!"&amp;ADDRESS(Prcsses!$B28,$X$2+$P$8-BN$8)&amp;":"&amp;ADDRESS(Prcsses!$B28,$X$2-1+$P$8))))</f>
        <v>658805.01526944013</v>
      </c>
      <c r="BO277" s="5">
        <f ca="1">IF(BO$4="",0,SUMPRODUCT(INDIRECT(ADDRESS($B38,$X$2)&amp;":"&amp;ADDRESS($B38,$X$2-1+BO$8)),INDIRECT(ADDRESS($B$11,$X$2)&amp;":"&amp;ADDRESS($B$11,$X$2-1+BO$8)),INDIRECT("rP!"&amp;ADDRESS(Prcsses!$B28,$X$2+$P$8-BO$8)&amp;":"&amp;ADDRESS(Prcsses!$B28,$X$2-1+$P$8))))</f>
        <v>675697.45155840006</v>
      </c>
      <c r="BP277" s="5">
        <f ca="1">IF(BP$4="",0,SUMPRODUCT(INDIRECT(ADDRESS($B38,$X$2)&amp;":"&amp;ADDRESS($B38,$X$2-1+BP$8)),INDIRECT(ADDRESS($B$11,$X$2)&amp;":"&amp;ADDRESS($B$11,$X$2-1+BP$8)),INDIRECT("rP!"&amp;ADDRESS(Prcsses!$B28,$X$2+$P$8-BP$8)&amp;":"&amp;ADDRESS(Prcsses!$B28,$X$2-1+$P$8))))</f>
        <v>697319.77000826877</v>
      </c>
      <c r="BQ277" s="5">
        <f ca="1">IF(BQ$4="",0,SUMPRODUCT(INDIRECT(ADDRESS($B38,$X$2)&amp;":"&amp;ADDRESS($B38,$X$2-1+BQ$8)),INDIRECT(ADDRESS($B$11,$X$2)&amp;":"&amp;ADDRESS($B$11,$X$2-1+BQ$8)),INDIRECT("rP!"&amp;ADDRESS(Prcsses!$B28,$X$2+$P$8-BQ$8)&amp;":"&amp;ADDRESS(Prcsses!$B28,$X$2-1+$P$8))))</f>
        <v>719054.70470006391</v>
      </c>
      <c r="BR277" s="5">
        <f ca="1">IF(BR$4="",0,SUMPRODUCT(INDIRECT(ADDRESS($B38,$X$2)&amp;":"&amp;ADDRESS($B38,$X$2-1+BR$8)),INDIRECT(ADDRESS($B$11,$X$2)&amp;":"&amp;ADDRESS($B$11,$X$2-1+BR$8)),INDIRECT("rP!"&amp;ADDRESS(Prcsses!$B28,$X$2+$P$8-BR$8)&amp;":"&amp;ADDRESS(Prcsses!$B28,$X$2-1+$P$8))))</f>
        <v>740902.25563378551</v>
      </c>
      <c r="BS277" s="5">
        <f ca="1">IF(BS$4="",0,SUMPRODUCT(INDIRECT(ADDRESS($B38,$X$2)&amp;":"&amp;ADDRESS($B38,$X$2-1+BS$8)),INDIRECT(ADDRESS($B$11,$X$2)&amp;":"&amp;ADDRESS($B$11,$X$2-1+BS$8)),INDIRECT("rP!"&amp;ADDRESS(Prcsses!$B28,$X$2+$P$8-BS$8)&amp;":"&amp;ADDRESS(Prcsses!$B28,$X$2-1+$P$8))))</f>
        <v>758132.54064852465</v>
      </c>
      <c r="BT277" s="5">
        <f ca="1">IF(BT$4="",0,SUMPRODUCT(INDIRECT(ADDRESS($B38,$X$2)&amp;":"&amp;ADDRESS($B38,$X$2-1+BT$8)),INDIRECT(ADDRESS($B$11,$X$2)&amp;":"&amp;ADDRESS($B$11,$X$2-1+BT$8)),INDIRECT("rP!"&amp;ADDRESS(Prcsses!$B28,$X$2+$P$8-BT$8)&amp;":"&amp;ADDRESS(Prcsses!$B28,$X$2-1+$P$8))))</f>
        <v>775362.82566326391</v>
      </c>
      <c r="BU277" s="5">
        <f ca="1">IF(BU$4="",0,SUMPRODUCT(INDIRECT(ADDRESS($B38,$X$2)&amp;":"&amp;ADDRESS($B38,$X$2-1+BU$8)),INDIRECT(ADDRESS($B$11,$X$2)&amp;":"&amp;ADDRESS($B$11,$X$2-1+BU$8)),INDIRECT("rP!"&amp;ADDRESS(Prcsses!$B28,$X$2+$P$8-BU$8)&amp;":"&amp;ADDRESS(Prcsses!$B28,$X$2-1+$P$8))))</f>
        <v>792593.11067800317</v>
      </c>
      <c r="BV277" s="5">
        <f ca="1">IF(BV$4="",0,SUMPRODUCT(INDIRECT(ADDRESS($B38,$X$2)&amp;":"&amp;ADDRESS($B38,$X$2-1+BV$8)),INDIRECT(ADDRESS($B$11,$X$2)&amp;":"&amp;ADDRESS($B$11,$X$2-1+BV$8)),INDIRECT("rP!"&amp;ADDRESS(Prcsses!$B28,$X$2+$P$8-BV$8)&amp;":"&amp;ADDRESS(Prcsses!$B28,$X$2-1+$P$8))))</f>
        <v>815337.08689745888</v>
      </c>
      <c r="BW277" s="5">
        <f ca="1">IF(BW$4="",0,SUMPRODUCT(INDIRECT(ADDRESS($B38,$X$2)&amp;":"&amp;ADDRESS($B38,$X$2-1+BW$8)),INDIRECT(ADDRESS($B$11,$X$2)&amp;":"&amp;ADDRESS($B$11,$X$2-1+BW$8)),INDIRECT("rP!"&amp;ADDRESS(Prcsses!$B28,$X$2+$P$8-BW$8)&amp;":"&amp;ADDRESS(Prcsses!$B28,$X$2-1+$P$8))))</f>
        <v>838195.93168367958</v>
      </c>
      <c r="BX277" s="5">
        <f ca="1">IF(BX$4="",0,SUMPRODUCT(INDIRECT(ADDRESS($B38,$X$2)&amp;":"&amp;ADDRESS($B38,$X$2-1+BX$8)),INDIRECT(ADDRESS($B$11,$X$2)&amp;":"&amp;ADDRESS($B$11,$X$2-1+BX$8)),INDIRECT("rP!"&amp;ADDRESS(Prcsses!$B28,$X$2+$P$8-BX$8)&amp;":"&amp;ADDRESS(Prcsses!$B28,$X$2-1+$P$8))))</f>
        <v>861169.64503666514</v>
      </c>
      <c r="BY277" s="5">
        <f ca="1">IF(BY$4="",0,SUMPRODUCT(INDIRECT(ADDRESS($B38,$X$2)&amp;":"&amp;ADDRESS($B38,$X$2-1+BY$8)),INDIRECT(ADDRESS($B$11,$X$2)&amp;":"&amp;ADDRESS($B$11,$X$2-1+BY$8)),INDIRECT("rP!"&amp;ADDRESS(Prcsses!$B28,$X$2+$P$8-BY$8)&amp;":"&amp;ADDRESS(Prcsses!$B28,$X$2-1+$P$8))))</f>
        <v>878744.53575169924</v>
      </c>
      <c r="BZ277" s="5">
        <f ca="1">IF(BZ$4="",0,SUMPRODUCT(INDIRECT(ADDRESS($B38,$X$2)&amp;":"&amp;ADDRESS($B38,$X$2-1+BZ$8)),INDIRECT(ADDRESS($B$11,$X$2)&amp;":"&amp;ADDRESS($B$11,$X$2-1+BZ$8)),INDIRECT("rP!"&amp;ADDRESS(Prcsses!$B28,$X$2+$P$8-BZ$8)&amp;":"&amp;ADDRESS(Prcsses!$B28,$X$2-1+$P$8))))</f>
        <v>896319.42646673322</v>
      </c>
      <c r="CA277" s="5">
        <f ca="1">IF(CA$4="",0,SUMPRODUCT(INDIRECT(ADDRESS($B38,$X$2)&amp;":"&amp;ADDRESS($B38,$X$2-1+CA$8)),INDIRECT(ADDRESS($B$11,$X$2)&amp;":"&amp;ADDRESS($B$11,$X$2-1+CA$8)),INDIRECT("rP!"&amp;ADDRESS(Prcsses!$B28,$X$2+$P$8-CA$8)&amp;":"&amp;ADDRESS(Prcsses!$B28,$X$2-1+$P$8))))</f>
        <v>913894.31718176708</v>
      </c>
      <c r="CB277" s="5">
        <f ca="1">IF(CB$4="",0,SUMPRODUCT(INDIRECT(ADDRESS($B38,$X$2)&amp;":"&amp;ADDRESS($B38,$X$2-1+CB$8)),INDIRECT(ADDRESS($B$11,$X$2)&amp;":"&amp;ADDRESS($B$11,$X$2-1+CB$8)),INDIRECT("rP!"&amp;ADDRESS(Prcsses!$B28,$X$2+$P$8-CB$8)&amp;":"&amp;ADDRESS(Prcsses!$B28,$X$2-1+$P$8))))</f>
        <v>937796.16855421336</v>
      </c>
      <c r="CC277" s="5">
        <f ca="1">IF(CC$4="",0,SUMPRODUCT(INDIRECT(ADDRESS($B38,$X$2)&amp;":"&amp;ADDRESS($B38,$X$2-1+CC$8)),INDIRECT(ADDRESS($B$11,$X$2)&amp;":"&amp;ADDRESS($B$11,$X$2-1+CC$8)),INDIRECT("rP!"&amp;ADDRESS(Prcsses!$B28,$X$2+$P$8-CC$8)&amp;":"&amp;ADDRESS(Prcsses!$B28,$X$2-1+$P$8))))</f>
        <v>961815.18586475984</v>
      </c>
      <c r="CD277" s="5">
        <f ca="1">IF(CD$4="",0,SUMPRODUCT(INDIRECT(ADDRESS($B38,$X$2)&amp;":"&amp;ADDRESS($B38,$X$2-1+CD$8)),INDIRECT(ADDRESS($B$11,$X$2)&amp;":"&amp;ADDRESS($B$11,$X$2-1+CD$8)),INDIRECT("rP!"&amp;ADDRESS(Prcsses!$B28,$X$2+$P$8-CD$8)&amp;":"&amp;ADDRESS(Prcsses!$B28,$X$2-1+$P$8))))</f>
        <v>985951.3691134064</v>
      </c>
      <c r="CE277" s="5">
        <f ca="1">IF(CE$4="",0,SUMPRODUCT(INDIRECT(ADDRESS($B38,$X$2)&amp;":"&amp;ADDRESS($B38,$X$2-1+CE$8)),INDIRECT(ADDRESS($B$11,$X$2)&amp;":"&amp;ADDRESS($B$11,$X$2-1+CE$8)),INDIRECT("rP!"&amp;ADDRESS(Prcsses!$B28,$X$2+$P$8-CE$8)&amp;":"&amp;ADDRESS(Prcsses!$B28,$X$2-1+$P$8))))</f>
        <v>1003877.7576427411</v>
      </c>
      <c r="CF277" s="5">
        <f ca="1">IF(CF$4="",0,SUMPRODUCT(INDIRECT(ADDRESS($B38,$X$2)&amp;":"&amp;ADDRESS($B38,$X$2-1+CF$8)),INDIRECT(ADDRESS($B$11,$X$2)&amp;":"&amp;ADDRESS($B$11,$X$2-1+CF$8)),INDIRECT("rP!"&amp;ADDRESS(Prcsses!$B28,$X$2+$P$8-CF$8)&amp;":"&amp;ADDRESS(Prcsses!$B28,$X$2-1+$P$8))))</f>
        <v>0</v>
      </c>
    </row>
    <row r="278" spans="2:84" s="26" customFormat="1" ht="12" x14ac:dyDescent="0.25">
      <c r="B278" s="13"/>
      <c r="M278" s="55"/>
      <c r="N278" s="44" t="s">
        <v>21</v>
      </c>
      <c r="O278" s="45"/>
      <c r="P278" s="46"/>
      <c r="Q278" s="89"/>
      <c r="U278" s="41"/>
      <c r="V278" s="42"/>
      <c r="W278" s="43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</row>
    <row r="280" spans="2:84" x14ac:dyDescent="0.3">
      <c r="B280" s="13">
        <f>ROW()</f>
        <v>280</v>
      </c>
      <c r="H280" s="1" t="s">
        <v>172</v>
      </c>
      <c r="M280" s="53" t="s">
        <v>18</v>
      </c>
      <c r="P280" s="72" t="str">
        <f>Lists!$AI$10</f>
        <v>CF(-)</v>
      </c>
      <c r="U280" s="5">
        <f ca="1">SUM(INDIRECT(ADDRESS($B280,$X$2)&amp;":"&amp;ADDRESS($B280,$X$2-1+$P$8)))</f>
        <v>57659565.677279994</v>
      </c>
      <c r="X280" s="5">
        <f ca="1">IF(X$4="",0,$P281*(IF(X$1=1,SUMIFS(INDIRECT(ADDRESS($B$86,$X$2)&amp;":"&amp;ADDRESS($B$86,$X$2-1+$P$8)),INDIRECT(ADDRESS(1,$X$2)&amp;":"&amp;ADDRESS(1,$X$2-1+$P$8)),"&gt;="&amp;1,INDIRECT(ADDRESS(1,$X$2)&amp;":"&amp;ADDRESS(1,$X$2-1+$P$8)),"&lt;="&amp;INT($P283))+($P283-INT($P283))*SUMIFS(INDIRECT(ADDRESS($B$86,$X$2)&amp;":"&amp;ADDRESS($B$86,$X$2-1+$P$8)),INDIRECT(ADDRESS(1,$X$2)&amp;":"&amp;ADDRESS(1,$X$2-1+$P$8)),INT($P283)+1),0)+($P283-INT($P283))*SUMIFS(INDIRECT(ADDRESS($B$86,$X$2)&amp;":"&amp;ADDRESS($B$86,$X$2-1+$P$8)),INDIRECT(ADDRESS(1,$X$2)&amp;":"&amp;ADDRESS(1,$X$2-1+$P$8)),X$1+INT($P283)+1)+(INT($P283)+1-$P283)*SUMIFS(INDIRECT(ADDRESS($B$86,$X$2)&amp;":"&amp;ADDRESS($B$86,$X$2-1+$P$8)),INDIRECT(ADDRESS(1,$X$2)&amp;":"&amp;ADDRESS(1,$X$2-1+$P$8)),X$1+INT($P283)))+$P284*((-$P286-INT(-$P286))*SUMIFS(INDIRECT(ADDRESS($B$86,$X$2)&amp;":"&amp;ADDRESS($B$86,$X$2-1+$P$8)),INDIRECT(ADDRESS(1,$X$2)&amp;":"&amp;ADDRESS(1,$X$2-1+$P$8)),X$1+INT(-$P286)+1)+(INT(-$P286)+1+$P286)*SUMIFS(INDIRECT(ADDRESS($B$86,$X$2)&amp;":"&amp;ADDRESS($B$86,$X$2-1+$P$8)),INDIRECT(ADDRESS(1,$X$2)&amp;":"&amp;ADDRESS(1,$X$2-1+$P$8)),X$1+INT(-$P286))))</f>
        <v>0</v>
      </c>
      <c r="Y280" s="5">
        <f t="shared" ref="Y280:AI280" ca="1" si="192">IF(Y$4="",0,$P281*(IF(Y$1=1,SUMIFS(INDIRECT(ADDRESS($B$86,$X$2)&amp;":"&amp;ADDRESS($B$86,$X$2-1+$P$8)),INDIRECT(ADDRESS(1,$X$2)&amp;":"&amp;ADDRESS(1,$X$2-1+$P$8)),"&gt;="&amp;1,INDIRECT(ADDRESS(1,$X$2)&amp;":"&amp;ADDRESS(1,$X$2-1+$P$8)),"&lt;="&amp;INT($P283))+($P283-INT($P283))*SUMIFS(INDIRECT(ADDRESS($B$86,$X$2)&amp;":"&amp;ADDRESS($B$86,$X$2-1+$P$8)),INDIRECT(ADDRESS(1,$X$2)&amp;":"&amp;ADDRESS(1,$X$2-1+$P$8)),INT($P283)+1),0)+($P283-INT($P283))*SUMIFS(INDIRECT(ADDRESS($B$86,$X$2)&amp;":"&amp;ADDRESS($B$86,$X$2-1+$P$8)),INDIRECT(ADDRESS(1,$X$2)&amp;":"&amp;ADDRESS(1,$X$2-1+$P$8)),Y$1+INT($P283)+1)+(INT($P283)+1-$P283)*SUMIFS(INDIRECT(ADDRESS($B$86,$X$2)&amp;":"&amp;ADDRESS($B$86,$X$2-1+$P$8)),INDIRECT(ADDRESS(1,$X$2)&amp;":"&amp;ADDRESS(1,$X$2-1+$P$8)),Y$1+INT($P283)))+$P284*((-$P286-INT(-$P286))*SUMIFS(INDIRECT(ADDRESS($B$86,$X$2)&amp;":"&amp;ADDRESS($B$86,$X$2-1+$P$8)),INDIRECT(ADDRESS(1,$X$2)&amp;":"&amp;ADDRESS(1,$X$2-1+$P$8)),Y$1+INT(-$P286)+1)+(INT(-$P286)+1+$P286)*SUMIFS(INDIRECT(ADDRESS($B$86,$X$2)&amp;":"&amp;ADDRESS($B$86,$X$2-1+$P$8)),INDIRECT(ADDRESS(1,$X$2)&amp;":"&amp;ADDRESS(1,$X$2-1+$P$8)),Y$1+INT(-$P286))))</f>
        <v>0</v>
      </c>
      <c r="Z280" s="5">
        <f t="shared" ca="1" si="192"/>
        <v>24000</v>
      </c>
      <c r="AA280" s="5">
        <f t="shared" ca="1" si="192"/>
        <v>80000</v>
      </c>
      <c r="AB280" s="5">
        <f t="shared" ca="1" si="192"/>
        <v>104000</v>
      </c>
      <c r="AC280" s="5">
        <f t="shared" ca="1" si="192"/>
        <v>160000</v>
      </c>
      <c r="AD280" s="5">
        <f t="shared" ca="1" si="192"/>
        <v>160000</v>
      </c>
      <c r="AE280" s="5">
        <f t="shared" ca="1" si="192"/>
        <v>184000</v>
      </c>
      <c r="AF280" s="5">
        <f t="shared" ca="1" si="192"/>
        <v>240000</v>
      </c>
      <c r="AG280" s="5">
        <f t="shared" ca="1" si="192"/>
        <v>264000</v>
      </c>
      <c r="AH280" s="5">
        <f t="shared" ca="1" si="192"/>
        <v>320000</v>
      </c>
      <c r="AI280" s="5">
        <f t="shared" ca="1" si="192"/>
        <v>320000</v>
      </c>
      <c r="AJ280" s="5">
        <f t="shared" ref="AJ280:CF280" ca="1" si="193">IF(AJ$4="",0,$P281*(IF(AJ$1=1,SUMIFS(INDIRECT(ADDRESS($B$86,$X$2)&amp;":"&amp;ADDRESS($B$86,$X$2-1+$P$8)),INDIRECT(ADDRESS(1,$X$2)&amp;":"&amp;ADDRESS(1,$X$2-1+$P$8)),"&gt;="&amp;1,INDIRECT(ADDRESS(1,$X$2)&amp;":"&amp;ADDRESS(1,$X$2-1+$P$8)),"&lt;="&amp;INT($P283))+($P283-INT($P283))*SUMIFS(INDIRECT(ADDRESS($B$86,$X$2)&amp;":"&amp;ADDRESS($B$86,$X$2-1+$P$8)),INDIRECT(ADDRESS(1,$X$2)&amp;":"&amp;ADDRESS(1,$X$2-1+$P$8)),INT($P283)+1),0)+($P283-INT($P283))*SUMIFS(INDIRECT(ADDRESS($B$86,$X$2)&amp;":"&amp;ADDRESS($B$86,$X$2-1+$P$8)),INDIRECT(ADDRESS(1,$X$2)&amp;":"&amp;ADDRESS(1,$X$2-1+$P$8)),AJ$1+INT($P283)+1)+(INT($P283)+1-$P283)*SUMIFS(INDIRECT(ADDRESS($B$86,$X$2)&amp;":"&amp;ADDRESS($B$86,$X$2-1+$P$8)),INDIRECT(ADDRESS(1,$X$2)&amp;":"&amp;ADDRESS(1,$X$2-1+$P$8)),AJ$1+INT($P283)))+$P284*((-$P286-INT(-$P286))*SUMIFS(INDIRECT(ADDRESS($B$86,$X$2)&amp;":"&amp;ADDRESS($B$86,$X$2-1+$P$8)),INDIRECT(ADDRESS(1,$X$2)&amp;":"&amp;ADDRESS(1,$X$2-1+$P$8)),AJ$1+INT(-$P286)+1)+(INT(-$P286)+1+$P286)*SUMIFS(INDIRECT(ADDRESS($B$86,$X$2)&amp;":"&amp;ADDRESS($B$86,$X$2-1+$P$8)),INDIRECT(ADDRESS(1,$X$2)&amp;":"&amp;ADDRESS(1,$X$2-1+$P$8)),AJ$1+INT(-$P286))))</f>
        <v>347600</v>
      </c>
      <c r="AK280" s="5">
        <f t="shared" ca="1" si="193"/>
        <v>412000</v>
      </c>
      <c r="AL280" s="5">
        <f t="shared" ca="1" si="193"/>
        <v>412000</v>
      </c>
      <c r="AM280" s="5">
        <f t="shared" ca="1" si="193"/>
        <v>436720</v>
      </c>
      <c r="AN280" s="5">
        <f t="shared" ca="1" si="193"/>
        <v>494400</v>
      </c>
      <c r="AO280" s="5">
        <f t="shared" ca="1" si="193"/>
        <v>519120</v>
      </c>
      <c r="AP280" s="5">
        <f t="shared" ca="1" si="193"/>
        <v>576800</v>
      </c>
      <c r="AQ280" s="5">
        <f t="shared" ca="1" si="193"/>
        <v>576800</v>
      </c>
      <c r="AR280" s="5">
        <f t="shared" ca="1" si="193"/>
        <v>601520</v>
      </c>
      <c r="AS280" s="5">
        <f t="shared" ca="1" si="193"/>
        <v>659200</v>
      </c>
      <c r="AT280" s="5">
        <f t="shared" ca="1" si="193"/>
        <v>683920</v>
      </c>
      <c r="AU280" s="5">
        <f t="shared" ca="1" si="193"/>
        <v>741600</v>
      </c>
      <c r="AV280" s="5">
        <f t="shared" ca="1" si="193"/>
        <v>748274.39999999991</v>
      </c>
      <c r="AW280" s="5">
        <f t="shared" ca="1" si="193"/>
        <v>789309.6</v>
      </c>
      <c r="AX280" s="5">
        <f t="shared" ca="1" si="193"/>
        <v>848720</v>
      </c>
      <c r="AY280" s="5">
        <f t="shared" ca="1" si="193"/>
        <v>848720</v>
      </c>
      <c r="AZ280" s="5">
        <f t="shared" ca="1" si="193"/>
        <v>874181.6</v>
      </c>
      <c r="BA280" s="5">
        <f t="shared" ca="1" si="193"/>
        <v>933591.99999999988</v>
      </c>
      <c r="BB280" s="5">
        <f t="shared" ca="1" si="193"/>
        <v>959053.59999999986</v>
      </c>
      <c r="BC280" s="5">
        <f t="shared" ca="1" si="193"/>
        <v>1018464</v>
      </c>
      <c r="BD280" s="5">
        <f t="shared" ca="1" si="193"/>
        <v>1018464</v>
      </c>
      <c r="BE280" s="5">
        <f t="shared" ca="1" si="193"/>
        <v>1043925.5999999999</v>
      </c>
      <c r="BF280" s="5">
        <f t="shared" ca="1" si="193"/>
        <v>1103336</v>
      </c>
      <c r="BG280" s="5">
        <f t="shared" ca="1" si="193"/>
        <v>1103336</v>
      </c>
      <c r="BH280" s="5">
        <f t="shared" ca="1" si="193"/>
        <v>1139491.4720000001</v>
      </c>
      <c r="BI280" s="5">
        <f t="shared" ca="1" si="193"/>
        <v>1223854.24</v>
      </c>
      <c r="BJ280" s="5">
        <f t="shared" ca="1" si="193"/>
        <v>1250079.6880000001</v>
      </c>
      <c r="BK280" s="5">
        <f t="shared" ca="1" si="193"/>
        <v>1311272.4000000001</v>
      </c>
      <c r="BL280" s="5">
        <f t="shared" ca="1" si="193"/>
        <v>1311272.4000000001</v>
      </c>
      <c r="BM280" s="5">
        <f t="shared" ca="1" si="193"/>
        <v>1337497.848</v>
      </c>
      <c r="BN280" s="5">
        <f t="shared" ca="1" si="193"/>
        <v>1398690.56</v>
      </c>
      <c r="BO280" s="5">
        <f t="shared" ca="1" si="193"/>
        <v>1398690.56</v>
      </c>
      <c r="BP280" s="5">
        <f t="shared" ca="1" si="193"/>
        <v>1424916.0079999999</v>
      </c>
      <c r="BQ280" s="5">
        <f t="shared" ca="1" si="193"/>
        <v>1486108.72</v>
      </c>
      <c r="BR280" s="5">
        <f t="shared" ca="1" si="193"/>
        <v>1512334.1680000001</v>
      </c>
      <c r="BS280" s="5">
        <f t="shared" ca="1" si="193"/>
        <v>1573526.8800000001</v>
      </c>
      <c r="BT280" s="5">
        <f t="shared" ca="1" si="193"/>
        <v>1587688.6219200001</v>
      </c>
      <c r="BU280" s="5">
        <f t="shared" ca="1" si="193"/>
        <v>1647744.8978399998</v>
      </c>
      <c r="BV280" s="5">
        <f t="shared" ca="1" si="193"/>
        <v>1710773.3911999997</v>
      </c>
      <c r="BW280" s="5">
        <f t="shared" ca="1" si="193"/>
        <v>1710773.3911999997</v>
      </c>
      <c r="BX280" s="5">
        <f t="shared" ca="1" si="193"/>
        <v>1737785.6026399997</v>
      </c>
      <c r="BY280" s="5">
        <f t="shared" ca="1" si="193"/>
        <v>1800814.0959999997</v>
      </c>
      <c r="BZ280" s="5">
        <f t="shared" ca="1" si="193"/>
        <v>1827826.3074399997</v>
      </c>
      <c r="CA280" s="5">
        <f t="shared" ca="1" si="193"/>
        <v>1890854.8007999996</v>
      </c>
      <c r="CB280" s="5">
        <f t="shared" ca="1" si="193"/>
        <v>1890854.8007999996</v>
      </c>
      <c r="CC280" s="5">
        <f t="shared" ca="1" si="193"/>
        <v>1917867.0122399996</v>
      </c>
      <c r="CD280" s="5">
        <f t="shared" ca="1" si="193"/>
        <v>1980895.5055999996</v>
      </c>
      <c r="CE280" s="5">
        <f t="shared" ca="1" si="193"/>
        <v>1980895.5055999996</v>
      </c>
      <c r="CF280" s="5">
        <f t="shared" ca="1" si="193"/>
        <v>0</v>
      </c>
    </row>
    <row r="281" spans="2:84" x14ac:dyDescent="0.3">
      <c r="B281" s="13">
        <f>ROW()</f>
        <v>281</v>
      </c>
      <c r="H281" s="1" t="str">
        <f t="shared" ref="H281:H286" si="194">$H$280</f>
        <v>Выплата з/п коммерческого персонала</v>
      </c>
      <c r="I281" s="1" t="s">
        <v>173</v>
      </c>
      <c r="M281" s="53" t="s">
        <v>16</v>
      </c>
      <c r="O281" s="82"/>
      <c r="P281" s="86">
        <v>0.3</v>
      </c>
      <c r="W281" s="34"/>
    </row>
    <row r="282" spans="2:84" x14ac:dyDescent="0.3">
      <c r="B282" s="13">
        <f>ROW()</f>
        <v>282</v>
      </c>
      <c r="H282" s="1" t="str">
        <f t="shared" si="194"/>
        <v>Выплата з/п коммерческого персонала</v>
      </c>
      <c r="I282" s="1" t="s">
        <v>174</v>
      </c>
      <c r="M282" s="53" t="s">
        <v>90</v>
      </c>
      <c r="O282" s="82"/>
      <c r="P282" s="87">
        <v>0</v>
      </c>
      <c r="W282" s="34"/>
    </row>
    <row r="283" spans="2:84" x14ac:dyDescent="0.3">
      <c r="B283" s="13">
        <f>ROW()</f>
        <v>283</v>
      </c>
      <c r="H283" s="1" t="str">
        <f t="shared" si="194"/>
        <v>Выплата з/п коммерческого персонала</v>
      </c>
      <c r="I283" s="1" t="s">
        <v>175</v>
      </c>
      <c r="M283" s="53" t="s">
        <v>46</v>
      </c>
      <c r="P283" s="100">
        <f>IF(SUMIFS(Lists!$M:$M,Lists!$I:$I,$P$6)=0,0,$P282/SUMIFS(Lists!$M:$M,Lists!$I:$I,$P$6))</f>
        <v>0</v>
      </c>
      <c r="W283" s="34"/>
    </row>
    <row r="284" spans="2:84" x14ac:dyDescent="0.3">
      <c r="B284" s="13">
        <f>ROW()</f>
        <v>284</v>
      </c>
      <c r="H284" s="1" t="str">
        <f t="shared" si="194"/>
        <v>Выплата з/п коммерческого персонала</v>
      </c>
      <c r="I284" s="1" t="s">
        <v>176</v>
      </c>
      <c r="M284" s="53" t="s">
        <v>16</v>
      </c>
      <c r="P284" s="101">
        <f>1-P281</f>
        <v>0.7</v>
      </c>
      <c r="W284" s="34"/>
    </row>
    <row r="285" spans="2:84" x14ac:dyDescent="0.3">
      <c r="B285" s="13">
        <f>ROW()</f>
        <v>285</v>
      </c>
      <c r="H285" s="1" t="str">
        <f t="shared" si="194"/>
        <v>Выплата з/п коммерческого персонала</v>
      </c>
      <c r="I285" s="1" t="s">
        <v>177</v>
      </c>
      <c r="M285" s="53" t="s">
        <v>90</v>
      </c>
      <c r="O285" s="82"/>
      <c r="P285" s="87">
        <v>30</v>
      </c>
      <c r="W285" s="34"/>
    </row>
    <row r="286" spans="2:84" x14ac:dyDescent="0.3">
      <c r="B286" s="13">
        <f>ROW()</f>
        <v>286</v>
      </c>
      <c r="H286" s="1" t="str">
        <f t="shared" si="194"/>
        <v>Выплата з/п коммерческого персонала</v>
      </c>
      <c r="I286" s="1" t="s">
        <v>175</v>
      </c>
      <c r="M286" s="53" t="s">
        <v>46</v>
      </c>
      <c r="P286" s="100">
        <f>IF(SUMIFS(Lists!$M:$M,Lists!$I:$I,$P$6)=0,0,$P285/SUMIFS(Lists!$M:$M,Lists!$I:$I,$P$6))</f>
        <v>1</v>
      </c>
      <c r="W286" s="34"/>
    </row>
    <row r="287" spans="2:84" x14ac:dyDescent="0.3">
      <c r="B287" s="13">
        <f>ROW()</f>
        <v>287</v>
      </c>
    </row>
    <row r="288" spans="2:84" x14ac:dyDescent="0.3">
      <c r="B288" s="13">
        <f>ROW()</f>
        <v>288</v>
      </c>
      <c r="H288" s="1" t="s">
        <v>179</v>
      </c>
      <c r="M288" s="53" t="s">
        <v>18</v>
      </c>
      <c r="P288" s="72" t="str">
        <f>Lists!$AI$10</f>
        <v>CF(-)</v>
      </c>
      <c r="U288" s="5">
        <f ca="1">SUM(INDIRECT(ADDRESS($B288,$X$2)&amp;":"&amp;ADDRESS($B288,$X$2-1+$P$8)))</f>
        <v>107924012.05677806</v>
      </c>
      <c r="X288" s="5">
        <f t="shared" ref="X288:AI288" ca="1" si="195">IF(X$4="",0,SUM(X289:X294))</f>
        <v>0</v>
      </c>
      <c r="Y288" s="5">
        <f t="shared" ca="1" si="195"/>
        <v>0</v>
      </c>
      <c r="Z288" s="5">
        <f t="shared" ca="1" si="195"/>
        <v>61000</v>
      </c>
      <c r="AA288" s="5">
        <f t="shared" ca="1" si="195"/>
        <v>115000</v>
      </c>
      <c r="AB288" s="5">
        <f t="shared" ca="1" si="195"/>
        <v>169250</v>
      </c>
      <c r="AC288" s="5">
        <f t="shared" ca="1" si="195"/>
        <v>222500</v>
      </c>
      <c r="AD288" s="5">
        <f t="shared" ca="1" si="195"/>
        <v>281240</v>
      </c>
      <c r="AE288" s="5">
        <f t="shared" ca="1" si="195"/>
        <v>336270</v>
      </c>
      <c r="AF288" s="5">
        <f t="shared" ca="1" si="195"/>
        <v>390617.5</v>
      </c>
      <c r="AG288" s="5">
        <f t="shared" ca="1" si="195"/>
        <v>444515</v>
      </c>
      <c r="AH288" s="5">
        <f t="shared" ca="1" si="195"/>
        <v>498262.5</v>
      </c>
      <c r="AI288" s="5">
        <f t="shared" ca="1" si="195"/>
        <v>551822.5</v>
      </c>
      <c r="AJ288" s="5">
        <f t="shared" ref="AJ288:CF288" ca="1" si="196">IF(AJ$4="",0,SUM(AJ289:AJ294))</f>
        <v>616691.9</v>
      </c>
      <c r="AK288" s="5">
        <f t="shared" ca="1" si="196"/>
        <v>675551.25</v>
      </c>
      <c r="AL288" s="5">
        <f t="shared" ca="1" si="196"/>
        <v>732641.57499999995</v>
      </c>
      <c r="AM288" s="5">
        <f t="shared" ca="1" si="196"/>
        <v>788619.5</v>
      </c>
      <c r="AN288" s="5">
        <f t="shared" ca="1" si="196"/>
        <v>844211.17500000005</v>
      </c>
      <c r="AO288" s="5">
        <f t="shared" ca="1" si="196"/>
        <v>899377.97499999998</v>
      </c>
      <c r="AP288" s="5">
        <f t="shared" ca="1" si="196"/>
        <v>972017.79799999995</v>
      </c>
      <c r="AQ288" s="5">
        <f t="shared" ca="1" si="196"/>
        <v>1034886.7320000002</v>
      </c>
      <c r="AR288" s="5">
        <f t="shared" ca="1" si="196"/>
        <v>1094835.5387500001</v>
      </c>
      <c r="AS288" s="5">
        <f t="shared" ca="1" si="196"/>
        <v>1152970.2065000003</v>
      </c>
      <c r="AT288" s="5">
        <f t="shared" ca="1" si="196"/>
        <v>1210468.3342500001</v>
      </c>
      <c r="AU288" s="5">
        <f t="shared" ca="1" si="196"/>
        <v>1267290.1382500001</v>
      </c>
      <c r="AV288" s="5">
        <f t="shared" ca="1" si="196"/>
        <v>1348108.2271700001</v>
      </c>
      <c r="AW288" s="5">
        <f t="shared" ca="1" si="196"/>
        <v>1415174.3467949999</v>
      </c>
      <c r="AX288" s="5">
        <f t="shared" ca="1" si="196"/>
        <v>1478101.7629074999</v>
      </c>
      <c r="AY288" s="5">
        <f t="shared" ca="1" si="196"/>
        <v>1538472.19784</v>
      </c>
      <c r="AZ288" s="5">
        <f t="shared" ca="1" si="196"/>
        <v>1597941.1329974998</v>
      </c>
      <c r="BA288" s="5">
        <f t="shared" ca="1" si="196"/>
        <v>1656467.5911174996</v>
      </c>
      <c r="BB288" s="5">
        <f t="shared" ca="1" si="196"/>
        <v>1745889.2660719997</v>
      </c>
      <c r="BC288" s="5">
        <f t="shared" ca="1" si="196"/>
        <v>1817347.8204188999</v>
      </c>
      <c r="BD288" s="5">
        <f t="shared" ca="1" si="196"/>
        <v>1883378.6085295749</v>
      </c>
      <c r="BE288" s="5">
        <f t="shared" ca="1" si="196"/>
        <v>1946066.6354745501</v>
      </c>
      <c r="BF288" s="5">
        <f t="shared" ca="1" si="196"/>
        <v>2007572.8781690246</v>
      </c>
      <c r="BG288" s="5">
        <f t="shared" ca="1" si="196"/>
        <v>2067855.1300326246</v>
      </c>
      <c r="BH288" s="5">
        <f t="shared" ca="1" si="196"/>
        <v>2166323.8699036669</v>
      </c>
      <c r="BI288" s="5">
        <f t="shared" ca="1" si="196"/>
        <v>2242378.0455481182</v>
      </c>
      <c r="BJ288" s="5">
        <f t="shared" ca="1" si="196"/>
        <v>2311641.7733023576</v>
      </c>
      <c r="BK288" s="5">
        <f t="shared" ca="1" si="196"/>
        <v>2376732.1143891169</v>
      </c>
      <c r="BL288" s="5">
        <f t="shared" ca="1" si="196"/>
        <v>2440344.3810311435</v>
      </c>
      <c r="BM288" s="5">
        <f t="shared" ca="1" si="196"/>
        <v>2502435.1004506513</v>
      </c>
      <c r="BN288" s="5">
        <f t="shared" ca="1" si="196"/>
        <v>2610413.249625769</v>
      </c>
      <c r="BO288" s="5">
        <f t="shared" ca="1" si="196"/>
        <v>2691274.4711467135</v>
      </c>
      <c r="BP288" s="5">
        <f t="shared" ca="1" si="196"/>
        <v>2763905.6872138316</v>
      </c>
      <c r="BQ288" s="5">
        <f t="shared" ca="1" si="196"/>
        <v>2831486.0620666309</v>
      </c>
      <c r="BR288" s="5">
        <f t="shared" ca="1" si="196"/>
        <v>2897275.3584746374</v>
      </c>
      <c r="BS288" s="5">
        <f t="shared" ca="1" si="196"/>
        <v>2961228.7994767311</v>
      </c>
      <c r="BT288" s="5">
        <f t="shared" ca="1" si="196"/>
        <v>3079198.3006482841</v>
      </c>
      <c r="BU288" s="5">
        <f t="shared" ca="1" si="196"/>
        <v>3165086.5420402298</v>
      </c>
      <c r="BV288" s="5">
        <f t="shared" ca="1" si="196"/>
        <v>3241224.9583640201</v>
      </c>
      <c r="BW288" s="5">
        <f t="shared" ca="1" si="196"/>
        <v>3311386.1877018451</v>
      </c>
      <c r="BX288" s="5">
        <f t="shared" ca="1" si="196"/>
        <v>3379425.884621813</v>
      </c>
      <c r="BY288" s="5">
        <f t="shared" ca="1" si="196"/>
        <v>3445297.9288539686</v>
      </c>
      <c r="BZ288" s="5">
        <f t="shared" ca="1" si="196"/>
        <v>3573761.0828074869</v>
      </c>
      <c r="CA288" s="5">
        <f t="shared" ca="1" si="196"/>
        <v>3664905.1901633255</v>
      </c>
      <c r="CB288" s="5">
        <f t="shared" ca="1" si="196"/>
        <v>3744695.8706647283</v>
      </c>
      <c r="CC288" s="5">
        <f t="shared" ca="1" si="196"/>
        <v>3817531.9834193122</v>
      </c>
      <c r="CD288" s="5">
        <f t="shared" ca="1" si="196"/>
        <v>3887897.8945151912</v>
      </c>
      <c r="CE288" s="5">
        <f t="shared" ca="1" si="196"/>
        <v>3955746.1000743117</v>
      </c>
      <c r="CF288" s="5">
        <f t="shared" ca="1" si="196"/>
        <v>0</v>
      </c>
    </row>
    <row r="289" spans="2:84" x14ac:dyDescent="0.3">
      <c r="B289" s="13">
        <f>ROW()</f>
        <v>289</v>
      </c>
      <c r="H289" s="1" t="str">
        <f>$H$288</f>
        <v>Оплата переменных расходов</v>
      </c>
      <c r="I289" s="1" t="str">
        <f>Prcsses!I55</f>
        <v>Расходы на рекламу</v>
      </c>
      <c r="M289" s="53" t="s">
        <v>18</v>
      </c>
      <c r="U289" s="5">
        <f t="shared" ref="U289:U293" ca="1" si="197">SUM(INDIRECT(ADDRESS($B289,$X$2)&amp;":"&amp;ADDRESS($B289,$X$2-1+$P$8)))</f>
        <v>15675818.279255539</v>
      </c>
      <c r="X289" s="5">
        <f ca="1">IF(X$4="",0,SUMPRODUCT(INDIRECT(ADDRESS($B105,$X$2)&amp;":"&amp;ADDRESS($B105,$X$2-1+X$8)),INDIRECT(ADDRESS($B$11,$X$2)&amp;":"&amp;ADDRESS($B$11,$X$2-1+X$8)),INDIRECT("rP!"&amp;ADDRESS(Prcsses!$B71,$X$2+$P$8-X$8)&amp;":"&amp;ADDRESS(Prcsses!$B71,$X$2-1+$P$8))))</f>
        <v>0</v>
      </c>
      <c r="Y289" s="5">
        <f ca="1">IF(Y$4="",0,SUMPRODUCT(INDIRECT(ADDRESS($B105,$X$2)&amp;":"&amp;ADDRESS($B105,$X$2-1+Y$8)),INDIRECT(ADDRESS($B$11,$X$2)&amp;":"&amp;ADDRESS($B$11,$X$2-1+Y$8)),INDIRECT("rP!"&amp;ADDRESS(Prcsses!$B71,$X$2+$P$8-Y$8)&amp;":"&amp;ADDRESS(Prcsses!$B71,$X$2-1+$P$8))))</f>
        <v>0</v>
      </c>
      <c r="Z289" s="5">
        <f ca="1">IF(Z$4="",0,SUMPRODUCT(INDIRECT(ADDRESS($B105,$X$2)&amp;":"&amp;ADDRESS($B105,$X$2-1+Z$8)),INDIRECT(ADDRESS($B$11,$X$2)&amp;":"&amp;ADDRESS($B$11,$X$2-1+Z$8)),INDIRECT("rP!"&amp;ADDRESS(Prcsses!$B71,$X$2+$P$8-Z$8)&amp;":"&amp;ADDRESS(Prcsses!$B71,$X$2-1+$P$8))))</f>
        <v>7500</v>
      </c>
      <c r="AA289" s="5">
        <f ca="1">IF(AA$4="",0,SUMPRODUCT(INDIRECT(ADDRESS($B105,$X$2)&amp;":"&amp;ADDRESS($B105,$X$2-1+AA$8)),INDIRECT(ADDRESS($B$11,$X$2)&amp;":"&amp;ADDRESS($B$11,$X$2-1+AA$8)),INDIRECT("rP!"&amp;ADDRESS(Prcsses!$B71,$X$2+$P$8-AA$8)&amp;":"&amp;ADDRESS(Prcsses!$B71,$X$2-1+$P$8))))</f>
        <v>18750</v>
      </c>
      <c r="AB289" s="5">
        <f ca="1">IF(AB$4="",0,SUMPRODUCT(INDIRECT(ADDRESS($B105,$X$2)&amp;":"&amp;ADDRESS($B105,$X$2-1+AB$8)),INDIRECT(ADDRESS($B$11,$X$2)&amp;":"&amp;ADDRESS($B$11,$X$2-1+AB$8)),INDIRECT("rP!"&amp;ADDRESS(Prcsses!$B71,$X$2+$P$8-AB$8)&amp;":"&amp;ADDRESS(Prcsses!$B71,$X$2-1+$P$8))))</f>
        <v>26250</v>
      </c>
      <c r="AC289" s="5">
        <f ca="1">IF(AC$4="",0,SUMPRODUCT(INDIRECT(ADDRESS($B105,$X$2)&amp;":"&amp;ADDRESS($B105,$X$2-1+AC$8)),INDIRECT(ADDRESS($B$11,$X$2)&amp;":"&amp;ADDRESS($B$11,$X$2-1+AC$8)),INDIRECT("rP!"&amp;ADDRESS(Prcsses!$B71,$X$2+$P$8-AC$8)&amp;":"&amp;ADDRESS(Prcsses!$B71,$X$2-1+$P$8))))</f>
        <v>33750</v>
      </c>
      <c r="AD289" s="5">
        <f ca="1">IF(AD$4="",0,SUMPRODUCT(INDIRECT(ADDRESS($B105,$X$2)&amp;":"&amp;ADDRESS($B105,$X$2-1+AD$8)),INDIRECT(ADDRESS($B$11,$X$2)&amp;":"&amp;ADDRESS($B$11,$X$2-1+AD$8)),INDIRECT("rP!"&amp;ADDRESS(Prcsses!$B71,$X$2+$P$8-AD$8)&amp;":"&amp;ADDRESS(Prcsses!$B71,$X$2-1+$P$8))))</f>
        <v>41925</v>
      </c>
      <c r="AE289" s="5">
        <f ca="1">IF(AE$4="",0,SUMPRODUCT(INDIRECT(ADDRESS($B105,$X$2)&amp;":"&amp;ADDRESS($B105,$X$2-1+AE$8)),INDIRECT(ADDRESS($B$11,$X$2)&amp;":"&amp;ADDRESS($B$11,$X$2-1+AE$8)),INDIRECT("rP!"&amp;ADDRESS(Prcsses!$B71,$X$2+$P$8-AE$8)&amp;":"&amp;ADDRESS(Prcsses!$B71,$X$2-1+$P$8))))</f>
        <v>50212.5</v>
      </c>
      <c r="AF289" s="5">
        <f ca="1">IF(AF$4="",0,SUMPRODUCT(INDIRECT(ADDRESS($B105,$X$2)&amp;":"&amp;ADDRESS($B105,$X$2-1+AF$8)),INDIRECT(ADDRESS($B$11,$X$2)&amp;":"&amp;ADDRESS($B$11,$X$2-1+AF$8)),INDIRECT("rP!"&amp;ADDRESS(Prcsses!$B71,$X$2+$P$8-AF$8)&amp;":"&amp;ADDRESS(Prcsses!$B71,$X$2-1+$P$8))))</f>
        <v>57937.5</v>
      </c>
      <c r="AG289" s="5">
        <f ca="1">IF(AG$4="",0,SUMPRODUCT(INDIRECT(ADDRESS($B105,$X$2)&amp;":"&amp;ADDRESS($B105,$X$2-1+AG$8)),INDIRECT(ADDRESS($B$11,$X$2)&amp;":"&amp;ADDRESS($B$11,$X$2-1+AG$8)),INDIRECT("rP!"&amp;ADDRESS(Prcsses!$B71,$X$2+$P$8-AG$8)&amp;":"&amp;ADDRESS(Prcsses!$B71,$X$2-1+$P$8))))</f>
        <v>65662.5</v>
      </c>
      <c r="AH289" s="5">
        <f ca="1">IF(AH$4="",0,SUMPRODUCT(INDIRECT(ADDRESS($B105,$X$2)&amp;":"&amp;ADDRESS($B105,$X$2-1+AH$8)),INDIRECT(ADDRESS($B$11,$X$2)&amp;":"&amp;ADDRESS($B$11,$X$2-1+AH$8)),INDIRECT("rP!"&amp;ADDRESS(Prcsses!$B71,$X$2+$P$8-AH$8)&amp;":"&amp;ADDRESS(Prcsses!$B71,$X$2-1+$P$8))))</f>
        <v>73387.5</v>
      </c>
      <c r="AI289" s="5">
        <f ca="1">IF(AI$4="",0,SUMPRODUCT(INDIRECT(ADDRESS($B105,$X$2)&amp;":"&amp;ADDRESS($B105,$X$2-1+AI$8)),INDIRECT(ADDRESS($B$11,$X$2)&amp;":"&amp;ADDRESS($B$11,$X$2-1+AI$8)),INDIRECT("rP!"&amp;ADDRESS(Prcsses!$B71,$X$2+$P$8-AI$8)&amp;":"&amp;ADDRESS(Prcsses!$B71,$X$2-1+$P$8))))</f>
        <v>81112.5</v>
      </c>
      <c r="AJ289" s="5">
        <f ca="1">IF(AJ$4="",0,SUMPRODUCT(INDIRECT(ADDRESS($B105,$X$2)&amp;":"&amp;ADDRESS($B105,$X$2-1+AJ$8)),INDIRECT(ADDRESS($B$11,$X$2)&amp;":"&amp;ADDRESS($B$11,$X$2-1+AJ$8)),INDIRECT("rP!"&amp;ADDRESS(Prcsses!$B71,$X$2+$P$8-AJ$8)&amp;":"&amp;ADDRESS(Prcsses!$B71,$X$2-1+$P$8))))</f>
        <v>90228</v>
      </c>
      <c r="AK289" s="5">
        <f ca="1">IF(AK$4="",0,SUMPRODUCT(INDIRECT(ADDRESS($B105,$X$2)&amp;":"&amp;ADDRESS($B105,$X$2-1+AK$8)),INDIRECT(ADDRESS($B$11,$X$2)&amp;":"&amp;ADDRESS($B$11,$X$2-1+AK$8)),INDIRECT("rP!"&amp;ADDRESS(Prcsses!$B71,$X$2+$P$8-AK$8)&amp;":"&amp;ADDRESS(Prcsses!$B71,$X$2-1+$P$8))))</f>
        <v>99459.375</v>
      </c>
      <c r="AL289" s="5">
        <f ca="1">IF(AL$4="",0,SUMPRODUCT(INDIRECT(ADDRESS($B105,$X$2)&amp;":"&amp;ADDRESS($B105,$X$2-1+AL$8)),INDIRECT(ADDRESS($B$11,$X$2)&amp;":"&amp;ADDRESS($B$11,$X$2-1+AL$8)),INDIRECT("rP!"&amp;ADDRESS(Prcsses!$B71,$X$2+$P$8-AL$8)&amp;":"&amp;ADDRESS(Prcsses!$B71,$X$2-1+$P$8))))</f>
        <v>107416.125</v>
      </c>
      <c r="AM289" s="5">
        <f ca="1">IF(AM$4="",0,SUMPRODUCT(INDIRECT(ADDRESS($B105,$X$2)&amp;":"&amp;ADDRESS($B105,$X$2-1+AM$8)),INDIRECT(ADDRESS($B$11,$X$2)&amp;":"&amp;ADDRESS($B$11,$X$2-1+AM$8)),INDIRECT("rP!"&amp;ADDRESS(Prcsses!$B71,$X$2+$P$8-AM$8)&amp;":"&amp;ADDRESS(Prcsses!$B71,$X$2-1+$P$8))))</f>
        <v>115372.875</v>
      </c>
      <c r="AN289" s="5">
        <f ca="1">IF(AN$4="",0,SUMPRODUCT(INDIRECT(ADDRESS($B105,$X$2)&amp;":"&amp;ADDRESS($B105,$X$2-1+AN$8)),INDIRECT(ADDRESS($B$11,$X$2)&amp;":"&amp;ADDRESS($B$11,$X$2-1+AN$8)),INDIRECT("rP!"&amp;ADDRESS(Prcsses!$B71,$X$2+$P$8-AN$8)&amp;":"&amp;ADDRESS(Prcsses!$B71,$X$2-1+$P$8))))</f>
        <v>123329.625</v>
      </c>
      <c r="AO289" s="5">
        <f ca="1">IF(AO$4="",0,SUMPRODUCT(INDIRECT(ADDRESS($B105,$X$2)&amp;":"&amp;ADDRESS($B105,$X$2-1+AO$8)),INDIRECT(ADDRESS($B$11,$X$2)&amp;":"&amp;ADDRESS($B$11,$X$2-1+AO$8)),INDIRECT("rP!"&amp;ADDRESS(Prcsses!$B71,$X$2+$P$8-AO$8)&amp;":"&amp;ADDRESS(Prcsses!$B71,$X$2-1+$P$8))))</f>
        <v>131286.375</v>
      </c>
      <c r="AP289" s="5">
        <f ca="1">IF(AP$4="",0,SUMPRODUCT(INDIRECT(ADDRESS($B105,$X$2)&amp;":"&amp;ADDRESS($B105,$X$2-1+AP$8)),INDIRECT(ADDRESS($B$11,$X$2)&amp;":"&amp;ADDRESS($B$11,$X$2-1+AP$8)),INDIRECT("rP!"&amp;ADDRESS(Prcsses!$B71,$X$2+$P$8-AP$8)&amp;":"&amp;ADDRESS(Prcsses!$B71,$X$2-1+$P$8))))</f>
        <v>141391.44750000001</v>
      </c>
      <c r="AQ289" s="5">
        <f ca="1">IF(AQ$4="",0,SUMPRODUCT(INDIRECT(ADDRESS($B105,$X$2)&amp;":"&amp;ADDRESS($B105,$X$2-1+AQ$8)),INDIRECT(ADDRESS($B$11,$X$2)&amp;":"&amp;ADDRESS($B$11,$X$2-1+AQ$8)),INDIRECT("rP!"&amp;ADDRESS(Prcsses!$B71,$X$2+$P$8-AQ$8)&amp;":"&amp;ADDRESS(Prcsses!$B71,$X$2-1+$P$8))))</f>
        <v>151615.87125</v>
      </c>
      <c r="AR289" s="5">
        <f ca="1">IF(AR$4="",0,SUMPRODUCT(INDIRECT(ADDRESS($B105,$X$2)&amp;":"&amp;ADDRESS($B105,$X$2-1+AR$8)),INDIRECT(ADDRESS($B$11,$X$2)&amp;":"&amp;ADDRESS($B$11,$X$2-1+AR$8)),INDIRECT("rP!"&amp;ADDRESS(Prcsses!$B71,$X$2+$P$8-AR$8)&amp;":"&amp;ADDRESS(Prcsses!$B71,$X$2-1+$P$8))))</f>
        <v>159811.32375000001</v>
      </c>
      <c r="AS289" s="5">
        <f ca="1">IF(AS$4="",0,SUMPRODUCT(INDIRECT(ADDRESS($B105,$X$2)&amp;":"&amp;ADDRESS($B105,$X$2-1+AS$8)),INDIRECT(ADDRESS($B$11,$X$2)&amp;":"&amp;ADDRESS($B$11,$X$2-1+AS$8)),INDIRECT("rP!"&amp;ADDRESS(Prcsses!$B71,$X$2+$P$8-AS$8)&amp;":"&amp;ADDRESS(Prcsses!$B71,$X$2-1+$P$8))))</f>
        <v>168006.77625</v>
      </c>
      <c r="AT289" s="5">
        <f ca="1">IF(AT$4="",0,SUMPRODUCT(INDIRECT(ADDRESS($B105,$X$2)&amp;":"&amp;ADDRESS($B105,$X$2-1+AT$8)),INDIRECT(ADDRESS($B$11,$X$2)&amp;":"&amp;ADDRESS($B$11,$X$2-1+AT$8)),INDIRECT("rP!"&amp;ADDRESS(Prcsses!$B71,$X$2+$P$8-AT$8)&amp;":"&amp;ADDRESS(Prcsses!$B71,$X$2-1+$P$8))))</f>
        <v>176202.22875000001</v>
      </c>
      <c r="AU289" s="5">
        <f ca="1">IF(AU$4="",0,SUMPRODUCT(INDIRECT(ADDRESS($B105,$X$2)&amp;":"&amp;ADDRESS($B105,$X$2-1+AU$8)),INDIRECT(ADDRESS($B$11,$X$2)&amp;":"&amp;ADDRESS($B$11,$X$2-1+AU$8)),INDIRECT("rP!"&amp;ADDRESS(Prcsses!$B71,$X$2+$P$8-AU$8)&amp;":"&amp;ADDRESS(Prcsses!$B71,$X$2-1+$P$8))))</f>
        <v>184397.68125000002</v>
      </c>
      <c r="AV289" s="5">
        <f ca="1">IF(AV$4="",0,SUMPRODUCT(INDIRECT(ADDRESS($B105,$X$2)&amp;":"&amp;ADDRESS($B105,$X$2-1+AV$8)),INDIRECT(ADDRESS($B$11,$X$2)&amp;":"&amp;ADDRESS($B$11,$X$2-1+AV$8)),INDIRECT("rP!"&amp;ADDRESS(Prcsses!$B71,$X$2+$P$8-AV$8)&amp;":"&amp;ADDRESS(Prcsses!$B71,$X$2-1+$P$8))))</f>
        <v>195543.49664999999</v>
      </c>
      <c r="AW289" s="5">
        <f ca="1">IF(AW$4="",0,SUMPRODUCT(INDIRECT(ADDRESS($B105,$X$2)&amp;":"&amp;ADDRESS($B105,$X$2-1+AW$8)),INDIRECT(ADDRESS($B$11,$X$2)&amp;":"&amp;ADDRESS($B$11,$X$2-1+AW$8)),INDIRECT("rP!"&amp;ADDRESS(Prcsses!$B71,$X$2+$P$8-AW$8)&amp;":"&amp;ADDRESS(Prcsses!$B71,$X$2-1+$P$8))))</f>
        <v>206812.24383749999</v>
      </c>
      <c r="AX289" s="5">
        <f ca="1">IF(AX$4="",0,SUMPRODUCT(INDIRECT(ADDRESS($B105,$X$2)&amp;":"&amp;ADDRESS($B105,$X$2-1+AX$8)),INDIRECT(ADDRESS($B$11,$X$2)&amp;":"&amp;ADDRESS($B$11,$X$2-1+AX$8)),INDIRECT("rP!"&amp;ADDRESS(Prcsses!$B71,$X$2+$P$8-AX$8)&amp;":"&amp;ADDRESS(Prcsses!$B71,$X$2-1+$P$8))))</f>
        <v>215253.55991249997</v>
      </c>
      <c r="AY289" s="5">
        <f ca="1">IF(AY$4="",0,SUMPRODUCT(INDIRECT(ADDRESS($B105,$X$2)&amp;":"&amp;ADDRESS($B105,$X$2-1+AY$8)),INDIRECT(ADDRESS($B$11,$X$2)&amp;":"&amp;ADDRESS($B$11,$X$2-1+AY$8)),INDIRECT("rP!"&amp;ADDRESS(Prcsses!$B71,$X$2+$P$8-AY$8)&amp;":"&amp;ADDRESS(Prcsses!$B71,$X$2-1+$P$8))))</f>
        <v>223694.87598750001</v>
      </c>
      <c r="AZ289" s="5">
        <f ca="1">IF(AZ$4="",0,SUMPRODUCT(INDIRECT(ADDRESS($B105,$X$2)&amp;":"&amp;ADDRESS($B105,$X$2-1+AZ$8)),INDIRECT(ADDRESS($B$11,$X$2)&amp;":"&amp;ADDRESS($B$11,$X$2-1+AZ$8)),INDIRECT("rP!"&amp;ADDRESS(Prcsses!$B71,$X$2+$P$8-AZ$8)&amp;":"&amp;ADDRESS(Prcsses!$B71,$X$2-1+$P$8))))</f>
        <v>232136.19206249999</v>
      </c>
      <c r="BA289" s="5">
        <f ca="1">IF(BA$4="",0,SUMPRODUCT(INDIRECT(ADDRESS($B105,$X$2)&amp;":"&amp;ADDRESS($B105,$X$2-1+BA$8)),INDIRECT(ADDRESS($B$11,$X$2)&amp;":"&amp;ADDRESS($B$11,$X$2-1+BA$8)),INDIRECT("rP!"&amp;ADDRESS(Prcsses!$B71,$X$2+$P$8-BA$8)&amp;":"&amp;ADDRESS(Prcsses!$B71,$X$2-1+$P$8))))</f>
        <v>240577.50813749997</v>
      </c>
      <c r="BB289" s="5">
        <f ca="1">IF(BB$4="",0,SUMPRODUCT(INDIRECT(ADDRESS($B105,$X$2)&amp;":"&amp;ADDRESS($B105,$X$2-1+BB$8)),INDIRECT(ADDRESS($B$11,$X$2)&amp;":"&amp;ADDRESS($B$11,$X$2-1+BB$8)),INDIRECT("rP!"&amp;ADDRESS(Prcsses!$B71,$X$2+$P$8-BB$8)&amp;":"&amp;ADDRESS(Prcsses!$B71,$X$2-1+$P$8))))</f>
        <v>252817.41644624999</v>
      </c>
      <c r="BC289" s="5">
        <f ca="1">IF(BC$4="",0,SUMPRODUCT(INDIRECT(ADDRESS($B105,$X$2)&amp;":"&amp;ADDRESS($B105,$X$2-1+BC$8)),INDIRECT(ADDRESS($B$11,$X$2)&amp;":"&amp;ADDRESS($B$11,$X$2-1+BC$8)),INDIRECT("rP!"&amp;ADDRESS(Prcsses!$B71,$X$2+$P$8-BC$8)&amp;":"&amp;ADDRESS(Prcsses!$B71,$X$2-1+$P$8))))</f>
        <v>265183.94449612498</v>
      </c>
      <c r="BD289" s="5">
        <f ca="1">IF(BD$4="",0,SUMPRODUCT(INDIRECT(ADDRESS($B105,$X$2)&amp;":"&amp;ADDRESS($B105,$X$2-1+BD$8)),INDIRECT(ADDRESS($B$11,$X$2)&amp;":"&amp;ADDRESS($B$11,$X$2-1+BD$8)),INDIRECT("rP!"&amp;ADDRESS(Prcsses!$B71,$X$2+$P$8-BD$8)&amp;":"&amp;ADDRESS(Prcsses!$B71,$X$2-1+$P$8))))</f>
        <v>273878.50005337497</v>
      </c>
      <c r="BE289" s="5">
        <f ca="1">IF(BE$4="",0,SUMPRODUCT(INDIRECT(ADDRESS($B105,$X$2)&amp;":"&amp;ADDRESS($B105,$X$2-1+BE$8)),INDIRECT(ADDRESS($B$11,$X$2)&amp;":"&amp;ADDRESS($B$11,$X$2-1+BE$8)),INDIRECT("rP!"&amp;ADDRESS(Prcsses!$B71,$X$2+$P$8-BE$8)&amp;":"&amp;ADDRESS(Prcsses!$B71,$X$2-1+$P$8))))</f>
        <v>282573.05561062496</v>
      </c>
      <c r="BF289" s="5">
        <f ca="1">IF(BF$4="",0,SUMPRODUCT(INDIRECT(ADDRESS($B105,$X$2)&amp;":"&amp;ADDRESS($B105,$X$2-1+BF$8)),INDIRECT(ADDRESS($B$11,$X$2)&amp;":"&amp;ADDRESS($B$11,$X$2-1+BF$8)),INDIRECT("rP!"&amp;ADDRESS(Prcsses!$B71,$X$2+$P$8-BF$8)&amp;":"&amp;ADDRESS(Prcsses!$B71,$X$2-1+$P$8))))</f>
        <v>291267.61116787494</v>
      </c>
      <c r="BG289" s="5">
        <f ca="1">IF(BG$4="",0,SUMPRODUCT(INDIRECT(ADDRESS($B105,$X$2)&amp;":"&amp;ADDRESS($B105,$X$2-1+BG$8)),INDIRECT(ADDRESS($B$11,$X$2)&amp;":"&amp;ADDRESS($B$11,$X$2-1+BG$8)),INDIRECT("rP!"&amp;ADDRESS(Prcsses!$B71,$X$2+$P$8-BG$8)&amp;":"&amp;ADDRESS(Prcsses!$B71,$X$2-1+$P$8))))</f>
        <v>299962.16672512493</v>
      </c>
      <c r="BH289" s="5">
        <f ca="1">IF(BH$4="",0,SUMPRODUCT(INDIRECT(ADDRESS($B105,$X$2)&amp;":"&amp;ADDRESS($B105,$X$2-1+BH$8)),INDIRECT(ADDRESS($B$11,$X$2)&amp;":"&amp;ADDRESS($B$11,$X$2-1+BH$8)),INDIRECT("rP!"&amp;ADDRESS(Prcsses!$B71,$X$2+$P$8-BH$8)&amp;":"&amp;ADDRESS(Prcsses!$B71,$X$2-1+$P$8))))</f>
        <v>313351.78228328994</v>
      </c>
      <c r="BI289" s="5">
        <f ca="1">IF(BI$4="",0,SUMPRODUCT(INDIRECT(ADDRESS($B105,$X$2)&amp;":"&amp;ADDRESS($B105,$X$2-1+BI$8)),INDIRECT(ADDRESS($B$11,$X$2)&amp;":"&amp;ADDRESS($B$11,$X$2-1+BI$8)),INDIRECT("rP!"&amp;ADDRESS(Prcsses!$B71,$X$2+$P$8-BI$8)&amp;":"&amp;ADDRESS(Prcsses!$B71,$X$2-1+$P$8))))</f>
        <v>326871.81617481372</v>
      </c>
      <c r="BJ289" s="5">
        <f ca="1">IF(BJ$4="",0,SUMPRODUCT(INDIRECT(ADDRESS($B105,$X$2)&amp;":"&amp;ADDRESS($B105,$X$2-1+BJ$8)),INDIRECT(ADDRESS($B$11,$X$2)&amp;":"&amp;ADDRESS($B$11,$X$2-1+BJ$8)),INDIRECT("rP!"&amp;ADDRESS(Prcsses!$B71,$X$2+$P$8-BJ$8)&amp;":"&amp;ADDRESS(Prcsses!$B71,$X$2-1+$P$8))))</f>
        <v>335827.20839878125</v>
      </c>
      <c r="BK289" s="5">
        <f ca="1">IF(BK$4="",0,SUMPRODUCT(INDIRECT(ADDRESS($B105,$X$2)&amp;":"&amp;ADDRESS($B105,$X$2-1+BK$8)),INDIRECT(ADDRESS($B$11,$X$2)&amp;":"&amp;ADDRESS($B$11,$X$2-1+BK$8)),INDIRECT("rP!"&amp;ADDRESS(Prcsses!$B71,$X$2+$P$8-BK$8)&amp;":"&amp;ADDRESS(Prcsses!$B71,$X$2-1+$P$8))))</f>
        <v>344782.60062274872</v>
      </c>
      <c r="BL289" s="5">
        <f ca="1">IF(BL$4="",0,SUMPRODUCT(INDIRECT(ADDRESS($B105,$X$2)&amp;":"&amp;ADDRESS($B105,$X$2-1+BL$8)),INDIRECT(ADDRESS($B$11,$X$2)&amp;":"&amp;ADDRESS($B$11,$X$2-1+BL$8)),INDIRECT("rP!"&amp;ADDRESS(Prcsses!$B71,$X$2+$P$8-BL$8)&amp;":"&amp;ADDRESS(Prcsses!$B71,$X$2-1+$P$8))))</f>
        <v>353737.99284671625</v>
      </c>
      <c r="BM289" s="5">
        <f ca="1">IF(BM$4="",0,SUMPRODUCT(INDIRECT(ADDRESS($B105,$X$2)&amp;":"&amp;ADDRESS($B105,$X$2-1+BM$8)),INDIRECT(ADDRESS($B$11,$X$2)&amp;":"&amp;ADDRESS($B$11,$X$2-1+BM$8)),INDIRECT("rP!"&amp;ADDRESS(Prcsses!$B71,$X$2+$P$8-BM$8)&amp;":"&amp;ADDRESS(Prcsses!$B71,$X$2-1+$P$8))))</f>
        <v>362693.38507068373</v>
      </c>
      <c r="BN289" s="5">
        <f ca="1">IF(BN$4="",0,SUMPRODUCT(INDIRECT(ADDRESS($B105,$X$2)&amp;":"&amp;ADDRESS($B105,$X$2-1+BN$8)),INDIRECT(ADDRESS($B$11,$X$2)&amp;":"&amp;ADDRESS($B$11,$X$2-1+BN$8)),INDIRECT("rP!"&amp;ADDRESS(Prcsses!$B71,$X$2+$P$8-BN$8)&amp;":"&amp;ADDRESS(Prcsses!$B71,$X$2-1+$P$8))))</f>
        <v>377290.67439575074</v>
      </c>
      <c r="BO289" s="5">
        <f ca="1">IF(BO$4="",0,SUMPRODUCT(INDIRECT(ADDRESS($B105,$X$2)&amp;":"&amp;ADDRESS($B105,$X$2-1+BO$8)),INDIRECT(ADDRESS($B$11,$X$2)&amp;":"&amp;ADDRESS($B$11,$X$2-1+BO$8)),INDIRECT("rP!"&amp;ADDRESS(Prcsses!$B71,$X$2+$P$8-BO$8)&amp;":"&amp;ADDRESS(Prcsses!$B71,$X$2-1+$P$8))))</f>
        <v>392022.29460417735</v>
      </c>
      <c r="BP289" s="5">
        <f ca="1">IF(BP$4="",0,SUMPRODUCT(INDIRECT(ADDRESS($B105,$X$2)&amp;":"&amp;ADDRESS($B105,$X$2-1+BP$8)),INDIRECT(ADDRESS($B$11,$X$2)&amp;":"&amp;ADDRESS($B$11,$X$2-1+BP$8)),INDIRECT("rP!"&amp;ADDRESS(Prcsses!$B71,$X$2+$P$8-BP$8)&amp;":"&amp;ADDRESS(Prcsses!$B71,$X$2-1+$P$8))))</f>
        <v>401246.34859486384</v>
      </c>
      <c r="BQ289" s="5">
        <f ca="1">IF(BQ$4="",0,SUMPRODUCT(INDIRECT(ADDRESS($B105,$X$2)&amp;":"&amp;ADDRESS($B105,$X$2-1+BQ$8)),INDIRECT(ADDRESS($B$11,$X$2)&amp;":"&amp;ADDRESS($B$11,$X$2-1+BQ$8)),INDIRECT("rP!"&amp;ADDRESS(Prcsses!$B71,$X$2+$P$8-BQ$8)&amp;":"&amp;ADDRESS(Prcsses!$B71,$X$2-1+$P$8))))</f>
        <v>410470.40258555039</v>
      </c>
      <c r="BR289" s="5">
        <f ca="1">IF(BR$4="",0,SUMPRODUCT(INDIRECT(ADDRESS($B105,$X$2)&amp;":"&amp;ADDRESS($B105,$X$2-1+BR$8)),INDIRECT(ADDRESS($B$11,$X$2)&amp;":"&amp;ADDRESS($B$11,$X$2-1+BR$8)),INDIRECT("rP!"&amp;ADDRESS(Prcsses!$B71,$X$2+$P$8-BR$8)&amp;":"&amp;ADDRESS(Prcsses!$B71,$X$2-1+$P$8))))</f>
        <v>419694.45657623687</v>
      </c>
      <c r="BS289" s="5">
        <f ca="1">IF(BS$4="",0,SUMPRODUCT(INDIRECT(ADDRESS($B105,$X$2)&amp;":"&amp;ADDRESS($B105,$X$2-1+BS$8)),INDIRECT(ADDRESS($B$11,$X$2)&amp;":"&amp;ADDRESS($B$11,$X$2-1+BS$8)),INDIRECT("rP!"&amp;ADDRESS(Prcsses!$B71,$X$2+$P$8-BS$8)&amp;":"&amp;ADDRESS(Prcsses!$B71,$X$2-1+$P$8))))</f>
        <v>428918.51056692342</v>
      </c>
      <c r="BT289" s="5">
        <f ca="1">IF(BT$4="",0,SUMPRODUCT(INDIRECT(ADDRESS($B105,$X$2)&amp;":"&amp;ADDRESS($B105,$X$2-1+BT$8)),INDIRECT(ADDRESS($B$11,$X$2)&amp;":"&amp;ADDRESS($B$11,$X$2-1+BT$8)),INDIRECT("rP!"&amp;ADDRESS(Prcsses!$B71,$X$2+$P$8-BT$8)&amp;":"&amp;ADDRESS(Prcsses!$B71,$X$2-1+$P$8))))</f>
        <v>444783.88343090424</v>
      </c>
      <c r="BU289" s="5">
        <f ca="1">IF(BU$4="",0,SUMPRODUCT(INDIRECT(ADDRESS($B105,$X$2)&amp;":"&amp;ADDRESS($B105,$X$2-1+BU$8)),INDIRECT(ADDRESS($B$11,$X$2)&amp;":"&amp;ADDRESS($B$11,$X$2-1+BU$8)),INDIRECT("rP!"&amp;ADDRESS(Prcsses!$B71,$X$2+$P$8-BU$8)&amp;":"&amp;ADDRESS(Prcsses!$B71,$X$2-1+$P$8))))</f>
        <v>460787.6171047453</v>
      </c>
      <c r="BV289" s="5">
        <f ca="1">IF(BV$4="",0,SUMPRODUCT(INDIRECT(ADDRESS($B105,$X$2)&amp;":"&amp;ADDRESS($B105,$X$2-1+BV$8)),INDIRECT(ADDRESS($B$11,$X$2)&amp;":"&amp;ADDRESS($B$11,$X$2-1+BV$8)),INDIRECT("rP!"&amp;ADDRESS(Prcsses!$B71,$X$2+$P$8-BV$8)&amp;":"&amp;ADDRESS(Prcsses!$B71,$X$2-1+$P$8))))</f>
        <v>470288.39271515241</v>
      </c>
      <c r="BW289" s="5">
        <f ca="1">IF(BW$4="",0,SUMPRODUCT(INDIRECT(ADDRESS($B105,$X$2)&amp;":"&amp;ADDRESS($B105,$X$2-1+BW$8)),INDIRECT(ADDRESS($B$11,$X$2)&amp;":"&amp;ADDRESS($B$11,$X$2-1+BW$8)),INDIRECT("rP!"&amp;ADDRESS(Prcsses!$B71,$X$2+$P$8-BW$8)&amp;":"&amp;ADDRESS(Prcsses!$B71,$X$2-1+$P$8))))</f>
        <v>479789.16832555953</v>
      </c>
      <c r="BX289" s="5">
        <f ca="1">IF(BX$4="",0,SUMPRODUCT(INDIRECT(ADDRESS($B105,$X$2)&amp;":"&amp;ADDRESS($B105,$X$2-1+BX$8)),INDIRECT(ADDRESS($B$11,$X$2)&amp;":"&amp;ADDRESS($B$11,$X$2-1+BX$8)),INDIRECT("rP!"&amp;ADDRESS(Prcsses!$B71,$X$2+$P$8-BX$8)&amp;":"&amp;ADDRESS(Prcsses!$B71,$X$2-1+$P$8))))</f>
        <v>489289.9439359667</v>
      </c>
      <c r="BY289" s="5">
        <f ca="1">IF(BY$4="",0,SUMPRODUCT(INDIRECT(ADDRESS($B105,$X$2)&amp;":"&amp;ADDRESS($B105,$X$2-1+BY$8)),INDIRECT(ADDRESS($B$11,$X$2)&amp;":"&amp;ADDRESS($B$11,$X$2-1+BY$8)),INDIRECT("rP!"&amp;ADDRESS(Prcsses!$B71,$X$2+$P$8-BY$8)&amp;":"&amp;ADDRESS(Prcsses!$B71,$X$2-1+$P$8))))</f>
        <v>498790.71954637382</v>
      </c>
      <c r="BZ289" s="5">
        <f ca="1">IF(BZ$4="",0,SUMPRODUCT(INDIRECT(ADDRESS($B105,$X$2)&amp;":"&amp;ADDRESS($B105,$X$2-1+BZ$8)),INDIRECT(ADDRESS($B$11,$X$2)&amp;":"&amp;ADDRESS($B$11,$X$2-1+BZ$8)),INDIRECT("rP!"&amp;ADDRESS(Prcsses!$B71,$X$2+$P$8-BZ$8)&amp;":"&amp;ADDRESS(Prcsses!$B71,$X$2-1+$P$8))))</f>
        <v>515987.12340121064</v>
      </c>
      <c r="CA289" s="5">
        <f ca="1">IF(CA$4="",0,SUMPRODUCT(INDIRECT(ADDRESS($B105,$X$2)&amp;":"&amp;ADDRESS($B105,$X$2-1+CA$8)),INDIRECT(ADDRESS($B$11,$X$2)&amp;":"&amp;ADDRESS($B$11,$X$2-1+CA$8)),INDIRECT("rP!"&amp;ADDRESS(Prcsses!$B71,$X$2+$P$8-CA$8)&amp;":"&amp;ADDRESS(Prcsses!$B71,$X$2-1+$P$8))))</f>
        <v>533326.03889020369</v>
      </c>
      <c r="CB289" s="5">
        <f ca="1">IF(CB$4="",0,SUMPRODUCT(INDIRECT(ADDRESS($B105,$X$2)&amp;":"&amp;ADDRESS($B105,$X$2-1+CB$8)),INDIRECT(ADDRESS($B$11,$X$2)&amp;":"&amp;ADDRESS($B$11,$X$2-1+CB$8)),INDIRECT("rP!"&amp;ADDRESS(Prcsses!$B71,$X$2+$P$8-CB$8)&amp;":"&amp;ADDRESS(Prcsses!$B71,$X$2-1+$P$8))))</f>
        <v>543111.83776892303</v>
      </c>
      <c r="CC289" s="5">
        <f ca="1">IF(CC$4="",0,SUMPRODUCT(INDIRECT(ADDRESS($B105,$X$2)&amp;":"&amp;ADDRESS($B105,$X$2-1+CC$8)),INDIRECT(ADDRESS($B$11,$X$2)&amp;":"&amp;ADDRESS($B$11,$X$2-1+CC$8)),INDIRECT("rP!"&amp;ADDRESS(Prcsses!$B71,$X$2+$P$8-CC$8)&amp;":"&amp;ADDRESS(Prcsses!$B71,$X$2-1+$P$8))))</f>
        <v>552897.63664764236</v>
      </c>
      <c r="CD289" s="5">
        <f ca="1">IF(CD$4="",0,SUMPRODUCT(INDIRECT(ADDRESS($B105,$X$2)&amp;":"&amp;ADDRESS($B105,$X$2-1+CD$8)),INDIRECT(ADDRESS($B$11,$X$2)&amp;":"&amp;ADDRESS($B$11,$X$2-1+CD$8)),INDIRECT("rP!"&amp;ADDRESS(Prcsses!$B71,$X$2+$P$8-CD$8)&amp;":"&amp;ADDRESS(Prcsses!$B71,$X$2-1+$P$8))))</f>
        <v>562683.43552636169</v>
      </c>
      <c r="CE289" s="5">
        <f ca="1">IF(CE$4="",0,SUMPRODUCT(INDIRECT(ADDRESS($B105,$X$2)&amp;":"&amp;ADDRESS($B105,$X$2-1+CE$8)),INDIRECT(ADDRESS($B$11,$X$2)&amp;":"&amp;ADDRESS($B$11,$X$2-1+CE$8)),INDIRECT("rP!"&amp;ADDRESS(Prcsses!$B71,$X$2+$P$8-CE$8)&amp;":"&amp;ADDRESS(Prcsses!$B71,$X$2-1+$P$8))))</f>
        <v>572469.23440508102</v>
      </c>
      <c r="CF289" s="5">
        <f ca="1">IF(CF$4="",0,SUMPRODUCT(INDIRECT(ADDRESS($B105,$X$2)&amp;":"&amp;ADDRESS($B105,$X$2-1+CF$8)),INDIRECT(ADDRESS($B$11,$X$2)&amp;":"&amp;ADDRESS($B$11,$X$2-1+CF$8)),INDIRECT("rP!"&amp;ADDRESS(Prcsses!$B71,$X$2+$P$8-CF$8)&amp;":"&amp;ADDRESS(Prcsses!$B71,$X$2-1+$P$8))))</f>
        <v>0</v>
      </c>
    </row>
    <row r="290" spans="2:84" x14ac:dyDescent="0.3">
      <c r="B290" s="13">
        <f>ROW()</f>
        <v>290</v>
      </c>
      <c r="H290" s="1" t="str">
        <f>$H$288</f>
        <v>Оплата переменных расходов</v>
      </c>
      <c r="I290" s="1" t="str">
        <f>Prcsses!I56</f>
        <v>Расходы на удержание клиентов</v>
      </c>
      <c r="M290" s="53" t="s">
        <v>18</v>
      </c>
      <c r="U290" s="5">
        <f t="shared" ca="1" si="197"/>
        <v>14543927.542283667</v>
      </c>
      <c r="X290" s="5">
        <f ca="1">IF(X$4="",0,SUMPRODUCT(INDIRECT(ADDRESS($B106,$X$2)&amp;":"&amp;ADDRESS($B106,$X$2-1+X$8)),INDIRECT(ADDRESS($B$11,$X$2)&amp;":"&amp;ADDRESS($B$11,$X$2-1+X$8)),INDIRECT("rP!"&amp;ADDRESS(Prcsses!$B72,$X$2+$P$8-X$8)&amp;":"&amp;ADDRESS(Prcsses!$B72,$X$2-1+$P$8))))</f>
        <v>0</v>
      </c>
      <c r="Y290" s="5">
        <f ca="1">IF(Y$4="",0,SUMPRODUCT(INDIRECT(ADDRESS($B106,$X$2)&amp;":"&amp;ADDRESS($B106,$X$2-1+Y$8)),INDIRECT(ADDRESS($B$11,$X$2)&amp;":"&amp;ADDRESS($B$11,$X$2-1+Y$8)),INDIRECT("rP!"&amp;ADDRESS(Prcsses!$B72,$X$2+$P$8-Y$8)&amp;":"&amp;ADDRESS(Prcsses!$B72,$X$2-1+$P$8))))</f>
        <v>0</v>
      </c>
      <c r="Z290" s="5">
        <f ca="1">IF(Z$4="",0,SUMPRODUCT(INDIRECT(ADDRESS($B106,$X$2)&amp;":"&amp;ADDRESS($B106,$X$2-1+Z$8)),INDIRECT(ADDRESS($B$11,$X$2)&amp;":"&amp;ADDRESS($B$11,$X$2-1+Z$8)),INDIRECT("rP!"&amp;ADDRESS(Prcsses!$B72,$X$2+$P$8-Z$8)&amp;":"&amp;ADDRESS(Prcsses!$B72,$X$2-1+$P$8))))</f>
        <v>0</v>
      </c>
      <c r="AA290" s="5">
        <f ca="1">IF(AA$4="",0,SUMPRODUCT(INDIRECT(ADDRESS($B106,$X$2)&amp;":"&amp;ADDRESS($B106,$X$2-1+AA$8)),INDIRECT(ADDRESS($B$11,$X$2)&amp;":"&amp;ADDRESS($B$11,$X$2-1+AA$8)),INDIRECT("rP!"&amp;ADDRESS(Prcsses!$B72,$X$2+$P$8-AA$8)&amp;":"&amp;ADDRESS(Prcsses!$B72,$X$2-1+$P$8))))</f>
        <v>2500</v>
      </c>
      <c r="AB290" s="5">
        <f ca="1">IF(AB$4="",0,SUMPRODUCT(INDIRECT(ADDRESS($B106,$X$2)&amp;":"&amp;ADDRESS($B106,$X$2-1+AB$8)),INDIRECT(ADDRESS($B$11,$X$2)&amp;":"&amp;ADDRESS($B$11,$X$2-1+AB$8)),INDIRECT("rP!"&amp;ADDRESS(Prcsses!$B72,$X$2+$P$8-AB$8)&amp;":"&amp;ADDRESS(Prcsses!$B72,$X$2-1+$P$8))))</f>
        <v>8750</v>
      </c>
      <c r="AC290" s="5">
        <f ca="1">IF(AC$4="",0,SUMPRODUCT(INDIRECT(ADDRESS($B106,$X$2)&amp;":"&amp;ADDRESS($B106,$X$2-1+AC$8)),INDIRECT(ADDRESS($B$11,$X$2)&amp;":"&amp;ADDRESS($B$11,$X$2-1+AC$8)),INDIRECT("rP!"&amp;ADDRESS(Prcsses!$B72,$X$2+$P$8-AC$8)&amp;":"&amp;ADDRESS(Prcsses!$B72,$X$2-1+$P$8))))</f>
        <v>17500</v>
      </c>
      <c r="AD290" s="5">
        <f ca="1">IF(AD$4="",0,SUMPRODUCT(INDIRECT(ADDRESS($B106,$X$2)&amp;":"&amp;ADDRESS($B106,$X$2-1+AD$8)),INDIRECT(ADDRESS($B$11,$X$2)&amp;":"&amp;ADDRESS($B$11,$X$2-1+AD$8)),INDIRECT("rP!"&amp;ADDRESS(Prcsses!$B72,$X$2+$P$8-AD$8)&amp;":"&amp;ADDRESS(Prcsses!$B72,$X$2-1+$P$8))))</f>
        <v>26250</v>
      </c>
      <c r="AE290" s="5">
        <f ca="1">IF(AE$4="",0,SUMPRODUCT(INDIRECT(ADDRESS($B106,$X$2)&amp;":"&amp;ADDRESS($B106,$X$2-1+AE$8)),INDIRECT(ADDRESS($B$11,$X$2)&amp;":"&amp;ADDRESS($B$11,$X$2-1+AE$8)),INDIRECT("rP!"&amp;ADDRESS(Prcsses!$B72,$X$2+$P$8-AE$8)&amp;":"&amp;ADDRESS(Prcsses!$B72,$X$2-1+$P$8))))</f>
        <v>33975</v>
      </c>
      <c r="AF290" s="5">
        <f ca="1">IF(AF$4="",0,SUMPRODUCT(INDIRECT(ADDRESS($B106,$X$2)&amp;":"&amp;ADDRESS($B106,$X$2-1+AF$8)),INDIRECT(ADDRESS($B$11,$X$2)&amp;":"&amp;ADDRESS($B$11,$X$2-1+AF$8)),INDIRECT("rP!"&amp;ADDRESS(Prcsses!$B72,$X$2+$P$8-AF$8)&amp;":"&amp;ADDRESS(Prcsses!$B72,$X$2-1+$P$8))))</f>
        <v>41962.5</v>
      </c>
      <c r="AG290" s="5">
        <f ca="1">IF(AG$4="",0,SUMPRODUCT(INDIRECT(ADDRESS($B106,$X$2)&amp;":"&amp;ADDRESS($B106,$X$2-1+AG$8)),INDIRECT(ADDRESS($B$11,$X$2)&amp;":"&amp;ADDRESS($B$11,$X$2-1+AG$8)),INDIRECT("rP!"&amp;ADDRESS(Prcsses!$B72,$X$2+$P$8-AG$8)&amp;":"&amp;ADDRESS(Prcsses!$B72,$X$2-1+$P$8))))</f>
        <v>50025</v>
      </c>
      <c r="AH290" s="5">
        <f ca="1">IF(AH$4="",0,SUMPRODUCT(INDIRECT(ADDRESS($B106,$X$2)&amp;":"&amp;ADDRESS($B106,$X$2-1+AH$8)),INDIRECT(ADDRESS($B$11,$X$2)&amp;":"&amp;ADDRESS($B$11,$X$2-1+AH$8)),INDIRECT("rP!"&amp;ADDRESS(Prcsses!$B72,$X$2+$P$8-AH$8)&amp;":"&amp;ADDRESS(Prcsses!$B72,$X$2-1+$P$8))))</f>
        <v>57937.5</v>
      </c>
      <c r="AI290" s="5">
        <f ca="1">IF(AI$4="",0,SUMPRODUCT(INDIRECT(ADDRESS($B106,$X$2)&amp;":"&amp;ADDRESS($B106,$X$2-1+AI$8)),INDIRECT(ADDRESS($B$11,$X$2)&amp;":"&amp;ADDRESS($B$11,$X$2-1+AI$8)),INDIRECT("rP!"&amp;ADDRESS(Prcsses!$B72,$X$2+$P$8-AI$8)&amp;":"&amp;ADDRESS(Prcsses!$B72,$X$2-1+$P$8))))</f>
        <v>65662.5</v>
      </c>
      <c r="AJ290" s="5">
        <f ca="1">IF(AJ$4="",0,SUMPRODUCT(INDIRECT(ADDRESS($B106,$X$2)&amp;":"&amp;ADDRESS($B106,$X$2-1+AJ$8)),INDIRECT(ADDRESS($B$11,$X$2)&amp;":"&amp;ADDRESS($B$11,$X$2-1+AJ$8)),INDIRECT("rP!"&amp;ADDRESS(Prcsses!$B72,$X$2+$P$8-AJ$8)&amp;":"&amp;ADDRESS(Prcsses!$B72,$X$2-1+$P$8))))</f>
        <v>73387.5</v>
      </c>
      <c r="AK290" s="5">
        <f ca="1">IF(AK$4="",0,SUMPRODUCT(INDIRECT(ADDRESS($B106,$X$2)&amp;":"&amp;ADDRESS($B106,$X$2-1+AK$8)),INDIRECT(ADDRESS($B$11,$X$2)&amp;":"&amp;ADDRESS($B$11,$X$2-1+AK$8)),INDIRECT("rP!"&amp;ADDRESS(Prcsses!$B72,$X$2+$P$8-AK$8)&amp;":"&amp;ADDRESS(Prcsses!$B72,$X$2-1+$P$8))))</f>
        <v>81576</v>
      </c>
      <c r="AL290" s="5">
        <f ca="1">IF(AL$4="",0,SUMPRODUCT(INDIRECT(ADDRESS($B106,$X$2)&amp;":"&amp;ADDRESS($B106,$X$2-1+AL$8)),INDIRECT(ADDRESS($B$11,$X$2)&amp;":"&amp;ADDRESS($B$11,$X$2-1+AL$8)),INDIRECT("rP!"&amp;ADDRESS(Prcsses!$B72,$X$2+$P$8-AL$8)&amp;":"&amp;ADDRESS(Prcsses!$B72,$X$2-1+$P$8))))</f>
        <v>90266.625</v>
      </c>
      <c r="AM290" s="5">
        <f ca="1">IF(AM$4="",0,SUMPRODUCT(INDIRECT(ADDRESS($B106,$X$2)&amp;":"&amp;ADDRESS($B106,$X$2-1+AM$8)),INDIRECT(ADDRESS($B$11,$X$2)&amp;":"&amp;ADDRESS($B$11,$X$2-1+AM$8)),INDIRECT("rP!"&amp;ADDRESS(Prcsses!$B72,$X$2+$P$8-AM$8)&amp;":"&amp;ADDRESS(Prcsses!$B72,$X$2-1+$P$8))))</f>
        <v>99034.5</v>
      </c>
      <c r="AN290" s="5">
        <f ca="1">IF(AN$4="",0,SUMPRODUCT(INDIRECT(ADDRESS($B106,$X$2)&amp;":"&amp;ADDRESS($B106,$X$2-1+AN$8)),INDIRECT(ADDRESS($B$11,$X$2)&amp;":"&amp;ADDRESS($B$11,$X$2-1+AN$8)),INDIRECT("rP!"&amp;ADDRESS(Prcsses!$B72,$X$2+$P$8-AN$8)&amp;":"&amp;ADDRESS(Prcsses!$B72,$X$2-1+$P$8))))</f>
        <v>107416.125</v>
      </c>
      <c r="AO290" s="5">
        <f ca="1">IF(AO$4="",0,SUMPRODUCT(INDIRECT(ADDRESS($B106,$X$2)&amp;":"&amp;ADDRESS($B106,$X$2-1+AO$8)),INDIRECT(ADDRESS($B$11,$X$2)&amp;":"&amp;ADDRESS($B$11,$X$2-1+AO$8)),INDIRECT("rP!"&amp;ADDRESS(Prcsses!$B72,$X$2+$P$8-AO$8)&amp;":"&amp;ADDRESS(Prcsses!$B72,$X$2-1+$P$8))))</f>
        <v>115372.875</v>
      </c>
      <c r="AP290" s="5">
        <f ca="1">IF(AP$4="",0,SUMPRODUCT(INDIRECT(ADDRESS($B106,$X$2)&amp;":"&amp;ADDRESS($B106,$X$2-1+AP$8)),INDIRECT(ADDRESS($B$11,$X$2)&amp;":"&amp;ADDRESS($B$11,$X$2-1+AP$8)),INDIRECT("rP!"&amp;ADDRESS(Prcsses!$B72,$X$2+$P$8-AP$8)&amp;":"&amp;ADDRESS(Prcsses!$B72,$X$2-1+$P$8))))</f>
        <v>123329.625</v>
      </c>
      <c r="AQ290" s="5">
        <f ca="1">IF(AQ$4="",0,SUMPRODUCT(INDIRECT(ADDRESS($B106,$X$2)&amp;":"&amp;ADDRESS($B106,$X$2-1+AQ$8)),INDIRECT(ADDRESS($B$11,$X$2)&amp;":"&amp;ADDRESS($B$11,$X$2-1+AQ$8)),INDIRECT("rP!"&amp;ADDRESS(Prcsses!$B72,$X$2+$P$8-AQ$8)&amp;":"&amp;ADDRESS(Prcsses!$B72,$X$2-1+$P$8))))</f>
        <v>132002.48249999998</v>
      </c>
      <c r="AR290" s="5">
        <f ca="1">IF(AR$4="",0,SUMPRODUCT(INDIRECT(ADDRESS($B106,$X$2)&amp;":"&amp;ADDRESS($B106,$X$2-1+AR$8)),INDIRECT(ADDRESS($B$11,$X$2)&amp;":"&amp;ADDRESS($B$11,$X$2-1+AR$8)),INDIRECT("rP!"&amp;ADDRESS(Prcsses!$B72,$X$2+$P$8-AR$8)&amp;":"&amp;ADDRESS(Prcsses!$B72,$X$2-1+$P$8))))</f>
        <v>141431.23125000001</v>
      </c>
      <c r="AS290" s="5">
        <f ca="1">IF(AS$4="",0,SUMPRODUCT(INDIRECT(ADDRESS($B106,$X$2)&amp;":"&amp;ADDRESS($B106,$X$2-1+AS$8)),INDIRECT(ADDRESS($B$11,$X$2)&amp;":"&amp;ADDRESS($B$11,$X$2-1+AS$8)),INDIRECT("rP!"&amp;ADDRESS(Prcsses!$B72,$X$2+$P$8-AS$8)&amp;":"&amp;ADDRESS(Prcsses!$B72,$X$2-1+$P$8))))</f>
        <v>150939.54749999999</v>
      </c>
      <c r="AT290" s="5">
        <f ca="1">IF(AT$4="",0,SUMPRODUCT(INDIRECT(ADDRESS($B106,$X$2)&amp;":"&amp;ADDRESS($B106,$X$2-1+AT$8)),INDIRECT(ADDRESS($B$11,$X$2)&amp;":"&amp;ADDRESS($B$11,$X$2-1+AT$8)),INDIRECT("rP!"&amp;ADDRESS(Prcsses!$B72,$X$2+$P$8-AT$8)&amp;":"&amp;ADDRESS(Prcsses!$B72,$X$2-1+$P$8))))</f>
        <v>159811.32374999998</v>
      </c>
      <c r="AU290" s="5">
        <f ca="1">IF(AU$4="",0,SUMPRODUCT(INDIRECT(ADDRESS($B106,$X$2)&amp;":"&amp;ADDRESS($B106,$X$2-1+AU$8)),INDIRECT(ADDRESS($B$11,$X$2)&amp;":"&amp;ADDRESS($B$11,$X$2-1+AU$8)),INDIRECT("rP!"&amp;ADDRESS(Prcsses!$B72,$X$2+$P$8-AU$8)&amp;":"&amp;ADDRESS(Prcsses!$B72,$X$2-1+$P$8))))</f>
        <v>168006.77625</v>
      </c>
      <c r="AV290" s="5">
        <f ca="1">IF(AV$4="",0,SUMPRODUCT(INDIRECT(ADDRESS($B106,$X$2)&amp;":"&amp;ADDRESS($B106,$X$2-1+AV$8)),INDIRECT(ADDRESS($B$11,$X$2)&amp;":"&amp;ADDRESS($B$11,$X$2-1+AV$8)),INDIRECT("rP!"&amp;ADDRESS(Prcsses!$B72,$X$2+$P$8-AV$8)&amp;":"&amp;ADDRESS(Prcsses!$B72,$X$2-1+$P$8))))</f>
        <v>176202.22875000001</v>
      </c>
      <c r="AW290" s="5">
        <f ca="1">IF(AW$4="",0,SUMPRODUCT(INDIRECT(ADDRESS($B106,$X$2)&amp;":"&amp;ADDRESS($B106,$X$2-1+AW$8)),INDIRECT(ADDRESS($B$11,$X$2)&amp;":"&amp;ADDRESS($B$11,$X$2-1+AW$8)),INDIRECT("rP!"&amp;ADDRESS(Prcsses!$B72,$X$2+$P$8-AW$8)&amp;":"&amp;ADDRESS(Prcsses!$B72,$X$2-1+$P$8))))</f>
        <v>185381.13555000001</v>
      </c>
      <c r="AX290" s="5">
        <f ca="1">IF(AX$4="",0,SUMPRODUCT(INDIRECT(ADDRESS($B106,$X$2)&amp;":"&amp;ADDRESS($B106,$X$2-1+AX$8)),INDIRECT(ADDRESS($B$11,$X$2)&amp;":"&amp;ADDRESS($B$11,$X$2-1+AX$8)),INDIRECT("rP!"&amp;ADDRESS(Prcsses!$B72,$X$2+$P$8-AX$8)&amp;":"&amp;ADDRESS(Prcsses!$B72,$X$2-1+$P$8))))</f>
        <v>195584.47391249999</v>
      </c>
      <c r="AY290" s="5">
        <f ca="1">IF(AY$4="",0,SUMPRODUCT(INDIRECT(ADDRESS($B106,$X$2)&amp;":"&amp;ADDRESS($B106,$X$2-1+AY$8)),INDIRECT(ADDRESS($B$11,$X$2)&amp;":"&amp;ADDRESS($B$11,$X$2-1+AY$8)),INDIRECT("rP!"&amp;ADDRESS(Prcsses!$B72,$X$2+$P$8-AY$8)&amp;":"&amp;ADDRESS(Prcsses!$B72,$X$2-1+$P$8))))</f>
        <v>205869.76679999998</v>
      </c>
      <c r="AZ290" s="5">
        <f ca="1">IF(AZ$4="",0,SUMPRODUCT(INDIRECT(ADDRESS($B106,$X$2)&amp;":"&amp;ADDRESS($B106,$X$2-1+AZ$8)),INDIRECT(ADDRESS($B$11,$X$2)&amp;":"&amp;ADDRESS($B$11,$X$2-1+AZ$8)),INDIRECT("rP!"&amp;ADDRESS(Prcsses!$B72,$X$2+$P$8-AZ$8)&amp;":"&amp;ADDRESS(Prcsses!$B72,$X$2-1+$P$8))))</f>
        <v>215253.5599125</v>
      </c>
      <c r="BA290" s="5">
        <f ca="1">IF(BA$4="",0,SUMPRODUCT(INDIRECT(ADDRESS($B106,$X$2)&amp;":"&amp;ADDRESS($B106,$X$2-1+BA$8)),INDIRECT(ADDRESS($B$11,$X$2)&amp;":"&amp;ADDRESS($B$11,$X$2-1+BA$8)),INDIRECT("rP!"&amp;ADDRESS(Prcsses!$B72,$X$2+$P$8-BA$8)&amp;":"&amp;ADDRESS(Prcsses!$B72,$X$2-1+$P$8))))</f>
        <v>223694.87598750001</v>
      </c>
      <c r="BB290" s="5">
        <f ca="1">IF(BB$4="",0,SUMPRODUCT(INDIRECT(ADDRESS($B106,$X$2)&amp;":"&amp;ADDRESS($B106,$X$2-1+BB$8)),INDIRECT(ADDRESS($B$11,$X$2)&amp;":"&amp;ADDRESS($B$11,$X$2-1+BB$8)),INDIRECT("rP!"&amp;ADDRESS(Prcsses!$B72,$X$2+$P$8-BB$8)&amp;":"&amp;ADDRESS(Prcsses!$B72,$X$2-1+$P$8))))</f>
        <v>232136.19206249999</v>
      </c>
      <c r="BC290" s="5">
        <f ca="1">IF(BC$4="",0,SUMPRODUCT(INDIRECT(ADDRESS($B106,$X$2)&amp;":"&amp;ADDRESS($B106,$X$2-1+BC$8)),INDIRECT(ADDRESS($B$11,$X$2)&amp;":"&amp;ADDRESS($B$11,$X$2-1+BC$8)),INDIRECT("rP!"&amp;ADDRESS(Prcsses!$B72,$X$2+$P$8-BC$8)&amp;":"&amp;ADDRESS(Prcsses!$B72,$X$2-1+$P$8))))</f>
        <v>241843.70554874997</v>
      </c>
      <c r="BD290" s="5">
        <f ca="1">IF(BD$4="",0,SUMPRODUCT(INDIRECT(ADDRESS($B106,$X$2)&amp;":"&amp;ADDRESS($B106,$X$2-1+BD$8)),INDIRECT(ADDRESS($B$11,$X$2)&amp;":"&amp;ADDRESS($B$11,$X$2-1+BD$8)),INDIRECT("rP!"&amp;ADDRESS(Prcsses!$B72,$X$2+$P$8-BD$8)&amp;":"&amp;ADDRESS(Prcsses!$B72,$X$2-1+$P$8))))</f>
        <v>252859.62302662496</v>
      </c>
      <c r="BE290" s="5">
        <f ca="1">IF(BE$4="",0,SUMPRODUCT(INDIRECT(ADDRESS($B106,$X$2)&amp;":"&amp;ADDRESS($B106,$X$2-1+BE$8)),INDIRECT(ADDRESS($B$11,$X$2)&amp;":"&amp;ADDRESS($B$11,$X$2-1+BE$8)),INDIRECT("rP!"&amp;ADDRESS(Prcsses!$B72,$X$2+$P$8-BE$8)&amp;":"&amp;ADDRESS(Prcsses!$B72,$X$2-1+$P$8))))</f>
        <v>263959.95366524998</v>
      </c>
      <c r="BF290" s="5">
        <f ca="1">IF(BF$4="",0,SUMPRODUCT(INDIRECT(ADDRESS($B106,$X$2)&amp;":"&amp;ADDRESS($B106,$X$2-1+BF$8)),INDIRECT(ADDRESS($B$11,$X$2)&amp;":"&amp;ADDRESS($B$11,$X$2-1+BF$8)),INDIRECT("rP!"&amp;ADDRESS(Prcsses!$B72,$X$2+$P$8-BF$8)&amp;":"&amp;ADDRESS(Prcsses!$B72,$X$2-1+$P$8))))</f>
        <v>273878.50005337497</v>
      </c>
      <c r="BG290" s="5">
        <f ca="1">IF(BG$4="",0,SUMPRODUCT(INDIRECT(ADDRESS($B106,$X$2)&amp;":"&amp;ADDRESS($B106,$X$2-1+BG$8)),INDIRECT(ADDRESS($B$11,$X$2)&amp;":"&amp;ADDRESS($B$11,$X$2-1+BG$8)),INDIRECT("rP!"&amp;ADDRESS(Prcsses!$B72,$X$2+$P$8-BG$8)&amp;":"&amp;ADDRESS(Prcsses!$B72,$X$2-1+$P$8))))</f>
        <v>282573.05561062496</v>
      </c>
      <c r="BH290" s="5">
        <f ca="1">IF(BH$4="",0,SUMPRODUCT(INDIRECT(ADDRESS($B106,$X$2)&amp;":"&amp;ADDRESS($B106,$X$2-1+BH$8)),INDIRECT(ADDRESS($B$11,$X$2)&amp;":"&amp;ADDRESS($B$11,$X$2-1+BH$8)),INDIRECT("rP!"&amp;ADDRESS(Prcsses!$B72,$X$2+$P$8-BH$8)&amp;":"&amp;ADDRESS(Prcsses!$B72,$X$2-1+$P$8))))</f>
        <v>291267.61116787494</v>
      </c>
      <c r="BI290" s="5">
        <f ca="1">IF(BI$4="",0,SUMPRODUCT(INDIRECT(ADDRESS($B106,$X$2)&amp;":"&amp;ADDRESS($B106,$X$2-1+BI$8)),INDIRECT(ADDRESS($B$11,$X$2)&amp;":"&amp;ADDRESS($B$11,$X$2-1+BI$8)),INDIRECT("rP!"&amp;ADDRESS(Prcsses!$B72,$X$2+$P$8-BI$8)&amp;":"&amp;ADDRESS(Prcsses!$B72,$X$2-1+$P$8))))</f>
        <v>301527.18672542996</v>
      </c>
      <c r="BJ290" s="5">
        <f ca="1">IF(BJ$4="",0,SUMPRODUCT(INDIRECT(ADDRESS($B106,$X$2)&amp;":"&amp;ADDRESS($B106,$X$2-1+BJ$8)),INDIRECT(ADDRESS($B$11,$X$2)&amp;":"&amp;ADDRESS($B$11,$X$2-1+BJ$8)),INDIRECT("rP!"&amp;ADDRESS(Prcsses!$B72,$X$2+$P$8-BJ$8)&amp;":"&amp;ADDRESS(Prcsses!$B72,$X$2-1+$P$8))))</f>
        <v>313395.2550610762</v>
      </c>
      <c r="BK290" s="5">
        <f ca="1">IF(BK$4="",0,SUMPRODUCT(INDIRECT(ADDRESS($B106,$X$2)&amp;":"&amp;ADDRESS($B106,$X$2-1+BK$8)),INDIRECT(ADDRESS($B$11,$X$2)&amp;":"&amp;ADDRESS($B$11,$X$2-1+BK$8)),INDIRECT("rP!"&amp;ADDRESS(Prcsses!$B72,$X$2+$P$8-BK$8)&amp;":"&amp;ADDRESS(Prcsses!$B72,$X$2-1+$P$8))))</f>
        <v>325350.26895229495</v>
      </c>
      <c r="BL290" s="5">
        <f ca="1">IF(BL$4="",0,SUMPRODUCT(INDIRECT(ADDRESS($B106,$X$2)&amp;":"&amp;ADDRESS($B106,$X$2-1+BL$8)),INDIRECT(ADDRESS($B$11,$X$2)&amp;":"&amp;ADDRESS($B$11,$X$2-1+BL$8)),INDIRECT("rP!"&amp;ADDRESS(Prcsses!$B72,$X$2+$P$8-BL$8)&amp;":"&amp;ADDRESS(Prcsses!$B72,$X$2-1+$P$8))))</f>
        <v>335827.20839878125</v>
      </c>
      <c r="BM290" s="5">
        <f ca="1">IF(BM$4="",0,SUMPRODUCT(INDIRECT(ADDRESS($B106,$X$2)&amp;":"&amp;ADDRESS($B106,$X$2-1+BM$8)),INDIRECT(ADDRESS($B$11,$X$2)&amp;":"&amp;ADDRESS($B$11,$X$2-1+BM$8)),INDIRECT("rP!"&amp;ADDRESS(Prcsses!$B72,$X$2+$P$8-BM$8)&amp;":"&amp;ADDRESS(Prcsses!$B72,$X$2-1+$P$8))))</f>
        <v>344782.60062274872</v>
      </c>
      <c r="BN290" s="5">
        <f ca="1">IF(BN$4="",0,SUMPRODUCT(INDIRECT(ADDRESS($B106,$X$2)&amp;":"&amp;ADDRESS($B106,$X$2-1+BN$8)),INDIRECT(ADDRESS($B$11,$X$2)&amp;":"&amp;ADDRESS($B$11,$X$2-1+BN$8)),INDIRECT("rP!"&amp;ADDRESS(Prcsses!$B72,$X$2+$P$8-BN$8)&amp;":"&amp;ADDRESS(Prcsses!$B72,$X$2-1+$P$8))))</f>
        <v>353737.9928467162</v>
      </c>
      <c r="BO290" s="5">
        <f ca="1">IF(BO$4="",0,SUMPRODUCT(INDIRECT(ADDRESS($B106,$X$2)&amp;":"&amp;ADDRESS($B106,$X$2-1+BO$8)),INDIRECT(ADDRESS($B$11,$X$2)&amp;":"&amp;ADDRESS($B$11,$X$2-1+BO$8)),INDIRECT("rP!"&amp;ADDRESS(Prcsses!$B72,$X$2+$P$8-BO$8)&amp;":"&amp;ADDRESS(Prcsses!$B72,$X$2-1+$P$8))))</f>
        <v>364574.01743771695</v>
      </c>
      <c r="BP290" s="5">
        <f ca="1">IF(BP$4="",0,SUMPRODUCT(INDIRECT(ADDRESS($B106,$X$2)&amp;":"&amp;ADDRESS($B106,$X$2-1+BP$8)),INDIRECT(ADDRESS($B$11,$X$2)&amp;":"&amp;ADDRESS($B$11,$X$2-1+BP$8)),INDIRECT("rP!"&amp;ADDRESS(Prcsses!$B72,$X$2+$P$8-BP$8)&amp;":"&amp;ADDRESS(Prcsses!$B72,$X$2-1+$P$8))))</f>
        <v>377335.45135687059</v>
      </c>
      <c r="BQ290" s="5">
        <f ca="1">IF(BQ$4="",0,SUMPRODUCT(INDIRECT(ADDRESS($B106,$X$2)&amp;":"&amp;ADDRESS($B106,$X$2-1+BQ$8)),INDIRECT(ADDRESS($B$11,$X$2)&amp;":"&amp;ADDRESS($B$11,$X$2-1+BQ$8)),INDIRECT("rP!"&amp;ADDRESS(Prcsses!$B72,$X$2+$P$8-BQ$8)&amp;":"&amp;ADDRESS(Prcsses!$B72,$X$2-1+$P$8))))</f>
        <v>390186.43919826398</v>
      </c>
      <c r="BR290" s="5">
        <f ca="1">IF(BR$4="",0,SUMPRODUCT(INDIRECT(ADDRESS($B106,$X$2)&amp;":"&amp;ADDRESS($B106,$X$2-1+BR$8)),INDIRECT(ADDRESS($B$11,$X$2)&amp;":"&amp;ADDRESS($B$11,$X$2-1+BR$8)),INDIRECT("rP!"&amp;ADDRESS(Prcsses!$B72,$X$2+$P$8-BR$8)&amp;":"&amp;ADDRESS(Prcsses!$B72,$X$2-1+$P$8))))</f>
        <v>401246.3485948639</v>
      </c>
      <c r="BS290" s="5">
        <f ca="1">IF(BS$4="",0,SUMPRODUCT(INDIRECT(ADDRESS($B106,$X$2)&amp;":"&amp;ADDRESS($B106,$X$2-1+BS$8)),INDIRECT(ADDRESS($B$11,$X$2)&amp;":"&amp;ADDRESS($B$11,$X$2-1+BS$8)),INDIRECT("rP!"&amp;ADDRESS(Prcsses!$B72,$X$2+$P$8-BS$8)&amp;":"&amp;ADDRESS(Prcsses!$B72,$X$2-1+$P$8))))</f>
        <v>410470.40258555039</v>
      </c>
      <c r="BT290" s="5">
        <f ca="1">IF(BT$4="",0,SUMPRODUCT(INDIRECT(ADDRESS($B106,$X$2)&amp;":"&amp;ADDRESS($B106,$X$2-1+BT$8)),INDIRECT(ADDRESS($B$11,$X$2)&amp;":"&amp;ADDRESS($B$11,$X$2-1+BT$8)),INDIRECT("rP!"&amp;ADDRESS(Prcsses!$B72,$X$2+$P$8-BT$8)&amp;":"&amp;ADDRESS(Prcsses!$B72,$X$2-1+$P$8))))</f>
        <v>419694.45657623693</v>
      </c>
      <c r="BU290" s="5">
        <f ca="1">IF(BU$4="",0,SUMPRODUCT(INDIRECT(ADDRESS($B106,$X$2)&amp;":"&amp;ADDRESS($B106,$X$2-1+BU$8)),INDIRECT(ADDRESS($B$11,$X$2)&amp;":"&amp;ADDRESS($B$11,$X$2-1+BU$8)),INDIRECT("rP!"&amp;ADDRESS(Prcsses!$B72,$X$2+$P$8-BU$8)&amp;":"&amp;ADDRESS(Prcsses!$B72,$X$2-1+$P$8))))</f>
        <v>431132.28352468822</v>
      </c>
      <c r="BV290" s="5">
        <f ca="1">IF(BV$4="",0,SUMPRODUCT(INDIRECT(ADDRESS($B106,$X$2)&amp;":"&amp;ADDRESS($B106,$X$2-1+BV$8)),INDIRECT(ADDRESS($B$11,$X$2)&amp;":"&amp;ADDRESS($B$11,$X$2-1+BV$8)),INDIRECT("rP!"&amp;ADDRESS(Prcsses!$B72,$X$2+$P$8-BV$8)&amp;":"&amp;ADDRESS(Prcsses!$B72,$X$2-1+$P$8))))</f>
        <v>444830.00370085763</v>
      </c>
      <c r="BW290" s="5">
        <f ca="1">IF(BW$4="",0,SUMPRODUCT(INDIRECT(ADDRESS($B106,$X$2)&amp;":"&amp;ADDRESS($B106,$X$2-1+BW$8)),INDIRECT(ADDRESS($B$11,$X$2)&amp;":"&amp;ADDRESS($B$11,$X$2-1+BW$8)),INDIRECT("rP!"&amp;ADDRESS(Prcsses!$B72,$X$2+$P$8-BW$8)&amp;":"&amp;ADDRESS(Prcsses!$B72,$X$2-1+$P$8))))</f>
        <v>458619.964416934</v>
      </c>
      <c r="BX290" s="5">
        <f ca="1">IF(BX$4="",0,SUMPRODUCT(INDIRECT(ADDRESS($B106,$X$2)&amp;":"&amp;ADDRESS($B106,$X$2-1+BX$8)),INDIRECT(ADDRESS($B$11,$X$2)&amp;":"&amp;ADDRESS($B$11,$X$2-1+BX$8)),INDIRECT("rP!"&amp;ADDRESS(Prcsses!$B72,$X$2+$P$8-BX$8)&amp;":"&amp;ADDRESS(Prcsses!$B72,$X$2-1+$P$8))))</f>
        <v>470288.39271515247</v>
      </c>
      <c r="BY290" s="5">
        <f ca="1">IF(BY$4="",0,SUMPRODUCT(INDIRECT(ADDRESS($B106,$X$2)&amp;":"&amp;ADDRESS($B106,$X$2-1+BY$8)),INDIRECT(ADDRESS($B$11,$X$2)&amp;":"&amp;ADDRESS($B$11,$X$2-1+BY$8)),INDIRECT("rP!"&amp;ADDRESS(Prcsses!$B72,$X$2+$P$8-BY$8)&amp;":"&amp;ADDRESS(Prcsses!$B72,$X$2-1+$P$8))))</f>
        <v>479789.16832555959</v>
      </c>
      <c r="BZ290" s="5">
        <f ca="1">IF(BZ$4="",0,SUMPRODUCT(INDIRECT(ADDRESS($B106,$X$2)&amp;":"&amp;ADDRESS($B106,$X$2-1+BZ$8)),INDIRECT(ADDRESS($B$11,$X$2)&amp;":"&amp;ADDRESS($B$11,$X$2-1+BZ$8)),INDIRECT("rP!"&amp;ADDRESS(Prcsses!$B72,$X$2+$P$8-BZ$8)&amp;":"&amp;ADDRESS(Prcsses!$B72,$X$2-1+$P$8))))</f>
        <v>489289.94393596664</v>
      </c>
      <c r="CA290" s="5">
        <f ca="1">IF(CA$4="",0,SUMPRODUCT(INDIRECT(ADDRESS($B106,$X$2)&amp;":"&amp;ADDRESS($B106,$X$2-1+CA$8)),INDIRECT(ADDRESS($B$11,$X$2)&amp;":"&amp;ADDRESS($B$11,$X$2-1+CA$8)),INDIRECT("rP!"&amp;ADDRESS(Prcsses!$B72,$X$2+$P$8-CA$8)&amp;":"&amp;ADDRESS(Prcsses!$B72,$X$2-1+$P$8))))</f>
        <v>501355.9289611837</v>
      </c>
      <c r="CB290" s="5">
        <f ca="1">IF(CB$4="",0,SUMPRODUCT(INDIRECT(ADDRESS($B106,$X$2)&amp;":"&amp;ADDRESS($B106,$X$2-1+CB$8)),INDIRECT(ADDRESS($B$11,$X$2)&amp;":"&amp;ADDRESS($B$11,$X$2-1+CB$8)),INDIRECT("rP!"&amp;ADDRESS(Prcsses!$B72,$X$2+$P$8-CB$8)&amp;":"&amp;ADDRESS(Prcsses!$B72,$X$2-1+$P$8))))</f>
        <v>516034.6272792627</v>
      </c>
      <c r="CC290" s="5">
        <f ca="1">IF(CC$4="",0,SUMPRODUCT(INDIRECT(ADDRESS($B106,$X$2)&amp;":"&amp;ADDRESS($B106,$X$2-1+CC$8)),INDIRECT(ADDRESS($B$11,$X$2)&amp;":"&amp;ADDRESS($B$11,$X$2-1+CC$8)),INDIRECT("rP!"&amp;ADDRESS(Prcsses!$B72,$X$2+$P$8-CC$8)&amp;":"&amp;ADDRESS(Prcsses!$B72,$X$2-1+$P$8))))</f>
        <v>530808.33335344575</v>
      </c>
      <c r="CD290" s="5">
        <f ca="1">IF(CD$4="",0,SUMPRODUCT(INDIRECT(ADDRESS($B106,$X$2)&amp;":"&amp;ADDRESS($B106,$X$2-1+CD$8)),INDIRECT(ADDRESS($B$11,$X$2)&amp;":"&amp;ADDRESS($B$11,$X$2-1+CD$8)),INDIRECT("rP!"&amp;ADDRESS(Prcsses!$B72,$X$2+$P$8-CD$8)&amp;":"&amp;ADDRESS(Prcsses!$B72,$X$2-1+$P$8))))</f>
        <v>543111.83776892303</v>
      </c>
      <c r="CE290" s="5">
        <f ca="1">IF(CE$4="",0,SUMPRODUCT(INDIRECT(ADDRESS($B106,$X$2)&amp;":"&amp;ADDRESS($B106,$X$2-1+CE$8)),INDIRECT(ADDRESS($B$11,$X$2)&amp;":"&amp;ADDRESS($B$11,$X$2-1+CE$8)),INDIRECT("rP!"&amp;ADDRESS(Prcsses!$B72,$X$2+$P$8-CE$8)&amp;":"&amp;ADDRESS(Prcsses!$B72,$X$2-1+$P$8))))</f>
        <v>552897.63664764236</v>
      </c>
      <c r="CF290" s="5">
        <f ca="1">IF(CF$4="",0,SUMPRODUCT(INDIRECT(ADDRESS($B106,$X$2)&amp;":"&amp;ADDRESS($B106,$X$2-1+CF$8)),INDIRECT(ADDRESS($B$11,$X$2)&amp;":"&amp;ADDRESS($B$11,$X$2-1+CF$8)),INDIRECT("rP!"&amp;ADDRESS(Prcsses!$B72,$X$2+$P$8-CF$8)&amp;":"&amp;ADDRESS(Prcsses!$B72,$X$2-1+$P$8))))</f>
        <v>0</v>
      </c>
    </row>
    <row r="291" spans="2:84" x14ac:dyDescent="0.3">
      <c r="B291" s="13">
        <f>ROW()</f>
        <v>291</v>
      </c>
      <c r="H291" s="1" t="str">
        <f>$H$288</f>
        <v>Оплата переменных расходов</v>
      </c>
      <c r="I291" s="1" t="str">
        <f>Prcsses!I57</f>
        <v>Представительские расходы</v>
      </c>
      <c r="M291" s="53" t="s">
        <v>18</v>
      </c>
      <c r="U291" s="5">
        <f t="shared" ca="1" si="197"/>
        <v>68412942.921270564</v>
      </c>
      <c r="X291" s="5">
        <f ca="1">IF(X$4="",0,SUMPRODUCT(INDIRECT(ADDRESS($B107,$X$2)&amp;":"&amp;ADDRESS($B107,$X$2-1+X$8)),INDIRECT(ADDRESS($B$11,$X$2)&amp;":"&amp;ADDRESS($B$11,$X$2-1+X$8)),INDIRECT("rP!"&amp;ADDRESS(Prcsses!$B73,$X$2+$P$8-X$8)&amp;":"&amp;ADDRESS(Prcsses!$B73,$X$2-1+$P$8))))</f>
        <v>0</v>
      </c>
      <c r="Y291" s="5">
        <f ca="1">IF(Y$4="",0,SUMPRODUCT(INDIRECT(ADDRESS($B107,$X$2)&amp;":"&amp;ADDRESS($B107,$X$2-1+Y$8)),INDIRECT(ADDRESS($B$11,$X$2)&amp;":"&amp;ADDRESS($B$11,$X$2-1+Y$8)),INDIRECT("rP!"&amp;ADDRESS(Prcsses!$B73,$X$2+$P$8-Y$8)&amp;":"&amp;ADDRESS(Prcsses!$B73,$X$2-1+$P$8))))</f>
        <v>0</v>
      </c>
      <c r="Z291" s="5">
        <f ca="1">IF(Z$4="",0,SUMPRODUCT(INDIRECT(ADDRESS($B107,$X$2)&amp;":"&amp;ADDRESS($B107,$X$2-1+Z$8)),INDIRECT(ADDRESS($B$11,$X$2)&amp;":"&amp;ADDRESS($B$11,$X$2-1+Z$8)),INDIRECT("rP!"&amp;ADDRESS(Prcsses!$B73,$X$2+$P$8-Z$8)&amp;":"&amp;ADDRESS(Prcsses!$B73,$X$2-1+$P$8))))</f>
        <v>50000</v>
      </c>
      <c r="AA291" s="5">
        <f ca="1">IF(AA$4="",0,SUMPRODUCT(INDIRECT(ADDRESS($B107,$X$2)&amp;":"&amp;ADDRESS($B107,$X$2-1+AA$8)),INDIRECT(ADDRESS($B$11,$X$2)&amp;":"&amp;ADDRESS($B$11,$X$2-1+AA$8)),INDIRECT("rP!"&amp;ADDRESS(Prcsses!$B73,$X$2+$P$8-AA$8)&amp;":"&amp;ADDRESS(Prcsses!$B73,$X$2-1+$P$8))))</f>
        <v>85000</v>
      </c>
      <c r="AB291" s="5">
        <f ca="1">IF(AB$4="",0,SUMPRODUCT(INDIRECT(ADDRESS($B107,$X$2)&amp;":"&amp;ADDRESS($B107,$X$2-1+AB$8)),INDIRECT(ADDRESS($B$11,$X$2)&amp;":"&amp;ADDRESS($B$11,$X$2-1+AB$8)),INDIRECT("rP!"&amp;ADDRESS(Prcsses!$B73,$X$2+$P$8-AB$8)&amp;":"&amp;ADDRESS(Prcsses!$B73,$X$2-1+$P$8))))</f>
        <v>120000</v>
      </c>
      <c r="AC291" s="5">
        <f ca="1">IF(AC$4="",0,SUMPRODUCT(INDIRECT(ADDRESS($B107,$X$2)&amp;":"&amp;ADDRESS($B107,$X$2-1+AC$8)),INDIRECT(ADDRESS($B$11,$X$2)&amp;":"&amp;ADDRESS($B$11,$X$2-1+AC$8)),INDIRECT("rP!"&amp;ADDRESS(Prcsses!$B73,$X$2+$P$8-AC$8)&amp;":"&amp;ADDRESS(Prcsses!$B73,$X$2-1+$P$8))))</f>
        <v>152500</v>
      </c>
      <c r="AD291" s="5">
        <f ca="1">IF(AD$4="",0,SUMPRODUCT(INDIRECT(ADDRESS($B107,$X$2)&amp;":"&amp;ADDRESS($B107,$X$2-1+AD$8)),INDIRECT(ADDRESS($B$11,$X$2)&amp;":"&amp;ADDRESS($B$11,$X$2-1+AD$8)),INDIRECT("rP!"&amp;ADDRESS(Prcsses!$B73,$X$2+$P$8-AD$8)&amp;":"&amp;ADDRESS(Prcsses!$B73,$X$2-1+$P$8))))</f>
        <v>189500</v>
      </c>
      <c r="AE291" s="5">
        <f ca="1">IF(AE$4="",0,SUMPRODUCT(INDIRECT(ADDRESS($B107,$X$2)&amp;":"&amp;ADDRESS($B107,$X$2-1+AE$8)),INDIRECT(ADDRESS($B$11,$X$2)&amp;":"&amp;ADDRESS($B$11,$X$2-1+AE$8)),INDIRECT("rP!"&amp;ADDRESS(Prcsses!$B73,$X$2+$P$8-AE$8)&amp;":"&amp;ADDRESS(Prcsses!$B73,$X$2-1+$P$8))))</f>
        <v>223650</v>
      </c>
      <c r="AF291" s="5">
        <f ca="1">IF(AF$4="",0,SUMPRODUCT(INDIRECT(ADDRESS($B107,$X$2)&amp;":"&amp;ADDRESS($B107,$X$2-1+AF$8)),INDIRECT(ADDRESS($B$11,$X$2)&amp;":"&amp;ADDRESS($B$11,$X$2-1+AF$8)),INDIRECT("rP!"&amp;ADDRESS(Prcsses!$B73,$X$2+$P$8-AF$8)&amp;":"&amp;ADDRESS(Prcsses!$B73,$X$2-1+$P$8))))</f>
        <v>257500</v>
      </c>
      <c r="AG291" s="5">
        <f ca="1">IF(AG$4="",0,SUMPRODUCT(INDIRECT(ADDRESS($B107,$X$2)&amp;":"&amp;ADDRESS($B107,$X$2-1+AG$8)),INDIRECT(ADDRESS($B$11,$X$2)&amp;":"&amp;ADDRESS($B$11,$X$2-1+AG$8)),INDIRECT("rP!"&amp;ADDRESS(Prcsses!$B73,$X$2+$P$8-AG$8)&amp;":"&amp;ADDRESS(Prcsses!$B73,$X$2-1+$P$8))))</f>
        <v>290975</v>
      </c>
      <c r="AH291" s="5">
        <f ca="1">IF(AH$4="",0,SUMPRODUCT(INDIRECT(ADDRESS($B107,$X$2)&amp;":"&amp;ADDRESS($B107,$X$2-1+AH$8)),INDIRECT(ADDRESS($B$11,$X$2)&amp;":"&amp;ADDRESS($B$11,$X$2-1+AH$8)),INDIRECT("rP!"&amp;ADDRESS(Prcsses!$B73,$X$2+$P$8-AH$8)&amp;":"&amp;ADDRESS(Prcsses!$B73,$X$2-1+$P$8))))</f>
        <v>324450</v>
      </c>
      <c r="AI291" s="5">
        <f ca="1">IF(AI$4="",0,SUMPRODUCT(INDIRECT(ADDRESS($B107,$X$2)&amp;":"&amp;ADDRESS($B107,$X$2-1+AI$8)),INDIRECT(ADDRESS($B$11,$X$2)&amp;":"&amp;ADDRESS($B$11,$X$2-1+AI$8)),INDIRECT("rP!"&amp;ADDRESS(Prcsses!$B73,$X$2+$P$8-AI$8)&amp;":"&amp;ADDRESS(Prcsses!$B73,$X$2-1+$P$8))))</f>
        <v>357925</v>
      </c>
      <c r="AJ291" s="5">
        <f ca="1">IF(AJ$4="",0,SUMPRODUCT(INDIRECT(ADDRESS($B107,$X$2)&amp;":"&amp;ADDRESS($B107,$X$2-1+AJ$8)),INDIRECT(ADDRESS($B$11,$X$2)&amp;":"&amp;ADDRESS($B$11,$X$2-1+AJ$8)),INDIRECT("rP!"&amp;ADDRESS(Prcsses!$B73,$X$2+$P$8-AJ$8)&amp;":"&amp;ADDRESS(Prcsses!$B73,$X$2-1+$P$8))))</f>
        <v>400670</v>
      </c>
      <c r="AK291" s="5">
        <f ca="1">IF(AK$4="",0,SUMPRODUCT(INDIRECT(ADDRESS($B107,$X$2)&amp;":"&amp;ADDRESS($B107,$X$2-1+AK$8)),INDIRECT(ADDRESS($B$11,$X$2)&amp;":"&amp;ADDRESS($B$11,$X$2-1+AK$8)),INDIRECT("rP!"&amp;ADDRESS(Prcsses!$B73,$X$2+$P$8-AK$8)&amp;":"&amp;ADDRESS(Prcsses!$B73,$X$2-1+$P$8))))</f>
        <v>436771.49999999994</v>
      </c>
      <c r="AL291" s="5">
        <f ca="1">IF(AL$4="",0,SUMPRODUCT(INDIRECT(ADDRESS($B107,$X$2)&amp;":"&amp;ADDRESS($B107,$X$2-1+AL$8)),INDIRECT(ADDRESS($B$11,$X$2)&amp;":"&amp;ADDRESS($B$11,$X$2-1+AL$8)),INDIRECT("rP!"&amp;ADDRESS(Prcsses!$B73,$X$2+$P$8-AL$8)&amp;":"&amp;ADDRESS(Prcsses!$B73,$X$2-1+$P$8))))</f>
        <v>472100.5</v>
      </c>
      <c r="AM291" s="5">
        <f ca="1">IF(AM$4="",0,SUMPRODUCT(INDIRECT(ADDRESS($B107,$X$2)&amp;":"&amp;ADDRESS($B107,$X$2-1+AM$8)),INDIRECT(ADDRESS($B$11,$X$2)&amp;":"&amp;ADDRESS($B$11,$X$2-1+AM$8)),INDIRECT("rP!"&amp;ADDRESS(Prcsses!$B73,$X$2+$P$8-AM$8)&amp;":"&amp;ADDRESS(Prcsses!$B73,$X$2-1+$P$8))))</f>
        <v>506579.75</v>
      </c>
      <c r="AN291" s="5">
        <f ca="1">IF(AN$4="",0,SUMPRODUCT(INDIRECT(ADDRESS($B107,$X$2)&amp;":"&amp;ADDRESS($B107,$X$2-1+AN$8)),INDIRECT(ADDRESS($B$11,$X$2)&amp;":"&amp;ADDRESS($B$11,$X$2-1+AN$8)),INDIRECT("rP!"&amp;ADDRESS(Prcsses!$B73,$X$2+$P$8-AN$8)&amp;":"&amp;ADDRESS(Prcsses!$B73,$X$2-1+$P$8))))</f>
        <v>541059</v>
      </c>
      <c r="AO291" s="5">
        <f ca="1">IF(AO$4="",0,SUMPRODUCT(INDIRECT(ADDRESS($B107,$X$2)&amp;":"&amp;ADDRESS($B107,$X$2-1+AO$8)),INDIRECT(ADDRESS($B$11,$X$2)&amp;":"&amp;ADDRESS($B$11,$X$2-1+AO$8)),INDIRECT("rP!"&amp;ADDRESS(Prcsses!$B73,$X$2+$P$8-AO$8)&amp;":"&amp;ADDRESS(Prcsses!$B73,$X$2-1+$P$8))))</f>
        <v>575538.25</v>
      </c>
      <c r="AP291" s="5">
        <f ca="1">IF(AP$4="",0,SUMPRODUCT(INDIRECT(ADDRESS($B107,$X$2)&amp;":"&amp;ADDRESS($B107,$X$2-1+AP$8)),INDIRECT(ADDRESS($B$11,$X$2)&amp;":"&amp;ADDRESS($B$11,$X$2-1+AP$8)),INDIRECT("rP!"&amp;ADDRESS(Prcsses!$B73,$X$2+$P$8-AP$8)&amp;":"&amp;ADDRESS(Prcsses!$B73,$X$2-1+$P$8))))</f>
        <v>624339.65</v>
      </c>
      <c r="AQ291" s="5">
        <f ca="1">IF(AQ$4="",0,SUMPRODUCT(INDIRECT(ADDRESS($B107,$X$2)&amp;":"&amp;ADDRESS($B107,$X$2-1+AQ$8)),INDIRECT(ADDRESS($B$11,$X$2)&amp;":"&amp;ADDRESS($B$11,$X$2-1+AQ$8)),INDIRECT("rP!"&amp;ADDRESS(Prcsses!$B73,$X$2+$P$8-AQ$8)&amp;":"&amp;ADDRESS(Prcsses!$B73,$X$2-1+$P$8))))</f>
        <v>662479.00500000012</v>
      </c>
      <c r="AR291" s="5">
        <f ca="1">IF(AR$4="",0,SUMPRODUCT(INDIRECT(ADDRESS($B107,$X$2)&amp;":"&amp;ADDRESS($B107,$X$2-1+AR$8)),INDIRECT(ADDRESS($B$11,$X$2)&amp;":"&amp;ADDRESS($B$11,$X$2-1+AR$8)),INDIRECT("rP!"&amp;ADDRESS(Prcsses!$B73,$X$2+$P$8-AR$8)&amp;":"&amp;ADDRESS(Prcsses!$B73,$X$2-1+$P$8))))</f>
        <v>699345.28</v>
      </c>
      <c r="AS291" s="5">
        <f ca="1">IF(AS$4="",0,SUMPRODUCT(INDIRECT(ADDRESS($B107,$X$2)&amp;":"&amp;ADDRESS($B107,$X$2-1+AS$8)),INDIRECT(ADDRESS($B$11,$X$2)&amp;":"&amp;ADDRESS($B$11,$X$2-1+AS$8)),INDIRECT("rP!"&amp;ADDRESS(Prcsses!$B73,$X$2+$P$8-AS$8)&amp;":"&amp;ADDRESS(Prcsses!$B73,$X$2-1+$P$8))))</f>
        <v>734858.90750000009</v>
      </c>
      <c r="AT291" s="5">
        <f ca="1">IF(AT$4="",0,SUMPRODUCT(INDIRECT(ADDRESS($B107,$X$2)&amp;":"&amp;ADDRESS($B107,$X$2-1+AT$8)),INDIRECT(ADDRESS($B$11,$X$2)&amp;":"&amp;ADDRESS($B$11,$X$2-1+AT$8)),INDIRECT("rP!"&amp;ADDRESS(Prcsses!$B73,$X$2+$P$8-AT$8)&amp;":"&amp;ADDRESS(Prcsses!$B73,$X$2-1+$P$8))))</f>
        <v>770372.53500000015</v>
      </c>
      <c r="AU291" s="5">
        <f ca="1">IF(AU$4="",0,SUMPRODUCT(INDIRECT(ADDRESS($B107,$X$2)&amp;":"&amp;ADDRESS($B107,$X$2-1+AU$8)),INDIRECT(ADDRESS($B$11,$X$2)&amp;":"&amp;ADDRESS($B$11,$X$2-1+AU$8)),INDIRECT("rP!"&amp;ADDRESS(Prcsses!$B73,$X$2+$P$8-AU$8)&amp;":"&amp;ADDRESS(Prcsses!$B73,$X$2-1+$P$8))))</f>
        <v>805886.16250000009</v>
      </c>
      <c r="AV291" s="5">
        <f ca="1">IF(AV$4="",0,SUMPRODUCT(INDIRECT(ADDRESS($B107,$X$2)&amp;":"&amp;ADDRESS($B107,$X$2-1+AV$8)),INDIRECT(ADDRESS($B$11,$X$2)&amp;":"&amp;ADDRESS($B$11,$X$2-1+AV$8)),INDIRECT("rP!"&amp;ADDRESS(Prcsses!$B73,$X$2+$P$8-AV$8)&amp;":"&amp;ADDRESS(Prcsses!$B73,$X$2-1+$P$8))))</f>
        <v>861068.87599999993</v>
      </c>
      <c r="AW291" s="5">
        <f ca="1">IF(AW$4="",0,SUMPRODUCT(INDIRECT(ADDRESS($B107,$X$2)&amp;":"&amp;ADDRESS($B107,$X$2-1+AW$8)),INDIRECT(ADDRESS($B$11,$X$2)&amp;":"&amp;ADDRESS($B$11,$X$2-1+AW$8)),INDIRECT("rP!"&amp;ADDRESS(Prcsses!$B73,$X$2+$P$8-AW$8)&amp;":"&amp;ADDRESS(Prcsses!$B73,$X$2-1+$P$8))))</f>
        <v>901335.86595000001</v>
      </c>
      <c r="AX291" s="5">
        <f ca="1">IF(AX$4="",0,SUMPRODUCT(INDIRECT(ADDRESS($B107,$X$2)&amp;":"&amp;ADDRESS($B107,$X$2-1+AX$8)),INDIRECT(ADDRESS($B$11,$X$2)&amp;":"&amp;ADDRESS($B$11,$X$2-1+AX$8)),INDIRECT("rP!"&amp;ADDRESS(Prcsses!$B73,$X$2+$P$8-AX$8)&amp;":"&amp;ADDRESS(Prcsses!$B73,$X$2-1+$P$8))))</f>
        <v>939799.85635000002</v>
      </c>
      <c r="AY291" s="5">
        <f ca="1">IF(AY$4="",0,SUMPRODUCT(INDIRECT(ADDRESS($B107,$X$2)&amp;":"&amp;ADDRESS($B107,$X$2-1+AY$8)),INDIRECT(ADDRESS($B$11,$X$2)&amp;":"&amp;ADDRESS($B$11,$X$2-1+AY$8)),INDIRECT("rP!"&amp;ADDRESS(Prcsses!$B73,$X$2+$P$8-AY$8)&amp;":"&amp;ADDRESS(Prcsses!$B73,$X$2-1+$P$8))))</f>
        <v>976378.89267500001</v>
      </c>
      <c r="AZ291" s="5">
        <f ca="1">IF(AZ$4="",0,SUMPRODUCT(INDIRECT(ADDRESS($B107,$X$2)&amp;":"&amp;ADDRESS($B107,$X$2-1+AZ$8)),INDIRECT(ADDRESS($B$11,$X$2)&amp;":"&amp;ADDRESS($B$11,$X$2-1+AZ$8)),INDIRECT("rP!"&amp;ADDRESS(Prcsses!$B73,$X$2+$P$8-AZ$8)&amp;":"&amp;ADDRESS(Prcsses!$B73,$X$2-1+$P$8))))</f>
        <v>1012957.9289999999</v>
      </c>
      <c r="BA291" s="5">
        <f ca="1">IF(BA$4="",0,SUMPRODUCT(INDIRECT(ADDRESS($B107,$X$2)&amp;":"&amp;ADDRESS($B107,$X$2-1+BA$8)),INDIRECT(ADDRESS($B$11,$X$2)&amp;":"&amp;ADDRESS($B$11,$X$2-1+BA$8)),INDIRECT("rP!"&amp;ADDRESS(Prcsses!$B73,$X$2+$P$8-BA$8)&amp;":"&amp;ADDRESS(Prcsses!$B73,$X$2-1+$P$8))))</f>
        <v>1049536.9653249998</v>
      </c>
      <c r="BB291" s="5">
        <f ca="1">IF(BB$4="",0,SUMPRODUCT(INDIRECT(ADDRESS($B107,$X$2)&amp;":"&amp;ADDRESS($B107,$X$2-1+BB$8)),INDIRECT(ADDRESS($B$11,$X$2)&amp;":"&amp;ADDRESS($B$11,$X$2-1+BB$8)),INDIRECT("rP!"&amp;ADDRESS(Prcsses!$B73,$X$2+$P$8-BB$8)&amp;":"&amp;ADDRESS(Prcsses!$B73,$X$2-1+$P$8))))</f>
        <v>1111439.9498749999</v>
      </c>
      <c r="BC291" s="5">
        <f ca="1">IF(BC$4="",0,SUMPRODUCT(INDIRECT(ADDRESS($B107,$X$2)&amp;":"&amp;ADDRESS($B107,$X$2-1+BC$8)),INDIRECT(ADDRESS($B$11,$X$2)&amp;":"&amp;ADDRESS($B$11,$X$2-1+BC$8)),INDIRECT("rP!"&amp;ADDRESS(Prcsses!$B73,$X$2+$P$8-BC$8)&amp;":"&amp;ADDRESS(Prcsses!$B73,$X$2-1+$P$8))))</f>
        <v>1153927.9074525</v>
      </c>
      <c r="BD291" s="5">
        <f ca="1">IF(BD$4="",0,SUMPRODUCT(INDIRECT(ADDRESS($B107,$X$2)&amp;":"&amp;ADDRESS($B107,$X$2-1+BD$8)),INDIRECT(ADDRESS($B$11,$X$2)&amp;":"&amp;ADDRESS($B$11,$X$2-1+BD$8)),INDIRECT("rP!"&amp;ADDRESS(Prcsses!$B73,$X$2+$P$8-BD$8)&amp;":"&amp;ADDRESS(Prcsses!$B73,$X$2-1+$P$8))))</f>
        <v>1194052.2965289999</v>
      </c>
      <c r="BE291" s="5">
        <f ca="1">IF(BE$4="",0,SUMPRODUCT(INDIRECT(ADDRESS($B107,$X$2)&amp;":"&amp;ADDRESS($B107,$X$2-1+BE$8)),INDIRECT(ADDRESS($B$11,$X$2)&amp;":"&amp;ADDRESS($B$11,$X$2-1+BE$8)),INDIRECT("rP!"&amp;ADDRESS(Prcsses!$B73,$X$2+$P$8-BE$8)&amp;":"&amp;ADDRESS(Prcsses!$B73,$X$2-1+$P$8))))</f>
        <v>1231728.7039437499</v>
      </c>
      <c r="BF291" s="5">
        <f ca="1">IF(BF$4="",0,SUMPRODUCT(INDIRECT(ADDRESS($B107,$X$2)&amp;":"&amp;ADDRESS($B107,$X$2-1+BF$8)),INDIRECT(ADDRESS($B$11,$X$2)&amp;":"&amp;ADDRESS($B$11,$X$2-1+BF$8)),INDIRECT("rP!"&amp;ADDRESS(Prcsses!$B73,$X$2+$P$8-BF$8)&amp;":"&amp;ADDRESS(Prcsses!$B73,$X$2-1+$P$8))))</f>
        <v>1269405.1113584999</v>
      </c>
      <c r="BG291" s="5">
        <f ca="1">IF(BG$4="",0,SUMPRODUCT(INDIRECT(ADDRESS($B107,$X$2)&amp;":"&amp;ADDRESS($B107,$X$2-1+BG$8)),INDIRECT(ADDRESS($B$11,$X$2)&amp;":"&amp;ADDRESS($B$11,$X$2-1+BG$8)),INDIRECT("rP!"&amp;ADDRESS(Prcsses!$B73,$X$2+$P$8-BG$8)&amp;":"&amp;ADDRESS(Prcsses!$B73,$X$2-1+$P$8))))</f>
        <v>1307081.5187732498</v>
      </c>
      <c r="BH291" s="5">
        <f ca="1">IF(BH$4="",0,SUMPRODUCT(INDIRECT(ADDRESS($B107,$X$2)&amp;":"&amp;ADDRESS($B107,$X$2-1+BH$8)),INDIRECT(ADDRESS($B$11,$X$2)&amp;":"&amp;ADDRESS($B$11,$X$2-1+BH$8)),INDIRECT("rP!"&amp;ADDRESS(Prcsses!$B73,$X$2+$P$8-BH$8)&amp;":"&amp;ADDRESS(Prcsses!$B73,$X$2-1+$P$8))))</f>
        <v>1376058.3261940998</v>
      </c>
      <c r="BI291" s="5">
        <f ca="1">IF(BI$4="",0,SUMPRODUCT(INDIRECT(ADDRESS($B107,$X$2)&amp;":"&amp;ADDRESS($B107,$X$2-1+BI$8)),INDIRECT(ADDRESS($B$11,$X$2)&amp;":"&amp;ADDRESS($B$11,$X$2-1+BI$8)),INDIRECT("rP!"&amp;ADDRESS(Prcsses!$B73,$X$2+$P$8-BI$8)&amp;":"&amp;ADDRESS(Prcsses!$B73,$X$2-1+$P$8))))</f>
        <v>1420864.2691657948</v>
      </c>
      <c r="BJ291" s="5">
        <f ca="1">IF(BJ$4="",0,SUMPRODUCT(INDIRECT(ADDRESS($B107,$X$2)&amp;":"&amp;ADDRESS($B107,$X$2-1+BJ$8)),INDIRECT(ADDRESS($B$11,$X$2)&amp;":"&amp;ADDRESS($B$11,$X$2-1+BJ$8)),INDIRECT("rP!"&amp;ADDRESS(Prcsses!$B73,$X$2+$P$8-BJ$8)&amp;":"&amp;ADDRESS(Prcsses!$B73,$X$2-1+$P$8))))</f>
        <v>1462714.063248025</v>
      </c>
      <c r="BK291" s="5">
        <f ca="1">IF(BK$4="",0,SUMPRODUCT(INDIRECT(ADDRESS($B107,$X$2)&amp;":"&amp;ADDRESS($B107,$X$2-1+BK$8)),INDIRECT(ADDRESS($B$11,$X$2)&amp;":"&amp;ADDRESS($B$11,$X$2-1+BK$8)),INDIRECT("rP!"&amp;ADDRESS(Prcsses!$B73,$X$2+$P$8-BK$8)&amp;":"&amp;ADDRESS(Prcsses!$B73,$X$2-1+$P$8))))</f>
        <v>1501520.7628852173</v>
      </c>
      <c r="BL291" s="5">
        <f ca="1">IF(BL$4="",0,SUMPRODUCT(INDIRECT(ADDRESS($B107,$X$2)&amp;":"&amp;ADDRESS($B107,$X$2-1+BL$8)),INDIRECT(ADDRESS($B$11,$X$2)&amp;":"&amp;ADDRESS($B$11,$X$2-1+BL$8)),INDIRECT("rP!"&amp;ADDRESS(Prcsses!$B73,$X$2+$P$8-BL$8)&amp;":"&amp;ADDRESS(Prcsses!$B73,$X$2-1+$P$8))))</f>
        <v>1540327.4625224099</v>
      </c>
      <c r="BM291" s="5">
        <f ca="1">IF(BM$4="",0,SUMPRODUCT(INDIRECT(ADDRESS($B107,$X$2)&amp;":"&amp;ADDRESS($B107,$X$2-1+BM$8)),INDIRECT(ADDRESS($B$11,$X$2)&amp;":"&amp;ADDRESS($B$11,$X$2-1+BM$8)),INDIRECT("rP!"&amp;ADDRESS(Prcsses!$B73,$X$2+$P$8-BM$8)&amp;":"&amp;ADDRESS(Prcsses!$B73,$X$2-1+$P$8))))</f>
        <v>1579134.1621596024</v>
      </c>
      <c r="BN291" s="5">
        <f ca="1">IF(BN$4="",0,SUMPRODUCT(INDIRECT(ADDRESS($B107,$X$2)&amp;":"&amp;ADDRESS($B107,$X$2-1+BN$8)),INDIRECT(ADDRESS($B$11,$X$2)&amp;":"&amp;ADDRESS($B$11,$X$2-1+BN$8)),INDIRECT("rP!"&amp;ADDRESS(Prcsses!$B73,$X$2+$P$8-BN$8)&amp;":"&amp;ADDRESS(Prcsses!$B73,$X$2-1+$P$8))))</f>
        <v>1655553.5091374586</v>
      </c>
      <c r="BO291" s="5">
        <f ca="1">IF(BO$4="",0,SUMPRODUCT(INDIRECT(ADDRESS($B107,$X$2)&amp;":"&amp;ADDRESS($B107,$X$2-1+BO$8)),INDIRECT(ADDRESS($B$11,$X$2)&amp;":"&amp;ADDRESS($B$11,$X$2-1+BO$8)),INDIRECT("rP!"&amp;ADDRESS(Prcsses!$B73,$X$2+$P$8-BO$8)&amp;":"&amp;ADDRESS(Prcsses!$B73,$X$2-1+$P$8))))</f>
        <v>1702778.2774651805</v>
      </c>
      <c r="BP291" s="5">
        <f ca="1">IF(BP$4="",0,SUMPRODUCT(INDIRECT(ADDRESS($B107,$X$2)&amp;":"&amp;ADDRESS($B107,$X$2-1+BP$8)),INDIRECT(ADDRESS($B$11,$X$2)&amp;":"&amp;ADDRESS($B$11,$X$2-1+BP$8)),INDIRECT("rP!"&amp;ADDRESS(Prcsses!$B73,$X$2+$P$8-BP$8)&amp;":"&amp;ADDRESS(Prcsses!$B73,$X$2-1+$P$8))))</f>
        <v>1746420.8889033154</v>
      </c>
      <c r="BQ291" s="5">
        <f ca="1">IF(BQ$4="",0,SUMPRODUCT(INDIRECT(ADDRESS($B107,$X$2)&amp;":"&amp;ADDRESS($B107,$X$2-1+BQ$8)),INDIRECT(ADDRESS($B$11,$X$2)&amp;":"&amp;ADDRESS($B$11,$X$2-1+BQ$8)),INDIRECT("rP!"&amp;ADDRESS(Prcsses!$B73,$X$2+$P$8-BQ$8)&amp;":"&amp;ADDRESS(Prcsses!$B73,$X$2-1+$P$8))))</f>
        <v>1786391.7895296237</v>
      </c>
      <c r="BR291" s="5">
        <f ca="1">IF(BR$4="",0,SUMPRODUCT(INDIRECT(ADDRESS($B107,$X$2)&amp;":"&amp;ADDRESS($B107,$X$2-1+BR$8)),INDIRECT(ADDRESS($B$11,$X$2)&amp;":"&amp;ADDRESS($B$11,$X$2-1+BR$8)),INDIRECT("rP!"&amp;ADDRESS(Prcsses!$B73,$X$2+$P$8-BR$8)&amp;":"&amp;ADDRESS(Prcsses!$B73,$X$2-1+$P$8))))</f>
        <v>1826362.690155932</v>
      </c>
      <c r="BS291" s="5">
        <f ca="1">IF(BS$4="",0,SUMPRODUCT(INDIRECT(ADDRESS($B107,$X$2)&amp;":"&amp;ADDRESS($B107,$X$2-1+BS$8)),INDIRECT(ADDRESS($B$11,$X$2)&amp;":"&amp;ADDRESS($B$11,$X$2-1+BS$8)),INDIRECT("rP!"&amp;ADDRESS(Prcsses!$B73,$X$2+$P$8-BS$8)&amp;":"&amp;ADDRESS(Prcsses!$B73,$X$2-1+$P$8))))</f>
        <v>1866333.5907822403</v>
      </c>
      <c r="BT291" s="5">
        <f ca="1">IF(BT$4="",0,SUMPRODUCT(INDIRECT(ADDRESS($B107,$X$2)&amp;":"&amp;ADDRESS($B107,$X$2-1+BT$8)),INDIRECT(ADDRESS($B$11,$X$2)&amp;":"&amp;ADDRESS($B$11,$X$2-1+BT$8)),INDIRECT("rP!"&amp;ADDRESS(Prcsses!$B73,$X$2+$P$8-BT$8)&amp;":"&amp;ADDRESS(Prcsses!$B73,$X$2-1+$P$8))))</f>
        <v>1950579.9505638436</v>
      </c>
      <c r="BU291" s="5">
        <f ca="1">IF(BU$4="",0,SUMPRODUCT(INDIRECT(ADDRESS($B107,$X$2)&amp;":"&amp;ADDRESS($B107,$X$2-1+BU$8)),INDIRECT(ADDRESS($B$11,$X$2)&amp;":"&amp;ADDRESS($B$11,$X$2-1+BU$8)),INDIRECT("rP!"&amp;ADDRESS(Prcsses!$B73,$X$2+$P$8-BU$8)&amp;":"&amp;ADDRESS(Prcsses!$B73,$X$2-1+$P$8))))</f>
        <v>2000328.3484202798</v>
      </c>
      <c r="BV291" s="5">
        <f ca="1">IF(BV$4="",0,SUMPRODUCT(INDIRECT(ADDRESS($B107,$X$2)&amp;":"&amp;ADDRESS($B107,$X$2-1+BV$8)),INDIRECT(ADDRESS($B$11,$X$2)&amp;":"&amp;ADDRESS($B$11,$X$2-1+BV$8)),INDIRECT("rP!"&amp;ADDRESS(Prcsses!$B73,$X$2+$P$8-BV$8)&amp;":"&amp;ADDRESS(Prcsses!$B73,$X$2-1+$P$8))))</f>
        <v>2045833.6814409997</v>
      </c>
      <c r="BW291" s="5">
        <f ca="1">IF(BW$4="",0,SUMPRODUCT(INDIRECT(ADDRESS($B107,$X$2)&amp;":"&amp;ADDRESS($B107,$X$2-1+BW$8)),INDIRECT(ADDRESS($B$11,$X$2)&amp;":"&amp;ADDRESS($B$11,$X$2-1+BW$8)),INDIRECT("rP!"&amp;ADDRESS(Prcsses!$B73,$X$2+$P$8-BW$8)&amp;":"&amp;ADDRESS(Prcsses!$B73,$X$2-1+$P$8))))</f>
        <v>2087003.7090860971</v>
      </c>
      <c r="BX291" s="5">
        <f ca="1">IF(BX$4="",0,SUMPRODUCT(INDIRECT(ADDRESS($B107,$X$2)&amp;":"&amp;ADDRESS($B107,$X$2-1+BX$8)),INDIRECT(ADDRESS($B$11,$X$2)&amp;":"&amp;ADDRESS($B$11,$X$2-1+BX$8)),INDIRECT("rP!"&amp;ADDRESS(Prcsses!$B73,$X$2+$P$8-BX$8)&amp;":"&amp;ADDRESS(Prcsses!$B73,$X$2-1+$P$8))))</f>
        <v>2128173.7367311949</v>
      </c>
      <c r="BY291" s="5">
        <f ca="1">IF(BY$4="",0,SUMPRODUCT(INDIRECT(ADDRESS($B107,$X$2)&amp;":"&amp;ADDRESS($B107,$X$2-1+BY$8)),INDIRECT(ADDRESS($B$11,$X$2)&amp;":"&amp;ADDRESS($B$11,$X$2-1+BY$8)),INDIRECT("rP!"&amp;ADDRESS(Prcsses!$B73,$X$2+$P$8-BY$8)&amp;":"&amp;ADDRESS(Prcsses!$B73,$X$2-1+$P$8))))</f>
        <v>2169343.7643762925</v>
      </c>
      <c r="BZ291" s="5">
        <f ca="1">IF(BZ$4="",0,SUMPRODUCT(INDIRECT(ADDRESS($B107,$X$2)&amp;":"&amp;ADDRESS($B107,$X$2-1+BZ$8)),INDIRECT(ADDRESS($B$11,$X$2)&amp;":"&amp;ADDRESS($B$11,$X$2-1+BZ$8)),INDIRECT("rP!"&amp;ADDRESS(Prcsses!$B73,$X$2+$P$8-BZ$8)&amp;":"&amp;ADDRESS(Prcsses!$B73,$X$2-1+$P$8))))</f>
        <v>2261817.9803175884</v>
      </c>
      <c r="CA291" s="5">
        <f ca="1">IF(CA$4="",0,SUMPRODUCT(INDIRECT(ADDRESS($B107,$X$2)&amp;":"&amp;ADDRESS($B107,$X$2-1+CA$8)),INDIRECT(ADDRESS($B$11,$X$2)&amp;":"&amp;ADDRESS($B$11,$X$2-1+CA$8)),INDIRECT("rP!"&amp;ADDRESS(Prcsses!$B73,$X$2+$P$8-CA$8)&amp;":"&amp;ADDRESS(Prcsses!$B73,$X$2-1+$P$8))))</f>
        <v>2314198.9231829662</v>
      </c>
      <c r="CB291" s="5">
        <f ca="1">IF(CB$4="",0,SUMPRODUCT(INDIRECT(ADDRESS($B107,$X$2)&amp;":"&amp;ADDRESS($B107,$X$2-1+CB$8)),INDIRECT(ADDRESS($B$11,$X$2)&amp;":"&amp;ADDRESS($B$11,$X$2-1+CB$8)),INDIRECT("rP!"&amp;ADDRESS(Prcsses!$B73,$X$2+$P$8-CB$8)&amp;":"&amp;ADDRESS(Prcsses!$B73,$X$2-1+$P$8))))</f>
        <v>2361639.4627309325</v>
      </c>
      <c r="CC291" s="5">
        <f ca="1">IF(CC$4="",0,SUMPRODUCT(INDIRECT(ADDRESS($B107,$X$2)&amp;":"&amp;ADDRESS($B107,$X$2-1+CC$8)),INDIRECT(ADDRESS($B$11,$X$2)&amp;":"&amp;ADDRESS($B$11,$X$2-1+CC$8)),INDIRECT("rP!"&amp;ADDRESS(Prcsses!$B73,$X$2+$P$8-CC$8)&amp;":"&amp;ADDRESS(Prcsses!$B73,$X$2-1+$P$8))))</f>
        <v>2404044.5912053827</v>
      </c>
      <c r="CD291" s="5">
        <f ca="1">IF(CD$4="",0,SUMPRODUCT(INDIRECT(ADDRESS($B107,$X$2)&amp;":"&amp;ADDRESS($B107,$X$2-1+CD$8)),INDIRECT(ADDRESS($B$11,$X$2)&amp;":"&amp;ADDRESS($B$11,$X$2-1+CD$8)),INDIRECT("rP!"&amp;ADDRESS(Prcsses!$B73,$X$2+$P$8-CD$8)&amp;":"&amp;ADDRESS(Prcsses!$B73,$X$2-1+$P$8))))</f>
        <v>2446449.7196798334</v>
      </c>
      <c r="CE291" s="5">
        <f ca="1">IF(CE$4="",0,SUMPRODUCT(INDIRECT(ADDRESS($B107,$X$2)&amp;":"&amp;ADDRESS($B107,$X$2-1+CE$8)),INDIRECT(ADDRESS($B$11,$X$2)&amp;":"&amp;ADDRESS($B$11,$X$2-1+CE$8)),INDIRECT("rP!"&amp;ADDRESS(Prcsses!$B73,$X$2+$P$8-CE$8)&amp;":"&amp;ADDRESS(Prcsses!$B73,$X$2-1+$P$8))))</f>
        <v>2488854.8481542836</v>
      </c>
      <c r="CF291" s="5">
        <f ca="1">IF(CF$4="",0,SUMPRODUCT(INDIRECT(ADDRESS($B107,$X$2)&amp;":"&amp;ADDRESS($B107,$X$2-1+CF$8)),INDIRECT(ADDRESS($B$11,$X$2)&amp;":"&amp;ADDRESS($B$11,$X$2-1+CF$8)),INDIRECT("rP!"&amp;ADDRESS(Prcsses!$B73,$X$2+$P$8-CF$8)&amp;":"&amp;ADDRESS(Prcsses!$B73,$X$2-1+$P$8))))</f>
        <v>0</v>
      </c>
    </row>
    <row r="292" spans="2:84" x14ac:dyDescent="0.3">
      <c r="B292" s="13">
        <f>ROW()</f>
        <v>292</v>
      </c>
      <c r="H292" s="1" t="str">
        <f>$H$288</f>
        <v>Оплата переменных расходов</v>
      </c>
      <c r="I292" s="1" t="str">
        <f>Prcsses!I58</f>
        <v>Прочие маркетинговые расходы</v>
      </c>
      <c r="M292" s="53" t="s">
        <v>18</v>
      </c>
      <c r="U292" s="5">
        <f t="shared" ca="1" si="197"/>
        <v>3135163.6558511066</v>
      </c>
      <c r="X292" s="5">
        <f ca="1">IF(X$4="",0,SUMPRODUCT(INDIRECT(ADDRESS($B108,$X$2)&amp;":"&amp;ADDRESS($B108,$X$2-1+X$8)),INDIRECT(ADDRESS($B$11,$X$2)&amp;":"&amp;ADDRESS($B$11,$X$2-1+X$8)),INDIRECT("rP!"&amp;ADDRESS(Prcsses!$B74,$X$2+$P$8-X$8)&amp;":"&amp;ADDRESS(Prcsses!$B74,$X$2-1+$P$8))))</f>
        <v>0</v>
      </c>
      <c r="Y292" s="5">
        <f ca="1">IF(Y$4="",0,SUMPRODUCT(INDIRECT(ADDRESS($B108,$X$2)&amp;":"&amp;ADDRESS($B108,$X$2-1+Y$8)),INDIRECT(ADDRESS($B$11,$X$2)&amp;":"&amp;ADDRESS($B$11,$X$2-1+Y$8)),INDIRECT("rP!"&amp;ADDRESS(Prcsses!$B74,$X$2+$P$8-Y$8)&amp;":"&amp;ADDRESS(Prcsses!$B74,$X$2-1+$P$8))))</f>
        <v>0</v>
      </c>
      <c r="Z292" s="5">
        <f ca="1">IF(Z$4="",0,SUMPRODUCT(INDIRECT(ADDRESS($B108,$X$2)&amp;":"&amp;ADDRESS($B108,$X$2-1+Z$8)),INDIRECT(ADDRESS($B$11,$X$2)&amp;":"&amp;ADDRESS($B$11,$X$2-1+Z$8)),INDIRECT("rP!"&amp;ADDRESS(Prcsses!$B74,$X$2+$P$8-Z$8)&amp;":"&amp;ADDRESS(Prcsses!$B74,$X$2-1+$P$8))))</f>
        <v>1500</v>
      </c>
      <c r="AA292" s="5">
        <f ca="1">IF(AA$4="",0,SUMPRODUCT(INDIRECT(ADDRESS($B108,$X$2)&amp;":"&amp;ADDRESS($B108,$X$2-1+AA$8)),INDIRECT(ADDRESS($B$11,$X$2)&amp;":"&amp;ADDRESS($B$11,$X$2-1+AA$8)),INDIRECT("rP!"&amp;ADDRESS(Prcsses!$B74,$X$2+$P$8-AA$8)&amp;":"&amp;ADDRESS(Prcsses!$B74,$X$2-1+$P$8))))</f>
        <v>3750</v>
      </c>
      <c r="AB292" s="5">
        <f ca="1">IF(AB$4="",0,SUMPRODUCT(INDIRECT(ADDRESS($B108,$X$2)&amp;":"&amp;ADDRESS($B108,$X$2-1+AB$8)),INDIRECT(ADDRESS($B$11,$X$2)&amp;":"&amp;ADDRESS($B$11,$X$2-1+AB$8)),INDIRECT("rP!"&amp;ADDRESS(Prcsses!$B74,$X$2+$P$8-AB$8)&amp;":"&amp;ADDRESS(Prcsses!$B74,$X$2-1+$P$8))))</f>
        <v>5250</v>
      </c>
      <c r="AC292" s="5">
        <f ca="1">IF(AC$4="",0,SUMPRODUCT(INDIRECT(ADDRESS($B108,$X$2)&amp;":"&amp;ADDRESS($B108,$X$2-1+AC$8)),INDIRECT(ADDRESS($B$11,$X$2)&amp;":"&amp;ADDRESS($B$11,$X$2-1+AC$8)),INDIRECT("rP!"&amp;ADDRESS(Prcsses!$B74,$X$2+$P$8-AC$8)&amp;":"&amp;ADDRESS(Prcsses!$B74,$X$2-1+$P$8))))</f>
        <v>6750</v>
      </c>
      <c r="AD292" s="5">
        <f ca="1">IF(AD$4="",0,SUMPRODUCT(INDIRECT(ADDRESS($B108,$X$2)&amp;":"&amp;ADDRESS($B108,$X$2-1+AD$8)),INDIRECT(ADDRESS($B$11,$X$2)&amp;":"&amp;ADDRESS($B$11,$X$2-1+AD$8)),INDIRECT("rP!"&amp;ADDRESS(Prcsses!$B74,$X$2+$P$8-AD$8)&amp;":"&amp;ADDRESS(Prcsses!$B74,$X$2-1+$P$8))))</f>
        <v>8385</v>
      </c>
      <c r="AE292" s="5">
        <f ca="1">IF(AE$4="",0,SUMPRODUCT(INDIRECT(ADDRESS($B108,$X$2)&amp;":"&amp;ADDRESS($B108,$X$2-1+AE$8)),INDIRECT(ADDRESS($B$11,$X$2)&amp;":"&amp;ADDRESS($B$11,$X$2-1+AE$8)),INDIRECT("rP!"&amp;ADDRESS(Prcsses!$B74,$X$2+$P$8-AE$8)&amp;":"&amp;ADDRESS(Prcsses!$B74,$X$2-1+$P$8))))</f>
        <v>10042.5</v>
      </c>
      <c r="AF292" s="5">
        <f ca="1">IF(AF$4="",0,SUMPRODUCT(INDIRECT(ADDRESS($B108,$X$2)&amp;":"&amp;ADDRESS($B108,$X$2-1+AF$8)),INDIRECT(ADDRESS($B$11,$X$2)&amp;":"&amp;ADDRESS($B$11,$X$2-1+AF$8)),INDIRECT("rP!"&amp;ADDRESS(Prcsses!$B74,$X$2+$P$8-AF$8)&amp;":"&amp;ADDRESS(Prcsses!$B74,$X$2-1+$P$8))))</f>
        <v>11587.5</v>
      </c>
      <c r="AG292" s="5">
        <f ca="1">IF(AG$4="",0,SUMPRODUCT(INDIRECT(ADDRESS($B108,$X$2)&amp;":"&amp;ADDRESS($B108,$X$2-1+AG$8)),INDIRECT(ADDRESS($B$11,$X$2)&amp;":"&amp;ADDRESS($B$11,$X$2-1+AG$8)),INDIRECT("rP!"&amp;ADDRESS(Prcsses!$B74,$X$2+$P$8-AG$8)&amp;":"&amp;ADDRESS(Prcsses!$B74,$X$2-1+$P$8))))</f>
        <v>13132.5</v>
      </c>
      <c r="AH292" s="5">
        <f ca="1">IF(AH$4="",0,SUMPRODUCT(INDIRECT(ADDRESS($B108,$X$2)&amp;":"&amp;ADDRESS($B108,$X$2-1+AH$8)),INDIRECT(ADDRESS($B$11,$X$2)&amp;":"&amp;ADDRESS($B$11,$X$2-1+AH$8)),INDIRECT("rP!"&amp;ADDRESS(Prcsses!$B74,$X$2+$P$8-AH$8)&amp;":"&amp;ADDRESS(Prcsses!$B74,$X$2-1+$P$8))))</f>
        <v>14677.5</v>
      </c>
      <c r="AI292" s="5">
        <f ca="1">IF(AI$4="",0,SUMPRODUCT(INDIRECT(ADDRESS($B108,$X$2)&amp;":"&amp;ADDRESS($B108,$X$2-1+AI$8)),INDIRECT(ADDRESS($B$11,$X$2)&amp;":"&amp;ADDRESS($B$11,$X$2-1+AI$8)),INDIRECT("rP!"&amp;ADDRESS(Prcsses!$B74,$X$2+$P$8-AI$8)&amp;":"&amp;ADDRESS(Prcsses!$B74,$X$2-1+$P$8))))</f>
        <v>16222.5</v>
      </c>
      <c r="AJ292" s="5">
        <f ca="1">IF(AJ$4="",0,SUMPRODUCT(INDIRECT(ADDRESS($B108,$X$2)&amp;":"&amp;ADDRESS($B108,$X$2-1+AJ$8)),INDIRECT(ADDRESS($B$11,$X$2)&amp;":"&amp;ADDRESS($B$11,$X$2-1+AJ$8)),INDIRECT("rP!"&amp;ADDRESS(Prcsses!$B74,$X$2+$P$8-AJ$8)&amp;":"&amp;ADDRESS(Prcsses!$B74,$X$2-1+$P$8))))</f>
        <v>18045.599999999999</v>
      </c>
      <c r="AK292" s="5">
        <f ca="1">IF(AK$4="",0,SUMPRODUCT(INDIRECT(ADDRESS($B108,$X$2)&amp;":"&amp;ADDRESS($B108,$X$2-1+AK$8)),INDIRECT(ADDRESS($B$11,$X$2)&amp;":"&amp;ADDRESS($B$11,$X$2-1+AK$8)),INDIRECT("rP!"&amp;ADDRESS(Prcsses!$B74,$X$2+$P$8-AK$8)&amp;":"&amp;ADDRESS(Prcsses!$B74,$X$2-1+$P$8))))</f>
        <v>19891.875</v>
      </c>
      <c r="AL292" s="5">
        <f ca="1">IF(AL$4="",0,SUMPRODUCT(INDIRECT(ADDRESS($B108,$X$2)&amp;":"&amp;ADDRESS($B108,$X$2-1+AL$8)),INDIRECT(ADDRESS($B$11,$X$2)&amp;":"&amp;ADDRESS($B$11,$X$2-1+AL$8)),INDIRECT("rP!"&amp;ADDRESS(Prcsses!$B74,$X$2+$P$8-AL$8)&amp;":"&amp;ADDRESS(Prcsses!$B74,$X$2-1+$P$8))))</f>
        <v>21483.224999999999</v>
      </c>
      <c r="AM292" s="5">
        <f ca="1">IF(AM$4="",0,SUMPRODUCT(INDIRECT(ADDRESS($B108,$X$2)&amp;":"&amp;ADDRESS($B108,$X$2-1+AM$8)),INDIRECT(ADDRESS($B$11,$X$2)&amp;":"&amp;ADDRESS($B$11,$X$2-1+AM$8)),INDIRECT("rP!"&amp;ADDRESS(Prcsses!$B74,$X$2+$P$8-AM$8)&amp;":"&amp;ADDRESS(Prcsses!$B74,$X$2-1+$P$8))))</f>
        <v>23074.575000000001</v>
      </c>
      <c r="AN292" s="5">
        <f ca="1">IF(AN$4="",0,SUMPRODUCT(INDIRECT(ADDRESS($B108,$X$2)&amp;":"&amp;ADDRESS($B108,$X$2-1+AN$8)),INDIRECT(ADDRESS($B$11,$X$2)&amp;":"&amp;ADDRESS($B$11,$X$2-1+AN$8)),INDIRECT("rP!"&amp;ADDRESS(Prcsses!$B74,$X$2+$P$8-AN$8)&amp;":"&amp;ADDRESS(Prcsses!$B74,$X$2-1+$P$8))))</f>
        <v>24665.924999999999</v>
      </c>
      <c r="AO292" s="5">
        <f ca="1">IF(AO$4="",0,SUMPRODUCT(INDIRECT(ADDRESS($B108,$X$2)&amp;":"&amp;ADDRESS($B108,$X$2-1+AO$8)),INDIRECT(ADDRESS($B$11,$X$2)&amp;":"&amp;ADDRESS($B$11,$X$2-1+AO$8)),INDIRECT("rP!"&amp;ADDRESS(Prcsses!$B74,$X$2+$P$8-AO$8)&amp;":"&amp;ADDRESS(Prcsses!$B74,$X$2-1+$P$8))))</f>
        <v>26257.275000000001</v>
      </c>
      <c r="AP292" s="5">
        <f ca="1">IF(AP$4="",0,SUMPRODUCT(INDIRECT(ADDRESS($B108,$X$2)&amp;":"&amp;ADDRESS($B108,$X$2-1+AP$8)),INDIRECT(ADDRESS($B$11,$X$2)&amp;":"&amp;ADDRESS($B$11,$X$2-1+AP$8)),INDIRECT("rP!"&amp;ADDRESS(Prcsses!$B74,$X$2+$P$8-AP$8)&amp;":"&amp;ADDRESS(Prcsses!$B74,$X$2-1+$P$8))))</f>
        <v>28278.289499999999</v>
      </c>
      <c r="AQ292" s="5">
        <f ca="1">IF(AQ$4="",0,SUMPRODUCT(INDIRECT(ADDRESS($B108,$X$2)&amp;":"&amp;ADDRESS($B108,$X$2-1+AQ$8)),INDIRECT(ADDRESS($B$11,$X$2)&amp;":"&amp;ADDRESS($B$11,$X$2-1+AQ$8)),INDIRECT("rP!"&amp;ADDRESS(Prcsses!$B74,$X$2+$P$8-AQ$8)&amp;":"&amp;ADDRESS(Prcsses!$B74,$X$2-1+$P$8))))</f>
        <v>30323.174250000004</v>
      </c>
      <c r="AR292" s="5">
        <f ca="1">IF(AR$4="",0,SUMPRODUCT(INDIRECT(ADDRESS($B108,$X$2)&amp;":"&amp;ADDRESS($B108,$X$2-1+AR$8)),INDIRECT(ADDRESS($B$11,$X$2)&amp;":"&amp;ADDRESS($B$11,$X$2-1+AR$8)),INDIRECT("rP!"&amp;ADDRESS(Prcsses!$B74,$X$2+$P$8-AR$8)&amp;":"&amp;ADDRESS(Prcsses!$B74,$X$2-1+$P$8))))</f>
        <v>31962.264750000002</v>
      </c>
      <c r="AS292" s="5">
        <f ca="1">IF(AS$4="",0,SUMPRODUCT(INDIRECT(ADDRESS($B108,$X$2)&amp;":"&amp;ADDRESS($B108,$X$2-1+AS$8)),INDIRECT(ADDRESS($B$11,$X$2)&amp;":"&amp;ADDRESS($B$11,$X$2-1+AS$8)),INDIRECT("rP!"&amp;ADDRESS(Prcsses!$B74,$X$2+$P$8-AS$8)&amp;":"&amp;ADDRESS(Prcsses!$B74,$X$2-1+$P$8))))</f>
        <v>33601.355250000008</v>
      </c>
      <c r="AT292" s="5">
        <f ca="1">IF(AT$4="",0,SUMPRODUCT(INDIRECT(ADDRESS($B108,$X$2)&amp;":"&amp;ADDRESS($B108,$X$2-1+AT$8)),INDIRECT(ADDRESS($B$11,$X$2)&amp;":"&amp;ADDRESS($B$11,$X$2-1+AT$8)),INDIRECT("rP!"&amp;ADDRESS(Prcsses!$B74,$X$2+$P$8-AT$8)&amp;":"&amp;ADDRESS(Prcsses!$B74,$X$2-1+$P$8))))</f>
        <v>35240.445749999999</v>
      </c>
      <c r="AU292" s="5">
        <f ca="1">IF(AU$4="",0,SUMPRODUCT(INDIRECT(ADDRESS($B108,$X$2)&amp;":"&amp;ADDRESS($B108,$X$2-1+AU$8)),INDIRECT(ADDRESS($B$11,$X$2)&amp;":"&amp;ADDRESS($B$11,$X$2-1+AU$8)),INDIRECT("rP!"&amp;ADDRESS(Prcsses!$B74,$X$2+$P$8-AU$8)&amp;":"&amp;ADDRESS(Prcsses!$B74,$X$2-1+$P$8))))</f>
        <v>36879.536250000005</v>
      </c>
      <c r="AV292" s="5">
        <f ca="1">IF(AV$4="",0,SUMPRODUCT(INDIRECT(ADDRESS($B108,$X$2)&amp;":"&amp;ADDRESS($B108,$X$2-1+AV$8)),INDIRECT(ADDRESS($B$11,$X$2)&amp;":"&amp;ADDRESS($B$11,$X$2-1+AV$8)),INDIRECT("rP!"&amp;ADDRESS(Prcsses!$B74,$X$2+$P$8-AV$8)&amp;":"&amp;ADDRESS(Prcsses!$B74,$X$2-1+$P$8))))</f>
        <v>39108.699329999996</v>
      </c>
      <c r="AW292" s="5">
        <f ca="1">IF(AW$4="",0,SUMPRODUCT(INDIRECT(ADDRESS($B108,$X$2)&amp;":"&amp;ADDRESS($B108,$X$2-1+AW$8)),INDIRECT(ADDRESS($B$11,$X$2)&amp;":"&amp;ADDRESS($B$11,$X$2-1+AW$8)),INDIRECT("rP!"&amp;ADDRESS(Prcsses!$B74,$X$2+$P$8-AW$8)&amp;":"&amp;ADDRESS(Prcsses!$B74,$X$2-1+$P$8))))</f>
        <v>41362.448767499998</v>
      </c>
      <c r="AX292" s="5">
        <f ca="1">IF(AX$4="",0,SUMPRODUCT(INDIRECT(ADDRESS($B108,$X$2)&amp;":"&amp;ADDRESS($B108,$X$2-1+AX$8)),INDIRECT(ADDRESS($B$11,$X$2)&amp;":"&amp;ADDRESS($B$11,$X$2-1+AX$8)),INDIRECT("rP!"&amp;ADDRESS(Prcsses!$B74,$X$2+$P$8-AX$8)&amp;":"&amp;ADDRESS(Prcsses!$B74,$X$2-1+$P$8))))</f>
        <v>43050.711982499997</v>
      </c>
      <c r="AY292" s="5">
        <f ca="1">IF(AY$4="",0,SUMPRODUCT(INDIRECT(ADDRESS($B108,$X$2)&amp;":"&amp;ADDRESS($B108,$X$2-1+AY$8)),INDIRECT(ADDRESS($B$11,$X$2)&amp;":"&amp;ADDRESS($B$11,$X$2-1+AY$8)),INDIRECT("rP!"&amp;ADDRESS(Prcsses!$B74,$X$2+$P$8-AY$8)&amp;":"&amp;ADDRESS(Prcsses!$B74,$X$2-1+$P$8))))</f>
        <v>44738.975197499996</v>
      </c>
      <c r="AZ292" s="5">
        <f ca="1">IF(AZ$4="",0,SUMPRODUCT(INDIRECT(ADDRESS($B108,$X$2)&amp;":"&amp;ADDRESS($B108,$X$2-1+AZ$8)),INDIRECT(ADDRESS($B$11,$X$2)&amp;":"&amp;ADDRESS($B$11,$X$2-1+AZ$8)),INDIRECT("rP!"&amp;ADDRESS(Prcsses!$B74,$X$2+$P$8-AZ$8)&amp;":"&amp;ADDRESS(Prcsses!$B74,$X$2-1+$P$8))))</f>
        <v>46427.238412499995</v>
      </c>
      <c r="BA292" s="5">
        <f ca="1">IF(BA$4="",0,SUMPRODUCT(INDIRECT(ADDRESS($B108,$X$2)&amp;":"&amp;ADDRESS($B108,$X$2-1+BA$8)),INDIRECT(ADDRESS($B$11,$X$2)&amp;":"&amp;ADDRESS($B$11,$X$2-1+BA$8)),INDIRECT("rP!"&amp;ADDRESS(Prcsses!$B74,$X$2+$P$8-BA$8)&amp;":"&amp;ADDRESS(Prcsses!$B74,$X$2-1+$P$8))))</f>
        <v>48115.501627499994</v>
      </c>
      <c r="BB292" s="5">
        <f ca="1">IF(BB$4="",0,SUMPRODUCT(INDIRECT(ADDRESS($B108,$X$2)&amp;":"&amp;ADDRESS($B108,$X$2-1+BB$8)),INDIRECT(ADDRESS($B$11,$X$2)&amp;":"&amp;ADDRESS($B$11,$X$2-1+BB$8)),INDIRECT("rP!"&amp;ADDRESS(Prcsses!$B74,$X$2+$P$8-BB$8)&amp;":"&amp;ADDRESS(Prcsses!$B74,$X$2-1+$P$8))))</f>
        <v>50563.483289249991</v>
      </c>
      <c r="BC292" s="5">
        <f ca="1">IF(BC$4="",0,SUMPRODUCT(INDIRECT(ADDRESS($B108,$X$2)&amp;":"&amp;ADDRESS($B108,$X$2-1+BC$8)),INDIRECT(ADDRESS($B$11,$X$2)&amp;":"&amp;ADDRESS($B$11,$X$2-1+BC$8)),INDIRECT("rP!"&amp;ADDRESS(Prcsses!$B74,$X$2+$P$8-BC$8)&amp;":"&amp;ADDRESS(Prcsses!$B74,$X$2-1+$P$8))))</f>
        <v>53036.788899224994</v>
      </c>
      <c r="BD292" s="5">
        <f ca="1">IF(BD$4="",0,SUMPRODUCT(INDIRECT(ADDRESS($B108,$X$2)&amp;":"&amp;ADDRESS($B108,$X$2-1+BD$8)),INDIRECT(ADDRESS($B$11,$X$2)&amp;":"&amp;ADDRESS($B$11,$X$2-1+BD$8)),INDIRECT("rP!"&amp;ADDRESS(Prcsses!$B74,$X$2+$P$8-BD$8)&amp;":"&amp;ADDRESS(Prcsses!$B74,$X$2-1+$P$8))))</f>
        <v>54775.700010674991</v>
      </c>
      <c r="BE292" s="5">
        <f ca="1">IF(BE$4="",0,SUMPRODUCT(INDIRECT(ADDRESS($B108,$X$2)&amp;":"&amp;ADDRESS($B108,$X$2-1+BE$8)),INDIRECT(ADDRESS($B$11,$X$2)&amp;":"&amp;ADDRESS($B$11,$X$2-1+BE$8)),INDIRECT("rP!"&amp;ADDRESS(Prcsses!$B74,$X$2+$P$8-BE$8)&amp;":"&amp;ADDRESS(Prcsses!$B74,$X$2-1+$P$8))))</f>
        <v>56514.611122124988</v>
      </c>
      <c r="BF292" s="5">
        <f ca="1">IF(BF$4="",0,SUMPRODUCT(INDIRECT(ADDRESS($B108,$X$2)&amp;":"&amp;ADDRESS($B108,$X$2-1+BF$8)),INDIRECT(ADDRESS($B$11,$X$2)&amp;":"&amp;ADDRESS($B$11,$X$2-1+BF$8)),INDIRECT("rP!"&amp;ADDRESS(Prcsses!$B74,$X$2+$P$8-BF$8)&amp;":"&amp;ADDRESS(Prcsses!$B74,$X$2-1+$P$8))))</f>
        <v>58253.522233574986</v>
      </c>
      <c r="BG292" s="5">
        <f ca="1">IF(BG$4="",0,SUMPRODUCT(INDIRECT(ADDRESS($B108,$X$2)&amp;":"&amp;ADDRESS($B108,$X$2-1+BG$8)),INDIRECT(ADDRESS($B$11,$X$2)&amp;":"&amp;ADDRESS($B$11,$X$2-1+BG$8)),INDIRECT("rP!"&amp;ADDRESS(Prcsses!$B74,$X$2+$P$8-BG$8)&amp;":"&amp;ADDRESS(Prcsses!$B74,$X$2-1+$P$8))))</f>
        <v>59992.433345024998</v>
      </c>
      <c r="BH292" s="5">
        <f ca="1">IF(BH$4="",0,SUMPRODUCT(INDIRECT(ADDRESS($B108,$X$2)&amp;":"&amp;ADDRESS($B108,$X$2-1+BH$8)),INDIRECT(ADDRESS($B$11,$X$2)&amp;":"&amp;ADDRESS($B$11,$X$2-1+BH$8)),INDIRECT("rP!"&amp;ADDRESS(Prcsses!$B74,$X$2+$P$8-BH$8)&amp;":"&amp;ADDRESS(Prcsses!$B74,$X$2-1+$P$8))))</f>
        <v>62670.356456657995</v>
      </c>
      <c r="BI292" s="5">
        <f ca="1">IF(BI$4="",0,SUMPRODUCT(INDIRECT(ADDRESS($B108,$X$2)&amp;":"&amp;ADDRESS($B108,$X$2-1+BI$8)),INDIRECT(ADDRESS($B$11,$X$2)&amp;":"&amp;ADDRESS($B$11,$X$2-1+BI$8)),INDIRECT("rP!"&amp;ADDRESS(Prcsses!$B74,$X$2+$P$8-BI$8)&amp;":"&amp;ADDRESS(Prcsses!$B74,$X$2-1+$P$8))))</f>
        <v>65374.363234962744</v>
      </c>
      <c r="BJ292" s="5">
        <f ca="1">IF(BJ$4="",0,SUMPRODUCT(INDIRECT(ADDRESS($B108,$X$2)&amp;":"&amp;ADDRESS($B108,$X$2-1+BJ$8)),INDIRECT(ADDRESS($B$11,$X$2)&amp;":"&amp;ADDRESS($B$11,$X$2-1+BJ$8)),INDIRECT("rP!"&amp;ADDRESS(Prcsses!$B74,$X$2+$P$8-BJ$8)&amp;":"&amp;ADDRESS(Prcsses!$B74,$X$2-1+$P$8))))</f>
        <v>67165.441679756244</v>
      </c>
      <c r="BK292" s="5">
        <f ca="1">IF(BK$4="",0,SUMPRODUCT(INDIRECT(ADDRESS($B108,$X$2)&amp;":"&amp;ADDRESS($B108,$X$2-1+BK$8)),INDIRECT(ADDRESS($B$11,$X$2)&amp;":"&amp;ADDRESS($B$11,$X$2-1+BK$8)),INDIRECT("rP!"&amp;ADDRESS(Prcsses!$B74,$X$2+$P$8-BK$8)&amp;":"&amp;ADDRESS(Prcsses!$B74,$X$2-1+$P$8))))</f>
        <v>68956.520124549745</v>
      </c>
      <c r="BL292" s="5">
        <f ca="1">IF(BL$4="",0,SUMPRODUCT(INDIRECT(ADDRESS($B108,$X$2)&amp;":"&amp;ADDRESS($B108,$X$2-1+BL$8)),INDIRECT(ADDRESS($B$11,$X$2)&amp;":"&amp;ADDRESS($B$11,$X$2-1+BL$8)),INDIRECT("rP!"&amp;ADDRESS(Prcsses!$B74,$X$2+$P$8-BL$8)&amp;":"&amp;ADDRESS(Prcsses!$B74,$X$2-1+$P$8))))</f>
        <v>70747.598569343245</v>
      </c>
      <c r="BM292" s="5">
        <f ca="1">IF(BM$4="",0,SUMPRODUCT(INDIRECT(ADDRESS($B108,$X$2)&amp;":"&amp;ADDRESS($B108,$X$2-1+BM$8)),INDIRECT(ADDRESS($B$11,$X$2)&amp;":"&amp;ADDRESS($B$11,$X$2-1+BM$8)),INDIRECT("rP!"&amp;ADDRESS(Prcsses!$B74,$X$2+$P$8-BM$8)&amp;":"&amp;ADDRESS(Prcsses!$B74,$X$2-1+$P$8))))</f>
        <v>72538.677014136745</v>
      </c>
      <c r="BN292" s="5">
        <f ca="1">IF(BN$4="",0,SUMPRODUCT(INDIRECT(ADDRESS($B108,$X$2)&amp;":"&amp;ADDRESS($B108,$X$2-1+BN$8)),INDIRECT(ADDRESS($B$11,$X$2)&amp;":"&amp;ADDRESS($B$11,$X$2-1+BN$8)),INDIRECT("rP!"&amp;ADDRESS(Prcsses!$B74,$X$2+$P$8-BN$8)&amp;":"&amp;ADDRESS(Prcsses!$B74,$X$2-1+$P$8))))</f>
        <v>75458.134879150151</v>
      </c>
      <c r="BO292" s="5">
        <f ca="1">IF(BO$4="",0,SUMPRODUCT(INDIRECT(ADDRESS($B108,$X$2)&amp;":"&amp;ADDRESS($B108,$X$2-1+BO$8)),INDIRECT(ADDRESS($B$11,$X$2)&amp;":"&amp;ADDRESS($B$11,$X$2-1+BO$8)),INDIRECT("rP!"&amp;ADDRESS(Prcsses!$B74,$X$2+$P$8-BO$8)&amp;":"&amp;ADDRESS(Prcsses!$B74,$X$2-1+$P$8))))</f>
        <v>78404.458920835459</v>
      </c>
      <c r="BP292" s="5">
        <f ca="1">IF(BP$4="",0,SUMPRODUCT(INDIRECT(ADDRESS($B108,$X$2)&amp;":"&amp;ADDRESS($B108,$X$2-1+BP$8)),INDIRECT(ADDRESS($B$11,$X$2)&amp;":"&amp;ADDRESS($B$11,$X$2-1+BP$8)),INDIRECT("rP!"&amp;ADDRESS(Prcsses!$B74,$X$2+$P$8-BP$8)&amp;":"&amp;ADDRESS(Prcsses!$B74,$X$2-1+$P$8))))</f>
        <v>80249.269718972762</v>
      </c>
      <c r="BQ292" s="5">
        <f ca="1">IF(BQ$4="",0,SUMPRODUCT(INDIRECT(ADDRESS($B108,$X$2)&amp;":"&amp;ADDRESS($B108,$X$2-1+BQ$8)),INDIRECT(ADDRESS($B$11,$X$2)&amp;":"&amp;ADDRESS($B$11,$X$2-1+BQ$8)),INDIRECT("rP!"&amp;ADDRESS(Prcsses!$B74,$X$2+$P$8-BQ$8)&amp;":"&amp;ADDRESS(Prcsses!$B74,$X$2-1+$P$8))))</f>
        <v>82094.08051711008</v>
      </c>
      <c r="BR292" s="5">
        <f ca="1">IF(BR$4="",0,SUMPRODUCT(INDIRECT(ADDRESS($B108,$X$2)&amp;":"&amp;ADDRESS($B108,$X$2-1+BR$8)),INDIRECT(ADDRESS($B$11,$X$2)&amp;":"&amp;ADDRESS($B$11,$X$2-1+BR$8)),INDIRECT("rP!"&amp;ADDRESS(Prcsses!$B74,$X$2+$P$8-BR$8)&amp;":"&amp;ADDRESS(Prcsses!$B74,$X$2-1+$P$8))))</f>
        <v>83938.891315247383</v>
      </c>
      <c r="BS292" s="5">
        <f ca="1">IF(BS$4="",0,SUMPRODUCT(INDIRECT(ADDRESS($B108,$X$2)&amp;":"&amp;ADDRESS($B108,$X$2-1+BS$8)),INDIRECT(ADDRESS($B$11,$X$2)&amp;":"&amp;ADDRESS($B$11,$X$2-1+BS$8)),INDIRECT("rP!"&amp;ADDRESS(Prcsses!$B74,$X$2+$P$8-BS$8)&amp;":"&amp;ADDRESS(Prcsses!$B74,$X$2-1+$P$8))))</f>
        <v>85783.702113384687</v>
      </c>
      <c r="BT292" s="5">
        <f ca="1">IF(BT$4="",0,SUMPRODUCT(INDIRECT(ADDRESS($B108,$X$2)&amp;":"&amp;ADDRESS($B108,$X$2-1+BT$8)),INDIRECT(ADDRESS($B$11,$X$2)&amp;":"&amp;ADDRESS($B$11,$X$2-1+BT$8)),INDIRECT("rP!"&amp;ADDRESS(Prcsses!$B74,$X$2+$P$8-BT$8)&amp;":"&amp;ADDRESS(Prcsses!$B74,$X$2-1+$P$8))))</f>
        <v>88956.776686180849</v>
      </c>
      <c r="BU292" s="5">
        <f ca="1">IF(BU$4="",0,SUMPRODUCT(INDIRECT(ADDRESS($B108,$X$2)&amp;":"&amp;ADDRESS($B108,$X$2-1+BU$8)),INDIRECT(ADDRESS($B$11,$X$2)&amp;":"&amp;ADDRESS($B$11,$X$2-1+BU$8)),INDIRECT("rP!"&amp;ADDRESS(Prcsses!$B74,$X$2+$P$8-BU$8)&amp;":"&amp;ADDRESS(Prcsses!$B74,$X$2-1+$P$8))))</f>
        <v>92157.523420949059</v>
      </c>
      <c r="BV292" s="5">
        <f ca="1">IF(BV$4="",0,SUMPRODUCT(INDIRECT(ADDRESS($B108,$X$2)&amp;":"&amp;ADDRESS($B108,$X$2-1+BV$8)),INDIRECT(ADDRESS($B$11,$X$2)&amp;":"&amp;ADDRESS($B$11,$X$2-1+BV$8)),INDIRECT("rP!"&amp;ADDRESS(Prcsses!$B74,$X$2+$P$8-BV$8)&amp;":"&amp;ADDRESS(Prcsses!$B74,$X$2-1+$P$8))))</f>
        <v>94057.678543030488</v>
      </c>
      <c r="BW292" s="5">
        <f ca="1">IF(BW$4="",0,SUMPRODUCT(INDIRECT(ADDRESS($B108,$X$2)&amp;":"&amp;ADDRESS($B108,$X$2-1+BW$8)),INDIRECT(ADDRESS($B$11,$X$2)&amp;":"&amp;ADDRESS($B$11,$X$2-1+BW$8)),INDIRECT("rP!"&amp;ADDRESS(Prcsses!$B74,$X$2+$P$8-BW$8)&amp;":"&amp;ADDRESS(Prcsses!$B74,$X$2-1+$P$8))))</f>
        <v>95957.833665111903</v>
      </c>
      <c r="BX292" s="5">
        <f ca="1">IF(BX$4="",0,SUMPRODUCT(INDIRECT(ADDRESS($B108,$X$2)&amp;":"&amp;ADDRESS($B108,$X$2-1+BX$8)),INDIRECT(ADDRESS($B$11,$X$2)&amp;":"&amp;ADDRESS($B$11,$X$2-1+BX$8)),INDIRECT("rP!"&amp;ADDRESS(Prcsses!$B74,$X$2+$P$8-BX$8)&amp;":"&amp;ADDRESS(Prcsses!$B74,$X$2-1+$P$8))))</f>
        <v>97857.988787193332</v>
      </c>
      <c r="BY292" s="5">
        <f ca="1">IF(BY$4="",0,SUMPRODUCT(INDIRECT(ADDRESS($B108,$X$2)&amp;":"&amp;ADDRESS($B108,$X$2-1+BY$8)),INDIRECT(ADDRESS($B$11,$X$2)&amp;":"&amp;ADDRESS($B$11,$X$2-1+BY$8)),INDIRECT("rP!"&amp;ADDRESS(Prcsses!$B74,$X$2+$P$8-BY$8)&amp;":"&amp;ADDRESS(Prcsses!$B74,$X$2-1+$P$8))))</f>
        <v>99758.143909274746</v>
      </c>
      <c r="BZ292" s="5">
        <f ca="1">IF(BZ$4="",0,SUMPRODUCT(INDIRECT(ADDRESS($B108,$X$2)&amp;":"&amp;ADDRESS($B108,$X$2-1+BZ$8)),INDIRECT(ADDRESS($B$11,$X$2)&amp;":"&amp;ADDRESS($B$11,$X$2-1+BZ$8)),INDIRECT("rP!"&amp;ADDRESS(Prcsses!$B74,$X$2+$P$8-BZ$8)&amp;":"&amp;ADDRESS(Prcsses!$B74,$X$2-1+$P$8))))</f>
        <v>103197.42468024214</v>
      </c>
      <c r="CA292" s="5">
        <f ca="1">IF(CA$4="",0,SUMPRODUCT(INDIRECT(ADDRESS($B108,$X$2)&amp;":"&amp;ADDRESS($B108,$X$2-1+CA$8)),INDIRECT(ADDRESS($B$11,$X$2)&amp;":"&amp;ADDRESS($B$11,$X$2-1+CA$8)),INDIRECT("rP!"&amp;ADDRESS(Prcsses!$B74,$X$2+$P$8-CA$8)&amp;":"&amp;ADDRESS(Prcsses!$B74,$X$2-1+$P$8))))</f>
        <v>106665.20777804074</v>
      </c>
      <c r="CB292" s="5">
        <f ca="1">IF(CB$4="",0,SUMPRODUCT(INDIRECT(ADDRESS($B108,$X$2)&amp;":"&amp;ADDRESS($B108,$X$2-1+CB$8)),INDIRECT(ADDRESS($B$11,$X$2)&amp;":"&amp;ADDRESS($B$11,$X$2-1+CB$8)),INDIRECT("rP!"&amp;ADDRESS(Prcsses!$B74,$X$2+$P$8-CB$8)&amp;":"&amp;ADDRESS(Prcsses!$B74,$X$2-1+$P$8))))</f>
        <v>108622.3675537846</v>
      </c>
      <c r="CC292" s="5">
        <f ca="1">IF(CC$4="",0,SUMPRODUCT(INDIRECT(ADDRESS($B108,$X$2)&amp;":"&amp;ADDRESS($B108,$X$2-1+CC$8)),INDIRECT(ADDRESS($B$11,$X$2)&amp;":"&amp;ADDRESS($B$11,$X$2-1+CC$8)),INDIRECT("rP!"&amp;ADDRESS(Prcsses!$B74,$X$2+$P$8-CC$8)&amp;":"&amp;ADDRESS(Prcsses!$B74,$X$2-1+$P$8))))</f>
        <v>110579.52732952847</v>
      </c>
      <c r="CD292" s="5">
        <f ca="1">IF(CD$4="",0,SUMPRODUCT(INDIRECT(ADDRESS($B108,$X$2)&amp;":"&amp;ADDRESS($B108,$X$2-1+CD$8)),INDIRECT(ADDRESS($B$11,$X$2)&amp;":"&amp;ADDRESS($B$11,$X$2-1+CD$8)),INDIRECT("rP!"&amp;ADDRESS(Prcsses!$B74,$X$2+$P$8-CD$8)&amp;":"&amp;ADDRESS(Prcsses!$B74,$X$2-1+$P$8))))</f>
        <v>112536.68710527234</v>
      </c>
      <c r="CE292" s="5">
        <f ca="1">IF(CE$4="",0,SUMPRODUCT(INDIRECT(ADDRESS($B108,$X$2)&amp;":"&amp;ADDRESS($B108,$X$2-1+CE$8)),INDIRECT(ADDRESS($B$11,$X$2)&amp;":"&amp;ADDRESS($B$11,$X$2-1+CE$8)),INDIRECT("rP!"&amp;ADDRESS(Prcsses!$B74,$X$2+$P$8-CE$8)&amp;":"&amp;ADDRESS(Prcsses!$B74,$X$2-1+$P$8))))</f>
        <v>114493.84688101622</v>
      </c>
      <c r="CF292" s="5">
        <f ca="1">IF(CF$4="",0,SUMPRODUCT(INDIRECT(ADDRESS($B108,$X$2)&amp;":"&amp;ADDRESS($B108,$X$2-1+CF$8)),INDIRECT(ADDRESS($B$11,$X$2)&amp;":"&amp;ADDRESS($B$11,$X$2-1+CF$8)),INDIRECT("rP!"&amp;ADDRESS(Prcsses!$B74,$X$2+$P$8-CF$8)&amp;":"&amp;ADDRESS(Prcsses!$B74,$X$2-1+$P$8))))</f>
        <v>0</v>
      </c>
    </row>
    <row r="293" spans="2:84" x14ac:dyDescent="0.3">
      <c r="B293" s="13">
        <f>ROW()</f>
        <v>293</v>
      </c>
      <c r="H293" s="1" t="str">
        <f>$H$288</f>
        <v>Оплата переменных расходов</v>
      </c>
      <c r="I293" s="1" t="str">
        <f>Prcsses!I59</f>
        <v>Прочие коммерческие расходы</v>
      </c>
      <c r="M293" s="53" t="s">
        <v>18</v>
      </c>
      <c r="U293" s="5">
        <f t="shared" ca="1" si="197"/>
        <v>6156159.6581171555</v>
      </c>
      <c r="X293" s="5">
        <f ca="1">IF(X$4="",0,SUMPRODUCT(INDIRECT(ADDRESS($B109,$X$2)&amp;":"&amp;ADDRESS($B109,$X$2-1+X$8)),INDIRECT(ADDRESS($B$11,$X$2)&amp;":"&amp;ADDRESS($B$11,$X$2-1+X$8)),INDIRECT("rP!"&amp;ADDRESS(Prcsses!$B75,$X$2+$P$8-X$8)&amp;":"&amp;ADDRESS(Prcsses!$B75,$X$2-1+$P$8))))</f>
        <v>0</v>
      </c>
      <c r="Y293" s="5">
        <f ca="1">IF(Y$4="",0,SUMPRODUCT(INDIRECT(ADDRESS($B109,$X$2)&amp;":"&amp;ADDRESS($B109,$X$2-1+Y$8)),INDIRECT(ADDRESS($B$11,$X$2)&amp;":"&amp;ADDRESS($B$11,$X$2-1+Y$8)),INDIRECT("rP!"&amp;ADDRESS(Prcsses!$B75,$X$2+$P$8-Y$8)&amp;":"&amp;ADDRESS(Prcsses!$B75,$X$2-1+$P$8))))</f>
        <v>0</v>
      </c>
      <c r="Z293" s="5">
        <f ca="1">IF(Z$4="",0,SUMPRODUCT(INDIRECT(ADDRESS($B109,$X$2)&amp;":"&amp;ADDRESS($B109,$X$2-1+Z$8)),INDIRECT(ADDRESS($B$11,$X$2)&amp;":"&amp;ADDRESS($B$11,$X$2-1+Z$8)),INDIRECT("rP!"&amp;ADDRESS(Prcsses!$B75,$X$2+$P$8-Z$8)&amp;":"&amp;ADDRESS(Prcsses!$B75,$X$2-1+$P$8))))</f>
        <v>2000</v>
      </c>
      <c r="AA293" s="5">
        <f ca="1">IF(AA$4="",0,SUMPRODUCT(INDIRECT(ADDRESS($B109,$X$2)&amp;":"&amp;ADDRESS($B109,$X$2-1+AA$8)),INDIRECT(ADDRESS($B$11,$X$2)&amp;":"&amp;ADDRESS($B$11,$X$2-1+AA$8)),INDIRECT("rP!"&amp;ADDRESS(Prcsses!$B75,$X$2+$P$8-AA$8)&amp;":"&amp;ADDRESS(Prcsses!$B75,$X$2-1+$P$8))))</f>
        <v>5000</v>
      </c>
      <c r="AB293" s="5">
        <f ca="1">IF(AB$4="",0,SUMPRODUCT(INDIRECT(ADDRESS($B109,$X$2)&amp;":"&amp;ADDRESS($B109,$X$2-1+AB$8)),INDIRECT(ADDRESS($B$11,$X$2)&amp;":"&amp;ADDRESS($B$11,$X$2-1+AB$8)),INDIRECT("rP!"&amp;ADDRESS(Prcsses!$B75,$X$2+$P$8-AB$8)&amp;":"&amp;ADDRESS(Prcsses!$B75,$X$2-1+$P$8))))</f>
        <v>9000</v>
      </c>
      <c r="AC293" s="5">
        <f ca="1">IF(AC$4="",0,SUMPRODUCT(INDIRECT(ADDRESS($B109,$X$2)&amp;":"&amp;ADDRESS($B109,$X$2-1+AC$8)),INDIRECT(ADDRESS($B$11,$X$2)&amp;":"&amp;ADDRESS($B$11,$X$2-1+AC$8)),INDIRECT("rP!"&amp;ADDRESS(Prcsses!$B75,$X$2+$P$8-AC$8)&amp;":"&amp;ADDRESS(Prcsses!$B75,$X$2-1+$P$8))))</f>
        <v>12000</v>
      </c>
      <c r="AD293" s="5">
        <f ca="1">IF(AD$4="",0,SUMPRODUCT(INDIRECT(ADDRESS($B109,$X$2)&amp;":"&amp;ADDRESS($B109,$X$2-1+AD$8)),INDIRECT(ADDRESS($B$11,$X$2)&amp;":"&amp;ADDRESS($B$11,$X$2-1+AD$8)),INDIRECT("rP!"&amp;ADDRESS(Prcsses!$B75,$X$2+$P$8-AD$8)&amp;":"&amp;ADDRESS(Prcsses!$B75,$X$2-1+$P$8))))</f>
        <v>15180</v>
      </c>
      <c r="AE293" s="5">
        <f ca="1">IF(AE$4="",0,SUMPRODUCT(INDIRECT(ADDRESS($B109,$X$2)&amp;":"&amp;ADDRESS($B109,$X$2-1+AE$8)),INDIRECT(ADDRESS($B$11,$X$2)&amp;":"&amp;ADDRESS($B$11,$X$2-1+AE$8)),INDIRECT("rP!"&amp;ADDRESS(Prcsses!$B75,$X$2+$P$8-AE$8)&amp;":"&amp;ADDRESS(Prcsses!$B75,$X$2-1+$P$8))))</f>
        <v>18390</v>
      </c>
      <c r="AF293" s="5">
        <f ca="1">IF(AF$4="",0,SUMPRODUCT(INDIRECT(ADDRESS($B109,$X$2)&amp;":"&amp;ADDRESS($B109,$X$2-1+AF$8)),INDIRECT(ADDRESS($B$11,$X$2)&amp;":"&amp;ADDRESS($B$11,$X$2-1+AF$8)),INDIRECT("rP!"&amp;ADDRESS(Prcsses!$B75,$X$2+$P$8-AF$8)&amp;":"&amp;ADDRESS(Prcsses!$B75,$X$2-1+$P$8))))</f>
        <v>21630</v>
      </c>
      <c r="AG293" s="5">
        <f ca="1">IF(AG$4="",0,SUMPRODUCT(INDIRECT(ADDRESS($B109,$X$2)&amp;":"&amp;ADDRESS($B109,$X$2-1+AG$8)),INDIRECT(ADDRESS($B$11,$X$2)&amp;":"&amp;ADDRESS($B$11,$X$2-1+AG$8)),INDIRECT("rP!"&amp;ADDRESS(Prcsses!$B75,$X$2+$P$8-AG$8)&amp;":"&amp;ADDRESS(Prcsses!$B75,$X$2-1+$P$8))))</f>
        <v>24720</v>
      </c>
      <c r="AH293" s="5">
        <f ca="1">IF(AH$4="",0,SUMPRODUCT(INDIRECT(ADDRESS($B109,$X$2)&amp;":"&amp;ADDRESS($B109,$X$2-1+AH$8)),INDIRECT(ADDRESS($B$11,$X$2)&amp;":"&amp;ADDRESS($B$11,$X$2-1+AH$8)),INDIRECT("rP!"&amp;ADDRESS(Prcsses!$B75,$X$2+$P$8-AH$8)&amp;":"&amp;ADDRESS(Prcsses!$B75,$X$2-1+$P$8))))</f>
        <v>27810</v>
      </c>
      <c r="AI293" s="5">
        <f ca="1">IF(AI$4="",0,SUMPRODUCT(INDIRECT(ADDRESS($B109,$X$2)&amp;":"&amp;ADDRESS($B109,$X$2-1+AI$8)),INDIRECT(ADDRESS($B$11,$X$2)&amp;":"&amp;ADDRESS($B$11,$X$2-1+AI$8)),INDIRECT("rP!"&amp;ADDRESS(Prcsses!$B75,$X$2+$P$8-AI$8)&amp;":"&amp;ADDRESS(Prcsses!$B75,$X$2-1+$P$8))))</f>
        <v>30900</v>
      </c>
      <c r="AJ293" s="5">
        <f ca="1">IF(AJ$4="",0,SUMPRODUCT(INDIRECT(ADDRESS($B109,$X$2)&amp;":"&amp;ADDRESS($B109,$X$2-1+AJ$8)),INDIRECT(ADDRESS($B$11,$X$2)&amp;":"&amp;ADDRESS($B$11,$X$2-1+AJ$8)),INDIRECT("rP!"&amp;ADDRESS(Prcsses!$B75,$X$2+$P$8-AJ$8)&amp;":"&amp;ADDRESS(Prcsses!$B75,$X$2-1+$P$8))))</f>
        <v>34360.800000000003</v>
      </c>
      <c r="AK293" s="5">
        <f ca="1">IF(AK$4="",0,SUMPRODUCT(INDIRECT(ADDRESS($B109,$X$2)&amp;":"&amp;ADDRESS($B109,$X$2-1+AK$8)),INDIRECT(ADDRESS($B$11,$X$2)&amp;":"&amp;ADDRESS($B$11,$X$2-1+AK$8)),INDIRECT("rP!"&amp;ADDRESS(Prcsses!$B75,$X$2+$P$8-AK$8)&amp;":"&amp;ADDRESS(Prcsses!$B75,$X$2-1+$P$8))))</f>
        <v>37852.5</v>
      </c>
      <c r="AL293" s="5">
        <f ca="1">IF(AL$4="",0,SUMPRODUCT(INDIRECT(ADDRESS($B109,$X$2)&amp;":"&amp;ADDRESS($B109,$X$2-1+AL$8)),INDIRECT(ADDRESS($B$11,$X$2)&amp;":"&amp;ADDRESS($B$11,$X$2-1+AL$8)),INDIRECT("rP!"&amp;ADDRESS(Prcsses!$B75,$X$2+$P$8-AL$8)&amp;":"&amp;ADDRESS(Prcsses!$B75,$X$2-1+$P$8))))</f>
        <v>41375.1</v>
      </c>
      <c r="AM293" s="5">
        <f ca="1">IF(AM$4="",0,SUMPRODUCT(INDIRECT(ADDRESS($B109,$X$2)&amp;":"&amp;ADDRESS($B109,$X$2-1+AM$8)),INDIRECT(ADDRESS($B$11,$X$2)&amp;":"&amp;ADDRESS($B$11,$X$2-1+AM$8)),INDIRECT("rP!"&amp;ADDRESS(Prcsses!$B75,$X$2+$P$8-AM$8)&amp;":"&amp;ADDRESS(Prcsses!$B75,$X$2-1+$P$8))))</f>
        <v>44557.8</v>
      </c>
      <c r="AN293" s="5">
        <f ca="1">IF(AN$4="",0,SUMPRODUCT(INDIRECT(ADDRESS($B109,$X$2)&amp;":"&amp;ADDRESS($B109,$X$2-1+AN$8)),INDIRECT(ADDRESS($B$11,$X$2)&amp;":"&amp;ADDRESS($B$11,$X$2-1+AN$8)),INDIRECT("rP!"&amp;ADDRESS(Prcsses!$B75,$X$2+$P$8-AN$8)&amp;":"&amp;ADDRESS(Prcsses!$B75,$X$2-1+$P$8))))</f>
        <v>47740.5</v>
      </c>
      <c r="AO293" s="5">
        <f ca="1">IF(AO$4="",0,SUMPRODUCT(INDIRECT(ADDRESS($B109,$X$2)&amp;":"&amp;ADDRESS($B109,$X$2-1+AO$8)),INDIRECT(ADDRESS($B$11,$X$2)&amp;":"&amp;ADDRESS($B$11,$X$2-1+AO$8)),INDIRECT("rP!"&amp;ADDRESS(Prcsses!$B75,$X$2+$P$8-AO$8)&amp;":"&amp;ADDRESS(Prcsses!$B75,$X$2-1+$P$8))))</f>
        <v>50923.199999999997</v>
      </c>
      <c r="AP293" s="5">
        <f ca="1">IF(AP$4="",0,SUMPRODUCT(INDIRECT(ADDRESS($B109,$X$2)&amp;":"&amp;ADDRESS($B109,$X$2-1+AP$8)),INDIRECT(ADDRESS($B$11,$X$2)&amp;":"&amp;ADDRESS($B$11,$X$2-1+AP$8)),INDIRECT("rP!"&amp;ADDRESS(Prcsses!$B75,$X$2+$P$8-AP$8)&amp;":"&amp;ADDRESS(Prcsses!$B75,$X$2-1+$P$8))))</f>
        <v>54678.785999999993</v>
      </c>
      <c r="AQ293" s="5">
        <f ca="1">IF(AQ$4="",0,SUMPRODUCT(INDIRECT(ADDRESS($B109,$X$2)&amp;":"&amp;ADDRESS($B109,$X$2-1+AQ$8)),INDIRECT(ADDRESS($B$11,$X$2)&amp;":"&amp;ADDRESS($B$11,$X$2-1+AQ$8)),INDIRECT("rP!"&amp;ADDRESS(Prcsses!$B75,$X$2+$P$8-AQ$8)&amp;":"&amp;ADDRESS(Prcsses!$B75,$X$2-1+$P$8))))</f>
        <v>58466.199000000001</v>
      </c>
      <c r="AR293" s="5">
        <f ca="1">IF(AR$4="",0,SUMPRODUCT(INDIRECT(ADDRESS($B109,$X$2)&amp;":"&amp;ADDRESS($B109,$X$2-1+AR$8)),INDIRECT(ADDRESS($B$11,$X$2)&amp;":"&amp;ADDRESS($B$11,$X$2-1+AR$8)),INDIRECT("rP!"&amp;ADDRESS(Prcsses!$B75,$X$2+$P$8-AR$8)&amp;":"&amp;ADDRESS(Prcsses!$B75,$X$2-1+$P$8))))</f>
        <v>62285.439000000006</v>
      </c>
      <c r="AS293" s="5">
        <f ca="1">IF(AS$4="",0,SUMPRODUCT(INDIRECT(ADDRESS($B109,$X$2)&amp;":"&amp;ADDRESS($B109,$X$2-1+AS$8)),INDIRECT(ADDRESS($B$11,$X$2)&amp;":"&amp;ADDRESS($B$11,$X$2-1+AS$8)),INDIRECT("rP!"&amp;ADDRESS(Prcsses!$B75,$X$2+$P$8-AS$8)&amp;":"&amp;ADDRESS(Prcsses!$B75,$X$2-1+$P$8))))</f>
        <v>65563.62</v>
      </c>
      <c r="AT293" s="5">
        <f ca="1">IF(AT$4="",0,SUMPRODUCT(INDIRECT(ADDRESS($B109,$X$2)&amp;":"&amp;ADDRESS($B109,$X$2-1+AT$8)),INDIRECT(ADDRESS($B$11,$X$2)&amp;":"&amp;ADDRESS($B$11,$X$2-1+AT$8)),INDIRECT("rP!"&amp;ADDRESS(Prcsses!$B75,$X$2+$P$8-AT$8)&amp;":"&amp;ADDRESS(Prcsses!$B75,$X$2-1+$P$8))))</f>
        <v>68841.801000000007</v>
      </c>
      <c r="AU293" s="5">
        <f ca="1">IF(AU$4="",0,SUMPRODUCT(INDIRECT(ADDRESS($B109,$X$2)&amp;":"&amp;ADDRESS($B109,$X$2-1+AU$8)),INDIRECT(ADDRESS($B$11,$X$2)&amp;":"&amp;ADDRESS($B$11,$X$2-1+AU$8)),INDIRECT("rP!"&amp;ADDRESS(Prcsses!$B75,$X$2+$P$8-AU$8)&amp;":"&amp;ADDRESS(Prcsses!$B75,$X$2-1+$P$8))))</f>
        <v>72119.982000000004</v>
      </c>
      <c r="AV293" s="5">
        <f ca="1">IF(AV$4="",0,SUMPRODUCT(INDIRECT(ADDRESS($B109,$X$2)&amp;":"&amp;ADDRESS($B109,$X$2-1+AV$8)),INDIRECT(ADDRESS($B$11,$X$2)&amp;":"&amp;ADDRESS($B$11,$X$2-1+AV$8)),INDIRECT("rP!"&amp;ADDRESS(Prcsses!$B75,$X$2+$P$8-AV$8)&amp;":"&amp;ADDRESS(Prcsses!$B75,$X$2-1+$P$8))))</f>
        <v>76184.926439999996</v>
      </c>
      <c r="AW293" s="5">
        <f ca="1">IF(AW$4="",0,SUMPRODUCT(INDIRECT(ADDRESS($B109,$X$2)&amp;":"&amp;ADDRESS($B109,$X$2-1+AW$8)),INDIRECT(ADDRESS($B$11,$X$2)&amp;":"&amp;ADDRESS($B$11,$X$2-1+AW$8)),INDIRECT("rP!"&amp;ADDRESS(Prcsses!$B75,$X$2+$P$8-AW$8)&amp;":"&amp;ADDRESS(Prcsses!$B75,$X$2-1+$P$8))))</f>
        <v>80282.652689999988</v>
      </c>
      <c r="AX293" s="5">
        <f ca="1">IF(AX$4="",0,SUMPRODUCT(INDIRECT(ADDRESS($B109,$X$2)&amp;":"&amp;ADDRESS($B109,$X$2-1+AX$8)),INDIRECT(ADDRESS($B$11,$X$2)&amp;":"&amp;ADDRESS($B$11,$X$2-1+AX$8)),INDIRECT("rP!"&amp;ADDRESS(Prcsses!$B75,$X$2+$P$8-AX$8)&amp;":"&amp;ADDRESS(Prcsses!$B75,$X$2-1+$P$8))))</f>
        <v>84413.160749999995</v>
      </c>
      <c r="AY293" s="5">
        <f ca="1">IF(AY$4="",0,SUMPRODUCT(INDIRECT(ADDRESS($B109,$X$2)&amp;":"&amp;ADDRESS($B109,$X$2-1+AY$8)),INDIRECT(ADDRESS($B$11,$X$2)&amp;":"&amp;ADDRESS($B$11,$X$2-1+AY$8)),INDIRECT("rP!"&amp;ADDRESS(Prcsses!$B75,$X$2+$P$8-AY$8)&amp;":"&amp;ADDRESS(Prcsses!$B75,$X$2-1+$P$8))))</f>
        <v>87789.687179999994</v>
      </c>
      <c r="AZ293" s="5">
        <f ca="1">IF(AZ$4="",0,SUMPRODUCT(INDIRECT(ADDRESS($B109,$X$2)&amp;":"&amp;ADDRESS($B109,$X$2-1+AZ$8)),INDIRECT(ADDRESS($B$11,$X$2)&amp;":"&amp;ADDRESS($B$11,$X$2-1+AZ$8)),INDIRECT("rP!"&amp;ADDRESS(Prcsses!$B75,$X$2+$P$8-AZ$8)&amp;":"&amp;ADDRESS(Prcsses!$B75,$X$2-1+$P$8))))</f>
        <v>91166.213609999992</v>
      </c>
      <c r="BA293" s="5">
        <f ca="1">IF(BA$4="",0,SUMPRODUCT(INDIRECT(ADDRESS($B109,$X$2)&amp;":"&amp;ADDRESS($B109,$X$2-1+BA$8)),INDIRECT(ADDRESS($B$11,$X$2)&amp;":"&amp;ADDRESS($B$11,$X$2-1+BA$8)),INDIRECT("rP!"&amp;ADDRESS(Prcsses!$B75,$X$2+$P$8-BA$8)&amp;":"&amp;ADDRESS(Prcsses!$B75,$X$2-1+$P$8))))</f>
        <v>94542.74003999999</v>
      </c>
      <c r="BB293" s="5">
        <f ca="1">IF(BB$4="",0,SUMPRODUCT(INDIRECT(ADDRESS($B109,$X$2)&amp;":"&amp;ADDRESS($B109,$X$2-1+BB$8)),INDIRECT(ADDRESS($B$11,$X$2)&amp;":"&amp;ADDRESS($B$11,$X$2-1+BB$8)),INDIRECT("rP!"&amp;ADDRESS(Prcsses!$B75,$X$2+$P$8-BB$8)&amp;":"&amp;ADDRESS(Prcsses!$B75,$X$2-1+$P$8))))</f>
        <v>98932.224398999984</v>
      </c>
      <c r="BC293" s="5">
        <f ca="1">IF(BC$4="",0,SUMPRODUCT(INDIRECT(ADDRESS($B109,$X$2)&amp;":"&amp;ADDRESS($B109,$X$2-1+BC$8)),INDIRECT(ADDRESS($B$11,$X$2)&amp;":"&amp;ADDRESS($B$11,$X$2-1+BC$8)),INDIRECT("rP!"&amp;ADDRESS(Prcsses!$B75,$X$2+$P$8-BC$8)&amp;":"&amp;ADDRESS(Prcsses!$B75,$X$2-1+$P$8))))</f>
        <v>103355.47402229998</v>
      </c>
      <c r="BD293" s="5">
        <f ca="1">IF(BD$4="",0,SUMPRODUCT(INDIRECT(ADDRESS($B109,$X$2)&amp;":"&amp;ADDRESS($B109,$X$2-1+BD$8)),INDIRECT(ADDRESS($B$11,$X$2)&amp;":"&amp;ADDRESS($B$11,$X$2-1+BD$8)),INDIRECT("rP!"&amp;ADDRESS(Prcsses!$B75,$X$2+$P$8-BD$8)&amp;":"&amp;ADDRESS(Prcsses!$B75,$X$2-1+$P$8))))</f>
        <v>107812.48890989998</v>
      </c>
      <c r="BE293" s="5">
        <f ca="1">IF(BE$4="",0,SUMPRODUCT(INDIRECT(ADDRESS($B109,$X$2)&amp;":"&amp;ADDRESS($B109,$X$2-1+BE$8)),INDIRECT(ADDRESS($B$11,$X$2)&amp;":"&amp;ADDRESS($B$11,$X$2-1+BE$8)),INDIRECT("rP!"&amp;ADDRESS(Prcsses!$B75,$X$2+$P$8-BE$8)&amp;":"&amp;ADDRESS(Prcsses!$B75,$X$2-1+$P$8))))</f>
        <v>111290.31113279998</v>
      </c>
      <c r="BF293" s="5">
        <f ca="1">IF(BF$4="",0,SUMPRODUCT(INDIRECT(ADDRESS($B109,$X$2)&amp;":"&amp;ADDRESS($B109,$X$2-1+BF$8)),INDIRECT(ADDRESS($B$11,$X$2)&amp;":"&amp;ADDRESS($B$11,$X$2-1+BF$8)),INDIRECT("rP!"&amp;ADDRESS(Prcsses!$B75,$X$2+$P$8-BF$8)&amp;":"&amp;ADDRESS(Prcsses!$B75,$X$2-1+$P$8))))</f>
        <v>114768.13335569997</v>
      </c>
      <c r="BG293" s="5">
        <f ca="1">IF(BG$4="",0,SUMPRODUCT(INDIRECT(ADDRESS($B109,$X$2)&amp;":"&amp;ADDRESS($B109,$X$2-1+BG$8)),INDIRECT(ADDRESS($B$11,$X$2)&amp;":"&amp;ADDRESS($B$11,$X$2-1+BG$8)),INDIRECT("rP!"&amp;ADDRESS(Prcsses!$B75,$X$2+$P$8-BG$8)&amp;":"&amp;ADDRESS(Prcsses!$B75,$X$2-1+$P$8))))</f>
        <v>118245.95557859998</v>
      </c>
      <c r="BH293" s="5">
        <f ca="1">IF(BH$4="",0,SUMPRODUCT(INDIRECT(ADDRESS($B109,$X$2)&amp;":"&amp;ADDRESS($B109,$X$2-1+BH$8)),INDIRECT(ADDRESS($B$11,$X$2)&amp;":"&amp;ADDRESS($B$11,$X$2-1+BH$8)),INDIRECT("rP!"&amp;ADDRESS(Prcsses!$B75,$X$2+$P$8-BH$8)&amp;":"&amp;ADDRESS(Prcsses!$B75,$X$2-1+$P$8))))</f>
        <v>122975.79380174399</v>
      </c>
      <c r="BI293" s="5">
        <f ca="1">IF(BI$4="",0,SUMPRODUCT(INDIRECT(ADDRESS($B109,$X$2)&amp;":"&amp;ADDRESS($B109,$X$2-1+BI$8)),INDIRECT(ADDRESS($B$11,$X$2)&amp;":"&amp;ADDRESS($B$11,$X$2-1+BI$8)),INDIRECT("rP!"&amp;ADDRESS(Prcsses!$B75,$X$2+$P$8-BI$8)&amp;":"&amp;ADDRESS(Prcsses!$B75,$X$2-1+$P$8))))</f>
        <v>127740.41024711698</v>
      </c>
      <c r="BJ293" s="5">
        <f ca="1">IF(BJ$4="",0,SUMPRODUCT(INDIRECT(ADDRESS($B109,$X$2)&amp;":"&amp;ADDRESS($B109,$X$2-1+BJ$8)),INDIRECT(ADDRESS($B$11,$X$2)&amp;":"&amp;ADDRESS($B$11,$X$2-1+BJ$8)),INDIRECT("rP!"&amp;ADDRESS(Prcsses!$B75,$X$2+$P$8-BJ$8)&amp;":"&amp;ADDRESS(Prcsses!$B75,$X$2-1+$P$8))))</f>
        <v>132539.80491471899</v>
      </c>
      <c r="BK293" s="5">
        <f ca="1">IF(BK$4="",0,SUMPRODUCT(INDIRECT(ADDRESS($B109,$X$2)&amp;":"&amp;ADDRESS($B109,$X$2-1+BK$8)),INDIRECT(ADDRESS($B$11,$X$2)&amp;":"&amp;ADDRESS($B$11,$X$2-1+BK$8)),INDIRECT("rP!"&amp;ADDRESS(Prcsses!$B75,$X$2+$P$8-BK$8)&amp;":"&amp;ADDRESS(Prcsses!$B75,$X$2-1+$P$8))))</f>
        <v>136121.96180430599</v>
      </c>
      <c r="BL293" s="5">
        <f ca="1">IF(BL$4="",0,SUMPRODUCT(INDIRECT(ADDRESS($B109,$X$2)&amp;":"&amp;ADDRESS($B109,$X$2-1+BL$8)),INDIRECT(ADDRESS($B$11,$X$2)&amp;":"&amp;ADDRESS($B$11,$X$2-1+BL$8)),INDIRECT("rP!"&amp;ADDRESS(Prcsses!$B75,$X$2+$P$8-BL$8)&amp;":"&amp;ADDRESS(Prcsses!$B75,$X$2-1+$P$8))))</f>
        <v>139704.11869389299</v>
      </c>
      <c r="BM293" s="5">
        <f ca="1">IF(BM$4="",0,SUMPRODUCT(INDIRECT(ADDRESS($B109,$X$2)&amp;":"&amp;ADDRESS($B109,$X$2-1+BM$8)),INDIRECT(ADDRESS($B$11,$X$2)&amp;":"&amp;ADDRESS($B$11,$X$2-1+BM$8)),INDIRECT("rP!"&amp;ADDRESS(Prcsses!$B75,$X$2+$P$8-BM$8)&amp;":"&amp;ADDRESS(Prcsses!$B75,$X$2-1+$P$8))))</f>
        <v>143286.27558347999</v>
      </c>
      <c r="BN293" s="5">
        <f ca="1">IF(BN$4="",0,SUMPRODUCT(INDIRECT(ADDRESS($B109,$X$2)&amp;":"&amp;ADDRESS($B109,$X$2-1+BN$8)),INDIRECT(ADDRESS($B$11,$X$2)&amp;":"&amp;ADDRESS($B$11,$X$2-1+BN$8)),INDIRECT("rP!"&amp;ADDRESS(Prcsses!$B75,$X$2+$P$8-BN$8)&amp;":"&amp;ADDRESS(Prcsses!$B75,$X$2-1+$P$8))))</f>
        <v>148372.93836669353</v>
      </c>
      <c r="BO293" s="5">
        <f ca="1">IF(BO$4="",0,SUMPRODUCT(INDIRECT(ADDRESS($B109,$X$2)&amp;":"&amp;ADDRESS($B109,$X$2-1+BO$8)),INDIRECT(ADDRESS($B$11,$X$2)&amp;":"&amp;ADDRESS($B$11,$X$2-1+BO$8)),INDIRECT("rP!"&amp;ADDRESS(Prcsses!$B75,$X$2+$P$8-BO$8)&amp;":"&amp;ADDRESS(Prcsses!$B75,$X$2-1+$P$8))))</f>
        <v>153495.42271880293</v>
      </c>
      <c r="BP293" s="5">
        <f ca="1">IF(BP$4="",0,SUMPRODUCT(INDIRECT(ADDRESS($B109,$X$2)&amp;":"&amp;ADDRESS($B109,$X$2-1+BP$8)),INDIRECT(ADDRESS($B$11,$X$2)&amp;":"&amp;ADDRESS($B$11,$X$2-1+BP$8)),INDIRECT("rP!"&amp;ADDRESS(Prcsses!$B75,$X$2+$P$8-BP$8)&amp;":"&amp;ADDRESS(Prcsses!$B75,$X$2-1+$P$8))))</f>
        <v>158653.72863980825</v>
      </c>
      <c r="BQ293" s="5">
        <f ca="1">IF(BQ$4="",0,SUMPRODUCT(INDIRECT(ADDRESS($B109,$X$2)&amp;":"&amp;ADDRESS($B109,$X$2-1+BQ$8)),INDIRECT(ADDRESS($B$11,$X$2)&amp;":"&amp;ADDRESS($B$11,$X$2-1+BQ$8)),INDIRECT("rP!"&amp;ADDRESS(Prcsses!$B75,$X$2+$P$8-BQ$8)&amp;":"&amp;ADDRESS(Prcsses!$B75,$X$2-1+$P$8))))</f>
        <v>162343.35023608286</v>
      </c>
      <c r="BR293" s="5">
        <f ca="1">IF(BR$4="",0,SUMPRODUCT(INDIRECT(ADDRESS($B109,$X$2)&amp;":"&amp;ADDRESS($B109,$X$2-1+BR$8)),INDIRECT(ADDRESS($B$11,$X$2)&amp;":"&amp;ADDRESS($B$11,$X$2-1+BR$8)),INDIRECT("rP!"&amp;ADDRESS(Prcsses!$B75,$X$2+$P$8-BR$8)&amp;":"&amp;ADDRESS(Prcsses!$B75,$X$2-1+$P$8))))</f>
        <v>166032.97183235746</v>
      </c>
      <c r="BS293" s="5">
        <f ca="1">IF(BS$4="",0,SUMPRODUCT(INDIRECT(ADDRESS($B109,$X$2)&amp;":"&amp;ADDRESS($B109,$X$2-1+BS$8)),INDIRECT(ADDRESS($B$11,$X$2)&amp;":"&amp;ADDRESS($B$11,$X$2-1+BS$8)),INDIRECT("rP!"&amp;ADDRESS(Prcsses!$B75,$X$2+$P$8-BS$8)&amp;":"&amp;ADDRESS(Prcsses!$B75,$X$2-1+$P$8))))</f>
        <v>169722.59342863207</v>
      </c>
      <c r="BT293" s="5">
        <f ca="1">IF(BT$4="",0,SUMPRODUCT(INDIRECT(ADDRESS($B109,$X$2)&amp;":"&amp;ADDRESS($B109,$X$2-1+BT$8)),INDIRECT(ADDRESS($B$11,$X$2)&amp;":"&amp;ADDRESS($B$11,$X$2-1+BT$8)),INDIRECT("rP!"&amp;ADDRESS(Prcsses!$B75,$X$2+$P$8-BT$8)&amp;":"&amp;ADDRESS(Prcsses!$B75,$X$2-1+$P$8))))</f>
        <v>175183.23339111847</v>
      </c>
      <c r="BU293" s="5">
        <f ca="1">IF(BU$4="",0,SUMPRODUCT(INDIRECT(ADDRESS($B109,$X$2)&amp;":"&amp;ADDRESS($B109,$X$2-1+BU$8)),INDIRECT(ADDRESS($B$11,$X$2)&amp;":"&amp;ADDRESS($B$11,$X$2-1+BU$8)),INDIRECT("rP!"&amp;ADDRESS(Prcsses!$B75,$X$2+$P$8-BU$8)&amp;":"&amp;ADDRESS(Prcsses!$B75,$X$2-1+$P$8))))</f>
        <v>180680.76956956764</v>
      </c>
      <c r="BV293" s="5">
        <f ca="1">IF(BV$4="",0,SUMPRODUCT(INDIRECT(ADDRESS($B109,$X$2)&amp;":"&amp;ADDRESS($B109,$X$2-1+BV$8)),INDIRECT(ADDRESS($B$11,$X$2)&amp;":"&amp;ADDRESS($B$11,$X$2-1+BV$8)),INDIRECT("rP!"&amp;ADDRESS(Prcsses!$B75,$X$2+$P$8-BV$8)&amp;":"&amp;ADDRESS(Prcsses!$B75,$X$2-1+$P$8))))</f>
        <v>186215.20196397952</v>
      </c>
      <c r="BW293" s="5">
        <f ca="1">IF(BW$4="",0,SUMPRODUCT(INDIRECT(ADDRESS($B109,$X$2)&amp;":"&amp;ADDRESS($B109,$X$2-1+BW$8)),INDIRECT(ADDRESS($B$11,$X$2)&amp;":"&amp;ADDRESS($B$11,$X$2-1+BW$8)),INDIRECT("rP!"&amp;ADDRESS(Prcsses!$B75,$X$2+$P$8-BW$8)&amp;":"&amp;ADDRESS(Prcsses!$B75,$X$2-1+$P$8))))</f>
        <v>190015.51220814238</v>
      </c>
      <c r="BX293" s="5">
        <f ca="1">IF(BX$4="",0,SUMPRODUCT(INDIRECT(ADDRESS($B109,$X$2)&amp;":"&amp;ADDRESS($B109,$X$2-1+BX$8)),INDIRECT(ADDRESS($B$11,$X$2)&amp;":"&amp;ADDRESS($B$11,$X$2-1+BX$8)),INDIRECT("rP!"&amp;ADDRESS(Prcsses!$B75,$X$2+$P$8-BX$8)&amp;":"&amp;ADDRESS(Prcsses!$B75,$X$2-1+$P$8))))</f>
        <v>193815.82245230523</v>
      </c>
      <c r="BY293" s="5">
        <f ca="1">IF(BY$4="",0,SUMPRODUCT(INDIRECT(ADDRESS($B109,$X$2)&amp;":"&amp;ADDRESS($B109,$X$2-1+BY$8)),INDIRECT(ADDRESS($B$11,$X$2)&amp;":"&amp;ADDRESS($B$11,$X$2-1+BY$8)),INDIRECT("rP!"&amp;ADDRESS(Prcsses!$B75,$X$2+$P$8-BY$8)&amp;":"&amp;ADDRESS(Prcsses!$B75,$X$2-1+$P$8))))</f>
        <v>197616.13269646809</v>
      </c>
      <c r="BZ293" s="5">
        <f ca="1">IF(BZ$4="",0,SUMPRODUCT(INDIRECT(ADDRESS($B109,$X$2)&amp;":"&amp;ADDRESS($B109,$X$2-1+BZ$8)),INDIRECT(ADDRESS($B$11,$X$2)&amp;":"&amp;ADDRESS($B$11,$X$2-1+BZ$8)),INDIRECT("rP!"&amp;ADDRESS(Prcsses!$B75,$X$2+$P$8-BZ$8)&amp;":"&amp;ADDRESS(Prcsses!$B75,$X$2-1+$P$8))))</f>
        <v>203468.61047247887</v>
      </c>
      <c r="CA293" s="5">
        <f ca="1">IF(CA$4="",0,SUMPRODUCT(INDIRECT(ADDRESS($B109,$X$2)&amp;":"&amp;ADDRESS($B109,$X$2-1+CA$8)),INDIRECT(ADDRESS($B$11,$X$2)&amp;":"&amp;ADDRESS($B$11,$X$2-1+CA$8)),INDIRECT("rP!"&amp;ADDRESS(Prcsses!$B75,$X$2+$P$8-CA$8)&amp;":"&amp;ADDRESS(Prcsses!$B75,$X$2-1+$P$8))))</f>
        <v>209359.09135093127</v>
      </c>
      <c r="CB293" s="5">
        <f ca="1">IF(CB$4="",0,SUMPRODUCT(INDIRECT(ADDRESS($B109,$X$2)&amp;":"&amp;ADDRESS($B109,$X$2-1+CB$8)),INDIRECT(ADDRESS($B$11,$X$2)&amp;":"&amp;ADDRESS($B$11,$X$2-1+CB$8)),INDIRECT("rP!"&amp;ADDRESS(Prcsses!$B75,$X$2+$P$8-CB$8)&amp;":"&amp;ADDRESS(Prcsses!$B75,$X$2-1+$P$8))))</f>
        <v>215287.57533182536</v>
      </c>
      <c r="CC293" s="5">
        <f ca="1">IF(CC$4="",0,SUMPRODUCT(INDIRECT(ADDRESS($B109,$X$2)&amp;":"&amp;ADDRESS($B109,$X$2-1+CC$8)),INDIRECT(ADDRESS($B$11,$X$2)&amp;":"&amp;ADDRESS($B$11,$X$2-1+CC$8)),INDIRECT("rP!"&amp;ADDRESS(Prcsses!$B75,$X$2+$P$8-CC$8)&amp;":"&amp;ADDRESS(Prcsses!$B75,$X$2-1+$P$8))))</f>
        <v>219201.89488331307</v>
      </c>
      <c r="CD293" s="5">
        <f ca="1">IF(CD$4="",0,SUMPRODUCT(INDIRECT(ADDRESS($B109,$X$2)&amp;":"&amp;ADDRESS($B109,$X$2-1+CD$8)),INDIRECT(ADDRESS($B$11,$X$2)&amp;":"&amp;ADDRESS($B$11,$X$2-1+CD$8)),INDIRECT("rP!"&amp;ADDRESS(Prcsses!$B75,$X$2+$P$8-CD$8)&amp;":"&amp;ADDRESS(Prcsses!$B75,$X$2-1+$P$8))))</f>
        <v>223116.21443480079</v>
      </c>
      <c r="CE293" s="5">
        <f ca="1">IF(CE$4="",0,SUMPRODUCT(INDIRECT(ADDRESS($B109,$X$2)&amp;":"&amp;ADDRESS($B109,$X$2-1+CE$8)),INDIRECT(ADDRESS($B$11,$X$2)&amp;":"&amp;ADDRESS($B$11,$X$2-1+CE$8)),INDIRECT("rP!"&amp;ADDRESS(Prcsses!$B75,$X$2+$P$8-CE$8)&amp;":"&amp;ADDRESS(Prcsses!$B75,$X$2-1+$P$8))))</f>
        <v>227030.53398628853</v>
      </c>
      <c r="CF293" s="5">
        <f ca="1">IF(CF$4="",0,SUMPRODUCT(INDIRECT(ADDRESS($B109,$X$2)&amp;":"&amp;ADDRESS($B109,$X$2-1+CF$8)),INDIRECT(ADDRESS($B$11,$X$2)&amp;":"&amp;ADDRESS($B$11,$X$2-1+CF$8)),INDIRECT("rP!"&amp;ADDRESS(Prcsses!$B75,$X$2+$P$8-CF$8)&amp;":"&amp;ADDRESS(Prcsses!$B75,$X$2-1+$P$8))))</f>
        <v>0</v>
      </c>
    </row>
    <row r="294" spans="2:84" s="26" customFormat="1" ht="12" x14ac:dyDescent="0.25">
      <c r="B294" s="13"/>
      <c r="M294" s="55"/>
      <c r="N294" s="44" t="s">
        <v>21</v>
      </c>
      <c r="O294" s="45"/>
      <c r="P294" s="46"/>
      <c r="Q294" s="89"/>
      <c r="U294" s="41"/>
      <c r="V294" s="42"/>
      <c r="W294" s="43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</row>
    <row r="296" spans="2:84" x14ac:dyDescent="0.3">
      <c r="B296" s="13">
        <f>ROW()</f>
        <v>296</v>
      </c>
      <c r="H296" s="1" t="s">
        <v>180</v>
      </c>
      <c r="M296" s="53" t="s">
        <v>18</v>
      </c>
      <c r="P296" s="72" t="str">
        <f>Lists!$AI$10</f>
        <v>CF(-)</v>
      </c>
      <c r="U296" s="5">
        <f ca="1">SUM(INDIRECT(ADDRESS($B296,$X$2)&amp;":"&amp;ADDRESS($B296,$X$2-1+$P$8)))</f>
        <v>62728701.424407534</v>
      </c>
      <c r="X296" s="5">
        <f ca="1">IF(X$4="",0,$P297*(IF(X$1=1,SUMIFS(INDIRECT(ADDRESS($B$121,$X$2)&amp;":"&amp;ADDRESS($B$121,$X$2-1+$P$8)),INDIRECT(ADDRESS(1,$X$2)&amp;":"&amp;ADDRESS(1,$X$2-1+$P$8)),"&gt;="&amp;1,INDIRECT(ADDRESS(1,$X$2)&amp;":"&amp;ADDRESS(1,$X$2-1+$P$8)),"&lt;="&amp;INT($P299))+($P299-INT($P299))*SUMIFS(INDIRECT(ADDRESS($B$121,$X$2)&amp;":"&amp;ADDRESS($B$121,$X$2-1+$P$8)),INDIRECT(ADDRESS(1,$X$2)&amp;":"&amp;ADDRESS(1,$X$2-1+$P$8)),INT($P299)+1),0)+($P299-INT($P299))*SUMIFS(INDIRECT(ADDRESS($B$121,$X$2)&amp;":"&amp;ADDRESS($B$121,$X$2-1+$P$8)),INDIRECT(ADDRESS(1,$X$2)&amp;":"&amp;ADDRESS(1,$X$2-1+$P$8)),X$1+INT($P299)+1)+(INT($P299)+1-$P299)*SUMIFS(INDIRECT(ADDRESS($B$121,$X$2)&amp;":"&amp;ADDRESS($B$121,$X$2-1+$P$8)),INDIRECT(ADDRESS(1,$X$2)&amp;":"&amp;ADDRESS(1,$X$2-1+$P$8)),X$1+INT($P299)))+$P300*((-$P302-INT(-$P302))*SUMIFS(INDIRECT(ADDRESS($B$121,$X$2)&amp;":"&amp;ADDRESS($B$121,$X$2-1+$P$8)),INDIRECT(ADDRESS(1,$X$2)&amp;":"&amp;ADDRESS(1,$X$2-1+$P$8)),X$1+INT(-$P302)+1)+(INT(-$P302)+1+$P302)*SUMIFS(INDIRECT(ADDRESS($B$121,$X$2)&amp;":"&amp;ADDRESS($B$121,$X$2-1+$P$8)),INDIRECT(ADDRESS(1,$X$2)&amp;":"&amp;ADDRESS(1,$X$2-1+$P$8)),X$1+INT(-$P302))))</f>
        <v>140000</v>
      </c>
      <c r="Y296" s="5">
        <f t="shared" ref="Y296:AI296" ca="1" si="198">IF(Y$4="",0,$P297*(IF(Y$1=1,SUMIFS(INDIRECT(ADDRESS($B$121,$X$2)&amp;":"&amp;ADDRESS($B$121,$X$2-1+$P$8)),INDIRECT(ADDRESS(1,$X$2)&amp;":"&amp;ADDRESS(1,$X$2-1+$P$8)),"&gt;="&amp;1,INDIRECT(ADDRESS(1,$X$2)&amp;":"&amp;ADDRESS(1,$X$2-1+$P$8)),"&lt;="&amp;INT($P299))+($P299-INT($P299))*SUMIFS(INDIRECT(ADDRESS($B$121,$X$2)&amp;":"&amp;ADDRESS($B$121,$X$2-1+$P$8)),INDIRECT(ADDRESS(1,$X$2)&amp;":"&amp;ADDRESS(1,$X$2-1+$P$8)),INT($P299)+1),0)+($P299-INT($P299))*SUMIFS(INDIRECT(ADDRESS($B$121,$X$2)&amp;":"&amp;ADDRESS($B$121,$X$2-1+$P$8)),INDIRECT(ADDRESS(1,$X$2)&amp;":"&amp;ADDRESS(1,$X$2-1+$P$8)),Y$1+INT($P299)+1)+(INT($P299)+1-$P299)*SUMIFS(INDIRECT(ADDRESS($B$121,$X$2)&amp;":"&amp;ADDRESS($B$121,$X$2-1+$P$8)),INDIRECT(ADDRESS(1,$X$2)&amp;":"&amp;ADDRESS(1,$X$2-1+$P$8)),Y$1+INT($P299)))+$P300*((-$P302-INT(-$P302))*SUMIFS(INDIRECT(ADDRESS($B$121,$X$2)&amp;":"&amp;ADDRESS($B$121,$X$2-1+$P$8)),INDIRECT(ADDRESS(1,$X$2)&amp;":"&amp;ADDRESS(1,$X$2-1+$P$8)),Y$1+INT(-$P302)+1)+(INT(-$P302)+1+$P302)*SUMIFS(INDIRECT(ADDRESS($B$121,$X$2)&amp;":"&amp;ADDRESS($B$121,$X$2-1+$P$8)),INDIRECT(ADDRESS(1,$X$2)&amp;":"&amp;ADDRESS(1,$X$2-1+$P$8)),Y$1+INT(-$P302))))</f>
        <v>365000</v>
      </c>
      <c r="Z296" s="5">
        <f t="shared" ca="1" si="198"/>
        <v>525000</v>
      </c>
      <c r="AA296" s="5">
        <f t="shared" ca="1" si="198"/>
        <v>600000</v>
      </c>
      <c r="AB296" s="5">
        <f t="shared" ca="1" si="198"/>
        <v>600000</v>
      </c>
      <c r="AC296" s="5">
        <f t="shared" ca="1" si="198"/>
        <v>600000</v>
      </c>
      <c r="AD296" s="5">
        <f t="shared" ca="1" si="198"/>
        <v>607500</v>
      </c>
      <c r="AE296" s="5">
        <f t="shared" ca="1" si="198"/>
        <v>615000</v>
      </c>
      <c r="AF296" s="5">
        <f t="shared" ca="1" si="198"/>
        <v>650875</v>
      </c>
      <c r="AG296" s="5">
        <f t="shared" ca="1" si="198"/>
        <v>686750</v>
      </c>
      <c r="AH296" s="5">
        <f t="shared" ca="1" si="198"/>
        <v>686750</v>
      </c>
      <c r="AI296" s="5">
        <f t="shared" ca="1" si="198"/>
        <v>686750</v>
      </c>
      <c r="AJ296" s="5">
        <f t="shared" ref="AJ296:CF296" ca="1" si="199">IF(AJ$4="",0,$P297*(IF(AJ$1=1,SUMIFS(INDIRECT(ADDRESS($B$121,$X$2)&amp;":"&amp;ADDRESS($B$121,$X$2-1+$P$8)),INDIRECT(ADDRESS(1,$X$2)&amp;":"&amp;ADDRESS(1,$X$2-1+$P$8)),"&gt;="&amp;1,INDIRECT(ADDRESS(1,$X$2)&amp;":"&amp;ADDRESS(1,$X$2-1+$P$8)),"&lt;="&amp;INT($P299))+($P299-INT($P299))*SUMIFS(INDIRECT(ADDRESS($B$121,$X$2)&amp;":"&amp;ADDRESS($B$121,$X$2-1+$P$8)),INDIRECT(ADDRESS(1,$X$2)&amp;":"&amp;ADDRESS(1,$X$2-1+$P$8)),INT($P299)+1),0)+($P299-INT($P299))*SUMIFS(INDIRECT(ADDRESS($B$121,$X$2)&amp;":"&amp;ADDRESS($B$121,$X$2-1+$P$8)),INDIRECT(ADDRESS(1,$X$2)&amp;":"&amp;ADDRESS(1,$X$2-1+$P$8)),AJ$1+INT($P299)+1)+(INT($P299)+1-$P299)*SUMIFS(INDIRECT(ADDRESS($B$121,$X$2)&amp;":"&amp;ADDRESS($B$121,$X$2-1+$P$8)),INDIRECT(ADDRESS(1,$X$2)&amp;":"&amp;ADDRESS(1,$X$2-1+$P$8)),AJ$1+INT($P299)))+$P300*((-$P302-INT(-$P302))*SUMIFS(INDIRECT(ADDRESS($B$121,$X$2)&amp;":"&amp;ADDRESS($B$121,$X$2-1+$P$8)),INDIRECT(ADDRESS(1,$X$2)&amp;":"&amp;ADDRESS(1,$X$2-1+$P$8)),AJ$1+INT(-$P302)+1)+(INT(-$P302)+1+$P302)*SUMIFS(INDIRECT(ADDRESS($B$121,$X$2)&amp;":"&amp;ADDRESS($B$121,$X$2-1+$P$8)),INDIRECT(ADDRESS(1,$X$2)&amp;":"&amp;ADDRESS(1,$X$2-1+$P$8)),AJ$1+INT(-$P302))))</f>
        <v>695334.375</v>
      </c>
      <c r="AK296" s="5">
        <f t="shared" ca="1" si="199"/>
        <v>703918.75</v>
      </c>
      <c r="AL296" s="5">
        <f t="shared" ca="1" si="199"/>
        <v>703918.75</v>
      </c>
      <c r="AM296" s="5">
        <f t="shared" ca="1" si="199"/>
        <v>703918.75</v>
      </c>
      <c r="AN296" s="5">
        <f t="shared" ca="1" si="199"/>
        <v>740690.625</v>
      </c>
      <c r="AO296" s="5">
        <f t="shared" ca="1" si="199"/>
        <v>777462.5</v>
      </c>
      <c r="AP296" s="5">
        <f t="shared" ca="1" si="199"/>
        <v>787180.78124999988</v>
      </c>
      <c r="AQ296" s="5">
        <f t="shared" ca="1" si="199"/>
        <v>796899.06249999977</v>
      </c>
      <c r="AR296" s="5">
        <f t="shared" ca="1" si="199"/>
        <v>839974.68749999977</v>
      </c>
      <c r="AS296" s="5">
        <f t="shared" ca="1" si="199"/>
        <v>883050.31249999977</v>
      </c>
      <c r="AT296" s="5">
        <f t="shared" ca="1" si="199"/>
        <v>883050.31249999977</v>
      </c>
      <c r="AU296" s="5">
        <f t="shared" ca="1" si="199"/>
        <v>883050.31249999977</v>
      </c>
      <c r="AV296" s="5">
        <f t="shared" ca="1" si="199"/>
        <v>932721.89257812477</v>
      </c>
      <c r="AW296" s="5">
        <f t="shared" ca="1" si="199"/>
        <v>982393.47265624977</v>
      </c>
      <c r="AX296" s="5">
        <f t="shared" ca="1" si="199"/>
        <v>982393.47265624977</v>
      </c>
      <c r="AY296" s="5">
        <f t="shared" ca="1" si="199"/>
        <v>982393.47265624977</v>
      </c>
      <c r="AZ296" s="5">
        <f t="shared" ca="1" si="199"/>
        <v>982393.47265624977</v>
      </c>
      <c r="BA296" s="5">
        <f t="shared" ca="1" si="199"/>
        <v>982393.47265624977</v>
      </c>
      <c r="BB296" s="5">
        <f t="shared" ca="1" si="199"/>
        <v>994673.39106445282</v>
      </c>
      <c r="BC296" s="5">
        <f t="shared" ca="1" si="199"/>
        <v>1006953.3094726559</v>
      </c>
      <c r="BD296" s="5">
        <f t="shared" ca="1" si="199"/>
        <v>1046552.5969238278</v>
      </c>
      <c r="BE296" s="5">
        <f t="shared" ca="1" si="199"/>
        <v>1086151.8843749997</v>
      </c>
      <c r="BF296" s="5">
        <f t="shared" ca="1" si="199"/>
        <v>1086151.8843749997</v>
      </c>
      <c r="BG296" s="5">
        <f t="shared" ca="1" si="199"/>
        <v>1086151.8843749997</v>
      </c>
      <c r="BH296" s="5">
        <f t="shared" ca="1" si="199"/>
        <v>1099728.7829296873</v>
      </c>
      <c r="BI296" s="5">
        <f t="shared" ca="1" si="199"/>
        <v>1113305.6814843747</v>
      </c>
      <c r="BJ296" s="5">
        <f t="shared" ca="1" si="199"/>
        <v>1113305.6814843747</v>
      </c>
      <c r="BK296" s="5">
        <f t="shared" ca="1" si="199"/>
        <v>1113305.6814843747</v>
      </c>
      <c r="BL296" s="5">
        <f t="shared" ca="1" si="199"/>
        <v>1246670.4245788571</v>
      </c>
      <c r="BM296" s="5">
        <f t="shared" ca="1" si="199"/>
        <v>1380035.1676733394</v>
      </c>
      <c r="BN296" s="5">
        <f t="shared" ca="1" si="199"/>
        <v>1397285.6072692561</v>
      </c>
      <c r="BO296" s="5">
        <f t="shared" ca="1" si="199"/>
        <v>1414536.0468651729</v>
      </c>
      <c r="BP296" s="5">
        <f t="shared" ca="1" si="199"/>
        <v>1414536.0468651729</v>
      </c>
      <c r="BQ296" s="5">
        <f t="shared" ca="1" si="199"/>
        <v>1414536.0468651729</v>
      </c>
      <c r="BR296" s="5">
        <f t="shared" ca="1" si="199"/>
        <v>1414536.0468651729</v>
      </c>
      <c r="BS296" s="5">
        <f t="shared" ca="1" si="199"/>
        <v>1414536.0468651729</v>
      </c>
      <c r="BT296" s="5">
        <f t="shared" ca="1" si="199"/>
        <v>1474861.8488638345</v>
      </c>
      <c r="BU296" s="5">
        <f t="shared" ca="1" si="199"/>
        <v>1535187.6508624963</v>
      </c>
      <c r="BV296" s="5">
        <f t="shared" ca="1" si="199"/>
        <v>1535187.6508624963</v>
      </c>
      <c r="BW296" s="5">
        <f t="shared" ca="1" si="199"/>
        <v>1535187.6508624963</v>
      </c>
      <c r="BX296" s="5">
        <f t="shared" ca="1" si="199"/>
        <v>1535187.6508624963</v>
      </c>
      <c r="BY296" s="5">
        <f t="shared" ca="1" si="199"/>
        <v>1535187.6508624963</v>
      </c>
      <c r="BZ296" s="5">
        <f t="shared" ca="1" si="199"/>
        <v>1554377.4964982774</v>
      </c>
      <c r="CA296" s="5">
        <f t="shared" ca="1" si="199"/>
        <v>1573567.3421340585</v>
      </c>
      <c r="CB296" s="5">
        <f t="shared" ca="1" si="199"/>
        <v>1617277.5460822268</v>
      </c>
      <c r="CC296" s="5">
        <f t="shared" ca="1" si="199"/>
        <v>1660987.7500303951</v>
      </c>
      <c r="CD296" s="5">
        <f t="shared" ca="1" si="199"/>
        <v>1660987.7500303951</v>
      </c>
      <c r="CE296" s="5">
        <f t="shared" ca="1" si="199"/>
        <v>1660987.7500303951</v>
      </c>
      <c r="CF296" s="5">
        <f t="shared" ca="1" si="199"/>
        <v>0</v>
      </c>
    </row>
    <row r="297" spans="2:84" x14ac:dyDescent="0.3">
      <c r="B297" s="13">
        <f>ROW()</f>
        <v>297</v>
      </c>
      <c r="H297" s="1" t="str">
        <f t="shared" ref="H297:H302" si="200">$H$296</f>
        <v>Выплата з/п управленческого персонала</v>
      </c>
      <c r="I297" s="1" t="s">
        <v>173</v>
      </c>
      <c r="M297" s="53" t="s">
        <v>16</v>
      </c>
      <c r="O297" s="82"/>
      <c r="P297" s="86">
        <v>0.5</v>
      </c>
      <c r="W297" s="34"/>
    </row>
    <row r="298" spans="2:84" x14ac:dyDescent="0.3">
      <c r="B298" s="13">
        <f>ROW()</f>
        <v>298</v>
      </c>
      <c r="H298" s="1" t="str">
        <f t="shared" si="200"/>
        <v>Выплата з/п управленческого персонала</v>
      </c>
      <c r="I298" s="1" t="s">
        <v>174</v>
      </c>
      <c r="M298" s="53" t="s">
        <v>90</v>
      </c>
      <c r="O298" s="82"/>
      <c r="P298" s="87">
        <v>0</v>
      </c>
      <c r="W298" s="34"/>
    </row>
    <row r="299" spans="2:84" x14ac:dyDescent="0.3">
      <c r="B299" s="13">
        <f>ROW()</f>
        <v>299</v>
      </c>
      <c r="H299" s="1" t="str">
        <f t="shared" si="200"/>
        <v>Выплата з/п управленческого персонала</v>
      </c>
      <c r="I299" s="1" t="s">
        <v>175</v>
      </c>
      <c r="M299" s="53" t="s">
        <v>46</v>
      </c>
      <c r="P299" s="100">
        <f>IF(SUMIFS(Lists!$M:$M,Lists!$I:$I,$P$6)=0,0,$P298/SUMIFS(Lists!$M:$M,Lists!$I:$I,$P$6))</f>
        <v>0</v>
      </c>
      <c r="W299" s="34"/>
    </row>
    <row r="300" spans="2:84" x14ac:dyDescent="0.3">
      <c r="B300" s="13">
        <f>ROW()</f>
        <v>300</v>
      </c>
      <c r="H300" s="1" t="str">
        <f t="shared" si="200"/>
        <v>Выплата з/п управленческого персонала</v>
      </c>
      <c r="I300" s="1" t="s">
        <v>176</v>
      </c>
      <c r="M300" s="53" t="s">
        <v>16</v>
      </c>
      <c r="P300" s="101">
        <f>1-P297</f>
        <v>0.5</v>
      </c>
      <c r="W300" s="34"/>
    </row>
    <row r="301" spans="2:84" x14ac:dyDescent="0.3">
      <c r="B301" s="13">
        <f>ROW()</f>
        <v>301</v>
      </c>
      <c r="H301" s="1" t="str">
        <f t="shared" si="200"/>
        <v>Выплата з/п управленческого персонала</v>
      </c>
      <c r="I301" s="1" t="s">
        <v>177</v>
      </c>
      <c r="M301" s="53" t="s">
        <v>90</v>
      </c>
      <c r="O301" s="82"/>
      <c r="P301" s="87">
        <v>30</v>
      </c>
      <c r="W301" s="34"/>
    </row>
    <row r="302" spans="2:84" x14ac:dyDescent="0.3">
      <c r="B302" s="13">
        <f>ROW()</f>
        <v>302</v>
      </c>
      <c r="H302" s="1" t="str">
        <f t="shared" si="200"/>
        <v>Выплата з/п управленческого персонала</v>
      </c>
      <c r="I302" s="1" t="s">
        <v>175</v>
      </c>
      <c r="M302" s="53" t="s">
        <v>46</v>
      </c>
      <c r="P302" s="100">
        <f>IF(SUMIFS(Lists!$M:$M,Lists!$I:$I,$P$6)=0,0,$P301/SUMIFS(Lists!$M:$M,Lists!$I:$I,$P$6))</f>
        <v>1</v>
      </c>
      <c r="W302" s="34"/>
    </row>
    <row r="303" spans="2:84" x14ac:dyDescent="0.3">
      <c r="B303" s="13">
        <f>ROW()</f>
        <v>303</v>
      </c>
    </row>
    <row r="304" spans="2:84" x14ac:dyDescent="0.3">
      <c r="B304" s="13">
        <f>ROW()</f>
        <v>304</v>
      </c>
      <c r="H304" s="1" t="s">
        <v>181</v>
      </c>
      <c r="M304" s="53" t="s">
        <v>18</v>
      </c>
      <c r="P304" s="72" t="str">
        <f>Lists!$AI$10</f>
        <v>CF(-)</v>
      </c>
      <c r="U304" s="5">
        <f ca="1">SUM(INDIRECT(ADDRESS($B304,$X$2)&amp;":"&amp;ADDRESS($B304,$X$2-1+$P$8)))</f>
        <v>8360845.7250000015</v>
      </c>
      <c r="X304" s="5">
        <f ca="1">IF(X$4="",0,SUM(X305:X320))</f>
        <v>154000</v>
      </c>
      <c r="Y304" s="5">
        <f t="shared" ref="Y304:AI304" ca="1" si="201">IF(Y$4="",0,SUM(Y305:Y320))</f>
        <v>85000</v>
      </c>
      <c r="Z304" s="5">
        <f t="shared" ca="1" si="201"/>
        <v>85000</v>
      </c>
      <c r="AA304" s="5">
        <f t="shared" ca="1" si="201"/>
        <v>154000</v>
      </c>
      <c r="AB304" s="5">
        <f t="shared" ca="1" si="201"/>
        <v>85000</v>
      </c>
      <c r="AC304" s="5">
        <f t="shared" ca="1" si="201"/>
        <v>85000</v>
      </c>
      <c r="AD304" s="5">
        <f t="shared" ca="1" si="201"/>
        <v>154000</v>
      </c>
      <c r="AE304" s="5">
        <f t="shared" ca="1" si="201"/>
        <v>85000</v>
      </c>
      <c r="AF304" s="5">
        <f t="shared" ca="1" si="201"/>
        <v>85000</v>
      </c>
      <c r="AG304" s="5">
        <f t="shared" ca="1" si="201"/>
        <v>154000</v>
      </c>
      <c r="AH304" s="5">
        <f t="shared" ca="1" si="201"/>
        <v>85000</v>
      </c>
      <c r="AI304" s="5">
        <f t="shared" ca="1" si="201"/>
        <v>85000</v>
      </c>
      <c r="AJ304" s="5">
        <f t="shared" ref="AJ304:CF304" ca="1" si="202">IF(AJ$4="",0,SUM(AJ305:AJ320))</f>
        <v>161700</v>
      </c>
      <c r="AK304" s="5">
        <f t="shared" ca="1" si="202"/>
        <v>89250</v>
      </c>
      <c r="AL304" s="5">
        <f t="shared" ca="1" si="202"/>
        <v>89250</v>
      </c>
      <c r="AM304" s="5">
        <f t="shared" ca="1" si="202"/>
        <v>161700</v>
      </c>
      <c r="AN304" s="5">
        <f t="shared" ca="1" si="202"/>
        <v>89250</v>
      </c>
      <c r="AO304" s="5">
        <f t="shared" ca="1" si="202"/>
        <v>89250</v>
      </c>
      <c r="AP304" s="5">
        <f t="shared" ca="1" si="202"/>
        <v>161700</v>
      </c>
      <c r="AQ304" s="5">
        <f t="shared" ca="1" si="202"/>
        <v>89250</v>
      </c>
      <c r="AR304" s="5">
        <f t="shared" ca="1" si="202"/>
        <v>94500</v>
      </c>
      <c r="AS304" s="5">
        <f t="shared" ca="1" si="202"/>
        <v>166950</v>
      </c>
      <c r="AT304" s="5">
        <f t="shared" ca="1" si="202"/>
        <v>94500</v>
      </c>
      <c r="AU304" s="5">
        <f t="shared" ca="1" si="202"/>
        <v>94500</v>
      </c>
      <c r="AV304" s="5">
        <f t="shared" ca="1" si="202"/>
        <v>175297.5</v>
      </c>
      <c r="AW304" s="5">
        <f t="shared" ca="1" si="202"/>
        <v>99225</v>
      </c>
      <c r="AX304" s="5">
        <f t="shared" ca="1" si="202"/>
        <v>99225</v>
      </c>
      <c r="AY304" s="5">
        <f t="shared" ca="1" si="202"/>
        <v>175297.5</v>
      </c>
      <c r="AZ304" s="5">
        <f t="shared" ca="1" si="202"/>
        <v>99225</v>
      </c>
      <c r="BA304" s="5">
        <f t="shared" ca="1" si="202"/>
        <v>99225</v>
      </c>
      <c r="BB304" s="5">
        <f t="shared" ca="1" si="202"/>
        <v>175297.5</v>
      </c>
      <c r="BC304" s="5">
        <f t="shared" ca="1" si="202"/>
        <v>99225</v>
      </c>
      <c r="BD304" s="5">
        <f t="shared" ca="1" si="202"/>
        <v>99225</v>
      </c>
      <c r="BE304" s="5">
        <f t="shared" ca="1" si="202"/>
        <v>175297.5</v>
      </c>
      <c r="BF304" s="5">
        <f t="shared" ca="1" si="202"/>
        <v>99225</v>
      </c>
      <c r="BG304" s="5">
        <f t="shared" ca="1" si="202"/>
        <v>99225</v>
      </c>
      <c r="BH304" s="5">
        <f t="shared" ca="1" si="202"/>
        <v>184062.37500000003</v>
      </c>
      <c r="BI304" s="5">
        <f t="shared" ca="1" si="202"/>
        <v>104186.25000000001</v>
      </c>
      <c r="BJ304" s="5">
        <f t="shared" ca="1" si="202"/>
        <v>104186.25000000001</v>
      </c>
      <c r="BK304" s="5">
        <f t="shared" ca="1" si="202"/>
        <v>184062.37500000003</v>
      </c>
      <c r="BL304" s="5">
        <f t="shared" ca="1" si="202"/>
        <v>109974.37500000001</v>
      </c>
      <c r="BM304" s="5">
        <f t="shared" ca="1" si="202"/>
        <v>109974.37500000001</v>
      </c>
      <c r="BN304" s="5">
        <f t="shared" ca="1" si="202"/>
        <v>189850.50000000003</v>
      </c>
      <c r="BO304" s="5">
        <f t="shared" ca="1" si="202"/>
        <v>109974.37500000001</v>
      </c>
      <c r="BP304" s="5">
        <f t="shared" ca="1" si="202"/>
        <v>109974.37500000001</v>
      </c>
      <c r="BQ304" s="5">
        <f t="shared" ca="1" si="202"/>
        <v>189850.50000000003</v>
      </c>
      <c r="BR304" s="5">
        <f t="shared" ca="1" si="202"/>
        <v>109974.37500000001</v>
      </c>
      <c r="BS304" s="5">
        <f t="shared" ca="1" si="202"/>
        <v>109974.37500000001</v>
      </c>
      <c r="BT304" s="5">
        <f t="shared" ca="1" si="202"/>
        <v>199343.02499999999</v>
      </c>
      <c r="BU304" s="5">
        <f t="shared" ca="1" si="202"/>
        <v>115473.09375</v>
      </c>
      <c r="BV304" s="5">
        <f t="shared" ca="1" si="202"/>
        <v>200558.53125</v>
      </c>
      <c r="BW304" s="5">
        <f t="shared" ca="1" si="202"/>
        <v>284428.46250000002</v>
      </c>
      <c r="BX304" s="5">
        <f t="shared" ca="1" si="202"/>
        <v>200558.53125</v>
      </c>
      <c r="BY304" s="5">
        <f t="shared" ca="1" si="202"/>
        <v>200558.53125</v>
      </c>
      <c r="BZ304" s="5">
        <f t="shared" ca="1" si="202"/>
        <v>284428.46250000002</v>
      </c>
      <c r="CA304" s="5">
        <f t="shared" ca="1" si="202"/>
        <v>200558.53125</v>
      </c>
      <c r="CB304" s="5">
        <f t="shared" ca="1" si="202"/>
        <v>200558.53125</v>
      </c>
      <c r="CC304" s="5">
        <f t="shared" ca="1" si="202"/>
        <v>284428.46250000002</v>
      </c>
      <c r="CD304" s="5">
        <f t="shared" ca="1" si="202"/>
        <v>200558.53125</v>
      </c>
      <c r="CE304" s="5">
        <f t="shared" ca="1" si="202"/>
        <v>200558.53125</v>
      </c>
      <c r="CF304" s="5">
        <f t="shared" ca="1" si="202"/>
        <v>0</v>
      </c>
    </row>
    <row r="305" spans="2:84" x14ac:dyDescent="0.3">
      <c r="B305" s="13">
        <f>ROW()</f>
        <v>305</v>
      </c>
      <c r="H305" s="1" t="str">
        <f t="shared" ref="H305:H319" si="203">$H$304</f>
        <v>Оплата постоянных расходов</v>
      </c>
      <c r="I305" s="1" t="str">
        <f>I159</f>
        <v>Аренда офиса</v>
      </c>
      <c r="M305" s="53" t="s">
        <v>18</v>
      </c>
      <c r="U305" s="5">
        <f ca="1">SUM(INDIRECT(ADDRESS($B305,$X$2)&amp;":"&amp;ADDRESS($B305,$X$2-1+$P$8)))</f>
        <v>5492384.625</v>
      </c>
      <c r="X305" s="5">
        <f ca="1">IF(X$4="",0,IF($P306=Lists!$AS$7,IF(X$1/IF(OR($P307="",$P307=0),1,$P307)&lt;&gt;INT(X$1/IF(OR($P307="",$P307=0),1,$P307)),0,SUMPRODUCT(INDIRECT(ADDRESS($B159,X$2+1-IF(OR($P307="",$P307=0),1,$P307))&amp;":"&amp;ADDRESS($B159,X$2)),INDIRECT(ADDRESS($B176,X$2+1-IF(OR($P307="",$P307=0),1,$P307))&amp;":"&amp;ADDRESS($B176,X$2)))),IF((X$1-1)/IF(OR($P307="",$P307=0),1,$P307)&lt;&gt;INT((X$1-1)/IF(OR($P307="",$P307=0),1,$P307)),0,SUMPRODUCT(INDIRECT(ADDRESS($B159,X$2)&amp;":"&amp;ADDRESS($B159,X$2+IF(OR($P307="",$P307=0),1,$P307)-1)),INDIRECT(ADDRESS($B176,X$2)&amp;":"&amp;ADDRESS($B176,X$2+IF(OR($P307="",$P307=0),1,$P307)-1))))))</f>
        <v>70000</v>
      </c>
      <c r="Y305" s="5">
        <f ca="1">IF(Y$4="",0,IF($P306=Lists!$AS$7,IF(Y$1/IF(OR($P307="",$P307=0),1,$P307)&lt;&gt;INT(Y$1/IF(OR($P307="",$P307=0),1,$P307)),0,SUMPRODUCT(INDIRECT(ADDRESS($B159,Y$2+1-IF(OR($P307="",$P307=0),1,$P307))&amp;":"&amp;ADDRESS($B159,Y$2)),INDIRECT(ADDRESS($B176,Y$2+1-IF(OR($P307="",$P307=0),1,$P307))&amp;":"&amp;ADDRESS($B176,Y$2)))),IF((Y$1-1)/IF(OR($P307="",$P307=0),1,$P307)&lt;&gt;INT((Y$1-1)/IF(OR($P307="",$P307=0),1,$P307)),0,SUMPRODUCT(INDIRECT(ADDRESS($B159,Y$2)&amp;":"&amp;ADDRESS($B159,Y$2+IF(OR($P307="",$P307=0),1,$P307)-1)),INDIRECT(ADDRESS($B176,Y$2)&amp;":"&amp;ADDRESS($B176,Y$2+IF(OR($P307="",$P307=0),1,$P307)-1))))))</f>
        <v>70000</v>
      </c>
      <c r="Z305" s="5">
        <f ca="1">IF(Z$4="",0,IF($P306=Lists!$AS$7,IF(Z$1/IF(OR($P307="",$P307=0),1,$P307)&lt;&gt;INT(Z$1/IF(OR($P307="",$P307=0),1,$P307)),0,SUMPRODUCT(INDIRECT(ADDRESS($B159,Z$2+1-IF(OR($P307="",$P307=0),1,$P307))&amp;":"&amp;ADDRESS($B159,Z$2)),INDIRECT(ADDRESS($B176,Z$2+1-IF(OR($P307="",$P307=0),1,$P307))&amp;":"&amp;ADDRESS($B176,Z$2)))),IF((Z$1-1)/IF(OR($P307="",$P307=0),1,$P307)&lt;&gt;INT((Z$1-1)/IF(OR($P307="",$P307=0),1,$P307)),0,SUMPRODUCT(INDIRECT(ADDRESS($B159,Z$2)&amp;":"&amp;ADDRESS($B159,Z$2+IF(OR($P307="",$P307=0),1,$P307)-1)),INDIRECT(ADDRESS($B176,Z$2)&amp;":"&amp;ADDRESS($B176,Z$2+IF(OR($P307="",$P307=0),1,$P307)-1))))))</f>
        <v>70000</v>
      </c>
      <c r="AA305" s="5">
        <f ca="1">IF(AA$4="",0,IF($P306=Lists!$AS$7,IF(AA$1/IF(OR($P307="",$P307=0),1,$P307)&lt;&gt;INT(AA$1/IF(OR($P307="",$P307=0),1,$P307)),0,SUMPRODUCT(INDIRECT(ADDRESS($B159,AA$2+1-IF(OR($P307="",$P307=0),1,$P307))&amp;":"&amp;ADDRESS($B159,AA$2)),INDIRECT(ADDRESS($B176,AA$2+1-IF(OR($P307="",$P307=0),1,$P307))&amp;":"&amp;ADDRESS($B176,AA$2)))),IF((AA$1-1)/IF(OR($P307="",$P307=0),1,$P307)&lt;&gt;INT((AA$1-1)/IF(OR($P307="",$P307=0),1,$P307)),0,SUMPRODUCT(INDIRECT(ADDRESS($B159,AA$2)&amp;":"&amp;ADDRESS($B159,AA$2+IF(OR($P307="",$P307=0),1,$P307)-1)),INDIRECT(ADDRESS($B176,AA$2)&amp;":"&amp;ADDRESS($B176,AA$2+IF(OR($P307="",$P307=0),1,$P307)-1))))))</f>
        <v>70000</v>
      </c>
      <c r="AB305" s="5">
        <f ca="1">IF(AB$4="",0,IF($P306=Lists!$AS$7,IF(AB$1/IF(OR($P307="",$P307=0),1,$P307)&lt;&gt;INT(AB$1/IF(OR($P307="",$P307=0),1,$P307)),0,SUMPRODUCT(INDIRECT(ADDRESS($B159,AB$2+1-IF(OR($P307="",$P307=0),1,$P307))&amp;":"&amp;ADDRESS($B159,AB$2)),INDIRECT(ADDRESS($B176,AB$2+1-IF(OR($P307="",$P307=0),1,$P307))&amp;":"&amp;ADDRESS($B176,AB$2)))),IF((AB$1-1)/IF(OR($P307="",$P307=0),1,$P307)&lt;&gt;INT((AB$1-1)/IF(OR($P307="",$P307=0),1,$P307)),0,SUMPRODUCT(INDIRECT(ADDRESS($B159,AB$2)&amp;":"&amp;ADDRESS($B159,AB$2+IF(OR($P307="",$P307=0),1,$P307)-1)),INDIRECT(ADDRESS($B176,AB$2)&amp;":"&amp;ADDRESS($B176,AB$2+IF(OR($P307="",$P307=0),1,$P307)-1))))))</f>
        <v>70000</v>
      </c>
      <c r="AC305" s="5">
        <f ca="1">IF(AC$4="",0,IF($P306=Lists!$AS$7,IF(AC$1/IF(OR($P307="",$P307=0),1,$P307)&lt;&gt;INT(AC$1/IF(OR($P307="",$P307=0),1,$P307)),0,SUMPRODUCT(INDIRECT(ADDRESS($B159,AC$2+1-IF(OR($P307="",$P307=0),1,$P307))&amp;":"&amp;ADDRESS($B159,AC$2)),INDIRECT(ADDRESS($B176,AC$2+1-IF(OR($P307="",$P307=0),1,$P307))&amp;":"&amp;ADDRESS($B176,AC$2)))),IF((AC$1-1)/IF(OR($P307="",$P307=0),1,$P307)&lt;&gt;INT((AC$1-1)/IF(OR($P307="",$P307=0),1,$P307)),0,SUMPRODUCT(INDIRECT(ADDRESS($B159,AC$2)&amp;":"&amp;ADDRESS($B159,AC$2+IF(OR($P307="",$P307=0),1,$P307)-1)),INDIRECT(ADDRESS($B176,AC$2)&amp;":"&amp;ADDRESS($B176,AC$2+IF(OR($P307="",$P307=0),1,$P307)-1))))))</f>
        <v>70000</v>
      </c>
      <c r="AD305" s="5">
        <f ca="1">IF(AD$4="",0,IF($P306=Lists!$AS$7,IF(AD$1/IF(OR($P307="",$P307=0),1,$P307)&lt;&gt;INT(AD$1/IF(OR($P307="",$P307=0),1,$P307)),0,SUMPRODUCT(INDIRECT(ADDRESS($B159,AD$2+1-IF(OR($P307="",$P307=0),1,$P307))&amp;":"&amp;ADDRESS($B159,AD$2)),INDIRECT(ADDRESS($B176,AD$2+1-IF(OR($P307="",$P307=0),1,$P307))&amp;":"&amp;ADDRESS($B176,AD$2)))),IF((AD$1-1)/IF(OR($P307="",$P307=0),1,$P307)&lt;&gt;INT((AD$1-1)/IF(OR($P307="",$P307=0),1,$P307)),0,SUMPRODUCT(INDIRECT(ADDRESS($B159,AD$2)&amp;":"&amp;ADDRESS($B159,AD$2+IF(OR($P307="",$P307=0),1,$P307)-1)),INDIRECT(ADDRESS($B176,AD$2)&amp;":"&amp;ADDRESS($B176,AD$2+IF(OR($P307="",$P307=0),1,$P307)-1))))))</f>
        <v>70000</v>
      </c>
      <c r="AE305" s="5">
        <f ca="1">IF(AE$4="",0,IF($P306=Lists!$AS$7,IF(AE$1/IF(OR($P307="",$P307=0),1,$P307)&lt;&gt;INT(AE$1/IF(OR($P307="",$P307=0),1,$P307)),0,SUMPRODUCT(INDIRECT(ADDRESS($B159,AE$2+1-IF(OR($P307="",$P307=0),1,$P307))&amp;":"&amp;ADDRESS($B159,AE$2)),INDIRECT(ADDRESS($B176,AE$2+1-IF(OR($P307="",$P307=0),1,$P307))&amp;":"&amp;ADDRESS($B176,AE$2)))),IF((AE$1-1)/IF(OR($P307="",$P307=0),1,$P307)&lt;&gt;INT((AE$1-1)/IF(OR($P307="",$P307=0),1,$P307)),0,SUMPRODUCT(INDIRECT(ADDRESS($B159,AE$2)&amp;":"&amp;ADDRESS($B159,AE$2+IF(OR($P307="",$P307=0),1,$P307)-1)),INDIRECT(ADDRESS($B176,AE$2)&amp;":"&amp;ADDRESS($B176,AE$2+IF(OR($P307="",$P307=0),1,$P307)-1))))))</f>
        <v>70000</v>
      </c>
      <c r="AF305" s="5">
        <f ca="1">IF(AF$4="",0,IF($P306=Lists!$AS$7,IF(AF$1/IF(OR($P307="",$P307=0),1,$P307)&lt;&gt;INT(AF$1/IF(OR($P307="",$P307=0),1,$P307)),0,SUMPRODUCT(INDIRECT(ADDRESS($B159,AF$2+1-IF(OR($P307="",$P307=0),1,$P307))&amp;":"&amp;ADDRESS($B159,AF$2)),INDIRECT(ADDRESS($B176,AF$2+1-IF(OR($P307="",$P307=0),1,$P307))&amp;":"&amp;ADDRESS($B176,AF$2)))),IF((AF$1-1)/IF(OR($P307="",$P307=0),1,$P307)&lt;&gt;INT((AF$1-1)/IF(OR($P307="",$P307=0),1,$P307)),0,SUMPRODUCT(INDIRECT(ADDRESS($B159,AF$2)&amp;":"&amp;ADDRESS($B159,AF$2+IF(OR($P307="",$P307=0),1,$P307)-1)),INDIRECT(ADDRESS($B176,AF$2)&amp;":"&amp;ADDRESS($B176,AF$2+IF(OR($P307="",$P307=0),1,$P307)-1))))))</f>
        <v>70000</v>
      </c>
      <c r="AG305" s="5">
        <f ca="1">IF(AG$4="",0,IF($P306=Lists!$AS$7,IF(AG$1/IF(OR($P307="",$P307=0),1,$P307)&lt;&gt;INT(AG$1/IF(OR($P307="",$P307=0),1,$P307)),0,SUMPRODUCT(INDIRECT(ADDRESS($B159,AG$2+1-IF(OR($P307="",$P307=0),1,$P307))&amp;":"&amp;ADDRESS($B159,AG$2)),INDIRECT(ADDRESS($B176,AG$2+1-IF(OR($P307="",$P307=0),1,$P307))&amp;":"&amp;ADDRESS($B176,AG$2)))),IF((AG$1-1)/IF(OR($P307="",$P307=0),1,$P307)&lt;&gt;INT((AG$1-1)/IF(OR($P307="",$P307=0),1,$P307)),0,SUMPRODUCT(INDIRECT(ADDRESS($B159,AG$2)&amp;":"&amp;ADDRESS($B159,AG$2+IF(OR($P307="",$P307=0),1,$P307)-1)),INDIRECT(ADDRESS($B176,AG$2)&amp;":"&amp;ADDRESS($B176,AG$2+IF(OR($P307="",$P307=0),1,$P307)-1))))))</f>
        <v>70000</v>
      </c>
      <c r="AH305" s="5">
        <f ca="1">IF(AH$4="",0,IF($P306=Lists!$AS$7,IF(AH$1/IF(OR($P307="",$P307=0),1,$P307)&lt;&gt;INT(AH$1/IF(OR($P307="",$P307=0),1,$P307)),0,SUMPRODUCT(INDIRECT(ADDRESS($B159,AH$2+1-IF(OR($P307="",$P307=0),1,$P307))&amp;":"&amp;ADDRESS($B159,AH$2)),INDIRECT(ADDRESS($B176,AH$2+1-IF(OR($P307="",$P307=0),1,$P307))&amp;":"&amp;ADDRESS($B176,AH$2)))),IF((AH$1-1)/IF(OR($P307="",$P307=0),1,$P307)&lt;&gt;INT((AH$1-1)/IF(OR($P307="",$P307=0),1,$P307)),0,SUMPRODUCT(INDIRECT(ADDRESS($B159,AH$2)&amp;":"&amp;ADDRESS($B159,AH$2+IF(OR($P307="",$P307=0),1,$P307)-1)),INDIRECT(ADDRESS($B176,AH$2)&amp;":"&amp;ADDRESS($B176,AH$2+IF(OR($P307="",$P307=0),1,$P307)-1))))))</f>
        <v>70000</v>
      </c>
      <c r="AI305" s="5">
        <f ca="1">IF(AI$4="",0,IF($P306=Lists!$AS$7,IF(AI$1/IF(OR($P307="",$P307=0),1,$P307)&lt;&gt;INT(AI$1/IF(OR($P307="",$P307=0),1,$P307)),0,SUMPRODUCT(INDIRECT(ADDRESS($B159,AI$2+1-IF(OR($P307="",$P307=0),1,$P307))&amp;":"&amp;ADDRESS($B159,AI$2)),INDIRECT(ADDRESS($B176,AI$2+1-IF(OR($P307="",$P307=0),1,$P307))&amp;":"&amp;ADDRESS($B176,AI$2)))),IF((AI$1-1)/IF(OR($P307="",$P307=0),1,$P307)&lt;&gt;INT((AI$1-1)/IF(OR($P307="",$P307=0),1,$P307)),0,SUMPRODUCT(INDIRECT(ADDRESS($B159,AI$2)&amp;":"&amp;ADDRESS($B159,AI$2+IF(OR($P307="",$P307=0),1,$P307)-1)),INDIRECT(ADDRESS($B176,AI$2)&amp;":"&amp;ADDRESS($B176,AI$2+IF(OR($P307="",$P307=0),1,$P307)-1))))))</f>
        <v>70000</v>
      </c>
      <c r="AJ305" s="5">
        <f ca="1">IF(AJ$4="",0,IF($P306=Lists!$AS$7,IF(AJ$1/IF(OR($P307="",$P307=0),1,$P307)&lt;&gt;INT(AJ$1/IF(OR($P307="",$P307=0),1,$P307)),0,SUMPRODUCT(INDIRECT(ADDRESS($B159,AJ$2+1-IF(OR($P307="",$P307=0),1,$P307))&amp;":"&amp;ADDRESS($B159,AJ$2)),INDIRECT(ADDRESS($B176,AJ$2+1-IF(OR($P307="",$P307=0),1,$P307))&amp;":"&amp;ADDRESS($B176,AJ$2)))),IF((AJ$1-1)/IF(OR($P307="",$P307=0),1,$P307)&lt;&gt;INT((AJ$1-1)/IF(OR($P307="",$P307=0),1,$P307)),0,SUMPRODUCT(INDIRECT(ADDRESS($B159,AJ$2)&amp;":"&amp;ADDRESS($B159,AJ$2+IF(OR($P307="",$P307=0),1,$P307)-1)),INDIRECT(ADDRESS($B176,AJ$2)&amp;":"&amp;ADDRESS($B176,AJ$2+IF(OR($P307="",$P307=0),1,$P307)-1))))))</f>
        <v>73500</v>
      </c>
      <c r="AK305" s="5">
        <f ca="1">IF(AK$4="",0,IF($P306=Lists!$AS$7,IF(AK$1/IF(OR($P307="",$P307=0),1,$P307)&lt;&gt;INT(AK$1/IF(OR($P307="",$P307=0),1,$P307)),0,SUMPRODUCT(INDIRECT(ADDRESS($B159,AK$2+1-IF(OR($P307="",$P307=0),1,$P307))&amp;":"&amp;ADDRESS($B159,AK$2)),INDIRECT(ADDRESS($B176,AK$2+1-IF(OR($P307="",$P307=0),1,$P307))&amp;":"&amp;ADDRESS($B176,AK$2)))),IF((AK$1-1)/IF(OR($P307="",$P307=0),1,$P307)&lt;&gt;INT((AK$1-1)/IF(OR($P307="",$P307=0),1,$P307)),0,SUMPRODUCT(INDIRECT(ADDRESS($B159,AK$2)&amp;":"&amp;ADDRESS($B159,AK$2+IF(OR($P307="",$P307=0),1,$P307)-1)),INDIRECT(ADDRESS($B176,AK$2)&amp;":"&amp;ADDRESS($B176,AK$2+IF(OR($P307="",$P307=0),1,$P307)-1))))))</f>
        <v>73500</v>
      </c>
      <c r="AL305" s="5">
        <f ca="1">IF(AL$4="",0,IF($P306=Lists!$AS$7,IF(AL$1/IF(OR($P307="",$P307=0),1,$P307)&lt;&gt;INT(AL$1/IF(OR($P307="",$P307=0),1,$P307)),0,SUMPRODUCT(INDIRECT(ADDRESS($B159,AL$2+1-IF(OR($P307="",$P307=0),1,$P307))&amp;":"&amp;ADDRESS($B159,AL$2)),INDIRECT(ADDRESS($B176,AL$2+1-IF(OR($P307="",$P307=0),1,$P307))&amp;":"&amp;ADDRESS($B176,AL$2)))),IF((AL$1-1)/IF(OR($P307="",$P307=0),1,$P307)&lt;&gt;INT((AL$1-1)/IF(OR($P307="",$P307=0),1,$P307)),0,SUMPRODUCT(INDIRECT(ADDRESS($B159,AL$2)&amp;":"&amp;ADDRESS($B159,AL$2+IF(OR($P307="",$P307=0),1,$P307)-1)),INDIRECT(ADDRESS($B176,AL$2)&amp;":"&amp;ADDRESS($B176,AL$2+IF(OR($P307="",$P307=0),1,$P307)-1))))))</f>
        <v>73500</v>
      </c>
      <c r="AM305" s="5">
        <f ca="1">IF(AM$4="",0,IF($P306=Lists!$AS$7,IF(AM$1/IF(OR($P307="",$P307=0),1,$P307)&lt;&gt;INT(AM$1/IF(OR($P307="",$P307=0),1,$P307)),0,SUMPRODUCT(INDIRECT(ADDRESS($B159,AM$2+1-IF(OR($P307="",$P307=0),1,$P307))&amp;":"&amp;ADDRESS($B159,AM$2)),INDIRECT(ADDRESS($B176,AM$2+1-IF(OR($P307="",$P307=0),1,$P307))&amp;":"&amp;ADDRESS($B176,AM$2)))),IF((AM$1-1)/IF(OR($P307="",$P307=0),1,$P307)&lt;&gt;INT((AM$1-1)/IF(OR($P307="",$P307=0),1,$P307)),0,SUMPRODUCT(INDIRECT(ADDRESS($B159,AM$2)&amp;":"&amp;ADDRESS($B159,AM$2+IF(OR($P307="",$P307=0),1,$P307)-1)),INDIRECT(ADDRESS($B176,AM$2)&amp;":"&amp;ADDRESS($B176,AM$2+IF(OR($P307="",$P307=0),1,$P307)-1))))))</f>
        <v>73500</v>
      </c>
      <c r="AN305" s="5">
        <f ca="1">IF(AN$4="",0,IF($P306=Lists!$AS$7,IF(AN$1/IF(OR($P307="",$P307=0),1,$P307)&lt;&gt;INT(AN$1/IF(OR($P307="",$P307=0),1,$P307)),0,SUMPRODUCT(INDIRECT(ADDRESS($B159,AN$2+1-IF(OR($P307="",$P307=0),1,$P307))&amp;":"&amp;ADDRESS($B159,AN$2)),INDIRECT(ADDRESS($B176,AN$2+1-IF(OR($P307="",$P307=0),1,$P307))&amp;":"&amp;ADDRESS($B176,AN$2)))),IF((AN$1-1)/IF(OR($P307="",$P307=0),1,$P307)&lt;&gt;INT((AN$1-1)/IF(OR($P307="",$P307=0),1,$P307)),0,SUMPRODUCT(INDIRECT(ADDRESS($B159,AN$2)&amp;":"&amp;ADDRESS($B159,AN$2+IF(OR($P307="",$P307=0),1,$P307)-1)),INDIRECT(ADDRESS($B176,AN$2)&amp;":"&amp;ADDRESS($B176,AN$2+IF(OR($P307="",$P307=0),1,$P307)-1))))))</f>
        <v>73500</v>
      </c>
      <c r="AO305" s="5">
        <f ca="1">IF(AO$4="",0,IF($P306=Lists!$AS$7,IF(AO$1/IF(OR($P307="",$P307=0),1,$P307)&lt;&gt;INT(AO$1/IF(OR($P307="",$P307=0),1,$P307)),0,SUMPRODUCT(INDIRECT(ADDRESS($B159,AO$2+1-IF(OR($P307="",$P307=0),1,$P307))&amp;":"&amp;ADDRESS($B159,AO$2)),INDIRECT(ADDRESS($B176,AO$2+1-IF(OR($P307="",$P307=0),1,$P307))&amp;":"&amp;ADDRESS($B176,AO$2)))),IF((AO$1-1)/IF(OR($P307="",$P307=0),1,$P307)&lt;&gt;INT((AO$1-1)/IF(OR($P307="",$P307=0),1,$P307)),0,SUMPRODUCT(INDIRECT(ADDRESS($B159,AO$2)&amp;":"&amp;ADDRESS($B159,AO$2+IF(OR($P307="",$P307=0),1,$P307)-1)),INDIRECT(ADDRESS($B176,AO$2)&amp;":"&amp;ADDRESS($B176,AO$2+IF(OR($P307="",$P307=0),1,$P307)-1))))))</f>
        <v>73500</v>
      </c>
      <c r="AP305" s="5">
        <f ca="1">IF(AP$4="",0,IF($P306=Lists!$AS$7,IF(AP$1/IF(OR($P307="",$P307=0),1,$P307)&lt;&gt;INT(AP$1/IF(OR($P307="",$P307=0),1,$P307)),0,SUMPRODUCT(INDIRECT(ADDRESS($B159,AP$2+1-IF(OR($P307="",$P307=0),1,$P307))&amp;":"&amp;ADDRESS($B159,AP$2)),INDIRECT(ADDRESS($B176,AP$2+1-IF(OR($P307="",$P307=0),1,$P307))&amp;":"&amp;ADDRESS($B176,AP$2)))),IF((AP$1-1)/IF(OR($P307="",$P307=0),1,$P307)&lt;&gt;INT((AP$1-1)/IF(OR($P307="",$P307=0),1,$P307)),0,SUMPRODUCT(INDIRECT(ADDRESS($B159,AP$2)&amp;":"&amp;ADDRESS($B159,AP$2+IF(OR($P307="",$P307=0),1,$P307)-1)),INDIRECT(ADDRESS($B176,AP$2)&amp;":"&amp;ADDRESS($B176,AP$2+IF(OR($P307="",$P307=0),1,$P307)-1))))))</f>
        <v>73500</v>
      </c>
      <c r="AQ305" s="5">
        <f ca="1">IF(AQ$4="",0,IF($P306=Lists!$AS$7,IF(AQ$1/IF(OR($P307="",$P307=0),1,$P307)&lt;&gt;INT(AQ$1/IF(OR($P307="",$P307=0),1,$P307)),0,SUMPRODUCT(INDIRECT(ADDRESS($B159,AQ$2+1-IF(OR($P307="",$P307=0),1,$P307))&amp;":"&amp;ADDRESS($B159,AQ$2)),INDIRECT(ADDRESS($B176,AQ$2+1-IF(OR($P307="",$P307=0),1,$P307))&amp;":"&amp;ADDRESS($B176,AQ$2)))),IF((AQ$1-1)/IF(OR($P307="",$P307=0),1,$P307)&lt;&gt;INT((AQ$1-1)/IF(OR($P307="",$P307=0),1,$P307)),0,SUMPRODUCT(INDIRECT(ADDRESS($B159,AQ$2)&amp;":"&amp;ADDRESS($B159,AQ$2+IF(OR($P307="",$P307=0),1,$P307)-1)),INDIRECT(ADDRESS($B176,AQ$2)&amp;":"&amp;ADDRESS($B176,AQ$2+IF(OR($P307="",$P307=0),1,$P307)-1))))))</f>
        <v>73500</v>
      </c>
      <c r="AR305" s="5">
        <f ca="1">IF(AR$4="",0,IF($P306=Lists!$AS$7,IF(AR$1/IF(OR($P307="",$P307=0),1,$P307)&lt;&gt;INT(AR$1/IF(OR($P307="",$P307=0),1,$P307)),0,SUMPRODUCT(INDIRECT(ADDRESS($B159,AR$2+1-IF(OR($P307="",$P307=0),1,$P307))&amp;":"&amp;ADDRESS($B159,AR$2)),INDIRECT(ADDRESS($B176,AR$2+1-IF(OR($P307="",$P307=0),1,$P307))&amp;":"&amp;ADDRESS($B176,AR$2)))),IF((AR$1-1)/IF(OR($P307="",$P307=0),1,$P307)&lt;&gt;INT((AR$1-1)/IF(OR($P307="",$P307=0),1,$P307)),0,SUMPRODUCT(INDIRECT(ADDRESS($B159,AR$2)&amp;":"&amp;ADDRESS($B159,AR$2+IF(OR($P307="",$P307=0),1,$P307)-1)),INDIRECT(ADDRESS($B176,AR$2)&amp;":"&amp;ADDRESS($B176,AR$2+IF(OR($P307="",$P307=0),1,$P307)-1))))))</f>
        <v>73500</v>
      </c>
      <c r="AS305" s="5">
        <f ca="1">IF(AS$4="",0,IF($P306=Lists!$AS$7,IF(AS$1/IF(OR($P307="",$P307=0),1,$P307)&lt;&gt;INT(AS$1/IF(OR($P307="",$P307=0),1,$P307)),0,SUMPRODUCT(INDIRECT(ADDRESS($B159,AS$2+1-IF(OR($P307="",$P307=0),1,$P307))&amp;":"&amp;ADDRESS($B159,AS$2)),INDIRECT(ADDRESS($B176,AS$2+1-IF(OR($P307="",$P307=0),1,$P307))&amp;":"&amp;ADDRESS($B176,AS$2)))),IF((AS$1-1)/IF(OR($P307="",$P307=0),1,$P307)&lt;&gt;INT((AS$1-1)/IF(OR($P307="",$P307=0),1,$P307)),0,SUMPRODUCT(INDIRECT(ADDRESS($B159,AS$2)&amp;":"&amp;ADDRESS($B159,AS$2+IF(OR($P307="",$P307=0),1,$P307)-1)),INDIRECT(ADDRESS($B176,AS$2)&amp;":"&amp;ADDRESS($B176,AS$2+IF(OR($P307="",$P307=0),1,$P307)-1))))))</f>
        <v>73500</v>
      </c>
      <c r="AT305" s="5">
        <f ca="1">IF(AT$4="",0,IF($P306=Lists!$AS$7,IF(AT$1/IF(OR($P307="",$P307=0),1,$P307)&lt;&gt;INT(AT$1/IF(OR($P307="",$P307=0),1,$P307)),0,SUMPRODUCT(INDIRECT(ADDRESS($B159,AT$2+1-IF(OR($P307="",$P307=0),1,$P307))&amp;":"&amp;ADDRESS($B159,AT$2)),INDIRECT(ADDRESS($B176,AT$2+1-IF(OR($P307="",$P307=0),1,$P307))&amp;":"&amp;ADDRESS($B176,AT$2)))),IF((AT$1-1)/IF(OR($P307="",$P307=0),1,$P307)&lt;&gt;INT((AT$1-1)/IF(OR($P307="",$P307=0),1,$P307)),0,SUMPRODUCT(INDIRECT(ADDRESS($B159,AT$2)&amp;":"&amp;ADDRESS($B159,AT$2+IF(OR($P307="",$P307=0),1,$P307)-1)),INDIRECT(ADDRESS($B176,AT$2)&amp;":"&amp;ADDRESS($B176,AT$2+IF(OR($P307="",$P307=0),1,$P307)-1))))))</f>
        <v>73500</v>
      </c>
      <c r="AU305" s="5">
        <f ca="1">IF(AU$4="",0,IF($P306=Lists!$AS$7,IF(AU$1/IF(OR($P307="",$P307=0),1,$P307)&lt;&gt;INT(AU$1/IF(OR($P307="",$P307=0),1,$P307)),0,SUMPRODUCT(INDIRECT(ADDRESS($B159,AU$2+1-IF(OR($P307="",$P307=0),1,$P307))&amp;":"&amp;ADDRESS($B159,AU$2)),INDIRECT(ADDRESS($B176,AU$2+1-IF(OR($P307="",$P307=0),1,$P307))&amp;":"&amp;ADDRESS($B176,AU$2)))),IF((AU$1-1)/IF(OR($P307="",$P307=0),1,$P307)&lt;&gt;INT((AU$1-1)/IF(OR($P307="",$P307=0),1,$P307)),0,SUMPRODUCT(INDIRECT(ADDRESS($B159,AU$2)&amp;":"&amp;ADDRESS($B159,AU$2+IF(OR($P307="",$P307=0),1,$P307)-1)),INDIRECT(ADDRESS($B176,AU$2)&amp;":"&amp;ADDRESS($B176,AU$2+IF(OR($P307="",$P307=0),1,$P307)-1))))))</f>
        <v>73500</v>
      </c>
      <c r="AV305" s="5">
        <f ca="1">IF(AV$4="",0,IF($P306=Lists!$AS$7,IF(AV$1/IF(OR($P307="",$P307=0),1,$P307)&lt;&gt;INT(AV$1/IF(OR($P307="",$P307=0),1,$P307)),0,SUMPRODUCT(INDIRECT(ADDRESS($B159,AV$2+1-IF(OR($P307="",$P307=0),1,$P307))&amp;":"&amp;ADDRESS($B159,AV$2)),INDIRECT(ADDRESS($B176,AV$2+1-IF(OR($P307="",$P307=0),1,$P307))&amp;":"&amp;ADDRESS($B176,AV$2)))),IF((AV$1-1)/IF(OR($P307="",$P307=0),1,$P307)&lt;&gt;INT((AV$1-1)/IF(OR($P307="",$P307=0),1,$P307)),0,SUMPRODUCT(INDIRECT(ADDRESS($B159,AV$2)&amp;":"&amp;ADDRESS($B159,AV$2+IF(OR($P307="",$P307=0),1,$P307)-1)),INDIRECT(ADDRESS($B176,AV$2)&amp;":"&amp;ADDRESS($B176,AV$2+IF(OR($P307="",$P307=0),1,$P307)-1))))))</f>
        <v>77175</v>
      </c>
      <c r="AW305" s="5">
        <f ca="1">IF(AW$4="",0,IF($P306=Lists!$AS$7,IF(AW$1/IF(OR($P307="",$P307=0),1,$P307)&lt;&gt;INT(AW$1/IF(OR($P307="",$P307=0),1,$P307)),0,SUMPRODUCT(INDIRECT(ADDRESS($B159,AW$2+1-IF(OR($P307="",$P307=0),1,$P307))&amp;":"&amp;ADDRESS($B159,AW$2)),INDIRECT(ADDRESS($B176,AW$2+1-IF(OR($P307="",$P307=0),1,$P307))&amp;":"&amp;ADDRESS($B176,AW$2)))),IF((AW$1-1)/IF(OR($P307="",$P307=0),1,$P307)&lt;&gt;INT((AW$1-1)/IF(OR($P307="",$P307=0),1,$P307)),0,SUMPRODUCT(INDIRECT(ADDRESS($B159,AW$2)&amp;":"&amp;ADDRESS($B159,AW$2+IF(OR($P307="",$P307=0),1,$P307)-1)),INDIRECT(ADDRESS($B176,AW$2)&amp;":"&amp;ADDRESS($B176,AW$2+IF(OR($P307="",$P307=0),1,$P307)-1))))))</f>
        <v>77175</v>
      </c>
      <c r="AX305" s="5">
        <f ca="1">IF(AX$4="",0,IF($P306=Lists!$AS$7,IF(AX$1/IF(OR($P307="",$P307=0),1,$P307)&lt;&gt;INT(AX$1/IF(OR($P307="",$P307=0),1,$P307)),0,SUMPRODUCT(INDIRECT(ADDRESS($B159,AX$2+1-IF(OR($P307="",$P307=0),1,$P307))&amp;":"&amp;ADDRESS($B159,AX$2)),INDIRECT(ADDRESS($B176,AX$2+1-IF(OR($P307="",$P307=0),1,$P307))&amp;":"&amp;ADDRESS($B176,AX$2)))),IF((AX$1-1)/IF(OR($P307="",$P307=0),1,$P307)&lt;&gt;INT((AX$1-1)/IF(OR($P307="",$P307=0),1,$P307)),0,SUMPRODUCT(INDIRECT(ADDRESS($B159,AX$2)&amp;":"&amp;ADDRESS($B159,AX$2+IF(OR($P307="",$P307=0),1,$P307)-1)),INDIRECT(ADDRESS($B176,AX$2)&amp;":"&amp;ADDRESS($B176,AX$2+IF(OR($P307="",$P307=0),1,$P307)-1))))))</f>
        <v>77175</v>
      </c>
      <c r="AY305" s="5">
        <f ca="1">IF(AY$4="",0,IF($P306=Lists!$AS$7,IF(AY$1/IF(OR($P307="",$P307=0),1,$P307)&lt;&gt;INT(AY$1/IF(OR($P307="",$P307=0),1,$P307)),0,SUMPRODUCT(INDIRECT(ADDRESS($B159,AY$2+1-IF(OR($P307="",$P307=0),1,$P307))&amp;":"&amp;ADDRESS($B159,AY$2)),INDIRECT(ADDRESS($B176,AY$2+1-IF(OR($P307="",$P307=0),1,$P307))&amp;":"&amp;ADDRESS($B176,AY$2)))),IF((AY$1-1)/IF(OR($P307="",$P307=0),1,$P307)&lt;&gt;INT((AY$1-1)/IF(OR($P307="",$P307=0),1,$P307)),0,SUMPRODUCT(INDIRECT(ADDRESS($B159,AY$2)&amp;":"&amp;ADDRESS($B159,AY$2+IF(OR($P307="",$P307=0),1,$P307)-1)),INDIRECT(ADDRESS($B176,AY$2)&amp;":"&amp;ADDRESS($B176,AY$2+IF(OR($P307="",$P307=0),1,$P307)-1))))))</f>
        <v>77175</v>
      </c>
      <c r="AZ305" s="5">
        <f ca="1">IF(AZ$4="",0,IF($P306=Lists!$AS$7,IF(AZ$1/IF(OR($P307="",$P307=0),1,$P307)&lt;&gt;INT(AZ$1/IF(OR($P307="",$P307=0),1,$P307)),0,SUMPRODUCT(INDIRECT(ADDRESS($B159,AZ$2+1-IF(OR($P307="",$P307=0),1,$P307))&amp;":"&amp;ADDRESS($B159,AZ$2)),INDIRECT(ADDRESS($B176,AZ$2+1-IF(OR($P307="",$P307=0),1,$P307))&amp;":"&amp;ADDRESS($B176,AZ$2)))),IF((AZ$1-1)/IF(OR($P307="",$P307=0),1,$P307)&lt;&gt;INT((AZ$1-1)/IF(OR($P307="",$P307=0),1,$P307)),0,SUMPRODUCT(INDIRECT(ADDRESS($B159,AZ$2)&amp;":"&amp;ADDRESS($B159,AZ$2+IF(OR($P307="",$P307=0),1,$P307)-1)),INDIRECT(ADDRESS($B176,AZ$2)&amp;":"&amp;ADDRESS($B176,AZ$2+IF(OR($P307="",$P307=0),1,$P307)-1))))))</f>
        <v>77175</v>
      </c>
      <c r="BA305" s="5">
        <f ca="1">IF(BA$4="",0,IF($P306=Lists!$AS$7,IF(BA$1/IF(OR($P307="",$P307=0),1,$P307)&lt;&gt;INT(BA$1/IF(OR($P307="",$P307=0),1,$P307)),0,SUMPRODUCT(INDIRECT(ADDRESS($B159,BA$2+1-IF(OR($P307="",$P307=0),1,$P307))&amp;":"&amp;ADDRESS($B159,BA$2)),INDIRECT(ADDRESS($B176,BA$2+1-IF(OR($P307="",$P307=0),1,$P307))&amp;":"&amp;ADDRESS($B176,BA$2)))),IF((BA$1-1)/IF(OR($P307="",$P307=0),1,$P307)&lt;&gt;INT((BA$1-1)/IF(OR($P307="",$P307=0),1,$P307)),0,SUMPRODUCT(INDIRECT(ADDRESS($B159,BA$2)&amp;":"&amp;ADDRESS($B159,BA$2+IF(OR($P307="",$P307=0),1,$P307)-1)),INDIRECT(ADDRESS($B176,BA$2)&amp;":"&amp;ADDRESS($B176,BA$2+IF(OR($P307="",$P307=0),1,$P307)-1))))))</f>
        <v>77175</v>
      </c>
      <c r="BB305" s="5">
        <f ca="1">IF(BB$4="",0,IF($P306=Lists!$AS$7,IF(BB$1/IF(OR($P307="",$P307=0),1,$P307)&lt;&gt;INT(BB$1/IF(OR($P307="",$P307=0),1,$P307)),0,SUMPRODUCT(INDIRECT(ADDRESS($B159,BB$2+1-IF(OR($P307="",$P307=0),1,$P307))&amp;":"&amp;ADDRESS($B159,BB$2)),INDIRECT(ADDRESS($B176,BB$2+1-IF(OR($P307="",$P307=0),1,$P307))&amp;":"&amp;ADDRESS($B176,BB$2)))),IF((BB$1-1)/IF(OR($P307="",$P307=0),1,$P307)&lt;&gt;INT((BB$1-1)/IF(OR($P307="",$P307=0),1,$P307)),0,SUMPRODUCT(INDIRECT(ADDRESS($B159,BB$2)&amp;":"&amp;ADDRESS($B159,BB$2+IF(OR($P307="",$P307=0),1,$P307)-1)),INDIRECT(ADDRESS($B176,BB$2)&amp;":"&amp;ADDRESS($B176,BB$2+IF(OR($P307="",$P307=0),1,$P307)-1))))))</f>
        <v>77175</v>
      </c>
      <c r="BC305" s="5">
        <f ca="1">IF(BC$4="",0,IF($P306=Lists!$AS$7,IF(BC$1/IF(OR($P307="",$P307=0),1,$P307)&lt;&gt;INT(BC$1/IF(OR($P307="",$P307=0),1,$P307)),0,SUMPRODUCT(INDIRECT(ADDRESS($B159,BC$2+1-IF(OR($P307="",$P307=0),1,$P307))&amp;":"&amp;ADDRESS($B159,BC$2)),INDIRECT(ADDRESS($B176,BC$2+1-IF(OR($P307="",$P307=0),1,$P307))&amp;":"&amp;ADDRESS($B176,BC$2)))),IF((BC$1-1)/IF(OR($P307="",$P307=0),1,$P307)&lt;&gt;INT((BC$1-1)/IF(OR($P307="",$P307=0),1,$P307)),0,SUMPRODUCT(INDIRECT(ADDRESS($B159,BC$2)&amp;":"&amp;ADDRESS($B159,BC$2+IF(OR($P307="",$P307=0),1,$P307)-1)),INDIRECT(ADDRESS($B176,BC$2)&amp;":"&amp;ADDRESS($B176,BC$2+IF(OR($P307="",$P307=0),1,$P307)-1))))))</f>
        <v>77175</v>
      </c>
      <c r="BD305" s="5">
        <f ca="1">IF(BD$4="",0,IF($P306=Lists!$AS$7,IF(BD$1/IF(OR($P307="",$P307=0),1,$P307)&lt;&gt;INT(BD$1/IF(OR($P307="",$P307=0),1,$P307)),0,SUMPRODUCT(INDIRECT(ADDRESS($B159,BD$2+1-IF(OR($P307="",$P307=0),1,$P307))&amp;":"&amp;ADDRESS($B159,BD$2)),INDIRECT(ADDRESS($B176,BD$2+1-IF(OR($P307="",$P307=0),1,$P307))&amp;":"&amp;ADDRESS($B176,BD$2)))),IF((BD$1-1)/IF(OR($P307="",$P307=0),1,$P307)&lt;&gt;INT((BD$1-1)/IF(OR($P307="",$P307=0),1,$P307)),0,SUMPRODUCT(INDIRECT(ADDRESS($B159,BD$2)&amp;":"&amp;ADDRESS($B159,BD$2+IF(OR($P307="",$P307=0),1,$P307)-1)),INDIRECT(ADDRESS($B176,BD$2)&amp;":"&amp;ADDRESS($B176,BD$2+IF(OR($P307="",$P307=0),1,$P307)-1))))))</f>
        <v>77175</v>
      </c>
      <c r="BE305" s="5">
        <f ca="1">IF(BE$4="",0,IF($P306=Lists!$AS$7,IF(BE$1/IF(OR($P307="",$P307=0),1,$P307)&lt;&gt;INT(BE$1/IF(OR($P307="",$P307=0),1,$P307)),0,SUMPRODUCT(INDIRECT(ADDRESS($B159,BE$2+1-IF(OR($P307="",$P307=0),1,$P307))&amp;":"&amp;ADDRESS($B159,BE$2)),INDIRECT(ADDRESS($B176,BE$2+1-IF(OR($P307="",$P307=0),1,$P307))&amp;":"&amp;ADDRESS($B176,BE$2)))),IF((BE$1-1)/IF(OR($P307="",$P307=0),1,$P307)&lt;&gt;INT((BE$1-1)/IF(OR($P307="",$P307=0),1,$P307)),0,SUMPRODUCT(INDIRECT(ADDRESS($B159,BE$2)&amp;":"&amp;ADDRESS($B159,BE$2+IF(OR($P307="",$P307=0),1,$P307)-1)),INDIRECT(ADDRESS($B176,BE$2)&amp;":"&amp;ADDRESS($B176,BE$2+IF(OR($P307="",$P307=0),1,$P307)-1))))))</f>
        <v>77175</v>
      </c>
      <c r="BF305" s="5">
        <f ca="1">IF(BF$4="",0,IF($P306=Lists!$AS$7,IF(BF$1/IF(OR($P307="",$P307=0),1,$P307)&lt;&gt;INT(BF$1/IF(OR($P307="",$P307=0),1,$P307)),0,SUMPRODUCT(INDIRECT(ADDRESS($B159,BF$2+1-IF(OR($P307="",$P307=0),1,$P307))&amp;":"&amp;ADDRESS($B159,BF$2)),INDIRECT(ADDRESS($B176,BF$2+1-IF(OR($P307="",$P307=0),1,$P307))&amp;":"&amp;ADDRESS($B176,BF$2)))),IF((BF$1-1)/IF(OR($P307="",$P307=0),1,$P307)&lt;&gt;INT((BF$1-1)/IF(OR($P307="",$P307=0),1,$P307)),0,SUMPRODUCT(INDIRECT(ADDRESS($B159,BF$2)&amp;":"&amp;ADDRESS($B159,BF$2+IF(OR($P307="",$P307=0),1,$P307)-1)),INDIRECT(ADDRESS($B176,BF$2)&amp;":"&amp;ADDRESS($B176,BF$2+IF(OR($P307="",$P307=0),1,$P307)-1))))))</f>
        <v>77175</v>
      </c>
      <c r="BG305" s="5">
        <f ca="1">IF(BG$4="",0,IF($P306=Lists!$AS$7,IF(BG$1/IF(OR($P307="",$P307=0),1,$P307)&lt;&gt;INT(BG$1/IF(OR($P307="",$P307=0),1,$P307)),0,SUMPRODUCT(INDIRECT(ADDRESS($B159,BG$2+1-IF(OR($P307="",$P307=0),1,$P307))&amp;":"&amp;ADDRESS($B159,BG$2)),INDIRECT(ADDRESS($B176,BG$2+1-IF(OR($P307="",$P307=0),1,$P307))&amp;":"&amp;ADDRESS($B176,BG$2)))),IF((BG$1-1)/IF(OR($P307="",$P307=0),1,$P307)&lt;&gt;INT((BG$1-1)/IF(OR($P307="",$P307=0),1,$P307)),0,SUMPRODUCT(INDIRECT(ADDRESS($B159,BG$2)&amp;":"&amp;ADDRESS($B159,BG$2+IF(OR($P307="",$P307=0),1,$P307)-1)),INDIRECT(ADDRESS($B176,BG$2)&amp;":"&amp;ADDRESS($B176,BG$2+IF(OR($P307="",$P307=0),1,$P307)-1))))))</f>
        <v>77175</v>
      </c>
      <c r="BH305" s="5">
        <f ca="1">IF(BH$4="",0,IF($P306=Lists!$AS$7,IF(BH$1/IF(OR($P307="",$P307=0),1,$P307)&lt;&gt;INT(BH$1/IF(OR($P307="",$P307=0),1,$P307)),0,SUMPRODUCT(INDIRECT(ADDRESS($B159,BH$2+1-IF(OR($P307="",$P307=0),1,$P307))&amp;":"&amp;ADDRESS($B159,BH$2)),INDIRECT(ADDRESS($B176,BH$2+1-IF(OR($P307="",$P307=0),1,$P307))&amp;":"&amp;ADDRESS($B176,BH$2)))),IF((BH$1-1)/IF(OR($P307="",$P307=0),1,$P307)&lt;&gt;INT((BH$1-1)/IF(OR($P307="",$P307=0),1,$P307)),0,SUMPRODUCT(INDIRECT(ADDRESS($B159,BH$2)&amp;":"&amp;ADDRESS($B159,BH$2+IF(OR($P307="",$P307=0),1,$P307)-1)),INDIRECT(ADDRESS($B176,BH$2)&amp;":"&amp;ADDRESS($B176,BH$2+IF(OR($P307="",$P307=0),1,$P307)-1))))))</f>
        <v>81033.750000000015</v>
      </c>
      <c r="BI305" s="5">
        <f ca="1">IF(BI$4="",0,IF($P306=Lists!$AS$7,IF(BI$1/IF(OR($P307="",$P307=0),1,$P307)&lt;&gt;INT(BI$1/IF(OR($P307="",$P307=0),1,$P307)),0,SUMPRODUCT(INDIRECT(ADDRESS($B159,BI$2+1-IF(OR($P307="",$P307=0),1,$P307))&amp;":"&amp;ADDRESS($B159,BI$2)),INDIRECT(ADDRESS($B176,BI$2+1-IF(OR($P307="",$P307=0),1,$P307))&amp;":"&amp;ADDRESS($B176,BI$2)))),IF((BI$1-1)/IF(OR($P307="",$P307=0),1,$P307)&lt;&gt;INT((BI$1-1)/IF(OR($P307="",$P307=0),1,$P307)),0,SUMPRODUCT(INDIRECT(ADDRESS($B159,BI$2)&amp;":"&amp;ADDRESS($B159,BI$2+IF(OR($P307="",$P307=0),1,$P307)-1)),INDIRECT(ADDRESS($B176,BI$2)&amp;":"&amp;ADDRESS($B176,BI$2+IF(OR($P307="",$P307=0),1,$P307)-1))))))</f>
        <v>81033.750000000015</v>
      </c>
      <c r="BJ305" s="5">
        <f ca="1">IF(BJ$4="",0,IF($P306=Lists!$AS$7,IF(BJ$1/IF(OR($P307="",$P307=0),1,$P307)&lt;&gt;INT(BJ$1/IF(OR($P307="",$P307=0),1,$P307)),0,SUMPRODUCT(INDIRECT(ADDRESS($B159,BJ$2+1-IF(OR($P307="",$P307=0),1,$P307))&amp;":"&amp;ADDRESS($B159,BJ$2)),INDIRECT(ADDRESS($B176,BJ$2+1-IF(OR($P307="",$P307=0),1,$P307))&amp;":"&amp;ADDRESS($B176,BJ$2)))),IF((BJ$1-1)/IF(OR($P307="",$P307=0),1,$P307)&lt;&gt;INT((BJ$1-1)/IF(OR($P307="",$P307=0),1,$P307)),0,SUMPRODUCT(INDIRECT(ADDRESS($B159,BJ$2)&amp;":"&amp;ADDRESS($B159,BJ$2+IF(OR($P307="",$P307=0),1,$P307)-1)),INDIRECT(ADDRESS($B176,BJ$2)&amp;":"&amp;ADDRESS($B176,BJ$2+IF(OR($P307="",$P307=0),1,$P307)-1))))))</f>
        <v>81033.750000000015</v>
      </c>
      <c r="BK305" s="5">
        <f ca="1">IF(BK$4="",0,IF($P306=Lists!$AS$7,IF(BK$1/IF(OR($P307="",$P307=0),1,$P307)&lt;&gt;INT(BK$1/IF(OR($P307="",$P307=0),1,$P307)),0,SUMPRODUCT(INDIRECT(ADDRESS($B159,BK$2+1-IF(OR($P307="",$P307=0),1,$P307))&amp;":"&amp;ADDRESS($B159,BK$2)),INDIRECT(ADDRESS($B176,BK$2+1-IF(OR($P307="",$P307=0),1,$P307))&amp;":"&amp;ADDRESS($B176,BK$2)))),IF((BK$1-1)/IF(OR($P307="",$P307=0),1,$P307)&lt;&gt;INT((BK$1-1)/IF(OR($P307="",$P307=0),1,$P307)),0,SUMPRODUCT(INDIRECT(ADDRESS($B159,BK$2)&amp;":"&amp;ADDRESS($B159,BK$2+IF(OR($P307="",$P307=0),1,$P307)-1)),INDIRECT(ADDRESS($B176,BK$2)&amp;":"&amp;ADDRESS($B176,BK$2+IF(OR($P307="",$P307=0),1,$P307)-1))))))</f>
        <v>81033.750000000015</v>
      </c>
      <c r="BL305" s="5">
        <f ca="1">IF(BL$4="",0,IF($P306=Lists!$AS$7,IF(BL$1/IF(OR($P307="",$P307=0),1,$P307)&lt;&gt;INT(BL$1/IF(OR($P307="",$P307=0),1,$P307)),0,SUMPRODUCT(INDIRECT(ADDRESS($B159,BL$2+1-IF(OR($P307="",$P307=0),1,$P307))&amp;":"&amp;ADDRESS($B159,BL$2)),INDIRECT(ADDRESS($B176,BL$2+1-IF(OR($P307="",$P307=0),1,$P307))&amp;":"&amp;ADDRESS($B176,BL$2)))),IF((BL$1-1)/IF(OR($P307="",$P307=0),1,$P307)&lt;&gt;INT((BL$1-1)/IF(OR($P307="",$P307=0),1,$P307)),0,SUMPRODUCT(INDIRECT(ADDRESS($B159,BL$2)&amp;":"&amp;ADDRESS($B159,BL$2+IF(OR($P307="",$P307=0),1,$P307)-1)),INDIRECT(ADDRESS($B176,BL$2)&amp;":"&amp;ADDRESS($B176,BL$2+IF(OR($P307="",$P307=0),1,$P307)-1))))))</f>
        <v>81033.750000000015</v>
      </c>
      <c r="BM305" s="5">
        <f ca="1">IF(BM$4="",0,IF($P306=Lists!$AS$7,IF(BM$1/IF(OR($P307="",$P307=0),1,$P307)&lt;&gt;INT(BM$1/IF(OR($P307="",$P307=0),1,$P307)),0,SUMPRODUCT(INDIRECT(ADDRESS($B159,BM$2+1-IF(OR($P307="",$P307=0),1,$P307))&amp;":"&amp;ADDRESS($B159,BM$2)),INDIRECT(ADDRESS($B176,BM$2+1-IF(OR($P307="",$P307=0),1,$P307))&amp;":"&amp;ADDRESS($B176,BM$2)))),IF((BM$1-1)/IF(OR($P307="",$P307=0),1,$P307)&lt;&gt;INT((BM$1-1)/IF(OR($P307="",$P307=0),1,$P307)),0,SUMPRODUCT(INDIRECT(ADDRESS($B159,BM$2)&amp;":"&amp;ADDRESS($B159,BM$2+IF(OR($P307="",$P307=0),1,$P307)-1)),INDIRECT(ADDRESS($B176,BM$2)&amp;":"&amp;ADDRESS($B176,BM$2+IF(OR($P307="",$P307=0),1,$P307)-1))))))</f>
        <v>81033.750000000015</v>
      </c>
      <c r="BN305" s="5">
        <f ca="1">IF(BN$4="",0,IF($P306=Lists!$AS$7,IF(BN$1/IF(OR($P307="",$P307=0),1,$P307)&lt;&gt;INT(BN$1/IF(OR($P307="",$P307=0),1,$P307)),0,SUMPRODUCT(INDIRECT(ADDRESS($B159,BN$2+1-IF(OR($P307="",$P307=0),1,$P307))&amp;":"&amp;ADDRESS($B159,BN$2)),INDIRECT(ADDRESS($B176,BN$2+1-IF(OR($P307="",$P307=0),1,$P307))&amp;":"&amp;ADDRESS($B176,BN$2)))),IF((BN$1-1)/IF(OR($P307="",$P307=0),1,$P307)&lt;&gt;INT((BN$1-1)/IF(OR($P307="",$P307=0),1,$P307)),0,SUMPRODUCT(INDIRECT(ADDRESS($B159,BN$2)&amp;":"&amp;ADDRESS($B159,BN$2+IF(OR($P307="",$P307=0),1,$P307)-1)),INDIRECT(ADDRESS($B176,BN$2)&amp;":"&amp;ADDRESS($B176,BN$2+IF(OR($P307="",$P307=0),1,$P307)-1))))))</f>
        <v>81033.750000000015</v>
      </c>
      <c r="BO305" s="5">
        <f ca="1">IF(BO$4="",0,IF($P306=Lists!$AS$7,IF(BO$1/IF(OR($P307="",$P307=0),1,$P307)&lt;&gt;INT(BO$1/IF(OR($P307="",$P307=0),1,$P307)),0,SUMPRODUCT(INDIRECT(ADDRESS($B159,BO$2+1-IF(OR($P307="",$P307=0),1,$P307))&amp;":"&amp;ADDRESS($B159,BO$2)),INDIRECT(ADDRESS($B176,BO$2+1-IF(OR($P307="",$P307=0),1,$P307))&amp;":"&amp;ADDRESS($B176,BO$2)))),IF((BO$1-1)/IF(OR($P307="",$P307=0),1,$P307)&lt;&gt;INT((BO$1-1)/IF(OR($P307="",$P307=0),1,$P307)),0,SUMPRODUCT(INDIRECT(ADDRESS($B159,BO$2)&amp;":"&amp;ADDRESS($B159,BO$2+IF(OR($P307="",$P307=0),1,$P307)-1)),INDIRECT(ADDRESS($B176,BO$2)&amp;":"&amp;ADDRESS($B176,BO$2+IF(OR($P307="",$P307=0),1,$P307)-1))))))</f>
        <v>81033.750000000015</v>
      </c>
      <c r="BP305" s="5">
        <f ca="1">IF(BP$4="",0,IF($P306=Lists!$AS$7,IF(BP$1/IF(OR($P307="",$P307=0),1,$P307)&lt;&gt;INT(BP$1/IF(OR($P307="",$P307=0),1,$P307)),0,SUMPRODUCT(INDIRECT(ADDRESS($B159,BP$2+1-IF(OR($P307="",$P307=0),1,$P307))&amp;":"&amp;ADDRESS($B159,BP$2)),INDIRECT(ADDRESS($B176,BP$2+1-IF(OR($P307="",$P307=0),1,$P307))&amp;":"&amp;ADDRESS($B176,BP$2)))),IF((BP$1-1)/IF(OR($P307="",$P307=0),1,$P307)&lt;&gt;INT((BP$1-1)/IF(OR($P307="",$P307=0),1,$P307)),0,SUMPRODUCT(INDIRECT(ADDRESS($B159,BP$2)&amp;":"&amp;ADDRESS($B159,BP$2+IF(OR($P307="",$P307=0),1,$P307)-1)),INDIRECT(ADDRESS($B176,BP$2)&amp;":"&amp;ADDRESS($B176,BP$2+IF(OR($P307="",$P307=0),1,$P307)-1))))))</f>
        <v>81033.750000000015</v>
      </c>
      <c r="BQ305" s="5">
        <f ca="1">IF(BQ$4="",0,IF($P306=Lists!$AS$7,IF(BQ$1/IF(OR($P307="",$P307=0),1,$P307)&lt;&gt;INT(BQ$1/IF(OR($P307="",$P307=0),1,$P307)),0,SUMPRODUCT(INDIRECT(ADDRESS($B159,BQ$2+1-IF(OR($P307="",$P307=0),1,$P307))&amp;":"&amp;ADDRESS($B159,BQ$2)),INDIRECT(ADDRESS($B176,BQ$2+1-IF(OR($P307="",$P307=0),1,$P307))&amp;":"&amp;ADDRESS($B176,BQ$2)))),IF((BQ$1-1)/IF(OR($P307="",$P307=0),1,$P307)&lt;&gt;INT((BQ$1-1)/IF(OR($P307="",$P307=0),1,$P307)),0,SUMPRODUCT(INDIRECT(ADDRESS($B159,BQ$2)&amp;":"&amp;ADDRESS($B159,BQ$2+IF(OR($P307="",$P307=0),1,$P307)-1)),INDIRECT(ADDRESS($B176,BQ$2)&amp;":"&amp;ADDRESS($B176,BQ$2+IF(OR($P307="",$P307=0),1,$P307)-1))))))</f>
        <v>81033.750000000015</v>
      </c>
      <c r="BR305" s="5">
        <f ca="1">IF(BR$4="",0,IF($P306=Lists!$AS$7,IF(BR$1/IF(OR($P307="",$P307=0),1,$P307)&lt;&gt;INT(BR$1/IF(OR($P307="",$P307=0),1,$P307)),0,SUMPRODUCT(INDIRECT(ADDRESS($B159,BR$2+1-IF(OR($P307="",$P307=0),1,$P307))&amp;":"&amp;ADDRESS($B159,BR$2)),INDIRECT(ADDRESS($B176,BR$2+1-IF(OR($P307="",$P307=0),1,$P307))&amp;":"&amp;ADDRESS($B176,BR$2)))),IF((BR$1-1)/IF(OR($P307="",$P307=0),1,$P307)&lt;&gt;INT((BR$1-1)/IF(OR($P307="",$P307=0),1,$P307)),0,SUMPRODUCT(INDIRECT(ADDRESS($B159,BR$2)&amp;":"&amp;ADDRESS($B159,BR$2+IF(OR($P307="",$P307=0),1,$P307)-1)),INDIRECT(ADDRESS($B176,BR$2)&amp;":"&amp;ADDRESS($B176,BR$2+IF(OR($P307="",$P307=0),1,$P307)-1))))))</f>
        <v>81033.750000000015</v>
      </c>
      <c r="BS305" s="5">
        <f ca="1">IF(BS$4="",0,IF($P306=Lists!$AS$7,IF(BS$1/IF(OR($P307="",$P307=0),1,$P307)&lt;&gt;INT(BS$1/IF(OR($P307="",$P307=0),1,$P307)),0,SUMPRODUCT(INDIRECT(ADDRESS($B159,BS$2+1-IF(OR($P307="",$P307=0),1,$P307))&amp;":"&amp;ADDRESS($B159,BS$2)),INDIRECT(ADDRESS($B176,BS$2+1-IF(OR($P307="",$P307=0),1,$P307))&amp;":"&amp;ADDRESS($B176,BS$2)))),IF((BS$1-1)/IF(OR($P307="",$P307=0),1,$P307)&lt;&gt;INT((BS$1-1)/IF(OR($P307="",$P307=0),1,$P307)),0,SUMPRODUCT(INDIRECT(ADDRESS($B159,BS$2)&amp;":"&amp;ADDRESS($B159,BS$2+IF(OR($P307="",$P307=0),1,$P307)-1)),INDIRECT(ADDRESS($B176,BS$2)&amp;":"&amp;ADDRESS($B176,BS$2+IF(OR($P307="",$P307=0),1,$P307)-1))))))</f>
        <v>81033.750000000015</v>
      </c>
      <c r="BT305" s="5">
        <f ca="1">IF(BT$4="",0,IF($P306=Lists!$AS$7,IF(BT$1/IF(OR($P307="",$P307=0),1,$P307)&lt;&gt;INT(BT$1/IF(OR($P307="",$P307=0),1,$P307)),0,SUMPRODUCT(INDIRECT(ADDRESS($B159,BT$2+1-IF(OR($P307="",$P307=0),1,$P307))&amp;":"&amp;ADDRESS($B159,BT$2)),INDIRECT(ADDRESS($B176,BT$2+1-IF(OR($P307="",$P307=0),1,$P307))&amp;":"&amp;ADDRESS($B176,BT$2)))),IF((BT$1-1)/IF(OR($P307="",$P307=0),1,$P307)&lt;&gt;INT((BT$1-1)/IF(OR($P307="",$P307=0),1,$P307)),0,SUMPRODUCT(INDIRECT(ADDRESS($B159,BT$2)&amp;":"&amp;ADDRESS($B159,BT$2+IF(OR($P307="",$P307=0),1,$P307)-1)),INDIRECT(ADDRESS($B176,BT$2)&amp;":"&amp;ADDRESS($B176,BT$2+IF(OR($P307="",$P307=0),1,$P307)-1))))))</f>
        <v>85085.4375</v>
      </c>
      <c r="BU305" s="5">
        <f ca="1">IF(BU$4="",0,IF($P306=Lists!$AS$7,IF(BU$1/IF(OR($P307="",$P307=0),1,$P307)&lt;&gt;INT(BU$1/IF(OR($P307="",$P307=0),1,$P307)),0,SUMPRODUCT(INDIRECT(ADDRESS($B159,BU$2+1-IF(OR($P307="",$P307=0),1,$P307))&amp;":"&amp;ADDRESS($B159,BU$2)),INDIRECT(ADDRESS($B176,BU$2+1-IF(OR($P307="",$P307=0),1,$P307))&amp;":"&amp;ADDRESS($B176,BU$2)))),IF((BU$1-1)/IF(OR($P307="",$P307=0),1,$P307)&lt;&gt;INT((BU$1-1)/IF(OR($P307="",$P307=0),1,$P307)),0,SUMPRODUCT(INDIRECT(ADDRESS($B159,BU$2)&amp;":"&amp;ADDRESS($B159,BU$2+IF(OR($P307="",$P307=0),1,$P307)-1)),INDIRECT(ADDRESS($B176,BU$2)&amp;":"&amp;ADDRESS($B176,BU$2+IF(OR($P307="",$P307=0),1,$P307)-1))))))</f>
        <v>85085.4375</v>
      </c>
      <c r="BV305" s="5">
        <f ca="1">IF(BV$4="",0,IF($P306=Lists!$AS$7,IF(BV$1/IF(OR($P307="",$P307=0),1,$P307)&lt;&gt;INT(BV$1/IF(OR($P307="",$P307=0),1,$P307)),0,SUMPRODUCT(INDIRECT(ADDRESS($B159,BV$2+1-IF(OR($P307="",$P307=0),1,$P307))&amp;":"&amp;ADDRESS($B159,BV$2)),INDIRECT(ADDRESS($B176,BV$2+1-IF(OR($P307="",$P307=0),1,$P307))&amp;":"&amp;ADDRESS($B176,BV$2)))),IF((BV$1-1)/IF(OR($P307="",$P307=0),1,$P307)&lt;&gt;INT((BV$1-1)/IF(OR($P307="",$P307=0),1,$P307)),0,SUMPRODUCT(INDIRECT(ADDRESS($B159,BV$2)&amp;":"&amp;ADDRESS($B159,BV$2+IF(OR($P307="",$P307=0),1,$P307)-1)),INDIRECT(ADDRESS($B176,BV$2)&amp;":"&amp;ADDRESS($B176,BV$2+IF(OR($P307="",$P307=0),1,$P307)-1))))))</f>
        <v>170170.875</v>
      </c>
      <c r="BW305" s="5">
        <f ca="1">IF(BW$4="",0,IF($P306=Lists!$AS$7,IF(BW$1/IF(OR($P307="",$P307=0),1,$P307)&lt;&gt;INT(BW$1/IF(OR($P307="",$P307=0),1,$P307)),0,SUMPRODUCT(INDIRECT(ADDRESS($B159,BW$2+1-IF(OR($P307="",$P307=0),1,$P307))&amp;":"&amp;ADDRESS($B159,BW$2)),INDIRECT(ADDRESS($B176,BW$2+1-IF(OR($P307="",$P307=0),1,$P307))&amp;":"&amp;ADDRESS($B176,BW$2)))),IF((BW$1-1)/IF(OR($P307="",$P307=0),1,$P307)&lt;&gt;INT((BW$1-1)/IF(OR($P307="",$P307=0),1,$P307)),0,SUMPRODUCT(INDIRECT(ADDRESS($B159,BW$2)&amp;":"&amp;ADDRESS($B159,BW$2+IF(OR($P307="",$P307=0),1,$P307)-1)),INDIRECT(ADDRESS($B176,BW$2)&amp;":"&amp;ADDRESS($B176,BW$2+IF(OR($P307="",$P307=0),1,$P307)-1))))))</f>
        <v>170170.875</v>
      </c>
      <c r="BX305" s="5">
        <f ca="1">IF(BX$4="",0,IF($P306=Lists!$AS$7,IF(BX$1/IF(OR($P307="",$P307=0),1,$P307)&lt;&gt;INT(BX$1/IF(OR($P307="",$P307=0),1,$P307)),0,SUMPRODUCT(INDIRECT(ADDRESS($B159,BX$2+1-IF(OR($P307="",$P307=0),1,$P307))&amp;":"&amp;ADDRESS($B159,BX$2)),INDIRECT(ADDRESS($B176,BX$2+1-IF(OR($P307="",$P307=0),1,$P307))&amp;":"&amp;ADDRESS($B176,BX$2)))),IF((BX$1-1)/IF(OR($P307="",$P307=0),1,$P307)&lt;&gt;INT((BX$1-1)/IF(OR($P307="",$P307=0),1,$P307)),0,SUMPRODUCT(INDIRECT(ADDRESS($B159,BX$2)&amp;":"&amp;ADDRESS($B159,BX$2+IF(OR($P307="",$P307=0),1,$P307)-1)),INDIRECT(ADDRESS($B176,BX$2)&amp;":"&amp;ADDRESS($B176,BX$2+IF(OR($P307="",$P307=0),1,$P307)-1))))))</f>
        <v>170170.875</v>
      </c>
      <c r="BY305" s="5">
        <f ca="1">IF(BY$4="",0,IF($P306=Lists!$AS$7,IF(BY$1/IF(OR($P307="",$P307=0),1,$P307)&lt;&gt;INT(BY$1/IF(OR($P307="",$P307=0),1,$P307)),0,SUMPRODUCT(INDIRECT(ADDRESS($B159,BY$2+1-IF(OR($P307="",$P307=0),1,$P307))&amp;":"&amp;ADDRESS($B159,BY$2)),INDIRECT(ADDRESS($B176,BY$2+1-IF(OR($P307="",$P307=0),1,$P307))&amp;":"&amp;ADDRESS($B176,BY$2)))),IF((BY$1-1)/IF(OR($P307="",$P307=0),1,$P307)&lt;&gt;INT((BY$1-1)/IF(OR($P307="",$P307=0),1,$P307)),0,SUMPRODUCT(INDIRECT(ADDRESS($B159,BY$2)&amp;":"&amp;ADDRESS($B159,BY$2+IF(OR($P307="",$P307=0),1,$P307)-1)),INDIRECT(ADDRESS($B176,BY$2)&amp;":"&amp;ADDRESS($B176,BY$2+IF(OR($P307="",$P307=0),1,$P307)-1))))))</f>
        <v>170170.875</v>
      </c>
      <c r="BZ305" s="5">
        <f ca="1">IF(BZ$4="",0,IF($P306=Lists!$AS$7,IF(BZ$1/IF(OR($P307="",$P307=0),1,$P307)&lt;&gt;INT(BZ$1/IF(OR($P307="",$P307=0),1,$P307)),0,SUMPRODUCT(INDIRECT(ADDRESS($B159,BZ$2+1-IF(OR($P307="",$P307=0),1,$P307))&amp;":"&amp;ADDRESS($B159,BZ$2)),INDIRECT(ADDRESS($B176,BZ$2+1-IF(OR($P307="",$P307=0),1,$P307))&amp;":"&amp;ADDRESS($B176,BZ$2)))),IF((BZ$1-1)/IF(OR($P307="",$P307=0),1,$P307)&lt;&gt;INT((BZ$1-1)/IF(OR($P307="",$P307=0),1,$P307)),0,SUMPRODUCT(INDIRECT(ADDRESS($B159,BZ$2)&amp;":"&amp;ADDRESS($B159,BZ$2+IF(OR($P307="",$P307=0),1,$P307)-1)),INDIRECT(ADDRESS($B176,BZ$2)&amp;":"&amp;ADDRESS($B176,BZ$2+IF(OR($P307="",$P307=0),1,$P307)-1))))))</f>
        <v>170170.875</v>
      </c>
      <c r="CA305" s="5">
        <f ca="1">IF(CA$4="",0,IF($P306=Lists!$AS$7,IF(CA$1/IF(OR($P307="",$P307=0),1,$P307)&lt;&gt;INT(CA$1/IF(OR($P307="",$P307=0),1,$P307)),0,SUMPRODUCT(INDIRECT(ADDRESS($B159,CA$2+1-IF(OR($P307="",$P307=0),1,$P307))&amp;":"&amp;ADDRESS($B159,CA$2)),INDIRECT(ADDRESS($B176,CA$2+1-IF(OR($P307="",$P307=0),1,$P307))&amp;":"&amp;ADDRESS($B176,CA$2)))),IF((CA$1-1)/IF(OR($P307="",$P307=0),1,$P307)&lt;&gt;INT((CA$1-1)/IF(OR($P307="",$P307=0),1,$P307)),0,SUMPRODUCT(INDIRECT(ADDRESS($B159,CA$2)&amp;":"&amp;ADDRESS($B159,CA$2+IF(OR($P307="",$P307=0),1,$P307)-1)),INDIRECT(ADDRESS($B176,CA$2)&amp;":"&amp;ADDRESS($B176,CA$2+IF(OR($P307="",$P307=0),1,$P307)-1))))))</f>
        <v>170170.875</v>
      </c>
      <c r="CB305" s="5">
        <f ca="1">IF(CB$4="",0,IF($P306=Lists!$AS$7,IF(CB$1/IF(OR($P307="",$P307=0),1,$P307)&lt;&gt;INT(CB$1/IF(OR($P307="",$P307=0),1,$P307)),0,SUMPRODUCT(INDIRECT(ADDRESS($B159,CB$2+1-IF(OR($P307="",$P307=0),1,$P307))&amp;":"&amp;ADDRESS($B159,CB$2)),INDIRECT(ADDRESS($B176,CB$2+1-IF(OR($P307="",$P307=0),1,$P307))&amp;":"&amp;ADDRESS($B176,CB$2)))),IF((CB$1-1)/IF(OR($P307="",$P307=0),1,$P307)&lt;&gt;INT((CB$1-1)/IF(OR($P307="",$P307=0),1,$P307)),0,SUMPRODUCT(INDIRECT(ADDRESS($B159,CB$2)&amp;":"&amp;ADDRESS($B159,CB$2+IF(OR($P307="",$P307=0),1,$P307)-1)),INDIRECT(ADDRESS($B176,CB$2)&amp;":"&amp;ADDRESS($B176,CB$2+IF(OR($P307="",$P307=0),1,$P307)-1))))))</f>
        <v>170170.875</v>
      </c>
      <c r="CC305" s="5">
        <f ca="1">IF(CC$4="",0,IF($P306=Lists!$AS$7,IF(CC$1/IF(OR($P307="",$P307=0),1,$P307)&lt;&gt;INT(CC$1/IF(OR($P307="",$P307=0),1,$P307)),0,SUMPRODUCT(INDIRECT(ADDRESS($B159,CC$2+1-IF(OR($P307="",$P307=0),1,$P307))&amp;":"&amp;ADDRESS($B159,CC$2)),INDIRECT(ADDRESS($B176,CC$2+1-IF(OR($P307="",$P307=0),1,$P307))&amp;":"&amp;ADDRESS($B176,CC$2)))),IF((CC$1-1)/IF(OR($P307="",$P307=0),1,$P307)&lt;&gt;INT((CC$1-1)/IF(OR($P307="",$P307=0),1,$P307)),0,SUMPRODUCT(INDIRECT(ADDRESS($B159,CC$2)&amp;":"&amp;ADDRESS($B159,CC$2+IF(OR($P307="",$P307=0),1,$P307)-1)),INDIRECT(ADDRESS($B176,CC$2)&amp;":"&amp;ADDRESS($B176,CC$2+IF(OR($P307="",$P307=0),1,$P307)-1))))))</f>
        <v>170170.875</v>
      </c>
      <c r="CD305" s="5">
        <f ca="1">IF(CD$4="",0,IF($P306=Lists!$AS$7,IF(CD$1/IF(OR($P307="",$P307=0),1,$P307)&lt;&gt;INT(CD$1/IF(OR($P307="",$P307=0),1,$P307)),0,SUMPRODUCT(INDIRECT(ADDRESS($B159,CD$2+1-IF(OR($P307="",$P307=0),1,$P307))&amp;":"&amp;ADDRESS($B159,CD$2)),INDIRECT(ADDRESS($B176,CD$2+1-IF(OR($P307="",$P307=0),1,$P307))&amp;":"&amp;ADDRESS($B176,CD$2)))),IF((CD$1-1)/IF(OR($P307="",$P307=0),1,$P307)&lt;&gt;INT((CD$1-1)/IF(OR($P307="",$P307=0),1,$P307)),0,SUMPRODUCT(INDIRECT(ADDRESS($B159,CD$2)&amp;":"&amp;ADDRESS($B159,CD$2+IF(OR($P307="",$P307=0),1,$P307)-1)),INDIRECT(ADDRESS($B176,CD$2)&amp;":"&amp;ADDRESS($B176,CD$2+IF(OR($P307="",$P307=0),1,$P307)-1))))))</f>
        <v>170170.875</v>
      </c>
      <c r="CE305" s="5">
        <f ca="1">IF(CE$4="",0,IF($P306=Lists!$AS$7,IF(CE$1/IF(OR($P307="",$P307=0),1,$P307)&lt;&gt;INT(CE$1/IF(OR($P307="",$P307=0),1,$P307)),0,SUMPRODUCT(INDIRECT(ADDRESS($B159,CE$2+1-IF(OR($P307="",$P307=0),1,$P307))&amp;":"&amp;ADDRESS($B159,CE$2)),INDIRECT(ADDRESS($B176,CE$2+1-IF(OR($P307="",$P307=0),1,$P307))&amp;":"&amp;ADDRESS($B176,CE$2)))),IF((CE$1-1)/IF(OR($P307="",$P307=0),1,$P307)&lt;&gt;INT((CE$1-1)/IF(OR($P307="",$P307=0),1,$P307)),0,SUMPRODUCT(INDIRECT(ADDRESS($B159,CE$2)&amp;":"&amp;ADDRESS($B159,CE$2+IF(OR($P307="",$P307=0),1,$P307)-1)),INDIRECT(ADDRESS($B176,CE$2)&amp;":"&amp;ADDRESS($B176,CE$2+IF(OR($P307="",$P307=0),1,$P307)-1))))))</f>
        <v>170170.875</v>
      </c>
      <c r="CF305" s="5">
        <f ca="1">IF(CF$4="",0,IF($P306=Lists!$AS$7,IF(CF$1/IF(OR($P307="",$P307=0),1,$P307)&lt;&gt;INT(CF$1/IF(OR($P307="",$P307=0),1,$P307)),0,SUMPRODUCT(INDIRECT(ADDRESS($B159,CF$2+1-IF(OR($P307="",$P307=0),1,$P307))&amp;":"&amp;ADDRESS($B159,CF$2)),INDIRECT(ADDRESS($B176,CF$2+1-IF(OR($P307="",$P307=0),1,$P307))&amp;":"&amp;ADDRESS($B176,CF$2)))),IF((CF$1-1)/IF(OR($P307="",$P307=0),1,$P307)&lt;&gt;INT((CF$1-1)/IF(OR($P307="",$P307=0),1,$P307)),0,SUMPRODUCT(INDIRECT(ADDRESS($B159,CF$2)&amp;":"&amp;ADDRESS($B159,CF$2+IF(OR($P307="",$P307=0),1,$P307)-1)),INDIRECT(ADDRESS($B176,CF$2)&amp;":"&amp;ADDRESS($B176,CF$2+IF(OR($P307="",$P307=0),1,$P307)-1))))))</f>
        <v>0</v>
      </c>
    </row>
    <row r="306" spans="2:84" x14ac:dyDescent="0.3">
      <c r="B306" s="13">
        <f>ROW()</f>
        <v>306</v>
      </c>
      <c r="H306" s="1" t="str">
        <f t="shared" si="203"/>
        <v>Оплата постоянных расходов</v>
      </c>
      <c r="I306" s="1" t="str">
        <f>I305</f>
        <v>Аренда офиса</v>
      </c>
      <c r="J306" s="1" t="str">
        <f>Lists!$AS$4</f>
        <v>Способ оплаты</v>
      </c>
      <c r="M306" s="53" t="s">
        <v>184</v>
      </c>
      <c r="O306" s="82"/>
      <c r="P306" s="84" t="s">
        <v>185</v>
      </c>
      <c r="Q306" s="90" t="s">
        <v>5</v>
      </c>
      <c r="W306" s="34"/>
    </row>
    <row r="307" spans="2:84" x14ac:dyDescent="0.3">
      <c r="B307" s="13">
        <f>ROW()</f>
        <v>307</v>
      </c>
      <c r="H307" s="1" t="str">
        <f t="shared" si="203"/>
        <v>Оплата постоянных расходов</v>
      </c>
      <c r="I307" s="1" t="str">
        <f>I305</f>
        <v>Аренда офиса</v>
      </c>
      <c r="J307" s="1" t="s">
        <v>183</v>
      </c>
      <c r="M307" s="53" t="s">
        <v>46</v>
      </c>
      <c r="O307" s="82"/>
      <c r="P307" s="84">
        <v>1</v>
      </c>
      <c r="W307" s="34"/>
    </row>
    <row r="308" spans="2:84" x14ac:dyDescent="0.3">
      <c r="B308" s="13">
        <f>ROW()</f>
        <v>308</v>
      </c>
      <c r="H308" s="1" t="str">
        <f t="shared" si="203"/>
        <v>Оплата постоянных расходов</v>
      </c>
      <c r="I308" s="1" t="s">
        <v>113</v>
      </c>
      <c r="M308" s="53" t="str">
        <f>$M$305</f>
        <v>руб</v>
      </c>
      <c r="U308" s="5">
        <f ca="1">SUM(INDIRECT(ADDRESS($B308,$X$2)&amp;":"&amp;ADDRESS($B308,$X$2-1+$P$8)))</f>
        <v>663075.75</v>
      </c>
      <c r="X308" s="5">
        <f ca="1">IF(X$4="",0,IF($P309=Lists!$AS$7,IF(X$1/IF(OR($P310="",$P310=0),1,$P310)&lt;&gt;INT(X$1/IF(OR($P310="",$P310=0),1,$P310)),0,SUMPRODUCT(INDIRECT(ADDRESS($B162,X$2+1-IF(OR($P310="",$P310=0),1,$P310))&amp;":"&amp;ADDRESS($B162,X$2)),INDIRECT(ADDRESS($B179,X$2+1-IF(OR($P310="",$P310=0),1,$P310))&amp;":"&amp;ADDRESS($B179,X$2)))),IF((X$1-1)/IF(OR($P310="",$P310=0),1,$P310)&lt;&gt;INT((X$1-1)/IF(OR($P310="",$P310=0),1,$P310)),0,SUMPRODUCT(INDIRECT(ADDRESS($B162,X$2)&amp;":"&amp;ADDRESS($B162,X$2+IF(OR($P310="",$P310=0),1,$P310)-1)),INDIRECT(ADDRESS($B179,X$2)&amp;":"&amp;ADDRESS($B179,X$2+IF(OR($P310="",$P310=0),1,$P310)-1))))))</f>
        <v>10000</v>
      </c>
      <c r="Y308" s="5">
        <f ca="1">IF(Y$4="",0,IF($P309=Lists!$AS$7,IF(Y$1/IF(OR($P310="",$P310=0),1,$P310)&lt;&gt;INT(Y$1/IF(OR($P310="",$P310=0),1,$P310)),0,SUMPRODUCT(INDIRECT(ADDRESS($B162,Y$2+1-IF(OR($P310="",$P310=0),1,$P310))&amp;":"&amp;ADDRESS($B162,Y$2)),INDIRECT(ADDRESS($B179,Y$2+1-IF(OR($P310="",$P310=0),1,$P310))&amp;":"&amp;ADDRESS($B179,Y$2)))),IF((Y$1-1)/IF(OR($P310="",$P310=0),1,$P310)&lt;&gt;INT((Y$1-1)/IF(OR($P310="",$P310=0),1,$P310)),0,SUMPRODUCT(INDIRECT(ADDRESS($B162,Y$2)&amp;":"&amp;ADDRESS($B162,Y$2+IF(OR($P310="",$P310=0),1,$P310)-1)),INDIRECT(ADDRESS($B179,Y$2)&amp;":"&amp;ADDRESS($B179,Y$2+IF(OR($P310="",$P310=0),1,$P310)-1))))))</f>
        <v>10000</v>
      </c>
      <c r="Z308" s="5">
        <f ca="1">IF(Z$4="",0,IF($P309=Lists!$AS$7,IF(Z$1/IF(OR($P310="",$P310=0),1,$P310)&lt;&gt;INT(Z$1/IF(OR($P310="",$P310=0),1,$P310)),0,SUMPRODUCT(INDIRECT(ADDRESS($B162,Z$2+1-IF(OR($P310="",$P310=0),1,$P310))&amp;":"&amp;ADDRESS($B162,Z$2)),INDIRECT(ADDRESS($B179,Z$2+1-IF(OR($P310="",$P310=0),1,$P310))&amp;":"&amp;ADDRESS($B179,Z$2)))),IF((Z$1-1)/IF(OR($P310="",$P310=0),1,$P310)&lt;&gt;INT((Z$1-1)/IF(OR($P310="",$P310=0),1,$P310)),0,SUMPRODUCT(INDIRECT(ADDRESS($B162,Z$2)&amp;":"&amp;ADDRESS($B162,Z$2+IF(OR($P310="",$P310=0),1,$P310)-1)),INDIRECT(ADDRESS($B179,Z$2)&amp;":"&amp;ADDRESS($B179,Z$2+IF(OR($P310="",$P310=0),1,$P310)-1))))))</f>
        <v>10000</v>
      </c>
      <c r="AA308" s="5">
        <f ca="1">IF(AA$4="",0,IF($P309=Lists!$AS$7,IF(AA$1/IF(OR($P310="",$P310=0),1,$P310)&lt;&gt;INT(AA$1/IF(OR($P310="",$P310=0),1,$P310)),0,SUMPRODUCT(INDIRECT(ADDRESS($B162,AA$2+1-IF(OR($P310="",$P310=0),1,$P310))&amp;":"&amp;ADDRESS($B162,AA$2)),INDIRECT(ADDRESS($B179,AA$2+1-IF(OR($P310="",$P310=0),1,$P310))&amp;":"&amp;ADDRESS($B179,AA$2)))),IF((AA$1-1)/IF(OR($P310="",$P310=0),1,$P310)&lt;&gt;INT((AA$1-1)/IF(OR($P310="",$P310=0),1,$P310)),0,SUMPRODUCT(INDIRECT(ADDRESS($B162,AA$2)&amp;":"&amp;ADDRESS($B162,AA$2+IF(OR($P310="",$P310=0),1,$P310)-1)),INDIRECT(ADDRESS($B179,AA$2)&amp;":"&amp;ADDRESS($B179,AA$2+IF(OR($P310="",$P310=0),1,$P310)-1))))))</f>
        <v>10000</v>
      </c>
      <c r="AB308" s="5">
        <f ca="1">IF(AB$4="",0,IF($P309=Lists!$AS$7,IF(AB$1/IF(OR($P310="",$P310=0),1,$P310)&lt;&gt;INT(AB$1/IF(OR($P310="",$P310=0),1,$P310)),0,SUMPRODUCT(INDIRECT(ADDRESS($B162,AB$2+1-IF(OR($P310="",$P310=0),1,$P310))&amp;":"&amp;ADDRESS($B162,AB$2)),INDIRECT(ADDRESS($B179,AB$2+1-IF(OR($P310="",$P310=0),1,$P310))&amp;":"&amp;ADDRESS($B179,AB$2)))),IF((AB$1-1)/IF(OR($P310="",$P310=0),1,$P310)&lt;&gt;INT((AB$1-1)/IF(OR($P310="",$P310=0),1,$P310)),0,SUMPRODUCT(INDIRECT(ADDRESS($B162,AB$2)&amp;":"&amp;ADDRESS($B162,AB$2+IF(OR($P310="",$P310=0),1,$P310)-1)),INDIRECT(ADDRESS($B179,AB$2)&amp;":"&amp;ADDRESS($B179,AB$2+IF(OR($P310="",$P310=0),1,$P310)-1))))))</f>
        <v>10000</v>
      </c>
      <c r="AC308" s="5">
        <f ca="1">IF(AC$4="",0,IF($P309=Lists!$AS$7,IF(AC$1/IF(OR($P310="",$P310=0),1,$P310)&lt;&gt;INT(AC$1/IF(OR($P310="",$P310=0),1,$P310)),0,SUMPRODUCT(INDIRECT(ADDRESS($B162,AC$2+1-IF(OR($P310="",$P310=0),1,$P310))&amp;":"&amp;ADDRESS($B162,AC$2)),INDIRECT(ADDRESS($B179,AC$2+1-IF(OR($P310="",$P310=0),1,$P310))&amp;":"&amp;ADDRESS($B179,AC$2)))),IF((AC$1-1)/IF(OR($P310="",$P310=0),1,$P310)&lt;&gt;INT((AC$1-1)/IF(OR($P310="",$P310=0),1,$P310)),0,SUMPRODUCT(INDIRECT(ADDRESS($B162,AC$2)&amp;":"&amp;ADDRESS($B162,AC$2+IF(OR($P310="",$P310=0),1,$P310)-1)),INDIRECT(ADDRESS($B179,AC$2)&amp;":"&amp;ADDRESS($B179,AC$2+IF(OR($P310="",$P310=0),1,$P310)-1))))))</f>
        <v>10000</v>
      </c>
      <c r="AD308" s="5">
        <f ca="1">IF(AD$4="",0,IF($P309=Lists!$AS$7,IF(AD$1/IF(OR($P310="",$P310=0),1,$P310)&lt;&gt;INT(AD$1/IF(OR($P310="",$P310=0),1,$P310)),0,SUMPRODUCT(INDIRECT(ADDRESS($B162,AD$2+1-IF(OR($P310="",$P310=0),1,$P310))&amp;":"&amp;ADDRESS($B162,AD$2)),INDIRECT(ADDRESS($B179,AD$2+1-IF(OR($P310="",$P310=0),1,$P310))&amp;":"&amp;ADDRESS($B179,AD$2)))),IF((AD$1-1)/IF(OR($P310="",$P310=0),1,$P310)&lt;&gt;INT((AD$1-1)/IF(OR($P310="",$P310=0),1,$P310)),0,SUMPRODUCT(INDIRECT(ADDRESS($B162,AD$2)&amp;":"&amp;ADDRESS($B162,AD$2+IF(OR($P310="",$P310=0),1,$P310)-1)),INDIRECT(ADDRESS($B179,AD$2)&amp;":"&amp;ADDRESS($B179,AD$2+IF(OR($P310="",$P310=0),1,$P310)-1))))))</f>
        <v>10000</v>
      </c>
      <c r="AE308" s="5">
        <f ca="1">IF(AE$4="",0,IF($P309=Lists!$AS$7,IF(AE$1/IF(OR($P310="",$P310=0),1,$P310)&lt;&gt;INT(AE$1/IF(OR($P310="",$P310=0),1,$P310)),0,SUMPRODUCT(INDIRECT(ADDRESS($B162,AE$2+1-IF(OR($P310="",$P310=0),1,$P310))&amp;":"&amp;ADDRESS($B162,AE$2)),INDIRECT(ADDRESS($B179,AE$2+1-IF(OR($P310="",$P310=0),1,$P310))&amp;":"&amp;ADDRESS($B179,AE$2)))),IF((AE$1-1)/IF(OR($P310="",$P310=0),1,$P310)&lt;&gt;INT((AE$1-1)/IF(OR($P310="",$P310=0),1,$P310)),0,SUMPRODUCT(INDIRECT(ADDRESS($B162,AE$2)&amp;":"&amp;ADDRESS($B162,AE$2+IF(OR($P310="",$P310=0),1,$P310)-1)),INDIRECT(ADDRESS($B179,AE$2)&amp;":"&amp;ADDRESS($B179,AE$2+IF(OR($P310="",$P310=0),1,$P310)-1))))))</f>
        <v>10000</v>
      </c>
      <c r="AF308" s="5">
        <f ca="1">IF(AF$4="",0,IF($P309=Lists!$AS$7,IF(AF$1/IF(OR($P310="",$P310=0),1,$P310)&lt;&gt;INT(AF$1/IF(OR($P310="",$P310=0),1,$P310)),0,SUMPRODUCT(INDIRECT(ADDRESS($B162,AF$2+1-IF(OR($P310="",$P310=0),1,$P310))&amp;":"&amp;ADDRESS($B162,AF$2)),INDIRECT(ADDRESS($B179,AF$2+1-IF(OR($P310="",$P310=0),1,$P310))&amp;":"&amp;ADDRESS($B179,AF$2)))),IF((AF$1-1)/IF(OR($P310="",$P310=0),1,$P310)&lt;&gt;INT((AF$1-1)/IF(OR($P310="",$P310=0),1,$P310)),0,SUMPRODUCT(INDIRECT(ADDRESS($B162,AF$2)&amp;":"&amp;ADDRESS($B162,AF$2+IF(OR($P310="",$P310=0),1,$P310)-1)),INDIRECT(ADDRESS($B179,AF$2)&amp;":"&amp;ADDRESS($B179,AF$2+IF(OR($P310="",$P310=0),1,$P310)-1))))))</f>
        <v>10000</v>
      </c>
      <c r="AG308" s="5">
        <f ca="1">IF(AG$4="",0,IF($P309=Lists!$AS$7,IF(AG$1/IF(OR($P310="",$P310=0),1,$P310)&lt;&gt;INT(AG$1/IF(OR($P310="",$P310=0),1,$P310)),0,SUMPRODUCT(INDIRECT(ADDRESS($B162,AG$2+1-IF(OR($P310="",$P310=0),1,$P310))&amp;":"&amp;ADDRESS($B162,AG$2)),INDIRECT(ADDRESS($B179,AG$2+1-IF(OR($P310="",$P310=0),1,$P310))&amp;":"&amp;ADDRESS($B179,AG$2)))),IF((AG$1-1)/IF(OR($P310="",$P310=0),1,$P310)&lt;&gt;INT((AG$1-1)/IF(OR($P310="",$P310=0),1,$P310)),0,SUMPRODUCT(INDIRECT(ADDRESS($B162,AG$2)&amp;":"&amp;ADDRESS($B162,AG$2+IF(OR($P310="",$P310=0),1,$P310)-1)),INDIRECT(ADDRESS($B179,AG$2)&amp;":"&amp;ADDRESS($B179,AG$2+IF(OR($P310="",$P310=0),1,$P310)-1))))))</f>
        <v>10000</v>
      </c>
      <c r="AH308" s="5">
        <f ca="1">IF(AH$4="",0,IF($P309=Lists!$AS$7,IF(AH$1/IF(OR($P310="",$P310=0),1,$P310)&lt;&gt;INT(AH$1/IF(OR($P310="",$P310=0),1,$P310)),0,SUMPRODUCT(INDIRECT(ADDRESS($B162,AH$2+1-IF(OR($P310="",$P310=0),1,$P310))&amp;":"&amp;ADDRESS($B162,AH$2)),INDIRECT(ADDRESS($B179,AH$2+1-IF(OR($P310="",$P310=0),1,$P310))&amp;":"&amp;ADDRESS($B179,AH$2)))),IF((AH$1-1)/IF(OR($P310="",$P310=0),1,$P310)&lt;&gt;INT((AH$1-1)/IF(OR($P310="",$P310=0),1,$P310)),0,SUMPRODUCT(INDIRECT(ADDRESS($B162,AH$2)&amp;":"&amp;ADDRESS($B162,AH$2+IF(OR($P310="",$P310=0),1,$P310)-1)),INDIRECT(ADDRESS($B179,AH$2)&amp;":"&amp;ADDRESS($B179,AH$2+IF(OR($P310="",$P310=0),1,$P310)-1))))))</f>
        <v>10000</v>
      </c>
      <c r="AI308" s="5">
        <f ca="1">IF(AI$4="",0,IF($P309=Lists!$AS$7,IF(AI$1/IF(OR($P310="",$P310=0),1,$P310)&lt;&gt;INT(AI$1/IF(OR($P310="",$P310=0),1,$P310)),0,SUMPRODUCT(INDIRECT(ADDRESS($B162,AI$2+1-IF(OR($P310="",$P310=0),1,$P310))&amp;":"&amp;ADDRESS($B162,AI$2)),INDIRECT(ADDRESS($B179,AI$2+1-IF(OR($P310="",$P310=0),1,$P310))&amp;":"&amp;ADDRESS($B179,AI$2)))),IF((AI$1-1)/IF(OR($P310="",$P310=0),1,$P310)&lt;&gt;INT((AI$1-1)/IF(OR($P310="",$P310=0),1,$P310)),0,SUMPRODUCT(INDIRECT(ADDRESS($B162,AI$2)&amp;":"&amp;ADDRESS($B162,AI$2+IF(OR($P310="",$P310=0),1,$P310)-1)),INDIRECT(ADDRESS($B179,AI$2)&amp;":"&amp;ADDRESS($B179,AI$2+IF(OR($P310="",$P310=0),1,$P310)-1))))))</f>
        <v>10000</v>
      </c>
      <c r="AJ308" s="5">
        <f ca="1">IF(AJ$4="",0,IF($P309=Lists!$AS$7,IF(AJ$1/IF(OR($P310="",$P310=0),1,$P310)&lt;&gt;INT(AJ$1/IF(OR($P310="",$P310=0),1,$P310)),0,SUMPRODUCT(INDIRECT(ADDRESS($B162,AJ$2+1-IF(OR($P310="",$P310=0),1,$P310))&amp;":"&amp;ADDRESS($B162,AJ$2)),INDIRECT(ADDRESS($B179,AJ$2+1-IF(OR($P310="",$P310=0),1,$P310))&amp;":"&amp;ADDRESS($B179,AJ$2)))),IF((AJ$1-1)/IF(OR($P310="",$P310=0),1,$P310)&lt;&gt;INT((AJ$1-1)/IF(OR($P310="",$P310=0),1,$P310)),0,SUMPRODUCT(INDIRECT(ADDRESS($B162,AJ$2)&amp;":"&amp;ADDRESS($B162,AJ$2+IF(OR($P310="",$P310=0),1,$P310)-1)),INDIRECT(ADDRESS($B179,AJ$2)&amp;":"&amp;ADDRESS($B179,AJ$2+IF(OR($P310="",$P310=0),1,$P310)-1))))))</f>
        <v>10500</v>
      </c>
      <c r="AK308" s="5">
        <f ca="1">IF(AK$4="",0,IF($P309=Lists!$AS$7,IF(AK$1/IF(OR($P310="",$P310=0),1,$P310)&lt;&gt;INT(AK$1/IF(OR($P310="",$P310=0),1,$P310)),0,SUMPRODUCT(INDIRECT(ADDRESS($B162,AK$2+1-IF(OR($P310="",$P310=0),1,$P310))&amp;":"&amp;ADDRESS($B162,AK$2)),INDIRECT(ADDRESS($B179,AK$2+1-IF(OR($P310="",$P310=0),1,$P310))&amp;":"&amp;ADDRESS($B179,AK$2)))),IF((AK$1-1)/IF(OR($P310="",$P310=0),1,$P310)&lt;&gt;INT((AK$1-1)/IF(OR($P310="",$P310=0),1,$P310)),0,SUMPRODUCT(INDIRECT(ADDRESS($B162,AK$2)&amp;":"&amp;ADDRESS($B162,AK$2+IF(OR($P310="",$P310=0),1,$P310)-1)),INDIRECT(ADDRESS($B179,AK$2)&amp;":"&amp;ADDRESS($B179,AK$2+IF(OR($P310="",$P310=0),1,$P310)-1))))))</f>
        <v>10500</v>
      </c>
      <c r="AL308" s="5">
        <f ca="1">IF(AL$4="",0,IF($P309=Lists!$AS$7,IF(AL$1/IF(OR($P310="",$P310=0),1,$P310)&lt;&gt;INT(AL$1/IF(OR($P310="",$P310=0),1,$P310)),0,SUMPRODUCT(INDIRECT(ADDRESS($B162,AL$2+1-IF(OR($P310="",$P310=0),1,$P310))&amp;":"&amp;ADDRESS($B162,AL$2)),INDIRECT(ADDRESS($B179,AL$2+1-IF(OR($P310="",$P310=0),1,$P310))&amp;":"&amp;ADDRESS($B179,AL$2)))),IF((AL$1-1)/IF(OR($P310="",$P310=0),1,$P310)&lt;&gt;INT((AL$1-1)/IF(OR($P310="",$P310=0),1,$P310)),0,SUMPRODUCT(INDIRECT(ADDRESS($B162,AL$2)&amp;":"&amp;ADDRESS($B162,AL$2+IF(OR($P310="",$P310=0),1,$P310)-1)),INDIRECT(ADDRESS($B179,AL$2)&amp;":"&amp;ADDRESS($B179,AL$2+IF(OR($P310="",$P310=0),1,$P310)-1))))))</f>
        <v>10500</v>
      </c>
      <c r="AM308" s="5">
        <f ca="1">IF(AM$4="",0,IF($P309=Lists!$AS$7,IF(AM$1/IF(OR($P310="",$P310=0),1,$P310)&lt;&gt;INT(AM$1/IF(OR($P310="",$P310=0),1,$P310)),0,SUMPRODUCT(INDIRECT(ADDRESS($B162,AM$2+1-IF(OR($P310="",$P310=0),1,$P310))&amp;":"&amp;ADDRESS($B162,AM$2)),INDIRECT(ADDRESS($B179,AM$2+1-IF(OR($P310="",$P310=0),1,$P310))&amp;":"&amp;ADDRESS($B179,AM$2)))),IF((AM$1-1)/IF(OR($P310="",$P310=0),1,$P310)&lt;&gt;INT((AM$1-1)/IF(OR($P310="",$P310=0),1,$P310)),0,SUMPRODUCT(INDIRECT(ADDRESS($B162,AM$2)&amp;":"&amp;ADDRESS($B162,AM$2+IF(OR($P310="",$P310=0),1,$P310)-1)),INDIRECT(ADDRESS($B179,AM$2)&amp;":"&amp;ADDRESS($B179,AM$2+IF(OR($P310="",$P310=0),1,$P310)-1))))))</f>
        <v>10500</v>
      </c>
      <c r="AN308" s="5">
        <f ca="1">IF(AN$4="",0,IF($P309=Lists!$AS$7,IF(AN$1/IF(OR($P310="",$P310=0),1,$P310)&lt;&gt;INT(AN$1/IF(OR($P310="",$P310=0),1,$P310)),0,SUMPRODUCT(INDIRECT(ADDRESS($B162,AN$2+1-IF(OR($P310="",$P310=0),1,$P310))&amp;":"&amp;ADDRESS($B162,AN$2)),INDIRECT(ADDRESS($B179,AN$2+1-IF(OR($P310="",$P310=0),1,$P310))&amp;":"&amp;ADDRESS($B179,AN$2)))),IF((AN$1-1)/IF(OR($P310="",$P310=0),1,$P310)&lt;&gt;INT((AN$1-1)/IF(OR($P310="",$P310=0),1,$P310)),0,SUMPRODUCT(INDIRECT(ADDRESS($B162,AN$2)&amp;":"&amp;ADDRESS($B162,AN$2+IF(OR($P310="",$P310=0),1,$P310)-1)),INDIRECT(ADDRESS($B179,AN$2)&amp;":"&amp;ADDRESS($B179,AN$2+IF(OR($P310="",$P310=0),1,$P310)-1))))))</f>
        <v>10500</v>
      </c>
      <c r="AO308" s="5">
        <f ca="1">IF(AO$4="",0,IF($P309=Lists!$AS$7,IF(AO$1/IF(OR($P310="",$P310=0),1,$P310)&lt;&gt;INT(AO$1/IF(OR($P310="",$P310=0),1,$P310)),0,SUMPRODUCT(INDIRECT(ADDRESS($B162,AO$2+1-IF(OR($P310="",$P310=0),1,$P310))&amp;":"&amp;ADDRESS($B162,AO$2)),INDIRECT(ADDRESS($B179,AO$2+1-IF(OR($P310="",$P310=0),1,$P310))&amp;":"&amp;ADDRESS($B179,AO$2)))),IF((AO$1-1)/IF(OR($P310="",$P310=0),1,$P310)&lt;&gt;INT((AO$1-1)/IF(OR($P310="",$P310=0),1,$P310)),0,SUMPRODUCT(INDIRECT(ADDRESS($B162,AO$2)&amp;":"&amp;ADDRESS($B162,AO$2+IF(OR($P310="",$P310=0),1,$P310)-1)),INDIRECT(ADDRESS($B179,AO$2)&amp;":"&amp;ADDRESS($B179,AO$2+IF(OR($P310="",$P310=0),1,$P310)-1))))))</f>
        <v>10500</v>
      </c>
      <c r="AP308" s="5">
        <f ca="1">IF(AP$4="",0,IF($P309=Lists!$AS$7,IF(AP$1/IF(OR($P310="",$P310=0),1,$P310)&lt;&gt;INT(AP$1/IF(OR($P310="",$P310=0),1,$P310)),0,SUMPRODUCT(INDIRECT(ADDRESS($B162,AP$2+1-IF(OR($P310="",$P310=0),1,$P310))&amp;":"&amp;ADDRESS($B162,AP$2)),INDIRECT(ADDRESS($B179,AP$2+1-IF(OR($P310="",$P310=0),1,$P310))&amp;":"&amp;ADDRESS($B179,AP$2)))),IF((AP$1-1)/IF(OR($P310="",$P310=0),1,$P310)&lt;&gt;INT((AP$1-1)/IF(OR($P310="",$P310=0),1,$P310)),0,SUMPRODUCT(INDIRECT(ADDRESS($B162,AP$2)&amp;":"&amp;ADDRESS($B162,AP$2+IF(OR($P310="",$P310=0),1,$P310)-1)),INDIRECT(ADDRESS($B179,AP$2)&amp;":"&amp;ADDRESS($B179,AP$2+IF(OR($P310="",$P310=0),1,$P310)-1))))))</f>
        <v>10500</v>
      </c>
      <c r="AQ308" s="5">
        <f ca="1">IF(AQ$4="",0,IF($P309=Lists!$AS$7,IF(AQ$1/IF(OR($P310="",$P310=0),1,$P310)&lt;&gt;INT(AQ$1/IF(OR($P310="",$P310=0),1,$P310)),0,SUMPRODUCT(INDIRECT(ADDRESS($B162,AQ$2+1-IF(OR($P310="",$P310=0),1,$P310))&amp;":"&amp;ADDRESS($B162,AQ$2)),INDIRECT(ADDRESS($B179,AQ$2+1-IF(OR($P310="",$P310=0),1,$P310))&amp;":"&amp;ADDRESS($B179,AQ$2)))),IF((AQ$1-1)/IF(OR($P310="",$P310=0),1,$P310)&lt;&gt;INT((AQ$1-1)/IF(OR($P310="",$P310=0),1,$P310)),0,SUMPRODUCT(INDIRECT(ADDRESS($B162,AQ$2)&amp;":"&amp;ADDRESS($B162,AQ$2+IF(OR($P310="",$P310=0),1,$P310)-1)),INDIRECT(ADDRESS($B179,AQ$2)&amp;":"&amp;ADDRESS($B179,AQ$2+IF(OR($P310="",$P310=0),1,$P310)-1))))))</f>
        <v>10500</v>
      </c>
      <c r="AR308" s="5">
        <f ca="1">IF(AR$4="",0,IF($P309=Lists!$AS$7,IF(AR$1/IF(OR($P310="",$P310=0),1,$P310)&lt;&gt;INT(AR$1/IF(OR($P310="",$P310=0),1,$P310)),0,SUMPRODUCT(INDIRECT(ADDRESS($B162,AR$2+1-IF(OR($P310="",$P310=0),1,$P310))&amp;":"&amp;ADDRESS($B162,AR$2)),INDIRECT(ADDRESS($B179,AR$2+1-IF(OR($P310="",$P310=0),1,$P310))&amp;":"&amp;ADDRESS($B179,AR$2)))),IF((AR$1-1)/IF(OR($P310="",$P310=0),1,$P310)&lt;&gt;INT((AR$1-1)/IF(OR($P310="",$P310=0),1,$P310)),0,SUMPRODUCT(INDIRECT(ADDRESS($B162,AR$2)&amp;":"&amp;ADDRESS($B162,AR$2+IF(OR($P310="",$P310=0),1,$P310)-1)),INDIRECT(ADDRESS($B179,AR$2)&amp;":"&amp;ADDRESS($B179,AR$2+IF(OR($P310="",$P310=0),1,$P310)-1))))))</f>
        <v>10500</v>
      </c>
      <c r="AS308" s="5">
        <f ca="1">IF(AS$4="",0,IF($P309=Lists!$AS$7,IF(AS$1/IF(OR($P310="",$P310=0),1,$P310)&lt;&gt;INT(AS$1/IF(OR($P310="",$P310=0),1,$P310)),0,SUMPRODUCT(INDIRECT(ADDRESS($B162,AS$2+1-IF(OR($P310="",$P310=0),1,$P310))&amp;":"&amp;ADDRESS($B162,AS$2)),INDIRECT(ADDRESS($B179,AS$2+1-IF(OR($P310="",$P310=0),1,$P310))&amp;":"&amp;ADDRESS($B179,AS$2)))),IF((AS$1-1)/IF(OR($P310="",$P310=0),1,$P310)&lt;&gt;INT((AS$1-1)/IF(OR($P310="",$P310=0),1,$P310)),0,SUMPRODUCT(INDIRECT(ADDRESS($B162,AS$2)&amp;":"&amp;ADDRESS($B162,AS$2+IF(OR($P310="",$P310=0),1,$P310)-1)),INDIRECT(ADDRESS($B179,AS$2)&amp;":"&amp;ADDRESS($B179,AS$2+IF(OR($P310="",$P310=0),1,$P310)-1))))))</f>
        <v>10500</v>
      </c>
      <c r="AT308" s="5">
        <f ca="1">IF(AT$4="",0,IF($P309=Lists!$AS$7,IF(AT$1/IF(OR($P310="",$P310=0),1,$P310)&lt;&gt;INT(AT$1/IF(OR($P310="",$P310=0),1,$P310)),0,SUMPRODUCT(INDIRECT(ADDRESS($B162,AT$2+1-IF(OR($P310="",$P310=0),1,$P310))&amp;":"&amp;ADDRESS($B162,AT$2)),INDIRECT(ADDRESS($B179,AT$2+1-IF(OR($P310="",$P310=0),1,$P310))&amp;":"&amp;ADDRESS($B179,AT$2)))),IF((AT$1-1)/IF(OR($P310="",$P310=0),1,$P310)&lt;&gt;INT((AT$1-1)/IF(OR($P310="",$P310=0),1,$P310)),0,SUMPRODUCT(INDIRECT(ADDRESS($B162,AT$2)&amp;":"&amp;ADDRESS($B162,AT$2+IF(OR($P310="",$P310=0),1,$P310)-1)),INDIRECT(ADDRESS($B179,AT$2)&amp;":"&amp;ADDRESS($B179,AT$2+IF(OR($P310="",$P310=0),1,$P310)-1))))))</f>
        <v>10500</v>
      </c>
      <c r="AU308" s="5">
        <f ca="1">IF(AU$4="",0,IF($P309=Lists!$AS$7,IF(AU$1/IF(OR($P310="",$P310=0),1,$P310)&lt;&gt;INT(AU$1/IF(OR($P310="",$P310=0),1,$P310)),0,SUMPRODUCT(INDIRECT(ADDRESS($B162,AU$2+1-IF(OR($P310="",$P310=0),1,$P310))&amp;":"&amp;ADDRESS($B162,AU$2)),INDIRECT(ADDRESS($B179,AU$2+1-IF(OR($P310="",$P310=0),1,$P310))&amp;":"&amp;ADDRESS($B179,AU$2)))),IF((AU$1-1)/IF(OR($P310="",$P310=0),1,$P310)&lt;&gt;INT((AU$1-1)/IF(OR($P310="",$P310=0),1,$P310)),0,SUMPRODUCT(INDIRECT(ADDRESS($B162,AU$2)&amp;":"&amp;ADDRESS($B162,AU$2+IF(OR($P310="",$P310=0),1,$P310)-1)),INDIRECT(ADDRESS($B179,AU$2)&amp;":"&amp;ADDRESS($B179,AU$2+IF(OR($P310="",$P310=0),1,$P310)-1))))))</f>
        <v>10500</v>
      </c>
      <c r="AV308" s="5">
        <f ca="1">IF(AV$4="",0,IF($P309=Lists!$AS$7,IF(AV$1/IF(OR($P310="",$P310=0),1,$P310)&lt;&gt;INT(AV$1/IF(OR($P310="",$P310=0),1,$P310)),0,SUMPRODUCT(INDIRECT(ADDRESS($B162,AV$2+1-IF(OR($P310="",$P310=0),1,$P310))&amp;":"&amp;ADDRESS($B162,AV$2)),INDIRECT(ADDRESS($B179,AV$2+1-IF(OR($P310="",$P310=0),1,$P310))&amp;":"&amp;ADDRESS($B179,AV$2)))),IF((AV$1-1)/IF(OR($P310="",$P310=0),1,$P310)&lt;&gt;INT((AV$1-1)/IF(OR($P310="",$P310=0),1,$P310)),0,SUMPRODUCT(INDIRECT(ADDRESS($B162,AV$2)&amp;":"&amp;ADDRESS($B162,AV$2+IF(OR($P310="",$P310=0),1,$P310)-1)),INDIRECT(ADDRESS($B179,AV$2)&amp;":"&amp;ADDRESS($B179,AV$2+IF(OR($P310="",$P310=0),1,$P310)-1))))))</f>
        <v>11025</v>
      </c>
      <c r="AW308" s="5">
        <f ca="1">IF(AW$4="",0,IF($P309=Lists!$AS$7,IF(AW$1/IF(OR($P310="",$P310=0),1,$P310)&lt;&gt;INT(AW$1/IF(OR($P310="",$P310=0),1,$P310)),0,SUMPRODUCT(INDIRECT(ADDRESS($B162,AW$2+1-IF(OR($P310="",$P310=0),1,$P310))&amp;":"&amp;ADDRESS($B162,AW$2)),INDIRECT(ADDRESS($B179,AW$2+1-IF(OR($P310="",$P310=0),1,$P310))&amp;":"&amp;ADDRESS($B179,AW$2)))),IF((AW$1-1)/IF(OR($P310="",$P310=0),1,$P310)&lt;&gt;INT((AW$1-1)/IF(OR($P310="",$P310=0),1,$P310)),0,SUMPRODUCT(INDIRECT(ADDRESS($B162,AW$2)&amp;":"&amp;ADDRESS($B162,AW$2+IF(OR($P310="",$P310=0),1,$P310)-1)),INDIRECT(ADDRESS($B179,AW$2)&amp;":"&amp;ADDRESS($B179,AW$2+IF(OR($P310="",$P310=0),1,$P310)-1))))))</f>
        <v>11025</v>
      </c>
      <c r="AX308" s="5">
        <f ca="1">IF(AX$4="",0,IF($P309=Lists!$AS$7,IF(AX$1/IF(OR($P310="",$P310=0),1,$P310)&lt;&gt;INT(AX$1/IF(OR($P310="",$P310=0),1,$P310)),0,SUMPRODUCT(INDIRECT(ADDRESS($B162,AX$2+1-IF(OR($P310="",$P310=0),1,$P310))&amp;":"&amp;ADDRESS($B162,AX$2)),INDIRECT(ADDRESS($B179,AX$2+1-IF(OR($P310="",$P310=0),1,$P310))&amp;":"&amp;ADDRESS($B179,AX$2)))),IF((AX$1-1)/IF(OR($P310="",$P310=0),1,$P310)&lt;&gt;INT((AX$1-1)/IF(OR($P310="",$P310=0),1,$P310)),0,SUMPRODUCT(INDIRECT(ADDRESS($B162,AX$2)&amp;":"&amp;ADDRESS($B162,AX$2+IF(OR($P310="",$P310=0),1,$P310)-1)),INDIRECT(ADDRESS($B179,AX$2)&amp;":"&amp;ADDRESS($B179,AX$2+IF(OR($P310="",$P310=0),1,$P310)-1))))))</f>
        <v>11025</v>
      </c>
      <c r="AY308" s="5">
        <f ca="1">IF(AY$4="",0,IF($P309=Lists!$AS$7,IF(AY$1/IF(OR($P310="",$P310=0),1,$P310)&lt;&gt;INT(AY$1/IF(OR($P310="",$P310=0),1,$P310)),0,SUMPRODUCT(INDIRECT(ADDRESS($B162,AY$2+1-IF(OR($P310="",$P310=0),1,$P310))&amp;":"&amp;ADDRESS($B162,AY$2)),INDIRECT(ADDRESS($B179,AY$2+1-IF(OR($P310="",$P310=0),1,$P310))&amp;":"&amp;ADDRESS($B179,AY$2)))),IF((AY$1-1)/IF(OR($P310="",$P310=0),1,$P310)&lt;&gt;INT((AY$1-1)/IF(OR($P310="",$P310=0),1,$P310)),0,SUMPRODUCT(INDIRECT(ADDRESS($B162,AY$2)&amp;":"&amp;ADDRESS($B162,AY$2+IF(OR($P310="",$P310=0),1,$P310)-1)),INDIRECT(ADDRESS($B179,AY$2)&amp;":"&amp;ADDRESS($B179,AY$2+IF(OR($P310="",$P310=0),1,$P310)-1))))))</f>
        <v>11025</v>
      </c>
      <c r="AZ308" s="5">
        <f ca="1">IF(AZ$4="",0,IF($P309=Lists!$AS$7,IF(AZ$1/IF(OR($P310="",$P310=0),1,$P310)&lt;&gt;INT(AZ$1/IF(OR($P310="",$P310=0),1,$P310)),0,SUMPRODUCT(INDIRECT(ADDRESS($B162,AZ$2+1-IF(OR($P310="",$P310=0),1,$P310))&amp;":"&amp;ADDRESS($B162,AZ$2)),INDIRECT(ADDRESS($B179,AZ$2+1-IF(OR($P310="",$P310=0),1,$P310))&amp;":"&amp;ADDRESS($B179,AZ$2)))),IF((AZ$1-1)/IF(OR($P310="",$P310=0),1,$P310)&lt;&gt;INT((AZ$1-1)/IF(OR($P310="",$P310=0),1,$P310)),0,SUMPRODUCT(INDIRECT(ADDRESS($B162,AZ$2)&amp;":"&amp;ADDRESS($B162,AZ$2+IF(OR($P310="",$P310=0),1,$P310)-1)),INDIRECT(ADDRESS($B179,AZ$2)&amp;":"&amp;ADDRESS($B179,AZ$2+IF(OR($P310="",$P310=0),1,$P310)-1))))))</f>
        <v>11025</v>
      </c>
      <c r="BA308" s="5">
        <f ca="1">IF(BA$4="",0,IF($P309=Lists!$AS$7,IF(BA$1/IF(OR($P310="",$P310=0),1,$P310)&lt;&gt;INT(BA$1/IF(OR($P310="",$P310=0),1,$P310)),0,SUMPRODUCT(INDIRECT(ADDRESS($B162,BA$2+1-IF(OR($P310="",$P310=0),1,$P310))&amp;":"&amp;ADDRESS($B162,BA$2)),INDIRECT(ADDRESS($B179,BA$2+1-IF(OR($P310="",$P310=0),1,$P310))&amp;":"&amp;ADDRESS($B179,BA$2)))),IF((BA$1-1)/IF(OR($P310="",$P310=0),1,$P310)&lt;&gt;INT((BA$1-1)/IF(OR($P310="",$P310=0),1,$P310)),0,SUMPRODUCT(INDIRECT(ADDRESS($B162,BA$2)&amp;":"&amp;ADDRESS($B162,BA$2+IF(OR($P310="",$P310=0),1,$P310)-1)),INDIRECT(ADDRESS($B179,BA$2)&amp;":"&amp;ADDRESS($B179,BA$2+IF(OR($P310="",$P310=0),1,$P310)-1))))))</f>
        <v>11025</v>
      </c>
      <c r="BB308" s="5">
        <f ca="1">IF(BB$4="",0,IF($P309=Lists!$AS$7,IF(BB$1/IF(OR($P310="",$P310=0),1,$P310)&lt;&gt;INT(BB$1/IF(OR($P310="",$P310=0),1,$P310)),0,SUMPRODUCT(INDIRECT(ADDRESS($B162,BB$2+1-IF(OR($P310="",$P310=0),1,$P310))&amp;":"&amp;ADDRESS($B162,BB$2)),INDIRECT(ADDRESS($B179,BB$2+1-IF(OR($P310="",$P310=0),1,$P310))&amp;":"&amp;ADDRESS($B179,BB$2)))),IF((BB$1-1)/IF(OR($P310="",$P310=0),1,$P310)&lt;&gt;INT((BB$1-1)/IF(OR($P310="",$P310=0),1,$P310)),0,SUMPRODUCT(INDIRECT(ADDRESS($B162,BB$2)&amp;":"&amp;ADDRESS($B162,BB$2+IF(OR($P310="",$P310=0),1,$P310)-1)),INDIRECT(ADDRESS($B179,BB$2)&amp;":"&amp;ADDRESS($B179,BB$2+IF(OR($P310="",$P310=0),1,$P310)-1))))))</f>
        <v>11025</v>
      </c>
      <c r="BC308" s="5">
        <f ca="1">IF(BC$4="",0,IF($P309=Lists!$AS$7,IF(BC$1/IF(OR($P310="",$P310=0),1,$P310)&lt;&gt;INT(BC$1/IF(OR($P310="",$P310=0),1,$P310)),0,SUMPRODUCT(INDIRECT(ADDRESS($B162,BC$2+1-IF(OR($P310="",$P310=0),1,$P310))&amp;":"&amp;ADDRESS($B162,BC$2)),INDIRECT(ADDRESS($B179,BC$2+1-IF(OR($P310="",$P310=0),1,$P310))&amp;":"&amp;ADDRESS($B179,BC$2)))),IF((BC$1-1)/IF(OR($P310="",$P310=0),1,$P310)&lt;&gt;INT((BC$1-1)/IF(OR($P310="",$P310=0),1,$P310)),0,SUMPRODUCT(INDIRECT(ADDRESS($B162,BC$2)&amp;":"&amp;ADDRESS($B162,BC$2+IF(OR($P310="",$P310=0),1,$P310)-1)),INDIRECT(ADDRESS($B179,BC$2)&amp;":"&amp;ADDRESS($B179,BC$2+IF(OR($P310="",$P310=0),1,$P310)-1))))))</f>
        <v>11025</v>
      </c>
      <c r="BD308" s="5">
        <f ca="1">IF(BD$4="",0,IF($P309=Lists!$AS$7,IF(BD$1/IF(OR($P310="",$P310=0),1,$P310)&lt;&gt;INT(BD$1/IF(OR($P310="",$P310=0),1,$P310)),0,SUMPRODUCT(INDIRECT(ADDRESS($B162,BD$2+1-IF(OR($P310="",$P310=0),1,$P310))&amp;":"&amp;ADDRESS($B162,BD$2)),INDIRECT(ADDRESS($B179,BD$2+1-IF(OR($P310="",$P310=0),1,$P310))&amp;":"&amp;ADDRESS($B179,BD$2)))),IF((BD$1-1)/IF(OR($P310="",$P310=0),1,$P310)&lt;&gt;INT((BD$1-1)/IF(OR($P310="",$P310=0),1,$P310)),0,SUMPRODUCT(INDIRECT(ADDRESS($B162,BD$2)&amp;":"&amp;ADDRESS($B162,BD$2+IF(OR($P310="",$P310=0),1,$P310)-1)),INDIRECT(ADDRESS($B179,BD$2)&amp;":"&amp;ADDRESS($B179,BD$2+IF(OR($P310="",$P310=0),1,$P310)-1))))))</f>
        <v>11025</v>
      </c>
      <c r="BE308" s="5">
        <f ca="1">IF(BE$4="",0,IF($P309=Lists!$AS$7,IF(BE$1/IF(OR($P310="",$P310=0),1,$P310)&lt;&gt;INT(BE$1/IF(OR($P310="",$P310=0),1,$P310)),0,SUMPRODUCT(INDIRECT(ADDRESS($B162,BE$2+1-IF(OR($P310="",$P310=0),1,$P310))&amp;":"&amp;ADDRESS($B162,BE$2)),INDIRECT(ADDRESS($B179,BE$2+1-IF(OR($P310="",$P310=0),1,$P310))&amp;":"&amp;ADDRESS($B179,BE$2)))),IF((BE$1-1)/IF(OR($P310="",$P310=0),1,$P310)&lt;&gt;INT((BE$1-1)/IF(OR($P310="",$P310=0),1,$P310)),0,SUMPRODUCT(INDIRECT(ADDRESS($B162,BE$2)&amp;":"&amp;ADDRESS($B162,BE$2+IF(OR($P310="",$P310=0),1,$P310)-1)),INDIRECT(ADDRESS($B179,BE$2)&amp;":"&amp;ADDRESS($B179,BE$2+IF(OR($P310="",$P310=0),1,$P310)-1))))))</f>
        <v>11025</v>
      </c>
      <c r="BF308" s="5">
        <f ca="1">IF(BF$4="",0,IF($P309=Lists!$AS$7,IF(BF$1/IF(OR($P310="",$P310=0),1,$P310)&lt;&gt;INT(BF$1/IF(OR($P310="",$P310=0),1,$P310)),0,SUMPRODUCT(INDIRECT(ADDRESS($B162,BF$2+1-IF(OR($P310="",$P310=0),1,$P310))&amp;":"&amp;ADDRESS($B162,BF$2)),INDIRECT(ADDRESS($B179,BF$2+1-IF(OR($P310="",$P310=0),1,$P310))&amp;":"&amp;ADDRESS($B179,BF$2)))),IF((BF$1-1)/IF(OR($P310="",$P310=0),1,$P310)&lt;&gt;INT((BF$1-1)/IF(OR($P310="",$P310=0),1,$P310)),0,SUMPRODUCT(INDIRECT(ADDRESS($B162,BF$2)&amp;":"&amp;ADDRESS($B162,BF$2+IF(OR($P310="",$P310=0),1,$P310)-1)),INDIRECT(ADDRESS($B179,BF$2)&amp;":"&amp;ADDRESS($B179,BF$2+IF(OR($P310="",$P310=0),1,$P310)-1))))))</f>
        <v>11025</v>
      </c>
      <c r="BG308" s="5">
        <f ca="1">IF(BG$4="",0,IF($P309=Lists!$AS$7,IF(BG$1/IF(OR($P310="",$P310=0),1,$P310)&lt;&gt;INT(BG$1/IF(OR($P310="",$P310=0),1,$P310)),0,SUMPRODUCT(INDIRECT(ADDRESS($B162,BG$2+1-IF(OR($P310="",$P310=0),1,$P310))&amp;":"&amp;ADDRESS($B162,BG$2)),INDIRECT(ADDRESS($B179,BG$2+1-IF(OR($P310="",$P310=0),1,$P310))&amp;":"&amp;ADDRESS($B179,BG$2)))),IF((BG$1-1)/IF(OR($P310="",$P310=0),1,$P310)&lt;&gt;INT((BG$1-1)/IF(OR($P310="",$P310=0),1,$P310)),0,SUMPRODUCT(INDIRECT(ADDRESS($B162,BG$2)&amp;":"&amp;ADDRESS($B162,BG$2+IF(OR($P310="",$P310=0),1,$P310)-1)),INDIRECT(ADDRESS($B179,BG$2)&amp;":"&amp;ADDRESS($B179,BG$2+IF(OR($P310="",$P310=0),1,$P310)-1))))))</f>
        <v>11025</v>
      </c>
      <c r="BH308" s="5">
        <f ca="1">IF(BH$4="",0,IF($P309=Lists!$AS$7,IF(BH$1/IF(OR($P310="",$P310=0),1,$P310)&lt;&gt;INT(BH$1/IF(OR($P310="",$P310=0),1,$P310)),0,SUMPRODUCT(INDIRECT(ADDRESS($B162,BH$2+1-IF(OR($P310="",$P310=0),1,$P310))&amp;":"&amp;ADDRESS($B162,BH$2)),INDIRECT(ADDRESS($B179,BH$2+1-IF(OR($P310="",$P310=0),1,$P310))&amp;":"&amp;ADDRESS($B179,BH$2)))),IF((BH$1-1)/IF(OR($P310="",$P310=0),1,$P310)&lt;&gt;INT((BH$1-1)/IF(OR($P310="",$P310=0),1,$P310)),0,SUMPRODUCT(INDIRECT(ADDRESS($B162,BH$2)&amp;":"&amp;ADDRESS($B162,BH$2+IF(OR($P310="",$P310=0),1,$P310)-1)),INDIRECT(ADDRESS($B179,BH$2)&amp;":"&amp;ADDRESS($B179,BH$2+IF(OR($P310="",$P310=0),1,$P310)-1))))))</f>
        <v>11576.250000000002</v>
      </c>
      <c r="BI308" s="5">
        <f ca="1">IF(BI$4="",0,IF($P309=Lists!$AS$7,IF(BI$1/IF(OR($P310="",$P310=0),1,$P310)&lt;&gt;INT(BI$1/IF(OR($P310="",$P310=0),1,$P310)),0,SUMPRODUCT(INDIRECT(ADDRESS($B162,BI$2+1-IF(OR($P310="",$P310=0),1,$P310))&amp;":"&amp;ADDRESS($B162,BI$2)),INDIRECT(ADDRESS($B179,BI$2+1-IF(OR($P310="",$P310=0),1,$P310))&amp;":"&amp;ADDRESS($B179,BI$2)))),IF((BI$1-1)/IF(OR($P310="",$P310=0),1,$P310)&lt;&gt;INT((BI$1-1)/IF(OR($P310="",$P310=0),1,$P310)),0,SUMPRODUCT(INDIRECT(ADDRESS($B162,BI$2)&amp;":"&amp;ADDRESS($B162,BI$2+IF(OR($P310="",$P310=0),1,$P310)-1)),INDIRECT(ADDRESS($B179,BI$2)&amp;":"&amp;ADDRESS($B179,BI$2+IF(OR($P310="",$P310=0),1,$P310)-1))))))</f>
        <v>11576.250000000002</v>
      </c>
      <c r="BJ308" s="5">
        <f ca="1">IF(BJ$4="",0,IF($P309=Lists!$AS$7,IF(BJ$1/IF(OR($P310="",$P310=0),1,$P310)&lt;&gt;INT(BJ$1/IF(OR($P310="",$P310=0),1,$P310)),0,SUMPRODUCT(INDIRECT(ADDRESS($B162,BJ$2+1-IF(OR($P310="",$P310=0),1,$P310))&amp;":"&amp;ADDRESS($B162,BJ$2)),INDIRECT(ADDRESS($B179,BJ$2+1-IF(OR($P310="",$P310=0),1,$P310))&amp;":"&amp;ADDRESS($B179,BJ$2)))),IF((BJ$1-1)/IF(OR($P310="",$P310=0),1,$P310)&lt;&gt;INT((BJ$1-1)/IF(OR($P310="",$P310=0),1,$P310)),0,SUMPRODUCT(INDIRECT(ADDRESS($B162,BJ$2)&amp;":"&amp;ADDRESS($B162,BJ$2+IF(OR($P310="",$P310=0),1,$P310)-1)),INDIRECT(ADDRESS($B179,BJ$2)&amp;":"&amp;ADDRESS($B179,BJ$2+IF(OR($P310="",$P310=0),1,$P310)-1))))))</f>
        <v>11576.250000000002</v>
      </c>
      <c r="BK308" s="5">
        <f ca="1">IF(BK$4="",0,IF($P309=Lists!$AS$7,IF(BK$1/IF(OR($P310="",$P310=0),1,$P310)&lt;&gt;INT(BK$1/IF(OR($P310="",$P310=0),1,$P310)),0,SUMPRODUCT(INDIRECT(ADDRESS($B162,BK$2+1-IF(OR($P310="",$P310=0),1,$P310))&amp;":"&amp;ADDRESS($B162,BK$2)),INDIRECT(ADDRESS($B179,BK$2+1-IF(OR($P310="",$P310=0),1,$P310))&amp;":"&amp;ADDRESS($B179,BK$2)))),IF((BK$1-1)/IF(OR($P310="",$P310=0),1,$P310)&lt;&gt;INT((BK$1-1)/IF(OR($P310="",$P310=0),1,$P310)),0,SUMPRODUCT(INDIRECT(ADDRESS($B162,BK$2)&amp;":"&amp;ADDRESS($B162,BK$2+IF(OR($P310="",$P310=0),1,$P310)-1)),INDIRECT(ADDRESS($B179,BK$2)&amp;":"&amp;ADDRESS($B179,BK$2+IF(OR($P310="",$P310=0),1,$P310)-1))))))</f>
        <v>11576.250000000002</v>
      </c>
      <c r="BL308" s="5">
        <f ca="1">IF(BL$4="",0,IF($P309=Lists!$AS$7,IF(BL$1/IF(OR($P310="",$P310=0),1,$P310)&lt;&gt;INT(BL$1/IF(OR($P310="",$P310=0),1,$P310)),0,SUMPRODUCT(INDIRECT(ADDRESS($B162,BL$2+1-IF(OR($P310="",$P310=0),1,$P310))&amp;":"&amp;ADDRESS($B162,BL$2)),INDIRECT(ADDRESS($B179,BL$2+1-IF(OR($P310="",$P310=0),1,$P310))&amp;":"&amp;ADDRESS($B179,BL$2)))),IF((BL$1-1)/IF(OR($P310="",$P310=0),1,$P310)&lt;&gt;INT((BL$1-1)/IF(OR($P310="",$P310=0),1,$P310)),0,SUMPRODUCT(INDIRECT(ADDRESS($B162,BL$2)&amp;":"&amp;ADDRESS($B162,BL$2+IF(OR($P310="",$P310=0),1,$P310)-1)),INDIRECT(ADDRESS($B179,BL$2)&amp;":"&amp;ADDRESS($B179,BL$2+IF(OR($P310="",$P310=0),1,$P310)-1))))))</f>
        <v>11576.250000000002</v>
      </c>
      <c r="BM308" s="5">
        <f ca="1">IF(BM$4="",0,IF($P309=Lists!$AS$7,IF(BM$1/IF(OR($P310="",$P310=0),1,$P310)&lt;&gt;INT(BM$1/IF(OR($P310="",$P310=0),1,$P310)),0,SUMPRODUCT(INDIRECT(ADDRESS($B162,BM$2+1-IF(OR($P310="",$P310=0),1,$P310))&amp;":"&amp;ADDRESS($B162,BM$2)),INDIRECT(ADDRESS($B179,BM$2+1-IF(OR($P310="",$P310=0),1,$P310))&amp;":"&amp;ADDRESS($B179,BM$2)))),IF((BM$1-1)/IF(OR($P310="",$P310=0),1,$P310)&lt;&gt;INT((BM$1-1)/IF(OR($P310="",$P310=0),1,$P310)),0,SUMPRODUCT(INDIRECT(ADDRESS($B162,BM$2)&amp;":"&amp;ADDRESS($B162,BM$2+IF(OR($P310="",$P310=0),1,$P310)-1)),INDIRECT(ADDRESS($B179,BM$2)&amp;":"&amp;ADDRESS($B179,BM$2+IF(OR($P310="",$P310=0),1,$P310)-1))))))</f>
        <v>11576.250000000002</v>
      </c>
      <c r="BN308" s="5">
        <f ca="1">IF(BN$4="",0,IF($P309=Lists!$AS$7,IF(BN$1/IF(OR($P310="",$P310=0),1,$P310)&lt;&gt;INT(BN$1/IF(OR($P310="",$P310=0),1,$P310)),0,SUMPRODUCT(INDIRECT(ADDRESS($B162,BN$2+1-IF(OR($P310="",$P310=0),1,$P310))&amp;":"&amp;ADDRESS($B162,BN$2)),INDIRECT(ADDRESS($B179,BN$2+1-IF(OR($P310="",$P310=0),1,$P310))&amp;":"&amp;ADDRESS($B179,BN$2)))),IF((BN$1-1)/IF(OR($P310="",$P310=0),1,$P310)&lt;&gt;INT((BN$1-1)/IF(OR($P310="",$P310=0),1,$P310)),0,SUMPRODUCT(INDIRECT(ADDRESS($B162,BN$2)&amp;":"&amp;ADDRESS($B162,BN$2+IF(OR($P310="",$P310=0),1,$P310)-1)),INDIRECT(ADDRESS($B179,BN$2)&amp;":"&amp;ADDRESS($B179,BN$2+IF(OR($P310="",$P310=0),1,$P310)-1))))))</f>
        <v>11576.250000000002</v>
      </c>
      <c r="BO308" s="5">
        <f ca="1">IF(BO$4="",0,IF($P309=Lists!$AS$7,IF(BO$1/IF(OR($P310="",$P310=0),1,$P310)&lt;&gt;INT(BO$1/IF(OR($P310="",$P310=0),1,$P310)),0,SUMPRODUCT(INDIRECT(ADDRESS($B162,BO$2+1-IF(OR($P310="",$P310=0),1,$P310))&amp;":"&amp;ADDRESS($B162,BO$2)),INDIRECT(ADDRESS($B179,BO$2+1-IF(OR($P310="",$P310=0),1,$P310))&amp;":"&amp;ADDRESS($B179,BO$2)))),IF((BO$1-1)/IF(OR($P310="",$P310=0),1,$P310)&lt;&gt;INT((BO$1-1)/IF(OR($P310="",$P310=0),1,$P310)),0,SUMPRODUCT(INDIRECT(ADDRESS($B162,BO$2)&amp;":"&amp;ADDRESS($B162,BO$2+IF(OR($P310="",$P310=0),1,$P310)-1)),INDIRECT(ADDRESS($B179,BO$2)&amp;":"&amp;ADDRESS($B179,BO$2+IF(OR($P310="",$P310=0),1,$P310)-1))))))</f>
        <v>11576.250000000002</v>
      </c>
      <c r="BP308" s="5">
        <f ca="1">IF(BP$4="",0,IF($P309=Lists!$AS$7,IF(BP$1/IF(OR($P310="",$P310=0),1,$P310)&lt;&gt;INT(BP$1/IF(OR($P310="",$P310=0),1,$P310)),0,SUMPRODUCT(INDIRECT(ADDRESS($B162,BP$2+1-IF(OR($P310="",$P310=0),1,$P310))&amp;":"&amp;ADDRESS($B162,BP$2)),INDIRECT(ADDRESS($B179,BP$2+1-IF(OR($P310="",$P310=0),1,$P310))&amp;":"&amp;ADDRESS($B179,BP$2)))),IF((BP$1-1)/IF(OR($P310="",$P310=0),1,$P310)&lt;&gt;INT((BP$1-1)/IF(OR($P310="",$P310=0),1,$P310)),0,SUMPRODUCT(INDIRECT(ADDRESS($B162,BP$2)&amp;":"&amp;ADDRESS($B162,BP$2+IF(OR($P310="",$P310=0),1,$P310)-1)),INDIRECT(ADDRESS($B179,BP$2)&amp;":"&amp;ADDRESS($B179,BP$2+IF(OR($P310="",$P310=0),1,$P310)-1))))))</f>
        <v>11576.250000000002</v>
      </c>
      <c r="BQ308" s="5">
        <f ca="1">IF(BQ$4="",0,IF($P309=Lists!$AS$7,IF(BQ$1/IF(OR($P310="",$P310=0),1,$P310)&lt;&gt;INT(BQ$1/IF(OR($P310="",$P310=0),1,$P310)),0,SUMPRODUCT(INDIRECT(ADDRESS($B162,BQ$2+1-IF(OR($P310="",$P310=0),1,$P310))&amp;":"&amp;ADDRESS($B162,BQ$2)),INDIRECT(ADDRESS($B179,BQ$2+1-IF(OR($P310="",$P310=0),1,$P310))&amp;":"&amp;ADDRESS($B179,BQ$2)))),IF((BQ$1-1)/IF(OR($P310="",$P310=0),1,$P310)&lt;&gt;INT((BQ$1-1)/IF(OR($P310="",$P310=0),1,$P310)),0,SUMPRODUCT(INDIRECT(ADDRESS($B162,BQ$2)&amp;":"&amp;ADDRESS($B162,BQ$2+IF(OR($P310="",$P310=0),1,$P310)-1)),INDIRECT(ADDRESS($B179,BQ$2)&amp;":"&amp;ADDRESS($B179,BQ$2+IF(OR($P310="",$P310=0),1,$P310)-1))))))</f>
        <v>11576.250000000002</v>
      </c>
      <c r="BR308" s="5">
        <f ca="1">IF(BR$4="",0,IF($P309=Lists!$AS$7,IF(BR$1/IF(OR($P310="",$P310=0),1,$P310)&lt;&gt;INT(BR$1/IF(OR($P310="",$P310=0),1,$P310)),0,SUMPRODUCT(INDIRECT(ADDRESS($B162,BR$2+1-IF(OR($P310="",$P310=0),1,$P310))&amp;":"&amp;ADDRESS($B162,BR$2)),INDIRECT(ADDRESS($B179,BR$2+1-IF(OR($P310="",$P310=0),1,$P310))&amp;":"&amp;ADDRESS($B179,BR$2)))),IF((BR$1-1)/IF(OR($P310="",$P310=0),1,$P310)&lt;&gt;INT((BR$1-1)/IF(OR($P310="",$P310=0),1,$P310)),0,SUMPRODUCT(INDIRECT(ADDRESS($B162,BR$2)&amp;":"&amp;ADDRESS($B162,BR$2+IF(OR($P310="",$P310=0),1,$P310)-1)),INDIRECT(ADDRESS($B179,BR$2)&amp;":"&amp;ADDRESS($B179,BR$2+IF(OR($P310="",$P310=0),1,$P310)-1))))))</f>
        <v>11576.250000000002</v>
      </c>
      <c r="BS308" s="5">
        <f ca="1">IF(BS$4="",0,IF($P309=Lists!$AS$7,IF(BS$1/IF(OR($P310="",$P310=0),1,$P310)&lt;&gt;INT(BS$1/IF(OR($P310="",$P310=0),1,$P310)),0,SUMPRODUCT(INDIRECT(ADDRESS($B162,BS$2+1-IF(OR($P310="",$P310=0),1,$P310))&amp;":"&amp;ADDRESS($B162,BS$2)),INDIRECT(ADDRESS($B179,BS$2+1-IF(OR($P310="",$P310=0),1,$P310))&amp;":"&amp;ADDRESS($B179,BS$2)))),IF((BS$1-1)/IF(OR($P310="",$P310=0),1,$P310)&lt;&gt;INT((BS$1-1)/IF(OR($P310="",$P310=0),1,$P310)),0,SUMPRODUCT(INDIRECT(ADDRESS($B162,BS$2)&amp;":"&amp;ADDRESS($B162,BS$2+IF(OR($P310="",$P310=0),1,$P310)-1)),INDIRECT(ADDRESS($B179,BS$2)&amp;":"&amp;ADDRESS($B179,BS$2+IF(OR($P310="",$P310=0),1,$P310)-1))))))</f>
        <v>11576.250000000002</v>
      </c>
      <c r="BT308" s="5">
        <f ca="1">IF(BT$4="",0,IF($P309=Lists!$AS$7,IF(BT$1/IF(OR($P310="",$P310=0),1,$P310)&lt;&gt;INT(BT$1/IF(OR($P310="",$P310=0),1,$P310)),0,SUMPRODUCT(INDIRECT(ADDRESS($B162,BT$2+1-IF(OR($P310="",$P310=0),1,$P310))&amp;":"&amp;ADDRESS($B162,BT$2)),INDIRECT(ADDRESS($B179,BT$2+1-IF(OR($P310="",$P310=0),1,$P310))&amp;":"&amp;ADDRESS($B179,BT$2)))),IF((BT$1-1)/IF(OR($P310="",$P310=0),1,$P310)&lt;&gt;INT((BT$1-1)/IF(OR($P310="",$P310=0),1,$P310)),0,SUMPRODUCT(INDIRECT(ADDRESS($B162,BT$2)&amp;":"&amp;ADDRESS($B162,BT$2+IF(OR($P310="",$P310=0),1,$P310)-1)),INDIRECT(ADDRESS($B179,BT$2)&amp;":"&amp;ADDRESS($B179,BT$2+IF(OR($P310="",$P310=0),1,$P310)-1))))))</f>
        <v>12155.0625</v>
      </c>
      <c r="BU308" s="5">
        <f ca="1">IF(BU$4="",0,IF($P309=Lists!$AS$7,IF(BU$1/IF(OR($P310="",$P310=0),1,$P310)&lt;&gt;INT(BU$1/IF(OR($P310="",$P310=0),1,$P310)),0,SUMPRODUCT(INDIRECT(ADDRESS($B162,BU$2+1-IF(OR($P310="",$P310=0),1,$P310))&amp;":"&amp;ADDRESS($B162,BU$2)),INDIRECT(ADDRESS($B179,BU$2+1-IF(OR($P310="",$P310=0),1,$P310))&amp;":"&amp;ADDRESS($B179,BU$2)))),IF((BU$1-1)/IF(OR($P310="",$P310=0),1,$P310)&lt;&gt;INT((BU$1-1)/IF(OR($P310="",$P310=0),1,$P310)),0,SUMPRODUCT(INDIRECT(ADDRESS($B162,BU$2)&amp;":"&amp;ADDRESS($B162,BU$2+IF(OR($P310="",$P310=0),1,$P310)-1)),INDIRECT(ADDRESS($B179,BU$2)&amp;":"&amp;ADDRESS($B179,BU$2+IF(OR($P310="",$P310=0),1,$P310)-1))))))</f>
        <v>12155.0625</v>
      </c>
      <c r="BV308" s="5">
        <f ca="1">IF(BV$4="",0,IF($P309=Lists!$AS$7,IF(BV$1/IF(OR($P310="",$P310=0),1,$P310)&lt;&gt;INT(BV$1/IF(OR($P310="",$P310=0),1,$P310)),0,SUMPRODUCT(INDIRECT(ADDRESS($B162,BV$2+1-IF(OR($P310="",$P310=0),1,$P310))&amp;":"&amp;ADDRESS($B162,BV$2)),INDIRECT(ADDRESS($B179,BV$2+1-IF(OR($P310="",$P310=0),1,$P310))&amp;":"&amp;ADDRESS($B179,BV$2)))),IF((BV$1-1)/IF(OR($P310="",$P310=0),1,$P310)&lt;&gt;INT((BV$1-1)/IF(OR($P310="",$P310=0),1,$P310)),0,SUMPRODUCT(INDIRECT(ADDRESS($B162,BV$2)&amp;":"&amp;ADDRESS($B162,BV$2+IF(OR($P310="",$P310=0),1,$P310)-1)),INDIRECT(ADDRESS($B179,BV$2)&amp;":"&amp;ADDRESS($B179,BV$2+IF(OR($P310="",$P310=0),1,$P310)-1))))))</f>
        <v>12155.0625</v>
      </c>
      <c r="BW308" s="5">
        <f ca="1">IF(BW$4="",0,IF($P309=Lists!$AS$7,IF(BW$1/IF(OR($P310="",$P310=0),1,$P310)&lt;&gt;INT(BW$1/IF(OR($P310="",$P310=0),1,$P310)),0,SUMPRODUCT(INDIRECT(ADDRESS($B162,BW$2+1-IF(OR($P310="",$P310=0),1,$P310))&amp;":"&amp;ADDRESS($B162,BW$2)),INDIRECT(ADDRESS($B179,BW$2+1-IF(OR($P310="",$P310=0),1,$P310))&amp;":"&amp;ADDRESS($B179,BW$2)))),IF((BW$1-1)/IF(OR($P310="",$P310=0),1,$P310)&lt;&gt;INT((BW$1-1)/IF(OR($P310="",$P310=0),1,$P310)),0,SUMPRODUCT(INDIRECT(ADDRESS($B162,BW$2)&amp;":"&amp;ADDRESS($B162,BW$2+IF(OR($P310="",$P310=0),1,$P310)-1)),INDIRECT(ADDRESS($B179,BW$2)&amp;":"&amp;ADDRESS($B179,BW$2+IF(OR($P310="",$P310=0),1,$P310)-1))))))</f>
        <v>12155.0625</v>
      </c>
      <c r="BX308" s="5">
        <f ca="1">IF(BX$4="",0,IF($P309=Lists!$AS$7,IF(BX$1/IF(OR($P310="",$P310=0),1,$P310)&lt;&gt;INT(BX$1/IF(OR($P310="",$P310=0),1,$P310)),0,SUMPRODUCT(INDIRECT(ADDRESS($B162,BX$2+1-IF(OR($P310="",$P310=0),1,$P310))&amp;":"&amp;ADDRESS($B162,BX$2)),INDIRECT(ADDRESS($B179,BX$2+1-IF(OR($P310="",$P310=0),1,$P310))&amp;":"&amp;ADDRESS($B179,BX$2)))),IF((BX$1-1)/IF(OR($P310="",$P310=0),1,$P310)&lt;&gt;INT((BX$1-1)/IF(OR($P310="",$P310=0),1,$P310)),0,SUMPRODUCT(INDIRECT(ADDRESS($B162,BX$2)&amp;":"&amp;ADDRESS($B162,BX$2+IF(OR($P310="",$P310=0),1,$P310)-1)),INDIRECT(ADDRESS($B179,BX$2)&amp;":"&amp;ADDRESS($B179,BX$2+IF(OR($P310="",$P310=0),1,$P310)-1))))))</f>
        <v>12155.0625</v>
      </c>
      <c r="BY308" s="5">
        <f ca="1">IF(BY$4="",0,IF($P309=Lists!$AS$7,IF(BY$1/IF(OR($P310="",$P310=0),1,$P310)&lt;&gt;INT(BY$1/IF(OR($P310="",$P310=0),1,$P310)),0,SUMPRODUCT(INDIRECT(ADDRESS($B162,BY$2+1-IF(OR($P310="",$P310=0),1,$P310))&amp;":"&amp;ADDRESS($B162,BY$2)),INDIRECT(ADDRESS($B179,BY$2+1-IF(OR($P310="",$P310=0),1,$P310))&amp;":"&amp;ADDRESS($B179,BY$2)))),IF((BY$1-1)/IF(OR($P310="",$P310=0),1,$P310)&lt;&gt;INT((BY$1-1)/IF(OR($P310="",$P310=0),1,$P310)),0,SUMPRODUCT(INDIRECT(ADDRESS($B162,BY$2)&amp;":"&amp;ADDRESS($B162,BY$2+IF(OR($P310="",$P310=0),1,$P310)-1)),INDIRECT(ADDRESS($B179,BY$2)&amp;":"&amp;ADDRESS($B179,BY$2+IF(OR($P310="",$P310=0),1,$P310)-1))))))</f>
        <v>12155.0625</v>
      </c>
      <c r="BZ308" s="5">
        <f ca="1">IF(BZ$4="",0,IF($P309=Lists!$AS$7,IF(BZ$1/IF(OR($P310="",$P310=0),1,$P310)&lt;&gt;INT(BZ$1/IF(OR($P310="",$P310=0),1,$P310)),0,SUMPRODUCT(INDIRECT(ADDRESS($B162,BZ$2+1-IF(OR($P310="",$P310=0),1,$P310))&amp;":"&amp;ADDRESS($B162,BZ$2)),INDIRECT(ADDRESS($B179,BZ$2+1-IF(OR($P310="",$P310=0),1,$P310))&amp;":"&amp;ADDRESS($B179,BZ$2)))),IF((BZ$1-1)/IF(OR($P310="",$P310=0),1,$P310)&lt;&gt;INT((BZ$1-1)/IF(OR($P310="",$P310=0),1,$P310)),0,SUMPRODUCT(INDIRECT(ADDRESS($B162,BZ$2)&amp;":"&amp;ADDRESS($B162,BZ$2+IF(OR($P310="",$P310=0),1,$P310)-1)),INDIRECT(ADDRESS($B179,BZ$2)&amp;":"&amp;ADDRESS($B179,BZ$2+IF(OR($P310="",$P310=0),1,$P310)-1))))))</f>
        <v>12155.0625</v>
      </c>
      <c r="CA308" s="5">
        <f ca="1">IF(CA$4="",0,IF($P309=Lists!$AS$7,IF(CA$1/IF(OR($P310="",$P310=0),1,$P310)&lt;&gt;INT(CA$1/IF(OR($P310="",$P310=0),1,$P310)),0,SUMPRODUCT(INDIRECT(ADDRESS($B162,CA$2+1-IF(OR($P310="",$P310=0),1,$P310))&amp;":"&amp;ADDRESS($B162,CA$2)),INDIRECT(ADDRESS($B179,CA$2+1-IF(OR($P310="",$P310=0),1,$P310))&amp;":"&amp;ADDRESS($B179,CA$2)))),IF((CA$1-1)/IF(OR($P310="",$P310=0),1,$P310)&lt;&gt;INT((CA$1-1)/IF(OR($P310="",$P310=0),1,$P310)),0,SUMPRODUCT(INDIRECT(ADDRESS($B162,CA$2)&amp;":"&amp;ADDRESS($B162,CA$2+IF(OR($P310="",$P310=0),1,$P310)-1)),INDIRECT(ADDRESS($B179,CA$2)&amp;":"&amp;ADDRESS($B179,CA$2+IF(OR($P310="",$P310=0),1,$P310)-1))))))</f>
        <v>12155.0625</v>
      </c>
      <c r="CB308" s="5">
        <f ca="1">IF(CB$4="",0,IF($P309=Lists!$AS$7,IF(CB$1/IF(OR($P310="",$P310=0),1,$P310)&lt;&gt;INT(CB$1/IF(OR($P310="",$P310=0),1,$P310)),0,SUMPRODUCT(INDIRECT(ADDRESS($B162,CB$2+1-IF(OR($P310="",$P310=0),1,$P310))&amp;":"&amp;ADDRESS($B162,CB$2)),INDIRECT(ADDRESS($B179,CB$2+1-IF(OR($P310="",$P310=0),1,$P310))&amp;":"&amp;ADDRESS($B179,CB$2)))),IF((CB$1-1)/IF(OR($P310="",$P310=0),1,$P310)&lt;&gt;INT((CB$1-1)/IF(OR($P310="",$P310=0),1,$P310)),0,SUMPRODUCT(INDIRECT(ADDRESS($B162,CB$2)&amp;":"&amp;ADDRESS($B162,CB$2+IF(OR($P310="",$P310=0),1,$P310)-1)),INDIRECT(ADDRESS($B179,CB$2)&amp;":"&amp;ADDRESS($B179,CB$2+IF(OR($P310="",$P310=0),1,$P310)-1))))))</f>
        <v>12155.0625</v>
      </c>
      <c r="CC308" s="5">
        <f ca="1">IF(CC$4="",0,IF($P309=Lists!$AS$7,IF(CC$1/IF(OR($P310="",$P310=0),1,$P310)&lt;&gt;INT(CC$1/IF(OR($P310="",$P310=0),1,$P310)),0,SUMPRODUCT(INDIRECT(ADDRESS($B162,CC$2+1-IF(OR($P310="",$P310=0),1,$P310))&amp;":"&amp;ADDRESS($B162,CC$2)),INDIRECT(ADDRESS($B179,CC$2+1-IF(OR($P310="",$P310=0),1,$P310))&amp;":"&amp;ADDRESS($B179,CC$2)))),IF((CC$1-1)/IF(OR($P310="",$P310=0),1,$P310)&lt;&gt;INT((CC$1-1)/IF(OR($P310="",$P310=0),1,$P310)),0,SUMPRODUCT(INDIRECT(ADDRESS($B162,CC$2)&amp;":"&amp;ADDRESS($B162,CC$2+IF(OR($P310="",$P310=0),1,$P310)-1)),INDIRECT(ADDRESS($B179,CC$2)&amp;":"&amp;ADDRESS($B179,CC$2+IF(OR($P310="",$P310=0),1,$P310)-1))))))</f>
        <v>12155.0625</v>
      </c>
      <c r="CD308" s="5">
        <f ca="1">IF(CD$4="",0,IF($P309=Lists!$AS$7,IF(CD$1/IF(OR($P310="",$P310=0),1,$P310)&lt;&gt;INT(CD$1/IF(OR($P310="",$P310=0),1,$P310)),0,SUMPRODUCT(INDIRECT(ADDRESS($B162,CD$2+1-IF(OR($P310="",$P310=0),1,$P310))&amp;":"&amp;ADDRESS($B162,CD$2)),INDIRECT(ADDRESS($B179,CD$2+1-IF(OR($P310="",$P310=0),1,$P310))&amp;":"&amp;ADDRESS($B179,CD$2)))),IF((CD$1-1)/IF(OR($P310="",$P310=0),1,$P310)&lt;&gt;INT((CD$1-1)/IF(OR($P310="",$P310=0),1,$P310)),0,SUMPRODUCT(INDIRECT(ADDRESS($B162,CD$2)&amp;":"&amp;ADDRESS($B162,CD$2+IF(OR($P310="",$P310=0),1,$P310)-1)),INDIRECT(ADDRESS($B179,CD$2)&amp;":"&amp;ADDRESS($B179,CD$2+IF(OR($P310="",$P310=0),1,$P310)-1))))))</f>
        <v>12155.0625</v>
      </c>
      <c r="CE308" s="5">
        <f ca="1">IF(CE$4="",0,IF($P309=Lists!$AS$7,IF(CE$1/IF(OR($P310="",$P310=0),1,$P310)&lt;&gt;INT(CE$1/IF(OR($P310="",$P310=0),1,$P310)),0,SUMPRODUCT(INDIRECT(ADDRESS($B162,CE$2+1-IF(OR($P310="",$P310=0),1,$P310))&amp;":"&amp;ADDRESS($B162,CE$2)),INDIRECT(ADDRESS($B179,CE$2+1-IF(OR($P310="",$P310=0),1,$P310))&amp;":"&amp;ADDRESS($B179,CE$2)))),IF((CE$1-1)/IF(OR($P310="",$P310=0),1,$P310)&lt;&gt;INT((CE$1-1)/IF(OR($P310="",$P310=0),1,$P310)),0,SUMPRODUCT(INDIRECT(ADDRESS($B162,CE$2)&amp;":"&amp;ADDRESS($B162,CE$2+IF(OR($P310="",$P310=0),1,$P310)-1)),INDIRECT(ADDRESS($B179,CE$2)&amp;":"&amp;ADDRESS($B179,CE$2+IF(OR($P310="",$P310=0),1,$P310)-1))))))</f>
        <v>12155.0625</v>
      </c>
      <c r="CF308" s="5">
        <f ca="1">IF(CF$4="",0,IF($P309=Lists!$AS$7,IF(CF$1/IF(OR($P310="",$P310=0),1,$P310)&lt;&gt;INT(CF$1/IF(OR($P310="",$P310=0),1,$P310)),0,SUMPRODUCT(INDIRECT(ADDRESS($B162,CF$2+1-IF(OR($P310="",$P310=0),1,$P310))&amp;":"&amp;ADDRESS($B162,CF$2)),INDIRECT(ADDRESS($B179,CF$2+1-IF(OR($P310="",$P310=0),1,$P310))&amp;":"&amp;ADDRESS($B179,CF$2)))),IF((CF$1-1)/IF(OR($P310="",$P310=0),1,$P310)&lt;&gt;INT((CF$1-1)/IF(OR($P310="",$P310=0),1,$P310)),0,SUMPRODUCT(INDIRECT(ADDRESS($B162,CF$2)&amp;":"&amp;ADDRESS($B162,CF$2+IF(OR($P310="",$P310=0),1,$P310)-1)),INDIRECT(ADDRESS($B179,CF$2)&amp;":"&amp;ADDRESS($B179,CF$2+IF(OR($P310="",$P310=0),1,$P310)-1))))))</f>
        <v>0</v>
      </c>
    </row>
    <row r="309" spans="2:84" x14ac:dyDescent="0.3">
      <c r="B309" s="13">
        <f>ROW()</f>
        <v>309</v>
      </c>
      <c r="H309" s="1" t="str">
        <f t="shared" si="203"/>
        <v>Оплата постоянных расходов</v>
      </c>
      <c r="I309" s="1" t="str">
        <f>I308</f>
        <v>Связь и Интернет</v>
      </c>
      <c r="J309" s="1" t="str">
        <f>Lists!$AS$4</f>
        <v>Способ оплаты</v>
      </c>
      <c r="M309" s="53" t="str">
        <f>$M$306</f>
        <v>из вып. списка</v>
      </c>
      <c r="O309" s="82"/>
      <c r="P309" s="84" t="s">
        <v>185</v>
      </c>
      <c r="Q309" s="90" t="s">
        <v>5</v>
      </c>
      <c r="W309" s="34"/>
    </row>
    <row r="310" spans="2:84" x14ac:dyDescent="0.3">
      <c r="B310" s="13">
        <f>ROW()</f>
        <v>310</v>
      </c>
      <c r="H310" s="1" t="str">
        <f t="shared" si="203"/>
        <v>Оплата постоянных расходов</v>
      </c>
      <c r="I310" s="1" t="str">
        <f>I308</f>
        <v>Связь и Интернет</v>
      </c>
      <c r="J310" s="1" t="str">
        <f>$J$307</f>
        <v>Количество оплачиваемых за раз периодов</v>
      </c>
      <c r="M310" s="53" t="str">
        <f>$M$307</f>
        <v>кол-во периодов</v>
      </c>
      <c r="O310" s="82"/>
      <c r="P310" s="84">
        <v>1</v>
      </c>
      <c r="W310" s="34"/>
    </row>
    <row r="311" spans="2:84" x14ac:dyDescent="0.3">
      <c r="B311" s="13">
        <f>ROW()</f>
        <v>311</v>
      </c>
      <c r="H311" s="1" t="str">
        <f t="shared" si="203"/>
        <v>Оплата постоянных расходов</v>
      </c>
      <c r="I311" s="1" t="s">
        <v>115</v>
      </c>
      <c r="M311" s="53" t="str">
        <f t="shared" ref="M311" si="204">$M$305</f>
        <v>руб</v>
      </c>
      <c r="U311" s="5">
        <f ca="1">SUM(INDIRECT(ADDRESS($B311,$X$2)&amp;":"&amp;ADDRESS($B311,$X$2-1+$P$8)))</f>
        <v>680311.125</v>
      </c>
      <c r="X311" s="5">
        <f ca="1">IF(X$4="",0,IF($P312=Lists!$AS$7,IF(X$1/IF(OR($P313="",$P313=0),1,$P313)&lt;&gt;INT(X$1/IF(OR($P313="",$P313=0),1,$P313)),0,SUMPRODUCT(INDIRECT(ADDRESS($B165,X$2+1-IF(OR($P313="",$P313=0),1,$P313))&amp;":"&amp;ADDRESS($B165,X$2)),INDIRECT(ADDRESS($B182,X$2+1-IF(OR($P313="",$P313=0),1,$P313))&amp;":"&amp;ADDRESS($B182,X$2)))),IF((X$1-1)/IF(OR($P313="",$P313=0),1,$P313)&lt;&gt;INT((X$1-1)/IF(OR($P313="",$P313=0),1,$P313)),0,SUMPRODUCT(INDIRECT(ADDRESS($B165,X$2)&amp;":"&amp;ADDRESS($B165,X$2+IF(OR($P313="",$P313=0),1,$P313)-1)),INDIRECT(ADDRESS($B182,X$2)&amp;":"&amp;ADDRESS($B182,X$2+IF(OR($P313="",$P313=0),1,$P313)-1))))))</f>
        <v>5000</v>
      </c>
      <c r="Y311" s="5">
        <f ca="1">IF(Y$4="",0,IF($P312=Lists!$AS$7,IF(Y$1/IF(OR($P313="",$P313=0),1,$P313)&lt;&gt;INT(Y$1/IF(OR($P313="",$P313=0),1,$P313)),0,SUMPRODUCT(INDIRECT(ADDRESS($B165,Y$2+1-IF(OR($P313="",$P313=0),1,$P313))&amp;":"&amp;ADDRESS($B165,Y$2)),INDIRECT(ADDRESS($B182,Y$2+1-IF(OR($P313="",$P313=0),1,$P313))&amp;":"&amp;ADDRESS($B182,Y$2)))),IF((Y$1-1)/IF(OR($P313="",$P313=0),1,$P313)&lt;&gt;INT((Y$1-1)/IF(OR($P313="",$P313=0),1,$P313)),0,SUMPRODUCT(INDIRECT(ADDRESS($B165,Y$2)&amp;":"&amp;ADDRESS($B165,Y$2+IF(OR($P313="",$P313=0),1,$P313)-1)),INDIRECT(ADDRESS($B182,Y$2)&amp;":"&amp;ADDRESS($B182,Y$2+IF(OR($P313="",$P313=0),1,$P313)-1))))))</f>
        <v>5000</v>
      </c>
      <c r="Z311" s="5">
        <f ca="1">IF(Z$4="",0,IF($P312=Lists!$AS$7,IF(Z$1/IF(OR($P313="",$P313=0),1,$P313)&lt;&gt;INT(Z$1/IF(OR($P313="",$P313=0),1,$P313)),0,SUMPRODUCT(INDIRECT(ADDRESS($B165,Z$2+1-IF(OR($P313="",$P313=0),1,$P313))&amp;":"&amp;ADDRESS($B165,Z$2)),INDIRECT(ADDRESS($B182,Z$2+1-IF(OR($P313="",$P313=0),1,$P313))&amp;":"&amp;ADDRESS($B182,Z$2)))),IF((Z$1-1)/IF(OR($P313="",$P313=0),1,$P313)&lt;&gt;INT((Z$1-1)/IF(OR($P313="",$P313=0),1,$P313)),0,SUMPRODUCT(INDIRECT(ADDRESS($B165,Z$2)&amp;":"&amp;ADDRESS($B165,Z$2+IF(OR($P313="",$P313=0),1,$P313)-1)),INDIRECT(ADDRESS($B182,Z$2)&amp;":"&amp;ADDRESS($B182,Z$2+IF(OR($P313="",$P313=0),1,$P313)-1))))))</f>
        <v>5000</v>
      </c>
      <c r="AA311" s="5">
        <f ca="1">IF(AA$4="",0,IF($P312=Lists!$AS$7,IF(AA$1/IF(OR($P313="",$P313=0),1,$P313)&lt;&gt;INT(AA$1/IF(OR($P313="",$P313=0),1,$P313)),0,SUMPRODUCT(INDIRECT(ADDRESS($B165,AA$2+1-IF(OR($P313="",$P313=0),1,$P313))&amp;":"&amp;ADDRESS($B165,AA$2)),INDIRECT(ADDRESS($B182,AA$2+1-IF(OR($P313="",$P313=0),1,$P313))&amp;":"&amp;ADDRESS($B182,AA$2)))),IF((AA$1-1)/IF(OR($P313="",$P313=0),1,$P313)&lt;&gt;INT((AA$1-1)/IF(OR($P313="",$P313=0),1,$P313)),0,SUMPRODUCT(INDIRECT(ADDRESS($B165,AA$2)&amp;":"&amp;ADDRESS($B165,AA$2+IF(OR($P313="",$P313=0),1,$P313)-1)),INDIRECT(ADDRESS($B182,AA$2)&amp;":"&amp;ADDRESS($B182,AA$2+IF(OR($P313="",$P313=0),1,$P313)-1))))))</f>
        <v>5000</v>
      </c>
      <c r="AB311" s="5">
        <f ca="1">IF(AB$4="",0,IF($P312=Lists!$AS$7,IF(AB$1/IF(OR($P313="",$P313=0),1,$P313)&lt;&gt;INT(AB$1/IF(OR($P313="",$P313=0),1,$P313)),0,SUMPRODUCT(INDIRECT(ADDRESS($B165,AB$2+1-IF(OR($P313="",$P313=0),1,$P313))&amp;":"&amp;ADDRESS($B165,AB$2)),INDIRECT(ADDRESS($B182,AB$2+1-IF(OR($P313="",$P313=0),1,$P313))&amp;":"&amp;ADDRESS($B182,AB$2)))),IF((AB$1-1)/IF(OR($P313="",$P313=0),1,$P313)&lt;&gt;INT((AB$1-1)/IF(OR($P313="",$P313=0),1,$P313)),0,SUMPRODUCT(INDIRECT(ADDRESS($B165,AB$2)&amp;":"&amp;ADDRESS($B165,AB$2+IF(OR($P313="",$P313=0),1,$P313)-1)),INDIRECT(ADDRESS($B182,AB$2)&amp;":"&amp;ADDRESS($B182,AB$2+IF(OR($P313="",$P313=0),1,$P313)-1))))))</f>
        <v>5000</v>
      </c>
      <c r="AC311" s="5">
        <f ca="1">IF(AC$4="",0,IF($P312=Lists!$AS$7,IF(AC$1/IF(OR($P313="",$P313=0),1,$P313)&lt;&gt;INT(AC$1/IF(OR($P313="",$P313=0),1,$P313)),0,SUMPRODUCT(INDIRECT(ADDRESS($B165,AC$2+1-IF(OR($P313="",$P313=0),1,$P313))&amp;":"&amp;ADDRESS($B165,AC$2)),INDIRECT(ADDRESS($B182,AC$2+1-IF(OR($P313="",$P313=0),1,$P313))&amp;":"&amp;ADDRESS($B182,AC$2)))),IF((AC$1-1)/IF(OR($P313="",$P313=0),1,$P313)&lt;&gt;INT((AC$1-1)/IF(OR($P313="",$P313=0),1,$P313)),0,SUMPRODUCT(INDIRECT(ADDRESS($B165,AC$2)&amp;":"&amp;ADDRESS($B165,AC$2+IF(OR($P313="",$P313=0),1,$P313)-1)),INDIRECT(ADDRESS($B182,AC$2)&amp;":"&amp;ADDRESS($B182,AC$2+IF(OR($P313="",$P313=0),1,$P313)-1))))))</f>
        <v>5000</v>
      </c>
      <c r="AD311" s="5">
        <f ca="1">IF(AD$4="",0,IF($P312=Lists!$AS$7,IF(AD$1/IF(OR($P313="",$P313=0),1,$P313)&lt;&gt;INT(AD$1/IF(OR($P313="",$P313=0),1,$P313)),0,SUMPRODUCT(INDIRECT(ADDRESS($B165,AD$2+1-IF(OR($P313="",$P313=0),1,$P313))&amp;":"&amp;ADDRESS($B165,AD$2)),INDIRECT(ADDRESS($B182,AD$2+1-IF(OR($P313="",$P313=0),1,$P313))&amp;":"&amp;ADDRESS($B182,AD$2)))),IF((AD$1-1)/IF(OR($P313="",$P313=0),1,$P313)&lt;&gt;INT((AD$1-1)/IF(OR($P313="",$P313=0),1,$P313)),0,SUMPRODUCT(INDIRECT(ADDRESS($B165,AD$2)&amp;":"&amp;ADDRESS($B165,AD$2+IF(OR($P313="",$P313=0),1,$P313)-1)),INDIRECT(ADDRESS($B182,AD$2)&amp;":"&amp;ADDRESS($B182,AD$2+IF(OR($P313="",$P313=0),1,$P313)-1))))))</f>
        <v>5000</v>
      </c>
      <c r="AE311" s="5">
        <f ca="1">IF(AE$4="",0,IF($P312=Lists!$AS$7,IF(AE$1/IF(OR($P313="",$P313=0),1,$P313)&lt;&gt;INT(AE$1/IF(OR($P313="",$P313=0),1,$P313)),0,SUMPRODUCT(INDIRECT(ADDRESS($B165,AE$2+1-IF(OR($P313="",$P313=0),1,$P313))&amp;":"&amp;ADDRESS($B165,AE$2)),INDIRECT(ADDRESS($B182,AE$2+1-IF(OR($P313="",$P313=0),1,$P313))&amp;":"&amp;ADDRESS($B182,AE$2)))),IF((AE$1-1)/IF(OR($P313="",$P313=0),1,$P313)&lt;&gt;INT((AE$1-1)/IF(OR($P313="",$P313=0),1,$P313)),0,SUMPRODUCT(INDIRECT(ADDRESS($B165,AE$2)&amp;":"&amp;ADDRESS($B165,AE$2+IF(OR($P313="",$P313=0),1,$P313)-1)),INDIRECT(ADDRESS($B182,AE$2)&amp;":"&amp;ADDRESS($B182,AE$2+IF(OR($P313="",$P313=0),1,$P313)-1))))))</f>
        <v>5000</v>
      </c>
      <c r="AF311" s="5">
        <f ca="1">IF(AF$4="",0,IF($P312=Lists!$AS$7,IF(AF$1/IF(OR($P313="",$P313=0),1,$P313)&lt;&gt;INT(AF$1/IF(OR($P313="",$P313=0),1,$P313)),0,SUMPRODUCT(INDIRECT(ADDRESS($B165,AF$2+1-IF(OR($P313="",$P313=0),1,$P313))&amp;":"&amp;ADDRESS($B165,AF$2)),INDIRECT(ADDRESS($B182,AF$2+1-IF(OR($P313="",$P313=0),1,$P313))&amp;":"&amp;ADDRESS($B182,AF$2)))),IF((AF$1-1)/IF(OR($P313="",$P313=0),1,$P313)&lt;&gt;INT((AF$1-1)/IF(OR($P313="",$P313=0),1,$P313)),0,SUMPRODUCT(INDIRECT(ADDRESS($B165,AF$2)&amp;":"&amp;ADDRESS($B165,AF$2+IF(OR($P313="",$P313=0),1,$P313)-1)),INDIRECT(ADDRESS($B182,AF$2)&amp;":"&amp;ADDRESS($B182,AF$2+IF(OR($P313="",$P313=0),1,$P313)-1))))))</f>
        <v>5000</v>
      </c>
      <c r="AG311" s="5">
        <f ca="1">IF(AG$4="",0,IF($P312=Lists!$AS$7,IF(AG$1/IF(OR($P313="",$P313=0),1,$P313)&lt;&gt;INT(AG$1/IF(OR($P313="",$P313=0),1,$P313)),0,SUMPRODUCT(INDIRECT(ADDRESS($B165,AG$2+1-IF(OR($P313="",$P313=0),1,$P313))&amp;":"&amp;ADDRESS($B165,AG$2)),INDIRECT(ADDRESS($B182,AG$2+1-IF(OR($P313="",$P313=0),1,$P313))&amp;":"&amp;ADDRESS($B182,AG$2)))),IF((AG$1-1)/IF(OR($P313="",$P313=0),1,$P313)&lt;&gt;INT((AG$1-1)/IF(OR($P313="",$P313=0),1,$P313)),0,SUMPRODUCT(INDIRECT(ADDRESS($B165,AG$2)&amp;":"&amp;ADDRESS($B165,AG$2+IF(OR($P313="",$P313=0),1,$P313)-1)),INDIRECT(ADDRESS($B182,AG$2)&amp;":"&amp;ADDRESS($B182,AG$2+IF(OR($P313="",$P313=0),1,$P313)-1))))))</f>
        <v>5000</v>
      </c>
      <c r="AH311" s="5">
        <f ca="1">IF(AH$4="",0,IF($P312=Lists!$AS$7,IF(AH$1/IF(OR($P313="",$P313=0),1,$P313)&lt;&gt;INT(AH$1/IF(OR($P313="",$P313=0),1,$P313)),0,SUMPRODUCT(INDIRECT(ADDRESS($B165,AH$2+1-IF(OR($P313="",$P313=0),1,$P313))&amp;":"&amp;ADDRESS($B165,AH$2)),INDIRECT(ADDRESS($B182,AH$2+1-IF(OR($P313="",$P313=0),1,$P313))&amp;":"&amp;ADDRESS($B182,AH$2)))),IF((AH$1-1)/IF(OR($P313="",$P313=0),1,$P313)&lt;&gt;INT((AH$1-1)/IF(OR($P313="",$P313=0),1,$P313)),0,SUMPRODUCT(INDIRECT(ADDRESS($B165,AH$2)&amp;":"&amp;ADDRESS($B165,AH$2+IF(OR($P313="",$P313=0),1,$P313)-1)),INDIRECT(ADDRESS($B182,AH$2)&amp;":"&amp;ADDRESS($B182,AH$2+IF(OR($P313="",$P313=0),1,$P313)-1))))))</f>
        <v>5000</v>
      </c>
      <c r="AI311" s="5">
        <f ca="1">IF(AI$4="",0,IF($P312=Lists!$AS$7,IF(AI$1/IF(OR($P313="",$P313=0),1,$P313)&lt;&gt;INT(AI$1/IF(OR($P313="",$P313=0),1,$P313)),0,SUMPRODUCT(INDIRECT(ADDRESS($B165,AI$2+1-IF(OR($P313="",$P313=0),1,$P313))&amp;":"&amp;ADDRESS($B165,AI$2)),INDIRECT(ADDRESS($B182,AI$2+1-IF(OR($P313="",$P313=0),1,$P313))&amp;":"&amp;ADDRESS($B182,AI$2)))),IF((AI$1-1)/IF(OR($P313="",$P313=0),1,$P313)&lt;&gt;INT((AI$1-1)/IF(OR($P313="",$P313=0),1,$P313)),0,SUMPRODUCT(INDIRECT(ADDRESS($B165,AI$2)&amp;":"&amp;ADDRESS($B165,AI$2+IF(OR($P313="",$P313=0),1,$P313)-1)),INDIRECT(ADDRESS($B182,AI$2)&amp;":"&amp;ADDRESS($B182,AI$2+IF(OR($P313="",$P313=0),1,$P313)-1))))))</f>
        <v>5000</v>
      </c>
      <c r="AJ311" s="5">
        <f ca="1">IF(AJ$4="",0,IF($P312=Lists!$AS$7,IF(AJ$1/IF(OR($P313="",$P313=0),1,$P313)&lt;&gt;INT(AJ$1/IF(OR($P313="",$P313=0),1,$P313)),0,SUMPRODUCT(INDIRECT(ADDRESS($B165,AJ$2+1-IF(OR($P313="",$P313=0),1,$P313))&amp;":"&amp;ADDRESS($B165,AJ$2)),INDIRECT(ADDRESS($B182,AJ$2+1-IF(OR($P313="",$P313=0),1,$P313))&amp;":"&amp;ADDRESS($B182,AJ$2)))),IF((AJ$1-1)/IF(OR($P313="",$P313=0),1,$P313)&lt;&gt;INT((AJ$1-1)/IF(OR($P313="",$P313=0),1,$P313)),0,SUMPRODUCT(INDIRECT(ADDRESS($B165,AJ$2)&amp;":"&amp;ADDRESS($B165,AJ$2+IF(OR($P313="",$P313=0),1,$P313)-1)),INDIRECT(ADDRESS($B182,AJ$2)&amp;":"&amp;ADDRESS($B182,AJ$2+IF(OR($P313="",$P313=0),1,$P313)-1))))))</f>
        <v>5250</v>
      </c>
      <c r="AK311" s="5">
        <f ca="1">IF(AK$4="",0,IF($P312=Lists!$AS$7,IF(AK$1/IF(OR($P313="",$P313=0),1,$P313)&lt;&gt;INT(AK$1/IF(OR($P313="",$P313=0),1,$P313)),0,SUMPRODUCT(INDIRECT(ADDRESS($B165,AK$2+1-IF(OR($P313="",$P313=0),1,$P313))&amp;":"&amp;ADDRESS($B165,AK$2)),INDIRECT(ADDRESS($B182,AK$2+1-IF(OR($P313="",$P313=0),1,$P313))&amp;":"&amp;ADDRESS($B182,AK$2)))),IF((AK$1-1)/IF(OR($P313="",$P313=0),1,$P313)&lt;&gt;INT((AK$1-1)/IF(OR($P313="",$P313=0),1,$P313)),0,SUMPRODUCT(INDIRECT(ADDRESS($B165,AK$2)&amp;":"&amp;ADDRESS($B165,AK$2+IF(OR($P313="",$P313=0),1,$P313)-1)),INDIRECT(ADDRESS($B182,AK$2)&amp;":"&amp;ADDRESS($B182,AK$2+IF(OR($P313="",$P313=0),1,$P313)-1))))))</f>
        <v>5250</v>
      </c>
      <c r="AL311" s="5">
        <f ca="1">IF(AL$4="",0,IF($P312=Lists!$AS$7,IF(AL$1/IF(OR($P313="",$P313=0),1,$P313)&lt;&gt;INT(AL$1/IF(OR($P313="",$P313=0),1,$P313)),0,SUMPRODUCT(INDIRECT(ADDRESS($B165,AL$2+1-IF(OR($P313="",$P313=0),1,$P313))&amp;":"&amp;ADDRESS($B165,AL$2)),INDIRECT(ADDRESS($B182,AL$2+1-IF(OR($P313="",$P313=0),1,$P313))&amp;":"&amp;ADDRESS($B182,AL$2)))),IF((AL$1-1)/IF(OR($P313="",$P313=0),1,$P313)&lt;&gt;INT((AL$1-1)/IF(OR($P313="",$P313=0),1,$P313)),0,SUMPRODUCT(INDIRECT(ADDRESS($B165,AL$2)&amp;":"&amp;ADDRESS($B165,AL$2+IF(OR($P313="",$P313=0),1,$P313)-1)),INDIRECT(ADDRESS($B182,AL$2)&amp;":"&amp;ADDRESS($B182,AL$2+IF(OR($P313="",$P313=0),1,$P313)-1))))))</f>
        <v>5250</v>
      </c>
      <c r="AM311" s="5">
        <f ca="1">IF(AM$4="",0,IF($P312=Lists!$AS$7,IF(AM$1/IF(OR($P313="",$P313=0),1,$P313)&lt;&gt;INT(AM$1/IF(OR($P313="",$P313=0),1,$P313)),0,SUMPRODUCT(INDIRECT(ADDRESS($B165,AM$2+1-IF(OR($P313="",$P313=0),1,$P313))&amp;":"&amp;ADDRESS($B165,AM$2)),INDIRECT(ADDRESS($B182,AM$2+1-IF(OR($P313="",$P313=0),1,$P313))&amp;":"&amp;ADDRESS($B182,AM$2)))),IF((AM$1-1)/IF(OR($P313="",$P313=0),1,$P313)&lt;&gt;INT((AM$1-1)/IF(OR($P313="",$P313=0),1,$P313)),0,SUMPRODUCT(INDIRECT(ADDRESS($B165,AM$2)&amp;":"&amp;ADDRESS($B165,AM$2+IF(OR($P313="",$P313=0),1,$P313)-1)),INDIRECT(ADDRESS($B182,AM$2)&amp;":"&amp;ADDRESS($B182,AM$2+IF(OR($P313="",$P313=0),1,$P313)-1))))))</f>
        <v>5250</v>
      </c>
      <c r="AN311" s="5">
        <f ca="1">IF(AN$4="",0,IF($P312=Lists!$AS$7,IF(AN$1/IF(OR($P313="",$P313=0),1,$P313)&lt;&gt;INT(AN$1/IF(OR($P313="",$P313=0),1,$P313)),0,SUMPRODUCT(INDIRECT(ADDRESS($B165,AN$2+1-IF(OR($P313="",$P313=0),1,$P313))&amp;":"&amp;ADDRESS($B165,AN$2)),INDIRECT(ADDRESS($B182,AN$2+1-IF(OR($P313="",$P313=0),1,$P313))&amp;":"&amp;ADDRESS($B182,AN$2)))),IF((AN$1-1)/IF(OR($P313="",$P313=0),1,$P313)&lt;&gt;INT((AN$1-1)/IF(OR($P313="",$P313=0),1,$P313)),0,SUMPRODUCT(INDIRECT(ADDRESS($B165,AN$2)&amp;":"&amp;ADDRESS($B165,AN$2+IF(OR($P313="",$P313=0),1,$P313)-1)),INDIRECT(ADDRESS($B182,AN$2)&amp;":"&amp;ADDRESS($B182,AN$2+IF(OR($P313="",$P313=0),1,$P313)-1))))))</f>
        <v>5250</v>
      </c>
      <c r="AO311" s="5">
        <f ca="1">IF(AO$4="",0,IF($P312=Lists!$AS$7,IF(AO$1/IF(OR($P313="",$P313=0),1,$P313)&lt;&gt;INT(AO$1/IF(OR($P313="",$P313=0),1,$P313)),0,SUMPRODUCT(INDIRECT(ADDRESS($B165,AO$2+1-IF(OR($P313="",$P313=0),1,$P313))&amp;":"&amp;ADDRESS($B165,AO$2)),INDIRECT(ADDRESS($B182,AO$2+1-IF(OR($P313="",$P313=0),1,$P313))&amp;":"&amp;ADDRESS($B182,AO$2)))),IF((AO$1-1)/IF(OR($P313="",$P313=0),1,$P313)&lt;&gt;INT((AO$1-1)/IF(OR($P313="",$P313=0),1,$P313)),0,SUMPRODUCT(INDIRECT(ADDRESS($B165,AO$2)&amp;":"&amp;ADDRESS($B165,AO$2+IF(OR($P313="",$P313=0),1,$P313)-1)),INDIRECT(ADDRESS($B182,AO$2)&amp;":"&amp;ADDRESS($B182,AO$2+IF(OR($P313="",$P313=0),1,$P313)-1))))))</f>
        <v>5250</v>
      </c>
      <c r="AP311" s="5">
        <f ca="1">IF(AP$4="",0,IF($P312=Lists!$AS$7,IF(AP$1/IF(OR($P313="",$P313=0),1,$P313)&lt;&gt;INT(AP$1/IF(OR($P313="",$P313=0),1,$P313)),0,SUMPRODUCT(INDIRECT(ADDRESS($B165,AP$2+1-IF(OR($P313="",$P313=0),1,$P313))&amp;":"&amp;ADDRESS($B165,AP$2)),INDIRECT(ADDRESS($B182,AP$2+1-IF(OR($P313="",$P313=0),1,$P313))&amp;":"&amp;ADDRESS($B182,AP$2)))),IF((AP$1-1)/IF(OR($P313="",$P313=0),1,$P313)&lt;&gt;INT((AP$1-1)/IF(OR($P313="",$P313=0),1,$P313)),0,SUMPRODUCT(INDIRECT(ADDRESS($B165,AP$2)&amp;":"&amp;ADDRESS($B165,AP$2+IF(OR($P313="",$P313=0),1,$P313)-1)),INDIRECT(ADDRESS($B182,AP$2)&amp;":"&amp;ADDRESS($B182,AP$2+IF(OR($P313="",$P313=0),1,$P313)-1))))))</f>
        <v>5250</v>
      </c>
      <c r="AQ311" s="5">
        <f ca="1">IF(AQ$4="",0,IF($P312=Lists!$AS$7,IF(AQ$1/IF(OR($P313="",$P313=0),1,$P313)&lt;&gt;INT(AQ$1/IF(OR($P313="",$P313=0),1,$P313)),0,SUMPRODUCT(INDIRECT(ADDRESS($B165,AQ$2+1-IF(OR($P313="",$P313=0),1,$P313))&amp;":"&amp;ADDRESS($B165,AQ$2)),INDIRECT(ADDRESS($B182,AQ$2+1-IF(OR($P313="",$P313=0),1,$P313))&amp;":"&amp;ADDRESS($B182,AQ$2)))),IF((AQ$1-1)/IF(OR($P313="",$P313=0),1,$P313)&lt;&gt;INT((AQ$1-1)/IF(OR($P313="",$P313=0),1,$P313)),0,SUMPRODUCT(INDIRECT(ADDRESS($B165,AQ$2)&amp;":"&amp;ADDRESS($B165,AQ$2+IF(OR($P313="",$P313=0),1,$P313)-1)),INDIRECT(ADDRESS($B182,AQ$2)&amp;":"&amp;ADDRESS($B182,AQ$2+IF(OR($P313="",$P313=0),1,$P313)-1))))))</f>
        <v>5250</v>
      </c>
      <c r="AR311" s="5">
        <f ca="1">IF(AR$4="",0,IF($P312=Lists!$AS$7,IF(AR$1/IF(OR($P313="",$P313=0),1,$P313)&lt;&gt;INT(AR$1/IF(OR($P313="",$P313=0),1,$P313)),0,SUMPRODUCT(INDIRECT(ADDRESS($B165,AR$2+1-IF(OR($P313="",$P313=0),1,$P313))&amp;":"&amp;ADDRESS($B165,AR$2)),INDIRECT(ADDRESS($B182,AR$2+1-IF(OR($P313="",$P313=0),1,$P313))&amp;":"&amp;ADDRESS($B182,AR$2)))),IF((AR$1-1)/IF(OR($P313="",$P313=0),1,$P313)&lt;&gt;INT((AR$1-1)/IF(OR($P313="",$P313=0),1,$P313)),0,SUMPRODUCT(INDIRECT(ADDRESS($B165,AR$2)&amp;":"&amp;ADDRESS($B165,AR$2+IF(OR($P313="",$P313=0),1,$P313)-1)),INDIRECT(ADDRESS($B182,AR$2)&amp;":"&amp;ADDRESS($B182,AR$2+IF(OR($P313="",$P313=0),1,$P313)-1))))))</f>
        <v>10500</v>
      </c>
      <c r="AS311" s="5">
        <f ca="1">IF(AS$4="",0,IF($P312=Lists!$AS$7,IF(AS$1/IF(OR($P313="",$P313=0),1,$P313)&lt;&gt;INT(AS$1/IF(OR($P313="",$P313=0),1,$P313)),0,SUMPRODUCT(INDIRECT(ADDRESS($B165,AS$2+1-IF(OR($P313="",$P313=0),1,$P313))&amp;":"&amp;ADDRESS($B165,AS$2)),INDIRECT(ADDRESS($B182,AS$2+1-IF(OR($P313="",$P313=0),1,$P313))&amp;":"&amp;ADDRESS($B182,AS$2)))),IF((AS$1-1)/IF(OR($P313="",$P313=0),1,$P313)&lt;&gt;INT((AS$1-1)/IF(OR($P313="",$P313=0),1,$P313)),0,SUMPRODUCT(INDIRECT(ADDRESS($B165,AS$2)&amp;":"&amp;ADDRESS($B165,AS$2+IF(OR($P313="",$P313=0),1,$P313)-1)),INDIRECT(ADDRESS($B182,AS$2)&amp;":"&amp;ADDRESS($B182,AS$2+IF(OR($P313="",$P313=0),1,$P313)-1))))))</f>
        <v>10500</v>
      </c>
      <c r="AT311" s="5">
        <f ca="1">IF(AT$4="",0,IF($P312=Lists!$AS$7,IF(AT$1/IF(OR($P313="",$P313=0),1,$P313)&lt;&gt;INT(AT$1/IF(OR($P313="",$P313=0),1,$P313)),0,SUMPRODUCT(INDIRECT(ADDRESS($B165,AT$2+1-IF(OR($P313="",$P313=0),1,$P313))&amp;":"&amp;ADDRESS($B165,AT$2)),INDIRECT(ADDRESS($B182,AT$2+1-IF(OR($P313="",$P313=0),1,$P313))&amp;":"&amp;ADDRESS($B182,AT$2)))),IF((AT$1-1)/IF(OR($P313="",$P313=0),1,$P313)&lt;&gt;INT((AT$1-1)/IF(OR($P313="",$P313=0),1,$P313)),0,SUMPRODUCT(INDIRECT(ADDRESS($B165,AT$2)&amp;":"&amp;ADDRESS($B165,AT$2+IF(OR($P313="",$P313=0),1,$P313)-1)),INDIRECT(ADDRESS($B182,AT$2)&amp;":"&amp;ADDRESS($B182,AT$2+IF(OR($P313="",$P313=0),1,$P313)-1))))))</f>
        <v>10500</v>
      </c>
      <c r="AU311" s="5">
        <f ca="1">IF(AU$4="",0,IF($P312=Lists!$AS$7,IF(AU$1/IF(OR($P313="",$P313=0),1,$P313)&lt;&gt;INT(AU$1/IF(OR($P313="",$P313=0),1,$P313)),0,SUMPRODUCT(INDIRECT(ADDRESS($B165,AU$2+1-IF(OR($P313="",$P313=0),1,$P313))&amp;":"&amp;ADDRESS($B165,AU$2)),INDIRECT(ADDRESS($B182,AU$2+1-IF(OR($P313="",$P313=0),1,$P313))&amp;":"&amp;ADDRESS($B182,AU$2)))),IF((AU$1-1)/IF(OR($P313="",$P313=0),1,$P313)&lt;&gt;INT((AU$1-1)/IF(OR($P313="",$P313=0),1,$P313)),0,SUMPRODUCT(INDIRECT(ADDRESS($B165,AU$2)&amp;":"&amp;ADDRESS($B165,AU$2+IF(OR($P313="",$P313=0),1,$P313)-1)),INDIRECT(ADDRESS($B182,AU$2)&amp;":"&amp;ADDRESS($B182,AU$2+IF(OR($P313="",$P313=0),1,$P313)-1))))))</f>
        <v>10500</v>
      </c>
      <c r="AV311" s="5">
        <f ca="1">IF(AV$4="",0,IF($P312=Lists!$AS$7,IF(AV$1/IF(OR($P313="",$P313=0),1,$P313)&lt;&gt;INT(AV$1/IF(OR($P313="",$P313=0),1,$P313)),0,SUMPRODUCT(INDIRECT(ADDRESS($B165,AV$2+1-IF(OR($P313="",$P313=0),1,$P313))&amp;":"&amp;ADDRESS($B165,AV$2)),INDIRECT(ADDRESS($B182,AV$2+1-IF(OR($P313="",$P313=0),1,$P313))&amp;":"&amp;ADDRESS($B182,AV$2)))),IF((AV$1-1)/IF(OR($P313="",$P313=0),1,$P313)&lt;&gt;INT((AV$1-1)/IF(OR($P313="",$P313=0),1,$P313)),0,SUMPRODUCT(INDIRECT(ADDRESS($B165,AV$2)&amp;":"&amp;ADDRESS($B165,AV$2+IF(OR($P313="",$P313=0),1,$P313)-1)),INDIRECT(ADDRESS($B182,AV$2)&amp;":"&amp;ADDRESS($B182,AV$2+IF(OR($P313="",$P313=0),1,$P313)-1))))))</f>
        <v>11025</v>
      </c>
      <c r="AW311" s="5">
        <f ca="1">IF(AW$4="",0,IF($P312=Lists!$AS$7,IF(AW$1/IF(OR($P313="",$P313=0),1,$P313)&lt;&gt;INT(AW$1/IF(OR($P313="",$P313=0),1,$P313)),0,SUMPRODUCT(INDIRECT(ADDRESS($B165,AW$2+1-IF(OR($P313="",$P313=0),1,$P313))&amp;":"&amp;ADDRESS($B165,AW$2)),INDIRECT(ADDRESS($B182,AW$2+1-IF(OR($P313="",$P313=0),1,$P313))&amp;":"&amp;ADDRESS($B182,AW$2)))),IF((AW$1-1)/IF(OR($P313="",$P313=0),1,$P313)&lt;&gt;INT((AW$1-1)/IF(OR($P313="",$P313=0),1,$P313)),0,SUMPRODUCT(INDIRECT(ADDRESS($B165,AW$2)&amp;":"&amp;ADDRESS($B165,AW$2+IF(OR($P313="",$P313=0),1,$P313)-1)),INDIRECT(ADDRESS($B182,AW$2)&amp;":"&amp;ADDRESS($B182,AW$2+IF(OR($P313="",$P313=0),1,$P313)-1))))))</f>
        <v>11025</v>
      </c>
      <c r="AX311" s="5">
        <f ca="1">IF(AX$4="",0,IF($P312=Lists!$AS$7,IF(AX$1/IF(OR($P313="",$P313=0),1,$P313)&lt;&gt;INT(AX$1/IF(OR($P313="",$P313=0),1,$P313)),0,SUMPRODUCT(INDIRECT(ADDRESS($B165,AX$2+1-IF(OR($P313="",$P313=0),1,$P313))&amp;":"&amp;ADDRESS($B165,AX$2)),INDIRECT(ADDRESS($B182,AX$2+1-IF(OR($P313="",$P313=0),1,$P313))&amp;":"&amp;ADDRESS($B182,AX$2)))),IF((AX$1-1)/IF(OR($P313="",$P313=0),1,$P313)&lt;&gt;INT((AX$1-1)/IF(OR($P313="",$P313=0),1,$P313)),0,SUMPRODUCT(INDIRECT(ADDRESS($B165,AX$2)&amp;":"&amp;ADDRESS($B165,AX$2+IF(OR($P313="",$P313=0),1,$P313)-1)),INDIRECT(ADDRESS($B182,AX$2)&amp;":"&amp;ADDRESS($B182,AX$2+IF(OR($P313="",$P313=0),1,$P313)-1))))))</f>
        <v>11025</v>
      </c>
      <c r="AY311" s="5">
        <f ca="1">IF(AY$4="",0,IF($P312=Lists!$AS$7,IF(AY$1/IF(OR($P313="",$P313=0),1,$P313)&lt;&gt;INT(AY$1/IF(OR($P313="",$P313=0),1,$P313)),0,SUMPRODUCT(INDIRECT(ADDRESS($B165,AY$2+1-IF(OR($P313="",$P313=0),1,$P313))&amp;":"&amp;ADDRESS($B165,AY$2)),INDIRECT(ADDRESS($B182,AY$2+1-IF(OR($P313="",$P313=0),1,$P313))&amp;":"&amp;ADDRESS($B182,AY$2)))),IF((AY$1-1)/IF(OR($P313="",$P313=0),1,$P313)&lt;&gt;INT((AY$1-1)/IF(OR($P313="",$P313=0),1,$P313)),0,SUMPRODUCT(INDIRECT(ADDRESS($B165,AY$2)&amp;":"&amp;ADDRESS($B165,AY$2+IF(OR($P313="",$P313=0),1,$P313)-1)),INDIRECT(ADDRESS($B182,AY$2)&amp;":"&amp;ADDRESS($B182,AY$2+IF(OR($P313="",$P313=0),1,$P313)-1))))))</f>
        <v>11025</v>
      </c>
      <c r="AZ311" s="5">
        <f ca="1">IF(AZ$4="",0,IF($P312=Lists!$AS$7,IF(AZ$1/IF(OR($P313="",$P313=0),1,$P313)&lt;&gt;INT(AZ$1/IF(OR($P313="",$P313=0),1,$P313)),0,SUMPRODUCT(INDIRECT(ADDRESS($B165,AZ$2+1-IF(OR($P313="",$P313=0),1,$P313))&amp;":"&amp;ADDRESS($B165,AZ$2)),INDIRECT(ADDRESS($B182,AZ$2+1-IF(OR($P313="",$P313=0),1,$P313))&amp;":"&amp;ADDRESS($B182,AZ$2)))),IF((AZ$1-1)/IF(OR($P313="",$P313=0),1,$P313)&lt;&gt;INT((AZ$1-1)/IF(OR($P313="",$P313=0),1,$P313)),0,SUMPRODUCT(INDIRECT(ADDRESS($B165,AZ$2)&amp;":"&amp;ADDRESS($B165,AZ$2+IF(OR($P313="",$P313=0),1,$P313)-1)),INDIRECT(ADDRESS($B182,AZ$2)&amp;":"&amp;ADDRESS($B182,AZ$2+IF(OR($P313="",$P313=0),1,$P313)-1))))))</f>
        <v>11025</v>
      </c>
      <c r="BA311" s="5">
        <f ca="1">IF(BA$4="",0,IF($P312=Lists!$AS$7,IF(BA$1/IF(OR($P313="",$P313=0),1,$P313)&lt;&gt;INT(BA$1/IF(OR($P313="",$P313=0),1,$P313)),0,SUMPRODUCT(INDIRECT(ADDRESS($B165,BA$2+1-IF(OR($P313="",$P313=0),1,$P313))&amp;":"&amp;ADDRESS($B165,BA$2)),INDIRECT(ADDRESS($B182,BA$2+1-IF(OR($P313="",$P313=0),1,$P313))&amp;":"&amp;ADDRESS($B182,BA$2)))),IF((BA$1-1)/IF(OR($P313="",$P313=0),1,$P313)&lt;&gt;INT((BA$1-1)/IF(OR($P313="",$P313=0),1,$P313)),0,SUMPRODUCT(INDIRECT(ADDRESS($B165,BA$2)&amp;":"&amp;ADDRESS($B165,BA$2+IF(OR($P313="",$P313=0),1,$P313)-1)),INDIRECT(ADDRESS($B182,BA$2)&amp;":"&amp;ADDRESS($B182,BA$2+IF(OR($P313="",$P313=0),1,$P313)-1))))))</f>
        <v>11025</v>
      </c>
      <c r="BB311" s="5">
        <f ca="1">IF(BB$4="",0,IF($P312=Lists!$AS$7,IF(BB$1/IF(OR($P313="",$P313=0),1,$P313)&lt;&gt;INT(BB$1/IF(OR($P313="",$P313=0),1,$P313)),0,SUMPRODUCT(INDIRECT(ADDRESS($B165,BB$2+1-IF(OR($P313="",$P313=0),1,$P313))&amp;":"&amp;ADDRESS($B165,BB$2)),INDIRECT(ADDRESS($B182,BB$2+1-IF(OR($P313="",$P313=0),1,$P313))&amp;":"&amp;ADDRESS($B182,BB$2)))),IF((BB$1-1)/IF(OR($P313="",$P313=0),1,$P313)&lt;&gt;INT((BB$1-1)/IF(OR($P313="",$P313=0),1,$P313)),0,SUMPRODUCT(INDIRECT(ADDRESS($B165,BB$2)&amp;":"&amp;ADDRESS($B165,BB$2+IF(OR($P313="",$P313=0),1,$P313)-1)),INDIRECT(ADDRESS($B182,BB$2)&amp;":"&amp;ADDRESS($B182,BB$2+IF(OR($P313="",$P313=0),1,$P313)-1))))))</f>
        <v>11025</v>
      </c>
      <c r="BC311" s="5">
        <f ca="1">IF(BC$4="",0,IF($P312=Lists!$AS$7,IF(BC$1/IF(OR($P313="",$P313=0),1,$P313)&lt;&gt;INT(BC$1/IF(OR($P313="",$P313=0),1,$P313)),0,SUMPRODUCT(INDIRECT(ADDRESS($B165,BC$2+1-IF(OR($P313="",$P313=0),1,$P313))&amp;":"&amp;ADDRESS($B165,BC$2)),INDIRECT(ADDRESS($B182,BC$2+1-IF(OR($P313="",$P313=0),1,$P313))&amp;":"&amp;ADDRESS($B182,BC$2)))),IF((BC$1-1)/IF(OR($P313="",$P313=0),1,$P313)&lt;&gt;INT((BC$1-1)/IF(OR($P313="",$P313=0),1,$P313)),0,SUMPRODUCT(INDIRECT(ADDRESS($B165,BC$2)&amp;":"&amp;ADDRESS($B165,BC$2+IF(OR($P313="",$P313=0),1,$P313)-1)),INDIRECT(ADDRESS($B182,BC$2)&amp;":"&amp;ADDRESS($B182,BC$2+IF(OR($P313="",$P313=0),1,$P313)-1))))))</f>
        <v>11025</v>
      </c>
      <c r="BD311" s="5">
        <f ca="1">IF(BD$4="",0,IF($P312=Lists!$AS$7,IF(BD$1/IF(OR($P313="",$P313=0),1,$P313)&lt;&gt;INT(BD$1/IF(OR($P313="",$P313=0),1,$P313)),0,SUMPRODUCT(INDIRECT(ADDRESS($B165,BD$2+1-IF(OR($P313="",$P313=0),1,$P313))&amp;":"&amp;ADDRESS($B165,BD$2)),INDIRECT(ADDRESS($B182,BD$2+1-IF(OR($P313="",$P313=0),1,$P313))&amp;":"&amp;ADDRESS($B182,BD$2)))),IF((BD$1-1)/IF(OR($P313="",$P313=0),1,$P313)&lt;&gt;INT((BD$1-1)/IF(OR($P313="",$P313=0),1,$P313)),0,SUMPRODUCT(INDIRECT(ADDRESS($B165,BD$2)&amp;":"&amp;ADDRESS($B165,BD$2+IF(OR($P313="",$P313=0),1,$P313)-1)),INDIRECT(ADDRESS($B182,BD$2)&amp;":"&amp;ADDRESS($B182,BD$2+IF(OR($P313="",$P313=0),1,$P313)-1))))))</f>
        <v>11025</v>
      </c>
      <c r="BE311" s="5">
        <f ca="1">IF(BE$4="",0,IF($P312=Lists!$AS$7,IF(BE$1/IF(OR($P313="",$P313=0),1,$P313)&lt;&gt;INT(BE$1/IF(OR($P313="",$P313=0),1,$P313)),0,SUMPRODUCT(INDIRECT(ADDRESS($B165,BE$2+1-IF(OR($P313="",$P313=0),1,$P313))&amp;":"&amp;ADDRESS($B165,BE$2)),INDIRECT(ADDRESS($B182,BE$2+1-IF(OR($P313="",$P313=0),1,$P313))&amp;":"&amp;ADDRESS($B182,BE$2)))),IF((BE$1-1)/IF(OR($P313="",$P313=0),1,$P313)&lt;&gt;INT((BE$1-1)/IF(OR($P313="",$P313=0),1,$P313)),0,SUMPRODUCT(INDIRECT(ADDRESS($B165,BE$2)&amp;":"&amp;ADDRESS($B165,BE$2+IF(OR($P313="",$P313=0),1,$P313)-1)),INDIRECT(ADDRESS($B182,BE$2)&amp;":"&amp;ADDRESS($B182,BE$2+IF(OR($P313="",$P313=0),1,$P313)-1))))))</f>
        <v>11025</v>
      </c>
      <c r="BF311" s="5">
        <f ca="1">IF(BF$4="",0,IF($P312=Lists!$AS$7,IF(BF$1/IF(OR($P313="",$P313=0),1,$P313)&lt;&gt;INT(BF$1/IF(OR($P313="",$P313=0),1,$P313)),0,SUMPRODUCT(INDIRECT(ADDRESS($B165,BF$2+1-IF(OR($P313="",$P313=0),1,$P313))&amp;":"&amp;ADDRESS($B165,BF$2)),INDIRECT(ADDRESS($B182,BF$2+1-IF(OR($P313="",$P313=0),1,$P313))&amp;":"&amp;ADDRESS($B182,BF$2)))),IF((BF$1-1)/IF(OR($P313="",$P313=0),1,$P313)&lt;&gt;INT((BF$1-1)/IF(OR($P313="",$P313=0),1,$P313)),0,SUMPRODUCT(INDIRECT(ADDRESS($B165,BF$2)&amp;":"&amp;ADDRESS($B165,BF$2+IF(OR($P313="",$P313=0),1,$P313)-1)),INDIRECT(ADDRESS($B182,BF$2)&amp;":"&amp;ADDRESS($B182,BF$2+IF(OR($P313="",$P313=0),1,$P313)-1))))))</f>
        <v>11025</v>
      </c>
      <c r="BG311" s="5">
        <f ca="1">IF(BG$4="",0,IF($P312=Lists!$AS$7,IF(BG$1/IF(OR($P313="",$P313=0),1,$P313)&lt;&gt;INT(BG$1/IF(OR($P313="",$P313=0),1,$P313)),0,SUMPRODUCT(INDIRECT(ADDRESS($B165,BG$2+1-IF(OR($P313="",$P313=0),1,$P313))&amp;":"&amp;ADDRESS($B165,BG$2)),INDIRECT(ADDRESS($B182,BG$2+1-IF(OR($P313="",$P313=0),1,$P313))&amp;":"&amp;ADDRESS($B182,BG$2)))),IF((BG$1-1)/IF(OR($P313="",$P313=0),1,$P313)&lt;&gt;INT((BG$1-1)/IF(OR($P313="",$P313=0),1,$P313)),0,SUMPRODUCT(INDIRECT(ADDRESS($B165,BG$2)&amp;":"&amp;ADDRESS($B165,BG$2+IF(OR($P313="",$P313=0),1,$P313)-1)),INDIRECT(ADDRESS($B182,BG$2)&amp;":"&amp;ADDRESS($B182,BG$2+IF(OR($P313="",$P313=0),1,$P313)-1))))))</f>
        <v>11025</v>
      </c>
      <c r="BH311" s="5">
        <f ca="1">IF(BH$4="",0,IF($P312=Lists!$AS$7,IF(BH$1/IF(OR($P313="",$P313=0),1,$P313)&lt;&gt;INT(BH$1/IF(OR($P313="",$P313=0),1,$P313)),0,SUMPRODUCT(INDIRECT(ADDRESS($B165,BH$2+1-IF(OR($P313="",$P313=0),1,$P313))&amp;":"&amp;ADDRESS($B165,BH$2)),INDIRECT(ADDRESS($B182,BH$2+1-IF(OR($P313="",$P313=0),1,$P313))&amp;":"&amp;ADDRESS($B182,BH$2)))),IF((BH$1-1)/IF(OR($P313="",$P313=0),1,$P313)&lt;&gt;INT((BH$1-1)/IF(OR($P313="",$P313=0),1,$P313)),0,SUMPRODUCT(INDIRECT(ADDRESS($B165,BH$2)&amp;":"&amp;ADDRESS($B165,BH$2+IF(OR($P313="",$P313=0),1,$P313)-1)),INDIRECT(ADDRESS($B182,BH$2)&amp;":"&amp;ADDRESS($B182,BH$2+IF(OR($P313="",$P313=0),1,$P313)-1))))))</f>
        <v>11576.250000000002</v>
      </c>
      <c r="BI311" s="5">
        <f ca="1">IF(BI$4="",0,IF($P312=Lists!$AS$7,IF(BI$1/IF(OR($P313="",$P313=0),1,$P313)&lt;&gt;INT(BI$1/IF(OR($P313="",$P313=0),1,$P313)),0,SUMPRODUCT(INDIRECT(ADDRESS($B165,BI$2+1-IF(OR($P313="",$P313=0),1,$P313))&amp;":"&amp;ADDRESS($B165,BI$2)),INDIRECT(ADDRESS($B182,BI$2+1-IF(OR($P313="",$P313=0),1,$P313))&amp;":"&amp;ADDRESS($B182,BI$2)))),IF((BI$1-1)/IF(OR($P313="",$P313=0),1,$P313)&lt;&gt;INT((BI$1-1)/IF(OR($P313="",$P313=0),1,$P313)),0,SUMPRODUCT(INDIRECT(ADDRESS($B165,BI$2)&amp;":"&amp;ADDRESS($B165,BI$2+IF(OR($P313="",$P313=0),1,$P313)-1)),INDIRECT(ADDRESS($B182,BI$2)&amp;":"&amp;ADDRESS($B182,BI$2+IF(OR($P313="",$P313=0),1,$P313)-1))))))</f>
        <v>11576.250000000002</v>
      </c>
      <c r="BJ311" s="5">
        <f ca="1">IF(BJ$4="",0,IF($P312=Lists!$AS$7,IF(BJ$1/IF(OR($P313="",$P313=0),1,$P313)&lt;&gt;INT(BJ$1/IF(OR($P313="",$P313=0),1,$P313)),0,SUMPRODUCT(INDIRECT(ADDRESS($B165,BJ$2+1-IF(OR($P313="",$P313=0),1,$P313))&amp;":"&amp;ADDRESS($B165,BJ$2)),INDIRECT(ADDRESS($B182,BJ$2+1-IF(OR($P313="",$P313=0),1,$P313))&amp;":"&amp;ADDRESS($B182,BJ$2)))),IF((BJ$1-1)/IF(OR($P313="",$P313=0),1,$P313)&lt;&gt;INT((BJ$1-1)/IF(OR($P313="",$P313=0),1,$P313)),0,SUMPRODUCT(INDIRECT(ADDRESS($B165,BJ$2)&amp;":"&amp;ADDRESS($B165,BJ$2+IF(OR($P313="",$P313=0),1,$P313)-1)),INDIRECT(ADDRESS($B182,BJ$2)&amp;":"&amp;ADDRESS($B182,BJ$2+IF(OR($P313="",$P313=0),1,$P313)-1))))))</f>
        <v>11576.250000000002</v>
      </c>
      <c r="BK311" s="5">
        <f ca="1">IF(BK$4="",0,IF($P312=Lists!$AS$7,IF(BK$1/IF(OR($P313="",$P313=0),1,$P313)&lt;&gt;INT(BK$1/IF(OR($P313="",$P313=0),1,$P313)),0,SUMPRODUCT(INDIRECT(ADDRESS($B165,BK$2+1-IF(OR($P313="",$P313=0),1,$P313))&amp;":"&amp;ADDRESS($B165,BK$2)),INDIRECT(ADDRESS($B182,BK$2+1-IF(OR($P313="",$P313=0),1,$P313))&amp;":"&amp;ADDRESS($B182,BK$2)))),IF((BK$1-1)/IF(OR($P313="",$P313=0),1,$P313)&lt;&gt;INT((BK$1-1)/IF(OR($P313="",$P313=0),1,$P313)),0,SUMPRODUCT(INDIRECT(ADDRESS($B165,BK$2)&amp;":"&amp;ADDRESS($B165,BK$2+IF(OR($P313="",$P313=0),1,$P313)-1)),INDIRECT(ADDRESS($B182,BK$2)&amp;":"&amp;ADDRESS($B182,BK$2+IF(OR($P313="",$P313=0),1,$P313)-1))))))</f>
        <v>11576.250000000002</v>
      </c>
      <c r="BL311" s="5">
        <f ca="1">IF(BL$4="",0,IF($P312=Lists!$AS$7,IF(BL$1/IF(OR($P313="",$P313=0),1,$P313)&lt;&gt;INT(BL$1/IF(OR($P313="",$P313=0),1,$P313)),0,SUMPRODUCT(INDIRECT(ADDRESS($B165,BL$2+1-IF(OR($P313="",$P313=0),1,$P313))&amp;":"&amp;ADDRESS($B165,BL$2)),INDIRECT(ADDRESS($B182,BL$2+1-IF(OR($P313="",$P313=0),1,$P313))&amp;":"&amp;ADDRESS($B182,BL$2)))),IF((BL$1-1)/IF(OR($P313="",$P313=0),1,$P313)&lt;&gt;INT((BL$1-1)/IF(OR($P313="",$P313=0),1,$P313)),0,SUMPRODUCT(INDIRECT(ADDRESS($B165,BL$2)&amp;":"&amp;ADDRESS($B165,BL$2+IF(OR($P313="",$P313=0),1,$P313)-1)),INDIRECT(ADDRESS($B182,BL$2)&amp;":"&amp;ADDRESS($B182,BL$2+IF(OR($P313="",$P313=0),1,$P313)-1))))))</f>
        <v>17364.375000000004</v>
      </c>
      <c r="BM311" s="5">
        <f ca="1">IF(BM$4="",0,IF($P312=Lists!$AS$7,IF(BM$1/IF(OR($P313="",$P313=0),1,$P313)&lt;&gt;INT(BM$1/IF(OR($P313="",$P313=0),1,$P313)),0,SUMPRODUCT(INDIRECT(ADDRESS($B165,BM$2+1-IF(OR($P313="",$P313=0),1,$P313))&amp;":"&amp;ADDRESS($B165,BM$2)),INDIRECT(ADDRESS($B182,BM$2+1-IF(OR($P313="",$P313=0),1,$P313))&amp;":"&amp;ADDRESS($B182,BM$2)))),IF((BM$1-1)/IF(OR($P313="",$P313=0),1,$P313)&lt;&gt;INT((BM$1-1)/IF(OR($P313="",$P313=0),1,$P313)),0,SUMPRODUCT(INDIRECT(ADDRESS($B165,BM$2)&amp;":"&amp;ADDRESS($B165,BM$2+IF(OR($P313="",$P313=0),1,$P313)-1)),INDIRECT(ADDRESS($B182,BM$2)&amp;":"&amp;ADDRESS($B182,BM$2+IF(OR($P313="",$P313=0),1,$P313)-1))))))</f>
        <v>17364.375000000004</v>
      </c>
      <c r="BN311" s="5">
        <f ca="1">IF(BN$4="",0,IF($P312=Lists!$AS$7,IF(BN$1/IF(OR($P313="",$P313=0),1,$P313)&lt;&gt;INT(BN$1/IF(OR($P313="",$P313=0),1,$P313)),0,SUMPRODUCT(INDIRECT(ADDRESS($B165,BN$2+1-IF(OR($P313="",$P313=0),1,$P313))&amp;":"&amp;ADDRESS($B165,BN$2)),INDIRECT(ADDRESS($B182,BN$2+1-IF(OR($P313="",$P313=0),1,$P313))&amp;":"&amp;ADDRESS($B182,BN$2)))),IF((BN$1-1)/IF(OR($P313="",$P313=0),1,$P313)&lt;&gt;INT((BN$1-1)/IF(OR($P313="",$P313=0),1,$P313)),0,SUMPRODUCT(INDIRECT(ADDRESS($B165,BN$2)&amp;":"&amp;ADDRESS($B165,BN$2+IF(OR($P313="",$P313=0),1,$P313)-1)),INDIRECT(ADDRESS($B182,BN$2)&amp;":"&amp;ADDRESS($B182,BN$2+IF(OR($P313="",$P313=0),1,$P313)-1))))))</f>
        <v>17364.375000000004</v>
      </c>
      <c r="BO311" s="5">
        <f ca="1">IF(BO$4="",0,IF($P312=Lists!$AS$7,IF(BO$1/IF(OR($P313="",$P313=0),1,$P313)&lt;&gt;INT(BO$1/IF(OR($P313="",$P313=0),1,$P313)),0,SUMPRODUCT(INDIRECT(ADDRESS($B165,BO$2+1-IF(OR($P313="",$P313=0),1,$P313))&amp;":"&amp;ADDRESS($B165,BO$2)),INDIRECT(ADDRESS($B182,BO$2+1-IF(OR($P313="",$P313=0),1,$P313))&amp;":"&amp;ADDRESS($B182,BO$2)))),IF((BO$1-1)/IF(OR($P313="",$P313=0),1,$P313)&lt;&gt;INT((BO$1-1)/IF(OR($P313="",$P313=0),1,$P313)),0,SUMPRODUCT(INDIRECT(ADDRESS($B165,BO$2)&amp;":"&amp;ADDRESS($B165,BO$2+IF(OR($P313="",$P313=0),1,$P313)-1)),INDIRECT(ADDRESS($B182,BO$2)&amp;":"&amp;ADDRESS($B182,BO$2+IF(OR($P313="",$P313=0),1,$P313)-1))))))</f>
        <v>17364.375000000004</v>
      </c>
      <c r="BP311" s="5">
        <f ca="1">IF(BP$4="",0,IF($P312=Lists!$AS$7,IF(BP$1/IF(OR($P313="",$P313=0),1,$P313)&lt;&gt;INT(BP$1/IF(OR($P313="",$P313=0),1,$P313)),0,SUMPRODUCT(INDIRECT(ADDRESS($B165,BP$2+1-IF(OR($P313="",$P313=0),1,$P313))&amp;":"&amp;ADDRESS($B165,BP$2)),INDIRECT(ADDRESS($B182,BP$2+1-IF(OR($P313="",$P313=0),1,$P313))&amp;":"&amp;ADDRESS($B182,BP$2)))),IF((BP$1-1)/IF(OR($P313="",$P313=0),1,$P313)&lt;&gt;INT((BP$1-1)/IF(OR($P313="",$P313=0),1,$P313)),0,SUMPRODUCT(INDIRECT(ADDRESS($B165,BP$2)&amp;":"&amp;ADDRESS($B165,BP$2+IF(OR($P313="",$P313=0),1,$P313)-1)),INDIRECT(ADDRESS($B182,BP$2)&amp;":"&amp;ADDRESS($B182,BP$2+IF(OR($P313="",$P313=0),1,$P313)-1))))))</f>
        <v>17364.375000000004</v>
      </c>
      <c r="BQ311" s="5">
        <f ca="1">IF(BQ$4="",0,IF($P312=Lists!$AS$7,IF(BQ$1/IF(OR($P313="",$P313=0),1,$P313)&lt;&gt;INT(BQ$1/IF(OR($P313="",$P313=0),1,$P313)),0,SUMPRODUCT(INDIRECT(ADDRESS($B165,BQ$2+1-IF(OR($P313="",$P313=0),1,$P313))&amp;":"&amp;ADDRESS($B165,BQ$2)),INDIRECT(ADDRESS($B182,BQ$2+1-IF(OR($P313="",$P313=0),1,$P313))&amp;":"&amp;ADDRESS($B182,BQ$2)))),IF((BQ$1-1)/IF(OR($P313="",$P313=0),1,$P313)&lt;&gt;INT((BQ$1-1)/IF(OR($P313="",$P313=0),1,$P313)),0,SUMPRODUCT(INDIRECT(ADDRESS($B165,BQ$2)&amp;":"&amp;ADDRESS($B165,BQ$2+IF(OR($P313="",$P313=0),1,$P313)-1)),INDIRECT(ADDRESS($B182,BQ$2)&amp;":"&amp;ADDRESS($B182,BQ$2+IF(OR($P313="",$P313=0),1,$P313)-1))))))</f>
        <v>17364.375000000004</v>
      </c>
      <c r="BR311" s="5">
        <f ca="1">IF(BR$4="",0,IF($P312=Lists!$AS$7,IF(BR$1/IF(OR($P313="",$P313=0),1,$P313)&lt;&gt;INT(BR$1/IF(OR($P313="",$P313=0),1,$P313)),0,SUMPRODUCT(INDIRECT(ADDRESS($B165,BR$2+1-IF(OR($P313="",$P313=0),1,$P313))&amp;":"&amp;ADDRESS($B165,BR$2)),INDIRECT(ADDRESS($B182,BR$2+1-IF(OR($P313="",$P313=0),1,$P313))&amp;":"&amp;ADDRESS($B182,BR$2)))),IF((BR$1-1)/IF(OR($P313="",$P313=0),1,$P313)&lt;&gt;INT((BR$1-1)/IF(OR($P313="",$P313=0),1,$P313)),0,SUMPRODUCT(INDIRECT(ADDRESS($B165,BR$2)&amp;":"&amp;ADDRESS($B165,BR$2+IF(OR($P313="",$P313=0),1,$P313)-1)),INDIRECT(ADDRESS($B182,BR$2)&amp;":"&amp;ADDRESS($B182,BR$2+IF(OR($P313="",$P313=0),1,$P313)-1))))))</f>
        <v>17364.375000000004</v>
      </c>
      <c r="BS311" s="5">
        <f ca="1">IF(BS$4="",0,IF($P312=Lists!$AS$7,IF(BS$1/IF(OR($P313="",$P313=0),1,$P313)&lt;&gt;INT(BS$1/IF(OR($P313="",$P313=0),1,$P313)),0,SUMPRODUCT(INDIRECT(ADDRESS($B165,BS$2+1-IF(OR($P313="",$P313=0),1,$P313))&amp;":"&amp;ADDRESS($B165,BS$2)),INDIRECT(ADDRESS($B182,BS$2+1-IF(OR($P313="",$P313=0),1,$P313))&amp;":"&amp;ADDRESS($B182,BS$2)))),IF((BS$1-1)/IF(OR($P313="",$P313=0),1,$P313)&lt;&gt;INT((BS$1-1)/IF(OR($P313="",$P313=0),1,$P313)),0,SUMPRODUCT(INDIRECT(ADDRESS($B165,BS$2)&amp;":"&amp;ADDRESS($B165,BS$2+IF(OR($P313="",$P313=0),1,$P313)-1)),INDIRECT(ADDRESS($B182,BS$2)&amp;":"&amp;ADDRESS($B182,BS$2+IF(OR($P313="",$P313=0),1,$P313)-1))))))</f>
        <v>17364.375000000004</v>
      </c>
      <c r="BT311" s="5">
        <f ca="1">IF(BT$4="",0,IF($P312=Lists!$AS$7,IF(BT$1/IF(OR($P313="",$P313=0),1,$P313)&lt;&gt;INT(BT$1/IF(OR($P313="",$P313=0),1,$P313)),0,SUMPRODUCT(INDIRECT(ADDRESS($B165,BT$2+1-IF(OR($P313="",$P313=0),1,$P313))&amp;":"&amp;ADDRESS($B165,BT$2)),INDIRECT(ADDRESS($B182,BT$2+1-IF(OR($P313="",$P313=0),1,$P313))&amp;":"&amp;ADDRESS($B182,BT$2)))),IF((BT$1-1)/IF(OR($P313="",$P313=0),1,$P313)&lt;&gt;INT((BT$1-1)/IF(OR($P313="",$P313=0),1,$P313)),0,SUMPRODUCT(INDIRECT(ADDRESS($B165,BT$2)&amp;":"&amp;ADDRESS($B165,BT$2+IF(OR($P313="",$P313=0),1,$P313)-1)),INDIRECT(ADDRESS($B182,BT$2)&amp;":"&amp;ADDRESS($B182,BT$2+IF(OR($P313="",$P313=0),1,$P313)-1))))))</f>
        <v>18232.59375</v>
      </c>
      <c r="BU311" s="5">
        <f ca="1">IF(BU$4="",0,IF($P312=Lists!$AS$7,IF(BU$1/IF(OR($P313="",$P313=0),1,$P313)&lt;&gt;INT(BU$1/IF(OR($P313="",$P313=0),1,$P313)),0,SUMPRODUCT(INDIRECT(ADDRESS($B165,BU$2+1-IF(OR($P313="",$P313=0),1,$P313))&amp;":"&amp;ADDRESS($B165,BU$2)),INDIRECT(ADDRESS($B182,BU$2+1-IF(OR($P313="",$P313=0),1,$P313))&amp;":"&amp;ADDRESS($B182,BU$2)))),IF((BU$1-1)/IF(OR($P313="",$P313=0),1,$P313)&lt;&gt;INT((BU$1-1)/IF(OR($P313="",$P313=0),1,$P313)),0,SUMPRODUCT(INDIRECT(ADDRESS($B165,BU$2)&amp;":"&amp;ADDRESS($B165,BU$2+IF(OR($P313="",$P313=0),1,$P313)-1)),INDIRECT(ADDRESS($B182,BU$2)&amp;":"&amp;ADDRESS($B182,BU$2+IF(OR($P313="",$P313=0),1,$P313)-1))))))</f>
        <v>18232.59375</v>
      </c>
      <c r="BV311" s="5">
        <f ca="1">IF(BV$4="",0,IF($P312=Lists!$AS$7,IF(BV$1/IF(OR($P313="",$P313=0),1,$P313)&lt;&gt;INT(BV$1/IF(OR($P313="",$P313=0),1,$P313)),0,SUMPRODUCT(INDIRECT(ADDRESS($B165,BV$2+1-IF(OR($P313="",$P313=0),1,$P313))&amp;":"&amp;ADDRESS($B165,BV$2)),INDIRECT(ADDRESS($B182,BV$2+1-IF(OR($P313="",$P313=0),1,$P313))&amp;":"&amp;ADDRESS($B182,BV$2)))),IF((BV$1-1)/IF(OR($P313="",$P313=0),1,$P313)&lt;&gt;INT((BV$1-1)/IF(OR($P313="",$P313=0),1,$P313)),0,SUMPRODUCT(INDIRECT(ADDRESS($B165,BV$2)&amp;":"&amp;ADDRESS($B165,BV$2+IF(OR($P313="",$P313=0),1,$P313)-1)),INDIRECT(ADDRESS($B182,BV$2)&amp;":"&amp;ADDRESS($B182,BV$2+IF(OR($P313="",$P313=0),1,$P313)-1))))))</f>
        <v>18232.59375</v>
      </c>
      <c r="BW311" s="5">
        <f ca="1">IF(BW$4="",0,IF($P312=Lists!$AS$7,IF(BW$1/IF(OR($P313="",$P313=0),1,$P313)&lt;&gt;INT(BW$1/IF(OR($P313="",$P313=0),1,$P313)),0,SUMPRODUCT(INDIRECT(ADDRESS($B165,BW$2+1-IF(OR($P313="",$P313=0),1,$P313))&amp;":"&amp;ADDRESS($B165,BW$2)),INDIRECT(ADDRESS($B182,BW$2+1-IF(OR($P313="",$P313=0),1,$P313))&amp;":"&amp;ADDRESS($B182,BW$2)))),IF((BW$1-1)/IF(OR($P313="",$P313=0),1,$P313)&lt;&gt;INT((BW$1-1)/IF(OR($P313="",$P313=0),1,$P313)),0,SUMPRODUCT(INDIRECT(ADDRESS($B165,BW$2)&amp;":"&amp;ADDRESS($B165,BW$2+IF(OR($P313="",$P313=0),1,$P313)-1)),INDIRECT(ADDRESS($B182,BW$2)&amp;":"&amp;ADDRESS($B182,BW$2+IF(OR($P313="",$P313=0),1,$P313)-1))))))</f>
        <v>18232.59375</v>
      </c>
      <c r="BX311" s="5">
        <f ca="1">IF(BX$4="",0,IF($P312=Lists!$AS$7,IF(BX$1/IF(OR($P313="",$P313=0),1,$P313)&lt;&gt;INT(BX$1/IF(OR($P313="",$P313=0),1,$P313)),0,SUMPRODUCT(INDIRECT(ADDRESS($B165,BX$2+1-IF(OR($P313="",$P313=0),1,$P313))&amp;":"&amp;ADDRESS($B165,BX$2)),INDIRECT(ADDRESS($B182,BX$2+1-IF(OR($P313="",$P313=0),1,$P313))&amp;":"&amp;ADDRESS($B182,BX$2)))),IF((BX$1-1)/IF(OR($P313="",$P313=0),1,$P313)&lt;&gt;INT((BX$1-1)/IF(OR($P313="",$P313=0),1,$P313)),0,SUMPRODUCT(INDIRECT(ADDRESS($B165,BX$2)&amp;":"&amp;ADDRESS($B165,BX$2+IF(OR($P313="",$P313=0),1,$P313)-1)),INDIRECT(ADDRESS($B182,BX$2)&amp;":"&amp;ADDRESS($B182,BX$2+IF(OR($P313="",$P313=0),1,$P313)-1))))))</f>
        <v>18232.59375</v>
      </c>
      <c r="BY311" s="5">
        <f ca="1">IF(BY$4="",0,IF($P312=Lists!$AS$7,IF(BY$1/IF(OR($P313="",$P313=0),1,$P313)&lt;&gt;INT(BY$1/IF(OR($P313="",$P313=0),1,$P313)),0,SUMPRODUCT(INDIRECT(ADDRESS($B165,BY$2+1-IF(OR($P313="",$P313=0),1,$P313))&amp;":"&amp;ADDRESS($B165,BY$2)),INDIRECT(ADDRESS($B182,BY$2+1-IF(OR($P313="",$P313=0),1,$P313))&amp;":"&amp;ADDRESS($B182,BY$2)))),IF((BY$1-1)/IF(OR($P313="",$P313=0),1,$P313)&lt;&gt;INT((BY$1-1)/IF(OR($P313="",$P313=0),1,$P313)),0,SUMPRODUCT(INDIRECT(ADDRESS($B165,BY$2)&amp;":"&amp;ADDRESS($B165,BY$2+IF(OR($P313="",$P313=0),1,$P313)-1)),INDIRECT(ADDRESS($B182,BY$2)&amp;":"&amp;ADDRESS($B182,BY$2+IF(OR($P313="",$P313=0),1,$P313)-1))))))</f>
        <v>18232.59375</v>
      </c>
      <c r="BZ311" s="5">
        <f ca="1">IF(BZ$4="",0,IF($P312=Lists!$AS$7,IF(BZ$1/IF(OR($P313="",$P313=0),1,$P313)&lt;&gt;INT(BZ$1/IF(OR($P313="",$P313=0),1,$P313)),0,SUMPRODUCT(INDIRECT(ADDRESS($B165,BZ$2+1-IF(OR($P313="",$P313=0),1,$P313))&amp;":"&amp;ADDRESS($B165,BZ$2)),INDIRECT(ADDRESS($B182,BZ$2+1-IF(OR($P313="",$P313=0),1,$P313))&amp;":"&amp;ADDRESS($B182,BZ$2)))),IF((BZ$1-1)/IF(OR($P313="",$P313=0),1,$P313)&lt;&gt;INT((BZ$1-1)/IF(OR($P313="",$P313=0),1,$P313)),0,SUMPRODUCT(INDIRECT(ADDRESS($B165,BZ$2)&amp;":"&amp;ADDRESS($B165,BZ$2+IF(OR($P313="",$P313=0),1,$P313)-1)),INDIRECT(ADDRESS($B182,BZ$2)&amp;":"&amp;ADDRESS($B182,BZ$2+IF(OR($P313="",$P313=0),1,$P313)-1))))))</f>
        <v>18232.59375</v>
      </c>
      <c r="CA311" s="5">
        <f ca="1">IF(CA$4="",0,IF($P312=Lists!$AS$7,IF(CA$1/IF(OR($P313="",$P313=0),1,$P313)&lt;&gt;INT(CA$1/IF(OR($P313="",$P313=0),1,$P313)),0,SUMPRODUCT(INDIRECT(ADDRESS($B165,CA$2+1-IF(OR($P313="",$P313=0),1,$P313))&amp;":"&amp;ADDRESS($B165,CA$2)),INDIRECT(ADDRESS($B182,CA$2+1-IF(OR($P313="",$P313=0),1,$P313))&amp;":"&amp;ADDRESS($B182,CA$2)))),IF((CA$1-1)/IF(OR($P313="",$P313=0),1,$P313)&lt;&gt;INT((CA$1-1)/IF(OR($P313="",$P313=0),1,$P313)),0,SUMPRODUCT(INDIRECT(ADDRESS($B165,CA$2)&amp;":"&amp;ADDRESS($B165,CA$2+IF(OR($P313="",$P313=0),1,$P313)-1)),INDIRECT(ADDRESS($B182,CA$2)&amp;":"&amp;ADDRESS($B182,CA$2+IF(OR($P313="",$P313=0),1,$P313)-1))))))</f>
        <v>18232.59375</v>
      </c>
      <c r="CB311" s="5">
        <f ca="1">IF(CB$4="",0,IF($P312=Lists!$AS$7,IF(CB$1/IF(OR($P313="",$P313=0),1,$P313)&lt;&gt;INT(CB$1/IF(OR($P313="",$P313=0),1,$P313)),0,SUMPRODUCT(INDIRECT(ADDRESS($B165,CB$2+1-IF(OR($P313="",$P313=0),1,$P313))&amp;":"&amp;ADDRESS($B165,CB$2)),INDIRECT(ADDRESS($B182,CB$2+1-IF(OR($P313="",$P313=0),1,$P313))&amp;":"&amp;ADDRESS($B182,CB$2)))),IF((CB$1-1)/IF(OR($P313="",$P313=0),1,$P313)&lt;&gt;INT((CB$1-1)/IF(OR($P313="",$P313=0),1,$P313)),0,SUMPRODUCT(INDIRECT(ADDRESS($B165,CB$2)&amp;":"&amp;ADDRESS($B165,CB$2+IF(OR($P313="",$P313=0),1,$P313)-1)),INDIRECT(ADDRESS($B182,CB$2)&amp;":"&amp;ADDRESS($B182,CB$2+IF(OR($P313="",$P313=0),1,$P313)-1))))))</f>
        <v>18232.59375</v>
      </c>
      <c r="CC311" s="5">
        <f ca="1">IF(CC$4="",0,IF($P312=Lists!$AS$7,IF(CC$1/IF(OR($P313="",$P313=0),1,$P313)&lt;&gt;INT(CC$1/IF(OR($P313="",$P313=0),1,$P313)),0,SUMPRODUCT(INDIRECT(ADDRESS($B165,CC$2+1-IF(OR($P313="",$P313=0),1,$P313))&amp;":"&amp;ADDRESS($B165,CC$2)),INDIRECT(ADDRESS($B182,CC$2+1-IF(OR($P313="",$P313=0),1,$P313))&amp;":"&amp;ADDRESS($B182,CC$2)))),IF((CC$1-1)/IF(OR($P313="",$P313=0),1,$P313)&lt;&gt;INT((CC$1-1)/IF(OR($P313="",$P313=0),1,$P313)),0,SUMPRODUCT(INDIRECT(ADDRESS($B165,CC$2)&amp;":"&amp;ADDRESS($B165,CC$2+IF(OR($P313="",$P313=0),1,$P313)-1)),INDIRECT(ADDRESS($B182,CC$2)&amp;":"&amp;ADDRESS($B182,CC$2+IF(OR($P313="",$P313=0),1,$P313)-1))))))</f>
        <v>18232.59375</v>
      </c>
      <c r="CD311" s="5">
        <f ca="1">IF(CD$4="",0,IF($P312=Lists!$AS$7,IF(CD$1/IF(OR($P313="",$P313=0),1,$P313)&lt;&gt;INT(CD$1/IF(OR($P313="",$P313=0),1,$P313)),0,SUMPRODUCT(INDIRECT(ADDRESS($B165,CD$2+1-IF(OR($P313="",$P313=0),1,$P313))&amp;":"&amp;ADDRESS($B165,CD$2)),INDIRECT(ADDRESS($B182,CD$2+1-IF(OR($P313="",$P313=0),1,$P313))&amp;":"&amp;ADDRESS($B182,CD$2)))),IF((CD$1-1)/IF(OR($P313="",$P313=0),1,$P313)&lt;&gt;INT((CD$1-1)/IF(OR($P313="",$P313=0),1,$P313)),0,SUMPRODUCT(INDIRECT(ADDRESS($B165,CD$2)&amp;":"&amp;ADDRESS($B165,CD$2+IF(OR($P313="",$P313=0),1,$P313)-1)),INDIRECT(ADDRESS($B182,CD$2)&amp;":"&amp;ADDRESS($B182,CD$2+IF(OR($P313="",$P313=0),1,$P313)-1))))))</f>
        <v>18232.59375</v>
      </c>
      <c r="CE311" s="5">
        <f ca="1">IF(CE$4="",0,IF($P312=Lists!$AS$7,IF(CE$1/IF(OR($P313="",$P313=0),1,$P313)&lt;&gt;INT(CE$1/IF(OR($P313="",$P313=0),1,$P313)),0,SUMPRODUCT(INDIRECT(ADDRESS($B165,CE$2+1-IF(OR($P313="",$P313=0),1,$P313))&amp;":"&amp;ADDRESS($B165,CE$2)),INDIRECT(ADDRESS($B182,CE$2+1-IF(OR($P313="",$P313=0),1,$P313))&amp;":"&amp;ADDRESS($B182,CE$2)))),IF((CE$1-1)/IF(OR($P313="",$P313=0),1,$P313)&lt;&gt;INT((CE$1-1)/IF(OR($P313="",$P313=0),1,$P313)),0,SUMPRODUCT(INDIRECT(ADDRESS($B165,CE$2)&amp;":"&amp;ADDRESS($B165,CE$2+IF(OR($P313="",$P313=0),1,$P313)-1)),INDIRECT(ADDRESS($B182,CE$2)&amp;":"&amp;ADDRESS($B182,CE$2+IF(OR($P313="",$P313=0),1,$P313)-1))))))</f>
        <v>18232.59375</v>
      </c>
      <c r="CF311" s="5">
        <f ca="1">IF(CF$4="",0,IF($P312=Lists!$AS$7,IF(CF$1/IF(OR($P313="",$P313=0),1,$P313)&lt;&gt;INT(CF$1/IF(OR($P313="",$P313=0),1,$P313)),0,SUMPRODUCT(INDIRECT(ADDRESS($B165,CF$2+1-IF(OR($P313="",$P313=0),1,$P313))&amp;":"&amp;ADDRESS($B165,CF$2)),INDIRECT(ADDRESS($B182,CF$2+1-IF(OR($P313="",$P313=0),1,$P313))&amp;":"&amp;ADDRESS($B182,CF$2)))),IF((CF$1-1)/IF(OR($P313="",$P313=0),1,$P313)&lt;&gt;INT((CF$1-1)/IF(OR($P313="",$P313=0),1,$P313)),0,SUMPRODUCT(INDIRECT(ADDRESS($B165,CF$2)&amp;":"&amp;ADDRESS($B165,CF$2+IF(OR($P313="",$P313=0),1,$P313)-1)),INDIRECT(ADDRESS($B182,CF$2)&amp;":"&amp;ADDRESS($B182,CF$2+IF(OR($P313="",$P313=0),1,$P313)-1))))))</f>
        <v>0</v>
      </c>
    </row>
    <row r="312" spans="2:84" x14ac:dyDescent="0.3">
      <c r="B312" s="13">
        <f>ROW()</f>
        <v>312</v>
      </c>
      <c r="H312" s="1" t="str">
        <f t="shared" si="203"/>
        <v>Оплата постоянных расходов</v>
      </c>
      <c r="I312" s="1" t="str">
        <f>I311</f>
        <v>Банковские расходы</v>
      </c>
      <c r="J312" s="1" t="str">
        <f>Lists!$AS$4</f>
        <v>Способ оплаты</v>
      </c>
      <c r="M312" s="53" t="str">
        <f t="shared" ref="M312" si="205">$M$306</f>
        <v>из вып. списка</v>
      </c>
      <c r="O312" s="82"/>
      <c r="P312" s="84" t="s">
        <v>185</v>
      </c>
      <c r="Q312" s="90" t="s">
        <v>5</v>
      </c>
      <c r="W312" s="34"/>
    </row>
    <row r="313" spans="2:84" x14ac:dyDescent="0.3">
      <c r="B313" s="13">
        <f>ROW()</f>
        <v>313</v>
      </c>
      <c r="H313" s="1" t="str">
        <f t="shared" si="203"/>
        <v>Оплата постоянных расходов</v>
      </c>
      <c r="I313" s="1" t="str">
        <f>I311</f>
        <v>Банковские расходы</v>
      </c>
      <c r="J313" s="1" t="str">
        <f>$J$307</f>
        <v>Количество оплачиваемых за раз периодов</v>
      </c>
      <c r="M313" s="53" t="str">
        <f t="shared" ref="M313" si="206">$M$307</f>
        <v>кол-во периодов</v>
      </c>
      <c r="O313" s="82"/>
      <c r="P313" s="84">
        <v>1</v>
      </c>
      <c r="W313" s="34"/>
    </row>
    <row r="314" spans="2:84" x14ac:dyDescent="0.3">
      <c r="B314" s="13">
        <f>ROW()</f>
        <v>314</v>
      </c>
      <c r="H314" s="1" t="str">
        <f t="shared" si="203"/>
        <v>Оплата постоянных расходов</v>
      </c>
      <c r="I314" s="1" t="s">
        <v>247</v>
      </c>
      <c r="M314" s="53" t="str">
        <f t="shared" ref="M314" si="207">$M$305</f>
        <v>руб</v>
      </c>
      <c r="U314" s="5">
        <f ca="1">SUM(INDIRECT(ADDRESS($B314,$X$2)&amp;":"&amp;ADDRESS($B314,$X$2-1+$P$8)))</f>
        <v>1326151.5</v>
      </c>
      <c r="X314" s="5">
        <f ca="1">IF(X$4="",0,IF($P315=Lists!$AS$7,IF(X$1/IF(OR($P316="",$P316=0),1,$P316)&lt;&gt;INT(X$1/IF(OR($P316="",$P316=0),1,$P316)),0,SUMPRODUCT(INDIRECT(ADDRESS($B168,X$2+1-IF(OR($P316="",$P316=0),1,$P316))&amp;":"&amp;ADDRESS($B168,X$2)),INDIRECT(ADDRESS($B185,X$2+1-IF(OR($P316="",$P316=0),1,$P316))&amp;":"&amp;ADDRESS($B185,X$2)))),IF((X$1-1)/IF(OR($P316="",$P316=0),1,$P316)&lt;&gt;INT((X$1-1)/IF(OR($P316="",$P316=0),1,$P316)),0,SUMPRODUCT(INDIRECT(ADDRESS($B168,X$2)&amp;":"&amp;ADDRESS($B168,X$2+IF(OR($P316="",$P316=0),1,$P316)-1)),INDIRECT(ADDRESS($B185,X$2)&amp;":"&amp;ADDRESS($B185,X$2+IF(OR($P316="",$P316=0),1,$P316)-1))))))</f>
        <v>60000</v>
      </c>
      <c r="Y314" s="5">
        <f ca="1">IF(Y$4="",0,IF($P315=Lists!$AS$7,IF(Y$1/IF(OR($P316="",$P316=0),1,$P316)&lt;&gt;INT(Y$1/IF(OR($P316="",$P316=0),1,$P316)),0,SUMPRODUCT(INDIRECT(ADDRESS($B168,Y$2+1-IF(OR($P316="",$P316=0),1,$P316))&amp;":"&amp;ADDRESS($B168,Y$2)),INDIRECT(ADDRESS($B185,Y$2+1-IF(OR($P316="",$P316=0),1,$P316))&amp;":"&amp;ADDRESS($B185,Y$2)))),IF((Y$1-1)/IF(OR($P316="",$P316=0),1,$P316)&lt;&gt;INT((Y$1-1)/IF(OR($P316="",$P316=0),1,$P316)),0,SUMPRODUCT(INDIRECT(ADDRESS($B168,Y$2)&amp;":"&amp;ADDRESS($B168,Y$2+IF(OR($P316="",$P316=0),1,$P316)-1)),INDIRECT(ADDRESS($B185,Y$2)&amp;":"&amp;ADDRESS($B185,Y$2+IF(OR($P316="",$P316=0),1,$P316)-1))))))</f>
        <v>0</v>
      </c>
      <c r="Z314" s="5">
        <f ca="1">IF(Z$4="",0,IF($P315=Lists!$AS$7,IF(Z$1/IF(OR($P316="",$P316=0),1,$P316)&lt;&gt;INT(Z$1/IF(OR($P316="",$P316=0),1,$P316)),0,SUMPRODUCT(INDIRECT(ADDRESS($B168,Z$2+1-IF(OR($P316="",$P316=0),1,$P316))&amp;":"&amp;ADDRESS($B168,Z$2)),INDIRECT(ADDRESS($B185,Z$2+1-IF(OR($P316="",$P316=0),1,$P316))&amp;":"&amp;ADDRESS($B185,Z$2)))),IF((Z$1-1)/IF(OR($P316="",$P316=0),1,$P316)&lt;&gt;INT((Z$1-1)/IF(OR($P316="",$P316=0),1,$P316)),0,SUMPRODUCT(INDIRECT(ADDRESS($B168,Z$2)&amp;":"&amp;ADDRESS($B168,Z$2+IF(OR($P316="",$P316=0),1,$P316)-1)),INDIRECT(ADDRESS($B185,Z$2)&amp;":"&amp;ADDRESS($B185,Z$2+IF(OR($P316="",$P316=0),1,$P316)-1))))))</f>
        <v>0</v>
      </c>
      <c r="AA314" s="5">
        <f ca="1">IF(AA$4="",0,IF($P315=Lists!$AS$7,IF(AA$1/IF(OR($P316="",$P316=0),1,$P316)&lt;&gt;INT(AA$1/IF(OR($P316="",$P316=0),1,$P316)),0,SUMPRODUCT(INDIRECT(ADDRESS($B168,AA$2+1-IF(OR($P316="",$P316=0),1,$P316))&amp;":"&amp;ADDRESS($B168,AA$2)),INDIRECT(ADDRESS($B185,AA$2+1-IF(OR($P316="",$P316=0),1,$P316))&amp;":"&amp;ADDRESS($B185,AA$2)))),IF((AA$1-1)/IF(OR($P316="",$P316=0),1,$P316)&lt;&gt;INT((AA$1-1)/IF(OR($P316="",$P316=0),1,$P316)),0,SUMPRODUCT(INDIRECT(ADDRESS($B168,AA$2)&amp;":"&amp;ADDRESS($B168,AA$2+IF(OR($P316="",$P316=0),1,$P316)-1)),INDIRECT(ADDRESS($B185,AA$2)&amp;":"&amp;ADDRESS($B185,AA$2+IF(OR($P316="",$P316=0),1,$P316)-1))))))</f>
        <v>60000</v>
      </c>
      <c r="AB314" s="5">
        <f ca="1">IF(AB$4="",0,IF($P315=Lists!$AS$7,IF(AB$1/IF(OR($P316="",$P316=0),1,$P316)&lt;&gt;INT(AB$1/IF(OR($P316="",$P316=0),1,$P316)),0,SUMPRODUCT(INDIRECT(ADDRESS($B168,AB$2+1-IF(OR($P316="",$P316=0),1,$P316))&amp;":"&amp;ADDRESS($B168,AB$2)),INDIRECT(ADDRESS($B185,AB$2+1-IF(OR($P316="",$P316=0),1,$P316))&amp;":"&amp;ADDRESS($B185,AB$2)))),IF((AB$1-1)/IF(OR($P316="",$P316=0),1,$P316)&lt;&gt;INT((AB$1-1)/IF(OR($P316="",$P316=0),1,$P316)),0,SUMPRODUCT(INDIRECT(ADDRESS($B168,AB$2)&amp;":"&amp;ADDRESS($B168,AB$2+IF(OR($P316="",$P316=0),1,$P316)-1)),INDIRECT(ADDRESS($B185,AB$2)&amp;":"&amp;ADDRESS($B185,AB$2+IF(OR($P316="",$P316=0),1,$P316)-1))))))</f>
        <v>0</v>
      </c>
      <c r="AC314" s="5">
        <f ca="1">IF(AC$4="",0,IF($P315=Lists!$AS$7,IF(AC$1/IF(OR($P316="",$P316=0),1,$P316)&lt;&gt;INT(AC$1/IF(OR($P316="",$P316=0),1,$P316)),0,SUMPRODUCT(INDIRECT(ADDRESS($B168,AC$2+1-IF(OR($P316="",$P316=0),1,$P316))&amp;":"&amp;ADDRESS($B168,AC$2)),INDIRECT(ADDRESS($B185,AC$2+1-IF(OR($P316="",$P316=0),1,$P316))&amp;":"&amp;ADDRESS($B185,AC$2)))),IF((AC$1-1)/IF(OR($P316="",$P316=0),1,$P316)&lt;&gt;INT((AC$1-1)/IF(OR($P316="",$P316=0),1,$P316)),0,SUMPRODUCT(INDIRECT(ADDRESS($B168,AC$2)&amp;":"&amp;ADDRESS($B168,AC$2+IF(OR($P316="",$P316=0),1,$P316)-1)),INDIRECT(ADDRESS($B185,AC$2)&amp;":"&amp;ADDRESS($B185,AC$2+IF(OR($P316="",$P316=0),1,$P316)-1))))))</f>
        <v>0</v>
      </c>
      <c r="AD314" s="5">
        <f ca="1">IF(AD$4="",0,IF($P315=Lists!$AS$7,IF(AD$1/IF(OR($P316="",$P316=0),1,$P316)&lt;&gt;INT(AD$1/IF(OR($P316="",$P316=0),1,$P316)),0,SUMPRODUCT(INDIRECT(ADDRESS($B168,AD$2+1-IF(OR($P316="",$P316=0),1,$P316))&amp;":"&amp;ADDRESS($B168,AD$2)),INDIRECT(ADDRESS($B185,AD$2+1-IF(OR($P316="",$P316=0),1,$P316))&amp;":"&amp;ADDRESS($B185,AD$2)))),IF((AD$1-1)/IF(OR($P316="",$P316=0),1,$P316)&lt;&gt;INT((AD$1-1)/IF(OR($P316="",$P316=0),1,$P316)),0,SUMPRODUCT(INDIRECT(ADDRESS($B168,AD$2)&amp;":"&amp;ADDRESS($B168,AD$2+IF(OR($P316="",$P316=0),1,$P316)-1)),INDIRECT(ADDRESS($B185,AD$2)&amp;":"&amp;ADDRESS($B185,AD$2+IF(OR($P316="",$P316=0),1,$P316)-1))))))</f>
        <v>60000</v>
      </c>
      <c r="AE314" s="5">
        <f ca="1">IF(AE$4="",0,IF($P315=Lists!$AS$7,IF(AE$1/IF(OR($P316="",$P316=0),1,$P316)&lt;&gt;INT(AE$1/IF(OR($P316="",$P316=0),1,$P316)),0,SUMPRODUCT(INDIRECT(ADDRESS($B168,AE$2+1-IF(OR($P316="",$P316=0),1,$P316))&amp;":"&amp;ADDRESS($B168,AE$2)),INDIRECT(ADDRESS($B185,AE$2+1-IF(OR($P316="",$P316=0),1,$P316))&amp;":"&amp;ADDRESS($B185,AE$2)))),IF((AE$1-1)/IF(OR($P316="",$P316=0),1,$P316)&lt;&gt;INT((AE$1-1)/IF(OR($P316="",$P316=0),1,$P316)),0,SUMPRODUCT(INDIRECT(ADDRESS($B168,AE$2)&amp;":"&amp;ADDRESS($B168,AE$2+IF(OR($P316="",$P316=0),1,$P316)-1)),INDIRECT(ADDRESS($B185,AE$2)&amp;":"&amp;ADDRESS($B185,AE$2+IF(OR($P316="",$P316=0),1,$P316)-1))))))</f>
        <v>0</v>
      </c>
      <c r="AF314" s="5">
        <f ca="1">IF(AF$4="",0,IF($P315=Lists!$AS$7,IF(AF$1/IF(OR($P316="",$P316=0),1,$P316)&lt;&gt;INT(AF$1/IF(OR($P316="",$P316=0),1,$P316)),0,SUMPRODUCT(INDIRECT(ADDRESS($B168,AF$2+1-IF(OR($P316="",$P316=0),1,$P316))&amp;":"&amp;ADDRESS($B168,AF$2)),INDIRECT(ADDRESS($B185,AF$2+1-IF(OR($P316="",$P316=0),1,$P316))&amp;":"&amp;ADDRESS($B185,AF$2)))),IF((AF$1-1)/IF(OR($P316="",$P316=0),1,$P316)&lt;&gt;INT((AF$1-1)/IF(OR($P316="",$P316=0),1,$P316)),0,SUMPRODUCT(INDIRECT(ADDRESS($B168,AF$2)&amp;":"&amp;ADDRESS($B168,AF$2+IF(OR($P316="",$P316=0),1,$P316)-1)),INDIRECT(ADDRESS($B185,AF$2)&amp;":"&amp;ADDRESS($B185,AF$2+IF(OR($P316="",$P316=0),1,$P316)-1))))))</f>
        <v>0</v>
      </c>
      <c r="AG314" s="5">
        <f ca="1">IF(AG$4="",0,IF($P315=Lists!$AS$7,IF(AG$1/IF(OR($P316="",$P316=0),1,$P316)&lt;&gt;INT(AG$1/IF(OR($P316="",$P316=0),1,$P316)),0,SUMPRODUCT(INDIRECT(ADDRESS($B168,AG$2+1-IF(OR($P316="",$P316=0),1,$P316))&amp;":"&amp;ADDRESS($B168,AG$2)),INDIRECT(ADDRESS($B185,AG$2+1-IF(OR($P316="",$P316=0),1,$P316))&amp;":"&amp;ADDRESS($B185,AG$2)))),IF((AG$1-1)/IF(OR($P316="",$P316=0),1,$P316)&lt;&gt;INT((AG$1-1)/IF(OR($P316="",$P316=0),1,$P316)),0,SUMPRODUCT(INDIRECT(ADDRESS($B168,AG$2)&amp;":"&amp;ADDRESS($B168,AG$2+IF(OR($P316="",$P316=0),1,$P316)-1)),INDIRECT(ADDRESS($B185,AG$2)&amp;":"&amp;ADDRESS($B185,AG$2+IF(OR($P316="",$P316=0),1,$P316)-1))))))</f>
        <v>60000</v>
      </c>
      <c r="AH314" s="5">
        <f ca="1">IF(AH$4="",0,IF($P315=Lists!$AS$7,IF(AH$1/IF(OR($P316="",$P316=0),1,$P316)&lt;&gt;INT(AH$1/IF(OR($P316="",$P316=0),1,$P316)),0,SUMPRODUCT(INDIRECT(ADDRESS($B168,AH$2+1-IF(OR($P316="",$P316=0),1,$P316))&amp;":"&amp;ADDRESS($B168,AH$2)),INDIRECT(ADDRESS($B185,AH$2+1-IF(OR($P316="",$P316=0),1,$P316))&amp;":"&amp;ADDRESS($B185,AH$2)))),IF((AH$1-1)/IF(OR($P316="",$P316=0),1,$P316)&lt;&gt;INT((AH$1-1)/IF(OR($P316="",$P316=0),1,$P316)),0,SUMPRODUCT(INDIRECT(ADDRESS($B168,AH$2)&amp;":"&amp;ADDRESS($B168,AH$2+IF(OR($P316="",$P316=0),1,$P316)-1)),INDIRECT(ADDRESS($B185,AH$2)&amp;":"&amp;ADDRESS($B185,AH$2+IF(OR($P316="",$P316=0),1,$P316)-1))))))</f>
        <v>0</v>
      </c>
      <c r="AI314" s="5">
        <f ca="1">IF(AI$4="",0,IF($P315=Lists!$AS$7,IF(AI$1/IF(OR($P316="",$P316=0),1,$P316)&lt;&gt;INT(AI$1/IF(OR($P316="",$P316=0),1,$P316)),0,SUMPRODUCT(INDIRECT(ADDRESS($B168,AI$2+1-IF(OR($P316="",$P316=0),1,$P316))&amp;":"&amp;ADDRESS($B168,AI$2)),INDIRECT(ADDRESS($B185,AI$2+1-IF(OR($P316="",$P316=0),1,$P316))&amp;":"&amp;ADDRESS($B185,AI$2)))),IF((AI$1-1)/IF(OR($P316="",$P316=0),1,$P316)&lt;&gt;INT((AI$1-1)/IF(OR($P316="",$P316=0),1,$P316)),0,SUMPRODUCT(INDIRECT(ADDRESS($B168,AI$2)&amp;":"&amp;ADDRESS($B168,AI$2+IF(OR($P316="",$P316=0),1,$P316)-1)),INDIRECT(ADDRESS($B185,AI$2)&amp;":"&amp;ADDRESS($B185,AI$2+IF(OR($P316="",$P316=0),1,$P316)-1))))))</f>
        <v>0</v>
      </c>
      <c r="AJ314" s="5">
        <f ca="1">IF(AJ$4="",0,IF($P315=Lists!$AS$7,IF(AJ$1/IF(OR($P316="",$P316=0),1,$P316)&lt;&gt;INT(AJ$1/IF(OR($P316="",$P316=0),1,$P316)),0,SUMPRODUCT(INDIRECT(ADDRESS($B168,AJ$2+1-IF(OR($P316="",$P316=0),1,$P316))&amp;":"&amp;ADDRESS($B168,AJ$2)),INDIRECT(ADDRESS($B185,AJ$2+1-IF(OR($P316="",$P316=0),1,$P316))&amp;":"&amp;ADDRESS($B185,AJ$2)))),IF((AJ$1-1)/IF(OR($P316="",$P316=0),1,$P316)&lt;&gt;INT((AJ$1-1)/IF(OR($P316="",$P316=0),1,$P316)),0,SUMPRODUCT(INDIRECT(ADDRESS($B168,AJ$2)&amp;":"&amp;ADDRESS($B168,AJ$2+IF(OR($P316="",$P316=0),1,$P316)-1)),INDIRECT(ADDRESS($B185,AJ$2)&amp;":"&amp;ADDRESS($B185,AJ$2+IF(OR($P316="",$P316=0),1,$P316)-1))))))</f>
        <v>63000</v>
      </c>
      <c r="AK314" s="5">
        <f ca="1">IF(AK$4="",0,IF($P315=Lists!$AS$7,IF(AK$1/IF(OR($P316="",$P316=0),1,$P316)&lt;&gt;INT(AK$1/IF(OR($P316="",$P316=0),1,$P316)),0,SUMPRODUCT(INDIRECT(ADDRESS($B168,AK$2+1-IF(OR($P316="",$P316=0),1,$P316))&amp;":"&amp;ADDRESS($B168,AK$2)),INDIRECT(ADDRESS($B185,AK$2+1-IF(OR($P316="",$P316=0),1,$P316))&amp;":"&amp;ADDRESS($B185,AK$2)))),IF((AK$1-1)/IF(OR($P316="",$P316=0),1,$P316)&lt;&gt;INT((AK$1-1)/IF(OR($P316="",$P316=0),1,$P316)),0,SUMPRODUCT(INDIRECT(ADDRESS($B168,AK$2)&amp;":"&amp;ADDRESS($B168,AK$2+IF(OR($P316="",$P316=0),1,$P316)-1)),INDIRECT(ADDRESS($B185,AK$2)&amp;":"&amp;ADDRESS($B185,AK$2+IF(OR($P316="",$P316=0),1,$P316)-1))))))</f>
        <v>0</v>
      </c>
      <c r="AL314" s="5">
        <f ca="1">IF(AL$4="",0,IF($P315=Lists!$AS$7,IF(AL$1/IF(OR($P316="",$P316=0),1,$P316)&lt;&gt;INT(AL$1/IF(OR($P316="",$P316=0),1,$P316)),0,SUMPRODUCT(INDIRECT(ADDRESS($B168,AL$2+1-IF(OR($P316="",$P316=0),1,$P316))&amp;":"&amp;ADDRESS($B168,AL$2)),INDIRECT(ADDRESS($B185,AL$2+1-IF(OR($P316="",$P316=0),1,$P316))&amp;":"&amp;ADDRESS($B185,AL$2)))),IF((AL$1-1)/IF(OR($P316="",$P316=0),1,$P316)&lt;&gt;INT((AL$1-1)/IF(OR($P316="",$P316=0),1,$P316)),0,SUMPRODUCT(INDIRECT(ADDRESS($B168,AL$2)&amp;":"&amp;ADDRESS($B168,AL$2+IF(OR($P316="",$P316=0),1,$P316)-1)),INDIRECT(ADDRESS($B185,AL$2)&amp;":"&amp;ADDRESS($B185,AL$2+IF(OR($P316="",$P316=0),1,$P316)-1))))))</f>
        <v>0</v>
      </c>
      <c r="AM314" s="5">
        <f ca="1">IF(AM$4="",0,IF($P315=Lists!$AS$7,IF(AM$1/IF(OR($P316="",$P316=0),1,$P316)&lt;&gt;INT(AM$1/IF(OR($P316="",$P316=0),1,$P316)),0,SUMPRODUCT(INDIRECT(ADDRESS($B168,AM$2+1-IF(OR($P316="",$P316=0),1,$P316))&amp;":"&amp;ADDRESS($B168,AM$2)),INDIRECT(ADDRESS($B185,AM$2+1-IF(OR($P316="",$P316=0),1,$P316))&amp;":"&amp;ADDRESS($B185,AM$2)))),IF((AM$1-1)/IF(OR($P316="",$P316=0),1,$P316)&lt;&gt;INT((AM$1-1)/IF(OR($P316="",$P316=0),1,$P316)),0,SUMPRODUCT(INDIRECT(ADDRESS($B168,AM$2)&amp;":"&amp;ADDRESS($B168,AM$2+IF(OR($P316="",$P316=0),1,$P316)-1)),INDIRECT(ADDRESS($B185,AM$2)&amp;":"&amp;ADDRESS($B185,AM$2+IF(OR($P316="",$P316=0),1,$P316)-1))))))</f>
        <v>63000</v>
      </c>
      <c r="AN314" s="5">
        <f ca="1">IF(AN$4="",0,IF($P315=Lists!$AS$7,IF(AN$1/IF(OR($P316="",$P316=0),1,$P316)&lt;&gt;INT(AN$1/IF(OR($P316="",$P316=0),1,$P316)),0,SUMPRODUCT(INDIRECT(ADDRESS($B168,AN$2+1-IF(OR($P316="",$P316=0),1,$P316))&amp;":"&amp;ADDRESS($B168,AN$2)),INDIRECT(ADDRESS($B185,AN$2+1-IF(OR($P316="",$P316=0),1,$P316))&amp;":"&amp;ADDRESS($B185,AN$2)))),IF((AN$1-1)/IF(OR($P316="",$P316=0),1,$P316)&lt;&gt;INT((AN$1-1)/IF(OR($P316="",$P316=0),1,$P316)),0,SUMPRODUCT(INDIRECT(ADDRESS($B168,AN$2)&amp;":"&amp;ADDRESS($B168,AN$2+IF(OR($P316="",$P316=0),1,$P316)-1)),INDIRECT(ADDRESS($B185,AN$2)&amp;":"&amp;ADDRESS($B185,AN$2+IF(OR($P316="",$P316=0),1,$P316)-1))))))</f>
        <v>0</v>
      </c>
      <c r="AO314" s="5">
        <f ca="1">IF(AO$4="",0,IF($P315=Lists!$AS$7,IF(AO$1/IF(OR($P316="",$P316=0),1,$P316)&lt;&gt;INT(AO$1/IF(OR($P316="",$P316=0),1,$P316)),0,SUMPRODUCT(INDIRECT(ADDRESS($B168,AO$2+1-IF(OR($P316="",$P316=0),1,$P316))&amp;":"&amp;ADDRESS($B168,AO$2)),INDIRECT(ADDRESS($B185,AO$2+1-IF(OR($P316="",$P316=0),1,$P316))&amp;":"&amp;ADDRESS($B185,AO$2)))),IF((AO$1-1)/IF(OR($P316="",$P316=0),1,$P316)&lt;&gt;INT((AO$1-1)/IF(OR($P316="",$P316=0),1,$P316)),0,SUMPRODUCT(INDIRECT(ADDRESS($B168,AO$2)&amp;":"&amp;ADDRESS($B168,AO$2+IF(OR($P316="",$P316=0),1,$P316)-1)),INDIRECT(ADDRESS($B185,AO$2)&amp;":"&amp;ADDRESS($B185,AO$2+IF(OR($P316="",$P316=0),1,$P316)-1))))))</f>
        <v>0</v>
      </c>
      <c r="AP314" s="5">
        <f ca="1">IF(AP$4="",0,IF($P315=Lists!$AS$7,IF(AP$1/IF(OR($P316="",$P316=0),1,$P316)&lt;&gt;INT(AP$1/IF(OR($P316="",$P316=0),1,$P316)),0,SUMPRODUCT(INDIRECT(ADDRESS($B168,AP$2+1-IF(OR($P316="",$P316=0),1,$P316))&amp;":"&amp;ADDRESS($B168,AP$2)),INDIRECT(ADDRESS($B185,AP$2+1-IF(OR($P316="",$P316=0),1,$P316))&amp;":"&amp;ADDRESS($B185,AP$2)))),IF((AP$1-1)/IF(OR($P316="",$P316=0),1,$P316)&lt;&gt;INT((AP$1-1)/IF(OR($P316="",$P316=0),1,$P316)),0,SUMPRODUCT(INDIRECT(ADDRESS($B168,AP$2)&amp;":"&amp;ADDRESS($B168,AP$2+IF(OR($P316="",$P316=0),1,$P316)-1)),INDIRECT(ADDRESS($B185,AP$2)&amp;":"&amp;ADDRESS($B185,AP$2+IF(OR($P316="",$P316=0),1,$P316)-1))))))</f>
        <v>63000</v>
      </c>
      <c r="AQ314" s="5">
        <f ca="1">IF(AQ$4="",0,IF($P315=Lists!$AS$7,IF(AQ$1/IF(OR($P316="",$P316=0),1,$P316)&lt;&gt;INT(AQ$1/IF(OR($P316="",$P316=0),1,$P316)),0,SUMPRODUCT(INDIRECT(ADDRESS($B168,AQ$2+1-IF(OR($P316="",$P316=0),1,$P316))&amp;":"&amp;ADDRESS($B168,AQ$2)),INDIRECT(ADDRESS($B185,AQ$2+1-IF(OR($P316="",$P316=0),1,$P316))&amp;":"&amp;ADDRESS($B185,AQ$2)))),IF((AQ$1-1)/IF(OR($P316="",$P316=0),1,$P316)&lt;&gt;INT((AQ$1-1)/IF(OR($P316="",$P316=0),1,$P316)),0,SUMPRODUCT(INDIRECT(ADDRESS($B168,AQ$2)&amp;":"&amp;ADDRESS($B168,AQ$2+IF(OR($P316="",$P316=0),1,$P316)-1)),INDIRECT(ADDRESS($B185,AQ$2)&amp;":"&amp;ADDRESS($B185,AQ$2+IF(OR($P316="",$P316=0),1,$P316)-1))))))</f>
        <v>0</v>
      </c>
      <c r="AR314" s="5">
        <f ca="1">IF(AR$4="",0,IF($P315=Lists!$AS$7,IF(AR$1/IF(OR($P316="",$P316=0),1,$P316)&lt;&gt;INT(AR$1/IF(OR($P316="",$P316=0),1,$P316)),0,SUMPRODUCT(INDIRECT(ADDRESS($B168,AR$2+1-IF(OR($P316="",$P316=0),1,$P316))&amp;":"&amp;ADDRESS($B168,AR$2)),INDIRECT(ADDRESS($B185,AR$2+1-IF(OR($P316="",$P316=0),1,$P316))&amp;":"&amp;ADDRESS($B185,AR$2)))),IF((AR$1-1)/IF(OR($P316="",$P316=0),1,$P316)&lt;&gt;INT((AR$1-1)/IF(OR($P316="",$P316=0),1,$P316)),0,SUMPRODUCT(INDIRECT(ADDRESS($B168,AR$2)&amp;":"&amp;ADDRESS($B168,AR$2+IF(OR($P316="",$P316=0),1,$P316)-1)),INDIRECT(ADDRESS($B185,AR$2)&amp;":"&amp;ADDRESS($B185,AR$2+IF(OR($P316="",$P316=0),1,$P316)-1))))))</f>
        <v>0</v>
      </c>
      <c r="AS314" s="5">
        <f ca="1">IF(AS$4="",0,IF($P315=Lists!$AS$7,IF(AS$1/IF(OR($P316="",$P316=0),1,$P316)&lt;&gt;INT(AS$1/IF(OR($P316="",$P316=0),1,$P316)),0,SUMPRODUCT(INDIRECT(ADDRESS($B168,AS$2+1-IF(OR($P316="",$P316=0),1,$P316))&amp;":"&amp;ADDRESS($B168,AS$2)),INDIRECT(ADDRESS($B185,AS$2+1-IF(OR($P316="",$P316=0),1,$P316))&amp;":"&amp;ADDRESS($B185,AS$2)))),IF((AS$1-1)/IF(OR($P316="",$P316=0),1,$P316)&lt;&gt;INT((AS$1-1)/IF(OR($P316="",$P316=0),1,$P316)),0,SUMPRODUCT(INDIRECT(ADDRESS($B168,AS$2)&amp;":"&amp;ADDRESS($B168,AS$2+IF(OR($P316="",$P316=0),1,$P316)-1)),INDIRECT(ADDRESS($B185,AS$2)&amp;":"&amp;ADDRESS($B185,AS$2+IF(OR($P316="",$P316=0),1,$P316)-1))))))</f>
        <v>63000</v>
      </c>
      <c r="AT314" s="5">
        <f ca="1">IF(AT$4="",0,IF($P315=Lists!$AS$7,IF(AT$1/IF(OR($P316="",$P316=0),1,$P316)&lt;&gt;INT(AT$1/IF(OR($P316="",$P316=0),1,$P316)),0,SUMPRODUCT(INDIRECT(ADDRESS($B168,AT$2+1-IF(OR($P316="",$P316=0),1,$P316))&amp;":"&amp;ADDRESS($B168,AT$2)),INDIRECT(ADDRESS($B185,AT$2+1-IF(OR($P316="",$P316=0),1,$P316))&amp;":"&amp;ADDRESS($B185,AT$2)))),IF((AT$1-1)/IF(OR($P316="",$P316=0),1,$P316)&lt;&gt;INT((AT$1-1)/IF(OR($P316="",$P316=0),1,$P316)),0,SUMPRODUCT(INDIRECT(ADDRESS($B168,AT$2)&amp;":"&amp;ADDRESS($B168,AT$2+IF(OR($P316="",$P316=0),1,$P316)-1)),INDIRECT(ADDRESS($B185,AT$2)&amp;":"&amp;ADDRESS($B185,AT$2+IF(OR($P316="",$P316=0),1,$P316)-1))))))</f>
        <v>0</v>
      </c>
      <c r="AU314" s="5">
        <f ca="1">IF(AU$4="",0,IF($P315=Lists!$AS$7,IF(AU$1/IF(OR($P316="",$P316=0),1,$P316)&lt;&gt;INT(AU$1/IF(OR($P316="",$P316=0),1,$P316)),0,SUMPRODUCT(INDIRECT(ADDRESS($B168,AU$2+1-IF(OR($P316="",$P316=0),1,$P316))&amp;":"&amp;ADDRESS($B168,AU$2)),INDIRECT(ADDRESS($B185,AU$2+1-IF(OR($P316="",$P316=0),1,$P316))&amp;":"&amp;ADDRESS($B185,AU$2)))),IF((AU$1-1)/IF(OR($P316="",$P316=0),1,$P316)&lt;&gt;INT((AU$1-1)/IF(OR($P316="",$P316=0),1,$P316)),0,SUMPRODUCT(INDIRECT(ADDRESS($B168,AU$2)&amp;":"&amp;ADDRESS($B168,AU$2+IF(OR($P316="",$P316=0),1,$P316)-1)),INDIRECT(ADDRESS($B185,AU$2)&amp;":"&amp;ADDRESS($B185,AU$2+IF(OR($P316="",$P316=0),1,$P316)-1))))))</f>
        <v>0</v>
      </c>
      <c r="AV314" s="5">
        <f ca="1">IF(AV$4="",0,IF($P315=Lists!$AS$7,IF(AV$1/IF(OR($P316="",$P316=0),1,$P316)&lt;&gt;INT(AV$1/IF(OR($P316="",$P316=0),1,$P316)),0,SUMPRODUCT(INDIRECT(ADDRESS($B168,AV$2+1-IF(OR($P316="",$P316=0),1,$P316))&amp;":"&amp;ADDRESS($B168,AV$2)),INDIRECT(ADDRESS($B185,AV$2+1-IF(OR($P316="",$P316=0),1,$P316))&amp;":"&amp;ADDRESS($B185,AV$2)))),IF((AV$1-1)/IF(OR($P316="",$P316=0),1,$P316)&lt;&gt;INT((AV$1-1)/IF(OR($P316="",$P316=0),1,$P316)),0,SUMPRODUCT(INDIRECT(ADDRESS($B168,AV$2)&amp;":"&amp;ADDRESS($B168,AV$2+IF(OR($P316="",$P316=0),1,$P316)-1)),INDIRECT(ADDRESS($B185,AV$2)&amp;":"&amp;ADDRESS($B185,AV$2+IF(OR($P316="",$P316=0),1,$P316)-1))))))</f>
        <v>66150</v>
      </c>
      <c r="AW314" s="5">
        <f ca="1">IF(AW$4="",0,IF($P315=Lists!$AS$7,IF(AW$1/IF(OR($P316="",$P316=0),1,$P316)&lt;&gt;INT(AW$1/IF(OR($P316="",$P316=0),1,$P316)),0,SUMPRODUCT(INDIRECT(ADDRESS($B168,AW$2+1-IF(OR($P316="",$P316=0),1,$P316))&amp;":"&amp;ADDRESS($B168,AW$2)),INDIRECT(ADDRESS($B185,AW$2+1-IF(OR($P316="",$P316=0),1,$P316))&amp;":"&amp;ADDRESS($B185,AW$2)))),IF((AW$1-1)/IF(OR($P316="",$P316=0),1,$P316)&lt;&gt;INT((AW$1-1)/IF(OR($P316="",$P316=0),1,$P316)),0,SUMPRODUCT(INDIRECT(ADDRESS($B168,AW$2)&amp;":"&amp;ADDRESS($B168,AW$2+IF(OR($P316="",$P316=0),1,$P316)-1)),INDIRECT(ADDRESS($B185,AW$2)&amp;":"&amp;ADDRESS($B185,AW$2+IF(OR($P316="",$P316=0),1,$P316)-1))))))</f>
        <v>0</v>
      </c>
      <c r="AX314" s="5">
        <f ca="1">IF(AX$4="",0,IF($P315=Lists!$AS$7,IF(AX$1/IF(OR($P316="",$P316=0),1,$P316)&lt;&gt;INT(AX$1/IF(OR($P316="",$P316=0),1,$P316)),0,SUMPRODUCT(INDIRECT(ADDRESS($B168,AX$2+1-IF(OR($P316="",$P316=0),1,$P316))&amp;":"&amp;ADDRESS($B168,AX$2)),INDIRECT(ADDRESS($B185,AX$2+1-IF(OR($P316="",$P316=0),1,$P316))&amp;":"&amp;ADDRESS($B185,AX$2)))),IF((AX$1-1)/IF(OR($P316="",$P316=0),1,$P316)&lt;&gt;INT((AX$1-1)/IF(OR($P316="",$P316=0),1,$P316)),0,SUMPRODUCT(INDIRECT(ADDRESS($B168,AX$2)&amp;":"&amp;ADDRESS($B168,AX$2+IF(OR($P316="",$P316=0),1,$P316)-1)),INDIRECT(ADDRESS($B185,AX$2)&amp;":"&amp;ADDRESS($B185,AX$2+IF(OR($P316="",$P316=0),1,$P316)-1))))))</f>
        <v>0</v>
      </c>
      <c r="AY314" s="5">
        <f ca="1">IF(AY$4="",0,IF($P315=Lists!$AS$7,IF(AY$1/IF(OR($P316="",$P316=0),1,$P316)&lt;&gt;INT(AY$1/IF(OR($P316="",$P316=0),1,$P316)),0,SUMPRODUCT(INDIRECT(ADDRESS($B168,AY$2+1-IF(OR($P316="",$P316=0),1,$P316))&amp;":"&amp;ADDRESS($B168,AY$2)),INDIRECT(ADDRESS($B185,AY$2+1-IF(OR($P316="",$P316=0),1,$P316))&amp;":"&amp;ADDRESS($B185,AY$2)))),IF((AY$1-1)/IF(OR($P316="",$P316=0),1,$P316)&lt;&gt;INT((AY$1-1)/IF(OR($P316="",$P316=0),1,$P316)),0,SUMPRODUCT(INDIRECT(ADDRESS($B168,AY$2)&amp;":"&amp;ADDRESS($B168,AY$2+IF(OR($P316="",$P316=0),1,$P316)-1)),INDIRECT(ADDRESS($B185,AY$2)&amp;":"&amp;ADDRESS($B185,AY$2+IF(OR($P316="",$P316=0),1,$P316)-1))))))</f>
        <v>66150</v>
      </c>
      <c r="AZ314" s="5">
        <f ca="1">IF(AZ$4="",0,IF($P315=Lists!$AS$7,IF(AZ$1/IF(OR($P316="",$P316=0),1,$P316)&lt;&gt;INT(AZ$1/IF(OR($P316="",$P316=0),1,$P316)),0,SUMPRODUCT(INDIRECT(ADDRESS($B168,AZ$2+1-IF(OR($P316="",$P316=0),1,$P316))&amp;":"&amp;ADDRESS($B168,AZ$2)),INDIRECT(ADDRESS($B185,AZ$2+1-IF(OR($P316="",$P316=0),1,$P316))&amp;":"&amp;ADDRESS($B185,AZ$2)))),IF((AZ$1-1)/IF(OR($P316="",$P316=0),1,$P316)&lt;&gt;INT((AZ$1-1)/IF(OR($P316="",$P316=0),1,$P316)),0,SUMPRODUCT(INDIRECT(ADDRESS($B168,AZ$2)&amp;":"&amp;ADDRESS($B168,AZ$2+IF(OR($P316="",$P316=0),1,$P316)-1)),INDIRECT(ADDRESS($B185,AZ$2)&amp;":"&amp;ADDRESS($B185,AZ$2+IF(OR($P316="",$P316=0),1,$P316)-1))))))</f>
        <v>0</v>
      </c>
      <c r="BA314" s="5">
        <f ca="1">IF(BA$4="",0,IF($P315=Lists!$AS$7,IF(BA$1/IF(OR($P316="",$P316=0),1,$P316)&lt;&gt;INT(BA$1/IF(OR($P316="",$P316=0),1,$P316)),0,SUMPRODUCT(INDIRECT(ADDRESS($B168,BA$2+1-IF(OR($P316="",$P316=0),1,$P316))&amp;":"&amp;ADDRESS($B168,BA$2)),INDIRECT(ADDRESS($B185,BA$2+1-IF(OR($P316="",$P316=0),1,$P316))&amp;":"&amp;ADDRESS($B185,BA$2)))),IF((BA$1-1)/IF(OR($P316="",$P316=0),1,$P316)&lt;&gt;INT((BA$1-1)/IF(OR($P316="",$P316=0),1,$P316)),0,SUMPRODUCT(INDIRECT(ADDRESS($B168,BA$2)&amp;":"&amp;ADDRESS($B168,BA$2+IF(OR($P316="",$P316=0),1,$P316)-1)),INDIRECT(ADDRESS($B185,BA$2)&amp;":"&amp;ADDRESS($B185,BA$2+IF(OR($P316="",$P316=0),1,$P316)-1))))))</f>
        <v>0</v>
      </c>
      <c r="BB314" s="5">
        <f ca="1">IF(BB$4="",0,IF($P315=Lists!$AS$7,IF(BB$1/IF(OR($P316="",$P316=0),1,$P316)&lt;&gt;INT(BB$1/IF(OR($P316="",$P316=0),1,$P316)),0,SUMPRODUCT(INDIRECT(ADDRESS($B168,BB$2+1-IF(OR($P316="",$P316=0),1,$P316))&amp;":"&amp;ADDRESS($B168,BB$2)),INDIRECT(ADDRESS($B185,BB$2+1-IF(OR($P316="",$P316=0),1,$P316))&amp;":"&amp;ADDRESS($B185,BB$2)))),IF((BB$1-1)/IF(OR($P316="",$P316=0),1,$P316)&lt;&gt;INT((BB$1-1)/IF(OR($P316="",$P316=0),1,$P316)),0,SUMPRODUCT(INDIRECT(ADDRESS($B168,BB$2)&amp;":"&amp;ADDRESS($B168,BB$2+IF(OR($P316="",$P316=0),1,$P316)-1)),INDIRECT(ADDRESS($B185,BB$2)&amp;":"&amp;ADDRESS($B185,BB$2+IF(OR($P316="",$P316=0),1,$P316)-1))))))</f>
        <v>66150</v>
      </c>
      <c r="BC314" s="5">
        <f ca="1">IF(BC$4="",0,IF($P315=Lists!$AS$7,IF(BC$1/IF(OR($P316="",$P316=0),1,$P316)&lt;&gt;INT(BC$1/IF(OR($P316="",$P316=0),1,$P316)),0,SUMPRODUCT(INDIRECT(ADDRESS($B168,BC$2+1-IF(OR($P316="",$P316=0),1,$P316))&amp;":"&amp;ADDRESS($B168,BC$2)),INDIRECT(ADDRESS($B185,BC$2+1-IF(OR($P316="",$P316=0),1,$P316))&amp;":"&amp;ADDRESS($B185,BC$2)))),IF((BC$1-1)/IF(OR($P316="",$P316=0),1,$P316)&lt;&gt;INT((BC$1-1)/IF(OR($P316="",$P316=0),1,$P316)),0,SUMPRODUCT(INDIRECT(ADDRESS($B168,BC$2)&amp;":"&amp;ADDRESS($B168,BC$2+IF(OR($P316="",$P316=0),1,$P316)-1)),INDIRECT(ADDRESS($B185,BC$2)&amp;":"&amp;ADDRESS($B185,BC$2+IF(OR($P316="",$P316=0),1,$P316)-1))))))</f>
        <v>0</v>
      </c>
      <c r="BD314" s="5">
        <f ca="1">IF(BD$4="",0,IF($P315=Lists!$AS$7,IF(BD$1/IF(OR($P316="",$P316=0),1,$P316)&lt;&gt;INT(BD$1/IF(OR($P316="",$P316=0),1,$P316)),0,SUMPRODUCT(INDIRECT(ADDRESS($B168,BD$2+1-IF(OR($P316="",$P316=0),1,$P316))&amp;":"&amp;ADDRESS($B168,BD$2)),INDIRECT(ADDRESS($B185,BD$2+1-IF(OR($P316="",$P316=0),1,$P316))&amp;":"&amp;ADDRESS($B185,BD$2)))),IF((BD$1-1)/IF(OR($P316="",$P316=0),1,$P316)&lt;&gt;INT((BD$1-1)/IF(OR($P316="",$P316=0),1,$P316)),0,SUMPRODUCT(INDIRECT(ADDRESS($B168,BD$2)&amp;":"&amp;ADDRESS($B168,BD$2+IF(OR($P316="",$P316=0),1,$P316)-1)),INDIRECT(ADDRESS($B185,BD$2)&amp;":"&amp;ADDRESS($B185,BD$2+IF(OR($P316="",$P316=0),1,$P316)-1))))))</f>
        <v>0</v>
      </c>
      <c r="BE314" s="5">
        <f ca="1">IF(BE$4="",0,IF($P315=Lists!$AS$7,IF(BE$1/IF(OR($P316="",$P316=0),1,$P316)&lt;&gt;INT(BE$1/IF(OR($P316="",$P316=0),1,$P316)),0,SUMPRODUCT(INDIRECT(ADDRESS($B168,BE$2+1-IF(OR($P316="",$P316=0),1,$P316))&amp;":"&amp;ADDRESS($B168,BE$2)),INDIRECT(ADDRESS($B185,BE$2+1-IF(OR($P316="",$P316=0),1,$P316))&amp;":"&amp;ADDRESS($B185,BE$2)))),IF((BE$1-1)/IF(OR($P316="",$P316=0),1,$P316)&lt;&gt;INT((BE$1-1)/IF(OR($P316="",$P316=0),1,$P316)),0,SUMPRODUCT(INDIRECT(ADDRESS($B168,BE$2)&amp;":"&amp;ADDRESS($B168,BE$2+IF(OR($P316="",$P316=0),1,$P316)-1)),INDIRECT(ADDRESS($B185,BE$2)&amp;":"&amp;ADDRESS($B185,BE$2+IF(OR($P316="",$P316=0),1,$P316)-1))))))</f>
        <v>66150</v>
      </c>
      <c r="BF314" s="5">
        <f ca="1">IF(BF$4="",0,IF($P315=Lists!$AS$7,IF(BF$1/IF(OR($P316="",$P316=0),1,$P316)&lt;&gt;INT(BF$1/IF(OR($P316="",$P316=0),1,$P316)),0,SUMPRODUCT(INDIRECT(ADDRESS($B168,BF$2+1-IF(OR($P316="",$P316=0),1,$P316))&amp;":"&amp;ADDRESS($B168,BF$2)),INDIRECT(ADDRESS($B185,BF$2+1-IF(OR($P316="",$P316=0),1,$P316))&amp;":"&amp;ADDRESS($B185,BF$2)))),IF((BF$1-1)/IF(OR($P316="",$P316=0),1,$P316)&lt;&gt;INT((BF$1-1)/IF(OR($P316="",$P316=0),1,$P316)),0,SUMPRODUCT(INDIRECT(ADDRESS($B168,BF$2)&amp;":"&amp;ADDRESS($B168,BF$2+IF(OR($P316="",$P316=0),1,$P316)-1)),INDIRECT(ADDRESS($B185,BF$2)&amp;":"&amp;ADDRESS($B185,BF$2+IF(OR($P316="",$P316=0),1,$P316)-1))))))</f>
        <v>0</v>
      </c>
      <c r="BG314" s="5">
        <f ca="1">IF(BG$4="",0,IF($P315=Lists!$AS$7,IF(BG$1/IF(OR($P316="",$P316=0),1,$P316)&lt;&gt;INT(BG$1/IF(OR($P316="",$P316=0),1,$P316)),0,SUMPRODUCT(INDIRECT(ADDRESS($B168,BG$2+1-IF(OR($P316="",$P316=0),1,$P316))&amp;":"&amp;ADDRESS($B168,BG$2)),INDIRECT(ADDRESS($B185,BG$2+1-IF(OR($P316="",$P316=0),1,$P316))&amp;":"&amp;ADDRESS($B185,BG$2)))),IF((BG$1-1)/IF(OR($P316="",$P316=0),1,$P316)&lt;&gt;INT((BG$1-1)/IF(OR($P316="",$P316=0),1,$P316)),0,SUMPRODUCT(INDIRECT(ADDRESS($B168,BG$2)&amp;":"&amp;ADDRESS($B168,BG$2+IF(OR($P316="",$P316=0),1,$P316)-1)),INDIRECT(ADDRESS($B185,BG$2)&amp;":"&amp;ADDRESS($B185,BG$2+IF(OR($P316="",$P316=0),1,$P316)-1))))))</f>
        <v>0</v>
      </c>
      <c r="BH314" s="5">
        <f ca="1">IF(BH$4="",0,IF($P315=Lists!$AS$7,IF(BH$1/IF(OR($P316="",$P316=0),1,$P316)&lt;&gt;INT(BH$1/IF(OR($P316="",$P316=0),1,$P316)),0,SUMPRODUCT(INDIRECT(ADDRESS($B168,BH$2+1-IF(OR($P316="",$P316=0),1,$P316))&amp;":"&amp;ADDRESS($B168,BH$2)),INDIRECT(ADDRESS($B185,BH$2+1-IF(OR($P316="",$P316=0),1,$P316))&amp;":"&amp;ADDRESS($B185,BH$2)))),IF((BH$1-1)/IF(OR($P316="",$P316=0),1,$P316)&lt;&gt;INT((BH$1-1)/IF(OR($P316="",$P316=0),1,$P316)),0,SUMPRODUCT(INDIRECT(ADDRESS($B168,BH$2)&amp;":"&amp;ADDRESS($B168,BH$2+IF(OR($P316="",$P316=0),1,$P316)-1)),INDIRECT(ADDRESS($B185,BH$2)&amp;":"&amp;ADDRESS($B185,BH$2+IF(OR($P316="",$P316=0),1,$P316)-1))))))</f>
        <v>69457.500000000015</v>
      </c>
      <c r="BI314" s="5">
        <f ca="1">IF(BI$4="",0,IF($P315=Lists!$AS$7,IF(BI$1/IF(OR($P316="",$P316=0),1,$P316)&lt;&gt;INT(BI$1/IF(OR($P316="",$P316=0),1,$P316)),0,SUMPRODUCT(INDIRECT(ADDRESS($B168,BI$2+1-IF(OR($P316="",$P316=0),1,$P316))&amp;":"&amp;ADDRESS($B168,BI$2)),INDIRECT(ADDRESS($B185,BI$2+1-IF(OR($P316="",$P316=0),1,$P316))&amp;":"&amp;ADDRESS($B185,BI$2)))),IF((BI$1-1)/IF(OR($P316="",$P316=0),1,$P316)&lt;&gt;INT((BI$1-1)/IF(OR($P316="",$P316=0),1,$P316)),0,SUMPRODUCT(INDIRECT(ADDRESS($B168,BI$2)&amp;":"&amp;ADDRESS($B168,BI$2+IF(OR($P316="",$P316=0),1,$P316)-1)),INDIRECT(ADDRESS($B185,BI$2)&amp;":"&amp;ADDRESS($B185,BI$2+IF(OR($P316="",$P316=0),1,$P316)-1))))))</f>
        <v>0</v>
      </c>
      <c r="BJ314" s="5">
        <f ca="1">IF(BJ$4="",0,IF($P315=Lists!$AS$7,IF(BJ$1/IF(OR($P316="",$P316=0),1,$P316)&lt;&gt;INT(BJ$1/IF(OR($P316="",$P316=0),1,$P316)),0,SUMPRODUCT(INDIRECT(ADDRESS($B168,BJ$2+1-IF(OR($P316="",$P316=0),1,$P316))&amp;":"&amp;ADDRESS($B168,BJ$2)),INDIRECT(ADDRESS($B185,BJ$2+1-IF(OR($P316="",$P316=0),1,$P316))&amp;":"&amp;ADDRESS($B185,BJ$2)))),IF((BJ$1-1)/IF(OR($P316="",$P316=0),1,$P316)&lt;&gt;INT((BJ$1-1)/IF(OR($P316="",$P316=0),1,$P316)),0,SUMPRODUCT(INDIRECT(ADDRESS($B168,BJ$2)&amp;":"&amp;ADDRESS($B168,BJ$2+IF(OR($P316="",$P316=0),1,$P316)-1)),INDIRECT(ADDRESS($B185,BJ$2)&amp;":"&amp;ADDRESS($B185,BJ$2+IF(OR($P316="",$P316=0),1,$P316)-1))))))</f>
        <v>0</v>
      </c>
      <c r="BK314" s="5">
        <f ca="1">IF(BK$4="",0,IF($P315=Lists!$AS$7,IF(BK$1/IF(OR($P316="",$P316=0),1,$P316)&lt;&gt;INT(BK$1/IF(OR($P316="",$P316=0),1,$P316)),0,SUMPRODUCT(INDIRECT(ADDRESS($B168,BK$2+1-IF(OR($P316="",$P316=0),1,$P316))&amp;":"&amp;ADDRESS($B168,BK$2)),INDIRECT(ADDRESS($B185,BK$2+1-IF(OR($P316="",$P316=0),1,$P316))&amp;":"&amp;ADDRESS($B185,BK$2)))),IF((BK$1-1)/IF(OR($P316="",$P316=0),1,$P316)&lt;&gt;INT((BK$1-1)/IF(OR($P316="",$P316=0),1,$P316)),0,SUMPRODUCT(INDIRECT(ADDRESS($B168,BK$2)&amp;":"&amp;ADDRESS($B168,BK$2+IF(OR($P316="",$P316=0),1,$P316)-1)),INDIRECT(ADDRESS($B185,BK$2)&amp;":"&amp;ADDRESS($B185,BK$2+IF(OR($P316="",$P316=0),1,$P316)-1))))))</f>
        <v>69457.500000000015</v>
      </c>
      <c r="BL314" s="5">
        <f ca="1">IF(BL$4="",0,IF($P315=Lists!$AS$7,IF(BL$1/IF(OR($P316="",$P316=0),1,$P316)&lt;&gt;INT(BL$1/IF(OR($P316="",$P316=0),1,$P316)),0,SUMPRODUCT(INDIRECT(ADDRESS($B168,BL$2+1-IF(OR($P316="",$P316=0),1,$P316))&amp;":"&amp;ADDRESS($B168,BL$2)),INDIRECT(ADDRESS($B185,BL$2+1-IF(OR($P316="",$P316=0),1,$P316))&amp;":"&amp;ADDRESS($B185,BL$2)))),IF((BL$1-1)/IF(OR($P316="",$P316=0),1,$P316)&lt;&gt;INT((BL$1-1)/IF(OR($P316="",$P316=0),1,$P316)),0,SUMPRODUCT(INDIRECT(ADDRESS($B168,BL$2)&amp;":"&amp;ADDRESS($B168,BL$2+IF(OR($P316="",$P316=0),1,$P316)-1)),INDIRECT(ADDRESS($B185,BL$2)&amp;":"&amp;ADDRESS($B185,BL$2+IF(OR($P316="",$P316=0),1,$P316)-1))))))</f>
        <v>0</v>
      </c>
      <c r="BM314" s="5">
        <f ca="1">IF(BM$4="",0,IF($P315=Lists!$AS$7,IF(BM$1/IF(OR($P316="",$P316=0),1,$P316)&lt;&gt;INT(BM$1/IF(OR($P316="",$P316=0),1,$P316)),0,SUMPRODUCT(INDIRECT(ADDRESS($B168,BM$2+1-IF(OR($P316="",$P316=0),1,$P316))&amp;":"&amp;ADDRESS($B168,BM$2)),INDIRECT(ADDRESS($B185,BM$2+1-IF(OR($P316="",$P316=0),1,$P316))&amp;":"&amp;ADDRESS($B185,BM$2)))),IF((BM$1-1)/IF(OR($P316="",$P316=0),1,$P316)&lt;&gt;INT((BM$1-1)/IF(OR($P316="",$P316=0),1,$P316)),0,SUMPRODUCT(INDIRECT(ADDRESS($B168,BM$2)&amp;":"&amp;ADDRESS($B168,BM$2+IF(OR($P316="",$P316=0),1,$P316)-1)),INDIRECT(ADDRESS($B185,BM$2)&amp;":"&amp;ADDRESS($B185,BM$2+IF(OR($P316="",$P316=0),1,$P316)-1))))))</f>
        <v>0</v>
      </c>
      <c r="BN314" s="5">
        <f ca="1">IF(BN$4="",0,IF($P315=Lists!$AS$7,IF(BN$1/IF(OR($P316="",$P316=0),1,$P316)&lt;&gt;INT(BN$1/IF(OR($P316="",$P316=0),1,$P316)),0,SUMPRODUCT(INDIRECT(ADDRESS($B168,BN$2+1-IF(OR($P316="",$P316=0),1,$P316))&amp;":"&amp;ADDRESS($B168,BN$2)),INDIRECT(ADDRESS($B185,BN$2+1-IF(OR($P316="",$P316=0),1,$P316))&amp;":"&amp;ADDRESS($B185,BN$2)))),IF((BN$1-1)/IF(OR($P316="",$P316=0),1,$P316)&lt;&gt;INT((BN$1-1)/IF(OR($P316="",$P316=0),1,$P316)),0,SUMPRODUCT(INDIRECT(ADDRESS($B168,BN$2)&amp;":"&amp;ADDRESS($B168,BN$2+IF(OR($P316="",$P316=0),1,$P316)-1)),INDIRECT(ADDRESS($B185,BN$2)&amp;":"&amp;ADDRESS($B185,BN$2+IF(OR($P316="",$P316=0),1,$P316)-1))))))</f>
        <v>69457.500000000015</v>
      </c>
      <c r="BO314" s="5">
        <f ca="1">IF(BO$4="",0,IF($P315=Lists!$AS$7,IF(BO$1/IF(OR($P316="",$P316=0),1,$P316)&lt;&gt;INT(BO$1/IF(OR($P316="",$P316=0),1,$P316)),0,SUMPRODUCT(INDIRECT(ADDRESS($B168,BO$2+1-IF(OR($P316="",$P316=0),1,$P316))&amp;":"&amp;ADDRESS($B168,BO$2)),INDIRECT(ADDRESS($B185,BO$2+1-IF(OR($P316="",$P316=0),1,$P316))&amp;":"&amp;ADDRESS($B185,BO$2)))),IF((BO$1-1)/IF(OR($P316="",$P316=0),1,$P316)&lt;&gt;INT((BO$1-1)/IF(OR($P316="",$P316=0),1,$P316)),0,SUMPRODUCT(INDIRECT(ADDRESS($B168,BO$2)&amp;":"&amp;ADDRESS($B168,BO$2+IF(OR($P316="",$P316=0),1,$P316)-1)),INDIRECT(ADDRESS($B185,BO$2)&amp;":"&amp;ADDRESS($B185,BO$2+IF(OR($P316="",$P316=0),1,$P316)-1))))))</f>
        <v>0</v>
      </c>
      <c r="BP314" s="5">
        <f ca="1">IF(BP$4="",0,IF($P315=Lists!$AS$7,IF(BP$1/IF(OR($P316="",$P316=0),1,$P316)&lt;&gt;INT(BP$1/IF(OR($P316="",$P316=0),1,$P316)),0,SUMPRODUCT(INDIRECT(ADDRESS($B168,BP$2+1-IF(OR($P316="",$P316=0),1,$P316))&amp;":"&amp;ADDRESS($B168,BP$2)),INDIRECT(ADDRESS($B185,BP$2+1-IF(OR($P316="",$P316=0),1,$P316))&amp;":"&amp;ADDRESS($B185,BP$2)))),IF((BP$1-1)/IF(OR($P316="",$P316=0),1,$P316)&lt;&gt;INT((BP$1-1)/IF(OR($P316="",$P316=0),1,$P316)),0,SUMPRODUCT(INDIRECT(ADDRESS($B168,BP$2)&amp;":"&amp;ADDRESS($B168,BP$2+IF(OR($P316="",$P316=0),1,$P316)-1)),INDIRECT(ADDRESS($B185,BP$2)&amp;":"&amp;ADDRESS($B185,BP$2+IF(OR($P316="",$P316=0),1,$P316)-1))))))</f>
        <v>0</v>
      </c>
      <c r="BQ314" s="5">
        <f ca="1">IF(BQ$4="",0,IF($P315=Lists!$AS$7,IF(BQ$1/IF(OR($P316="",$P316=0),1,$P316)&lt;&gt;INT(BQ$1/IF(OR($P316="",$P316=0),1,$P316)),0,SUMPRODUCT(INDIRECT(ADDRESS($B168,BQ$2+1-IF(OR($P316="",$P316=0),1,$P316))&amp;":"&amp;ADDRESS($B168,BQ$2)),INDIRECT(ADDRESS($B185,BQ$2+1-IF(OR($P316="",$P316=0),1,$P316))&amp;":"&amp;ADDRESS($B185,BQ$2)))),IF((BQ$1-1)/IF(OR($P316="",$P316=0),1,$P316)&lt;&gt;INT((BQ$1-1)/IF(OR($P316="",$P316=0),1,$P316)),0,SUMPRODUCT(INDIRECT(ADDRESS($B168,BQ$2)&amp;":"&amp;ADDRESS($B168,BQ$2+IF(OR($P316="",$P316=0),1,$P316)-1)),INDIRECT(ADDRESS($B185,BQ$2)&amp;":"&amp;ADDRESS($B185,BQ$2+IF(OR($P316="",$P316=0),1,$P316)-1))))))</f>
        <v>69457.500000000015</v>
      </c>
      <c r="BR314" s="5">
        <f ca="1">IF(BR$4="",0,IF($P315=Lists!$AS$7,IF(BR$1/IF(OR($P316="",$P316=0),1,$P316)&lt;&gt;INT(BR$1/IF(OR($P316="",$P316=0),1,$P316)),0,SUMPRODUCT(INDIRECT(ADDRESS($B168,BR$2+1-IF(OR($P316="",$P316=0),1,$P316))&amp;":"&amp;ADDRESS($B168,BR$2)),INDIRECT(ADDRESS($B185,BR$2+1-IF(OR($P316="",$P316=0),1,$P316))&amp;":"&amp;ADDRESS($B185,BR$2)))),IF((BR$1-1)/IF(OR($P316="",$P316=0),1,$P316)&lt;&gt;INT((BR$1-1)/IF(OR($P316="",$P316=0),1,$P316)),0,SUMPRODUCT(INDIRECT(ADDRESS($B168,BR$2)&amp;":"&amp;ADDRESS($B168,BR$2+IF(OR($P316="",$P316=0),1,$P316)-1)),INDIRECT(ADDRESS($B185,BR$2)&amp;":"&amp;ADDRESS($B185,BR$2+IF(OR($P316="",$P316=0),1,$P316)-1))))))</f>
        <v>0</v>
      </c>
      <c r="BS314" s="5">
        <f ca="1">IF(BS$4="",0,IF($P315=Lists!$AS$7,IF(BS$1/IF(OR($P316="",$P316=0),1,$P316)&lt;&gt;INT(BS$1/IF(OR($P316="",$P316=0),1,$P316)),0,SUMPRODUCT(INDIRECT(ADDRESS($B168,BS$2+1-IF(OR($P316="",$P316=0),1,$P316))&amp;":"&amp;ADDRESS($B168,BS$2)),INDIRECT(ADDRESS($B185,BS$2+1-IF(OR($P316="",$P316=0),1,$P316))&amp;":"&amp;ADDRESS($B185,BS$2)))),IF((BS$1-1)/IF(OR($P316="",$P316=0),1,$P316)&lt;&gt;INT((BS$1-1)/IF(OR($P316="",$P316=0),1,$P316)),0,SUMPRODUCT(INDIRECT(ADDRESS($B168,BS$2)&amp;":"&amp;ADDRESS($B168,BS$2+IF(OR($P316="",$P316=0),1,$P316)-1)),INDIRECT(ADDRESS($B185,BS$2)&amp;":"&amp;ADDRESS($B185,BS$2+IF(OR($P316="",$P316=0),1,$P316)-1))))))</f>
        <v>0</v>
      </c>
      <c r="BT314" s="5">
        <f ca="1">IF(BT$4="",0,IF($P315=Lists!$AS$7,IF(BT$1/IF(OR($P316="",$P316=0),1,$P316)&lt;&gt;INT(BT$1/IF(OR($P316="",$P316=0),1,$P316)),0,SUMPRODUCT(INDIRECT(ADDRESS($B168,BT$2+1-IF(OR($P316="",$P316=0),1,$P316))&amp;":"&amp;ADDRESS($B168,BT$2)),INDIRECT(ADDRESS($B185,BT$2+1-IF(OR($P316="",$P316=0),1,$P316))&amp;":"&amp;ADDRESS($B185,BT$2)))),IF((BT$1-1)/IF(OR($P316="",$P316=0),1,$P316)&lt;&gt;INT((BT$1-1)/IF(OR($P316="",$P316=0),1,$P316)),0,SUMPRODUCT(INDIRECT(ADDRESS($B168,BT$2)&amp;":"&amp;ADDRESS($B168,BT$2+IF(OR($P316="",$P316=0),1,$P316)-1)),INDIRECT(ADDRESS($B185,BT$2)&amp;":"&amp;ADDRESS($B185,BT$2+IF(OR($P316="",$P316=0),1,$P316)-1))))))</f>
        <v>72930.375</v>
      </c>
      <c r="BU314" s="5">
        <f ca="1">IF(BU$4="",0,IF($P315=Lists!$AS$7,IF(BU$1/IF(OR($P316="",$P316=0),1,$P316)&lt;&gt;INT(BU$1/IF(OR($P316="",$P316=0),1,$P316)),0,SUMPRODUCT(INDIRECT(ADDRESS($B168,BU$2+1-IF(OR($P316="",$P316=0),1,$P316))&amp;":"&amp;ADDRESS($B168,BU$2)),INDIRECT(ADDRESS($B185,BU$2+1-IF(OR($P316="",$P316=0),1,$P316))&amp;":"&amp;ADDRESS($B185,BU$2)))),IF((BU$1-1)/IF(OR($P316="",$P316=0),1,$P316)&lt;&gt;INT((BU$1-1)/IF(OR($P316="",$P316=0),1,$P316)),0,SUMPRODUCT(INDIRECT(ADDRESS($B168,BU$2)&amp;":"&amp;ADDRESS($B168,BU$2+IF(OR($P316="",$P316=0),1,$P316)-1)),INDIRECT(ADDRESS($B185,BU$2)&amp;":"&amp;ADDRESS($B185,BU$2+IF(OR($P316="",$P316=0),1,$P316)-1))))))</f>
        <v>0</v>
      </c>
      <c r="BV314" s="5">
        <f ca="1">IF(BV$4="",0,IF($P315=Lists!$AS$7,IF(BV$1/IF(OR($P316="",$P316=0),1,$P316)&lt;&gt;INT(BV$1/IF(OR($P316="",$P316=0),1,$P316)),0,SUMPRODUCT(INDIRECT(ADDRESS($B168,BV$2+1-IF(OR($P316="",$P316=0),1,$P316))&amp;":"&amp;ADDRESS($B168,BV$2)),INDIRECT(ADDRESS($B185,BV$2+1-IF(OR($P316="",$P316=0),1,$P316))&amp;":"&amp;ADDRESS($B185,BV$2)))),IF((BV$1-1)/IF(OR($P316="",$P316=0),1,$P316)&lt;&gt;INT((BV$1-1)/IF(OR($P316="",$P316=0),1,$P316)),0,SUMPRODUCT(INDIRECT(ADDRESS($B168,BV$2)&amp;":"&amp;ADDRESS($B168,BV$2+IF(OR($P316="",$P316=0),1,$P316)-1)),INDIRECT(ADDRESS($B185,BV$2)&amp;":"&amp;ADDRESS($B185,BV$2+IF(OR($P316="",$P316=0),1,$P316)-1))))))</f>
        <v>0</v>
      </c>
      <c r="BW314" s="5">
        <f ca="1">IF(BW$4="",0,IF($P315=Lists!$AS$7,IF(BW$1/IF(OR($P316="",$P316=0),1,$P316)&lt;&gt;INT(BW$1/IF(OR($P316="",$P316=0),1,$P316)),0,SUMPRODUCT(INDIRECT(ADDRESS($B168,BW$2+1-IF(OR($P316="",$P316=0),1,$P316))&amp;":"&amp;ADDRESS($B168,BW$2)),INDIRECT(ADDRESS($B185,BW$2+1-IF(OR($P316="",$P316=0),1,$P316))&amp;":"&amp;ADDRESS($B185,BW$2)))),IF((BW$1-1)/IF(OR($P316="",$P316=0),1,$P316)&lt;&gt;INT((BW$1-1)/IF(OR($P316="",$P316=0),1,$P316)),0,SUMPRODUCT(INDIRECT(ADDRESS($B168,BW$2)&amp;":"&amp;ADDRESS($B168,BW$2+IF(OR($P316="",$P316=0),1,$P316)-1)),INDIRECT(ADDRESS($B185,BW$2)&amp;":"&amp;ADDRESS($B185,BW$2+IF(OR($P316="",$P316=0),1,$P316)-1))))))</f>
        <v>72930.375</v>
      </c>
      <c r="BX314" s="5">
        <f ca="1">IF(BX$4="",0,IF($P315=Lists!$AS$7,IF(BX$1/IF(OR($P316="",$P316=0),1,$P316)&lt;&gt;INT(BX$1/IF(OR($P316="",$P316=0),1,$P316)),0,SUMPRODUCT(INDIRECT(ADDRESS($B168,BX$2+1-IF(OR($P316="",$P316=0),1,$P316))&amp;":"&amp;ADDRESS($B168,BX$2)),INDIRECT(ADDRESS($B185,BX$2+1-IF(OR($P316="",$P316=0),1,$P316))&amp;":"&amp;ADDRESS($B185,BX$2)))),IF((BX$1-1)/IF(OR($P316="",$P316=0),1,$P316)&lt;&gt;INT((BX$1-1)/IF(OR($P316="",$P316=0),1,$P316)),0,SUMPRODUCT(INDIRECT(ADDRESS($B168,BX$2)&amp;":"&amp;ADDRESS($B168,BX$2+IF(OR($P316="",$P316=0),1,$P316)-1)),INDIRECT(ADDRESS($B185,BX$2)&amp;":"&amp;ADDRESS($B185,BX$2+IF(OR($P316="",$P316=0),1,$P316)-1))))))</f>
        <v>0</v>
      </c>
      <c r="BY314" s="5">
        <f ca="1">IF(BY$4="",0,IF($P315=Lists!$AS$7,IF(BY$1/IF(OR($P316="",$P316=0),1,$P316)&lt;&gt;INT(BY$1/IF(OR($P316="",$P316=0),1,$P316)),0,SUMPRODUCT(INDIRECT(ADDRESS($B168,BY$2+1-IF(OR($P316="",$P316=0),1,$P316))&amp;":"&amp;ADDRESS($B168,BY$2)),INDIRECT(ADDRESS($B185,BY$2+1-IF(OR($P316="",$P316=0),1,$P316))&amp;":"&amp;ADDRESS($B185,BY$2)))),IF((BY$1-1)/IF(OR($P316="",$P316=0),1,$P316)&lt;&gt;INT((BY$1-1)/IF(OR($P316="",$P316=0),1,$P316)),0,SUMPRODUCT(INDIRECT(ADDRESS($B168,BY$2)&amp;":"&amp;ADDRESS($B168,BY$2+IF(OR($P316="",$P316=0),1,$P316)-1)),INDIRECT(ADDRESS($B185,BY$2)&amp;":"&amp;ADDRESS($B185,BY$2+IF(OR($P316="",$P316=0),1,$P316)-1))))))</f>
        <v>0</v>
      </c>
      <c r="BZ314" s="5">
        <f ca="1">IF(BZ$4="",0,IF($P315=Lists!$AS$7,IF(BZ$1/IF(OR($P316="",$P316=0),1,$P316)&lt;&gt;INT(BZ$1/IF(OR($P316="",$P316=0),1,$P316)),0,SUMPRODUCT(INDIRECT(ADDRESS($B168,BZ$2+1-IF(OR($P316="",$P316=0),1,$P316))&amp;":"&amp;ADDRESS($B168,BZ$2)),INDIRECT(ADDRESS($B185,BZ$2+1-IF(OR($P316="",$P316=0),1,$P316))&amp;":"&amp;ADDRESS($B185,BZ$2)))),IF((BZ$1-1)/IF(OR($P316="",$P316=0),1,$P316)&lt;&gt;INT((BZ$1-1)/IF(OR($P316="",$P316=0),1,$P316)),0,SUMPRODUCT(INDIRECT(ADDRESS($B168,BZ$2)&amp;":"&amp;ADDRESS($B168,BZ$2+IF(OR($P316="",$P316=0),1,$P316)-1)),INDIRECT(ADDRESS($B185,BZ$2)&amp;":"&amp;ADDRESS($B185,BZ$2+IF(OR($P316="",$P316=0),1,$P316)-1))))))</f>
        <v>72930.375</v>
      </c>
      <c r="CA314" s="5">
        <f ca="1">IF(CA$4="",0,IF($P315=Lists!$AS$7,IF(CA$1/IF(OR($P316="",$P316=0),1,$P316)&lt;&gt;INT(CA$1/IF(OR($P316="",$P316=0),1,$P316)),0,SUMPRODUCT(INDIRECT(ADDRESS($B168,CA$2+1-IF(OR($P316="",$P316=0),1,$P316))&amp;":"&amp;ADDRESS($B168,CA$2)),INDIRECT(ADDRESS($B185,CA$2+1-IF(OR($P316="",$P316=0),1,$P316))&amp;":"&amp;ADDRESS($B185,CA$2)))),IF((CA$1-1)/IF(OR($P316="",$P316=0),1,$P316)&lt;&gt;INT((CA$1-1)/IF(OR($P316="",$P316=0),1,$P316)),0,SUMPRODUCT(INDIRECT(ADDRESS($B168,CA$2)&amp;":"&amp;ADDRESS($B168,CA$2+IF(OR($P316="",$P316=0),1,$P316)-1)),INDIRECT(ADDRESS($B185,CA$2)&amp;":"&amp;ADDRESS($B185,CA$2+IF(OR($P316="",$P316=0),1,$P316)-1))))))</f>
        <v>0</v>
      </c>
      <c r="CB314" s="5">
        <f ca="1">IF(CB$4="",0,IF($P315=Lists!$AS$7,IF(CB$1/IF(OR($P316="",$P316=0),1,$P316)&lt;&gt;INT(CB$1/IF(OR($P316="",$P316=0),1,$P316)),0,SUMPRODUCT(INDIRECT(ADDRESS($B168,CB$2+1-IF(OR($P316="",$P316=0),1,$P316))&amp;":"&amp;ADDRESS($B168,CB$2)),INDIRECT(ADDRESS($B185,CB$2+1-IF(OR($P316="",$P316=0),1,$P316))&amp;":"&amp;ADDRESS($B185,CB$2)))),IF((CB$1-1)/IF(OR($P316="",$P316=0),1,$P316)&lt;&gt;INT((CB$1-1)/IF(OR($P316="",$P316=0),1,$P316)),0,SUMPRODUCT(INDIRECT(ADDRESS($B168,CB$2)&amp;":"&amp;ADDRESS($B168,CB$2+IF(OR($P316="",$P316=0),1,$P316)-1)),INDIRECT(ADDRESS($B185,CB$2)&amp;":"&amp;ADDRESS($B185,CB$2+IF(OR($P316="",$P316=0),1,$P316)-1))))))</f>
        <v>0</v>
      </c>
      <c r="CC314" s="5">
        <f ca="1">IF(CC$4="",0,IF($P315=Lists!$AS$7,IF(CC$1/IF(OR($P316="",$P316=0),1,$P316)&lt;&gt;INT(CC$1/IF(OR($P316="",$P316=0),1,$P316)),0,SUMPRODUCT(INDIRECT(ADDRESS($B168,CC$2+1-IF(OR($P316="",$P316=0),1,$P316))&amp;":"&amp;ADDRESS($B168,CC$2)),INDIRECT(ADDRESS($B185,CC$2+1-IF(OR($P316="",$P316=0),1,$P316))&amp;":"&amp;ADDRESS($B185,CC$2)))),IF((CC$1-1)/IF(OR($P316="",$P316=0),1,$P316)&lt;&gt;INT((CC$1-1)/IF(OR($P316="",$P316=0),1,$P316)),0,SUMPRODUCT(INDIRECT(ADDRESS($B168,CC$2)&amp;":"&amp;ADDRESS($B168,CC$2+IF(OR($P316="",$P316=0),1,$P316)-1)),INDIRECT(ADDRESS($B185,CC$2)&amp;":"&amp;ADDRESS($B185,CC$2+IF(OR($P316="",$P316=0),1,$P316)-1))))))</f>
        <v>72930.375</v>
      </c>
      <c r="CD314" s="5">
        <f ca="1">IF(CD$4="",0,IF($P315=Lists!$AS$7,IF(CD$1/IF(OR($P316="",$P316=0),1,$P316)&lt;&gt;INT(CD$1/IF(OR($P316="",$P316=0),1,$P316)),0,SUMPRODUCT(INDIRECT(ADDRESS($B168,CD$2+1-IF(OR($P316="",$P316=0),1,$P316))&amp;":"&amp;ADDRESS($B168,CD$2)),INDIRECT(ADDRESS($B185,CD$2+1-IF(OR($P316="",$P316=0),1,$P316))&amp;":"&amp;ADDRESS($B185,CD$2)))),IF((CD$1-1)/IF(OR($P316="",$P316=0),1,$P316)&lt;&gt;INT((CD$1-1)/IF(OR($P316="",$P316=0),1,$P316)),0,SUMPRODUCT(INDIRECT(ADDRESS($B168,CD$2)&amp;":"&amp;ADDRESS($B168,CD$2+IF(OR($P316="",$P316=0),1,$P316)-1)),INDIRECT(ADDRESS($B185,CD$2)&amp;":"&amp;ADDRESS($B185,CD$2+IF(OR($P316="",$P316=0),1,$P316)-1))))))</f>
        <v>0</v>
      </c>
      <c r="CE314" s="5">
        <f ca="1">IF(CE$4="",0,IF($P315=Lists!$AS$7,IF(CE$1/IF(OR($P316="",$P316=0),1,$P316)&lt;&gt;INT(CE$1/IF(OR($P316="",$P316=0),1,$P316)),0,SUMPRODUCT(INDIRECT(ADDRESS($B168,CE$2+1-IF(OR($P316="",$P316=0),1,$P316))&amp;":"&amp;ADDRESS($B168,CE$2)),INDIRECT(ADDRESS($B185,CE$2+1-IF(OR($P316="",$P316=0),1,$P316))&amp;":"&amp;ADDRESS($B185,CE$2)))),IF((CE$1-1)/IF(OR($P316="",$P316=0),1,$P316)&lt;&gt;INT((CE$1-1)/IF(OR($P316="",$P316=0),1,$P316)),0,SUMPRODUCT(INDIRECT(ADDRESS($B168,CE$2)&amp;":"&amp;ADDRESS($B168,CE$2+IF(OR($P316="",$P316=0),1,$P316)-1)),INDIRECT(ADDRESS($B185,CE$2)&amp;":"&amp;ADDRESS($B185,CE$2+IF(OR($P316="",$P316=0),1,$P316)-1))))))</f>
        <v>0</v>
      </c>
      <c r="CF314" s="5">
        <f ca="1">IF(CF$4="",0,IF($P315=Lists!$AS$7,IF(CF$1/IF(OR($P316="",$P316=0),1,$P316)&lt;&gt;INT(CF$1/IF(OR($P316="",$P316=0),1,$P316)),0,SUMPRODUCT(INDIRECT(ADDRESS($B168,CF$2+1-IF(OR($P316="",$P316=0),1,$P316))&amp;":"&amp;ADDRESS($B168,CF$2)),INDIRECT(ADDRESS($B185,CF$2+1-IF(OR($P316="",$P316=0),1,$P316))&amp;":"&amp;ADDRESS($B185,CF$2)))),IF((CF$1-1)/IF(OR($P316="",$P316=0),1,$P316)&lt;&gt;INT((CF$1-1)/IF(OR($P316="",$P316=0),1,$P316)),0,SUMPRODUCT(INDIRECT(ADDRESS($B168,CF$2)&amp;":"&amp;ADDRESS($B168,CF$2+IF(OR($P316="",$P316=0),1,$P316)-1)),INDIRECT(ADDRESS($B185,CF$2)&amp;":"&amp;ADDRESS($B185,CF$2+IF(OR($P316="",$P316=0),1,$P316)-1))))))</f>
        <v>0</v>
      </c>
    </row>
    <row r="315" spans="2:84" x14ac:dyDescent="0.3">
      <c r="B315" s="13">
        <f>ROW()</f>
        <v>315</v>
      </c>
      <c r="H315" s="1" t="str">
        <f t="shared" si="203"/>
        <v>Оплата постоянных расходов</v>
      </c>
      <c r="I315" s="1" t="str">
        <f>I314</f>
        <v>Аутсорсинг</v>
      </c>
      <c r="J315" s="1" t="str">
        <f>Lists!$AS$4</f>
        <v>Способ оплаты</v>
      </c>
      <c r="M315" s="53" t="str">
        <f t="shared" ref="M315" si="208">$M$306</f>
        <v>из вып. списка</v>
      </c>
      <c r="O315" s="82"/>
      <c r="P315" s="84" t="s">
        <v>185</v>
      </c>
      <c r="Q315" s="90" t="s">
        <v>5</v>
      </c>
      <c r="W315" s="34"/>
    </row>
    <row r="316" spans="2:84" x14ac:dyDescent="0.3">
      <c r="B316" s="13">
        <f>ROW()</f>
        <v>316</v>
      </c>
      <c r="H316" s="1" t="str">
        <f t="shared" si="203"/>
        <v>Оплата постоянных расходов</v>
      </c>
      <c r="I316" s="1" t="str">
        <f>I314</f>
        <v>Аутсорсинг</v>
      </c>
      <c r="J316" s="1" t="str">
        <f>$J$307</f>
        <v>Количество оплачиваемых за раз периодов</v>
      </c>
      <c r="M316" s="53" t="str">
        <f t="shared" ref="M316" si="209">$M$307</f>
        <v>кол-во периодов</v>
      </c>
      <c r="O316" s="82"/>
      <c r="P316" s="84">
        <v>3</v>
      </c>
      <c r="W316" s="34"/>
    </row>
    <row r="317" spans="2:84" x14ac:dyDescent="0.3">
      <c r="B317" s="13">
        <f>ROW()</f>
        <v>317</v>
      </c>
      <c r="H317" s="1" t="str">
        <f t="shared" si="203"/>
        <v>Оплата постоянных расходов</v>
      </c>
      <c r="I317" s="1" t="s">
        <v>248</v>
      </c>
      <c r="M317" s="53" t="str">
        <f t="shared" ref="M317" si="210">$M$305</f>
        <v>руб</v>
      </c>
      <c r="U317" s="5">
        <f ca="1">SUM(INDIRECT(ADDRESS($B317,$X$2)&amp;":"&amp;ADDRESS($B317,$X$2-1+$P$8)))</f>
        <v>198922.72499999998</v>
      </c>
      <c r="X317" s="5">
        <f ca="1">IF(X$4="",0,IF($P318=Lists!$AS$7,IF(X$1/IF(OR($P319="",$P319=0),1,$P319)&lt;&gt;INT(X$1/IF(OR($P319="",$P319=0),1,$P319)),0,SUMPRODUCT(INDIRECT(ADDRESS($B171,X$2+1-IF(OR($P319="",$P319=0),1,$P319))&amp;":"&amp;ADDRESS($B171,X$2)),INDIRECT(ADDRESS($B188,X$2+1-IF(OR($P319="",$P319=0),1,$P319))&amp;":"&amp;ADDRESS($B188,X$2)))),IF((X$1-1)/IF(OR($P319="",$P319=0),1,$P319)&lt;&gt;INT((X$1-1)/IF(OR($P319="",$P319=0),1,$P319)),0,SUMPRODUCT(INDIRECT(ADDRESS($B171,X$2)&amp;":"&amp;ADDRESS($B171,X$2+IF(OR($P319="",$P319=0),1,$P319)-1)),INDIRECT(ADDRESS($B188,X$2)&amp;":"&amp;ADDRESS($B188,X$2+IF(OR($P319="",$P319=0),1,$P319)-1))))))</f>
        <v>9000</v>
      </c>
      <c r="Y317" s="5">
        <f ca="1">IF(Y$4="",0,IF($P318=Lists!$AS$7,IF(Y$1/IF(OR($P319="",$P319=0),1,$P319)&lt;&gt;INT(Y$1/IF(OR($P319="",$P319=0),1,$P319)),0,SUMPRODUCT(INDIRECT(ADDRESS($B171,Y$2+1-IF(OR($P319="",$P319=0),1,$P319))&amp;":"&amp;ADDRESS($B171,Y$2)),INDIRECT(ADDRESS($B188,Y$2+1-IF(OR($P319="",$P319=0),1,$P319))&amp;":"&amp;ADDRESS($B188,Y$2)))),IF((Y$1-1)/IF(OR($P319="",$P319=0),1,$P319)&lt;&gt;INT((Y$1-1)/IF(OR($P319="",$P319=0),1,$P319)),0,SUMPRODUCT(INDIRECT(ADDRESS($B171,Y$2)&amp;":"&amp;ADDRESS($B171,Y$2+IF(OR($P319="",$P319=0),1,$P319)-1)),INDIRECT(ADDRESS($B188,Y$2)&amp;":"&amp;ADDRESS($B188,Y$2+IF(OR($P319="",$P319=0),1,$P319)-1))))))</f>
        <v>0</v>
      </c>
      <c r="Z317" s="5">
        <f ca="1">IF(Z$4="",0,IF($P318=Lists!$AS$7,IF(Z$1/IF(OR($P319="",$P319=0),1,$P319)&lt;&gt;INT(Z$1/IF(OR($P319="",$P319=0),1,$P319)),0,SUMPRODUCT(INDIRECT(ADDRESS($B171,Z$2+1-IF(OR($P319="",$P319=0),1,$P319))&amp;":"&amp;ADDRESS($B171,Z$2)),INDIRECT(ADDRESS($B188,Z$2+1-IF(OR($P319="",$P319=0),1,$P319))&amp;":"&amp;ADDRESS($B188,Z$2)))),IF((Z$1-1)/IF(OR($P319="",$P319=0),1,$P319)&lt;&gt;INT((Z$1-1)/IF(OR($P319="",$P319=0),1,$P319)),0,SUMPRODUCT(INDIRECT(ADDRESS($B171,Z$2)&amp;":"&amp;ADDRESS($B171,Z$2+IF(OR($P319="",$P319=0),1,$P319)-1)),INDIRECT(ADDRESS($B188,Z$2)&amp;":"&amp;ADDRESS($B188,Z$2+IF(OR($P319="",$P319=0),1,$P319)-1))))))</f>
        <v>0</v>
      </c>
      <c r="AA317" s="5">
        <f ca="1">IF(AA$4="",0,IF($P318=Lists!$AS$7,IF(AA$1/IF(OR($P319="",$P319=0),1,$P319)&lt;&gt;INT(AA$1/IF(OR($P319="",$P319=0),1,$P319)),0,SUMPRODUCT(INDIRECT(ADDRESS($B171,AA$2+1-IF(OR($P319="",$P319=0),1,$P319))&amp;":"&amp;ADDRESS($B171,AA$2)),INDIRECT(ADDRESS($B188,AA$2+1-IF(OR($P319="",$P319=0),1,$P319))&amp;":"&amp;ADDRESS($B188,AA$2)))),IF((AA$1-1)/IF(OR($P319="",$P319=0),1,$P319)&lt;&gt;INT((AA$1-1)/IF(OR($P319="",$P319=0),1,$P319)),0,SUMPRODUCT(INDIRECT(ADDRESS($B171,AA$2)&amp;":"&amp;ADDRESS($B171,AA$2+IF(OR($P319="",$P319=0),1,$P319)-1)),INDIRECT(ADDRESS($B188,AA$2)&amp;":"&amp;ADDRESS($B188,AA$2+IF(OR($P319="",$P319=0),1,$P319)-1))))))</f>
        <v>9000</v>
      </c>
      <c r="AB317" s="5">
        <f ca="1">IF(AB$4="",0,IF($P318=Lists!$AS$7,IF(AB$1/IF(OR($P319="",$P319=0),1,$P319)&lt;&gt;INT(AB$1/IF(OR($P319="",$P319=0),1,$P319)),0,SUMPRODUCT(INDIRECT(ADDRESS($B171,AB$2+1-IF(OR($P319="",$P319=0),1,$P319))&amp;":"&amp;ADDRESS($B171,AB$2)),INDIRECT(ADDRESS($B188,AB$2+1-IF(OR($P319="",$P319=0),1,$P319))&amp;":"&amp;ADDRESS($B188,AB$2)))),IF((AB$1-1)/IF(OR($P319="",$P319=0),1,$P319)&lt;&gt;INT((AB$1-1)/IF(OR($P319="",$P319=0),1,$P319)),0,SUMPRODUCT(INDIRECT(ADDRESS($B171,AB$2)&amp;":"&amp;ADDRESS($B171,AB$2+IF(OR($P319="",$P319=0),1,$P319)-1)),INDIRECT(ADDRESS($B188,AB$2)&amp;":"&amp;ADDRESS($B188,AB$2+IF(OR($P319="",$P319=0),1,$P319)-1))))))</f>
        <v>0</v>
      </c>
      <c r="AC317" s="5">
        <f ca="1">IF(AC$4="",0,IF($P318=Lists!$AS$7,IF(AC$1/IF(OR($P319="",$P319=0),1,$P319)&lt;&gt;INT(AC$1/IF(OR($P319="",$P319=0),1,$P319)),0,SUMPRODUCT(INDIRECT(ADDRESS($B171,AC$2+1-IF(OR($P319="",$P319=0),1,$P319))&amp;":"&amp;ADDRESS($B171,AC$2)),INDIRECT(ADDRESS($B188,AC$2+1-IF(OR($P319="",$P319=0),1,$P319))&amp;":"&amp;ADDRESS($B188,AC$2)))),IF((AC$1-1)/IF(OR($P319="",$P319=0),1,$P319)&lt;&gt;INT((AC$1-1)/IF(OR($P319="",$P319=0),1,$P319)),0,SUMPRODUCT(INDIRECT(ADDRESS($B171,AC$2)&amp;":"&amp;ADDRESS($B171,AC$2+IF(OR($P319="",$P319=0),1,$P319)-1)),INDIRECT(ADDRESS($B188,AC$2)&amp;":"&amp;ADDRESS($B188,AC$2+IF(OR($P319="",$P319=0),1,$P319)-1))))))</f>
        <v>0</v>
      </c>
      <c r="AD317" s="5">
        <f ca="1">IF(AD$4="",0,IF($P318=Lists!$AS$7,IF(AD$1/IF(OR($P319="",$P319=0),1,$P319)&lt;&gt;INT(AD$1/IF(OR($P319="",$P319=0),1,$P319)),0,SUMPRODUCT(INDIRECT(ADDRESS($B171,AD$2+1-IF(OR($P319="",$P319=0),1,$P319))&amp;":"&amp;ADDRESS($B171,AD$2)),INDIRECT(ADDRESS($B188,AD$2+1-IF(OR($P319="",$P319=0),1,$P319))&amp;":"&amp;ADDRESS($B188,AD$2)))),IF((AD$1-1)/IF(OR($P319="",$P319=0),1,$P319)&lt;&gt;INT((AD$1-1)/IF(OR($P319="",$P319=0),1,$P319)),0,SUMPRODUCT(INDIRECT(ADDRESS($B171,AD$2)&amp;":"&amp;ADDRESS($B171,AD$2+IF(OR($P319="",$P319=0),1,$P319)-1)),INDIRECT(ADDRESS($B188,AD$2)&amp;":"&amp;ADDRESS($B188,AD$2+IF(OR($P319="",$P319=0),1,$P319)-1))))))</f>
        <v>9000</v>
      </c>
      <c r="AE317" s="5">
        <f ca="1">IF(AE$4="",0,IF($P318=Lists!$AS$7,IF(AE$1/IF(OR($P319="",$P319=0),1,$P319)&lt;&gt;INT(AE$1/IF(OR($P319="",$P319=0),1,$P319)),0,SUMPRODUCT(INDIRECT(ADDRESS($B171,AE$2+1-IF(OR($P319="",$P319=0),1,$P319))&amp;":"&amp;ADDRESS($B171,AE$2)),INDIRECT(ADDRESS($B188,AE$2+1-IF(OR($P319="",$P319=0),1,$P319))&amp;":"&amp;ADDRESS($B188,AE$2)))),IF((AE$1-1)/IF(OR($P319="",$P319=0),1,$P319)&lt;&gt;INT((AE$1-1)/IF(OR($P319="",$P319=0),1,$P319)),0,SUMPRODUCT(INDIRECT(ADDRESS($B171,AE$2)&amp;":"&amp;ADDRESS($B171,AE$2+IF(OR($P319="",$P319=0),1,$P319)-1)),INDIRECT(ADDRESS($B188,AE$2)&amp;":"&amp;ADDRESS($B188,AE$2+IF(OR($P319="",$P319=0),1,$P319)-1))))))</f>
        <v>0</v>
      </c>
      <c r="AF317" s="5">
        <f ca="1">IF(AF$4="",0,IF($P318=Lists!$AS$7,IF(AF$1/IF(OR($P319="",$P319=0),1,$P319)&lt;&gt;INT(AF$1/IF(OR($P319="",$P319=0),1,$P319)),0,SUMPRODUCT(INDIRECT(ADDRESS($B171,AF$2+1-IF(OR($P319="",$P319=0),1,$P319))&amp;":"&amp;ADDRESS($B171,AF$2)),INDIRECT(ADDRESS($B188,AF$2+1-IF(OR($P319="",$P319=0),1,$P319))&amp;":"&amp;ADDRESS($B188,AF$2)))),IF((AF$1-1)/IF(OR($P319="",$P319=0),1,$P319)&lt;&gt;INT((AF$1-1)/IF(OR($P319="",$P319=0),1,$P319)),0,SUMPRODUCT(INDIRECT(ADDRESS($B171,AF$2)&amp;":"&amp;ADDRESS($B171,AF$2+IF(OR($P319="",$P319=0),1,$P319)-1)),INDIRECT(ADDRESS($B188,AF$2)&amp;":"&amp;ADDRESS($B188,AF$2+IF(OR($P319="",$P319=0),1,$P319)-1))))))</f>
        <v>0</v>
      </c>
      <c r="AG317" s="5">
        <f ca="1">IF(AG$4="",0,IF($P318=Lists!$AS$7,IF(AG$1/IF(OR($P319="",$P319=0),1,$P319)&lt;&gt;INT(AG$1/IF(OR($P319="",$P319=0),1,$P319)),0,SUMPRODUCT(INDIRECT(ADDRESS($B171,AG$2+1-IF(OR($P319="",$P319=0),1,$P319))&amp;":"&amp;ADDRESS($B171,AG$2)),INDIRECT(ADDRESS($B188,AG$2+1-IF(OR($P319="",$P319=0),1,$P319))&amp;":"&amp;ADDRESS($B188,AG$2)))),IF((AG$1-1)/IF(OR($P319="",$P319=0),1,$P319)&lt;&gt;INT((AG$1-1)/IF(OR($P319="",$P319=0),1,$P319)),0,SUMPRODUCT(INDIRECT(ADDRESS($B171,AG$2)&amp;":"&amp;ADDRESS($B171,AG$2+IF(OR($P319="",$P319=0),1,$P319)-1)),INDIRECT(ADDRESS($B188,AG$2)&amp;":"&amp;ADDRESS($B188,AG$2+IF(OR($P319="",$P319=0),1,$P319)-1))))))</f>
        <v>9000</v>
      </c>
      <c r="AH317" s="5">
        <f ca="1">IF(AH$4="",0,IF($P318=Lists!$AS$7,IF(AH$1/IF(OR($P319="",$P319=0),1,$P319)&lt;&gt;INT(AH$1/IF(OR($P319="",$P319=0),1,$P319)),0,SUMPRODUCT(INDIRECT(ADDRESS($B171,AH$2+1-IF(OR($P319="",$P319=0),1,$P319))&amp;":"&amp;ADDRESS($B171,AH$2)),INDIRECT(ADDRESS($B188,AH$2+1-IF(OR($P319="",$P319=0),1,$P319))&amp;":"&amp;ADDRESS($B188,AH$2)))),IF((AH$1-1)/IF(OR($P319="",$P319=0),1,$P319)&lt;&gt;INT((AH$1-1)/IF(OR($P319="",$P319=0),1,$P319)),0,SUMPRODUCT(INDIRECT(ADDRESS($B171,AH$2)&amp;":"&amp;ADDRESS($B171,AH$2+IF(OR($P319="",$P319=0),1,$P319)-1)),INDIRECT(ADDRESS($B188,AH$2)&amp;":"&amp;ADDRESS($B188,AH$2+IF(OR($P319="",$P319=0),1,$P319)-1))))))</f>
        <v>0</v>
      </c>
      <c r="AI317" s="5">
        <f ca="1">IF(AI$4="",0,IF($P318=Lists!$AS$7,IF(AI$1/IF(OR($P319="",$P319=0),1,$P319)&lt;&gt;INT(AI$1/IF(OR($P319="",$P319=0),1,$P319)),0,SUMPRODUCT(INDIRECT(ADDRESS($B171,AI$2+1-IF(OR($P319="",$P319=0),1,$P319))&amp;":"&amp;ADDRESS($B171,AI$2)),INDIRECT(ADDRESS($B188,AI$2+1-IF(OR($P319="",$P319=0),1,$P319))&amp;":"&amp;ADDRESS($B188,AI$2)))),IF((AI$1-1)/IF(OR($P319="",$P319=0),1,$P319)&lt;&gt;INT((AI$1-1)/IF(OR($P319="",$P319=0),1,$P319)),0,SUMPRODUCT(INDIRECT(ADDRESS($B171,AI$2)&amp;":"&amp;ADDRESS($B171,AI$2+IF(OR($P319="",$P319=0),1,$P319)-1)),INDIRECT(ADDRESS($B188,AI$2)&amp;":"&amp;ADDRESS($B188,AI$2+IF(OR($P319="",$P319=0),1,$P319)-1))))))</f>
        <v>0</v>
      </c>
      <c r="AJ317" s="5">
        <f ca="1">IF(AJ$4="",0,IF($P318=Lists!$AS$7,IF(AJ$1/IF(OR($P319="",$P319=0),1,$P319)&lt;&gt;INT(AJ$1/IF(OR($P319="",$P319=0),1,$P319)),0,SUMPRODUCT(INDIRECT(ADDRESS($B171,AJ$2+1-IF(OR($P319="",$P319=0),1,$P319))&amp;":"&amp;ADDRESS($B171,AJ$2)),INDIRECT(ADDRESS($B188,AJ$2+1-IF(OR($P319="",$P319=0),1,$P319))&amp;":"&amp;ADDRESS($B188,AJ$2)))),IF((AJ$1-1)/IF(OR($P319="",$P319=0),1,$P319)&lt;&gt;INT((AJ$1-1)/IF(OR($P319="",$P319=0),1,$P319)),0,SUMPRODUCT(INDIRECT(ADDRESS($B171,AJ$2)&amp;":"&amp;ADDRESS($B171,AJ$2+IF(OR($P319="",$P319=0),1,$P319)-1)),INDIRECT(ADDRESS($B188,AJ$2)&amp;":"&amp;ADDRESS($B188,AJ$2+IF(OR($P319="",$P319=0),1,$P319)-1))))))</f>
        <v>9450</v>
      </c>
      <c r="AK317" s="5">
        <f ca="1">IF(AK$4="",0,IF($P318=Lists!$AS$7,IF(AK$1/IF(OR($P319="",$P319=0),1,$P319)&lt;&gt;INT(AK$1/IF(OR($P319="",$P319=0),1,$P319)),0,SUMPRODUCT(INDIRECT(ADDRESS($B171,AK$2+1-IF(OR($P319="",$P319=0),1,$P319))&amp;":"&amp;ADDRESS($B171,AK$2)),INDIRECT(ADDRESS($B188,AK$2+1-IF(OR($P319="",$P319=0),1,$P319))&amp;":"&amp;ADDRESS($B188,AK$2)))),IF((AK$1-1)/IF(OR($P319="",$P319=0),1,$P319)&lt;&gt;INT((AK$1-1)/IF(OR($P319="",$P319=0),1,$P319)),0,SUMPRODUCT(INDIRECT(ADDRESS($B171,AK$2)&amp;":"&amp;ADDRESS($B171,AK$2+IF(OR($P319="",$P319=0),1,$P319)-1)),INDIRECT(ADDRESS($B188,AK$2)&amp;":"&amp;ADDRESS($B188,AK$2+IF(OR($P319="",$P319=0),1,$P319)-1))))))</f>
        <v>0</v>
      </c>
      <c r="AL317" s="5">
        <f ca="1">IF(AL$4="",0,IF($P318=Lists!$AS$7,IF(AL$1/IF(OR($P319="",$P319=0),1,$P319)&lt;&gt;INT(AL$1/IF(OR($P319="",$P319=0),1,$P319)),0,SUMPRODUCT(INDIRECT(ADDRESS($B171,AL$2+1-IF(OR($P319="",$P319=0),1,$P319))&amp;":"&amp;ADDRESS($B171,AL$2)),INDIRECT(ADDRESS($B188,AL$2+1-IF(OR($P319="",$P319=0),1,$P319))&amp;":"&amp;ADDRESS($B188,AL$2)))),IF((AL$1-1)/IF(OR($P319="",$P319=0),1,$P319)&lt;&gt;INT((AL$1-1)/IF(OR($P319="",$P319=0),1,$P319)),0,SUMPRODUCT(INDIRECT(ADDRESS($B171,AL$2)&amp;":"&amp;ADDRESS($B171,AL$2+IF(OR($P319="",$P319=0),1,$P319)-1)),INDIRECT(ADDRESS($B188,AL$2)&amp;":"&amp;ADDRESS($B188,AL$2+IF(OR($P319="",$P319=0),1,$P319)-1))))))</f>
        <v>0</v>
      </c>
      <c r="AM317" s="5">
        <f ca="1">IF(AM$4="",0,IF($P318=Lists!$AS$7,IF(AM$1/IF(OR($P319="",$P319=0),1,$P319)&lt;&gt;INT(AM$1/IF(OR($P319="",$P319=0),1,$P319)),0,SUMPRODUCT(INDIRECT(ADDRESS($B171,AM$2+1-IF(OR($P319="",$P319=0),1,$P319))&amp;":"&amp;ADDRESS($B171,AM$2)),INDIRECT(ADDRESS($B188,AM$2+1-IF(OR($P319="",$P319=0),1,$P319))&amp;":"&amp;ADDRESS($B188,AM$2)))),IF((AM$1-1)/IF(OR($P319="",$P319=0),1,$P319)&lt;&gt;INT((AM$1-1)/IF(OR($P319="",$P319=0),1,$P319)),0,SUMPRODUCT(INDIRECT(ADDRESS($B171,AM$2)&amp;":"&amp;ADDRESS($B171,AM$2+IF(OR($P319="",$P319=0),1,$P319)-1)),INDIRECT(ADDRESS($B188,AM$2)&amp;":"&amp;ADDRESS($B188,AM$2+IF(OR($P319="",$P319=0),1,$P319)-1))))))</f>
        <v>9450</v>
      </c>
      <c r="AN317" s="5">
        <f ca="1">IF(AN$4="",0,IF($P318=Lists!$AS$7,IF(AN$1/IF(OR($P319="",$P319=0),1,$P319)&lt;&gt;INT(AN$1/IF(OR($P319="",$P319=0),1,$P319)),0,SUMPRODUCT(INDIRECT(ADDRESS($B171,AN$2+1-IF(OR($P319="",$P319=0),1,$P319))&amp;":"&amp;ADDRESS($B171,AN$2)),INDIRECT(ADDRESS($B188,AN$2+1-IF(OR($P319="",$P319=0),1,$P319))&amp;":"&amp;ADDRESS($B188,AN$2)))),IF((AN$1-1)/IF(OR($P319="",$P319=0),1,$P319)&lt;&gt;INT((AN$1-1)/IF(OR($P319="",$P319=0),1,$P319)),0,SUMPRODUCT(INDIRECT(ADDRESS($B171,AN$2)&amp;":"&amp;ADDRESS($B171,AN$2+IF(OR($P319="",$P319=0),1,$P319)-1)),INDIRECT(ADDRESS($B188,AN$2)&amp;":"&amp;ADDRESS($B188,AN$2+IF(OR($P319="",$P319=0),1,$P319)-1))))))</f>
        <v>0</v>
      </c>
      <c r="AO317" s="5">
        <f ca="1">IF(AO$4="",0,IF($P318=Lists!$AS$7,IF(AO$1/IF(OR($P319="",$P319=0),1,$P319)&lt;&gt;INT(AO$1/IF(OR($P319="",$P319=0),1,$P319)),0,SUMPRODUCT(INDIRECT(ADDRESS($B171,AO$2+1-IF(OR($P319="",$P319=0),1,$P319))&amp;":"&amp;ADDRESS($B171,AO$2)),INDIRECT(ADDRESS($B188,AO$2+1-IF(OR($P319="",$P319=0),1,$P319))&amp;":"&amp;ADDRESS($B188,AO$2)))),IF((AO$1-1)/IF(OR($P319="",$P319=0),1,$P319)&lt;&gt;INT((AO$1-1)/IF(OR($P319="",$P319=0),1,$P319)),0,SUMPRODUCT(INDIRECT(ADDRESS($B171,AO$2)&amp;":"&amp;ADDRESS($B171,AO$2+IF(OR($P319="",$P319=0),1,$P319)-1)),INDIRECT(ADDRESS($B188,AO$2)&amp;":"&amp;ADDRESS($B188,AO$2+IF(OR($P319="",$P319=0),1,$P319)-1))))))</f>
        <v>0</v>
      </c>
      <c r="AP317" s="5">
        <f ca="1">IF(AP$4="",0,IF($P318=Lists!$AS$7,IF(AP$1/IF(OR($P319="",$P319=0),1,$P319)&lt;&gt;INT(AP$1/IF(OR($P319="",$P319=0),1,$P319)),0,SUMPRODUCT(INDIRECT(ADDRESS($B171,AP$2+1-IF(OR($P319="",$P319=0),1,$P319))&amp;":"&amp;ADDRESS($B171,AP$2)),INDIRECT(ADDRESS($B188,AP$2+1-IF(OR($P319="",$P319=0),1,$P319))&amp;":"&amp;ADDRESS($B188,AP$2)))),IF((AP$1-1)/IF(OR($P319="",$P319=0),1,$P319)&lt;&gt;INT((AP$1-1)/IF(OR($P319="",$P319=0),1,$P319)),0,SUMPRODUCT(INDIRECT(ADDRESS($B171,AP$2)&amp;":"&amp;ADDRESS($B171,AP$2+IF(OR($P319="",$P319=0),1,$P319)-1)),INDIRECT(ADDRESS($B188,AP$2)&amp;":"&amp;ADDRESS($B188,AP$2+IF(OR($P319="",$P319=0),1,$P319)-1))))))</f>
        <v>9450</v>
      </c>
      <c r="AQ317" s="5">
        <f ca="1">IF(AQ$4="",0,IF($P318=Lists!$AS$7,IF(AQ$1/IF(OR($P319="",$P319=0),1,$P319)&lt;&gt;INT(AQ$1/IF(OR($P319="",$P319=0),1,$P319)),0,SUMPRODUCT(INDIRECT(ADDRESS($B171,AQ$2+1-IF(OR($P319="",$P319=0),1,$P319))&amp;":"&amp;ADDRESS($B171,AQ$2)),INDIRECT(ADDRESS($B188,AQ$2+1-IF(OR($P319="",$P319=0),1,$P319))&amp;":"&amp;ADDRESS($B188,AQ$2)))),IF((AQ$1-1)/IF(OR($P319="",$P319=0),1,$P319)&lt;&gt;INT((AQ$1-1)/IF(OR($P319="",$P319=0),1,$P319)),0,SUMPRODUCT(INDIRECT(ADDRESS($B171,AQ$2)&amp;":"&amp;ADDRESS($B171,AQ$2+IF(OR($P319="",$P319=0),1,$P319)-1)),INDIRECT(ADDRESS($B188,AQ$2)&amp;":"&amp;ADDRESS($B188,AQ$2+IF(OR($P319="",$P319=0),1,$P319)-1))))))</f>
        <v>0</v>
      </c>
      <c r="AR317" s="5">
        <f ca="1">IF(AR$4="",0,IF($P318=Lists!$AS$7,IF(AR$1/IF(OR($P319="",$P319=0),1,$P319)&lt;&gt;INT(AR$1/IF(OR($P319="",$P319=0),1,$P319)),0,SUMPRODUCT(INDIRECT(ADDRESS($B171,AR$2+1-IF(OR($P319="",$P319=0),1,$P319))&amp;":"&amp;ADDRESS($B171,AR$2)),INDIRECT(ADDRESS($B188,AR$2+1-IF(OR($P319="",$P319=0),1,$P319))&amp;":"&amp;ADDRESS($B188,AR$2)))),IF((AR$1-1)/IF(OR($P319="",$P319=0),1,$P319)&lt;&gt;INT((AR$1-1)/IF(OR($P319="",$P319=0),1,$P319)),0,SUMPRODUCT(INDIRECT(ADDRESS($B171,AR$2)&amp;":"&amp;ADDRESS($B171,AR$2+IF(OR($P319="",$P319=0),1,$P319)-1)),INDIRECT(ADDRESS($B188,AR$2)&amp;":"&amp;ADDRESS($B188,AR$2+IF(OR($P319="",$P319=0),1,$P319)-1))))))</f>
        <v>0</v>
      </c>
      <c r="AS317" s="5">
        <f ca="1">IF(AS$4="",0,IF($P318=Lists!$AS$7,IF(AS$1/IF(OR($P319="",$P319=0),1,$P319)&lt;&gt;INT(AS$1/IF(OR($P319="",$P319=0),1,$P319)),0,SUMPRODUCT(INDIRECT(ADDRESS($B171,AS$2+1-IF(OR($P319="",$P319=0),1,$P319))&amp;":"&amp;ADDRESS($B171,AS$2)),INDIRECT(ADDRESS($B188,AS$2+1-IF(OR($P319="",$P319=0),1,$P319))&amp;":"&amp;ADDRESS($B188,AS$2)))),IF((AS$1-1)/IF(OR($P319="",$P319=0),1,$P319)&lt;&gt;INT((AS$1-1)/IF(OR($P319="",$P319=0),1,$P319)),0,SUMPRODUCT(INDIRECT(ADDRESS($B171,AS$2)&amp;":"&amp;ADDRESS($B171,AS$2+IF(OR($P319="",$P319=0),1,$P319)-1)),INDIRECT(ADDRESS($B188,AS$2)&amp;":"&amp;ADDRESS($B188,AS$2+IF(OR($P319="",$P319=0),1,$P319)-1))))))</f>
        <v>9450</v>
      </c>
      <c r="AT317" s="5">
        <f ca="1">IF(AT$4="",0,IF($P318=Lists!$AS$7,IF(AT$1/IF(OR($P319="",$P319=0),1,$P319)&lt;&gt;INT(AT$1/IF(OR($P319="",$P319=0),1,$P319)),0,SUMPRODUCT(INDIRECT(ADDRESS($B171,AT$2+1-IF(OR($P319="",$P319=0),1,$P319))&amp;":"&amp;ADDRESS($B171,AT$2)),INDIRECT(ADDRESS($B188,AT$2+1-IF(OR($P319="",$P319=0),1,$P319))&amp;":"&amp;ADDRESS($B188,AT$2)))),IF((AT$1-1)/IF(OR($P319="",$P319=0),1,$P319)&lt;&gt;INT((AT$1-1)/IF(OR($P319="",$P319=0),1,$P319)),0,SUMPRODUCT(INDIRECT(ADDRESS($B171,AT$2)&amp;":"&amp;ADDRESS($B171,AT$2+IF(OR($P319="",$P319=0),1,$P319)-1)),INDIRECT(ADDRESS($B188,AT$2)&amp;":"&amp;ADDRESS($B188,AT$2+IF(OR($P319="",$P319=0),1,$P319)-1))))))</f>
        <v>0</v>
      </c>
      <c r="AU317" s="5">
        <f ca="1">IF(AU$4="",0,IF($P318=Lists!$AS$7,IF(AU$1/IF(OR($P319="",$P319=0),1,$P319)&lt;&gt;INT(AU$1/IF(OR($P319="",$P319=0),1,$P319)),0,SUMPRODUCT(INDIRECT(ADDRESS($B171,AU$2+1-IF(OR($P319="",$P319=0),1,$P319))&amp;":"&amp;ADDRESS($B171,AU$2)),INDIRECT(ADDRESS($B188,AU$2+1-IF(OR($P319="",$P319=0),1,$P319))&amp;":"&amp;ADDRESS($B188,AU$2)))),IF((AU$1-1)/IF(OR($P319="",$P319=0),1,$P319)&lt;&gt;INT((AU$1-1)/IF(OR($P319="",$P319=0),1,$P319)),0,SUMPRODUCT(INDIRECT(ADDRESS($B171,AU$2)&amp;":"&amp;ADDRESS($B171,AU$2+IF(OR($P319="",$P319=0),1,$P319)-1)),INDIRECT(ADDRESS($B188,AU$2)&amp;":"&amp;ADDRESS($B188,AU$2+IF(OR($P319="",$P319=0),1,$P319)-1))))))</f>
        <v>0</v>
      </c>
      <c r="AV317" s="5">
        <f ca="1">IF(AV$4="",0,IF($P318=Lists!$AS$7,IF(AV$1/IF(OR($P319="",$P319=0),1,$P319)&lt;&gt;INT(AV$1/IF(OR($P319="",$P319=0),1,$P319)),0,SUMPRODUCT(INDIRECT(ADDRESS($B171,AV$2+1-IF(OR($P319="",$P319=0),1,$P319))&amp;":"&amp;ADDRESS($B171,AV$2)),INDIRECT(ADDRESS($B188,AV$2+1-IF(OR($P319="",$P319=0),1,$P319))&amp;":"&amp;ADDRESS($B188,AV$2)))),IF((AV$1-1)/IF(OR($P319="",$P319=0),1,$P319)&lt;&gt;INT((AV$1-1)/IF(OR($P319="",$P319=0),1,$P319)),0,SUMPRODUCT(INDIRECT(ADDRESS($B171,AV$2)&amp;":"&amp;ADDRESS($B171,AV$2+IF(OR($P319="",$P319=0),1,$P319)-1)),INDIRECT(ADDRESS($B188,AV$2)&amp;":"&amp;ADDRESS($B188,AV$2+IF(OR($P319="",$P319=0),1,$P319)-1))))))</f>
        <v>9922.5</v>
      </c>
      <c r="AW317" s="5">
        <f ca="1">IF(AW$4="",0,IF($P318=Lists!$AS$7,IF(AW$1/IF(OR($P319="",$P319=0),1,$P319)&lt;&gt;INT(AW$1/IF(OR($P319="",$P319=0),1,$P319)),0,SUMPRODUCT(INDIRECT(ADDRESS($B171,AW$2+1-IF(OR($P319="",$P319=0),1,$P319))&amp;":"&amp;ADDRESS($B171,AW$2)),INDIRECT(ADDRESS($B188,AW$2+1-IF(OR($P319="",$P319=0),1,$P319))&amp;":"&amp;ADDRESS($B188,AW$2)))),IF((AW$1-1)/IF(OR($P319="",$P319=0),1,$P319)&lt;&gt;INT((AW$1-1)/IF(OR($P319="",$P319=0),1,$P319)),0,SUMPRODUCT(INDIRECT(ADDRESS($B171,AW$2)&amp;":"&amp;ADDRESS($B171,AW$2+IF(OR($P319="",$P319=0),1,$P319)-1)),INDIRECT(ADDRESS($B188,AW$2)&amp;":"&amp;ADDRESS($B188,AW$2+IF(OR($P319="",$P319=0),1,$P319)-1))))))</f>
        <v>0</v>
      </c>
      <c r="AX317" s="5">
        <f ca="1">IF(AX$4="",0,IF($P318=Lists!$AS$7,IF(AX$1/IF(OR($P319="",$P319=0),1,$P319)&lt;&gt;INT(AX$1/IF(OR($P319="",$P319=0),1,$P319)),0,SUMPRODUCT(INDIRECT(ADDRESS($B171,AX$2+1-IF(OR($P319="",$P319=0),1,$P319))&amp;":"&amp;ADDRESS($B171,AX$2)),INDIRECT(ADDRESS($B188,AX$2+1-IF(OR($P319="",$P319=0),1,$P319))&amp;":"&amp;ADDRESS($B188,AX$2)))),IF((AX$1-1)/IF(OR($P319="",$P319=0),1,$P319)&lt;&gt;INT((AX$1-1)/IF(OR($P319="",$P319=0),1,$P319)),0,SUMPRODUCT(INDIRECT(ADDRESS($B171,AX$2)&amp;":"&amp;ADDRESS($B171,AX$2+IF(OR($P319="",$P319=0),1,$P319)-1)),INDIRECT(ADDRESS($B188,AX$2)&amp;":"&amp;ADDRESS($B188,AX$2+IF(OR($P319="",$P319=0),1,$P319)-1))))))</f>
        <v>0</v>
      </c>
      <c r="AY317" s="5">
        <f ca="1">IF(AY$4="",0,IF($P318=Lists!$AS$7,IF(AY$1/IF(OR($P319="",$P319=0),1,$P319)&lt;&gt;INT(AY$1/IF(OR($P319="",$P319=0),1,$P319)),0,SUMPRODUCT(INDIRECT(ADDRESS($B171,AY$2+1-IF(OR($P319="",$P319=0),1,$P319))&amp;":"&amp;ADDRESS($B171,AY$2)),INDIRECT(ADDRESS($B188,AY$2+1-IF(OR($P319="",$P319=0),1,$P319))&amp;":"&amp;ADDRESS($B188,AY$2)))),IF((AY$1-1)/IF(OR($P319="",$P319=0),1,$P319)&lt;&gt;INT((AY$1-1)/IF(OR($P319="",$P319=0),1,$P319)),0,SUMPRODUCT(INDIRECT(ADDRESS($B171,AY$2)&amp;":"&amp;ADDRESS($B171,AY$2+IF(OR($P319="",$P319=0),1,$P319)-1)),INDIRECT(ADDRESS($B188,AY$2)&amp;":"&amp;ADDRESS($B188,AY$2+IF(OR($P319="",$P319=0),1,$P319)-1))))))</f>
        <v>9922.5</v>
      </c>
      <c r="AZ317" s="5">
        <f ca="1">IF(AZ$4="",0,IF($P318=Lists!$AS$7,IF(AZ$1/IF(OR($P319="",$P319=0),1,$P319)&lt;&gt;INT(AZ$1/IF(OR($P319="",$P319=0),1,$P319)),0,SUMPRODUCT(INDIRECT(ADDRESS($B171,AZ$2+1-IF(OR($P319="",$P319=0),1,$P319))&amp;":"&amp;ADDRESS($B171,AZ$2)),INDIRECT(ADDRESS($B188,AZ$2+1-IF(OR($P319="",$P319=0),1,$P319))&amp;":"&amp;ADDRESS($B188,AZ$2)))),IF((AZ$1-1)/IF(OR($P319="",$P319=0),1,$P319)&lt;&gt;INT((AZ$1-1)/IF(OR($P319="",$P319=0),1,$P319)),0,SUMPRODUCT(INDIRECT(ADDRESS($B171,AZ$2)&amp;":"&amp;ADDRESS($B171,AZ$2+IF(OR($P319="",$P319=0),1,$P319)-1)),INDIRECT(ADDRESS($B188,AZ$2)&amp;":"&amp;ADDRESS($B188,AZ$2+IF(OR($P319="",$P319=0),1,$P319)-1))))))</f>
        <v>0</v>
      </c>
      <c r="BA317" s="5">
        <f ca="1">IF(BA$4="",0,IF($P318=Lists!$AS$7,IF(BA$1/IF(OR($P319="",$P319=0),1,$P319)&lt;&gt;INT(BA$1/IF(OR($P319="",$P319=0),1,$P319)),0,SUMPRODUCT(INDIRECT(ADDRESS($B171,BA$2+1-IF(OR($P319="",$P319=0),1,$P319))&amp;":"&amp;ADDRESS($B171,BA$2)),INDIRECT(ADDRESS($B188,BA$2+1-IF(OR($P319="",$P319=0),1,$P319))&amp;":"&amp;ADDRESS($B188,BA$2)))),IF((BA$1-1)/IF(OR($P319="",$P319=0),1,$P319)&lt;&gt;INT((BA$1-1)/IF(OR($P319="",$P319=0),1,$P319)),0,SUMPRODUCT(INDIRECT(ADDRESS($B171,BA$2)&amp;":"&amp;ADDRESS($B171,BA$2+IF(OR($P319="",$P319=0),1,$P319)-1)),INDIRECT(ADDRESS($B188,BA$2)&amp;":"&amp;ADDRESS($B188,BA$2+IF(OR($P319="",$P319=0),1,$P319)-1))))))</f>
        <v>0</v>
      </c>
      <c r="BB317" s="5">
        <f ca="1">IF(BB$4="",0,IF($P318=Lists!$AS$7,IF(BB$1/IF(OR($P319="",$P319=0),1,$P319)&lt;&gt;INT(BB$1/IF(OR($P319="",$P319=0),1,$P319)),0,SUMPRODUCT(INDIRECT(ADDRESS($B171,BB$2+1-IF(OR($P319="",$P319=0),1,$P319))&amp;":"&amp;ADDRESS($B171,BB$2)),INDIRECT(ADDRESS($B188,BB$2+1-IF(OR($P319="",$P319=0),1,$P319))&amp;":"&amp;ADDRESS($B188,BB$2)))),IF((BB$1-1)/IF(OR($P319="",$P319=0),1,$P319)&lt;&gt;INT((BB$1-1)/IF(OR($P319="",$P319=0),1,$P319)),0,SUMPRODUCT(INDIRECT(ADDRESS($B171,BB$2)&amp;":"&amp;ADDRESS($B171,BB$2+IF(OR($P319="",$P319=0),1,$P319)-1)),INDIRECT(ADDRESS($B188,BB$2)&amp;":"&amp;ADDRESS($B188,BB$2+IF(OR($P319="",$P319=0),1,$P319)-1))))))</f>
        <v>9922.5</v>
      </c>
      <c r="BC317" s="5">
        <f ca="1">IF(BC$4="",0,IF($P318=Lists!$AS$7,IF(BC$1/IF(OR($P319="",$P319=0),1,$P319)&lt;&gt;INT(BC$1/IF(OR($P319="",$P319=0),1,$P319)),0,SUMPRODUCT(INDIRECT(ADDRESS($B171,BC$2+1-IF(OR($P319="",$P319=0),1,$P319))&amp;":"&amp;ADDRESS($B171,BC$2)),INDIRECT(ADDRESS($B188,BC$2+1-IF(OR($P319="",$P319=0),1,$P319))&amp;":"&amp;ADDRESS($B188,BC$2)))),IF((BC$1-1)/IF(OR($P319="",$P319=0),1,$P319)&lt;&gt;INT((BC$1-1)/IF(OR($P319="",$P319=0),1,$P319)),0,SUMPRODUCT(INDIRECT(ADDRESS($B171,BC$2)&amp;":"&amp;ADDRESS($B171,BC$2+IF(OR($P319="",$P319=0),1,$P319)-1)),INDIRECT(ADDRESS($B188,BC$2)&amp;":"&amp;ADDRESS($B188,BC$2+IF(OR($P319="",$P319=0),1,$P319)-1))))))</f>
        <v>0</v>
      </c>
      <c r="BD317" s="5">
        <f ca="1">IF(BD$4="",0,IF($P318=Lists!$AS$7,IF(BD$1/IF(OR($P319="",$P319=0),1,$P319)&lt;&gt;INT(BD$1/IF(OR($P319="",$P319=0),1,$P319)),0,SUMPRODUCT(INDIRECT(ADDRESS($B171,BD$2+1-IF(OR($P319="",$P319=0),1,$P319))&amp;":"&amp;ADDRESS($B171,BD$2)),INDIRECT(ADDRESS($B188,BD$2+1-IF(OR($P319="",$P319=0),1,$P319))&amp;":"&amp;ADDRESS($B188,BD$2)))),IF((BD$1-1)/IF(OR($P319="",$P319=0),1,$P319)&lt;&gt;INT((BD$1-1)/IF(OR($P319="",$P319=0),1,$P319)),0,SUMPRODUCT(INDIRECT(ADDRESS($B171,BD$2)&amp;":"&amp;ADDRESS($B171,BD$2+IF(OR($P319="",$P319=0),1,$P319)-1)),INDIRECT(ADDRESS($B188,BD$2)&amp;":"&amp;ADDRESS($B188,BD$2+IF(OR($P319="",$P319=0),1,$P319)-1))))))</f>
        <v>0</v>
      </c>
      <c r="BE317" s="5">
        <f ca="1">IF(BE$4="",0,IF($P318=Lists!$AS$7,IF(BE$1/IF(OR($P319="",$P319=0),1,$P319)&lt;&gt;INT(BE$1/IF(OR($P319="",$P319=0),1,$P319)),0,SUMPRODUCT(INDIRECT(ADDRESS($B171,BE$2+1-IF(OR($P319="",$P319=0),1,$P319))&amp;":"&amp;ADDRESS($B171,BE$2)),INDIRECT(ADDRESS($B188,BE$2+1-IF(OR($P319="",$P319=0),1,$P319))&amp;":"&amp;ADDRESS($B188,BE$2)))),IF((BE$1-1)/IF(OR($P319="",$P319=0),1,$P319)&lt;&gt;INT((BE$1-1)/IF(OR($P319="",$P319=0),1,$P319)),0,SUMPRODUCT(INDIRECT(ADDRESS($B171,BE$2)&amp;":"&amp;ADDRESS($B171,BE$2+IF(OR($P319="",$P319=0),1,$P319)-1)),INDIRECT(ADDRESS($B188,BE$2)&amp;":"&amp;ADDRESS($B188,BE$2+IF(OR($P319="",$P319=0),1,$P319)-1))))))</f>
        <v>9922.5</v>
      </c>
      <c r="BF317" s="5">
        <f ca="1">IF(BF$4="",0,IF($P318=Lists!$AS$7,IF(BF$1/IF(OR($P319="",$P319=0),1,$P319)&lt;&gt;INT(BF$1/IF(OR($P319="",$P319=0),1,$P319)),0,SUMPRODUCT(INDIRECT(ADDRESS($B171,BF$2+1-IF(OR($P319="",$P319=0),1,$P319))&amp;":"&amp;ADDRESS($B171,BF$2)),INDIRECT(ADDRESS($B188,BF$2+1-IF(OR($P319="",$P319=0),1,$P319))&amp;":"&amp;ADDRESS($B188,BF$2)))),IF((BF$1-1)/IF(OR($P319="",$P319=0),1,$P319)&lt;&gt;INT((BF$1-1)/IF(OR($P319="",$P319=0),1,$P319)),0,SUMPRODUCT(INDIRECT(ADDRESS($B171,BF$2)&amp;":"&amp;ADDRESS($B171,BF$2+IF(OR($P319="",$P319=0),1,$P319)-1)),INDIRECT(ADDRESS($B188,BF$2)&amp;":"&amp;ADDRESS($B188,BF$2+IF(OR($P319="",$P319=0),1,$P319)-1))))))</f>
        <v>0</v>
      </c>
      <c r="BG317" s="5">
        <f ca="1">IF(BG$4="",0,IF($P318=Lists!$AS$7,IF(BG$1/IF(OR($P319="",$P319=0),1,$P319)&lt;&gt;INT(BG$1/IF(OR($P319="",$P319=0),1,$P319)),0,SUMPRODUCT(INDIRECT(ADDRESS($B171,BG$2+1-IF(OR($P319="",$P319=0),1,$P319))&amp;":"&amp;ADDRESS($B171,BG$2)),INDIRECT(ADDRESS($B188,BG$2+1-IF(OR($P319="",$P319=0),1,$P319))&amp;":"&amp;ADDRESS($B188,BG$2)))),IF((BG$1-1)/IF(OR($P319="",$P319=0),1,$P319)&lt;&gt;INT((BG$1-1)/IF(OR($P319="",$P319=0),1,$P319)),0,SUMPRODUCT(INDIRECT(ADDRESS($B171,BG$2)&amp;":"&amp;ADDRESS($B171,BG$2+IF(OR($P319="",$P319=0),1,$P319)-1)),INDIRECT(ADDRESS($B188,BG$2)&amp;":"&amp;ADDRESS($B188,BG$2+IF(OR($P319="",$P319=0),1,$P319)-1))))))</f>
        <v>0</v>
      </c>
      <c r="BH317" s="5">
        <f ca="1">IF(BH$4="",0,IF($P318=Lists!$AS$7,IF(BH$1/IF(OR($P319="",$P319=0),1,$P319)&lt;&gt;INT(BH$1/IF(OR($P319="",$P319=0),1,$P319)),0,SUMPRODUCT(INDIRECT(ADDRESS($B171,BH$2+1-IF(OR($P319="",$P319=0),1,$P319))&amp;":"&amp;ADDRESS($B171,BH$2)),INDIRECT(ADDRESS($B188,BH$2+1-IF(OR($P319="",$P319=0),1,$P319))&amp;":"&amp;ADDRESS($B188,BH$2)))),IF((BH$1-1)/IF(OR($P319="",$P319=0),1,$P319)&lt;&gt;INT((BH$1-1)/IF(OR($P319="",$P319=0),1,$P319)),0,SUMPRODUCT(INDIRECT(ADDRESS($B171,BH$2)&amp;":"&amp;ADDRESS($B171,BH$2+IF(OR($P319="",$P319=0),1,$P319)-1)),INDIRECT(ADDRESS($B188,BH$2)&amp;":"&amp;ADDRESS($B188,BH$2+IF(OR($P319="",$P319=0),1,$P319)-1))))))</f>
        <v>10418.625000000002</v>
      </c>
      <c r="BI317" s="5">
        <f ca="1">IF(BI$4="",0,IF($P318=Lists!$AS$7,IF(BI$1/IF(OR($P319="",$P319=0),1,$P319)&lt;&gt;INT(BI$1/IF(OR($P319="",$P319=0),1,$P319)),0,SUMPRODUCT(INDIRECT(ADDRESS($B171,BI$2+1-IF(OR($P319="",$P319=0),1,$P319))&amp;":"&amp;ADDRESS($B171,BI$2)),INDIRECT(ADDRESS($B188,BI$2+1-IF(OR($P319="",$P319=0),1,$P319))&amp;":"&amp;ADDRESS($B188,BI$2)))),IF((BI$1-1)/IF(OR($P319="",$P319=0),1,$P319)&lt;&gt;INT((BI$1-1)/IF(OR($P319="",$P319=0),1,$P319)),0,SUMPRODUCT(INDIRECT(ADDRESS($B171,BI$2)&amp;":"&amp;ADDRESS($B171,BI$2+IF(OR($P319="",$P319=0),1,$P319)-1)),INDIRECT(ADDRESS($B188,BI$2)&amp;":"&amp;ADDRESS($B188,BI$2+IF(OR($P319="",$P319=0),1,$P319)-1))))))</f>
        <v>0</v>
      </c>
      <c r="BJ317" s="5">
        <f ca="1">IF(BJ$4="",0,IF($P318=Lists!$AS$7,IF(BJ$1/IF(OR($P319="",$P319=0),1,$P319)&lt;&gt;INT(BJ$1/IF(OR($P319="",$P319=0),1,$P319)),0,SUMPRODUCT(INDIRECT(ADDRESS($B171,BJ$2+1-IF(OR($P319="",$P319=0),1,$P319))&amp;":"&amp;ADDRESS($B171,BJ$2)),INDIRECT(ADDRESS($B188,BJ$2+1-IF(OR($P319="",$P319=0),1,$P319))&amp;":"&amp;ADDRESS($B188,BJ$2)))),IF((BJ$1-1)/IF(OR($P319="",$P319=0),1,$P319)&lt;&gt;INT((BJ$1-1)/IF(OR($P319="",$P319=0),1,$P319)),0,SUMPRODUCT(INDIRECT(ADDRESS($B171,BJ$2)&amp;":"&amp;ADDRESS($B171,BJ$2+IF(OR($P319="",$P319=0),1,$P319)-1)),INDIRECT(ADDRESS($B188,BJ$2)&amp;":"&amp;ADDRESS($B188,BJ$2+IF(OR($P319="",$P319=0),1,$P319)-1))))))</f>
        <v>0</v>
      </c>
      <c r="BK317" s="5">
        <f ca="1">IF(BK$4="",0,IF($P318=Lists!$AS$7,IF(BK$1/IF(OR($P319="",$P319=0),1,$P319)&lt;&gt;INT(BK$1/IF(OR($P319="",$P319=0),1,$P319)),0,SUMPRODUCT(INDIRECT(ADDRESS($B171,BK$2+1-IF(OR($P319="",$P319=0),1,$P319))&amp;":"&amp;ADDRESS($B171,BK$2)),INDIRECT(ADDRESS($B188,BK$2+1-IF(OR($P319="",$P319=0),1,$P319))&amp;":"&amp;ADDRESS($B188,BK$2)))),IF((BK$1-1)/IF(OR($P319="",$P319=0),1,$P319)&lt;&gt;INT((BK$1-1)/IF(OR($P319="",$P319=0),1,$P319)),0,SUMPRODUCT(INDIRECT(ADDRESS($B171,BK$2)&amp;":"&amp;ADDRESS($B171,BK$2+IF(OR($P319="",$P319=0),1,$P319)-1)),INDIRECT(ADDRESS($B188,BK$2)&amp;":"&amp;ADDRESS($B188,BK$2+IF(OR($P319="",$P319=0),1,$P319)-1))))))</f>
        <v>10418.625000000002</v>
      </c>
      <c r="BL317" s="5">
        <f ca="1">IF(BL$4="",0,IF($P318=Lists!$AS$7,IF(BL$1/IF(OR($P319="",$P319=0),1,$P319)&lt;&gt;INT(BL$1/IF(OR($P319="",$P319=0),1,$P319)),0,SUMPRODUCT(INDIRECT(ADDRESS($B171,BL$2+1-IF(OR($P319="",$P319=0),1,$P319))&amp;":"&amp;ADDRESS($B171,BL$2)),INDIRECT(ADDRESS($B188,BL$2+1-IF(OR($P319="",$P319=0),1,$P319))&amp;":"&amp;ADDRESS($B188,BL$2)))),IF((BL$1-1)/IF(OR($P319="",$P319=0),1,$P319)&lt;&gt;INT((BL$1-1)/IF(OR($P319="",$P319=0),1,$P319)),0,SUMPRODUCT(INDIRECT(ADDRESS($B171,BL$2)&amp;":"&amp;ADDRESS($B171,BL$2+IF(OR($P319="",$P319=0),1,$P319)-1)),INDIRECT(ADDRESS($B188,BL$2)&amp;":"&amp;ADDRESS($B188,BL$2+IF(OR($P319="",$P319=0),1,$P319)-1))))))</f>
        <v>0</v>
      </c>
      <c r="BM317" s="5">
        <f ca="1">IF(BM$4="",0,IF($P318=Lists!$AS$7,IF(BM$1/IF(OR($P319="",$P319=0),1,$P319)&lt;&gt;INT(BM$1/IF(OR($P319="",$P319=0),1,$P319)),0,SUMPRODUCT(INDIRECT(ADDRESS($B171,BM$2+1-IF(OR($P319="",$P319=0),1,$P319))&amp;":"&amp;ADDRESS($B171,BM$2)),INDIRECT(ADDRESS($B188,BM$2+1-IF(OR($P319="",$P319=0),1,$P319))&amp;":"&amp;ADDRESS($B188,BM$2)))),IF((BM$1-1)/IF(OR($P319="",$P319=0),1,$P319)&lt;&gt;INT((BM$1-1)/IF(OR($P319="",$P319=0),1,$P319)),0,SUMPRODUCT(INDIRECT(ADDRESS($B171,BM$2)&amp;":"&amp;ADDRESS($B171,BM$2+IF(OR($P319="",$P319=0),1,$P319)-1)),INDIRECT(ADDRESS($B188,BM$2)&amp;":"&amp;ADDRESS($B188,BM$2+IF(OR($P319="",$P319=0),1,$P319)-1))))))</f>
        <v>0</v>
      </c>
      <c r="BN317" s="5">
        <f ca="1">IF(BN$4="",0,IF($P318=Lists!$AS$7,IF(BN$1/IF(OR($P319="",$P319=0),1,$P319)&lt;&gt;INT(BN$1/IF(OR($P319="",$P319=0),1,$P319)),0,SUMPRODUCT(INDIRECT(ADDRESS($B171,BN$2+1-IF(OR($P319="",$P319=0),1,$P319))&amp;":"&amp;ADDRESS($B171,BN$2)),INDIRECT(ADDRESS($B188,BN$2+1-IF(OR($P319="",$P319=0),1,$P319))&amp;":"&amp;ADDRESS($B188,BN$2)))),IF((BN$1-1)/IF(OR($P319="",$P319=0),1,$P319)&lt;&gt;INT((BN$1-1)/IF(OR($P319="",$P319=0),1,$P319)),0,SUMPRODUCT(INDIRECT(ADDRESS($B171,BN$2)&amp;":"&amp;ADDRESS($B171,BN$2+IF(OR($P319="",$P319=0),1,$P319)-1)),INDIRECT(ADDRESS($B188,BN$2)&amp;":"&amp;ADDRESS($B188,BN$2+IF(OR($P319="",$P319=0),1,$P319)-1))))))</f>
        <v>10418.625000000002</v>
      </c>
      <c r="BO317" s="5">
        <f ca="1">IF(BO$4="",0,IF($P318=Lists!$AS$7,IF(BO$1/IF(OR($P319="",$P319=0),1,$P319)&lt;&gt;INT(BO$1/IF(OR($P319="",$P319=0),1,$P319)),0,SUMPRODUCT(INDIRECT(ADDRESS($B171,BO$2+1-IF(OR($P319="",$P319=0),1,$P319))&amp;":"&amp;ADDRESS($B171,BO$2)),INDIRECT(ADDRESS($B188,BO$2+1-IF(OR($P319="",$P319=0),1,$P319))&amp;":"&amp;ADDRESS($B188,BO$2)))),IF((BO$1-1)/IF(OR($P319="",$P319=0),1,$P319)&lt;&gt;INT((BO$1-1)/IF(OR($P319="",$P319=0),1,$P319)),0,SUMPRODUCT(INDIRECT(ADDRESS($B171,BO$2)&amp;":"&amp;ADDRESS($B171,BO$2+IF(OR($P319="",$P319=0),1,$P319)-1)),INDIRECT(ADDRESS($B188,BO$2)&amp;":"&amp;ADDRESS($B188,BO$2+IF(OR($P319="",$P319=0),1,$P319)-1))))))</f>
        <v>0</v>
      </c>
      <c r="BP317" s="5">
        <f ca="1">IF(BP$4="",0,IF($P318=Lists!$AS$7,IF(BP$1/IF(OR($P319="",$P319=0),1,$P319)&lt;&gt;INT(BP$1/IF(OR($P319="",$P319=0),1,$P319)),0,SUMPRODUCT(INDIRECT(ADDRESS($B171,BP$2+1-IF(OR($P319="",$P319=0),1,$P319))&amp;":"&amp;ADDRESS($B171,BP$2)),INDIRECT(ADDRESS($B188,BP$2+1-IF(OR($P319="",$P319=0),1,$P319))&amp;":"&amp;ADDRESS($B188,BP$2)))),IF((BP$1-1)/IF(OR($P319="",$P319=0),1,$P319)&lt;&gt;INT((BP$1-1)/IF(OR($P319="",$P319=0),1,$P319)),0,SUMPRODUCT(INDIRECT(ADDRESS($B171,BP$2)&amp;":"&amp;ADDRESS($B171,BP$2+IF(OR($P319="",$P319=0),1,$P319)-1)),INDIRECT(ADDRESS($B188,BP$2)&amp;":"&amp;ADDRESS($B188,BP$2+IF(OR($P319="",$P319=0),1,$P319)-1))))))</f>
        <v>0</v>
      </c>
      <c r="BQ317" s="5">
        <f ca="1">IF(BQ$4="",0,IF($P318=Lists!$AS$7,IF(BQ$1/IF(OR($P319="",$P319=0),1,$P319)&lt;&gt;INT(BQ$1/IF(OR($P319="",$P319=0),1,$P319)),0,SUMPRODUCT(INDIRECT(ADDRESS($B171,BQ$2+1-IF(OR($P319="",$P319=0),1,$P319))&amp;":"&amp;ADDRESS($B171,BQ$2)),INDIRECT(ADDRESS($B188,BQ$2+1-IF(OR($P319="",$P319=0),1,$P319))&amp;":"&amp;ADDRESS($B188,BQ$2)))),IF((BQ$1-1)/IF(OR($P319="",$P319=0),1,$P319)&lt;&gt;INT((BQ$1-1)/IF(OR($P319="",$P319=0),1,$P319)),0,SUMPRODUCT(INDIRECT(ADDRESS($B171,BQ$2)&amp;":"&amp;ADDRESS($B171,BQ$2+IF(OR($P319="",$P319=0),1,$P319)-1)),INDIRECT(ADDRESS($B188,BQ$2)&amp;":"&amp;ADDRESS($B188,BQ$2+IF(OR($P319="",$P319=0),1,$P319)-1))))))</f>
        <v>10418.625000000002</v>
      </c>
      <c r="BR317" s="5">
        <f ca="1">IF(BR$4="",0,IF($P318=Lists!$AS$7,IF(BR$1/IF(OR($P319="",$P319=0),1,$P319)&lt;&gt;INT(BR$1/IF(OR($P319="",$P319=0),1,$P319)),0,SUMPRODUCT(INDIRECT(ADDRESS($B171,BR$2+1-IF(OR($P319="",$P319=0),1,$P319))&amp;":"&amp;ADDRESS($B171,BR$2)),INDIRECT(ADDRESS($B188,BR$2+1-IF(OR($P319="",$P319=0),1,$P319))&amp;":"&amp;ADDRESS($B188,BR$2)))),IF((BR$1-1)/IF(OR($P319="",$P319=0),1,$P319)&lt;&gt;INT((BR$1-1)/IF(OR($P319="",$P319=0),1,$P319)),0,SUMPRODUCT(INDIRECT(ADDRESS($B171,BR$2)&amp;":"&amp;ADDRESS($B171,BR$2+IF(OR($P319="",$P319=0),1,$P319)-1)),INDIRECT(ADDRESS($B188,BR$2)&amp;":"&amp;ADDRESS($B188,BR$2+IF(OR($P319="",$P319=0),1,$P319)-1))))))</f>
        <v>0</v>
      </c>
      <c r="BS317" s="5">
        <f ca="1">IF(BS$4="",0,IF($P318=Lists!$AS$7,IF(BS$1/IF(OR($P319="",$P319=0),1,$P319)&lt;&gt;INT(BS$1/IF(OR($P319="",$P319=0),1,$P319)),0,SUMPRODUCT(INDIRECT(ADDRESS($B171,BS$2+1-IF(OR($P319="",$P319=0),1,$P319))&amp;":"&amp;ADDRESS($B171,BS$2)),INDIRECT(ADDRESS($B188,BS$2+1-IF(OR($P319="",$P319=0),1,$P319))&amp;":"&amp;ADDRESS($B188,BS$2)))),IF((BS$1-1)/IF(OR($P319="",$P319=0),1,$P319)&lt;&gt;INT((BS$1-1)/IF(OR($P319="",$P319=0),1,$P319)),0,SUMPRODUCT(INDIRECT(ADDRESS($B171,BS$2)&amp;":"&amp;ADDRESS($B171,BS$2+IF(OR($P319="",$P319=0),1,$P319)-1)),INDIRECT(ADDRESS($B188,BS$2)&amp;":"&amp;ADDRESS($B188,BS$2+IF(OR($P319="",$P319=0),1,$P319)-1))))))</f>
        <v>0</v>
      </c>
      <c r="BT317" s="5">
        <f ca="1">IF(BT$4="",0,IF($P318=Lists!$AS$7,IF(BT$1/IF(OR($P319="",$P319=0),1,$P319)&lt;&gt;INT(BT$1/IF(OR($P319="",$P319=0),1,$P319)),0,SUMPRODUCT(INDIRECT(ADDRESS($B171,BT$2+1-IF(OR($P319="",$P319=0),1,$P319))&amp;":"&amp;ADDRESS($B171,BT$2)),INDIRECT(ADDRESS($B188,BT$2+1-IF(OR($P319="",$P319=0),1,$P319))&amp;":"&amp;ADDRESS($B188,BT$2)))),IF((BT$1-1)/IF(OR($P319="",$P319=0),1,$P319)&lt;&gt;INT((BT$1-1)/IF(OR($P319="",$P319=0),1,$P319)),0,SUMPRODUCT(INDIRECT(ADDRESS($B171,BT$2)&amp;":"&amp;ADDRESS($B171,BT$2+IF(OR($P319="",$P319=0),1,$P319)-1)),INDIRECT(ADDRESS($B188,BT$2)&amp;":"&amp;ADDRESS($B188,BT$2+IF(OR($P319="",$P319=0),1,$P319)-1))))))</f>
        <v>10939.556250000001</v>
      </c>
      <c r="BU317" s="5">
        <f ca="1">IF(BU$4="",0,IF($P318=Lists!$AS$7,IF(BU$1/IF(OR($P319="",$P319=0),1,$P319)&lt;&gt;INT(BU$1/IF(OR($P319="",$P319=0),1,$P319)),0,SUMPRODUCT(INDIRECT(ADDRESS($B171,BU$2+1-IF(OR($P319="",$P319=0),1,$P319))&amp;":"&amp;ADDRESS($B171,BU$2)),INDIRECT(ADDRESS($B188,BU$2+1-IF(OR($P319="",$P319=0),1,$P319))&amp;":"&amp;ADDRESS($B188,BU$2)))),IF((BU$1-1)/IF(OR($P319="",$P319=0),1,$P319)&lt;&gt;INT((BU$1-1)/IF(OR($P319="",$P319=0),1,$P319)),0,SUMPRODUCT(INDIRECT(ADDRESS($B171,BU$2)&amp;":"&amp;ADDRESS($B171,BU$2+IF(OR($P319="",$P319=0),1,$P319)-1)),INDIRECT(ADDRESS($B188,BU$2)&amp;":"&amp;ADDRESS($B188,BU$2+IF(OR($P319="",$P319=0),1,$P319)-1))))))</f>
        <v>0</v>
      </c>
      <c r="BV317" s="5">
        <f ca="1">IF(BV$4="",0,IF($P318=Lists!$AS$7,IF(BV$1/IF(OR($P319="",$P319=0),1,$P319)&lt;&gt;INT(BV$1/IF(OR($P319="",$P319=0),1,$P319)),0,SUMPRODUCT(INDIRECT(ADDRESS($B171,BV$2+1-IF(OR($P319="",$P319=0),1,$P319))&amp;":"&amp;ADDRESS($B171,BV$2)),INDIRECT(ADDRESS($B188,BV$2+1-IF(OR($P319="",$P319=0),1,$P319))&amp;":"&amp;ADDRESS($B188,BV$2)))),IF((BV$1-1)/IF(OR($P319="",$P319=0),1,$P319)&lt;&gt;INT((BV$1-1)/IF(OR($P319="",$P319=0),1,$P319)),0,SUMPRODUCT(INDIRECT(ADDRESS($B171,BV$2)&amp;":"&amp;ADDRESS($B171,BV$2+IF(OR($P319="",$P319=0),1,$P319)-1)),INDIRECT(ADDRESS($B188,BV$2)&amp;":"&amp;ADDRESS($B188,BV$2+IF(OR($P319="",$P319=0),1,$P319)-1))))))</f>
        <v>0</v>
      </c>
      <c r="BW317" s="5">
        <f ca="1">IF(BW$4="",0,IF($P318=Lists!$AS$7,IF(BW$1/IF(OR($P319="",$P319=0),1,$P319)&lt;&gt;INT(BW$1/IF(OR($P319="",$P319=0),1,$P319)),0,SUMPRODUCT(INDIRECT(ADDRESS($B171,BW$2+1-IF(OR($P319="",$P319=0),1,$P319))&amp;":"&amp;ADDRESS($B171,BW$2)),INDIRECT(ADDRESS($B188,BW$2+1-IF(OR($P319="",$P319=0),1,$P319))&amp;":"&amp;ADDRESS($B188,BW$2)))),IF((BW$1-1)/IF(OR($P319="",$P319=0),1,$P319)&lt;&gt;INT((BW$1-1)/IF(OR($P319="",$P319=0),1,$P319)),0,SUMPRODUCT(INDIRECT(ADDRESS($B171,BW$2)&amp;":"&amp;ADDRESS($B171,BW$2+IF(OR($P319="",$P319=0),1,$P319)-1)),INDIRECT(ADDRESS($B188,BW$2)&amp;":"&amp;ADDRESS($B188,BW$2+IF(OR($P319="",$P319=0),1,$P319)-1))))))</f>
        <v>10939.556250000001</v>
      </c>
      <c r="BX317" s="5">
        <f ca="1">IF(BX$4="",0,IF($P318=Lists!$AS$7,IF(BX$1/IF(OR($P319="",$P319=0),1,$P319)&lt;&gt;INT(BX$1/IF(OR($P319="",$P319=0),1,$P319)),0,SUMPRODUCT(INDIRECT(ADDRESS($B171,BX$2+1-IF(OR($P319="",$P319=0),1,$P319))&amp;":"&amp;ADDRESS($B171,BX$2)),INDIRECT(ADDRESS($B188,BX$2+1-IF(OR($P319="",$P319=0),1,$P319))&amp;":"&amp;ADDRESS($B188,BX$2)))),IF((BX$1-1)/IF(OR($P319="",$P319=0),1,$P319)&lt;&gt;INT((BX$1-1)/IF(OR($P319="",$P319=0),1,$P319)),0,SUMPRODUCT(INDIRECT(ADDRESS($B171,BX$2)&amp;":"&amp;ADDRESS($B171,BX$2+IF(OR($P319="",$P319=0),1,$P319)-1)),INDIRECT(ADDRESS($B188,BX$2)&amp;":"&amp;ADDRESS($B188,BX$2+IF(OR($P319="",$P319=0),1,$P319)-1))))))</f>
        <v>0</v>
      </c>
      <c r="BY317" s="5">
        <f ca="1">IF(BY$4="",0,IF($P318=Lists!$AS$7,IF(BY$1/IF(OR($P319="",$P319=0),1,$P319)&lt;&gt;INT(BY$1/IF(OR($P319="",$P319=0),1,$P319)),0,SUMPRODUCT(INDIRECT(ADDRESS($B171,BY$2+1-IF(OR($P319="",$P319=0),1,$P319))&amp;":"&amp;ADDRESS($B171,BY$2)),INDIRECT(ADDRESS($B188,BY$2+1-IF(OR($P319="",$P319=0),1,$P319))&amp;":"&amp;ADDRESS($B188,BY$2)))),IF((BY$1-1)/IF(OR($P319="",$P319=0),1,$P319)&lt;&gt;INT((BY$1-1)/IF(OR($P319="",$P319=0),1,$P319)),0,SUMPRODUCT(INDIRECT(ADDRESS($B171,BY$2)&amp;":"&amp;ADDRESS($B171,BY$2+IF(OR($P319="",$P319=0),1,$P319)-1)),INDIRECT(ADDRESS($B188,BY$2)&amp;":"&amp;ADDRESS($B188,BY$2+IF(OR($P319="",$P319=0),1,$P319)-1))))))</f>
        <v>0</v>
      </c>
      <c r="BZ317" s="5">
        <f ca="1">IF(BZ$4="",0,IF($P318=Lists!$AS$7,IF(BZ$1/IF(OR($P319="",$P319=0),1,$P319)&lt;&gt;INT(BZ$1/IF(OR($P319="",$P319=0),1,$P319)),0,SUMPRODUCT(INDIRECT(ADDRESS($B171,BZ$2+1-IF(OR($P319="",$P319=0),1,$P319))&amp;":"&amp;ADDRESS($B171,BZ$2)),INDIRECT(ADDRESS($B188,BZ$2+1-IF(OR($P319="",$P319=0),1,$P319))&amp;":"&amp;ADDRESS($B188,BZ$2)))),IF((BZ$1-1)/IF(OR($P319="",$P319=0),1,$P319)&lt;&gt;INT((BZ$1-1)/IF(OR($P319="",$P319=0),1,$P319)),0,SUMPRODUCT(INDIRECT(ADDRESS($B171,BZ$2)&amp;":"&amp;ADDRESS($B171,BZ$2+IF(OR($P319="",$P319=0),1,$P319)-1)),INDIRECT(ADDRESS($B188,BZ$2)&amp;":"&amp;ADDRESS($B188,BZ$2+IF(OR($P319="",$P319=0),1,$P319)-1))))))</f>
        <v>10939.556250000001</v>
      </c>
      <c r="CA317" s="5">
        <f ca="1">IF(CA$4="",0,IF($P318=Lists!$AS$7,IF(CA$1/IF(OR($P319="",$P319=0),1,$P319)&lt;&gt;INT(CA$1/IF(OR($P319="",$P319=0),1,$P319)),0,SUMPRODUCT(INDIRECT(ADDRESS($B171,CA$2+1-IF(OR($P319="",$P319=0),1,$P319))&amp;":"&amp;ADDRESS($B171,CA$2)),INDIRECT(ADDRESS($B188,CA$2+1-IF(OR($P319="",$P319=0),1,$P319))&amp;":"&amp;ADDRESS($B188,CA$2)))),IF((CA$1-1)/IF(OR($P319="",$P319=0),1,$P319)&lt;&gt;INT((CA$1-1)/IF(OR($P319="",$P319=0),1,$P319)),0,SUMPRODUCT(INDIRECT(ADDRESS($B171,CA$2)&amp;":"&amp;ADDRESS($B171,CA$2+IF(OR($P319="",$P319=0),1,$P319)-1)),INDIRECT(ADDRESS($B188,CA$2)&amp;":"&amp;ADDRESS($B188,CA$2+IF(OR($P319="",$P319=0),1,$P319)-1))))))</f>
        <v>0</v>
      </c>
      <c r="CB317" s="5">
        <f ca="1">IF(CB$4="",0,IF($P318=Lists!$AS$7,IF(CB$1/IF(OR($P319="",$P319=0),1,$P319)&lt;&gt;INT(CB$1/IF(OR($P319="",$P319=0),1,$P319)),0,SUMPRODUCT(INDIRECT(ADDRESS($B171,CB$2+1-IF(OR($P319="",$P319=0),1,$P319))&amp;":"&amp;ADDRESS($B171,CB$2)),INDIRECT(ADDRESS($B188,CB$2+1-IF(OR($P319="",$P319=0),1,$P319))&amp;":"&amp;ADDRESS($B188,CB$2)))),IF((CB$1-1)/IF(OR($P319="",$P319=0),1,$P319)&lt;&gt;INT((CB$1-1)/IF(OR($P319="",$P319=0),1,$P319)),0,SUMPRODUCT(INDIRECT(ADDRESS($B171,CB$2)&amp;":"&amp;ADDRESS($B171,CB$2+IF(OR($P319="",$P319=0),1,$P319)-1)),INDIRECT(ADDRESS($B188,CB$2)&amp;":"&amp;ADDRESS($B188,CB$2+IF(OR($P319="",$P319=0),1,$P319)-1))))))</f>
        <v>0</v>
      </c>
      <c r="CC317" s="5">
        <f ca="1">IF(CC$4="",0,IF($P318=Lists!$AS$7,IF(CC$1/IF(OR($P319="",$P319=0),1,$P319)&lt;&gt;INT(CC$1/IF(OR($P319="",$P319=0),1,$P319)),0,SUMPRODUCT(INDIRECT(ADDRESS($B171,CC$2+1-IF(OR($P319="",$P319=0),1,$P319))&amp;":"&amp;ADDRESS($B171,CC$2)),INDIRECT(ADDRESS($B188,CC$2+1-IF(OR($P319="",$P319=0),1,$P319))&amp;":"&amp;ADDRESS($B188,CC$2)))),IF((CC$1-1)/IF(OR($P319="",$P319=0),1,$P319)&lt;&gt;INT((CC$1-1)/IF(OR($P319="",$P319=0),1,$P319)),0,SUMPRODUCT(INDIRECT(ADDRESS($B171,CC$2)&amp;":"&amp;ADDRESS($B171,CC$2+IF(OR($P319="",$P319=0),1,$P319)-1)),INDIRECT(ADDRESS($B188,CC$2)&amp;":"&amp;ADDRESS($B188,CC$2+IF(OR($P319="",$P319=0),1,$P319)-1))))))</f>
        <v>10939.556250000001</v>
      </c>
      <c r="CD317" s="5">
        <f ca="1">IF(CD$4="",0,IF($P318=Lists!$AS$7,IF(CD$1/IF(OR($P319="",$P319=0),1,$P319)&lt;&gt;INT(CD$1/IF(OR($P319="",$P319=0),1,$P319)),0,SUMPRODUCT(INDIRECT(ADDRESS($B171,CD$2+1-IF(OR($P319="",$P319=0),1,$P319))&amp;":"&amp;ADDRESS($B171,CD$2)),INDIRECT(ADDRESS($B188,CD$2+1-IF(OR($P319="",$P319=0),1,$P319))&amp;":"&amp;ADDRESS($B188,CD$2)))),IF((CD$1-1)/IF(OR($P319="",$P319=0),1,$P319)&lt;&gt;INT((CD$1-1)/IF(OR($P319="",$P319=0),1,$P319)),0,SUMPRODUCT(INDIRECT(ADDRESS($B171,CD$2)&amp;":"&amp;ADDRESS($B171,CD$2+IF(OR($P319="",$P319=0),1,$P319)-1)),INDIRECT(ADDRESS($B188,CD$2)&amp;":"&amp;ADDRESS($B188,CD$2+IF(OR($P319="",$P319=0),1,$P319)-1))))))</f>
        <v>0</v>
      </c>
      <c r="CE317" s="5">
        <f ca="1">IF(CE$4="",0,IF($P318=Lists!$AS$7,IF(CE$1/IF(OR($P319="",$P319=0),1,$P319)&lt;&gt;INT(CE$1/IF(OR($P319="",$P319=0),1,$P319)),0,SUMPRODUCT(INDIRECT(ADDRESS($B171,CE$2+1-IF(OR($P319="",$P319=0),1,$P319))&amp;":"&amp;ADDRESS($B171,CE$2)),INDIRECT(ADDRESS($B188,CE$2+1-IF(OR($P319="",$P319=0),1,$P319))&amp;":"&amp;ADDRESS($B188,CE$2)))),IF((CE$1-1)/IF(OR($P319="",$P319=0),1,$P319)&lt;&gt;INT((CE$1-1)/IF(OR($P319="",$P319=0),1,$P319)),0,SUMPRODUCT(INDIRECT(ADDRESS($B171,CE$2)&amp;":"&amp;ADDRESS($B171,CE$2+IF(OR($P319="",$P319=0),1,$P319)-1)),INDIRECT(ADDRESS($B188,CE$2)&amp;":"&amp;ADDRESS($B188,CE$2+IF(OR($P319="",$P319=0),1,$P319)-1))))))</f>
        <v>0</v>
      </c>
      <c r="CF317" s="5">
        <f ca="1">IF(CF$4="",0,IF($P318=Lists!$AS$7,IF(CF$1/IF(OR($P319="",$P319=0),1,$P319)&lt;&gt;INT(CF$1/IF(OR($P319="",$P319=0),1,$P319)),0,SUMPRODUCT(INDIRECT(ADDRESS($B171,CF$2+1-IF(OR($P319="",$P319=0),1,$P319))&amp;":"&amp;ADDRESS($B171,CF$2)),INDIRECT(ADDRESS($B188,CF$2+1-IF(OR($P319="",$P319=0),1,$P319))&amp;":"&amp;ADDRESS($B188,CF$2)))),IF((CF$1-1)/IF(OR($P319="",$P319=0),1,$P319)&lt;&gt;INT((CF$1-1)/IF(OR($P319="",$P319=0),1,$P319)),0,SUMPRODUCT(INDIRECT(ADDRESS($B171,CF$2)&amp;":"&amp;ADDRESS($B171,CF$2+IF(OR($P319="",$P319=0),1,$P319)-1)),INDIRECT(ADDRESS($B188,CF$2)&amp;":"&amp;ADDRESS($B188,CF$2+IF(OR($P319="",$P319=0),1,$P319)-1))))))</f>
        <v>0</v>
      </c>
    </row>
    <row r="318" spans="2:84" x14ac:dyDescent="0.3">
      <c r="B318" s="13">
        <f>ROW()</f>
        <v>318</v>
      </c>
      <c r="H318" s="1" t="str">
        <f t="shared" si="203"/>
        <v>Оплата постоянных расходов</v>
      </c>
      <c r="I318" s="1" t="str">
        <f>I317</f>
        <v>Прочие расходы</v>
      </c>
      <c r="J318" s="1" t="str">
        <f>Lists!$AS$4</f>
        <v>Способ оплаты</v>
      </c>
      <c r="M318" s="53" t="str">
        <f t="shared" ref="M318" si="211">$M$306</f>
        <v>из вып. списка</v>
      </c>
      <c r="O318" s="82"/>
      <c r="P318" s="84" t="s">
        <v>185</v>
      </c>
      <c r="Q318" s="90" t="s">
        <v>5</v>
      </c>
      <c r="W318" s="34"/>
    </row>
    <row r="319" spans="2:84" x14ac:dyDescent="0.3">
      <c r="B319" s="13">
        <f>ROW()</f>
        <v>319</v>
      </c>
      <c r="H319" s="1" t="str">
        <f t="shared" si="203"/>
        <v>Оплата постоянных расходов</v>
      </c>
      <c r="I319" s="1" t="str">
        <f>I317</f>
        <v>Прочие расходы</v>
      </c>
      <c r="J319" s="1" t="str">
        <f>$J$307</f>
        <v>Количество оплачиваемых за раз периодов</v>
      </c>
      <c r="M319" s="53" t="str">
        <f t="shared" ref="M319" si="212">$M$307</f>
        <v>кол-во периодов</v>
      </c>
      <c r="O319" s="82"/>
      <c r="P319" s="84">
        <v>3</v>
      </c>
      <c r="W319" s="34"/>
    </row>
    <row r="320" spans="2:84" s="26" customFormat="1" ht="12" x14ac:dyDescent="0.25">
      <c r="B320" s="13"/>
      <c r="M320" s="55"/>
      <c r="N320" s="44" t="s">
        <v>21</v>
      </c>
      <c r="O320" s="45"/>
      <c r="P320" s="46"/>
      <c r="Q320" s="89"/>
      <c r="U320" s="41"/>
      <c r="V320" s="42"/>
      <c r="W320" s="43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</row>
    <row r="322" spans="2:84" x14ac:dyDescent="0.3">
      <c r="B322" s="13">
        <f>ROW()</f>
        <v>322</v>
      </c>
      <c r="H322" s="1" t="s">
        <v>188</v>
      </c>
      <c r="M322" s="53" t="s">
        <v>18</v>
      </c>
      <c r="P322" s="72" t="str">
        <f>Lists!$AI$10</f>
        <v>CF(-)</v>
      </c>
      <c r="U322" s="5">
        <f ca="1">SUM(INDIRECT(ADDRESS($B322,$X$2)&amp;":"&amp;ADDRESS($B322,$X$2-1+$P$8)))</f>
        <v>35689051.372497678</v>
      </c>
      <c r="X322" s="5">
        <f ca="1">IF(X$4="",0,SUMIFS($W95:W95,$W$1:W$1,(X$1-1))+SUMIFS($W156:W156,$W$1:W$1,(X$1-1)))</f>
        <v>0</v>
      </c>
      <c r="Y322" s="5">
        <f ca="1">IF(Y$4="",0,SUMIFS($W95:X95,$W$1:X$1,(Y$1-1))+SUMIFS($W156:X156,$W$1:X$1,(Y$1-1)))</f>
        <v>84000</v>
      </c>
      <c r="Z322" s="5">
        <f ca="1">IF(Z$4="",0,SUMIFS($W95:Y95,$W$1:Y$1,(Z$1-1))+SUMIFS($W156:Y156,$W$1:Y$1,(Z$1-1)))</f>
        <v>135000</v>
      </c>
      <c r="AA322" s="5">
        <f ca="1">IF(AA$4="",0,SUMIFS($W95:Z95,$W$1:Z$1,(AA$1-1))+SUMIFS($W156:Z156,$W$1:Z$1,(AA$1-1)))</f>
        <v>204000</v>
      </c>
      <c r="AB322" s="5">
        <f ca="1">IF(AB$4="",0,SUMIFS($W95:AA95,$W$1:AA$1,(AB$1-1))+SUMIFS($W156:AA156,$W$1:AA$1,(AB$1-1)))</f>
        <v>204000</v>
      </c>
      <c r="AC322" s="5">
        <f ca="1">IF(AC$4="",0,SUMIFS($W95:AB95,$W$1:AB$1,(AC$1-1))+SUMIFS($W156:AB156,$W$1:AB$1,(AC$1-1)))</f>
        <v>228000</v>
      </c>
      <c r="AD322" s="5">
        <f ca="1">IF(AD$4="",0,SUMIFS($W95:AC95,$W$1:AC$1,(AD$1-1))+SUMIFS($W156:AC156,$W$1:AC$1,(AD$1-1)))</f>
        <v>228000</v>
      </c>
      <c r="AE322" s="5">
        <f ca="1">IF(AE$4="",0,SUMIFS($W95:AD95,$W$1:AD$1,(AE$1-1))+SUMIFS($W156:AD156,$W$1:AD$1,(AE$1-1)))</f>
        <v>232500</v>
      </c>
      <c r="AF322" s="5">
        <f ca="1">IF(AF$4="",0,SUMIFS($W95:AE95,$W$1:AE$1,(AF$1-1))+SUMIFS($W156:AE156,$W$1:AE$1,(AF$1-1)))</f>
        <v>256500</v>
      </c>
      <c r="AG322" s="5">
        <f ca="1">IF(AG$4="",0,SUMIFS($W95:AF95,$W$1:AF$1,(AG$1-1))+SUMIFS($W156:AF156,$W$1:AF$1,(AG$1-1)))</f>
        <v>278025</v>
      </c>
      <c r="AH322" s="5">
        <f ca="1">IF(AH$4="",0,SUMIFS($W95:AG95,$W$1:AG$1,(AH$1-1))+SUMIFS($W156:AG156,$W$1:AG$1,(AH$1-1)))</f>
        <v>302025</v>
      </c>
      <c r="AI322" s="5">
        <f ca="1">IF(AI$4="",0,SUMIFS($W95:AH95,$W$1:AH$1,(AI$1-1))+SUMIFS($W156:AH156,$W$1:AH$1,(AI$1-1)))</f>
        <v>302025</v>
      </c>
      <c r="AJ322" s="5">
        <f ca="1">IF(AJ$4="",0,SUMIFS($W95:AI95,$W$1:AI$1,(AJ$1-1))+SUMIFS($W156:AI156,$W$1:AI$1,(AJ$1-1)))</f>
        <v>302025</v>
      </c>
      <c r="AK322" s="5">
        <f ca="1">IF(AK$4="",0,SUMIFS($W95:AJ95,$W$1:AJ$1,(AK$1-1))+SUMIFS($W156:AJ156,$W$1:AJ$1,(AK$1-1)))</f>
        <v>334775.625</v>
      </c>
      <c r="AL322" s="5">
        <f ca="1">IF(AL$4="",0,SUMIFS($W95:AK95,$W$1:AK$1,(AL$1-1))+SUMIFS($W156:AK156,$W$1:AK$1,(AL$1-1)))</f>
        <v>334775.625</v>
      </c>
      <c r="AM322" s="5">
        <f ca="1">IF(AM$4="",0,SUMIFS($W95:AL95,$W$1:AL$1,(AM$1-1))+SUMIFS($W156:AL156,$W$1:AL$1,(AM$1-1)))</f>
        <v>334775.625</v>
      </c>
      <c r="AN322" s="5">
        <f ca="1">IF(AN$4="",0,SUMIFS($W95:AM95,$W$1:AM$1,(AN$1-1))+SUMIFS($W156:AM156,$W$1:AM$1,(AN$1-1)))</f>
        <v>359495.625</v>
      </c>
      <c r="AO322" s="5">
        <f ca="1">IF(AO$4="",0,SUMIFS($W95:AN95,$W$1:AN$1,(AO$1-1))+SUMIFS($W156:AN156,$W$1:AN$1,(AO$1-1)))</f>
        <v>381558.75</v>
      </c>
      <c r="AP322" s="5">
        <f ca="1">IF(AP$4="",0,SUMIFS($W95:AO95,$W$1:AO$1,(AP$1-1))+SUMIFS($W156:AO156,$W$1:AO$1,(AP$1-1)))</f>
        <v>406278.75</v>
      </c>
      <c r="AQ322" s="5">
        <f ca="1">IF(AQ$4="",0,SUMIFS($W95:AP95,$W$1:AP$1,(AQ$1-1))+SUMIFS($W156:AP156,$W$1:AP$1,(AQ$1-1)))</f>
        <v>412109.71874999988</v>
      </c>
      <c r="AR322" s="5">
        <f ca="1">IF(AR$4="",0,SUMIFS($W95:AQ95,$W$1:AQ$1,(AR$1-1))+SUMIFS($W156:AQ156,$W$1:AQ$1,(AR$1-1)))</f>
        <v>412109.71874999988</v>
      </c>
      <c r="AS322" s="5">
        <f ca="1">IF(AS$4="",0,SUMIFS($W95:AR95,$W$1:AR$1,(AS$1-1))+SUMIFS($W156:AR156,$W$1:AR$1,(AS$1-1)))</f>
        <v>462675.09374999994</v>
      </c>
      <c r="AT322" s="5">
        <f ca="1">IF(AT$4="",0,SUMIFS($W95:AS95,$W$1:AS$1,(AT$1-1))+SUMIFS($W156:AS156,$W$1:AS$1,(AT$1-1)))</f>
        <v>462675.09374999994</v>
      </c>
      <c r="AU322" s="5">
        <f ca="1">IF(AU$4="",0,SUMIFS($W95:AT95,$W$1:AT$1,(AU$1-1))+SUMIFS($W156:AT156,$W$1:AT$1,(AU$1-1)))</f>
        <v>487395.09374999994</v>
      </c>
      <c r="AV322" s="5">
        <f ca="1">IF(AV$4="",0,SUMIFS($W95:AU95,$W$1:AU$1,(AV$1-1))+SUMIFS($W156:AU156,$W$1:AU$1,(AV$1-1)))</f>
        <v>487395.09374999994</v>
      </c>
      <c r="AW322" s="5">
        <f ca="1">IF(AW$4="",0,SUMIFS($W95:AV95,$W$1:AV$1,(AW$1-1))+SUMIFS($W156:AV156,$W$1:AV$1,(AW$1-1)))</f>
        <v>523872.44179687486</v>
      </c>
      <c r="AX322" s="5">
        <f ca="1">IF(AX$4="",0,SUMIFS($W95:AW95,$W$1:AW$1,(AX$1-1))+SUMIFS($W156:AW156,$W$1:AW$1,(AX$1-1)))</f>
        <v>549334.04179687495</v>
      </c>
      <c r="AY322" s="5">
        <f ca="1">IF(AY$4="",0,SUMIFS($W95:AX95,$W$1:AX$1,(AY$1-1))+SUMIFS($W156:AX156,$W$1:AX$1,(AY$1-1)))</f>
        <v>549334.04179687495</v>
      </c>
      <c r="AZ322" s="5">
        <f ca="1">IF(AZ$4="",0,SUMIFS($W95:AY95,$W$1:AY$1,(AZ$1-1))+SUMIFS($W156:AY156,$W$1:AY$1,(AZ$1-1)))</f>
        <v>549334.04179687495</v>
      </c>
      <c r="BA322" s="5">
        <f ca="1">IF(BA$4="",0,SUMIFS($W95:AZ95,$W$1:AZ$1,(BA$1-1))+SUMIFS($W156:AZ156,$W$1:AZ$1,(BA$1-1)))</f>
        <v>574795.64179687481</v>
      </c>
      <c r="BB322" s="5">
        <f ca="1">IF(BB$4="",0,SUMIFS($W95:BA95,$W$1:BA$1,(BB$1-1))+SUMIFS($W156:BA156,$W$1:BA$1,(BB$1-1)))</f>
        <v>574795.64179687481</v>
      </c>
      <c r="BC322" s="5">
        <f ca="1">IF(BC$4="",0,SUMIFS($W95:BB95,$W$1:BB$1,(BC$1-1))+SUMIFS($W156:BB156,$W$1:BB$1,(BC$1-1)))</f>
        <v>607625.19284179679</v>
      </c>
      <c r="BD322" s="5">
        <f ca="1">IF(BD$4="",0,SUMIFS($W95:BC95,$W$1:BC$1,(BD$1-1))+SUMIFS($W156:BC156,$W$1:BC$1,(BD$1-1)))</f>
        <v>607625.19284179679</v>
      </c>
      <c r="BE322" s="5">
        <f ca="1">IF(BE$4="",0,SUMIFS($W95:BD95,$W$1:BD$1,(BE$1-1))+SUMIFS($W156:BD156,$W$1:BD$1,(BE$1-1)))</f>
        <v>631384.76531249983</v>
      </c>
      <c r="BF322" s="5">
        <f ca="1">IF(BF$4="",0,SUMIFS($W95:BE95,$W$1:BE$1,(BF$1-1))+SUMIFS($W156:BE156,$W$1:BE$1,(BF$1-1)))</f>
        <v>656846.36531249993</v>
      </c>
      <c r="BG322" s="5">
        <f ca="1">IF(BG$4="",0,SUMIFS($W95:BF95,$W$1:BF$1,(BG$1-1))+SUMIFS($W156:BF156,$W$1:BF$1,(BG$1-1)))</f>
        <v>656846.36531249993</v>
      </c>
      <c r="BH322" s="5">
        <f ca="1">IF(BH$4="",0,SUMIFS($W95:BG95,$W$1:BG$1,(BH$1-1))+SUMIFS($W156:BG156,$W$1:BG$1,(BH$1-1)))</f>
        <v>656846.36531249993</v>
      </c>
      <c r="BI322" s="5">
        <f ca="1">IF(BI$4="",0,SUMIFS($W95:BH95,$W$1:BH$1,(BI$1-1))+SUMIFS($W156:BH156,$W$1:BH$1,(BI$1-1)))</f>
        <v>701147.97644531238</v>
      </c>
      <c r="BJ322" s="5">
        <f ca="1">IF(BJ$4="",0,SUMIFS($W95:BI95,$W$1:BI$1,(BJ$1-1))+SUMIFS($W156:BI156,$W$1:BI$1,(BJ$1-1)))</f>
        <v>701147.97644531238</v>
      </c>
      <c r="BK322" s="5">
        <f ca="1">IF(BK$4="",0,SUMIFS($W95:BJ95,$W$1:BJ$1,(BK$1-1))+SUMIFS($W156:BJ156,$W$1:BJ$1,(BK$1-1)))</f>
        <v>727373.42444531247</v>
      </c>
      <c r="BL322" s="5">
        <f ca="1">IF(BL$4="",0,SUMIFS($W95:BK95,$W$1:BK$1,(BL$1-1))+SUMIFS($W156:BK156,$W$1:BK$1,(BL$1-1)))</f>
        <v>727373.42444531247</v>
      </c>
      <c r="BM322" s="5">
        <f ca="1">IF(BM$4="",0,SUMIFS($W95:BL95,$W$1:BL$1,(BM$1-1))+SUMIFS($W156:BL156,$W$1:BL$1,(BM$1-1)))</f>
        <v>807392.27030200185</v>
      </c>
      <c r="BN322" s="5">
        <f ca="1">IF(BN$4="",0,SUMIFS($W95:BM95,$W$1:BM$1,(BN$1-1))+SUMIFS($W156:BM156,$W$1:BM$1,(BN$1-1)))</f>
        <v>833617.71830200183</v>
      </c>
      <c r="BO322" s="5">
        <f ca="1">IF(BO$4="",0,SUMIFS($W95:BN95,$W$1:BN$1,(BO$1-1))+SUMIFS($W156:BN156,$W$1:BN$1,(BO$1-1)))</f>
        <v>843967.98205955187</v>
      </c>
      <c r="BP322" s="5">
        <f ca="1">IF(BP$4="",0,SUMIFS($W95:BO95,$W$1:BO$1,(BP$1-1))+SUMIFS($W156:BO156,$W$1:BO$1,(BP$1-1)))</f>
        <v>843967.98205955187</v>
      </c>
      <c r="BQ322" s="5">
        <f ca="1">IF(BQ$4="",0,SUMIFS($W95:BP95,$W$1:BP$1,(BQ$1-1))+SUMIFS($W156:BP156,$W$1:BP$1,(BQ$1-1)))</f>
        <v>870193.43005955184</v>
      </c>
      <c r="BR322" s="5">
        <f ca="1">IF(BR$4="",0,SUMIFS($W95:BQ95,$W$1:BQ$1,(BR$1-1))+SUMIFS($W156:BQ156,$W$1:BQ$1,(BR$1-1)))</f>
        <v>870193.43005955184</v>
      </c>
      <c r="BS322" s="5">
        <f ca="1">IF(BS$4="",0,SUMIFS($W95:BR95,$W$1:BR$1,(BS$1-1))+SUMIFS($W156:BR156,$W$1:BR$1,(BS$1-1)))</f>
        <v>896418.87805955182</v>
      </c>
      <c r="BT322" s="5">
        <f ca="1">IF(BT$4="",0,SUMIFS($W95:BS95,$W$1:BS$1,(BT$1-1))+SUMIFS($W156:BS156,$W$1:BS$1,(BT$1-1)))</f>
        <v>896418.87805955182</v>
      </c>
      <c r="BU322" s="5">
        <f ca="1">IF(BU$4="",0,SUMIFS($W95:BT95,$W$1:BT$1,(BU$1-1))+SUMIFS($W156:BT156,$W$1:BT$1,(BU$1-1)))</f>
        <v>946776.10117874877</v>
      </c>
      <c r="BV322" s="5">
        <f ca="1">IF(BV$4="",0,SUMIFS($W95:BU95,$W$1:BU$1,(BV$1-1))+SUMIFS($W156:BU156,$W$1:BU$1,(BV$1-1)))</f>
        <v>973788.31261874875</v>
      </c>
      <c r="BW322" s="5">
        <f ca="1">IF(BW$4="",0,SUMIFS($W95:BV95,$W$1:BV$1,(BW$1-1))+SUMIFS($W156:BV156,$W$1:BV$1,(BW$1-1)))</f>
        <v>973788.31261874875</v>
      </c>
      <c r="BX322" s="5">
        <f ca="1">IF(BX$4="",0,SUMIFS($W95:BW95,$W$1:BW$1,(BX$1-1))+SUMIFS($W156:BW156,$W$1:BW$1,(BX$1-1)))</f>
        <v>973788.31261874875</v>
      </c>
      <c r="BY322" s="5">
        <f ca="1">IF(BY$4="",0,SUMIFS($W95:BX95,$W$1:BX$1,(BY$1-1))+SUMIFS($W156:BX156,$W$1:BX$1,(BY$1-1)))</f>
        <v>1000800.5240587487</v>
      </c>
      <c r="BZ322" s="5">
        <f ca="1">IF(BZ$4="",0,SUMIFS($W95:BY95,$W$1:BY$1,(BZ$1-1))+SUMIFS($W156:BY156,$W$1:BY$1,(BZ$1-1)))</f>
        <v>1000800.5240587487</v>
      </c>
      <c r="CA322" s="5">
        <f ca="1">IF(CA$4="",0,SUMIFS($W95:BZ95,$W$1:BZ$1,(CA$1-1))+SUMIFS($W156:BZ156,$W$1:BZ$1,(CA$1-1)))</f>
        <v>1039326.6428802174</v>
      </c>
      <c r="CB322" s="5">
        <f ca="1">IF(CB$4="",0,SUMIFS($W95:CA95,$W$1:CA$1,(CB$1-1))+SUMIFS($W156:CA156,$W$1:CA$1,(CB$1-1)))</f>
        <v>1039326.6428802174</v>
      </c>
      <c r="CC322" s="5">
        <f ca="1">IF(CC$4="",0,SUMIFS($W95:CB95,$W$1:CB$1,(CC$1-1))+SUMIFS($W156:CB156,$W$1:CB$1,(CC$1-1)))</f>
        <v>1065552.7652491184</v>
      </c>
      <c r="CD322" s="5">
        <f ca="1">IF(CD$4="",0,SUMIFS($W95:CC95,$W$1:CC$1,(CD$1-1))+SUMIFS($W156:CC156,$W$1:CC$1,(CD$1-1)))</f>
        <v>1092564.9766891184</v>
      </c>
      <c r="CE322" s="5">
        <f ca="1">IF(CE$4="",0,SUMIFS($W95:CD95,$W$1:CD$1,(CE$1-1))+SUMIFS($W156:CD156,$W$1:CD$1,(CE$1-1)))</f>
        <v>1092564.9766891184</v>
      </c>
      <c r="CF322" s="5">
        <f ca="1">IF(CF$4="",0,SUMIFS($W95:CE95,$W$1:CE$1,(CF$1-1))+SUMIFS($W156:CE156,$W$1:CE$1,(CF$1-1)))</f>
        <v>0</v>
      </c>
    </row>
    <row r="324" spans="2:84" x14ac:dyDescent="0.3">
      <c r="B324" s="13">
        <f>ROW()</f>
        <v>324</v>
      </c>
      <c r="H324" s="1" t="s">
        <v>250</v>
      </c>
      <c r="M324" s="53" t="s">
        <v>18</v>
      </c>
      <c r="P324" s="72" t="str">
        <f>Lists!$AI$10</f>
        <v>CF(-)</v>
      </c>
      <c r="U324" s="5">
        <f ca="1">SUM(INDIRECT(ADDRESS($B324,$X$2)&amp;":"&amp;ADDRESS($B324,$X$2-1+$P$8)))</f>
        <v>215775253.59769577</v>
      </c>
      <c r="X324" s="5">
        <f ca="1">IF(X$4="",0,IF((SUMIFS($W250:W250,$W$1:W$1,"&lt;="&amp;(X$1-(MONTH(X$4)-3*INT((MONTH(X$4)-1)/3))))-SUMIFS($W324:W324,$W$1:W$1,"&lt;="&amp;(X$1-(MONTH(X$4)-3*INT((MONTH(X$4)-1)/3))-3)))&gt;0,
(SUMIFS($W250:W250,$W$1:W$1,"&lt;="&amp;(X$1-(MONTH(X$4)-3*INT((MONTH(X$4)-1)/3))))-SUMIFS($W324:W324,$W$1:W$1,"&lt;="&amp;(X$1-(MONTH(X$4)-3*INT((MONTH(X$4)-1)/3))-3)))/3,0))</f>
        <v>0</v>
      </c>
      <c r="Y324" s="5">
        <f ca="1">IF(Y$4="",0,IF((SUMIFS($W250:X250,$W$1:X$1,"&lt;="&amp;(Y$1-(MONTH(Y$4)-3*INT((MONTH(Y$4)-1)/3))))-SUMIFS($W324:X324,$W$1:X$1,"&lt;="&amp;(Y$1-(MONTH(Y$4)-3*INT((MONTH(Y$4)-1)/3))-3)))&gt;0,
(SUMIFS($W250:X250,$W$1:X$1,"&lt;="&amp;(Y$1-(MONTH(Y$4)-3*INT((MONTH(Y$4)-1)/3))))-SUMIFS($W324:X324,$W$1:X$1,"&lt;="&amp;(Y$1-(MONTH(Y$4)-3*INT((MONTH(Y$4)-1)/3))-3)))/3,0))</f>
        <v>0</v>
      </c>
      <c r="Z324" s="5">
        <f ca="1">IF(Z$4="",0,IF((SUMIFS($W250:Y250,$W$1:Y$1,"&lt;="&amp;(Z$1-(MONTH(Z$4)-3*INT((MONTH(Z$4)-1)/3))))-SUMIFS($W324:Y324,$W$1:Y$1,"&lt;="&amp;(Z$1-(MONTH(Z$4)-3*INT((MONTH(Z$4)-1)/3))-3)))&gt;0,
(SUMIFS($W250:Y250,$W$1:Y$1,"&lt;="&amp;(Z$1-(MONTH(Z$4)-3*INT((MONTH(Z$4)-1)/3))))-SUMIFS($W324:Y324,$W$1:Y$1,"&lt;="&amp;(Z$1-(MONTH(Z$4)-3*INT((MONTH(Z$4)-1)/3))-3)))/3,0))</f>
        <v>0</v>
      </c>
      <c r="AA324" s="5">
        <f ca="1">IF(AA$4="",0,IF((SUMIFS($W250:Z250,$W$1:Z$1,"&lt;="&amp;(AA$1-(MONTH(AA$4)-3*INT((MONTH(AA$4)-1)/3))))-SUMIFS($W324:Z324,$W$1:Z$1,"&lt;="&amp;(AA$1-(MONTH(AA$4)-3*INT((MONTH(AA$4)-1)/3))-3)))&gt;0,
(SUMIFS($W250:Z250,$W$1:Z$1,"&lt;="&amp;(AA$1-(MONTH(AA$4)-3*INT((MONTH(AA$4)-1)/3))))-SUMIFS($W324:Z324,$W$1:Z$1,"&lt;="&amp;(AA$1-(MONTH(AA$4)-3*INT((MONTH(AA$4)-1)/3))-3)))/3,0))</f>
        <v>0</v>
      </c>
      <c r="AB324" s="5">
        <f ca="1">IF(AB$4="",0,IF((SUMIFS($W250:AA250,$W$1:AA$1,"&lt;="&amp;(AB$1-(MONTH(AB$4)-3*INT((MONTH(AB$4)-1)/3))))-SUMIFS($W324:AA324,$W$1:AA$1,"&lt;="&amp;(AB$1-(MONTH(AB$4)-3*INT((MONTH(AB$4)-1)/3))-3)))&gt;0,
(SUMIFS($W250:AA250,$W$1:AA$1,"&lt;="&amp;(AB$1-(MONTH(AB$4)-3*INT((MONTH(AB$4)-1)/3))))-SUMIFS($W324:AA324,$W$1:AA$1,"&lt;="&amp;(AB$1-(MONTH(AB$4)-3*INT((MONTH(AB$4)-1)/3))-3)))/3,0))</f>
        <v>0</v>
      </c>
      <c r="AC324" s="5">
        <f ca="1">IF(AC$4="",0,IF((SUMIFS($W250:AB250,$W$1:AB$1,"&lt;="&amp;(AC$1-(MONTH(AC$4)-3*INT((MONTH(AC$4)-1)/3))))-SUMIFS($W324:AB324,$W$1:AB$1,"&lt;="&amp;(AC$1-(MONTH(AC$4)-3*INT((MONTH(AC$4)-1)/3))-3)))&gt;0,
(SUMIFS($W250:AB250,$W$1:AB$1,"&lt;="&amp;(AC$1-(MONTH(AC$4)-3*INT((MONTH(AC$4)-1)/3))))-SUMIFS($W324:AB324,$W$1:AB$1,"&lt;="&amp;(AC$1-(MONTH(AC$4)-3*INT((MONTH(AC$4)-1)/3))-3)))/3,0))</f>
        <v>0</v>
      </c>
      <c r="AD324" s="5">
        <f ca="1">IF(AD$4="",0,IF((SUMIFS($W250:AC250,$W$1:AC$1,"&lt;="&amp;(AD$1-(MONTH(AD$4)-3*INT((MONTH(AD$4)-1)/3))))-SUMIFS($W324:AC324,$W$1:AC$1,"&lt;="&amp;(AD$1-(MONTH(AD$4)-3*INT((MONTH(AD$4)-1)/3))-3)))&gt;0,
(SUMIFS($W250:AC250,$W$1:AC$1,"&lt;="&amp;(AD$1-(MONTH(AD$4)-3*INT((MONTH(AD$4)-1)/3))))-SUMIFS($W324:AC324,$W$1:AC$1,"&lt;="&amp;(AD$1-(MONTH(AD$4)-3*INT((MONTH(AD$4)-1)/3))-3)))/3,0))</f>
        <v>0</v>
      </c>
      <c r="AE324" s="5">
        <f ca="1">IF(AE$4="",0,IF((SUMIFS($W250:AD250,$W$1:AD$1,"&lt;="&amp;(AE$1-(MONTH(AE$4)-3*INT((MONTH(AE$4)-1)/3))))-SUMIFS($W324:AD324,$W$1:AD$1,"&lt;="&amp;(AE$1-(MONTH(AE$4)-3*INT((MONTH(AE$4)-1)/3))-3)))&gt;0,
(SUMIFS($W250:AD250,$W$1:AD$1,"&lt;="&amp;(AE$1-(MONTH(AE$4)-3*INT((MONTH(AE$4)-1)/3))))-SUMIFS($W324:AD324,$W$1:AD$1,"&lt;="&amp;(AE$1-(MONTH(AE$4)-3*INT((MONTH(AE$4)-1)/3))-3)))/3,0))</f>
        <v>0</v>
      </c>
      <c r="AF324" s="5">
        <f ca="1">IF(AF$4="",0,IF((SUMIFS($W250:AE250,$W$1:AE$1,"&lt;="&amp;(AF$1-(MONTH(AF$4)-3*INT((MONTH(AF$4)-1)/3))))-SUMIFS($W324:AE324,$W$1:AE$1,"&lt;="&amp;(AF$1-(MONTH(AF$4)-3*INT((MONTH(AF$4)-1)/3))-3)))&gt;0,
(SUMIFS($W250:AE250,$W$1:AE$1,"&lt;="&amp;(AF$1-(MONTH(AF$4)-3*INT((MONTH(AF$4)-1)/3))))-SUMIFS($W324:AE324,$W$1:AE$1,"&lt;="&amp;(AF$1-(MONTH(AF$4)-3*INT((MONTH(AF$4)-1)/3))-3)))/3,0))</f>
        <v>302442.77777777781</v>
      </c>
      <c r="AG324" s="5">
        <f ca="1">IF(AG$4="",0,IF((SUMIFS($W250:AF250,$W$1:AF$1,"&lt;="&amp;(AG$1-(MONTH(AG$4)-3*INT((MONTH(AG$4)-1)/3))))-SUMIFS($W324:AF324,$W$1:AF$1,"&lt;="&amp;(AG$1-(MONTH(AG$4)-3*INT((MONTH(AG$4)-1)/3))-3)))&gt;0,
(SUMIFS($W250:AF250,$W$1:AF$1,"&lt;="&amp;(AG$1-(MONTH(AG$4)-3*INT((MONTH(AG$4)-1)/3))))-SUMIFS($W324:AF324,$W$1:AF$1,"&lt;="&amp;(AG$1-(MONTH(AG$4)-3*INT((MONTH(AG$4)-1)/3))-3)))/3,0))</f>
        <v>302442.77777777781</v>
      </c>
      <c r="AH324" s="5">
        <f ca="1">IF(AH$4="",0,IF((SUMIFS($W250:AG250,$W$1:AG$1,"&lt;="&amp;(AH$1-(MONTH(AH$4)-3*INT((MONTH(AH$4)-1)/3))))-SUMIFS($W324:AG324,$W$1:AG$1,"&lt;="&amp;(AH$1-(MONTH(AH$4)-3*INT((MONTH(AH$4)-1)/3))-3)))&gt;0,
(SUMIFS($W250:AG250,$W$1:AG$1,"&lt;="&amp;(AH$1-(MONTH(AH$4)-3*INT((MONTH(AH$4)-1)/3))))-SUMIFS($W324:AG324,$W$1:AG$1,"&lt;="&amp;(AH$1-(MONTH(AH$4)-3*INT((MONTH(AH$4)-1)/3))-3)))/3,0))</f>
        <v>302442.77777777781</v>
      </c>
      <c r="AI324" s="5">
        <f ca="1">IF(AI$4="",0,IF((SUMIFS($W250:AH250,$W$1:AH$1,"&lt;="&amp;(AI$1-(MONTH(AI$4)-3*INT((MONTH(AI$4)-1)/3))))-SUMIFS($W324:AH324,$W$1:AH$1,"&lt;="&amp;(AI$1-(MONTH(AI$4)-3*INT((MONTH(AI$4)-1)/3))-3)))&gt;0,
(SUMIFS($W250:AH250,$W$1:AH$1,"&lt;="&amp;(AI$1-(MONTH(AI$4)-3*INT((MONTH(AI$4)-1)/3))))-SUMIFS($W324:AH324,$W$1:AH$1,"&lt;="&amp;(AI$1-(MONTH(AI$4)-3*INT((MONTH(AI$4)-1)/3))-3)))/3,0))</f>
        <v>1021629.3055555556</v>
      </c>
      <c r="AJ324" s="5">
        <f ca="1">IF(AJ$4="",0,IF((SUMIFS($W250:AI250,$W$1:AI$1,"&lt;="&amp;(AJ$1-(MONTH(AJ$4)-3*INT((MONTH(AJ$4)-1)/3))))-SUMIFS($W324:AI324,$W$1:AI$1,"&lt;="&amp;(AJ$1-(MONTH(AJ$4)-3*INT((MONTH(AJ$4)-1)/3))-3)))&gt;0,
(SUMIFS($W250:AI250,$W$1:AI$1,"&lt;="&amp;(AJ$1-(MONTH(AJ$4)-3*INT((MONTH(AJ$4)-1)/3))))-SUMIFS($W324:AI324,$W$1:AI$1,"&lt;="&amp;(AJ$1-(MONTH(AJ$4)-3*INT((MONTH(AJ$4)-1)/3))-3)))/3,0))</f>
        <v>1021629.3055555556</v>
      </c>
      <c r="AK324" s="5">
        <f ca="1">IF(AK$4="",0,IF((SUMIFS($W250:AJ250,$W$1:AJ$1,"&lt;="&amp;(AK$1-(MONTH(AK$4)-3*INT((MONTH(AK$4)-1)/3))))-SUMIFS($W324:AJ324,$W$1:AJ$1,"&lt;="&amp;(AK$1-(MONTH(AK$4)-3*INT((MONTH(AK$4)-1)/3))-3)))&gt;0,
(SUMIFS($W250:AJ250,$W$1:AJ$1,"&lt;="&amp;(AK$1-(MONTH(AK$4)-3*INT((MONTH(AK$4)-1)/3))))-SUMIFS($W324:AJ324,$W$1:AJ$1,"&lt;="&amp;(AK$1-(MONTH(AK$4)-3*INT((MONTH(AK$4)-1)/3))-3)))/3,0))</f>
        <v>1021629.3055555556</v>
      </c>
      <c r="AL324" s="5">
        <f ca="1">IF(AL$4="",0,IF((SUMIFS($W250:AK250,$W$1:AK$1,"&lt;="&amp;(AL$1-(MONTH(AL$4)-3*INT((MONTH(AL$4)-1)/3))))-SUMIFS($W324:AK324,$W$1:AK$1,"&lt;="&amp;(AL$1-(MONTH(AL$4)-3*INT((MONTH(AL$4)-1)/3))-3)))&gt;0,
(SUMIFS($W250:AK250,$W$1:AK$1,"&lt;="&amp;(AL$1-(MONTH(AL$4)-3*INT((MONTH(AL$4)-1)/3))))-SUMIFS($W324:AK324,$W$1:AK$1,"&lt;="&amp;(AL$1-(MONTH(AL$4)-3*INT((MONTH(AL$4)-1)/3))-3)))/3,0))</f>
        <v>1804563.9277777777</v>
      </c>
      <c r="AM324" s="5">
        <f ca="1">IF(AM$4="",0,IF((SUMIFS($W250:AL250,$W$1:AL$1,"&lt;="&amp;(AM$1-(MONTH(AM$4)-3*INT((MONTH(AM$4)-1)/3))))-SUMIFS($W324:AL324,$W$1:AL$1,"&lt;="&amp;(AM$1-(MONTH(AM$4)-3*INT((MONTH(AM$4)-1)/3))-3)))&gt;0,
(SUMIFS($W250:AL250,$W$1:AL$1,"&lt;="&amp;(AM$1-(MONTH(AM$4)-3*INT((MONTH(AM$4)-1)/3))))-SUMIFS($W324:AL324,$W$1:AL$1,"&lt;="&amp;(AM$1-(MONTH(AM$4)-3*INT((MONTH(AM$4)-1)/3))-3)))/3,0))</f>
        <v>1804563.9277777777</v>
      </c>
      <c r="AN324" s="5">
        <f ca="1">IF(AN$4="",0,IF((SUMIFS($W250:AM250,$W$1:AM$1,"&lt;="&amp;(AN$1-(MONTH(AN$4)-3*INT((MONTH(AN$4)-1)/3))))-SUMIFS($W324:AM324,$W$1:AM$1,"&lt;="&amp;(AN$1-(MONTH(AN$4)-3*INT((MONTH(AN$4)-1)/3))-3)))&gt;0,
(SUMIFS($W250:AM250,$W$1:AM$1,"&lt;="&amp;(AN$1-(MONTH(AN$4)-3*INT((MONTH(AN$4)-1)/3))))-SUMIFS($W324:AM324,$W$1:AM$1,"&lt;="&amp;(AN$1-(MONTH(AN$4)-3*INT((MONTH(AN$4)-1)/3))-3)))/3,0))</f>
        <v>1804563.9277777777</v>
      </c>
      <c r="AO324" s="5">
        <f ca="1">IF(AO$4="",0,IF((SUMIFS($W250:AN250,$W$1:AN$1,"&lt;="&amp;(AO$1-(MONTH(AO$4)-3*INT((MONTH(AO$4)-1)/3))))-SUMIFS($W324:AN324,$W$1:AN$1,"&lt;="&amp;(AO$1-(MONTH(AO$4)-3*INT((MONTH(AO$4)-1)/3))-3)))&gt;0,
(SUMIFS($W250:AN250,$W$1:AN$1,"&lt;="&amp;(AO$1-(MONTH(AO$4)-3*INT((MONTH(AO$4)-1)/3))))-SUMIFS($W324:AN324,$W$1:AN$1,"&lt;="&amp;(AO$1-(MONTH(AO$4)-3*INT((MONTH(AO$4)-1)/3))-3)))/3,0))</f>
        <v>2265553.5320555554</v>
      </c>
      <c r="AP324" s="5">
        <f ca="1">IF(AP$4="",0,IF((SUMIFS($W250:AO250,$W$1:AO$1,"&lt;="&amp;(AP$1-(MONTH(AP$4)-3*INT((MONTH(AP$4)-1)/3))))-SUMIFS($W324:AO324,$W$1:AO$1,"&lt;="&amp;(AP$1-(MONTH(AP$4)-3*INT((MONTH(AP$4)-1)/3))-3)))&gt;0,
(SUMIFS($W250:AO250,$W$1:AO$1,"&lt;="&amp;(AP$1-(MONTH(AP$4)-3*INT((MONTH(AP$4)-1)/3))))-SUMIFS($W324:AO324,$W$1:AO$1,"&lt;="&amp;(AP$1-(MONTH(AP$4)-3*INT((MONTH(AP$4)-1)/3))-3)))/3,0))</f>
        <v>2265553.5320555554</v>
      </c>
      <c r="AQ324" s="5">
        <f ca="1">IF(AQ$4="",0,IF((SUMIFS($W250:AP250,$W$1:AP$1,"&lt;="&amp;(AQ$1-(MONTH(AQ$4)-3*INT((MONTH(AQ$4)-1)/3))))-SUMIFS($W324:AP324,$W$1:AP$1,"&lt;="&amp;(AQ$1-(MONTH(AQ$4)-3*INT((MONTH(AQ$4)-1)/3))-3)))&gt;0,
(SUMIFS($W250:AP250,$W$1:AP$1,"&lt;="&amp;(AQ$1-(MONTH(AQ$4)-3*INT((MONTH(AQ$4)-1)/3))))-SUMIFS($W324:AP324,$W$1:AP$1,"&lt;="&amp;(AQ$1-(MONTH(AQ$4)-3*INT((MONTH(AQ$4)-1)/3))-3)))/3,0))</f>
        <v>2265553.5320555554</v>
      </c>
      <c r="AR324" s="5">
        <f ca="1">IF(AR$4="",0,IF((SUMIFS($W250:AQ250,$W$1:AQ$1,"&lt;="&amp;(AR$1-(MONTH(AR$4)-3*INT((MONTH(AR$4)-1)/3))))-SUMIFS($W324:AQ324,$W$1:AQ$1,"&lt;="&amp;(AR$1-(MONTH(AR$4)-3*INT((MONTH(AR$4)-1)/3))-3)))&gt;0,
(SUMIFS($W250:AQ250,$W$1:AQ$1,"&lt;="&amp;(AR$1-(MONTH(AR$4)-3*INT((MONTH(AR$4)-1)/3))))-SUMIFS($W324:AQ324,$W$1:AQ$1,"&lt;="&amp;(AR$1-(MONTH(AR$4)-3*INT((MONTH(AR$4)-1)/3))-3)))/3,0))</f>
        <v>2319968.1794444448</v>
      </c>
      <c r="AS324" s="5">
        <f ca="1">IF(AS$4="",0,IF((SUMIFS($W250:AR250,$W$1:AR$1,"&lt;="&amp;(AS$1-(MONTH(AS$4)-3*INT((MONTH(AS$4)-1)/3))))-SUMIFS($W324:AR324,$W$1:AR$1,"&lt;="&amp;(AS$1-(MONTH(AS$4)-3*INT((MONTH(AS$4)-1)/3))-3)))&gt;0,
(SUMIFS($W250:AR250,$W$1:AR$1,"&lt;="&amp;(AS$1-(MONTH(AS$4)-3*INT((MONTH(AS$4)-1)/3))))-SUMIFS($W324:AR324,$W$1:AR$1,"&lt;="&amp;(AS$1-(MONTH(AS$4)-3*INT((MONTH(AS$4)-1)/3))-3)))/3,0))</f>
        <v>2319968.1794444448</v>
      </c>
      <c r="AT324" s="5">
        <f ca="1">IF(AT$4="",0,IF((SUMIFS($W250:AS250,$W$1:AS$1,"&lt;="&amp;(AT$1-(MONTH(AT$4)-3*INT((MONTH(AT$4)-1)/3))))-SUMIFS($W324:AS324,$W$1:AS$1,"&lt;="&amp;(AT$1-(MONTH(AT$4)-3*INT((MONTH(AT$4)-1)/3))-3)))&gt;0,
(SUMIFS($W250:AS250,$W$1:AS$1,"&lt;="&amp;(AT$1-(MONTH(AT$4)-3*INT((MONTH(AT$4)-1)/3))))-SUMIFS($W324:AS324,$W$1:AS$1,"&lt;="&amp;(AT$1-(MONTH(AT$4)-3*INT((MONTH(AT$4)-1)/3))-3)))/3,0))</f>
        <v>2319968.1794444448</v>
      </c>
      <c r="AU324" s="5">
        <f ca="1">IF(AU$4="",0,IF((SUMIFS($W250:AT250,$W$1:AT$1,"&lt;="&amp;(AU$1-(MONTH(AU$4)-3*INT((MONTH(AU$4)-1)/3))))-SUMIFS($W324:AT324,$W$1:AT$1,"&lt;="&amp;(AU$1-(MONTH(AU$4)-3*INT((MONTH(AU$4)-1)/3))-3)))&gt;0,
(SUMIFS($W250:AT250,$W$1:AT$1,"&lt;="&amp;(AU$1-(MONTH(AU$4)-3*INT((MONTH(AU$4)-1)/3))))-SUMIFS($W324:AT324,$W$1:AT$1,"&lt;="&amp;(AU$1-(MONTH(AU$4)-3*INT((MONTH(AU$4)-1)/3))-3)))/3,0))</f>
        <v>2333646.4537198902</v>
      </c>
      <c r="AV324" s="5">
        <f ca="1">IF(AV$4="",0,IF((SUMIFS($W250:AU250,$W$1:AU$1,"&lt;="&amp;(AV$1-(MONTH(AV$4)-3*INT((MONTH(AV$4)-1)/3))))-SUMIFS($W324:AU324,$W$1:AU$1,"&lt;="&amp;(AV$1-(MONTH(AV$4)-3*INT((MONTH(AV$4)-1)/3))-3)))&gt;0,
(SUMIFS($W250:AU250,$W$1:AU$1,"&lt;="&amp;(AV$1-(MONTH(AV$4)-3*INT((MONTH(AV$4)-1)/3))))-SUMIFS($W324:AU324,$W$1:AU$1,"&lt;="&amp;(AV$1-(MONTH(AV$4)-3*INT((MONTH(AV$4)-1)/3))-3)))/3,0))</f>
        <v>2333646.4537198902</v>
      </c>
      <c r="AW324" s="5">
        <f ca="1">IF(AW$4="",0,IF((SUMIFS($W250:AV250,$W$1:AV$1,"&lt;="&amp;(AW$1-(MONTH(AW$4)-3*INT((MONTH(AW$4)-1)/3))))-SUMIFS($W324:AV324,$W$1:AV$1,"&lt;="&amp;(AW$1-(MONTH(AW$4)-3*INT((MONTH(AW$4)-1)/3))-3)))&gt;0,
(SUMIFS($W250:AV250,$W$1:AV$1,"&lt;="&amp;(AW$1-(MONTH(AW$4)-3*INT((MONTH(AW$4)-1)/3))))-SUMIFS($W324:AV324,$W$1:AV$1,"&lt;="&amp;(AW$1-(MONTH(AW$4)-3*INT((MONTH(AW$4)-1)/3))-3)))/3,0))</f>
        <v>2333646.4537198902</v>
      </c>
      <c r="AX324" s="5">
        <f ca="1">IF(AX$4="",0,IF((SUMIFS($W250:AW250,$W$1:AW$1,"&lt;="&amp;(AX$1-(MONTH(AX$4)-3*INT((MONTH(AX$4)-1)/3))))-SUMIFS($W324:AW324,$W$1:AW$1,"&lt;="&amp;(AX$1-(MONTH(AX$4)-3*INT((MONTH(AX$4)-1)/3))-3)))&gt;0,
(SUMIFS($W250:AW250,$W$1:AW$1,"&lt;="&amp;(AX$1-(MONTH(AX$4)-3*INT((MONTH(AX$4)-1)/3))))-SUMIFS($W324:AW324,$W$1:AW$1,"&lt;="&amp;(AX$1-(MONTH(AX$4)-3*INT((MONTH(AX$4)-1)/3))-3)))/3,0))</f>
        <v>2678411.3633787804</v>
      </c>
      <c r="AY324" s="5">
        <f ca="1">IF(AY$4="",0,IF((SUMIFS($W250:AX250,$W$1:AX$1,"&lt;="&amp;(AY$1-(MONTH(AY$4)-3*INT((MONTH(AY$4)-1)/3))))-SUMIFS($W324:AX324,$W$1:AX$1,"&lt;="&amp;(AY$1-(MONTH(AY$4)-3*INT((MONTH(AY$4)-1)/3))-3)))&gt;0,
(SUMIFS($W250:AX250,$W$1:AX$1,"&lt;="&amp;(AY$1-(MONTH(AY$4)-3*INT((MONTH(AY$4)-1)/3))))-SUMIFS($W324:AX324,$W$1:AX$1,"&lt;="&amp;(AY$1-(MONTH(AY$4)-3*INT((MONTH(AY$4)-1)/3))-3)))/3,0))</f>
        <v>2678411.3633787804</v>
      </c>
      <c r="AZ324" s="5">
        <f ca="1">IF(AZ$4="",0,IF((SUMIFS($W250:AY250,$W$1:AY$1,"&lt;="&amp;(AZ$1-(MONTH(AZ$4)-3*INT((MONTH(AZ$4)-1)/3))))-SUMIFS($W324:AY324,$W$1:AY$1,"&lt;="&amp;(AZ$1-(MONTH(AZ$4)-3*INT((MONTH(AZ$4)-1)/3))-3)))&gt;0,
(SUMIFS($W250:AY250,$W$1:AY$1,"&lt;="&amp;(AZ$1-(MONTH(AZ$4)-3*INT((MONTH(AZ$4)-1)/3))))-SUMIFS($W324:AY324,$W$1:AY$1,"&lt;="&amp;(AZ$1-(MONTH(AZ$4)-3*INT((MONTH(AZ$4)-1)/3))-3)))/3,0))</f>
        <v>2678411.3633787804</v>
      </c>
      <c r="BA324" s="5">
        <f ca="1">IF(BA$4="",0,IF((SUMIFS($W250:AZ250,$W$1:AZ$1,"&lt;="&amp;(BA$1-(MONTH(BA$4)-3*INT((MONTH(BA$4)-1)/3))))-SUMIFS($W324:AZ324,$W$1:AZ$1,"&lt;="&amp;(BA$1-(MONTH(BA$4)-3*INT((MONTH(BA$4)-1)/3))-3)))&gt;0,
(SUMIFS($W250:AZ250,$W$1:AZ$1,"&lt;="&amp;(BA$1-(MONTH(BA$4)-3*INT((MONTH(BA$4)-1)/3))))-SUMIFS($W324:AZ324,$W$1:AZ$1,"&lt;="&amp;(BA$1-(MONTH(BA$4)-3*INT((MONTH(BA$4)-1)/3))-3)))/3,0))</f>
        <v>3454724.7467672252</v>
      </c>
      <c r="BB324" s="5">
        <f ca="1">IF(BB$4="",0,IF((SUMIFS($W250:BA250,$W$1:BA$1,"&lt;="&amp;(BB$1-(MONTH(BB$4)-3*INT((MONTH(BB$4)-1)/3))))-SUMIFS($W324:BA324,$W$1:BA$1,"&lt;="&amp;(BB$1-(MONTH(BB$4)-3*INT((MONTH(BB$4)-1)/3))-3)))&gt;0,
(SUMIFS($W250:BA250,$W$1:BA$1,"&lt;="&amp;(BB$1-(MONTH(BB$4)-3*INT((MONTH(BB$4)-1)/3))))-SUMIFS($W324:BA324,$W$1:BA$1,"&lt;="&amp;(BB$1-(MONTH(BB$4)-3*INT((MONTH(BB$4)-1)/3))-3)))/3,0))</f>
        <v>3454724.7467672252</v>
      </c>
      <c r="BC324" s="5">
        <f ca="1">IF(BC$4="",0,IF((SUMIFS($W250:BB250,$W$1:BB$1,"&lt;="&amp;(BC$1-(MONTH(BC$4)-3*INT((MONTH(BC$4)-1)/3))))-SUMIFS($W324:BB324,$W$1:BB$1,"&lt;="&amp;(BC$1-(MONTH(BC$4)-3*INT((MONTH(BC$4)-1)/3))-3)))&gt;0,
(SUMIFS($W250:BB250,$W$1:BB$1,"&lt;="&amp;(BC$1-(MONTH(BC$4)-3*INT((MONTH(BC$4)-1)/3))))-SUMIFS($W324:BB324,$W$1:BB$1,"&lt;="&amp;(BC$1-(MONTH(BC$4)-3*INT((MONTH(BC$4)-1)/3))-3)))/3,0))</f>
        <v>3454724.7467672252</v>
      </c>
      <c r="BD324" s="5">
        <f ca="1">IF(BD$4="",0,IF((SUMIFS($W250:BC250,$W$1:BC$1,"&lt;="&amp;(BD$1-(MONTH(BD$4)-3*INT((MONTH(BD$4)-1)/3))))-SUMIFS($W324:BC324,$W$1:BC$1,"&lt;="&amp;(BD$1-(MONTH(BD$4)-3*INT((MONTH(BD$4)-1)/3))-3)))&gt;0,
(SUMIFS($W250:BC250,$W$1:BC$1,"&lt;="&amp;(BD$1-(MONTH(BD$4)-3*INT((MONTH(BD$4)-1)/3))))-SUMIFS($W324:BC324,$W$1:BC$1,"&lt;="&amp;(BD$1-(MONTH(BD$4)-3*INT((MONTH(BD$4)-1)/3))-3)))/3,0))</f>
        <v>4282471.5761825917</v>
      </c>
      <c r="BE324" s="5">
        <f ca="1">IF(BE$4="",0,IF((SUMIFS($W250:BD250,$W$1:BD$1,"&lt;="&amp;(BE$1-(MONTH(BE$4)-3*INT((MONTH(BE$4)-1)/3))))-SUMIFS($W324:BD324,$W$1:BD$1,"&lt;="&amp;(BE$1-(MONTH(BE$4)-3*INT((MONTH(BE$4)-1)/3))-3)))&gt;0,
(SUMIFS($W250:BD250,$W$1:BD$1,"&lt;="&amp;(BE$1-(MONTH(BE$4)-3*INT((MONTH(BE$4)-1)/3))))-SUMIFS($W324:BD324,$W$1:BD$1,"&lt;="&amp;(BE$1-(MONTH(BE$4)-3*INT((MONTH(BE$4)-1)/3))-3)))/3,0))</f>
        <v>4282471.5761825917</v>
      </c>
      <c r="BF324" s="5">
        <f ca="1">IF(BF$4="",0,IF((SUMIFS($W250:BE250,$W$1:BE$1,"&lt;="&amp;(BF$1-(MONTH(BF$4)-3*INT((MONTH(BF$4)-1)/3))))-SUMIFS($W324:BE324,$W$1:BE$1,"&lt;="&amp;(BF$1-(MONTH(BF$4)-3*INT((MONTH(BF$4)-1)/3))-3)))&gt;0,
(SUMIFS($W250:BE250,$W$1:BE$1,"&lt;="&amp;(BF$1-(MONTH(BF$4)-3*INT((MONTH(BF$4)-1)/3))))-SUMIFS($W324:BE324,$W$1:BE$1,"&lt;="&amp;(BF$1-(MONTH(BF$4)-3*INT((MONTH(BF$4)-1)/3))-3)))/3,0))</f>
        <v>4282471.5761825917</v>
      </c>
      <c r="BG324" s="5">
        <f ca="1">IF(BG$4="",0,IF((SUMIFS($W250:BF250,$W$1:BF$1,"&lt;="&amp;(BG$1-(MONTH(BG$4)-3*INT((MONTH(BG$4)-1)/3))))-SUMIFS($W324:BF324,$W$1:BF$1,"&lt;="&amp;(BG$1-(MONTH(BG$4)-3*INT((MONTH(BG$4)-1)/3))-3)))&gt;0,
(SUMIFS($W250:BF250,$W$1:BF$1,"&lt;="&amp;(BG$1-(MONTH(BG$4)-3*INT((MONTH(BG$4)-1)/3))))-SUMIFS($W324:BF324,$W$1:BF$1,"&lt;="&amp;(BG$1-(MONTH(BG$4)-3*INT((MONTH(BG$4)-1)/3))-3)))/3,0))</f>
        <v>4804756.1490204707</v>
      </c>
      <c r="BH324" s="5">
        <f ca="1">IF(BH$4="",0,IF((SUMIFS($W250:BG250,$W$1:BG$1,"&lt;="&amp;(BH$1-(MONTH(BH$4)-3*INT((MONTH(BH$4)-1)/3))))-SUMIFS($W324:BG324,$W$1:BG$1,"&lt;="&amp;(BH$1-(MONTH(BH$4)-3*INT((MONTH(BH$4)-1)/3))-3)))&gt;0,
(SUMIFS($W250:BG250,$W$1:BG$1,"&lt;="&amp;(BH$1-(MONTH(BH$4)-3*INT((MONTH(BH$4)-1)/3))))-SUMIFS($W324:BG324,$W$1:BG$1,"&lt;="&amp;(BH$1-(MONTH(BH$4)-3*INT((MONTH(BH$4)-1)/3))-3)))/3,0))</f>
        <v>4804756.1490204707</v>
      </c>
      <c r="BI324" s="5">
        <f ca="1">IF(BI$4="",0,IF((SUMIFS($W250:BH250,$W$1:BH$1,"&lt;="&amp;(BI$1-(MONTH(BI$4)-3*INT((MONTH(BI$4)-1)/3))))-SUMIFS($W324:BH324,$W$1:BH$1,"&lt;="&amp;(BI$1-(MONTH(BI$4)-3*INT((MONTH(BI$4)-1)/3))-3)))&gt;0,
(SUMIFS($W250:BH250,$W$1:BH$1,"&lt;="&amp;(BI$1-(MONTH(BI$4)-3*INT((MONTH(BI$4)-1)/3))))-SUMIFS($W324:BH324,$W$1:BH$1,"&lt;="&amp;(BI$1-(MONTH(BI$4)-3*INT((MONTH(BI$4)-1)/3))-3)))/3,0))</f>
        <v>4804756.1490204707</v>
      </c>
      <c r="BJ324" s="5">
        <f ca="1">IF(BJ$4="",0,IF((SUMIFS($W250:BI250,$W$1:BI$1,"&lt;="&amp;(BJ$1-(MONTH(BJ$4)-3*INT((MONTH(BJ$4)-1)/3))))-SUMIFS($W324:BI324,$W$1:BI$1,"&lt;="&amp;(BJ$1-(MONTH(BJ$4)-3*INT((MONTH(BJ$4)-1)/3))-3)))&gt;0,
(SUMIFS($W250:BI250,$W$1:BI$1,"&lt;="&amp;(BJ$1-(MONTH(BJ$4)-3*INT((MONTH(BJ$4)-1)/3))))-SUMIFS($W324:BI324,$W$1:BI$1,"&lt;="&amp;(BJ$1-(MONTH(BJ$4)-3*INT((MONTH(BJ$4)-1)/3))-3)))/3,0))</f>
        <v>4905080.3802924259</v>
      </c>
      <c r="BK324" s="5">
        <f ca="1">IF(BK$4="",0,IF((SUMIFS($W250:BJ250,$W$1:BJ$1,"&lt;="&amp;(BK$1-(MONTH(BK$4)-3*INT((MONTH(BK$4)-1)/3))))-SUMIFS($W324:BJ324,$W$1:BJ$1,"&lt;="&amp;(BK$1-(MONTH(BK$4)-3*INT((MONTH(BK$4)-1)/3))-3)))&gt;0,
(SUMIFS($W250:BJ250,$W$1:BJ$1,"&lt;="&amp;(BK$1-(MONTH(BK$4)-3*INT((MONTH(BK$4)-1)/3))))-SUMIFS($W324:BJ324,$W$1:BJ$1,"&lt;="&amp;(BK$1-(MONTH(BK$4)-3*INT((MONTH(BK$4)-1)/3))-3)))/3,0))</f>
        <v>4905080.3802924259</v>
      </c>
      <c r="BL324" s="5">
        <f ca="1">IF(BL$4="",0,IF((SUMIFS($W250:BK250,$W$1:BK$1,"&lt;="&amp;(BL$1-(MONTH(BL$4)-3*INT((MONTH(BL$4)-1)/3))))-SUMIFS($W324:BK324,$W$1:BK$1,"&lt;="&amp;(BL$1-(MONTH(BL$4)-3*INT((MONTH(BL$4)-1)/3))-3)))&gt;0,
(SUMIFS($W250:BK250,$W$1:BK$1,"&lt;="&amp;(BL$1-(MONTH(BL$4)-3*INT((MONTH(BL$4)-1)/3))))-SUMIFS($W324:BK324,$W$1:BK$1,"&lt;="&amp;(BL$1-(MONTH(BL$4)-3*INT((MONTH(BL$4)-1)/3))-3)))/3,0))</f>
        <v>4905080.3802924259</v>
      </c>
      <c r="BM324" s="5">
        <f ca="1">IF(BM$4="",0,IF((SUMIFS($W250:BL250,$W$1:BL$1,"&lt;="&amp;(BM$1-(MONTH(BM$4)-3*INT((MONTH(BM$4)-1)/3))))-SUMIFS($W324:BL324,$W$1:BL$1,"&lt;="&amp;(BM$1-(MONTH(BM$4)-3*INT((MONTH(BM$4)-1)/3))-3)))&gt;0,
(SUMIFS($W250:BL250,$W$1:BL$1,"&lt;="&amp;(BM$1-(MONTH(BM$4)-3*INT((MONTH(BM$4)-1)/3))))-SUMIFS($W324:BL324,$W$1:BL$1,"&lt;="&amp;(BM$1-(MONTH(BM$4)-3*INT((MONTH(BM$4)-1)/3))-3)))/3,0))</f>
        <v>4979491.0420654071</v>
      </c>
      <c r="BN324" s="5">
        <f ca="1">IF(BN$4="",0,IF((SUMIFS($W250:BM250,$W$1:BM$1,"&lt;="&amp;(BN$1-(MONTH(BN$4)-3*INT((MONTH(BN$4)-1)/3))))-SUMIFS($W324:BM324,$W$1:BM$1,"&lt;="&amp;(BN$1-(MONTH(BN$4)-3*INT((MONTH(BN$4)-1)/3))-3)))&gt;0,
(SUMIFS($W250:BM250,$W$1:BM$1,"&lt;="&amp;(BN$1-(MONTH(BN$4)-3*INT((MONTH(BN$4)-1)/3))))-SUMIFS($W324:BM324,$W$1:BM$1,"&lt;="&amp;(BN$1-(MONTH(BN$4)-3*INT((MONTH(BN$4)-1)/3))-3)))/3,0))</f>
        <v>4979491.0420654071</v>
      </c>
      <c r="BO324" s="5">
        <f ca="1">IF(BO$4="",0,IF((SUMIFS($W250:BN250,$W$1:BN$1,"&lt;="&amp;(BO$1-(MONTH(BO$4)-3*INT((MONTH(BO$4)-1)/3))))-SUMIFS($W324:BN324,$W$1:BN$1,"&lt;="&amp;(BO$1-(MONTH(BO$4)-3*INT((MONTH(BO$4)-1)/3))-3)))&gt;0,
(SUMIFS($W250:BN250,$W$1:BN$1,"&lt;="&amp;(BO$1-(MONTH(BO$4)-3*INT((MONTH(BO$4)-1)/3))))-SUMIFS($W324:BN324,$W$1:BN$1,"&lt;="&amp;(BO$1-(MONTH(BO$4)-3*INT((MONTH(BO$4)-1)/3))-3)))/3,0))</f>
        <v>4979491.0420654071</v>
      </c>
      <c r="BP324" s="5">
        <f ca="1">IF(BP$4="",0,IF((SUMIFS($W250:BO250,$W$1:BO$1,"&lt;="&amp;(BP$1-(MONTH(BP$4)-3*INT((MONTH(BP$4)-1)/3))))-SUMIFS($W324:BO324,$W$1:BO$1,"&lt;="&amp;(BP$1-(MONTH(BP$4)-3*INT((MONTH(BP$4)-1)/3))-3)))&gt;0,
(SUMIFS($W250:BO250,$W$1:BO$1,"&lt;="&amp;(BP$1-(MONTH(BP$4)-3*INT((MONTH(BP$4)-1)/3))))-SUMIFS($W324:BO324,$W$1:BO$1,"&lt;="&amp;(BP$1-(MONTH(BP$4)-3*INT((MONTH(BP$4)-1)/3))-3)))/3,0))</f>
        <v>5369940.8961719424</v>
      </c>
      <c r="BQ324" s="5">
        <f ca="1">IF(BQ$4="",0,IF((SUMIFS($W250:BP250,$W$1:BP$1,"&lt;="&amp;(BQ$1-(MONTH(BQ$4)-3*INT((MONTH(BQ$4)-1)/3))))-SUMIFS($W324:BP324,$W$1:BP$1,"&lt;="&amp;(BQ$1-(MONTH(BQ$4)-3*INT((MONTH(BQ$4)-1)/3))-3)))&gt;0,
(SUMIFS($W250:BP250,$W$1:BP$1,"&lt;="&amp;(BQ$1-(MONTH(BQ$4)-3*INT((MONTH(BQ$4)-1)/3))))-SUMIFS($W324:BP324,$W$1:BP$1,"&lt;="&amp;(BQ$1-(MONTH(BQ$4)-3*INT((MONTH(BQ$4)-1)/3))-3)))/3,0))</f>
        <v>5369940.8961719424</v>
      </c>
      <c r="BR324" s="5">
        <f ca="1">IF(BR$4="",0,IF((SUMIFS($W250:BQ250,$W$1:BQ$1,"&lt;="&amp;(BR$1-(MONTH(BR$4)-3*INT((MONTH(BR$4)-1)/3))))-SUMIFS($W324:BQ324,$W$1:BQ$1,"&lt;="&amp;(BR$1-(MONTH(BR$4)-3*INT((MONTH(BR$4)-1)/3))-3)))&gt;0,
(SUMIFS($W250:BQ250,$W$1:BQ$1,"&lt;="&amp;(BR$1-(MONTH(BR$4)-3*INT((MONTH(BR$4)-1)/3))))-SUMIFS($W324:BQ324,$W$1:BQ$1,"&lt;="&amp;(BR$1-(MONTH(BR$4)-3*INT((MONTH(BR$4)-1)/3))-3)))/3,0))</f>
        <v>5369940.8961719424</v>
      </c>
      <c r="BS324" s="5">
        <f ca="1">IF(BS$4="",0,IF((SUMIFS($W250:BR250,$W$1:BR$1,"&lt;="&amp;(BS$1-(MONTH(BS$4)-3*INT((MONTH(BS$4)-1)/3))))-SUMIFS($W324:BR324,$W$1:BR$1,"&lt;="&amp;(BS$1-(MONTH(BS$4)-3*INT((MONTH(BS$4)-1)/3))-3)))&gt;0,
(SUMIFS($W250:BR250,$W$1:BR$1,"&lt;="&amp;(BS$1-(MONTH(BS$4)-3*INT((MONTH(BS$4)-1)/3))))-SUMIFS($W324:BR324,$W$1:BR$1,"&lt;="&amp;(BS$1-(MONTH(BS$4)-3*INT((MONTH(BS$4)-1)/3))-3)))/3,0))</f>
        <v>6210125.6473216861</v>
      </c>
      <c r="BT324" s="5">
        <f ca="1">IF(BT$4="",0,IF((SUMIFS($W250:BS250,$W$1:BS$1,"&lt;="&amp;(BT$1-(MONTH(BT$4)-3*INT((MONTH(BT$4)-1)/3))))-SUMIFS($W324:BS324,$W$1:BS$1,"&lt;="&amp;(BT$1-(MONTH(BT$4)-3*INT((MONTH(BT$4)-1)/3))-3)))&gt;0,
(SUMIFS($W250:BS250,$W$1:BS$1,"&lt;="&amp;(BT$1-(MONTH(BT$4)-3*INT((MONTH(BT$4)-1)/3))))-SUMIFS($W324:BS324,$W$1:BS$1,"&lt;="&amp;(BT$1-(MONTH(BT$4)-3*INT((MONTH(BT$4)-1)/3))-3)))/3,0))</f>
        <v>6210125.6473216861</v>
      </c>
      <c r="BU324" s="5">
        <f ca="1">IF(BU$4="",0,IF((SUMIFS($W250:BT250,$W$1:BT$1,"&lt;="&amp;(BU$1-(MONTH(BU$4)-3*INT((MONTH(BU$4)-1)/3))))-SUMIFS($W324:BT324,$W$1:BT$1,"&lt;="&amp;(BU$1-(MONTH(BU$4)-3*INT((MONTH(BU$4)-1)/3))-3)))&gt;0,
(SUMIFS($W250:BT250,$W$1:BT$1,"&lt;="&amp;(BU$1-(MONTH(BU$4)-3*INT((MONTH(BU$4)-1)/3))))-SUMIFS($W324:BT324,$W$1:BT$1,"&lt;="&amp;(BU$1-(MONTH(BU$4)-3*INT((MONTH(BU$4)-1)/3))-3)))/3,0))</f>
        <v>6210125.6473216861</v>
      </c>
      <c r="BV324" s="5">
        <f ca="1">IF(BV$4="",0,IF((SUMIFS($W250:BU250,$W$1:BU$1,"&lt;="&amp;(BV$1-(MONTH(BV$4)-3*INT((MONTH(BV$4)-1)/3))))-SUMIFS($W324:BU324,$W$1:BU$1,"&lt;="&amp;(BV$1-(MONTH(BV$4)-3*INT((MONTH(BV$4)-1)/3))-3)))&gt;0,
(SUMIFS($W250:BU250,$W$1:BU$1,"&lt;="&amp;(BV$1-(MONTH(BV$4)-3*INT((MONTH(BV$4)-1)/3))))-SUMIFS($W324:BU324,$W$1:BU$1,"&lt;="&amp;(BV$1-(MONTH(BV$4)-3*INT((MONTH(BV$4)-1)/3))-3)))/3,0))</f>
        <v>7086889.2476558983</v>
      </c>
      <c r="BW324" s="5">
        <f ca="1">IF(BW$4="",0,IF((SUMIFS($W250:BV250,$W$1:BV$1,"&lt;="&amp;(BW$1-(MONTH(BW$4)-3*INT((MONTH(BW$4)-1)/3))))-SUMIFS($W324:BV324,$W$1:BV$1,"&lt;="&amp;(BW$1-(MONTH(BW$4)-3*INT((MONTH(BW$4)-1)/3))-3)))&gt;0,
(SUMIFS($W250:BV250,$W$1:BV$1,"&lt;="&amp;(BW$1-(MONTH(BW$4)-3*INT((MONTH(BW$4)-1)/3))))-SUMIFS($W324:BV324,$W$1:BV$1,"&lt;="&amp;(BW$1-(MONTH(BW$4)-3*INT((MONTH(BW$4)-1)/3))-3)))/3,0))</f>
        <v>7086889.2476558983</v>
      </c>
      <c r="BX324" s="5">
        <f ca="1">IF(BX$4="",0,IF((SUMIFS($W250:BW250,$W$1:BW$1,"&lt;="&amp;(BX$1-(MONTH(BX$4)-3*INT((MONTH(BX$4)-1)/3))))-SUMIFS($W324:BW324,$W$1:BW$1,"&lt;="&amp;(BX$1-(MONTH(BX$4)-3*INT((MONTH(BX$4)-1)/3))-3)))&gt;0,
(SUMIFS($W250:BW250,$W$1:BW$1,"&lt;="&amp;(BX$1-(MONTH(BX$4)-3*INT((MONTH(BX$4)-1)/3))))-SUMIFS($W324:BW324,$W$1:BW$1,"&lt;="&amp;(BX$1-(MONTH(BX$4)-3*INT((MONTH(BX$4)-1)/3))-3)))/3,0))</f>
        <v>7086889.2476558983</v>
      </c>
      <c r="BY324" s="5">
        <f ca="1">IF(BY$4="",0,IF((SUMIFS($W250:BX250,$W$1:BX$1,"&lt;="&amp;(BY$1-(MONTH(BY$4)-3*INT((MONTH(BY$4)-1)/3))))-SUMIFS($W324:BX324,$W$1:BX$1,"&lt;="&amp;(BY$1-(MONTH(BY$4)-3*INT((MONTH(BY$4)-1)/3))-3)))&gt;0,
(SUMIFS($W250:BX250,$W$1:BX$1,"&lt;="&amp;(BY$1-(MONTH(BY$4)-3*INT((MONTH(BY$4)-1)/3))))-SUMIFS($W324:BX324,$W$1:BX$1,"&lt;="&amp;(BY$1-(MONTH(BY$4)-3*INT((MONTH(BY$4)-1)/3))-3)))/3,0))</f>
        <v>7661107.118383388</v>
      </c>
      <c r="BZ324" s="5">
        <f ca="1">IF(BZ$4="",0,IF((SUMIFS($W250:BY250,$W$1:BY$1,"&lt;="&amp;(BZ$1-(MONTH(BZ$4)-3*INT((MONTH(BZ$4)-1)/3))))-SUMIFS($W324:BY324,$W$1:BY$1,"&lt;="&amp;(BZ$1-(MONTH(BZ$4)-3*INT((MONTH(BZ$4)-1)/3))-3)))&gt;0,
(SUMIFS($W250:BY250,$W$1:BY$1,"&lt;="&amp;(BZ$1-(MONTH(BZ$4)-3*INT((MONTH(BZ$4)-1)/3))))-SUMIFS($W324:BY324,$W$1:BY$1,"&lt;="&amp;(BZ$1-(MONTH(BZ$4)-3*INT((MONTH(BZ$4)-1)/3))-3)))/3,0))</f>
        <v>7661107.118383388</v>
      </c>
      <c r="CA324" s="5">
        <f ca="1">IF(CA$4="",0,IF((SUMIFS($W250:BZ250,$W$1:BZ$1,"&lt;="&amp;(CA$1-(MONTH(CA$4)-3*INT((MONTH(CA$4)-1)/3))))-SUMIFS($W324:BZ324,$W$1:BZ$1,"&lt;="&amp;(CA$1-(MONTH(CA$4)-3*INT((MONTH(CA$4)-1)/3))-3)))&gt;0,
(SUMIFS($W250:BZ250,$W$1:BZ$1,"&lt;="&amp;(CA$1-(MONTH(CA$4)-3*INT((MONTH(CA$4)-1)/3))))-SUMIFS($W324:BZ324,$W$1:BZ$1,"&lt;="&amp;(CA$1-(MONTH(CA$4)-3*INT((MONTH(CA$4)-1)/3))-3)))/3,0))</f>
        <v>7661107.118383388</v>
      </c>
      <c r="CB324" s="5">
        <f ca="1">IF(CB$4="",0,IF((SUMIFS($W250:CA250,$W$1:CA$1,"&lt;="&amp;(CB$1-(MONTH(CB$4)-3*INT((MONTH(CB$4)-1)/3))))-SUMIFS($W324:CA324,$W$1:CA$1,"&lt;="&amp;(CB$1-(MONTH(CB$4)-3*INT((MONTH(CB$4)-1)/3))-3)))&gt;0,
(SUMIFS($W250:CA250,$W$1:CA$1,"&lt;="&amp;(CB$1-(MONTH(CB$4)-3*INT((MONTH(CB$4)-1)/3))))-SUMIFS($W324:CA324,$W$1:CA$1,"&lt;="&amp;(CB$1-(MONTH(CB$4)-3*INT((MONTH(CB$4)-1)/3))-3)))/3,0))</f>
        <v>7797388.6574313743</v>
      </c>
      <c r="CC324" s="5">
        <f ca="1">IF(CC$4="",0,IF((SUMIFS($W250:CB250,$W$1:CB$1,"&lt;="&amp;(CC$1-(MONTH(CC$4)-3*INT((MONTH(CC$4)-1)/3))))-SUMIFS($W324:CB324,$W$1:CB$1,"&lt;="&amp;(CC$1-(MONTH(CC$4)-3*INT((MONTH(CC$4)-1)/3))-3)))&gt;0,
(SUMIFS($W250:CB250,$W$1:CB$1,"&lt;="&amp;(CC$1-(MONTH(CC$4)-3*INT((MONTH(CC$4)-1)/3))))-SUMIFS($W324:CB324,$W$1:CB$1,"&lt;="&amp;(CC$1-(MONTH(CC$4)-3*INT((MONTH(CC$4)-1)/3))-3)))/3,0))</f>
        <v>7797388.6574313743</v>
      </c>
      <c r="CD324" s="5">
        <f ca="1">IF(CD$4="",0,IF((SUMIFS($W250:CC250,$W$1:CC$1,"&lt;="&amp;(CD$1-(MONTH(CD$4)-3*INT((MONTH(CD$4)-1)/3))))-SUMIFS($W324:CC324,$W$1:CC$1,"&lt;="&amp;(CD$1-(MONTH(CD$4)-3*INT((MONTH(CD$4)-1)/3))-3)))&gt;0,
(SUMIFS($W250:CC250,$W$1:CC$1,"&lt;="&amp;(CD$1-(MONTH(CD$4)-3*INT((MONTH(CD$4)-1)/3))))-SUMIFS($W324:CC324,$W$1:CC$1,"&lt;="&amp;(CD$1-(MONTH(CD$4)-3*INT((MONTH(CD$4)-1)/3))-3)))/3,0))</f>
        <v>7797388.6574313743</v>
      </c>
      <c r="CE324" s="5">
        <f ca="1">IF(CE$4="",0,IF((SUMIFS($W250:CD250,$W$1:CD$1,"&lt;="&amp;(CE$1-(MONTH(CE$4)-3*INT((MONTH(CE$4)-1)/3))))-SUMIFS($W324:CD324,$W$1:CD$1,"&lt;="&amp;(CE$1-(MONTH(CE$4)-3*INT((MONTH(CE$4)-1)/3))-3)))&gt;0,
(SUMIFS($W250:CD250,$W$1:CD$1,"&lt;="&amp;(CE$1-(MONTH(CE$4)-3*INT((MONTH(CE$4)-1)/3))))-SUMIFS($W324:CD324,$W$1:CD$1,"&lt;="&amp;(CE$1-(MONTH(CE$4)-3*INT((MONTH(CE$4)-1)/3))-3)))/3,0))</f>
        <v>7940680.59468925</v>
      </c>
      <c r="CF324" s="5">
        <f ca="1">IF(CF$4="",0,IF((SUMIFS($W250:CE250,$W$1:CE$1,"&lt;="&amp;(CF$1-(MONTH(CF$4)-3*INT((MONTH(CF$4)-1)/3))))-SUMIFS($W324:CE324,$W$1:CE$1,"&lt;="&amp;(CF$1-(MONTH(CF$4)-3*INT((MONTH(CF$4)-1)/3))-3)))&gt;0,
(SUMIFS($W250:CE250,$W$1:CE$1,"&lt;="&amp;(CF$1-(MONTH(CF$4)-3*INT((MONTH(CF$4)-1)/3))))-SUMIFS($W324:CE324,$W$1:CE$1,"&lt;="&amp;(CF$1-(MONTH(CF$4)-3*INT((MONTH(CF$4)-1)/3))-3)))/3,0))</f>
        <v>0</v>
      </c>
    </row>
    <row r="326" spans="2:84" x14ac:dyDescent="0.3">
      <c r="B326" s="13">
        <f>ROW()</f>
        <v>326</v>
      </c>
      <c r="H326" s="1" t="s">
        <v>187</v>
      </c>
      <c r="M326" s="53" t="s">
        <v>18</v>
      </c>
      <c r="P326" s="72" t="str">
        <f>Lists!$AI$11</f>
        <v>CF</v>
      </c>
      <c r="U326" s="5">
        <f ca="1">SUM(INDIRECT(ADDRESS($B326,$X$2)&amp;":"&amp;ADDRESS($B326,$X$2-1+$P$8)))</f>
        <v>483183944.08064705</v>
      </c>
      <c r="X326" s="5">
        <f ca="1">SUMIFS(X$10:X325,$P$10:$P325,Lists!$AI$9)-SUMIFS(X$10:X325,$P$10:$P325,Lists!$AI$10)</f>
        <v>-294000</v>
      </c>
      <c r="Y326" s="5">
        <f ca="1">SUMIFS(Y$10:Y325,$P$10:$P325,Lists!$AI$9)-SUMIFS(Y$10:Y325,$P$10:$P325,Lists!$AI$10)</f>
        <v>-534000</v>
      </c>
      <c r="Z326" s="5">
        <f ca="1">SUMIFS(Z$10:Z325,$P$10:$P325,Lists!$AI$9)-SUMIFS(Z$10:Z325,$P$10:$P325,Lists!$AI$10)</f>
        <v>-708650</v>
      </c>
      <c r="AA326" s="5">
        <f ca="1">SUMIFS(AA$10:AA325,$P$10:$P325,Lists!$AI$9)-SUMIFS(AA$10:AA325,$P$10:$P325,Lists!$AI$10)</f>
        <v>-718275</v>
      </c>
      <c r="AB326" s="5">
        <f ca="1">SUMIFS(AB$10:AB325,$P$10:$P325,Lists!$AI$9)-SUMIFS(AB$10:AB325,$P$10:$P325,Lists!$AI$10)</f>
        <v>-296450</v>
      </c>
      <c r="AC326" s="5">
        <f ca="1">SUMIFS(AC$10:AC325,$P$10:$P325,Lists!$AI$9)-SUMIFS(AC$10:AC325,$P$10:$P325,Lists!$AI$10)</f>
        <v>103400</v>
      </c>
      <c r="AD326" s="5">
        <f ca="1">SUMIFS(AD$10:AD325,$P$10:$P325,Lists!$AI$9)-SUMIFS(AD$10:AD325,$P$10:$P325,Lists!$AI$10)</f>
        <v>579014.10000000009</v>
      </c>
      <c r="AE326" s="5">
        <f ca="1">SUMIFS(AE$10:AE325,$P$10:$P325,Lists!$AI$9)-SUMIFS(AE$10:AE325,$P$10:$P325,Lists!$AI$10)</f>
        <v>1087597.1500000004</v>
      </c>
      <c r="AF326" s="5">
        <f ca="1">SUMIFS(AF$10:AF325,$P$10:$P325,Lists!$AI$9)-SUMIFS(AF$10:AF325,$P$10:$P325,Lists!$AI$10)</f>
        <v>1149083.7222222211</v>
      </c>
      <c r="AG326" s="5">
        <f ca="1">SUMIFS(AG$10:AG325,$P$10:$P325,Lists!$AI$9)-SUMIFS(AG$10:AG325,$P$10:$P325,Lists!$AI$10)</f>
        <v>1480752.6222222224</v>
      </c>
      <c r="AH326" s="5">
        <f ca="1">SUMIFS(AH$10:AH325,$P$10:$P325,Lists!$AI$9)-SUMIFS(AH$10:AH325,$P$10:$P325,Lists!$AI$10)</f>
        <v>1949927.8722222215</v>
      </c>
      <c r="AI326" s="5">
        <f ca="1">SUMIFS(AI$10:AI325,$P$10:$P325,Lists!$AI$9)-SUMIFS(AI$10:AI325,$P$10:$P325,Lists!$AI$10)</f>
        <v>1701079.8444444444</v>
      </c>
      <c r="AJ326" s="5">
        <f ca="1">SUMIFS(AJ$10:AJ325,$P$10:$P325,Lists!$AI$9)-SUMIFS(AJ$10:AJ325,$P$10:$P325,Lists!$AI$10)</f>
        <v>2064470.4498444423</v>
      </c>
      <c r="AK326" s="5">
        <f ca="1">SUMIFS(AK$10:AK325,$P$10:$P325,Lists!$AI$9)-SUMIFS(AK$10:AK325,$P$10:$P325,Lists!$AI$10)</f>
        <v>2533377.5173444431</v>
      </c>
      <c r="AL326" s="5">
        <f ca="1">SUMIFS(AL$10:AL325,$P$10:$P325,Lists!$AI$9)-SUMIFS(AL$10:AL325,$P$10:$P325,Lists!$AI$10)</f>
        <v>2258714.1814222224</v>
      </c>
      <c r="AM326" s="5">
        <f ca="1">SUMIFS(AM$10:AM325,$P$10:$P325,Lists!$AI$9)-SUMIFS(AM$10:AM325,$P$10:$P325,Lists!$AI$10)</f>
        <v>2671567.3378222212</v>
      </c>
      <c r="AN326" s="5">
        <f ca="1">SUMIFS(AN$10:AN325,$P$10:$P325,Lists!$AI$9)-SUMIFS(AN$10:AN325,$P$10:$P325,Lists!$AI$10)</f>
        <v>3128126.5785222203</v>
      </c>
      <c r="AO326" s="5">
        <f ca="1">SUMIFS(AO$10:AO325,$P$10:$P325,Lists!$AI$9)-SUMIFS(AO$10:AO325,$P$10:$P325,Lists!$AI$10)</f>
        <v>3064747.2412444446</v>
      </c>
      <c r="AP326" s="5">
        <f ca="1">SUMIFS(AP$10:AP325,$P$10:$P325,Lists!$AI$9)-SUMIFS(AP$10:AP325,$P$10:$P325,Lists!$AI$10)</f>
        <v>3390334.8426476438</v>
      </c>
      <c r="AQ326" s="5">
        <f ca="1">SUMIFS(AQ$10:AQ325,$P$10:$P325,Lists!$AI$9)-SUMIFS(AQ$10:AQ325,$P$10:$P325,Lists!$AI$10)</f>
        <v>3976968.9251014423</v>
      </c>
      <c r="AR326" s="5">
        <f ca="1">SUMIFS(AR$10:AR325,$P$10:$P325,Lists!$AI$9)-SUMIFS(AR$10:AR325,$P$10:$P325,Lists!$AI$10)</f>
        <v>4387324.8353643548</v>
      </c>
      <c r="AS326" s="5">
        <f ca="1">SUMIFS(AS$10:AS325,$P$10:$P325,Lists!$AI$9)-SUMIFS(AS$10:AS325,$P$10:$P325,Lists!$AI$10)</f>
        <v>4702600.8434583526</v>
      </c>
      <c r="AT326" s="5">
        <f ca="1">SUMIFS(AT$10:AT325,$P$10:$P325,Lists!$AI$9)-SUMIFS(AT$10:AT325,$P$10:$P325,Lists!$AI$10)</f>
        <v>5277495.5606881585</v>
      </c>
      <c r="AU326" s="5">
        <f ca="1">SUMIFS(AU$10:AU325,$P$10:$P325,Lists!$AI$9)-SUMIFS(AU$10:AU325,$P$10:$P325,Lists!$AI$10)</f>
        <v>5673652.810886709</v>
      </c>
      <c r="AV326" s="5">
        <f ca="1">SUMIFS(AV$10:AV325,$P$10:$P325,Lists!$AI$9)-SUMIFS(AV$10:AV325,$P$10:$P325,Lists!$AI$10)</f>
        <v>6040844.6460740119</v>
      </c>
      <c r="AW326" s="5">
        <f ca="1">SUMIFS(AW$10:AW325,$P$10:$P325,Lists!$AI$9)-SUMIFS(AW$10:AW325,$P$10:$P325,Lists!$AI$10)</f>
        <v>6547967.2805755138</v>
      </c>
      <c r="AX326" s="5">
        <f ca="1">SUMIFS(AX$10:AX325,$P$10:$P325,Lists!$AI$9)-SUMIFS(AX$10:AX325,$P$10:$P325,Lists!$AI$10)</f>
        <v>6686803.8502763323</v>
      </c>
      <c r="AY326" s="5">
        <f ca="1">SUMIFS(AY$10:AY325,$P$10:$P325,Lists!$AI$9)-SUMIFS(AY$10:AY325,$P$10:$P325,Lists!$AI$10)</f>
        <v>7179906.5722799674</v>
      </c>
      <c r="AZ326" s="5">
        <f ca="1">SUMIFS(AZ$10:AZ325,$P$10:$P325,Lists!$AI$9)-SUMIFS(AZ$10:AZ325,$P$10:$P325,Lists!$AI$10)</f>
        <v>7782366.3448996842</v>
      </c>
      <c r="BA326" s="5">
        <f ca="1">SUMIFS(BA$10:BA325,$P$10:$P325,Lists!$AI$9)-SUMIFS(BA$10:BA325,$P$10:$P325,Lists!$AI$10)</f>
        <v>7424735.5682116598</v>
      </c>
      <c r="BB326" s="5">
        <f ca="1">SUMIFS(BB$10:BB325,$P$10:$P325,Lists!$AI$9)-SUMIFS(BB$10:BB325,$P$10:$P325,Lists!$AI$10)</f>
        <v>7829738.2471267395</v>
      </c>
      <c r="BC326" s="5">
        <f ca="1">SUMIFS(BC$10:BC325,$P$10:$P325,Lists!$AI$9)-SUMIFS(BC$10:BC325,$P$10:$P325,Lists!$AI$10)</f>
        <v>8389013.8764570802</v>
      </c>
      <c r="BD326" s="5">
        <f ca="1">SUMIFS(BD$10:BD325,$P$10:$P325,Lists!$AI$9)-SUMIFS(BD$10:BD325,$P$10:$P325,Lists!$AI$10)</f>
        <v>8121946.374874074</v>
      </c>
      <c r="BE326" s="5">
        <f ca="1">SUMIFS(BE$10:BE325,$P$10:$P325,Lists!$AI$9)-SUMIFS(BE$10:BE325,$P$10:$P325,Lists!$AI$10)</f>
        <v>8557497.0105951689</v>
      </c>
      <c r="BF326" s="5">
        <f ca="1">SUMIFS(BF$10:BF325,$P$10:$P325,Lists!$AI$9)-SUMIFS(BF$10:BF325,$P$10:$P325,Lists!$AI$10)</f>
        <v>9126054.530895669</v>
      </c>
      <c r="BG326" s="5">
        <f ca="1">SUMIFS(BG$10:BG325,$P$10:$P325,Lists!$AI$9)-SUMIFS(BG$10:BG325,$P$10:$P325,Lists!$AI$10)</f>
        <v>9118897.9190630689</v>
      </c>
      <c r="BH326" s="5">
        <f ca="1">SUMIFS(BH$10:BH325,$P$10:$P325,Lists!$AI$9)-SUMIFS(BH$10:BH325,$P$10:$P325,Lists!$AI$10)</f>
        <v>9517931.5229527652</v>
      </c>
      <c r="BI326" s="5">
        <f ca="1">SUMIFS(BI$10:BI325,$P$10:$P325,Lists!$AI$9)-SUMIFS(BI$10:BI325,$P$10:$P325,Lists!$AI$10)</f>
        <v>10073794.792286739</v>
      </c>
      <c r="BJ326" s="5">
        <f ca="1">SUMIFS(BJ$10:BJ325,$P$10:$P325,Lists!$AI$9)-SUMIFS(BJ$10:BJ325,$P$10:$P325,Lists!$AI$10)</f>
        <v>10580513.167888384</v>
      </c>
      <c r="BK326" s="5">
        <f ca="1">SUMIFS(BK$10:BK325,$P$10:$P325,Lists!$AI$9)-SUMIFS(BK$10:BK325,$P$10:$P325,Lists!$AI$10)</f>
        <v>11046107.86871979</v>
      </c>
      <c r="BL326" s="5">
        <f ca="1">SUMIFS(BL$10:BL325,$P$10:$P325,Lists!$AI$9)-SUMIFS(BL$10:BL325,$P$10:$P325,Lists!$AI$10)</f>
        <v>11590544.360751469</v>
      </c>
      <c r="BM326" s="5">
        <f ca="1">SUMIFS(BM$10:BM325,$P$10:$P325,Lists!$AI$9)-SUMIFS(BM$10:BM325,$P$10:$P325,Lists!$AI$10)</f>
        <v>11803485.81207465</v>
      </c>
      <c r="BN326" s="5">
        <f ca="1">SUMIFS(BN$10:BN325,$P$10:$P325,Lists!$AI$9)-SUMIFS(BN$10:BN325,$P$10:$P325,Lists!$AI$10)</f>
        <v>12167639.571738128</v>
      </c>
      <c r="BO326" s="5">
        <f ca="1">SUMIFS(BO$10:BO325,$P$10:$P325,Lists!$AI$9)-SUMIFS(BO$10:BO325,$P$10:$P325,Lists!$AI$10)</f>
        <v>12869695.164854616</v>
      </c>
      <c r="BP326" s="5">
        <f ca="1">SUMIFS(BP$10:BP325,$P$10:$P325,Lists!$AI$9)-SUMIFS(BP$10:BP325,$P$10:$P325,Lists!$AI$10)</f>
        <v>13120499.178645242</v>
      </c>
      <c r="BQ326" s="5">
        <f ca="1">SUMIFS(BQ$10:BQ325,$P$10:$P325,Lists!$AI$9)-SUMIFS(BQ$10:BQ325,$P$10:$P325,Lists!$AI$10)</f>
        <v>13619754.231815211</v>
      </c>
      <c r="BR326" s="5">
        <f ca="1">SUMIFS(BR$10:BR325,$P$10:$P325,Lists!$AI$9)-SUMIFS(BR$10:BR325,$P$10:$P325,Lists!$AI$10)</f>
        <v>14304347.153609216</v>
      </c>
      <c r="BS326" s="5">
        <f ca="1">SUMIFS(BS$10:BS325,$P$10:$P325,Lists!$AI$9)-SUMIFS(BS$10:BS325,$P$10:$P325,Lists!$AI$10)</f>
        <v>13915804.096605629</v>
      </c>
      <c r="BT326" s="5">
        <f ca="1">SUMIFS(BT$10:BT325,$P$10:$P325,Lists!$AI$9)-SUMIFS(BT$10:BT325,$P$10:$P325,Lists!$AI$10)</f>
        <v>14316053.099092484</v>
      </c>
      <c r="BU326" s="5">
        <f ca="1">SUMIFS(BU$10:BU325,$P$10:$P325,Lists!$AI$9)-SUMIFS(BU$10:BU325,$P$10:$P325,Lists!$AI$10)</f>
        <v>14911592.391673893</v>
      </c>
      <c r="BV326" s="5">
        <f ca="1">SUMIFS(BV$10:BV325,$P$10:$P325,Lists!$AI$9)-SUMIFS(BV$10:BV325,$P$10:$P325,Lists!$AI$10)</f>
        <v>14562653.64691256</v>
      </c>
      <c r="BW326" s="5">
        <f ca="1">SUMIFS(BW$10:BW325,$P$10:$P325,Lists!$AI$9)-SUMIFS(BW$10:BW325,$P$10:$P325,Lists!$AI$10)</f>
        <v>15180247.432962596</v>
      </c>
      <c r="BX326" s="5">
        <f ca="1">SUMIFS(BX$10:BX325,$P$10:$P325,Lists!$AI$9)-SUMIFS(BX$10:BX325,$P$10:$P325,Lists!$AI$10)</f>
        <v>15896174.599444278</v>
      </c>
      <c r="BY326" s="5">
        <f ca="1">SUMIFS(BY$10:BY325,$P$10:$P325,Lists!$AI$9)-SUMIFS(BY$10:BY325,$P$10:$P325,Lists!$AI$10)</f>
        <v>15783345.897570349</v>
      </c>
      <c r="BZ326" s="5">
        <f ca="1">SUMIFS(BZ$10:BZ325,$P$10:$P325,Lists!$AI$9)-SUMIFS(BZ$10:BZ325,$P$10:$P325,Lists!$AI$10)</f>
        <v>16233100.361255787</v>
      </c>
      <c r="CA326" s="5">
        <f ca="1">SUMIFS(CA$10:CA325,$P$10:$P325,Lists!$AI$9)-SUMIFS(CA$10:CA325,$P$10:$P325,Lists!$AI$10)</f>
        <v>16912370.93922051</v>
      </c>
      <c r="CB326" s="5">
        <f ca="1">SUMIFS(CB$10:CB325,$P$10:$P325,Lists!$AI$9)-SUMIFS(CB$10:CB325,$P$10:$P325,Lists!$AI$10)</f>
        <v>17472102.007454768</v>
      </c>
      <c r="CC326" s="5">
        <f ca="1">SUMIFS(CC$10:CC325,$P$10:$P325,Lists!$AI$9)-SUMIFS(CC$10:CC325,$P$10:$P325,Lists!$AI$10)</f>
        <v>18028955.876412868</v>
      </c>
      <c r="CD326" s="5">
        <f ca="1">SUMIFS(CD$10:CD325,$P$10:$P325,Lists!$AI$9)-SUMIFS(CD$10:CD325,$P$10:$P325,Lists!$AI$10)</f>
        <v>18710906.027903527</v>
      </c>
      <c r="CE326" s="5">
        <f ca="1">SUMIFS(CE$10:CE325,$P$10:$P325,Lists!$AI$9)-SUMIFS(CE$10:CE325,$P$10:$P325,Lists!$AI$10)</f>
        <v>19131691.22201483</v>
      </c>
      <c r="CF326" s="5">
        <f ca="1">SUMIFS(CF$10:CF325,$P$10:$P325,Lists!$AI$9)-SUMIFS(CF$10:CF325,$P$10:$P325,Lists!$AI$10)</f>
        <v>0</v>
      </c>
    </row>
    <row r="328" spans="2:84" x14ac:dyDescent="0.3">
      <c r="B328" s="13">
        <f>ROW()</f>
        <v>328</v>
      </c>
      <c r="H328" s="1" t="s">
        <v>195</v>
      </c>
      <c r="P328" s="72" t="str">
        <f>Lists!$AD$10</f>
        <v>контроль</v>
      </c>
      <c r="U328" s="5">
        <f ca="1">IF(ABS(SUM(INDIRECT(ADDRESS($B328,$X$2)&amp;":"&amp;ADDRESS($B328,$X$2-1+$P$8))))&lt;0.001,0,SUM(INDIRECT(ADDRESS($B328,$X$2)&amp;":"&amp;ADDRESS($B328,$X$2-1+$P$8))))</f>
        <v>0</v>
      </c>
      <c r="X328" s="5">
        <f ca="1">IF(X$4="",0,IF(ABS(X329-X337)&lt;0.001,0,X329-X337))</f>
        <v>0</v>
      </c>
      <c r="Y328" s="5">
        <f t="shared" ref="Y328:AI328" ca="1" si="213">IF(Y$4="",0,IF(ABS(Y329-Y337)&lt;0.001,0,Y329-Y337))</f>
        <v>0</v>
      </c>
      <c r="Z328" s="5">
        <f t="shared" ca="1" si="213"/>
        <v>0</v>
      </c>
      <c r="AA328" s="5">
        <f t="shared" ca="1" si="213"/>
        <v>0</v>
      </c>
      <c r="AB328" s="5">
        <f t="shared" ca="1" si="213"/>
        <v>0</v>
      </c>
      <c r="AC328" s="5">
        <f t="shared" ca="1" si="213"/>
        <v>0</v>
      </c>
      <c r="AD328" s="5">
        <f t="shared" ca="1" si="213"/>
        <v>0</v>
      </c>
      <c r="AE328" s="5">
        <f t="shared" ca="1" si="213"/>
        <v>0</v>
      </c>
      <c r="AF328" s="5">
        <f t="shared" ca="1" si="213"/>
        <v>0</v>
      </c>
      <c r="AG328" s="5">
        <f t="shared" ca="1" si="213"/>
        <v>0</v>
      </c>
      <c r="AH328" s="5">
        <f t="shared" ca="1" si="213"/>
        <v>0</v>
      </c>
      <c r="AI328" s="5">
        <f t="shared" ca="1" si="213"/>
        <v>0</v>
      </c>
      <c r="AJ328" s="5">
        <f t="shared" ref="AJ328:CF328" ca="1" si="214">IF(AJ$4="",0,IF(ABS(AJ329-AJ337)&lt;0.001,0,AJ329-AJ337))</f>
        <v>0</v>
      </c>
      <c r="AK328" s="5">
        <f t="shared" ca="1" si="214"/>
        <v>0</v>
      </c>
      <c r="AL328" s="5">
        <f t="shared" ca="1" si="214"/>
        <v>0</v>
      </c>
      <c r="AM328" s="5">
        <f t="shared" ca="1" si="214"/>
        <v>0</v>
      </c>
      <c r="AN328" s="5">
        <f t="shared" ca="1" si="214"/>
        <v>0</v>
      </c>
      <c r="AO328" s="5">
        <f t="shared" ca="1" si="214"/>
        <v>0</v>
      </c>
      <c r="AP328" s="5">
        <f t="shared" ca="1" si="214"/>
        <v>0</v>
      </c>
      <c r="AQ328" s="5">
        <f t="shared" ca="1" si="214"/>
        <v>0</v>
      </c>
      <c r="AR328" s="5">
        <f t="shared" ca="1" si="214"/>
        <v>0</v>
      </c>
      <c r="AS328" s="5">
        <f t="shared" ca="1" si="214"/>
        <v>0</v>
      </c>
      <c r="AT328" s="5">
        <f t="shared" ca="1" si="214"/>
        <v>0</v>
      </c>
      <c r="AU328" s="5">
        <f t="shared" ca="1" si="214"/>
        <v>0</v>
      </c>
      <c r="AV328" s="5">
        <f t="shared" ca="1" si="214"/>
        <v>0</v>
      </c>
      <c r="AW328" s="5">
        <f t="shared" ca="1" si="214"/>
        <v>0</v>
      </c>
      <c r="AX328" s="5">
        <f t="shared" ca="1" si="214"/>
        <v>0</v>
      </c>
      <c r="AY328" s="5">
        <f t="shared" ca="1" si="214"/>
        <v>0</v>
      </c>
      <c r="AZ328" s="5">
        <f t="shared" ca="1" si="214"/>
        <v>0</v>
      </c>
      <c r="BA328" s="5">
        <f t="shared" ca="1" si="214"/>
        <v>0</v>
      </c>
      <c r="BB328" s="5">
        <f t="shared" ca="1" si="214"/>
        <v>0</v>
      </c>
      <c r="BC328" s="5">
        <f t="shared" ca="1" si="214"/>
        <v>0</v>
      </c>
      <c r="BD328" s="5">
        <f t="shared" ca="1" si="214"/>
        <v>0</v>
      </c>
      <c r="BE328" s="5">
        <f t="shared" ca="1" si="214"/>
        <v>0</v>
      </c>
      <c r="BF328" s="5">
        <f t="shared" ca="1" si="214"/>
        <v>0</v>
      </c>
      <c r="BG328" s="5">
        <f t="shared" ca="1" si="214"/>
        <v>0</v>
      </c>
      <c r="BH328" s="5">
        <f t="shared" ca="1" si="214"/>
        <v>0</v>
      </c>
      <c r="BI328" s="5">
        <f t="shared" ca="1" si="214"/>
        <v>0</v>
      </c>
      <c r="BJ328" s="5">
        <f t="shared" ca="1" si="214"/>
        <v>0</v>
      </c>
      <c r="BK328" s="5">
        <f t="shared" ca="1" si="214"/>
        <v>0</v>
      </c>
      <c r="BL328" s="5">
        <f t="shared" ca="1" si="214"/>
        <v>0</v>
      </c>
      <c r="BM328" s="5">
        <f t="shared" ca="1" si="214"/>
        <v>0</v>
      </c>
      <c r="BN328" s="5">
        <f t="shared" ca="1" si="214"/>
        <v>0</v>
      </c>
      <c r="BO328" s="5">
        <f t="shared" ca="1" si="214"/>
        <v>0</v>
      </c>
      <c r="BP328" s="5">
        <f t="shared" ca="1" si="214"/>
        <v>0</v>
      </c>
      <c r="BQ328" s="5">
        <f t="shared" ca="1" si="214"/>
        <v>0</v>
      </c>
      <c r="BR328" s="5">
        <f t="shared" ca="1" si="214"/>
        <v>0</v>
      </c>
      <c r="BS328" s="5">
        <f t="shared" ca="1" si="214"/>
        <v>0</v>
      </c>
      <c r="BT328" s="5">
        <f t="shared" ca="1" si="214"/>
        <v>0</v>
      </c>
      <c r="BU328" s="5">
        <f t="shared" ca="1" si="214"/>
        <v>0</v>
      </c>
      <c r="BV328" s="5">
        <f t="shared" ca="1" si="214"/>
        <v>0</v>
      </c>
      <c r="BW328" s="5">
        <f t="shared" ca="1" si="214"/>
        <v>0</v>
      </c>
      <c r="BX328" s="5">
        <f t="shared" ca="1" si="214"/>
        <v>0</v>
      </c>
      <c r="BY328" s="5">
        <f t="shared" ca="1" si="214"/>
        <v>0</v>
      </c>
      <c r="BZ328" s="5">
        <f t="shared" ca="1" si="214"/>
        <v>0</v>
      </c>
      <c r="CA328" s="5">
        <f t="shared" ca="1" si="214"/>
        <v>0</v>
      </c>
      <c r="CB328" s="5">
        <f t="shared" ca="1" si="214"/>
        <v>0</v>
      </c>
      <c r="CC328" s="5">
        <f t="shared" ca="1" si="214"/>
        <v>0</v>
      </c>
      <c r="CD328" s="5">
        <f t="shared" ca="1" si="214"/>
        <v>0</v>
      </c>
      <c r="CE328" s="5">
        <f t="shared" ca="1" si="214"/>
        <v>0</v>
      </c>
      <c r="CF328" s="5">
        <f t="shared" ca="1" si="214"/>
        <v>0</v>
      </c>
    </row>
    <row r="329" spans="2:84" x14ac:dyDescent="0.3">
      <c r="B329" s="13">
        <f>ROW()</f>
        <v>329</v>
      </c>
      <c r="H329" s="1" t="str">
        <f>$H$328</f>
        <v>Операционный баланс</v>
      </c>
      <c r="I329" s="1" t="s">
        <v>158</v>
      </c>
      <c r="M329" s="53" t="s">
        <v>18</v>
      </c>
      <c r="P329" s="72"/>
      <c r="U329" s="5">
        <f ca="1">INDIRECT(ADDRESS($B329,$X$2-1+$P$8))</f>
        <v>505959918.66240382</v>
      </c>
      <c r="X329" s="5">
        <f ca="1">IF(X$4="",0,SUM(X330:X336))</f>
        <v>-230000</v>
      </c>
      <c r="Y329" s="5">
        <f t="shared" ref="Y329:AI329" ca="1" si="215">IF(Y$4="",0,SUM(Y330:Y336))</f>
        <v>-769000</v>
      </c>
      <c r="Z329" s="5">
        <f t="shared" ca="1" si="215"/>
        <v>-1400983.3333333333</v>
      </c>
      <c r="AA329" s="5">
        <f t="shared" ca="1" si="215"/>
        <v>-1794924.9999999998</v>
      </c>
      <c r="AB329" s="5">
        <f t="shared" ca="1" si="215"/>
        <v>-1609124.9999999998</v>
      </c>
      <c r="AC329" s="5">
        <f t="shared" ca="1" si="215"/>
        <v>-1322558.3333333333</v>
      </c>
      <c r="AD329" s="5">
        <f t="shared" ca="1" si="215"/>
        <v>-365460.89999999991</v>
      </c>
      <c r="AE329" s="5">
        <f t="shared" ca="1" si="215"/>
        <v>1046719.583333334</v>
      </c>
      <c r="AF329" s="5">
        <f t="shared" ca="1" si="215"/>
        <v>2531819.972222222</v>
      </c>
      <c r="AG329" s="5">
        <f t="shared" ca="1" si="215"/>
        <v>4397297.5944444444</v>
      </c>
      <c r="AH329" s="5">
        <f t="shared" ca="1" si="215"/>
        <v>6662950.4666666649</v>
      </c>
      <c r="AI329" s="5">
        <f t="shared" ca="1" si="215"/>
        <v>8679755.3111111093</v>
      </c>
      <c r="AJ329" s="5">
        <f t="shared" ref="AJ329:CF329" ca="1" si="216">IF(AJ$4="",0,SUM(AJ330:AJ336))</f>
        <v>11131250.760955552</v>
      </c>
      <c r="AK329" s="5">
        <f t="shared" ca="1" si="216"/>
        <v>14010823.278299995</v>
      </c>
      <c r="AL329" s="5">
        <f t="shared" ca="1" si="216"/>
        <v>16636421.459722217</v>
      </c>
      <c r="AM329" s="5">
        <f t="shared" ca="1" si="216"/>
        <v>19701788.297544442</v>
      </c>
      <c r="AN329" s="5">
        <f t="shared" ca="1" si="216"/>
        <v>23151264.376066662</v>
      </c>
      <c r="AO329" s="5">
        <f t="shared" ca="1" si="216"/>
        <v>26537361.117311105</v>
      </c>
      <c r="AP329" s="5">
        <f t="shared" ca="1" si="216"/>
        <v>30321495.459958747</v>
      </c>
      <c r="AQ329" s="5">
        <f t="shared" ca="1" si="216"/>
        <v>34668192.485060193</v>
      </c>
      <c r="AR329" s="5">
        <f t="shared" ca="1" si="216"/>
        <v>39481006.863030985</v>
      </c>
      <c r="AS329" s="5">
        <f t="shared" ca="1" si="216"/>
        <v>44615086.690812454</v>
      </c>
      <c r="AT329" s="5">
        <f t="shared" ca="1" si="216"/>
        <v>50164621.124571055</v>
      </c>
      <c r="AU329" s="5">
        <f t="shared" ca="1" si="216"/>
        <v>56166533.425457776</v>
      </c>
      <c r="AV329" s="5">
        <f t="shared" ca="1" si="216"/>
        <v>62610502.56153179</v>
      </c>
      <c r="AW329" s="5">
        <f t="shared" ca="1" si="216"/>
        <v>69551316.728107303</v>
      </c>
      <c r="AX329" s="5">
        <f t="shared" ca="1" si="216"/>
        <v>76671275.681583628</v>
      </c>
      <c r="AY329" s="5">
        <f t="shared" ca="1" si="216"/>
        <v>84261354.933663592</v>
      </c>
      <c r="AZ329" s="5">
        <f t="shared" ca="1" si="216"/>
        <v>92377821.458363265</v>
      </c>
      <c r="BA329" s="5">
        <f t="shared" ca="1" si="216"/>
        <v>100136657.20637494</v>
      </c>
      <c r="BB329" s="5">
        <f t="shared" ca="1" si="216"/>
        <v>108376568.13330169</v>
      </c>
      <c r="BC329" s="5">
        <f t="shared" ca="1" si="216"/>
        <v>117183570.68195876</v>
      </c>
      <c r="BD329" s="5">
        <f t="shared" ca="1" si="216"/>
        <v>125774199.63519281</v>
      </c>
      <c r="BE329" s="5">
        <f t="shared" ca="1" si="216"/>
        <v>134749058.479184</v>
      </c>
      <c r="BF329" s="5">
        <f t="shared" ca="1" si="216"/>
        <v>144216402.34347567</v>
      </c>
      <c r="BG329" s="5">
        <f t="shared" ca="1" si="216"/>
        <v>153676589.59593475</v>
      </c>
      <c r="BH329" s="5">
        <f t="shared" ca="1" si="216"/>
        <v>163614418.7022835</v>
      </c>
      <c r="BI329" s="5">
        <f t="shared" ca="1" si="216"/>
        <v>174130914.46766385</v>
      </c>
      <c r="BJ329" s="5">
        <f t="shared" ca="1" si="216"/>
        <v>185215607.50803736</v>
      </c>
      <c r="BK329" s="5">
        <f t="shared" ca="1" si="216"/>
        <v>196688945.89682108</v>
      </c>
      <c r="BL329" s="5">
        <f t="shared" ca="1" si="216"/>
        <v>208626844.65263647</v>
      </c>
      <c r="BM329" s="5">
        <f t="shared" ca="1" si="216"/>
        <v>220777684.85977507</v>
      </c>
      <c r="BN329" s="5">
        <f t="shared" ca="1" si="216"/>
        <v>233372554.9515771</v>
      </c>
      <c r="BO329" s="5">
        <f t="shared" ca="1" si="216"/>
        <v>246711793.13398579</v>
      </c>
      <c r="BP329" s="5">
        <f t="shared" ca="1" si="216"/>
        <v>260374510.34497496</v>
      </c>
      <c r="BQ329" s="5">
        <f t="shared" ca="1" si="216"/>
        <v>274428974.69225538</v>
      </c>
      <c r="BR329" s="5">
        <f t="shared" ca="1" si="216"/>
        <v>289088155.83632982</v>
      </c>
      <c r="BS329" s="5">
        <f t="shared" ca="1" si="216"/>
        <v>303358793.92340058</v>
      </c>
      <c r="BT329" s="5">
        <f t="shared" ca="1" si="216"/>
        <v>318112219.67545831</v>
      </c>
      <c r="BU329" s="5">
        <f t="shared" ca="1" si="216"/>
        <v>333519751.81163597</v>
      </c>
      <c r="BV329" s="5">
        <f t="shared" ca="1" si="216"/>
        <v>348662639.58629656</v>
      </c>
      <c r="BW329" s="5">
        <f t="shared" ca="1" si="216"/>
        <v>364287888.85953373</v>
      </c>
      <c r="BX329" s="5">
        <f t="shared" ca="1" si="216"/>
        <v>380545195.36800247</v>
      </c>
      <c r="BY329" s="5">
        <f t="shared" ca="1" si="216"/>
        <v>396689673.17459732</v>
      </c>
      <c r="BZ329" s="5">
        <f t="shared" ca="1" si="216"/>
        <v>413367775.37612766</v>
      </c>
      <c r="CA329" s="5">
        <f t="shared" ca="1" si="216"/>
        <v>430804724.70802248</v>
      </c>
      <c r="CB329" s="5">
        <f t="shared" ca="1" si="216"/>
        <v>448897754.56458259</v>
      </c>
      <c r="CC329" s="5">
        <f t="shared" ca="1" si="216"/>
        <v>467379494.05232543</v>
      </c>
      <c r="CD329" s="5">
        <f t="shared" ca="1" si="216"/>
        <v>486459313.76030898</v>
      </c>
      <c r="CE329" s="5">
        <f t="shared" ca="1" si="216"/>
        <v>505959918.66240382</v>
      </c>
      <c r="CF329" s="5">
        <f t="shared" ca="1" si="216"/>
        <v>0</v>
      </c>
    </row>
    <row r="330" spans="2:84" x14ac:dyDescent="0.3">
      <c r="B330" s="13">
        <f>ROW()</f>
        <v>330</v>
      </c>
      <c r="H330" s="1" t="str">
        <f>$H$328</f>
        <v>Операционный баланс</v>
      </c>
      <c r="I330" s="1" t="str">
        <f>$I$329</f>
        <v>АКТИВЫ</v>
      </c>
      <c r="J330" s="1" t="s">
        <v>189</v>
      </c>
      <c r="M330" s="53" t="s">
        <v>18</v>
      </c>
      <c r="U330" s="5">
        <f t="shared" ref="U330:U346" ca="1" si="217">INDIRECT(ADDRESS($B330,$X$2-1+$P$8))</f>
        <v>483183944.08064705</v>
      </c>
      <c r="X330" s="5">
        <f ca="1">IF(X$4="",0,SUM($W$326:X$326))</f>
        <v>-294000</v>
      </c>
      <c r="Y330" s="5">
        <f ca="1">IF(Y$4="",0,SUM($W$326:Y$326))</f>
        <v>-828000</v>
      </c>
      <c r="Z330" s="5">
        <f ca="1">IF(Z$4="",0,SUM($W$326:Z$326))</f>
        <v>-1536650</v>
      </c>
      <c r="AA330" s="5">
        <f ca="1">IF(AA$4="",0,SUM($W$326:AA$326))</f>
        <v>-2254925</v>
      </c>
      <c r="AB330" s="5">
        <f ca="1">IF(AB$4="",0,SUM($W$326:AB$326))</f>
        <v>-2551375</v>
      </c>
      <c r="AC330" s="5">
        <f ca="1">IF(AC$4="",0,SUM($W$326:AC$326))</f>
        <v>-2447975</v>
      </c>
      <c r="AD330" s="5">
        <f ca="1">IF(AD$4="",0,SUM($W$326:AD$326))</f>
        <v>-1868960.9</v>
      </c>
      <c r="AE330" s="5">
        <f ca="1">IF(AE$4="",0,SUM($W$326:AE$326))</f>
        <v>-781363.74999999953</v>
      </c>
      <c r="AF330" s="5">
        <f ca="1">IF(AF$4="",0,SUM($W$326:AF$326))</f>
        <v>367719.97222222155</v>
      </c>
      <c r="AG330" s="5">
        <f ca="1">IF(AG$4="",0,SUM($W$326:AG$326))</f>
        <v>1848472.5944444439</v>
      </c>
      <c r="AH330" s="5">
        <f ca="1">IF(AH$4="",0,SUM($W$326:AH$326))</f>
        <v>3798400.4666666654</v>
      </c>
      <c r="AI330" s="5">
        <f ca="1">IF(AI$4="",0,SUM($W$326:AI$326))</f>
        <v>5499480.3111111093</v>
      </c>
      <c r="AJ330" s="5">
        <f ca="1">IF(AJ$4="",0,SUM($W$326:AJ$326))</f>
        <v>7563950.7609555516</v>
      </c>
      <c r="AK330" s="5">
        <f ca="1">IF(AK$4="",0,SUM($W$326:AK$326))</f>
        <v>10097328.278299995</v>
      </c>
      <c r="AL330" s="5">
        <f ca="1">IF(AL$4="",0,SUM($W$326:AL$326))</f>
        <v>12356042.459722217</v>
      </c>
      <c r="AM330" s="5">
        <f ca="1">IF(AM$4="",0,SUM($W$326:AM$326))</f>
        <v>15027609.797544438</v>
      </c>
      <c r="AN330" s="5">
        <f ca="1">IF(AN$4="",0,SUM($W$326:AN$326))</f>
        <v>18155736.376066659</v>
      </c>
      <c r="AO330" s="5">
        <f ca="1">IF(AO$4="",0,SUM($W$326:AO$326))</f>
        <v>21220483.617311105</v>
      </c>
      <c r="AP330" s="5">
        <f ca="1">IF(AP$4="",0,SUM($W$326:AP$326))</f>
        <v>24610818.459958747</v>
      </c>
      <c r="AQ330" s="5">
        <f ca="1">IF(AQ$4="",0,SUM($W$326:AQ$326))</f>
        <v>28587787.385060191</v>
      </c>
      <c r="AR330" s="5">
        <f ca="1">IF(AR$4="",0,SUM($W$326:AR$326))</f>
        <v>32975112.220424548</v>
      </c>
      <c r="AS330" s="5">
        <f ca="1">IF(AS$4="",0,SUM($W$326:AS$326))</f>
        <v>37677713.063882902</v>
      </c>
      <c r="AT330" s="5">
        <f ca="1">IF(AT$4="",0,SUM($W$326:AT$326))</f>
        <v>42955208.624571063</v>
      </c>
      <c r="AU330" s="5">
        <f ca="1">IF(AU$4="",0,SUM($W$326:AU$326))</f>
        <v>48628861.435457774</v>
      </c>
      <c r="AV330" s="5">
        <f ca="1">IF(AV$4="",0,SUM($W$326:AV$326))</f>
        <v>54669706.081531785</v>
      </c>
      <c r="AW330" s="5">
        <f ca="1">IF(AW$4="",0,SUM($W$326:AW$326))</f>
        <v>61217673.362107299</v>
      </c>
      <c r="AX330" s="5">
        <f ca="1">IF(AX$4="",0,SUM($W$326:AX$326))</f>
        <v>67904477.212383628</v>
      </c>
      <c r="AY330" s="5">
        <f ca="1">IF(AY$4="",0,SUM($W$326:AY$326))</f>
        <v>75084383.784663588</v>
      </c>
      <c r="AZ330" s="5">
        <f ca="1">IF(AZ$4="",0,SUM($W$326:AZ$326))</f>
        <v>82866750.129563272</v>
      </c>
      <c r="BA330" s="5">
        <f ca="1">IF(BA$4="",0,SUM($W$326:BA$326))</f>
        <v>90291485.697774932</v>
      </c>
      <c r="BB330" s="5">
        <f ca="1">IF(BB$4="",0,SUM($W$326:BB$326))</f>
        <v>98121223.944901675</v>
      </c>
      <c r="BC330" s="5">
        <f ca="1">IF(BC$4="",0,SUM($W$326:BC$326))</f>
        <v>106510237.82135876</v>
      </c>
      <c r="BD330" s="5">
        <f ca="1">IF(BD$4="",0,SUM($W$326:BD$326))</f>
        <v>114632184.19623283</v>
      </c>
      <c r="BE330" s="5">
        <f ca="1">IF(BE$4="",0,SUM($W$326:BE$326))</f>
        <v>123189681.206828</v>
      </c>
      <c r="BF330" s="5">
        <f ca="1">IF(BF$4="",0,SUM($W$326:BF$326))</f>
        <v>132315735.73772366</v>
      </c>
      <c r="BG330" s="5">
        <f ca="1">IF(BG$4="",0,SUM($W$326:BG$326))</f>
        <v>141434633.65678674</v>
      </c>
      <c r="BH330" s="5">
        <f ca="1">IF(BH$4="",0,SUM($W$326:BH$326))</f>
        <v>150952565.17973951</v>
      </c>
      <c r="BI330" s="5">
        <f ca="1">IF(BI$4="",0,SUM($W$326:BI$326))</f>
        <v>161026359.97202623</v>
      </c>
      <c r="BJ330" s="5">
        <f ca="1">IF(BJ$4="",0,SUM($W$326:BJ$326))</f>
        <v>171606873.1399146</v>
      </c>
      <c r="BK330" s="5">
        <f ca="1">IF(BK$4="",0,SUM($W$326:BK$326))</f>
        <v>182652981.00863439</v>
      </c>
      <c r="BL330" s="5">
        <f ca="1">IF(BL$4="",0,SUM($W$326:BL$326))</f>
        <v>194243525.36938587</v>
      </c>
      <c r="BM330" s="5">
        <f ca="1">IF(BM$4="",0,SUM($W$326:BM$326))</f>
        <v>206047011.18146053</v>
      </c>
      <c r="BN330" s="5">
        <f ca="1">IF(BN$4="",0,SUM($W$326:BN$326))</f>
        <v>218214650.75319865</v>
      </c>
      <c r="BO330" s="5">
        <f ca="1">IF(BO$4="",0,SUM($W$326:BO$326))</f>
        <v>231084345.91805327</v>
      </c>
      <c r="BP330" s="5">
        <f ca="1">IF(BP$4="",0,SUM($W$326:BP$326))</f>
        <v>244204845.09669852</v>
      </c>
      <c r="BQ330" s="5">
        <f ca="1">IF(BQ$4="",0,SUM($W$326:BQ$326))</f>
        <v>257824599.32851374</v>
      </c>
      <c r="BR330" s="5">
        <f ca="1">IF(BR$4="",0,SUM($W$326:BR$326))</f>
        <v>272128946.48212296</v>
      </c>
      <c r="BS330" s="5">
        <f ca="1">IF(BS$4="",0,SUM($W$326:BS$326))</f>
        <v>286044750.57872856</v>
      </c>
      <c r="BT330" s="5">
        <f ca="1">IF(BT$4="",0,SUM($W$326:BT$326))</f>
        <v>300360803.67782104</v>
      </c>
      <c r="BU330" s="5">
        <f ca="1">IF(BU$4="",0,SUM($W$326:BU$326))</f>
        <v>315272396.06949496</v>
      </c>
      <c r="BV330" s="5">
        <f ca="1">IF(BV$4="",0,SUM($W$326:BV$326))</f>
        <v>329835049.71640754</v>
      </c>
      <c r="BW330" s="5">
        <f ca="1">IF(BW$4="",0,SUM($W$326:BW$326))</f>
        <v>345015297.14937013</v>
      </c>
      <c r="BX330" s="5">
        <f ca="1">IF(BX$4="",0,SUM($W$326:BX$326))</f>
        <v>360911471.7488144</v>
      </c>
      <c r="BY330" s="5">
        <f ca="1">IF(BY$4="",0,SUM($W$326:BY$326))</f>
        <v>376694817.64638478</v>
      </c>
      <c r="BZ330" s="5">
        <f ca="1">IF(BZ$4="",0,SUM($W$326:BZ$326))</f>
        <v>392927918.00764054</v>
      </c>
      <c r="CA330" s="5">
        <f ca="1">IF(CA$4="",0,SUM($W$326:CA$326))</f>
        <v>409840288.94686103</v>
      </c>
      <c r="CB330" s="5">
        <f ca="1">IF(CB$4="",0,SUM($W$326:CB$326))</f>
        <v>427312390.95431578</v>
      </c>
      <c r="CC330" s="5">
        <f ca="1">IF(CC$4="",0,SUM($W$326:CC$326))</f>
        <v>445341346.83072865</v>
      </c>
      <c r="CD330" s="5">
        <f ca="1">IF(CD$4="",0,SUM($W$326:CD$326))</f>
        <v>464052252.85863221</v>
      </c>
      <c r="CE330" s="5">
        <f ca="1">IF(CE$4="",0,SUM($W$326:CE$326))</f>
        <v>483183944.08064705</v>
      </c>
      <c r="CF330" s="5">
        <f ca="1">IF(CF$4="",0,SUM($W$326:CF$326))</f>
        <v>0</v>
      </c>
    </row>
    <row r="331" spans="2:84" x14ac:dyDescent="0.3">
      <c r="B331" s="13">
        <f>ROW()</f>
        <v>331</v>
      </c>
      <c r="H331" s="1" t="str">
        <f>$H$328</f>
        <v>Операционный баланс</v>
      </c>
      <c r="I331" s="1" t="str">
        <f>$I$329</f>
        <v>АКТИВЫ</v>
      </c>
      <c r="J331" s="1" t="str">
        <f>$H$77</f>
        <v>Запасы и незавершенное производство</v>
      </c>
      <c r="M331" s="53" t="s">
        <v>18</v>
      </c>
      <c r="U331" s="5">
        <f t="shared" ca="1" si="217"/>
        <v>22775974.581756748</v>
      </c>
      <c r="X331" s="5">
        <f ca="1">X$77</f>
        <v>0</v>
      </c>
      <c r="Y331" s="5">
        <f t="shared" ref="Y331:CF331" ca="1" si="218">Y$77</f>
        <v>0</v>
      </c>
      <c r="Z331" s="5">
        <f t="shared" ca="1" si="218"/>
        <v>0</v>
      </c>
      <c r="AA331" s="5">
        <f t="shared" ca="1" si="218"/>
        <v>258333.33333333337</v>
      </c>
      <c r="AB331" s="5">
        <f t="shared" ca="1" si="218"/>
        <v>793333.33333333337</v>
      </c>
      <c r="AC331" s="5">
        <f t="shared" ca="1" si="218"/>
        <v>1125416.6666666667</v>
      </c>
      <c r="AD331" s="5">
        <f t="shared" ca="1" si="218"/>
        <v>1457500</v>
      </c>
      <c r="AE331" s="5">
        <f t="shared" ca="1" si="218"/>
        <v>1805083.3333333335</v>
      </c>
      <c r="AF331" s="5">
        <f t="shared" ca="1" si="218"/>
        <v>2164100.0000000005</v>
      </c>
      <c r="AG331" s="5">
        <f t="shared" ca="1" si="218"/>
        <v>2502825.0000000005</v>
      </c>
      <c r="AH331" s="5">
        <f t="shared" ca="1" si="218"/>
        <v>2841550</v>
      </c>
      <c r="AI331" s="5">
        <f t="shared" ca="1" si="218"/>
        <v>3180275</v>
      </c>
      <c r="AJ331" s="5">
        <f t="shared" ca="1" si="218"/>
        <v>3519000</v>
      </c>
      <c r="AK331" s="5">
        <f t="shared" ca="1" si="218"/>
        <v>3889345</v>
      </c>
      <c r="AL331" s="5">
        <f t="shared" ca="1" si="218"/>
        <v>4280379</v>
      </c>
      <c r="AM331" s="5">
        <f t="shared" ca="1" si="218"/>
        <v>4625878.5000000019</v>
      </c>
      <c r="AN331" s="5">
        <f t="shared" ca="1" si="218"/>
        <v>4971378.0000000019</v>
      </c>
      <c r="AO331" s="5">
        <f t="shared" ca="1" si="218"/>
        <v>5316877.5</v>
      </c>
      <c r="AP331" s="5">
        <f t="shared" ca="1" si="218"/>
        <v>5662377</v>
      </c>
      <c r="AQ331" s="5">
        <f t="shared" ca="1" si="218"/>
        <v>6056255.0999999996</v>
      </c>
      <c r="AR331" s="5">
        <f t="shared" ca="1" si="218"/>
        <v>6480443.5199999977</v>
      </c>
      <c r="AS331" s="5">
        <f t="shared" ca="1" si="218"/>
        <v>6832853.0099999961</v>
      </c>
      <c r="AT331" s="5">
        <f t="shared" ca="1" si="218"/>
        <v>7185262.4999999925</v>
      </c>
      <c r="AU331" s="5">
        <f t="shared" ca="1" si="218"/>
        <v>7537671.9899999984</v>
      </c>
      <c r="AV331" s="5">
        <f t="shared" ca="1" si="218"/>
        <v>7890081.4800000023</v>
      </c>
      <c r="AW331" s="5">
        <f t="shared" ca="1" si="218"/>
        <v>8308285.8659999985</v>
      </c>
      <c r="AX331" s="5">
        <f t="shared" ca="1" si="218"/>
        <v>8766798.469200002</v>
      </c>
      <c r="AY331" s="5">
        <f t="shared" ca="1" si="218"/>
        <v>9126256.1489999983</v>
      </c>
      <c r="AZ331" s="5">
        <f t="shared" ca="1" si="218"/>
        <v>9485713.8287999965</v>
      </c>
      <c r="BA331" s="5">
        <f t="shared" ca="1" si="218"/>
        <v>9845171.5086000077</v>
      </c>
      <c r="BB331" s="5">
        <f t="shared" ca="1" si="218"/>
        <v>10204629.188400015</v>
      </c>
      <c r="BC331" s="5">
        <f t="shared" ca="1" si="218"/>
        <v>10647975.360600002</v>
      </c>
      <c r="BD331" s="5">
        <f t="shared" ca="1" si="218"/>
        <v>11142015.438959993</v>
      </c>
      <c r="BE331" s="5">
        <f t="shared" ca="1" si="218"/>
        <v>11508662.272355996</v>
      </c>
      <c r="BF331" s="5">
        <f t="shared" ca="1" si="218"/>
        <v>11875309.105751995</v>
      </c>
      <c r="BG331" s="5">
        <f t="shared" ca="1" si="218"/>
        <v>12241955.939147998</v>
      </c>
      <c r="BH331" s="5">
        <f t="shared" ca="1" si="218"/>
        <v>12608602.772544004</v>
      </c>
      <c r="BI331" s="5">
        <f t="shared" ca="1" si="218"/>
        <v>13077929.120637625</v>
      </c>
      <c r="BJ331" s="5">
        <f t="shared" ca="1" si="218"/>
        <v>13608734.368122756</v>
      </c>
      <c r="BK331" s="5">
        <f t="shared" ca="1" si="218"/>
        <v>13982714.138186684</v>
      </c>
      <c r="BL331" s="5">
        <f t="shared" ca="1" si="218"/>
        <v>14356693.908250598</v>
      </c>
      <c r="BM331" s="5">
        <f t="shared" ca="1" si="218"/>
        <v>14730673.678314526</v>
      </c>
      <c r="BN331" s="5">
        <f t="shared" ca="1" si="218"/>
        <v>15104653.44837844</v>
      </c>
      <c r="BO331" s="5">
        <f t="shared" ca="1" si="218"/>
        <v>15600821.840932522</v>
      </c>
      <c r="BP331" s="5">
        <f t="shared" ca="1" si="218"/>
        <v>16169665.248276452</v>
      </c>
      <c r="BQ331" s="5">
        <f t="shared" ca="1" si="218"/>
        <v>16551124.61374164</v>
      </c>
      <c r="BR331" s="5">
        <f t="shared" ca="1" si="218"/>
        <v>16932583.979206856</v>
      </c>
      <c r="BS331" s="5">
        <f t="shared" ca="1" si="218"/>
        <v>17314043.344672047</v>
      </c>
      <c r="BT331" s="5">
        <f t="shared" ca="1" si="218"/>
        <v>17695502.710137278</v>
      </c>
      <c r="BU331" s="5">
        <f t="shared" ca="1" si="218"/>
        <v>18219399.098390982</v>
      </c>
      <c r="BV331" s="5">
        <f t="shared" ca="1" si="218"/>
        <v>18827589.869889021</v>
      </c>
      <c r="BW331" s="5">
        <f t="shared" ca="1" si="218"/>
        <v>19216678.422663547</v>
      </c>
      <c r="BX331" s="5">
        <f t="shared" ca="1" si="218"/>
        <v>19605766.975438055</v>
      </c>
      <c r="BY331" s="5">
        <f t="shared" ca="1" si="218"/>
        <v>19994855.528212532</v>
      </c>
      <c r="BZ331" s="5">
        <f t="shared" ca="1" si="218"/>
        <v>20383944.08098707</v>
      </c>
      <c r="CA331" s="5">
        <f t="shared" ca="1" si="218"/>
        <v>20936479.117411412</v>
      </c>
      <c r="CB331" s="5">
        <f t="shared" ca="1" si="218"/>
        <v>21585363.610266797</v>
      </c>
      <c r="CC331" s="5">
        <f t="shared" ca="1" si="218"/>
        <v>21982233.934096754</v>
      </c>
      <c r="CD331" s="5">
        <f t="shared" ca="1" si="218"/>
        <v>22379104.257926751</v>
      </c>
      <c r="CE331" s="5">
        <f t="shared" ca="1" si="218"/>
        <v>22775974.581756748</v>
      </c>
      <c r="CF331" s="5">
        <f t="shared" ca="1" si="218"/>
        <v>0</v>
      </c>
    </row>
    <row r="332" spans="2:84" x14ac:dyDescent="0.3">
      <c r="B332" s="13">
        <f>ROW()</f>
        <v>332</v>
      </c>
      <c r="H332" s="1" t="str">
        <f>$H$328</f>
        <v>Операционный баланс</v>
      </c>
      <c r="I332" s="1" t="str">
        <f>$I$329</f>
        <v>АКТИВЫ</v>
      </c>
      <c r="J332" s="1" t="s">
        <v>192</v>
      </c>
      <c r="M332" s="53" t="s">
        <v>18</v>
      </c>
      <c r="U332" s="5">
        <f t="shared" ca="1" si="217"/>
        <v>0</v>
      </c>
      <c r="X332" s="5">
        <f ca="1">IF(X$4="",0,IF((SUM($W$24:X$24)-SUM($W$271:X$271))&lt;=0,-(SUM($W$24:X$24)-SUM($W$271:X$271)),0))</f>
        <v>0</v>
      </c>
      <c r="Y332" s="5">
        <f ca="1">IF(Y$4="",0,IF((SUM($W$24:Y$24)-SUM($W$271:Y$271))&lt;=0,-(SUM($W$24:Y$24)-SUM($W$271:Y$271)),0))</f>
        <v>0</v>
      </c>
      <c r="Z332" s="5">
        <f ca="1">IF(Z$4="",0,IF((SUM($W$24:Z$24)-SUM($W$271:Z$271))&lt;=0,-(SUM($W$24:Z$24)-SUM($W$271:Z$271)),0))</f>
        <v>70000</v>
      </c>
      <c r="AA332" s="5">
        <f ca="1">IF(AA$4="",0,IF((SUM($W$24:AA$24)-SUM($W$271:AA$271))&lt;=0,-(SUM($W$24:AA$24)-SUM($W$271:AA$271)),0))</f>
        <v>0</v>
      </c>
      <c r="AB332" s="5">
        <f ca="1">IF(AB$4="",0,IF((SUM($W$24:AB$24)-SUM($W$271:AB$271))&lt;=0,-(SUM($W$24:AB$24)-SUM($W$271:AB$271)),0))</f>
        <v>0</v>
      </c>
      <c r="AC332" s="5">
        <f ca="1">IF(AC$4="",0,IF((SUM($W$24:AC$24)-SUM($W$271:AC$271))&lt;=0,-(SUM($W$24:AC$24)-SUM($W$271:AC$271)),0))</f>
        <v>0</v>
      </c>
      <c r="AD332" s="5">
        <f ca="1">IF(AD$4="",0,IF((SUM($W$24:AD$24)-SUM($W$271:AD$271))&lt;=0,-(SUM($W$24:AD$24)-SUM($W$271:AD$271)),0))</f>
        <v>0</v>
      </c>
      <c r="AE332" s="5">
        <f ca="1">IF(AE$4="",0,IF((SUM($W$24:AE$24)-SUM($W$271:AE$271))&lt;=0,-(SUM($W$24:AE$24)-SUM($W$271:AE$271)),0))</f>
        <v>0</v>
      </c>
      <c r="AF332" s="5">
        <f ca="1">IF(AF$4="",0,IF((SUM($W$24:AF$24)-SUM($W$271:AF$271))&lt;=0,-(SUM($W$24:AF$24)-SUM($W$271:AF$271)),0))</f>
        <v>0</v>
      </c>
      <c r="AG332" s="5">
        <f ca="1">IF(AG$4="",0,IF((SUM($W$24:AG$24)-SUM($W$271:AG$271))&lt;=0,-(SUM($W$24:AG$24)-SUM($W$271:AG$271)),0))</f>
        <v>0</v>
      </c>
      <c r="AH332" s="5">
        <f ca="1">IF(AH$4="",0,IF((SUM($W$24:AH$24)-SUM($W$271:AH$271))&lt;=0,-(SUM($W$24:AH$24)-SUM($W$271:AH$271)),0))</f>
        <v>0</v>
      </c>
      <c r="AI332" s="5">
        <f ca="1">IF(AI$4="",0,IF((SUM($W$24:AI$24)-SUM($W$271:AI$271))&lt;=0,-(SUM($W$24:AI$24)-SUM($W$271:AI$271)),0))</f>
        <v>0</v>
      </c>
      <c r="AJ332" s="5">
        <f ca="1">IF(AJ$4="",0,IF((SUM($W$24:AJ$24)-SUM($W$271:AJ$271))&lt;=0,-(SUM($W$24:AJ$24)-SUM($W$271:AJ$271)),0))</f>
        <v>0</v>
      </c>
      <c r="AK332" s="5">
        <f ca="1">IF(AK$4="",0,IF((SUM($W$24:AK$24)-SUM($W$271:AK$271))&lt;=0,-(SUM($W$24:AK$24)-SUM($W$271:AK$271)),0))</f>
        <v>0</v>
      </c>
      <c r="AL332" s="5">
        <f ca="1">IF(AL$4="",0,IF((SUM($W$24:AL$24)-SUM($W$271:AL$271))&lt;=0,-(SUM($W$24:AL$24)-SUM($W$271:AL$271)),0))</f>
        <v>0</v>
      </c>
      <c r="AM332" s="5">
        <f ca="1">IF(AM$4="",0,IF((SUM($W$24:AM$24)-SUM($W$271:AM$271))&lt;=0,-(SUM($W$24:AM$24)-SUM($W$271:AM$271)),0))</f>
        <v>0</v>
      </c>
      <c r="AN332" s="5">
        <f ca="1">IF(AN$4="",0,IF((SUM($W$24:AN$24)-SUM($W$271:AN$271))&lt;=0,-(SUM($W$24:AN$24)-SUM($W$271:AN$271)),0))</f>
        <v>0</v>
      </c>
      <c r="AO332" s="5">
        <f ca="1">IF(AO$4="",0,IF((SUM($W$24:AO$24)-SUM($W$271:AO$271))&lt;=0,-(SUM($W$24:AO$24)-SUM($W$271:AO$271)),0))</f>
        <v>0</v>
      </c>
      <c r="AP332" s="5">
        <f ca="1">IF(AP$4="",0,IF((SUM($W$24:AP$24)-SUM($W$271:AP$271))&lt;=0,-(SUM($W$24:AP$24)-SUM($W$271:AP$271)),0))</f>
        <v>0</v>
      </c>
      <c r="AQ332" s="5">
        <f ca="1">IF(AQ$4="",0,IF((SUM($W$24:AQ$24)-SUM($W$271:AQ$271))&lt;=0,-(SUM($W$24:AQ$24)-SUM($W$271:AQ$271)),0))</f>
        <v>0</v>
      </c>
      <c r="AR332" s="5">
        <f ca="1">IF(AR$4="",0,IF((SUM($W$24:AR$24)-SUM($W$271:AR$271))&lt;=0,-(SUM($W$24:AR$24)-SUM($W$271:AR$271)),0))</f>
        <v>0</v>
      </c>
      <c r="AS332" s="5">
        <f ca="1">IF(AS$4="",0,IF((SUM($W$24:AS$24)-SUM($W$271:AS$271))&lt;=0,-(SUM($W$24:AS$24)-SUM($W$271:AS$271)),0))</f>
        <v>0</v>
      </c>
      <c r="AT332" s="5">
        <f ca="1">IF(AT$4="",0,IF((SUM($W$24:AT$24)-SUM($W$271:AT$271))&lt;=0,-(SUM($W$24:AT$24)-SUM($W$271:AT$271)),0))</f>
        <v>0</v>
      </c>
      <c r="AU332" s="5">
        <f ca="1">IF(AU$4="",0,IF((SUM($W$24:AU$24)-SUM($W$271:AU$271))&lt;=0,-(SUM($W$24:AU$24)-SUM($W$271:AU$271)),0))</f>
        <v>0</v>
      </c>
      <c r="AV332" s="5">
        <f ca="1">IF(AV$4="",0,IF((SUM($W$24:AV$24)-SUM($W$271:AV$271))&lt;=0,-(SUM($W$24:AV$24)-SUM($W$271:AV$271)),0))</f>
        <v>0</v>
      </c>
      <c r="AW332" s="5">
        <f ca="1">IF(AW$4="",0,IF((SUM($W$24:AW$24)-SUM($W$271:AW$271))&lt;=0,-(SUM($W$24:AW$24)-SUM($W$271:AW$271)),0))</f>
        <v>0</v>
      </c>
      <c r="AX332" s="5">
        <f ca="1">IF(AX$4="",0,IF((SUM($W$24:AX$24)-SUM($W$271:AX$271))&lt;=0,-(SUM($W$24:AX$24)-SUM($W$271:AX$271)),0))</f>
        <v>0</v>
      </c>
      <c r="AY332" s="5">
        <f ca="1">IF(AY$4="",0,IF((SUM($W$24:AY$24)-SUM($W$271:AY$271))&lt;=0,-(SUM($W$24:AY$24)-SUM($W$271:AY$271)),0))</f>
        <v>0</v>
      </c>
      <c r="AZ332" s="5">
        <f ca="1">IF(AZ$4="",0,IF((SUM($W$24:AZ$24)-SUM($W$271:AZ$271))&lt;=0,-(SUM($W$24:AZ$24)-SUM($W$271:AZ$271)),0))</f>
        <v>0</v>
      </c>
      <c r="BA332" s="5">
        <f ca="1">IF(BA$4="",0,IF((SUM($W$24:BA$24)-SUM($W$271:BA$271))&lt;=0,-(SUM($W$24:BA$24)-SUM($W$271:BA$271)),0))</f>
        <v>0</v>
      </c>
      <c r="BB332" s="5">
        <f ca="1">IF(BB$4="",0,IF((SUM($W$24:BB$24)-SUM($W$271:BB$271))&lt;=0,-(SUM($W$24:BB$24)-SUM($W$271:BB$271)),0))</f>
        <v>0</v>
      </c>
      <c r="BC332" s="5">
        <f ca="1">IF(BC$4="",0,IF((SUM($W$24:BC$24)-SUM($W$271:BC$271))&lt;=0,-(SUM($W$24:BC$24)-SUM($W$271:BC$271)),0))</f>
        <v>0</v>
      </c>
      <c r="BD332" s="5">
        <f ca="1">IF(BD$4="",0,IF((SUM($W$24:BD$24)-SUM($W$271:BD$271))&lt;=0,-(SUM($W$24:BD$24)-SUM($W$271:BD$271)),0))</f>
        <v>0</v>
      </c>
      <c r="BE332" s="5">
        <f ca="1">IF(BE$4="",0,IF((SUM($W$24:BE$24)-SUM($W$271:BE$271))&lt;=0,-(SUM($W$24:BE$24)-SUM($W$271:BE$271)),0))</f>
        <v>0</v>
      </c>
      <c r="BF332" s="5">
        <f ca="1">IF(BF$4="",0,IF((SUM($W$24:BF$24)-SUM($W$271:BF$271))&lt;=0,-(SUM($W$24:BF$24)-SUM($W$271:BF$271)),0))</f>
        <v>0</v>
      </c>
      <c r="BG332" s="5">
        <f ca="1">IF(BG$4="",0,IF((SUM($W$24:BG$24)-SUM($W$271:BG$271))&lt;=0,-(SUM($W$24:BG$24)-SUM($W$271:BG$271)),0))</f>
        <v>0</v>
      </c>
      <c r="BH332" s="5">
        <f ca="1">IF(BH$4="",0,IF((SUM($W$24:BH$24)-SUM($W$271:BH$271))&lt;=0,-(SUM($W$24:BH$24)-SUM($W$271:BH$271)),0))</f>
        <v>0</v>
      </c>
      <c r="BI332" s="5">
        <f ca="1">IF(BI$4="",0,IF((SUM($W$24:BI$24)-SUM($W$271:BI$271))&lt;=0,-(SUM($W$24:BI$24)-SUM($W$271:BI$271)),0))</f>
        <v>0</v>
      </c>
      <c r="BJ332" s="5">
        <f ca="1">IF(BJ$4="",0,IF((SUM($W$24:BJ$24)-SUM($W$271:BJ$271))&lt;=0,-(SUM($W$24:BJ$24)-SUM($W$271:BJ$271)),0))</f>
        <v>0</v>
      </c>
      <c r="BK332" s="5">
        <f ca="1">IF(BK$4="",0,IF((SUM($W$24:BK$24)-SUM($W$271:BK$271))&lt;=0,-(SUM($W$24:BK$24)-SUM($W$271:BK$271)),0))</f>
        <v>0</v>
      </c>
      <c r="BL332" s="5">
        <f ca="1">IF(BL$4="",0,IF((SUM($W$24:BL$24)-SUM($W$271:BL$271))&lt;=0,-(SUM($W$24:BL$24)-SUM($W$271:BL$271)),0))</f>
        <v>0</v>
      </c>
      <c r="BM332" s="5">
        <f ca="1">IF(BM$4="",0,IF((SUM($W$24:BM$24)-SUM($W$271:BM$271))&lt;=0,-(SUM($W$24:BM$24)-SUM($W$271:BM$271)),0))</f>
        <v>0</v>
      </c>
      <c r="BN332" s="5">
        <f ca="1">IF(BN$4="",0,IF((SUM($W$24:BN$24)-SUM($W$271:BN$271))&lt;=0,-(SUM($W$24:BN$24)-SUM($W$271:BN$271)),0))</f>
        <v>0</v>
      </c>
      <c r="BO332" s="5">
        <f ca="1">IF(BO$4="",0,IF((SUM($W$24:BO$24)-SUM($W$271:BO$271))&lt;=0,-(SUM($W$24:BO$24)-SUM($W$271:BO$271)),0))</f>
        <v>0</v>
      </c>
      <c r="BP332" s="5">
        <f ca="1">IF(BP$4="",0,IF((SUM($W$24:BP$24)-SUM($W$271:BP$271))&lt;=0,-(SUM($W$24:BP$24)-SUM($W$271:BP$271)),0))</f>
        <v>0</v>
      </c>
      <c r="BQ332" s="5">
        <f ca="1">IF(BQ$4="",0,IF((SUM($W$24:BQ$24)-SUM($W$271:BQ$271))&lt;=0,-(SUM($W$24:BQ$24)-SUM($W$271:BQ$271)),0))</f>
        <v>0</v>
      </c>
      <c r="BR332" s="5">
        <f ca="1">IF(BR$4="",0,IF((SUM($W$24:BR$24)-SUM($W$271:BR$271))&lt;=0,-(SUM($W$24:BR$24)-SUM($W$271:BR$271)),0))</f>
        <v>0</v>
      </c>
      <c r="BS332" s="5">
        <f ca="1">IF(BS$4="",0,IF((SUM($W$24:BS$24)-SUM($W$271:BS$271))&lt;=0,-(SUM($W$24:BS$24)-SUM($W$271:BS$271)),0))</f>
        <v>0</v>
      </c>
      <c r="BT332" s="5">
        <f ca="1">IF(BT$4="",0,IF((SUM($W$24:BT$24)-SUM($W$271:BT$271))&lt;=0,-(SUM($W$24:BT$24)-SUM($W$271:BT$271)),0))</f>
        <v>0</v>
      </c>
      <c r="BU332" s="5">
        <f ca="1">IF(BU$4="",0,IF((SUM($W$24:BU$24)-SUM($W$271:BU$271))&lt;=0,-(SUM($W$24:BU$24)-SUM($W$271:BU$271)),0))</f>
        <v>0</v>
      </c>
      <c r="BV332" s="5">
        <f ca="1">IF(BV$4="",0,IF((SUM($W$24:BV$24)-SUM($W$271:BV$271))&lt;=0,-(SUM($W$24:BV$24)-SUM($W$271:BV$271)),0))</f>
        <v>0</v>
      </c>
      <c r="BW332" s="5">
        <f ca="1">IF(BW$4="",0,IF((SUM($W$24:BW$24)-SUM($W$271:BW$271))&lt;=0,-(SUM($W$24:BW$24)-SUM($W$271:BW$271)),0))</f>
        <v>0</v>
      </c>
      <c r="BX332" s="5">
        <f ca="1">IF(BX$4="",0,IF((SUM($W$24:BX$24)-SUM($W$271:BX$271))&lt;=0,-(SUM($W$24:BX$24)-SUM($W$271:BX$271)),0))</f>
        <v>0</v>
      </c>
      <c r="BY332" s="5">
        <f ca="1">IF(BY$4="",0,IF((SUM($W$24:BY$24)-SUM($W$271:BY$271))&lt;=0,-(SUM($W$24:BY$24)-SUM($W$271:BY$271)),0))</f>
        <v>0</v>
      </c>
      <c r="BZ332" s="5">
        <f ca="1">IF(BZ$4="",0,IF((SUM($W$24:BZ$24)-SUM($W$271:BZ$271))&lt;=0,-(SUM($W$24:BZ$24)-SUM($W$271:BZ$271)),0))</f>
        <v>0</v>
      </c>
      <c r="CA332" s="5">
        <f ca="1">IF(CA$4="",0,IF((SUM($W$24:CA$24)-SUM($W$271:CA$271))&lt;=0,-(SUM($W$24:CA$24)-SUM($W$271:CA$271)),0))</f>
        <v>0</v>
      </c>
      <c r="CB332" s="5">
        <f ca="1">IF(CB$4="",0,IF((SUM($W$24:CB$24)-SUM($W$271:CB$271))&lt;=0,-(SUM($W$24:CB$24)-SUM($W$271:CB$271)),0))</f>
        <v>0</v>
      </c>
      <c r="CC332" s="5">
        <f ca="1">IF(CC$4="",0,IF((SUM($W$24:CC$24)-SUM($W$271:CC$271))&lt;=0,-(SUM($W$24:CC$24)-SUM($W$271:CC$271)),0))</f>
        <v>0</v>
      </c>
      <c r="CD332" s="5">
        <f ca="1">IF(CD$4="",0,IF((SUM($W$24:CD$24)-SUM($W$271:CD$271))&lt;=0,-(SUM($W$24:CD$24)-SUM($W$271:CD$271)),0))</f>
        <v>0</v>
      </c>
      <c r="CE332" s="5">
        <f ca="1">IF(CE$4="",0,IF((SUM($W$24:CE$24)-SUM($W$271:CE$271))&lt;=0,-(SUM($W$24:CE$24)-SUM($W$271:CE$271)),0))</f>
        <v>0</v>
      </c>
      <c r="CF332" s="5">
        <f ca="1">IF(CF$4="",0,IF((SUM($W$24:CF$24)-SUM($W$271:CF$271))&lt;=0,-(SUM($W$24:CF$24)-SUM($W$271:CF$271)),0))</f>
        <v>0</v>
      </c>
    </row>
    <row r="333" spans="2:84" x14ac:dyDescent="0.3">
      <c r="B333" s="13">
        <f>ROW()</f>
        <v>333</v>
      </c>
      <c r="H333" s="1" t="str">
        <f t="shared" ref="H333:H334" si="219">$H$328</f>
        <v>Операционный баланс</v>
      </c>
      <c r="I333" s="1" t="str">
        <f t="shared" ref="I333:I334" si="220">$I$329</f>
        <v>АКТИВЫ</v>
      </c>
      <c r="J333" s="1" t="s">
        <v>194</v>
      </c>
      <c r="M333" s="53" t="s">
        <v>18</v>
      </c>
      <c r="U333" s="5">
        <f t="shared" ca="1" si="217"/>
        <v>0</v>
      </c>
      <c r="X333" s="5">
        <f ca="1">IF(X$4="",0,IF((SUM($W$97:X$97)-SUM($W$288:X$288))&lt;=0,-(SUM($W$97:X$97)-SUM($W$288:X$288)),0))</f>
        <v>0</v>
      </c>
      <c r="Y333" s="5">
        <f ca="1">IF(Y$4="",0,IF((SUM($W$97:Y$97)-SUM($W$288:Y$288))&lt;=0,-(SUM($W$97:Y$97)-SUM($W$288:Y$288)),0))</f>
        <v>0</v>
      </c>
      <c r="Z333" s="5">
        <f ca="1">IF(Z$4="",0,IF((SUM($W$97:Z$97)-SUM($W$288:Z$288))&lt;=0,-(SUM($W$97:Z$97)-SUM($W$288:Z$288)),0))</f>
        <v>0</v>
      </c>
      <c r="AA333" s="5">
        <f ca="1">IF(AA$4="",0,IF((SUM($W$97:AA$97)-SUM($W$288:AA$288))&lt;=0,-(SUM($W$97:AA$97)-SUM($W$288:AA$288)),0))</f>
        <v>0</v>
      </c>
      <c r="AB333" s="5">
        <f ca="1">IF(AB$4="",0,IF((SUM($W$97:AB$97)-SUM($W$288:AB$288))&lt;=0,-(SUM($W$97:AB$97)-SUM($W$288:AB$288)),0))</f>
        <v>0</v>
      </c>
      <c r="AC333" s="5">
        <f ca="1">IF(AC$4="",0,IF((SUM($W$97:AC$97)-SUM($W$288:AC$288))&lt;=0,-(SUM($W$97:AC$97)-SUM($W$288:AC$288)),0))</f>
        <v>0</v>
      </c>
      <c r="AD333" s="5">
        <f ca="1">IF(AD$4="",0,IF((SUM($W$97:AD$97)-SUM($W$288:AD$288))&lt;=0,-(SUM($W$97:AD$97)-SUM($W$288:AD$288)),0))</f>
        <v>0</v>
      </c>
      <c r="AE333" s="5">
        <f ca="1">IF(AE$4="",0,IF((SUM($W$97:AE$97)-SUM($W$288:AE$288))&lt;=0,-(SUM($W$97:AE$97)-SUM($W$288:AE$288)),0))</f>
        <v>0</v>
      </c>
      <c r="AF333" s="5">
        <f ca="1">IF(AF$4="",0,IF((SUM($W$97:AF$97)-SUM($W$288:AF$288))&lt;=0,-(SUM($W$97:AF$97)-SUM($W$288:AF$288)),0))</f>
        <v>0</v>
      </c>
      <c r="AG333" s="5">
        <f ca="1">IF(AG$4="",0,IF((SUM($W$97:AG$97)-SUM($W$288:AG$288))&lt;=0,-(SUM($W$97:AG$97)-SUM($W$288:AG$288)),0))</f>
        <v>0</v>
      </c>
      <c r="AH333" s="5">
        <f ca="1">IF(AH$4="",0,IF((SUM($W$97:AH$97)-SUM($W$288:AH$288))&lt;=0,-(SUM($W$97:AH$97)-SUM($W$288:AH$288)),0))</f>
        <v>0</v>
      </c>
      <c r="AI333" s="5">
        <f ca="1">IF(AI$4="",0,IF((SUM($W$97:AI$97)-SUM($W$288:AI$288))&lt;=0,-(SUM($W$97:AI$97)-SUM($W$288:AI$288)),0))</f>
        <v>0</v>
      </c>
      <c r="AJ333" s="5">
        <f ca="1">IF(AJ$4="",0,IF((SUM($W$97:AJ$97)-SUM($W$288:AJ$288))&lt;=0,-(SUM($W$97:AJ$97)-SUM($W$288:AJ$288)),0))</f>
        <v>0</v>
      </c>
      <c r="AK333" s="5">
        <f ca="1">IF(AK$4="",0,IF((SUM($W$97:AK$97)-SUM($W$288:AK$288))&lt;=0,-(SUM($W$97:AK$97)-SUM($W$288:AK$288)),0))</f>
        <v>0</v>
      </c>
      <c r="AL333" s="5">
        <f ca="1">IF(AL$4="",0,IF((SUM($W$97:AL$97)-SUM($W$288:AL$288))&lt;=0,-(SUM($W$97:AL$97)-SUM($W$288:AL$288)),0))</f>
        <v>0</v>
      </c>
      <c r="AM333" s="5">
        <f ca="1">IF(AM$4="",0,IF((SUM($W$97:AM$97)-SUM($W$288:AM$288))&lt;=0,-(SUM($W$97:AM$97)-SUM($W$288:AM$288)),0))</f>
        <v>0</v>
      </c>
      <c r="AN333" s="5">
        <f ca="1">IF(AN$4="",0,IF((SUM($W$97:AN$97)-SUM($W$288:AN$288))&lt;=0,-(SUM($W$97:AN$97)-SUM($W$288:AN$288)),0))</f>
        <v>0</v>
      </c>
      <c r="AO333" s="5">
        <f ca="1">IF(AO$4="",0,IF((SUM($W$97:AO$97)-SUM($W$288:AO$288))&lt;=0,-(SUM($W$97:AO$97)-SUM($W$288:AO$288)),0))</f>
        <v>0</v>
      </c>
      <c r="AP333" s="5">
        <f ca="1">IF(AP$4="",0,IF((SUM($W$97:AP$97)-SUM($W$288:AP$288))&lt;=0,-(SUM($W$97:AP$97)-SUM($W$288:AP$288)),0))</f>
        <v>0</v>
      </c>
      <c r="AQ333" s="5">
        <f ca="1">IF(AQ$4="",0,IF((SUM($W$97:AQ$97)-SUM($W$288:AQ$288))&lt;=0,-(SUM($W$97:AQ$97)-SUM($W$288:AQ$288)),0))</f>
        <v>0</v>
      </c>
      <c r="AR333" s="5">
        <f ca="1">IF(AR$4="",0,IF((SUM($W$97:AR$97)-SUM($W$288:AR$288))&lt;=0,-(SUM($W$97:AR$97)-SUM($W$288:AR$288)),0))</f>
        <v>0</v>
      </c>
      <c r="AS333" s="5">
        <f ca="1">IF(AS$4="",0,IF((SUM($W$97:AS$97)-SUM($W$288:AS$288))&lt;=0,-(SUM($W$97:AS$97)-SUM($W$288:AS$288)),0))</f>
        <v>0</v>
      </c>
      <c r="AT333" s="5">
        <f ca="1">IF(AT$4="",0,IF((SUM($W$97:AT$97)-SUM($W$288:AT$288))&lt;=0,-(SUM($W$97:AT$97)-SUM($W$288:AT$288)),0))</f>
        <v>0</v>
      </c>
      <c r="AU333" s="5">
        <f ca="1">IF(AU$4="",0,IF((SUM($W$97:AU$97)-SUM($W$288:AU$288))&lt;=0,-(SUM($W$97:AU$97)-SUM($W$288:AU$288)),0))</f>
        <v>0</v>
      </c>
      <c r="AV333" s="5">
        <f ca="1">IF(AV$4="",0,IF((SUM($W$97:AV$97)-SUM($W$288:AV$288))&lt;=0,-(SUM($W$97:AV$97)-SUM($W$288:AV$288)),0))</f>
        <v>0</v>
      </c>
      <c r="AW333" s="5">
        <f ca="1">IF(AW$4="",0,IF((SUM($W$97:AW$97)-SUM($W$288:AW$288))&lt;=0,-(SUM($W$97:AW$97)-SUM($W$288:AW$288)),0))</f>
        <v>0</v>
      </c>
      <c r="AX333" s="5">
        <f ca="1">IF(AX$4="",0,IF((SUM($W$97:AX$97)-SUM($W$288:AX$288))&lt;=0,-(SUM($W$97:AX$97)-SUM($W$288:AX$288)),0))</f>
        <v>0</v>
      </c>
      <c r="AY333" s="5">
        <f ca="1">IF(AY$4="",0,IF((SUM($W$97:AY$97)-SUM($W$288:AY$288))&lt;=0,-(SUM($W$97:AY$97)-SUM($W$288:AY$288)),0))</f>
        <v>0</v>
      </c>
      <c r="AZ333" s="5">
        <f ca="1">IF(AZ$4="",0,IF((SUM($W$97:AZ$97)-SUM($W$288:AZ$288))&lt;=0,-(SUM($W$97:AZ$97)-SUM($W$288:AZ$288)),0))</f>
        <v>0</v>
      </c>
      <c r="BA333" s="5">
        <f ca="1">IF(BA$4="",0,IF((SUM($W$97:BA$97)-SUM($W$288:BA$288))&lt;=0,-(SUM($W$97:BA$97)-SUM($W$288:BA$288)),0))</f>
        <v>0</v>
      </c>
      <c r="BB333" s="5">
        <f ca="1">IF(BB$4="",0,IF((SUM($W$97:BB$97)-SUM($W$288:BB$288))&lt;=0,-(SUM($W$97:BB$97)-SUM($W$288:BB$288)),0))</f>
        <v>0</v>
      </c>
      <c r="BC333" s="5">
        <f ca="1">IF(BC$4="",0,IF((SUM($W$97:BC$97)-SUM($W$288:BC$288))&lt;=0,-(SUM($W$97:BC$97)-SUM($W$288:BC$288)),0))</f>
        <v>0</v>
      </c>
      <c r="BD333" s="5">
        <f ca="1">IF(BD$4="",0,IF((SUM($W$97:BD$97)-SUM($W$288:BD$288))&lt;=0,-(SUM($W$97:BD$97)-SUM($W$288:BD$288)),0))</f>
        <v>0</v>
      </c>
      <c r="BE333" s="5">
        <f ca="1">IF(BE$4="",0,IF((SUM($W$97:BE$97)-SUM($W$288:BE$288))&lt;=0,-(SUM($W$97:BE$97)-SUM($W$288:BE$288)),0))</f>
        <v>0</v>
      </c>
      <c r="BF333" s="5">
        <f ca="1">IF(BF$4="",0,IF((SUM($W$97:BF$97)-SUM($W$288:BF$288))&lt;=0,-(SUM($W$97:BF$97)-SUM($W$288:BF$288)),0))</f>
        <v>0</v>
      </c>
      <c r="BG333" s="5">
        <f ca="1">IF(BG$4="",0,IF((SUM($W$97:BG$97)-SUM($W$288:BG$288))&lt;=0,-(SUM($W$97:BG$97)-SUM($W$288:BG$288)),0))</f>
        <v>0</v>
      </c>
      <c r="BH333" s="5">
        <f ca="1">IF(BH$4="",0,IF((SUM($W$97:BH$97)-SUM($W$288:BH$288))&lt;=0,-(SUM($W$97:BH$97)-SUM($W$288:BH$288)),0))</f>
        <v>0</v>
      </c>
      <c r="BI333" s="5">
        <f ca="1">IF(BI$4="",0,IF((SUM($W$97:BI$97)-SUM($W$288:BI$288))&lt;=0,-(SUM($W$97:BI$97)-SUM($W$288:BI$288)),0))</f>
        <v>0</v>
      </c>
      <c r="BJ333" s="5">
        <f ca="1">IF(BJ$4="",0,IF((SUM($W$97:BJ$97)-SUM($W$288:BJ$288))&lt;=0,-(SUM($W$97:BJ$97)-SUM($W$288:BJ$288)),0))</f>
        <v>0</v>
      </c>
      <c r="BK333" s="5">
        <f ca="1">IF(BK$4="",0,IF((SUM($W$97:BK$97)-SUM($W$288:BK$288))&lt;=0,-(SUM($W$97:BK$97)-SUM($W$288:BK$288)),0))</f>
        <v>0</v>
      </c>
      <c r="BL333" s="5">
        <f ca="1">IF(BL$4="",0,IF((SUM($W$97:BL$97)-SUM($W$288:BL$288))&lt;=0,-(SUM($W$97:BL$97)-SUM($W$288:BL$288)),0))</f>
        <v>0</v>
      </c>
      <c r="BM333" s="5">
        <f ca="1">IF(BM$4="",0,IF((SUM($W$97:BM$97)-SUM($W$288:BM$288))&lt;=0,-(SUM($W$97:BM$97)-SUM($W$288:BM$288)),0))</f>
        <v>0</v>
      </c>
      <c r="BN333" s="5">
        <f ca="1">IF(BN$4="",0,IF((SUM($W$97:BN$97)-SUM($W$288:BN$288))&lt;=0,-(SUM($W$97:BN$97)-SUM($W$288:BN$288)),0))</f>
        <v>0</v>
      </c>
      <c r="BO333" s="5">
        <f ca="1">IF(BO$4="",0,IF((SUM($W$97:BO$97)-SUM($W$288:BO$288))&lt;=0,-(SUM($W$97:BO$97)-SUM($W$288:BO$288)),0))</f>
        <v>0</v>
      </c>
      <c r="BP333" s="5">
        <f ca="1">IF(BP$4="",0,IF((SUM($W$97:BP$97)-SUM($W$288:BP$288))&lt;=0,-(SUM($W$97:BP$97)-SUM($W$288:BP$288)),0))</f>
        <v>0</v>
      </c>
      <c r="BQ333" s="5">
        <f ca="1">IF(BQ$4="",0,IF((SUM($W$97:BQ$97)-SUM($W$288:BQ$288))&lt;=0,-(SUM($W$97:BQ$97)-SUM($W$288:BQ$288)),0))</f>
        <v>0</v>
      </c>
      <c r="BR333" s="5">
        <f ca="1">IF(BR$4="",0,IF((SUM($W$97:BR$97)-SUM($W$288:BR$288))&lt;=0,-(SUM($W$97:BR$97)-SUM($W$288:BR$288)),0))</f>
        <v>0</v>
      </c>
      <c r="BS333" s="5">
        <f ca="1">IF(BS$4="",0,IF((SUM($W$97:BS$97)-SUM($W$288:BS$288))&lt;=0,-(SUM($W$97:BS$97)-SUM($W$288:BS$288)),0))</f>
        <v>0</v>
      </c>
      <c r="BT333" s="5">
        <f ca="1">IF(BT$4="",0,IF((SUM($W$97:BT$97)-SUM($W$288:BT$288))&lt;=0,-(SUM($W$97:BT$97)-SUM($W$288:BT$288)),0))</f>
        <v>0</v>
      </c>
      <c r="BU333" s="5">
        <f ca="1">IF(BU$4="",0,IF((SUM($W$97:BU$97)-SUM($W$288:BU$288))&lt;=0,-(SUM($W$97:BU$97)-SUM($W$288:BU$288)),0))</f>
        <v>0</v>
      </c>
      <c r="BV333" s="5">
        <f ca="1">IF(BV$4="",0,IF((SUM($W$97:BV$97)-SUM($W$288:BV$288))&lt;=0,-(SUM($W$97:BV$97)-SUM($W$288:BV$288)),0))</f>
        <v>0</v>
      </c>
      <c r="BW333" s="5">
        <f ca="1">IF(BW$4="",0,IF((SUM($W$97:BW$97)-SUM($W$288:BW$288))&lt;=0,-(SUM($W$97:BW$97)-SUM($W$288:BW$288)),0))</f>
        <v>0</v>
      </c>
      <c r="BX333" s="5">
        <f ca="1">IF(BX$4="",0,IF((SUM($W$97:BX$97)-SUM($W$288:BX$288))&lt;=0,-(SUM($W$97:BX$97)-SUM($W$288:BX$288)),0))</f>
        <v>0</v>
      </c>
      <c r="BY333" s="5">
        <f ca="1">IF(BY$4="",0,IF((SUM($W$97:BY$97)-SUM($W$288:BY$288))&lt;=0,-(SUM($W$97:BY$97)-SUM($W$288:BY$288)),0))</f>
        <v>0</v>
      </c>
      <c r="BZ333" s="5">
        <f ca="1">IF(BZ$4="",0,IF((SUM($W$97:BZ$97)-SUM($W$288:BZ$288))&lt;=0,-(SUM($W$97:BZ$97)-SUM($W$288:BZ$288)),0))</f>
        <v>0</v>
      </c>
      <c r="CA333" s="5">
        <f ca="1">IF(CA$4="",0,IF((SUM($W$97:CA$97)-SUM($W$288:CA$288))&lt;=0,-(SUM($W$97:CA$97)-SUM($W$288:CA$288)),0))</f>
        <v>0</v>
      </c>
      <c r="CB333" s="5">
        <f ca="1">IF(CB$4="",0,IF((SUM($W$97:CB$97)-SUM($W$288:CB$288))&lt;=0,-(SUM($W$97:CB$97)-SUM($W$288:CB$288)),0))</f>
        <v>0</v>
      </c>
      <c r="CC333" s="5">
        <f ca="1">IF(CC$4="",0,IF((SUM($W$97:CC$97)-SUM($W$288:CC$288))&lt;=0,-(SUM($W$97:CC$97)-SUM($W$288:CC$288)),0))</f>
        <v>0</v>
      </c>
      <c r="CD333" s="5">
        <f ca="1">IF(CD$4="",0,IF((SUM($W$97:CD$97)-SUM($W$288:CD$288))&lt;=0,-(SUM($W$97:CD$97)-SUM($W$288:CD$288)),0))</f>
        <v>0</v>
      </c>
      <c r="CE333" s="5">
        <f ca="1">IF(CE$4="",0,IF((SUM($W$97:CE$97)-SUM($W$288:CE$288))&lt;=0,-(SUM($W$97:CE$97)-SUM($W$288:CE$288)),0))</f>
        <v>0</v>
      </c>
      <c r="CF333" s="5">
        <f ca="1">IF(CF$4="",0,IF((SUM($W$97:CF$97)-SUM($W$288:CF$288))&lt;=0,-(SUM($W$97:CF$97)-SUM($W$288:CF$288)),0))</f>
        <v>0</v>
      </c>
    </row>
    <row r="334" spans="2:84" x14ac:dyDescent="0.3">
      <c r="B334" s="13">
        <f>ROW()</f>
        <v>334</v>
      </c>
      <c r="H334" s="1" t="str">
        <f t="shared" si="219"/>
        <v>Операционный баланс</v>
      </c>
      <c r="I334" s="1" t="str">
        <f t="shared" si="220"/>
        <v>АКТИВЫ</v>
      </c>
      <c r="J334" s="1" t="s">
        <v>193</v>
      </c>
      <c r="M334" s="53" t="s">
        <v>18</v>
      </c>
      <c r="U334" s="5">
        <f t="shared" ca="1" si="217"/>
        <v>3.7252902984619141E-9</v>
      </c>
      <c r="X334" s="5">
        <f ca="1">IF(X$4="",0,IF((SUM($W$158:X$158)-SUM($W$304:X$304))&lt;=0,-(SUM($W$158:X$158)-SUM($W$304:X$304)),0))</f>
        <v>46000</v>
      </c>
      <c r="Y334" s="5">
        <f ca="1">IF(Y$4="",0,IF((SUM($W$158:Y$158)-SUM($W$304:Y$304))&lt;=0,-(SUM($W$158:Y$158)-SUM($W$304:Y$304)),0))</f>
        <v>23000</v>
      </c>
      <c r="Z334" s="5">
        <f ca="1">IF(Z$4="",0,IF((SUM($W$158:Z$158)-SUM($W$304:Z$304))&lt;=0,-(SUM($W$158:Z$158)-SUM($W$304:Z$304)),0))</f>
        <v>0</v>
      </c>
      <c r="AA334" s="5">
        <f ca="1">IF(AA$4="",0,IF((SUM($W$158:AA$158)-SUM($W$304:AA$304))&lt;=0,-(SUM($W$158:AA$158)-SUM($W$304:AA$304)),0))</f>
        <v>46000</v>
      </c>
      <c r="AB334" s="5">
        <f ca="1">IF(AB$4="",0,IF((SUM($W$158:AB$158)-SUM($W$304:AB$304))&lt;=0,-(SUM($W$158:AB$158)-SUM($W$304:AB$304)),0))</f>
        <v>23000</v>
      </c>
      <c r="AC334" s="5">
        <f ca="1">IF(AC$4="",0,IF((SUM($W$158:AC$158)-SUM($W$304:AC$304))&lt;=0,-(SUM($W$158:AC$158)-SUM($W$304:AC$304)),0))</f>
        <v>0</v>
      </c>
      <c r="AD334" s="5">
        <f ca="1">IF(AD$4="",0,IF((SUM($W$158:AD$158)-SUM($W$304:AD$304))&lt;=0,-(SUM($W$158:AD$158)-SUM($W$304:AD$304)),0))</f>
        <v>46000</v>
      </c>
      <c r="AE334" s="5">
        <f ca="1">IF(AE$4="",0,IF((SUM($W$158:AE$158)-SUM($W$304:AE$304))&lt;=0,-(SUM($W$158:AE$158)-SUM($W$304:AE$304)),0))</f>
        <v>23000</v>
      </c>
      <c r="AF334" s="5">
        <f ca="1">IF(AF$4="",0,IF((SUM($W$158:AF$158)-SUM($W$304:AF$304))&lt;=0,-(SUM($W$158:AF$158)-SUM($W$304:AF$304)),0))</f>
        <v>0</v>
      </c>
      <c r="AG334" s="5">
        <f ca="1">IF(AG$4="",0,IF((SUM($W$158:AG$158)-SUM($W$304:AG$304))&lt;=0,-(SUM($W$158:AG$158)-SUM($W$304:AG$304)),0))</f>
        <v>46000</v>
      </c>
      <c r="AH334" s="5">
        <f ca="1">IF(AH$4="",0,IF((SUM($W$158:AH$158)-SUM($W$304:AH$304))&lt;=0,-(SUM($W$158:AH$158)-SUM($W$304:AH$304)),0))</f>
        <v>23000</v>
      </c>
      <c r="AI334" s="5">
        <f ca="1">IF(AI$4="",0,IF((SUM($W$158:AI$158)-SUM($W$304:AI$304))&lt;=0,-(SUM($W$158:AI$158)-SUM($W$304:AI$304)),0))</f>
        <v>0</v>
      </c>
      <c r="AJ334" s="5">
        <f ca="1">IF(AJ$4="",0,IF((SUM($W$158:AJ$158)-SUM($W$304:AJ$304))&lt;=0,-(SUM($W$158:AJ$158)-SUM($W$304:AJ$304)),0))</f>
        <v>48300</v>
      </c>
      <c r="AK334" s="5">
        <f ca="1">IF(AK$4="",0,IF((SUM($W$158:AK$158)-SUM($W$304:AK$304))&lt;=0,-(SUM($W$158:AK$158)-SUM($W$304:AK$304)),0))</f>
        <v>24150</v>
      </c>
      <c r="AL334" s="5">
        <f ca="1">IF(AL$4="",0,IF((SUM($W$158:AL$158)-SUM($W$304:AL$304))&lt;=0,-(SUM($W$158:AL$158)-SUM($W$304:AL$304)),0))</f>
        <v>0</v>
      </c>
      <c r="AM334" s="5">
        <f ca="1">IF(AM$4="",0,IF((SUM($W$158:AM$158)-SUM($W$304:AM$304))&lt;=0,-(SUM($W$158:AM$158)-SUM($W$304:AM$304)),0))</f>
        <v>48300</v>
      </c>
      <c r="AN334" s="5">
        <f ca="1">IF(AN$4="",0,IF((SUM($W$158:AN$158)-SUM($W$304:AN$304))&lt;=0,-(SUM($W$158:AN$158)-SUM($W$304:AN$304)),0))</f>
        <v>24150</v>
      </c>
      <c r="AO334" s="5">
        <f ca="1">IF(AO$4="",0,IF((SUM($W$158:AO$158)-SUM($W$304:AO$304))&lt;=0,-(SUM($W$158:AO$158)-SUM($W$304:AO$304)),0))</f>
        <v>0</v>
      </c>
      <c r="AP334" s="5">
        <f ca="1">IF(AP$4="",0,IF((SUM($W$158:AP$158)-SUM($W$304:AP$304))&lt;=0,-(SUM($W$158:AP$158)-SUM($W$304:AP$304)),0))</f>
        <v>48300</v>
      </c>
      <c r="AQ334" s="5">
        <f ca="1">IF(AQ$4="",0,IF((SUM($W$158:AQ$158)-SUM($W$304:AQ$304))&lt;=0,-(SUM($W$158:AQ$158)-SUM($W$304:AQ$304)),0))</f>
        <v>24150</v>
      </c>
      <c r="AR334" s="5">
        <f ca="1">IF(AR$4="",0,IF((SUM($W$158:AR$158)-SUM($W$304:AR$304))&lt;=0,-(SUM($W$158:AR$158)-SUM($W$304:AR$304)),0))</f>
        <v>0</v>
      </c>
      <c r="AS334" s="5">
        <f ca="1">IF(AS$4="",0,IF((SUM($W$158:AS$158)-SUM($W$304:AS$304))&lt;=0,-(SUM($W$158:AS$158)-SUM($W$304:AS$304)),0))</f>
        <v>48300</v>
      </c>
      <c r="AT334" s="5">
        <f ca="1">IF(AT$4="",0,IF((SUM($W$158:AT$158)-SUM($W$304:AT$304))&lt;=0,-(SUM($W$158:AT$158)-SUM($W$304:AT$304)),0))</f>
        <v>24150</v>
      </c>
      <c r="AU334" s="5">
        <f ca="1">IF(AU$4="",0,IF((SUM($W$158:AU$158)-SUM($W$304:AU$304))&lt;=0,-(SUM($W$158:AU$158)-SUM($W$304:AU$304)),0))</f>
        <v>0</v>
      </c>
      <c r="AV334" s="5">
        <f ca="1">IF(AV$4="",0,IF((SUM($W$158:AV$158)-SUM($W$304:AV$304))&lt;=0,-(SUM($W$158:AV$158)-SUM($W$304:AV$304)),0))</f>
        <v>50715</v>
      </c>
      <c r="AW334" s="5">
        <f ca="1">IF(AW$4="",0,IF((SUM($W$158:AW$158)-SUM($W$304:AW$304))&lt;=0,-(SUM($W$158:AW$158)-SUM($W$304:AW$304)),0))</f>
        <v>25357.5</v>
      </c>
      <c r="AX334" s="5">
        <f ca="1">IF(AX$4="",0,IF((SUM($W$158:AX$158)-SUM($W$304:AX$304))&lt;=0,-(SUM($W$158:AX$158)-SUM($W$304:AX$304)),0))</f>
        <v>0</v>
      </c>
      <c r="AY334" s="5">
        <f ca="1">IF(AY$4="",0,IF((SUM($W$158:AY$158)-SUM($W$304:AY$304))&lt;=0,-(SUM($W$158:AY$158)-SUM($W$304:AY$304)),0))</f>
        <v>50715</v>
      </c>
      <c r="AZ334" s="5">
        <f ca="1">IF(AZ$4="",0,IF((SUM($W$158:AZ$158)-SUM($W$304:AZ$304))&lt;=0,-(SUM($W$158:AZ$158)-SUM($W$304:AZ$304)),0))</f>
        <v>25357.5</v>
      </c>
      <c r="BA334" s="5">
        <f ca="1">IF(BA$4="",0,IF((SUM($W$158:BA$158)-SUM($W$304:BA$304))&lt;=0,-(SUM($W$158:BA$158)-SUM($W$304:BA$304)),0))</f>
        <v>0</v>
      </c>
      <c r="BB334" s="5">
        <f ca="1">IF(BB$4="",0,IF((SUM($W$158:BB$158)-SUM($W$304:BB$304))&lt;=0,-(SUM($W$158:BB$158)-SUM($W$304:BB$304)),0))</f>
        <v>50715</v>
      </c>
      <c r="BC334" s="5">
        <f ca="1">IF(BC$4="",0,IF((SUM($W$158:BC$158)-SUM($W$304:BC$304))&lt;=0,-(SUM($W$158:BC$158)-SUM($W$304:BC$304)),0))</f>
        <v>25357.5</v>
      </c>
      <c r="BD334" s="5">
        <f ca="1">IF(BD$4="",0,IF((SUM($W$158:BD$158)-SUM($W$304:BD$304))&lt;=0,-(SUM($W$158:BD$158)-SUM($W$304:BD$304)),0))</f>
        <v>0</v>
      </c>
      <c r="BE334" s="5">
        <f ca="1">IF(BE$4="",0,IF((SUM($W$158:BE$158)-SUM($W$304:BE$304))&lt;=0,-(SUM($W$158:BE$158)-SUM($W$304:BE$304)),0))</f>
        <v>50715</v>
      </c>
      <c r="BF334" s="5">
        <f ca="1">IF(BF$4="",0,IF((SUM($W$158:BF$158)-SUM($W$304:BF$304))&lt;=0,-(SUM($W$158:BF$158)-SUM($W$304:BF$304)),0))</f>
        <v>25357.5</v>
      </c>
      <c r="BG334" s="5">
        <f ca="1">IF(BG$4="",0,IF((SUM($W$158:BG$158)-SUM($W$304:BG$304))&lt;=0,-(SUM($W$158:BG$158)-SUM($W$304:BG$304)),0))</f>
        <v>0</v>
      </c>
      <c r="BH334" s="5">
        <f ca="1">IF(BH$4="",0,IF((SUM($W$158:BH$158)-SUM($W$304:BH$304))&lt;=0,-(SUM($W$158:BH$158)-SUM($W$304:BH$304)),0))</f>
        <v>53250.75</v>
      </c>
      <c r="BI334" s="5">
        <f ca="1">IF(BI$4="",0,IF((SUM($W$158:BI$158)-SUM($W$304:BI$304))&lt;=0,-(SUM($W$158:BI$158)-SUM($W$304:BI$304)),0))</f>
        <v>26625.375</v>
      </c>
      <c r="BJ334" s="5">
        <f ca="1">IF(BJ$4="",0,IF((SUM($W$158:BJ$158)-SUM($W$304:BJ$304))&lt;=0,-(SUM($W$158:BJ$158)-SUM($W$304:BJ$304)),0))</f>
        <v>0</v>
      </c>
      <c r="BK334" s="5">
        <f ca="1">IF(BK$4="",0,IF((SUM($W$158:BK$158)-SUM($W$304:BK$304))&lt;=0,-(SUM($W$158:BK$158)-SUM($W$304:BK$304)),0))</f>
        <v>53250.75</v>
      </c>
      <c r="BL334" s="5">
        <f ca="1">IF(BL$4="",0,IF((SUM($W$158:BL$158)-SUM($W$304:BL$304))&lt;=0,-(SUM($W$158:BL$158)-SUM($W$304:BL$304)),0))</f>
        <v>26625.375</v>
      </c>
      <c r="BM334" s="5">
        <f ca="1">IF(BM$4="",0,IF((SUM($W$158:BM$158)-SUM($W$304:BM$304))&lt;=0,-(SUM($W$158:BM$158)-SUM($W$304:BM$304)),0))</f>
        <v>0</v>
      </c>
      <c r="BN334" s="5">
        <f ca="1">IF(BN$4="",0,IF((SUM($W$158:BN$158)-SUM($W$304:BN$304))&lt;=0,-(SUM($W$158:BN$158)-SUM($W$304:BN$304)),0))</f>
        <v>53250.75</v>
      </c>
      <c r="BO334" s="5">
        <f ca="1">IF(BO$4="",0,IF((SUM($W$158:BO$158)-SUM($W$304:BO$304))&lt;=0,-(SUM($W$158:BO$158)-SUM($W$304:BO$304)),0))</f>
        <v>26625.375</v>
      </c>
      <c r="BP334" s="5">
        <f ca="1">IF(BP$4="",0,IF((SUM($W$158:BP$158)-SUM($W$304:BP$304))&lt;=0,-(SUM($W$158:BP$158)-SUM($W$304:BP$304)),0))</f>
        <v>0</v>
      </c>
      <c r="BQ334" s="5">
        <f ca="1">IF(BQ$4="",0,IF((SUM($W$158:BQ$158)-SUM($W$304:BQ$304))&lt;=0,-(SUM($W$158:BQ$158)-SUM($W$304:BQ$304)),0))</f>
        <v>53250.75</v>
      </c>
      <c r="BR334" s="5">
        <f ca="1">IF(BR$4="",0,IF((SUM($W$158:BR$158)-SUM($W$304:BR$304))&lt;=0,-(SUM($W$158:BR$158)-SUM($W$304:BR$304)),0))</f>
        <v>26625.375</v>
      </c>
      <c r="BS334" s="5">
        <f ca="1">IF(BS$4="",0,IF((SUM($W$158:BS$158)-SUM($W$304:BS$304))&lt;=0,-(SUM($W$158:BS$158)-SUM($W$304:BS$304)),0))</f>
        <v>0</v>
      </c>
      <c r="BT334" s="5">
        <f ca="1">IF(BT$4="",0,IF((SUM($W$158:BT$158)-SUM($W$304:BT$304))&lt;=0,-(SUM($W$158:BT$158)-SUM($W$304:BT$304)),0))</f>
        <v>55913.287500000559</v>
      </c>
      <c r="BU334" s="5">
        <f ca="1">IF(BU$4="",0,IF((SUM($W$158:BU$158)-SUM($W$304:BU$304))&lt;=0,-(SUM($W$158:BU$158)-SUM($W$304:BU$304)),0))</f>
        <v>27956.643750000745</v>
      </c>
      <c r="BV334" s="5">
        <f ca="1">IF(BV$4="",0,IF((SUM($W$158:BV$158)-SUM($W$304:BV$304))&lt;=0,-(SUM($W$158:BV$158)-SUM($W$304:BV$304)),0))</f>
        <v>9.3132257461547852E-10</v>
      </c>
      <c r="BW334" s="5">
        <f ca="1">IF(BW$4="",0,IF((SUM($W$158:BW$158)-SUM($W$304:BW$304))&lt;=0,-(SUM($W$158:BW$158)-SUM($W$304:BW$304)),0))</f>
        <v>55913.28750000149</v>
      </c>
      <c r="BX334" s="5">
        <f ca="1">IF(BX$4="",0,IF((SUM($W$158:BX$158)-SUM($W$304:BX$304))&lt;=0,-(SUM($W$158:BX$158)-SUM($W$304:BX$304)),0))</f>
        <v>27956.643750001676</v>
      </c>
      <c r="BY334" s="5">
        <f ca="1">IF(BY$4="",0,IF((SUM($W$158:BY$158)-SUM($W$304:BY$304))&lt;=0,-(SUM($W$158:BY$158)-SUM($W$304:BY$304)),0))</f>
        <v>1.862645149230957E-9</v>
      </c>
      <c r="BZ334" s="5">
        <f ca="1">IF(BZ$4="",0,IF((SUM($W$158:BZ$158)-SUM($W$304:BZ$304))&lt;=0,-(SUM($W$158:BZ$158)-SUM($W$304:BZ$304)),0))</f>
        <v>55913.287500002421</v>
      </c>
      <c r="CA334" s="5">
        <f ca="1">IF(CA$4="",0,IF((SUM($W$158:CA$158)-SUM($W$304:CA$304))&lt;=0,-(SUM($W$158:CA$158)-SUM($W$304:CA$304)),0))</f>
        <v>27956.643750002608</v>
      </c>
      <c r="CB334" s="5">
        <f ca="1">IF(CB$4="",0,IF((SUM($W$158:CB$158)-SUM($W$304:CB$304))&lt;=0,-(SUM($W$158:CB$158)-SUM($W$304:CB$304)),0))</f>
        <v>2.7939677238464355E-9</v>
      </c>
      <c r="CC334" s="5">
        <f ca="1">IF(CC$4="",0,IF((SUM($W$158:CC$158)-SUM($W$304:CC$304))&lt;=0,-(SUM($W$158:CC$158)-SUM($W$304:CC$304)),0))</f>
        <v>55913.287500003353</v>
      </c>
      <c r="CD334" s="5">
        <f ca="1">IF(CD$4="",0,IF((SUM($W$158:CD$158)-SUM($W$304:CD$304))&lt;=0,-(SUM($W$158:CD$158)-SUM($W$304:CD$304)),0))</f>
        <v>27956.643750003539</v>
      </c>
      <c r="CE334" s="5">
        <f ca="1">IF(CE$4="",0,IF((SUM($W$158:CE$158)-SUM($W$304:CE$304))&lt;=0,-(SUM($W$158:CE$158)-SUM($W$304:CE$304)),0))</f>
        <v>3.7252902984619141E-9</v>
      </c>
      <c r="CF334" s="5">
        <f ca="1">IF(CF$4="",0,IF((SUM($W$158:CF$158)-SUM($W$304:CF$304))&lt;=0,-(SUM($W$158:CF$158)-SUM($W$304:CF$304)),0))</f>
        <v>0</v>
      </c>
    </row>
    <row r="335" spans="2:84" x14ac:dyDescent="0.3">
      <c r="B335" s="13">
        <f>ROW()</f>
        <v>335</v>
      </c>
      <c r="H335" s="1" t="str">
        <f t="shared" ref="H335:H346" si="221">$H$328</f>
        <v>Операционный баланс</v>
      </c>
      <c r="I335" s="1" t="str">
        <f>$I$329</f>
        <v>АКТИВЫ</v>
      </c>
      <c r="J335" s="1" t="s">
        <v>161</v>
      </c>
      <c r="M335" s="53" t="s">
        <v>18</v>
      </c>
      <c r="U335" s="5">
        <f t="shared" ca="1" si="217"/>
        <v>0</v>
      </c>
      <c r="X335" s="5">
        <f ca="1">IF(X$4="",0,IF((SUM($W$42:X$42)-SUM($W$269:X$269))&gt;0,SUM($W$42:X$42)-SUM($W$269:X$269),0))</f>
        <v>0</v>
      </c>
      <c r="Y335" s="5">
        <f ca="1">IF(Y$4="",0,IF((SUM($W$42:Y$42)-SUM($W$269:Y$269))&gt;0,SUM($W$42:Y$42)-SUM($W$269:Y$269),0))</f>
        <v>0</v>
      </c>
      <c r="Z335" s="5">
        <f ca="1">IF(Z$4="",0,IF((SUM($W$42:Z$42)-SUM($W$269:Z$269))&gt;0,SUM($W$42:Z$42)-SUM($W$269:Z$269),0))</f>
        <v>0</v>
      </c>
      <c r="AA335" s="5">
        <f ca="1">IF(AA$4="",0,IF((SUM($W$42:AA$42)-SUM($W$269:AA$269))&gt;0,SUM($W$42:AA$42)-SUM($W$269:AA$269),0))</f>
        <v>0</v>
      </c>
      <c r="AB335" s="5">
        <f ca="1">IF(AB$4="",0,IF((SUM($W$42:AB$42)-SUM($W$269:AB$269))&gt;0,SUM($W$42:AB$42)-SUM($W$269:AB$269),0))</f>
        <v>0</v>
      </c>
      <c r="AC335" s="5">
        <f ca="1">IF(AC$4="",0,IF((SUM($W$42:AC$42)-SUM($W$269:AC$269))&gt;0,SUM($W$42:AC$42)-SUM($W$269:AC$269),0))</f>
        <v>0</v>
      </c>
      <c r="AD335" s="5">
        <f ca="1">IF(AD$4="",0,IF((SUM($W$42:AD$42)-SUM($W$269:AD$269))&gt;0,SUM($W$42:AD$42)-SUM($W$269:AD$269),0))</f>
        <v>0</v>
      </c>
      <c r="AE335" s="5">
        <f ca="1">IF(AE$4="",0,IF((SUM($W$42:AE$42)-SUM($W$269:AE$269))&gt;0,SUM($W$42:AE$42)-SUM($W$269:AE$269),0))</f>
        <v>0</v>
      </c>
      <c r="AF335" s="5">
        <f ca="1">IF(AF$4="",0,IF((SUM($W$42:AF$42)-SUM($W$269:AF$269))&gt;0,SUM($W$42:AF$42)-SUM($W$269:AF$269),0))</f>
        <v>0</v>
      </c>
      <c r="AG335" s="5">
        <f ca="1">IF(AG$4="",0,IF((SUM($W$42:AG$42)-SUM($W$269:AG$269))&gt;0,SUM($W$42:AG$42)-SUM($W$269:AG$269),0))</f>
        <v>0</v>
      </c>
      <c r="AH335" s="5">
        <f ca="1">IF(AH$4="",0,IF((SUM($W$42:AH$42)-SUM($W$269:AH$269))&gt;0,SUM($W$42:AH$42)-SUM($W$269:AH$269),0))</f>
        <v>0</v>
      </c>
      <c r="AI335" s="5">
        <f ca="1">IF(AI$4="",0,IF((SUM($W$42:AI$42)-SUM($W$269:AI$269))&gt;0,SUM($W$42:AI$42)-SUM($W$269:AI$269),0))</f>
        <v>0</v>
      </c>
      <c r="AJ335" s="5">
        <f ca="1">IF(AJ$4="",0,IF((SUM($W$42:AJ$42)-SUM($W$269:AJ$269))&gt;0,SUM($W$42:AJ$42)-SUM($W$269:AJ$269),0))</f>
        <v>0</v>
      </c>
      <c r="AK335" s="5">
        <f ca="1">IF(AK$4="",0,IF((SUM($W$42:AK$42)-SUM($W$269:AK$269))&gt;0,SUM($W$42:AK$42)-SUM($W$269:AK$269),0))</f>
        <v>0</v>
      </c>
      <c r="AL335" s="5">
        <f ca="1">IF(AL$4="",0,IF((SUM($W$42:AL$42)-SUM($W$269:AL$269))&gt;0,SUM($W$42:AL$42)-SUM($W$269:AL$269),0))</f>
        <v>0</v>
      </c>
      <c r="AM335" s="5">
        <f ca="1">IF(AM$4="",0,IF((SUM($W$42:AM$42)-SUM($W$269:AM$269))&gt;0,SUM($W$42:AM$42)-SUM($W$269:AM$269),0))</f>
        <v>0</v>
      </c>
      <c r="AN335" s="5">
        <f ca="1">IF(AN$4="",0,IF((SUM($W$42:AN$42)-SUM($W$269:AN$269))&gt;0,SUM($W$42:AN$42)-SUM($W$269:AN$269),0))</f>
        <v>0</v>
      </c>
      <c r="AO335" s="5">
        <f ca="1">IF(AO$4="",0,IF((SUM($W$42:AO$42)-SUM($W$269:AO$269))&gt;0,SUM($W$42:AO$42)-SUM($W$269:AO$269),0))</f>
        <v>0</v>
      </c>
      <c r="AP335" s="5">
        <f ca="1">IF(AP$4="",0,IF((SUM($W$42:AP$42)-SUM($W$269:AP$269))&gt;0,SUM($W$42:AP$42)-SUM($W$269:AP$269),0))</f>
        <v>0</v>
      </c>
      <c r="AQ335" s="5">
        <f ca="1">IF(AQ$4="",0,IF((SUM($W$42:AQ$42)-SUM($W$269:AQ$269))&gt;0,SUM($W$42:AQ$42)-SUM($W$269:AQ$269),0))</f>
        <v>0</v>
      </c>
      <c r="AR335" s="5">
        <f ca="1">IF(AR$4="",0,IF((SUM($W$42:AR$42)-SUM($W$269:AR$269))&gt;0,SUM($W$42:AR$42)-SUM($W$269:AR$269),0))</f>
        <v>0</v>
      </c>
      <c r="AS335" s="5">
        <f ca="1">IF(AS$4="",0,IF((SUM($W$42:AS$42)-SUM($W$269:AS$269))&gt;0,SUM($W$42:AS$42)-SUM($W$269:AS$269),0))</f>
        <v>0</v>
      </c>
      <c r="AT335" s="5">
        <f ca="1">IF(AT$4="",0,IF((SUM($W$42:AT$42)-SUM($W$269:AT$269))&gt;0,SUM($W$42:AT$42)-SUM($W$269:AT$269),0))</f>
        <v>0</v>
      </c>
      <c r="AU335" s="5">
        <f ca="1">IF(AU$4="",0,IF((SUM($W$42:AU$42)-SUM($W$269:AU$269))&gt;0,SUM($W$42:AU$42)-SUM($W$269:AU$269),0))</f>
        <v>0</v>
      </c>
      <c r="AV335" s="5">
        <f ca="1">IF(AV$4="",0,IF((SUM($W$42:AV$42)-SUM($W$269:AV$269))&gt;0,SUM($W$42:AV$42)-SUM($W$269:AV$269),0))</f>
        <v>0</v>
      </c>
      <c r="AW335" s="5">
        <f ca="1">IF(AW$4="",0,IF((SUM($W$42:AW$42)-SUM($W$269:AW$269))&gt;0,SUM($W$42:AW$42)-SUM($W$269:AW$269),0))</f>
        <v>0</v>
      </c>
      <c r="AX335" s="5">
        <f ca="1">IF(AX$4="",0,IF((SUM($W$42:AX$42)-SUM($W$269:AX$269))&gt;0,SUM($W$42:AX$42)-SUM($W$269:AX$269),0))</f>
        <v>0</v>
      </c>
      <c r="AY335" s="5">
        <f ca="1">IF(AY$4="",0,IF((SUM($W$42:AY$42)-SUM($W$269:AY$269))&gt;0,SUM($W$42:AY$42)-SUM($W$269:AY$269),0))</f>
        <v>0</v>
      </c>
      <c r="AZ335" s="5">
        <f ca="1">IF(AZ$4="",0,IF((SUM($W$42:AZ$42)-SUM($W$269:AZ$269))&gt;0,SUM($W$42:AZ$42)-SUM($W$269:AZ$269),0))</f>
        <v>0</v>
      </c>
      <c r="BA335" s="5">
        <f ca="1">IF(BA$4="",0,IF((SUM($W$42:BA$42)-SUM($W$269:BA$269))&gt;0,SUM($W$42:BA$42)-SUM($W$269:BA$269),0))</f>
        <v>0</v>
      </c>
      <c r="BB335" s="5">
        <f ca="1">IF(BB$4="",0,IF((SUM($W$42:BB$42)-SUM($W$269:BB$269))&gt;0,SUM($W$42:BB$42)-SUM($W$269:BB$269),0))</f>
        <v>0</v>
      </c>
      <c r="BC335" s="5">
        <f ca="1">IF(BC$4="",0,IF((SUM($W$42:BC$42)-SUM($W$269:BC$269))&gt;0,SUM($W$42:BC$42)-SUM($W$269:BC$269),0))</f>
        <v>0</v>
      </c>
      <c r="BD335" s="5">
        <f ca="1">IF(BD$4="",0,IF((SUM($W$42:BD$42)-SUM($W$269:BD$269))&gt;0,SUM($W$42:BD$42)-SUM($W$269:BD$269),0))</f>
        <v>0</v>
      </c>
      <c r="BE335" s="5">
        <f ca="1">IF(BE$4="",0,IF((SUM($W$42:BE$42)-SUM($W$269:BE$269))&gt;0,SUM($W$42:BE$42)-SUM($W$269:BE$269),0))</f>
        <v>0</v>
      </c>
      <c r="BF335" s="5">
        <f ca="1">IF(BF$4="",0,IF((SUM($W$42:BF$42)-SUM($W$269:BF$269))&gt;0,SUM($W$42:BF$42)-SUM($W$269:BF$269),0))</f>
        <v>0</v>
      </c>
      <c r="BG335" s="5">
        <f ca="1">IF(BG$4="",0,IF((SUM($W$42:BG$42)-SUM($W$269:BG$269))&gt;0,SUM($W$42:BG$42)-SUM($W$269:BG$269),0))</f>
        <v>0</v>
      </c>
      <c r="BH335" s="5">
        <f ca="1">IF(BH$4="",0,IF((SUM($W$42:BH$42)-SUM($W$269:BH$269))&gt;0,SUM($W$42:BH$42)-SUM($W$269:BH$269),0))</f>
        <v>0</v>
      </c>
      <c r="BI335" s="5">
        <f ca="1">IF(BI$4="",0,IF((SUM($W$42:BI$42)-SUM($W$269:BI$269))&gt;0,SUM($W$42:BI$42)-SUM($W$269:BI$269),0))</f>
        <v>0</v>
      </c>
      <c r="BJ335" s="5">
        <f ca="1">IF(BJ$4="",0,IF((SUM($W$42:BJ$42)-SUM($W$269:BJ$269))&gt;0,SUM($W$42:BJ$42)-SUM($W$269:BJ$269),0))</f>
        <v>0</v>
      </c>
      <c r="BK335" s="5">
        <f ca="1">IF(BK$4="",0,IF((SUM($W$42:BK$42)-SUM($W$269:BK$269))&gt;0,SUM($W$42:BK$42)-SUM($W$269:BK$269),0))</f>
        <v>0</v>
      </c>
      <c r="BL335" s="5">
        <f ca="1">IF(BL$4="",0,IF((SUM($W$42:BL$42)-SUM($W$269:BL$269))&gt;0,SUM($W$42:BL$42)-SUM($W$269:BL$269),0))</f>
        <v>0</v>
      </c>
      <c r="BM335" s="5">
        <f ca="1">IF(BM$4="",0,IF((SUM($W$42:BM$42)-SUM($W$269:BM$269))&gt;0,SUM($W$42:BM$42)-SUM($W$269:BM$269),0))</f>
        <v>0</v>
      </c>
      <c r="BN335" s="5">
        <f ca="1">IF(BN$4="",0,IF((SUM($W$42:BN$42)-SUM($W$269:BN$269))&gt;0,SUM($W$42:BN$42)-SUM($W$269:BN$269),0))</f>
        <v>0</v>
      </c>
      <c r="BO335" s="5">
        <f ca="1">IF(BO$4="",0,IF((SUM($W$42:BO$42)-SUM($W$269:BO$269))&gt;0,SUM($W$42:BO$42)-SUM($W$269:BO$269),0))</f>
        <v>0</v>
      </c>
      <c r="BP335" s="5">
        <f ca="1">IF(BP$4="",0,IF((SUM($W$42:BP$42)-SUM($W$269:BP$269))&gt;0,SUM($W$42:BP$42)-SUM($W$269:BP$269),0))</f>
        <v>0</v>
      </c>
      <c r="BQ335" s="5">
        <f ca="1">IF(BQ$4="",0,IF((SUM($W$42:BQ$42)-SUM($W$269:BQ$269))&gt;0,SUM($W$42:BQ$42)-SUM($W$269:BQ$269),0))</f>
        <v>0</v>
      </c>
      <c r="BR335" s="5">
        <f ca="1">IF(BR$4="",0,IF((SUM($W$42:BR$42)-SUM($W$269:BR$269))&gt;0,SUM($W$42:BR$42)-SUM($W$269:BR$269),0))</f>
        <v>0</v>
      </c>
      <c r="BS335" s="5">
        <f ca="1">IF(BS$4="",0,IF((SUM($W$42:BS$42)-SUM($W$269:BS$269))&gt;0,SUM($W$42:BS$42)-SUM($W$269:BS$269),0))</f>
        <v>0</v>
      </c>
      <c r="BT335" s="5">
        <f ca="1">IF(BT$4="",0,IF((SUM($W$42:BT$42)-SUM($W$269:BT$269))&gt;0,SUM($W$42:BT$42)-SUM($W$269:BT$269),0))</f>
        <v>0</v>
      </c>
      <c r="BU335" s="5">
        <f ca="1">IF(BU$4="",0,IF((SUM($W$42:BU$42)-SUM($W$269:BU$269))&gt;0,SUM($W$42:BU$42)-SUM($W$269:BU$269),0))</f>
        <v>0</v>
      </c>
      <c r="BV335" s="5">
        <f ca="1">IF(BV$4="",0,IF((SUM($W$42:BV$42)-SUM($W$269:BV$269))&gt;0,SUM($W$42:BV$42)-SUM($W$269:BV$269),0))</f>
        <v>0</v>
      </c>
      <c r="BW335" s="5">
        <f ca="1">IF(BW$4="",0,IF((SUM($W$42:BW$42)-SUM($W$269:BW$269))&gt;0,SUM($W$42:BW$42)-SUM($W$269:BW$269),0))</f>
        <v>0</v>
      </c>
      <c r="BX335" s="5">
        <f ca="1">IF(BX$4="",0,IF((SUM($W$42:BX$42)-SUM($W$269:BX$269))&gt;0,SUM($W$42:BX$42)-SUM($W$269:BX$269),0))</f>
        <v>0</v>
      </c>
      <c r="BY335" s="5">
        <f ca="1">IF(BY$4="",0,IF((SUM($W$42:BY$42)-SUM($W$269:BY$269))&gt;0,SUM($W$42:BY$42)-SUM($W$269:BY$269),0))</f>
        <v>0</v>
      </c>
      <c r="BZ335" s="5">
        <f ca="1">IF(BZ$4="",0,IF((SUM($W$42:BZ$42)-SUM($W$269:BZ$269))&gt;0,SUM($W$42:BZ$42)-SUM($W$269:BZ$269),0))</f>
        <v>0</v>
      </c>
      <c r="CA335" s="5">
        <f ca="1">IF(CA$4="",0,IF((SUM($W$42:CA$42)-SUM($W$269:CA$269))&gt;0,SUM($W$42:CA$42)-SUM($W$269:CA$269),0))</f>
        <v>0</v>
      </c>
      <c r="CB335" s="5">
        <f ca="1">IF(CB$4="",0,IF((SUM($W$42:CB$42)-SUM($W$269:CB$269))&gt;0,SUM($W$42:CB$42)-SUM($W$269:CB$269),0))</f>
        <v>0</v>
      </c>
      <c r="CC335" s="5">
        <f ca="1">IF(CC$4="",0,IF((SUM($W$42:CC$42)-SUM($W$269:CC$269))&gt;0,SUM($W$42:CC$42)-SUM($W$269:CC$269),0))</f>
        <v>0</v>
      </c>
      <c r="CD335" s="5">
        <f ca="1">IF(CD$4="",0,IF((SUM($W$42:CD$42)-SUM($W$269:CD$269))&gt;0,SUM($W$42:CD$42)-SUM($W$269:CD$269),0))</f>
        <v>0</v>
      </c>
      <c r="CE335" s="5">
        <f ca="1">IF(CE$4="",0,IF((SUM($W$42:CE$42)-SUM($W$269:CE$269))&gt;0,SUM($W$42:CE$42)-SUM($W$269:CE$269),0))</f>
        <v>0</v>
      </c>
      <c r="CF335" s="5">
        <f ca="1">IF(CF$4="",0,IF((SUM($W$42:CF$42)-SUM($W$269:CF$269))&gt;0,SUM($W$42:CF$42)-SUM($W$269:CF$269),0))</f>
        <v>0</v>
      </c>
    </row>
    <row r="336" spans="2:84" x14ac:dyDescent="0.3">
      <c r="B336" s="13">
        <f>ROW()</f>
        <v>336</v>
      </c>
      <c r="H336" s="1" t="str">
        <f t="shared" si="221"/>
        <v>Операционный баланс</v>
      </c>
      <c r="I336" s="1" t="str">
        <f>$I$329</f>
        <v>АКТИВЫ</v>
      </c>
      <c r="J336" s="1" t="s">
        <v>159</v>
      </c>
      <c r="M336" s="53" t="s">
        <v>18</v>
      </c>
      <c r="U336" s="5">
        <f t="shared" ca="1" si="217"/>
        <v>0</v>
      </c>
      <c r="X336" s="5">
        <f ca="1">IF(X$4="",0,IF((SUM($W$250:X$250)-SUM($W$324:X$324))&lt;=0,-(SUM($W$250:X$250)-SUM($W$324:X$324)),0))</f>
        <v>18000.000000000004</v>
      </c>
      <c r="Y336" s="5">
        <f ca="1">IF(Y$4="",0,IF((SUM($W$250:Y$250)-SUM($W$324:Y$324))&lt;=0,-(SUM($W$250:Y$250)-SUM($W$324:Y$324)),0))</f>
        <v>36000.000000000007</v>
      </c>
      <c r="Z336" s="5">
        <f ca="1">IF(Z$4="",0,IF((SUM($W$250:Z$250)-SUM($W$324:Z$324))&lt;=0,-(SUM($W$250:Z$250)-SUM($W$324:Z$324)),0))</f>
        <v>65666.666666666686</v>
      </c>
      <c r="AA336" s="5">
        <f ca="1">IF(AA$4="",0,IF((SUM($W$250:AA$250)-SUM($W$324:AA$324))&lt;=0,-(SUM($W$250:AA$250)-SUM($W$324:AA$324)),0))</f>
        <v>155666.66666666669</v>
      </c>
      <c r="AB336" s="5">
        <f ca="1">IF(AB$4="",0,IF((SUM($W$250:AB$250)-SUM($W$324:AB$324))&lt;=0,-(SUM($W$250:AB$250)-SUM($W$324:AB$324)),0))</f>
        <v>125916.66666666669</v>
      </c>
      <c r="AC336" s="5">
        <f ca="1">IF(AC$4="",0,IF((SUM($W$250:AC$250)-SUM($W$324:AC$324))&lt;=0,-(SUM($W$250:AC$250)-SUM($W$324:AC$324)),0))</f>
        <v>0</v>
      </c>
      <c r="AD336" s="5">
        <f ca="1">IF(AD$4="",0,IF((SUM($W$250:AD$250)-SUM($W$324:AD$324))&lt;=0,-(SUM($W$250:AD$250)-SUM($W$324:AD$324)),0))</f>
        <v>0</v>
      </c>
      <c r="AE336" s="5">
        <f ca="1">IF(AE$4="",0,IF((SUM($W$250:AE$250)-SUM($W$324:AE$324))&lt;=0,-(SUM($W$250:AE$250)-SUM($W$324:AE$324)),0))</f>
        <v>0</v>
      </c>
      <c r="AF336" s="5">
        <f ca="1">IF(AF$4="",0,IF((SUM($W$250:AF$250)-SUM($W$324:AF$324))&lt;=0,-(SUM($W$250:AF$250)-SUM($W$324:AF$324)),0))</f>
        <v>0</v>
      </c>
      <c r="AG336" s="5">
        <f ca="1">IF(AG$4="",0,IF((SUM($W$250:AG$250)-SUM($W$324:AG$324))&lt;=0,-(SUM($W$250:AG$250)-SUM($W$324:AG$324)),0))</f>
        <v>0</v>
      </c>
      <c r="AH336" s="5">
        <f ca="1">IF(AH$4="",0,IF((SUM($W$250:AH$250)-SUM($W$324:AH$324))&lt;=0,-(SUM($W$250:AH$250)-SUM($W$324:AH$324)),0))</f>
        <v>0</v>
      </c>
      <c r="AI336" s="5">
        <f ca="1">IF(AI$4="",0,IF((SUM($W$250:AI$250)-SUM($W$324:AI$324))&lt;=0,-(SUM($W$250:AI$250)-SUM($W$324:AI$324)),0))</f>
        <v>0</v>
      </c>
      <c r="AJ336" s="5">
        <f ca="1">IF(AJ$4="",0,IF((SUM($W$250:AJ$250)-SUM($W$324:AJ$324))&lt;=0,-(SUM($W$250:AJ$250)-SUM($W$324:AJ$324)),0))</f>
        <v>0</v>
      </c>
      <c r="AK336" s="5">
        <f ca="1">IF(AK$4="",0,IF((SUM($W$250:AK$250)-SUM($W$324:AK$324))&lt;=0,-(SUM($W$250:AK$250)-SUM($W$324:AK$324)),0))</f>
        <v>0</v>
      </c>
      <c r="AL336" s="5">
        <f ca="1">IF(AL$4="",0,IF((SUM($W$250:AL$250)-SUM($W$324:AL$324))&lt;=0,-(SUM($W$250:AL$250)-SUM($W$324:AL$324)),0))</f>
        <v>0</v>
      </c>
      <c r="AM336" s="5">
        <f ca="1">IF(AM$4="",0,IF((SUM($W$250:AM$250)-SUM($W$324:AM$324))&lt;=0,-(SUM($W$250:AM$250)-SUM($W$324:AM$324)),0))</f>
        <v>0</v>
      </c>
      <c r="AN336" s="5">
        <f ca="1">IF(AN$4="",0,IF((SUM($W$250:AN$250)-SUM($W$324:AN$324))&lt;=0,-(SUM($W$250:AN$250)-SUM($W$324:AN$324)),0))</f>
        <v>0</v>
      </c>
      <c r="AO336" s="5">
        <f ca="1">IF(AO$4="",0,IF((SUM($W$250:AO$250)-SUM($W$324:AO$324))&lt;=0,-(SUM($W$250:AO$250)-SUM($W$324:AO$324)),0))</f>
        <v>0</v>
      </c>
      <c r="AP336" s="5">
        <f ca="1">IF(AP$4="",0,IF((SUM($W$250:AP$250)-SUM($W$324:AP$324))&lt;=0,-(SUM($W$250:AP$250)-SUM($W$324:AP$324)),0))</f>
        <v>0</v>
      </c>
      <c r="AQ336" s="5">
        <f ca="1">IF(AQ$4="",0,IF((SUM($W$250:AQ$250)-SUM($W$324:AQ$324))&lt;=0,-(SUM($W$250:AQ$250)-SUM($W$324:AQ$324)),0))</f>
        <v>0</v>
      </c>
      <c r="AR336" s="5">
        <f ca="1">IF(AR$4="",0,IF((SUM($W$250:AR$250)-SUM($W$324:AR$324))&lt;=0,-(SUM($W$250:AR$250)-SUM($W$324:AR$324)),0))</f>
        <v>25451.122606441379</v>
      </c>
      <c r="AS336" s="5">
        <f ca="1">IF(AS$4="",0,IF((SUM($W$250:AS$250)-SUM($W$324:AS$324))&lt;=0,-(SUM($W$250:AS$250)-SUM($W$324:AS$324)),0))</f>
        <v>56220.616929549724</v>
      </c>
      <c r="AT336" s="5">
        <f ca="1">IF(AT$4="",0,IF((SUM($W$250:AT$250)-SUM($W$324:AT$324))&lt;=0,-(SUM($W$250:AT$250)-SUM($W$324:AT$324)),0))</f>
        <v>0</v>
      </c>
      <c r="AU336" s="5">
        <f ca="1">IF(AU$4="",0,IF((SUM($W$250:AU$250)-SUM($W$324:AU$324))&lt;=0,-(SUM($W$250:AU$250)-SUM($W$324:AU$324)),0))</f>
        <v>0</v>
      </c>
      <c r="AV336" s="5">
        <f ca="1">IF(AV$4="",0,IF((SUM($W$250:AV$250)-SUM($W$324:AV$324))&lt;=0,-(SUM($W$250:AV$250)-SUM($W$324:AV$324)),0))</f>
        <v>0</v>
      </c>
      <c r="AW336" s="5">
        <f ca="1">IF(AW$4="",0,IF((SUM($W$250:AW$250)-SUM($W$324:AW$324))&lt;=0,-(SUM($W$250:AW$250)-SUM($W$324:AW$324)),0))</f>
        <v>0</v>
      </c>
      <c r="AX336" s="5">
        <f ca="1">IF(AX$4="",0,IF((SUM($W$250:AX$250)-SUM($W$324:AX$324))&lt;=0,-(SUM($W$250:AX$250)-SUM($W$324:AX$324)),0))</f>
        <v>0</v>
      </c>
      <c r="AY336" s="5">
        <f ca="1">IF(AY$4="",0,IF((SUM($W$250:AY$250)-SUM($W$324:AY$324))&lt;=0,-(SUM($W$250:AY$250)-SUM($W$324:AY$324)),0))</f>
        <v>0</v>
      </c>
      <c r="AZ336" s="5">
        <f ca="1">IF(AZ$4="",0,IF((SUM($W$250:AZ$250)-SUM($W$324:AZ$324))&lt;=0,-(SUM($W$250:AZ$250)-SUM($W$324:AZ$324)),0))</f>
        <v>0</v>
      </c>
      <c r="BA336" s="5">
        <f ca="1">IF(BA$4="",0,IF((SUM($W$250:BA$250)-SUM($W$324:BA$324))&lt;=0,-(SUM($W$250:BA$250)-SUM($W$324:BA$324)),0))</f>
        <v>0</v>
      </c>
      <c r="BB336" s="5">
        <f ca="1">IF(BB$4="",0,IF((SUM($W$250:BB$250)-SUM($W$324:BB$324))&lt;=0,-(SUM($W$250:BB$250)-SUM($W$324:BB$324)),0))</f>
        <v>0</v>
      </c>
      <c r="BC336" s="5">
        <f ca="1">IF(BC$4="",0,IF((SUM($W$250:BC$250)-SUM($W$324:BC$324))&lt;=0,-(SUM($W$250:BC$250)-SUM($W$324:BC$324)),0))</f>
        <v>0</v>
      </c>
      <c r="BD336" s="5">
        <f ca="1">IF(BD$4="",0,IF((SUM($W$250:BD$250)-SUM($W$324:BD$324))&lt;=0,-(SUM($W$250:BD$250)-SUM($W$324:BD$324)),0))</f>
        <v>0</v>
      </c>
      <c r="BE336" s="5">
        <f ca="1">IF(BE$4="",0,IF((SUM($W$250:BE$250)-SUM($W$324:BE$324))&lt;=0,-(SUM($W$250:BE$250)-SUM($W$324:BE$324)),0))</f>
        <v>0</v>
      </c>
      <c r="BF336" s="5">
        <f ca="1">IF(BF$4="",0,IF((SUM($W$250:BF$250)-SUM($W$324:BF$324))&lt;=0,-(SUM($W$250:BF$250)-SUM($W$324:BF$324)),0))</f>
        <v>0</v>
      </c>
      <c r="BG336" s="5">
        <f ca="1">IF(BG$4="",0,IF((SUM($W$250:BG$250)-SUM($W$324:BG$324))&lt;=0,-(SUM($W$250:BG$250)-SUM($W$324:BG$324)),0))</f>
        <v>0</v>
      </c>
      <c r="BH336" s="5">
        <f ca="1">IF(BH$4="",0,IF((SUM($W$250:BH$250)-SUM($W$324:BH$324))&lt;=0,-(SUM($W$250:BH$250)-SUM($W$324:BH$324)),0))</f>
        <v>0</v>
      </c>
      <c r="BI336" s="5">
        <f ca="1">IF(BI$4="",0,IF((SUM($W$250:BI$250)-SUM($W$324:BI$324))&lt;=0,-(SUM($W$250:BI$250)-SUM($W$324:BI$324)),0))</f>
        <v>0</v>
      </c>
      <c r="BJ336" s="5">
        <f ca="1">IF(BJ$4="",0,IF((SUM($W$250:BJ$250)-SUM($W$324:BJ$324))&lt;=0,-(SUM($W$250:BJ$250)-SUM($W$324:BJ$324)),0))</f>
        <v>0</v>
      </c>
      <c r="BK336" s="5">
        <f ca="1">IF(BK$4="",0,IF((SUM($W$250:BK$250)-SUM($W$324:BK$324))&lt;=0,-(SUM($W$250:BK$250)-SUM($W$324:BK$324)),0))</f>
        <v>0</v>
      </c>
      <c r="BL336" s="5">
        <f ca="1">IF(BL$4="",0,IF((SUM($W$250:BL$250)-SUM($W$324:BL$324))&lt;=0,-(SUM($W$250:BL$250)-SUM($W$324:BL$324)),0))</f>
        <v>0</v>
      </c>
      <c r="BM336" s="5">
        <f ca="1">IF(BM$4="",0,IF((SUM($W$250:BM$250)-SUM($W$324:BM$324))&lt;=0,-(SUM($W$250:BM$250)-SUM($W$324:BM$324)),0))</f>
        <v>0</v>
      </c>
      <c r="BN336" s="5">
        <f ca="1">IF(BN$4="",0,IF((SUM($W$250:BN$250)-SUM($W$324:BN$324))&lt;=0,-(SUM($W$250:BN$250)-SUM($W$324:BN$324)),0))</f>
        <v>0</v>
      </c>
      <c r="BO336" s="5">
        <f ca="1">IF(BO$4="",0,IF((SUM($W$250:BO$250)-SUM($W$324:BO$324))&lt;=0,-(SUM($W$250:BO$250)-SUM($W$324:BO$324)),0))</f>
        <v>0</v>
      </c>
      <c r="BP336" s="5">
        <f ca="1">IF(BP$4="",0,IF((SUM($W$250:BP$250)-SUM($W$324:BP$324))&lt;=0,-(SUM($W$250:BP$250)-SUM($W$324:BP$324)),0))</f>
        <v>0</v>
      </c>
      <c r="BQ336" s="5">
        <f ca="1">IF(BQ$4="",0,IF((SUM($W$250:BQ$250)-SUM($W$324:BQ$324))&lt;=0,-(SUM($W$250:BQ$250)-SUM($W$324:BQ$324)),0))</f>
        <v>0</v>
      </c>
      <c r="BR336" s="5">
        <f ca="1">IF(BR$4="",0,IF((SUM($W$250:BR$250)-SUM($W$324:BR$324))&lt;=0,-(SUM($W$250:BR$250)-SUM($W$324:BR$324)),0))</f>
        <v>0</v>
      </c>
      <c r="BS336" s="5">
        <f ca="1">IF(BS$4="",0,IF((SUM($W$250:BS$250)-SUM($W$324:BS$324))&lt;=0,-(SUM($W$250:BS$250)-SUM($W$324:BS$324)),0))</f>
        <v>0</v>
      </c>
      <c r="BT336" s="5">
        <f ca="1">IF(BT$4="",0,IF((SUM($W$250:BT$250)-SUM($W$324:BT$324))&lt;=0,-(SUM($W$250:BT$250)-SUM($W$324:BT$324)),0))</f>
        <v>0</v>
      </c>
      <c r="BU336" s="5">
        <f ca="1">IF(BU$4="",0,IF((SUM($W$250:BU$250)-SUM($W$324:BU$324))&lt;=0,-(SUM($W$250:BU$250)-SUM($W$324:BU$324)),0))</f>
        <v>0</v>
      </c>
      <c r="BV336" s="5">
        <f ca="1">IF(BV$4="",0,IF((SUM($W$250:BV$250)-SUM($W$324:BV$324))&lt;=0,-(SUM($W$250:BV$250)-SUM($W$324:BV$324)),0))</f>
        <v>0</v>
      </c>
      <c r="BW336" s="5">
        <f ca="1">IF(BW$4="",0,IF((SUM($W$250:BW$250)-SUM($W$324:BW$324))&lt;=0,-(SUM($W$250:BW$250)-SUM($W$324:BW$324)),0))</f>
        <v>0</v>
      </c>
      <c r="BX336" s="5">
        <f ca="1">IF(BX$4="",0,IF((SUM($W$250:BX$250)-SUM($W$324:BX$324))&lt;=0,-(SUM($W$250:BX$250)-SUM($W$324:BX$324)),0))</f>
        <v>0</v>
      </c>
      <c r="BY336" s="5">
        <f ca="1">IF(BY$4="",0,IF((SUM($W$250:BY$250)-SUM($W$324:BY$324))&lt;=0,-(SUM($W$250:BY$250)-SUM($W$324:BY$324)),0))</f>
        <v>0</v>
      </c>
      <c r="BZ336" s="5">
        <f ca="1">IF(BZ$4="",0,IF((SUM($W$250:BZ$250)-SUM($W$324:BZ$324))&lt;=0,-(SUM($W$250:BZ$250)-SUM($W$324:BZ$324)),0))</f>
        <v>0</v>
      </c>
      <c r="CA336" s="5">
        <f ca="1">IF(CA$4="",0,IF((SUM($W$250:CA$250)-SUM($W$324:CA$324))&lt;=0,-(SUM($W$250:CA$250)-SUM($W$324:CA$324)),0))</f>
        <v>0</v>
      </c>
      <c r="CB336" s="5">
        <f ca="1">IF(CB$4="",0,IF((SUM($W$250:CB$250)-SUM($W$324:CB$324))&lt;=0,-(SUM($W$250:CB$250)-SUM($W$324:CB$324)),0))</f>
        <v>0</v>
      </c>
      <c r="CC336" s="5">
        <f ca="1">IF(CC$4="",0,IF((SUM($W$250:CC$250)-SUM($W$324:CC$324))&lt;=0,-(SUM($W$250:CC$250)-SUM($W$324:CC$324)),0))</f>
        <v>0</v>
      </c>
      <c r="CD336" s="5">
        <f ca="1">IF(CD$4="",0,IF((SUM($W$250:CD$250)-SUM($W$324:CD$324))&lt;=0,-(SUM($W$250:CD$250)-SUM($W$324:CD$324)),0))</f>
        <v>0</v>
      </c>
      <c r="CE336" s="5">
        <f ca="1">IF(CE$4="",0,IF((SUM($W$250:CE$250)-SUM($W$324:CE$324))&lt;=0,-(SUM($W$250:CE$250)-SUM($W$324:CE$324)),0))</f>
        <v>0</v>
      </c>
      <c r="CF336" s="5">
        <f ca="1">IF(CF$4="",0,IF((SUM($W$250:CF$250)-SUM($W$324:CF$324))&lt;=0,-(SUM($W$250:CF$250)-SUM($W$324:CF$324)),0))</f>
        <v>0</v>
      </c>
    </row>
    <row r="337" spans="2:84" x14ac:dyDescent="0.3">
      <c r="B337" s="13">
        <f>ROW()</f>
        <v>337</v>
      </c>
      <c r="H337" s="1" t="str">
        <f t="shared" si="221"/>
        <v>Операционный баланс</v>
      </c>
      <c r="I337" s="1" t="s">
        <v>160</v>
      </c>
      <c r="M337" s="53" t="s">
        <v>18</v>
      </c>
      <c r="P337" s="72"/>
      <c r="U337" s="5">
        <f ca="1">INDIRECT(ADDRESS($B337,$X$2-1+$P$8))</f>
        <v>505959918.66240424</v>
      </c>
      <c r="X337" s="5">
        <f ca="1">IF(X$4="",0,SUM(X338:X347))</f>
        <v>-230000</v>
      </c>
      <c r="Y337" s="5">
        <f t="shared" ref="Y337:AI337" ca="1" si="222">IF(Y$4="",0,SUM(Y338:Y347))</f>
        <v>-769000</v>
      </c>
      <c r="Z337" s="5">
        <f t="shared" ca="1" si="222"/>
        <v>-1400983.3333333335</v>
      </c>
      <c r="AA337" s="5">
        <f t="shared" ca="1" si="222"/>
        <v>-1794925</v>
      </c>
      <c r="AB337" s="5">
        <f t="shared" ca="1" si="222"/>
        <v>-1609125</v>
      </c>
      <c r="AC337" s="5">
        <f t="shared" ca="1" si="222"/>
        <v>-1322558.3333333335</v>
      </c>
      <c r="AD337" s="5">
        <f t="shared" ca="1" si="222"/>
        <v>-365460.90000000008</v>
      </c>
      <c r="AE337" s="5">
        <f t="shared" ca="1" si="222"/>
        <v>1046719.583333334</v>
      </c>
      <c r="AF337" s="5">
        <f t="shared" ca="1" si="222"/>
        <v>2531819.9722222229</v>
      </c>
      <c r="AG337" s="5">
        <f t="shared" ca="1" si="222"/>
        <v>4397297.5944444444</v>
      </c>
      <c r="AH337" s="5">
        <f t="shared" ca="1" si="222"/>
        <v>6662950.4666666668</v>
      </c>
      <c r="AI337" s="5">
        <f t="shared" ca="1" si="222"/>
        <v>8679755.3111111093</v>
      </c>
      <c r="AJ337" s="5">
        <f t="shared" ref="AJ337:CF337" ca="1" si="223">IF(AJ$4="",0,SUM(AJ338:AJ347))</f>
        <v>11131250.760955555</v>
      </c>
      <c r="AK337" s="5">
        <f t="shared" ca="1" si="223"/>
        <v>14010823.278299998</v>
      </c>
      <c r="AL337" s="5">
        <f t="shared" ca="1" si="223"/>
        <v>16636421.459722221</v>
      </c>
      <c r="AM337" s="5">
        <f t="shared" ca="1" si="223"/>
        <v>19701788.297544435</v>
      </c>
      <c r="AN337" s="5">
        <f t="shared" ca="1" si="223"/>
        <v>23151264.376066647</v>
      </c>
      <c r="AO337" s="5">
        <f t="shared" ca="1" si="223"/>
        <v>26537361.117311094</v>
      </c>
      <c r="AP337" s="5">
        <f t="shared" ca="1" si="223"/>
        <v>30321495.45995874</v>
      </c>
      <c r="AQ337" s="5">
        <f t="shared" ca="1" si="223"/>
        <v>34668192.485060185</v>
      </c>
      <c r="AR337" s="5">
        <f t="shared" ca="1" si="223"/>
        <v>39481006.863030985</v>
      </c>
      <c r="AS337" s="5">
        <f t="shared" ca="1" si="223"/>
        <v>44615086.690812416</v>
      </c>
      <c r="AT337" s="5">
        <f t="shared" ca="1" si="223"/>
        <v>50164621.124571048</v>
      </c>
      <c r="AU337" s="5">
        <f t="shared" ca="1" si="223"/>
        <v>56166533.425457761</v>
      </c>
      <c r="AV337" s="5">
        <f t="shared" ca="1" si="223"/>
        <v>62610502.561531767</v>
      </c>
      <c r="AW337" s="5">
        <f t="shared" ca="1" si="223"/>
        <v>69551316.728107303</v>
      </c>
      <c r="AX337" s="5">
        <f t="shared" ca="1" si="223"/>
        <v>76671275.681583598</v>
      </c>
      <c r="AY337" s="5">
        <f t="shared" ca="1" si="223"/>
        <v>84261354.933663607</v>
      </c>
      <c r="AZ337" s="5">
        <f t="shared" ca="1" si="223"/>
        <v>92377821.45836328</v>
      </c>
      <c r="BA337" s="5">
        <f t="shared" ca="1" si="223"/>
        <v>100136657.20637491</v>
      </c>
      <c r="BB337" s="5">
        <f t="shared" ca="1" si="223"/>
        <v>108376568.13330162</v>
      </c>
      <c r="BC337" s="5">
        <f t="shared" ca="1" si="223"/>
        <v>117183570.68195871</v>
      </c>
      <c r="BD337" s="5">
        <f t="shared" ca="1" si="223"/>
        <v>125774199.63519283</v>
      </c>
      <c r="BE337" s="5">
        <f t="shared" ca="1" si="223"/>
        <v>134749058.479184</v>
      </c>
      <c r="BF337" s="5">
        <f t="shared" ca="1" si="223"/>
        <v>144216402.34347573</v>
      </c>
      <c r="BG337" s="5">
        <f t="shared" ca="1" si="223"/>
        <v>153676589.59593478</v>
      </c>
      <c r="BH337" s="5">
        <f t="shared" ca="1" si="223"/>
        <v>163614418.70228359</v>
      </c>
      <c r="BI337" s="5">
        <f t="shared" ca="1" si="223"/>
        <v>174130914.46766397</v>
      </c>
      <c r="BJ337" s="5">
        <f t="shared" ca="1" si="223"/>
        <v>185215607.50803748</v>
      </c>
      <c r="BK337" s="5">
        <f t="shared" ca="1" si="223"/>
        <v>196688945.89682111</v>
      </c>
      <c r="BL337" s="5">
        <f t="shared" ca="1" si="223"/>
        <v>208626844.65263647</v>
      </c>
      <c r="BM337" s="5">
        <f t="shared" ca="1" si="223"/>
        <v>220777684.85977495</v>
      </c>
      <c r="BN337" s="5">
        <f t="shared" ca="1" si="223"/>
        <v>233372554.95157689</v>
      </c>
      <c r="BO337" s="5">
        <f t="shared" ca="1" si="223"/>
        <v>246711793.13398558</v>
      </c>
      <c r="BP337" s="5">
        <f t="shared" ca="1" si="223"/>
        <v>260374510.34497473</v>
      </c>
      <c r="BQ337" s="5">
        <f t="shared" ca="1" si="223"/>
        <v>274428974.69225502</v>
      </c>
      <c r="BR337" s="5">
        <f t="shared" ca="1" si="223"/>
        <v>289088155.83632946</v>
      </c>
      <c r="BS337" s="5">
        <f t="shared" ca="1" si="223"/>
        <v>303358793.92340034</v>
      </c>
      <c r="BT337" s="5">
        <f t="shared" ca="1" si="223"/>
        <v>318112219.67545807</v>
      </c>
      <c r="BU337" s="5">
        <f t="shared" ca="1" si="223"/>
        <v>333519751.81163585</v>
      </c>
      <c r="BV337" s="5">
        <f t="shared" ca="1" si="223"/>
        <v>348662639.58629656</v>
      </c>
      <c r="BW337" s="5">
        <f t="shared" ca="1" si="223"/>
        <v>364287888.85953373</v>
      </c>
      <c r="BX337" s="5">
        <f t="shared" ca="1" si="223"/>
        <v>380545195.36800253</v>
      </c>
      <c r="BY337" s="5">
        <f t="shared" ca="1" si="223"/>
        <v>396689673.17459738</v>
      </c>
      <c r="BZ337" s="5">
        <f t="shared" ca="1" si="223"/>
        <v>413367775.37612766</v>
      </c>
      <c r="CA337" s="5">
        <f t="shared" ca="1" si="223"/>
        <v>430804724.70802271</v>
      </c>
      <c r="CB337" s="5">
        <f t="shared" ca="1" si="223"/>
        <v>448897754.56458306</v>
      </c>
      <c r="CC337" s="5">
        <f t="shared" ca="1" si="223"/>
        <v>467379494.05232596</v>
      </c>
      <c r="CD337" s="5">
        <f t="shared" ca="1" si="223"/>
        <v>486459313.76030934</v>
      </c>
      <c r="CE337" s="5">
        <f t="shared" ca="1" si="223"/>
        <v>505959918.66240424</v>
      </c>
      <c r="CF337" s="5">
        <f t="shared" ca="1" si="223"/>
        <v>0</v>
      </c>
    </row>
    <row r="338" spans="2:84" x14ac:dyDescent="0.3">
      <c r="B338" s="13">
        <f>ROW()</f>
        <v>338</v>
      </c>
      <c r="H338" s="1" t="str">
        <f t="shared" si="221"/>
        <v>Операционный баланс</v>
      </c>
      <c r="I338" s="1" t="str">
        <f t="shared" ref="I338:I346" si="224">$I$337</f>
        <v>ПАССИВЫ</v>
      </c>
      <c r="J338" s="1" t="str">
        <f>$J$260</f>
        <v>Собственный капитал</v>
      </c>
      <c r="M338" s="53" t="s">
        <v>18</v>
      </c>
      <c r="U338" s="5">
        <f t="shared" ca="1" si="217"/>
        <v>461343939.07878911</v>
      </c>
      <c r="X338" s="5">
        <f ca="1">IF(X$4="",0,SUM($W$252:X$252))</f>
        <v>-454000</v>
      </c>
      <c r="Y338" s="5">
        <f ca="1">IF(Y$4="",0,SUM($W$252:Y$252))</f>
        <v>-1129000</v>
      </c>
      <c r="Z338" s="5">
        <f ca="1">IF(Z$4="",0,SUM($W$252:Z$252))</f>
        <v>-2161333.3333333335</v>
      </c>
      <c r="AA338" s="5">
        <f ca="1">IF(AA$4="",0,SUM($W$252:AA$252))</f>
        <v>-3237000</v>
      </c>
      <c r="AB338" s="5">
        <f ca="1">IF(AB$4="",0,SUM($W$252:AB$252))</f>
        <v>-4061250</v>
      </c>
      <c r="AC338" s="5">
        <f ca="1">IF(AC$4="",0,SUM($W$252:AC$252))</f>
        <v>-4365500</v>
      </c>
      <c r="AD338" s="5">
        <f ca="1">IF(AD$4="",0,SUM($W$252:AD$252))</f>
        <v>-4354708.333333333</v>
      </c>
      <c r="AE338" s="5">
        <f ca="1">IF(AE$4="",0,SUM($W$252:AE$252))</f>
        <v>-4110274.9999999995</v>
      </c>
      <c r="AF338" s="5">
        <f ca="1">IF(AF$4="",0,SUM($W$252:AF$252))</f>
        <v>-3592317.4999999995</v>
      </c>
      <c r="AG338" s="5">
        <f ca="1">IF(AG$4="",0,SUM($W$252:AG$252))</f>
        <v>-2808800.8333333316</v>
      </c>
      <c r="AH338" s="5">
        <f ca="1">IF(AH$4="",0,SUM($W$252:AH$252))</f>
        <v>-1677535.4166666646</v>
      </c>
      <c r="AI338" s="5">
        <f ca="1">IF(AI$4="",0,SUM($W$252:AI$252))</f>
        <v>-198521.24999999767</v>
      </c>
      <c r="AJ338" s="5">
        <f ca="1">IF(AJ$4="",0,SUM($W$252:AJ$252))</f>
        <v>1471007.2916666693</v>
      </c>
      <c r="AK338" s="5">
        <f ca="1">IF(AK$4="",0,SUM($W$252:AK$252))</f>
        <v>3484756.8333333372</v>
      </c>
      <c r="AL338" s="5">
        <f ca="1">IF(AL$4="",0,SUM($W$252:AL$252))</f>
        <v>5902646.1800000034</v>
      </c>
      <c r="AM338" s="5">
        <f ca="1">IF(AM$4="",0,SUM($W$252:AM$252))</f>
        <v>8618426.7400000021</v>
      </c>
      <c r="AN338" s="5">
        <f ca="1">IF(AN$4="",0,SUM($W$252:AN$252))</f>
        <v>11594487.480833335</v>
      </c>
      <c r="AO338" s="5">
        <f ca="1">IF(AO$4="",0,SUM($W$252:AO$252))</f>
        <v>14819315.277500002</v>
      </c>
      <c r="AP338" s="5">
        <f ca="1">IF(AP$4="",0,SUM($W$252:AP$252))</f>
        <v>18358053.423749998</v>
      </c>
      <c r="AQ338" s="5">
        <f ca="1">IF(AQ$4="",0,SUM($W$252:AQ$252))</f>
        <v>22247692.395833332</v>
      </c>
      <c r="AR338" s="5">
        <f ca="1">IF(AR$4="",0,SUM($W$252:AR$252))</f>
        <v>26356867.542939998</v>
      </c>
      <c r="AS338" s="5">
        <f ca="1">IF(AS$4="",0,SUM($W$252:AS$252))</f>
        <v>30907977.532296665</v>
      </c>
      <c r="AT338" s="5">
        <f ca="1">IF(AT$4="",0,SUM($W$252:AT$252))</f>
        <v>35716178.112048335</v>
      </c>
      <c r="AU338" s="5">
        <f ca="1">IF(AU$4="",0,SUM($W$252:AU$252))</f>
        <v>40888589.282195002</v>
      </c>
      <c r="AV338" s="5">
        <f ca="1">IF(AV$4="",0,SUM($W$252:AV$252))</f>
        <v>46239251.517533541</v>
      </c>
      <c r="AW338" s="5">
        <f ca="1">IF(AW$4="",0,SUM($W$252:AW$252))</f>
        <v>51837261.699442089</v>
      </c>
      <c r="AX338" s="5">
        <f ca="1">IF(AX$4="",0,SUM($W$252:AX$252))</f>
        <v>57918786.343859375</v>
      </c>
      <c r="AY338" s="5">
        <f ca="1">IF(AY$4="",0,SUM($W$252:AY$252))</f>
        <v>64480690.227025077</v>
      </c>
      <c r="AZ338" s="5">
        <f ca="1">IF(AZ$4="",0,SUM($W$252:AZ$252))</f>
        <v>71304983.9555078</v>
      </c>
      <c r="BA338" s="5">
        <f ca="1">IF(BA$4="",0,SUM($W$252:BA$252))</f>
        <v>78502001.129307538</v>
      </c>
      <c r="BB338" s="5">
        <f ca="1">IF(BB$4="",0,SUM($W$252:BB$252))</f>
        <v>85899935.754300475</v>
      </c>
      <c r="BC338" s="5">
        <f ca="1">IF(BC$4="",0,SUM($W$252:BC$252))</f>
        <v>93662433.885737941</v>
      </c>
      <c r="BD338" s="5">
        <f ca="1">IF(BD$4="",0,SUM($W$252:BD$252))</f>
        <v>101847626.49806228</v>
      </c>
      <c r="BE338" s="5">
        <f ca="1">IF(BE$4="",0,SUM($W$252:BE$252))</f>
        <v>110442880.57661226</v>
      </c>
      <c r="BF338" s="5">
        <f ca="1">IF(BF$4="",0,SUM($W$252:BF$252))</f>
        <v>119419564.45452799</v>
      </c>
      <c r="BG338" s="5">
        <f ca="1">IF(BG$4="",0,SUM($W$252:BG$252))</f>
        <v>128777678.13180944</v>
      </c>
      <c r="BH338" s="5">
        <f ca="1">IF(BH$4="",0,SUM($W$252:BH$252))</f>
        <v>138283539.88937399</v>
      </c>
      <c r="BI338" s="5">
        <f ca="1">IF(BI$4="",0,SUM($W$252:BI$252))</f>
        <v>148160948.63482085</v>
      </c>
      <c r="BJ338" s="5">
        <f ca="1">IF(BJ$4="",0,SUM($W$252:BJ$252))</f>
        <v>158494210.47268331</v>
      </c>
      <c r="BK338" s="5">
        <f ca="1">IF(BK$4="",0,SUM($W$252:BK$252))</f>
        <v>169389506.81828308</v>
      </c>
      <c r="BL338" s="5">
        <f ca="1">IF(BL$4="",0,SUM($W$252:BL$252))</f>
        <v>180323565.31454188</v>
      </c>
      <c r="BM338" s="5">
        <f ca="1">IF(BM$4="",0,SUM($W$252:BM$252))</f>
        <v>191534314.12300533</v>
      </c>
      <c r="BN338" s="5">
        <f ca="1">IF(BN$4="",0,SUM($W$252:BN$252))</f>
        <v>203046664.28682664</v>
      </c>
      <c r="BO338" s="5">
        <f ca="1">IF(BO$4="",0,SUM($W$252:BO$252))</f>
        <v>214937646.65834662</v>
      </c>
      <c r="BP338" s="5">
        <f ca="1">IF(BP$4="",0,SUM($W$252:BP$252))</f>
        <v>227330088.11473474</v>
      </c>
      <c r="BQ338" s="5">
        <f ca="1">IF(BQ$4="",0,SUM($W$252:BQ$252))</f>
        <v>240327880.87983084</v>
      </c>
      <c r="BR338" s="5">
        <f ca="1">IF(BR$4="",0,SUM($W$252:BR$252))</f>
        <v>253611470.20311728</v>
      </c>
      <c r="BS338" s="5">
        <f ca="1">IF(BS$4="",0,SUM($W$252:BS$252))</f>
        <v>267294499.69259405</v>
      </c>
      <c r="BT338" s="5">
        <f ca="1">IF(BT$4="",0,SUM($W$252:BT$252))</f>
        <v>281101408.35614675</v>
      </c>
      <c r="BU338" s="5">
        <f ca="1">IF(BU$4="",0,SUM($W$252:BU$252))</f>
        <v>295177083.41659021</v>
      </c>
      <c r="BV338" s="5">
        <f ca="1">IF(BV$4="",0,SUM($W$252:BV$252))</f>
        <v>309844382.22060895</v>
      </c>
      <c r="BW338" s="5">
        <f ca="1">IF(BW$4="",0,SUM($W$252:BW$252))</f>
        <v>325162081.84541601</v>
      </c>
      <c r="BX338" s="5">
        <f ca="1">IF(BX$4="",0,SUM($W$252:BX$252))</f>
        <v>340771481.54218429</v>
      </c>
      <c r="BY338" s="5">
        <f ca="1">IF(BY$4="",0,SUM($W$252:BY$252))</f>
        <v>356789634.22715378</v>
      </c>
      <c r="BZ338" s="5">
        <f ca="1">IF(BZ$4="",0,SUM($W$252:BZ$252))</f>
        <v>372989738.4990859</v>
      </c>
      <c r="CA338" s="5">
        <f ca="1">IF(CA$4="",0,SUM($W$252:CA$252))</f>
        <v>389582951.14871413</v>
      </c>
      <c r="CB338" s="5">
        <f ca="1">IF(CB$4="",0,SUM($W$252:CB$252))</f>
        <v>406774350.08462143</v>
      </c>
      <c r="CC338" s="5">
        <f ca="1">IF(CC$4="",0,SUM($W$252:CC$252))</f>
        <v>424545936.15117663</v>
      </c>
      <c r="CD338" s="5">
        <f ca="1">IF(CD$4="",0,SUM($W$252:CD$252))</f>
        <v>442735799.14923251</v>
      </c>
      <c r="CE338" s="5">
        <f ca="1">IF(CE$4="",0,SUM($W$252:CE$252))</f>
        <v>461343939.07878911</v>
      </c>
      <c r="CF338" s="5">
        <f ca="1">IF(CF$4="",0,SUM($W$252:CF$252))</f>
        <v>0</v>
      </c>
    </row>
    <row r="339" spans="2:84" x14ac:dyDescent="0.3">
      <c r="B339" s="13">
        <f>ROW()</f>
        <v>339</v>
      </c>
      <c r="H339" s="1" t="str">
        <f t="shared" si="221"/>
        <v>Операционный баланс</v>
      </c>
      <c r="I339" s="1" t="str">
        <f t="shared" si="224"/>
        <v>ПАССИВЫ</v>
      </c>
      <c r="J339" s="1" t="s">
        <v>191</v>
      </c>
      <c r="M339" s="53" t="s">
        <v>18</v>
      </c>
      <c r="U339" s="5">
        <f t="shared" ca="1" si="217"/>
        <v>26460234.740628481</v>
      </c>
      <c r="X339" s="5">
        <f ca="1">IF(X$4="",0,IF((SUM($W$42:X$42)-SUM($W$269:X$269))&lt;=0,-(SUM($W$42:X$42)-SUM($W$269:X$269)),0))</f>
        <v>0</v>
      </c>
      <c r="Y339" s="5">
        <f ca="1">IF(Y$4="",0,IF((SUM($W$42:Y$42)-SUM($W$269:Y$269))&lt;=0,-(SUM($W$42:Y$42)-SUM($W$269:Y$269)),0))</f>
        <v>0</v>
      </c>
      <c r="Z339" s="5">
        <f ca="1">IF(Z$4="",0,IF((SUM($W$42:Z$42)-SUM($W$269:Z$269))&lt;=0,-(SUM($W$42:Z$42)-SUM($W$269:Z$269)),0))</f>
        <v>191350</v>
      </c>
      <c r="AA339" s="5">
        <f ca="1">IF(AA$4="",0,IF((SUM($W$42:AA$42)-SUM($W$269:AA$269))&lt;=0,-(SUM($W$42:AA$42)-SUM($W$269:AA$269)),0))</f>
        <v>861075</v>
      </c>
      <c r="AB339" s="5">
        <f ca="1">IF(AB$4="",0,IF((SUM($W$42:AB$42)-SUM($W$269:AB$269))&lt;=0,-(SUM($W$42:AB$42)-SUM($W$269:AB$269)),0))</f>
        <v>1412875</v>
      </c>
      <c r="AC339" s="5">
        <f ca="1">IF(AC$4="",0,IF((SUM($W$42:AC$42)-SUM($W$269:AC$269))&lt;=0,-(SUM($W$42:AC$42)-SUM($W$269:AC$269)),0))</f>
        <v>1688775</v>
      </c>
      <c r="AD339" s="5">
        <f ca="1">IF(AD$4="",0,IF((SUM($W$42:AD$42)-SUM($W$269:AD$269))&lt;=0,-(SUM($W$42:AD$42)-SUM($W$269:AD$269)),0))</f>
        <v>2072979.0999999996</v>
      </c>
      <c r="AE339" s="5">
        <f ca="1">IF(AE$4="",0,IF((SUM($W$42:AE$42)-SUM($W$269:AE$269))&lt;=0,-(SUM($W$42:AE$42)-SUM($W$269:AE$269)),0))</f>
        <v>2484546.25</v>
      </c>
      <c r="AF339" s="5">
        <f ca="1">IF(AF$4="",0,IF((SUM($W$42:AF$42)-SUM($W$269:AF$269))&lt;=0,-(SUM($W$42:AF$42)-SUM($W$269:AF$269)),0))</f>
        <v>2875701.25</v>
      </c>
      <c r="AG339" s="5">
        <f ca="1">IF(AG$4="",0,IF((SUM($W$42:AG$42)-SUM($W$269:AG$269))&lt;=0,-(SUM($W$42:AG$42)-SUM($W$269:AG$269)),0))</f>
        <v>3244926.6499999985</v>
      </c>
      <c r="AH339" s="5">
        <f ca="1">IF(AH$4="",0,IF((SUM($W$42:AH$42)-SUM($W$269:AH$269))&lt;=0,-(SUM($W$42:AH$42)-SUM($W$269:AH$269)),0))</f>
        <v>3624676.299999997</v>
      </c>
      <c r="AI339" s="5">
        <f ca="1">IF(AI$4="",0,IF((SUM($W$42:AI$42)-SUM($W$269:AI$269))&lt;=0,-(SUM($W$42:AI$42)-SUM($W$269:AI$269)),0))</f>
        <v>4004425.9499999955</v>
      </c>
      <c r="AJ339" s="5">
        <f ca="1">IF(AJ$4="",0,IF((SUM($W$42:AJ$42)-SUM($W$269:AJ$269))&lt;=0,-(SUM($W$42:AJ$42)-SUM($W$269:AJ$269)),0))</f>
        <v>4409989.480399996</v>
      </c>
      <c r="AK339" s="5">
        <f ca="1">IF(AK$4="",0,IF((SUM($W$42:AK$42)-SUM($W$269:AK$269))&lt;=0,-(SUM($W$42:AK$42)-SUM($W$269:AK$269)),0))</f>
        <v>4869331.9282999933</v>
      </c>
      <c r="AL339" s="5">
        <f ca="1">IF(AL$4="",0,IF((SUM($W$42:AL$42)-SUM($W$269:AL$269))&lt;=0,-(SUM($W$42:AL$42)-SUM($W$269:AL$269)),0))</f>
        <v>5280498.4714999944</v>
      </c>
      <c r="AM339" s="5">
        <f ca="1">IF(AM$4="",0,IF((SUM($W$42:AM$42)-SUM($W$269:AM$269))&lt;=0,-(SUM($W$42:AM$42)-SUM($W$269:AM$269)),0))</f>
        <v>5644939.8900999874</v>
      </c>
      <c r="AN339" s="5">
        <f ca="1">IF(AN$4="",0,IF((SUM($W$42:AN$42)-SUM($W$269:AN$269))&lt;=0,-(SUM($W$42:AN$42)-SUM($W$269:AN$269)),0))</f>
        <v>6033044.0323999822</v>
      </c>
      <c r="AO339" s="5">
        <f ca="1">IF(AO$4="",0,IF((SUM($W$42:AO$42)-SUM($W$269:AO$269))&lt;=0,-(SUM($W$42:AO$42)-SUM($W$269:AO$269)),0))</f>
        <v>6421148.174699977</v>
      </c>
      <c r="AP339" s="5">
        <f ca="1">IF(AP$4="",0,IF((SUM($W$42:AP$42)-SUM($W$269:AP$269))&lt;=0,-(SUM($W$42:AP$42)-SUM($W$269:AP$269)),0))</f>
        <v>6848824.9956531823</v>
      </c>
      <c r="AQ339" s="5">
        <f ca="1">IF(AQ$4="",0,IF((SUM($W$42:AQ$42)-SUM($W$269:AQ$269))&lt;=0,-(SUM($W$42:AQ$42)-SUM($W$269:AQ$269)),0))</f>
        <v>7357845.656060189</v>
      </c>
      <c r="AR339" s="5">
        <f ca="1">IF(AR$4="",0,IF((SUM($W$42:AR$42)-SUM($W$269:AR$269))&lt;=0,-(SUM($W$42:AR$42)-SUM($W$269:AR$269)),0))</f>
        <v>7789714.9313409925</v>
      </c>
      <c r="AS339" s="5">
        <f ca="1">IF(AS$4="",0,IF((SUM($W$42:AS$42)-SUM($W$269:AS$269))&lt;=0,-(SUM($W$42:AS$42)-SUM($W$269:AS$269)),0))</f>
        <v>8148983.1682657599</v>
      </c>
      <c r="AT339" s="5">
        <f ca="1">IF(AT$4="",0,IF((SUM($W$42:AT$42)-SUM($W$269:AT$269))&lt;=0,-(SUM($W$42:AT$42)-SUM($W$269:AT$269)),0))</f>
        <v>8545625.601696372</v>
      </c>
      <c r="AU339" s="5">
        <f ca="1">IF(AU$4="",0,IF((SUM($W$42:AU$42)-SUM($W$269:AU$269))&lt;=0,-(SUM($W$42:AU$42)-SUM($W$269:AU$269)),0))</f>
        <v>8942268.0351269841</v>
      </c>
      <c r="AV339" s="5">
        <f ca="1">IF(AV$4="",0,IF((SUM($W$42:AV$42)-SUM($W$269:AV$269))&lt;=0,-(SUM($W$42:AV$42)-SUM($W$269:AV$269)),0))</f>
        <v>9392834.8386690021</v>
      </c>
      <c r="AW339" s="5">
        <f ca="1">IF(AW$4="",0,IF((SUM($W$42:AW$42)-SUM($W$269:AW$269))&lt;=0,-(SUM($W$42:AW$42)-SUM($W$269:AW$269)),0))</f>
        <v>9953497.2311885357</v>
      </c>
      <c r="AX339" s="5">
        <f ca="1">IF(AX$4="",0,IF((SUM($W$42:AX$42)-SUM($W$269:AX$269))&lt;=0,-(SUM($W$42:AX$42)-SUM($W$269:AX$269)),0))</f>
        <v>10406781.154154778</v>
      </c>
      <c r="AY339" s="5">
        <f ca="1">IF(AY$4="",0,IF((SUM($W$42:AY$42)-SUM($W$269:AY$269))&lt;=0,-(SUM($W$42:AY$42)-SUM($W$269:AY$269)),0))</f>
        <v>10760472.199764073</v>
      </c>
      <c r="AZ339" s="5">
        <f ca="1">IF(AZ$4="",0,IF((SUM($W$42:AZ$42)-SUM($W$269:AZ$269))&lt;=0,-(SUM($W$42:AZ$42)-SUM($W$269:AZ$269)),0))</f>
        <v>11165840.76673013</v>
      </c>
      <c r="BA339" s="5">
        <f ca="1">IF(BA$4="",0,IF((SUM($W$42:BA$42)-SUM($W$269:BA$269))&lt;=0,-(SUM($W$42:BA$42)-SUM($W$269:BA$269)),0))</f>
        <v>11571209.333696187</v>
      </c>
      <c r="BB339" s="5">
        <f ca="1">IF(BB$4="",0,IF((SUM($W$42:BB$42)-SUM($W$269:BB$269))&lt;=0,-(SUM($W$42:BB$42)-SUM($W$269:BB$269)),0))</f>
        <v>12045466.283479571</v>
      </c>
      <c r="BC339" s="5">
        <f ca="1">IF(BC$4="",0,IF((SUM($W$42:BC$42)-SUM($W$269:BC$269))&lt;=0,-(SUM($W$42:BC$42)-SUM($W$269:BC$269)),0))</f>
        <v>12659796.278324902</v>
      </c>
      <c r="BD339" s="5">
        <f ca="1">IF(BD$4="",0,IF((SUM($W$42:BD$42)-SUM($W$269:BD$269))&lt;=0,-(SUM($W$42:BD$42)-SUM($W$269:BD$269)),0))</f>
        <v>13135228.068745553</v>
      </c>
      <c r="BE339" s="5">
        <f ca="1">IF(BE$4="",0,IF((SUM($W$42:BE$42)-SUM($W$269:BE$269))&lt;=0,-(SUM($W$42:BE$42)-SUM($W$269:BE$269)),0))</f>
        <v>13482922.640794754</v>
      </c>
      <c r="BF339" s="5">
        <f ca="1">IF(BF$4="",0,IF((SUM($W$42:BF$42)-SUM($W$269:BF$269))&lt;=0,-(SUM($W$42:BF$42)-SUM($W$269:BF$269)),0))</f>
        <v>13897209.316234112</v>
      </c>
      <c r="BG339" s="5">
        <f ca="1">IF(BG$4="",0,IF((SUM($W$42:BG$42)-SUM($W$269:BG$269))&lt;=0,-(SUM($W$42:BG$42)-SUM($W$269:BG$269)),0))</f>
        <v>14311495.99167347</v>
      </c>
      <c r="BH339" s="5">
        <f ca="1">IF(BH$4="",0,IF((SUM($W$42:BH$42)-SUM($W$269:BH$269))&lt;=0,-(SUM($W$42:BH$42)-SUM($W$269:BH$269)),0))</f>
        <v>14810267.379799962</v>
      </c>
      <c r="BI339" s="5">
        <f ca="1">IF(BI$4="",0,IF((SUM($W$42:BI$42)-SUM($W$269:BI$269))&lt;=0,-(SUM($W$42:BI$42)-SUM($W$269:BI$269)),0))</f>
        <v>15480354.990875602</v>
      </c>
      <c r="BJ339" s="5">
        <f ca="1">IF(BJ$4="",0,IF((SUM($W$42:BJ$42)-SUM($W$269:BJ$269))&lt;=0,-(SUM($W$42:BJ$42)-SUM($W$269:BJ$269)),0))</f>
        <v>15978689.76549983</v>
      </c>
      <c r="BK339" s="5">
        <f ca="1">IF(BK$4="",0,IF((SUM($W$42:BK$42)-SUM($W$269:BK$269))&lt;=0,-(SUM($W$42:BK$42)-SUM($W$269:BK$269)),0))</f>
        <v>16319952.832686186</v>
      </c>
      <c r="BL339" s="5">
        <f ca="1">IF(BL$4="",0,IF((SUM($W$42:BL$42)-SUM($W$269:BL$269))&lt;=0,-(SUM($W$42:BL$42)-SUM($W$269:BL$269)),0))</f>
        <v>16743353.814985156</v>
      </c>
      <c r="BM339" s="5">
        <f ca="1">IF(BM$4="",0,IF((SUM($W$42:BM$42)-SUM($W$269:BM$269))&lt;=0,-(SUM($W$42:BM$42)-SUM($W$269:BM$269)),0))</f>
        <v>17166754.797284126</v>
      </c>
      <c r="BN339" s="5">
        <f ca="1">IF(BN$4="",0,IF((SUM($W$42:BN$42)-SUM($W$269:BN$269))&lt;=0,-(SUM($W$42:BN$42)-SUM($W$269:BN$269)),0))</f>
        <v>17690889.718677044</v>
      </c>
      <c r="BO339" s="5">
        <f ca="1">IF(BO$4="",0,IF((SUM($W$42:BO$42)-SUM($W$269:BO$269))&lt;=0,-(SUM($W$42:BO$42)-SUM($W$269:BO$269)),0))</f>
        <v>18418890.945379496</v>
      </c>
      <c r="BP339" s="5">
        <f ca="1">IF(BP$4="",0,IF((SUM($W$42:BP$42)-SUM($W$269:BP$269))&lt;=0,-(SUM($W$42:BP$42)-SUM($W$269:BP$269)),0))</f>
        <v>18940906.326525807</v>
      </c>
      <c r="BQ339" s="5">
        <f ca="1">IF(BQ$4="",0,IF((SUM($W$42:BQ$42)-SUM($W$269:BQ$269))&lt;=0,-(SUM($W$42:BQ$42)-SUM($W$269:BQ$269)),0))</f>
        <v>19275286.618462563</v>
      </c>
      <c r="BR339" s="5">
        <f ca="1">IF(BR$4="",0,IF((SUM($W$42:BR$42)-SUM($W$269:BR$269))&lt;=0,-(SUM($W$42:BR$42)-SUM($W$269:BR$269)),0))</f>
        <v>19708002.422372103</v>
      </c>
      <c r="BS339" s="5">
        <f ca="1">IF(BS$4="",0,IF((SUM($W$42:BS$42)-SUM($W$269:BS$269))&lt;=0,-(SUM($W$42:BS$42)-SUM($W$269:BS$269)),0))</f>
        <v>20140718.226281762</v>
      </c>
      <c r="BT339" s="5">
        <f ca="1">IF(BT$4="",0,IF((SUM($W$42:BT$42)-SUM($W$269:BT$269))&lt;=0,-(SUM($W$42:BT$42)-SUM($W$269:BT$269)),0))</f>
        <v>20691091.271053314</v>
      </c>
      <c r="BU339" s="5">
        <f ca="1">IF(BU$4="",0,IF((SUM($W$42:BU$42)-SUM($W$269:BU$269))&lt;=0,-(SUM($W$42:BU$42)-SUM($W$269:BU$269)),0))</f>
        <v>21479229.990066528</v>
      </c>
      <c r="BV339" s="5">
        <f ca="1">IF(BV$4="",0,IF((SUM($W$42:BV$42)-SUM($W$269:BV$269))&lt;=0,-(SUM($W$42:BV$42)-SUM($W$269:BV$269)),0))</f>
        <v>22025726.730391026</v>
      </c>
      <c r="BW339" s="5">
        <f ca="1">IF(BW$4="",0,IF((SUM($W$42:BW$42)-SUM($W$269:BW$269))&lt;=0,-(SUM($W$42:BW$42)-SUM($W$269:BW$269)),0))</f>
        <v>22352756.233642817</v>
      </c>
      <c r="BX339" s="5">
        <f ca="1">IF(BX$4="",0,IF((SUM($W$42:BX$42)-SUM($W$269:BX$269))&lt;=0,-(SUM($W$42:BX$42)-SUM($W$269:BX$269)),0))</f>
        <v>22794991.785238266</v>
      </c>
      <c r="BY339" s="5">
        <f ca="1">IF(BY$4="",0,IF((SUM($W$42:BY$42)-SUM($W$269:BY$269))&lt;=0,-(SUM($W$42:BY$42)-SUM($W$269:BY$269)),0))</f>
        <v>23237227.336833715</v>
      </c>
      <c r="BZ339" s="5">
        <f ca="1">IF(BZ$4="",0,IF((SUM($W$42:BZ$42)-SUM($W$269:BZ$269))&lt;=0,-(SUM($W$42:BZ$42)-SUM($W$269:BZ$269)),0))</f>
        <v>23814739.301110268</v>
      </c>
      <c r="CA339" s="5">
        <f ca="1">IF(CA$4="",0,IF((SUM($W$42:CA$42)-SUM($W$269:CA$269))&lt;=0,-(SUM($W$42:CA$42)-SUM($W$269:CA$269)),0))</f>
        <v>24665309.209501982</v>
      </c>
      <c r="CB339" s="5">
        <f ca="1">IF(CB$4="",0,IF((SUM($W$42:CB$42)-SUM($W$269:CB$269))&lt;=0,-(SUM($W$42:CB$42)-SUM($W$269:CB$269)),0))</f>
        <v>25237111.83336401</v>
      </c>
      <c r="CC339" s="5">
        <f ca="1">IF(CC$4="",0,IF((SUM($W$42:CC$42)-SUM($W$269:CC$269))&lt;=0,-(SUM($W$42:CC$42)-SUM($W$269:CC$269)),0))</f>
        <v>25556305.273167133</v>
      </c>
      <c r="CD339" s="5">
        <f ca="1">IF(CD$4="",0,IF((SUM($W$42:CD$42)-SUM($W$269:CD$269))&lt;=0,-(SUM($W$42:CD$42)-SUM($W$269:CD$269)),0))</f>
        <v>26008270.006897688</v>
      </c>
      <c r="CE339" s="5">
        <f ca="1">IF(CE$4="",0,IF((SUM($W$42:CE$42)-SUM($W$269:CE$269))&lt;=0,-(SUM($W$42:CE$42)-SUM($W$269:CE$269)),0))</f>
        <v>26460234.740628481</v>
      </c>
      <c r="CF339" s="5">
        <f ca="1">IF(CF$4="",0,IF((SUM($W$42:CF$42)-SUM($W$269:CF$269))&lt;=0,-(SUM($W$42:CF$42)-SUM($W$269:CF$269)),0))</f>
        <v>0</v>
      </c>
    </row>
    <row r="340" spans="2:84" x14ac:dyDescent="0.3">
      <c r="B340" s="13">
        <f>ROW()</f>
        <v>340</v>
      </c>
      <c r="H340" s="1" t="str">
        <f t="shared" si="221"/>
        <v>Операционный баланс</v>
      </c>
      <c r="I340" s="1" t="str">
        <f t="shared" si="224"/>
        <v>ПАССИВЫ</v>
      </c>
      <c r="J340" s="1" t="s">
        <v>162</v>
      </c>
      <c r="M340" s="53" t="s">
        <v>18</v>
      </c>
      <c r="U340" s="5">
        <f t="shared" ca="1" si="217"/>
        <v>13600153.430922031</v>
      </c>
      <c r="X340" s="5">
        <f ca="1">IF(X$4="",0,IF((SUM($W$24:X$24)-SUM($W$271:X$271))&gt;0,SUM($W$24:X$24)-SUM($W$271:X$271),0))</f>
        <v>0</v>
      </c>
      <c r="Y340" s="5">
        <f ca="1">IF(Y$4="",0,IF((SUM($W$24:Y$24)-SUM($W$271:Y$271))&gt;0,SUM($W$24:Y$24)-SUM($W$271:Y$271),0))</f>
        <v>0</v>
      </c>
      <c r="Z340" s="5">
        <f ca="1">IF(Z$4="",0,IF((SUM($W$24:Z$24)-SUM($W$271:Z$271))&gt;0,SUM($W$24:Z$24)-SUM($W$271:Z$271),0))</f>
        <v>0</v>
      </c>
      <c r="AA340" s="5">
        <f ca="1">IF(AA$4="",0,IF((SUM($W$24:AA$24)-SUM($W$271:AA$271))&gt;0,SUM($W$24:AA$24)-SUM($W$271:AA$271),0))</f>
        <v>5000</v>
      </c>
      <c r="AB340" s="5">
        <f ca="1">IF(AB$4="",0,IF((SUM($W$24:AB$24)-SUM($W$271:AB$271))&gt;0,SUM($W$24:AB$24)-SUM($W$271:AB$271),0))</f>
        <v>375000</v>
      </c>
      <c r="AC340" s="5">
        <f ca="1">IF(AC$4="",0,IF((SUM($W$24:AC$24)-SUM($W$271:AC$271))&gt;0,SUM($W$24:AC$24)-SUM($W$271:AC$271),0))</f>
        <v>580000</v>
      </c>
      <c r="AD340" s="5">
        <f ca="1">IF(AD$4="",0,IF((SUM($W$24:AD$24)-SUM($W$271:AD$271))&gt;0,SUM($W$24:AD$24)-SUM($W$271:AD$271),0))</f>
        <v>775800</v>
      </c>
      <c r="AE340" s="5">
        <f ca="1">IF(AE$4="",0,IF((SUM($W$24:AE$24)-SUM($W$271:AE$271))&gt;0,SUM($W$24:AE$24)-SUM($W$271:AE$271),0))</f>
        <v>981700</v>
      </c>
      <c r="AF340" s="5">
        <f ca="1">IF(AF$4="",0,IF((SUM($W$24:AF$24)-SUM($W$271:AF$271))&gt;0,SUM($W$24:AF$24)-SUM($W$271:AF$271),0))</f>
        <v>1203100</v>
      </c>
      <c r="AG340" s="5">
        <f ca="1">IF(AG$4="",0,IF((SUM($W$24:AG$24)-SUM($W$271:AG$271))&gt;0,SUM($W$24:AG$24)-SUM($W$271:AG$271),0))</f>
        <v>1407600</v>
      </c>
      <c r="AH340" s="5">
        <f ca="1">IF(AH$4="",0,IF((SUM($W$24:AH$24)-SUM($W$271:AH$271))&gt;0,SUM($W$24:AH$24)-SUM($W$271:AH$271),0))</f>
        <v>1611600</v>
      </c>
      <c r="AI340" s="5">
        <f ca="1">IF(AI$4="",0,IF((SUM($W$24:AI$24)-SUM($W$271:AI$271))&gt;0,SUM($W$24:AI$24)-SUM($W$271:AI$271),0))</f>
        <v>1815600</v>
      </c>
      <c r="AJ340" s="5">
        <f ca="1">IF(AJ$4="",0,IF((SUM($W$24:AJ$24)-SUM($W$271:AJ$271))&gt;0,SUM($W$24:AJ$24)-SUM($W$271:AJ$271),0))</f>
        <v>2011032</v>
      </c>
      <c r="AK340" s="5">
        <f ca="1">IF(AK$4="",0,IF((SUM($W$24:AK$24)-SUM($W$271:AK$271))&gt;0,SUM($W$24:AK$24)-SUM($W$271:AK$271),0))</f>
        <v>2227782</v>
      </c>
      <c r="AL340" s="5">
        <f ca="1">IF(AL$4="",0,IF((SUM($W$24:AL$24)-SUM($W$271:AL$271))&gt;0,SUM($W$24:AL$24)-SUM($W$271:AL$271),0))</f>
        <v>2475030</v>
      </c>
      <c r="AM340" s="5">
        <f ca="1">IF(AM$4="",0,IF((SUM($W$24:AM$24)-SUM($W$271:AM$271))&gt;0,SUM($W$24:AM$24)-SUM($W$271:AM$271),0))</f>
        <v>2684232</v>
      </c>
      <c r="AN340" s="5">
        <f ca="1">IF(AN$4="",0,IF((SUM($W$24:AN$24)-SUM($W$271:AN$271))&gt;0,SUM($W$24:AN$24)-SUM($W$271:AN$271),0))</f>
        <v>2892312</v>
      </c>
      <c r="AO340" s="5">
        <f ca="1">IF(AO$4="",0,IF((SUM($W$24:AO$24)-SUM($W$271:AO$271))&gt;0,SUM($W$24:AO$24)-SUM($W$271:AO$271),0))</f>
        <v>3100392</v>
      </c>
      <c r="AP340" s="5">
        <f ca="1">IF(AP$4="",0,IF((SUM($W$24:AP$24)-SUM($W$271:AP$271))&gt;0,SUM($W$24:AP$24)-SUM($W$271:AP$271),0))</f>
        <v>3295362.9600000009</v>
      </c>
      <c r="AQ340" s="5">
        <f ca="1">IF(AQ$4="",0,IF((SUM($W$24:AQ$24)-SUM($W$271:AQ$271))&gt;0,SUM($W$24:AQ$24)-SUM($W$271:AQ$271),0))</f>
        <v>3523314.599999994</v>
      </c>
      <c r="AR340" s="5">
        <f ca="1">IF(AR$4="",0,IF((SUM($W$24:AR$24)-SUM($W$271:AR$271))&gt;0,SUM($W$24:AR$24)-SUM($W$271:AR$271),0))</f>
        <v>3797355.9599999934</v>
      </c>
      <c r="AS340" s="5">
        <f ca="1">IF(AS$4="",0,IF((SUM($W$24:AS$24)-SUM($W$271:AS$271))&gt;0,SUM($W$24:AS$24)-SUM($W$271:AS$271),0))</f>
        <v>4011366.2399999946</v>
      </c>
      <c r="AT340" s="5">
        <f ca="1">IF(AT$4="",0,IF((SUM($W$24:AT$24)-SUM($W$271:AT$271))&gt;0,SUM($W$24:AT$24)-SUM($W$271:AT$271),0))</f>
        <v>4223607.8400000036</v>
      </c>
      <c r="AU340" s="5">
        <f ca="1">IF(AU$4="",0,IF((SUM($W$24:AU$24)-SUM($W$271:AU$271))&gt;0,SUM($W$24:AU$24)-SUM($W$271:AU$271),0))</f>
        <v>4435849.4399999976</v>
      </c>
      <c r="AV340" s="5">
        <f ca="1">IF(AV$4="",0,IF((SUM($W$24:AV$24)-SUM($W$271:AV$271))&gt;0,SUM($W$24:AV$24)-SUM($W$271:AV$271),0))</f>
        <v>4630262.7456</v>
      </c>
      <c r="AW340" s="5">
        <f ca="1">IF(AW$4="",0,IF((SUM($W$24:AW$24)-SUM($W$271:AW$271))&gt;0,SUM($W$24:AW$24)-SUM($W$271:AW$271),0))</f>
        <v>4869777.391200006</v>
      </c>
      <c r="AX340" s="5">
        <f ca="1">IF(AX$4="",0,IF((SUM($W$24:AX$24)-SUM($W$271:AX$271))&gt;0,SUM($W$24:AX$24)-SUM($W$271:AX$271),0))</f>
        <v>5171584.9463999867</v>
      </c>
      <c r="AY340" s="5">
        <f ca="1">IF(AY$4="",0,IF((SUM($W$24:AY$24)-SUM($W$271:AY$271))&gt;0,SUM($W$24:AY$24)-SUM($W$271:AY$271),0))</f>
        <v>5390512.1568000019</v>
      </c>
      <c r="AZ340" s="5">
        <f ca="1">IF(AZ$4="",0,IF((SUM($W$24:AZ$24)-SUM($W$271:AZ$271))&gt;0,SUM($W$24:AZ$24)-SUM($W$271:AZ$271),0))</f>
        <v>5606998.5888000131</v>
      </c>
      <c r="BA340" s="5">
        <f ca="1">IF(BA$4="",0,IF((SUM($W$24:BA$24)-SUM($W$271:BA$271))&gt;0,SUM($W$24:BA$24)-SUM($W$271:BA$271),0))</f>
        <v>5823485.0207999945</v>
      </c>
      <c r="BB340" s="5">
        <f ca="1">IF(BB$4="",0,IF((SUM($W$24:BB$24)-SUM($W$271:BB$271))&gt;0,SUM($W$24:BB$24)-SUM($W$271:BB$271),0))</f>
        <v>6017240.3774400055</v>
      </c>
      <c r="BC340" s="5">
        <f ca="1">IF(BC$4="",0,IF((SUM($W$24:BC$24)-SUM($W$271:BC$271))&gt;0,SUM($W$24:BC$24)-SUM($W$271:BC$271),0))</f>
        <v>6268689.3682080209</v>
      </c>
      <c r="BD340" s="5">
        <f ca="1">IF(BD$4="",0,IF((SUM($W$24:BD$24)-SUM($W$271:BD$271))&gt;0,SUM($W$24:BD$24)-SUM($W$271:BD$271),0))</f>
        <v>6599264.1498720348</v>
      </c>
      <c r="BE340" s="5">
        <f ca="1">IF(BE$4="",0,IF((SUM($W$24:BE$24)-SUM($W$271:BE$271))&gt;0,SUM($W$24:BE$24)-SUM($W$271:BE$271),0))</f>
        <v>6823219.363776058</v>
      </c>
      <c r="BF340" s="5">
        <f ca="1">IF(BF$4="",0,IF((SUM($W$24:BF$24)-SUM($W$271:BF$271))&gt;0,SUM($W$24:BF$24)-SUM($W$271:BF$271),0))</f>
        <v>7044035.5244160593</v>
      </c>
      <c r="BG340" s="5">
        <f ca="1">IF(BG$4="",0,IF((SUM($W$24:BG$24)-SUM($W$271:BG$271))&gt;0,SUM($W$24:BG$24)-SUM($W$271:BG$271),0))</f>
        <v>7264851.6850560308</v>
      </c>
      <c r="BH340" s="5">
        <f ca="1">IF(BH$4="",0,IF((SUM($W$24:BH$24)-SUM($W$271:BH$271))&gt;0,SUM($W$24:BH$24)-SUM($W$271:BH$271),0))</f>
        <v>7457845.0094554424</v>
      </c>
      <c r="BI340" s="5">
        <f ca="1">IF(BI$4="",0,IF((SUM($W$24:BI$24)-SUM($W$271:BI$271))&gt;0,SUM($W$24:BI$24)-SUM($W$271:BI$271),0))</f>
        <v>7721609.9133399129</v>
      </c>
      <c r="BJ340" s="5">
        <f ca="1">IF(BJ$4="",0,IF((SUM($W$24:BJ$24)-SUM($W$271:BJ$271))&gt;0,SUM($W$24:BJ$24)-SUM($W$271:BJ$271),0))</f>
        <v>8081981.8875043988</v>
      </c>
      <c r="BK340" s="5">
        <f ca="1">IF(BK$4="",0,IF((SUM($W$24:BK$24)-SUM($W$271:BK$271))&gt;0,SUM($W$24:BK$24)-SUM($W$271:BK$271),0))</f>
        <v>8311078.654168427</v>
      </c>
      <c r="BL340" s="5">
        <f ca="1">IF(BL$4="",0,IF((SUM($W$24:BL$24)-SUM($W$271:BL$271))&gt;0,SUM($W$24:BL$24)-SUM($W$271:BL$271),0))</f>
        <v>8536311.1380212307</v>
      </c>
      <c r="BM340" s="5">
        <f ca="1">IF(BM$4="",0,IF((SUM($W$24:BM$24)-SUM($W$271:BM$271))&gt;0,SUM($W$24:BM$24)-SUM($W$271:BM$271),0))</f>
        <v>8761543.6218739748</v>
      </c>
      <c r="BN340" s="5">
        <f ca="1">IF(BN$4="",0,IF((SUM($W$24:BN$24)-SUM($W$271:BN$271))&gt;0,SUM($W$24:BN$24)-SUM($W$271:BN$271),0))</f>
        <v>8953666.9306004047</v>
      </c>
      <c r="BO340" s="5">
        <f ca="1">IF(BO$4="",0,IF((SUM($W$24:BO$24)-SUM($W$271:BO$271))&gt;0,SUM($W$24:BO$24)-SUM($W$271:BO$271),0))</f>
        <v>9230139.8045296669</v>
      </c>
      <c r="BP340" s="5">
        <f ca="1">IF(BP$4="",0,IF((SUM($W$24:BP$24)-SUM($W$271:BP$271))&gt;0,SUM($W$24:BP$24)-SUM($W$271:BP$271),0))</f>
        <v>9621368.6289819479</v>
      </c>
      <c r="BQ340" s="5">
        <f ca="1">IF(BQ$4="",0,IF((SUM($W$24:BQ$24)-SUM($W$271:BQ$271))&gt;0,SUM($W$24:BQ$24)-SUM($W$271:BQ$271),0))</f>
        <v>9855723.0284307599</v>
      </c>
      <c r="BR340" s="5">
        <f ca="1">IF(BR$4="",0,IF((SUM($W$24:BR$24)-SUM($W$271:BR$271))&gt;0,SUM($W$24:BR$24)-SUM($W$271:BR$271),0))</f>
        <v>10085460.161960602</v>
      </c>
      <c r="BS340" s="5">
        <f ca="1">IF(BS$4="",0,IF((SUM($W$24:BS$24)-SUM($W$271:BS$271))&gt;0,SUM($W$24:BS$24)-SUM($W$271:BS$271),0))</f>
        <v>10315197.295490444</v>
      </c>
      <c r="BT340" s="5">
        <f ca="1">IF(BT$4="",0,IF((SUM($W$24:BT$24)-SUM($W$271:BT$271))&gt;0,SUM($W$24:BT$24)-SUM($W$271:BT$271),0))</f>
        <v>10506338.590587258</v>
      </c>
      <c r="BU340" s="5">
        <f ca="1">IF(BU$4="",0,IF((SUM($W$24:BU$24)-SUM($W$271:BU$271))&gt;0,SUM($W$24:BU$24)-SUM($W$271:BU$271),0))</f>
        <v>10795922.247401714</v>
      </c>
      <c r="BV340" s="5">
        <f ca="1">IF(BV$4="",0,IF((SUM($W$24:BV$24)-SUM($W$271:BV$271))&gt;0,SUM($W$24:BV$24)-SUM($W$271:BV$271),0))</f>
        <v>11219098.047363639</v>
      </c>
      <c r="BW340" s="5">
        <f ca="1">IF(BW$4="",0,IF((SUM($W$24:BW$24)-SUM($W$271:BW$271))&gt;0,SUM($W$24:BW$24)-SUM($W$271:BW$271),0))</f>
        <v>11458828.746202111</v>
      </c>
      <c r="BX340" s="5">
        <f ca="1">IF(BX$4="",0,IF((SUM($W$24:BX$24)-SUM($W$271:BX$271))&gt;0,SUM($W$24:BX$24)-SUM($W$271:BX$271),0))</f>
        <v>11693160.622402668</v>
      </c>
      <c r="BY340" s="5">
        <f ca="1">IF(BY$4="",0,IF((SUM($W$24:BY$24)-SUM($W$271:BY$271))&gt;0,SUM($W$24:BY$24)-SUM($W$271:BY$271),0))</f>
        <v>11927492.498603106</v>
      </c>
      <c r="BZ340" s="5">
        <f ca="1">IF(BZ$4="",0,IF((SUM($W$24:BZ$24)-SUM($W$271:BZ$271))&gt;0,SUM($W$24:BZ$24)-SUM($W$271:BZ$271),0))</f>
        <v>12117535.650201678</v>
      </c>
      <c r="CA340" s="5">
        <f ca="1">IF(CA$4="",0,IF((SUM($W$24:CA$24)-SUM($W$271:CA$271))&gt;0,SUM($W$24:CA$24)-SUM($W$271:CA$271),0))</f>
        <v>12420643.932067037</v>
      </c>
      <c r="CB340" s="5">
        <f ca="1">IF(CB$4="",0,IF((SUM($W$24:CB$24)-SUM($W$271:CB$271))&gt;0,SUM($W$24:CB$24)-SUM($W$271:CB$271),0))</f>
        <v>12876888.095029354</v>
      </c>
      <c r="CC340" s="5">
        <f ca="1">IF(CC$4="",0,IF((SUM($W$24:CC$24)-SUM($W$271:CC$271))&gt;0,SUM($W$24:CC$24)-SUM($W$271:CC$271),0))</f>
        <v>13122116.403473139</v>
      </c>
      <c r="CD340" s="5">
        <f ca="1">IF(CD$4="",0,IF((SUM($W$24:CD$24)-SUM($W$271:CD$271))&gt;0,SUM($W$24:CD$24)-SUM($W$271:CD$271),0))</f>
        <v>13361134.917197585</v>
      </c>
      <c r="CE340" s="5">
        <f ca="1">IF(CE$4="",0,IF((SUM($W$24:CE$24)-SUM($W$271:CE$271))&gt;0,SUM($W$24:CE$24)-SUM($W$271:CE$271),0))</f>
        <v>13600153.430922031</v>
      </c>
      <c r="CF340" s="5">
        <f ca="1">IF(CF$4="",0,IF((SUM($W$24:CF$24)-SUM($W$271:CF$271))&gt;0,SUM($W$24:CF$24)-SUM($W$271:CF$271),0))</f>
        <v>0</v>
      </c>
    </row>
    <row r="341" spans="2:84" x14ac:dyDescent="0.3">
      <c r="B341" s="13">
        <f>ROW()</f>
        <v>341</v>
      </c>
      <c r="H341" s="1" t="str">
        <f t="shared" si="221"/>
        <v>Операционный баланс</v>
      </c>
      <c r="I341" s="1" t="str">
        <f t="shared" si="224"/>
        <v>ПАССИВЫ</v>
      </c>
      <c r="J341" s="1" t="s">
        <v>163</v>
      </c>
      <c r="M341" s="53" t="s">
        <v>18</v>
      </c>
      <c r="U341" s="5">
        <f t="shared" ca="1" si="217"/>
        <v>1386626.8539199978</v>
      </c>
      <c r="X341" s="5">
        <f ca="1">IF(X$4="",0,SUM($W$86:X$86)-SUM($W$280:X$280))</f>
        <v>0</v>
      </c>
      <c r="Y341" s="5">
        <f ca="1">IF(Y$4="",0,SUM($W$86:Y$86)-SUM($W$280:Y$280))</f>
        <v>0</v>
      </c>
      <c r="Z341" s="5">
        <f ca="1">IF(Z$4="",0,SUM($W$86:Z$86)-SUM($W$280:Z$280))</f>
        <v>56000</v>
      </c>
      <c r="AA341" s="5">
        <f ca="1">IF(AA$4="",0,SUM($W$86:AA$86)-SUM($W$280:AA$280))</f>
        <v>56000</v>
      </c>
      <c r="AB341" s="5">
        <f ca="1">IF(AB$4="",0,SUM($W$86:AB$86)-SUM($W$280:AB$280))</f>
        <v>112000</v>
      </c>
      <c r="AC341" s="5">
        <f ca="1">IF(AC$4="",0,SUM($W$86:AC$86)-SUM($W$280:AC$280))</f>
        <v>112000</v>
      </c>
      <c r="AD341" s="5">
        <f ca="1">IF(AD$4="",0,SUM($W$86:AD$86)-SUM($W$280:AD$280))</f>
        <v>112000</v>
      </c>
      <c r="AE341" s="5">
        <f ca="1">IF(AE$4="",0,SUM($W$86:AE$86)-SUM($W$280:AE$280))</f>
        <v>168000</v>
      </c>
      <c r="AF341" s="5">
        <f ca="1">IF(AF$4="",0,SUM($W$86:AF$86)-SUM($W$280:AF$280))</f>
        <v>168000</v>
      </c>
      <c r="AG341" s="5">
        <f ca="1">IF(AG$4="",0,SUM($W$86:AG$86)-SUM($W$280:AG$280))</f>
        <v>224000</v>
      </c>
      <c r="AH341" s="5">
        <f ca="1">IF(AH$4="",0,SUM($W$86:AH$86)-SUM($W$280:AH$280))</f>
        <v>224000</v>
      </c>
      <c r="AI341" s="5">
        <f ca="1">IF(AI$4="",0,SUM($W$86:AI$86)-SUM($W$280:AI$280))</f>
        <v>224000</v>
      </c>
      <c r="AJ341" s="5">
        <f ca="1">IF(AJ$4="",0,SUM($W$86:AJ$86)-SUM($W$280:AJ$280))</f>
        <v>288400</v>
      </c>
      <c r="AK341" s="5">
        <f ca="1">IF(AK$4="",0,SUM($W$86:AK$86)-SUM($W$280:AK$280))</f>
        <v>288400</v>
      </c>
      <c r="AL341" s="5">
        <f ca="1">IF(AL$4="",0,SUM($W$86:AL$86)-SUM($W$280:AL$280))</f>
        <v>288400</v>
      </c>
      <c r="AM341" s="5">
        <f ca="1">IF(AM$4="",0,SUM($W$86:AM$86)-SUM($W$280:AM$280))</f>
        <v>346080</v>
      </c>
      <c r="AN341" s="5">
        <f ca="1">IF(AN$4="",0,SUM($W$86:AN$86)-SUM($W$280:AN$280))</f>
        <v>346080</v>
      </c>
      <c r="AO341" s="5">
        <f ca="1">IF(AO$4="",0,SUM($W$86:AO$86)-SUM($W$280:AO$280))</f>
        <v>403760</v>
      </c>
      <c r="AP341" s="5">
        <f ca="1">IF(AP$4="",0,SUM($W$86:AP$86)-SUM($W$280:AP$280))</f>
        <v>403760</v>
      </c>
      <c r="AQ341" s="5">
        <f ca="1">IF(AQ$4="",0,SUM($W$86:AQ$86)-SUM($W$280:AQ$280))</f>
        <v>403760</v>
      </c>
      <c r="AR341" s="5">
        <f ca="1">IF(AR$4="",0,SUM($W$86:AR$86)-SUM($W$280:AR$280))</f>
        <v>461440</v>
      </c>
      <c r="AS341" s="5">
        <f ca="1">IF(AS$4="",0,SUM($W$86:AS$86)-SUM($W$280:AS$280))</f>
        <v>461440</v>
      </c>
      <c r="AT341" s="5">
        <f ca="1">IF(AT$4="",0,SUM($W$86:AT$86)-SUM($W$280:AT$280))</f>
        <v>519120</v>
      </c>
      <c r="AU341" s="5">
        <f ca="1">IF(AU$4="",0,SUM($W$86:AU$86)-SUM($W$280:AU$280))</f>
        <v>519120</v>
      </c>
      <c r="AV341" s="5">
        <f ca="1">IF(AV$4="",0,SUM($W$86:AV$86)-SUM($W$280:AV$280))</f>
        <v>534693.59999999963</v>
      </c>
      <c r="AW341" s="5">
        <f ca="1">IF(AW$4="",0,SUM($W$86:AW$86)-SUM($W$280:AW$280))</f>
        <v>594104</v>
      </c>
      <c r="AX341" s="5">
        <f ca="1">IF(AX$4="",0,SUM($W$86:AX$86)-SUM($W$280:AX$280))</f>
        <v>594104</v>
      </c>
      <c r="AY341" s="5">
        <f ca="1">IF(AY$4="",0,SUM($W$86:AY$86)-SUM($W$280:AY$280))</f>
        <v>594104</v>
      </c>
      <c r="AZ341" s="5">
        <f ca="1">IF(AZ$4="",0,SUM($W$86:AZ$86)-SUM($W$280:AZ$280))</f>
        <v>653514.40000000037</v>
      </c>
      <c r="BA341" s="5">
        <f ca="1">IF(BA$4="",0,SUM($W$86:BA$86)-SUM($W$280:BA$280))</f>
        <v>653514.40000000037</v>
      </c>
      <c r="BB341" s="5">
        <f ca="1">IF(BB$4="",0,SUM($W$86:BB$86)-SUM($W$280:BB$280))</f>
        <v>712924.80000000075</v>
      </c>
      <c r="BC341" s="5">
        <f ca="1">IF(BC$4="",0,SUM($W$86:BC$86)-SUM($W$280:BC$280))</f>
        <v>712924.80000000075</v>
      </c>
      <c r="BD341" s="5">
        <f ca="1">IF(BD$4="",0,SUM($W$86:BD$86)-SUM($W$280:BD$280))</f>
        <v>712924.80000000075</v>
      </c>
      <c r="BE341" s="5">
        <f ca="1">IF(BE$4="",0,SUM($W$86:BE$86)-SUM($W$280:BE$280))</f>
        <v>772335.19999999925</v>
      </c>
      <c r="BF341" s="5">
        <f ca="1">IF(BF$4="",0,SUM($W$86:BF$86)-SUM($W$280:BF$280))</f>
        <v>772335.19999999925</v>
      </c>
      <c r="BG341" s="5">
        <f ca="1">IF(BG$4="",0,SUM($W$86:BG$86)-SUM($W$280:BG$280))</f>
        <v>772335.19999999925</v>
      </c>
      <c r="BH341" s="5">
        <f ca="1">IF(BH$4="",0,SUM($W$86:BH$86)-SUM($W$280:BH$280))</f>
        <v>856697.96799999848</v>
      </c>
      <c r="BI341" s="5">
        <f ca="1">IF(BI$4="",0,SUM($W$86:BI$86)-SUM($W$280:BI$280))</f>
        <v>856697.96799999848</v>
      </c>
      <c r="BJ341" s="5">
        <f ca="1">IF(BJ$4="",0,SUM($W$86:BJ$86)-SUM($W$280:BJ$280))</f>
        <v>917890.67999999598</v>
      </c>
      <c r="BK341" s="5">
        <f ca="1">IF(BK$4="",0,SUM($W$86:BK$86)-SUM($W$280:BK$280))</f>
        <v>917890.67999999598</v>
      </c>
      <c r="BL341" s="5">
        <f ca="1">IF(BL$4="",0,SUM($W$86:BL$86)-SUM($W$280:BL$280))</f>
        <v>917890.67999999598</v>
      </c>
      <c r="BM341" s="5">
        <f ca="1">IF(BM$4="",0,SUM($W$86:BM$86)-SUM($W$280:BM$280))</f>
        <v>979083.39199999347</v>
      </c>
      <c r="BN341" s="5">
        <f ca="1">IF(BN$4="",0,SUM($W$86:BN$86)-SUM($W$280:BN$280))</f>
        <v>979083.39199999347</v>
      </c>
      <c r="BO341" s="5">
        <f ca="1">IF(BO$4="",0,SUM($W$86:BO$86)-SUM($W$280:BO$280))</f>
        <v>979083.39199999347</v>
      </c>
      <c r="BP341" s="5">
        <f ca="1">IF(BP$4="",0,SUM($W$86:BP$86)-SUM($W$280:BP$280))</f>
        <v>1040276.103999991</v>
      </c>
      <c r="BQ341" s="5">
        <f ca="1">IF(BQ$4="",0,SUM($W$86:BQ$86)-SUM($W$280:BQ$280))</f>
        <v>1040276.1039999947</v>
      </c>
      <c r="BR341" s="5">
        <f ca="1">IF(BR$4="",0,SUM($W$86:BR$86)-SUM($W$280:BR$280))</f>
        <v>1101468.8159999996</v>
      </c>
      <c r="BS341" s="5">
        <f ca="1">IF(BS$4="",0,SUM($W$86:BS$86)-SUM($W$280:BS$280))</f>
        <v>1101468.8159999996</v>
      </c>
      <c r="BT341" s="5">
        <f ca="1">IF(BT$4="",0,SUM($W$86:BT$86)-SUM($W$280:BT$280))</f>
        <v>1134512.8804799989</v>
      </c>
      <c r="BU341" s="5">
        <f ca="1">IF(BU$4="",0,SUM($W$86:BU$86)-SUM($W$280:BU$280))</f>
        <v>1197541.3738399968</v>
      </c>
      <c r="BV341" s="5">
        <f ca="1">IF(BV$4="",0,SUM($W$86:BV$86)-SUM($W$280:BV$280))</f>
        <v>1197541.3738399968</v>
      </c>
      <c r="BW341" s="5">
        <f ca="1">IF(BW$4="",0,SUM($W$86:BW$86)-SUM($W$280:BW$280))</f>
        <v>1197541.3738399968</v>
      </c>
      <c r="BX341" s="5">
        <f ca="1">IF(BX$4="",0,SUM($W$86:BX$86)-SUM($W$280:BX$280))</f>
        <v>1260569.8671999946</v>
      </c>
      <c r="BY341" s="5">
        <f ca="1">IF(BY$4="",0,SUM($W$86:BY$86)-SUM($W$280:BY$280))</f>
        <v>1260569.8671999946</v>
      </c>
      <c r="BZ341" s="5">
        <f ca="1">IF(BZ$4="",0,SUM($W$86:BZ$86)-SUM($W$280:BZ$280))</f>
        <v>1323598.3605599999</v>
      </c>
      <c r="CA341" s="5">
        <f ca="1">IF(CA$4="",0,SUM($W$86:CA$86)-SUM($W$280:CA$280))</f>
        <v>1323598.3605599999</v>
      </c>
      <c r="CB341" s="5">
        <f ca="1">IF(CB$4="",0,SUM($W$86:CB$86)-SUM($W$280:CB$280))</f>
        <v>1323598.3605599999</v>
      </c>
      <c r="CC341" s="5">
        <f ca="1">IF(CC$4="",0,SUM($W$86:CC$86)-SUM($W$280:CC$280))</f>
        <v>1386626.8539199978</v>
      </c>
      <c r="CD341" s="5">
        <f ca="1">IF(CD$4="",0,SUM($W$86:CD$86)-SUM($W$280:CD$280))</f>
        <v>1386626.8539199978</v>
      </c>
      <c r="CE341" s="5">
        <f ca="1">IF(CE$4="",0,SUM($W$86:CE$86)-SUM($W$280:CE$280))</f>
        <v>1386626.8539199978</v>
      </c>
      <c r="CF341" s="5">
        <f ca="1">IF(CF$4="",0,SUM($W$86:CF$86)-SUM($W$280:CF$280))</f>
        <v>0</v>
      </c>
    </row>
    <row r="342" spans="2:84" x14ac:dyDescent="0.3">
      <c r="B342" s="13">
        <f>ROW()</f>
        <v>342</v>
      </c>
      <c r="H342" s="1" t="str">
        <f t="shared" si="221"/>
        <v>Операционный баланс</v>
      </c>
      <c r="I342" s="1" t="str">
        <f t="shared" si="224"/>
        <v>ПАССИВЫ</v>
      </c>
      <c r="J342" s="1" t="s">
        <v>164</v>
      </c>
      <c r="M342" s="53" t="s">
        <v>18</v>
      </c>
      <c r="U342" s="5">
        <f t="shared" ca="1" si="217"/>
        <v>625312.54835015535</v>
      </c>
      <c r="X342" s="5">
        <f ca="1">IF(X$4="",0,IF((SUM($W$97:X$97)-SUM($W$288:X$288))&gt;0,SUM($W$97:X$97)-SUM($W$288:X$288),0))</f>
        <v>0</v>
      </c>
      <c r="Y342" s="5">
        <f ca="1">IF(Y$4="",0,IF((SUM($W$97:Y$97)-SUM($W$288:Y$288))&gt;0,SUM($W$97:Y$97)-SUM($W$288:Y$288),0))</f>
        <v>0</v>
      </c>
      <c r="Z342" s="5">
        <f ca="1">IF(Z$4="",0,IF((SUM($W$97:Z$97)-SUM($W$288:Z$288))&gt;0,SUM($W$97:Z$97)-SUM($W$288:Z$288),0))</f>
        <v>9000</v>
      </c>
      <c r="AA342" s="5">
        <f ca="1">IF(AA$4="",0,IF((SUM($W$97:AA$97)-SUM($W$288:AA$288))&gt;0,SUM($W$97:AA$97)-SUM($W$288:AA$288),0))</f>
        <v>16000</v>
      </c>
      <c r="AB342" s="5">
        <f ca="1">IF(AB$4="",0,IF((SUM($W$97:AB$97)-SUM($W$288:AB$288))&gt;0,SUM($W$97:AB$97)-SUM($W$288:AB$288),0))</f>
        <v>24250</v>
      </c>
      <c r="AC342" s="5">
        <f ca="1">IF(AC$4="",0,IF((SUM($W$97:AC$97)-SUM($W$288:AC$288))&gt;0,SUM($W$97:AC$97)-SUM($W$288:AC$288),0))</f>
        <v>33750</v>
      </c>
      <c r="AD342" s="5">
        <f ca="1">IF(AD$4="",0,IF((SUM($W$97:AD$97)-SUM($W$288:AD$288))&gt;0,SUM($W$97:AD$97)-SUM($W$288:AD$288),0))</f>
        <v>42810</v>
      </c>
      <c r="AE342" s="5">
        <f ca="1">IF(AE$4="",0,IF((SUM($W$97:AE$97)-SUM($W$288:AE$288))&gt;0,SUM($W$97:AE$97)-SUM($W$288:AE$288),0))</f>
        <v>51420</v>
      </c>
      <c r="AF342" s="5">
        <f ca="1">IF(AF$4="",0,IF((SUM($W$97:AF$97)-SUM($W$288:AF$288))&gt;0,SUM($W$97:AF$97)-SUM($W$288:AF$288),0))</f>
        <v>60067.5</v>
      </c>
      <c r="AG342" s="5">
        <f ca="1">IF(AG$4="",0,IF((SUM($W$97:AG$97)-SUM($W$288:AG$288))&gt;0,SUM($W$97:AG$97)-SUM($W$288:AG$288),0))</f>
        <v>68752.5</v>
      </c>
      <c r="AH342" s="5">
        <f ca="1">IF(AH$4="",0,IF((SUM($W$97:AH$97)-SUM($W$288:AH$288))&gt;0,SUM($W$97:AH$97)-SUM($W$288:AH$288),0))</f>
        <v>77250</v>
      </c>
      <c r="AI342" s="5">
        <f ca="1">IF(AI$4="",0,IF((SUM($W$97:AI$97)-SUM($W$288:AI$288))&gt;0,SUM($W$97:AI$97)-SUM($W$288:AI$288),0))</f>
        <v>85747.5</v>
      </c>
      <c r="AJ342" s="5">
        <f ca="1">IF(AJ$4="",0,IF((SUM($W$97:AJ$97)-SUM($W$288:AJ$288))&gt;0,SUM($W$97:AJ$97)-SUM($W$288:AJ$288),0))</f>
        <v>95913.600000000093</v>
      </c>
      <c r="AK342" s="5">
        <f ca="1">IF(AK$4="",0,IF((SUM($W$97:AK$97)-SUM($W$288:AK$288))&gt;0,SUM($W$97:AK$97)-SUM($W$288:AK$288),0))</f>
        <v>105013.64999999944</v>
      </c>
      <c r="AL342" s="5">
        <f ca="1">IF(AL$4="",0,IF((SUM($W$97:AL$97)-SUM($W$288:AL$288))&gt;0,SUM($W$97:AL$97)-SUM($W$288:AL$288),0))</f>
        <v>114152.32499999925</v>
      </c>
      <c r="AM342" s="5">
        <f ca="1">IF(AM$4="",0,IF((SUM($W$97:AM$97)-SUM($W$288:AM$288))&gt;0,SUM($W$97:AM$97)-SUM($W$288:AM$288),0))</f>
        <v>123329.62499999907</v>
      </c>
      <c r="AN342" s="5">
        <f ca="1">IF(AN$4="",0,IF((SUM($W$97:AN$97)-SUM($W$288:AN$288))&gt;0,SUM($W$97:AN$97)-SUM($W$288:AN$288),0))</f>
        <v>132082.04999999888</v>
      </c>
      <c r="AO342" s="5">
        <f ca="1">IF(AO$4="",0,IF((SUM($W$97:AO$97)-SUM($W$288:AO$288))&gt;0,SUM($W$97:AO$97)-SUM($W$288:AO$288),0))</f>
        <v>140834.47499999963</v>
      </c>
      <c r="AP342" s="5">
        <f ca="1">IF(AP$4="",0,IF((SUM($W$97:AP$97)-SUM($W$288:AP$288))&gt;0,SUM($W$97:AP$97)-SUM($W$288:AP$288),0))</f>
        <v>152164.88699999824</v>
      </c>
      <c r="AQ342" s="5">
        <f ca="1">IF(AQ$4="",0,IF((SUM($W$97:AQ$97)-SUM($W$288:AQ$288))&gt;0,SUM($W$97:AQ$97)-SUM($W$288:AQ$288),0))</f>
        <v>161776.64099999703</v>
      </c>
      <c r="AR342" s="5">
        <f ca="1">IF(AR$4="",0,IF((SUM($W$97:AR$97)-SUM($W$288:AR$288))&gt;0,SUM($W$97:AR$97)-SUM($W$288:AR$288),0))</f>
        <v>171428.17874999717</v>
      </c>
      <c r="AS342" s="5">
        <f ca="1">IF(AS$4="",0,IF((SUM($W$97:AS$97)-SUM($W$288:AS$288))&gt;0,SUM($W$97:AS$97)-SUM($W$288:AS$288),0))</f>
        <v>181119.50024999678</v>
      </c>
      <c r="AT342" s="5">
        <f ca="1">IF(AT$4="",0,IF((SUM($W$97:AT$97)-SUM($W$288:AT$288))&gt;0,SUM($W$97:AT$97)-SUM($W$288:AT$288),0))</f>
        <v>190134.49799999781</v>
      </c>
      <c r="AU342" s="5">
        <f ca="1">IF(AU$4="",0,IF((SUM($W$97:AU$97)-SUM($W$288:AU$288))&gt;0,SUM($W$97:AU$97)-SUM($W$288:AU$288),0))</f>
        <v>199149.49574999698</v>
      </c>
      <c r="AV342" s="5">
        <f ca="1">IF(AV$4="",0,IF((SUM($W$97:AV$97)-SUM($W$288:AV$288))&gt;0,SUM($W$97:AV$97)-SUM($W$288:AV$288),0))</f>
        <v>211704.92897999659</v>
      </c>
      <c r="AW342" s="5">
        <f ca="1">IF(AW$4="",0,IF((SUM($W$97:AW$97)-SUM($W$288:AW$288))&gt;0,SUM($W$97:AW$97)-SUM($W$288:AW$288),0))</f>
        <v>221850.89917499945</v>
      </c>
      <c r="AX342" s="5">
        <f ca="1">IF(AX$4="",0,IF((SUM($W$97:AX$97)-SUM($W$288:AX$288))&gt;0,SUM($W$97:AX$97)-SUM($W$288:AX$288),0))</f>
        <v>232037.84663249925</v>
      </c>
      <c r="AY342" s="5">
        <f ca="1">IF(AY$4="",0,IF((SUM($W$97:AY$97)-SUM($W$288:AY$288))&gt;0,SUM($W$97:AY$97)-SUM($W$288:AY$288),0))</f>
        <v>242265.771352496</v>
      </c>
      <c r="AZ342" s="5">
        <f ca="1">IF(AZ$4="",0,IF((SUM($W$97:AZ$97)-SUM($W$288:AZ$288))&gt;0,SUM($W$97:AZ$97)-SUM($W$288:AZ$288),0))</f>
        <v>251551.21903499588</v>
      </c>
      <c r="BA342" s="5">
        <f ca="1">IF(BA$4="",0,IF((SUM($W$97:BA$97)-SUM($W$288:BA$288))&gt;0,SUM($W$97:BA$97)-SUM($W$288:BA$288),0))</f>
        <v>260836.66671749577</v>
      </c>
      <c r="BB342" s="5">
        <f ca="1">IF(BB$4="",0,IF((SUM($W$97:BB$97)-SUM($W$288:BB$288))&gt;0,SUM($W$97:BB$97)-SUM($W$288:BB$288),0))</f>
        <v>274680.42508049309</v>
      </c>
      <c r="BC342" s="5">
        <f ca="1">IF(BC$4="",0,IF((SUM($W$97:BC$97)-SUM($W$288:BC$288))&gt;0,SUM($W$97:BC$97)-SUM($W$288:BC$288),0))</f>
        <v>285384.01386359334</v>
      </c>
      <c r="BD342" s="5">
        <f ca="1">IF(BD$4="",0,IF((SUM($W$97:BD$97)-SUM($W$288:BD$288))&gt;0,SUM($W$97:BD$97)-SUM($W$288:BD$288),0))</f>
        <v>296129.80922706798</v>
      </c>
      <c r="BE342" s="5">
        <f ca="1">IF(BE$4="",0,IF((SUM($W$97:BE$97)-SUM($W$288:BE$288))&gt;0,SUM($W$97:BE$97)-SUM($W$288:BE$288),0))</f>
        <v>306917.811170917</v>
      </c>
      <c r="BF342" s="5">
        <f ca="1">IF(BF$4="",0,IF((SUM($W$97:BF$97)-SUM($W$288:BF$288))&gt;0,SUM($W$97:BF$97)-SUM($W$288:BF$288),0))</f>
        <v>316481.8222838901</v>
      </c>
      <c r="BG342" s="5">
        <f ca="1">IF(BG$4="",0,IF((SUM($W$97:BG$97)-SUM($W$288:BG$288))&gt;0,SUM($W$97:BG$97)-SUM($W$288:BG$288),0))</f>
        <v>326045.83339686692</v>
      </c>
      <c r="BH342" s="5">
        <f ca="1">IF(BH$4="",0,IF((SUM($W$97:BH$97)-SUM($W$288:BH$288))&gt;0,SUM($W$97:BH$97)-SUM($W$288:BH$288),0))</f>
        <v>341243.9165109396</v>
      </c>
      <c r="BI342" s="5">
        <f ca="1">IF(BI$4="",0,IF((SUM($W$97:BI$97)-SUM($W$288:BI$288))&gt;0,SUM($W$97:BI$97)-SUM($W$288:BI$288),0))</f>
        <v>352529.44962424785</v>
      </c>
      <c r="BJ342" s="5">
        <f ca="1">IF(BJ$4="",0,IF((SUM($W$97:BJ$97)-SUM($W$288:BJ$288))&gt;0,SUM($W$97:BJ$97)-SUM($W$288:BJ$288),0))</f>
        <v>363858.45551534742</v>
      </c>
      <c r="BK342" s="5">
        <f ca="1">IF(BK$4="",0,IF((SUM($W$97:BK$97)-SUM($W$288:BK$288))&gt;0,SUM($W$97:BK$97)-SUM($W$288:BK$288),0))</f>
        <v>375230.93418423086</v>
      </c>
      <c r="BL342" s="5">
        <f ca="1">IF(BL$4="",0,IF((SUM($W$97:BL$97)-SUM($W$288:BL$288))&gt;0,SUM($W$97:BL$97)-SUM($W$288:BL$288),0))</f>
        <v>385081.86563059688</v>
      </c>
      <c r="BM342" s="5">
        <f ca="1">IF(BM$4="",0,IF((SUM($W$97:BM$97)-SUM($W$288:BM$288))&gt;0,SUM($W$97:BM$97)-SUM($W$288:BM$288),0))</f>
        <v>394932.79707696289</v>
      </c>
      <c r="BN342" s="5">
        <f ca="1">IF(BN$4="",0,IF((SUM($W$97:BN$97)-SUM($W$288:BN$288))&gt;0,SUM($W$97:BN$97)-SUM($W$288:BN$288),0))</f>
        <v>411554.00504464656</v>
      </c>
      <c r="BO342" s="5">
        <f ca="1">IF(BO$4="",0,IF((SUM($W$97:BO$97)-SUM($W$288:BO$288))&gt;0,SUM($W$97:BO$97)-SUM($W$288:BO$288),0))</f>
        <v>423446.76591807604</v>
      </c>
      <c r="BP342" s="5">
        <f ca="1">IF(BP$4="",0,IF((SUM($W$97:BP$97)-SUM($W$288:BP$288))&gt;0,SUM($W$97:BP$97)-SUM($W$288:BP$288),0))</f>
        <v>435384.3037526235</v>
      </c>
      <c r="BQ342" s="5">
        <f ca="1">IF(BQ$4="",0,IF((SUM($W$97:BQ$97)-SUM($W$288:BQ$288))&gt;0,SUM($W$97:BQ$97)-SUM($W$288:BQ$288),0))</f>
        <v>447366.61854829639</v>
      </c>
      <c r="BR342" s="5">
        <f ca="1">IF(BR$4="",0,IF((SUM($W$97:BR$97)-SUM($W$288:BR$288))&gt;0,SUM($W$97:BR$97)-SUM($W$288:BR$288),0))</f>
        <v>457513.07793805748</v>
      </c>
      <c r="BS342" s="5">
        <f ca="1">IF(BS$4="",0,IF((SUM($W$97:BS$97)-SUM($W$288:BS$288))&gt;0,SUM($W$97:BS$97)-SUM($W$288:BS$288),0))</f>
        <v>467659.53732781857</v>
      </c>
      <c r="BT342" s="5">
        <f ca="1">IF(BT$4="",0,IF((SUM($W$97:BT$97)-SUM($W$288:BT$288))&gt;0,SUM($W$97:BT$97)-SUM($W$288:BT$288),0))</f>
        <v>485775.57936552167</v>
      </c>
      <c r="BU342" s="5">
        <f ca="1">IF(BU$4="",0,IF((SUM($W$97:BU$97)-SUM($W$288:BU$288))&gt;0,SUM($W$97:BU$97)-SUM($W$288:BU$288),0))</f>
        <v>498301.84468486905</v>
      </c>
      <c r="BV342" s="5">
        <f ca="1">IF(BV$4="",0,IF((SUM($W$97:BV$97)-SUM($W$288:BV$288))&gt;0,SUM($W$97:BV$97)-SUM($W$288:BV$288),0))</f>
        <v>510874.23027417064</v>
      </c>
      <c r="BW342" s="5">
        <f ca="1">IF(BW$4="",0,IF((SUM($W$97:BW$97)-SUM($W$288:BW$288))&gt;0,SUM($W$97:BW$97)-SUM($W$288:BW$288),0))</f>
        <v>523492.73613342643</v>
      </c>
      <c r="BX342" s="5">
        <f ca="1">IF(BX$4="",0,IF((SUM($W$97:BX$97)-SUM($W$288:BX$288))&gt;0,SUM($W$97:BX$97)-SUM($W$288:BX$288),0))</f>
        <v>533943.58930487931</v>
      </c>
      <c r="BY342" s="5">
        <f ca="1">IF(BY$4="",0,IF((SUM($W$97:BY$97)-SUM($W$288:BY$288))&gt;0,SUM($W$97:BY$97)-SUM($W$288:BY$288),0))</f>
        <v>544394.44247631729</v>
      </c>
      <c r="BZ342" s="5">
        <f ca="1">IF(BZ$4="",0,IF((SUM($W$97:BZ$97)-SUM($W$288:BZ$288))&gt;0,SUM($W$97:BZ$97)-SUM($W$288:BZ$288),0))</f>
        <v>564080.04954108596</v>
      </c>
      <c r="CA342" s="5">
        <f ca="1">IF(CA$4="",0,IF((SUM($W$97:CA$97)-SUM($W$288:CA$288))&gt;0,SUM($W$97:CA$97)-SUM($W$288:CA$288),0))</f>
        <v>577267.12608832121</v>
      </c>
      <c r="CB342" s="5">
        <f ca="1">IF(CB$4="",0,IF((SUM($W$97:CB$97)-SUM($W$288:CB$288))&gt;0,SUM($W$97:CB$97)-SUM($W$288:CB$288),0))</f>
        <v>590501.70651361346</v>
      </c>
      <c r="CC342" s="5">
        <f ca="1">IF(CC$4="",0,IF((SUM($W$97:CC$97)-SUM($W$288:CC$288))&gt;0,SUM($W$97:CC$97)-SUM($W$288:CC$288),0))</f>
        <v>603783.79081696272</v>
      </c>
      <c r="CD342" s="5">
        <f ca="1">IF(CD$4="",0,IF((SUM($W$97:CD$97)-SUM($W$288:CD$288))&gt;0,SUM($W$97:CD$97)-SUM($W$288:CD$288),0))</f>
        <v>614548.16958355904</v>
      </c>
      <c r="CE342" s="5">
        <f ca="1">IF(CE$4="",0,IF((SUM($W$97:CE$97)-SUM($W$288:CE$288))&gt;0,SUM($W$97:CE$97)-SUM($W$288:CE$288),0))</f>
        <v>625312.54835015535</v>
      </c>
      <c r="CF342" s="5">
        <f ca="1">IF(CF$4="",0,IF((SUM($W$97:CF$97)-SUM($W$288:CF$288))&gt;0,SUM($W$97:CF$97)-SUM($W$288:CF$288),0))</f>
        <v>0</v>
      </c>
    </row>
    <row r="343" spans="2:84" x14ac:dyDescent="0.3">
      <c r="B343" s="13">
        <f>ROW()</f>
        <v>343</v>
      </c>
      <c r="H343" s="1" t="str">
        <f t="shared" si="221"/>
        <v>Операционный баланс</v>
      </c>
      <c r="I343" s="1" t="str">
        <f t="shared" si="224"/>
        <v>ПАССИВЫ</v>
      </c>
      <c r="J343" s="1" t="s">
        <v>165</v>
      </c>
      <c r="M343" s="53" t="s">
        <v>18</v>
      </c>
      <c r="U343" s="5">
        <f t="shared" ca="1" si="217"/>
        <v>830493.87501520663</v>
      </c>
      <c r="X343" s="5">
        <f ca="1">IF(X$4="",0,SUM($W$121:X$121)-SUM($W$296:X$296))</f>
        <v>140000</v>
      </c>
      <c r="Y343" s="5">
        <f ca="1">IF(Y$4="",0,SUM($W$121:Y$121)-SUM($W$296:Y$296))</f>
        <v>225000</v>
      </c>
      <c r="Z343" s="5">
        <f ca="1">IF(Z$4="",0,SUM($W$121:Z$121)-SUM($W$296:Z$296))</f>
        <v>300000</v>
      </c>
      <c r="AA343" s="5">
        <f ca="1">IF(AA$4="",0,SUM($W$121:AA$121)-SUM($W$296:AA$296))</f>
        <v>300000</v>
      </c>
      <c r="AB343" s="5">
        <f ca="1">IF(AB$4="",0,SUM($W$121:AB$121)-SUM($W$296:AB$296))</f>
        <v>300000</v>
      </c>
      <c r="AC343" s="5">
        <f ca="1">IF(AC$4="",0,SUM($W$121:AC$121)-SUM($W$296:AC$296))</f>
        <v>300000</v>
      </c>
      <c r="AD343" s="5">
        <f ca="1">IF(AD$4="",0,SUM($W$121:AD$121)-SUM($W$296:AD$296))</f>
        <v>307500</v>
      </c>
      <c r="AE343" s="5">
        <f ca="1">IF(AE$4="",0,SUM($W$121:AE$121)-SUM($W$296:AE$296))</f>
        <v>307500</v>
      </c>
      <c r="AF343" s="5">
        <f ca="1">IF(AF$4="",0,SUM($W$121:AF$121)-SUM($W$296:AF$296))</f>
        <v>343375</v>
      </c>
      <c r="AG343" s="5">
        <f ca="1">IF(AG$4="",0,SUM($W$121:AG$121)-SUM($W$296:AG$296))</f>
        <v>343375</v>
      </c>
      <c r="AH343" s="5">
        <f ca="1">IF(AH$4="",0,SUM($W$121:AH$121)-SUM($W$296:AH$296))</f>
        <v>343375</v>
      </c>
      <c r="AI343" s="5">
        <f ca="1">IF(AI$4="",0,SUM($W$121:AI$121)-SUM($W$296:AI$296))</f>
        <v>343375</v>
      </c>
      <c r="AJ343" s="5">
        <f ca="1">IF(AJ$4="",0,SUM($W$121:AJ$121)-SUM($W$296:AJ$296))</f>
        <v>351959.375</v>
      </c>
      <c r="AK343" s="5">
        <f ca="1">IF(AK$4="",0,SUM($W$121:AK$121)-SUM($W$296:AK$296))</f>
        <v>351959.375</v>
      </c>
      <c r="AL343" s="5">
        <f ca="1">IF(AL$4="",0,SUM($W$121:AL$121)-SUM($W$296:AL$296))</f>
        <v>351959.375</v>
      </c>
      <c r="AM343" s="5">
        <f ca="1">IF(AM$4="",0,SUM($W$121:AM$121)-SUM($W$296:AM$296))</f>
        <v>351959.375</v>
      </c>
      <c r="AN343" s="5">
        <f ca="1">IF(AN$4="",0,SUM($W$121:AN$121)-SUM($W$296:AN$296))</f>
        <v>388731.25</v>
      </c>
      <c r="AO343" s="5">
        <f ca="1">IF(AO$4="",0,SUM($W$121:AO$121)-SUM($W$296:AO$296))</f>
        <v>388731.25</v>
      </c>
      <c r="AP343" s="5">
        <f ca="1">IF(AP$4="",0,SUM($W$121:AP$121)-SUM($W$296:AP$296))</f>
        <v>398449.53125</v>
      </c>
      <c r="AQ343" s="5">
        <f ca="1">IF(AQ$4="",0,SUM($W$121:AQ$121)-SUM($W$296:AQ$296))</f>
        <v>398449.53125</v>
      </c>
      <c r="AR343" s="5">
        <f ca="1">IF(AR$4="",0,SUM($W$121:AR$121)-SUM($W$296:AR$296))</f>
        <v>441525.15625</v>
      </c>
      <c r="AS343" s="5">
        <f ca="1">IF(AS$4="",0,SUM($W$121:AS$121)-SUM($W$296:AS$296))</f>
        <v>441525.15625</v>
      </c>
      <c r="AT343" s="5">
        <f ca="1">IF(AT$4="",0,SUM($W$121:AT$121)-SUM($W$296:AT$296))</f>
        <v>441525.15625</v>
      </c>
      <c r="AU343" s="5">
        <f ca="1">IF(AU$4="",0,SUM($W$121:AU$121)-SUM($W$296:AU$296))</f>
        <v>441525.15625</v>
      </c>
      <c r="AV343" s="5">
        <f ca="1">IF(AV$4="",0,SUM($W$121:AV$121)-SUM($W$296:AV$296))</f>
        <v>491196.736328125</v>
      </c>
      <c r="AW343" s="5">
        <f ca="1">IF(AW$4="",0,SUM($W$121:AW$121)-SUM($W$296:AW$296))</f>
        <v>491196.736328125</v>
      </c>
      <c r="AX343" s="5">
        <f ca="1">IF(AX$4="",0,SUM($W$121:AX$121)-SUM($W$296:AX$296))</f>
        <v>491196.736328125</v>
      </c>
      <c r="AY343" s="5">
        <f ca="1">IF(AY$4="",0,SUM($W$121:AY$121)-SUM($W$296:AY$296))</f>
        <v>491196.736328125</v>
      </c>
      <c r="AZ343" s="5">
        <f ca="1">IF(AZ$4="",0,SUM($W$121:AZ$121)-SUM($W$296:AZ$296))</f>
        <v>491196.736328125</v>
      </c>
      <c r="BA343" s="5">
        <f ca="1">IF(BA$4="",0,SUM($W$121:BA$121)-SUM($W$296:BA$296))</f>
        <v>491196.736328125</v>
      </c>
      <c r="BB343" s="5">
        <f ca="1">IF(BB$4="",0,SUM($W$121:BB$121)-SUM($W$296:BB$296))</f>
        <v>503476.65473632887</v>
      </c>
      <c r="BC343" s="5">
        <f ca="1">IF(BC$4="",0,SUM($W$121:BC$121)-SUM($W$296:BC$296))</f>
        <v>503476.6547363326</v>
      </c>
      <c r="BD343" s="5">
        <f ca="1">IF(BD$4="",0,SUM($W$121:BD$121)-SUM($W$296:BD$296))</f>
        <v>543075.94218750298</v>
      </c>
      <c r="BE343" s="5">
        <f ca="1">IF(BE$4="",0,SUM($W$121:BE$121)-SUM($W$296:BE$296))</f>
        <v>543075.94218750298</v>
      </c>
      <c r="BF343" s="5">
        <f ca="1">IF(BF$4="",0,SUM($W$121:BF$121)-SUM($W$296:BF$296))</f>
        <v>543075.94218750298</v>
      </c>
      <c r="BG343" s="5">
        <f ca="1">IF(BG$4="",0,SUM($W$121:BG$121)-SUM($W$296:BG$296))</f>
        <v>543075.94218750298</v>
      </c>
      <c r="BH343" s="5">
        <f ca="1">IF(BH$4="",0,SUM($W$121:BH$121)-SUM($W$296:BH$296))</f>
        <v>556652.84074218944</v>
      </c>
      <c r="BI343" s="5">
        <f ca="1">IF(BI$4="",0,SUM($W$121:BI$121)-SUM($W$296:BI$296))</f>
        <v>556652.84074218944</v>
      </c>
      <c r="BJ343" s="5">
        <f ca="1">IF(BJ$4="",0,SUM($W$121:BJ$121)-SUM($W$296:BJ$296))</f>
        <v>556652.84074218944</v>
      </c>
      <c r="BK343" s="5">
        <f ca="1">IF(BK$4="",0,SUM($W$121:BK$121)-SUM($W$296:BK$296))</f>
        <v>556652.84074218944</v>
      </c>
      <c r="BL343" s="5">
        <f ca="1">IF(BL$4="",0,SUM($W$121:BL$121)-SUM($W$296:BL$296))</f>
        <v>690017.58383667469</v>
      </c>
      <c r="BM343" s="5">
        <f ca="1">IF(BM$4="",0,SUM($W$121:BM$121)-SUM($W$296:BM$296))</f>
        <v>690017.58383667469</v>
      </c>
      <c r="BN343" s="5">
        <f ca="1">IF(BN$4="",0,SUM($W$121:BN$121)-SUM($W$296:BN$296))</f>
        <v>707268.02343259007</v>
      </c>
      <c r="BO343" s="5">
        <f ca="1">IF(BO$4="",0,SUM($W$121:BO$121)-SUM($W$296:BO$296))</f>
        <v>707268.02343259007</v>
      </c>
      <c r="BP343" s="5">
        <f ca="1">IF(BP$4="",0,SUM($W$121:BP$121)-SUM($W$296:BP$296))</f>
        <v>707268.02343259007</v>
      </c>
      <c r="BQ343" s="5">
        <f ca="1">IF(BQ$4="",0,SUM($W$121:BQ$121)-SUM($W$296:BQ$296))</f>
        <v>707268.02343259007</v>
      </c>
      <c r="BR343" s="5">
        <f ca="1">IF(BR$4="",0,SUM($W$121:BR$121)-SUM($W$296:BR$296))</f>
        <v>707268.02343259007</v>
      </c>
      <c r="BS343" s="5">
        <f ca="1">IF(BS$4="",0,SUM($W$121:BS$121)-SUM($W$296:BS$296))</f>
        <v>707268.02343259007</v>
      </c>
      <c r="BT343" s="5">
        <f ca="1">IF(BT$4="",0,SUM($W$121:BT$121)-SUM($W$296:BT$296))</f>
        <v>767593.82543125749</v>
      </c>
      <c r="BU343" s="5">
        <f ca="1">IF(BU$4="",0,SUM($W$121:BU$121)-SUM($W$296:BU$296))</f>
        <v>767593.82543125749</v>
      </c>
      <c r="BV343" s="5">
        <f ca="1">IF(BV$4="",0,SUM($W$121:BV$121)-SUM($W$296:BV$296))</f>
        <v>767593.82543125749</v>
      </c>
      <c r="BW343" s="5">
        <f ca="1">IF(BW$4="",0,SUM($W$121:BW$121)-SUM($W$296:BW$296))</f>
        <v>767593.82543125749</v>
      </c>
      <c r="BX343" s="5">
        <f ca="1">IF(BX$4="",0,SUM($W$121:BX$121)-SUM($W$296:BX$296))</f>
        <v>767593.82543125749</v>
      </c>
      <c r="BY343" s="5">
        <f ca="1">IF(BY$4="",0,SUM($W$121:BY$121)-SUM($W$296:BY$296))</f>
        <v>767593.82543125749</v>
      </c>
      <c r="BZ343" s="5">
        <f ca="1">IF(BZ$4="",0,SUM($W$121:BZ$121)-SUM($W$296:BZ$296))</f>
        <v>786783.67106703669</v>
      </c>
      <c r="CA343" s="5">
        <f ca="1">IF(CA$4="",0,SUM($W$121:CA$121)-SUM($W$296:CA$296))</f>
        <v>786783.67106703669</v>
      </c>
      <c r="CB343" s="5">
        <f ca="1">IF(CB$4="",0,SUM($W$121:CB$121)-SUM($W$296:CB$296))</f>
        <v>830493.87501520663</v>
      </c>
      <c r="CC343" s="5">
        <f ca="1">IF(CC$4="",0,SUM($W$121:CC$121)-SUM($W$296:CC$296))</f>
        <v>830493.87501520663</v>
      </c>
      <c r="CD343" s="5">
        <f ca="1">IF(CD$4="",0,SUM($W$121:CD$121)-SUM($W$296:CD$296))</f>
        <v>830493.87501520663</v>
      </c>
      <c r="CE343" s="5">
        <f ca="1">IF(CE$4="",0,SUM($W$121:CE$121)-SUM($W$296:CE$296))</f>
        <v>830493.87501520663</v>
      </c>
      <c r="CF343" s="5">
        <f ca="1">IF(CF$4="",0,SUM($W$121:CF$121)-SUM($W$296:CF$296))</f>
        <v>0</v>
      </c>
    </row>
    <row r="344" spans="2:84" x14ac:dyDescent="0.3">
      <c r="B344" s="13">
        <f>ROW()</f>
        <v>344</v>
      </c>
      <c r="H344" s="1" t="str">
        <f t="shared" si="221"/>
        <v>Операционный баланс</v>
      </c>
      <c r="I344" s="1" t="str">
        <f t="shared" si="224"/>
        <v>ПАССИВЫ</v>
      </c>
      <c r="J344" s="1" t="s">
        <v>166</v>
      </c>
      <c r="M344" s="53" t="s">
        <v>18</v>
      </c>
      <c r="U344" s="5">
        <f t="shared" ca="1" si="217"/>
        <v>0</v>
      </c>
      <c r="X344" s="5">
        <f ca="1">IF(X$4="",0,IF((SUM($W$158:X$158)-SUM($W$304:X$304))&gt;0,SUM($W$158:X$158)-SUM($W$304:X$304),0))</f>
        <v>0</v>
      </c>
      <c r="Y344" s="5">
        <f ca="1">IF(Y$4="",0,IF((SUM($W$158:Y$158)-SUM($W$304:Y$304))&gt;0,SUM($W$158:Y$158)-SUM($W$304:Y$304),0))</f>
        <v>0</v>
      </c>
      <c r="Z344" s="5">
        <f ca="1">IF(Z$4="",0,IF((SUM($W$158:Z$158)-SUM($W$304:Z$304))&gt;0,SUM($W$158:Z$158)-SUM($W$304:Z$304),0))</f>
        <v>0</v>
      </c>
      <c r="AA344" s="5">
        <f ca="1">IF(AA$4="",0,IF((SUM($W$158:AA$158)-SUM($W$304:AA$304))&gt;0,SUM($W$158:AA$158)-SUM($W$304:AA$304),0))</f>
        <v>0</v>
      </c>
      <c r="AB344" s="5">
        <f ca="1">IF(AB$4="",0,IF((SUM($W$158:AB$158)-SUM($W$304:AB$304))&gt;0,SUM($W$158:AB$158)-SUM($W$304:AB$304),0))</f>
        <v>0</v>
      </c>
      <c r="AC344" s="5">
        <f ca="1">IF(AC$4="",0,IF((SUM($W$158:AC$158)-SUM($W$304:AC$304))&gt;0,SUM($W$158:AC$158)-SUM($W$304:AC$304),0))</f>
        <v>0</v>
      </c>
      <c r="AD344" s="5">
        <f ca="1">IF(AD$4="",0,IF((SUM($W$158:AD$158)-SUM($W$304:AD$304))&gt;0,SUM($W$158:AD$158)-SUM($W$304:AD$304),0))</f>
        <v>0</v>
      </c>
      <c r="AE344" s="5">
        <f ca="1">IF(AE$4="",0,IF((SUM($W$158:AE$158)-SUM($W$304:AE$304))&gt;0,SUM($W$158:AE$158)-SUM($W$304:AE$304),0))</f>
        <v>0</v>
      </c>
      <c r="AF344" s="5">
        <f ca="1">IF(AF$4="",0,IF((SUM($W$158:AF$158)-SUM($W$304:AF$304))&gt;0,SUM($W$158:AF$158)-SUM($W$304:AF$304),0))</f>
        <v>0</v>
      </c>
      <c r="AG344" s="5">
        <f ca="1">IF(AG$4="",0,IF((SUM($W$158:AG$158)-SUM($W$304:AG$304))&gt;0,SUM($W$158:AG$158)-SUM($W$304:AG$304),0))</f>
        <v>0</v>
      </c>
      <c r="AH344" s="5">
        <f ca="1">IF(AH$4="",0,IF((SUM($W$158:AH$158)-SUM($W$304:AH$304))&gt;0,SUM($W$158:AH$158)-SUM($W$304:AH$304),0))</f>
        <v>0</v>
      </c>
      <c r="AI344" s="5">
        <f ca="1">IF(AI$4="",0,IF((SUM($W$158:AI$158)-SUM($W$304:AI$304))&gt;0,SUM($W$158:AI$158)-SUM($W$304:AI$304),0))</f>
        <v>0</v>
      </c>
      <c r="AJ344" s="5">
        <f ca="1">IF(AJ$4="",0,IF((SUM($W$158:AJ$158)-SUM($W$304:AJ$304))&gt;0,SUM($W$158:AJ$158)-SUM($W$304:AJ$304),0))</f>
        <v>0</v>
      </c>
      <c r="AK344" s="5">
        <f ca="1">IF(AK$4="",0,IF((SUM($W$158:AK$158)-SUM($W$304:AK$304))&gt;0,SUM($W$158:AK$158)-SUM($W$304:AK$304),0))</f>
        <v>0</v>
      </c>
      <c r="AL344" s="5">
        <f ca="1">IF(AL$4="",0,IF((SUM($W$158:AL$158)-SUM($W$304:AL$304))&gt;0,SUM($W$158:AL$158)-SUM($W$304:AL$304),0))</f>
        <v>0</v>
      </c>
      <c r="AM344" s="5">
        <f ca="1">IF(AM$4="",0,IF((SUM($W$158:AM$158)-SUM($W$304:AM$304))&gt;0,SUM($W$158:AM$158)-SUM($W$304:AM$304),0))</f>
        <v>0</v>
      </c>
      <c r="AN344" s="5">
        <f ca="1">IF(AN$4="",0,IF((SUM($W$158:AN$158)-SUM($W$304:AN$304))&gt;0,SUM($W$158:AN$158)-SUM($W$304:AN$304),0))</f>
        <v>0</v>
      </c>
      <c r="AO344" s="5">
        <f ca="1">IF(AO$4="",0,IF((SUM($W$158:AO$158)-SUM($W$304:AO$304))&gt;0,SUM($W$158:AO$158)-SUM($W$304:AO$304),0))</f>
        <v>0</v>
      </c>
      <c r="AP344" s="5">
        <f ca="1">IF(AP$4="",0,IF((SUM($W$158:AP$158)-SUM($W$304:AP$304))&gt;0,SUM($W$158:AP$158)-SUM($W$304:AP$304),0))</f>
        <v>0</v>
      </c>
      <c r="AQ344" s="5">
        <f ca="1">IF(AQ$4="",0,IF((SUM($W$158:AQ$158)-SUM($W$304:AQ$304))&gt;0,SUM($W$158:AQ$158)-SUM($W$304:AQ$304),0))</f>
        <v>0</v>
      </c>
      <c r="AR344" s="5">
        <f ca="1">IF(AR$4="",0,IF((SUM($W$158:AR$158)-SUM($W$304:AR$304))&gt;0,SUM($W$158:AR$158)-SUM($W$304:AR$304),0))</f>
        <v>0</v>
      </c>
      <c r="AS344" s="5">
        <f ca="1">IF(AS$4="",0,IF((SUM($W$158:AS$158)-SUM($W$304:AS$304))&gt;0,SUM($W$158:AS$158)-SUM($W$304:AS$304),0))</f>
        <v>0</v>
      </c>
      <c r="AT344" s="5">
        <f ca="1">IF(AT$4="",0,IF((SUM($W$158:AT$158)-SUM($W$304:AT$304))&gt;0,SUM($W$158:AT$158)-SUM($W$304:AT$304),0))</f>
        <v>0</v>
      </c>
      <c r="AU344" s="5">
        <f ca="1">IF(AU$4="",0,IF((SUM($W$158:AU$158)-SUM($W$304:AU$304))&gt;0,SUM($W$158:AU$158)-SUM($W$304:AU$304),0))</f>
        <v>0</v>
      </c>
      <c r="AV344" s="5">
        <f ca="1">IF(AV$4="",0,IF((SUM($W$158:AV$158)-SUM($W$304:AV$304))&gt;0,SUM($W$158:AV$158)-SUM($W$304:AV$304),0))</f>
        <v>0</v>
      </c>
      <c r="AW344" s="5">
        <f ca="1">IF(AW$4="",0,IF((SUM($W$158:AW$158)-SUM($W$304:AW$304))&gt;0,SUM($W$158:AW$158)-SUM($W$304:AW$304),0))</f>
        <v>0</v>
      </c>
      <c r="AX344" s="5">
        <f ca="1">IF(AX$4="",0,IF((SUM($W$158:AX$158)-SUM($W$304:AX$304))&gt;0,SUM($W$158:AX$158)-SUM($W$304:AX$304),0))</f>
        <v>0</v>
      </c>
      <c r="AY344" s="5">
        <f ca="1">IF(AY$4="",0,IF((SUM($W$158:AY$158)-SUM($W$304:AY$304))&gt;0,SUM($W$158:AY$158)-SUM($W$304:AY$304),0))</f>
        <v>0</v>
      </c>
      <c r="AZ344" s="5">
        <f ca="1">IF(AZ$4="",0,IF((SUM($W$158:AZ$158)-SUM($W$304:AZ$304))&gt;0,SUM($W$158:AZ$158)-SUM($W$304:AZ$304),0))</f>
        <v>0</v>
      </c>
      <c r="BA344" s="5">
        <f ca="1">IF(BA$4="",0,IF((SUM($W$158:BA$158)-SUM($W$304:BA$304))&gt;0,SUM($W$158:BA$158)-SUM($W$304:BA$304),0))</f>
        <v>0</v>
      </c>
      <c r="BB344" s="5">
        <f ca="1">IF(BB$4="",0,IF((SUM($W$158:BB$158)-SUM($W$304:BB$304))&gt;0,SUM($W$158:BB$158)-SUM($W$304:BB$304),0))</f>
        <v>0</v>
      </c>
      <c r="BC344" s="5">
        <f ca="1">IF(BC$4="",0,IF((SUM($W$158:BC$158)-SUM($W$304:BC$304))&gt;0,SUM($W$158:BC$158)-SUM($W$304:BC$304),0))</f>
        <v>0</v>
      </c>
      <c r="BD344" s="5">
        <f ca="1">IF(BD$4="",0,IF((SUM($W$158:BD$158)-SUM($W$304:BD$304))&gt;0,SUM($W$158:BD$158)-SUM($W$304:BD$304),0))</f>
        <v>0</v>
      </c>
      <c r="BE344" s="5">
        <f ca="1">IF(BE$4="",0,IF((SUM($W$158:BE$158)-SUM($W$304:BE$304))&gt;0,SUM($W$158:BE$158)-SUM($W$304:BE$304),0))</f>
        <v>0</v>
      </c>
      <c r="BF344" s="5">
        <f ca="1">IF(BF$4="",0,IF((SUM($W$158:BF$158)-SUM($W$304:BF$304))&gt;0,SUM($W$158:BF$158)-SUM($W$304:BF$304),0))</f>
        <v>0</v>
      </c>
      <c r="BG344" s="5">
        <f ca="1">IF(BG$4="",0,IF((SUM($W$158:BG$158)-SUM($W$304:BG$304))&gt;0,SUM($W$158:BG$158)-SUM($W$304:BG$304),0))</f>
        <v>0</v>
      </c>
      <c r="BH344" s="5">
        <f ca="1">IF(BH$4="",0,IF((SUM($W$158:BH$158)-SUM($W$304:BH$304))&gt;0,SUM($W$158:BH$158)-SUM($W$304:BH$304),0))</f>
        <v>0</v>
      </c>
      <c r="BI344" s="5">
        <f ca="1">IF(BI$4="",0,IF((SUM($W$158:BI$158)-SUM($W$304:BI$304))&gt;0,SUM($W$158:BI$158)-SUM($W$304:BI$304),0))</f>
        <v>0</v>
      </c>
      <c r="BJ344" s="5">
        <f ca="1">IF(BJ$4="",0,IF((SUM($W$158:BJ$158)-SUM($W$304:BJ$304))&gt;0,SUM($W$158:BJ$158)-SUM($W$304:BJ$304),0))</f>
        <v>0</v>
      </c>
      <c r="BK344" s="5">
        <f ca="1">IF(BK$4="",0,IF((SUM($W$158:BK$158)-SUM($W$304:BK$304))&gt;0,SUM($W$158:BK$158)-SUM($W$304:BK$304),0))</f>
        <v>0</v>
      </c>
      <c r="BL344" s="5">
        <f ca="1">IF(BL$4="",0,IF((SUM($W$158:BL$158)-SUM($W$304:BL$304))&gt;0,SUM($W$158:BL$158)-SUM($W$304:BL$304),0))</f>
        <v>0</v>
      </c>
      <c r="BM344" s="5">
        <f ca="1">IF(BM$4="",0,IF((SUM($W$158:BM$158)-SUM($W$304:BM$304))&gt;0,SUM($W$158:BM$158)-SUM($W$304:BM$304),0))</f>
        <v>0</v>
      </c>
      <c r="BN344" s="5">
        <f ca="1">IF(BN$4="",0,IF((SUM($W$158:BN$158)-SUM($W$304:BN$304))&gt;0,SUM($W$158:BN$158)-SUM($W$304:BN$304),0))</f>
        <v>0</v>
      </c>
      <c r="BO344" s="5">
        <f ca="1">IF(BO$4="",0,IF((SUM($W$158:BO$158)-SUM($W$304:BO$304))&gt;0,SUM($W$158:BO$158)-SUM($W$304:BO$304),0))</f>
        <v>0</v>
      </c>
      <c r="BP344" s="5">
        <f ca="1">IF(BP$4="",0,IF((SUM($W$158:BP$158)-SUM($W$304:BP$304))&gt;0,SUM($W$158:BP$158)-SUM($W$304:BP$304),0))</f>
        <v>0</v>
      </c>
      <c r="BQ344" s="5">
        <f ca="1">IF(BQ$4="",0,IF((SUM($W$158:BQ$158)-SUM($W$304:BQ$304))&gt;0,SUM($W$158:BQ$158)-SUM($W$304:BQ$304),0))</f>
        <v>0</v>
      </c>
      <c r="BR344" s="5">
        <f ca="1">IF(BR$4="",0,IF((SUM($W$158:BR$158)-SUM($W$304:BR$304))&gt;0,SUM($W$158:BR$158)-SUM($W$304:BR$304),0))</f>
        <v>0</v>
      </c>
      <c r="BS344" s="5">
        <f ca="1">IF(BS$4="",0,IF((SUM($W$158:BS$158)-SUM($W$304:BS$304))&gt;0,SUM($W$158:BS$158)-SUM($W$304:BS$304),0))</f>
        <v>0</v>
      </c>
      <c r="BT344" s="5">
        <f ca="1">IF(BT$4="",0,IF((SUM($W$158:BT$158)-SUM($W$304:BT$304))&gt;0,SUM($W$158:BT$158)-SUM($W$304:BT$304),0))</f>
        <v>0</v>
      </c>
      <c r="BU344" s="5">
        <f ca="1">IF(BU$4="",0,IF((SUM($W$158:BU$158)-SUM($W$304:BU$304))&gt;0,SUM($W$158:BU$158)-SUM($W$304:BU$304),0))</f>
        <v>0</v>
      </c>
      <c r="BV344" s="5">
        <f ca="1">IF(BV$4="",0,IF((SUM($W$158:BV$158)-SUM($W$304:BV$304))&gt;0,SUM($W$158:BV$158)-SUM($W$304:BV$304),0))</f>
        <v>0</v>
      </c>
      <c r="BW344" s="5">
        <f ca="1">IF(BW$4="",0,IF((SUM($W$158:BW$158)-SUM($W$304:BW$304))&gt;0,SUM($W$158:BW$158)-SUM($W$304:BW$304),0))</f>
        <v>0</v>
      </c>
      <c r="BX344" s="5">
        <f ca="1">IF(BX$4="",0,IF((SUM($W$158:BX$158)-SUM($W$304:BX$304))&gt;0,SUM($W$158:BX$158)-SUM($W$304:BX$304),0))</f>
        <v>0</v>
      </c>
      <c r="BY344" s="5">
        <f ca="1">IF(BY$4="",0,IF((SUM($W$158:BY$158)-SUM($W$304:BY$304))&gt;0,SUM($W$158:BY$158)-SUM($W$304:BY$304),0))</f>
        <v>0</v>
      </c>
      <c r="BZ344" s="5">
        <f ca="1">IF(BZ$4="",0,IF((SUM($W$158:BZ$158)-SUM($W$304:BZ$304))&gt;0,SUM($W$158:BZ$158)-SUM($W$304:BZ$304),0))</f>
        <v>0</v>
      </c>
      <c r="CA344" s="5">
        <f ca="1">IF(CA$4="",0,IF((SUM($W$158:CA$158)-SUM($W$304:CA$304))&gt;0,SUM($W$158:CA$158)-SUM($W$304:CA$304),0))</f>
        <v>0</v>
      </c>
      <c r="CB344" s="5">
        <f ca="1">IF(CB$4="",0,IF((SUM($W$158:CB$158)-SUM($W$304:CB$304))&gt;0,SUM($W$158:CB$158)-SUM($W$304:CB$304),0))</f>
        <v>0</v>
      </c>
      <c r="CC344" s="5">
        <f ca="1">IF(CC$4="",0,IF((SUM($W$158:CC$158)-SUM($W$304:CC$304))&gt;0,SUM($W$158:CC$158)-SUM($W$304:CC$304),0))</f>
        <v>0</v>
      </c>
      <c r="CD344" s="5">
        <f ca="1">IF(CD$4="",0,IF((SUM($W$158:CD$158)-SUM($W$304:CD$304))&gt;0,SUM($W$158:CD$158)-SUM($W$304:CD$304),0))</f>
        <v>0</v>
      </c>
      <c r="CE344" s="5">
        <f ca="1">IF(CE$4="",0,IF((SUM($W$158:CE$158)-SUM($W$304:CE$304))&gt;0,SUM($W$158:CE$158)-SUM($W$304:CE$304),0))</f>
        <v>0</v>
      </c>
      <c r="CF344" s="5">
        <f ca="1">IF(CF$4="",0,IF((SUM($W$158:CF$158)-SUM($W$304:CF$304))&gt;0,SUM($W$158:CF$158)-SUM($W$304:CF$304),0))</f>
        <v>0</v>
      </c>
    </row>
    <row r="345" spans="2:84" x14ac:dyDescent="0.3">
      <c r="B345" s="13">
        <f>ROW()</f>
        <v>345</v>
      </c>
      <c r="H345" s="1" t="str">
        <f t="shared" si="221"/>
        <v>Операционный баланс</v>
      </c>
      <c r="I345" s="1" t="str">
        <f t="shared" si="224"/>
        <v>ПАССИВЫ</v>
      </c>
      <c r="J345" s="1" t="s">
        <v>167</v>
      </c>
      <c r="M345" s="53" t="s">
        <v>18</v>
      </c>
      <c r="U345" s="5">
        <f t="shared" ca="1" si="217"/>
        <v>1092564.9766891301</v>
      </c>
      <c r="X345" s="5">
        <f ca="1">IF(X$4="",0,SUM($W$95:X$95)+SUM($W$156:X$156)-SUM($W$322:X$322))</f>
        <v>84000</v>
      </c>
      <c r="Y345" s="5">
        <f ca="1">IF(Y$4="",0,SUM($W$95:Y$95)+SUM($W$156:Y$156)-SUM($W$322:Y$322))</f>
        <v>135000</v>
      </c>
      <c r="Z345" s="5">
        <f ca="1">IF(Z$4="",0,SUM($W$95:Z$95)+SUM($W$156:Z$156)-SUM($W$322:Z$322))</f>
        <v>204000</v>
      </c>
      <c r="AA345" s="5">
        <f ca="1">IF(AA$4="",0,SUM($W$95:AA$95)+SUM($W$156:AA$156)-SUM($W$322:AA$322))</f>
        <v>204000</v>
      </c>
      <c r="AB345" s="5">
        <f ca="1">IF(AB$4="",0,SUM($W$95:AB$95)+SUM($W$156:AB$156)-SUM($W$322:AB$322))</f>
        <v>228000</v>
      </c>
      <c r="AC345" s="5">
        <f ca="1">IF(AC$4="",0,SUM($W$95:AC$95)+SUM($W$156:AC$156)-SUM($W$322:AC$322))</f>
        <v>228000</v>
      </c>
      <c r="AD345" s="5">
        <f ca="1">IF(AD$4="",0,SUM($W$95:AD$95)+SUM($W$156:AD$156)-SUM($W$322:AD$322))</f>
        <v>232500</v>
      </c>
      <c r="AE345" s="5">
        <f ca="1">IF(AE$4="",0,SUM($W$95:AE$95)+SUM($W$156:AE$156)-SUM($W$322:AE$322))</f>
        <v>256500</v>
      </c>
      <c r="AF345" s="5">
        <f ca="1">IF(AF$4="",0,SUM($W$95:AF$95)+SUM($W$156:AF$156)-SUM($W$322:AF$322))</f>
        <v>278025</v>
      </c>
      <c r="AG345" s="5">
        <f ca="1">IF(AG$4="",0,SUM($W$95:AG$95)+SUM($W$156:AG$156)-SUM($W$322:AG$322))</f>
        <v>302025</v>
      </c>
      <c r="AH345" s="5">
        <f ca="1">IF(AH$4="",0,SUM($W$95:AH$95)+SUM($W$156:AH$156)-SUM($W$322:AH$322))</f>
        <v>302025</v>
      </c>
      <c r="AI345" s="5">
        <f ca="1">IF(AI$4="",0,SUM($W$95:AI$95)+SUM($W$156:AI$156)-SUM($W$322:AI$322))</f>
        <v>302025</v>
      </c>
      <c r="AJ345" s="5">
        <f ca="1">IF(AJ$4="",0,SUM($W$95:AJ$95)+SUM($W$156:AJ$156)-SUM($W$322:AJ$322))</f>
        <v>334775.625</v>
      </c>
      <c r="AK345" s="5">
        <f ca="1">IF(AK$4="",0,SUM($W$95:AK$95)+SUM($W$156:AK$156)-SUM($W$322:AK$322))</f>
        <v>334775.625</v>
      </c>
      <c r="AL345" s="5">
        <f ca="1">IF(AL$4="",0,SUM($W$95:AL$95)+SUM($W$156:AL$156)-SUM($W$322:AL$322))</f>
        <v>334775.625</v>
      </c>
      <c r="AM345" s="5">
        <f ca="1">IF(AM$4="",0,SUM($W$95:AM$95)+SUM($W$156:AM$156)-SUM($W$322:AM$322))</f>
        <v>359495.625</v>
      </c>
      <c r="AN345" s="5">
        <f ca="1">IF(AN$4="",0,SUM($W$95:AN$95)+SUM($W$156:AN$156)-SUM($W$322:AN$322))</f>
        <v>381558.75</v>
      </c>
      <c r="AO345" s="5">
        <f ca="1">IF(AO$4="",0,SUM($W$95:AO$95)+SUM($W$156:AO$156)-SUM($W$322:AO$322))</f>
        <v>406278.75</v>
      </c>
      <c r="AP345" s="5">
        <f ca="1">IF(AP$4="",0,SUM($W$95:AP$95)+SUM($W$156:AP$156)-SUM($W$322:AP$322))</f>
        <v>412109.71875</v>
      </c>
      <c r="AQ345" s="5">
        <f ca="1">IF(AQ$4="",0,SUM($W$95:AQ$95)+SUM($W$156:AQ$156)-SUM($W$322:AQ$322))</f>
        <v>412109.71875</v>
      </c>
      <c r="AR345" s="5">
        <f ca="1">IF(AR$4="",0,SUM($W$95:AR$95)+SUM($W$156:AR$156)-SUM($W$322:AR$322))</f>
        <v>462675.09375</v>
      </c>
      <c r="AS345" s="5">
        <f ca="1">IF(AS$4="",0,SUM($W$95:AS$95)+SUM($W$156:AS$156)-SUM($W$322:AS$322))</f>
        <v>462675.09375</v>
      </c>
      <c r="AT345" s="5">
        <f ca="1">IF(AT$4="",0,SUM($W$95:AT$95)+SUM($W$156:AT$156)-SUM($W$322:AT$322))</f>
        <v>487395.09375</v>
      </c>
      <c r="AU345" s="5">
        <f ca="1">IF(AU$4="",0,SUM($W$95:AU$95)+SUM($W$156:AU$156)-SUM($W$322:AU$322))</f>
        <v>487395.09375</v>
      </c>
      <c r="AV345" s="5">
        <f ca="1">IF(AV$4="",0,SUM($W$95:AV$95)+SUM($W$156:AV$156)-SUM($W$322:AV$322))</f>
        <v>523872.44179687463</v>
      </c>
      <c r="AW345" s="5">
        <f ca="1">IF(AW$4="",0,SUM($W$95:AW$95)+SUM($W$156:AW$156)-SUM($W$322:AW$322))</f>
        <v>549334.04179687612</v>
      </c>
      <c r="AX345" s="5">
        <f ca="1">IF(AX$4="",0,SUM($W$95:AX$95)+SUM($W$156:AX$156)-SUM($W$322:AX$322))</f>
        <v>549334.04179687612</v>
      </c>
      <c r="AY345" s="5">
        <f ca="1">IF(AY$4="",0,SUM($W$95:AY$95)+SUM($W$156:AY$156)-SUM($W$322:AY$322))</f>
        <v>549334.04179687798</v>
      </c>
      <c r="AZ345" s="5">
        <f ca="1">IF(AZ$4="",0,SUM($W$95:AZ$95)+SUM($W$156:AZ$156)-SUM($W$322:AZ$322))</f>
        <v>574795.64179687761</v>
      </c>
      <c r="BA345" s="5">
        <f ca="1">IF(BA$4="",0,SUM($W$95:BA$95)+SUM($W$156:BA$156)-SUM($W$322:BA$322))</f>
        <v>574795.64179687947</v>
      </c>
      <c r="BB345" s="5">
        <f ca="1">IF(BB$4="",0,SUM($W$95:BB$95)+SUM($W$156:BB$156)-SUM($W$322:BB$322))</f>
        <v>607625.19284180179</v>
      </c>
      <c r="BC345" s="5">
        <f ca="1">IF(BC$4="",0,SUM($W$95:BC$95)+SUM($W$156:BC$156)-SUM($W$322:BC$322))</f>
        <v>607625.19284180179</v>
      </c>
      <c r="BD345" s="5">
        <f ca="1">IF(BD$4="",0,SUM($W$95:BD$95)+SUM($W$156:BD$156)-SUM($W$322:BD$322))</f>
        <v>631384.76531250589</v>
      </c>
      <c r="BE345" s="5">
        <f ca="1">IF(BE$4="",0,SUM($W$95:BE$95)+SUM($W$156:BE$156)-SUM($W$322:BE$322))</f>
        <v>656846.36531250551</v>
      </c>
      <c r="BF345" s="5">
        <f ca="1">IF(BF$4="",0,SUM($W$95:BF$95)+SUM($W$156:BF$156)-SUM($W$322:BF$322))</f>
        <v>656846.36531250551</v>
      </c>
      <c r="BG345" s="5">
        <f ca="1">IF(BG$4="",0,SUM($W$95:BG$95)+SUM($W$156:BG$156)-SUM($W$322:BG$322))</f>
        <v>656846.36531250551</v>
      </c>
      <c r="BH345" s="5">
        <f ca="1">IF(BH$4="",0,SUM($W$95:BH$95)+SUM($W$156:BH$156)-SUM($W$322:BH$322))</f>
        <v>701147.97644531727</v>
      </c>
      <c r="BI345" s="5">
        <f ca="1">IF(BI$4="",0,SUM($W$95:BI$95)+SUM($W$156:BI$156)-SUM($W$322:BI$322))</f>
        <v>701147.97644531727</v>
      </c>
      <c r="BJ345" s="5">
        <f ca="1">IF(BJ$4="",0,SUM($W$95:BJ$95)+SUM($W$156:BJ$156)-SUM($W$322:BJ$322))</f>
        <v>727373.42444531806</v>
      </c>
      <c r="BK345" s="5">
        <f ca="1">IF(BK$4="",0,SUM($W$95:BK$95)+SUM($W$156:BK$156)-SUM($W$322:BK$322))</f>
        <v>727373.4244453162</v>
      </c>
      <c r="BL345" s="5">
        <f ca="1">IF(BL$4="",0,SUM($W$95:BL$95)+SUM($W$156:BL$156)-SUM($W$322:BL$322))</f>
        <v>807392.27030200511</v>
      </c>
      <c r="BM345" s="5">
        <f ca="1">IF(BM$4="",0,SUM($W$95:BM$95)+SUM($W$156:BM$156)-SUM($W$322:BM$322))</f>
        <v>833617.71830200404</v>
      </c>
      <c r="BN345" s="5">
        <f ca="1">IF(BN$4="",0,SUM($W$95:BN$95)+SUM($W$156:BN$156)-SUM($W$322:BN$322))</f>
        <v>843967.98205955699</v>
      </c>
      <c r="BO345" s="5">
        <f ca="1">IF(BO$4="",0,SUM($W$95:BO$95)+SUM($W$156:BO$156)-SUM($W$322:BO$322))</f>
        <v>843967.98205955699</v>
      </c>
      <c r="BP345" s="5">
        <f ca="1">IF(BP$4="",0,SUM($W$95:BP$95)+SUM($W$156:BP$156)-SUM($W$322:BP$322))</f>
        <v>870193.43005955592</v>
      </c>
      <c r="BQ345" s="5">
        <f ca="1">IF(BQ$4="",0,SUM($W$95:BQ$95)+SUM($W$156:BQ$156)-SUM($W$322:BQ$322))</f>
        <v>870193.43005955592</v>
      </c>
      <c r="BR345" s="5">
        <f ca="1">IF(BR$4="",0,SUM($W$95:BR$95)+SUM($W$156:BR$156)-SUM($W$322:BR$322))</f>
        <v>896418.87805955485</v>
      </c>
      <c r="BS345" s="5">
        <f ca="1">IF(BS$4="",0,SUM($W$95:BS$95)+SUM($W$156:BS$156)-SUM($W$322:BS$322))</f>
        <v>896418.87805955485</v>
      </c>
      <c r="BT345" s="5">
        <f ca="1">IF(BT$4="",0,SUM($W$95:BT$95)+SUM($W$156:BT$156)-SUM($W$322:BT$322))</f>
        <v>946776.1011787504</v>
      </c>
      <c r="BU345" s="5">
        <f ca="1">IF(BU$4="",0,SUM($W$95:BU$95)+SUM($W$156:BU$156)-SUM($W$322:BU$322))</f>
        <v>973788.31261875108</v>
      </c>
      <c r="BV345" s="5">
        <f ca="1">IF(BV$4="",0,SUM($W$95:BV$95)+SUM($W$156:BV$156)-SUM($W$322:BV$322))</f>
        <v>973788.31261875108</v>
      </c>
      <c r="BW345" s="5">
        <f ca="1">IF(BW$4="",0,SUM($W$95:BW$95)+SUM($W$156:BW$156)-SUM($W$322:BW$322))</f>
        <v>973788.31261875108</v>
      </c>
      <c r="BX345" s="5">
        <f ca="1">IF(BX$4="",0,SUM($W$95:BX$95)+SUM($W$156:BX$156)-SUM($W$322:BX$322))</f>
        <v>1000800.5240587555</v>
      </c>
      <c r="BY345" s="5">
        <f ca="1">IF(BY$4="",0,SUM($W$95:BY$95)+SUM($W$156:BY$156)-SUM($W$322:BY$322))</f>
        <v>1000800.5240587592</v>
      </c>
      <c r="BZ345" s="5">
        <f ca="1">IF(BZ$4="",0,SUM($W$95:BZ$95)+SUM($W$156:BZ$156)-SUM($W$322:BZ$322))</f>
        <v>1039326.6428802274</v>
      </c>
      <c r="CA345" s="5">
        <f ca="1">IF(CA$4="",0,SUM($W$95:CA$95)+SUM($W$156:CA$156)-SUM($W$322:CA$322))</f>
        <v>1039326.6428802274</v>
      </c>
      <c r="CB345" s="5">
        <f ca="1">IF(CB$4="",0,SUM($W$95:CB$95)+SUM($W$156:CB$156)-SUM($W$322:CB$322))</f>
        <v>1065552.7652491294</v>
      </c>
      <c r="CC345" s="5">
        <f ca="1">IF(CC$4="",0,SUM($W$95:CC$95)+SUM($W$156:CC$156)-SUM($W$322:CC$322))</f>
        <v>1092564.9766891338</v>
      </c>
      <c r="CD345" s="5">
        <f ca="1">IF(CD$4="",0,SUM($W$95:CD$95)+SUM($W$156:CD$156)-SUM($W$322:CD$322))</f>
        <v>1092564.9766891301</v>
      </c>
      <c r="CE345" s="5">
        <f ca="1">IF(CE$4="",0,SUM($W$95:CE$95)+SUM($W$156:CE$156)-SUM($W$322:CE$322))</f>
        <v>1092564.9766891301</v>
      </c>
      <c r="CF345" s="5">
        <f ca="1">IF(CF$4="",0,SUM($W$95:CF$95)+SUM($W$156:CF$156)-SUM($W$322:CF$322))</f>
        <v>0</v>
      </c>
    </row>
    <row r="346" spans="2:84" x14ac:dyDescent="0.3">
      <c r="B346" s="13">
        <f>ROW()</f>
        <v>346</v>
      </c>
      <c r="H346" s="1" t="str">
        <f t="shared" si="221"/>
        <v>Операционный баланс</v>
      </c>
      <c r="I346" s="1" t="str">
        <f t="shared" si="224"/>
        <v>ПАССИВЫ</v>
      </c>
      <c r="J346" s="1" t="s">
        <v>159</v>
      </c>
      <c r="M346" s="53" t="s">
        <v>18</v>
      </c>
      <c r="U346" s="5">
        <f t="shared" ca="1" si="217"/>
        <v>620593.1580901742</v>
      </c>
      <c r="X346" s="5">
        <f ca="1">IF(X$4="",0,IF(SUM($W$250:X$250)-SUM($W$324:X$324)&gt;=0,SUM($W$250:X$250)-SUM($W$324:X$324),0))</f>
        <v>0</v>
      </c>
      <c r="Y346" s="5">
        <f ca="1">IF(Y$4="",0,IF(SUM($W$250:Y$250)-SUM($W$324:Y$324)&gt;=0,SUM($W$250:Y$250)-SUM($W$324:Y$324),0))</f>
        <v>0</v>
      </c>
      <c r="Z346" s="5">
        <f ca="1">IF(Z$4="",0,IF(SUM($W$250:Z$250)-SUM($W$324:Z$324)&gt;=0,SUM($W$250:Z$250)-SUM($W$324:Z$324),0))</f>
        <v>0</v>
      </c>
      <c r="AA346" s="5">
        <f ca="1">IF(AA$4="",0,IF(SUM($W$250:AA$250)-SUM($W$324:AA$324)&gt;=0,SUM($W$250:AA$250)-SUM($W$324:AA$324),0))</f>
        <v>0</v>
      </c>
      <c r="AB346" s="5">
        <f ca="1">IF(AB$4="",0,IF(SUM($W$250:AB$250)-SUM($W$324:AB$324)&gt;=0,SUM($W$250:AB$250)-SUM($W$324:AB$324),0))</f>
        <v>0</v>
      </c>
      <c r="AC346" s="5">
        <f ca="1">IF(AC$4="",0,IF(SUM($W$250:AC$250)-SUM($W$324:AC$324)&gt;=0,SUM($W$250:AC$250)-SUM($W$324:AC$324),0))</f>
        <v>100416.66666666663</v>
      </c>
      <c r="AD346" s="5">
        <f ca="1">IF(AD$4="",0,IF(SUM($W$250:AD$250)-SUM($W$324:AD$324)&gt;=0,SUM($W$250:AD$250)-SUM($W$324:AD$324),0))</f>
        <v>445658.33333333331</v>
      </c>
      <c r="AE346" s="5">
        <f ca="1">IF(AE$4="",0,IF(SUM($W$250:AE$250)-SUM($W$324:AE$324)&gt;=0,SUM($W$250:AE$250)-SUM($W$324:AE$324),0))</f>
        <v>907328.33333333349</v>
      </c>
      <c r="AF346" s="5">
        <f ca="1">IF(AF$4="",0,IF(SUM($W$250:AF$250)-SUM($W$324:AF$324)&gt;=0,SUM($W$250:AF$250)-SUM($W$324:AF$324),0))</f>
        <v>1195868.7222222225</v>
      </c>
      <c r="AG346" s="5">
        <f ca="1">IF(AG$4="",0,IF(SUM($W$250:AG$250)-SUM($W$324:AG$324)&gt;=0,SUM($W$250:AG$250)-SUM($W$324:AG$324),0))</f>
        <v>1615419.277777778</v>
      </c>
      <c r="AH346" s="5">
        <f ca="1">IF(AH$4="",0,IF(SUM($W$250:AH$250)-SUM($W$324:AH$324)&gt;=0,SUM($W$250:AH$250)-SUM($W$324:AH$324),0))</f>
        <v>2157559.5833333335</v>
      </c>
      <c r="AI346" s="5">
        <f ca="1">IF(AI$4="",0,IF(SUM($W$250:AI$250)-SUM($W$324:AI$324)&gt;=0,SUM($W$250:AI$250)-SUM($W$324:AI$324),0))</f>
        <v>2103103.1111111115</v>
      </c>
      <c r="AJ346" s="5">
        <f ca="1">IF(AJ$4="",0,IF(SUM($W$250:AJ$250)-SUM($W$324:AJ$324)&gt;=0,SUM($W$250:AJ$250)-SUM($W$324:AJ$324),0))</f>
        <v>2168173.3888888895</v>
      </c>
      <c r="AK346" s="5">
        <f ca="1">IF(AK$4="",0,IF(SUM($W$250:AK$250)-SUM($W$324:AK$324)&gt;=0,SUM($W$250:AK$250)-SUM($W$324:AK$324),0))</f>
        <v>2348803.8666666672</v>
      </c>
      <c r="AL346" s="5">
        <f ca="1">IF(AL$4="",0,IF(SUM($W$250:AL$250)-SUM($W$324:AL$324)&gt;=0,SUM($W$250:AL$250)-SUM($W$324:AL$324),0))</f>
        <v>1888959.4832222229</v>
      </c>
      <c r="AM346" s="5">
        <f ca="1">IF(AM$4="",0,IF(SUM($W$250:AM$250)-SUM($W$324:AM$324)&gt;=0,SUM($W$250:AM$250)-SUM($W$324:AM$324),0))</f>
        <v>1573325.0424444452</v>
      </c>
      <c r="AN346" s="5">
        <f ca="1">IF(AN$4="",0,IF(SUM($W$250:AN$250)-SUM($W$324:AN$324)&gt;=0,SUM($W$250:AN$250)-SUM($W$324:AN$324),0))</f>
        <v>1382968.8128333334</v>
      </c>
      <c r="AO346" s="5">
        <f ca="1">IF(AO$4="",0,IF(SUM($W$250:AO$250)-SUM($W$324:AO$324)&gt;=0,SUM($W$250:AO$250)-SUM($W$324:AO$324),0))</f>
        <v>856901.19011111185</v>
      </c>
      <c r="AP346" s="5">
        <f ca="1">IF(AP$4="",0,IF(SUM($W$250:AP$250)-SUM($W$324:AP$324)&gt;=0,SUM($W$250:AP$250)-SUM($W$324:AP$324),0))</f>
        <v>452769.9435555581</v>
      </c>
      <c r="AQ346" s="5">
        <f ca="1">IF(AQ$4="",0,IF(SUM($W$250:AQ$250)-SUM($W$324:AQ$324)&gt;=0,SUM($W$250:AQ$250)-SUM($W$324:AQ$324),0))</f>
        <v>163243.94216666929</v>
      </c>
      <c r="AR346" s="5">
        <f ca="1">IF(AR$4="",0,IF(SUM($W$250:AR$250)-SUM($W$324:AR$324)&gt;=0,SUM($W$250:AR$250)-SUM($W$324:AR$324),0))</f>
        <v>0</v>
      </c>
      <c r="AS346" s="5">
        <f ca="1">IF(AS$4="",0,IF(SUM($W$250:AS$250)-SUM($W$324:AS$324)&gt;=0,SUM($W$250:AS$250)-SUM($W$324:AS$324),0))</f>
        <v>0</v>
      </c>
      <c r="AT346" s="5">
        <f ca="1">IF(AT$4="",0,IF(SUM($W$250:AT$250)-SUM($W$324:AT$324)&gt;=0,SUM($W$250:AT$250)-SUM($W$324:AT$324),0))</f>
        <v>41034.822826340795</v>
      </c>
      <c r="AU346" s="5">
        <f ca="1">IF(AU$4="",0,IF(SUM($W$250:AU$250)-SUM($W$324:AU$324)&gt;=0,SUM($W$250:AU$250)-SUM($W$324:AU$324),0))</f>
        <v>252636.922385782</v>
      </c>
      <c r="AV346" s="5">
        <f ca="1">IF(AV$4="",0,IF(SUM($W$250:AV$250)-SUM($W$324:AV$324)&gt;=0,SUM($W$250:AV$250)-SUM($W$324:AV$324),0))</f>
        <v>586685.75262422487</v>
      </c>
      <c r="AW346" s="5">
        <f ca="1">IF(AW$4="",0,IF(SUM($W$250:AW$250)-SUM($W$324:AW$324)&gt;=0,SUM($W$250:AW$250)-SUM($W$324:AW$324),0))</f>
        <v>1034294.7289766669</v>
      </c>
      <c r="AX346" s="5">
        <f ca="1">IF(AX$4="",0,IF(SUM($W$250:AX$250)-SUM($W$324:AX$324)&gt;=0,SUM($W$250:AX$250)-SUM($W$324:AX$324),0))</f>
        <v>1307450.6124119647</v>
      </c>
      <c r="AY346" s="5">
        <f ca="1">IF(AY$4="",0,IF(SUM($W$250:AY$250)-SUM($W$324:AY$324)&gt;=0,SUM($W$250:AY$250)-SUM($W$324:AY$324),0))</f>
        <v>1752779.800596945</v>
      </c>
      <c r="AZ346" s="5">
        <f ca="1">IF(AZ$4="",0,IF(SUM($W$250:AZ$250)-SUM($W$324:AZ$324)&gt;=0,SUM($W$250:AZ$250)-SUM($W$324:AZ$324),0))</f>
        <v>2328940.1501653343</v>
      </c>
      <c r="BA346" s="5">
        <f ca="1">IF(BA$4="",0,IF(SUM($W$250:BA$250)-SUM($W$324:BA$324)&gt;=0,SUM($W$250:BA$250)-SUM($W$324:BA$324),0))</f>
        <v>2259618.2777286842</v>
      </c>
      <c r="BB346" s="5">
        <f ca="1">IF(BB$4="",0,IF(SUM($W$250:BB$250)-SUM($W$324:BB$324)&gt;=0,SUM($W$250:BB$250)-SUM($W$324:BB$324),0))</f>
        <v>2315218.6454229429</v>
      </c>
      <c r="BC346" s="5">
        <f ca="1">IF(BC$4="",0,IF(SUM($W$250:BC$250)-SUM($W$324:BC$324)&gt;=0,SUM($W$250:BC$250)-SUM($W$324:BC$324),0))</f>
        <v>2483240.4882461056</v>
      </c>
      <c r="BD346" s="5">
        <f ca="1">IF(BD$4="",0,IF(SUM($W$250:BD$250)-SUM($W$324:BD$324)&gt;=0,SUM($W$250:BD$250)-SUM($W$324:BD$324),0))</f>
        <v>2008565.6017858833</v>
      </c>
      <c r="BE346" s="5">
        <f ca="1">IF(BE$4="",0,IF(SUM($W$250:BE$250)-SUM($W$324:BE$324)&gt;=0,SUM($W$250:BE$250)-SUM($W$324:BE$324),0))</f>
        <v>1720860.5793299899</v>
      </c>
      <c r="BF346" s="5">
        <f ca="1">IF(BF$4="",0,IF(SUM($W$250:BF$250)-SUM($W$324:BF$324)&gt;=0,SUM($W$250:BF$250)-SUM($W$324:BF$324),0))</f>
        <v>1566853.7185136452</v>
      </c>
      <c r="BG346" s="5">
        <f ca="1">IF(BG$4="",0,IF(SUM($W$250:BG$250)-SUM($W$324:BG$324)&gt;=0,SUM($W$250:BG$250)-SUM($W$324:BG$324),0))</f>
        <v>1024260.4464989677</v>
      </c>
      <c r="BH346" s="5">
        <f ca="1">IF(BH$4="",0,IF(SUM($W$250:BH$250)-SUM($W$324:BH$324)&gt;=0,SUM($W$250:BH$250)-SUM($W$324:BH$324),0))</f>
        <v>607023.72195574641</v>
      </c>
      <c r="BI346" s="5">
        <f ca="1">IF(BI$4="",0,IF(SUM($W$250:BI$250)-SUM($W$324:BI$324)&gt;=0,SUM($W$250:BI$250)-SUM($W$324:BI$324),0))</f>
        <v>300972.69381585717</v>
      </c>
      <c r="BJ346" s="5">
        <f ca="1">IF(BJ$4="",0,IF(SUM($W$250:BJ$250)-SUM($W$324:BJ$324)&gt;=0,SUM($W$250:BJ$250)-SUM($W$324:BJ$324),0))</f>
        <v>94949.98164704442</v>
      </c>
      <c r="BK346" s="5">
        <f ca="1">IF(BK$4="",0,IF(SUM($W$250:BK$250)-SUM($W$324:BK$324)&gt;=0,SUM($W$250:BK$250)-SUM($W$324:BK$324),0))</f>
        <v>91259.712311655283</v>
      </c>
      <c r="BL346" s="5">
        <f ca="1">IF(BL$4="",0,IF(SUM($W$250:BL$250)-SUM($W$324:BL$324)&gt;=0,SUM($W$250:BL$250)-SUM($W$324:BL$324),0))</f>
        <v>223231.98531892896</v>
      </c>
      <c r="BM346" s="5">
        <f ca="1">IF(BM$4="",0,IF(SUM($W$250:BM$250)-SUM($W$324:BM$324)&gt;=0,SUM($W$250:BM$250)-SUM($W$324:BM$324),0))</f>
        <v>417420.82639588416</v>
      </c>
      <c r="BN346" s="5">
        <f ca="1">IF(BN$4="",0,IF(SUM($W$250:BN$250)-SUM($W$324:BN$324)&gt;=0,SUM($W$250:BN$250)-SUM($W$324:BN$324),0))</f>
        <v>739460.6129360199</v>
      </c>
      <c r="BO346" s="5">
        <f ca="1">IF(BO$4="",0,IF(SUM($W$250:BO$250)-SUM($W$324:BO$324)&gt;=0,SUM($W$250:BO$250)-SUM($W$324:BO$324),0))</f>
        <v>1171349.5623195916</v>
      </c>
      <c r="BP346" s="5">
        <f ca="1">IF(BP$4="",0,IF(SUM($W$250:BP$250)-SUM($W$324:BP$324)&gt;=0,SUM($W$250:BP$250)-SUM($W$324:BP$324),0))</f>
        <v>1429025.4134874642</v>
      </c>
      <c r="BQ346" s="5">
        <f ca="1">IF(BQ$4="",0,IF(SUM($W$250:BQ$250)-SUM($W$324:BQ$324)&gt;=0,SUM($W$250:BQ$250)-SUM($W$324:BQ$324),0))</f>
        <v>1904979.9894904345</v>
      </c>
      <c r="BR346" s="5">
        <f ca="1">IF(BR$4="",0,IF(SUM($W$250:BR$250)-SUM($W$324:BR$324)&gt;=0,SUM($W$250:BR$250)-SUM($W$324:BR$324),0))</f>
        <v>2520554.2534492314</v>
      </c>
      <c r="BS346" s="5">
        <f ca="1">IF(BS$4="",0,IF(SUM($W$250:BS$250)-SUM($W$324:BS$324)&gt;=0,SUM($W$250:BS$250)-SUM($W$324:BS$324),0))</f>
        <v>2435563.454214111</v>
      </c>
      <c r="BT346" s="5">
        <f ca="1">IF(BT$4="",0,IF(SUM($W$250:BT$250)-SUM($W$324:BT$324)&gt;=0,SUM($W$250:BT$250)-SUM($W$324:BT$324),0))</f>
        <v>2478723.0712152719</v>
      </c>
      <c r="BU346" s="5">
        <f ca="1">IF(BU$4="",0,IF(SUM($W$250:BU$250)-SUM($W$324:BU$324)&gt;=0,SUM($W$250:BU$250)-SUM($W$324:BU$324),0))</f>
        <v>2630290.8010026515</v>
      </c>
      <c r="BV346" s="5">
        <f ca="1">IF(BV$4="",0,IF(SUM($W$250:BV$250)-SUM($W$324:BV$324)&gt;=0,SUM($W$250:BV$250)-SUM($W$324:BV$324),0))</f>
        <v>2123634.8457688093</v>
      </c>
      <c r="BW346" s="5">
        <f ca="1">IF(BW$4="",0,IF(SUM($W$250:BW$250)-SUM($W$324:BW$324)&gt;=0,SUM($W$250:BW$250)-SUM($W$324:BW$324),0))</f>
        <v>1851805.7862494588</v>
      </c>
      <c r="BX346" s="5">
        <f ca="1">IF(BX$4="",0,IF(SUM($W$250:BX$250)-SUM($W$324:BX$324)&gt;=0,SUM($W$250:BX$250)-SUM($W$324:BX$324),0))</f>
        <v>1722653.6121824682</v>
      </c>
      <c r="BY346" s="5">
        <f ca="1">IF(BY$4="",0,IF(SUM($W$250:BY$250)-SUM($W$324:BY$324)&gt;=0,SUM($W$250:BY$250)-SUM($W$324:BY$324),0))</f>
        <v>1161960.452840358</v>
      </c>
      <c r="BZ346" s="5">
        <f ca="1">IF(BZ$4="",0,IF(SUM($W$250:BZ$250)-SUM($W$324:BZ$324)&gt;=0,SUM($W$250:BZ$250)-SUM($W$324:BZ$324),0))</f>
        <v>731973.20168149471</v>
      </c>
      <c r="CA346" s="5">
        <f ca="1">IF(CA$4="",0,IF(SUM($W$250:CA$250)-SUM($W$324:CA$324)&gt;=0,SUM($W$250:CA$250)-SUM($W$324:CA$324),0))</f>
        <v>408844.61714398861</v>
      </c>
      <c r="CB346" s="5">
        <f ca="1">IF(CB$4="",0,IF(SUM($W$250:CB$250)-SUM($W$324:CB$324)&gt;=0,SUM($W$250:CB$250)-SUM($W$324:CB$324),0))</f>
        <v>199257.84423035383</v>
      </c>
      <c r="CC346" s="5">
        <f ca="1">IF(CC$4="",0,IF(SUM($W$250:CC$250)-SUM($W$324:CC$324)&gt;=0,SUM($W$250:CC$250)-SUM($W$324:CC$324),0))</f>
        <v>241666.7280677557</v>
      </c>
      <c r="CD346" s="5">
        <f ca="1">IF(CD$4="",0,IF(SUM($W$250:CD$250)-SUM($W$324:CD$324)&gt;=0,SUM($W$250:CD$250)-SUM($W$324:CD$324),0))</f>
        <v>429875.8117736578</v>
      </c>
      <c r="CE346" s="5">
        <f ca="1">IF(CE$4="",0,IF(SUM($W$250:CE$250)-SUM($W$324:CE$324)&gt;=0,SUM($W$250:CE$250)-SUM($W$324:CE$324),0))</f>
        <v>620593.1580901742</v>
      </c>
      <c r="CF346" s="5">
        <f ca="1">IF(CF$4="",0,IF(SUM($W$250:CF$250)-SUM($W$324:CF$324)&gt;=0,SUM($W$250:CF$250)-SUM($W$324:CF$324),0))</f>
        <v>0</v>
      </c>
    </row>
  </sheetData>
  <conditionalFormatting sqref="X4:Z4">
    <cfRule type="containsBlanks" dxfId="7663" priority="2767">
      <formula>LEN(TRIM(X4))=0</formula>
    </cfRule>
  </conditionalFormatting>
  <conditionalFormatting sqref="X1:Z1">
    <cfRule type="containsBlanks" dxfId="7662" priority="2766">
      <formula>LEN(TRIM(X1))=0</formula>
    </cfRule>
  </conditionalFormatting>
  <conditionalFormatting sqref="H6:J6 H100:J102 U100:U102 X100:AI102 X95:AI96 X86:AI88 U86:U88 U91 X91:AI91 H86:J96 U95:U96 X121:AI122 U121:U122 H121:J124 H138:J139 H154:J157 H291:J293 U291:U293 X291:AI293">
    <cfRule type="expression" dxfId="7661" priority="2762">
      <formula>AND($H6&lt;&gt;"",$I6&lt;&gt;"",$J6&lt;&gt;"")</formula>
    </cfRule>
    <cfRule type="expression" dxfId="7660" priority="2763">
      <formula>AND($H6&lt;&gt;"",$I6&lt;&gt;"",$J6="")</formula>
    </cfRule>
    <cfRule type="expression" dxfId="7659" priority="2765">
      <formula>AND($H6&lt;&gt;"",$I6="",$J6="")</formula>
    </cfRule>
  </conditionalFormatting>
  <conditionalFormatting sqref="X6:Z6 U6">
    <cfRule type="expression" dxfId="7658" priority="2759">
      <formula>AND($H6&lt;&gt;"",$I6&lt;&gt;"",$J6&lt;&gt;"")</formula>
    </cfRule>
    <cfRule type="expression" dxfId="7657" priority="2760">
      <formula>AND($H6&lt;&gt;"",$I6&lt;&gt;"",$J6="")</formula>
    </cfRule>
    <cfRule type="expression" dxfId="7656" priority="2761">
      <formula>AND($H6&lt;&gt;"",$I6="",$J6="")</formula>
    </cfRule>
  </conditionalFormatting>
  <conditionalFormatting sqref="H6 H100:H102 H86:H96 H121:H124 H138:H139 H154:H157 H291:H293">
    <cfRule type="expression" dxfId="7655" priority="2758">
      <formula>AND($H6&lt;&gt;"",$I6&lt;&gt;"")</formula>
    </cfRule>
  </conditionalFormatting>
  <conditionalFormatting sqref="I6 I100:I102 I86:I96 I121:I124 I138:I139 I154:I157 I291:I293">
    <cfRule type="expression" dxfId="7654" priority="2757">
      <formula>AND($I6&lt;&gt;"",$J6&lt;&gt;"")</formula>
    </cfRule>
  </conditionalFormatting>
  <conditionalFormatting sqref="H7:J9 H23:J26 H47:J47 H112:J112 H11:J13 H10:I10">
    <cfRule type="expression" dxfId="7653" priority="2754">
      <formula>AND($H7&lt;&gt;"",$I7&lt;&gt;"",$J7&lt;&gt;"")</formula>
    </cfRule>
    <cfRule type="expression" dxfId="7652" priority="2755">
      <formula>AND($H7&lt;&gt;"",$I7&lt;&gt;"",$J7="")</formula>
    </cfRule>
    <cfRule type="expression" dxfId="7651" priority="2756">
      <formula>AND($H7&lt;&gt;"",$I7="",$J7="")</formula>
    </cfRule>
  </conditionalFormatting>
  <conditionalFormatting sqref="X7:Z11 U7:U11 X23:Z24 X26:Z26 X25:AG25 U23:U26 U47 X47:Z47 X112:Z112 U112">
    <cfRule type="expression" dxfId="7650" priority="2751">
      <formula>AND($H7&lt;&gt;"",$I7&lt;&gt;"",$J7&lt;&gt;"")</formula>
    </cfRule>
    <cfRule type="expression" dxfId="7649" priority="2752">
      <formula>AND($H7&lt;&gt;"",$I7&lt;&gt;"",$J7="")</formula>
    </cfRule>
    <cfRule type="expression" dxfId="7648" priority="2753">
      <formula>AND($H7&lt;&gt;"",$I7="",$J7="")</formula>
    </cfRule>
  </conditionalFormatting>
  <conditionalFormatting sqref="H7:H13 H23:H26 H47 H112">
    <cfRule type="expression" dxfId="7647" priority="2750">
      <formula>AND($H7&lt;&gt;"",$I7&lt;&gt;"")</formula>
    </cfRule>
  </conditionalFormatting>
  <conditionalFormatting sqref="I7:I13 I23:I26 I47 I112">
    <cfRule type="expression" dxfId="7646" priority="2749">
      <formula>AND($I7&lt;&gt;"",$J7&lt;&gt;"")</formula>
    </cfRule>
  </conditionalFormatting>
  <conditionalFormatting sqref="A6:A13 A23:A26 A47 A112">
    <cfRule type="containsBlanks" dxfId="7645" priority="2748">
      <formula>LEN(TRIM(A6))=0</formula>
    </cfRule>
  </conditionalFormatting>
  <conditionalFormatting sqref="AA4:AB4">
    <cfRule type="containsBlanks" dxfId="7644" priority="2747">
      <formula>LEN(TRIM(AA4))=0</formula>
    </cfRule>
  </conditionalFormatting>
  <conditionalFormatting sqref="AA1:AB1">
    <cfRule type="containsBlanks" dxfId="7643" priority="2746">
      <formula>LEN(TRIM(AA1))=0</formula>
    </cfRule>
  </conditionalFormatting>
  <conditionalFormatting sqref="AA6:AB6">
    <cfRule type="expression" dxfId="7642" priority="2743">
      <formula>AND($H6&lt;&gt;"",$I6&lt;&gt;"",$J6&lt;&gt;"")</formula>
    </cfRule>
    <cfRule type="expression" dxfId="7641" priority="2744">
      <formula>AND($H6&lt;&gt;"",$I6&lt;&gt;"",$J6="")</formula>
    </cfRule>
    <cfRule type="expression" dxfId="7640" priority="2745">
      <formula>AND($H6&lt;&gt;"",$I6="",$J6="")</formula>
    </cfRule>
  </conditionalFormatting>
  <conditionalFormatting sqref="AA7:AB11 AA23:AB24 AA26:AB26 AA47:AB47 AA112:AB112">
    <cfRule type="expression" dxfId="7639" priority="2740">
      <formula>AND($H7&lt;&gt;"",$I7&lt;&gt;"",$J7&lt;&gt;"")</formula>
    </cfRule>
    <cfRule type="expression" dxfId="7638" priority="2741">
      <formula>AND($H7&lt;&gt;"",$I7&lt;&gt;"",$J7="")</formula>
    </cfRule>
    <cfRule type="expression" dxfId="7637" priority="2742">
      <formula>AND($H7&lt;&gt;"",$I7="",$J7="")</formula>
    </cfRule>
  </conditionalFormatting>
  <conditionalFormatting sqref="AC4:AD4">
    <cfRule type="containsBlanks" dxfId="7636" priority="2739">
      <formula>LEN(TRIM(AC4))=0</formula>
    </cfRule>
  </conditionalFormatting>
  <conditionalFormatting sqref="AC1:AD1">
    <cfRule type="containsBlanks" dxfId="7635" priority="2738">
      <formula>LEN(TRIM(AC1))=0</formula>
    </cfRule>
  </conditionalFormatting>
  <conditionalFormatting sqref="AC6:AD6">
    <cfRule type="expression" dxfId="7634" priority="2735">
      <formula>AND($H6&lt;&gt;"",$I6&lt;&gt;"",$J6&lt;&gt;"")</formula>
    </cfRule>
    <cfRule type="expression" dxfId="7633" priority="2736">
      <formula>AND($H6&lt;&gt;"",$I6&lt;&gt;"",$J6="")</formula>
    </cfRule>
    <cfRule type="expression" dxfId="7632" priority="2737">
      <formula>AND($H6&lt;&gt;"",$I6="",$J6="")</formula>
    </cfRule>
  </conditionalFormatting>
  <conditionalFormatting sqref="AC7:AD11 AC23:AD24 AC26:AD26 AC47:AD47 AC112:AD112">
    <cfRule type="expression" dxfId="7631" priority="2732">
      <formula>AND($H7&lt;&gt;"",$I7&lt;&gt;"",$J7&lt;&gt;"")</formula>
    </cfRule>
    <cfRule type="expression" dxfId="7630" priority="2733">
      <formula>AND($H7&lt;&gt;"",$I7&lt;&gt;"",$J7="")</formula>
    </cfRule>
    <cfRule type="expression" dxfId="7629" priority="2734">
      <formula>AND($H7&lt;&gt;"",$I7="",$J7="")</formula>
    </cfRule>
  </conditionalFormatting>
  <conditionalFormatting sqref="AE4:AH4">
    <cfRule type="containsBlanks" dxfId="7628" priority="2731">
      <formula>LEN(TRIM(AE4))=0</formula>
    </cfRule>
  </conditionalFormatting>
  <conditionalFormatting sqref="AE1:AH1">
    <cfRule type="containsBlanks" dxfId="7627" priority="2730">
      <formula>LEN(TRIM(AE1))=0</formula>
    </cfRule>
  </conditionalFormatting>
  <conditionalFormatting sqref="AE6:AH6">
    <cfRule type="expression" dxfId="7626" priority="2727">
      <formula>AND($H6&lt;&gt;"",$I6&lt;&gt;"",$J6&lt;&gt;"")</formula>
    </cfRule>
    <cfRule type="expression" dxfId="7625" priority="2728">
      <formula>AND($H6&lt;&gt;"",$I6&lt;&gt;"",$J6="")</formula>
    </cfRule>
    <cfRule type="expression" dxfId="7624" priority="2729">
      <formula>AND($H6&lt;&gt;"",$I6="",$J6="")</formula>
    </cfRule>
  </conditionalFormatting>
  <conditionalFormatting sqref="AE7:AH11 AE23:AH24 AE26:AH26 AH25 AE47:AH47 AE112:AH112">
    <cfRule type="expression" dxfId="7623" priority="2724">
      <formula>AND($H7&lt;&gt;"",$I7&lt;&gt;"",$J7&lt;&gt;"")</formula>
    </cfRule>
    <cfRule type="expression" dxfId="7622" priority="2725">
      <formula>AND($H7&lt;&gt;"",$I7&lt;&gt;"",$J7="")</formula>
    </cfRule>
    <cfRule type="expression" dxfId="7621" priority="2726">
      <formula>AND($H7&lt;&gt;"",$I7="",$J7="")</formula>
    </cfRule>
  </conditionalFormatting>
  <conditionalFormatting sqref="AI4">
    <cfRule type="containsBlanks" dxfId="7620" priority="2723">
      <formula>LEN(TRIM(AI4))=0</formula>
    </cfRule>
  </conditionalFormatting>
  <conditionalFormatting sqref="AI1">
    <cfRule type="containsBlanks" dxfId="7619" priority="2722">
      <formula>LEN(TRIM(AI1))=0</formula>
    </cfRule>
  </conditionalFormatting>
  <conditionalFormatting sqref="AI6">
    <cfRule type="expression" dxfId="7618" priority="2719">
      <formula>AND($H6&lt;&gt;"",$I6&lt;&gt;"",$J6&lt;&gt;"")</formula>
    </cfRule>
    <cfRule type="expression" dxfId="7617" priority="2720">
      <formula>AND($H6&lt;&gt;"",$I6&lt;&gt;"",$J6="")</formula>
    </cfRule>
    <cfRule type="expression" dxfId="7616" priority="2721">
      <formula>AND($H6&lt;&gt;"",$I6="",$J6="")</formula>
    </cfRule>
  </conditionalFormatting>
  <conditionalFormatting sqref="AI7:AI11 AI23:AI26 AI47 AI112">
    <cfRule type="expression" dxfId="7615" priority="2716">
      <formula>AND($H7&lt;&gt;"",$I7&lt;&gt;"",$J7&lt;&gt;"")</formula>
    </cfRule>
    <cfRule type="expression" dxfId="7614" priority="2717">
      <formula>AND($H7&lt;&gt;"",$I7&lt;&gt;"",$J7="")</formula>
    </cfRule>
    <cfRule type="expression" dxfId="7613" priority="2718">
      <formula>AND($H7&lt;&gt;"",$I7="",$J7="")</formula>
    </cfRule>
  </conditionalFormatting>
  <conditionalFormatting sqref="H14:J15">
    <cfRule type="expression" dxfId="7612" priority="2713">
      <formula>AND($H14&lt;&gt;"",$I14&lt;&gt;"",$J14&lt;&gt;"")</formula>
    </cfRule>
    <cfRule type="expression" dxfId="7611" priority="2714">
      <formula>AND($H14&lt;&gt;"",$I14&lt;&gt;"",$J14="")</formula>
    </cfRule>
    <cfRule type="expression" dxfId="7610" priority="2715">
      <formula>AND($H14&lt;&gt;"",$I14="",$J14="")</formula>
    </cfRule>
  </conditionalFormatting>
  <conditionalFormatting sqref="H14:H15">
    <cfRule type="expression" dxfId="7609" priority="2712">
      <formula>AND($H14&lt;&gt;"",$I14&lt;&gt;"")</formula>
    </cfRule>
  </conditionalFormatting>
  <conditionalFormatting sqref="I14:I15">
    <cfRule type="expression" dxfId="7608" priority="2711">
      <formula>AND($I14&lt;&gt;"",$J14&lt;&gt;"")</formula>
    </cfRule>
  </conditionalFormatting>
  <conditionalFormatting sqref="A14:A15">
    <cfRule type="containsBlanks" dxfId="7607" priority="2710">
      <formula>LEN(TRIM(A14))=0</formula>
    </cfRule>
  </conditionalFormatting>
  <conditionalFormatting sqref="H16:J16">
    <cfRule type="expression" dxfId="7606" priority="2707">
      <formula>AND($H16&lt;&gt;"",$I16&lt;&gt;"",$J16&lt;&gt;"")</formula>
    </cfRule>
    <cfRule type="expression" dxfId="7605" priority="2708">
      <formula>AND($H16&lt;&gt;"",$I16&lt;&gt;"",$J16="")</formula>
    </cfRule>
    <cfRule type="expression" dxfId="7604" priority="2709">
      <formula>AND($H16&lt;&gt;"",$I16="",$J16="")</formula>
    </cfRule>
  </conditionalFormatting>
  <conditionalFormatting sqref="X16:Z16 U16">
    <cfRule type="expression" dxfId="7603" priority="2704">
      <formula>AND($H16&lt;&gt;"",$I16&lt;&gt;"",$J16&lt;&gt;"")</formula>
    </cfRule>
    <cfRule type="expression" dxfId="7602" priority="2705">
      <formula>AND($H16&lt;&gt;"",$I16&lt;&gt;"",$J16="")</formula>
    </cfRule>
    <cfRule type="expression" dxfId="7601" priority="2706">
      <formula>AND($H16&lt;&gt;"",$I16="",$J16="")</formula>
    </cfRule>
  </conditionalFormatting>
  <conditionalFormatting sqref="H16">
    <cfRule type="expression" dxfId="7600" priority="2703">
      <formula>AND($H16&lt;&gt;"",$I16&lt;&gt;"")</formula>
    </cfRule>
  </conditionalFormatting>
  <conditionalFormatting sqref="I16">
    <cfRule type="expression" dxfId="7599" priority="2702">
      <formula>AND($I16&lt;&gt;"",$J16&lt;&gt;"")</formula>
    </cfRule>
  </conditionalFormatting>
  <conditionalFormatting sqref="A16">
    <cfRule type="containsBlanks" dxfId="7598" priority="2701">
      <formula>LEN(TRIM(A16))=0</formula>
    </cfRule>
  </conditionalFormatting>
  <conditionalFormatting sqref="AA16:AB16">
    <cfRule type="expression" dxfId="7597" priority="2698">
      <formula>AND($H16&lt;&gt;"",$I16&lt;&gt;"",$J16&lt;&gt;"")</formula>
    </cfRule>
    <cfRule type="expression" dxfId="7596" priority="2699">
      <formula>AND($H16&lt;&gt;"",$I16&lt;&gt;"",$J16="")</formula>
    </cfRule>
    <cfRule type="expression" dxfId="7595" priority="2700">
      <formula>AND($H16&lt;&gt;"",$I16="",$J16="")</formula>
    </cfRule>
  </conditionalFormatting>
  <conditionalFormatting sqref="AC16:AD16">
    <cfRule type="expression" dxfId="7594" priority="2695">
      <formula>AND($H16&lt;&gt;"",$I16&lt;&gt;"",$J16&lt;&gt;"")</formula>
    </cfRule>
    <cfRule type="expression" dxfId="7593" priority="2696">
      <formula>AND($H16&lt;&gt;"",$I16&lt;&gt;"",$J16="")</formula>
    </cfRule>
    <cfRule type="expression" dxfId="7592" priority="2697">
      <formula>AND($H16&lt;&gt;"",$I16="",$J16="")</formula>
    </cfRule>
  </conditionalFormatting>
  <conditionalFormatting sqref="AE16:AH16">
    <cfRule type="expression" dxfId="7591" priority="2692">
      <formula>AND($H16&lt;&gt;"",$I16&lt;&gt;"",$J16&lt;&gt;"")</formula>
    </cfRule>
    <cfRule type="expression" dxfId="7590" priority="2693">
      <formula>AND($H16&lt;&gt;"",$I16&lt;&gt;"",$J16="")</formula>
    </cfRule>
    <cfRule type="expression" dxfId="7589" priority="2694">
      <formula>AND($H16&lt;&gt;"",$I16="",$J16="")</formula>
    </cfRule>
  </conditionalFormatting>
  <conditionalFormatting sqref="AI16">
    <cfRule type="expression" dxfId="7588" priority="2689">
      <formula>AND($H16&lt;&gt;"",$I16&lt;&gt;"",$J16&lt;&gt;"")</formula>
    </cfRule>
    <cfRule type="expression" dxfId="7587" priority="2690">
      <formula>AND($H16&lt;&gt;"",$I16&lt;&gt;"",$J16="")</formula>
    </cfRule>
    <cfRule type="expression" dxfId="7586" priority="2691">
      <formula>AND($H16&lt;&gt;"",$I16="",$J16="")</formula>
    </cfRule>
  </conditionalFormatting>
  <conditionalFormatting sqref="H17:J17">
    <cfRule type="expression" dxfId="7585" priority="2686">
      <formula>AND($H17&lt;&gt;"",$I17&lt;&gt;"",$J17&lt;&gt;"")</formula>
    </cfRule>
    <cfRule type="expression" dxfId="7584" priority="2687">
      <formula>AND($H17&lt;&gt;"",$I17&lt;&gt;"",$J17="")</formula>
    </cfRule>
    <cfRule type="expression" dxfId="7583" priority="2688">
      <formula>AND($H17&lt;&gt;"",$I17="",$J17="")</formula>
    </cfRule>
  </conditionalFormatting>
  <conditionalFormatting sqref="H17">
    <cfRule type="expression" dxfId="7582" priority="2685">
      <formula>AND($H17&lt;&gt;"",$I17&lt;&gt;"")</formula>
    </cfRule>
  </conditionalFormatting>
  <conditionalFormatting sqref="I17">
    <cfRule type="expression" dxfId="7581" priority="2684">
      <formula>AND($I17&lt;&gt;"",$J17&lt;&gt;"")</formula>
    </cfRule>
  </conditionalFormatting>
  <conditionalFormatting sqref="A17">
    <cfRule type="containsBlanks" dxfId="7580" priority="2683">
      <formula>LEN(TRIM(A17))=0</formula>
    </cfRule>
  </conditionalFormatting>
  <conditionalFormatting sqref="H18:J22">
    <cfRule type="expression" dxfId="7579" priority="2680">
      <formula>AND($H18&lt;&gt;"",$I18&lt;&gt;"",$J18&lt;&gt;"")</formula>
    </cfRule>
    <cfRule type="expression" dxfId="7578" priority="2681">
      <formula>AND($H18&lt;&gt;"",$I18&lt;&gt;"",$J18="")</formula>
    </cfRule>
    <cfRule type="expression" dxfId="7577" priority="2682">
      <formula>AND($H18&lt;&gt;"",$I18="",$J18="")</formula>
    </cfRule>
  </conditionalFormatting>
  <conditionalFormatting sqref="H18:H22">
    <cfRule type="expression" dxfId="7576" priority="2679">
      <formula>AND($H18&lt;&gt;"",$I18&lt;&gt;"")</formula>
    </cfRule>
  </conditionalFormatting>
  <conditionalFormatting sqref="I18:I22">
    <cfRule type="expression" dxfId="7575" priority="2678">
      <formula>AND($I18&lt;&gt;"",$J18&lt;&gt;"")</formula>
    </cfRule>
  </conditionalFormatting>
  <conditionalFormatting sqref="A18:A22">
    <cfRule type="containsBlanks" dxfId="7574" priority="2677">
      <formula>LEN(TRIM(A18))=0</formula>
    </cfRule>
  </conditionalFormatting>
  <conditionalFormatting sqref="H27:J30">
    <cfRule type="expression" dxfId="7573" priority="2674">
      <formula>AND($H27&lt;&gt;"",$I27&lt;&gt;"",$J27&lt;&gt;"")</formula>
    </cfRule>
    <cfRule type="expression" dxfId="7572" priority="2675">
      <formula>AND($H27&lt;&gt;"",$I27&lt;&gt;"",$J27="")</formula>
    </cfRule>
    <cfRule type="expression" dxfId="7571" priority="2676">
      <formula>AND($H27&lt;&gt;"",$I27="",$J27="")</formula>
    </cfRule>
  </conditionalFormatting>
  <conditionalFormatting sqref="X27:Z30 U27:U30">
    <cfRule type="expression" dxfId="7570" priority="2671">
      <formula>AND($H27&lt;&gt;"",$I27&lt;&gt;"",$J27&lt;&gt;"")</formula>
    </cfRule>
    <cfRule type="expression" dxfId="7569" priority="2672">
      <formula>AND($H27&lt;&gt;"",$I27&lt;&gt;"",$J27="")</formula>
    </cfRule>
    <cfRule type="expression" dxfId="7568" priority="2673">
      <formula>AND($H27&lt;&gt;"",$I27="",$J27="")</formula>
    </cfRule>
  </conditionalFormatting>
  <conditionalFormatting sqref="H27:H30">
    <cfRule type="expression" dxfId="7567" priority="2670">
      <formula>AND($H27&lt;&gt;"",$I27&lt;&gt;"")</formula>
    </cfRule>
  </conditionalFormatting>
  <conditionalFormatting sqref="I27:I30">
    <cfRule type="expression" dxfId="7566" priority="2669">
      <formula>AND($I27&lt;&gt;"",$J27&lt;&gt;"")</formula>
    </cfRule>
  </conditionalFormatting>
  <conditionalFormatting sqref="A27:A30">
    <cfRule type="containsBlanks" dxfId="7565" priority="2668">
      <formula>LEN(TRIM(A27))=0</formula>
    </cfRule>
  </conditionalFormatting>
  <conditionalFormatting sqref="AA27:AB30">
    <cfRule type="expression" dxfId="7564" priority="2665">
      <formula>AND($H27&lt;&gt;"",$I27&lt;&gt;"",$J27&lt;&gt;"")</formula>
    </cfRule>
    <cfRule type="expression" dxfId="7563" priority="2666">
      <formula>AND($H27&lt;&gt;"",$I27&lt;&gt;"",$J27="")</formula>
    </cfRule>
    <cfRule type="expression" dxfId="7562" priority="2667">
      <formula>AND($H27&lt;&gt;"",$I27="",$J27="")</formula>
    </cfRule>
  </conditionalFormatting>
  <conditionalFormatting sqref="AC27:AD30">
    <cfRule type="expression" dxfId="7561" priority="2662">
      <formula>AND($H27&lt;&gt;"",$I27&lt;&gt;"",$J27&lt;&gt;"")</formula>
    </cfRule>
    <cfRule type="expression" dxfId="7560" priority="2663">
      <formula>AND($H27&lt;&gt;"",$I27&lt;&gt;"",$J27="")</formula>
    </cfRule>
    <cfRule type="expression" dxfId="7559" priority="2664">
      <formula>AND($H27&lt;&gt;"",$I27="",$J27="")</formula>
    </cfRule>
  </conditionalFormatting>
  <conditionalFormatting sqref="AE27:AH30">
    <cfRule type="expression" dxfId="7558" priority="2659">
      <formula>AND($H27&lt;&gt;"",$I27&lt;&gt;"",$J27&lt;&gt;"")</formula>
    </cfRule>
    <cfRule type="expression" dxfId="7557" priority="2660">
      <formula>AND($H27&lt;&gt;"",$I27&lt;&gt;"",$J27="")</formula>
    </cfRule>
    <cfRule type="expression" dxfId="7556" priority="2661">
      <formula>AND($H27&lt;&gt;"",$I27="",$J27="")</formula>
    </cfRule>
  </conditionalFormatting>
  <conditionalFormatting sqref="AI27:AI30">
    <cfRule type="expression" dxfId="7555" priority="2656">
      <formula>AND($H27&lt;&gt;"",$I27&lt;&gt;"",$J27&lt;&gt;"")</formula>
    </cfRule>
    <cfRule type="expression" dxfId="7554" priority="2657">
      <formula>AND($H27&lt;&gt;"",$I27&lt;&gt;"",$J27="")</formula>
    </cfRule>
    <cfRule type="expression" dxfId="7553" priority="2658">
      <formula>AND($H27&lt;&gt;"",$I27="",$J27="")</formula>
    </cfRule>
  </conditionalFormatting>
  <conditionalFormatting sqref="H48:J50 H56:J56">
    <cfRule type="expression" dxfId="7552" priority="2653">
      <formula>AND($H48&lt;&gt;"",$I48&lt;&gt;"",$J48&lt;&gt;"")</formula>
    </cfRule>
    <cfRule type="expression" dxfId="7551" priority="2654">
      <formula>AND($H48&lt;&gt;"",$I48&lt;&gt;"",$J48="")</formula>
    </cfRule>
    <cfRule type="expression" dxfId="7550" priority="2655">
      <formula>AND($H48&lt;&gt;"",$I48="",$J48="")</formula>
    </cfRule>
  </conditionalFormatting>
  <conditionalFormatting sqref="X48:Z48 X50:Z50 X49:AG49 U48:U50 U56 X56:Z56">
    <cfRule type="expression" dxfId="7549" priority="2650">
      <formula>AND($H48&lt;&gt;"",$I48&lt;&gt;"",$J48&lt;&gt;"")</formula>
    </cfRule>
    <cfRule type="expression" dxfId="7548" priority="2651">
      <formula>AND($H48&lt;&gt;"",$I48&lt;&gt;"",$J48="")</formula>
    </cfRule>
    <cfRule type="expression" dxfId="7547" priority="2652">
      <formula>AND($H48&lt;&gt;"",$I48="",$J48="")</formula>
    </cfRule>
  </conditionalFormatting>
  <conditionalFormatting sqref="H48:H50 H56">
    <cfRule type="expression" dxfId="7546" priority="2649">
      <formula>AND($H48&lt;&gt;"",$I48&lt;&gt;"")</formula>
    </cfRule>
  </conditionalFormatting>
  <conditionalFormatting sqref="I48:I50 I56">
    <cfRule type="expression" dxfId="7545" priority="2648">
      <formula>AND($I48&lt;&gt;"",$J48&lt;&gt;"")</formula>
    </cfRule>
  </conditionalFormatting>
  <conditionalFormatting sqref="A48:A50 A56">
    <cfRule type="containsBlanks" dxfId="7544" priority="2647">
      <formula>LEN(TRIM(A48))=0</formula>
    </cfRule>
  </conditionalFormatting>
  <conditionalFormatting sqref="AA48:AB48 AA50:AB50 AA56:AB56">
    <cfRule type="expression" dxfId="7543" priority="2644">
      <formula>AND($H48&lt;&gt;"",$I48&lt;&gt;"",$J48&lt;&gt;"")</formula>
    </cfRule>
    <cfRule type="expression" dxfId="7542" priority="2645">
      <formula>AND($H48&lt;&gt;"",$I48&lt;&gt;"",$J48="")</formula>
    </cfRule>
    <cfRule type="expression" dxfId="7541" priority="2646">
      <formula>AND($H48&lt;&gt;"",$I48="",$J48="")</formula>
    </cfRule>
  </conditionalFormatting>
  <conditionalFormatting sqref="AC48:AD48 AC50:AD50 AC56:AD56">
    <cfRule type="expression" dxfId="7540" priority="2641">
      <formula>AND($H48&lt;&gt;"",$I48&lt;&gt;"",$J48&lt;&gt;"")</formula>
    </cfRule>
    <cfRule type="expression" dxfId="7539" priority="2642">
      <formula>AND($H48&lt;&gt;"",$I48&lt;&gt;"",$J48="")</formula>
    </cfRule>
    <cfRule type="expression" dxfId="7538" priority="2643">
      <formula>AND($H48&lt;&gt;"",$I48="",$J48="")</formula>
    </cfRule>
  </conditionalFormatting>
  <conditionalFormatting sqref="AE48:AH48 AE50:AH50 AH49 AE56:AH56">
    <cfRule type="expression" dxfId="7537" priority="2638">
      <formula>AND($H48&lt;&gt;"",$I48&lt;&gt;"",$J48&lt;&gt;"")</formula>
    </cfRule>
    <cfRule type="expression" dxfId="7536" priority="2639">
      <formula>AND($H48&lt;&gt;"",$I48&lt;&gt;"",$J48="")</formula>
    </cfRule>
    <cfRule type="expression" dxfId="7535" priority="2640">
      <formula>AND($H48&lt;&gt;"",$I48="",$J48="")</formula>
    </cfRule>
  </conditionalFormatting>
  <conditionalFormatting sqref="AI48:AI50 AI56">
    <cfRule type="expression" dxfId="7534" priority="2635">
      <formula>AND($H48&lt;&gt;"",$I48&lt;&gt;"",$J48&lt;&gt;"")</formula>
    </cfRule>
    <cfRule type="expression" dxfId="7533" priority="2636">
      <formula>AND($H48&lt;&gt;"",$I48&lt;&gt;"",$J48="")</formula>
    </cfRule>
    <cfRule type="expression" dxfId="7532" priority="2637">
      <formula>AND($H48&lt;&gt;"",$I48="",$J48="")</formula>
    </cfRule>
  </conditionalFormatting>
  <conditionalFormatting sqref="H51:J54">
    <cfRule type="expression" dxfId="7531" priority="2632">
      <formula>AND($H51&lt;&gt;"",$I51&lt;&gt;"",$J51&lt;&gt;"")</formula>
    </cfRule>
    <cfRule type="expression" dxfId="7530" priority="2633">
      <formula>AND($H51&lt;&gt;"",$I51&lt;&gt;"",$J51="")</formula>
    </cfRule>
    <cfRule type="expression" dxfId="7529" priority="2634">
      <formula>AND($H51&lt;&gt;"",$I51="",$J51="")</formula>
    </cfRule>
  </conditionalFormatting>
  <conditionalFormatting sqref="X51:Z54 U51:U54">
    <cfRule type="expression" dxfId="7528" priority="2629">
      <formula>AND($H51&lt;&gt;"",$I51&lt;&gt;"",$J51&lt;&gt;"")</formula>
    </cfRule>
    <cfRule type="expression" dxfId="7527" priority="2630">
      <formula>AND($H51&lt;&gt;"",$I51&lt;&gt;"",$J51="")</formula>
    </cfRule>
    <cfRule type="expression" dxfId="7526" priority="2631">
      <formula>AND($H51&lt;&gt;"",$I51="",$J51="")</formula>
    </cfRule>
  </conditionalFormatting>
  <conditionalFormatting sqref="H51:H54">
    <cfRule type="expression" dxfId="7525" priority="2628">
      <formula>AND($H51&lt;&gt;"",$I51&lt;&gt;"")</formula>
    </cfRule>
  </conditionalFormatting>
  <conditionalFormatting sqref="I51:I54">
    <cfRule type="expression" dxfId="7524" priority="2627">
      <formula>AND($I51&lt;&gt;"",$J51&lt;&gt;"")</formula>
    </cfRule>
  </conditionalFormatting>
  <conditionalFormatting sqref="A51:A54">
    <cfRule type="containsBlanks" dxfId="7523" priority="2626">
      <formula>LEN(TRIM(A51))=0</formula>
    </cfRule>
  </conditionalFormatting>
  <conditionalFormatting sqref="AA51:AB54">
    <cfRule type="expression" dxfId="7522" priority="2623">
      <formula>AND($H51&lt;&gt;"",$I51&lt;&gt;"",$J51&lt;&gt;"")</formula>
    </cfRule>
    <cfRule type="expression" dxfId="7521" priority="2624">
      <formula>AND($H51&lt;&gt;"",$I51&lt;&gt;"",$J51="")</formula>
    </cfRule>
    <cfRule type="expression" dxfId="7520" priority="2625">
      <formula>AND($H51&lt;&gt;"",$I51="",$J51="")</formula>
    </cfRule>
  </conditionalFormatting>
  <conditionalFormatting sqref="AC51:AD54">
    <cfRule type="expression" dxfId="7519" priority="2620">
      <formula>AND($H51&lt;&gt;"",$I51&lt;&gt;"",$J51&lt;&gt;"")</formula>
    </cfRule>
    <cfRule type="expression" dxfId="7518" priority="2621">
      <formula>AND($H51&lt;&gt;"",$I51&lt;&gt;"",$J51="")</formula>
    </cfRule>
    <cfRule type="expression" dxfId="7517" priority="2622">
      <formula>AND($H51&lt;&gt;"",$I51="",$J51="")</formula>
    </cfRule>
  </conditionalFormatting>
  <conditionalFormatting sqref="AE51:AH54">
    <cfRule type="expression" dxfId="7516" priority="2617">
      <formula>AND($H51&lt;&gt;"",$I51&lt;&gt;"",$J51&lt;&gt;"")</formula>
    </cfRule>
    <cfRule type="expression" dxfId="7515" priority="2618">
      <formula>AND($H51&lt;&gt;"",$I51&lt;&gt;"",$J51="")</formula>
    </cfRule>
    <cfRule type="expression" dxfId="7514" priority="2619">
      <formula>AND($H51&lt;&gt;"",$I51="",$J51="")</formula>
    </cfRule>
  </conditionalFormatting>
  <conditionalFormatting sqref="AI51:AI54">
    <cfRule type="expression" dxfId="7513" priority="2614">
      <formula>AND($H51&lt;&gt;"",$I51&lt;&gt;"",$J51&lt;&gt;"")</formula>
    </cfRule>
    <cfRule type="expression" dxfId="7512" priority="2615">
      <formula>AND($H51&lt;&gt;"",$I51&lt;&gt;"",$J51="")</formula>
    </cfRule>
    <cfRule type="expression" dxfId="7511" priority="2616">
      <formula>AND($H51&lt;&gt;"",$I51="",$J51="")</formula>
    </cfRule>
  </conditionalFormatting>
  <conditionalFormatting sqref="H41:J41">
    <cfRule type="expression" dxfId="7510" priority="2611">
      <formula>AND($H41&lt;&gt;"",$I41&lt;&gt;"",$J41&lt;&gt;"")</formula>
    </cfRule>
    <cfRule type="expression" dxfId="7509" priority="2612">
      <formula>AND($H41&lt;&gt;"",$I41&lt;&gt;"",$J41="")</formula>
    </cfRule>
    <cfRule type="expression" dxfId="7508" priority="2613">
      <formula>AND($H41&lt;&gt;"",$I41="",$J41="")</formula>
    </cfRule>
  </conditionalFormatting>
  <conditionalFormatting sqref="U41 X41:Z41">
    <cfRule type="expression" dxfId="7507" priority="2608">
      <formula>AND($H41&lt;&gt;"",$I41&lt;&gt;"",$J41&lt;&gt;"")</formula>
    </cfRule>
    <cfRule type="expression" dxfId="7506" priority="2609">
      <formula>AND($H41&lt;&gt;"",$I41&lt;&gt;"",$J41="")</formula>
    </cfRule>
    <cfRule type="expression" dxfId="7505" priority="2610">
      <formula>AND($H41&lt;&gt;"",$I41="",$J41="")</formula>
    </cfRule>
  </conditionalFormatting>
  <conditionalFormatting sqref="H41">
    <cfRule type="expression" dxfId="7504" priority="2607">
      <formula>AND($H41&lt;&gt;"",$I41&lt;&gt;"")</formula>
    </cfRule>
  </conditionalFormatting>
  <conditionalFormatting sqref="I41">
    <cfRule type="expression" dxfId="7503" priority="2606">
      <formula>AND($I41&lt;&gt;"",$J41&lt;&gt;"")</formula>
    </cfRule>
  </conditionalFormatting>
  <conditionalFormatting sqref="A41">
    <cfRule type="containsBlanks" dxfId="7502" priority="2605">
      <formula>LEN(TRIM(A41))=0</formula>
    </cfRule>
  </conditionalFormatting>
  <conditionalFormatting sqref="AA41:AB41">
    <cfRule type="expression" dxfId="7501" priority="2602">
      <formula>AND($H41&lt;&gt;"",$I41&lt;&gt;"",$J41&lt;&gt;"")</formula>
    </cfRule>
    <cfRule type="expression" dxfId="7500" priority="2603">
      <formula>AND($H41&lt;&gt;"",$I41&lt;&gt;"",$J41="")</formula>
    </cfRule>
    <cfRule type="expression" dxfId="7499" priority="2604">
      <formula>AND($H41&lt;&gt;"",$I41="",$J41="")</formula>
    </cfRule>
  </conditionalFormatting>
  <conditionalFormatting sqref="AC41:AD41">
    <cfRule type="expression" dxfId="7498" priority="2599">
      <formula>AND($H41&lt;&gt;"",$I41&lt;&gt;"",$J41&lt;&gt;"")</formula>
    </cfRule>
    <cfRule type="expression" dxfId="7497" priority="2600">
      <formula>AND($H41&lt;&gt;"",$I41&lt;&gt;"",$J41="")</formula>
    </cfRule>
    <cfRule type="expression" dxfId="7496" priority="2601">
      <formula>AND($H41&lt;&gt;"",$I41="",$J41="")</formula>
    </cfRule>
  </conditionalFormatting>
  <conditionalFormatting sqref="AE41:AH41">
    <cfRule type="expression" dxfId="7495" priority="2596">
      <formula>AND($H41&lt;&gt;"",$I41&lt;&gt;"",$J41&lt;&gt;"")</formula>
    </cfRule>
    <cfRule type="expression" dxfId="7494" priority="2597">
      <formula>AND($H41&lt;&gt;"",$I41&lt;&gt;"",$J41="")</formula>
    </cfRule>
    <cfRule type="expression" dxfId="7493" priority="2598">
      <formula>AND($H41&lt;&gt;"",$I41="",$J41="")</formula>
    </cfRule>
  </conditionalFormatting>
  <conditionalFormatting sqref="AI41">
    <cfRule type="expression" dxfId="7492" priority="2593">
      <formula>AND($H41&lt;&gt;"",$I41&lt;&gt;"",$J41&lt;&gt;"")</formula>
    </cfRule>
    <cfRule type="expression" dxfId="7491" priority="2594">
      <formula>AND($H41&lt;&gt;"",$I41&lt;&gt;"",$J41="")</formula>
    </cfRule>
    <cfRule type="expression" dxfId="7490" priority="2595">
      <formula>AND($H41&lt;&gt;"",$I41="",$J41="")</formula>
    </cfRule>
  </conditionalFormatting>
  <conditionalFormatting sqref="H42:J42">
    <cfRule type="expression" dxfId="7489" priority="2590">
      <formula>AND($H42&lt;&gt;"",$I42&lt;&gt;"",$J42&lt;&gt;"")</formula>
    </cfRule>
    <cfRule type="expression" dxfId="7488" priority="2591">
      <formula>AND($H42&lt;&gt;"",$I42&lt;&gt;"",$J42="")</formula>
    </cfRule>
    <cfRule type="expression" dxfId="7487" priority="2592">
      <formula>AND($H42&lt;&gt;"",$I42="",$J42="")</formula>
    </cfRule>
  </conditionalFormatting>
  <conditionalFormatting sqref="X42:Z42 U42">
    <cfRule type="expression" dxfId="7486" priority="2587">
      <formula>AND($H42&lt;&gt;"",$I42&lt;&gt;"",$J42&lt;&gt;"")</formula>
    </cfRule>
    <cfRule type="expression" dxfId="7485" priority="2588">
      <formula>AND($H42&lt;&gt;"",$I42&lt;&gt;"",$J42="")</formula>
    </cfRule>
    <cfRule type="expression" dxfId="7484" priority="2589">
      <formula>AND($H42&lt;&gt;"",$I42="",$J42="")</formula>
    </cfRule>
  </conditionalFormatting>
  <conditionalFormatting sqref="H42">
    <cfRule type="expression" dxfId="7483" priority="2586">
      <formula>AND($H42&lt;&gt;"",$I42&lt;&gt;"")</formula>
    </cfRule>
  </conditionalFormatting>
  <conditionalFormatting sqref="I42">
    <cfRule type="expression" dxfId="7482" priority="2585">
      <formula>AND($I42&lt;&gt;"",$J42&lt;&gt;"")</formula>
    </cfRule>
  </conditionalFormatting>
  <conditionalFormatting sqref="A42">
    <cfRule type="containsBlanks" dxfId="7481" priority="2584">
      <formula>LEN(TRIM(A42))=0</formula>
    </cfRule>
  </conditionalFormatting>
  <conditionalFormatting sqref="AA42:AB42">
    <cfRule type="expression" dxfId="7480" priority="2581">
      <formula>AND($H42&lt;&gt;"",$I42&lt;&gt;"",$J42&lt;&gt;"")</formula>
    </cfRule>
    <cfRule type="expression" dxfId="7479" priority="2582">
      <formula>AND($H42&lt;&gt;"",$I42&lt;&gt;"",$J42="")</formula>
    </cfRule>
    <cfRule type="expression" dxfId="7478" priority="2583">
      <formula>AND($H42&lt;&gt;"",$I42="",$J42="")</formula>
    </cfRule>
  </conditionalFormatting>
  <conditionalFormatting sqref="AC42:AD42">
    <cfRule type="expression" dxfId="7477" priority="2578">
      <formula>AND($H42&lt;&gt;"",$I42&lt;&gt;"",$J42&lt;&gt;"")</formula>
    </cfRule>
    <cfRule type="expression" dxfId="7476" priority="2579">
      <formula>AND($H42&lt;&gt;"",$I42&lt;&gt;"",$J42="")</formula>
    </cfRule>
    <cfRule type="expression" dxfId="7475" priority="2580">
      <formula>AND($H42&lt;&gt;"",$I42="",$J42="")</formula>
    </cfRule>
  </conditionalFormatting>
  <conditionalFormatting sqref="AE42:AH42">
    <cfRule type="expression" dxfId="7474" priority="2575">
      <formula>AND($H42&lt;&gt;"",$I42&lt;&gt;"",$J42&lt;&gt;"")</formula>
    </cfRule>
    <cfRule type="expression" dxfId="7473" priority="2576">
      <formula>AND($H42&lt;&gt;"",$I42&lt;&gt;"",$J42="")</formula>
    </cfRule>
    <cfRule type="expression" dxfId="7472" priority="2577">
      <formula>AND($H42&lt;&gt;"",$I42="",$J42="")</formula>
    </cfRule>
  </conditionalFormatting>
  <conditionalFormatting sqref="AI42">
    <cfRule type="expression" dxfId="7471" priority="2572">
      <formula>AND($H42&lt;&gt;"",$I42&lt;&gt;"",$J42&lt;&gt;"")</formula>
    </cfRule>
    <cfRule type="expression" dxfId="7470" priority="2573">
      <formula>AND($H42&lt;&gt;"",$I42&lt;&gt;"",$J42="")</formula>
    </cfRule>
    <cfRule type="expression" dxfId="7469" priority="2574">
      <formula>AND($H42&lt;&gt;"",$I42="",$J42="")</formula>
    </cfRule>
  </conditionalFormatting>
  <conditionalFormatting sqref="H77:J77">
    <cfRule type="expression" dxfId="7468" priority="2569">
      <formula>AND($H77&lt;&gt;"",$I77&lt;&gt;"",$J77&lt;&gt;"")</formula>
    </cfRule>
    <cfRule type="expression" dxfId="7467" priority="2570">
      <formula>AND($H77&lt;&gt;"",$I77&lt;&gt;"",$J77="")</formula>
    </cfRule>
    <cfRule type="expression" dxfId="7466" priority="2571">
      <formula>AND($H77&lt;&gt;"",$I77="",$J77="")</formula>
    </cfRule>
  </conditionalFormatting>
  <conditionalFormatting sqref="X77:Z77 U77">
    <cfRule type="expression" dxfId="7465" priority="2566">
      <formula>AND($H77&lt;&gt;"",$I77&lt;&gt;"",$J77&lt;&gt;"")</formula>
    </cfRule>
    <cfRule type="expression" dxfId="7464" priority="2567">
      <formula>AND($H77&lt;&gt;"",$I77&lt;&gt;"",$J77="")</formula>
    </cfRule>
    <cfRule type="expression" dxfId="7463" priority="2568">
      <formula>AND($H77&lt;&gt;"",$I77="",$J77="")</formula>
    </cfRule>
  </conditionalFormatting>
  <conditionalFormatting sqref="H77">
    <cfRule type="expression" dxfId="7462" priority="2565">
      <formula>AND($H77&lt;&gt;"",$I77&lt;&gt;"")</formula>
    </cfRule>
  </conditionalFormatting>
  <conditionalFormatting sqref="I77">
    <cfRule type="expression" dxfId="7461" priority="2564">
      <formula>AND($I77&lt;&gt;"",$J77&lt;&gt;"")</formula>
    </cfRule>
  </conditionalFormatting>
  <conditionalFormatting sqref="A77">
    <cfRule type="containsBlanks" dxfId="7460" priority="2563">
      <formula>LEN(TRIM(A77))=0</formula>
    </cfRule>
  </conditionalFormatting>
  <conditionalFormatting sqref="AA77:AB77">
    <cfRule type="expression" dxfId="7459" priority="2560">
      <formula>AND($H77&lt;&gt;"",$I77&lt;&gt;"",$J77&lt;&gt;"")</formula>
    </cfRule>
    <cfRule type="expression" dxfId="7458" priority="2561">
      <formula>AND($H77&lt;&gt;"",$I77&lt;&gt;"",$J77="")</formula>
    </cfRule>
    <cfRule type="expression" dxfId="7457" priority="2562">
      <formula>AND($H77&lt;&gt;"",$I77="",$J77="")</formula>
    </cfRule>
  </conditionalFormatting>
  <conditionalFormatting sqref="AC77:AD77">
    <cfRule type="expression" dxfId="7456" priority="2557">
      <formula>AND($H77&lt;&gt;"",$I77&lt;&gt;"",$J77&lt;&gt;"")</formula>
    </cfRule>
    <cfRule type="expression" dxfId="7455" priority="2558">
      <formula>AND($H77&lt;&gt;"",$I77&lt;&gt;"",$J77="")</formula>
    </cfRule>
    <cfRule type="expression" dxfId="7454" priority="2559">
      <formula>AND($H77&lt;&gt;"",$I77="",$J77="")</formula>
    </cfRule>
  </conditionalFormatting>
  <conditionalFormatting sqref="AE77:AH77">
    <cfRule type="expression" dxfId="7453" priority="2554">
      <formula>AND($H77&lt;&gt;"",$I77&lt;&gt;"",$J77&lt;&gt;"")</formula>
    </cfRule>
    <cfRule type="expression" dxfId="7452" priority="2555">
      <formula>AND($H77&lt;&gt;"",$I77&lt;&gt;"",$J77="")</formula>
    </cfRule>
    <cfRule type="expression" dxfId="7451" priority="2556">
      <formula>AND($H77&lt;&gt;"",$I77="",$J77="")</formula>
    </cfRule>
  </conditionalFormatting>
  <conditionalFormatting sqref="AI77">
    <cfRule type="expression" dxfId="7450" priority="2551">
      <formula>AND($H77&lt;&gt;"",$I77&lt;&gt;"",$J77&lt;&gt;"")</formula>
    </cfRule>
    <cfRule type="expression" dxfId="7449" priority="2552">
      <formula>AND($H77&lt;&gt;"",$I77&lt;&gt;"",$J77="")</formula>
    </cfRule>
    <cfRule type="expression" dxfId="7448" priority="2553">
      <formula>AND($H77&lt;&gt;"",$I77="",$J77="")</formula>
    </cfRule>
  </conditionalFormatting>
  <conditionalFormatting sqref="H78:J79 H85:J85">
    <cfRule type="expression" dxfId="7447" priority="2548">
      <formula>AND($H78&lt;&gt;"",$I78&lt;&gt;"",$J78&lt;&gt;"")</formula>
    </cfRule>
    <cfRule type="expression" dxfId="7446" priority="2549">
      <formula>AND($H78&lt;&gt;"",$I78&lt;&gt;"",$J78="")</formula>
    </cfRule>
    <cfRule type="expression" dxfId="7445" priority="2550">
      <formula>AND($H78&lt;&gt;"",$I78="",$J78="")</formula>
    </cfRule>
  </conditionalFormatting>
  <conditionalFormatting sqref="X79:Z79 X78:AG78 U78:U79 U85 X85:Z85">
    <cfRule type="expression" dxfId="7444" priority="2545">
      <formula>AND($H78&lt;&gt;"",$I78&lt;&gt;"",$J78&lt;&gt;"")</formula>
    </cfRule>
    <cfRule type="expression" dxfId="7443" priority="2546">
      <formula>AND($H78&lt;&gt;"",$I78&lt;&gt;"",$J78="")</formula>
    </cfRule>
    <cfRule type="expression" dxfId="7442" priority="2547">
      <formula>AND($H78&lt;&gt;"",$I78="",$J78="")</formula>
    </cfRule>
  </conditionalFormatting>
  <conditionalFormatting sqref="H78:H79 H85">
    <cfRule type="expression" dxfId="7441" priority="2544">
      <formula>AND($H78&lt;&gt;"",$I78&lt;&gt;"")</formula>
    </cfRule>
  </conditionalFormatting>
  <conditionalFormatting sqref="I78:I79 I85">
    <cfRule type="expression" dxfId="7440" priority="2543">
      <formula>AND($I78&lt;&gt;"",$J78&lt;&gt;"")</formula>
    </cfRule>
  </conditionalFormatting>
  <conditionalFormatting sqref="A78:A79 A85">
    <cfRule type="containsBlanks" dxfId="7439" priority="2542">
      <formula>LEN(TRIM(A78))=0</formula>
    </cfRule>
  </conditionalFormatting>
  <conditionalFormatting sqref="AA79:AB79 AA85:AB85">
    <cfRule type="expression" dxfId="7438" priority="2539">
      <formula>AND($H79&lt;&gt;"",$I79&lt;&gt;"",$J79&lt;&gt;"")</formula>
    </cfRule>
    <cfRule type="expression" dxfId="7437" priority="2540">
      <formula>AND($H79&lt;&gt;"",$I79&lt;&gt;"",$J79="")</formula>
    </cfRule>
    <cfRule type="expression" dxfId="7436" priority="2541">
      <formula>AND($H79&lt;&gt;"",$I79="",$J79="")</formula>
    </cfRule>
  </conditionalFormatting>
  <conditionalFormatting sqref="AC79:AD79 AC85:AD85">
    <cfRule type="expression" dxfId="7435" priority="2536">
      <formula>AND($H79&lt;&gt;"",$I79&lt;&gt;"",$J79&lt;&gt;"")</formula>
    </cfRule>
    <cfRule type="expression" dxfId="7434" priority="2537">
      <formula>AND($H79&lt;&gt;"",$I79&lt;&gt;"",$J79="")</formula>
    </cfRule>
    <cfRule type="expression" dxfId="7433" priority="2538">
      <formula>AND($H79&lt;&gt;"",$I79="",$J79="")</formula>
    </cfRule>
  </conditionalFormatting>
  <conditionalFormatting sqref="AE79:AH79 AH78 AE85:AH85">
    <cfRule type="expression" dxfId="7432" priority="2533">
      <formula>AND($H78&lt;&gt;"",$I78&lt;&gt;"",$J78&lt;&gt;"")</formula>
    </cfRule>
    <cfRule type="expression" dxfId="7431" priority="2534">
      <formula>AND($H78&lt;&gt;"",$I78&lt;&gt;"",$J78="")</formula>
    </cfRule>
    <cfRule type="expression" dxfId="7430" priority="2535">
      <formula>AND($H78&lt;&gt;"",$I78="",$J78="")</formula>
    </cfRule>
  </conditionalFormatting>
  <conditionalFormatting sqref="AI78:AI79 AI85">
    <cfRule type="expression" dxfId="7429" priority="2530">
      <formula>AND($H78&lt;&gt;"",$I78&lt;&gt;"",$J78&lt;&gt;"")</formula>
    </cfRule>
    <cfRule type="expression" dxfId="7428" priority="2531">
      <formula>AND($H78&lt;&gt;"",$I78&lt;&gt;"",$J78="")</formula>
    </cfRule>
    <cfRule type="expression" dxfId="7427" priority="2532">
      <formula>AND($H78&lt;&gt;"",$I78="",$J78="")</formula>
    </cfRule>
  </conditionalFormatting>
  <conditionalFormatting sqref="H80:J83">
    <cfRule type="expression" dxfId="7426" priority="2527">
      <formula>AND($H80&lt;&gt;"",$I80&lt;&gt;"",$J80&lt;&gt;"")</formula>
    </cfRule>
    <cfRule type="expression" dxfId="7425" priority="2528">
      <formula>AND($H80&lt;&gt;"",$I80&lt;&gt;"",$J80="")</formula>
    </cfRule>
    <cfRule type="expression" dxfId="7424" priority="2529">
      <formula>AND($H80&lt;&gt;"",$I80="",$J80="")</formula>
    </cfRule>
  </conditionalFormatting>
  <conditionalFormatting sqref="X80:Z83 U80:U83">
    <cfRule type="expression" dxfId="7423" priority="2524">
      <formula>AND($H80&lt;&gt;"",$I80&lt;&gt;"",$J80&lt;&gt;"")</formula>
    </cfRule>
    <cfRule type="expression" dxfId="7422" priority="2525">
      <formula>AND($H80&lt;&gt;"",$I80&lt;&gt;"",$J80="")</formula>
    </cfRule>
    <cfRule type="expression" dxfId="7421" priority="2526">
      <formula>AND($H80&lt;&gt;"",$I80="",$J80="")</formula>
    </cfRule>
  </conditionalFormatting>
  <conditionalFormatting sqref="H80:H83">
    <cfRule type="expression" dxfId="7420" priority="2523">
      <formula>AND($H80&lt;&gt;"",$I80&lt;&gt;"")</formula>
    </cfRule>
  </conditionalFormatting>
  <conditionalFormatting sqref="I80:I83">
    <cfRule type="expression" dxfId="7419" priority="2522">
      <formula>AND($I80&lt;&gt;"",$J80&lt;&gt;"")</formula>
    </cfRule>
  </conditionalFormatting>
  <conditionalFormatting sqref="A80:A83">
    <cfRule type="containsBlanks" dxfId="7418" priority="2521">
      <formula>LEN(TRIM(A80))=0</formula>
    </cfRule>
  </conditionalFormatting>
  <conditionalFormatting sqref="AA80:AB83">
    <cfRule type="expression" dxfId="7417" priority="2518">
      <formula>AND($H80&lt;&gt;"",$I80&lt;&gt;"",$J80&lt;&gt;"")</formula>
    </cfRule>
    <cfRule type="expression" dxfId="7416" priority="2519">
      <formula>AND($H80&lt;&gt;"",$I80&lt;&gt;"",$J80="")</formula>
    </cfRule>
    <cfRule type="expression" dxfId="7415" priority="2520">
      <formula>AND($H80&lt;&gt;"",$I80="",$J80="")</formula>
    </cfRule>
  </conditionalFormatting>
  <conditionalFormatting sqref="AC80:AD83">
    <cfRule type="expression" dxfId="7414" priority="2515">
      <formula>AND($H80&lt;&gt;"",$I80&lt;&gt;"",$J80&lt;&gt;"")</formula>
    </cfRule>
    <cfRule type="expression" dxfId="7413" priority="2516">
      <formula>AND($H80&lt;&gt;"",$I80&lt;&gt;"",$J80="")</formula>
    </cfRule>
    <cfRule type="expression" dxfId="7412" priority="2517">
      <formula>AND($H80&lt;&gt;"",$I80="",$J80="")</formula>
    </cfRule>
  </conditionalFormatting>
  <conditionalFormatting sqref="AE80:AH83">
    <cfRule type="expression" dxfId="7411" priority="2512">
      <formula>AND($H80&lt;&gt;"",$I80&lt;&gt;"",$J80&lt;&gt;"")</formula>
    </cfRule>
    <cfRule type="expression" dxfId="7410" priority="2513">
      <formula>AND($H80&lt;&gt;"",$I80&lt;&gt;"",$J80="")</formula>
    </cfRule>
    <cfRule type="expression" dxfId="7409" priority="2514">
      <formula>AND($H80&lt;&gt;"",$I80="",$J80="")</formula>
    </cfRule>
  </conditionalFormatting>
  <conditionalFormatting sqref="AI80:AI83">
    <cfRule type="expression" dxfId="7408" priority="2509">
      <formula>AND($H80&lt;&gt;"",$I80&lt;&gt;"",$J80&lt;&gt;"")</formula>
    </cfRule>
    <cfRule type="expression" dxfId="7407" priority="2510">
      <formula>AND($H80&lt;&gt;"",$I80&lt;&gt;"",$J80="")</formula>
    </cfRule>
    <cfRule type="expression" dxfId="7406" priority="2511">
      <formula>AND($H80&lt;&gt;"",$I80="",$J80="")</formula>
    </cfRule>
  </conditionalFormatting>
  <conditionalFormatting sqref="H97:J99">
    <cfRule type="expression" dxfId="7405" priority="2506">
      <formula>AND($H97&lt;&gt;"",$I97&lt;&gt;"",$J97&lt;&gt;"")</formula>
    </cfRule>
    <cfRule type="expression" dxfId="7404" priority="2507">
      <formula>AND($H97&lt;&gt;"",$I97&lt;&gt;"",$J97="")</formula>
    </cfRule>
    <cfRule type="expression" dxfId="7403" priority="2508">
      <formula>AND($H97&lt;&gt;"",$I97="",$J97="")</formula>
    </cfRule>
  </conditionalFormatting>
  <conditionalFormatting sqref="X97:Z97 X99:Z99 X98:AG98 U97:U99">
    <cfRule type="expression" dxfId="7402" priority="2503">
      <formula>AND($H97&lt;&gt;"",$I97&lt;&gt;"",$J97&lt;&gt;"")</formula>
    </cfRule>
    <cfRule type="expression" dxfId="7401" priority="2504">
      <formula>AND($H97&lt;&gt;"",$I97&lt;&gt;"",$J97="")</formula>
    </cfRule>
    <cfRule type="expression" dxfId="7400" priority="2505">
      <formula>AND($H97&lt;&gt;"",$I97="",$J97="")</formula>
    </cfRule>
  </conditionalFormatting>
  <conditionalFormatting sqref="H97:H99">
    <cfRule type="expression" dxfId="7399" priority="2502">
      <formula>AND($H97&lt;&gt;"",$I97&lt;&gt;"")</formula>
    </cfRule>
  </conditionalFormatting>
  <conditionalFormatting sqref="I97:I99">
    <cfRule type="expression" dxfId="7398" priority="2501">
      <formula>AND($I97&lt;&gt;"",$J97&lt;&gt;"")</formula>
    </cfRule>
  </conditionalFormatting>
  <conditionalFormatting sqref="A97:A99">
    <cfRule type="containsBlanks" dxfId="7397" priority="2500">
      <formula>LEN(TRIM(A97))=0</formula>
    </cfRule>
  </conditionalFormatting>
  <conditionalFormatting sqref="AA97:AB97 AA99:AB99">
    <cfRule type="expression" dxfId="7396" priority="2497">
      <formula>AND($H97&lt;&gt;"",$I97&lt;&gt;"",$J97&lt;&gt;"")</formula>
    </cfRule>
    <cfRule type="expression" dxfId="7395" priority="2498">
      <formula>AND($H97&lt;&gt;"",$I97&lt;&gt;"",$J97="")</formula>
    </cfRule>
    <cfRule type="expression" dxfId="7394" priority="2499">
      <formula>AND($H97&lt;&gt;"",$I97="",$J97="")</formula>
    </cfRule>
  </conditionalFormatting>
  <conditionalFormatting sqref="AC97:AD97 AC99:AD99">
    <cfRule type="expression" dxfId="7393" priority="2494">
      <formula>AND($H97&lt;&gt;"",$I97&lt;&gt;"",$J97&lt;&gt;"")</formula>
    </cfRule>
    <cfRule type="expression" dxfId="7392" priority="2495">
      <formula>AND($H97&lt;&gt;"",$I97&lt;&gt;"",$J97="")</formula>
    </cfRule>
    <cfRule type="expression" dxfId="7391" priority="2496">
      <formula>AND($H97&lt;&gt;"",$I97="",$J97="")</formula>
    </cfRule>
  </conditionalFormatting>
  <conditionalFormatting sqref="AE97:AH97 AE99:AH99 AH98">
    <cfRule type="expression" dxfId="7390" priority="2491">
      <formula>AND($H97&lt;&gt;"",$I97&lt;&gt;"",$J97&lt;&gt;"")</formula>
    </cfRule>
    <cfRule type="expression" dxfId="7389" priority="2492">
      <formula>AND($H97&lt;&gt;"",$I97&lt;&gt;"",$J97="")</formula>
    </cfRule>
    <cfRule type="expression" dxfId="7388" priority="2493">
      <formula>AND($H97&lt;&gt;"",$I97="",$J97="")</formula>
    </cfRule>
  </conditionalFormatting>
  <conditionalFormatting sqref="AI97:AI99">
    <cfRule type="expression" dxfId="7387" priority="2488">
      <formula>AND($H97&lt;&gt;"",$I97&lt;&gt;"",$J97&lt;&gt;"")</formula>
    </cfRule>
    <cfRule type="expression" dxfId="7386" priority="2489">
      <formula>AND($H97&lt;&gt;"",$I97&lt;&gt;"",$J97="")</formula>
    </cfRule>
    <cfRule type="expression" dxfId="7385" priority="2490">
      <formula>AND($H97&lt;&gt;"",$I97="",$J97="")</formula>
    </cfRule>
  </conditionalFormatting>
  <conditionalFormatting sqref="A100:A102">
    <cfRule type="containsBlanks" dxfId="7384" priority="2479">
      <formula>LEN(TRIM(A100))=0</formula>
    </cfRule>
  </conditionalFormatting>
  <conditionalFormatting sqref="A96">
    <cfRule type="containsBlanks" dxfId="7383" priority="2453">
      <formula>LEN(TRIM(A96))=0</formula>
    </cfRule>
  </conditionalFormatting>
  <conditionalFormatting sqref="A86:A87">
    <cfRule type="containsBlanks" dxfId="7382" priority="2432">
      <formula>LEN(TRIM(A86))=0</formula>
    </cfRule>
  </conditionalFormatting>
  <conditionalFormatting sqref="A89">
    <cfRule type="containsBlanks" dxfId="7381" priority="2392">
      <formula>LEN(TRIM(A89))=0</formula>
    </cfRule>
  </conditionalFormatting>
  <conditionalFormatting sqref="A131">
    <cfRule type="containsBlanks" dxfId="7380" priority="2196">
      <formula>LEN(TRIM(A131))=0</formula>
    </cfRule>
  </conditionalFormatting>
  <conditionalFormatting sqref="U147 X147:AI147">
    <cfRule type="expression" dxfId="7379" priority="2187">
      <formula>AND($H147&lt;&gt;"",$I147&lt;&gt;"",$J147&lt;&gt;"")</formula>
    </cfRule>
    <cfRule type="expression" dxfId="7378" priority="2188">
      <formula>AND($H147&lt;&gt;"",$I147&lt;&gt;"",$J147="")</formula>
    </cfRule>
    <cfRule type="expression" dxfId="7377" priority="2189">
      <formula>AND($H147&lt;&gt;"",$I147="",$J147="")</formula>
    </cfRule>
  </conditionalFormatting>
  <conditionalFormatting sqref="A88">
    <cfRule type="containsBlanks" dxfId="7376" priority="2383">
      <formula>LEN(TRIM(A88))=0</formula>
    </cfRule>
  </conditionalFormatting>
  <conditionalFormatting sqref="A90">
    <cfRule type="containsBlanks" dxfId="7375" priority="2371">
      <formula>LEN(TRIM(A90))=0</formula>
    </cfRule>
  </conditionalFormatting>
  <conditionalFormatting sqref="A92">
    <cfRule type="containsBlanks" dxfId="7374" priority="2365">
      <formula>LEN(TRIM(A92))=0</formula>
    </cfRule>
  </conditionalFormatting>
  <conditionalFormatting sqref="A91">
    <cfRule type="containsBlanks" dxfId="7373" priority="2356">
      <formula>LEN(TRIM(A91))=0</formula>
    </cfRule>
  </conditionalFormatting>
  <conditionalFormatting sqref="A93">
    <cfRule type="containsBlanks" dxfId="7372" priority="2344">
      <formula>LEN(TRIM(A93))=0</formula>
    </cfRule>
  </conditionalFormatting>
  <conditionalFormatting sqref="A94">
    <cfRule type="containsBlanks" dxfId="7371" priority="2338">
      <formula>LEN(TRIM(A94))=0</formula>
    </cfRule>
  </conditionalFormatting>
  <conditionalFormatting sqref="A95">
    <cfRule type="containsBlanks" dxfId="7370" priority="2329">
      <formula>LEN(TRIM(A95))=0</formula>
    </cfRule>
  </conditionalFormatting>
  <conditionalFormatting sqref="X156:AI157 U138 X138:AI138 U156:U157">
    <cfRule type="expression" dxfId="7369" priority="2314">
      <formula>AND($H138&lt;&gt;"",$I138&lt;&gt;"",$J138&lt;&gt;"")</formula>
    </cfRule>
    <cfRule type="expression" dxfId="7368" priority="2315">
      <formula>AND($H138&lt;&gt;"",$I138&lt;&gt;"",$J138="")</formula>
    </cfRule>
    <cfRule type="expression" dxfId="7367" priority="2316">
      <formula>AND($H138&lt;&gt;"",$I138="",$J138="")</formula>
    </cfRule>
  </conditionalFormatting>
  <conditionalFormatting sqref="A157">
    <cfRule type="containsBlanks" dxfId="7366" priority="2311">
      <formula>LEN(TRIM(A157))=0</formula>
    </cfRule>
  </conditionalFormatting>
  <conditionalFormatting sqref="A121">
    <cfRule type="containsBlanks" dxfId="7365" priority="2310">
      <formula>LEN(TRIM(A121))=0</formula>
    </cfRule>
  </conditionalFormatting>
  <conditionalFormatting sqref="A123">
    <cfRule type="containsBlanks" dxfId="7364" priority="2309">
      <formula>LEN(TRIM(A123))=0</formula>
    </cfRule>
  </conditionalFormatting>
  <conditionalFormatting sqref="A122">
    <cfRule type="containsBlanks" dxfId="7363" priority="2308">
      <formula>LEN(TRIM(A122))=0</formula>
    </cfRule>
  </conditionalFormatting>
  <conditionalFormatting sqref="A124">
    <cfRule type="containsBlanks" dxfId="7362" priority="2307">
      <formula>LEN(TRIM(A124))=0</formula>
    </cfRule>
  </conditionalFormatting>
  <conditionalFormatting sqref="A139">
    <cfRule type="containsBlanks" dxfId="7361" priority="2306">
      <formula>LEN(TRIM(A139))=0</formula>
    </cfRule>
  </conditionalFormatting>
  <conditionalFormatting sqref="A138">
    <cfRule type="containsBlanks" dxfId="7360" priority="2305">
      <formula>LEN(TRIM(A138))=0</formula>
    </cfRule>
  </conditionalFormatting>
  <conditionalFormatting sqref="A154">
    <cfRule type="containsBlanks" dxfId="7359" priority="2304">
      <formula>LEN(TRIM(A154))=0</formula>
    </cfRule>
  </conditionalFormatting>
  <conditionalFormatting sqref="A155">
    <cfRule type="containsBlanks" dxfId="7358" priority="2303">
      <formula>LEN(TRIM(A155))=0</formula>
    </cfRule>
  </conditionalFormatting>
  <conditionalFormatting sqref="A156">
    <cfRule type="containsBlanks" dxfId="7357" priority="2302">
      <formula>LEN(TRIM(A156))=0</formula>
    </cfRule>
  </conditionalFormatting>
  <conditionalFormatting sqref="H140:J140">
    <cfRule type="expression" dxfId="7356" priority="2299">
      <formula>AND($H140&lt;&gt;"",$I140&lt;&gt;"",$J140&lt;&gt;"")</formula>
    </cfRule>
    <cfRule type="expression" dxfId="7355" priority="2300">
      <formula>AND($H140&lt;&gt;"",$I140&lt;&gt;"",$J140="")</formula>
    </cfRule>
    <cfRule type="expression" dxfId="7354" priority="2301">
      <formula>AND($H140&lt;&gt;"",$I140="",$J140="")</formula>
    </cfRule>
  </conditionalFormatting>
  <conditionalFormatting sqref="X140:Z140 U140">
    <cfRule type="expression" dxfId="7353" priority="2296">
      <formula>AND($H140&lt;&gt;"",$I140&lt;&gt;"",$J140&lt;&gt;"")</formula>
    </cfRule>
    <cfRule type="expression" dxfId="7352" priority="2297">
      <formula>AND($H140&lt;&gt;"",$I140&lt;&gt;"",$J140="")</formula>
    </cfRule>
    <cfRule type="expression" dxfId="7351" priority="2298">
      <formula>AND($H140&lt;&gt;"",$I140="",$J140="")</formula>
    </cfRule>
  </conditionalFormatting>
  <conditionalFormatting sqref="H140">
    <cfRule type="expression" dxfId="7350" priority="2295">
      <formula>AND($H140&lt;&gt;"",$I140&lt;&gt;"")</formula>
    </cfRule>
  </conditionalFormatting>
  <conditionalFormatting sqref="I140">
    <cfRule type="expression" dxfId="7349" priority="2294">
      <formula>AND($I140&lt;&gt;"",$J140&lt;&gt;"")</formula>
    </cfRule>
  </conditionalFormatting>
  <conditionalFormatting sqref="A140">
    <cfRule type="containsBlanks" dxfId="7348" priority="2293">
      <formula>LEN(TRIM(A140))=0</formula>
    </cfRule>
  </conditionalFormatting>
  <conditionalFormatting sqref="AA140:AB140">
    <cfRule type="expression" dxfId="7347" priority="2290">
      <formula>AND($H140&lt;&gt;"",$I140&lt;&gt;"",$J140&lt;&gt;"")</formula>
    </cfRule>
    <cfRule type="expression" dxfId="7346" priority="2291">
      <formula>AND($H140&lt;&gt;"",$I140&lt;&gt;"",$J140="")</formula>
    </cfRule>
    <cfRule type="expression" dxfId="7345" priority="2292">
      <formula>AND($H140&lt;&gt;"",$I140="",$J140="")</formula>
    </cfRule>
  </conditionalFormatting>
  <conditionalFormatting sqref="AC140:AD140">
    <cfRule type="expression" dxfId="7344" priority="2287">
      <formula>AND($H140&lt;&gt;"",$I140&lt;&gt;"",$J140&lt;&gt;"")</formula>
    </cfRule>
    <cfRule type="expression" dxfId="7343" priority="2288">
      <formula>AND($H140&lt;&gt;"",$I140&lt;&gt;"",$J140="")</formula>
    </cfRule>
    <cfRule type="expression" dxfId="7342" priority="2289">
      <formula>AND($H140&lt;&gt;"",$I140="",$J140="")</formula>
    </cfRule>
  </conditionalFormatting>
  <conditionalFormatting sqref="AE140:AH140">
    <cfRule type="expression" dxfId="7341" priority="2284">
      <formula>AND($H140&lt;&gt;"",$I140&lt;&gt;"",$J140&lt;&gt;"")</formula>
    </cfRule>
    <cfRule type="expression" dxfId="7340" priority="2285">
      <formula>AND($H140&lt;&gt;"",$I140&lt;&gt;"",$J140="")</formula>
    </cfRule>
    <cfRule type="expression" dxfId="7339" priority="2286">
      <formula>AND($H140&lt;&gt;"",$I140="",$J140="")</formula>
    </cfRule>
  </conditionalFormatting>
  <conditionalFormatting sqref="AI140">
    <cfRule type="expression" dxfId="7338" priority="2281">
      <formula>AND($H140&lt;&gt;"",$I140&lt;&gt;"",$J140&lt;&gt;"")</formula>
    </cfRule>
    <cfRule type="expression" dxfId="7337" priority="2282">
      <formula>AND($H140&lt;&gt;"",$I140&lt;&gt;"",$J140="")</formula>
    </cfRule>
    <cfRule type="expression" dxfId="7336" priority="2283">
      <formula>AND($H140&lt;&gt;"",$I140="",$J140="")</formula>
    </cfRule>
  </conditionalFormatting>
  <conditionalFormatting sqref="X125:AI125 U125 H125:J127">
    <cfRule type="expression" dxfId="7335" priority="2278">
      <formula>AND($H125&lt;&gt;"",$I125&lt;&gt;"",$J125&lt;&gt;"")</formula>
    </cfRule>
    <cfRule type="expression" dxfId="7334" priority="2279">
      <formula>AND($H125&lt;&gt;"",$I125&lt;&gt;"",$J125="")</formula>
    </cfRule>
    <cfRule type="expression" dxfId="7333" priority="2280">
      <formula>AND($H125&lt;&gt;"",$I125="",$J125="")</formula>
    </cfRule>
  </conditionalFormatting>
  <conditionalFormatting sqref="H125:H127">
    <cfRule type="expression" dxfId="7332" priority="2277">
      <formula>AND($H125&lt;&gt;"",$I125&lt;&gt;"")</formula>
    </cfRule>
  </conditionalFormatting>
  <conditionalFormatting sqref="I125:I127">
    <cfRule type="expression" dxfId="7331" priority="2276">
      <formula>AND($I125&lt;&gt;"",$J125&lt;&gt;"")</formula>
    </cfRule>
  </conditionalFormatting>
  <conditionalFormatting sqref="A126">
    <cfRule type="containsBlanks" dxfId="7330" priority="2275">
      <formula>LEN(TRIM(A126))=0</formula>
    </cfRule>
  </conditionalFormatting>
  <conditionalFormatting sqref="A125">
    <cfRule type="containsBlanks" dxfId="7329" priority="2274">
      <formula>LEN(TRIM(A125))=0</formula>
    </cfRule>
  </conditionalFormatting>
  <conditionalFormatting sqref="A127">
    <cfRule type="containsBlanks" dxfId="7328" priority="2273">
      <formula>LEN(TRIM(A127))=0</formula>
    </cfRule>
  </conditionalFormatting>
  <conditionalFormatting sqref="H141:J142">
    <cfRule type="expression" dxfId="7327" priority="2270">
      <formula>AND($H141&lt;&gt;"",$I141&lt;&gt;"",$J141&lt;&gt;"")</formula>
    </cfRule>
    <cfRule type="expression" dxfId="7326" priority="2271">
      <formula>AND($H141&lt;&gt;"",$I141&lt;&gt;"",$J141="")</formula>
    </cfRule>
    <cfRule type="expression" dxfId="7325" priority="2272">
      <formula>AND($H141&lt;&gt;"",$I141="",$J141="")</formula>
    </cfRule>
  </conditionalFormatting>
  <conditionalFormatting sqref="H141:H142">
    <cfRule type="expression" dxfId="7324" priority="2269">
      <formula>AND($H141&lt;&gt;"",$I141&lt;&gt;"")</formula>
    </cfRule>
  </conditionalFormatting>
  <conditionalFormatting sqref="I141:I142">
    <cfRule type="expression" dxfId="7323" priority="2268">
      <formula>AND($I141&lt;&gt;"",$J141&lt;&gt;"")</formula>
    </cfRule>
  </conditionalFormatting>
  <conditionalFormatting sqref="U141 X141:AI141">
    <cfRule type="expression" dxfId="7322" priority="2265">
      <formula>AND($H141&lt;&gt;"",$I141&lt;&gt;"",$J141&lt;&gt;"")</formula>
    </cfRule>
    <cfRule type="expression" dxfId="7321" priority="2266">
      <formula>AND($H141&lt;&gt;"",$I141&lt;&gt;"",$J141="")</formula>
    </cfRule>
    <cfRule type="expression" dxfId="7320" priority="2267">
      <formula>AND($H141&lt;&gt;"",$I141="",$J141="")</formula>
    </cfRule>
  </conditionalFormatting>
  <conditionalFormatting sqref="A142">
    <cfRule type="containsBlanks" dxfId="7319" priority="2264">
      <formula>LEN(TRIM(A142))=0</formula>
    </cfRule>
  </conditionalFormatting>
  <conditionalFormatting sqref="A141">
    <cfRule type="containsBlanks" dxfId="7318" priority="2263">
      <formula>LEN(TRIM(A141))=0</formula>
    </cfRule>
  </conditionalFormatting>
  <conditionalFormatting sqref="H143:J143">
    <cfRule type="expression" dxfId="7317" priority="2260">
      <formula>AND($H143&lt;&gt;"",$I143&lt;&gt;"",$J143&lt;&gt;"")</formula>
    </cfRule>
    <cfRule type="expression" dxfId="7316" priority="2261">
      <formula>AND($H143&lt;&gt;"",$I143&lt;&gt;"",$J143="")</formula>
    </cfRule>
    <cfRule type="expression" dxfId="7315" priority="2262">
      <formula>AND($H143&lt;&gt;"",$I143="",$J143="")</formula>
    </cfRule>
  </conditionalFormatting>
  <conditionalFormatting sqref="X143:Z143 U143">
    <cfRule type="expression" dxfId="7314" priority="2257">
      <formula>AND($H143&lt;&gt;"",$I143&lt;&gt;"",$J143&lt;&gt;"")</formula>
    </cfRule>
    <cfRule type="expression" dxfId="7313" priority="2258">
      <formula>AND($H143&lt;&gt;"",$I143&lt;&gt;"",$J143="")</formula>
    </cfRule>
    <cfRule type="expression" dxfId="7312" priority="2259">
      <formula>AND($H143&lt;&gt;"",$I143="",$J143="")</formula>
    </cfRule>
  </conditionalFormatting>
  <conditionalFormatting sqref="H143">
    <cfRule type="expression" dxfId="7311" priority="2256">
      <formula>AND($H143&lt;&gt;"",$I143&lt;&gt;"")</formula>
    </cfRule>
  </conditionalFormatting>
  <conditionalFormatting sqref="I143">
    <cfRule type="expression" dxfId="7310" priority="2255">
      <formula>AND($I143&lt;&gt;"",$J143&lt;&gt;"")</formula>
    </cfRule>
  </conditionalFormatting>
  <conditionalFormatting sqref="A143">
    <cfRule type="containsBlanks" dxfId="7309" priority="2254">
      <formula>LEN(TRIM(A143))=0</formula>
    </cfRule>
  </conditionalFormatting>
  <conditionalFormatting sqref="AA143:AB143">
    <cfRule type="expression" dxfId="7308" priority="2251">
      <formula>AND($H143&lt;&gt;"",$I143&lt;&gt;"",$J143&lt;&gt;"")</formula>
    </cfRule>
    <cfRule type="expression" dxfId="7307" priority="2252">
      <formula>AND($H143&lt;&gt;"",$I143&lt;&gt;"",$J143="")</formula>
    </cfRule>
    <cfRule type="expression" dxfId="7306" priority="2253">
      <formula>AND($H143&lt;&gt;"",$I143="",$J143="")</formula>
    </cfRule>
  </conditionalFormatting>
  <conditionalFormatting sqref="AC143:AD143">
    <cfRule type="expression" dxfId="7305" priority="2248">
      <formula>AND($H143&lt;&gt;"",$I143&lt;&gt;"",$J143&lt;&gt;"")</formula>
    </cfRule>
    <cfRule type="expression" dxfId="7304" priority="2249">
      <formula>AND($H143&lt;&gt;"",$I143&lt;&gt;"",$J143="")</formula>
    </cfRule>
    <cfRule type="expression" dxfId="7303" priority="2250">
      <formula>AND($H143&lt;&gt;"",$I143="",$J143="")</formula>
    </cfRule>
  </conditionalFormatting>
  <conditionalFormatting sqref="AE143:AH143">
    <cfRule type="expression" dxfId="7302" priority="2245">
      <formula>AND($H143&lt;&gt;"",$I143&lt;&gt;"",$J143&lt;&gt;"")</formula>
    </cfRule>
    <cfRule type="expression" dxfId="7301" priority="2246">
      <formula>AND($H143&lt;&gt;"",$I143&lt;&gt;"",$J143="")</formula>
    </cfRule>
    <cfRule type="expression" dxfId="7300" priority="2247">
      <formula>AND($H143&lt;&gt;"",$I143="",$J143="")</formula>
    </cfRule>
  </conditionalFormatting>
  <conditionalFormatting sqref="AI143">
    <cfRule type="expression" dxfId="7299" priority="2242">
      <formula>AND($H143&lt;&gt;"",$I143&lt;&gt;"",$J143&lt;&gt;"")</formula>
    </cfRule>
    <cfRule type="expression" dxfId="7298" priority="2243">
      <formula>AND($H143&lt;&gt;"",$I143&lt;&gt;"",$J143="")</formula>
    </cfRule>
    <cfRule type="expression" dxfId="7297" priority="2244">
      <formula>AND($H143&lt;&gt;"",$I143="",$J143="")</formula>
    </cfRule>
  </conditionalFormatting>
  <conditionalFormatting sqref="X128:AI128 U128 H128:J130">
    <cfRule type="expression" dxfId="7296" priority="2239">
      <formula>AND($H128&lt;&gt;"",$I128&lt;&gt;"",$J128&lt;&gt;"")</formula>
    </cfRule>
    <cfRule type="expression" dxfId="7295" priority="2240">
      <formula>AND($H128&lt;&gt;"",$I128&lt;&gt;"",$J128="")</formula>
    </cfRule>
    <cfRule type="expression" dxfId="7294" priority="2241">
      <formula>AND($H128&lt;&gt;"",$I128="",$J128="")</formula>
    </cfRule>
  </conditionalFormatting>
  <conditionalFormatting sqref="H128:H130">
    <cfRule type="expression" dxfId="7293" priority="2238">
      <formula>AND($H128&lt;&gt;"",$I128&lt;&gt;"")</formula>
    </cfRule>
  </conditionalFormatting>
  <conditionalFormatting sqref="I128:I130">
    <cfRule type="expression" dxfId="7292" priority="2237">
      <formula>AND($I128&lt;&gt;"",$J128&lt;&gt;"")</formula>
    </cfRule>
  </conditionalFormatting>
  <conditionalFormatting sqref="A129">
    <cfRule type="containsBlanks" dxfId="7291" priority="2236">
      <formula>LEN(TRIM(A129))=0</formula>
    </cfRule>
  </conditionalFormatting>
  <conditionalFormatting sqref="A128">
    <cfRule type="containsBlanks" dxfId="7290" priority="2235">
      <formula>LEN(TRIM(A128))=0</formula>
    </cfRule>
  </conditionalFormatting>
  <conditionalFormatting sqref="A130">
    <cfRule type="containsBlanks" dxfId="7289" priority="2234">
      <formula>LEN(TRIM(A130))=0</formula>
    </cfRule>
  </conditionalFormatting>
  <conditionalFormatting sqref="H144:J145">
    <cfRule type="expression" dxfId="7288" priority="2231">
      <formula>AND($H144&lt;&gt;"",$I144&lt;&gt;"",$J144&lt;&gt;"")</formula>
    </cfRule>
    <cfRule type="expression" dxfId="7287" priority="2232">
      <formula>AND($H144&lt;&gt;"",$I144&lt;&gt;"",$J144="")</formula>
    </cfRule>
    <cfRule type="expression" dxfId="7286" priority="2233">
      <formula>AND($H144&lt;&gt;"",$I144="",$J144="")</formula>
    </cfRule>
  </conditionalFormatting>
  <conditionalFormatting sqref="H144:H145">
    <cfRule type="expression" dxfId="7285" priority="2230">
      <formula>AND($H144&lt;&gt;"",$I144&lt;&gt;"")</formula>
    </cfRule>
  </conditionalFormatting>
  <conditionalFormatting sqref="I144:I145">
    <cfRule type="expression" dxfId="7284" priority="2229">
      <formula>AND($I144&lt;&gt;"",$J144&lt;&gt;"")</formula>
    </cfRule>
  </conditionalFormatting>
  <conditionalFormatting sqref="U144 X144:AI144">
    <cfRule type="expression" dxfId="7283" priority="2226">
      <formula>AND($H144&lt;&gt;"",$I144&lt;&gt;"",$J144&lt;&gt;"")</formula>
    </cfRule>
    <cfRule type="expression" dxfId="7282" priority="2227">
      <formula>AND($H144&lt;&gt;"",$I144&lt;&gt;"",$J144="")</formula>
    </cfRule>
    <cfRule type="expression" dxfId="7281" priority="2228">
      <formula>AND($H144&lt;&gt;"",$I144="",$J144="")</formula>
    </cfRule>
  </conditionalFormatting>
  <conditionalFormatting sqref="A145">
    <cfRule type="containsBlanks" dxfId="7280" priority="2225">
      <formula>LEN(TRIM(A145))=0</formula>
    </cfRule>
  </conditionalFormatting>
  <conditionalFormatting sqref="A144">
    <cfRule type="containsBlanks" dxfId="7279" priority="2224">
      <formula>LEN(TRIM(A144))=0</formula>
    </cfRule>
  </conditionalFormatting>
  <conditionalFormatting sqref="H146:J146">
    <cfRule type="expression" dxfId="7278" priority="2221">
      <formula>AND($H146&lt;&gt;"",$I146&lt;&gt;"",$J146&lt;&gt;"")</formula>
    </cfRule>
    <cfRule type="expression" dxfId="7277" priority="2222">
      <formula>AND($H146&lt;&gt;"",$I146&lt;&gt;"",$J146="")</formula>
    </cfRule>
    <cfRule type="expression" dxfId="7276" priority="2223">
      <formula>AND($H146&lt;&gt;"",$I146="",$J146="")</formula>
    </cfRule>
  </conditionalFormatting>
  <conditionalFormatting sqref="X146:Z146 U146">
    <cfRule type="expression" dxfId="7275" priority="2218">
      <formula>AND($H146&lt;&gt;"",$I146&lt;&gt;"",$J146&lt;&gt;"")</formula>
    </cfRule>
    <cfRule type="expression" dxfId="7274" priority="2219">
      <formula>AND($H146&lt;&gt;"",$I146&lt;&gt;"",$J146="")</formula>
    </cfRule>
    <cfRule type="expression" dxfId="7273" priority="2220">
      <formula>AND($H146&lt;&gt;"",$I146="",$J146="")</formula>
    </cfRule>
  </conditionalFormatting>
  <conditionalFormatting sqref="H146">
    <cfRule type="expression" dxfId="7272" priority="2217">
      <formula>AND($H146&lt;&gt;"",$I146&lt;&gt;"")</formula>
    </cfRule>
  </conditionalFormatting>
  <conditionalFormatting sqref="I146">
    <cfRule type="expression" dxfId="7271" priority="2216">
      <formula>AND($I146&lt;&gt;"",$J146&lt;&gt;"")</formula>
    </cfRule>
  </conditionalFormatting>
  <conditionalFormatting sqref="A146">
    <cfRule type="containsBlanks" dxfId="7270" priority="2215">
      <formula>LEN(TRIM(A146))=0</formula>
    </cfRule>
  </conditionalFormatting>
  <conditionalFormatting sqref="AA146:AB146">
    <cfRule type="expression" dxfId="7269" priority="2212">
      <formula>AND($H146&lt;&gt;"",$I146&lt;&gt;"",$J146&lt;&gt;"")</formula>
    </cfRule>
    <cfRule type="expression" dxfId="7268" priority="2213">
      <formula>AND($H146&lt;&gt;"",$I146&lt;&gt;"",$J146="")</formula>
    </cfRule>
    <cfRule type="expression" dxfId="7267" priority="2214">
      <formula>AND($H146&lt;&gt;"",$I146="",$J146="")</formula>
    </cfRule>
  </conditionalFormatting>
  <conditionalFormatting sqref="AC146:AD146">
    <cfRule type="expression" dxfId="7266" priority="2209">
      <formula>AND($H146&lt;&gt;"",$I146&lt;&gt;"",$J146&lt;&gt;"")</formula>
    </cfRule>
    <cfRule type="expression" dxfId="7265" priority="2210">
      <formula>AND($H146&lt;&gt;"",$I146&lt;&gt;"",$J146="")</formula>
    </cfRule>
    <cfRule type="expression" dxfId="7264" priority="2211">
      <formula>AND($H146&lt;&gt;"",$I146="",$J146="")</formula>
    </cfRule>
  </conditionalFormatting>
  <conditionalFormatting sqref="AE146:AH146">
    <cfRule type="expression" dxfId="7263" priority="2206">
      <formula>AND($H146&lt;&gt;"",$I146&lt;&gt;"",$J146&lt;&gt;"")</formula>
    </cfRule>
    <cfRule type="expression" dxfId="7262" priority="2207">
      <formula>AND($H146&lt;&gt;"",$I146&lt;&gt;"",$J146="")</formula>
    </cfRule>
    <cfRule type="expression" dxfId="7261" priority="2208">
      <formula>AND($H146&lt;&gt;"",$I146="",$J146="")</formula>
    </cfRule>
  </conditionalFormatting>
  <conditionalFormatting sqref="AI146">
    <cfRule type="expression" dxfId="7260" priority="2203">
      <formula>AND($H146&lt;&gt;"",$I146&lt;&gt;"",$J146&lt;&gt;"")</formula>
    </cfRule>
    <cfRule type="expression" dxfId="7259" priority="2204">
      <formula>AND($H146&lt;&gt;"",$I146&lt;&gt;"",$J146="")</formula>
    </cfRule>
    <cfRule type="expression" dxfId="7258" priority="2205">
      <formula>AND($H146&lt;&gt;"",$I146="",$J146="")</formula>
    </cfRule>
  </conditionalFormatting>
  <conditionalFormatting sqref="X131:AI131 U131 H131:J133">
    <cfRule type="expression" dxfId="7257" priority="2200">
      <formula>AND($H131&lt;&gt;"",$I131&lt;&gt;"",$J131&lt;&gt;"")</formula>
    </cfRule>
    <cfRule type="expression" dxfId="7256" priority="2201">
      <formula>AND($H131&lt;&gt;"",$I131&lt;&gt;"",$J131="")</formula>
    </cfRule>
    <cfRule type="expression" dxfId="7255" priority="2202">
      <formula>AND($H131&lt;&gt;"",$I131="",$J131="")</formula>
    </cfRule>
  </conditionalFormatting>
  <conditionalFormatting sqref="H131:H133">
    <cfRule type="expression" dxfId="7254" priority="2199">
      <formula>AND($H131&lt;&gt;"",$I131&lt;&gt;"")</formula>
    </cfRule>
  </conditionalFormatting>
  <conditionalFormatting sqref="I131:I133">
    <cfRule type="expression" dxfId="7253" priority="2198">
      <formula>AND($I131&lt;&gt;"",$J131&lt;&gt;"")</formula>
    </cfRule>
  </conditionalFormatting>
  <conditionalFormatting sqref="A132">
    <cfRule type="containsBlanks" dxfId="7252" priority="2197">
      <formula>LEN(TRIM(A132))=0</formula>
    </cfRule>
  </conditionalFormatting>
  <conditionalFormatting sqref="A133">
    <cfRule type="containsBlanks" dxfId="7251" priority="2195">
      <formula>LEN(TRIM(A133))=0</formula>
    </cfRule>
  </conditionalFormatting>
  <conditionalFormatting sqref="H147:J148">
    <cfRule type="expression" dxfId="7250" priority="2192">
      <formula>AND($H147&lt;&gt;"",$I147&lt;&gt;"",$J147&lt;&gt;"")</formula>
    </cfRule>
    <cfRule type="expression" dxfId="7249" priority="2193">
      <formula>AND($H147&lt;&gt;"",$I147&lt;&gt;"",$J147="")</formula>
    </cfRule>
    <cfRule type="expression" dxfId="7248" priority="2194">
      <formula>AND($H147&lt;&gt;"",$I147="",$J147="")</formula>
    </cfRule>
  </conditionalFormatting>
  <conditionalFormatting sqref="H147:H148">
    <cfRule type="expression" dxfId="7247" priority="2191">
      <formula>AND($H147&lt;&gt;"",$I147&lt;&gt;"")</formula>
    </cfRule>
  </conditionalFormatting>
  <conditionalFormatting sqref="I147:I148">
    <cfRule type="expression" dxfId="7246" priority="2190">
      <formula>AND($I147&lt;&gt;"",$J147&lt;&gt;"")</formula>
    </cfRule>
  </conditionalFormatting>
  <conditionalFormatting sqref="A148">
    <cfRule type="containsBlanks" dxfId="7245" priority="2186">
      <formula>LEN(TRIM(A148))=0</formula>
    </cfRule>
  </conditionalFormatting>
  <conditionalFormatting sqref="A147">
    <cfRule type="containsBlanks" dxfId="7244" priority="2185">
      <formula>LEN(TRIM(A147))=0</formula>
    </cfRule>
  </conditionalFormatting>
  <conditionalFormatting sqref="H149:J149">
    <cfRule type="expression" dxfId="7243" priority="2182">
      <formula>AND($H149&lt;&gt;"",$I149&lt;&gt;"",$J149&lt;&gt;"")</formula>
    </cfRule>
    <cfRule type="expression" dxfId="7242" priority="2183">
      <formula>AND($H149&lt;&gt;"",$I149&lt;&gt;"",$J149="")</formula>
    </cfRule>
    <cfRule type="expression" dxfId="7241" priority="2184">
      <formula>AND($H149&lt;&gt;"",$I149="",$J149="")</formula>
    </cfRule>
  </conditionalFormatting>
  <conditionalFormatting sqref="X149:Z149 U149">
    <cfRule type="expression" dxfId="7240" priority="2179">
      <formula>AND($H149&lt;&gt;"",$I149&lt;&gt;"",$J149&lt;&gt;"")</formula>
    </cfRule>
    <cfRule type="expression" dxfId="7239" priority="2180">
      <formula>AND($H149&lt;&gt;"",$I149&lt;&gt;"",$J149="")</formula>
    </cfRule>
    <cfRule type="expression" dxfId="7238" priority="2181">
      <formula>AND($H149&lt;&gt;"",$I149="",$J149="")</formula>
    </cfRule>
  </conditionalFormatting>
  <conditionalFormatting sqref="H149">
    <cfRule type="expression" dxfId="7237" priority="2178">
      <formula>AND($H149&lt;&gt;"",$I149&lt;&gt;"")</formula>
    </cfRule>
  </conditionalFormatting>
  <conditionalFormatting sqref="I149">
    <cfRule type="expression" dxfId="7236" priority="2177">
      <formula>AND($I149&lt;&gt;"",$J149&lt;&gt;"")</formula>
    </cfRule>
  </conditionalFormatting>
  <conditionalFormatting sqref="A149">
    <cfRule type="containsBlanks" dxfId="7235" priority="2176">
      <formula>LEN(TRIM(A149))=0</formula>
    </cfRule>
  </conditionalFormatting>
  <conditionalFormatting sqref="AA149:AB149">
    <cfRule type="expression" dxfId="7234" priority="2173">
      <formula>AND($H149&lt;&gt;"",$I149&lt;&gt;"",$J149&lt;&gt;"")</formula>
    </cfRule>
    <cfRule type="expression" dxfId="7233" priority="2174">
      <formula>AND($H149&lt;&gt;"",$I149&lt;&gt;"",$J149="")</formula>
    </cfRule>
    <cfRule type="expression" dxfId="7232" priority="2175">
      <formula>AND($H149&lt;&gt;"",$I149="",$J149="")</formula>
    </cfRule>
  </conditionalFormatting>
  <conditionalFormatting sqref="AC149:AD149">
    <cfRule type="expression" dxfId="7231" priority="2170">
      <formula>AND($H149&lt;&gt;"",$I149&lt;&gt;"",$J149&lt;&gt;"")</formula>
    </cfRule>
    <cfRule type="expression" dxfId="7230" priority="2171">
      <formula>AND($H149&lt;&gt;"",$I149&lt;&gt;"",$J149="")</formula>
    </cfRule>
    <cfRule type="expression" dxfId="7229" priority="2172">
      <formula>AND($H149&lt;&gt;"",$I149="",$J149="")</formula>
    </cfRule>
  </conditionalFormatting>
  <conditionalFormatting sqref="AE149:AH149">
    <cfRule type="expression" dxfId="7228" priority="2167">
      <formula>AND($H149&lt;&gt;"",$I149&lt;&gt;"",$J149&lt;&gt;"")</formula>
    </cfRule>
    <cfRule type="expression" dxfId="7227" priority="2168">
      <formula>AND($H149&lt;&gt;"",$I149&lt;&gt;"",$J149="")</formula>
    </cfRule>
    <cfRule type="expression" dxfId="7226" priority="2169">
      <formula>AND($H149&lt;&gt;"",$I149="",$J149="")</formula>
    </cfRule>
  </conditionalFormatting>
  <conditionalFormatting sqref="AI149">
    <cfRule type="expression" dxfId="7225" priority="2164">
      <formula>AND($H149&lt;&gt;"",$I149&lt;&gt;"",$J149&lt;&gt;"")</formula>
    </cfRule>
    <cfRule type="expression" dxfId="7224" priority="2165">
      <formula>AND($H149&lt;&gt;"",$I149&lt;&gt;"",$J149="")</formula>
    </cfRule>
    <cfRule type="expression" dxfId="7223" priority="2166">
      <formula>AND($H149&lt;&gt;"",$I149="",$J149="")</formula>
    </cfRule>
  </conditionalFormatting>
  <conditionalFormatting sqref="X134:AI134 U134 H134:J136">
    <cfRule type="expression" dxfId="7222" priority="2161">
      <formula>AND($H134&lt;&gt;"",$I134&lt;&gt;"",$J134&lt;&gt;"")</formula>
    </cfRule>
    <cfRule type="expression" dxfId="7221" priority="2162">
      <formula>AND($H134&lt;&gt;"",$I134&lt;&gt;"",$J134="")</formula>
    </cfRule>
    <cfRule type="expression" dxfId="7220" priority="2163">
      <formula>AND($H134&lt;&gt;"",$I134="",$J134="")</formula>
    </cfRule>
  </conditionalFormatting>
  <conditionalFormatting sqref="H134:H136">
    <cfRule type="expression" dxfId="7219" priority="2160">
      <formula>AND($H134&lt;&gt;"",$I134&lt;&gt;"")</formula>
    </cfRule>
  </conditionalFormatting>
  <conditionalFormatting sqref="I134:I136">
    <cfRule type="expression" dxfId="7218" priority="2159">
      <formula>AND($I134&lt;&gt;"",$J134&lt;&gt;"")</formula>
    </cfRule>
  </conditionalFormatting>
  <conditionalFormatting sqref="A135">
    <cfRule type="containsBlanks" dxfId="7217" priority="2158">
      <formula>LEN(TRIM(A135))=0</formula>
    </cfRule>
  </conditionalFormatting>
  <conditionalFormatting sqref="A134">
    <cfRule type="containsBlanks" dxfId="7216" priority="2157">
      <formula>LEN(TRIM(A134))=0</formula>
    </cfRule>
  </conditionalFormatting>
  <conditionalFormatting sqref="A136">
    <cfRule type="containsBlanks" dxfId="7215" priority="2156">
      <formula>LEN(TRIM(A136))=0</formula>
    </cfRule>
  </conditionalFormatting>
  <conditionalFormatting sqref="H150:J151">
    <cfRule type="expression" dxfId="7214" priority="2153">
      <formula>AND($H150&lt;&gt;"",$I150&lt;&gt;"",$J150&lt;&gt;"")</formula>
    </cfRule>
    <cfRule type="expression" dxfId="7213" priority="2154">
      <formula>AND($H150&lt;&gt;"",$I150&lt;&gt;"",$J150="")</formula>
    </cfRule>
    <cfRule type="expression" dxfId="7212" priority="2155">
      <formula>AND($H150&lt;&gt;"",$I150="",$J150="")</formula>
    </cfRule>
  </conditionalFormatting>
  <conditionalFormatting sqref="H150:H151">
    <cfRule type="expression" dxfId="7211" priority="2152">
      <formula>AND($H150&lt;&gt;"",$I150&lt;&gt;"")</formula>
    </cfRule>
  </conditionalFormatting>
  <conditionalFormatting sqref="I150:I151">
    <cfRule type="expression" dxfId="7210" priority="2151">
      <formula>AND($I150&lt;&gt;"",$J150&lt;&gt;"")</formula>
    </cfRule>
  </conditionalFormatting>
  <conditionalFormatting sqref="U150 X150:AI150">
    <cfRule type="expression" dxfId="7209" priority="2148">
      <formula>AND($H150&lt;&gt;"",$I150&lt;&gt;"",$J150&lt;&gt;"")</formula>
    </cfRule>
    <cfRule type="expression" dxfId="7208" priority="2149">
      <formula>AND($H150&lt;&gt;"",$I150&lt;&gt;"",$J150="")</formula>
    </cfRule>
    <cfRule type="expression" dxfId="7207" priority="2150">
      <formula>AND($H150&lt;&gt;"",$I150="",$J150="")</formula>
    </cfRule>
  </conditionalFormatting>
  <conditionalFormatting sqref="A151">
    <cfRule type="containsBlanks" dxfId="7206" priority="2147">
      <formula>LEN(TRIM(A151))=0</formula>
    </cfRule>
  </conditionalFormatting>
  <conditionalFormatting sqref="A150">
    <cfRule type="containsBlanks" dxfId="7205" priority="2146">
      <formula>LEN(TRIM(A150))=0</formula>
    </cfRule>
  </conditionalFormatting>
  <conditionalFormatting sqref="H152:J152">
    <cfRule type="expression" dxfId="7204" priority="2143">
      <formula>AND($H152&lt;&gt;"",$I152&lt;&gt;"",$J152&lt;&gt;"")</formula>
    </cfRule>
    <cfRule type="expression" dxfId="7203" priority="2144">
      <formula>AND($H152&lt;&gt;"",$I152&lt;&gt;"",$J152="")</formula>
    </cfRule>
    <cfRule type="expression" dxfId="7202" priority="2145">
      <formula>AND($H152&lt;&gt;"",$I152="",$J152="")</formula>
    </cfRule>
  </conditionalFormatting>
  <conditionalFormatting sqref="X152:Z152 U152">
    <cfRule type="expression" dxfId="7201" priority="2140">
      <formula>AND($H152&lt;&gt;"",$I152&lt;&gt;"",$J152&lt;&gt;"")</formula>
    </cfRule>
    <cfRule type="expression" dxfId="7200" priority="2141">
      <formula>AND($H152&lt;&gt;"",$I152&lt;&gt;"",$J152="")</formula>
    </cfRule>
    <cfRule type="expression" dxfId="7199" priority="2142">
      <formula>AND($H152&lt;&gt;"",$I152="",$J152="")</formula>
    </cfRule>
  </conditionalFormatting>
  <conditionalFormatting sqref="H152">
    <cfRule type="expression" dxfId="7198" priority="2139">
      <formula>AND($H152&lt;&gt;"",$I152&lt;&gt;"")</formula>
    </cfRule>
  </conditionalFormatting>
  <conditionalFormatting sqref="I152">
    <cfRule type="expression" dxfId="7197" priority="2138">
      <formula>AND($I152&lt;&gt;"",$J152&lt;&gt;"")</formula>
    </cfRule>
  </conditionalFormatting>
  <conditionalFormatting sqref="A152">
    <cfRule type="containsBlanks" dxfId="7196" priority="2137">
      <formula>LEN(TRIM(A152))=0</formula>
    </cfRule>
  </conditionalFormatting>
  <conditionalFormatting sqref="AA152:AB152">
    <cfRule type="expression" dxfId="7195" priority="2134">
      <formula>AND($H152&lt;&gt;"",$I152&lt;&gt;"",$J152&lt;&gt;"")</formula>
    </cfRule>
    <cfRule type="expression" dxfId="7194" priority="2135">
      <formula>AND($H152&lt;&gt;"",$I152&lt;&gt;"",$J152="")</formula>
    </cfRule>
    <cfRule type="expression" dxfId="7193" priority="2136">
      <formula>AND($H152&lt;&gt;"",$I152="",$J152="")</formula>
    </cfRule>
  </conditionalFormatting>
  <conditionalFormatting sqref="AC152:AD152">
    <cfRule type="expression" dxfId="7192" priority="2131">
      <formula>AND($H152&lt;&gt;"",$I152&lt;&gt;"",$J152&lt;&gt;"")</formula>
    </cfRule>
    <cfRule type="expression" dxfId="7191" priority="2132">
      <formula>AND($H152&lt;&gt;"",$I152&lt;&gt;"",$J152="")</formula>
    </cfRule>
    <cfRule type="expression" dxfId="7190" priority="2133">
      <formula>AND($H152&lt;&gt;"",$I152="",$J152="")</formula>
    </cfRule>
  </conditionalFormatting>
  <conditionalFormatting sqref="AE152:AH152">
    <cfRule type="expression" dxfId="7189" priority="2128">
      <formula>AND($H152&lt;&gt;"",$I152&lt;&gt;"",$J152&lt;&gt;"")</formula>
    </cfRule>
    <cfRule type="expression" dxfId="7188" priority="2129">
      <formula>AND($H152&lt;&gt;"",$I152&lt;&gt;"",$J152="")</formula>
    </cfRule>
    <cfRule type="expression" dxfId="7187" priority="2130">
      <formula>AND($H152&lt;&gt;"",$I152="",$J152="")</formula>
    </cfRule>
  </conditionalFormatting>
  <conditionalFormatting sqref="AI152">
    <cfRule type="expression" dxfId="7186" priority="2125">
      <formula>AND($H152&lt;&gt;"",$I152&lt;&gt;"",$J152&lt;&gt;"")</formula>
    </cfRule>
    <cfRule type="expression" dxfId="7185" priority="2126">
      <formula>AND($H152&lt;&gt;"",$I152&lt;&gt;"",$J152="")</formula>
    </cfRule>
    <cfRule type="expression" dxfId="7184" priority="2127">
      <formula>AND($H152&lt;&gt;"",$I152="",$J152="")</formula>
    </cfRule>
  </conditionalFormatting>
  <conditionalFormatting sqref="H195:J195 H249:J249 H251:J251">
    <cfRule type="expression" dxfId="7183" priority="2122">
      <formula>AND($H195&lt;&gt;"",$I195&lt;&gt;"",$J195&lt;&gt;"")</formula>
    </cfRule>
    <cfRule type="expression" dxfId="7182" priority="2123">
      <formula>AND($H195&lt;&gt;"",$I195&lt;&gt;"",$J195="")</formula>
    </cfRule>
    <cfRule type="expression" dxfId="7181" priority="2124">
      <formula>AND($H195&lt;&gt;"",$I195="",$J195="")</formula>
    </cfRule>
  </conditionalFormatting>
  <conditionalFormatting sqref="X195:Z195 U195 U249 X249:Z249 X251:Z251 U251">
    <cfRule type="expression" dxfId="7180" priority="2119">
      <formula>AND($H195&lt;&gt;"",$I195&lt;&gt;"",$J195&lt;&gt;"")</formula>
    </cfRule>
    <cfRule type="expression" dxfId="7179" priority="2120">
      <formula>AND($H195&lt;&gt;"",$I195&lt;&gt;"",$J195="")</formula>
    </cfRule>
    <cfRule type="expression" dxfId="7178" priority="2121">
      <formula>AND($H195&lt;&gt;"",$I195="",$J195="")</formula>
    </cfRule>
  </conditionalFormatting>
  <conditionalFormatting sqref="H195 H249 H251">
    <cfRule type="expression" dxfId="7177" priority="2118">
      <formula>AND($H195&lt;&gt;"",$I195&lt;&gt;"")</formula>
    </cfRule>
  </conditionalFormatting>
  <conditionalFormatting sqref="I195 I249 I251">
    <cfRule type="expression" dxfId="7176" priority="2117">
      <formula>AND($I195&lt;&gt;"",$J195&lt;&gt;"")</formula>
    </cfRule>
  </conditionalFormatting>
  <conditionalFormatting sqref="A195 A249 A251">
    <cfRule type="containsBlanks" dxfId="7175" priority="2116">
      <formula>LEN(TRIM(A195))=0</formula>
    </cfRule>
  </conditionalFormatting>
  <conditionalFormatting sqref="AA195:AB195 AA249:AB249 AA251:AB251">
    <cfRule type="expression" dxfId="7174" priority="2113">
      <formula>AND($H195&lt;&gt;"",$I195&lt;&gt;"",$J195&lt;&gt;"")</formula>
    </cfRule>
    <cfRule type="expression" dxfId="7173" priority="2114">
      <formula>AND($H195&lt;&gt;"",$I195&lt;&gt;"",$J195="")</formula>
    </cfRule>
    <cfRule type="expression" dxfId="7172" priority="2115">
      <formula>AND($H195&lt;&gt;"",$I195="",$J195="")</formula>
    </cfRule>
  </conditionalFormatting>
  <conditionalFormatting sqref="AC195:AD195 AC249:AD249 AC251:AD251">
    <cfRule type="expression" dxfId="7171" priority="2110">
      <formula>AND($H195&lt;&gt;"",$I195&lt;&gt;"",$J195&lt;&gt;"")</formula>
    </cfRule>
    <cfRule type="expression" dxfId="7170" priority="2111">
      <formula>AND($H195&lt;&gt;"",$I195&lt;&gt;"",$J195="")</formula>
    </cfRule>
    <cfRule type="expression" dxfId="7169" priority="2112">
      <formula>AND($H195&lt;&gt;"",$I195="",$J195="")</formula>
    </cfRule>
  </conditionalFormatting>
  <conditionalFormatting sqref="AE195:AH195 AE249:AH249 AE251:AH251">
    <cfRule type="expression" dxfId="7168" priority="2107">
      <formula>AND($H195&lt;&gt;"",$I195&lt;&gt;"",$J195&lt;&gt;"")</formula>
    </cfRule>
    <cfRule type="expression" dxfId="7167" priority="2108">
      <formula>AND($H195&lt;&gt;"",$I195&lt;&gt;"",$J195="")</formula>
    </cfRule>
    <cfRule type="expression" dxfId="7166" priority="2109">
      <formula>AND($H195&lt;&gt;"",$I195="",$J195="")</formula>
    </cfRule>
  </conditionalFormatting>
  <conditionalFormatting sqref="AI195 AI249 AI251">
    <cfRule type="expression" dxfId="7165" priority="2104">
      <formula>AND($H195&lt;&gt;"",$I195&lt;&gt;"",$J195&lt;&gt;"")</formula>
    </cfRule>
    <cfRule type="expression" dxfId="7164" priority="2105">
      <formula>AND($H195&lt;&gt;"",$I195&lt;&gt;"",$J195="")</formula>
    </cfRule>
    <cfRule type="expression" dxfId="7163" priority="2106">
      <formula>AND($H195&lt;&gt;"",$I195="",$J195="")</formula>
    </cfRule>
  </conditionalFormatting>
  <conditionalFormatting sqref="X158:AI159 U158:U159 H158:J161 H176:J177 H193:J194">
    <cfRule type="expression" dxfId="7162" priority="2101">
      <formula>AND($H158&lt;&gt;"",$I158&lt;&gt;"",$J158&lt;&gt;"")</formula>
    </cfRule>
    <cfRule type="expression" dxfId="7161" priority="2102">
      <formula>AND($H158&lt;&gt;"",$I158&lt;&gt;"",$J158="")</formula>
    </cfRule>
    <cfRule type="expression" dxfId="7160" priority="2103">
      <formula>AND($H158&lt;&gt;"",$I158="",$J158="")</formula>
    </cfRule>
  </conditionalFormatting>
  <conditionalFormatting sqref="H158:H161 H176:H177 H193:H194">
    <cfRule type="expression" dxfId="7159" priority="2100">
      <formula>AND($H158&lt;&gt;"",$I158&lt;&gt;"")</formula>
    </cfRule>
  </conditionalFormatting>
  <conditionalFormatting sqref="I158:I161 I176:I177 I193:I194">
    <cfRule type="expression" dxfId="7158" priority="2099">
      <formula>AND($I158&lt;&gt;"",$J158&lt;&gt;"")</formula>
    </cfRule>
  </conditionalFormatting>
  <conditionalFormatting sqref="U176 X176:AI176">
    <cfRule type="expression" dxfId="7157" priority="2096">
      <formula>AND($H176&lt;&gt;"",$I176&lt;&gt;"",$J176&lt;&gt;"")</formula>
    </cfRule>
    <cfRule type="expression" dxfId="7156" priority="2097">
      <formula>AND($H176&lt;&gt;"",$I176&lt;&gt;"",$J176="")</formula>
    </cfRule>
    <cfRule type="expression" dxfId="7155" priority="2098">
      <formula>AND($H176&lt;&gt;"",$I176="",$J176="")</formula>
    </cfRule>
  </conditionalFormatting>
  <conditionalFormatting sqref="A158">
    <cfRule type="containsBlanks" dxfId="7154" priority="2095">
      <formula>LEN(TRIM(A158))=0</formula>
    </cfRule>
  </conditionalFormatting>
  <conditionalFormatting sqref="A160">
    <cfRule type="containsBlanks" dxfId="7153" priority="2094">
      <formula>LEN(TRIM(A160))=0</formula>
    </cfRule>
  </conditionalFormatting>
  <conditionalFormatting sqref="A159">
    <cfRule type="containsBlanks" dxfId="7152" priority="2093">
      <formula>LEN(TRIM(A159))=0</formula>
    </cfRule>
  </conditionalFormatting>
  <conditionalFormatting sqref="A161">
    <cfRule type="containsBlanks" dxfId="7151" priority="2092">
      <formula>LEN(TRIM(A161))=0</formula>
    </cfRule>
  </conditionalFormatting>
  <conditionalFormatting sqref="A177">
    <cfRule type="containsBlanks" dxfId="7150" priority="2091">
      <formula>LEN(TRIM(A177))=0</formula>
    </cfRule>
  </conditionalFormatting>
  <conditionalFormatting sqref="A176">
    <cfRule type="containsBlanks" dxfId="7149" priority="2090">
      <formula>LEN(TRIM(A176))=0</formula>
    </cfRule>
  </conditionalFormatting>
  <conditionalFormatting sqref="A193">
    <cfRule type="containsBlanks" dxfId="7148" priority="2089">
      <formula>LEN(TRIM(A193))=0</formula>
    </cfRule>
  </conditionalFormatting>
  <conditionalFormatting sqref="A194">
    <cfRule type="containsBlanks" dxfId="7147" priority="2088">
      <formula>LEN(TRIM(A194))=0</formula>
    </cfRule>
  </conditionalFormatting>
  <conditionalFormatting sqref="H178:J178">
    <cfRule type="expression" dxfId="7146" priority="2085">
      <formula>AND($H178&lt;&gt;"",$I178&lt;&gt;"",$J178&lt;&gt;"")</formula>
    </cfRule>
    <cfRule type="expression" dxfId="7145" priority="2086">
      <formula>AND($H178&lt;&gt;"",$I178&lt;&gt;"",$J178="")</formula>
    </cfRule>
    <cfRule type="expression" dxfId="7144" priority="2087">
      <formula>AND($H178&lt;&gt;"",$I178="",$J178="")</formula>
    </cfRule>
  </conditionalFormatting>
  <conditionalFormatting sqref="X178:Z178 U178">
    <cfRule type="expression" dxfId="7143" priority="2082">
      <formula>AND($H178&lt;&gt;"",$I178&lt;&gt;"",$J178&lt;&gt;"")</formula>
    </cfRule>
    <cfRule type="expression" dxfId="7142" priority="2083">
      <formula>AND($H178&lt;&gt;"",$I178&lt;&gt;"",$J178="")</formula>
    </cfRule>
    <cfRule type="expression" dxfId="7141" priority="2084">
      <formula>AND($H178&lt;&gt;"",$I178="",$J178="")</formula>
    </cfRule>
  </conditionalFormatting>
  <conditionalFormatting sqref="H178">
    <cfRule type="expression" dxfId="7140" priority="2081">
      <formula>AND($H178&lt;&gt;"",$I178&lt;&gt;"")</formula>
    </cfRule>
  </conditionalFormatting>
  <conditionalFormatting sqref="I178">
    <cfRule type="expression" dxfId="7139" priority="2080">
      <formula>AND($I178&lt;&gt;"",$J178&lt;&gt;"")</formula>
    </cfRule>
  </conditionalFormatting>
  <conditionalFormatting sqref="A178">
    <cfRule type="containsBlanks" dxfId="7138" priority="2079">
      <formula>LEN(TRIM(A178))=0</formula>
    </cfRule>
  </conditionalFormatting>
  <conditionalFormatting sqref="AA178:AB178">
    <cfRule type="expression" dxfId="7137" priority="2076">
      <formula>AND($H178&lt;&gt;"",$I178&lt;&gt;"",$J178&lt;&gt;"")</formula>
    </cfRule>
    <cfRule type="expression" dxfId="7136" priority="2077">
      <formula>AND($H178&lt;&gt;"",$I178&lt;&gt;"",$J178="")</formula>
    </cfRule>
    <cfRule type="expression" dxfId="7135" priority="2078">
      <formula>AND($H178&lt;&gt;"",$I178="",$J178="")</formula>
    </cfRule>
  </conditionalFormatting>
  <conditionalFormatting sqref="AC178:AD178">
    <cfRule type="expression" dxfId="7134" priority="2073">
      <formula>AND($H178&lt;&gt;"",$I178&lt;&gt;"",$J178&lt;&gt;"")</formula>
    </cfRule>
    <cfRule type="expression" dxfId="7133" priority="2074">
      <formula>AND($H178&lt;&gt;"",$I178&lt;&gt;"",$J178="")</formula>
    </cfRule>
    <cfRule type="expression" dxfId="7132" priority="2075">
      <formula>AND($H178&lt;&gt;"",$I178="",$J178="")</formula>
    </cfRule>
  </conditionalFormatting>
  <conditionalFormatting sqref="AE178:AH178">
    <cfRule type="expression" dxfId="7131" priority="2070">
      <formula>AND($H178&lt;&gt;"",$I178&lt;&gt;"",$J178&lt;&gt;"")</formula>
    </cfRule>
    <cfRule type="expression" dxfId="7130" priority="2071">
      <formula>AND($H178&lt;&gt;"",$I178&lt;&gt;"",$J178="")</formula>
    </cfRule>
    <cfRule type="expression" dxfId="7129" priority="2072">
      <formula>AND($H178&lt;&gt;"",$I178="",$J178="")</formula>
    </cfRule>
  </conditionalFormatting>
  <conditionalFormatting sqref="AI178">
    <cfRule type="expression" dxfId="7128" priority="2067">
      <formula>AND($H178&lt;&gt;"",$I178&lt;&gt;"",$J178&lt;&gt;"")</formula>
    </cfRule>
    <cfRule type="expression" dxfId="7127" priority="2068">
      <formula>AND($H178&lt;&gt;"",$I178&lt;&gt;"",$J178="")</formula>
    </cfRule>
    <cfRule type="expression" dxfId="7126" priority="2069">
      <formula>AND($H178&lt;&gt;"",$I178="",$J178="")</formula>
    </cfRule>
  </conditionalFormatting>
  <conditionalFormatting sqref="X162:AI162 U162 H162:J164">
    <cfRule type="expression" dxfId="7125" priority="2064">
      <formula>AND($H162&lt;&gt;"",$I162&lt;&gt;"",$J162&lt;&gt;"")</formula>
    </cfRule>
    <cfRule type="expression" dxfId="7124" priority="2065">
      <formula>AND($H162&lt;&gt;"",$I162&lt;&gt;"",$J162="")</formula>
    </cfRule>
    <cfRule type="expression" dxfId="7123" priority="2066">
      <formula>AND($H162&lt;&gt;"",$I162="",$J162="")</formula>
    </cfRule>
  </conditionalFormatting>
  <conditionalFormatting sqref="H162:H164">
    <cfRule type="expression" dxfId="7122" priority="2063">
      <formula>AND($H162&lt;&gt;"",$I162&lt;&gt;"")</formula>
    </cfRule>
  </conditionalFormatting>
  <conditionalFormatting sqref="I162:I164">
    <cfRule type="expression" dxfId="7121" priority="2062">
      <formula>AND($I162&lt;&gt;"",$J162&lt;&gt;"")</formula>
    </cfRule>
  </conditionalFormatting>
  <conditionalFormatting sqref="A163">
    <cfRule type="containsBlanks" dxfId="7120" priority="2061">
      <formula>LEN(TRIM(A163))=0</formula>
    </cfRule>
  </conditionalFormatting>
  <conditionalFormatting sqref="A162">
    <cfRule type="containsBlanks" dxfId="7119" priority="2060">
      <formula>LEN(TRIM(A162))=0</formula>
    </cfRule>
  </conditionalFormatting>
  <conditionalFormatting sqref="A164">
    <cfRule type="containsBlanks" dxfId="7118" priority="2059">
      <formula>LEN(TRIM(A164))=0</formula>
    </cfRule>
  </conditionalFormatting>
  <conditionalFormatting sqref="H179:J180">
    <cfRule type="expression" dxfId="7117" priority="2056">
      <formula>AND($H179&lt;&gt;"",$I179&lt;&gt;"",$J179&lt;&gt;"")</formula>
    </cfRule>
    <cfRule type="expression" dxfId="7116" priority="2057">
      <formula>AND($H179&lt;&gt;"",$I179&lt;&gt;"",$J179="")</formula>
    </cfRule>
    <cfRule type="expression" dxfId="7115" priority="2058">
      <formula>AND($H179&lt;&gt;"",$I179="",$J179="")</formula>
    </cfRule>
  </conditionalFormatting>
  <conditionalFormatting sqref="H179:H180">
    <cfRule type="expression" dxfId="7114" priority="2055">
      <formula>AND($H179&lt;&gt;"",$I179&lt;&gt;"")</formula>
    </cfRule>
  </conditionalFormatting>
  <conditionalFormatting sqref="I179:I180">
    <cfRule type="expression" dxfId="7113" priority="2054">
      <formula>AND($I179&lt;&gt;"",$J179&lt;&gt;"")</formula>
    </cfRule>
  </conditionalFormatting>
  <conditionalFormatting sqref="U179 X179:AI179">
    <cfRule type="expression" dxfId="7112" priority="2051">
      <formula>AND($H179&lt;&gt;"",$I179&lt;&gt;"",$J179&lt;&gt;"")</formula>
    </cfRule>
    <cfRule type="expression" dxfId="7111" priority="2052">
      <formula>AND($H179&lt;&gt;"",$I179&lt;&gt;"",$J179="")</formula>
    </cfRule>
    <cfRule type="expression" dxfId="7110" priority="2053">
      <formula>AND($H179&lt;&gt;"",$I179="",$J179="")</formula>
    </cfRule>
  </conditionalFormatting>
  <conditionalFormatting sqref="A180">
    <cfRule type="containsBlanks" dxfId="7109" priority="2050">
      <formula>LEN(TRIM(A180))=0</formula>
    </cfRule>
  </conditionalFormatting>
  <conditionalFormatting sqref="A179">
    <cfRule type="containsBlanks" dxfId="7108" priority="2049">
      <formula>LEN(TRIM(A179))=0</formula>
    </cfRule>
  </conditionalFormatting>
  <conditionalFormatting sqref="H181:J181">
    <cfRule type="expression" dxfId="7107" priority="2046">
      <formula>AND($H181&lt;&gt;"",$I181&lt;&gt;"",$J181&lt;&gt;"")</formula>
    </cfRule>
    <cfRule type="expression" dxfId="7106" priority="2047">
      <formula>AND($H181&lt;&gt;"",$I181&lt;&gt;"",$J181="")</formula>
    </cfRule>
    <cfRule type="expression" dxfId="7105" priority="2048">
      <formula>AND($H181&lt;&gt;"",$I181="",$J181="")</formula>
    </cfRule>
  </conditionalFormatting>
  <conditionalFormatting sqref="X181:Z181 U181">
    <cfRule type="expression" dxfId="7104" priority="2043">
      <formula>AND($H181&lt;&gt;"",$I181&lt;&gt;"",$J181&lt;&gt;"")</formula>
    </cfRule>
    <cfRule type="expression" dxfId="7103" priority="2044">
      <formula>AND($H181&lt;&gt;"",$I181&lt;&gt;"",$J181="")</formula>
    </cfRule>
    <cfRule type="expression" dxfId="7102" priority="2045">
      <formula>AND($H181&lt;&gt;"",$I181="",$J181="")</formula>
    </cfRule>
  </conditionalFormatting>
  <conditionalFormatting sqref="H181">
    <cfRule type="expression" dxfId="7101" priority="2042">
      <formula>AND($H181&lt;&gt;"",$I181&lt;&gt;"")</formula>
    </cfRule>
  </conditionalFormatting>
  <conditionalFormatting sqref="I181">
    <cfRule type="expression" dxfId="7100" priority="2041">
      <formula>AND($I181&lt;&gt;"",$J181&lt;&gt;"")</formula>
    </cfRule>
  </conditionalFormatting>
  <conditionalFormatting sqref="A181">
    <cfRule type="containsBlanks" dxfId="7099" priority="2040">
      <formula>LEN(TRIM(A181))=0</formula>
    </cfRule>
  </conditionalFormatting>
  <conditionalFormatting sqref="AA181:AB181">
    <cfRule type="expression" dxfId="7098" priority="2037">
      <formula>AND($H181&lt;&gt;"",$I181&lt;&gt;"",$J181&lt;&gt;"")</formula>
    </cfRule>
    <cfRule type="expression" dxfId="7097" priority="2038">
      <formula>AND($H181&lt;&gt;"",$I181&lt;&gt;"",$J181="")</formula>
    </cfRule>
    <cfRule type="expression" dxfId="7096" priority="2039">
      <formula>AND($H181&lt;&gt;"",$I181="",$J181="")</formula>
    </cfRule>
  </conditionalFormatting>
  <conditionalFormatting sqref="AC181:AD181">
    <cfRule type="expression" dxfId="7095" priority="2034">
      <formula>AND($H181&lt;&gt;"",$I181&lt;&gt;"",$J181&lt;&gt;"")</formula>
    </cfRule>
    <cfRule type="expression" dxfId="7094" priority="2035">
      <formula>AND($H181&lt;&gt;"",$I181&lt;&gt;"",$J181="")</formula>
    </cfRule>
    <cfRule type="expression" dxfId="7093" priority="2036">
      <formula>AND($H181&lt;&gt;"",$I181="",$J181="")</formula>
    </cfRule>
  </conditionalFormatting>
  <conditionalFormatting sqref="AE181:AH181">
    <cfRule type="expression" dxfId="7092" priority="2031">
      <formula>AND($H181&lt;&gt;"",$I181&lt;&gt;"",$J181&lt;&gt;"")</formula>
    </cfRule>
    <cfRule type="expression" dxfId="7091" priority="2032">
      <formula>AND($H181&lt;&gt;"",$I181&lt;&gt;"",$J181="")</formula>
    </cfRule>
    <cfRule type="expression" dxfId="7090" priority="2033">
      <formula>AND($H181&lt;&gt;"",$I181="",$J181="")</formula>
    </cfRule>
  </conditionalFormatting>
  <conditionalFormatting sqref="AI181">
    <cfRule type="expression" dxfId="7089" priority="2028">
      <formula>AND($H181&lt;&gt;"",$I181&lt;&gt;"",$J181&lt;&gt;"")</formula>
    </cfRule>
    <cfRule type="expression" dxfId="7088" priority="2029">
      <formula>AND($H181&lt;&gt;"",$I181&lt;&gt;"",$J181="")</formula>
    </cfRule>
    <cfRule type="expression" dxfId="7087" priority="2030">
      <formula>AND($H181&lt;&gt;"",$I181="",$J181="")</formula>
    </cfRule>
  </conditionalFormatting>
  <conditionalFormatting sqref="X165:AI165 U165 H165:J167">
    <cfRule type="expression" dxfId="7086" priority="2025">
      <formula>AND($H165&lt;&gt;"",$I165&lt;&gt;"",$J165&lt;&gt;"")</formula>
    </cfRule>
    <cfRule type="expression" dxfId="7085" priority="2026">
      <formula>AND($H165&lt;&gt;"",$I165&lt;&gt;"",$J165="")</formula>
    </cfRule>
    <cfRule type="expression" dxfId="7084" priority="2027">
      <formula>AND($H165&lt;&gt;"",$I165="",$J165="")</formula>
    </cfRule>
  </conditionalFormatting>
  <conditionalFormatting sqref="H165:H167">
    <cfRule type="expression" dxfId="7083" priority="2024">
      <formula>AND($H165&lt;&gt;"",$I165&lt;&gt;"")</formula>
    </cfRule>
  </conditionalFormatting>
  <conditionalFormatting sqref="I165:I167">
    <cfRule type="expression" dxfId="7082" priority="2023">
      <formula>AND($I165&lt;&gt;"",$J165&lt;&gt;"")</formula>
    </cfRule>
  </conditionalFormatting>
  <conditionalFormatting sqref="A166">
    <cfRule type="containsBlanks" dxfId="7081" priority="2022">
      <formula>LEN(TRIM(A166))=0</formula>
    </cfRule>
  </conditionalFormatting>
  <conditionalFormatting sqref="A165">
    <cfRule type="containsBlanks" dxfId="7080" priority="2021">
      <formula>LEN(TRIM(A165))=0</formula>
    </cfRule>
  </conditionalFormatting>
  <conditionalFormatting sqref="A167">
    <cfRule type="containsBlanks" dxfId="7079" priority="2020">
      <formula>LEN(TRIM(A167))=0</formula>
    </cfRule>
  </conditionalFormatting>
  <conditionalFormatting sqref="H182:J183">
    <cfRule type="expression" dxfId="7078" priority="2017">
      <formula>AND($H182&lt;&gt;"",$I182&lt;&gt;"",$J182&lt;&gt;"")</formula>
    </cfRule>
    <cfRule type="expression" dxfId="7077" priority="2018">
      <formula>AND($H182&lt;&gt;"",$I182&lt;&gt;"",$J182="")</formula>
    </cfRule>
    <cfRule type="expression" dxfId="7076" priority="2019">
      <formula>AND($H182&lt;&gt;"",$I182="",$J182="")</formula>
    </cfRule>
  </conditionalFormatting>
  <conditionalFormatting sqref="H182:H183">
    <cfRule type="expression" dxfId="7075" priority="2016">
      <formula>AND($H182&lt;&gt;"",$I182&lt;&gt;"")</formula>
    </cfRule>
  </conditionalFormatting>
  <conditionalFormatting sqref="I182:I183">
    <cfRule type="expression" dxfId="7074" priority="2015">
      <formula>AND($I182&lt;&gt;"",$J182&lt;&gt;"")</formula>
    </cfRule>
  </conditionalFormatting>
  <conditionalFormatting sqref="U182 X182:AI182">
    <cfRule type="expression" dxfId="7073" priority="2012">
      <formula>AND($H182&lt;&gt;"",$I182&lt;&gt;"",$J182&lt;&gt;"")</formula>
    </cfRule>
    <cfRule type="expression" dxfId="7072" priority="2013">
      <formula>AND($H182&lt;&gt;"",$I182&lt;&gt;"",$J182="")</formula>
    </cfRule>
    <cfRule type="expression" dxfId="7071" priority="2014">
      <formula>AND($H182&lt;&gt;"",$I182="",$J182="")</formula>
    </cfRule>
  </conditionalFormatting>
  <conditionalFormatting sqref="A183">
    <cfRule type="containsBlanks" dxfId="7070" priority="2011">
      <formula>LEN(TRIM(A183))=0</formula>
    </cfRule>
  </conditionalFormatting>
  <conditionalFormatting sqref="A182">
    <cfRule type="containsBlanks" dxfId="7069" priority="2010">
      <formula>LEN(TRIM(A182))=0</formula>
    </cfRule>
  </conditionalFormatting>
  <conditionalFormatting sqref="H184:J184">
    <cfRule type="expression" dxfId="7068" priority="2007">
      <formula>AND($H184&lt;&gt;"",$I184&lt;&gt;"",$J184&lt;&gt;"")</formula>
    </cfRule>
    <cfRule type="expression" dxfId="7067" priority="2008">
      <formula>AND($H184&lt;&gt;"",$I184&lt;&gt;"",$J184="")</formula>
    </cfRule>
    <cfRule type="expression" dxfId="7066" priority="2009">
      <formula>AND($H184&lt;&gt;"",$I184="",$J184="")</formula>
    </cfRule>
  </conditionalFormatting>
  <conditionalFormatting sqref="X184:Z184 U184">
    <cfRule type="expression" dxfId="7065" priority="2004">
      <formula>AND($H184&lt;&gt;"",$I184&lt;&gt;"",$J184&lt;&gt;"")</formula>
    </cfRule>
    <cfRule type="expression" dxfId="7064" priority="2005">
      <formula>AND($H184&lt;&gt;"",$I184&lt;&gt;"",$J184="")</formula>
    </cfRule>
    <cfRule type="expression" dxfId="7063" priority="2006">
      <formula>AND($H184&lt;&gt;"",$I184="",$J184="")</formula>
    </cfRule>
  </conditionalFormatting>
  <conditionalFormatting sqref="H184">
    <cfRule type="expression" dxfId="7062" priority="2003">
      <formula>AND($H184&lt;&gt;"",$I184&lt;&gt;"")</formula>
    </cfRule>
  </conditionalFormatting>
  <conditionalFormatting sqref="I184">
    <cfRule type="expression" dxfId="7061" priority="2002">
      <formula>AND($I184&lt;&gt;"",$J184&lt;&gt;"")</formula>
    </cfRule>
  </conditionalFormatting>
  <conditionalFormatting sqref="A184">
    <cfRule type="containsBlanks" dxfId="7060" priority="2001">
      <formula>LEN(TRIM(A184))=0</formula>
    </cfRule>
  </conditionalFormatting>
  <conditionalFormatting sqref="AA184:AB184">
    <cfRule type="expression" dxfId="7059" priority="1998">
      <formula>AND($H184&lt;&gt;"",$I184&lt;&gt;"",$J184&lt;&gt;"")</formula>
    </cfRule>
    <cfRule type="expression" dxfId="7058" priority="1999">
      <formula>AND($H184&lt;&gt;"",$I184&lt;&gt;"",$J184="")</formula>
    </cfRule>
    <cfRule type="expression" dxfId="7057" priority="2000">
      <formula>AND($H184&lt;&gt;"",$I184="",$J184="")</formula>
    </cfRule>
  </conditionalFormatting>
  <conditionalFormatting sqref="AC184:AD184">
    <cfRule type="expression" dxfId="7056" priority="1995">
      <formula>AND($H184&lt;&gt;"",$I184&lt;&gt;"",$J184&lt;&gt;"")</formula>
    </cfRule>
    <cfRule type="expression" dxfId="7055" priority="1996">
      <formula>AND($H184&lt;&gt;"",$I184&lt;&gt;"",$J184="")</formula>
    </cfRule>
    <cfRule type="expression" dxfId="7054" priority="1997">
      <formula>AND($H184&lt;&gt;"",$I184="",$J184="")</formula>
    </cfRule>
  </conditionalFormatting>
  <conditionalFormatting sqref="AE184:AH184">
    <cfRule type="expression" dxfId="7053" priority="1992">
      <formula>AND($H184&lt;&gt;"",$I184&lt;&gt;"",$J184&lt;&gt;"")</formula>
    </cfRule>
    <cfRule type="expression" dxfId="7052" priority="1993">
      <formula>AND($H184&lt;&gt;"",$I184&lt;&gt;"",$J184="")</formula>
    </cfRule>
    <cfRule type="expression" dxfId="7051" priority="1994">
      <formula>AND($H184&lt;&gt;"",$I184="",$J184="")</formula>
    </cfRule>
  </conditionalFormatting>
  <conditionalFormatting sqref="AI184">
    <cfRule type="expression" dxfId="7050" priority="1989">
      <formula>AND($H184&lt;&gt;"",$I184&lt;&gt;"",$J184&lt;&gt;"")</formula>
    </cfRule>
    <cfRule type="expression" dxfId="7049" priority="1990">
      <formula>AND($H184&lt;&gt;"",$I184&lt;&gt;"",$J184="")</formula>
    </cfRule>
    <cfRule type="expression" dxfId="7048" priority="1991">
      <formula>AND($H184&lt;&gt;"",$I184="",$J184="")</formula>
    </cfRule>
  </conditionalFormatting>
  <conditionalFormatting sqref="X168:AI168 U168 H168:J170">
    <cfRule type="expression" dxfId="7047" priority="1986">
      <formula>AND($H168&lt;&gt;"",$I168&lt;&gt;"",$J168&lt;&gt;"")</formula>
    </cfRule>
    <cfRule type="expression" dxfId="7046" priority="1987">
      <formula>AND($H168&lt;&gt;"",$I168&lt;&gt;"",$J168="")</formula>
    </cfRule>
    <cfRule type="expression" dxfId="7045" priority="1988">
      <formula>AND($H168&lt;&gt;"",$I168="",$J168="")</formula>
    </cfRule>
  </conditionalFormatting>
  <conditionalFormatting sqref="H168:H170">
    <cfRule type="expression" dxfId="7044" priority="1985">
      <formula>AND($H168&lt;&gt;"",$I168&lt;&gt;"")</formula>
    </cfRule>
  </conditionalFormatting>
  <conditionalFormatting sqref="I168:I170">
    <cfRule type="expression" dxfId="7043" priority="1984">
      <formula>AND($I168&lt;&gt;"",$J168&lt;&gt;"")</formula>
    </cfRule>
  </conditionalFormatting>
  <conditionalFormatting sqref="A169">
    <cfRule type="containsBlanks" dxfId="7042" priority="1983">
      <formula>LEN(TRIM(A169))=0</formula>
    </cfRule>
  </conditionalFormatting>
  <conditionalFormatting sqref="A168">
    <cfRule type="containsBlanks" dxfId="7041" priority="1982">
      <formula>LEN(TRIM(A168))=0</formula>
    </cfRule>
  </conditionalFormatting>
  <conditionalFormatting sqref="A170">
    <cfRule type="containsBlanks" dxfId="7040" priority="1981">
      <formula>LEN(TRIM(A170))=0</formula>
    </cfRule>
  </conditionalFormatting>
  <conditionalFormatting sqref="H185:J186">
    <cfRule type="expression" dxfId="7039" priority="1978">
      <formula>AND($H185&lt;&gt;"",$I185&lt;&gt;"",$J185&lt;&gt;"")</formula>
    </cfRule>
    <cfRule type="expression" dxfId="7038" priority="1979">
      <formula>AND($H185&lt;&gt;"",$I185&lt;&gt;"",$J185="")</formula>
    </cfRule>
    <cfRule type="expression" dxfId="7037" priority="1980">
      <formula>AND($H185&lt;&gt;"",$I185="",$J185="")</formula>
    </cfRule>
  </conditionalFormatting>
  <conditionalFormatting sqref="H185:H186">
    <cfRule type="expression" dxfId="7036" priority="1977">
      <formula>AND($H185&lt;&gt;"",$I185&lt;&gt;"")</formula>
    </cfRule>
  </conditionalFormatting>
  <conditionalFormatting sqref="I185:I186">
    <cfRule type="expression" dxfId="7035" priority="1976">
      <formula>AND($I185&lt;&gt;"",$J185&lt;&gt;"")</formula>
    </cfRule>
  </conditionalFormatting>
  <conditionalFormatting sqref="U185 X185:AI185">
    <cfRule type="expression" dxfId="7034" priority="1973">
      <formula>AND($H185&lt;&gt;"",$I185&lt;&gt;"",$J185&lt;&gt;"")</formula>
    </cfRule>
    <cfRule type="expression" dxfId="7033" priority="1974">
      <formula>AND($H185&lt;&gt;"",$I185&lt;&gt;"",$J185="")</formula>
    </cfRule>
    <cfRule type="expression" dxfId="7032" priority="1975">
      <formula>AND($H185&lt;&gt;"",$I185="",$J185="")</formula>
    </cfRule>
  </conditionalFormatting>
  <conditionalFormatting sqref="A186">
    <cfRule type="containsBlanks" dxfId="7031" priority="1972">
      <formula>LEN(TRIM(A186))=0</formula>
    </cfRule>
  </conditionalFormatting>
  <conditionalFormatting sqref="A185">
    <cfRule type="containsBlanks" dxfId="7030" priority="1971">
      <formula>LEN(TRIM(A185))=0</formula>
    </cfRule>
  </conditionalFormatting>
  <conditionalFormatting sqref="H187:J187">
    <cfRule type="expression" dxfId="7029" priority="1968">
      <formula>AND($H187&lt;&gt;"",$I187&lt;&gt;"",$J187&lt;&gt;"")</formula>
    </cfRule>
    <cfRule type="expression" dxfId="7028" priority="1969">
      <formula>AND($H187&lt;&gt;"",$I187&lt;&gt;"",$J187="")</formula>
    </cfRule>
    <cfRule type="expression" dxfId="7027" priority="1970">
      <formula>AND($H187&lt;&gt;"",$I187="",$J187="")</formula>
    </cfRule>
  </conditionalFormatting>
  <conditionalFormatting sqref="X187:Z187 U187">
    <cfRule type="expression" dxfId="7026" priority="1965">
      <formula>AND($H187&lt;&gt;"",$I187&lt;&gt;"",$J187&lt;&gt;"")</formula>
    </cfRule>
    <cfRule type="expression" dxfId="7025" priority="1966">
      <formula>AND($H187&lt;&gt;"",$I187&lt;&gt;"",$J187="")</formula>
    </cfRule>
    <cfRule type="expression" dxfId="7024" priority="1967">
      <formula>AND($H187&lt;&gt;"",$I187="",$J187="")</formula>
    </cfRule>
  </conditionalFormatting>
  <conditionalFormatting sqref="H187">
    <cfRule type="expression" dxfId="7023" priority="1964">
      <formula>AND($H187&lt;&gt;"",$I187&lt;&gt;"")</formula>
    </cfRule>
  </conditionalFormatting>
  <conditionalFormatting sqref="I187">
    <cfRule type="expression" dxfId="7022" priority="1963">
      <formula>AND($I187&lt;&gt;"",$J187&lt;&gt;"")</formula>
    </cfRule>
  </conditionalFormatting>
  <conditionalFormatting sqref="A187">
    <cfRule type="containsBlanks" dxfId="7021" priority="1962">
      <formula>LEN(TRIM(A187))=0</formula>
    </cfRule>
  </conditionalFormatting>
  <conditionalFormatting sqref="AA187:AB187">
    <cfRule type="expression" dxfId="7020" priority="1959">
      <formula>AND($H187&lt;&gt;"",$I187&lt;&gt;"",$J187&lt;&gt;"")</formula>
    </cfRule>
    <cfRule type="expression" dxfId="7019" priority="1960">
      <formula>AND($H187&lt;&gt;"",$I187&lt;&gt;"",$J187="")</formula>
    </cfRule>
    <cfRule type="expression" dxfId="7018" priority="1961">
      <formula>AND($H187&lt;&gt;"",$I187="",$J187="")</formula>
    </cfRule>
  </conditionalFormatting>
  <conditionalFormatting sqref="AC187:AD187">
    <cfRule type="expression" dxfId="7017" priority="1956">
      <formula>AND($H187&lt;&gt;"",$I187&lt;&gt;"",$J187&lt;&gt;"")</formula>
    </cfRule>
    <cfRule type="expression" dxfId="7016" priority="1957">
      <formula>AND($H187&lt;&gt;"",$I187&lt;&gt;"",$J187="")</formula>
    </cfRule>
    <cfRule type="expression" dxfId="7015" priority="1958">
      <formula>AND($H187&lt;&gt;"",$I187="",$J187="")</formula>
    </cfRule>
  </conditionalFormatting>
  <conditionalFormatting sqref="AE187:AH187">
    <cfRule type="expression" dxfId="7014" priority="1953">
      <formula>AND($H187&lt;&gt;"",$I187&lt;&gt;"",$J187&lt;&gt;"")</formula>
    </cfRule>
    <cfRule type="expression" dxfId="7013" priority="1954">
      <formula>AND($H187&lt;&gt;"",$I187&lt;&gt;"",$J187="")</formula>
    </cfRule>
    <cfRule type="expression" dxfId="7012" priority="1955">
      <formula>AND($H187&lt;&gt;"",$I187="",$J187="")</formula>
    </cfRule>
  </conditionalFormatting>
  <conditionalFormatting sqref="AI187">
    <cfRule type="expression" dxfId="7011" priority="1950">
      <formula>AND($H187&lt;&gt;"",$I187&lt;&gt;"",$J187&lt;&gt;"")</formula>
    </cfRule>
    <cfRule type="expression" dxfId="7010" priority="1951">
      <formula>AND($H187&lt;&gt;"",$I187&lt;&gt;"",$J187="")</formula>
    </cfRule>
    <cfRule type="expression" dxfId="7009" priority="1952">
      <formula>AND($H187&lt;&gt;"",$I187="",$J187="")</formula>
    </cfRule>
  </conditionalFormatting>
  <conditionalFormatting sqref="X171:AI171 U171 H171:J173">
    <cfRule type="expression" dxfId="7008" priority="1947">
      <formula>AND($H171&lt;&gt;"",$I171&lt;&gt;"",$J171&lt;&gt;"")</formula>
    </cfRule>
    <cfRule type="expression" dxfId="7007" priority="1948">
      <formula>AND($H171&lt;&gt;"",$I171&lt;&gt;"",$J171="")</formula>
    </cfRule>
    <cfRule type="expression" dxfId="7006" priority="1949">
      <formula>AND($H171&lt;&gt;"",$I171="",$J171="")</formula>
    </cfRule>
  </conditionalFormatting>
  <conditionalFormatting sqref="H171:H173">
    <cfRule type="expression" dxfId="7005" priority="1946">
      <formula>AND($H171&lt;&gt;"",$I171&lt;&gt;"")</formula>
    </cfRule>
  </conditionalFormatting>
  <conditionalFormatting sqref="I171:I173">
    <cfRule type="expression" dxfId="7004" priority="1945">
      <formula>AND($I171&lt;&gt;"",$J171&lt;&gt;"")</formula>
    </cfRule>
  </conditionalFormatting>
  <conditionalFormatting sqref="A172">
    <cfRule type="containsBlanks" dxfId="7003" priority="1944">
      <formula>LEN(TRIM(A172))=0</formula>
    </cfRule>
  </conditionalFormatting>
  <conditionalFormatting sqref="A171">
    <cfRule type="containsBlanks" dxfId="7002" priority="1943">
      <formula>LEN(TRIM(A171))=0</formula>
    </cfRule>
  </conditionalFormatting>
  <conditionalFormatting sqref="A173">
    <cfRule type="containsBlanks" dxfId="7001" priority="1942">
      <formula>LEN(TRIM(A173))=0</formula>
    </cfRule>
  </conditionalFormatting>
  <conditionalFormatting sqref="H188:J189">
    <cfRule type="expression" dxfId="7000" priority="1939">
      <formula>AND($H188&lt;&gt;"",$I188&lt;&gt;"",$J188&lt;&gt;"")</formula>
    </cfRule>
    <cfRule type="expression" dxfId="6999" priority="1940">
      <formula>AND($H188&lt;&gt;"",$I188&lt;&gt;"",$J188="")</formula>
    </cfRule>
    <cfRule type="expression" dxfId="6998" priority="1941">
      <formula>AND($H188&lt;&gt;"",$I188="",$J188="")</formula>
    </cfRule>
  </conditionalFormatting>
  <conditionalFormatting sqref="H188:H189">
    <cfRule type="expression" dxfId="6997" priority="1938">
      <formula>AND($H188&lt;&gt;"",$I188&lt;&gt;"")</formula>
    </cfRule>
  </conditionalFormatting>
  <conditionalFormatting sqref="I188:I189">
    <cfRule type="expression" dxfId="6996" priority="1937">
      <formula>AND($I188&lt;&gt;"",$J188&lt;&gt;"")</formula>
    </cfRule>
  </conditionalFormatting>
  <conditionalFormatting sqref="U188 X188:AI188">
    <cfRule type="expression" dxfId="6995" priority="1934">
      <formula>AND($H188&lt;&gt;"",$I188&lt;&gt;"",$J188&lt;&gt;"")</formula>
    </cfRule>
    <cfRule type="expression" dxfId="6994" priority="1935">
      <formula>AND($H188&lt;&gt;"",$I188&lt;&gt;"",$J188="")</formula>
    </cfRule>
    <cfRule type="expression" dxfId="6993" priority="1936">
      <formula>AND($H188&lt;&gt;"",$I188="",$J188="")</formula>
    </cfRule>
  </conditionalFormatting>
  <conditionalFormatting sqref="A189">
    <cfRule type="containsBlanks" dxfId="6992" priority="1933">
      <formula>LEN(TRIM(A189))=0</formula>
    </cfRule>
  </conditionalFormatting>
  <conditionalFormatting sqref="A188">
    <cfRule type="containsBlanks" dxfId="6991" priority="1932">
      <formula>LEN(TRIM(A188))=0</formula>
    </cfRule>
  </conditionalFormatting>
  <conditionalFormatting sqref="H190:J190">
    <cfRule type="expression" dxfId="6990" priority="1929">
      <formula>AND($H190&lt;&gt;"",$I190&lt;&gt;"",$J190&lt;&gt;"")</formula>
    </cfRule>
    <cfRule type="expression" dxfId="6989" priority="1930">
      <formula>AND($H190&lt;&gt;"",$I190&lt;&gt;"",$J190="")</formula>
    </cfRule>
    <cfRule type="expression" dxfId="6988" priority="1931">
      <formula>AND($H190&lt;&gt;"",$I190="",$J190="")</formula>
    </cfRule>
  </conditionalFormatting>
  <conditionalFormatting sqref="X190:Z190 U190">
    <cfRule type="expression" dxfId="6987" priority="1926">
      <formula>AND($H190&lt;&gt;"",$I190&lt;&gt;"",$J190&lt;&gt;"")</formula>
    </cfRule>
    <cfRule type="expression" dxfId="6986" priority="1927">
      <formula>AND($H190&lt;&gt;"",$I190&lt;&gt;"",$J190="")</formula>
    </cfRule>
    <cfRule type="expression" dxfId="6985" priority="1928">
      <formula>AND($H190&lt;&gt;"",$I190="",$J190="")</formula>
    </cfRule>
  </conditionalFormatting>
  <conditionalFormatting sqref="H190">
    <cfRule type="expression" dxfId="6984" priority="1925">
      <formula>AND($H190&lt;&gt;"",$I190&lt;&gt;"")</formula>
    </cfRule>
  </conditionalFormatting>
  <conditionalFormatting sqref="I190">
    <cfRule type="expression" dxfId="6983" priority="1924">
      <formula>AND($I190&lt;&gt;"",$J190&lt;&gt;"")</formula>
    </cfRule>
  </conditionalFormatting>
  <conditionalFormatting sqref="A190">
    <cfRule type="containsBlanks" dxfId="6982" priority="1923">
      <formula>LEN(TRIM(A190))=0</formula>
    </cfRule>
  </conditionalFormatting>
  <conditionalFormatting sqref="AA190:AB190">
    <cfRule type="expression" dxfId="6981" priority="1920">
      <formula>AND($H190&lt;&gt;"",$I190&lt;&gt;"",$J190&lt;&gt;"")</formula>
    </cfRule>
    <cfRule type="expression" dxfId="6980" priority="1921">
      <formula>AND($H190&lt;&gt;"",$I190&lt;&gt;"",$J190="")</formula>
    </cfRule>
    <cfRule type="expression" dxfId="6979" priority="1922">
      <formula>AND($H190&lt;&gt;"",$I190="",$J190="")</formula>
    </cfRule>
  </conditionalFormatting>
  <conditionalFormatting sqref="AC190:AD190">
    <cfRule type="expression" dxfId="6978" priority="1917">
      <formula>AND($H190&lt;&gt;"",$I190&lt;&gt;"",$J190&lt;&gt;"")</formula>
    </cfRule>
    <cfRule type="expression" dxfId="6977" priority="1918">
      <formula>AND($H190&lt;&gt;"",$I190&lt;&gt;"",$J190="")</formula>
    </cfRule>
    <cfRule type="expression" dxfId="6976" priority="1919">
      <formula>AND($H190&lt;&gt;"",$I190="",$J190="")</formula>
    </cfRule>
  </conditionalFormatting>
  <conditionalFormatting sqref="AE190:AH190">
    <cfRule type="expression" dxfId="6975" priority="1914">
      <formula>AND($H190&lt;&gt;"",$I190&lt;&gt;"",$J190&lt;&gt;"")</formula>
    </cfRule>
    <cfRule type="expression" dxfId="6974" priority="1915">
      <formula>AND($H190&lt;&gt;"",$I190&lt;&gt;"",$J190="")</formula>
    </cfRule>
    <cfRule type="expression" dxfId="6973" priority="1916">
      <formula>AND($H190&lt;&gt;"",$I190="",$J190="")</formula>
    </cfRule>
  </conditionalFormatting>
  <conditionalFormatting sqref="AI190">
    <cfRule type="expression" dxfId="6972" priority="1911">
      <formula>AND($H190&lt;&gt;"",$I190&lt;&gt;"",$J190&lt;&gt;"")</formula>
    </cfRule>
    <cfRule type="expression" dxfId="6971" priority="1912">
      <formula>AND($H190&lt;&gt;"",$I190&lt;&gt;"",$J190="")</formula>
    </cfRule>
    <cfRule type="expression" dxfId="6970" priority="1913">
      <formula>AND($H190&lt;&gt;"",$I190="",$J190="")</formula>
    </cfRule>
  </conditionalFormatting>
  <conditionalFormatting sqref="H192:J192">
    <cfRule type="expression" dxfId="6969" priority="1908">
      <formula>AND($H192&lt;&gt;"",$I192&lt;&gt;"",$J192&lt;&gt;"")</formula>
    </cfRule>
    <cfRule type="expression" dxfId="6968" priority="1909">
      <formula>AND($H192&lt;&gt;"",$I192&lt;&gt;"",$J192="")</formula>
    </cfRule>
    <cfRule type="expression" dxfId="6967" priority="1910">
      <formula>AND($H192&lt;&gt;"",$I192="",$J192="")</formula>
    </cfRule>
  </conditionalFormatting>
  <conditionalFormatting sqref="X192:Z192 U192">
    <cfRule type="expression" dxfId="6966" priority="1905">
      <formula>AND($H192&lt;&gt;"",$I192&lt;&gt;"",$J192&lt;&gt;"")</formula>
    </cfRule>
    <cfRule type="expression" dxfId="6965" priority="1906">
      <formula>AND($H192&lt;&gt;"",$I192&lt;&gt;"",$J192="")</formula>
    </cfRule>
    <cfRule type="expression" dxfId="6964" priority="1907">
      <formula>AND($H192&lt;&gt;"",$I192="",$J192="")</formula>
    </cfRule>
  </conditionalFormatting>
  <conditionalFormatting sqref="H192">
    <cfRule type="expression" dxfId="6963" priority="1904">
      <formula>AND($H192&lt;&gt;"",$I192&lt;&gt;"")</formula>
    </cfRule>
  </conditionalFormatting>
  <conditionalFormatting sqref="I192">
    <cfRule type="expression" dxfId="6962" priority="1903">
      <formula>AND($I192&lt;&gt;"",$J192&lt;&gt;"")</formula>
    </cfRule>
  </conditionalFormatting>
  <conditionalFormatting sqref="A192">
    <cfRule type="containsBlanks" dxfId="6961" priority="1902">
      <formula>LEN(TRIM(A192))=0</formula>
    </cfRule>
  </conditionalFormatting>
  <conditionalFormatting sqref="AA192:AB192">
    <cfRule type="expression" dxfId="6960" priority="1899">
      <formula>AND($H192&lt;&gt;"",$I192&lt;&gt;"",$J192&lt;&gt;"")</formula>
    </cfRule>
    <cfRule type="expression" dxfId="6959" priority="1900">
      <formula>AND($H192&lt;&gt;"",$I192&lt;&gt;"",$J192="")</formula>
    </cfRule>
    <cfRule type="expression" dxfId="6958" priority="1901">
      <formula>AND($H192&lt;&gt;"",$I192="",$J192="")</formula>
    </cfRule>
  </conditionalFormatting>
  <conditionalFormatting sqref="AC192:AD192">
    <cfRule type="expression" dxfId="6957" priority="1896">
      <formula>AND($H192&lt;&gt;"",$I192&lt;&gt;"",$J192&lt;&gt;"")</formula>
    </cfRule>
    <cfRule type="expression" dxfId="6956" priority="1897">
      <formula>AND($H192&lt;&gt;"",$I192&lt;&gt;"",$J192="")</formula>
    </cfRule>
    <cfRule type="expression" dxfId="6955" priority="1898">
      <formula>AND($H192&lt;&gt;"",$I192="",$J192="")</formula>
    </cfRule>
  </conditionalFormatting>
  <conditionalFormatting sqref="AE192:AH192">
    <cfRule type="expression" dxfId="6954" priority="1893">
      <formula>AND($H192&lt;&gt;"",$I192&lt;&gt;"",$J192&lt;&gt;"")</formula>
    </cfRule>
    <cfRule type="expression" dxfId="6953" priority="1894">
      <formula>AND($H192&lt;&gt;"",$I192&lt;&gt;"",$J192="")</formula>
    </cfRule>
    <cfRule type="expression" dxfId="6952" priority="1895">
      <formula>AND($H192&lt;&gt;"",$I192="",$J192="")</formula>
    </cfRule>
  </conditionalFormatting>
  <conditionalFormatting sqref="AI192">
    <cfRule type="expression" dxfId="6951" priority="1890">
      <formula>AND($H192&lt;&gt;"",$I192&lt;&gt;"",$J192&lt;&gt;"")</formula>
    </cfRule>
    <cfRule type="expression" dxfId="6950" priority="1891">
      <formula>AND($H192&lt;&gt;"",$I192&lt;&gt;"",$J192="")</formula>
    </cfRule>
    <cfRule type="expression" dxfId="6949" priority="1892">
      <formula>AND($H192&lt;&gt;"",$I192="",$J192="")</formula>
    </cfRule>
  </conditionalFormatting>
  <conditionalFormatting sqref="H175:J175">
    <cfRule type="expression" dxfId="6948" priority="1887">
      <formula>AND($H175&lt;&gt;"",$I175&lt;&gt;"",$J175&lt;&gt;"")</formula>
    </cfRule>
    <cfRule type="expression" dxfId="6947" priority="1888">
      <formula>AND($H175&lt;&gt;"",$I175&lt;&gt;"",$J175="")</formula>
    </cfRule>
    <cfRule type="expression" dxfId="6946" priority="1889">
      <formula>AND($H175&lt;&gt;"",$I175="",$J175="")</formula>
    </cfRule>
  </conditionalFormatting>
  <conditionalFormatting sqref="X175:Z175 U175">
    <cfRule type="expression" dxfId="6945" priority="1884">
      <formula>AND($H175&lt;&gt;"",$I175&lt;&gt;"",$J175&lt;&gt;"")</formula>
    </cfRule>
    <cfRule type="expression" dxfId="6944" priority="1885">
      <formula>AND($H175&lt;&gt;"",$I175&lt;&gt;"",$J175="")</formula>
    </cfRule>
    <cfRule type="expression" dxfId="6943" priority="1886">
      <formula>AND($H175&lt;&gt;"",$I175="",$J175="")</formula>
    </cfRule>
  </conditionalFormatting>
  <conditionalFormatting sqref="H175">
    <cfRule type="expression" dxfId="6942" priority="1883">
      <formula>AND($H175&lt;&gt;"",$I175&lt;&gt;"")</formula>
    </cfRule>
  </conditionalFormatting>
  <conditionalFormatting sqref="I175">
    <cfRule type="expression" dxfId="6941" priority="1882">
      <formula>AND($I175&lt;&gt;"",$J175&lt;&gt;"")</formula>
    </cfRule>
  </conditionalFormatting>
  <conditionalFormatting sqref="A175">
    <cfRule type="containsBlanks" dxfId="6940" priority="1881">
      <formula>LEN(TRIM(A175))=0</formula>
    </cfRule>
  </conditionalFormatting>
  <conditionalFormatting sqref="AA175:AB175">
    <cfRule type="expression" dxfId="6939" priority="1878">
      <formula>AND($H175&lt;&gt;"",$I175&lt;&gt;"",$J175&lt;&gt;"")</formula>
    </cfRule>
    <cfRule type="expression" dxfId="6938" priority="1879">
      <formula>AND($H175&lt;&gt;"",$I175&lt;&gt;"",$J175="")</formula>
    </cfRule>
    <cfRule type="expression" dxfId="6937" priority="1880">
      <formula>AND($H175&lt;&gt;"",$I175="",$J175="")</formula>
    </cfRule>
  </conditionalFormatting>
  <conditionalFormatting sqref="AC175:AD175">
    <cfRule type="expression" dxfId="6936" priority="1875">
      <formula>AND($H175&lt;&gt;"",$I175&lt;&gt;"",$J175&lt;&gt;"")</formula>
    </cfRule>
    <cfRule type="expression" dxfId="6935" priority="1876">
      <formula>AND($H175&lt;&gt;"",$I175&lt;&gt;"",$J175="")</formula>
    </cfRule>
    <cfRule type="expression" dxfId="6934" priority="1877">
      <formula>AND($H175&lt;&gt;"",$I175="",$J175="")</formula>
    </cfRule>
  </conditionalFormatting>
  <conditionalFormatting sqref="AE175:AH175">
    <cfRule type="expression" dxfId="6933" priority="1872">
      <formula>AND($H175&lt;&gt;"",$I175&lt;&gt;"",$J175&lt;&gt;"")</formula>
    </cfRule>
    <cfRule type="expression" dxfId="6932" priority="1873">
      <formula>AND($H175&lt;&gt;"",$I175&lt;&gt;"",$J175="")</formula>
    </cfRule>
    <cfRule type="expression" dxfId="6931" priority="1874">
      <formula>AND($H175&lt;&gt;"",$I175="",$J175="")</formula>
    </cfRule>
  </conditionalFormatting>
  <conditionalFormatting sqref="AI175">
    <cfRule type="expression" dxfId="6930" priority="1869">
      <formula>AND($H175&lt;&gt;"",$I175&lt;&gt;"",$J175&lt;&gt;"")</formula>
    </cfRule>
    <cfRule type="expression" dxfId="6929" priority="1870">
      <formula>AND($H175&lt;&gt;"",$I175&lt;&gt;"",$J175="")</formula>
    </cfRule>
    <cfRule type="expression" dxfId="6928" priority="1871">
      <formula>AND($H175&lt;&gt;"",$I175="",$J175="")</formula>
    </cfRule>
  </conditionalFormatting>
  <conditionalFormatting sqref="H216:J218">
    <cfRule type="expression" dxfId="6927" priority="1845">
      <formula>AND($H216&lt;&gt;"",$I216&lt;&gt;"",$J216&lt;&gt;"")</formula>
    </cfRule>
    <cfRule type="expression" dxfId="6926" priority="1846">
      <formula>AND($H216&lt;&gt;"",$I216&lt;&gt;"",$J216="")</formula>
    </cfRule>
    <cfRule type="expression" dxfId="6925" priority="1847">
      <formula>AND($H216&lt;&gt;"",$I216="",$J216="")</formula>
    </cfRule>
  </conditionalFormatting>
  <conditionalFormatting sqref="X216:Z216 X218:Z218 X217:AG217 U216:U218">
    <cfRule type="expression" dxfId="6924" priority="1842">
      <formula>AND($H216&lt;&gt;"",$I216&lt;&gt;"",$J216&lt;&gt;"")</formula>
    </cfRule>
    <cfRule type="expression" dxfId="6923" priority="1843">
      <formula>AND($H216&lt;&gt;"",$I216&lt;&gt;"",$J216="")</formula>
    </cfRule>
    <cfRule type="expression" dxfId="6922" priority="1844">
      <formula>AND($H216&lt;&gt;"",$I216="",$J216="")</formula>
    </cfRule>
  </conditionalFormatting>
  <conditionalFormatting sqref="H216:H218">
    <cfRule type="expression" dxfId="6921" priority="1841">
      <formula>AND($H216&lt;&gt;"",$I216&lt;&gt;"")</formula>
    </cfRule>
  </conditionalFormatting>
  <conditionalFormatting sqref="I216:I218">
    <cfRule type="expression" dxfId="6920" priority="1840">
      <formula>AND($I216&lt;&gt;"",$J216&lt;&gt;"")</formula>
    </cfRule>
  </conditionalFormatting>
  <conditionalFormatting sqref="A216:A218">
    <cfRule type="containsBlanks" dxfId="6919" priority="1839">
      <formula>LEN(TRIM(A216))=0</formula>
    </cfRule>
  </conditionalFormatting>
  <conditionalFormatting sqref="AA216:AB216 AA218:AB218">
    <cfRule type="expression" dxfId="6918" priority="1836">
      <formula>AND($H216&lt;&gt;"",$I216&lt;&gt;"",$J216&lt;&gt;"")</formula>
    </cfRule>
    <cfRule type="expression" dxfId="6917" priority="1837">
      <formula>AND($H216&lt;&gt;"",$I216&lt;&gt;"",$J216="")</formula>
    </cfRule>
    <cfRule type="expression" dxfId="6916" priority="1838">
      <formula>AND($H216&lt;&gt;"",$I216="",$J216="")</formula>
    </cfRule>
  </conditionalFormatting>
  <conditionalFormatting sqref="AC216:AD216 AC218:AD218">
    <cfRule type="expression" dxfId="6915" priority="1833">
      <formula>AND($H216&lt;&gt;"",$I216&lt;&gt;"",$J216&lt;&gt;"")</formula>
    </cfRule>
    <cfRule type="expression" dxfId="6914" priority="1834">
      <formula>AND($H216&lt;&gt;"",$I216&lt;&gt;"",$J216="")</formula>
    </cfRule>
    <cfRule type="expression" dxfId="6913" priority="1835">
      <formula>AND($H216&lt;&gt;"",$I216="",$J216="")</formula>
    </cfRule>
  </conditionalFormatting>
  <conditionalFormatting sqref="AE216:AH216 AE218:AH218 AH217">
    <cfRule type="expression" dxfId="6912" priority="1830">
      <formula>AND($H216&lt;&gt;"",$I216&lt;&gt;"",$J216&lt;&gt;"")</formula>
    </cfRule>
    <cfRule type="expression" dxfId="6911" priority="1831">
      <formula>AND($H216&lt;&gt;"",$I216&lt;&gt;"",$J216="")</formula>
    </cfRule>
    <cfRule type="expression" dxfId="6910" priority="1832">
      <formula>AND($H216&lt;&gt;"",$I216="",$J216="")</formula>
    </cfRule>
  </conditionalFormatting>
  <conditionalFormatting sqref="AI216:AI218">
    <cfRule type="expression" dxfId="6909" priority="1827">
      <formula>AND($H216&lt;&gt;"",$I216&lt;&gt;"",$J216&lt;&gt;"")</formula>
    </cfRule>
    <cfRule type="expression" dxfId="6908" priority="1828">
      <formula>AND($H216&lt;&gt;"",$I216&lt;&gt;"",$J216="")</formula>
    </cfRule>
    <cfRule type="expression" dxfId="6907" priority="1829">
      <formula>AND($H216&lt;&gt;"",$I216="",$J216="")</formula>
    </cfRule>
  </conditionalFormatting>
  <conditionalFormatting sqref="H223:J223">
    <cfRule type="expression" dxfId="6906" priority="1761">
      <formula>AND($H223&lt;&gt;"",$I223&lt;&gt;"",$J223&lt;&gt;"")</formula>
    </cfRule>
    <cfRule type="expression" dxfId="6905" priority="1762">
      <formula>AND($H223&lt;&gt;"",$I223&lt;&gt;"",$J223="")</formula>
    </cfRule>
    <cfRule type="expression" dxfId="6904" priority="1763">
      <formula>AND($H223&lt;&gt;"",$I223="",$J223="")</formula>
    </cfRule>
  </conditionalFormatting>
  <conditionalFormatting sqref="X223:Z223 U223">
    <cfRule type="expression" dxfId="6903" priority="1758">
      <formula>AND($H223&lt;&gt;"",$I223&lt;&gt;"",$J223&lt;&gt;"")</formula>
    </cfRule>
    <cfRule type="expression" dxfId="6902" priority="1759">
      <formula>AND($H223&lt;&gt;"",$I223&lt;&gt;"",$J223="")</formula>
    </cfRule>
    <cfRule type="expression" dxfId="6901" priority="1760">
      <formula>AND($H223&lt;&gt;"",$I223="",$J223="")</formula>
    </cfRule>
  </conditionalFormatting>
  <conditionalFormatting sqref="H223">
    <cfRule type="expression" dxfId="6900" priority="1757">
      <formula>AND($H223&lt;&gt;"",$I223&lt;&gt;"")</formula>
    </cfRule>
  </conditionalFormatting>
  <conditionalFormatting sqref="I223">
    <cfRule type="expression" dxfId="6899" priority="1756">
      <formula>AND($I223&lt;&gt;"",$J223&lt;&gt;"")</formula>
    </cfRule>
  </conditionalFormatting>
  <conditionalFormatting sqref="A223">
    <cfRule type="containsBlanks" dxfId="6898" priority="1755">
      <formula>LEN(TRIM(A223))=0</formula>
    </cfRule>
  </conditionalFormatting>
  <conditionalFormatting sqref="AA223:AB223">
    <cfRule type="expression" dxfId="6897" priority="1752">
      <formula>AND($H223&lt;&gt;"",$I223&lt;&gt;"",$J223&lt;&gt;"")</formula>
    </cfRule>
    <cfRule type="expression" dxfId="6896" priority="1753">
      <formula>AND($H223&lt;&gt;"",$I223&lt;&gt;"",$J223="")</formula>
    </cfRule>
    <cfRule type="expression" dxfId="6895" priority="1754">
      <formula>AND($H223&lt;&gt;"",$I223="",$J223="")</formula>
    </cfRule>
  </conditionalFormatting>
  <conditionalFormatting sqref="AC223:AD223">
    <cfRule type="expression" dxfId="6894" priority="1749">
      <formula>AND($H223&lt;&gt;"",$I223&lt;&gt;"",$J223&lt;&gt;"")</formula>
    </cfRule>
    <cfRule type="expression" dxfId="6893" priority="1750">
      <formula>AND($H223&lt;&gt;"",$I223&lt;&gt;"",$J223="")</formula>
    </cfRule>
    <cfRule type="expression" dxfId="6892" priority="1751">
      <formula>AND($H223&lt;&gt;"",$I223="",$J223="")</formula>
    </cfRule>
  </conditionalFormatting>
  <conditionalFormatting sqref="AE223:AH223">
    <cfRule type="expression" dxfId="6891" priority="1746">
      <formula>AND($H223&lt;&gt;"",$I223&lt;&gt;"",$J223&lt;&gt;"")</formula>
    </cfRule>
    <cfRule type="expression" dxfId="6890" priority="1747">
      <formula>AND($H223&lt;&gt;"",$I223&lt;&gt;"",$J223="")</formula>
    </cfRule>
    <cfRule type="expression" dxfId="6889" priority="1748">
      <formula>AND($H223&lt;&gt;"",$I223="",$J223="")</formula>
    </cfRule>
  </conditionalFormatting>
  <conditionalFormatting sqref="AI223">
    <cfRule type="expression" dxfId="6888" priority="1743">
      <formula>AND($H223&lt;&gt;"",$I223&lt;&gt;"",$J223&lt;&gt;"")</formula>
    </cfRule>
    <cfRule type="expression" dxfId="6887" priority="1744">
      <formula>AND($H223&lt;&gt;"",$I223&lt;&gt;"",$J223="")</formula>
    </cfRule>
    <cfRule type="expression" dxfId="6886" priority="1745">
      <formula>AND($H223&lt;&gt;"",$I223="",$J223="")</formula>
    </cfRule>
  </conditionalFormatting>
  <conditionalFormatting sqref="H219:J222">
    <cfRule type="expression" dxfId="6885" priority="1824">
      <formula>AND($H219&lt;&gt;"",$I219&lt;&gt;"",$J219&lt;&gt;"")</formula>
    </cfRule>
    <cfRule type="expression" dxfId="6884" priority="1825">
      <formula>AND($H219&lt;&gt;"",$I219&lt;&gt;"",$J219="")</formula>
    </cfRule>
    <cfRule type="expression" dxfId="6883" priority="1826">
      <formula>AND($H219&lt;&gt;"",$I219="",$J219="")</formula>
    </cfRule>
  </conditionalFormatting>
  <conditionalFormatting sqref="X219:Z222 U219:U222">
    <cfRule type="expression" dxfId="6882" priority="1821">
      <formula>AND($H219&lt;&gt;"",$I219&lt;&gt;"",$J219&lt;&gt;"")</formula>
    </cfRule>
    <cfRule type="expression" dxfId="6881" priority="1822">
      <formula>AND($H219&lt;&gt;"",$I219&lt;&gt;"",$J219="")</formula>
    </cfRule>
    <cfRule type="expression" dxfId="6880" priority="1823">
      <formula>AND($H219&lt;&gt;"",$I219="",$J219="")</formula>
    </cfRule>
  </conditionalFormatting>
  <conditionalFormatting sqref="H219:H222">
    <cfRule type="expression" dxfId="6879" priority="1820">
      <formula>AND($H219&lt;&gt;"",$I219&lt;&gt;"")</formula>
    </cfRule>
  </conditionalFormatting>
  <conditionalFormatting sqref="I219:I222">
    <cfRule type="expression" dxfId="6878" priority="1819">
      <formula>AND($I219&lt;&gt;"",$J219&lt;&gt;"")</formula>
    </cfRule>
  </conditionalFormatting>
  <conditionalFormatting sqref="A219:A222">
    <cfRule type="containsBlanks" dxfId="6877" priority="1818">
      <formula>LEN(TRIM(A219))=0</formula>
    </cfRule>
  </conditionalFormatting>
  <conditionalFormatting sqref="AA219:AB222">
    <cfRule type="expression" dxfId="6876" priority="1815">
      <formula>AND($H219&lt;&gt;"",$I219&lt;&gt;"",$J219&lt;&gt;"")</formula>
    </cfRule>
    <cfRule type="expression" dxfId="6875" priority="1816">
      <formula>AND($H219&lt;&gt;"",$I219&lt;&gt;"",$J219="")</formula>
    </cfRule>
    <cfRule type="expression" dxfId="6874" priority="1817">
      <formula>AND($H219&lt;&gt;"",$I219="",$J219="")</formula>
    </cfRule>
  </conditionalFormatting>
  <conditionalFormatting sqref="AC219:AD222">
    <cfRule type="expression" dxfId="6873" priority="1812">
      <formula>AND($H219&lt;&gt;"",$I219&lt;&gt;"",$J219&lt;&gt;"")</formula>
    </cfRule>
    <cfRule type="expression" dxfId="6872" priority="1813">
      <formula>AND($H219&lt;&gt;"",$I219&lt;&gt;"",$J219="")</formula>
    </cfRule>
    <cfRule type="expression" dxfId="6871" priority="1814">
      <formula>AND($H219&lt;&gt;"",$I219="",$J219="")</formula>
    </cfRule>
  </conditionalFormatting>
  <conditionalFormatting sqref="AE219:AH222">
    <cfRule type="expression" dxfId="6870" priority="1809">
      <formula>AND($H219&lt;&gt;"",$I219&lt;&gt;"",$J219&lt;&gt;"")</formula>
    </cfRule>
    <cfRule type="expression" dxfId="6869" priority="1810">
      <formula>AND($H219&lt;&gt;"",$I219&lt;&gt;"",$J219="")</formula>
    </cfRule>
    <cfRule type="expression" dxfId="6868" priority="1811">
      <formula>AND($H219&lt;&gt;"",$I219="",$J219="")</formula>
    </cfRule>
  </conditionalFormatting>
  <conditionalFormatting sqref="AI219:AI222">
    <cfRule type="expression" dxfId="6867" priority="1806">
      <formula>AND($H219&lt;&gt;"",$I219&lt;&gt;"",$J219&lt;&gt;"")</formula>
    </cfRule>
    <cfRule type="expression" dxfId="6866" priority="1807">
      <formula>AND($H219&lt;&gt;"",$I219&lt;&gt;"",$J219="")</formula>
    </cfRule>
    <cfRule type="expression" dxfId="6865" priority="1808">
      <formula>AND($H219&lt;&gt;"",$I219="",$J219="")</formula>
    </cfRule>
  </conditionalFormatting>
  <conditionalFormatting sqref="H214:J214">
    <cfRule type="expression" dxfId="6864" priority="1803">
      <formula>AND($H214&lt;&gt;"",$I214&lt;&gt;"",$J214&lt;&gt;"")</formula>
    </cfRule>
    <cfRule type="expression" dxfId="6863" priority="1804">
      <formula>AND($H214&lt;&gt;"",$I214&lt;&gt;"",$J214="")</formula>
    </cfRule>
    <cfRule type="expression" dxfId="6862" priority="1805">
      <formula>AND($H214&lt;&gt;"",$I214="",$J214="")</formula>
    </cfRule>
  </conditionalFormatting>
  <conditionalFormatting sqref="X214:Z214 U214">
    <cfRule type="expression" dxfId="6861" priority="1800">
      <formula>AND($H214&lt;&gt;"",$I214&lt;&gt;"",$J214&lt;&gt;"")</formula>
    </cfRule>
    <cfRule type="expression" dxfId="6860" priority="1801">
      <formula>AND($H214&lt;&gt;"",$I214&lt;&gt;"",$J214="")</formula>
    </cfRule>
    <cfRule type="expression" dxfId="6859" priority="1802">
      <formula>AND($H214&lt;&gt;"",$I214="",$J214="")</formula>
    </cfRule>
  </conditionalFormatting>
  <conditionalFormatting sqref="H214">
    <cfRule type="expression" dxfId="6858" priority="1799">
      <formula>AND($H214&lt;&gt;"",$I214&lt;&gt;"")</formula>
    </cfRule>
  </conditionalFormatting>
  <conditionalFormatting sqref="I214">
    <cfRule type="expression" dxfId="6857" priority="1798">
      <formula>AND($I214&lt;&gt;"",$J214&lt;&gt;"")</formula>
    </cfRule>
  </conditionalFormatting>
  <conditionalFormatting sqref="A214">
    <cfRule type="containsBlanks" dxfId="6856" priority="1797">
      <formula>LEN(TRIM(A214))=0</formula>
    </cfRule>
  </conditionalFormatting>
  <conditionalFormatting sqref="AA214:AB214">
    <cfRule type="expression" dxfId="6855" priority="1794">
      <formula>AND($H214&lt;&gt;"",$I214&lt;&gt;"",$J214&lt;&gt;"")</formula>
    </cfRule>
    <cfRule type="expression" dxfId="6854" priority="1795">
      <formula>AND($H214&lt;&gt;"",$I214&lt;&gt;"",$J214="")</formula>
    </cfRule>
    <cfRule type="expression" dxfId="6853" priority="1796">
      <formula>AND($H214&lt;&gt;"",$I214="",$J214="")</formula>
    </cfRule>
  </conditionalFormatting>
  <conditionalFormatting sqref="AC214:AD214">
    <cfRule type="expression" dxfId="6852" priority="1791">
      <formula>AND($H214&lt;&gt;"",$I214&lt;&gt;"",$J214&lt;&gt;"")</formula>
    </cfRule>
    <cfRule type="expression" dxfId="6851" priority="1792">
      <formula>AND($H214&lt;&gt;"",$I214&lt;&gt;"",$J214="")</formula>
    </cfRule>
    <cfRule type="expression" dxfId="6850" priority="1793">
      <formula>AND($H214&lt;&gt;"",$I214="",$J214="")</formula>
    </cfRule>
  </conditionalFormatting>
  <conditionalFormatting sqref="AE214:AH214">
    <cfRule type="expression" dxfId="6849" priority="1788">
      <formula>AND($H214&lt;&gt;"",$I214&lt;&gt;"",$J214&lt;&gt;"")</formula>
    </cfRule>
    <cfRule type="expression" dxfId="6848" priority="1789">
      <formula>AND($H214&lt;&gt;"",$I214&lt;&gt;"",$J214="")</formula>
    </cfRule>
    <cfRule type="expression" dxfId="6847" priority="1790">
      <formula>AND($H214&lt;&gt;"",$I214="",$J214="")</formula>
    </cfRule>
  </conditionalFormatting>
  <conditionalFormatting sqref="AI214">
    <cfRule type="expression" dxfId="6846" priority="1785">
      <formula>AND($H214&lt;&gt;"",$I214&lt;&gt;"",$J214&lt;&gt;"")</formula>
    </cfRule>
    <cfRule type="expression" dxfId="6845" priority="1786">
      <formula>AND($H214&lt;&gt;"",$I214&lt;&gt;"",$J214="")</formula>
    </cfRule>
    <cfRule type="expression" dxfId="6844" priority="1787">
      <formula>AND($H214&lt;&gt;"",$I214="",$J214="")</formula>
    </cfRule>
  </conditionalFormatting>
  <conditionalFormatting sqref="H215:J215">
    <cfRule type="expression" dxfId="6843" priority="1782">
      <formula>AND($H215&lt;&gt;"",$I215&lt;&gt;"",$J215&lt;&gt;"")</formula>
    </cfRule>
    <cfRule type="expression" dxfId="6842" priority="1783">
      <formula>AND($H215&lt;&gt;"",$I215&lt;&gt;"",$J215="")</formula>
    </cfRule>
    <cfRule type="expression" dxfId="6841" priority="1784">
      <formula>AND($H215&lt;&gt;"",$I215="",$J215="")</formula>
    </cfRule>
  </conditionalFormatting>
  <conditionalFormatting sqref="X215:Z215 U215">
    <cfRule type="expression" dxfId="6840" priority="1779">
      <formula>AND($H215&lt;&gt;"",$I215&lt;&gt;"",$J215&lt;&gt;"")</formula>
    </cfRule>
    <cfRule type="expression" dxfId="6839" priority="1780">
      <formula>AND($H215&lt;&gt;"",$I215&lt;&gt;"",$J215="")</formula>
    </cfRule>
    <cfRule type="expression" dxfId="6838" priority="1781">
      <formula>AND($H215&lt;&gt;"",$I215="",$J215="")</formula>
    </cfRule>
  </conditionalFormatting>
  <conditionalFormatting sqref="H215">
    <cfRule type="expression" dxfId="6837" priority="1778">
      <formula>AND($H215&lt;&gt;"",$I215&lt;&gt;"")</formula>
    </cfRule>
  </conditionalFormatting>
  <conditionalFormatting sqref="I215">
    <cfRule type="expression" dxfId="6836" priority="1777">
      <formula>AND($I215&lt;&gt;"",$J215&lt;&gt;"")</formula>
    </cfRule>
  </conditionalFormatting>
  <conditionalFormatting sqref="A215">
    <cfRule type="containsBlanks" dxfId="6835" priority="1776">
      <formula>LEN(TRIM(A215))=0</formula>
    </cfRule>
  </conditionalFormatting>
  <conditionalFormatting sqref="AA215:AB215">
    <cfRule type="expression" dxfId="6834" priority="1773">
      <formula>AND($H215&lt;&gt;"",$I215&lt;&gt;"",$J215&lt;&gt;"")</formula>
    </cfRule>
    <cfRule type="expression" dxfId="6833" priority="1774">
      <formula>AND($H215&lt;&gt;"",$I215&lt;&gt;"",$J215="")</formula>
    </cfRule>
    <cfRule type="expression" dxfId="6832" priority="1775">
      <formula>AND($H215&lt;&gt;"",$I215="",$J215="")</formula>
    </cfRule>
  </conditionalFormatting>
  <conditionalFormatting sqref="AC215:AD215">
    <cfRule type="expression" dxfId="6831" priority="1770">
      <formula>AND($H215&lt;&gt;"",$I215&lt;&gt;"",$J215&lt;&gt;"")</formula>
    </cfRule>
    <cfRule type="expression" dxfId="6830" priority="1771">
      <formula>AND($H215&lt;&gt;"",$I215&lt;&gt;"",$J215="")</formula>
    </cfRule>
    <cfRule type="expression" dxfId="6829" priority="1772">
      <formula>AND($H215&lt;&gt;"",$I215="",$J215="")</formula>
    </cfRule>
  </conditionalFormatting>
  <conditionalFormatting sqref="AE215:AH215">
    <cfRule type="expression" dxfId="6828" priority="1767">
      <formula>AND($H215&lt;&gt;"",$I215&lt;&gt;"",$J215&lt;&gt;"")</formula>
    </cfRule>
    <cfRule type="expression" dxfId="6827" priority="1768">
      <formula>AND($H215&lt;&gt;"",$I215&lt;&gt;"",$J215="")</formula>
    </cfRule>
    <cfRule type="expression" dxfId="6826" priority="1769">
      <formula>AND($H215&lt;&gt;"",$I215="",$J215="")</formula>
    </cfRule>
  </conditionalFormatting>
  <conditionalFormatting sqref="AI215">
    <cfRule type="expression" dxfId="6825" priority="1764">
      <formula>AND($H215&lt;&gt;"",$I215&lt;&gt;"",$J215&lt;&gt;"")</formula>
    </cfRule>
    <cfRule type="expression" dxfId="6824" priority="1765">
      <formula>AND($H215&lt;&gt;"",$I215&lt;&gt;"",$J215="")</formula>
    </cfRule>
    <cfRule type="expression" dxfId="6823" priority="1766">
      <formula>AND($H215&lt;&gt;"",$I215="",$J215="")</formula>
    </cfRule>
  </conditionalFormatting>
  <conditionalFormatting sqref="H227:J230">
    <cfRule type="expression" dxfId="6822" priority="1719">
      <formula>AND($H227&lt;&gt;"",$I227&lt;&gt;"",$J227&lt;&gt;"")</formula>
    </cfRule>
    <cfRule type="expression" dxfId="6821" priority="1720">
      <formula>AND($H227&lt;&gt;"",$I227&lt;&gt;"",$J227="")</formula>
    </cfRule>
    <cfRule type="expression" dxfId="6820" priority="1721">
      <formula>AND($H227&lt;&gt;"",$I227="",$J227="")</formula>
    </cfRule>
  </conditionalFormatting>
  <conditionalFormatting sqref="X227:Z230 U227:U230">
    <cfRule type="expression" dxfId="6819" priority="1716">
      <formula>AND($H227&lt;&gt;"",$I227&lt;&gt;"",$J227&lt;&gt;"")</formula>
    </cfRule>
    <cfRule type="expression" dxfId="6818" priority="1717">
      <formula>AND($H227&lt;&gt;"",$I227&lt;&gt;"",$J227="")</formula>
    </cfRule>
    <cfRule type="expression" dxfId="6817" priority="1718">
      <formula>AND($H227&lt;&gt;"",$I227="",$J227="")</formula>
    </cfRule>
  </conditionalFormatting>
  <conditionalFormatting sqref="H227:H230">
    <cfRule type="expression" dxfId="6816" priority="1715">
      <formula>AND($H227&lt;&gt;"",$I227&lt;&gt;"")</formula>
    </cfRule>
  </conditionalFormatting>
  <conditionalFormatting sqref="I227:I230">
    <cfRule type="expression" dxfId="6815" priority="1714">
      <formula>AND($I227&lt;&gt;"",$J227&lt;&gt;"")</formula>
    </cfRule>
  </conditionalFormatting>
  <conditionalFormatting sqref="A227:A230">
    <cfRule type="containsBlanks" dxfId="6814" priority="1713">
      <formula>LEN(TRIM(A227))=0</formula>
    </cfRule>
  </conditionalFormatting>
  <conditionalFormatting sqref="AA227:AB230">
    <cfRule type="expression" dxfId="6813" priority="1710">
      <formula>AND($H227&lt;&gt;"",$I227&lt;&gt;"",$J227&lt;&gt;"")</formula>
    </cfRule>
    <cfRule type="expression" dxfId="6812" priority="1711">
      <formula>AND($H227&lt;&gt;"",$I227&lt;&gt;"",$J227="")</formula>
    </cfRule>
    <cfRule type="expression" dxfId="6811" priority="1712">
      <formula>AND($H227&lt;&gt;"",$I227="",$J227="")</formula>
    </cfRule>
  </conditionalFormatting>
  <conditionalFormatting sqref="AC227:AD230">
    <cfRule type="expression" dxfId="6810" priority="1707">
      <formula>AND($H227&lt;&gt;"",$I227&lt;&gt;"",$J227&lt;&gt;"")</formula>
    </cfRule>
    <cfRule type="expression" dxfId="6809" priority="1708">
      <formula>AND($H227&lt;&gt;"",$I227&lt;&gt;"",$J227="")</formula>
    </cfRule>
    <cfRule type="expression" dxfId="6808" priority="1709">
      <formula>AND($H227&lt;&gt;"",$I227="",$J227="")</formula>
    </cfRule>
  </conditionalFormatting>
  <conditionalFormatting sqref="AE227:AH230">
    <cfRule type="expression" dxfId="6807" priority="1704">
      <formula>AND($H227&lt;&gt;"",$I227&lt;&gt;"",$J227&lt;&gt;"")</formula>
    </cfRule>
    <cfRule type="expression" dxfId="6806" priority="1705">
      <formula>AND($H227&lt;&gt;"",$I227&lt;&gt;"",$J227="")</formula>
    </cfRule>
    <cfRule type="expression" dxfId="6805" priority="1706">
      <formula>AND($H227&lt;&gt;"",$I227="",$J227="")</formula>
    </cfRule>
  </conditionalFormatting>
  <conditionalFormatting sqref="AI227:AI230">
    <cfRule type="expression" dxfId="6804" priority="1701">
      <formula>AND($H227&lt;&gt;"",$I227&lt;&gt;"",$J227&lt;&gt;"")</formula>
    </cfRule>
    <cfRule type="expression" dxfId="6803" priority="1702">
      <formula>AND($H227&lt;&gt;"",$I227&lt;&gt;"",$J227="")</formula>
    </cfRule>
    <cfRule type="expression" dxfId="6802" priority="1703">
      <formula>AND($H227&lt;&gt;"",$I227="",$J227="")</formula>
    </cfRule>
  </conditionalFormatting>
  <conditionalFormatting sqref="H225:J226">
    <cfRule type="expression" dxfId="6801" priority="1740">
      <formula>AND($H225&lt;&gt;"",$I225&lt;&gt;"",$J225&lt;&gt;"")</formula>
    </cfRule>
    <cfRule type="expression" dxfId="6800" priority="1741">
      <formula>AND($H225&lt;&gt;"",$I225&lt;&gt;"",$J225="")</formula>
    </cfRule>
    <cfRule type="expression" dxfId="6799" priority="1742">
      <formula>AND($H225&lt;&gt;"",$I225="",$J225="")</formula>
    </cfRule>
  </conditionalFormatting>
  <conditionalFormatting sqref="X226:Z226 X225:AG225 U225:U226">
    <cfRule type="expression" dxfId="6798" priority="1737">
      <formula>AND($H225&lt;&gt;"",$I225&lt;&gt;"",$J225&lt;&gt;"")</formula>
    </cfRule>
    <cfRule type="expression" dxfId="6797" priority="1738">
      <formula>AND($H225&lt;&gt;"",$I225&lt;&gt;"",$J225="")</formula>
    </cfRule>
    <cfRule type="expression" dxfId="6796" priority="1739">
      <formula>AND($H225&lt;&gt;"",$I225="",$J225="")</formula>
    </cfRule>
  </conditionalFormatting>
  <conditionalFormatting sqref="H225:H226">
    <cfRule type="expression" dxfId="6795" priority="1736">
      <formula>AND($H225&lt;&gt;"",$I225&lt;&gt;"")</formula>
    </cfRule>
  </conditionalFormatting>
  <conditionalFormatting sqref="I225:I226">
    <cfRule type="expression" dxfId="6794" priority="1735">
      <formula>AND($I225&lt;&gt;"",$J225&lt;&gt;"")</formula>
    </cfRule>
  </conditionalFormatting>
  <conditionalFormatting sqref="A225:A226">
    <cfRule type="containsBlanks" dxfId="6793" priority="1734">
      <formula>LEN(TRIM(A225))=0</formula>
    </cfRule>
  </conditionalFormatting>
  <conditionalFormatting sqref="AA226:AB226">
    <cfRule type="expression" dxfId="6792" priority="1731">
      <formula>AND($H226&lt;&gt;"",$I226&lt;&gt;"",$J226&lt;&gt;"")</formula>
    </cfRule>
    <cfRule type="expression" dxfId="6791" priority="1732">
      <formula>AND($H226&lt;&gt;"",$I226&lt;&gt;"",$J226="")</formula>
    </cfRule>
    <cfRule type="expression" dxfId="6790" priority="1733">
      <formula>AND($H226&lt;&gt;"",$I226="",$J226="")</formula>
    </cfRule>
  </conditionalFormatting>
  <conditionalFormatting sqref="AC226:AD226">
    <cfRule type="expression" dxfId="6789" priority="1728">
      <formula>AND($H226&lt;&gt;"",$I226&lt;&gt;"",$J226&lt;&gt;"")</formula>
    </cfRule>
    <cfRule type="expression" dxfId="6788" priority="1729">
      <formula>AND($H226&lt;&gt;"",$I226&lt;&gt;"",$J226="")</formula>
    </cfRule>
    <cfRule type="expression" dxfId="6787" priority="1730">
      <formula>AND($H226&lt;&gt;"",$I226="",$J226="")</formula>
    </cfRule>
  </conditionalFormatting>
  <conditionalFormatting sqref="AE226:AH226 AH225">
    <cfRule type="expression" dxfId="6786" priority="1725">
      <formula>AND($H225&lt;&gt;"",$I225&lt;&gt;"",$J225&lt;&gt;"")</formula>
    </cfRule>
    <cfRule type="expression" dxfId="6785" priority="1726">
      <formula>AND($H225&lt;&gt;"",$I225&lt;&gt;"",$J225="")</formula>
    </cfRule>
    <cfRule type="expression" dxfId="6784" priority="1727">
      <formula>AND($H225&lt;&gt;"",$I225="",$J225="")</formula>
    </cfRule>
  </conditionalFormatting>
  <conditionalFormatting sqref="AI225:AI226">
    <cfRule type="expression" dxfId="6783" priority="1722">
      <formula>AND($H225&lt;&gt;"",$I225&lt;&gt;"",$J225&lt;&gt;"")</formula>
    </cfRule>
    <cfRule type="expression" dxfId="6782" priority="1723">
      <formula>AND($H225&lt;&gt;"",$I225&lt;&gt;"",$J225="")</formula>
    </cfRule>
    <cfRule type="expression" dxfId="6781" priority="1724">
      <formula>AND($H225&lt;&gt;"",$I225="",$J225="")</formula>
    </cfRule>
  </conditionalFormatting>
  <conditionalFormatting sqref="H232:J233">
    <cfRule type="expression" dxfId="6780" priority="1677">
      <formula>AND($H232&lt;&gt;"",$I232&lt;&gt;"",$J232&lt;&gt;"")</formula>
    </cfRule>
    <cfRule type="expression" dxfId="6779" priority="1678">
      <formula>AND($H232&lt;&gt;"",$I232&lt;&gt;"",$J232="")</formula>
    </cfRule>
    <cfRule type="expression" dxfId="6778" priority="1679">
      <formula>AND($H232&lt;&gt;"",$I232="",$J232="")</formula>
    </cfRule>
  </conditionalFormatting>
  <conditionalFormatting sqref="X233:Z233 X232:AG232 U232:U233">
    <cfRule type="expression" dxfId="6777" priority="1674">
      <formula>AND($H232&lt;&gt;"",$I232&lt;&gt;"",$J232&lt;&gt;"")</formula>
    </cfRule>
    <cfRule type="expression" dxfId="6776" priority="1675">
      <formula>AND($H232&lt;&gt;"",$I232&lt;&gt;"",$J232="")</formula>
    </cfRule>
    <cfRule type="expression" dxfId="6775" priority="1676">
      <formula>AND($H232&lt;&gt;"",$I232="",$J232="")</formula>
    </cfRule>
  </conditionalFormatting>
  <conditionalFormatting sqref="H232:H233">
    <cfRule type="expression" dxfId="6774" priority="1673">
      <formula>AND($H232&lt;&gt;"",$I232&lt;&gt;"")</formula>
    </cfRule>
  </conditionalFormatting>
  <conditionalFormatting sqref="I232:I233">
    <cfRule type="expression" dxfId="6773" priority="1672">
      <formula>AND($I232&lt;&gt;"",$J232&lt;&gt;"")</formula>
    </cfRule>
  </conditionalFormatting>
  <conditionalFormatting sqref="A232:A233">
    <cfRule type="containsBlanks" dxfId="6772" priority="1671">
      <formula>LEN(TRIM(A232))=0</formula>
    </cfRule>
  </conditionalFormatting>
  <conditionalFormatting sqref="AA233:AB233">
    <cfRule type="expression" dxfId="6771" priority="1668">
      <formula>AND($H233&lt;&gt;"",$I233&lt;&gt;"",$J233&lt;&gt;"")</formula>
    </cfRule>
    <cfRule type="expression" dxfId="6770" priority="1669">
      <formula>AND($H233&lt;&gt;"",$I233&lt;&gt;"",$J233="")</formula>
    </cfRule>
    <cfRule type="expression" dxfId="6769" priority="1670">
      <formula>AND($H233&lt;&gt;"",$I233="",$J233="")</formula>
    </cfRule>
  </conditionalFormatting>
  <conditionalFormatting sqref="AC233:AD233">
    <cfRule type="expression" dxfId="6768" priority="1665">
      <formula>AND($H233&lt;&gt;"",$I233&lt;&gt;"",$J233&lt;&gt;"")</formula>
    </cfRule>
    <cfRule type="expression" dxfId="6767" priority="1666">
      <formula>AND($H233&lt;&gt;"",$I233&lt;&gt;"",$J233="")</formula>
    </cfRule>
    <cfRule type="expression" dxfId="6766" priority="1667">
      <formula>AND($H233&lt;&gt;"",$I233="",$J233="")</formula>
    </cfRule>
  </conditionalFormatting>
  <conditionalFormatting sqref="AE233:AH233 AH232">
    <cfRule type="expression" dxfId="6765" priority="1662">
      <formula>AND($H232&lt;&gt;"",$I232&lt;&gt;"",$J232&lt;&gt;"")</formula>
    </cfRule>
    <cfRule type="expression" dxfId="6764" priority="1663">
      <formula>AND($H232&lt;&gt;"",$I232&lt;&gt;"",$J232="")</formula>
    </cfRule>
    <cfRule type="expression" dxfId="6763" priority="1664">
      <formula>AND($H232&lt;&gt;"",$I232="",$J232="")</formula>
    </cfRule>
  </conditionalFormatting>
  <conditionalFormatting sqref="AI232:AI233">
    <cfRule type="expression" dxfId="6762" priority="1659">
      <formula>AND($H232&lt;&gt;"",$I232&lt;&gt;"",$J232&lt;&gt;"")</formula>
    </cfRule>
    <cfRule type="expression" dxfId="6761" priority="1660">
      <formula>AND($H232&lt;&gt;"",$I232&lt;&gt;"",$J232="")</formula>
    </cfRule>
    <cfRule type="expression" dxfId="6760" priority="1661">
      <formula>AND($H232&lt;&gt;"",$I232="",$J232="")</formula>
    </cfRule>
  </conditionalFormatting>
  <conditionalFormatting sqref="H236:J236 H239:J239 H242:J242 H245:J245">
    <cfRule type="expression" dxfId="6759" priority="1656">
      <formula>AND($H236&lt;&gt;"",$I236&lt;&gt;"",$J236&lt;&gt;"")</formula>
    </cfRule>
    <cfRule type="expression" dxfId="6758" priority="1657">
      <formula>AND($H236&lt;&gt;"",$I236&lt;&gt;"",$J236="")</formula>
    </cfRule>
    <cfRule type="expression" dxfId="6757" priority="1658">
      <formula>AND($H236&lt;&gt;"",$I236="",$J236="")</formula>
    </cfRule>
  </conditionalFormatting>
  <conditionalFormatting sqref="X236:Z236 U236 U239 X239:Z239 X242:Z242 U242 U245 X245:Z245">
    <cfRule type="expression" dxfId="6756" priority="1653">
      <formula>AND($H236&lt;&gt;"",$I236&lt;&gt;"",$J236&lt;&gt;"")</formula>
    </cfRule>
    <cfRule type="expression" dxfId="6755" priority="1654">
      <formula>AND($H236&lt;&gt;"",$I236&lt;&gt;"",$J236="")</formula>
    </cfRule>
    <cfRule type="expression" dxfId="6754" priority="1655">
      <formula>AND($H236&lt;&gt;"",$I236="",$J236="")</formula>
    </cfRule>
  </conditionalFormatting>
  <conditionalFormatting sqref="H236 H239 H242 H245">
    <cfRule type="expression" dxfId="6753" priority="1652">
      <formula>AND($H236&lt;&gt;"",$I236&lt;&gt;"")</formula>
    </cfRule>
  </conditionalFormatting>
  <conditionalFormatting sqref="I236 I239 I242 I245">
    <cfRule type="expression" dxfId="6752" priority="1651">
      <formula>AND($I236&lt;&gt;"",$J236&lt;&gt;"")</formula>
    </cfRule>
  </conditionalFormatting>
  <conditionalFormatting sqref="A236 A239 A242 A245">
    <cfRule type="containsBlanks" dxfId="6751" priority="1650">
      <formula>LEN(TRIM(A236))=0</formula>
    </cfRule>
  </conditionalFormatting>
  <conditionalFormatting sqref="AA236:AB236 AA239:AB239 AA242:AB242 AA245:AB245">
    <cfRule type="expression" dxfId="6750" priority="1647">
      <formula>AND($H236&lt;&gt;"",$I236&lt;&gt;"",$J236&lt;&gt;"")</formula>
    </cfRule>
    <cfRule type="expression" dxfId="6749" priority="1648">
      <formula>AND($H236&lt;&gt;"",$I236&lt;&gt;"",$J236="")</formula>
    </cfRule>
    <cfRule type="expression" dxfId="6748" priority="1649">
      <formula>AND($H236&lt;&gt;"",$I236="",$J236="")</formula>
    </cfRule>
  </conditionalFormatting>
  <conditionalFormatting sqref="AC236:AD236 AC239:AD239 AC242:AD242 AC245:AD245">
    <cfRule type="expression" dxfId="6747" priority="1644">
      <formula>AND($H236&lt;&gt;"",$I236&lt;&gt;"",$J236&lt;&gt;"")</formula>
    </cfRule>
    <cfRule type="expression" dxfId="6746" priority="1645">
      <formula>AND($H236&lt;&gt;"",$I236&lt;&gt;"",$J236="")</formula>
    </cfRule>
    <cfRule type="expression" dxfId="6745" priority="1646">
      <formula>AND($H236&lt;&gt;"",$I236="",$J236="")</formula>
    </cfRule>
  </conditionalFormatting>
  <conditionalFormatting sqref="AE236:AH236 AE239:AH239 AE242:AH242 AE245:AH245">
    <cfRule type="expression" dxfId="6744" priority="1641">
      <formula>AND($H236&lt;&gt;"",$I236&lt;&gt;"",$J236&lt;&gt;"")</formula>
    </cfRule>
    <cfRule type="expression" dxfId="6743" priority="1642">
      <formula>AND($H236&lt;&gt;"",$I236&lt;&gt;"",$J236="")</formula>
    </cfRule>
    <cfRule type="expression" dxfId="6742" priority="1643">
      <formula>AND($H236&lt;&gt;"",$I236="",$J236="")</formula>
    </cfRule>
  </conditionalFormatting>
  <conditionalFormatting sqref="AI236 AI239 AI242 AI245">
    <cfRule type="expression" dxfId="6741" priority="1638">
      <formula>AND($H236&lt;&gt;"",$I236&lt;&gt;"",$J236&lt;&gt;"")</formula>
    </cfRule>
    <cfRule type="expression" dxfId="6740" priority="1639">
      <formula>AND($H236&lt;&gt;"",$I236&lt;&gt;"",$J236="")</formula>
    </cfRule>
    <cfRule type="expression" dxfId="6739" priority="1640">
      <formula>AND($H236&lt;&gt;"",$I236="",$J236="")</formula>
    </cfRule>
  </conditionalFormatting>
  <conditionalFormatting sqref="H68:J70 H76:J76">
    <cfRule type="expression" dxfId="6738" priority="1551">
      <formula>AND($H68&lt;&gt;"",$I68&lt;&gt;"",$J68&lt;&gt;"")</formula>
    </cfRule>
    <cfRule type="expression" dxfId="6737" priority="1552">
      <formula>AND($H68&lt;&gt;"",$I68&lt;&gt;"",$J68="")</formula>
    </cfRule>
    <cfRule type="expression" dxfId="6736" priority="1553">
      <formula>AND($H68&lt;&gt;"",$I68="",$J68="")</formula>
    </cfRule>
  </conditionalFormatting>
  <conditionalFormatting sqref="X68:Z68 X70:Z70 X69:AG69 U68:U70 U76 X76:Z76">
    <cfRule type="expression" dxfId="6735" priority="1548">
      <formula>AND($H68&lt;&gt;"",$I68&lt;&gt;"",$J68&lt;&gt;"")</formula>
    </cfRule>
    <cfRule type="expression" dxfId="6734" priority="1549">
      <formula>AND($H68&lt;&gt;"",$I68&lt;&gt;"",$J68="")</formula>
    </cfRule>
    <cfRule type="expression" dxfId="6733" priority="1550">
      <formula>AND($H68&lt;&gt;"",$I68="",$J68="")</formula>
    </cfRule>
  </conditionalFormatting>
  <conditionalFormatting sqref="H68:H70 H76">
    <cfRule type="expression" dxfId="6732" priority="1547">
      <formula>AND($H68&lt;&gt;"",$I68&lt;&gt;"")</formula>
    </cfRule>
  </conditionalFormatting>
  <conditionalFormatting sqref="I68:I70 I76">
    <cfRule type="expression" dxfId="6731" priority="1546">
      <formula>AND($I68&lt;&gt;"",$J68&lt;&gt;"")</formula>
    </cfRule>
  </conditionalFormatting>
  <conditionalFormatting sqref="A68:A70 A76">
    <cfRule type="containsBlanks" dxfId="6730" priority="1545">
      <formula>LEN(TRIM(A68))=0</formula>
    </cfRule>
  </conditionalFormatting>
  <conditionalFormatting sqref="AA68:AB68 AA70:AB70 AA76:AB76">
    <cfRule type="expression" dxfId="6729" priority="1542">
      <formula>AND($H68&lt;&gt;"",$I68&lt;&gt;"",$J68&lt;&gt;"")</formula>
    </cfRule>
    <cfRule type="expression" dxfId="6728" priority="1543">
      <formula>AND($H68&lt;&gt;"",$I68&lt;&gt;"",$J68="")</formula>
    </cfRule>
    <cfRule type="expression" dxfId="6727" priority="1544">
      <formula>AND($H68&lt;&gt;"",$I68="",$J68="")</formula>
    </cfRule>
  </conditionalFormatting>
  <conditionalFormatting sqref="AC68:AD68 AC70:AD70 AC76:AD76">
    <cfRule type="expression" dxfId="6726" priority="1539">
      <formula>AND($H68&lt;&gt;"",$I68&lt;&gt;"",$J68&lt;&gt;"")</formula>
    </cfRule>
    <cfRule type="expression" dxfId="6725" priority="1540">
      <formula>AND($H68&lt;&gt;"",$I68&lt;&gt;"",$J68="")</formula>
    </cfRule>
    <cfRule type="expression" dxfId="6724" priority="1541">
      <formula>AND($H68&lt;&gt;"",$I68="",$J68="")</formula>
    </cfRule>
  </conditionalFormatting>
  <conditionalFormatting sqref="AE68:AH68 AE70:AH70 AH69 AE76:AH76">
    <cfRule type="expression" dxfId="6723" priority="1536">
      <formula>AND($H68&lt;&gt;"",$I68&lt;&gt;"",$J68&lt;&gt;"")</formula>
    </cfRule>
    <cfRule type="expression" dxfId="6722" priority="1537">
      <formula>AND($H68&lt;&gt;"",$I68&lt;&gt;"",$J68="")</formula>
    </cfRule>
    <cfRule type="expression" dxfId="6721" priority="1538">
      <formula>AND($H68&lt;&gt;"",$I68="",$J68="")</formula>
    </cfRule>
  </conditionalFormatting>
  <conditionalFormatting sqref="AI68:AI70 AI76">
    <cfRule type="expression" dxfId="6720" priority="1533">
      <formula>AND($H68&lt;&gt;"",$I68&lt;&gt;"",$J68&lt;&gt;"")</formula>
    </cfRule>
    <cfRule type="expression" dxfId="6719" priority="1534">
      <formula>AND($H68&lt;&gt;"",$I68&lt;&gt;"",$J68="")</formula>
    </cfRule>
    <cfRule type="expression" dxfId="6718" priority="1535">
      <formula>AND($H68&lt;&gt;"",$I68="",$J68="")</formula>
    </cfRule>
  </conditionalFormatting>
  <conditionalFormatting sqref="H252:J252">
    <cfRule type="expression" dxfId="6717" priority="1614">
      <formula>AND($H252&lt;&gt;"",$I252&lt;&gt;"",$J252&lt;&gt;"")</formula>
    </cfRule>
    <cfRule type="expression" dxfId="6716" priority="1615">
      <formula>AND($H252&lt;&gt;"",$I252&lt;&gt;"",$J252="")</formula>
    </cfRule>
    <cfRule type="expression" dxfId="6715" priority="1616">
      <formula>AND($H252&lt;&gt;"",$I252="",$J252="")</formula>
    </cfRule>
  </conditionalFormatting>
  <conditionalFormatting sqref="X252:Z252 U252">
    <cfRule type="expression" dxfId="6714" priority="1611">
      <formula>AND($H252&lt;&gt;"",$I252&lt;&gt;"",$J252&lt;&gt;"")</formula>
    </cfRule>
    <cfRule type="expression" dxfId="6713" priority="1612">
      <formula>AND($H252&lt;&gt;"",$I252&lt;&gt;"",$J252="")</formula>
    </cfRule>
    <cfRule type="expression" dxfId="6712" priority="1613">
      <formula>AND($H252&lt;&gt;"",$I252="",$J252="")</formula>
    </cfRule>
  </conditionalFormatting>
  <conditionalFormatting sqref="H252">
    <cfRule type="expression" dxfId="6711" priority="1610">
      <formula>AND($H252&lt;&gt;"",$I252&lt;&gt;"")</formula>
    </cfRule>
  </conditionalFormatting>
  <conditionalFormatting sqref="I252">
    <cfRule type="expression" dxfId="6710" priority="1609">
      <formula>AND($I252&lt;&gt;"",$J252&lt;&gt;"")</formula>
    </cfRule>
  </conditionalFormatting>
  <conditionalFormatting sqref="A252">
    <cfRule type="containsBlanks" dxfId="6709" priority="1608">
      <formula>LEN(TRIM(A252))=0</formula>
    </cfRule>
  </conditionalFormatting>
  <conditionalFormatting sqref="AA252:AB252">
    <cfRule type="expression" dxfId="6708" priority="1605">
      <formula>AND($H252&lt;&gt;"",$I252&lt;&gt;"",$J252&lt;&gt;"")</formula>
    </cfRule>
    <cfRule type="expression" dxfId="6707" priority="1606">
      <formula>AND($H252&lt;&gt;"",$I252&lt;&gt;"",$J252="")</formula>
    </cfRule>
    <cfRule type="expression" dxfId="6706" priority="1607">
      <formula>AND($H252&lt;&gt;"",$I252="",$J252="")</formula>
    </cfRule>
  </conditionalFormatting>
  <conditionalFormatting sqref="AC252:AD252">
    <cfRule type="expression" dxfId="6705" priority="1602">
      <formula>AND($H252&lt;&gt;"",$I252&lt;&gt;"",$J252&lt;&gt;"")</formula>
    </cfRule>
    <cfRule type="expression" dxfId="6704" priority="1603">
      <formula>AND($H252&lt;&gt;"",$I252&lt;&gt;"",$J252="")</formula>
    </cfRule>
    <cfRule type="expression" dxfId="6703" priority="1604">
      <formula>AND($H252&lt;&gt;"",$I252="",$J252="")</formula>
    </cfRule>
  </conditionalFormatting>
  <conditionalFormatting sqref="AE252:AH252">
    <cfRule type="expression" dxfId="6702" priority="1599">
      <formula>AND($H252&lt;&gt;"",$I252&lt;&gt;"",$J252&lt;&gt;"")</formula>
    </cfRule>
    <cfRule type="expression" dxfId="6701" priority="1600">
      <formula>AND($H252&lt;&gt;"",$I252&lt;&gt;"",$J252="")</formula>
    </cfRule>
    <cfRule type="expression" dxfId="6700" priority="1601">
      <formula>AND($H252&lt;&gt;"",$I252="",$J252="")</formula>
    </cfRule>
  </conditionalFormatting>
  <conditionalFormatting sqref="AI252">
    <cfRule type="expression" dxfId="6699" priority="1596">
      <formula>AND($H252&lt;&gt;"",$I252&lt;&gt;"",$J252&lt;&gt;"")</formula>
    </cfRule>
    <cfRule type="expression" dxfId="6698" priority="1597">
      <formula>AND($H252&lt;&gt;"",$I252&lt;&gt;"",$J252="")</formula>
    </cfRule>
    <cfRule type="expression" dxfId="6697" priority="1598">
      <formula>AND($H252&lt;&gt;"",$I252="",$J252="")</formula>
    </cfRule>
  </conditionalFormatting>
  <conditionalFormatting sqref="H250:J250">
    <cfRule type="expression" dxfId="6696" priority="1635">
      <formula>AND($H250&lt;&gt;"",$I250&lt;&gt;"",$J250&lt;&gt;"")</formula>
    </cfRule>
    <cfRule type="expression" dxfId="6695" priority="1636">
      <formula>AND($H250&lt;&gt;"",$I250&lt;&gt;"",$J250="")</formula>
    </cfRule>
    <cfRule type="expression" dxfId="6694" priority="1637">
      <formula>AND($H250&lt;&gt;"",$I250="",$J250="")</formula>
    </cfRule>
  </conditionalFormatting>
  <conditionalFormatting sqref="X250:Z250 U250">
    <cfRule type="expression" dxfId="6693" priority="1632">
      <formula>AND($H250&lt;&gt;"",$I250&lt;&gt;"",$J250&lt;&gt;"")</formula>
    </cfRule>
    <cfRule type="expression" dxfId="6692" priority="1633">
      <formula>AND($H250&lt;&gt;"",$I250&lt;&gt;"",$J250="")</formula>
    </cfRule>
    <cfRule type="expression" dxfId="6691" priority="1634">
      <formula>AND($H250&lt;&gt;"",$I250="",$J250="")</formula>
    </cfRule>
  </conditionalFormatting>
  <conditionalFormatting sqref="H250">
    <cfRule type="expression" dxfId="6690" priority="1631">
      <formula>AND($H250&lt;&gt;"",$I250&lt;&gt;"")</formula>
    </cfRule>
  </conditionalFormatting>
  <conditionalFormatting sqref="I250">
    <cfRule type="expression" dxfId="6689" priority="1630">
      <formula>AND($I250&lt;&gt;"",$J250&lt;&gt;"")</formula>
    </cfRule>
  </conditionalFormatting>
  <conditionalFormatting sqref="A250">
    <cfRule type="containsBlanks" dxfId="6688" priority="1629">
      <formula>LEN(TRIM(A250))=0</formula>
    </cfRule>
  </conditionalFormatting>
  <conditionalFormatting sqref="AA250:AB250">
    <cfRule type="expression" dxfId="6687" priority="1626">
      <formula>AND($H250&lt;&gt;"",$I250&lt;&gt;"",$J250&lt;&gt;"")</formula>
    </cfRule>
    <cfRule type="expression" dxfId="6686" priority="1627">
      <formula>AND($H250&lt;&gt;"",$I250&lt;&gt;"",$J250="")</formula>
    </cfRule>
    <cfRule type="expression" dxfId="6685" priority="1628">
      <formula>AND($H250&lt;&gt;"",$I250="",$J250="")</formula>
    </cfRule>
  </conditionalFormatting>
  <conditionalFormatting sqref="AC250:AD250">
    <cfRule type="expression" dxfId="6684" priority="1623">
      <formula>AND($H250&lt;&gt;"",$I250&lt;&gt;"",$J250&lt;&gt;"")</formula>
    </cfRule>
    <cfRule type="expression" dxfId="6683" priority="1624">
      <formula>AND($H250&lt;&gt;"",$I250&lt;&gt;"",$J250="")</formula>
    </cfRule>
    <cfRule type="expression" dxfId="6682" priority="1625">
      <formula>AND($H250&lt;&gt;"",$I250="",$J250="")</formula>
    </cfRule>
  </conditionalFormatting>
  <conditionalFormatting sqref="AE250:AH250">
    <cfRule type="expression" dxfId="6681" priority="1620">
      <formula>AND($H250&lt;&gt;"",$I250&lt;&gt;"",$J250&lt;&gt;"")</formula>
    </cfRule>
    <cfRule type="expression" dxfId="6680" priority="1621">
      <formula>AND($H250&lt;&gt;"",$I250&lt;&gt;"",$J250="")</formula>
    </cfRule>
    <cfRule type="expression" dxfId="6679" priority="1622">
      <formula>AND($H250&lt;&gt;"",$I250="",$J250="")</formula>
    </cfRule>
  </conditionalFormatting>
  <conditionalFormatting sqref="AI250">
    <cfRule type="expression" dxfId="6678" priority="1617">
      <formula>AND($H250&lt;&gt;"",$I250&lt;&gt;"",$J250&lt;&gt;"")</formula>
    </cfRule>
    <cfRule type="expression" dxfId="6677" priority="1618">
      <formula>AND($H250&lt;&gt;"",$I250&lt;&gt;"",$J250="")</formula>
    </cfRule>
    <cfRule type="expression" dxfId="6676" priority="1619">
      <formula>AND($H250&lt;&gt;"",$I250="",$J250="")</formula>
    </cfRule>
  </conditionalFormatting>
  <conditionalFormatting sqref="H66:J66">
    <cfRule type="expression" dxfId="6675" priority="1488">
      <formula>AND($H66&lt;&gt;"",$I66&lt;&gt;"",$J66&lt;&gt;"")</formula>
    </cfRule>
    <cfRule type="expression" dxfId="6674" priority="1489">
      <formula>AND($H66&lt;&gt;"",$I66&lt;&gt;"",$J66="")</formula>
    </cfRule>
    <cfRule type="expression" dxfId="6673" priority="1490">
      <formula>AND($H66&lt;&gt;"",$I66="",$J66="")</formula>
    </cfRule>
  </conditionalFormatting>
  <conditionalFormatting sqref="X66:Z66 U66">
    <cfRule type="expression" dxfId="6672" priority="1485">
      <formula>AND($H66&lt;&gt;"",$I66&lt;&gt;"",$J66&lt;&gt;"")</formula>
    </cfRule>
    <cfRule type="expression" dxfId="6671" priority="1486">
      <formula>AND($H66&lt;&gt;"",$I66&lt;&gt;"",$J66="")</formula>
    </cfRule>
    <cfRule type="expression" dxfId="6670" priority="1487">
      <formula>AND($H66&lt;&gt;"",$I66="",$J66="")</formula>
    </cfRule>
  </conditionalFormatting>
  <conditionalFormatting sqref="H66">
    <cfRule type="expression" dxfId="6669" priority="1484">
      <formula>AND($H66&lt;&gt;"",$I66&lt;&gt;"")</formula>
    </cfRule>
  </conditionalFormatting>
  <conditionalFormatting sqref="I66">
    <cfRule type="expression" dxfId="6668" priority="1483">
      <formula>AND($I66&lt;&gt;"",$J66&lt;&gt;"")</formula>
    </cfRule>
  </conditionalFormatting>
  <conditionalFormatting sqref="A66">
    <cfRule type="containsBlanks" dxfId="6667" priority="1482">
      <formula>LEN(TRIM(A66))=0</formula>
    </cfRule>
  </conditionalFormatting>
  <conditionalFormatting sqref="AA66:AB66">
    <cfRule type="expression" dxfId="6666" priority="1479">
      <formula>AND($H66&lt;&gt;"",$I66&lt;&gt;"",$J66&lt;&gt;"")</formula>
    </cfRule>
    <cfRule type="expression" dxfId="6665" priority="1480">
      <formula>AND($H66&lt;&gt;"",$I66&lt;&gt;"",$J66="")</formula>
    </cfRule>
    <cfRule type="expression" dxfId="6664" priority="1481">
      <formula>AND($H66&lt;&gt;"",$I66="",$J66="")</formula>
    </cfRule>
  </conditionalFormatting>
  <conditionalFormatting sqref="AC66:AD66">
    <cfRule type="expression" dxfId="6663" priority="1476">
      <formula>AND($H66&lt;&gt;"",$I66&lt;&gt;"",$J66&lt;&gt;"")</formula>
    </cfRule>
    <cfRule type="expression" dxfId="6662" priority="1477">
      <formula>AND($H66&lt;&gt;"",$I66&lt;&gt;"",$J66="")</formula>
    </cfRule>
    <cfRule type="expression" dxfId="6661" priority="1478">
      <formula>AND($H66&lt;&gt;"",$I66="",$J66="")</formula>
    </cfRule>
  </conditionalFormatting>
  <conditionalFormatting sqref="AE66:AH66">
    <cfRule type="expression" dxfId="6660" priority="1473">
      <formula>AND($H66&lt;&gt;"",$I66&lt;&gt;"",$J66&lt;&gt;"")</formula>
    </cfRule>
    <cfRule type="expression" dxfId="6659" priority="1474">
      <formula>AND($H66&lt;&gt;"",$I66&lt;&gt;"",$J66="")</formula>
    </cfRule>
    <cfRule type="expression" dxfId="6658" priority="1475">
      <formula>AND($H66&lt;&gt;"",$I66="",$J66="")</formula>
    </cfRule>
  </conditionalFormatting>
  <conditionalFormatting sqref="AI66">
    <cfRule type="expression" dxfId="6657" priority="1470">
      <formula>AND($H66&lt;&gt;"",$I66&lt;&gt;"",$J66&lt;&gt;"")</formula>
    </cfRule>
    <cfRule type="expression" dxfId="6656" priority="1471">
      <formula>AND($H66&lt;&gt;"",$I66&lt;&gt;"",$J66="")</formula>
    </cfRule>
    <cfRule type="expression" dxfId="6655" priority="1472">
      <formula>AND($H66&lt;&gt;"",$I66="",$J66="")</formula>
    </cfRule>
  </conditionalFormatting>
  <conditionalFormatting sqref="H57:J59 H67:J67">
    <cfRule type="expression" dxfId="6654" priority="1593">
      <formula>AND($H57&lt;&gt;"",$I57&lt;&gt;"",$J57&lt;&gt;"")</formula>
    </cfRule>
    <cfRule type="expression" dxfId="6653" priority="1594">
      <formula>AND($H57&lt;&gt;"",$I57&lt;&gt;"",$J57="")</formula>
    </cfRule>
    <cfRule type="expression" dxfId="6652" priority="1595">
      <formula>AND($H57&lt;&gt;"",$I57="",$J57="")</formula>
    </cfRule>
  </conditionalFormatting>
  <conditionalFormatting sqref="X57:Z57 X59:Z59 X58:AG58 U57:U59 U67 X67:Z67">
    <cfRule type="expression" dxfId="6651" priority="1590">
      <formula>AND($H57&lt;&gt;"",$I57&lt;&gt;"",$J57&lt;&gt;"")</formula>
    </cfRule>
    <cfRule type="expression" dxfId="6650" priority="1591">
      <formula>AND($H57&lt;&gt;"",$I57&lt;&gt;"",$J57="")</formula>
    </cfRule>
    <cfRule type="expression" dxfId="6649" priority="1592">
      <formula>AND($H57&lt;&gt;"",$I57="",$J57="")</formula>
    </cfRule>
  </conditionalFormatting>
  <conditionalFormatting sqref="H57:H59 H67">
    <cfRule type="expression" dxfId="6648" priority="1589">
      <formula>AND($H57&lt;&gt;"",$I57&lt;&gt;"")</formula>
    </cfRule>
  </conditionalFormatting>
  <conditionalFormatting sqref="I57:I59 I67">
    <cfRule type="expression" dxfId="6647" priority="1588">
      <formula>AND($I57&lt;&gt;"",$J57&lt;&gt;"")</formula>
    </cfRule>
  </conditionalFormatting>
  <conditionalFormatting sqref="A57:A59 A67">
    <cfRule type="containsBlanks" dxfId="6646" priority="1587">
      <formula>LEN(TRIM(A57))=0</formula>
    </cfRule>
  </conditionalFormatting>
  <conditionalFormatting sqref="AA57:AB57 AA59:AB59 AA67:AB67">
    <cfRule type="expression" dxfId="6645" priority="1584">
      <formula>AND($H57&lt;&gt;"",$I57&lt;&gt;"",$J57&lt;&gt;"")</formula>
    </cfRule>
    <cfRule type="expression" dxfId="6644" priority="1585">
      <formula>AND($H57&lt;&gt;"",$I57&lt;&gt;"",$J57="")</formula>
    </cfRule>
    <cfRule type="expression" dxfId="6643" priority="1586">
      <formula>AND($H57&lt;&gt;"",$I57="",$J57="")</formula>
    </cfRule>
  </conditionalFormatting>
  <conditionalFormatting sqref="AC57:AD57 AC59:AD59 AC67:AD67">
    <cfRule type="expression" dxfId="6642" priority="1581">
      <formula>AND($H57&lt;&gt;"",$I57&lt;&gt;"",$J57&lt;&gt;"")</formula>
    </cfRule>
    <cfRule type="expression" dxfId="6641" priority="1582">
      <formula>AND($H57&lt;&gt;"",$I57&lt;&gt;"",$J57="")</formula>
    </cfRule>
    <cfRule type="expression" dxfId="6640" priority="1583">
      <formula>AND($H57&lt;&gt;"",$I57="",$J57="")</formula>
    </cfRule>
  </conditionalFormatting>
  <conditionalFormatting sqref="AE57:AH57 AE59:AH59 AH58 AE67:AH67">
    <cfRule type="expression" dxfId="6639" priority="1578">
      <formula>AND($H57&lt;&gt;"",$I57&lt;&gt;"",$J57&lt;&gt;"")</formula>
    </cfRule>
    <cfRule type="expression" dxfId="6638" priority="1579">
      <formula>AND($H57&lt;&gt;"",$I57&lt;&gt;"",$J57="")</formula>
    </cfRule>
    <cfRule type="expression" dxfId="6637" priority="1580">
      <formula>AND($H57&lt;&gt;"",$I57="",$J57="")</formula>
    </cfRule>
  </conditionalFormatting>
  <conditionalFormatting sqref="AI57:AI59 AI67">
    <cfRule type="expression" dxfId="6636" priority="1575">
      <formula>AND($H57&lt;&gt;"",$I57&lt;&gt;"",$J57&lt;&gt;"")</formula>
    </cfRule>
    <cfRule type="expression" dxfId="6635" priority="1576">
      <formula>AND($H57&lt;&gt;"",$I57&lt;&gt;"",$J57="")</formula>
    </cfRule>
    <cfRule type="expression" dxfId="6634" priority="1577">
      <formula>AND($H57&lt;&gt;"",$I57="",$J57="")</formula>
    </cfRule>
  </conditionalFormatting>
  <conditionalFormatting sqref="H60:J63">
    <cfRule type="expression" dxfId="6633" priority="1572">
      <formula>AND($H60&lt;&gt;"",$I60&lt;&gt;"",$J60&lt;&gt;"")</formula>
    </cfRule>
    <cfRule type="expression" dxfId="6632" priority="1573">
      <formula>AND($H60&lt;&gt;"",$I60&lt;&gt;"",$J60="")</formula>
    </cfRule>
    <cfRule type="expression" dxfId="6631" priority="1574">
      <formula>AND($H60&lt;&gt;"",$I60="",$J60="")</formula>
    </cfRule>
  </conditionalFormatting>
  <conditionalFormatting sqref="X60:Z63 U60:U63">
    <cfRule type="expression" dxfId="6630" priority="1569">
      <formula>AND($H60&lt;&gt;"",$I60&lt;&gt;"",$J60&lt;&gt;"")</formula>
    </cfRule>
    <cfRule type="expression" dxfId="6629" priority="1570">
      <formula>AND($H60&lt;&gt;"",$I60&lt;&gt;"",$J60="")</formula>
    </cfRule>
    <cfRule type="expression" dxfId="6628" priority="1571">
      <formula>AND($H60&lt;&gt;"",$I60="",$J60="")</formula>
    </cfRule>
  </conditionalFormatting>
  <conditionalFormatting sqref="H60:H63">
    <cfRule type="expression" dxfId="6627" priority="1568">
      <formula>AND($H60&lt;&gt;"",$I60&lt;&gt;"")</formula>
    </cfRule>
  </conditionalFormatting>
  <conditionalFormatting sqref="I60:I63">
    <cfRule type="expression" dxfId="6626" priority="1567">
      <formula>AND($I60&lt;&gt;"",$J60&lt;&gt;"")</formula>
    </cfRule>
  </conditionalFormatting>
  <conditionalFormatting sqref="A60:A63">
    <cfRule type="containsBlanks" dxfId="6625" priority="1566">
      <formula>LEN(TRIM(A60))=0</formula>
    </cfRule>
  </conditionalFormatting>
  <conditionalFormatting sqref="AA60:AB63">
    <cfRule type="expression" dxfId="6624" priority="1563">
      <formula>AND($H60&lt;&gt;"",$I60&lt;&gt;"",$J60&lt;&gt;"")</formula>
    </cfRule>
    <cfRule type="expression" dxfId="6623" priority="1564">
      <formula>AND($H60&lt;&gt;"",$I60&lt;&gt;"",$J60="")</formula>
    </cfRule>
    <cfRule type="expression" dxfId="6622" priority="1565">
      <formula>AND($H60&lt;&gt;"",$I60="",$J60="")</formula>
    </cfRule>
  </conditionalFormatting>
  <conditionalFormatting sqref="AC60:AD63">
    <cfRule type="expression" dxfId="6621" priority="1560">
      <formula>AND($H60&lt;&gt;"",$I60&lt;&gt;"",$J60&lt;&gt;"")</formula>
    </cfRule>
    <cfRule type="expression" dxfId="6620" priority="1561">
      <formula>AND($H60&lt;&gt;"",$I60&lt;&gt;"",$J60="")</formula>
    </cfRule>
    <cfRule type="expression" dxfId="6619" priority="1562">
      <formula>AND($H60&lt;&gt;"",$I60="",$J60="")</formula>
    </cfRule>
  </conditionalFormatting>
  <conditionalFormatting sqref="AE60:AH63">
    <cfRule type="expression" dxfId="6618" priority="1557">
      <formula>AND($H60&lt;&gt;"",$I60&lt;&gt;"",$J60&lt;&gt;"")</formula>
    </cfRule>
    <cfRule type="expression" dxfId="6617" priority="1558">
      <formula>AND($H60&lt;&gt;"",$I60&lt;&gt;"",$J60="")</formula>
    </cfRule>
    <cfRule type="expression" dxfId="6616" priority="1559">
      <formula>AND($H60&lt;&gt;"",$I60="",$J60="")</formula>
    </cfRule>
  </conditionalFormatting>
  <conditionalFormatting sqref="AI60:AI63">
    <cfRule type="expression" dxfId="6615" priority="1554">
      <formula>AND($H60&lt;&gt;"",$I60&lt;&gt;"",$J60&lt;&gt;"")</formula>
    </cfRule>
    <cfRule type="expression" dxfId="6614" priority="1555">
      <formula>AND($H60&lt;&gt;"",$I60&lt;&gt;"",$J60="")</formula>
    </cfRule>
    <cfRule type="expression" dxfId="6613" priority="1556">
      <formula>AND($H60&lt;&gt;"",$I60="",$J60="")</formula>
    </cfRule>
  </conditionalFormatting>
  <conditionalFormatting sqref="AA120:AB120">
    <cfRule type="expression" dxfId="6612" priority="1453">
      <formula>AND($H120&lt;&gt;"",$I120&lt;&gt;"",$J120&lt;&gt;"")</formula>
    </cfRule>
    <cfRule type="expression" dxfId="6611" priority="1454">
      <formula>AND($H120&lt;&gt;"",$I120&lt;&gt;"",$J120="")</formula>
    </cfRule>
    <cfRule type="expression" dxfId="6610" priority="1455">
      <formula>AND($H120&lt;&gt;"",$I120="",$J120="")</formula>
    </cfRule>
  </conditionalFormatting>
  <conditionalFormatting sqref="AA65:AB65">
    <cfRule type="expression" dxfId="6609" priority="1500">
      <formula>AND($H65&lt;&gt;"",$I65&lt;&gt;"",$J65&lt;&gt;"")</formula>
    </cfRule>
    <cfRule type="expression" dxfId="6608" priority="1501">
      <formula>AND($H65&lt;&gt;"",$I65&lt;&gt;"",$J65="")</formula>
    </cfRule>
    <cfRule type="expression" dxfId="6607" priority="1502">
      <formula>AND($H65&lt;&gt;"",$I65="",$J65="")</formula>
    </cfRule>
  </conditionalFormatting>
  <conditionalFormatting sqref="H255">
    <cfRule type="expression" dxfId="6606" priority="1266">
      <formula>AND($H255&lt;&gt;"",$I255&lt;&gt;"")</formula>
    </cfRule>
  </conditionalFormatting>
  <conditionalFormatting sqref="I255">
    <cfRule type="expression" dxfId="6605" priority="1265">
      <formula>AND($I255&lt;&gt;"",$J255&lt;&gt;"")</formula>
    </cfRule>
  </conditionalFormatting>
  <conditionalFormatting sqref="A255">
    <cfRule type="containsBlanks" dxfId="6604" priority="1264">
      <formula>LEN(TRIM(A255))=0</formula>
    </cfRule>
  </conditionalFormatting>
  <conditionalFormatting sqref="AE65:AH65">
    <cfRule type="expression" dxfId="6603" priority="1494">
      <formula>AND($H65&lt;&gt;"",$I65&lt;&gt;"",$J65&lt;&gt;"")</formula>
    </cfRule>
    <cfRule type="expression" dxfId="6602" priority="1495">
      <formula>AND($H65&lt;&gt;"",$I65&lt;&gt;"",$J65="")</formula>
    </cfRule>
    <cfRule type="expression" dxfId="6601" priority="1496">
      <formula>AND($H65&lt;&gt;"",$I65="",$J65="")</formula>
    </cfRule>
  </conditionalFormatting>
  <conditionalFormatting sqref="AI65">
    <cfRule type="expression" dxfId="6600" priority="1491">
      <formula>AND($H65&lt;&gt;"",$I65&lt;&gt;"",$J65&lt;&gt;"")</formula>
    </cfRule>
    <cfRule type="expression" dxfId="6599" priority="1492">
      <formula>AND($H65&lt;&gt;"",$I65&lt;&gt;"",$J65="")</formula>
    </cfRule>
    <cfRule type="expression" dxfId="6598" priority="1493">
      <formula>AND($H65&lt;&gt;"",$I65="",$J65="")</formula>
    </cfRule>
  </conditionalFormatting>
  <conditionalFormatting sqref="X113:Z113 X115:Z115 X114:AG114 U113:U115">
    <cfRule type="expression" dxfId="6597" priority="1438">
      <formula>AND($H113&lt;&gt;"",$I113&lt;&gt;"",$J113&lt;&gt;"")</formula>
    </cfRule>
    <cfRule type="expression" dxfId="6596" priority="1439">
      <formula>AND($H113&lt;&gt;"",$I113&lt;&gt;"",$J113="")</formula>
    </cfRule>
    <cfRule type="expression" dxfId="6595" priority="1440">
      <formula>AND($H113&lt;&gt;"",$I113="",$J113="")</formula>
    </cfRule>
  </conditionalFormatting>
  <conditionalFormatting sqref="AI255">
    <cfRule type="expression" dxfId="6594" priority="1252">
      <formula>AND($H255&lt;&gt;"",$I255&lt;&gt;"",$J255&lt;&gt;"")</formula>
    </cfRule>
    <cfRule type="expression" dxfId="6593" priority="1253">
      <formula>AND($H255&lt;&gt;"",$I255&lt;&gt;"",$J255="")</formula>
    </cfRule>
    <cfRule type="expression" dxfId="6592" priority="1254">
      <formula>AND($H255&lt;&gt;"",$I255="",$J255="")</formula>
    </cfRule>
  </conditionalFormatting>
  <conditionalFormatting sqref="H71:J74">
    <cfRule type="expression" dxfId="6591" priority="1530">
      <formula>AND($H71&lt;&gt;"",$I71&lt;&gt;"",$J71&lt;&gt;"")</formula>
    </cfRule>
    <cfRule type="expression" dxfId="6590" priority="1531">
      <formula>AND($H71&lt;&gt;"",$I71&lt;&gt;"",$J71="")</formula>
    </cfRule>
    <cfRule type="expression" dxfId="6589" priority="1532">
      <formula>AND($H71&lt;&gt;"",$I71="",$J71="")</formula>
    </cfRule>
  </conditionalFormatting>
  <conditionalFormatting sqref="X71:Z74 U71:U74">
    <cfRule type="expression" dxfId="6588" priority="1527">
      <formula>AND($H71&lt;&gt;"",$I71&lt;&gt;"",$J71&lt;&gt;"")</formula>
    </cfRule>
    <cfRule type="expression" dxfId="6587" priority="1528">
      <formula>AND($H71&lt;&gt;"",$I71&lt;&gt;"",$J71="")</formula>
    </cfRule>
    <cfRule type="expression" dxfId="6586" priority="1529">
      <formula>AND($H71&lt;&gt;"",$I71="",$J71="")</formula>
    </cfRule>
  </conditionalFormatting>
  <conditionalFormatting sqref="H71:H74">
    <cfRule type="expression" dxfId="6585" priority="1526">
      <formula>AND($H71&lt;&gt;"",$I71&lt;&gt;"")</formula>
    </cfRule>
  </conditionalFormatting>
  <conditionalFormatting sqref="I71:I74">
    <cfRule type="expression" dxfId="6584" priority="1525">
      <formula>AND($I71&lt;&gt;"",$J71&lt;&gt;"")</formula>
    </cfRule>
  </conditionalFormatting>
  <conditionalFormatting sqref="A71:A74">
    <cfRule type="containsBlanks" dxfId="6583" priority="1524">
      <formula>LEN(TRIM(A71))=0</formula>
    </cfRule>
  </conditionalFormatting>
  <conditionalFormatting sqref="AA71:AB74">
    <cfRule type="expression" dxfId="6582" priority="1521">
      <formula>AND($H71&lt;&gt;"",$I71&lt;&gt;"",$J71&lt;&gt;"")</formula>
    </cfRule>
    <cfRule type="expression" dxfId="6581" priority="1522">
      <formula>AND($H71&lt;&gt;"",$I71&lt;&gt;"",$J71="")</formula>
    </cfRule>
    <cfRule type="expression" dxfId="6580" priority="1523">
      <formula>AND($H71&lt;&gt;"",$I71="",$J71="")</formula>
    </cfRule>
  </conditionalFormatting>
  <conditionalFormatting sqref="AC71:AD74">
    <cfRule type="expression" dxfId="6579" priority="1518">
      <formula>AND($H71&lt;&gt;"",$I71&lt;&gt;"",$J71&lt;&gt;"")</formula>
    </cfRule>
    <cfRule type="expression" dxfId="6578" priority="1519">
      <formula>AND($H71&lt;&gt;"",$I71&lt;&gt;"",$J71="")</formula>
    </cfRule>
    <cfRule type="expression" dxfId="6577" priority="1520">
      <formula>AND($H71&lt;&gt;"",$I71="",$J71="")</formula>
    </cfRule>
  </conditionalFormatting>
  <conditionalFormatting sqref="AE71:AH74">
    <cfRule type="expression" dxfId="6576" priority="1515">
      <formula>AND($H71&lt;&gt;"",$I71&lt;&gt;"",$J71&lt;&gt;"")</formula>
    </cfRule>
    <cfRule type="expression" dxfId="6575" priority="1516">
      <formula>AND($H71&lt;&gt;"",$I71&lt;&gt;"",$J71="")</formula>
    </cfRule>
    <cfRule type="expression" dxfId="6574" priority="1517">
      <formula>AND($H71&lt;&gt;"",$I71="",$J71="")</formula>
    </cfRule>
  </conditionalFormatting>
  <conditionalFormatting sqref="AI71:AI74">
    <cfRule type="expression" dxfId="6573" priority="1512">
      <formula>AND($H71&lt;&gt;"",$I71&lt;&gt;"",$J71&lt;&gt;"")</formula>
    </cfRule>
    <cfRule type="expression" dxfId="6572" priority="1513">
      <formula>AND($H71&lt;&gt;"",$I71&lt;&gt;"",$J71="")</formula>
    </cfRule>
    <cfRule type="expression" dxfId="6571" priority="1514">
      <formula>AND($H71&lt;&gt;"",$I71="",$J71="")</formula>
    </cfRule>
  </conditionalFormatting>
  <conditionalFormatting sqref="H65:J65">
    <cfRule type="expression" dxfId="6570" priority="1509">
      <formula>AND($H65&lt;&gt;"",$I65&lt;&gt;"",$J65&lt;&gt;"")</formula>
    </cfRule>
    <cfRule type="expression" dxfId="6569" priority="1510">
      <formula>AND($H65&lt;&gt;"",$I65&lt;&gt;"",$J65="")</formula>
    </cfRule>
    <cfRule type="expression" dxfId="6568" priority="1511">
      <formula>AND($H65&lt;&gt;"",$I65="",$J65="")</formula>
    </cfRule>
  </conditionalFormatting>
  <conditionalFormatting sqref="U65 X65:Z65">
    <cfRule type="expression" dxfId="6567" priority="1506">
      <formula>AND($H65&lt;&gt;"",$I65&lt;&gt;"",$J65&lt;&gt;"")</formula>
    </cfRule>
    <cfRule type="expression" dxfId="6566" priority="1507">
      <formula>AND($H65&lt;&gt;"",$I65&lt;&gt;"",$J65="")</formula>
    </cfRule>
    <cfRule type="expression" dxfId="6565" priority="1508">
      <formula>AND($H65&lt;&gt;"",$I65="",$J65="")</formula>
    </cfRule>
  </conditionalFormatting>
  <conditionalFormatting sqref="H65">
    <cfRule type="expression" dxfId="6564" priority="1505">
      <formula>AND($H65&lt;&gt;"",$I65&lt;&gt;"")</formula>
    </cfRule>
  </conditionalFormatting>
  <conditionalFormatting sqref="I65">
    <cfRule type="expression" dxfId="6563" priority="1504">
      <formula>AND($I65&lt;&gt;"",$J65&lt;&gt;"")</formula>
    </cfRule>
  </conditionalFormatting>
  <conditionalFormatting sqref="A65">
    <cfRule type="containsBlanks" dxfId="6562" priority="1503">
      <formula>LEN(TRIM(A65))=0</formula>
    </cfRule>
  </conditionalFormatting>
  <conditionalFormatting sqref="AC120:AD120">
    <cfRule type="expression" dxfId="6561" priority="1450">
      <formula>AND($H120&lt;&gt;"",$I120&lt;&gt;"",$J120&lt;&gt;"")</formula>
    </cfRule>
    <cfRule type="expression" dxfId="6560" priority="1451">
      <formula>AND($H120&lt;&gt;"",$I120&lt;&gt;"",$J120="")</formula>
    </cfRule>
    <cfRule type="expression" dxfId="6559" priority="1452">
      <formula>AND($H120&lt;&gt;"",$I120="",$J120="")</formula>
    </cfRule>
  </conditionalFormatting>
  <conditionalFormatting sqref="AC65:AD65">
    <cfRule type="expression" dxfId="6558" priority="1497">
      <formula>AND($H65&lt;&gt;"",$I65&lt;&gt;"",$J65&lt;&gt;"")</formula>
    </cfRule>
    <cfRule type="expression" dxfId="6557" priority="1498">
      <formula>AND($H65&lt;&gt;"",$I65&lt;&gt;"",$J65="")</formula>
    </cfRule>
    <cfRule type="expression" dxfId="6556" priority="1499">
      <formula>AND($H65&lt;&gt;"",$I65="",$J65="")</formula>
    </cfRule>
  </conditionalFormatting>
  <conditionalFormatting sqref="AI120">
    <cfRule type="expression" dxfId="6555" priority="1444">
      <formula>AND($H120&lt;&gt;"",$I120&lt;&gt;"",$J120&lt;&gt;"")</formula>
    </cfRule>
    <cfRule type="expression" dxfId="6554" priority="1445">
      <formula>AND($H120&lt;&gt;"",$I120&lt;&gt;"",$J120="")</formula>
    </cfRule>
    <cfRule type="expression" dxfId="6553" priority="1446">
      <formula>AND($H120&lt;&gt;"",$I120="",$J120="")</formula>
    </cfRule>
  </conditionalFormatting>
  <conditionalFormatting sqref="H113:J115">
    <cfRule type="expression" dxfId="6552" priority="1441">
      <formula>AND($H113&lt;&gt;"",$I113&lt;&gt;"",$J113&lt;&gt;"")</formula>
    </cfRule>
    <cfRule type="expression" dxfId="6551" priority="1442">
      <formula>AND($H113&lt;&gt;"",$I113&lt;&gt;"",$J113="")</formula>
    </cfRule>
    <cfRule type="expression" dxfId="6550" priority="1443">
      <formula>AND($H113&lt;&gt;"",$I113="",$J113="")</formula>
    </cfRule>
  </conditionalFormatting>
  <conditionalFormatting sqref="X196:Z196 X200:Z200 X197:AG197 U196:U197 U200">
    <cfRule type="expression" dxfId="6549" priority="1390">
      <formula>AND($H196&lt;&gt;"",$I196&lt;&gt;"",$J196&lt;&gt;"")</formula>
    </cfRule>
    <cfRule type="expression" dxfId="6548" priority="1391">
      <formula>AND($H196&lt;&gt;"",$I196&lt;&gt;"",$J196="")</formula>
    </cfRule>
    <cfRule type="expression" dxfId="6547" priority="1392">
      <formula>AND($H196&lt;&gt;"",$I196="",$J196="")</formula>
    </cfRule>
  </conditionalFormatting>
  <conditionalFormatting sqref="H33:J33">
    <cfRule type="expression" dxfId="6546" priority="1355">
      <formula>AND($H33&lt;&gt;"",$I33&lt;&gt;"",$J33&lt;&gt;"")</formula>
    </cfRule>
    <cfRule type="expression" dxfId="6545" priority="1356">
      <formula>AND($H33&lt;&gt;"",$I33&lt;&gt;"",$J33="")</formula>
    </cfRule>
    <cfRule type="expression" dxfId="6544" priority="1357">
      <formula>AND($H33&lt;&gt;"",$I33="",$J33="")</formula>
    </cfRule>
  </conditionalFormatting>
  <conditionalFormatting sqref="H33">
    <cfRule type="expression" dxfId="6543" priority="1354">
      <formula>AND($H33&lt;&gt;"",$I33&lt;&gt;"")</formula>
    </cfRule>
  </conditionalFormatting>
  <conditionalFormatting sqref="I33">
    <cfRule type="expression" dxfId="6542" priority="1353">
      <formula>AND($I33&lt;&gt;"",$J33&lt;&gt;"")</formula>
    </cfRule>
  </conditionalFormatting>
  <conditionalFormatting sqref="A33">
    <cfRule type="containsBlanks" dxfId="6541" priority="1352">
      <formula>LEN(TRIM(A33))=0</formula>
    </cfRule>
  </conditionalFormatting>
  <conditionalFormatting sqref="AC196:AD196 AC200:AD200">
    <cfRule type="expression" dxfId="6540" priority="1381">
      <formula>AND($H196&lt;&gt;"",$I196&lt;&gt;"",$J196&lt;&gt;"")</formula>
    </cfRule>
    <cfRule type="expression" dxfId="6539" priority="1382">
      <formula>AND($H196&lt;&gt;"",$I196&lt;&gt;"",$J196="")</formula>
    </cfRule>
    <cfRule type="expression" dxfId="6538" priority="1383">
      <formula>AND($H196&lt;&gt;"",$I196="",$J196="")</formula>
    </cfRule>
  </conditionalFormatting>
  <conditionalFormatting sqref="AE196:AH196 AE200:AH200 AH197">
    <cfRule type="expression" dxfId="6537" priority="1378">
      <formula>AND($H196&lt;&gt;"",$I196&lt;&gt;"",$J196&lt;&gt;"")</formula>
    </cfRule>
    <cfRule type="expression" dxfId="6536" priority="1379">
      <formula>AND($H196&lt;&gt;"",$I196&lt;&gt;"",$J196="")</formula>
    </cfRule>
    <cfRule type="expression" dxfId="6535" priority="1380">
      <formula>AND($H196&lt;&gt;"",$I196="",$J196="")</formula>
    </cfRule>
  </conditionalFormatting>
  <conditionalFormatting sqref="AI196:AI197 AI200">
    <cfRule type="expression" dxfId="6534" priority="1375">
      <formula>AND($H196&lt;&gt;"",$I196&lt;&gt;"",$J196&lt;&gt;"")</formula>
    </cfRule>
    <cfRule type="expression" dxfId="6533" priority="1376">
      <formula>AND($H196&lt;&gt;"",$I196&lt;&gt;"",$J196="")</formula>
    </cfRule>
    <cfRule type="expression" dxfId="6532" priority="1377">
      <formula>AND($H196&lt;&gt;"",$I196="",$J196="")</formula>
    </cfRule>
  </conditionalFormatting>
  <conditionalFormatting sqref="AI260 AI267">
    <cfRule type="expression" dxfId="6531" priority="1189">
      <formula>AND($H260&lt;&gt;"",$I260&lt;&gt;"",$J260&lt;&gt;"")</formula>
    </cfRule>
    <cfRule type="expression" dxfId="6530" priority="1190">
      <formula>AND($H260&lt;&gt;"",$I260&lt;&gt;"",$J260="")</formula>
    </cfRule>
    <cfRule type="expression" dxfId="6529" priority="1191">
      <formula>AND($H260&lt;&gt;"",$I260="",$J260="")</formula>
    </cfRule>
  </conditionalFormatting>
  <conditionalFormatting sqref="H116:J118 U116:U118 X116:AI118">
    <cfRule type="expression" dxfId="6528" priority="1467">
      <formula>AND($H116&lt;&gt;"",$I116&lt;&gt;"",$J116&lt;&gt;"")</formula>
    </cfRule>
    <cfRule type="expression" dxfId="6527" priority="1468">
      <formula>AND($H116&lt;&gt;"",$I116&lt;&gt;"",$J116="")</formula>
    </cfRule>
    <cfRule type="expression" dxfId="6526" priority="1469">
      <formula>AND($H116&lt;&gt;"",$I116="",$J116="")</formula>
    </cfRule>
  </conditionalFormatting>
  <conditionalFormatting sqref="H116:H118">
    <cfRule type="expression" dxfId="6525" priority="1466">
      <formula>AND($H116&lt;&gt;"",$I116&lt;&gt;"")</formula>
    </cfRule>
  </conditionalFormatting>
  <conditionalFormatting sqref="I116:I118">
    <cfRule type="expression" dxfId="6524" priority="1465">
      <formula>AND($I116&lt;&gt;"",$J116&lt;&gt;"")</formula>
    </cfRule>
  </conditionalFormatting>
  <conditionalFormatting sqref="H120:J120">
    <cfRule type="expression" dxfId="6523" priority="1462">
      <formula>AND($H120&lt;&gt;"",$I120&lt;&gt;"",$J120&lt;&gt;"")</formula>
    </cfRule>
    <cfRule type="expression" dxfId="6522" priority="1463">
      <formula>AND($H120&lt;&gt;"",$I120&lt;&gt;"",$J120="")</formula>
    </cfRule>
    <cfRule type="expression" dxfId="6521" priority="1464">
      <formula>AND($H120&lt;&gt;"",$I120="",$J120="")</formula>
    </cfRule>
  </conditionalFormatting>
  <conditionalFormatting sqref="X120:Z120 U120">
    <cfRule type="expression" dxfId="6520" priority="1459">
      <formula>AND($H120&lt;&gt;"",$I120&lt;&gt;"",$J120&lt;&gt;"")</formula>
    </cfRule>
    <cfRule type="expression" dxfId="6519" priority="1460">
      <formula>AND($H120&lt;&gt;"",$I120&lt;&gt;"",$J120="")</formula>
    </cfRule>
    <cfRule type="expression" dxfId="6518" priority="1461">
      <formula>AND($H120&lt;&gt;"",$I120="",$J120="")</formula>
    </cfRule>
  </conditionalFormatting>
  <conditionalFormatting sqref="H120">
    <cfRule type="expression" dxfId="6517" priority="1458">
      <formula>AND($H120&lt;&gt;"",$I120&lt;&gt;"")</formula>
    </cfRule>
  </conditionalFormatting>
  <conditionalFormatting sqref="I120">
    <cfRule type="expression" dxfId="6516" priority="1457">
      <formula>AND($I120&lt;&gt;"",$J120&lt;&gt;"")</formula>
    </cfRule>
  </conditionalFormatting>
  <conditionalFormatting sqref="A120">
    <cfRule type="containsBlanks" dxfId="6515" priority="1456">
      <formula>LEN(TRIM(A120))=0</formula>
    </cfRule>
  </conditionalFormatting>
  <conditionalFormatting sqref="H255:J255">
    <cfRule type="expression" dxfId="6514" priority="1270">
      <formula>AND($H255&lt;&gt;"",$I255&lt;&gt;"",$J255&lt;&gt;"")</formula>
    </cfRule>
    <cfRule type="expression" dxfId="6513" priority="1271">
      <formula>AND($H255&lt;&gt;"",$I255&lt;&gt;"",$J255="")</formula>
    </cfRule>
    <cfRule type="expression" dxfId="6512" priority="1272">
      <formula>AND($H255&lt;&gt;"",$I255="",$J255="")</formula>
    </cfRule>
  </conditionalFormatting>
  <conditionalFormatting sqref="X255:Z255 U255">
    <cfRule type="expression" dxfId="6511" priority="1267">
      <formula>AND($H255&lt;&gt;"",$I255&lt;&gt;"",$J255&lt;&gt;"")</formula>
    </cfRule>
    <cfRule type="expression" dxfId="6510" priority="1268">
      <formula>AND($H255&lt;&gt;"",$I255&lt;&gt;"",$J255="")</formula>
    </cfRule>
    <cfRule type="expression" dxfId="6509" priority="1269">
      <formula>AND($H255&lt;&gt;"",$I255="",$J255="")</formula>
    </cfRule>
  </conditionalFormatting>
  <conditionalFormatting sqref="AE120:AH120">
    <cfRule type="expression" dxfId="6508" priority="1447">
      <formula>AND($H120&lt;&gt;"",$I120&lt;&gt;"",$J120&lt;&gt;"")</formula>
    </cfRule>
    <cfRule type="expression" dxfId="6507" priority="1448">
      <formula>AND($H120&lt;&gt;"",$I120&lt;&gt;"",$J120="")</formula>
    </cfRule>
    <cfRule type="expression" dxfId="6506" priority="1449">
      <formula>AND($H120&lt;&gt;"",$I120="",$J120="")</formula>
    </cfRule>
  </conditionalFormatting>
  <conditionalFormatting sqref="AA255:AB255">
    <cfRule type="expression" dxfId="6505" priority="1261">
      <formula>AND($H255&lt;&gt;"",$I255&lt;&gt;"",$J255&lt;&gt;"")</formula>
    </cfRule>
    <cfRule type="expression" dxfId="6504" priority="1262">
      <formula>AND($H255&lt;&gt;"",$I255&lt;&gt;"",$J255="")</formula>
    </cfRule>
    <cfRule type="expression" dxfId="6503" priority="1263">
      <formula>AND($H255&lt;&gt;"",$I255="",$J255="")</formula>
    </cfRule>
  </conditionalFormatting>
  <conditionalFormatting sqref="AC255:AD255">
    <cfRule type="expression" dxfId="6502" priority="1258">
      <formula>AND($H255&lt;&gt;"",$I255&lt;&gt;"",$J255&lt;&gt;"")</formula>
    </cfRule>
    <cfRule type="expression" dxfId="6501" priority="1259">
      <formula>AND($H255&lt;&gt;"",$I255&lt;&gt;"",$J255="")</formula>
    </cfRule>
    <cfRule type="expression" dxfId="6500" priority="1260">
      <formula>AND($H255&lt;&gt;"",$I255="",$J255="")</formula>
    </cfRule>
  </conditionalFormatting>
  <conditionalFormatting sqref="AE255:AH255">
    <cfRule type="expression" dxfId="6499" priority="1255">
      <formula>AND($H255&lt;&gt;"",$I255&lt;&gt;"",$J255&lt;&gt;"")</formula>
    </cfRule>
    <cfRule type="expression" dxfId="6498" priority="1256">
      <formula>AND($H255&lt;&gt;"",$I255&lt;&gt;"",$J255="")</formula>
    </cfRule>
    <cfRule type="expression" dxfId="6497" priority="1257">
      <formula>AND($H255&lt;&gt;"",$I255="",$J255="")</formula>
    </cfRule>
  </conditionalFormatting>
  <conditionalFormatting sqref="H113:H115">
    <cfRule type="expression" dxfId="6496" priority="1437">
      <formula>AND($H113&lt;&gt;"",$I113&lt;&gt;"")</formula>
    </cfRule>
  </conditionalFormatting>
  <conditionalFormatting sqref="I113:I115">
    <cfRule type="expression" dxfId="6495" priority="1436">
      <formula>AND($I113&lt;&gt;"",$J113&lt;&gt;"")</formula>
    </cfRule>
  </conditionalFormatting>
  <conditionalFormatting sqref="A113:A115">
    <cfRule type="containsBlanks" dxfId="6494" priority="1435">
      <formula>LEN(TRIM(A113))=0</formula>
    </cfRule>
  </conditionalFormatting>
  <conditionalFormatting sqref="AA113:AB113 AA115:AB115">
    <cfRule type="expression" dxfId="6493" priority="1432">
      <formula>AND($H113&lt;&gt;"",$I113&lt;&gt;"",$J113&lt;&gt;"")</formula>
    </cfRule>
    <cfRule type="expression" dxfId="6492" priority="1433">
      <formula>AND($H113&lt;&gt;"",$I113&lt;&gt;"",$J113="")</formula>
    </cfRule>
    <cfRule type="expression" dxfId="6491" priority="1434">
      <formula>AND($H113&lt;&gt;"",$I113="",$J113="")</formula>
    </cfRule>
  </conditionalFormatting>
  <conditionalFormatting sqref="AC113:AD113 AC115:AD115">
    <cfRule type="expression" dxfId="6490" priority="1429">
      <formula>AND($H113&lt;&gt;"",$I113&lt;&gt;"",$J113&lt;&gt;"")</formula>
    </cfRule>
    <cfRule type="expression" dxfId="6489" priority="1430">
      <formula>AND($H113&lt;&gt;"",$I113&lt;&gt;"",$J113="")</formula>
    </cfRule>
    <cfRule type="expression" dxfId="6488" priority="1431">
      <formula>AND($H113&lt;&gt;"",$I113="",$J113="")</formula>
    </cfRule>
  </conditionalFormatting>
  <conditionalFormatting sqref="AE113:AH113 AE115:AH115 AH114">
    <cfRule type="expression" dxfId="6487" priority="1426">
      <formula>AND($H113&lt;&gt;"",$I113&lt;&gt;"",$J113&lt;&gt;"")</formula>
    </cfRule>
    <cfRule type="expression" dxfId="6486" priority="1427">
      <formula>AND($H113&lt;&gt;"",$I113&lt;&gt;"",$J113="")</formula>
    </cfRule>
    <cfRule type="expression" dxfId="6485" priority="1428">
      <formula>AND($H113&lt;&gt;"",$I113="",$J113="")</formula>
    </cfRule>
  </conditionalFormatting>
  <conditionalFormatting sqref="AI113:AI115">
    <cfRule type="expression" dxfId="6484" priority="1423">
      <formula>AND($H113&lt;&gt;"",$I113&lt;&gt;"",$J113&lt;&gt;"")</formula>
    </cfRule>
    <cfRule type="expression" dxfId="6483" priority="1424">
      <formula>AND($H113&lt;&gt;"",$I113&lt;&gt;"",$J113="")</formula>
    </cfRule>
    <cfRule type="expression" dxfId="6482" priority="1425">
      <formula>AND($H113&lt;&gt;"",$I113="",$J113="")</formula>
    </cfRule>
  </conditionalFormatting>
  <conditionalFormatting sqref="A116:A118">
    <cfRule type="containsBlanks" dxfId="6481" priority="1422">
      <formula>LEN(TRIM(A116))=0</formula>
    </cfRule>
  </conditionalFormatting>
  <conditionalFormatting sqref="H203:J203 U203 X203:AI203 X206:AI206 U206 H206:J206 H209:J209 U209 X209:AI209">
    <cfRule type="expression" dxfId="6480" priority="1419">
      <formula>AND($H203&lt;&gt;"",$I203&lt;&gt;"",$J203&lt;&gt;"")</formula>
    </cfRule>
    <cfRule type="expression" dxfId="6479" priority="1420">
      <formula>AND($H203&lt;&gt;"",$I203&lt;&gt;"",$J203="")</formula>
    </cfRule>
    <cfRule type="expression" dxfId="6478" priority="1421">
      <formula>AND($H203&lt;&gt;"",$I203="",$J203="")</formula>
    </cfRule>
  </conditionalFormatting>
  <conditionalFormatting sqref="H203 H206 H209">
    <cfRule type="expression" dxfId="6477" priority="1418">
      <formula>AND($H203&lt;&gt;"",$I203&lt;&gt;"")</formula>
    </cfRule>
  </conditionalFormatting>
  <conditionalFormatting sqref="I203 I206 I209">
    <cfRule type="expression" dxfId="6476" priority="1417">
      <formula>AND($I203&lt;&gt;"",$J203&lt;&gt;"")</formula>
    </cfRule>
  </conditionalFormatting>
  <conditionalFormatting sqref="H213:J213">
    <cfRule type="expression" dxfId="6475" priority="1414">
      <formula>AND($H213&lt;&gt;"",$I213&lt;&gt;"",$J213&lt;&gt;"")</formula>
    </cfRule>
    <cfRule type="expression" dxfId="6474" priority="1415">
      <formula>AND($H213&lt;&gt;"",$I213&lt;&gt;"",$J213="")</formula>
    </cfRule>
    <cfRule type="expression" dxfId="6473" priority="1416">
      <formula>AND($H213&lt;&gt;"",$I213="",$J213="")</formula>
    </cfRule>
  </conditionalFormatting>
  <conditionalFormatting sqref="X213:Z213 U213">
    <cfRule type="expression" dxfId="6472" priority="1411">
      <formula>AND($H213&lt;&gt;"",$I213&lt;&gt;"",$J213&lt;&gt;"")</formula>
    </cfRule>
    <cfRule type="expression" dxfId="6471" priority="1412">
      <formula>AND($H213&lt;&gt;"",$I213&lt;&gt;"",$J213="")</formula>
    </cfRule>
    <cfRule type="expression" dxfId="6470" priority="1413">
      <formula>AND($H213&lt;&gt;"",$I213="",$J213="")</formula>
    </cfRule>
  </conditionalFormatting>
  <conditionalFormatting sqref="H213">
    <cfRule type="expression" dxfId="6469" priority="1410">
      <formula>AND($H213&lt;&gt;"",$I213&lt;&gt;"")</formula>
    </cfRule>
  </conditionalFormatting>
  <conditionalFormatting sqref="I213">
    <cfRule type="expression" dxfId="6468" priority="1409">
      <formula>AND($I213&lt;&gt;"",$J213&lt;&gt;"")</formula>
    </cfRule>
  </conditionalFormatting>
  <conditionalFormatting sqref="A213">
    <cfRule type="containsBlanks" dxfId="6467" priority="1408">
      <formula>LEN(TRIM(A213))=0</formula>
    </cfRule>
  </conditionalFormatting>
  <conditionalFormatting sqref="AA213:AB213">
    <cfRule type="expression" dxfId="6466" priority="1405">
      <formula>AND($H213&lt;&gt;"",$I213&lt;&gt;"",$J213&lt;&gt;"")</formula>
    </cfRule>
    <cfRule type="expression" dxfId="6465" priority="1406">
      <formula>AND($H213&lt;&gt;"",$I213&lt;&gt;"",$J213="")</formula>
    </cfRule>
    <cfRule type="expression" dxfId="6464" priority="1407">
      <formula>AND($H213&lt;&gt;"",$I213="",$J213="")</formula>
    </cfRule>
  </conditionalFormatting>
  <conditionalFormatting sqref="AC213:AD213">
    <cfRule type="expression" dxfId="6463" priority="1402">
      <formula>AND($H213&lt;&gt;"",$I213&lt;&gt;"",$J213&lt;&gt;"")</formula>
    </cfRule>
    <cfRule type="expression" dxfId="6462" priority="1403">
      <formula>AND($H213&lt;&gt;"",$I213&lt;&gt;"",$J213="")</formula>
    </cfRule>
    <cfRule type="expression" dxfId="6461" priority="1404">
      <formula>AND($H213&lt;&gt;"",$I213="",$J213="")</formula>
    </cfRule>
  </conditionalFormatting>
  <conditionalFormatting sqref="AE213:AH213">
    <cfRule type="expression" dxfId="6460" priority="1399">
      <formula>AND($H213&lt;&gt;"",$I213&lt;&gt;"",$J213&lt;&gt;"")</formula>
    </cfRule>
    <cfRule type="expression" dxfId="6459" priority="1400">
      <formula>AND($H213&lt;&gt;"",$I213&lt;&gt;"",$J213="")</formula>
    </cfRule>
    <cfRule type="expression" dxfId="6458" priority="1401">
      <formula>AND($H213&lt;&gt;"",$I213="",$J213="")</formula>
    </cfRule>
  </conditionalFormatting>
  <conditionalFormatting sqref="AI213">
    <cfRule type="expression" dxfId="6457" priority="1396">
      <formula>AND($H213&lt;&gt;"",$I213&lt;&gt;"",$J213&lt;&gt;"")</formula>
    </cfRule>
    <cfRule type="expression" dxfId="6456" priority="1397">
      <formula>AND($H213&lt;&gt;"",$I213&lt;&gt;"",$J213="")</formula>
    </cfRule>
    <cfRule type="expression" dxfId="6455" priority="1398">
      <formula>AND($H213&lt;&gt;"",$I213="",$J213="")</formula>
    </cfRule>
  </conditionalFormatting>
  <conditionalFormatting sqref="H196:J197 H200:J200">
    <cfRule type="expression" dxfId="6454" priority="1393">
      <formula>AND($H196&lt;&gt;"",$I196&lt;&gt;"",$J196&lt;&gt;"")</formula>
    </cfRule>
    <cfRule type="expression" dxfId="6453" priority="1394">
      <formula>AND($H196&lt;&gt;"",$I196&lt;&gt;"",$J196="")</formula>
    </cfRule>
    <cfRule type="expression" dxfId="6452" priority="1395">
      <formula>AND($H196&lt;&gt;"",$I196="",$J196="")</formula>
    </cfRule>
  </conditionalFormatting>
  <conditionalFormatting sqref="H260:J260 H267:J267">
    <cfRule type="expression" dxfId="6451" priority="1207">
      <formula>AND($H260&lt;&gt;"",$I260&lt;&gt;"",$J260&lt;&gt;"")</formula>
    </cfRule>
    <cfRule type="expression" dxfId="6450" priority="1208">
      <formula>AND($H260&lt;&gt;"",$I260&lt;&gt;"",$J260="")</formula>
    </cfRule>
    <cfRule type="expression" dxfId="6449" priority="1209">
      <formula>AND($H260&lt;&gt;"",$I260="",$J260="")</formula>
    </cfRule>
  </conditionalFormatting>
  <conditionalFormatting sqref="H196:H197 H200">
    <cfRule type="expression" dxfId="6448" priority="1389">
      <formula>AND($H196&lt;&gt;"",$I196&lt;&gt;"")</formula>
    </cfRule>
  </conditionalFormatting>
  <conditionalFormatting sqref="I196:I197 I200">
    <cfRule type="expression" dxfId="6447" priority="1388">
      <formula>AND($I196&lt;&gt;"",$J196&lt;&gt;"")</formula>
    </cfRule>
  </conditionalFormatting>
  <conditionalFormatting sqref="A196:A197 A200">
    <cfRule type="containsBlanks" dxfId="6446" priority="1387">
      <formula>LEN(TRIM(A196))=0</formula>
    </cfRule>
  </conditionalFormatting>
  <conditionalFormatting sqref="AA196:AB196 AA200:AB200">
    <cfRule type="expression" dxfId="6445" priority="1384">
      <formula>AND($H196&lt;&gt;"",$I196&lt;&gt;"",$J196&lt;&gt;"")</formula>
    </cfRule>
    <cfRule type="expression" dxfId="6444" priority="1385">
      <formula>AND($H196&lt;&gt;"",$I196&lt;&gt;"",$J196="")</formula>
    </cfRule>
    <cfRule type="expression" dxfId="6443" priority="1386">
      <formula>AND($H196&lt;&gt;"",$I196="",$J196="")</formula>
    </cfRule>
  </conditionalFormatting>
  <conditionalFormatting sqref="H34:J34">
    <cfRule type="expression" dxfId="6442" priority="1349">
      <formula>AND($H34&lt;&gt;"",$I34&lt;&gt;"",$J34&lt;&gt;"")</formula>
    </cfRule>
    <cfRule type="expression" dxfId="6441" priority="1350">
      <formula>AND($H34&lt;&gt;"",$I34&lt;&gt;"",$J34="")</formula>
    </cfRule>
    <cfRule type="expression" dxfId="6440" priority="1351">
      <formula>AND($H34&lt;&gt;"",$I34="",$J34="")</formula>
    </cfRule>
  </conditionalFormatting>
  <conditionalFormatting sqref="AC267:AD267">
    <cfRule type="expression" dxfId="6439" priority="1195">
      <formula>AND($H267&lt;&gt;"",$I267&lt;&gt;"",$J267&lt;&gt;"")</formula>
    </cfRule>
    <cfRule type="expression" dxfId="6438" priority="1196">
      <formula>AND($H267&lt;&gt;"",$I267&lt;&gt;"",$J267="")</formula>
    </cfRule>
    <cfRule type="expression" dxfId="6437" priority="1197">
      <formula>AND($H267&lt;&gt;"",$I267="",$J267="")</formula>
    </cfRule>
  </conditionalFormatting>
  <conditionalFormatting sqref="H36:J36">
    <cfRule type="expression" dxfId="6436" priority="1337">
      <formula>AND($H36&lt;&gt;"",$I36&lt;&gt;"",$J36&lt;&gt;"")</formula>
    </cfRule>
    <cfRule type="expression" dxfId="6435" priority="1338">
      <formula>AND($H36&lt;&gt;"",$I36&lt;&gt;"",$J36="")</formula>
    </cfRule>
    <cfRule type="expression" dxfId="6434" priority="1339">
      <formula>AND($H36&lt;&gt;"",$I36="",$J36="")</formula>
    </cfRule>
  </conditionalFormatting>
  <conditionalFormatting sqref="A203 A206 A209">
    <cfRule type="containsBlanks" dxfId="6433" priority="1374">
      <formula>LEN(TRIM(A203))=0</formula>
    </cfRule>
  </conditionalFormatting>
  <conditionalFormatting sqref="X252:AI252 U252">
    <cfRule type="cellIs" dxfId="6432" priority="1372" operator="greaterThan">
      <formula>0</formula>
    </cfRule>
    <cfRule type="cellIs" dxfId="6431" priority="1373" operator="lessThan">
      <formula>0</formula>
    </cfRule>
  </conditionalFormatting>
  <conditionalFormatting sqref="H43:J44">
    <cfRule type="expression" dxfId="6430" priority="1369">
      <formula>AND($H43&lt;&gt;"",$I43&lt;&gt;"",$J43&lt;&gt;"")</formula>
    </cfRule>
    <cfRule type="expression" dxfId="6429" priority="1370">
      <formula>AND($H43&lt;&gt;"",$I43&lt;&gt;"",$J43="")</formula>
    </cfRule>
    <cfRule type="expression" dxfId="6428" priority="1371">
      <formula>AND($H43&lt;&gt;"",$I43="",$J43="")</formula>
    </cfRule>
  </conditionalFormatting>
  <conditionalFormatting sqref="H43:H44">
    <cfRule type="expression" dxfId="6427" priority="1368">
      <formula>AND($H43&lt;&gt;"",$I43&lt;&gt;"")</formula>
    </cfRule>
  </conditionalFormatting>
  <conditionalFormatting sqref="I43:I44">
    <cfRule type="expression" dxfId="6426" priority="1367">
      <formula>AND($I43&lt;&gt;"",$J43&lt;&gt;"")</formula>
    </cfRule>
  </conditionalFormatting>
  <conditionalFormatting sqref="A43">
    <cfRule type="containsBlanks" dxfId="6425" priority="1366">
      <formula>LEN(TRIM(A43))=0</formula>
    </cfRule>
  </conditionalFormatting>
  <conditionalFormatting sqref="A44">
    <cfRule type="containsBlanks" dxfId="6424" priority="1365">
      <formula>LEN(TRIM(A44))=0</formula>
    </cfRule>
  </conditionalFormatting>
  <conditionalFormatting sqref="H32:J32 H40:J40">
    <cfRule type="expression" dxfId="6423" priority="1362">
      <formula>AND($H32&lt;&gt;"",$I32&lt;&gt;"",$J32&lt;&gt;"")</formula>
    </cfRule>
    <cfRule type="expression" dxfId="6422" priority="1363">
      <formula>AND($H32&lt;&gt;"",$I32&lt;&gt;"",$J32="")</formula>
    </cfRule>
    <cfRule type="expression" dxfId="6421" priority="1364">
      <formula>AND($H32&lt;&gt;"",$I32="",$J32="")</formula>
    </cfRule>
  </conditionalFormatting>
  <conditionalFormatting sqref="H32 H40">
    <cfRule type="expression" dxfId="6420" priority="1361">
      <formula>AND($H32&lt;&gt;"",$I32&lt;&gt;"")</formula>
    </cfRule>
  </conditionalFormatting>
  <conditionalFormatting sqref="I32 I40">
    <cfRule type="expression" dxfId="6419" priority="1360">
      <formula>AND($I32&lt;&gt;"",$J32&lt;&gt;"")</formula>
    </cfRule>
  </conditionalFormatting>
  <conditionalFormatting sqref="A32">
    <cfRule type="containsBlanks" dxfId="6418" priority="1359">
      <formula>LEN(TRIM(A32))=0</formula>
    </cfRule>
  </conditionalFormatting>
  <conditionalFormatting sqref="A40">
    <cfRule type="containsBlanks" dxfId="6417" priority="1358">
      <formula>LEN(TRIM(A40))=0</formula>
    </cfRule>
  </conditionalFormatting>
  <conditionalFormatting sqref="H35:J35">
    <cfRule type="expression" dxfId="6416" priority="1343">
      <formula>AND($H35&lt;&gt;"",$I35&lt;&gt;"",$J35&lt;&gt;"")</formula>
    </cfRule>
    <cfRule type="expression" dxfId="6415" priority="1344">
      <formula>AND($H35&lt;&gt;"",$I35&lt;&gt;"",$J35="")</formula>
    </cfRule>
    <cfRule type="expression" dxfId="6414" priority="1345">
      <formula>AND($H35&lt;&gt;"",$I35="",$J35="")</formula>
    </cfRule>
  </conditionalFormatting>
  <conditionalFormatting sqref="H36">
    <cfRule type="expression" dxfId="6413" priority="1336">
      <formula>AND($H36&lt;&gt;"",$I36&lt;&gt;"")</formula>
    </cfRule>
  </conditionalFormatting>
  <conditionalFormatting sqref="I36">
    <cfRule type="expression" dxfId="6412" priority="1335">
      <formula>AND($I36&lt;&gt;"",$J36&lt;&gt;"")</formula>
    </cfRule>
  </conditionalFormatting>
  <conditionalFormatting sqref="A36">
    <cfRule type="containsBlanks" dxfId="6411" priority="1334">
      <formula>LEN(TRIM(A36))=0</formula>
    </cfRule>
  </conditionalFormatting>
  <conditionalFormatting sqref="H38:J38">
    <cfRule type="expression" dxfId="6410" priority="1325">
      <formula>AND($H38&lt;&gt;"",$I38&lt;&gt;"",$J38&lt;&gt;"")</formula>
    </cfRule>
    <cfRule type="expression" dxfId="6409" priority="1326">
      <formula>AND($H38&lt;&gt;"",$I38&lt;&gt;"",$J38="")</formula>
    </cfRule>
    <cfRule type="expression" dxfId="6408" priority="1327">
      <formula>AND($H38&lt;&gt;"",$I38="",$J38="")</formula>
    </cfRule>
  </conditionalFormatting>
  <conditionalFormatting sqref="H37:J37">
    <cfRule type="expression" dxfId="6407" priority="1331">
      <formula>AND($H37&lt;&gt;"",$I37&lt;&gt;"",$J37&lt;&gt;"")</formula>
    </cfRule>
    <cfRule type="expression" dxfId="6406" priority="1332">
      <formula>AND($H37&lt;&gt;"",$I37&lt;&gt;"",$J37="")</formula>
    </cfRule>
    <cfRule type="expression" dxfId="6405" priority="1333">
      <formula>AND($H37&lt;&gt;"",$I37="",$J37="")</formula>
    </cfRule>
  </conditionalFormatting>
  <conditionalFormatting sqref="H34">
    <cfRule type="expression" dxfId="6404" priority="1348">
      <formula>AND($H34&lt;&gt;"",$I34&lt;&gt;"")</formula>
    </cfRule>
  </conditionalFormatting>
  <conditionalFormatting sqref="I34">
    <cfRule type="expression" dxfId="6403" priority="1347">
      <formula>AND($I34&lt;&gt;"",$J34&lt;&gt;"")</formula>
    </cfRule>
  </conditionalFormatting>
  <conditionalFormatting sqref="A34">
    <cfRule type="containsBlanks" dxfId="6402" priority="1346">
      <formula>LEN(TRIM(A34))=0</formula>
    </cfRule>
  </conditionalFormatting>
  <conditionalFormatting sqref="H35">
    <cfRule type="expression" dxfId="6401" priority="1342">
      <formula>AND($H35&lt;&gt;"",$I35&lt;&gt;"")</formula>
    </cfRule>
  </conditionalFormatting>
  <conditionalFormatting sqref="I35">
    <cfRule type="expression" dxfId="6400" priority="1341">
      <formula>AND($I35&lt;&gt;"",$J35&lt;&gt;"")</formula>
    </cfRule>
  </conditionalFormatting>
  <conditionalFormatting sqref="A35">
    <cfRule type="containsBlanks" dxfId="6399" priority="1340">
      <formula>LEN(TRIM(A35))=0</formula>
    </cfRule>
  </conditionalFormatting>
  <conditionalFormatting sqref="H108:J108">
    <cfRule type="expression" dxfId="6398" priority="1294">
      <formula>AND($H108&lt;&gt;"",$I108&lt;&gt;"",$J108&lt;&gt;"")</formula>
    </cfRule>
    <cfRule type="expression" dxfId="6397" priority="1295">
      <formula>AND($H108&lt;&gt;"",$I108&lt;&gt;"",$J108="")</formula>
    </cfRule>
    <cfRule type="expression" dxfId="6396" priority="1296">
      <formula>AND($H108&lt;&gt;"",$I108="",$J108="")</formula>
    </cfRule>
  </conditionalFormatting>
  <conditionalFormatting sqref="H108">
    <cfRule type="expression" dxfId="6395" priority="1293">
      <formula>AND($H108&lt;&gt;"",$I108&lt;&gt;"")</formula>
    </cfRule>
  </conditionalFormatting>
  <conditionalFormatting sqref="I108">
    <cfRule type="expression" dxfId="6394" priority="1292">
      <formula>AND($I108&lt;&gt;"",$J108&lt;&gt;"")</formula>
    </cfRule>
  </conditionalFormatting>
  <conditionalFormatting sqref="A108">
    <cfRule type="containsBlanks" dxfId="6393" priority="1291">
      <formula>LEN(TRIM(A108))=0</formula>
    </cfRule>
  </conditionalFormatting>
  <conditionalFormatting sqref="H109:J109">
    <cfRule type="expression" dxfId="6392" priority="1288">
      <formula>AND($H109&lt;&gt;"",$I109&lt;&gt;"",$J109&lt;&gt;"")</formula>
    </cfRule>
    <cfRule type="expression" dxfId="6391" priority="1289">
      <formula>AND($H109&lt;&gt;"",$I109&lt;&gt;"",$J109="")</formula>
    </cfRule>
    <cfRule type="expression" dxfId="6390" priority="1290">
      <formula>AND($H109&lt;&gt;"",$I109="",$J109="")</formula>
    </cfRule>
  </conditionalFormatting>
  <conditionalFormatting sqref="AE267:AH267 AH260">
    <cfRule type="expression" dxfId="6389" priority="1192">
      <formula>AND($H260&lt;&gt;"",$I260&lt;&gt;"",$J260&lt;&gt;"")</formula>
    </cfRule>
    <cfRule type="expression" dxfId="6388" priority="1193">
      <formula>AND($H260&lt;&gt;"",$I260&lt;&gt;"",$J260="")</formula>
    </cfRule>
    <cfRule type="expression" dxfId="6387" priority="1194">
      <formula>AND($H260&lt;&gt;"",$I260="",$J260="")</formula>
    </cfRule>
  </conditionalFormatting>
  <conditionalFormatting sqref="H37">
    <cfRule type="expression" dxfId="6386" priority="1330">
      <formula>AND($H37&lt;&gt;"",$I37&lt;&gt;"")</formula>
    </cfRule>
  </conditionalFormatting>
  <conditionalFormatting sqref="I37">
    <cfRule type="expression" dxfId="6385" priority="1329">
      <formula>AND($I37&lt;&gt;"",$J37&lt;&gt;"")</formula>
    </cfRule>
  </conditionalFormatting>
  <conditionalFormatting sqref="A37">
    <cfRule type="containsBlanks" dxfId="6384" priority="1328">
      <formula>LEN(TRIM(A37))=0</formula>
    </cfRule>
  </conditionalFormatting>
  <conditionalFormatting sqref="H38">
    <cfRule type="expression" dxfId="6383" priority="1324">
      <formula>AND($H38&lt;&gt;"",$I38&lt;&gt;"")</formula>
    </cfRule>
  </conditionalFormatting>
  <conditionalFormatting sqref="I38">
    <cfRule type="expression" dxfId="6382" priority="1323">
      <formula>AND($I38&lt;&gt;"",$J38&lt;&gt;"")</formula>
    </cfRule>
  </conditionalFormatting>
  <conditionalFormatting sqref="A38">
    <cfRule type="containsBlanks" dxfId="6381" priority="1322">
      <formula>LEN(TRIM(A38))=0</formula>
    </cfRule>
  </conditionalFormatting>
  <conditionalFormatting sqref="H105:J105">
    <cfRule type="expression" dxfId="6380" priority="1312">
      <formula>AND($H105&lt;&gt;"",$I105&lt;&gt;"",$J105&lt;&gt;"")</formula>
    </cfRule>
    <cfRule type="expression" dxfId="6379" priority="1313">
      <formula>AND($H105&lt;&gt;"",$I105&lt;&gt;"",$J105="")</formula>
    </cfRule>
    <cfRule type="expression" dxfId="6378" priority="1314">
      <formula>AND($H105&lt;&gt;"",$I105="",$J105="")</formula>
    </cfRule>
  </conditionalFormatting>
  <conditionalFormatting sqref="H105">
    <cfRule type="expression" dxfId="6377" priority="1311">
      <formula>AND($H105&lt;&gt;"",$I105&lt;&gt;"")</formula>
    </cfRule>
  </conditionalFormatting>
  <conditionalFormatting sqref="I105">
    <cfRule type="expression" dxfId="6376" priority="1310">
      <formula>AND($I105&lt;&gt;"",$J105&lt;&gt;"")</formula>
    </cfRule>
  </conditionalFormatting>
  <conditionalFormatting sqref="A105">
    <cfRule type="containsBlanks" dxfId="6375" priority="1309">
      <formula>LEN(TRIM(A105))=0</formula>
    </cfRule>
  </conditionalFormatting>
  <conditionalFormatting sqref="H106:J106">
    <cfRule type="expression" dxfId="6374" priority="1306">
      <formula>AND($H106&lt;&gt;"",$I106&lt;&gt;"",$J106&lt;&gt;"")</formula>
    </cfRule>
    <cfRule type="expression" dxfId="6373" priority="1307">
      <formula>AND($H106&lt;&gt;"",$I106&lt;&gt;"",$J106="")</formula>
    </cfRule>
    <cfRule type="expression" dxfId="6372" priority="1308">
      <formula>AND($H106&lt;&gt;"",$I106="",$J106="")</formula>
    </cfRule>
  </conditionalFormatting>
  <conditionalFormatting sqref="X267:Z267 X260:AG260 U260 U267">
    <cfRule type="expression" dxfId="6371" priority="1204">
      <formula>AND($H260&lt;&gt;"",$I260&lt;&gt;"",$J260&lt;&gt;"")</formula>
    </cfRule>
    <cfRule type="expression" dxfId="6370" priority="1205">
      <formula>AND($H260&lt;&gt;"",$I260&lt;&gt;"",$J260="")</formula>
    </cfRule>
    <cfRule type="expression" dxfId="6369" priority="1206">
      <formula>AND($H260&lt;&gt;"",$I260="",$J260="")</formula>
    </cfRule>
  </conditionalFormatting>
  <conditionalFormatting sqref="H104:J104 H111:J111">
    <cfRule type="expression" dxfId="6368" priority="1319">
      <formula>AND($H104&lt;&gt;"",$I104&lt;&gt;"",$J104&lt;&gt;"")</formula>
    </cfRule>
    <cfRule type="expression" dxfId="6367" priority="1320">
      <formula>AND($H104&lt;&gt;"",$I104&lt;&gt;"",$J104="")</formula>
    </cfRule>
    <cfRule type="expression" dxfId="6366" priority="1321">
      <formula>AND($H104&lt;&gt;"",$I104="",$J104="")</formula>
    </cfRule>
  </conditionalFormatting>
  <conditionalFormatting sqref="H104 H111">
    <cfRule type="expression" dxfId="6365" priority="1318">
      <formula>AND($H104&lt;&gt;"",$I104&lt;&gt;"")</formula>
    </cfRule>
  </conditionalFormatting>
  <conditionalFormatting sqref="I104 I111">
    <cfRule type="expression" dxfId="6364" priority="1317">
      <formula>AND($I104&lt;&gt;"",$J104&lt;&gt;"")</formula>
    </cfRule>
  </conditionalFormatting>
  <conditionalFormatting sqref="A104">
    <cfRule type="containsBlanks" dxfId="6363" priority="1316">
      <formula>LEN(TRIM(A104))=0</formula>
    </cfRule>
  </conditionalFormatting>
  <conditionalFormatting sqref="A111">
    <cfRule type="containsBlanks" dxfId="6362" priority="1315">
      <formula>LEN(TRIM(A111))=0</formula>
    </cfRule>
  </conditionalFormatting>
  <conditionalFormatting sqref="H107:J107">
    <cfRule type="expression" dxfId="6361" priority="1300">
      <formula>AND($H107&lt;&gt;"",$I107&lt;&gt;"",$J107&lt;&gt;"")</formula>
    </cfRule>
    <cfRule type="expression" dxfId="6360" priority="1301">
      <formula>AND($H107&lt;&gt;"",$I107&lt;&gt;"",$J107="")</formula>
    </cfRule>
    <cfRule type="expression" dxfId="6359" priority="1302">
      <formula>AND($H107&lt;&gt;"",$I107="",$J107="")</formula>
    </cfRule>
  </conditionalFormatting>
  <conditionalFormatting sqref="H260 H267">
    <cfRule type="expression" dxfId="6358" priority="1203">
      <formula>AND($H260&lt;&gt;"",$I260&lt;&gt;"")</formula>
    </cfRule>
  </conditionalFormatting>
  <conditionalFormatting sqref="I260 I267">
    <cfRule type="expression" dxfId="6357" priority="1202">
      <formula>AND($I260&lt;&gt;"",$J260&lt;&gt;"")</formula>
    </cfRule>
  </conditionalFormatting>
  <conditionalFormatting sqref="A260 A267">
    <cfRule type="containsBlanks" dxfId="6356" priority="1201">
      <formula>LEN(TRIM(A260))=0</formula>
    </cfRule>
  </conditionalFormatting>
  <conditionalFormatting sqref="AH257">
    <cfRule type="expression" dxfId="6355" priority="1177">
      <formula>AND($H257&lt;&gt;"",$I257&lt;&gt;"",$J257&lt;&gt;"")</formula>
    </cfRule>
    <cfRule type="expression" dxfId="6354" priority="1178">
      <formula>AND($H257&lt;&gt;"",$I257&lt;&gt;"",$J257="")</formula>
    </cfRule>
    <cfRule type="expression" dxfId="6353" priority="1179">
      <formula>AND($H257&lt;&gt;"",$I257="",$J257="")</formula>
    </cfRule>
  </conditionalFormatting>
  <conditionalFormatting sqref="AA267:AB267">
    <cfRule type="expression" dxfId="6352" priority="1198">
      <formula>AND($H267&lt;&gt;"",$I267&lt;&gt;"",$J267&lt;&gt;"")</formula>
    </cfRule>
    <cfRule type="expression" dxfId="6351" priority="1199">
      <formula>AND($H267&lt;&gt;"",$I267&lt;&gt;"",$J267="")</formula>
    </cfRule>
    <cfRule type="expression" dxfId="6350" priority="1200">
      <formula>AND($H267&lt;&gt;"",$I267="",$J267="")</formula>
    </cfRule>
  </conditionalFormatting>
  <conditionalFormatting sqref="H106">
    <cfRule type="expression" dxfId="6349" priority="1305">
      <formula>AND($H106&lt;&gt;"",$I106&lt;&gt;"")</formula>
    </cfRule>
  </conditionalFormatting>
  <conditionalFormatting sqref="I106">
    <cfRule type="expression" dxfId="6348" priority="1304">
      <formula>AND($I106&lt;&gt;"",$J106&lt;&gt;"")</formula>
    </cfRule>
  </conditionalFormatting>
  <conditionalFormatting sqref="A106">
    <cfRule type="containsBlanks" dxfId="6347" priority="1303">
      <formula>LEN(TRIM(A106))=0</formula>
    </cfRule>
  </conditionalFormatting>
  <conditionalFormatting sqref="H107">
    <cfRule type="expression" dxfId="6346" priority="1299">
      <formula>AND($H107&lt;&gt;"",$I107&lt;&gt;"")</formula>
    </cfRule>
  </conditionalFormatting>
  <conditionalFormatting sqref="I107">
    <cfRule type="expression" dxfId="6345" priority="1298">
      <formula>AND($I107&lt;&gt;"",$J107&lt;&gt;"")</formula>
    </cfRule>
  </conditionalFormatting>
  <conditionalFormatting sqref="A107">
    <cfRule type="containsBlanks" dxfId="6344" priority="1297">
      <formula>LEN(TRIM(A107))=0</formula>
    </cfRule>
  </conditionalFormatting>
  <conditionalFormatting sqref="H109">
    <cfRule type="expression" dxfId="6343" priority="1287">
      <formula>AND($H109&lt;&gt;"",$I109&lt;&gt;"")</formula>
    </cfRule>
  </conditionalFormatting>
  <conditionalFormatting sqref="I109">
    <cfRule type="expression" dxfId="6342" priority="1286">
      <formula>AND($I109&lt;&gt;"",$J109&lt;&gt;"")</formula>
    </cfRule>
  </conditionalFormatting>
  <conditionalFormatting sqref="A109">
    <cfRule type="containsBlanks" dxfId="6341" priority="1285">
      <formula>LEN(TRIM(A109))=0</formula>
    </cfRule>
  </conditionalFormatting>
  <conditionalFormatting sqref="H286">
    <cfRule type="expression" dxfId="6340" priority="924">
      <formula>AND($H286&lt;&gt;"",$I286&lt;&gt;"")</formula>
    </cfRule>
  </conditionalFormatting>
  <conditionalFormatting sqref="I286">
    <cfRule type="expression" dxfId="6339" priority="923">
      <formula>AND($I286&lt;&gt;"",$J286&lt;&gt;"")</formula>
    </cfRule>
  </conditionalFormatting>
  <conditionalFormatting sqref="A286">
    <cfRule type="containsBlanks" dxfId="6338" priority="922">
      <formula>LEN(TRIM(A286))=0</formula>
    </cfRule>
  </conditionalFormatting>
  <conditionalFormatting sqref="H254:J254">
    <cfRule type="expression" dxfId="6337" priority="1276">
      <formula>AND($H254&lt;&gt;"",$I254&lt;&gt;"",$J254&lt;&gt;"")</formula>
    </cfRule>
    <cfRule type="expression" dxfId="6336" priority="1277">
      <formula>AND($H254&lt;&gt;"",$I254&lt;&gt;"",$J254="")</formula>
    </cfRule>
    <cfRule type="expression" dxfId="6335" priority="1278">
      <formula>AND($H254&lt;&gt;"",$I254="",$J254="")</formula>
    </cfRule>
  </conditionalFormatting>
  <conditionalFormatting sqref="H254">
    <cfRule type="expression" dxfId="6334" priority="1275">
      <formula>AND($H254&lt;&gt;"",$I254&lt;&gt;"")</formula>
    </cfRule>
  </conditionalFormatting>
  <conditionalFormatting sqref="I254">
    <cfRule type="expression" dxfId="6333" priority="1274">
      <formula>AND($I254&lt;&gt;"",$J254&lt;&gt;"")</formula>
    </cfRule>
  </conditionalFormatting>
  <conditionalFormatting sqref="A254">
    <cfRule type="containsBlanks" dxfId="6332" priority="1273">
      <formula>LEN(TRIM(A254))=0</formula>
    </cfRule>
  </conditionalFormatting>
  <conditionalFormatting sqref="AE258:AH258 AH256">
    <cfRule type="expression" dxfId="6331" priority="1234">
      <formula>AND($H256&lt;&gt;"",$I256&lt;&gt;"",$J256&lt;&gt;"")</formula>
    </cfRule>
    <cfRule type="expression" dxfId="6330" priority="1235">
      <formula>AND($H256&lt;&gt;"",$I256&lt;&gt;"",$J256="")</formula>
    </cfRule>
    <cfRule type="expression" dxfId="6329" priority="1236">
      <formula>AND($H256&lt;&gt;"",$I256="",$J256="")</formula>
    </cfRule>
  </conditionalFormatting>
  <conditionalFormatting sqref="AI256 AI258">
    <cfRule type="expression" dxfId="6328" priority="1231">
      <formula>AND($H256&lt;&gt;"",$I256&lt;&gt;"",$J256&lt;&gt;"")</formula>
    </cfRule>
    <cfRule type="expression" dxfId="6327" priority="1232">
      <formula>AND($H256&lt;&gt;"",$I256&lt;&gt;"",$J256="")</formula>
    </cfRule>
    <cfRule type="expression" dxfId="6326" priority="1233">
      <formula>AND($H256&lt;&gt;"",$I256="",$J256="")</formula>
    </cfRule>
  </conditionalFormatting>
  <conditionalFormatting sqref="H262">
    <cfRule type="expression" dxfId="6325" priority="1146">
      <formula>AND($H262&lt;&gt;"",$I262&lt;&gt;"")</formula>
    </cfRule>
  </conditionalFormatting>
  <conditionalFormatting sqref="I262">
    <cfRule type="expression" dxfId="6324" priority="1145">
      <formula>AND($I262&lt;&gt;"",$J262&lt;&gt;"")</formula>
    </cfRule>
  </conditionalFormatting>
  <conditionalFormatting sqref="A262">
    <cfRule type="containsBlanks" dxfId="6323" priority="1144">
      <formula>LEN(TRIM(A262))=0</formula>
    </cfRule>
  </conditionalFormatting>
  <conditionalFormatting sqref="X258:Z258 X256:AG256 U256 U258">
    <cfRule type="expression" dxfId="6322" priority="1246">
      <formula>AND($H256&lt;&gt;"",$I256&lt;&gt;"",$J256&lt;&gt;"")</formula>
    </cfRule>
    <cfRule type="expression" dxfId="6321" priority="1247">
      <formula>AND($H256&lt;&gt;"",$I256&lt;&gt;"",$J256="")</formula>
    </cfRule>
    <cfRule type="expression" dxfId="6320" priority="1248">
      <formula>AND($H256&lt;&gt;"",$I256="",$J256="")</formula>
    </cfRule>
  </conditionalFormatting>
  <conditionalFormatting sqref="AC262:AD262">
    <cfRule type="expression" dxfId="6319" priority="1138">
      <formula>AND($H262&lt;&gt;"",$I262&lt;&gt;"",$J262&lt;&gt;"")</formula>
    </cfRule>
    <cfRule type="expression" dxfId="6318" priority="1139">
      <formula>AND($H262&lt;&gt;"",$I262&lt;&gt;"",$J262="")</formula>
    </cfRule>
    <cfRule type="expression" dxfId="6317" priority="1140">
      <formula>AND($H262&lt;&gt;"",$I262="",$J262="")</formula>
    </cfRule>
  </conditionalFormatting>
  <conditionalFormatting sqref="AA258:AB258">
    <cfRule type="expression" dxfId="6316" priority="1240">
      <formula>AND($H258&lt;&gt;"",$I258&lt;&gt;"",$J258&lt;&gt;"")</formula>
    </cfRule>
    <cfRule type="expression" dxfId="6315" priority="1241">
      <formula>AND($H258&lt;&gt;"",$I258&lt;&gt;"",$J258="")</formula>
    </cfRule>
    <cfRule type="expression" dxfId="6314" priority="1242">
      <formula>AND($H258&lt;&gt;"",$I258="",$J258="")</formula>
    </cfRule>
  </conditionalFormatting>
  <conditionalFormatting sqref="AC258:AD258">
    <cfRule type="expression" dxfId="6313" priority="1237">
      <formula>AND($H258&lt;&gt;"",$I258&lt;&gt;"",$J258&lt;&gt;"")</formula>
    </cfRule>
    <cfRule type="expression" dxfId="6312" priority="1238">
      <formula>AND($H258&lt;&gt;"",$I258&lt;&gt;"",$J258="")</formula>
    </cfRule>
    <cfRule type="expression" dxfId="6311" priority="1239">
      <formula>AND($H258&lt;&gt;"",$I258="",$J258="")</formula>
    </cfRule>
  </conditionalFormatting>
  <conditionalFormatting sqref="H256:J256 H258:J258">
    <cfRule type="expression" dxfId="6310" priority="1249">
      <formula>AND($H256&lt;&gt;"",$I256&lt;&gt;"",$J256&lt;&gt;"")</formula>
    </cfRule>
    <cfRule type="expression" dxfId="6309" priority="1250">
      <formula>AND($H256&lt;&gt;"",$I256&lt;&gt;"",$J256="")</formula>
    </cfRule>
    <cfRule type="expression" dxfId="6308" priority="1251">
      <formula>AND($H256&lt;&gt;"",$I256="",$J256="")</formula>
    </cfRule>
  </conditionalFormatting>
  <conditionalFormatting sqref="X259:Z259 U259">
    <cfRule type="expression" dxfId="6307" priority="1225">
      <formula>AND($H259&lt;&gt;"",$I259&lt;&gt;"",$J259&lt;&gt;"")</formula>
    </cfRule>
    <cfRule type="expression" dxfId="6306" priority="1226">
      <formula>AND($H259&lt;&gt;"",$I259&lt;&gt;"",$J259="")</formula>
    </cfRule>
    <cfRule type="expression" dxfId="6305" priority="1227">
      <formula>AND($H259&lt;&gt;"",$I259="",$J259="")</formula>
    </cfRule>
  </conditionalFormatting>
  <conditionalFormatting sqref="H256 H258">
    <cfRule type="expression" dxfId="6304" priority="1245">
      <formula>AND($H256&lt;&gt;"",$I256&lt;&gt;"")</formula>
    </cfRule>
  </conditionalFormatting>
  <conditionalFormatting sqref="I256 I258">
    <cfRule type="expression" dxfId="6303" priority="1244">
      <formula>AND($I256&lt;&gt;"",$J256&lt;&gt;"")</formula>
    </cfRule>
  </conditionalFormatting>
  <conditionalFormatting sqref="A256 A258">
    <cfRule type="containsBlanks" dxfId="6302" priority="1243">
      <formula>LEN(TRIM(A256))=0</formula>
    </cfRule>
  </conditionalFormatting>
  <conditionalFormatting sqref="AA259:AB259">
    <cfRule type="expression" dxfId="6301" priority="1219">
      <formula>AND($H259&lt;&gt;"",$I259&lt;&gt;"",$J259&lt;&gt;"")</formula>
    </cfRule>
    <cfRule type="expression" dxfId="6300" priority="1220">
      <formula>AND($H259&lt;&gt;"",$I259&lt;&gt;"",$J259="")</formula>
    </cfRule>
    <cfRule type="expression" dxfId="6299" priority="1221">
      <formula>AND($H259&lt;&gt;"",$I259="",$J259="")</formula>
    </cfRule>
  </conditionalFormatting>
  <conditionalFormatting sqref="AC259:AD259">
    <cfRule type="expression" dxfId="6298" priority="1216">
      <formula>AND($H259&lt;&gt;"",$I259&lt;&gt;"",$J259&lt;&gt;"")</formula>
    </cfRule>
    <cfRule type="expression" dxfId="6297" priority="1217">
      <formula>AND($H259&lt;&gt;"",$I259&lt;&gt;"",$J259="")</formula>
    </cfRule>
    <cfRule type="expression" dxfId="6296" priority="1218">
      <formula>AND($H259&lt;&gt;"",$I259="",$J259="")</formula>
    </cfRule>
  </conditionalFormatting>
  <conditionalFormatting sqref="AE259:AH259">
    <cfRule type="expression" dxfId="6295" priority="1213">
      <formula>AND($H259&lt;&gt;"",$I259&lt;&gt;"",$J259&lt;&gt;"")</formula>
    </cfRule>
    <cfRule type="expression" dxfId="6294" priority="1214">
      <formula>AND($H259&lt;&gt;"",$I259&lt;&gt;"",$J259="")</formula>
    </cfRule>
    <cfRule type="expression" dxfId="6293" priority="1215">
      <formula>AND($H259&lt;&gt;"",$I259="",$J259="")</formula>
    </cfRule>
  </conditionalFormatting>
  <conditionalFormatting sqref="AI259">
    <cfRule type="expression" dxfId="6292" priority="1210">
      <formula>AND($H259&lt;&gt;"",$I259&lt;&gt;"",$J259&lt;&gt;"")</formula>
    </cfRule>
    <cfRule type="expression" dxfId="6291" priority="1211">
      <formula>AND($H259&lt;&gt;"",$I259&lt;&gt;"",$J259="")</formula>
    </cfRule>
    <cfRule type="expression" dxfId="6290" priority="1212">
      <formula>AND($H259&lt;&gt;"",$I259="",$J259="")</formula>
    </cfRule>
  </conditionalFormatting>
  <conditionalFormatting sqref="H259:J259">
    <cfRule type="expression" dxfId="6289" priority="1228">
      <formula>AND($H259&lt;&gt;"",$I259&lt;&gt;"",$J259&lt;&gt;"")</formula>
    </cfRule>
    <cfRule type="expression" dxfId="6288" priority="1229">
      <formula>AND($H259&lt;&gt;"",$I259&lt;&gt;"",$J259="")</formula>
    </cfRule>
    <cfRule type="expression" dxfId="6287" priority="1230">
      <formula>AND($H259&lt;&gt;"",$I259="",$J259="")</formula>
    </cfRule>
  </conditionalFormatting>
  <conditionalFormatting sqref="X257:AG257 U257">
    <cfRule type="expression" dxfId="6286" priority="1183">
      <formula>AND($H257&lt;&gt;"",$I257&lt;&gt;"",$J257&lt;&gt;"")</formula>
    </cfRule>
    <cfRule type="expression" dxfId="6285" priority="1184">
      <formula>AND($H257&lt;&gt;"",$I257&lt;&gt;"",$J257="")</formula>
    </cfRule>
    <cfRule type="expression" dxfId="6284" priority="1185">
      <formula>AND($H257&lt;&gt;"",$I257="",$J257="")</formula>
    </cfRule>
  </conditionalFormatting>
  <conditionalFormatting sqref="H259">
    <cfRule type="expression" dxfId="6283" priority="1224">
      <formula>AND($H259&lt;&gt;"",$I259&lt;&gt;"")</formula>
    </cfRule>
  </conditionalFormatting>
  <conditionalFormatting sqref="I259">
    <cfRule type="expression" dxfId="6282" priority="1223">
      <formula>AND($I259&lt;&gt;"",$J259&lt;&gt;"")</formula>
    </cfRule>
  </conditionalFormatting>
  <conditionalFormatting sqref="A259">
    <cfRule type="containsBlanks" dxfId="6281" priority="1222">
      <formula>LEN(TRIM(A259))=0</formula>
    </cfRule>
  </conditionalFormatting>
  <conditionalFormatting sqref="AE262:AH262">
    <cfRule type="expression" dxfId="6280" priority="1135">
      <formula>AND($H262&lt;&gt;"",$I262&lt;&gt;"",$J262&lt;&gt;"")</formula>
    </cfRule>
    <cfRule type="expression" dxfId="6279" priority="1136">
      <formula>AND($H262&lt;&gt;"",$I262&lt;&gt;"",$J262="")</formula>
    </cfRule>
    <cfRule type="expression" dxfId="6278" priority="1137">
      <formula>AND($H262&lt;&gt;"",$I262="",$J262="")</formula>
    </cfRule>
  </conditionalFormatting>
  <conditionalFormatting sqref="AI257">
    <cfRule type="expression" dxfId="6277" priority="1174">
      <formula>AND($H257&lt;&gt;"",$I257&lt;&gt;"",$J257&lt;&gt;"")</formula>
    </cfRule>
    <cfRule type="expression" dxfId="6276" priority="1175">
      <formula>AND($H257&lt;&gt;"",$I257&lt;&gt;"",$J257="")</formula>
    </cfRule>
    <cfRule type="expression" dxfId="6275" priority="1176">
      <formula>AND($H257&lt;&gt;"",$I257="",$J257="")</formula>
    </cfRule>
  </conditionalFormatting>
  <conditionalFormatting sqref="H262:J262">
    <cfRule type="expression" dxfId="6274" priority="1150">
      <formula>AND($H262&lt;&gt;"",$I262&lt;&gt;"",$J262&lt;&gt;"")</formula>
    </cfRule>
    <cfRule type="expression" dxfId="6273" priority="1151">
      <formula>AND($H262&lt;&gt;"",$I262&lt;&gt;"",$J262="")</formula>
    </cfRule>
    <cfRule type="expression" dxfId="6272" priority="1152">
      <formula>AND($H262&lt;&gt;"",$I262="",$J262="")</formula>
    </cfRule>
  </conditionalFormatting>
  <conditionalFormatting sqref="X262:Z262 U262">
    <cfRule type="expression" dxfId="6271" priority="1147">
      <formula>AND($H262&lt;&gt;"",$I262&lt;&gt;"",$J262&lt;&gt;"")</formula>
    </cfRule>
    <cfRule type="expression" dxfId="6270" priority="1148">
      <formula>AND($H262&lt;&gt;"",$I262&lt;&gt;"",$J262="")</formula>
    </cfRule>
    <cfRule type="expression" dxfId="6269" priority="1149">
      <formula>AND($H262&lt;&gt;"",$I262="",$J262="")</formula>
    </cfRule>
  </conditionalFormatting>
  <conditionalFormatting sqref="H261:J261">
    <cfRule type="expression" dxfId="6268" priority="1171">
      <formula>AND($H261&lt;&gt;"",$I261&lt;&gt;"",$J261&lt;&gt;"")</formula>
    </cfRule>
    <cfRule type="expression" dxfId="6267" priority="1172">
      <formula>AND($H261&lt;&gt;"",$I261&lt;&gt;"",$J261="")</formula>
    </cfRule>
    <cfRule type="expression" dxfId="6266" priority="1173">
      <formula>AND($H261&lt;&gt;"",$I261="",$J261="")</formula>
    </cfRule>
  </conditionalFormatting>
  <conditionalFormatting sqref="X261:Z261 U261">
    <cfRule type="expression" dxfId="6265" priority="1168">
      <formula>AND($H261&lt;&gt;"",$I261&lt;&gt;"",$J261&lt;&gt;"")</formula>
    </cfRule>
    <cfRule type="expression" dxfId="6264" priority="1169">
      <formula>AND($H261&lt;&gt;"",$I261&lt;&gt;"",$J261="")</formula>
    </cfRule>
    <cfRule type="expression" dxfId="6263" priority="1170">
      <formula>AND($H261&lt;&gt;"",$I261="",$J261="")</formula>
    </cfRule>
  </conditionalFormatting>
  <conditionalFormatting sqref="H261">
    <cfRule type="expression" dxfId="6262" priority="1167">
      <formula>AND($H261&lt;&gt;"",$I261&lt;&gt;"")</formula>
    </cfRule>
  </conditionalFormatting>
  <conditionalFormatting sqref="I261">
    <cfRule type="expression" dxfId="6261" priority="1166">
      <formula>AND($I261&lt;&gt;"",$J261&lt;&gt;"")</formula>
    </cfRule>
  </conditionalFormatting>
  <conditionalFormatting sqref="A261">
    <cfRule type="containsBlanks" dxfId="6260" priority="1165">
      <formula>LEN(TRIM(A261))=0</formula>
    </cfRule>
  </conditionalFormatting>
  <conditionalFormatting sqref="AA262:AB262">
    <cfRule type="expression" dxfId="6259" priority="1141">
      <formula>AND($H262&lt;&gt;"",$I262&lt;&gt;"",$J262&lt;&gt;"")</formula>
    </cfRule>
    <cfRule type="expression" dxfId="6258" priority="1142">
      <formula>AND($H262&lt;&gt;"",$I262&lt;&gt;"",$J262="")</formula>
    </cfRule>
    <cfRule type="expression" dxfId="6257" priority="1143">
      <formula>AND($H262&lt;&gt;"",$I262="",$J262="")</formula>
    </cfRule>
  </conditionalFormatting>
  <conditionalFormatting sqref="AC261:AD261">
    <cfRule type="expression" dxfId="6256" priority="1159">
      <formula>AND($H261&lt;&gt;"",$I261&lt;&gt;"",$J261&lt;&gt;"")</formula>
    </cfRule>
    <cfRule type="expression" dxfId="6255" priority="1160">
      <formula>AND($H261&lt;&gt;"",$I261&lt;&gt;"",$J261="")</formula>
    </cfRule>
    <cfRule type="expression" dxfId="6254" priority="1161">
      <formula>AND($H261&lt;&gt;"",$I261="",$J261="")</formula>
    </cfRule>
  </conditionalFormatting>
  <conditionalFormatting sqref="AE261:AH261">
    <cfRule type="expression" dxfId="6253" priority="1156">
      <formula>AND($H261&lt;&gt;"",$I261&lt;&gt;"",$J261&lt;&gt;"")</formula>
    </cfRule>
    <cfRule type="expression" dxfId="6252" priority="1157">
      <formula>AND($H261&lt;&gt;"",$I261&lt;&gt;"",$J261="")</formula>
    </cfRule>
    <cfRule type="expression" dxfId="6251" priority="1158">
      <formula>AND($H261&lt;&gt;"",$I261="",$J261="")</formula>
    </cfRule>
  </conditionalFormatting>
  <conditionalFormatting sqref="AI262">
    <cfRule type="expression" dxfId="6250" priority="1132">
      <formula>AND($H262&lt;&gt;"",$I262&lt;&gt;"",$J262&lt;&gt;"")</formula>
    </cfRule>
    <cfRule type="expression" dxfId="6249" priority="1133">
      <formula>AND($H262&lt;&gt;"",$I262&lt;&gt;"",$J262="")</formula>
    </cfRule>
    <cfRule type="expression" dxfId="6248" priority="1134">
      <formula>AND($H262&lt;&gt;"",$I262="",$J262="")</formula>
    </cfRule>
  </conditionalFormatting>
  <conditionalFormatting sqref="H257:J257">
    <cfRule type="expression" dxfId="6247" priority="1186">
      <formula>AND($H257&lt;&gt;"",$I257&lt;&gt;"",$J257&lt;&gt;"")</formula>
    </cfRule>
    <cfRule type="expression" dxfId="6246" priority="1187">
      <formula>AND($H257&lt;&gt;"",$I257&lt;&gt;"",$J257="")</formula>
    </cfRule>
    <cfRule type="expression" dxfId="6245" priority="1188">
      <formula>AND($H257&lt;&gt;"",$I257="",$J257="")</formula>
    </cfRule>
  </conditionalFormatting>
  <conditionalFormatting sqref="AA261:AB261">
    <cfRule type="expression" dxfId="6244" priority="1162">
      <formula>AND($H261&lt;&gt;"",$I261&lt;&gt;"",$J261&lt;&gt;"")</formula>
    </cfRule>
    <cfRule type="expression" dxfId="6243" priority="1163">
      <formula>AND($H261&lt;&gt;"",$I261&lt;&gt;"",$J261="")</formula>
    </cfRule>
    <cfRule type="expression" dxfId="6242" priority="1164">
      <formula>AND($H261&lt;&gt;"",$I261="",$J261="")</formula>
    </cfRule>
  </conditionalFormatting>
  <conditionalFormatting sqref="H257">
    <cfRule type="expression" dxfId="6241" priority="1182">
      <formula>AND($H257&lt;&gt;"",$I257&lt;&gt;"")</formula>
    </cfRule>
  </conditionalFormatting>
  <conditionalFormatting sqref="I257">
    <cfRule type="expression" dxfId="6240" priority="1181">
      <formula>AND($I257&lt;&gt;"",$J257&lt;&gt;"")</formula>
    </cfRule>
  </conditionalFormatting>
  <conditionalFormatting sqref="A257">
    <cfRule type="containsBlanks" dxfId="6239" priority="1180">
      <formula>LEN(TRIM(A257))=0</formula>
    </cfRule>
  </conditionalFormatting>
  <conditionalFormatting sqref="AI261">
    <cfRule type="expression" dxfId="6238" priority="1153">
      <formula>AND($H261&lt;&gt;"",$I261&lt;&gt;"",$J261&lt;&gt;"")</formula>
    </cfRule>
    <cfRule type="expression" dxfId="6237" priority="1154">
      <formula>AND($H261&lt;&gt;"",$I261&lt;&gt;"",$J261="")</formula>
    </cfRule>
    <cfRule type="expression" dxfId="6236" priority="1155">
      <formula>AND($H261&lt;&gt;"",$I261="",$J261="")</formula>
    </cfRule>
  </conditionalFormatting>
  <conditionalFormatting sqref="AE263:AH263">
    <cfRule type="expression" dxfId="6235" priority="1114">
      <formula>AND($H263&lt;&gt;"",$I263&lt;&gt;"",$J263&lt;&gt;"")</formula>
    </cfRule>
    <cfRule type="expression" dxfId="6234" priority="1115">
      <formula>AND($H263&lt;&gt;"",$I263&lt;&gt;"",$J263="")</formula>
    </cfRule>
    <cfRule type="expression" dxfId="6233" priority="1116">
      <formula>AND($H263&lt;&gt;"",$I263="",$J263="")</formula>
    </cfRule>
  </conditionalFormatting>
  <conditionalFormatting sqref="H263:J263">
    <cfRule type="expression" dxfId="6232" priority="1129">
      <formula>AND($H263&lt;&gt;"",$I263&lt;&gt;"",$J263&lt;&gt;"")</formula>
    </cfRule>
    <cfRule type="expression" dxfId="6231" priority="1130">
      <formula>AND($H263&lt;&gt;"",$I263&lt;&gt;"",$J263="")</formula>
    </cfRule>
    <cfRule type="expression" dxfId="6230" priority="1131">
      <formula>AND($H263&lt;&gt;"",$I263="",$J263="")</formula>
    </cfRule>
  </conditionalFormatting>
  <conditionalFormatting sqref="X263:Z263 U263">
    <cfRule type="expression" dxfId="6229" priority="1126">
      <formula>AND($H263&lt;&gt;"",$I263&lt;&gt;"",$J263&lt;&gt;"")</formula>
    </cfRule>
    <cfRule type="expression" dxfId="6228" priority="1127">
      <formula>AND($H263&lt;&gt;"",$I263&lt;&gt;"",$J263="")</formula>
    </cfRule>
    <cfRule type="expression" dxfId="6227" priority="1128">
      <formula>AND($H263&lt;&gt;"",$I263="",$J263="")</formula>
    </cfRule>
  </conditionalFormatting>
  <conditionalFormatting sqref="H263">
    <cfRule type="expression" dxfId="6226" priority="1125">
      <formula>AND($H263&lt;&gt;"",$I263&lt;&gt;"")</formula>
    </cfRule>
  </conditionalFormatting>
  <conditionalFormatting sqref="I263">
    <cfRule type="expression" dxfId="6225" priority="1124">
      <formula>AND($I263&lt;&gt;"",$J263&lt;&gt;"")</formula>
    </cfRule>
  </conditionalFormatting>
  <conditionalFormatting sqref="A263">
    <cfRule type="containsBlanks" dxfId="6224" priority="1123">
      <formula>LEN(TRIM(A263))=0</formula>
    </cfRule>
  </conditionalFormatting>
  <conditionalFormatting sqref="AC263:AD263">
    <cfRule type="expression" dxfId="6223" priority="1117">
      <formula>AND($H263&lt;&gt;"",$I263&lt;&gt;"",$J263&lt;&gt;"")</formula>
    </cfRule>
    <cfRule type="expression" dxfId="6222" priority="1118">
      <formula>AND($H263&lt;&gt;"",$I263&lt;&gt;"",$J263="")</formula>
    </cfRule>
    <cfRule type="expression" dxfId="6221" priority="1119">
      <formula>AND($H263&lt;&gt;"",$I263="",$J263="")</formula>
    </cfRule>
  </conditionalFormatting>
  <conditionalFormatting sqref="AE265:AH265">
    <cfRule type="expression" dxfId="6220" priority="1072">
      <formula>AND($H265&lt;&gt;"",$I265&lt;&gt;"",$J265&lt;&gt;"")</formula>
    </cfRule>
    <cfRule type="expression" dxfId="6219" priority="1073">
      <formula>AND($H265&lt;&gt;"",$I265&lt;&gt;"",$J265="")</formula>
    </cfRule>
    <cfRule type="expression" dxfId="6218" priority="1074">
      <formula>AND($H265&lt;&gt;"",$I265="",$J265="")</formula>
    </cfRule>
  </conditionalFormatting>
  <conditionalFormatting sqref="AA263:AB263">
    <cfRule type="expression" dxfId="6217" priority="1120">
      <formula>AND($H263&lt;&gt;"",$I263&lt;&gt;"",$J263&lt;&gt;"")</formula>
    </cfRule>
    <cfRule type="expression" dxfId="6216" priority="1121">
      <formula>AND($H263&lt;&gt;"",$I263&lt;&gt;"",$J263="")</formula>
    </cfRule>
    <cfRule type="expression" dxfId="6215" priority="1122">
      <formula>AND($H263&lt;&gt;"",$I263="",$J263="")</formula>
    </cfRule>
  </conditionalFormatting>
  <conditionalFormatting sqref="AI263">
    <cfRule type="expression" dxfId="6214" priority="1111">
      <formula>AND($H263&lt;&gt;"",$I263&lt;&gt;"",$J263&lt;&gt;"")</formula>
    </cfRule>
    <cfRule type="expression" dxfId="6213" priority="1112">
      <formula>AND($H263&lt;&gt;"",$I263&lt;&gt;"",$J263="")</formula>
    </cfRule>
    <cfRule type="expression" dxfId="6212" priority="1113">
      <formula>AND($H263&lt;&gt;"",$I263="",$J263="")</formula>
    </cfRule>
  </conditionalFormatting>
  <conditionalFormatting sqref="H286:J286">
    <cfRule type="expression" dxfId="6211" priority="925">
      <formula>AND($H286&lt;&gt;"",$I286&lt;&gt;"",$J286&lt;&gt;"")</formula>
    </cfRule>
    <cfRule type="expression" dxfId="6210" priority="926">
      <formula>AND($H286&lt;&gt;"",$I286&lt;&gt;"",$J286="")</formula>
    </cfRule>
    <cfRule type="expression" dxfId="6209" priority="927">
      <formula>AND($H286&lt;&gt;"",$I286="",$J286="")</formula>
    </cfRule>
  </conditionalFormatting>
  <conditionalFormatting sqref="AI265">
    <cfRule type="expression" dxfId="6208" priority="1069">
      <formula>AND($H265&lt;&gt;"",$I265&lt;&gt;"",$J265&lt;&gt;"")</formula>
    </cfRule>
    <cfRule type="expression" dxfId="6207" priority="1070">
      <formula>AND($H265&lt;&gt;"",$I265&lt;&gt;"",$J265="")</formula>
    </cfRule>
    <cfRule type="expression" dxfId="6206" priority="1071">
      <formula>AND($H265&lt;&gt;"",$I265="",$J265="")</formula>
    </cfRule>
  </conditionalFormatting>
  <conditionalFormatting sqref="H265:J265">
    <cfRule type="expression" dxfId="6205" priority="1087">
      <formula>AND($H265&lt;&gt;"",$I265&lt;&gt;"",$J265&lt;&gt;"")</formula>
    </cfRule>
    <cfRule type="expression" dxfId="6204" priority="1088">
      <formula>AND($H265&lt;&gt;"",$I265&lt;&gt;"",$J265="")</formula>
    </cfRule>
    <cfRule type="expression" dxfId="6203" priority="1089">
      <formula>AND($H265&lt;&gt;"",$I265="",$J265="")</formula>
    </cfRule>
  </conditionalFormatting>
  <conditionalFormatting sqref="AC265:AD265">
    <cfRule type="expression" dxfId="6202" priority="1075">
      <formula>AND($H265&lt;&gt;"",$I265&lt;&gt;"",$J265&lt;&gt;"")</formula>
    </cfRule>
    <cfRule type="expression" dxfId="6201" priority="1076">
      <formula>AND($H265&lt;&gt;"",$I265&lt;&gt;"",$J265="")</formula>
    </cfRule>
    <cfRule type="expression" dxfId="6200" priority="1077">
      <formula>AND($H265&lt;&gt;"",$I265="",$J265="")</formula>
    </cfRule>
  </conditionalFormatting>
  <conditionalFormatting sqref="X265:Z265 U265">
    <cfRule type="expression" dxfId="6199" priority="1084">
      <formula>AND($H265&lt;&gt;"",$I265&lt;&gt;"",$J265&lt;&gt;"")</formula>
    </cfRule>
    <cfRule type="expression" dxfId="6198" priority="1085">
      <formula>AND($H265&lt;&gt;"",$I265&lt;&gt;"",$J265="")</formula>
    </cfRule>
    <cfRule type="expression" dxfId="6197" priority="1086">
      <formula>AND($H265&lt;&gt;"",$I265="",$J265="")</formula>
    </cfRule>
  </conditionalFormatting>
  <conditionalFormatting sqref="H265">
    <cfRule type="expression" dxfId="6196" priority="1083">
      <formula>AND($H265&lt;&gt;"",$I265&lt;&gt;"")</formula>
    </cfRule>
  </conditionalFormatting>
  <conditionalFormatting sqref="I265">
    <cfRule type="expression" dxfId="6195" priority="1082">
      <formula>AND($I265&lt;&gt;"",$J265&lt;&gt;"")</formula>
    </cfRule>
  </conditionalFormatting>
  <conditionalFormatting sqref="A265">
    <cfRule type="containsBlanks" dxfId="6194" priority="1081">
      <formula>LEN(TRIM(A265))=0</formula>
    </cfRule>
  </conditionalFormatting>
  <conditionalFormatting sqref="AA265:AB265">
    <cfRule type="expression" dxfId="6193" priority="1078">
      <formula>AND($H265&lt;&gt;"",$I265&lt;&gt;"",$J265&lt;&gt;"")</formula>
    </cfRule>
    <cfRule type="expression" dxfId="6192" priority="1079">
      <formula>AND($H265&lt;&gt;"",$I265&lt;&gt;"",$J265="")</formula>
    </cfRule>
    <cfRule type="expression" dxfId="6191" priority="1080">
      <formula>AND($H265&lt;&gt;"",$I265="",$J265="")</formula>
    </cfRule>
  </conditionalFormatting>
  <conditionalFormatting sqref="AE264:AH264">
    <cfRule type="expression" dxfId="6190" priority="1093">
      <formula>AND($H264&lt;&gt;"",$I264&lt;&gt;"",$J264&lt;&gt;"")</formula>
    </cfRule>
    <cfRule type="expression" dxfId="6189" priority="1094">
      <formula>AND($H264&lt;&gt;"",$I264&lt;&gt;"",$J264="")</formula>
    </cfRule>
    <cfRule type="expression" dxfId="6188" priority="1095">
      <formula>AND($H264&lt;&gt;"",$I264="",$J264="")</formula>
    </cfRule>
  </conditionalFormatting>
  <conditionalFormatting sqref="AI264">
    <cfRule type="expression" dxfId="6187" priority="1090">
      <formula>AND($H264&lt;&gt;"",$I264&lt;&gt;"",$J264&lt;&gt;"")</formula>
    </cfRule>
    <cfRule type="expression" dxfId="6186" priority="1091">
      <formula>AND($H264&lt;&gt;"",$I264&lt;&gt;"",$J264="")</formula>
    </cfRule>
    <cfRule type="expression" dxfId="6185" priority="1092">
      <formula>AND($H264&lt;&gt;"",$I264="",$J264="")</formula>
    </cfRule>
  </conditionalFormatting>
  <conditionalFormatting sqref="H264:J264">
    <cfRule type="expression" dxfId="6184" priority="1108">
      <formula>AND($H264&lt;&gt;"",$I264&lt;&gt;"",$J264&lt;&gt;"")</formula>
    </cfRule>
    <cfRule type="expression" dxfId="6183" priority="1109">
      <formula>AND($H264&lt;&gt;"",$I264&lt;&gt;"",$J264="")</formula>
    </cfRule>
    <cfRule type="expression" dxfId="6182" priority="1110">
      <formula>AND($H264&lt;&gt;"",$I264="",$J264="")</formula>
    </cfRule>
  </conditionalFormatting>
  <conditionalFormatting sqref="AC264:AD264">
    <cfRule type="expression" dxfId="6181" priority="1096">
      <formula>AND($H264&lt;&gt;"",$I264&lt;&gt;"",$J264&lt;&gt;"")</formula>
    </cfRule>
    <cfRule type="expression" dxfId="6180" priority="1097">
      <formula>AND($H264&lt;&gt;"",$I264&lt;&gt;"",$J264="")</formula>
    </cfRule>
    <cfRule type="expression" dxfId="6179" priority="1098">
      <formula>AND($H264&lt;&gt;"",$I264="",$J264="")</formula>
    </cfRule>
  </conditionalFormatting>
  <conditionalFormatting sqref="X264:Z264 U264">
    <cfRule type="expression" dxfId="6178" priority="1105">
      <formula>AND($H264&lt;&gt;"",$I264&lt;&gt;"",$J264&lt;&gt;"")</formula>
    </cfRule>
    <cfRule type="expression" dxfId="6177" priority="1106">
      <formula>AND($H264&lt;&gt;"",$I264&lt;&gt;"",$J264="")</formula>
    </cfRule>
    <cfRule type="expression" dxfId="6176" priority="1107">
      <formula>AND($H264&lt;&gt;"",$I264="",$J264="")</formula>
    </cfRule>
  </conditionalFormatting>
  <conditionalFormatting sqref="H264">
    <cfRule type="expression" dxfId="6175" priority="1104">
      <formula>AND($H264&lt;&gt;"",$I264&lt;&gt;"")</formula>
    </cfRule>
  </conditionalFormatting>
  <conditionalFormatting sqref="I264">
    <cfRule type="expression" dxfId="6174" priority="1103">
      <formula>AND($I264&lt;&gt;"",$J264&lt;&gt;"")</formula>
    </cfRule>
  </conditionalFormatting>
  <conditionalFormatting sqref="A264">
    <cfRule type="containsBlanks" dxfId="6173" priority="1102">
      <formula>LEN(TRIM(A264))=0</formula>
    </cfRule>
  </conditionalFormatting>
  <conditionalFormatting sqref="AA264:AB264">
    <cfRule type="expression" dxfId="6172" priority="1099">
      <formula>AND($H264&lt;&gt;"",$I264&lt;&gt;"",$J264&lt;&gt;"")</formula>
    </cfRule>
    <cfRule type="expression" dxfId="6171" priority="1100">
      <formula>AND($H264&lt;&gt;"",$I264&lt;&gt;"",$J264="")</formula>
    </cfRule>
    <cfRule type="expression" dxfId="6170" priority="1101">
      <formula>AND($H264&lt;&gt;"",$I264="",$J264="")</formula>
    </cfRule>
  </conditionalFormatting>
  <conditionalFormatting sqref="A291:A293">
    <cfRule type="containsBlanks" dxfId="6169" priority="892">
      <formula>LEN(TRIM(A291))=0</formula>
    </cfRule>
  </conditionalFormatting>
  <conditionalFormatting sqref="AE266:AH266">
    <cfRule type="expression" dxfId="6168" priority="1051">
      <formula>AND($H266&lt;&gt;"",$I266&lt;&gt;"",$J266&lt;&gt;"")</formula>
    </cfRule>
    <cfRule type="expression" dxfId="6167" priority="1052">
      <formula>AND($H266&lt;&gt;"",$I266&lt;&gt;"",$J266="")</formula>
    </cfRule>
    <cfRule type="expression" dxfId="6166" priority="1053">
      <formula>AND($H266&lt;&gt;"",$I266="",$J266="")</formula>
    </cfRule>
  </conditionalFormatting>
  <conditionalFormatting sqref="AI266">
    <cfRule type="expression" dxfId="6165" priority="1048">
      <formula>AND($H266&lt;&gt;"",$I266&lt;&gt;"",$J266&lt;&gt;"")</formula>
    </cfRule>
    <cfRule type="expression" dxfId="6164" priority="1049">
      <formula>AND($H266&lt;&gt;"",$I266&lt;&gt;"",$J266="")</formula>
    </cfRule>
    <cfRule type="expression" dxfId="6163" priority="1050">
      <formula>AND($H266&lt;&gt;"",$I266="",$J266="")</formula>
    </cfRule>
  </conditionalFormatting>
  <conditionalFormatting sqref="H266:J266">
    <cfRule type="expression" dxfId="6162" priority="1066">
      <formula>AND($H266&lt;&gt;"",$I266&lt;&gt;"",$J266&lt;&gt;"")</formula>
    </cfRule>
    <cfRule type="expression" dxfId="6161" priority="1067">
      <formula>AND($H266&lt;&gt;"",$I266&lt;&gt;"",$J266="")</formula>
    </cfRule>
    <cfRule type="expression" dxfId="6160" priority="1068">
      <formula>AND($H266&lt;&gt;"",$I266="",$J266="")</formula>
    </cfRule>
  </conditionalFormatting>
  <conditionalFormatting sqref="AC266:AD266">
    <cfRule type="expression" dxfId="6159" priority="1054">
      <formula>AND($H266&lt;&gt;"",$I266&lt;&gt;"",$J266&lt;&gt;"")</formula>
    </cfRule>
    <cfRule type="expression" dxfId="6158" priority="1055">
      <formula>AND($H266&lt;&gt;"",$I266&lt;&gt;"",$J266="")</formula>
    </cfRule>
    <cfRule type="expression" dxfId="6157" priority="1056">
      <formula>AND($H266&lt;&gt;"",$I266="",$J266="")</formula>
    </cfRule>
  </conditionalFormatting>
  <conditionalFormatting sqref="X266:Z266 U266">
    <cfRule type="expression" dxfId="6156" priority="1063">
      <formula>AND($H266&lt;&gt;"",$I266&lt;&gt;"",$J266&lt;&gt;"")</formula>
    </cfRule>
    <cfRule type="expression" dxfId="6155" priority="1064">
      <formula>AND($H266&lt;&gt;"",$I266&lt;&gt;"",$J266="")</formula>
    </cfRule>
    <cfRule type="expression" dxfId="6154" priority="1065">
      <formula>AND($H266&lt;&gt;"",$I266="",$J266="")</formula>
    </cfRule>
  </conditionalFormatting>
  <conditionalFormatting sqref="H266">
    <cfRule type="expression" dxfId="6153" priority="1062">
      <formula>AND($H266&lt;&gt;"",$I266&lt;&gt;"")</formula>
    </cfRule>
  </conditionalFormatting>
  <conditionalFormatting sqref="I266">
    <cfRule type="expression" dxfId="6152" priority="1061">
      <formula>AND($I266&lt;&gt;"",$J266&lt;&gt;"")</formula>
    </cfRule>
  </conditionalFormatting>
  <conditionalFormatting sqref="A266">
    <cfRule type="containsBlanks" dxfId="6151" priority="1060">
      <formula>LEN(TRIM(A266))=0</formula>
    </cfRule>
  </conditionalFormatting>
  <conditionalFormatting sqref="AA266:AB266">
    <cfRule type="expression" dxfId="6150" priority="1057">
      <formula>AND($H266&lt;&gt;"",$I266&lt;&gt;"",$J266&lt;&gt;"")</formula>
    </cfRule>
    <cfRule type="expression" dxfId="6149" priority="1058">
      <formula>AND($H266&lt;&gt;"",$I266&lt;&gt;"",$J266="")</formula>
    </cfRule>
    <cfRule type="expression" dxfId="6148" priority="1059">
      <formula>AND($H266&lt;&gt;"",$I266="",$J266="")</formula>
    </cfRule>
  </conditionalFormatting>
  <conditionalFormatting sqref="AI254">
    <cfRule type="expression" dxfId="6147" priority="1033">
      <formula>AND($H254&lt;&gt;"",$I254&lt;&gt;"",$J254&lt;&gt;"")</formula>
    </cfRule>
    <cfRule type="expression" dxfId="6146" priority="1034">
      <formula>AND($H254&lt;&gt;"",$I254&lt;&gt;"",$J254="")</formula>
    </cfRule>
    <cfRule type="expression" dxfId="6145" priority="1035">
      <formula>AND($H254&lt;&gt;"",$I254="",$J254="")</formula>
    </cfRule>
  </conditionalFormatting>
  <conditionalFormatting sqref="X254:Z254 U254">
    <cfRule type="expression" dxfId="6144" priority="1045">
      <formula>AND($H254&lt;&gt;"",$I254&lt;&gt;"",$J254&lt;&gt;"")</formula>
    </cfRule>
    <cfRule type="expression" dxfId="6143" priority="1046">
      <formula>AND($H254&lt;&gt;"",$I254&lt;&gt;"",$J254="")</formula>
    </cfRule>
    <cfRule type="expression" dxfId="6142" priority="1047">
      <formula>AND($H254&lt;&gt;"",$I254="",$J254="")</formula>
    </cfRule>
  </conditionalFormatting>
  <conditionalFormatting sqref="AA254:AB254">
    <cfRule type="expression" dxfId="6141" priority="1042">
      <formula>AND($H254&lt;&gt;"",$I254&lt;&gt;"",$J254&lt;&gt;"")</formula>
    </cfRule>
    <cfRule type="expression" dxfId="6140" priority="1043">
      <formula>AND($H254&lt;&gt;"",$I254&lt;&gt;"",$J254="")</formula>
    </cfRule>
    <cfRule type="expression" dxfId="6139" priority="1044">
      <formula>AND($H254&lt;&gt;"",$I254="",$J254="")</formula>
    </cfRule>
  </conditionalFormatting>
  <conditionalFormatting sqref="AC254:AD254">
    <cfRule type="expression" dxfId="6138" priority="1039">
      <formula>AND($H254&lt;&gt;"",$I254&lt;&gt;"",$J254&lt;&gt;"")</formula>
    </cfRule>
    <cfRule type="expression" dxfId="6137" priority="1040">
      <formula>AND($H254&lt;&gt;"",$I254&lt;&gt;"",$J254="")</formula>
    </cfRule>
    <cfRule type="expression" dxfId="6136" priority="1041">
      <formula>AND($H254&lt;&gt;"",$I254="",$J254="")</formula>
    </cfRule>
  </conditionalFormatting>
  <conditionalFormatting sqref="AE254:AH254">
    <cfRule type="expression" dxfId="6135" priority="1036">
      <formula>AND($H254&lt;&gt;"",$I254&lt;&gt;"",$J254&lt;&gt;"")</formula>
    </cfRule>
    <cfRule type="expression" dxfId="6134" priority="1037">
      <formula>AND($H254&lt;&gt;"",$I254&lt;&gt;"",$J254="")</formula>
    </cfRule>
    <cfRule type="expression" dxfId="6133" priority="1038">
      <formula>AND($H254&lt;&gt;"",$I254="",$J254="")</formula>
    </cfRule>
  </conditionalFormatting>
  <conditionalFormatting sqref="U254:AI254">
    <cfRule type="cellIs" dxfId="6132" priority="1032" operator="notEqual">
      <formula>0</formula>
    </cfRule>
  </conditionalFormatting>
  <conditionalFormatting sqref="H269:J269">
    <cfRule type="expression" dxfId="6131" priority="1029">
      <formula>AND($H269&lt;&gt;"",$I269&lt;&gt;"",$J269&lt;&gt;"")</formula>
    </cfRule>
    <cfRule type="expression" dxfId="6130" priority="1030">
      <formula>AND($H269&lt;&gt;"",$I269&lt;&gt;"",$J269="")</formula>
    </cfRule>
    <cfRule type="expression" dxfId="6129" priority="1031">
      <formula>AND($H269&lt;&gt;"",$I269="",$J269="")</formula>
    </cfRule>
  </conditionalFormatting>
  <conditionalFormatting sqref="X269:Z269 U269">
    <cfRule type="expression" dxfId="6128" priority="1026">
      <formula>AND($H269&lt;&gt;"",$I269&lt;&gt;"",$J269&lt;&gt;"")</formula>
    </cfRule>
    <cfRule type="expression" dxfId="6127" priority="1027">
      <formula>AND($H269&lt;&gt;"",$I269&lt;&gt;"",$J269="")</formula>
    </cfRule>
    <cfRule type="expression" dxfId="6126" priority="1028">
      <formula>AND($H269&lt;&gt;"",$I269="",$J269="")</formula>
    </cfRule>
  </conditionalFormatting>
  <conditionalFormatting sqref="H269">
    <cfRule type="expression" dxfId="6125" priority="1025">
      <formula>AND($H269&lt;&gt;"",$I269&lt;&gt;"")</formula>
    </cfRule>
  </conditionalFormatting>
  <conditionalFormatting sqref="I269">
    <cfRule type="expression" dxfId="6124" priority="1024">
      <formula>AND($I269&lt;&gt;"",$J269&lt;&gt;"")</formula>
    </cfRule>
  </conditionalFormatting>
  <conditionalFormatting sqref="A269">
    <cfRule type="containsBlanks" dxfId="6123" priority="1023">
      <formula>LEN(TRIM(A269))=0</formula>
    </cfRule>
  </conditionalFormatting>
  <conditionalFormatting sqref="AA269:AB269">
    <cfRule type="expression" dxfId="6122" priority="1020">
      <formula>AND($H269&lt;&gt;"",$I269&lt;&gt;"",$J269&lt;&gt;"")</formula>
    </cfRule>
    <cfRule type="expression" dxfId="6121" priority="1021">
      <formula>AND($H269&lt;&gt;"",$I269&lt;&gt;"",$J269="")</formula>
    </cfRule>
    <cfRule type="expression" dxfId="6120" priority="1022">
      <formula>AND($H269&lt;&gt;"",$I269="",$J269="")</formula>
    </cfRule>
  </conditionalFormatting>
  <conditionalFormatting sqref="AC269:AD269">
    <cfRule type="expression" dxfId="6119" priority="1017">
      <formula>AND($H269&lt;&gt;"",$I269&lt;&gt;"",$J269&lt;&gt;"")</formula>
    </cfRule>
    <cfRule type="expression" dxfId="6118" priority="1018">
      <formula>AND($H269&lt;&gt;"",$I269&lt;&gt;"",$J269="")</formula>
    </cfRule>
    <cfRule type="expression" dxfId="6117" priority="1019">
      <formula>AND($H269&lt;&gt;"",$I269="",$J269="")</formula>
    </cfRule>
  </conditionalFormatting>
  <conditionalFormatting sqref="AE269:AH269">
    <cfRule type="expression" dxfId="6116" priority="1014">
      <formula>AND($H269&lt;&gt;"",$I269&lt;&gt;"",$J269&lt;&gt;"")</formula>
    </cfRule>
    <cfRule type="expression" dxfId="6115" priority="1015">
      <formula>AND($H269&lt;&gt;"",$I269&lt;&gt;"",$J269="")</formula>
    </cfRule>
    <cfRule type="expression" dxfId="6114" priority="1016">
      <formula>AND($H269&lt;&gt;"",$I269="",$J269="")</formula>
    </cfRule>
  </conditionalFormatting>
  <conditionalFormatting sqref="AI269">
    <cfRule type="expression" dxfId="6113" priority="1011">
      <formula>AND($H269&lt;&gt;"",$I269&lt;&gt;"",$J269&lt;&gt;"")</formula>
    </cfRule>
    <cfRule type="expression" dxfId="6112" priority="1012">
      <formula>AND($H269&lt;&gt;"",$I269&lt;&gt;"",$J269="")</formula>
    </cfRule>
    <cfRule type="expression" dxfId="6111" priority="1013">
      <formula>AND($H269&lt;&gt;"",$I269="",$J269="")</formula>
    </cfRule>
  </conditionalFormatting>
  <conditionalFormatting sqref="H270:J273">
    <cfRule type="expression" dxfId="6110" priority="1008">
      <formula>AND($H270&lt;&gt;"",$I270&lt;&gt;"",$J270&lt;&gt;"")</formula>
    </cfRule>
    <cfRule type="expression" dxfId="6109" priority="1009">
      <formula>AND($H270&lt;&gt;"",$I270&lt;&gt;"",$J270="")</formula>
    </cfRule>
    <cfRule type="expression" dxfId="6108" priority="1010">
      <formula>AND($H270&lt;&gt;"",$I270="",$J270="")</formula>
    </cfRule>
  </conditionalFormatting>
  <conditionalFormatting sqref="X270:Z271 X273:Z273 X272:AG272 U270:U273">
    <cfRule type="expression" dxfId="6107" priority="1005">
      <formula>AND($H270&lt;&gt;"",$I270&lt;&gt;"",$J270&lt;&gt;"")</formula>
    </cfRule>
    <cfRule type="expression" dxfId="6106" priority="1006">
      <formula>AND($H270&lt;&gt;"",$I270&lt;&gt;"",$J270="")</formula>
    </cfRule>
    <cfRule type="expression" dxfId="6105" priority="1007">
      <formula>AND($H270&lt;&gt;"",$I270="",$J270="")</formula>
    </cfRule>
  </conditionalFormatting>
  <conditionalFormatting sqref="H270:H273">
    <cfRule type="expression" dxfId="6104" priority="1004">
      <formula>AND($H270&lt;&gt;"",$I270&lt;&gt;"")</formula>
    </cfRule>
  </conditionalFormatting>
  <conditionalFormatting sqref="I270:I273">
    <cfRule type="expression" dxfId="6103" priority="1003">
      <formula>AND($I270&lt;&gt;"",$J270&lt;&gt;"")</formula>
    </cfRule>
  </conditionalFormatting>
  <conditionalFormatting sqref="A270:A273">
    <cfRule type="containsBlanks" dxfId="6102" priority="1002">
      <formula>LEN(TRIM(A270))=0</formula>
    </cfRule>
  </conditionalFormatting>
  <conditionalFormatting sqref="AA270:AB271 AA273:AB273">
    <cfRule type="expression" dxfId="6101" priority="999">
      <formula>AND($H270&lt;&gt;"",$I270&lt;&gt;"",$J270&lt;&gt;"")</formula>
    </cfRule>
    <cfRule type="expression" dxfId="6100" priority="1000">
      <formula>AND($H270&lt;&gt;"",$I270&lt;&gt;"",$J270="")</formula>
    </cfRule>
    <cfRule type="expression" dxfId="6099" priority="1001">
      <formula>AND($H270&lt;&gt;"",$I270="",$J270="")</formula>
    </cfRule>
  </conditionalFormatting>
  <conditionalFormatting sqref="AC270:AD271 AC273:AD273">
    <cfRule type="expression" dxfId="6098" priority="996">
      <formula>AND($H270&lt;&gt;"",$I270&lt;&gt;"",$J270&lt;&gt;"")</formula>
    </cfRule>
    <cfRule type="expression" dxfId="6097" priority="997">
      <formula>AND($H270&lt;&gt;"",$I270&lt;&gt;"",$J270="")</formula>
    </cfRule>
    <cfRule type="expression" dxfId="6096" priority="998">
      <formula>AND($H270&lt;&gt;"",$I270="",$J270="")</formula>
    </cfRule>
  </conditionalFormatting>
  <conditionalFormatting sqref="AE270:AH271 AE273:AH273 AH272">
    <cfRule type="expression" dxfId="6095" priority="993">
      <formula>AND($H270&lt;&gt;"",$I270&lt;&gt;"",$J270&lt;&gt;"")</formula>
    </cfRule>
    <cfRule type="expression" dxfId="6094" priority="994">
      <formula>AND($H270&lt;&gt;"",$I270&lt;&gt;"",$J270="")</formula>
    </cfRule>
    <cfRule type="expression" dxfId="6093" priority="995">
      <formula>AND($H270&lt;&gt;"",$I270="",$J270="")</formula>
    </cfRule>
  </conditionalFormatting>
  <conditionalFormatting sqref="AI270:AI273">
    <cfRule type="expression" dxfId="6092" priority="990">
      <formula>AND($H270&lt;&gt;"",$I270&lt;&gt;"",$J270&lt;&gt;"")</formula>
    </cfRule>
    <cfRule type="expression" dxfId="6091" priority="991">
      <formula>AND($H270&lt;&gt;"",$I270&lt;&gt;"",$J270="")</formula>
    </cfRule>
    <cfRule type="expression" dxfId="6090" priority="992">
      <formula>AND($H270&lt;&gt;"",$I270="",$J270="")</formula>
    </cfRule>
  </conditionalFormatting>
  <conditionalFormatting sqref="H274:J277">
    <cfRule type="expression" dxfId="6089" priority="987">
      <formula>AND($H274&lt;&gt;"",$I274&lt;&gt;"",$J274&lt;&gt;"")</formula>
    </cfRule>
    <cfRule type="expression" dxfId="6088" priority="988">
      <formula>AND($H274&lt;&gt;"",$I274&lt;&gt;"",$J274="")</formula>
    </cfRule>
    <cfRule type="expression" dxfId="6087" priority="989">
      <formula>AND($H274&lt;&gt;"",$I274="",$J274="")</formula>
    </cfRule>
  </conditionalFormatting>
  <conditionalFormatting sqref="X274:Z277 U274:U277">
    <cfRule type="expression" dxfId="6086" priority="984">
      <formula>AND($H274&lt;&gt;"",$I274&lt;&gt;"",$J274&lt;&gt;"")</formula>
    </cfRule>
    <cfRule type="expression" dxfId="6085" priority="985">
      <formula>AND($H274&lt;&gt;"",$I274&lt;&gt;"",$J274="")</formula>
    </cfRule>
    <cfRule type="expression" dxfId="6084" priority="986">
      <formula>AND($H274&lt;&gt;"",$I274="",$J274="")</formula>
    </cfRule>
  </conditionalFormatting>
  <conditionalFormatting sqref="H274:H277">
    <cfRule type="expression" dxfId="6083" priority="983">
      <formula>AND($H274&lt;&gt;"",$I274&lt;&gt;"")</formula>
    </cfRule>
  </conditionalFormatting>
  <conditionalFormatting sqref="I274:I277">
    <cfRule type="expression" dxfId="6082" priority="982">
      <formula>AND($I274&lt;&gt;"",$J274&lt;&gt;"")</formula>
    </cfRule>
  </conditionalFormatting>
  <conditionalFormatting sqref="A274:A277">
    <cfRule type="containsBlanks" dxfId="6081" priority="981">
      <formula>LEN(TRIM(A274))=0</formula>
    </cfRule>
  </conditionalFormatting>
  <conditionalFormatting sqref="AA274:AB277">
    <cfRule type="expression" dxfId="6080" priority="978">
      <formula>AND($H274&lt;&gt;"",$I274&lt;&gt;"",$J274&lt;&gt;"")</formula>
    </cfRule>
    <cfRule type="expression" dxfId="6079" priority="979">
      <formula>AND($H274&lt;&gt;"",$I274&lt;&gt;"",$J274="")</formula>
    </cfRule>
    <cfRule type="expression" dxfId="6078" priority="980">
      <formula>AND($H274&lt;&gt;"",$I274="",$J274="")</formula>
    </cfRule>
  </conditionalFormatting>
  <conditionalFormatting sqref="AC274:AD277">
    <cfRule type="expression" dxfId="6077" priority="975">
      <formula>AND($H274&lt;&gt;"",$I274&lt;&gt;"",$J274&lt;&gt;"")</formula>
    </cfRule>
    <cfRule type="expression" dxfId="6076" priority="976">
      <formula>AND($H274&lt;&gt;"",$I274&lt;&gt;"",$J274="")</formula>
    </cfRule>
    <cfRule type="expression" dxfId="6075" priority="977">
      <formula>AND($H274&lt;&gt;"",$I274="",$J274="")</formula>
    </cfRule>
  </conditionalFormatting>
  <conditionalFormatting sqref="AE274:AH277">
    <cfRule type="expression" dxfId="6074" priority="972">
      <formula>AND($H274&lt;&gt;"",$I274&lt;&gt;"",$J274&lt;&gt;"")</formula>
    </cfRule>
    <cfRule type="expression" dxfId="6073" priority="973">
      <formula>AND($H274&lt;&gt;"",$I274&lt;&gt;"",$J274="")</formula>
    </cfRule>
    <cfRule type="expression" dxfId="6072" priority="974">
      <formula>AND($H274&lt;&gt;"",$I274="",$J274="")</formula>
    </cfRule>
  </conditionalFormatting>
  <conditionalFormatting sqref="AI274:AI277">
    <cfRule type="expression" dxfId="6071" priority="969">
      <formula>AND($H274&lt;&gt;"",$I274&lt;&gt;"",$J274&lt;&gt;"")</formula>
    </cfRule>
    <cfRule type="expression" dxfId="6070" priority="970">
      <formula>AND($H274&lt;&gt;"",$I274&lt;&gt;"",$J274="")</formula>
    </cfRule>
    <cfRule type="expression" dxfId="6069" priority="971">
      <formula>AND($H274&lt;&gt;"",$I274="",$J274="")</formula>
    </cfRule>
  </conditionalFormatting>
  <conditionalFormatting sqref="H280:J280">
    <cfRule type="expression" dxfId="6068" priority="966">
      <formula>AND($H280&lt;&gt;"",$I280&lt;&gt;"",$J280&lt;&gt;"")</formula>
    </cfRule>
    <cfRule type="expression" dxfId="6067" priority="967">
      <formula>AND($H280&lt;&gt;"",$I280&lt;&gt;"",$J280="")</formula>
    </cfRule>
    <cfRule type="expression" dxfId="6066" priority="968">
      <formula>AND($H280&lt;&gt;"",$I280="",$J280="")</formula>
    </cfRule>
  </conditionalFormatting>
  <conditionalFormatting sqref="X280:Z280 U280">
    <cfRule type="expression" dxfId="6065" priority="963">
      <formula>AND($H280&lt;&gt;"",$I280&lt;&gt;"",$J280&lt;&gt;"")</formula>
    </cfRule>
    <cfRule type="expression" dxfId="6064" priority="964">
      <formula>AND($H280&lt;&gt;"",$I280&lt;&gt;"",$J280="")</formula>
    </cfRule>
    <cfRule type="expression" dxfId="6063" priority="965">
      <formula>AND($H280&lt;&gt;"",$I280="",$J280="")</formula>
    </cfRule>
  </conditionalFormatting>
  <conditionalFormatting sqref="H280">
    <cfRule type="expression" dxfId="6062" priority="962">
      <formula>AND($H280&lt;&gt;"",$I280&lt;&gt;"")</formula>
    </cfRule>
  </conditionalFormatting>
  <conditionalFormatting sqref="I280">
    <cfRule type="expression" dxfId="6061" priority="961">
      <formula>AND($I280&lt;&gt;"",$J280&lt;&gt;"")</formula>
    </cfRule>
  </conditionalFormatting>
  <conditionalFormatting sqref="A280">
    <cfRule type="containsBlanks" dxfId="6060" priority="960">
      <formula>LEN(TRIM(A280))=0</formula>
    </cfRule>
  </conditionalFormatting>
  <conditionalFormatting sqref="AA280:AB280">
    <cfRule type="expression" dxfId="6059" priority="957">
      <formula>AND($H280&lt;&gt;"",$I280&lt;&gt;"",$J280&lt;&gt;"")</formula>
    </cfRule>
    <cfRule type="expression" dxfId="6058" priority="958">
      <formula>AND($H280&lt;&gt;"",$I280&lt;&gt;"",$J280="")</formula>
    </cfRule>
    <cfRule type="expression" dxfId="6057" priority="959">
      <formula>AND($H280&lt;&gt;"",$I280="",$J280="")</formula>
    </cfRule>
  </conditionalFormatting>
  <conditionalFormatting sqref="AC280:AD280">
    <cfRule type="expression" dxfId="6056" priority="954">
      <formula>AND($H280&lt;&gt;"",$I280&lt;&gt;"",$J280&lt;&gt;"")</formula>
    </cfRule>
    <cfRule type="expression" dxfId="6055" priority="955">
      <formula>AND($H280&lt;&gt;"",$I280&lt;&gt;"",$J280="")</formula>
    </cfRule>
    <cfRule type="expression" dxfId="6054" priority="956">
      <formula>AND($H280&lt;&gt;"",$I280="",$J280="")</formula>
    </cfRule>
  </conditionalFormatting>
  <conditionalFormatting sqref="AE280:AH280">
    <cfRule type="expression" dxfId="6053" priority="951">
      <formula>AND($H280&lt;&gt;"",$I280&lt;&gt;"",$J280&lt;&gt;"")</formula>
    </cfRule>
    <cfRule type="expression" dxfId="6052" priority="952">
      <formula>AND($H280&lt;&gt;"",$I280&lt;&gt;"",$J280="")</formula>
    </cfRule>
    <cfRule type="expression" dxfId="6051" priority="953">
      <formula>AND($H280&lt;&gt;"",$I280="",$J280="")</formula>
    </cfRule>
  </conditionalFormatting>
  <conditionalFormatting sqref="AI280">
    <cfRule type="expression" dxfId="6050" priority="948">
      <formula>AND($H280&lt;&gt;"",$I280&lt;&gt;"",$J280&lt;&gt;"")</formula>
    </cfRule>
    <cfRule type="expression" dxfId="6049" priority="949">
      <formula>AND($H280&lt;&gt;"",$I280&lt;&gt;"",$J280="")</formula>
    </cfRule>
    <cfRule type="expression" dxfId="6048" priority="950">
      <formula>AND($H280&lt;&gt;"",$I280="",$J280="")</formula>
    </cfRule>
  </conditionalFormatting>
  <conditionalFormatting sqref="H281:J282">
    <cfRule type="expression" dxfId="6047" priority="945">
      <formula>AND($H281&lt;&gt;"",$I281&lt;&gt;"",$J281&lt;&gt;"")</formula>
    </cfRule>
    <cfRule type="expression" dxfId="6046" priority="946">
      <formula>AND($H281&lt;&gt;"",$I281&lt;&gt;"",$J281="")</formula>
    </cfRule>
    <cfRule type="expression" dxfId="6045" priority="947">
      <formula>AND($H281&lt;&gt;"",$I281="",$J281="")</formula>
    </cfRule>
  </conditionalFormatting>
  <conditionalFormatting sqref="H281:H282">
    <cfRule type="expression" dxfId="6044" priority="944">
      <formula>AND($H281&lt;&gt;"",$I281&lt;&gt;"")</formula>
    </cfRule>
  </conditionalFormatting>
  <conditionalFormatting sqref="I281:I282">
    <cfRule type="expression" dxfId="6043" priority="943">
      <formula>AND($I281&lt;&gt;"",$J281&lt;&gt;"")</formula>
    </cfRule>
  </conditionalFormatting>
  <conditionalFormatting sqref="A281">
    <cfRule type="containsBlanks" dxfId="6042" priority="942">
      <formula>LEN(TRIM(A281))=0</formula>
    </cfRule>
  </conditionalFormatting>
  <conditionalFormatting sqref="A282">
    <cfRule type="containsBlanks" dxfId="6041" priority="941">
      <formula>LEN(TRIM(A282))=0</formula>
    </cfRule>
  </conditionalFormatting>
  <conditionalFormatting sqref="H283:J283">
    <cfRule type="expression" dxfId="6040" priority="938">
      <formula>AND($H283&lt;&gt;"",$I283&lt;&gt;"",$J283&lt;&gt;"")</formula>
    </cfRule>
    <cfRule type="expression" dxfId="6039" priority="939">
      <formula>AND($H283&lt;&gt;"",$I283&lt;&gt;"",$J283="")</formula>
    </cfRule>
    <cfRule type="expression" dxfId="6038" priority="940">
      <formula>AND($H283&lt;&gt;"",$I283="",$J283="")</formula>
    </cfRule>
  </conditionalFormatting>
  <conditionalFormatting sqref="H283">
    <cfRule type="expression" dxfId="6037" priority="937">
      <formula>AND($H283&lt;&gt;"",$I283&lt;&gt;"")</formula>
    </cfRule>
  </conditionalFormatting>
  <conditionalFormatting sqref="I283">
    <cfRule type="expression" dxfId="6036" priority="936">
      <formula>AND($I283&lt;&gt;"",$J283&lt;&gt;"")</formula>
    </cfRule>
  </conditionalFormatting>
  <conditionalFormatting sqref="A283">
    <cfRule type="containsBlanks" dxfId="6035" priority="935">
      <formula>LEN(TRIM(A283))=0</formula>
    </cfRule>
  </conditionalFormatting>
  <conditionalFormatting sqref="H284:J285">
    <cfRule type="expression" dxfId="6034" priority="932">
      <formula>AND($H284&lt;&gt;"",$I284&lt;&gt;"",$J284&lt;&gt;"")</formula>
    </cfRule>
    <cfRule type="expression" dxfId="6033" priority="933">
      <formula>AND($H284&lt;&gt;"",$I284&lt;&gt;"",$J284="")</formula>
    </cfRule>
    <cfRule type="expression" dxfId="6032" priority="934">
      <formula>AND($H284&lt;&gt;"",$I284="",$J284="")</formula>
    </cfRule>
  </conditionalFormatting>
  <conditionalFormatting sqref="H284:H285">
    <cfRule type="expression" dxfId="6031" priority="931">
      <formula>AND($H284&lt;&gt;"",$I284&lt;&gt;"")</formula>
    </cfRule>
  </conditionalFormatting>
  <conditionalFormatting sqref="I284:I285">
    <cfRule type="expression" dxfId="6030" priority="930">
      <formula>AND($I284&lt;&gt;"",$J284&lt;&gt;"")</formula>
    </cfRule>
  </conditionalFormatting>
  <conditionalFormatting sqref="A284">
    <cfRule type="containsBlanks" dxfId="6029" priority="929">
      <formula>LEN(TRIM(A284))=0</formula>
    </cfRule>
  </conditionalFormatting>
  <conditionalFormatting sqref="A285">
    <cfRule type="containsBlanks" dxfId="6028" priority="928">
      <formula>LEN(TRIM(A285))=0</formula>
    </cfRule>
  </conditionalFormatting>
  <conditionalFormatting sqref="H287:J290">
    <cfRule type="expression" dxfId="6027" priority="919">
      <formula>AND($H287&lt;&gt;"",$I287&lt;&gt;"",$J287&lt;&gt;"")</formula>
    </cfRule>
    <cfRule type="expression" dxfId="6026" priority="920">
      <formula>AND($H287&lt;&gt;"",$I287&lt;&gt;"",$J287="")</formula>
    </cfRule>
    <cfRule type="expression" dxfId="6025" priority="921">
      <formula>AND($H287&lt;&gt;"",$I287="",$J287="")</formula>
    </cfRule>
  </conditionalFormatting>
  <conditionalFormatting sqref="X287:Z288 X290:Z290 X289:AG289 U287:U290">
    <cfRule type="expression" dxfId="6024" priority="916">
      <formula>AND($H287&lt;&gt;"",$I287&lt;&gt;"",$J287&lt;&gt;"")</formula>
    </cfRule>
    <cfRule type="expression" dxfId="6023" priority="917">
      <formula>AND($H287&lt;&gt;"",$I287&lt;&gt;"",$J287="")</formula>
    </cfRule>
    <cfRule type="expression" dxfId="6022" priority="918">
      <formula>AND($H287&lt;&gt;"",$I287="",$J287="")</formula>
    </cfRule>
  </conditionalFormatting>
  <conditionalFormatting sqref="H287:H290">
    <cfRule type="expression" dxfId="6021" priority="915">
      <formula>AND($H287&lt;&gt;"",$I287&lt;&gt;"")</formula>
    </cfRule>
  </conditionalFormatting>
  <conditionalFormatting sqref="I287:I290">
    <cfRule type="expression" dxfId="6020" priority="914">
      <formula>AND($I287&lt;&gt;"",$J287&lt;&gt;"")</formula>
    </cfRule>
  </conditionalFormatting>
  <conditionalFormatting sqref="A287:A290">
    <cfRule type="containsBlanks" dxfId="6019" priority="913">
      <formula>LEN(TRIM(A287))=0</formula>
    </cfRule>
  </conditionalFormatting>
  <conditionalFormatting sqref="AA287:AB288 AA290:AB290">
    <cfRule type="expression" dxfId="6018" priority="910">
      <formula>AND($H287&lt;&gt;"",$I287&lt;&gt;"",$J287&lt;&gt;"")</formula>
    </cfRule>
    <cfRule type="expression" dxfId="6017" priority="911">
      <formula>AND($H287&lt;&gt;"",$I287&lt;&gt;"",$J287="")</formula>
    </cfRule>
    <cfRule type="expression" dxfId="6016" priority="912">
      <formula>AND($H287&lt;&gt;"",$I287="",$J287="")</formula>
    </cfRule>
  </conditionalFormatting>
  <conditionalFormatting sqref="AC287:AD288 AC290:AD290">
    <cfRule type="expression" dxfId="6015" priority="907">
      <formula>AND($H287&lt;&gt;"",$I287&lt;&gt;"",$J287&lt;&gt;"")</formula>
    </cfRule>
    <cfRule type="expression" dxfId="6014" priority="908">
      <formula>AND($H287&lt;&gt;"",$I287&lt;&gt;"",$J287="")</formula>
    </cfRule>
    <cfRule type="expression" dxfId="6013" priority="909">
      <formula>AND($H287&lt;&gt;"",$I287="",$J287="")</formula>
    </cfRule>
  </conditionalFormatting>
  <conditionalFormatting sqref="AE287:AH288 AE290:AH290 AH289">
    <cfRule type="expression" dxfId="6012" priority="904">
      <formula>AND($H287&lt;&gt;"",$I287&lt;&gt;"",$J287&lt;&gt;"")</formula>
    </cfRule>
    <cfRule type="expression" dxfId="6011" priority="905">
      <formula>AND($H287&lt;&gt;"",$I287&lt;&gt;"",$J287="")</formula>
    </cfRule>
    <cfRule type="expression" dxfId="6010" priority="906">
      <formula>AND($H287&lt;&gt;"",$I287="",$J287="")</formula>
    </cfRule>
  </conditionalFormatting>
  <conditionalFormatting sqref="AI287:AI290">
    <cfRule type="expression" dxfId="6009" priority="901">
      <formula>AND($H287&lt;&gt;"",$I287&lt;&gt;"",$J287&lt;&gt;"")</formula>
    </cfRule>
    <cfRule type="expression" dxfId="6008" priority="902">
      <formula>AND($H287&lt;&gt;"",$I287&lt;&gt;"",$J287="")</formula>
    </cfRule>
    <cfRule type="expression" dxfId="6007" priority="903">
      <formula>AND($H287&lt;&gt;"",$I287="",$J287="")</formula>
    </cfRule>
  </conditionalFormatting>
  <conditionalFormatting sqref="H302">
    <cfRule type="expression" dxfId="6006" priority="835">
      <formula>AND($H302&lt;&gt;"",$I302&lt;&gt;"")</formula>
    </cfRule>
  </conditionalFormatting>
  <conditionalFormatting sqref="I302">
    <cfRule type="expression" dxfId="6005" priority="834">
      <formula>AND($I302&lt;&gt;"",$J302&lt;&gt;"")</formula>
    </cfRule>
  </conditionalFormatting>
  <conditionalFormatting sqref="A302">
    <cfRule type="containsBlanks" dxfId="6004" priority="833">
      <formula>LEN(TRIM(A302))=0</formula>
    </cfRule>
  </conditionalFormatting>
  <conditionalFormatting sqref="H302:J302">
    <cfRule type="expression" dxfId="6003" priority="836">
      <formula>AND($H302&lt;&gt;"",$I302&lt;&gt;"",$J302&lt;&gt;"")</formula>
    </cfRule>
    <cfRule type="expression" dxfId="6002" priority="837">
      <formula>AND($H302&lt;&gt;"",$I302&lt;&gt;"",$J302="")</formula>
    </cfRule>
    <cfRule type="expression" dxfId="6001" priority="838">
      <formula>AND($H302&lt;&gt;"",$I302="",$J302="")</formula>
    </cfRule>
  </conditionalFormatting>
  <conditionalFormatting sqref="H296:J296">
    <cfRule type="expression" dxfId="6000" priority="877">
      <formula>AND($H296&lt;&gt;"",$I296&lt;&gt;"",$J296&lt;&gt;"")</formula>
    </cfRule>
    <cfRule type="expression" dxfId="5999" priority="878">
      <formula>AND($H296&lt;&gt;"",$I296&lt;&gt;"",$J296="")</formula>
    </cfRule>
    <cfRule type="expression" dxfId="5998" priority="879">
      <formula>AND($H296&lt;&gt;"",$I296="",$J296="")</formula>
    </cfRule>
  </conditionalFormatting>
  <conditionalFormatting sqref="X296:Z296 U296">
    <cfRule type="expression" dxfId="5997" priority="874">
      <formula>AND($H296&lt;&gt;"",$I296&lt;&gt;"",$J296&lt;&gt;"")</formula>
    </cfRule>
    <cfRule type="expression" dxfId="5996" priority="875">
      <formula>AND($H296&lt;&gt;"",$I296&lt;&gt;"",$J296="")</formula>
    </cfRule>
    <cfRule type="expression" dxfId="5995" priority="876">
      <formula>AND($H296&lt;&gt;"",$I296="",$J296="")</formula>
    </cfRule>
  </conditionalFormatting>
  <conditionalFormatting sqref="H296">
    <cfRule type="expression" dxfId="5994" priority="873">
      <formula>AND($H296&lt;&gt;"",$I296&lt;&gt;"")</formula>
    </cfRule>
  </conditionalFormatting>
  <conditionalFormatting sqref="I296">
    <cfRule type="expression" dxfId="5993" priority="872">
      <formula>AND($I296&lt;&gt;"",$J296&lt;&gt;"")</formula>
    </cfRule>
  </conditionalFormatting>
  <conditionalFormatting sqref="A296">
    <cfRule type="containsBlanks" dxfId="5992" priority="871">
      <formula>LEN(TRIM(A296))=0</formula>
    </cfRule>
  </conditionalFormatting>
  <conditionalFormatting sqref="AA296:AB296">
    <cfRule type="expression" dxfId="5991" priority="868">
      <formula>AND($H296&lt;&gt;"",$I296&lt;&gt;"",$J296&lt;&gt;"")</formula>
    </cfRule>
    <cfRule type="expression" dxfId="5990" priority="869">
      <formula>AND($H296&lt;&gt;"",$I296&lt;&gt;"",$J296="")</formula>
    </cfRule>
    <cfRule type="expression" dxfId="5989" priority="870">
      <formula>AND($H296&lt;&gt;"",$I296="",$J296="")</formula>
    </cfRule>
  </conditionalFormatting>
  <conditionalFormatting sqref="AC296:AD296">
    <cfRule type="expression" dxfId="5988" priority="865">
      <formula>AND($H296&lt;&gt;"",$I296&lt;&gt;"",$J296&lt;&gt;"")</formula>
    </cfRule>
    <cfRule type="expression" dxfId="5987" priority="866">
      <formula>AND($H296&lt;&gt;"",$I296&lt;&gt;"",$J296="")</formula>
    </cfRule>
    <cfRule type="expression" dxfId="5986" priority="867">
      <formula>AND($H296&lt;&gt;"",$I296="",$J296="")</formula>
    </cfRule>
  </conditionalFormatting>
  <conditionalFormatting sqref="AE296:AH296">
    <cfRule type="expression" dxfId="5985" priority="862">
      <formula>AND($H296&lt;&gt;"",$I296&lt;&gt;"",$J296&lt;&gt;"")</formula>
    </cfRule>
    <cfRule type="expression" dxfId="5984" priority="863">
      <formula>AND($H296&lt;&gt;"",$I296&lt;&gt;"",$J296="")</formula>
    </cfRule>
    <cfRule type="expression" dxfId="5983" priority="864">
      <formula>AND($H296&lt;&gt;"",$I296="",$J296="")</formula>
    </cfRule>
  </conditionalFormatting>
  <conditionalFormatting sqref="AI296">
    <cfRule type="expression" dxfId="5982" priority="859">
      <formula>AND($H296&lt;&gt;"",$I296&lt;&gt;"",$J296&lt;&gt;"")</formula>
    </cfRule>
    <cfRule type="expression" dxfId="5981" priority="860">
      <formula>AND($H296&lt;&gt;"",$I296&lt;&gt;"",$J296="")</formula>
    </cfRule>
    <cfRule type="expression" dxfId="5980" priority="861">
      <formula>AND($H296&lt;&gt;"",$I296="",$J296="")</formula>
    </cfRule>
  </conditionalFormatting>
  <conditionalFormatting sqref="H297:J298">
    <cfRule type="expression" dxfId="5979" priority="856">
      <formula>AND($H297&lt;&gt;"",$I297&lt;&gt;"",$J297&lt;&gt;"")</formula>
    </cfRule>
    <cfRule type="expression" dxfId="5978" priority="857">
      <formula>AND($H297&lt;&gt;"",$I297&lt;&gt;"",$J297="")</formula>
    </cfRule>
    <cfRule type="expression" dxfId="5977" priority="858">
      <formula>AND($H297&lt;&gt;"",$I297="",$J297="")</formula>
    </cfRule>
  </conditionalFormatting>
  <conditionalFormatting sqref="H297:H298">
    <cfRule type="expression" dxfId="5976" priority="855">
      <formula>AND($H297&lt;&gt;"",$I297&lt;&gt;"")</formula>
    </cfRule>
  </conditionalFormatting>
  <conditionalFormatting sqref="I297:I298">
    <cfRule type="expression" dxfId="5975" priority="854">
      <formula>AND($I297&lt;&gt;"",$J297&lt;&gt;"")</formula>
    </cfRule>
  </conditionalFormatting>
  <conditionalFormatting sqref="A297">
    <cfRule type="containsBlanks" dxfId="5974" priority="853">
      <formula>LEN(TRIM(A297))=0</formula>
    </cfRule>
  </conditionalFormatting>
  <conditionalFormatting sqref="A298">
    <cfRule type="containsBlanks" dxfId="5973" priority="852">
      <formula>LEN(TRIM(A298))=0</formula>
    </cfRule>
  </conditionalFormatting>
  <conditionalFormatting sqref="H299:J299">
    <cfRule type="expression" dxfId="5972" priority="849">
      <formula>AND($H299&lt;&gt;"",$I299&lt;&gt;"",$J299&lt;&gt;"")</formula>
    </cfRule>
    <cfRule type="expression" dxfId="5971" priority="850">
      <formula>AND($H299&lt;&gt;"",$I299&lt;&gt;"",$J299="")</formula>
    </cfRule>
    <cfRule type="expression" dxfId="5970" priority="851">
      <formula>AND($H299&lt;&gt;"",$I299="",$J299="")</formula>
    </cfRule>
  </conditionalFormatting>
  <conditionalFormatting sqref="H299">
    <cfRule type="expression" dxfId="5969" priority="848">
      <formula>AND($H299&lt;&gt;"",$I299&lt;&gt;"")</formula>
    </cfRule>
  </conditionalFormatting>
  <conditionalFormatting sqref="I299">
    <cfRule type="expression" dxfId="5968" priority="847">
      <formula>AND($I299&lt;&gt;"",$J299&lt;&gt;"")</formula>
    </cfRule>
  </conditionalFormatting>
  <conditionalFormatting sqref="A299">
    <cfRule type="containsBlanks" dxfId="5967" priority="846">
      <formula>LEN(TRIM(A299))=0</formula>
    </cfRule>
  </conditionalFormatting>
  <conditionalFormatting sqref="H300:J301">
    <cfRule type="expression" dxfId="5966" priority="843">
      <formula>AND($H300&lt;&gt;"",$I300&lt;&gt;"",$J300&lt;&gt;"")</formula>
    </cfRule>
    <cfRule type="expression" dxfId="5965" priority="844">
      <formula>AND($H300&lt;&gt;"",$I300&lt;&gt;"",$J300="")</formula>
    </cfRule>
    <cfRule type="expression" dxfId="5964" priority="845">
      <formula>AND($H300&lt;&gt;"",$I300="",$J300="")</formula>
    </cfRule>
  </conditionalFormatting>
  <conditionalFormatting sqref="H300:H301">
    <cfRule type="expression" dxfId="5963" priority="842">
      <formula>AND($H300&lt;&gt;"",$I300&lt;&gt;"")</formula>
    </cfRule>
  </conditionalFormatting>
  <conditionalFormatting sqref="I300:I301">
    <cfRule type="expression" dxfId="5962" priority="841">
      <formula>AND($I300&lt;&gt;"",$J300&lt;&gt;"")</formula>
    </cfRule>
  </conditionalFormatting>
  <conditionalFormatting sqref="A300">
    <cfRule type="containsBlanks" dxfId="5961" priority="840">
      <formula>LEN(TRIM(A300))=0</formula>
    </cfRule>
  </conditionalFormatting>
  <conditionalFormatting sqref="A301">
    <cfRule type="containsBlanks" dxfId="5960" priority="839">
      <formula>LEN(TRIM(A301))=0</formula>
    </cfRule>
  </conditionalFormatting>
  <conditionalFormatting sqref="H303:J303">
    <cfRule type="expression" dxfId="5959" priority="830">
      <formula>AND($H303&lt;&gt;"",$I303&lt;&gt;"",$J303&lt;&gt;"")</formula>
    </cfRule>
    <cfRule type="expression" dxfId="5958" priority="831">
      <formula>AND($H303&lt;&gt;"",$I303&lt;&gt;"",$J303="")</formula>
    </cfRule>
    <cfRule type="expression" dxfId="5957" priority="832">
      <formula>AND($H303&lt;&gt;"",$I303="",$J303="")</formula>
    </cfRule>
  </conditionalFormatting>
  <conditionalFormatting sqref="X303:Z303 U303">
    <cfRule type="expression" dxfId="5956" priority="827">
      <formula>AND($H303&lt;&gt;"",$I303&lt;&gt;"",$J303&lt;&gt;"")</formula>
    </cfRule>
    <cfRule type="expression" dxfId="5955" priority="828">
      <formula>AND($H303&lt;&gt;"",$I303&lt;&gt;"",$J303="")</formula>
    </cfRule>
    <cfRule type="expression" dxfId="5954" priority="829">
      <formula>AND($H303&lt;&gt;"",$I303="",$J303="")</formula>
    </cfRule>
  </conditionalFormatting>
  <conditionalFormatting sqref="H303">
    <cfRule type="expression" dxfId="5953" priority="826">
      <formula>AND($H303&lt;&gt;"",$I303&lt;&gt;"")</formula>
    </cfRule>
  </conditionalFormatting>
  <conditionalFormatting sqref="I303">
    <cfRule type="expression" dxfId="5952" priority="825">
      <formula>AND($I303&lt;&gt;"",$J303&lt;&gt;"")</formula>
    </cfRule>
  </conditionalFormatting>
  <conditionalFormatting sqref="A303">
    <cfRule type="containsBlanks" dxfId="5951" priority="824">
      <formula>LEN(TRIM(A303))=0</formula>
    </cfRule>
  </conditionalFormatting>
  <conditionalFormatting sqref="AA303:AB303">
    <cfRule type="expression" dxfId="5950" priority="821">
      <formula>AND($H303&lt;&gt;"",$I303&lt;&gt;"",$J303&lt;&gt;"")</formula>
    </cfRule>
    <cfRule type="expression" dxfId="5949" priority="822">
      <formula>AND($H303&lt;&gt;"",$I303&lt;&gt;"",$J303="")</formula>
    </cfRule>
    <cfRule type="expression" dxfId="5948" priority="823">
      <formula>AND($H303&lt;&gt;"",$I303="",$J303="")</formula>
    </cfRule>
  </conditionalFormatting>
  <conditionalFormatting sqref="AC303:AD303">
    <cfRule type="expression" dxfId="5947" priority="818">
      <formula>AND($H303&lt;&gt;"",$I303&lt;&gt;"",$J303&lt;&gt;"")</formula>
    </cfRule>
    <cfRule type="expression" dxfId="5946" priority="819">
      <formula>AND($H303&lt;&gt;"",$I303&lt;&gt;"",$J303="")</formula>
    </cfRule>
    <cfRule type="expression" dxfId="5945" priority="820">
      <formula>AND($H303&lt;&gt;"",$I303="",$J303="")</formula>
    </cfRule>
  </conditionalFormatting>
  <conditionalFormatting sqref="AE303:AH303">
    <cfRule type="expression" dxfId="5944" priority="815">
      <formula>AND($H303&lt;&gt;"",$I303&lt;&gt;"",$J303&lt;&gt;"")</formula>
    </cfRule>
    <cfRule type="expression" dxfId="5943" priority="816">
      <formula>AND($H303&lt;&gt;"",$I303&lt;&gt;"",$J303="")</formula>
    </cfRule>
    <cfRule type="expression" dxfId="5942" priority="817">
      <formula>AND($H303&lt;&gt;"",$I303="",$J303="")</formula>
    </cfRule>
  </conditionalFormatting>
  <conditionalFormatting sqref="AI303">
    <cfRule type="expression" dxfId="5941" priority="812">
      <formula>AND($H303&lt;&gt;"",$I303&lt;&gt;"",$J303&lt;&gt;"")</formula>
    </cfRule>
    <cfRule type="expression" dxfId="5940" priority="813">
      <formula>AND($H303&lt;&gt;"",$I303&lt;&gt;"",$J303="")</formula>
    </cfRule>
    <cfRule type="expression" dxfId="5939" priority="814">
      <formula>AND($H303&lt;&gt;"",$I303="",$J303="")</formula>
    </cfRule>
  </conditionalFormatting>
  <conditionalFormatting sqref="X304:AI305 U304:U305 H304:J307">
    <cfRule type="expression" dxfId="5938" priority="809">
      <formula>AND($H304&lt;&gt;"",$I304&lt;&gt;"",$J304&lt;&gt;"")</formula>
    </cfRule>
    <cfRule type="expression" dxfId="5937" priority="810">
      <formula>AND($H304&lt;&gt;"",$I304&lt;&gt;"",$J304="")</formula>
    </cfRule>
    <cfRule type="expression" dxfId="5936" priority="811">
      <formula>AND($H304&lt;&gt;"",$I304="",$J304="")</formula>
    </cfRule>
  </conditionalFormatting>
  <conditionalFormatting sqref="H304:H307">
    <cfRule type="expression" dxfId="5935" priority="808">
      <formula>AND($H304&lt;&gt;"",$I304&lt;&gt;"")</formula>
    </cfRule>
  </conditionalFormatting>
  <conditionalFormatting sqref="I304:I307">
    <cfRule type="expression" dxfId="5934" priority="807">
      <formula>AND($I304&lt;&gt;"",$J304&lt;&gt;"")</formula>
    </cfRule>
  </conditionalFormatting>
  <conditionalFormatting sqref="A304">
    <cfRule type="containsBlanks" dxfId="5933" priority="806">
      <formula>LEN(TRIM(A304))=0</formula>
    </cfRule>
  </conditionalFormatting>
  <conditionalFormatting sqref="A306">
    <cfRule type="containsBlanks" dxfId="5932" priority="805">
      <formula>LEN(TRIM(A306))=0</formula>
    </cfRule>
  </conditionalFormatting>
  <conditionalFormatting sqref="A305">
    <cfRule type="containsBlanks" dxfId="5931" priority="804">
      <formula>LEN(TRIM(A305))=0</formula>
    </cfRule>
  </conditionalFormatting>
  <conditionalFormatting sqref="A307">
    <cfRule type="containsBlanks" dxfId="5930" priority="803">
      <formula>LEN(TRIM(A307))=0</formula>
    </cfRule>
  </conditionalFormatting>
  <conditionalFormatting sqref="X308:AI308 U308 H308:J310">
    <cfRule type="expression" dxfId="5929" priority="800">
      <formula>AND($H308&lt;&gt;"",$I308&lt;&gt;"",$J308&lt;&gt;"")</formula>
    </cfRule>
    <cfRule type="expression" dxfId="5928" priority="801">
      <formula>AND($H308&lt;&gt;"",$I308&lt;&gt;"",$J308="")</formula>
    </cfRule>
    <cfRule type="expression" dxfId="5927" priority="802">
      <formula>AND($H308&lt;&gt;"",$I308="",$J308="")</formula>
    </cfRule>
  </conditionalFormatting>
  <conditionalFormatting sqref="H308:H310">
    <cfRule type="expression" dxfId="5926" priority="799">
      <formula>AND($H308&lt;&gt;"",$I308&lt;&gt;"")</formula>
    </cfRule>
  </conditionalFormatting>
  <conditionalFormatting sqref="I308:I310">
    <cfRule type="expression" dxfId="5925" priority="798">
      <formula>AND($I308&lt;&gt;"",$J308&lt;&gt;"")</formula>
    </cfRule>
  </conditionalFormatting>
  <conditionalFormatting sqref="A309">
    <cfRule type="containsBlanks" dxfId="5924" priority="797">
      <formula>LEN(TRIM(A309))=0</formula>
    </cfRule>
  </conditionalFormatting>
  <conditionalFormatting sqref="A308">
    <cfRule type="containsBlanks" dxfId="5923" priority="796">
      <formula>LEN(TRIM(A308))=0</formula>
    </cfRule>
  </conditionalFormatting>
  <conditionalFormatting sqref="A310">
    <cfRule type="containsBlanks" dxfId="5922" priority="795">
      <formula>LEN(TRIM(A310))=0</formula>
    </cfRule>
  </conditionalFormatting>
  <conditionalFormatting sqref="X311:AI311 U311 H311:J313">
    <cfRule type="expression" dxfId="5921" priority="792">
      <formula>AND($H311&lt;&gt;"",$I311&lt;&gt;"",$J311&lt;&gt;"")</formula>
    </cfRule>
    <cfRule type="expression" dxfId="5920" priority="793">
      <formula>AND($H311&lt;&gt;"",$I311&lt;&gt;"",$J311="")</formula>
    </cfRule>
    <cfRule type="expression" dxfId="5919" priority="794">
      <formula>AND($H311&lt;&gt;"",$I311="",$J311="")</formula>
    </cfRule>
  </conditionalFormatting>
  <conditionalFormatting sqref="H311:H313">
    <cfRule type="expression" dxfId="5918" priority="791">
      <formula>AND($H311&lt;&gt;"",$I311&lt;&gt;"")</formula>
    </cfRule>
  </conditionalFormatting>
  <conditionalFormatting sqref="I311:I313">
    <cfRule type="expression" dxfId="5917" priority="790">
      <formula>AND($I311&lt;&gt;"",$J311&lt;&gt;"")</formula>
    </cfRule>
  </conditionalFormatting>
  <conditionalFormatting sqref="A312">
    <cfRule type="containsBlanks" dxfId="5916" priority="789">
      <formula>LEN(TRIM(A312))=0</formula>
    </cfRule>
  </conditionalFormatting>
  <conditionalFormatting sqref="A311">
    <cfRule type="containsBlanks" dxfId="5915" priority="788">
      <formula>LEN(TRIM(A311))=0</formula>
    </cfRule>
  </conditionalFormatting>
  <conditionalFormatting sqref="A313">
    <cfRule type="containsBlanks" dxfId="5914" priority="787">
      <formula>LEN(TRIM(A313))=0</formula>
    </cfRule>
  </conditionalFormatting>
  <conditionalFormatting sqref="X314:AI314 U314 H314:J316">
    <cfRule type="expression" dxfId="5913" priority="784">
      <formula>AND($H314&lt;&gt;"",$I314&lt;&gt;"",$J314&lt;&gt;"")</formula>
    </cfRule>
    <cfRule type="expression" dxfId="5912" priority="785">
      <formula>AND($H314&lt;&gt;"",$I314&lt;&gt;"",$J314="")</formula>
    </cfRule>
    <cfRule type="expression" dxfId="5911" priority="786">
      <formula>AND($H314&lt;&gt;"",$I314="",$J314="")</formula>
    </cfRule>
  </conditionalFormatting>
  <conditionalFormatting sqref="H314:H316">
    <cfRule type="expression" dxfId="5910" priority="783">
      <formula>AND($H314&lt;&gt;"",$I314&lt;&gt;"")</formula>
    </cfRule>
  </conditionalFormatting>
  <conditionalFormatting sqref="I314:I316">
    <cfRule type="expression" dxfId="5909" priority="782">
      <formula>AND($I314&lt;&gt;"",$J314&lt;&gt;"")</formula>
    </cfRule>
  </conditionalFormatting>
  <conditionalFormatting sqref="A315">
    <cfRule type="containsBlanks" dxfId="5908" priority="781">
      <formula>LEN(TRIM(A315))=0</formula>
    </cfRule>
  </conditionalFormatting>
  <conditionalFormatting sqref="A314">
    <cfRule type="containsBlanks" dxfId="5907" priority="780">
      <formula>LEN(TRIM(A314))=0</formula>
    </cfRule>
  </conditionalFormatting>
  <conditionalFormatting sqref="A316">
    <cfRule type="containsBlanks" dxfId="5906" priority="779">
      <formula>LEN(TRIM(A316))=0</formula>
    </cfRule>
  </conditionalFormatting>
  <conditionalFormatting sqref="X317:AI317 U317 H317:J319">
    <cfRule type="expression" dxfId="5905" priority="776">
      <formula>AND($H317&lt;&gt;"",$I317&lt;&gt;"",$J317&lt;&gt;"")</formula>
    </cfRule>
    <cfRule type="expression" dxfId="5904" priority="777">
      <formula>AND($H317&lt;&gt;"",$I317&lt;&gt;"",$J317="")</formula>
    </cfRule>
    <cfRule type="expression" dxfId="5903" priority="778">
      <formula>AND($H317&lt;&gt;"",$I317="",$J317="")</formula>
    </cfRule>
  </conditionalFormatting>
  <conditionalFormatting sqref="H317:H319">
    <cfRule type="expression" dxfId="5902" priority="775">
      <formula>AND($H317&lt;&gt;"",$I317&lt;&gt;"")</formula>
    </cfRule>
  </conditionalFormatting>
  <conditionalFormatting sqref="I317:I319">
    <cfRule type="expression" dxfId="5901" priority="774">
      <formula>AND($I317&lt;&gt;"",$J317&lt;&gt;"")</formula>
    </cfRule>
  </conditionalFormatting>
  <conditionalFormatting sqref="A318">
    <cfRule type="containsBlanks" dxfId="5900" priority="773">
      <formula>LEN(TRIM(A318))=0</formula>
    </cfRule>
  </conditionalFormatting>
  <conditionalFormatting sqref="A317">
    <cfRule type="containsBlanks" dxfId="5899" priority="772">
      <formula>LEN(TRIM(A317))=0</formula>
    </cfRule>
  </conditionalFormatting>
  <conditionalFormatting sqref="A319">
    <cfRule type="containsBlanks" dxfId="5898" priority="771">
      <formula>LEN(TRIM(A319))=0</formula>
    </cfRule>
  </conditionalFormatting>
  <conditionalFormatting sqref="H324:J324">
    <cfRule type="expression" dxfId="5897" priority="768">
      <formula>AND($H324&lt;&gt;"",$I324&lt;&gt;"",$J324&lt;&gt;"")</formula>
    </cfRule>
    <cfRule type="expression" dxfId="5896" priority="769">
      <formula>AND($H324&lt;&gt;"",$I324&lt;&gt;"",$J324="")</formula>
    </cfRule>
    <cfRule type="expression" dxfId="5895" priority="770">
      <formula>AND($H324&lt;&gt;"",$I324="",$J324="")</formula>
    </cfRule>
  </conditionalFormatting>
  <conditionalFormatting sqref="X324:Z324 U324">
    <cfRule type="expression" dxfId="5894" priority="765">
      <formula>AND($H324&lt;&gt;"",$I324&lt;&gt;"",$J324&lt;&gt;"")</formula>
    </cfRule>
    <cfRule type="expression" dxfId="5893" priority="766">
      <formula>AND($H324&lt;&gt;"",$I324&lt;&gt;"",$J324="")</formula>
    </cfRule>
    <cfRule type="expression" dxfId="5892" priority="767">
      <formula>AND($H324&lt;&gt;"",$I324="",$J324="")</formula>
    </cfRule>
  </conditionalFormatting>
  <conditionalFormatting sqref="H324">
    <cfRule type="expression" dxfId="5891" priority="764">
      <formula>AND($H324&lt;&gt;"",$I324&lt;&gt;"")</formula>
    </cfRule>
  </conditionalFormatting>
  <conditionalFormatting sqref="I324">
    <cfRule type="expression" dxfId="5890" priority="763">
      <formula>AND($I324&lt;&gt;"",$J324&lt;&gt;"")</formula>
    </cfRule>
  </conditionalFormatting>
  <conditionalFormatting sqref="A324">
    <cfRule type="containsBlanks" dxfId="5889" priority="762">
      <formula>LEN(TRIM(A324))=0</formula>
    </cfRule>
  </conditionalFormatting>
  <conditionalFormatting sqref="AA324:AB324">
    <cfRule type="expression" dxfId="5888" priority="759">
      <formula>AND($H324&lt;&gt;"",$I324&lt;&gt;"",$J324&lt;&gt;"")</formula>
    </cfRule>
    <cfRule type="expression" dxfId="5887" priority="760">
      <formula>AND($H324&lt;&gt;"",$I324&lt;&gt;"",$J324="")</formula>
    </cfRule>
    <cfRule type="expression" dxfId="5886" priority="761">
      <formula>AND($H324&lt;&gt;"",$I324="",$J324="")</formula>
    </cfRule>
  </conditionalFormatting>
  <conditionalFormatting sqref="AC324:AD324">
    <cfRule type="expression" dxfId="5885" priority="756">
      <formula>AND($H324&lt;&gt;"",$I324&lt;&gt;"",$J324&lt;&gt;"")</formula>
    </cfRule>
    <cfRule type="expression" dxfId="5884" priority="757">
      <formula>AND($H324&lt;&gt;"",$I324&lt;&gt;"",$J324="")</formula>
    </cfRule>
    <cfRule type="expression" dxfId="5883" priority="758">
      <formula>AND($H324&lt;&gt;"",$I324="",$J324="")</formula>
    </cfRule>
  </conditionalFormatting>
  <conditionalFormatting sqref="AE324:AH324">
    <cfRule type="expression" dxfId="5882" priority="753">
      <formula>AND($H324&lt;&gt;"",$I324&lt;&gt;"",$J324&lt;&gt;"")</formula>
    </cfRule>
    <cfRule type="expression" dxfId="5881" priority="754">
      <formula>AND($H324&lt;&gt;"",$I324&lt;&gt;"",$J324="")</formula>
    </cfRule>
    <cfRule type="expression" dxfId="5880" priority="755">
      <formula>AND($H324&lt;&gt;"",$I324="",$J324="")</formula>
    </cfRule>
  </conditionalFormatting>
  <conditionalFormatting sqref="AI324">
    <cfRule type="expression" dxfId="5879" priority="750">
      <formula>AND($H324&lt;&gt;"",$I324&lt;&gt;"",$J324&lt;&gt;"")</formula>
    </cfRule>
    <cfRule type="expression" dxfId="5878" priority="751">
      <formula>AND($H324&lt;&gt;"",$I324&lt;&gt;"",$J324="")</formula>
    </cfRule>
    <cfRule type="expression" dxfId="5877" priority="752">
      <formula>AND($H324&lt;&gt;"",$I324="",$J324="")</formula>
    </cfRule>
  </conditionalFormatting>
  <conditionalFormatting sqref="H326:J326">
    <cfRule type="expression" dxfId="5876" priority="747">
      <formula>AND($H326&lt;&gt;"",$I326&lt;&gt;"",$J326&lt;&gt;"")</formula>
    </cfRule>
    <cfRule type="expression" dxfId="5875" priority="748">
      <formula>AND($H326&lt;&gt;"",$I326&lt;&gt;"",$J326="")</formula>
    </cfRule>
    <cfRule type="expression" dxfId="5874" priority="749">
      <formula>AND($H326&lt;&gt;"",$I326="",$J326="")</formula>
    </cfRule>
  </conditionalFormatting>
  <conditionalFormatting sqref="X326:Z326 U326">
    <cfRule type="expression" dxfId="5873" priority="744">
      <formula>AND($H326&lt;&gt;"",$I326&lt;&gt;"",$J326&lt;&gt;"")</formula>
    </cfRule>
    <cfRule type="expression" dxfId="5872" priority="745">
      <formula>AND($H326&lt;&gt;"",$I326&lt;&gt;"",$J326="")</formula>
    </cfRule>
    <cfRule type="expression" dxfId="5871" priority="746">
      <formula>AND($H326&lt;&gt;"",$I326="",$J326="")</formula>
    </cfRule>
  </conditionalFormatting>
  <conditionalFormatting sqref="H326">
    <cfRule type="expression" dxfId="5870" priority="743">
      <formula>AND($H326&lt;&gt;"",$I326&lt;&gt;"")</formula>
    </cfRule>
  </conditionalFormatting>
  <conditionalFormatting sqref="I326">
    <cfRule type="expression" dxfId="5869" priority="742">
      <formula>AND($I326&lt;&gt;"",$J326&lt;&gt;"")</formula>
    </cfRule>
  </conditionalFormatting>
  <conditionalFormatting sqref="A326">
    <cfRule type="containsBlanks" dxfId="5868" priority="741">
      <formula>LEN(TRIM(A326))=0</formula>
    </cfRule>
  </conditionalFormatting>
  <conditionalFormatting sqref="AA326:AB326">
    <cfRule type="expression" dxfId="5867" priority="738">
      <formula>AND($H326&lt;&gt;"",$I326&lt;&gt;"",$J326&lt;&gt;"")</formula>
    </cfRule>
    <cfRule type="expression" dxfId="5866" priority="739">
      <formula>AND($H326&lt;&gt;"",$I326&lt;&gt;"",$J326="")</formula>
    </cfRule>
    <cfRule type="expression" dxfId="5865" priority="740">
      <formula>AND($H326&lt;&gt;"",$I326="",$J326="")</formula>
    </cfRule>
  </conditionalFormatting>
  <conditionalFormatting sqref="AC326:AD326">
    <cfRule type="expression" dxfId="5864" priority="735">
      <formula>AND($H326&lt;&gt;"",$I326&lt;&gt;"",$J326&lt;&gt;"")</formula>
    </cfRule>
    <cfRule type="expression" dxfId="5863" priority="736">
      <formula>AND($H326&lt;&gt;"",$I326&lt;&gt;"",$J326="")</formula>
    </cfRule>
    <cfRule type="expression" dxfId="5862" priority="737">
      <formula>AND($H326&lt;&gt;"",$I326="",$J326="")</formula>
    </cfRule>
  </conditionalFormatting>
  <conditionalFormatting sqref="AE326:AH326">
    <cfRule type="expression" dxfId="5861" priority="732">
      <formula>AND($H326&lt;&gt;"",$I326&lt;&gt;"",$J326&lt;&gt;"")</formula>
    </cfRule>
    <cfRule type="expression" dxfId="5860" priority="733">
      <formula>AND($H326&lt;&gt;"",$I326&lt;&gt;"",$J326="")</formula>
    </cfRule>
    <cfRule type="expression" dxfId="5859" priority="734">
      <formula>AND($H326&lt;&gt;"",$I326="",$J326="")</formula>
    </cfRule>
  </conditionalFormatting>
  <conditionalFormatting sqref="AI326">
    <cfRule type="expression" dxfId="5858" priority="729">
      <formula>AND($H326&lt;&gt;"",$I326&lt;&gt;"",$J326&lt;&gt;"")</formula>
    </cfRule>
    <cfRule type="expression" dxfId="5857" priority="730">
      <formula>AND($H326&lt;&gt;"",$I326&lt;&gt;"",$J326="")</formula>
    </cfRule>
    <cfRule type="expression" dxfId="5856" priority="731">
      <formula>AND($H326&lt;&gt;"",$I326="",$J326="")</formula>
    </cfRule>
  </conditionalFormatting>
  <conditionalFormatting sqref="X326:AI326 U326">
    <cfRule type="cellIs" dxfId="5855" priority="727" operator="greaterThan">
      <formula>0</formula>
    </cfRule>
    <cfRule type="cellIs" dxfId="5854" priority="728" operator="lessThan">
      <formula>0</formula>
    </cfRule>
  </conditionalFormatting>
  <conditionalFormatting sqref="H322:J322">
    <cfRule type="expression" dxfId="5853" priority="724">
      <formula>AND($H322&lt;&gt;"",$I322&lt;&gt;"",$J322&lt;&gt;"")</formula>
    </cfRule>
    <cfRule type="expression" dxfId="5852" priority="725">
      <formula>AND($H322&lt;&gt;"",$I322&lt;&gt;"",$J322="")</formula>
    </cfRule>
    <cfRule type="expression" dxfId="5851" priority="726">
      <formula>AND($H322&lt;&gt;"",$I322="",$J322="")</formula>
    </cfRule>
  </conditionalFormatting>
  <conditionalFormatting sqref="X322:Z322 U322">
    <cfRule type="expression" dxfId="5850" priority="721">
      <formula>AND($H322&lt;&gt;"",$I322&lt;&gt;"",$J322&lt;&gt;"")</formula>
    </cfRule>
    <cfRule type="expression" dxfId="5849" priority="722">
      <formula>AND($H322&lt;&gt;"",$I322&lt;&gt;"",$J322="")</formula>
    </cfRule>
    <cfRule type="expression" dxfId="5848" priority="723">
      <formula>AND($H322&lt;&gt;"",$I322="",$J322="")</formula>
    </cfRule>
  </conditionalFormatting>
  <conditionalFormatting sqref="H322">
    <cfRule type="expression" dxfId="5847" priority="720">
      <formula>AND($H322&lt;&gt;"",$I322&lt;&gt;"")</formula>
    </cfRule>
  </conditionalFormatting>
  <conditionalFormatting sqref="I322">
    <cfRule type="expression" dxfId="5846" priority="719">
      <formula>AND($I322&lt;&gt;"",$J322&lt;&gt;"")</formula>
    </cfRule>
  </conditionalFormatting>
  <conditionalFormatting sqref="A322">
    <cfRule type="containsBlanks" dxfId="5845" priority="718">
      <formula>LEN(TRIM(A322))=0</formula>
    </cfRule>
  </conditionalFormatting>
  <conditionalFormatting sqref="AA322:AB322">
    <cfRule type="expression" dxfId="5844" priority="715">
      <formula>AND($H322&lt;&gt;"",$I322&lt;&gt;"",$J322&lt;&gt;"")</formula>
    </cfRule>
    <cfRule type="expression" dxfId="5843" priority="716">
      <formula>AND($H322&lt;&gt;"",$I322&lt;&gt;"",$J322="")</formula>
    </cfRule>
    <cfRule type="expression" dxfId="5842" priority="717">
      <formula>AND($H322&lt;&gt;"",$I322="",$J322="")</formula>
    </cfRule>
  </conditionalFormatting>
  <conditionalFormatting sqref="AC322:AD322">
    <cfRule type="expression" dxfId="5841" priority="712">
      <formula>AND($H322&lt;&gt;"",$I322&lt;&gt;"",$J322&lt;&gt;"")</formula>
    </cfRule>
    <cfRule type="expression" dxfId="5840" priority="713">
      <formula>AND($H322&lt;&gt;"",$I322&lt;&gt;"",$J322="")</formula>
    </cfRule>
    <cfRule type="expression" dxfId="5839" priority="714">
      <formula>AND($H322&lt;&gt;"",$I322="",$J322="")</formula>
    </cfRule>
  </conditionalFormatting>
  <conditionalFormatting sqref="AE322:AH322">
    <cfRule type="expression" dxfId="5838" priority="709">
      <formula>AND($H322&lt;&gt;"",$I322&lt;&gt;"",$J322&lt;&gt;"")</formula>
    </cfRule>
    <cfRule type="expression" dxfId="5837" priority="710">
      <formula>AND($H322&lt;&gt;"",$I322&lt;&gt;"",$J322="")</formula>
    </cfRule>
    <cfRule type="expression" dxfId="5836" priority="711">
      <formula>AND($H322&lt;&gt;"",$I322="",$J322="")</formula>
    </cfRule>
  </conditionalFormatting>
  <conditionalFormatting sqref="AI322">
    <cfRule type="expression" dxfId="5835" priority="706">
      <formula>AND($H322&lt;&gt;"",$I322&lt;&gt;"",$J322&lt;&gt;"")</formula>
    </cfRule>
    <cfRule type="expression" dxfId="5834" priority="707">
      <formula>AND($H322&lt;&gt;"",$I322&lt;&gt;"",$J322="")</formula>
    </cfRule>
    <cfRule type="expression" dxfId="5833" priority="708">
      <formula>AND($H322&lt;&gt;"",$I322="",$J322="")</formula>
    </cfRule>
  </conditionalFormatting>
  <conditionalFormatting sqref="H329">
    <cfRule type="expression" dxfId="5832" priority="693">
      <formula>AND($H329&lt;&gt;"",$I329&lt;&gt;"")</formula>
    </cfRule>
  </conditionalFormatting>
  <conditionalFormatting sqref="I329">
    <cfRule type="expression" dxfId="5831" priority="692">
      <formula>AND($I329&lt;&gt;"",$J329&lt;&gt;"")</formula>
    </cfRule>
  </conditionalFormatting>
  <conditionalFormatting sqref="A329">
    <cfRule type="containsBlanks" dxfId="5830" priority="691">
      <formula>LEN(TRIM(A329))=0</formula>
    </cfRule>
  </conditionalFormatting>
  <conditionalFormatting sqref="AI329">
    <cfRule type="expression" dxfId="5829" priority="679">
      <formula>AND($H329&lt;&gt;"",$I329&lt;&gt;"",$J329&lt;&gt;"")</formula>
    </cfRule>
    <cfRule type="expression" dxfId="5828" priority="680">
      <formula>AND($H329&lt;&gt;"",$I329&lt;&gt;"",$J329="")</formula>
    </cfRule>
    <cfRule type="expression" dxfId="5827" priority="681">
      <formula>AND($H329&lt;&gt;"",$I329="",$J329="")</formula>
    </cfRule>
  </conditionalFormatting>
  <conditionalFormatting sqref="AI338 AI346">
    <cfRule type="expression" dxfId="5826" priority="616">
      <formula>AND($H338&lt;&gt;"",$I338&lt;&gt;"",$J338&lt;&gt;"")</formula>
    </cfRule>
    <cfRule type="expression" dxfId="5825" priority="617">
      <formula>AND($H338&lt;&gt;"",$I338&lt;&gt;"",$J338="")</formula>
    </cfRule>
    <cfRule type="expression" dxfId="5824" priority="618">
      <formula>AND($H338&lt;&gt;"",$I338="",$J338="")</formula>
    </cfRule>
  </conditionalFormatting>
  <conditionalFormatting sqref="H329:J329">
    <cfRule type="expression" dxfId="5823" priority="697">
      <formula>AND($H329&lt;&gt;"",$I329&lt;&gt;"",$J329&lt;&gt;"")</formula>
    </cfRule>
    <cfRule type="expression" dxfId="5822" priority="698">
      <formula>AND($H329&lt;&gt;"",$I329&lt;&gt;"",$J329="")</formula>
    </cfRule>
    <cfRule type="expression" dxfId="5821" priority="699">
      <formula>AND($H329&lt;&gt;"",$I329="",$J329="")</formula>
    </cfRule>
  </conditionalFormatting>
  <conditionalFormatting sqref="X329:Z329 U329">
    <cfRule type="expression" dxfId="5820" priority="694">
      <formula>AND($H329&lt;&gt;"",$I329&lt;&gt;"",$J329&lt;&gt;"")</formula>
    </cfRule>
    <cfRule type="expression" dxfId="5819" priority="695">
      <formula>AND($H329&lt;&gt;"",$I329&lt;&gt;"",$J329="")</formula>
    </cfRule>
    <cfRule type="expression" dxfId="5818" priority="696">
      <formula>AND($H329&lt;&gt;"",$I329="",$J329="")</formula>
    </cfRule>
  </conditionalFormatting>
  <conditionalFormatting sqref="AA329:AB329">
    <cfRule type="expression" dxfId="5817" priority="688">
      <formula>AND($H329&lt;&gt;"",$I329&lt;&gt;"",$J329&lt;&gt;"")</formula>
    </cfRule>
    <cfRule type="expression" dxfId="5816" priority="689">
      <formula>AND($H329&lt;&gt;"",$I329&lt;&gt;"",$J329="")</formula>
    </cfRule>
    <cfRule type="expression" dxfId="5815" priority="690">
      <formula>AND($H329&lt;&gt;"",$I329="",$J329="")</formula>
    </cfRule>
  </conditionalFormatting>
  <conditionalFormatting sqref="AC329:AD329">
    <cfRule type="expression" dxfId="5814" priority="685">
      <formula>AND($H329&lt;&gt;"",$I329&lt;&gt;"",$J329&lt;&gt;"")</formula>
    </cfRule>
    <cfRule type="expression" dxfId="5813" priority="686">
      <formula>AND($H329&lt;&gt;"",$I329&lt;&gt;"",$J329="")</formula>
    </cfRule>
    <cfRule type="expression" dxfId="5812" priority="687">
      <formula>AND($H329&lt;&gt;"",$I329="",$J329="")</formula>
    </cfRule>
  </conditionalFormatting>
  <conditionalFormatting sqref="AE329:AH329">
    <cfRule type="expression" dxfId="5811" priority="682">
      <formula>AND($H329&lt;&gt;"",$I329&lt;&gt;"",$J329&lt;&gt;"")</formula>
    </cfRule>
    <cfRule type="expression" dxfId="5810" priority="683">
      <formula>AND($H329&lt;&gt;"",$I329&lt;&gt;"",$J329="")</formula>
    </cfRule>
    <cfRule type="expression" dxfId="5809" priority="684">
      <formula>AND($H329&lt;&gt;"",$I329="",$J329="")</formula>
    </cfRule>
  </conditionalFormatting>
  <conditionalFormatting sqref="H338:J338 H346:J346">
    <cfRule type="expression" dxfId="5808" priority="634">
      <formula>AND($H338&lt;&gt;"",$I338&lt;&gt;"",$J338&lt;&gt;"")</formula>
    </cfRule>
    <cfRule type="expression" dxfId="5807" priority="635">
      <formula>AND($H338&lt;&gt;"",$I338&lt;&gt;"",$J338="")</formula>
    </cfRule>
    <cfRule type="expression" dxfId="5806" priority="636">
      <formula>AND($H338&lt;&gt;"",$I338="",$J338="")</formula>
    </cfRule>
  </conditionalFormatting>
  <conditionalFormatting sqref="AC346:AD346">
    <cfRule type="expression" dxfId="5805" priority="622">
      <formula>AND($H346&lt;&gt;"",$I346&lt;&gt;"",$J346&lt;&gt;"")</formula>
    </cfRule>
    <cfRule type="expression" dxfId="5804" priority="623">
      <formula>AND($H346&lt;&gt;"",$I346&lt;&gt;"",$J346="")</formula>
    </cfRule>
    <cfRule type="expression" dxfId="5803" priority="624">
      <formula>AND($H346&lt;&gt;"",$I346="",$J346="")</formula>
    </cfRule>
  </conditionalFormatting>
  <conditionalFormatting sqref="AE346:AH346 AH338">
    <cfRule type="expression" dxfId="5802" priority="619">
      <formula>AND($H338&lt;&gt;"",$I338&lt;&gt;"",$J338&lt;&gt;"")</formula>
    </cfRule>
    <cfRule type="expression" dxfId="5801" priority="620">
      <formula>AND($H338&lt;&gt;"",$I338&lt;&gt;"",$J338="")</formula>
    </cfRule>
    <cfRule type="expression" dxfId="5800" priority="621">
      <formula>AND($H338&lt;&gt;"",$I338="",$J338="")</formula>
    </cfRule>
  </conditionalFormatting>
  <conditionalFormatting sqref="X346:Z346 X338:AG338 U338 U346">
    <cfRule type="expression" dxfId="5799" priority="631">
      <formula>AND($H338&lt;&gt;"",$I338&lt;&gt;"",$J338&lt;&gt;"")</formula>
    </cfRule>
    <cfRule type="expression" dxfId="5798" priority="632">
      <formula>AND($H338&lt;&gt;"",$I338&lt;&gt;"",$J338="")</formula>
    </cfRule>
    <cfRule type="expression" dxfId="5797" priority="633">
      <formula>AND($H338&lt;&gt;"",$I338="",$J338="")</formula>
    </cfRule>
  </conditionalFormatting>
  <conditionalFormatting sqref="H338 H346">
    <cfRule type="expression" dxfId="5796" priority="630">
      <formula>AND($H338&lt;&gt;"",$I338&lt;&gt;"")</formula>
    </cfRule>
  </conditionalFormatting>
  <conditionalFormatting sqref="I338 I346">
    <cfRule type="expression" dxfId="5795" priority="629">
      <formula>AND($I338&lt;&gt;"",$J338&lt;&gt;"")</formula>
    </cfRule>
  </conditionalFormatting>
  <conditionalFormatting sqref="A338 A346">
    <cfRule type="containsBlanks" dxfId="5794" priority="628">
      <formula>LEN(TRIM(A338))=0</formula>
    </cfRule>
  </conditionalFormatting>
  <conditionalFormatting sqref="AH335">
    <cfRule type="expression" dxfId="5793" priority="604">
      <formula>AND($H335&lt;&gt;"",$I335&lt;&gt;"",$J335&lt;&gt;"")</formula>
    </cfRule>
    <cfRule type="expression" dxfId="5792" priority="605">
      <formula>AND($H335&lt;&gt;"",$I335&lt;&gt;"",$J335="")</formula>
    </cfRule>
    <cfRule type="expression" dxfId="5791" priority="606">
      <formula>AND($H335&lt;&gt;"",$I335="",$J335="")</formula>
    </cfRule>
  </conditionalFormatting>
  <conditionalFormatting sqref="AA346:AB346">
    <cfRule type="expression" dxfId="5790" priority="625">
      <formula>AND($H346&lt;&gt;"",$I346&lt;&gt;"",$J346&lt;&gt;"")</formula>
    </cfRule>
    <cfRule type="expression" dxfId="5789" priority="626">
      <formula>AND($H346&lt;&gt;"",$I346&lt;&gt;"",$J346="")</formula>
    </cfRule>
    <cfRule type="expression" dxfId="5788" priority="627">
      <formula>AND($H346&lt;&gt;"",$I346="",$J346="")</formula>
    </cfRule>
  </conditionalFormatting>
  <conditionalFormatting sqref="H328:J328">
    <cfRule type="expression" dxfId="5787" priority="703">
      <formula>AND($H328&lt;&gt;"",$I328&lt;&gt;"",$J328&lt;&gt;"")</formula>
    </cfRule>
    <cfRule type="expression" dxfId="5786" priority="704">
      <formula>AND($H328&lt;&gt;"",$I328&lt;&gt;"",$J328="")</formula>
    </cfRule>
    <cfRule type="expression" dxfId="5785" priority="705">
      <formula>AND($H328&lt;&gt;"",$I328="",$J328="")</formula>
    </cfRule>
  </conditionalFormatting>
  <conditionalFormatting sqref="H328">
    <cfRule type="expression" dxfId="5784" priority="702">
      <formula>AND($H328&lt;&gt;"",$I328&lt;&gt;"")</formula>
    </cfRule>
  </conditionalFormatting>
  <conditionalFormatting sqref="I328">
    <cfRule type="expression" dxfId="5783" priority="701">
      <formula>AND($I328&lt;&gt;"",$J328&lt;&gt;"")</formula>
    </cfRule>
  </conditionalFormatting>
  <conditionalFormatting sqref="A328">
    <cfRule type="containsBlanks" dxfId="5782" priority="700">
      <formula>LEN(TRIM(A328))=0</formula>
    </cfRule>
  </conditionalFormatting>
  <conditionalFormatting sqref="AE336:AH336 AH331">
    <cfRule type="expression" dxfId="5781" priority="661">
      <formula>AND($H331&lt;&gt;"",$I331&lt;&gt;"",$J331&lt;&gt;"")</formula>
    </cfRule>
    <cfRule type="expression" dxfId="5780" priority="662">
      <formula>AND($H331&lt;&gt;"",$I331&lt;&gt;"",$J331="")</formula>
    </cfRule>
    <cfRule type="expression" dxfId="5779" priority="663">
      <formula>AND($H331&lt;&gt;"",$I331="",$J331="")</formula>
    </cfRule>
  </conditionalFormatting>
  <conditionalFormatting sqref="AI331 AI336">
    <cfRule type="expression" dxfId="5778" priority="658">
      <formula>AND($H331&lt;&gt;"",$I331&lt;&gt;"",$J331&lt;&gt;"")</formula>
    </cfRule>
    <cfRule type="expression" dxfId="5777" priority="659">
      <formula>AND($H331&lt;&gt;"",$I331&lt;&gt;"",$J331="")</formula>
    </cfRule>
    <cfRule type="expression" dxfId="5776" priority="660">
      <formula>AND($H331&lt;&gt;"",$I331="",$J331="")</formula>
    </cfRule>
  </conditionalFormatting>
  <conditionalFormatting sqref="H341">
    <cfRule type="expression" dxfId="5775" priority="573">
      <formula>AND($H341&lt;&gt;"",$I341&lt;&gt;"")</formula>
    </cfRule>
  </conditionalFormatting>
  <conditionalFormatting sqref="I341">
    <cfRule type="expression" dxfId="5774" priority="572">
      <formula>AND($I341&lt;&gt;"",$J341&lt;&gt;"")</formula>
    </cfRule>
  </conditionalFormatting>
  <conditionalFormatting sqref="A341">
    <cfRule type="containsBlanks" dxfId="5773" priority="571">
      <formula>LEN(TRIM(A341))=0</formula>
    </cfRule>
  </conditionalFormatting>
  <conditionalFormatting sqref="X336:Z336 X331:AG331 U331 U336">
    <cfRule type="expression" dxfId="5772" priority="673">
      <formula>AND($H331&lt;&gt;"",$I331&lt;&gt;"",$J331&lt;&gt;"")</formula>
    </cfRule>
    <cfRule type="expression" dxfId="5771" priority="674">
      <formula>AND($H331&lt;&gt;"",$I331&lt;&gt;"",$J331="")</formula>
    </cfRule>
    <cfRule type="expression" dxfId="5770" priority="675">
      <formula>AND($H331&lt;&gt;"",$I331="",$J331="")</formula>
    </cfRule>
  </conditionalFormatting>
  <conditionalFormatting sqref="AC341:AD341">
    <cfRule type="expression" dxfId="5769" priority="565">
      <formula>AND($H341&lt;&gt;"",$I341&lt;&gt;"",$J341&lt;&gt;"")</formula>
    </cfRule>
    <cfRule type="expression" dxfId="5768" priority="566">
      <formula>AND($H341&lt;&gt;"",$I341&lt;&gt;"",$J341="")</formula>
    </cfRule>
    <cfRule type="expression" dxfId="5767" priority="567">
      <formula>AND($H341&lt;&gt;"",$I341="",$J341="")</formula>
    </cfRule>
  </conditionalFormatting>
  <conditionalFormatting sqref="AA336:AB336">
    <cfRule type="expression" dxfId="5766" priority="667">
      <formula>AND($H336&lt;&gt;"",$I336&lt;&gt;"",$J336&lt;&gt;"")</formula>
    </cfRule>
    <cfRule type="expression" dxfId="5765" priority="668">
      <formula>AND($H336&lt;&gt;"",$I336&lt;&gt;"",$J336="")</formula>
    </cfRule>
    <cfRule type="expression" dxfId="5764" priority="669">
      <formula>AND($H336&lt;&gt;"",$I336="",$J336="")</formula>
    </cfRule>
  </conditionalFormatting>
  <conditionalFormatting sqref="AC336:AD336">
    <cfRule type="expression" dxfId="5763" priority="664">
      <formula>AND($H336&lt;&gt;"",$I336&lt;&gt;"",$J336&lt;&gt;"")</formula>
    </cfRule>
    <cfRule type="expression" dxfId="5762" priority="665">
      <formula>AND($H336&lt;&gt;"",$I336&lt;&gt;"",$J336="")</formula>
    </cfRule>
    <cfRule type="expression" dxfId="5761" priority="666">
      <formula>AND($H336&lt;&gt;"",$I336="",$J336="")</formula>
    </cfRule>
  </conditionalFormatting>
  <conditionalFormatting sqref="H331:J331 H336:J336">
    <cfRule type="expression" dxfId="5760" priority="676">
      <formula>AND($H331&lt;&gt;"",$I331&lt;&gt;"",$J331&lt;&gt;"")</formula>
    </cfRule>
    <cfRule type="expression" dxfId="5759" priority="677">
      <formula>AND($H331&lt;&gt;"",$I331&lt;&gt;"",$J331="")</formula>
    </cfRule>
    <cfRule type="expression" dxfId="5758" priority="678">
      <formula>AND($H331&lt;&gt;"",$I331="",$J331="")</formula>
    </cfRule>
  </conditionalFormatting>
  <conditionalFormatting sqref="X337:Z337 U337">
    <cfRule type="expression" dxfId="5757" priority="652">
      <formula>AND($H337&lt;&gt;"",$I337&lt;&gt;"",$J337&lt;&gt;"")</formula>
    </cfRule>
    <cfRule type="expression" dxfId="5756" priority="653">
      <formula>AND($H337&lt;&gt;"",$I337&lt;&gt;"",$J337="")</formula>
    </cfRule>
    <cfRule type="expression" dxfId="5755" priority="654">
      <formula>AND($H337&lt;&gt;"",$I337="",$J337="")</formula>
    </cfRule>
  </conditionalFormatting>
  <conditionalFormatting sqref="H331 H336">
    <cfRule type="expression" dxfId="5754" priority="672">
      <formula>AND($H331&lt;&gt;"",$I331&lt;&gt;"")</formula>
    </cfRule>
  </conditionalFormatting>
  <conditionalFormatting sqref="I331 I336">
    <cfRule type="expression" dxfId="5753" priority="671">
      <formula>AND($I331&lt;&gt;"",$J331&lt;&gt;"")</formula>
    </cfRule>
  </conditionalFormatting>
  <conditionalFormatting sqref="A331 A336">
    <cfRule type="containsBlanks" dxfId="5752" priority="670">
      <formula>LEN(TRIM(A331))=0</formula>
    </cfRule>
  </conditionalFormatting>
  <conditionalFormatting sqref="AA337:AB337">
    <cfRule type="expression" dxfId="5751" priority="646">
      <formula>AND($H337&lt;&gt;"",$I337&lt;&gt;"",$J337&lt;&gt;"")</formula>
    </cfRule>
    <cfRule type="expression" dxfId="5750" priority="647">
      <formula>AND($H337&lt;&gt;"",$I337&lt;&gt;"",$J337="")</formula>
    </cfRule>
    <cfRule type="expression" dxfId="5749" priority="648">
      <formula>AND($H337&lt;&gt;"",$I337="",$J337="")</formula>
    </cfRule>
  </conditionalFormatting>
  <conditionalFormatting sqref="AC337:AD337">
    <cfRule type="expression" dxfId="5748" priority="643">
      <formula>AND($H337&lt;&gt;"",$I337&lt;&gt;"",$J337&lt;&gt;"")</formula>
    </cfRule>
    <cfRule type="expression" dxfId="5747" priority="644">
      <formula>AND($H337&lt;&gt;"",$I337&lt;&gt;"",$J337="")</formula>
    </cfRule>
    <cfRule type="expression" dxfId="5746" priority="645">
      <formula>AND($H337&lt;&gt;"",$I337="",$J337="")</formula>
    </cfRule>
  </conditionalFormatting>
  <conditionalFormatting sqref="AE337:AH337">
    <cfRule type="expression" dxfId="5745" priority="640">
      <formula>AND($H337&lt;&gt;"",$I337&lt;&gt;"",$J337&lt;&gt;"")</formula>
    </cfRule>
    <cfRule type="expression" dxfId="5744" priority="641">
      <formula>AND($H337&lt;&gt;"",$I337&lt;&gt;"",$J337="")</formula>
    </cfRule>
    <cfRule type="expression" dxfId="5743" priority="642">
      <formula>AND($H337&lt;&gt;"",$I337="",$J337="")</formula>
    </cfRule>
  </conditionalFormatting>
  <conditionalFormatting sqref="AI337">
    <cfRule type="expression" dxfId="5742" priority="637">
      <formula>AND($H337&lt;&gt;"",$I337&lt;&gt;"",$J337&lt;&gt;"")</formula>
    </cfRule>
    <cfRule type="expression" dxfId="5741" priority="638">
      <formula>AND($H337&lt;&gt;"",$I337&lt;&gt;"",$J337="")</formula>
    </cfRule>
    <cfRule type="expression" dxfId="5740" priority="639">
      <formula>AND($H337&lt;&gt;"",$I337="",$J337="")</formula>
    </cfRule>
  </conditionalFormatting>
  <conditionalFormatting sqref="H337:J337">
    <cfRule type="expression" dxfId="5739" priority="655">
      <formula>AND($H337&lt;&gt;"",$I337&lt;&gt;"",$J337&lt;&gt;"")</formula>
    </cfRule>
    <cfRule type="expression" dxfId="5738" priority="656">
      <formula>AND($H337&lt;&gt;"",$I337&lt;&gt;"",$J337="")</formula>
    </cfRule>
    <cfRule type="expression" dxfId="5737" priority="657">
      <formula>AND($H337&lt;&gt;"",$I337="",$J337="")</formula>
    </cfRule>
  </conditionalFormatting>
  <conditionalFormatting sqref="X335:AG335 U335">
    <cfRule type="expression" dxfId="5736" priority="610">
      <formula>AND($H335&lt;&gt;"",$I335&lt;&gt;"",$J335&lt;&gt;"")</formula>
    </cfRule>
    <cfRule type="expression" dxfId="5735" priority="611">
      <formula>AND($H335&lt;&gt;"",$I335&lt;&gt;"",$J335="")</formula>
    </cfRule>
    <cfRule type="expression" dxfId="5734" priority="612">
      <formula>AND($H335&lt;&gt;"",$I335="",$J335="")</formula>
    </cfRule>
  </conditionalFormatting>
  <conditionalFormatting sqref="H337">
    <cfRule type="expression" dxfId="5733" priority="651">
      <formula>AND($H337&lt;&gt;"",$I337&lt;&gt;"")</formula>
    </cfRule>
  </conditionalFormatting>
  <conditionalFormatting sqref="I337">
    <cfRule type="expression" dxfId="5732" priority="650">
      <formula>AND($I337&lt;&gt;"",$J337&lt;&gt;"")</formula>
    </cfRule>
  </conditionalFormatting>
  <conditionalFormatting sqref="A337">
    <cfRule type="containsBlanks" dxfId="5731" priority="649">
      <formula>LEN(TRIM(A337))=0</formula>
    </cfRule>
  </conditionalFormatting>
  <conditionalFormatting sqref="AE341:AH341">
    <cfRule type="expression" dxfId="5730" priority="562">
      <formula>AND($H341&lt;&gt;"",$I341&lt;&gt;"",$J341&lt;&gt;"")</formula>
    </cfRule>
    <cfRule type="expression" dxfId="5729" priority="563">
      <formula>AND($H341&lt;&gt;"",$I341&lt;&gt;"",$J341="")</formula>
    </cfRule>
    <cfRule type="expression" dxfId="5728" priority="564">
      <formula>AND($H341&lt;&gt;"",$I341="",$J341="")</formula>
    </cfRule>
  </conditionalFormatting>
  <conditionalFormatting sqref="AI335">
    <cfRule type="expression" dxfId="5727" priority="601">
      <formula>AND($H335&lt;&gt;"",$I335&lt;&gt;"",$J335&lt;&gt;"")</formula>
    </cfRule>
    <cfRule type="expression" dxfId="5726" priority="602">
      <formula>AND($H335&lt;&gt;"",$I335&lt;&gt;"",$J335="")</formula>
    </cfRule>
    <cfRule type="expression" dxfId="5725" priority="603">
      <formula>AND($H335&lt;&gt;"",$I335="",$J335="")</formula>
    </cfRule>
  </conditionalFormatting>
  <conditionalFormatting sqref="H341:J341">
    <cfRule type="expression" dxfId="5724" priority="577">
      <formula>AND($H341&lt;&gt;"",$I341&lt;&gt;"",$J341&lt;&gt;"")</formula>
    </cfRule>
    <cfRule type="expression" dxfId="5723" priority="578">
      <formula>AND($H341&lt;&gt;"",$I341&lt;&gt;"",$J341="")</formula>
    </cfRule>
    <cfRule type="expression" dxfId="5722" priority="579">
      <formula>AND($H341&lt;&gt;"",$I341="",$J341="")</formula>
    </cfRule>
  </conditionalFormatting>
  <conditionalFormatting sqref="X341:Z341 U341">
    <cfRule type="expression" dxfId="5721" priority="574">
      <formula>AND($H341&lt;&gt;"",$I341&lt;&gt;"",$J341&lt;&gt;"")</formula>
    </cfRule>
    <cfRule type="expression" dxfId="5720" priority="575">
      <formula>AND($H341&lt;&gt;"",$I341&lt;&gt;"",$J341="")</formula>
    </cfRule>
    <cfRule type="expression" dxfId="5719" priority="576">
      <formula>AND($H341&lt;&gt;"",$I341="",$J341="")</formula>
    </cfRule>
  </conditionalFormatting>
  <conditionalFormatting sqref="H340:J340">
    <cfRule type="expression" dxfId="5718" priority="598">
      <formula>AND($H340&lt;&gt;"",$I340&lt;&gt;"",$J340&lt;&gt;"")</formula>
    </cfRule>
    <cfRule type="expression" dxfId="5717" priority="599">
      <formula>AND($H340&lt;&gt;"",$I340&lt;&gt;"",$J340="")</formula>
    </cfRule>
    <cfRule type="expression" dxfId="5716" priority="600">
      <formula>AND($H340&lt;&gt;"",$I340="",$J340="")</formula>
    </cfRule>
  </conditionalFormatting>
  <conditionalFormatting sqref="X340:Z340 U340">
    <cfRule type="expression" dxfId="5715" priority="595">
      <formula>AND($H340&lt;&gt;"",$I340&lt;&gt;"",$J340&lt;&gt;"")</formula>
    </cfRule>
    <cfRule type="expression" dxfId="5714" priority="596">
      <formula>AND($H340&lt;&gt;"",$I340&lt;&gt;"",$J340="")</formula>
    </cfRule>
    <cfRule type="expression" dxfId="5713" priority="597">
      <formula>AND($H340&lt;&gt;"",$I340="",$J340="")</formula>
    </cfRule>
  </conditionalFormatting>
  <conditionalFormatting sqref="H340">
    <cfRule type="expression" dxfId="5712" priority="594">
      <formula>AND($H340&lt;&gt;"",$I340&lt;&gt;"")</formula>
    </cfRule>
  </conditionalFormatting>
  <conditionalFormatting sqref="I340">
    <cfRule type="expression" dxfId="5711" priority="593">
      <formula>AND($I340&lt;&gt;"",$J340&lt;&gt;"")</formula>
    </cfRule>
  </conditionalFormatting>
  <conditionalFormatting sqref="A340">
    <cfRule type="containsBlanks" dxfId="5710" priority="592">
      <formula>LEN(TRIM(A340))=0</formula>
    </cfRule>
  </conditionalFormatting>
  <conditionalFormatting sqref="AA341:AB341">
    <cfRule type="expression" dxfId="5709" priority="568">
      <formula>AND($H341&lt;&gt;"",$I341&lt;&gt;"",$J341&lt;&gt;"")</formula>
    </cfRule>
    <cfRule type="expression" dxfId="5708" priority="569">
      <formula>AND($H341&lt;&gt;"",$I341&lt;&gt;"",$J341="")</formula>
    </cfRule>
    <cfRule type="expression" dxfId="5707" priority="570">
      <formula>AND($H341&lt;&gt;"",$I341="",$J341="")</formula>
    </cfRule>
  </conditionalFormatting>
  <conditionalFormatting sqref="AC340:AD340">
    <cfRule type="expression" dxfId="5706" priority="586">
      <formula>AND($H340&lt;&gt;"",$I340&lt;&gt;"",$J340&lt;&gt;"")</formula>
    </cfRule>
    <cfRule type="expression" dxfId="5705" priority="587">
      <formula>AND($H340&lt;&gt;"",$I340&lt;&gt;"",$J340="")</formula>
    </cfRule>
    <cfRule type="expression" dxfId="5704" priority="588">
      <formula>AND($H340&lt;&gt;"",$I340="",$J340="")</formula>
    </cfRule>
  </conditionalFormatting>
  <conditionalFormatting sqref="AE340:AH340">
    <cfRule type="expression" dxfId="5703" priority="583">
      <formula>AND($H340&lt;&gt;"",$I340&lt;&gt;"",$J340&lt;&gt;"")</formula>
    </cfRule>
    <cfRule type="expression" dxfId="5702" priority="584">
      <formula>AND($H340&lt;&gt;"",$I340&lt;&gt;"",$J340="")</formula>
    </cfRule>
    <cfRule type="expression" dxfId="5701" priority="585">
      <formula>AND($H340&lt;&gt;"",$I340="",$J340="")</formula>
    </cfRule>
  </conditionalFormatting>
  <conditionalFormatting sqref="AI341">
    <cfRule type="expression" dxfId="5700" priority="559">
      <formula>AND($H341&lt;&gt;"",$I341&lt;&gt;"",$J341&lt;&gt;"")</formula>
    </cfRule>
    <cfRule type="expression" dxfId="5699" priority="560">
      <formula>AND($H341&lt;&gt;"",$I341&lt;&gt;"",$J341="")</formula>
    </cfRule>
    <cfRule type="expression" dxfId="5698" priority="561">
      <formula>AND($H341&lt;&gt;"",$I341="",$J341="")</formula>
    </cfRule>
  </conditionalFormatting>
  <conditionalFormatting sqref="H335:J335">
    <cfRule type="expression" dxfId="5697" priority="613">
      <formula>AND($H335&lt;&gt;"",$I335&lt;&gt;"",$J335&lt;&gt;"")</formula>
    </cfRule>
    <cfRule type="expression" dxfId="5696" priority="614">
      <formula>AND($H335&lt;&gt;"",$I335&lt;&gt;"",$J335="")</formula>
    </cfRule>
    <cfRule type="expression" dxfId="5695" priority="615">
      <formula>AND($H335&lt;&gt;"",$I335="",$J335="")</formula>
    </cfRule>
  </conditionalFormatting>
  <conditionalFormatting sqref="AA340:AB340">
    <cfRule type="expression" dxfId="5694" priority="589">
      <formula>AND($H340&lt;&gt;"",$I340&lt;&gt;"",$J340&lt;&gt;"")</formula>
    </cfRule>
    <cfRule type="expression" dxfId="5693" priority="590">
      <formula>AND($H340&lt;&gt;"",$I340&lt;&gt;"",$J340="")</formula>
    </cfRule>
    <cfRule type="expression" dxfId="5692" priority="591">
      <formula>AND($H340&lt;&gt;"",$I340="",$J340="")</formula>
    </cfRule>
  </conditionalFormatting>
  <conditionalFormatting sqref="H335">
    <cfRule type="expression" dxfId="5691" priority="609">
      <formula>AND($H335&lt;&gt;"",$I335&lt;&gt;"")</formula>
    </cfRule>
  </conditionalFormatting>
  <conditionalFormatting sqref="I335">
    <cfRule type="expression" dxfId="5690" priority="608">
      <formula>AND($I335&lt;&gt;"",$J335&lt;&gt;"")</formula>
    </cfRule>
  </conditionalFormatting>
  <conditionalFormatting sqref="A335">
    <cfRule type="containsBlanks" dxfId="5689" priority="607">
      <formula>LEN(TRIM(A335))=0</formula>
    </cfRule>
  </conditionalFormatting>
  <conditionalFormatting sqref="AI340">
    <cfRule type="expression" dxfId="5688" priority="580">
      <formula>AND($H340&lt;&gt;"",$I340&lt;&gt;"",$J340&lt;&gt;"")</formula>
    </cfRule>
    <cfRule type="expression" dxfId="5687" priority="581">
      <formula>AND($H340&lt;&gt;"",$I340&lt;&gt;"",$J340="")</formula>
    </cfRule>
    <cfRule type="expression" dxfId="5686" priority="582">
      <formula>AND($H340&lt;&gt;"",$I340="",$J340="")</formula>
    </cfRule>
  </conditionalFormatting>
  <conditionalFormatting sqref="AE342:AH342">
    <cfRule type="expression" dxfId="5685" priority="541">
      <formula>AND($H342&lt;&gt;"",$I342&lt;&gt;"",$J342&lt;&gt;"")</formula>
    </cfRule>
    <cfRule type="expression" dxfId="5684" priority="542">
      <formula>AND($H342&lt;&gt;"",$I342&lt;&gt;"",$J342="")</formula>
    </cfRule>
    <cfRule type="expression" dxfId="5683" priority="543">
      <formula>AND($H342&lt;&gt;"",$I342="",$J342="")</formula>
    </cfRule>
  </conditionalFormatting>
  <conditionalFormatting sqref="H342:J342">
    <cfRule type="expression" dxfId="5682" priority="556">
      <formula>AND($H342&lt;&gt;"",$I342&lt;&gt;"",$J342&lt;&gt;"")</formula>
    </cfRule>
    <cfRule type="expression" dxfId="5681" priority="557">
      <formula>AND($H342&lt;&gt;"",$I342&lt;&gt;"",$J342="")</formula>
    </cfRule>
    <cfRule type="expression" dxfId="5680" priority="558">
      <formula>AND($H342&lt;&gt;"",$I342="",$J342="")</formula>
    </cfRule>
  </conditionalFormatting>
  <conditionalFormatting sqref="X342:Z342 U342">
    <cfRule type="expression" dxfId="5679" priority="553">
      <formula>AND($H342&lt;&gt;"",$I342&lt;&gt;"",$J342&lt;&gt;"")</formula>
    </cfRule>
    <cfRule type="expression" dxfId="5678" priority="554">
      <formula>AND($H342&lt;&gt;"",$I342&lt;&gt;"",$J342="")</formula>
    </cfRule>
    <cfRule type="expression" dxfId="5677" priority="555">
      <formula>AND($H342&lt;&gt;"",$I342="",$J342="")</formula>
    </cfRule>
  </conditionalFormatting>
  <conditionalFormatting sqref="H342">
    <cfRule type="expression" dxfId="5676" priority="552">
      <formula>AND($H342&lt;&gt;"",$I342&lt;&gt;"")</formula>
    </cfRule>
  </conditionalFormatting>
  <conditionalFormatting sqref="I342">
    <cfRule type="expression" dxfId="5675" priority="551">
      <formula>AND($I342&lt;&gt;"",$J342&lt;&gt;"")</formula>
    </cfRule>
  </conditionalFormatting>
  <conditionalFormatting sqref="A342">
    <cfRule type="containsBlanks" dxfId="5674" priority="550">
      <formula>LEN(TRIM(A342))=0</formula>
    </cfRule>
  </conditionalFormatting>
  <conditionalFormatting sqref="AC342:AD342">
    <cfRule type="expression" dxfId="5673" priority="544">
      <formula>AND($H342&lt;&gt;"",$I342&lt;&gt;"",$J342&lt;&gt;"")</formula>
    </cfRule>
    <cfRule type="expression" dxfId="5672" priority="545">
      <formula>AND($H342&lt;&gt;"",$I342&lt;&gt;"",$J342="")</formula>
    </cfRule>
    <cfRule type="expression" dxfId="5671" priority="546">
      <formula>AND($H342&lt;&gt;"",$I342="",$J342="")</formula>
    </cfRule>
  </conditionalFormatting>
  <conditionalFormatting sqref="AE344:AH344">
    <cfRule type="expression" dxfId="5670" priority="499">
      <formula>AND($H344&lt;&gt;"",$I344&lt;&gt;"",$J344&lt;&gt;"")</formula>
    </cfRule>
    <cfRule type="expression" dxfId="5669" priority="500">
      <formula>AND($H344&lt;&gt;"",$I344&lt;&gt;"",$J344="")</formula>
    </cfRule>
    <cfRule type="expression" dxfId="5668" priority="501">
      <formula>AND($H344&lt;&gt;"",$I344="",$J344="")</formula>
    </cfRule>
  </conditionalFormatting>
  <conditionalFormatting sqref="AA342:AB342">
    <cfRule type="expression" dxfId="5667" priority="547">
      <formula>AND($H342&lt;&gt;"",$I342&lt;&gt;"",$J342&lt;&gt;"")</formula>
    </cfRule>
    <cfRule type="expression" dxfId="5666" priority="548">
      <formula>AND($H342&lt;&gt;"",$I342&lt;&gt;"",$J342="")</formula>
    </cfRule>
    <cfRule type="expression" dxfId="5665" priority="549">
      <formula>AND($H342&lt;&gt;"",$I342="",$J342="")</formula>
    </cfRule>
  </conditionalFormatting>
  <conditionalFormatting sqref="AI342">
    <cfRule type="expression" dxfId="5664" priority="538">
      <formula>AND($H342&lt;&gt;"",$I342&lt;&gt;"",$J342&lt;&gt;"")</formula>
    </cfRule>
    <cfRule type="expression" dxfId="5663" priority="539">
      <formula>AND($H342&lt;&gt;"",$I342&lt;&gt;"",$J342="")</formula>
    </cfRule>
    <cfRule type="expression" dxfId="5662" priority="540">
      <formula>AND($H342&lt;&gt;"",$I342="",$J342="")</formula>
    </cfRule>
  </conditionalFormatting>
  <conditionalFormatting sqref="AI344">
    <cfRule type="expression" dxfId="5661" priority="496">
      <formula>AND($H344&lt;&gt;"",$I344&lt;&gt;"",$J344&lt;&gt;"")</formula>
    </cfRule>
    <cfRule type="expression" dxfId="5660" priority="497">
      <formula>AND($H344&lt;&gt;"",$I344&lt;&gt;"",$J344="")</formula>
    </cfRule>
    <cfRule type="expression" dxfId="5659" priority="498">
      <formula>AND($H344&lt;&gt;"",$I344="",$J344="")</formula>
    </cfRule>
  </conditionalFormatting>
  <conditionalFormatting sqref="H344:J344">
    <cfRule type="expression" dxfId="5658" priority="514">
      <formula>AND($H344&lt;&gt;"",$I344&lt;&gt;"",$J344&lt;&gt;"")</formula>
    </cfRule>
    <cfRule type="expression" dxfId="5657" priority="515">
      <formula>AND($H344&lt;&gt;"",$I344&lt;&gt;"",$J344="")</formula>
    </cfRule>
    <cfRule type="expression" dxfId="5656" priority="516">
      <formula>AND($H344&lt;&gt;"",$I344="",$J344="")</formula>
    </cfRule>
  </conditionalFormatting>
  <conditionalFormatting sqref="AC344:AD344">
    <cfRule type="expression" dxfId="5655" priority="502">
      <formula>AND($H344&lt;&gt;"",$I344&lt;&gt;"",$J344&lt;&gt;"")</formula>
    </cfRule>
    <cfRule type="expression" dxfId="5654" priority="503">
      <formula>AND($H344&lt;&gt;"",$I344&lt;&gt;"",$J344="")</formula>
    </cfRule>
    <cfRule type="expression" dxfId="5653" priority="504">
      <formula>AND($H344&lt;&gt;"",$I344="",$J344="")</formula>
    </cfRule>
  </conditionalFormatting>
  <conditionalFormatting sqref="X344:Z344 U344">
    <cfRule type="expression" dxfId="5652" priority="511">
      <formula>AND($H344&lt;&gt;"",$I344&lt;&gt;"",$J344&lt;&gt;"")</formula>
    </cfRule>
    <cfRule type="expression" dxfId="5651" priority="512">
      <formula>AND($H344&lt;&gt;"",$I344&lt;&gt;"",$J344="")</formula>
    </cfRule>
    <cfRule type="expression" dxfId="5650" priority="513">
      <formula>AND($H344&lt;&gt;"",$I344="",$J344="")</formula>
    </cfRule>
  </conditionalFormatting>
  <conditionalFormatting sqref="H344">
    <cfRule type="expression" dxfId="5649" priority="510">
      <formula>AND($H344&lt;&gt;"",$I344&lt;&gt;"")</formula>
    </cfRule>
  </conditionalFormatting>
  <conditionalFormatting sqref="I344">
    <cfRule type="expression" dxfId="5648" priority="509">
      <formula>AND($I344&lt;&gt;"",$J344&lt;&gt;"")</formula>
    </cfRule>
  </conditionalFormatting>
  <conditionalFormatting sqref="A344">
    <cfRule type="containsBlanks" dxfId="5647" priority="508">
      <formula>LEN(TRIM(A344))=0</formula>
    </cfRule>
  </conditionalFormatting>
  <conditionalFormatting sqref="AA344:AB344">
    <cfRule type="expression" dxfId="5646" priority="505">
      <formula>AND($H344&lt;&gt;"",$I344&lt;&gt;"",$J344&lt;&gt;"")</formula>
    </cfRule>
    <cfRule type="expression" dxfId="5645" priority="506">
      <formula>AND($H344&lt;&gt;"",$I344&lt;&gt;"",$J344="")</formula>
    </cfRule>
    <cfRule type="expression" dxfId="5644" priority="507">
      <formula>AND($H344&lt;&gt;"",$I344="",$J344="")</formula>
    </cfRule>
  </conditionalFormatting>
  <conditionalFormatting sqref="AE343:AH343">
    <cfRule type="expression" dxfId="5643" priority="520">
      <formula>AND($H343&lt;&gt;"",$I343&lt;&gt;"",$J343&lt;&gt;"")</formula>
    </cfRule>
    <cfRule type="expression" dxfId="5642" priority="521">
      <formula>AND($H343&lt;&gt;"",$I343&lt;&gt;"",$J343="")</formula>
    </cfRule>
    <cfRule type="expression" dxfId="5641" priority="522">
      <formula>AND($H343&lt;&gt;"",$I343="",$J343="")</formula>
    </cfRule>
  </conditionalFormatting>
  <conditionalFormatting sqref="AI343">
    <cfRule type="expression" dxfId="5640" priority="517">
      <formula>AND($H343&lt;&gt;"",$I343&lt;&gt;"",$J343&lt;&gt;"")</formula>
    </cfRule>
    <cfRule type="expression" dxfId="5639" priority="518">
      <formula>AND($H343&lt;&gt;"",$I343&lt;&gt;"",$J343="")</formula>
    </cfRule>
    <cfRule type="expression" dxfId="5638" priority="519">
      <formula>AND($H343&lt;&gt;"",$I343="",$J343="")</formula>
    </cfRule>
  </conditionalFormatting>
  <conditionalFormatting sqref="H343:J343">
    <cfRule type="expression" dxfId="5637" priority="535">
      <formula>AND($H343&lt;&gt;"",$I343&lt;&gt;"",$J343&lt;&gt;"")</formula>
    </cfRule>
    <cfRule type="expression" dxfId="5636" priority="536">
      <formula>AND($H343&lt;&gt;"",$I343&lt;&gt;"",$J343="")</formula>
    </cfRule>
    <cfRule type="expression" dxfId="5635" priority="537">
      <formula>AND($H343&lt;&gt;"",$I343="",$J343="")</formula>
    </cfRule>
  </conditionalFormatting>
  <conditionalFormatting sqref="AC343:AD343">
    <cfRule type="expression" dxfId="5634" priority="523">
      <formula>AND($H343&lt;&gt;"",$I343&lt;&gt;"",$J343&lt;&gt;"")</formula>
    </cfRule>
    <cfRule type="expression" dxfId="5633" priority="524">
      <formula>AND($H343&lt;&gt;"",$I343&lt;&gt;"",$J343="")</formula>
    </cfRule>
    <cfRule type="expression" dxfId="5632" priority="525">
      <formula>AND($H343&lt;&gt;"",$I343="",$J343="")</formula>
    </cfRule>
  </conditionalFormatting>
  <conditionalFormatting sqref="X343:Z343 U343">
    <cfRule type="expression" dxfId="5631" priority="532">
      <formula>AND($H343&lt;&gt;"",$I343&lt;&gt;"",$J343&lt;&gt;"")</formula>
    </cfRule>
    <cfRule type="expression" dxfId="5630" priority="533">
      <formula>AND($H343&lt;&gt;"",$I343&lt;&gt;"",$J343="")</formula>
    </cfRule>
    <cfRule type="expression" dxfId="5629" priority="534">
      <formula>AND($H343&lt;&gt;"",$I343="",$J343="")</formula>
    </cfRule>
  </conditionalFormatting>
  <conditionalFormatting sqref="H343">
    <cfRule type="expression" dxfId="5628" priority="531">
      <formula>AND($H343&lt;&gt;"",$I343&lt;&gt;"")</formula>
    </cfRule>
  </conditionalFormatting>
  <conditionalFormatting sqref="I343">
    <cfRule type="expression" dxfId="5627" priority="530">
      <formula>AND($I343&lt;&gt;"",$J343&lt;&gt;"")</formula>
    </cfRule>
  </conditionalFormatting>
  <conditionalFormatting sqref="A343">
    <cfRule type="containsBlanks" dxfId="5626" priority="529">
      <formula>LEN(TRIM(A343))=0</formula>
    </cfRule>
  </conditionalFormatting>
  <conditionalFormatting sqref="AA343:AB343">
    <cfRule type="expression" dxfId="5625" priority="526">
      <formula>AND($H343&lt;&gt;"",$I343&lt;&gt;"",$J343&lt;&gt;"")</formula>
    </cfRule>
    <cfRule type="expression" dxfId="5624" priority="527">
      <formula>AND($H343&lt;&gt;"",$I343&lt;&gt;"",$J343="")</formula>
    </cfRule>
    <cfRule type="expression" dxfId="5623" priority="528">
      <formula>AND($H343&lt;&gt;"",$I343="",$J343="")</formula>
    </cfRule>
  </conditionalFormatting>
  <conditionalFormatting sqref="AE345:AH345">
    <cfRule type="expression" dxfId="5622" priority="478">
      <formula>AND($H345&lt;&gt;"",$I345&lt;&gt;"",$J345&lt;&gt;"")</formula>
    </cfRule>
    <cfRule type="expression" dxfId="5621" priority="479">
      <formula>AND($H345&lt;&gt;"",$I345&lt;&gt;"",$J345="")</formula>
    </cfRule>
    <cfRule type="expression" dxfId="5620" priority="480">
      <formula>AND($H345&lt;&gt;"",$I345="",$J345="")</formula>
    </cfRule>
  </conditionalFormatting>
  <conditionalFormatting sqref="AI345">
    <cfRule type="expression" dxfId="5619" priority="475">
      <formula>AND($H345&lt;&gt;"",$I345&lt;&gt;"",$J345&lt;&gt;"")</formula>
    </cfRule>
    <cfRule type="expression" dxfId="5618" priority="476">
      <formula>AND($H345&lt;&gt;"",$I345&lt;&gt;"",$J345="")</formula>
    </cfRule>
    <cfRule type="expression" dxfId="5617" priority="477">
      <formula>AND($H345&lt;&gt;"",$I345="",$J345="")</formula>
    </cfRule>
  </conditionalFormatting>
  <conditionalFormatting sqref="H345:J345">
    <cfRule type="expression" dxfId="5616" priority="493">
      <formula>AND($H345&lt;&gt;"",$I345&lt;&gt;"",$J345&lt;&gt;"")</formula>
    </cfRule>
    <cfRule type="expression" dxfId="5615" priority="494">
      <formula>AND($H345&lt;&gt;"",$I345&lt;&gt;"",$J345="")</formula>
    </cfRule>
    <cfRule type="expression" dxfId="5614" priority="495">
      <formula>AND($H345&lt;&gt;"",$I345="",$J345="")</formula>
    </cfRule>
  </conditionalFormatting>
  <conditionalFormatting sqref="AC345:AD345">
    <cfRule type="expression" dxfId="5613" priority="481">
      <formula>AND($H345&lt;&gt;"",$I345&lt;&gt;"",$J345&lt;&gt;"")</formula>
    </cfRule>
    <cfRule type="expression" dxfId="5612" priority="482">
      <formula>AND($H345&lt;&gt;"",$I345&lt;&gt;"",$J345="")</formula>
    </cfRule>
    <cfRule type="expression" dxfId="5611" priority="483">
      <formula>AND($H345&lt;&gt;"",$I345="",$J345="")</formula>
    </cfRule>
  </conditionalFormatting>
  <conditionalFormatting sqref="X345:Z345 U345">
    <cfRule type="expression" dxfId="5610" priority="490">
      <formula>AND($H345&lt;&gt;"",$I345&lt;&gt;"",$J345&lt;&gt;"")</formula>
    </cfRule>
    <cfRule type="expression" dxfId="5609" priority="491">
      <formula>AND($H345&lt;&gt;"",$I345&lt;&gt;"",$J345="")</formula>
    </cfRule>
    <cfRule type="expression" dxfId="5608" priority="492">
      <formula>AND($H345&lt;&gt;"",$I345="",$J345="")</formula>
    </cfRule>
  </conditionalFormatting>
  <conditionalFormatting sqref="H345">
    <cfRule type="expression" dxfId="5607" priority="489">
      <formula>AND($H345&lt;&gt;"",$I345&lt;&gt;"")</formula>
    </cfRule>
  </conditionalFormatting>
  <conditionalFormatting sqref="I345">
    <cfRule type="expression" dxfId="5606" priority="488">
      <formula>AND($I345&lt;&gt;"",$J345&lt;&gt;"")</formula>
    </cfRule>
  </conditionalFormatting>
  <conditionalFormatting sqref="A345">
    <cfRule type="containsBlanks" dxfId="5605" priority="487">
      <formula>LEN(TRIM(A345))=0</formula>
    </cfRule>
  </conditionalFormatting>
  <conditionalFormatting sqref="AA345:AB345">
    <cfRule type="expression" dxfId="5604" priority="484">
      <formula>AND($H345&lt;&gt;"",$I345&lt;&gt;"",$J345&lt;&gt;"")</formula>
    </cfRule>
    <cfRule type="expression" dxfId="5603" priority="485">
      <formula>AND($H345&lt;&gt;"",$I345&lt;&gt;"",$J345="")</formula>
    </cfRule>
    <cfRule type="expression" dxfId="5602" priority="486">
      <formula>AND($H345&lt;&gt;"",$I345="",$J345="")</formula>
    </cfRule>
  </conditionalFormatting>
  <conditionalFormatting sqref="AI328">
    <cfRule type="expression" dxfId="5601" priority="460">
      <formula>AND($H328&lt;&gt;"",$I328&lt;&gt;"",$J328&lt;&gt;"")</formula>
    </cfRule>
    <cfRule type="expression" dxfId="5600" priority="461">
      <formula>AND($H328&lt;&gt;"",$I328&lt;&gt;"",$J328="")</formula>
    </cfRule>
    <cfRule type="expression" dxfId="5599" priority="462">
      <formula>AND($H328&lt;&gt;"",$I328="",$J328="")</formula>
    </cfRule>
  </conditionalFormatting>
  <conditionalFormatting sqref="X328:Z328 U328">
    <cfRule type="expression" dxfId="5598" priority="472">
      <formula>AND($H328&lt;&gt;"",$I328&lt;&gt;"",$J328&lt;&gt;"")</formula>
    </cfRule>
    <cfRule type="expression" dxfId="5597" priority="473">
      <formula>AND($H328&lt;&gt;"",$I328&lt;&gt;"",$J328="")</formula>
    </cfRule>
    <cfRule type="expression" dxfId="5596" priority="474">
      <formula>AND($H328&lt;&gt;"",$I328="",$J328="")</formula>
    </cfRule>
  </conditionalFormatting>
  <conditionalFormatting sqref="AA328:AB328">
    <cfRule type="expression" dxfId="5595" priority="469">
      <formula>AND($H328&lt;&gt;"",$I328&lt;&gt;"",$J328&lt;&gt;"")</formula>
    </cfRule>
    <cfRule type="expression" dxfId="5594" priority="470">
      <formula>AND($H328&lt;&gt;"",$I328&lt;&gt;"",$J328="")</formula>
    </cfRule>
    <cfRule type="expression" dxfId="5593" priority="471">
      <formula>AND($H328&lt;&gt;"",$I328="",$J328="")</formula>
    </cfRule>
  </conditionalFormatting>
  <conditionalFormatting sqref="AC328:AD328">
    <cfRule type="expression" dxfId="5592" priority="466">
      <formula>AND($H328&lt;&gt;"",$I328&lt;&gt;"",$J328&lt;&gt;"")</formula>
    </cfRule>
    <cfRule type="expression" dxfId="5591" priority="467">
      <formula>AND($H328&lt;&gt;"",$I328&lt;&gt;"",$J328="")</formula>
    </cfRule>
    <cfRule type="expression" dxfId="5590" priority="468">
      <formula>AND($H328&lt;&gt;"",$I328="",$J328="")</formula>
    </cfRule>
  </conditionalFormatting>
  <conditionalFormatting sqref="AE328:AH328">
    <cfRule type="expression" dxfId="5589" priority="463">
      <formula>AND($H328&lt;&gt;"",$I328&lt;&gt;"",$J328&lt;&gt;"")</formula>
    </cfRule>
    <cfRule type="expression" dxfId="5588" priority="464">
      <formula>AND($H328&lt;&gt;"",$I328&lt;&gt;"",$J328="")</formula>
    </cfRule>
    <cfRule type="expression" dxfId="5587" priority="465">
      <formula>AND($H328&lt;&gt;"",$I328="",$J328="")</formula>
    </cfRule>
  </conditionalFormatting>
  <conditionalFormatting sqref="U328:AI328">
    <cfRule type="cellIs" dxfId="5586" priority="459" operator="notEqual">
      <formula>0</formula>
    </cfRule>
  </conditionalFormatting>
  <conditionalFormatting sqref="AH330">
    <cfRule type="expression" dxfId="5585" priority="447">
      <formula>AND($H330&lt;&gt;"",$I330&lt;&gt;"",$J330&lt;&gt;"")</formula>
    </cfRule>
    <cfRule type="expression" dxfId="5584" priority="448">
      <formula>AND($H330&lt;&gt;"",$I330&lt;&gt;"",$J330="")</formula>
    </cfRule>
    <cfRule type="expression" dxfId="5583" priority="449">
      <formula>AND($H330&lt;&gt;"",$I330="",$J330="")</formula>
    </cfRule>
  </conditionalFormatting>
  <conditionalFormatting sqref="AI330">
    <cfRule type="expression" dxfId="5582" priority="444">
      <formula>AND($H330&lt;&gt;"",$I330&lt;&gt;"",$J330&lt;&gt;"")</formula>
    </cfRule>
    <cfRule type="expression" dxfId="5581" priority="445">
      <formula>AND($H330&lt;&gt;"",$I330&lt;&gt;"",$J330="")</formula>
    </cfRule>
    <cfRule type="expression" dxfId="5580" priority="446">
      <formula>AND($H330&lt;&gt;"",$I330="",$J330="")</formula>
    </cfRule>
  </conditionalFormatting>
  <conditionalFormatting sqref="X330:AG330 U330">
    <cfRule type="expression" dxfId="5579" priority="453">
      <formula>AND($H330&lt;&gt;"",$I330&lt;&gt;"",$J330&lt;&gt;"")</formula>
    </cfRule>
    <cfRule type="expression" dxfId="5578" priority="454">
      <formula>AND($H330&lt;&gt;"",$I330&lt;&gt;"",$J330="")</formula>
    </cfRule>
    <cfRule type="expression" dxfId="5577" priority="455">
      <formula>AND($H330&lt;&gt;"",$I330="",$J330="")</formula>
    </cfRule>
  </conditionalFormatting>
  <conditionalFormatting sqref="H330:J330">
    <cfRule type="expression" dxfId="5576" priority="456">
      <formula>AND($H330&lt;&gt;"",$I330&lt;&gt;"",$J330&lt;&gt;"")</formula>
    </cfRule>
    <cfRule type="expression" dxfId="5575" priority="457">
      <formula>AND($H330&lt;&gt;"",$I330&lt;&gt;"",$J330="")</formula>
    </cfRule>
    <cfRule type="expression" dxfId="5574" priority="458">
      <formula>AND($H330&lt;&gt;"",$I330="",$J330="")</formula>
    </cfRule>
  </conditionalFormatting>
  <conditionalFormatting sqref="H330">
    <cfRule type="expression" dxfId="5573" priority="452">
      <formula>AND($H330&lt;&gt;"",$I330&lt;&gt;"")</formula>
    </cfRule>
  </conditionalFormatting>
  <conditionalFormatting sqref="I330">
    <cfRule type="expression" dxfId="5572" priority="451">
      <formula>AND($I330&lt;&gt;"",$J330&lt;&gt;"")</formula>
    </cfRule>
  </conditionalFormatting>
  <conditionalFormatting sqref="A330">
    <cfRule type="containsBlanks" dxfId="5571" priority="450">
      <formula>LEN(TRIM(A330))=0</formula>
    </cfRule>
  </conditionalFormatting>
  <conditionalFormatting sqref="H339:J339">
    <cfRule type="expression" dxfId="5570" priority="441">
      <formula>AND($H339&lt;&gt;"",$I339&lt;&gt;"",$J339&lt;&gt;"")</formula>
    </cfRule>
    <cfRule type="expression" dxfId="5569" priority="442">
      <formula>AND($H339&lt;&gt;"",$I339&lt;&gt;"",$J339="")</formula>
    </cfRule>
    <cfRule type="expression" dxfId="5568" priority="443">
      <formula>AND($H339&lt;&gt;"",$I339="",$J339="")</formula>
    </cfRule>
  </conditionalFormatting>
  <conditionalFormatting sqref="X339:Z339 U339">
    <cfRule type="expression" dxfId="5567" priority="438">
      <formula>AND($H339&lt;&gt;"",$I339&lt;&gt;"",$J339&lt;&gt;"")</formula>
    </cfRule>
    <cfRule type="expression" dxfId="5566" priority="439">
      <formula>AND($H339&lt;&gt;"",$I339&lt;&gt;"",$J339="")</formula>
    </cfRule>
    <cfRule type="expression" dxfId="5565" priority="440">
      <formula>AND($H339&lt;&gt;"",$I339="",$J339="")</formula>
    </cfRule>
  </conditionalFormatting>
  <conditionalFormatting sqref="H339">
    <cfRule type="expression" dxfId="5564" priority="437">
      <formula>AND($H339&lt;&gt;"",$I339&lt;&gt;"")</formula>
    </cfRule>
  </conditionalFormatting>
  <conditionalFormatting sqref="I339">
    <cfRule type="expression" dxfId="5563" priority="436">
      <formula>AND($I339&lt;&gt;"",$J339&lt;&gt;"")</formula>
    </cfRule>
  </conditionalFormatting>
  <conditionalFormatting sqref="A339">
    <cfRule type="containsBlanks" dxfId="5562" priority="435">
      <formula>LEN(TRIM(A339))=0</formula>
    </cfRule>
  </conditionalFormatting>
  <conditionalFormatting sqref="AC339:AD339">
    <cfRule type="expression" dxfId="5561" priority="429">
      <formula>AND($H339&lt;&gt;"",$I339&lt;&gt;"",$J339&lt;&gt;"")</formula>
    </cfRule>
    <cfRule type="expression" dxfId="5560" priority="430">
      <formula>AND($H339&lt;&gt;"",$I339&lt;&gt;"",$J339="")</formula>
    </cfRule>
    <cfRule type="expression" dxfId="5559" priority="431">
      <formula>AND($H339&lt;&gt;"",$I339="",$J339="")</formula>
    </cfRule>
  </conditionalFormatting>
  <conditionalFormatting sqref="AE339:AH339">
    <cfRule type="expression" dxfId="5558" priority="426">
      <formula>AND($H339&lt;&gt;"",$I339&lt;&gt;"",$J339&lt;&gt;"")</formula>
    </cfRule>
    <cfRule type="expression" dxfId="5557" priority="427">
      <formula>AND($H339&lt;&gt;"",$I339&lt;&gt;"",$J339="")</formula>
    </cfRule>
    <cfRule type="expression" dxfId="5556" priority="428">
      <formula>AND($H339&lt;&gt;"",$I339="",$J339="")</formula>
    </cfRule>
  </conditionalFormatting>
  <conditionalFormatting sqref="AA339:AB339">
    <cfRule type="expression" dxfId="5555" priority="432">
      <formula>AND($H339&lt;&gt;"",$I339&lt;&gt;"",$J339&lt;&gt;"")</formula>
    </cfRule>
    <cfRule type="expression" dxfId="5554" priority="433">
      <formula>AND($H339&lt;&gt;"",$I339&lt;&gt;"",$J339="")</formula>
    </cfRule>
    <cfRule type="expression" dxfId="5553" priority="434">
      <formula>AND($H339&lt;&gt;"",$I339="",$J339="")</formula>
    </cfRule>
  </conditionalFormatting>
  <conditionalFormatting sqref="AI339">
    <cfRule type="expression" dxfId="5552" priority="423">
      <formula>AND($H339&lt;&gt;"",$I339&lt;&gt;"",$J339&lt;&gt;"")</formula>
    </cfRule>
    <cfRule type="expression" dxfId="5551" priority="424">
      <formula>AND($H339&lt;&gt;"",$I339&lt;&gt;"",$J339="")</formula>
    </cfRule>
    <cfRule type="expression" dxfId="5550" priority="425">
      <formula>AND($H339&lt;&gt;"",$I339="",$J339="")</formula>
    </cfRule>
  </conditionalFormatting>
  <conditionalFormatting sqref="AH332">
    <cfRule type="expression" dxfId="5549" priority="411">
      <formula>AND($H332&lt;&gt;"",$I332&lt;&gt;"",$J332&lt;&gt;"")</formula>
    </cfRule>
    <cfRule type="expression" dxfId="5548" priority="412">
      <formula>AND($H332&lt;&gt;"",$I332&lt;&gt;"",$J332="")</formula>
    </cfRule>
    <cfRule type="expression" dxfId="5547" priority="413">
      <formula>AND($H332&lt;&gt;"",$I332="",$J332="")</formula>
    </cfRule>
  </conditionalFormatting>
  <conditionalFormatting sqref="X332:AG332 U332">
    <cfRule type="expression" dxfId="5546" priority="417">
      <formula>AND($H332&lt;&gt;"",$I332&lt;&gt;"",$J332&lt;&gt;"")</formula>
    </cfRule>
    <cfRule type="expression" dxfId="5545" priority="418">
      <formula>AND($H332&lt;&gt;"",$I332&lt;&gt;"",$J332="")</formula>
    </cfRule>
    <cfRule type="expression" dxfId="5544" priority="419">
      <formula>AND($H332&lt;&gt;"",$I332="",$J332="")</formula>
    </cfRule>
  </conditionalFormatting>
  <conditionalFormatting sqref="AI332">
    <cfRule type="expression" dxfId="5543" priority="408">
      <formula>AND($H332&lt;&gt;"",$I332&lt;&gt;"",$J332&lt;&gt;"")</formula>
    </cfRule>
    <cfRule type="expression" dxfId="5542" priority="409">
      <formula>AND($H332&lt;&gt;"",$I332&lt;&gt;"",$J332="")</formula>
    </cfRule>
    <cfRule type="expression" dxfId="5541" priority="410">
      <formula>AND($H332&lt;&gt;"",$I332="",$J332="")</formula>
    </cfRule>
  </conditionalFormatting>
  <conditionalFormatting sqref="H332:J332">
    <cfRule type="expression" dxfId="5540" priority="420">
      <formula>AND($H332&lt;&gt;"",$I332&lt;&gt;"",$J332&lt;&gt;"")</formula>
    </cfRule>
    <cfRule type="expression" dxfId="5539" priority="421">
      <formula>AND($H332&lt;&gt;"",$I332&lt;&gt;"",$J332="")</formula>
    </cfRule>
    <cfRule type="expression" dxfId="5538" priority="422">
      <formula>AND($H332&lt;&gt;"",$I332="",$J332="")</formula>
    </cfRule>
  </conditionalFormatting>
  <conditionalFormatting sqref="H332">
    <cfRule type="expression" dxfId="5537" priority="416">
      <formula>AND($H332&lt;&gt;"",$I332&lt;&gt;"")</formula>
    </cfRule>
  </conditionalFormatting>
  <conditionalFormatting sqref="I332">
    <cfRule type="expression" dxfId="5536" priority="415">
      <formula>AND($I332&lt;&gt;"",$J332&lt;&gt;"")</formula>
    </cfRule>
  </conditionalFormatting>
  <conditionalFormatting sqref="A332">
    <cfRule type="containsBlanks" dxfId="5535" priority="414">
      <formula>LEN(TRIM(A332))=0</formula>
    </cfRule>
  </conditionalFormatting>
  <conditionalFormatting sqref="AH333:AH334">
    <cfRule type="expression" dxfId="5534" priority="396">
      <formula>AND($H333&lt;&gt;"",$I333&lt;&gt;"",$J333&lt;&gt;"")</formula>
    </cfRule>
    <cfRule type="expression" dxfId="5533" priority="397">
      <formula>AND($H333&lt;&gt;"",$I333&lt;&gt;"",$J333="")</formula>
    </cfRule>
    <cfRule type="expression" dxfId="5532" priority="398">
      <formula>AND($H333&lt;&gt;"",$I333="",$J333="")</formula>
    </cfRule>
  </conditionalFormatting>
  <conditionalFormatting sqref="X333:AG334 U333:U334">
    <cfRule type="expression" dxfId="5531" priority="402">
      <formula>AND($H333&lt;&gt;"",$I333&lt;&gt;"",$J333&lt;&gt;"")</formula>
    </cfRule>
    <cfRule type="expression" dxfId="5530" priority="403">
      <formula>AND($H333&lt;&gt;"",$I333&lt;&gt;"",$J333="")</formula>
    </cfRule>
    <cfRule type="expression" dxfId="5529" priority="404">
      <formula>AND($H333&lt;&gt;"",$I333="",$J333="")</formula>
    </cfRule>
  </conditionalFormatting>
  <conditionalFormatting sqref="AI333:AI334">
    <cfRule type="expression" dxfId="5528" priority="393">
      <formula>AND($H333&lt;&gt;"",$I333&lt;&gt;"",$J333&lt;&gt;"")</formula>
    </cfRule>
    <cfRule type="expression" dxfId="5527" priority="394">
      <formula>AND($H333&lt;&gt;"",$I333&lt;&gt;"",$J333="")</formula>
    </cfRule>
    <cfRule type="expression" dxfId="5526" priority="395">
      <formula>AND($H333&lt;&gt;"",$I333="",$J333="")</formula>
    </cfRule>
  </conditionalFormatting>
  <conditionalFormatting sqref="H333:J334">
    <cfRule type="expression" dxfId="5525" priority="405">
      <formula>AND($H333&lt;&gt;"",$I333&lt;&gt;"",$J333&lt;&gt;"")</formula>
    </cfRule>
    <cfRule type="expression" dxfId="5524" priority="406">
      <formula>AND($H333&lt;&gt;"",$I333&lt;&gt;"",$J333="")</formula>
    </cfRule>
    <cfRule type="expression" dxfId="5523" priority="407">
      <formula>AND($H333&lt;&gt;"",$I333="",$J333="")</formula>
    </cfRule>
  </conditionalFormatting>
  <conditionalFormatting sqref="H333:H334">
    <cfRule type="expression" dxfId="5522" priority="401">
      <formula>AND($H333&lt;&gt;"",$I333&lt;&gt;"")</formula>
    </cfRule>
  </conditionalFormatting>
  <conditionalFormatting sqref="I333:I334">
    <cfRule type="expression" dxfId="5521" priority="400">
      <formula>AND($I333&lt;&gt;"",$J333&lt;&gt;"")</formula>
    </cfRule>
  </conditionalFormatting>
  <conditionalFormatting sqref="A333:A334">
    <cfRule type="containsBlanks" dxfId="5520" priority="399">
      <formula>LEN(TRIM(A333))=0</formula>
    </cfRule>
  </conditionalFormatting>
  <conditionalFormatting sqref="AJ100:CF102 AJ95:CF96 AJ86:CF88 AJ91:CF91 AJ121:CF122 AJ291:CF293">
    <cfRule type="expression" dxfId="5519" priority="390">
      <formula>AND($H86&lt;&gt;"",$I86&lt;&gt;"",$J86&lt;&gt;"")</formula>
    </cfRule>
    <cfRule type="expression" dxfId="5518" priority="391">
      <formula>AND($H86&lt;&gt;"",$I86&lt;&gt;"",$J86="")</formula>
    </cfRule>
    <cfRule type="expression" dxfId="5517" priority="392">
      <formula>AND($H86&lt;&gt;"",$I86="",$J86="")</formula>
    </cfRule>
  </conditionalFormatting>
  <conditionalFormatting sqref="AJ4:CF4">
    <cfRule type="containsBlanks" dxfId="5516" priority="389">
      <formula>LEN(TRIM(AJ4))=0</formula>
    </cfRule>
  </conditionalFormatting>
  <conditionalFormatting sqref="AJ1:CF1">
    <cfRule type="containsBlanks" dxfId="5515" priority="388">
      <formula>LEN(TRIM(AJ1))=0</formula>
    </cfRule>
  </conditionalFormatting>
  <conditionalFormatting sqref="AJ6:CF6">
    <cfRule type="expression" dxfId="5514" priority="385">
      <formula>AND($H6&lt;&gt;"",$I6&lt;&gt;"",$J6&lt;&gt;"")</formula>
    </cfRule>
    <cfRule type="expression" dxfId="5513" priority="386">
      <formula>AND($H6&lt;&gt;"",$I6&lt;&gt;"",$J6="")</formula>
    </cfRule>
    <cfRule type="expression" dxfId="5512" priority="387">
      <formula>AND($H6&lt;&gt;"",$I6="",$J6="")</formula>
    </cfRule>
  </conditionalFormatting>
  <conditionalFormatting sqref="AJ7:CF11 AJ23:CF26 AJ47:CF47 AJ112:CF112">
    <cfRule type="expression" dxfId="5511" priority="382">
      <formula>AND($H7&lt;&gt;"",$I7&lt;&gt;"",$J7&lt;&gt;"")</formula>
    </cfRule>
    <cfRule type="expression" dxfId="5510" priority="383">
      <formula>AND($H7&lt;&gt;"",$I7&lt;&gt;"",$J7="")</formula>
    </cfRule>
    <cfRule type="expression" dxfId="5509" priority="384">
      <formula>AND($H7&lt;&gt;"",$I7="",$J7="")</formula>
    </cfRule>
  </conditionalFormatting>
  <conditionalFormatting sqref="AJ16:CF16">
    <cfRule type="expression" dxfId="5508" priority="379">
      <formula>AND($H16&lt;&gt;"",$I16&lt;&gt;"",$J16&lt;&gt;"")</formula>
    </cfRule>
    <cfRule type="expression" dxfId="5507" priority="380">
      <formula>AND($H16&lt;&gt;"",$I16&lt;&gt;"",$J16="")</formula>
    </cfRule>
    <cfRule type="expression" dxfId="5506" priority="381">
      <formula>AND($H16&lt;&gt;"",$I16="",$J16="")</formula>
    </cfRule>
  </conditionalFormatting>
  <conditionalFormatting sqref="AJ27:CF30">
    <cfRule type="expression" dxfId="5505" priority="376">
      <formula>AND($H27&lt;&gt;"",$I27&lt;&gt;"",$J27&lt;&gt;"")</formula>
    </cfRule>
    <cfRule type="expression" dxfId="5504" priority="377">
      <formula>AND($H27&lt;&gt;"",$I27&lt;&gt;"",$J27="")</formula>
    </cfRule>
    <cfRule type="expression" dxfId="5503" priority="378">
      <formula>AND($H27&lt;&gt;"",$I27="",$J27="")</formula>
    </cfRule>
  </conditionalFormatting>
  <conditionalFormatting sqref="AJ48:CF50 AJ56:CF56">
    <cfRule type="expression" dxfId="5502" priority="373">
      <formula>AND($H48&lt;&gt;"",$I48&lt;&gt;"",$J48&lt;&gt;"")</formula>
    </cfRule>
    <cfRule type="expression" dxfId="5501" priority="374">
      <formula>AND($H48&lt;&gt;"",$I48&lt;&gt;"",$J48="")</formula>
    </cfRule>
    <cfRule type="expression" dxfId="5500" priority="375">
      <formula>AND($H48&lt;&gt;"",$I48="",$J48="")</formula>
    </cfRule>
  </conditionalFormatting>
  <conditionalFormatting sqref="AJ51:CF54">
    <cfRule type="expression" dxfId="5499" priority="370">
      <formula>AND($H51&lt;&gt;"",$I51&lt;&gt;"",$J51&lt;&gt;"")</formula>
    </cfRule>
    <cfRule type="expression" dxfId="5498" priority="371">
      <formula>AND($H51&lt;&gt;"",$I51&lt;&gt;"",$J51="")</formula>
    </cfRule>
    <cfRule type="expression" dxfId="5497" priority="372">
      <formula>AND($H51&lt;&gt;"",$I51="",$J51="")</formula>
    </cfRule>
  </conditionalFormatting>
  <conditionalFormatting sqref="AJ41:CF41">
    <cfRule type="expression" dxfId="5496" priority="367">
      <formula>AND($H41&lt;&gt;"",$I41&lt;&gt;"",$J41&lt;&gt;"")</formula>
    </cfRule>
    <cfRule type="expression" dxfId="5495" priority="368">
      <formula>AND($H41&lt;&gt;"",$I41&lt;&gt;"",$J41="")</formula>
    </cfRule>
    <cfRule type="expression" dxfId="5494" priority="369">
      <formula>AND($H41&lt;&gt;"",$I41="",$J41="")</formula>
    </cfRule>
  </conditionalFormatting>
  <conditionalFormatting sqref="AJ42:CF42">
    <cfRule type="expression" dxfId="5493" priority="364">
      <formula>AND($H42&lt;&gt;"",$I42&lt;&gt;"",$J42&lt;&gt;"")</formula>
    </cfRule>
    <cfRule type="expression" dxfId="5492" priority="365">
      <formula>AND($H42&lt;&gt;"",$I42&lt;&gt;"",$J42="")</formula>
    </cfRule>
    <cfRule type="expression" dxfId="5491" priority="366">
      <formula>AND($H42&lt;&gt;"",$I42="",$J42="")</formula>
    </cfRule>
  </conditionalFormatting>
  <conditionalFormatting sqref="AJ77:CF77">
    <cfRule type="expression" dxfId="5490" priority="361">
      <formula>AND($H77&lt;&gt;"",$I77&lt;&gt;"",$J77&lt;&gt;"")</formula>
    </cfRule>
    <cfRule type="expression" dxfId="5489" priority="362">
      <formula>AND($H77&lt;&gt;"",$I77&lt;&gt;"",$J77="")</formula>
    </cfRule>
    <cfRule type="expression" dxfId="5488" priority="363">
      <formula>AND($H77&lt;&gt;"",$I77="",$J77="")</formula>
    </cfRule>
  </conditionalFormatting>
  <conditionalFormatting sqref="AJ78:CF79 AJ85:CF85">
    <cfRule type="expression" dxfId="5487" priority="358">
      <formula>AND($H78&lt;&gt;"",$I78&lt;&gt;"",$J78&lt;&gt;"")</formula>
    </cfRule>
    <cfRule type="expression" dxfId="5486" priority="359">
      <formula>AND($H78&lt;&gt;"",$I78&lt;&gt;"",$J78="")</formula>
    </cfRule>
    <cfRule type="expression" dxfId="5485" priority="360">
      <formula>AND($H78&lt;&gt;"",$I78="",$J78="")</formula>
    </cfRule>
  </conditionalFormatting>
  <conditionalFormatting sqref="AJ80:CF83">
    <cfRule type="expression" dxfId="5484" priority="355">
      <formula>AND($H80&lt;&gt;"",$I80&lt;&gt;"",$J80&lt;&gt;"")</formula>
    </cfRule>
    <cfRule type="expression" dxfId="5483" priority="356">
      <formula>AND($H80&lt;&gt;"",$I80&lt;&gt;"",$J80="")</formula>
    </cfRule>
    <cfRule type="expression" dxfId="5482" priority="357">
      <formula>AND($H80&lt;&gt;"",$I80="",$J80="")</formula>
    </cfRule>
  </conditionalFormatting>
  <conditionalFormatting sqref="AJ97:CF99">
    <cfRule type="expression" dxfId="5481" priority="352">
      <formula>AND($H97&lt;&gt;"",$I97&lt;&gt;"",$J97&lt;&gt;"")</formula>
    </cfRule>
    <cfRule type="expression" dxfId="5480" priority="353">
      <formula>AND($H97&lt;&gt;"",$I97&lt;&gt;"",$J97="")</formula>
    </cfRule>
    <cfRule type="expression" dxfId="5479" priority="354">
      <formula>AND($H97&lt;&gt;"",$I97="",$J97="")</formula>
    </cfRule>
  </conditionalFormatting>
  <conditionalFormatting sqref="AJ147:CF147">
    <cfRule type="expression" dxfId="5478" priority="322">
      <formula>AND($H147&lt;&gt;"",$I147&lt;&gt;"",$J147&lt;&gt;"")</formula>
    </cfRule>
    <cfRule type="expression" dxfId="5477" priority="323">
      <formula>AND($H147&lt;&gt;"",$I147&lt;&gt;"",$J147="")</formula>
    </cfRule>
    <cfRule type="expression" dxfId="5476" priority="324">
      <formula>AND($H147&lt;&gt;"",$I147="",$J147="")</formula>
    </cfRule>
  </conditionalFormatting>
  <conditionalFormatting sqref="AJ156:CF157 AJ138:CF138">
    <cfRule type="expression" dxfId="5475" priority="349">
      <formula>AND($H138&lt;&gt;"",$I138&lt;&gt;"",$J138&lt;&gt;"")</formula>
    </cfRule>
    <cfRule type="expression" dxfId="5474" priority="350">
      <formula>AND($H138&lt;&gt;"",$I138&lt;&gt;"",$J138="")</formula>
    </cfRule>
    <cfRule type="expression" dxfId="5473" priority="351">
      <formula>AND($H138&lt;&gt;"",$I138="",$J138="")</formula>
    </cfRule>
  </conditionalFormatting>
  <conditionalFormatting sqref="AJ140:CF140">
    <cfRule type="expression" dxfId="5472" priority="346">
      <formula>AND($H140&lt;&gt;"",$I140&lt;&gt;"",$J140&lt;&gt;"")</formula>
    </cfRule>
    <cfRule type="expression" dxfId="5471" priority="347">
      <formula>AND($H140&lt;&gt;"",$I140&lt;&gt;"",$J140="")</formula>
    </cfRule>
    <cfRule type="expression" dxfId="5470" priority="348">
      <formula>AND($H140&lt;&gt;"",$I140="",$J140="")</formula>
    </cfRule>
  </conditionalFormatting>
  <conditionalFormatting sqref="AJ125:CF125">
    <cfRule type="expression" dxfId="5469" priority="343">
      <formula>AND($H125&lt;&gt;"",$I125&lt;&gt;"",$J125&lt;&gt;"")</formula>
    </cfRule>
    <cfRule type="expression" dxfId="5468" priority="344">
      <formula>AND($H125&lt;&gt;"",$I125&lt;&gt;"",$J125="")</formula>
    </cfRule>
    <cfRule type="expression" dxfId="5467" priority="345">
      <formula>AND($H125&lt;&gt;"",$I125="",$J125="")</formula>
    </cfRule>
  </conditionalFormatting>
  <conditionalFormatting sqref="AJ141:CF141">
    <cfRule type="expression" dxfId="5466" priority="340">
      <formula>AND($H141&lt;&gt;"",$I141&lt;&gt;"",$J141&lt;&gt;"")</formula>
    </cfRule>
    <cfRule type="expression" dxfId="5465" priority="341">
      <formula>AND($H141&lt;&gt;"",$I141&lt;&gt;"",$J141="")</formula>
    </cfRule>
    <cfRule type="expression" dxfId="5464" priority="342">
      <formula>AND($H141&lt;&gt;"",$I141="",$J141="")</formula>
    </cfRule>
  </conditionalFormatting>
  <conditionalFormatting sqref="AJ143:CF143">
    <cfRule type="expression" dxfId="5463" priority="337">
      <formula>AND($H143&lt;&gt;"",$I143&lt;&gt;"",$J143&lt;&gt;"")</formula>
    </cfRule>
    <cfRule type="expression" dxfId="5462" priority="338">
      <formula>AND($H143&lt;&gt;"",$I143&lt;&gt;"",$J143="")</formula>
    </cfRule>
    <cfRule type="expression" dxfId="5461" priority="339">
      <formula>AND($H143&lt;&gt;"",$I143="",$J143="")</formula>
    </cfRule>
  </conditionalFormatting>
  <conditionalFormatting sqref="AJ128:CF128">
    <cfRule type="expression" dxfId="5460" priority="334">
      <formula>AND($H128&lt;&gt;"",$I128&lt;&gt;"",$J128&lt;&gt;"")</formula>
    </cfRule>
    <cfRule type="expression" dxfId="5459" priority="335">
      <formula>AND($H128&lt;&gt;"",$I128&lt;&gt;"",$J128="")</formula>
    </cfRule>
    <cfRule type="expression" dxfId="5458" priority="336">
      <formula>AND($H128&lt;&gt;"",$I128="",$J128="")</formula>
    </cfRule>
  </conditionalFormatting>
  <conditionalFormatting sqref="AJ144:CF144">
    <cfRule type="expression" dxfId="5457" priority="331">
      <formula>AND($H144&lt;&gt;"",$I144&lt;&gt;"",$J144&lt;&gt;"")</formula>
    </cfRule>
    <cfRule type="expression" dxfId="5456" priority="332">
      <formula>AND($H144&lt;&gt;"",$I144&lt;&gt;"",$J144="")</formula>
    </cfRule>
    <cfRule type="expression" dxfId="5455" priority="333">
      <formula>AND($H144&lt;&gt;"",$I144="",$J144="")</formula>
    </cfRule>
  </conditionalFormatting>
  <conditionalFormatting sqref="AJ146:CF146">
    <cfRule type="expression" dxfId="5454" priority="328">
      <formula>AND($H146&lt;&gt;"",$I146&lt;&gt;"",$J146&lt;&gt;"")</formula>
    </cfRule>
    <cfRule type="expression" dxfId="5453" priority="329">
      <formula>AND($H146&lt;&gt;"",$I146&lt;&gt;"",$J146="")</formula>
    </cfRule>
    <cfRule type="expression" dxfId="5452" priority="330">
      <formula>AND($H146&lt;&gt;"",$I146="",$J146="")</formula>
    </cfRule>
  </conditionalFormatting>
  <conditionalFormatting sqref="AJ131:CF131">
    <cfRule type="expression" dxfId="5451" priority="325">
      <formula>AND($H131&lt;&gt;"",$I131&lt;&gt;"",$J131&lt;&gt;"")</formula>
    </cfRule>
    <cfRule type="expression" dxfId="5450" priority="326">
      <formula>AND($H131&lt;&gt;"",$I131&lt;&gt;"",$J131="")</formula>
    </cfRule>
    <cfRule type="expression" dxfId="5449" priority="327">
      <formula>AND($H131&lt;&gt;"",$I131="",$J131="")</formula>
    </cfRule>
  </conditionalFormatting>
  <conditionalFormatting sqref="AJ149:CF149">
    <cfRule type="expression" dxfId="5448" priority="319">
      <formula>AND($H149&lt;&gt;"",$I149&lt;&gt;"",$J149&lt;&gt;"")</formula>
    </cfRule>
    <cfRule type="expression" dxfId="5447" priority="320">
      <formula>AND($H149&lt;&gt;"",$I149&lt;&gt;"",$J149="")</formula>
    </cfRule>
    <cfRule type="expression" dxfId="5446" priority="321">
      <formula>AND($H149&lt;&gt;"",$I149="",$J149="")</formula>
    </cfRule>
  </conditionalFormatting>
  <conditionalFormatting sqref="AJ134:CF134">
    <cfRule type="expression" dxfId="5445" priority="316">
      <formula>AND($H134&lt;&gt;"",$I134&lt;&gt;"",$J134&lt;&gt;"")</formula>
    </cfRule>
    <cfRule type="expression" dxfId="5444" priority="317">
      <formula>AND($H134&lt;&gt;"",$I134&lt;&gt;"",$J134="")</formula>
    </cfRule>
    <cfRule type="expression" dxfId="5443" priority="318">
      <formula>AND($H134&lt;&gt;"",$I134="",$J134="")</formula>
    </cfRule>
  </conditionalFormatting>
  <conditionalFormatting sqref="AJ150:CF150">
    <cfRule type="expression" dxfId="5442" priority="313">
      <formula>AND($H150&lt;&gt;"",$I150&lt;&gt;"",$J150&lt;&gt;"")</formula>
    </cfRule>
    <cfRule type="expression" dxfId="5441" priority="314">
      <formula>AND($H150&lt;&gt;"",$I150&lt;&gt;"",$J150="")</formula>
    </cfRule>
    <cfRule type="expression" dxfId="5440" priority="315">
      <formula>AND($H150&lt;&gt;"",$I150="",$J150="")</formula>
    </cfRule>
  </conditionalFormatting>
  <conditionalFormatting sqref="AJ152:CF152">
    <cfRule type="expression" dxfId="5439" priority="310">
      <formula>AND($H152&lt;&gt;"",$I152&lt;&gt;"",$J152&lt;&gt;"")</formula>
    </cfRule>
    <cfRule type="expression" dxfId="5438" priority="311">
      <formula>AND($H152&lt;&gt;"",$I152&lt;&gt;"",$J152="")</formula>
    </cfRule>
    <cfRule type="expression" dxfId="5437" priority="312">
      <formula>AND($H152&lt;&gt;"",$I152="",$J152="")</formula>
    </cfRule>
  </conditionalFormatting>
  <conditionalFormatting sqref="AJ195:CF195 AJ249:CF249 AJ251:CF251">
    <cfRule type="expression" dxfId="5436" priority="307">
      <formula>AND($H195&lt;&gt;"",$I195&lt;&gt;"",$J195&lt;&gt;"")</formula>
    </cfRule>
    <cfRule type="expression" dxfId="5435" priority="308">
      <formula>AND($H195&lt;&gt;"",$I195&lt;&gt;"",$J195="")</formula>
    </cfRule>
    <cfRule type="expression" dxfId="5434" priority="309">
      <formula>AND($H195&lt;&gt;"",$I195="",$J195="")</formula>
    </cfRule>
  </conditionalFormatting>
  <conditionalFormatting sqref="AJ158:CF159">
    <cfRule type="expression" dxfId="5433" priority="304">
      <formula>AND($H158&lt;&gt;"",$I158&lt;&gt;"",$J158&lt;&gt;"")</formula>
    </cfRule>
    <cfRule type="expression" dxfId="5432" priority="305">
      <formula>AND($H158&lt;&gt;"",$I158&lt;&gt;"",$J158="")</formula>
    </cfRule>
    <cfRule type="expression" dxfId="5431" priority="306">
      <formula>AND($H158&lt;&gt;"",$I158="",$J158="")</formula>
    </cfRule>
  </conditionalFormatting>
  <conditionalFormatting sqref="AJ176:CF176">
    <cfRule type="expression" dxfId="5430" priority="301">
      <formula>AND($H176&lt;&gt;"",$I176&lt;&gt;"",$J176&lt;&gt;"")</formula>
    </cfRule>
    <cfRule type="expression" dxfId="5429" priority="302">
      <formula>AND($H176&lt;&gt;"",$I176&lt;&gt;"",$J176="")</formula>
    </cfRule>
    <cfRule type="expression" dxfId="5428" priority="303">
      <formula>AND($H176&lt;&gt;"",$I176="",$J176="")</formula>
    </cfRule>
  </conditionalFormatting>
  <conditionalFormatting sqref="AJ178:CF178">
    <cfRule type="expression" dxfId="5427" priority="298">
      <formula>AND($H178&lt;&gt;"",$I178&lt;&gt;"",$J178&lt;&gt;"")</formula>
    </cfRule>
    <cfRule type="expression" dxfId="5426" priority="299">
      <formula>AND($H178&lt;&gt;"",$I178&lt;&gt;"",$J178="")</formula>
    </cfRule>
    <cfRule type="expression" dxfId="5425" priority="300">
      <formula>AND($H178&lt;&gt;"",$I178="",$J178="")</formula>
    </cfRule>
  </conditionalFormatting>
  <conditionalFormatting sqref="AJ162:CF162">
    <cfRule type="expression" dxfId="5424" priority="295">
      <formula>AND($H162&lt;&gt;"",$I162&lt;&gt;"",$J162&lt;&gt;"")</formula>
    </cfRule>
    <cfRule type="expression" dxfId="5423" priority="296">
      <formula>AND($H162&lt;&gt;"",$I162&lt;&gt;"",$J162="")</formula>
    </cfRule>
    <cfRule type="expression" dxfId="5422" priority="297">
      <formula>AND($H162&lt;&gt;"",$I162="",$J162="")</formula>
    </cfRule>
  </conditionalFormatting>
  <conditionalFormatting sqref="AJ179:CF179">
    <cfRule type="expression" dxfId="5421" priority="292">
      <formula>AND($H179&lt;&gt;"",$I179&lt;&gt;"",$J179&lt;&gt;"")</formula>
    </cfRule>
    <cfRule type="expression" dxfId="5420" priority="293">
      <formula>AND($H179&lt;&gt;"",$I179&lt;&gt;"",$J179="")</formula>
    </cfRule>
    <cfRule type="expression" dxfId="5419" priority="294">
      <formula>AND($H179&lt;&gt;"",$I179="",$J179="")</formula>
    </cfRule>
  </conditionalFormatting>
  <conditionalFormatting sqref="AJ181:CF181">
    <cfRule type="expression" dxfId="5418" priority="289">
      <formula>AND($H181&lt;&gt;"",$I181&lt;&gt;"",$J181&lt;&gt;"")</formula>
    </cfRule>
    <cfRule type="expression" dxfId="5417" priority="290">
      <formula>AND($H181&lt;&gt;"",$I181&lt;&gt;"",$J181="")</formula>
    </cfRule>
    <cfRule type="expression" dxfId="5416" priority="291">
      <formula>AND($H181&lt;&gt;"",$I181="",$J181="")</formula>
    </cfRule>
  </conditionalFormatting>
  <conditionalFormatting sqref="AJ165:CF165">
    <cfRule type="expression" dxfId="5415" priority="286">
      <formula>AND($H165&lt;&gt;"",$I165&lt;&gt;"",$J165&lt;&gt;"")</formula>
    </cfRule>
    <cfRule type="expression" dxfId="5414" priority="287">
      <formula>AND($H165&lt;&gt;"",$I165&lt;&gt;"",$J165="")</formula>
    </cfRule>
    <cfRule type="expression" dxfId="5413" priority="288">
      <formula>AND($H165&lt;&gt;"",$I165="",$J165="")</formula>
    </cfRule>
  </conditionalFormatting>
  <conditionalFormatting sqref="AJ182:CF182">
    <cfRule type="expression" dxfId="5412" priority="283">
      <formula>AND($H182&lt;&gt;"",$I182&lt;&gt;"",$J182&lt;&gt;"")</formula>
    </cfRule>
    <cfRule type="expression" dxfId="5411" priority="284">
      <formula>AND($H182&lt;&gt;"",$I182&lt;&gt;"",$J182="")</formula>
    </cfRule>
    <cfRule type="expression" dxfId="5410" priority="285">
      <formula>AND($H182&lt;&gt;"",$I182="",$J182="")</formula>
    </cfRule>
  </conditionalFormatting>
  <conditionalFormatting sqref="AJ184:CF184">
    <cfRule type="expression" dxfId="5409" priority="280">
      <formula>AND($H184&lt;&gt;"",$I184&lt;&gt;"",$J184&lt;&gt;"")</formula>
    </cfRule>
    <cfRule type="expression" dxfId="5408" priority="281">
      <formula>AND($H184&lt;&gt;"",$I184&lt;&gt;"",$J184="")</formula>
    </cfRule>
    <cfRule type="expression" dxfId="5407" priority="282">
      <formula>AND($H184&lt;&gt;"",$I184="",$J184="")</formula>
    </cfRule>
  </conditionalFormatting>
  <conditionalFormatting sqref="AJ168:CF168">
    <cfRule type="expression" dxfId="5406" priority="277">
      <formula>AND($H168&lt;&gt;"",$I168&lt;&gt;"",$J168&lt;&gt;"")</formula>
    </cfRule>
    <cfRule type="expression" dxfId="5405" priority="278">
      <formula>AND($H168&lt;&gt;"",$I168&lt;&gt;"",$J168="")</formula>
    </cfRule>
    <cfRule type="expression" dxfId="5404" priority="279">
      <formula>AND($H168&lt;&gt;"",$I168="",$J168="")</formula>
    </cfRule>
  </conditionalFormatting>
  <conditionalFormatting sqref="AJ185:CF185">
    <cfRule type="expression" dxfId="5403" priority="274">
      <formula>AND($H185&lt;&gt;"",$I185&lt;&gt;"",$J185&lt;&gt;"")</formula>
    </cfRule>
    <cfRule type="expression" dxfId="5402" priority="275">
      <formula>AND($H185&lt;&gt;"",$I185&lt;&gt;"",$J185="")</formula>
    </cfRule>
    <cfRule type="expression" dxfId="5401" priority="276">
      <formula>AND($H185&lt;&gt;"",$I185="",$J185="")</formula>
    </cfRule>
  </conditionalFormatting>
  <conditionalFormatting sqref="AJ187:CF187">
    <cfRule type="expression" dxfId="5400" priority="271">
      <formula>AND($H187&lt;&gt;"",$I187&lt;&gt;"",$J187&lt;&gt;"")</formula>
    </cfRule>
    <cfRule type="expression" dxfId="5399" priority="272">
      <formula>AND($H187&lt;&gt;"",$I187&lt;&gt;"",$J187="")</formula>
    </cfRule>
    <cfRule type="expression" dxfId="5398" priority="273">
      <formula>AND($H187&lt;&gt;"",$I187="",$J187="")</formula>
    </cfRule>
  </conditionalFormatting>
  <conditionalFormatting sqref="AJ171:CF171">
    <cfRule type="expression" dxfId="5397" priority="268">
      <formula>AND($H171&lt;&gt;"",$I171&lt;&gt;"",$J171&lt;&gt;"")</formula>
    </cfRule>
    <cfRule type="expression" dxfId="5396" priority="269">
      <formula>AND($H171&lt;&gt;"",$I171&lt;&gt;"",$J171="")</formula>
    </cfRule>
    <cfRule type="expression" dxfId="5395" priority="270">
      <formula>AND($H171&lt;&gt;"",$I171="",$J171="")</formula>
    </cfRule>
  </conditionalFormatting>
  <conditionalFormatting sqref="AJ188:CF188">
    <cfRule type="expression" dxfId="5394" priority="265">
      <formula>AND($H188&lt;&gt;"",$I188&lt;&gt;"",$J188&lt;&gt;"")</formula>
    </cfRule>
    <cfRule type="expression" dxfId="5393" priority="266">
      <formula>AND($H188&lt;&gt;"",$I188&lt;&gt;"",$J188="")</formula>
    </cfRule>
    <cfRule type="expression" dxfId="5392" priority="267">
      <formula>AND($H188&lt;&gt;"",$I188="",$J188="")</formula>
    </cfRule>
  </conditionalFormatting>
  <conditionalFormatting sqref="AJ190:CF190">
    <cfRule type="expression" dxfId="5391" priority="262">
      <formula>AND($H190&lt;&gt;"",$I190&lt;&gt;"",$J190&lt;&gt;"")</formula>
    </cfRule>
    <cfRule type="expression" dxfId="5390" priority="263">
      <formula>AND($H190&lt;&gt;"",$I190&lt;&gt;"",$J190="")</formula>
    </cfRule>
    <cfRule type="expression" dxfId="5389" priority="264">
      <formula>AND($H190&lt;&gt;"",$I190="",$J190="")</formula>
    </cfRule>
  </conditionalFormatting>
  <conditionalFormatting sqref="AJ192:CF192">
    <cfRule type="expression" dxfId="5388" priority="259">
      <formula>AND($H192&lt;&gt;"",$I192&lt;&gt;"",$J192&lt;&gt;"")</formula>
    </cfRule>
    <cfRule type="expression" dxfId="5387" priority="260">
      <formula>AND($H192&lt;&gt;"",$I192&lt;&gt;"",$J192="")</formula>
    </cfRule>
    <cfRule type="expression" dxfId="5386" priority="261">
      <formula>AND($H192&lt;&gt;"",$I192="",$J192="")</formula>
    </cfRule>
  </conditionalFormatting>
  <conditionalFormatting sqref="AJ175:CF175">
    <cfRule type="expression" dxfId="5385" priority="256">
      <formula>AND($H175&lt;&gt;"",$I175&lt;&gt;"",$J175&lt;&gt;"")</formula>
    </cfRule>
    <cfRule type="expression" dxfId="5384" priority="257">
      <formula>AND($H175&lt;&gt;"",$I175&lt;&gt;"",$J175="")</formula>
    </cfRule>
    <cfRule type="expression" dxfId="5383" priority="258">
      <formula>AND($H175&lt;&gt;"",$I175="",$J175="")</formula>
    </cfRule>
  </conditionalFormatting>
  <conditionalFormatting sqref="AJ216:CF218">
    <cfRule type="expression" dxfId="5382" priority="253">
      <formula>AND($H216&lt;&gt;"",$I216&lt;&gt;"",$J216&lt;&gt;"")</formula>
    </cfRule>
    <cfRule type="expression" dxfId="5381" priority="254">
      <formula>AND($H216&lt;&gt;"",$I216&lt;&gt;"",$J216="")</formula>
    </cfRule>
    <cfRule type="expression" dxfId="5380" priority="255">
      <formula>AND($H216&lt;&gt;"",$I216="",$J216="")</formula>
    </cfRule>
  </conditionalFormatting>
  <conditionalFormatting sqref="AJ223:CF223">
    <cfRule type="expression" dxfId="5379" priority="241">
      <formula>AND($H223&lt;&gt;"",$I223&lt;&gt;"",$J223&lt;&gt;"")</formula>
    </cfRule>
    <cfRule type="expression" dxfId="5378" priority="242">
      <formula>AND($H223&lt;&gt;"",$I223&lt;&gt;"",$J223="")</formula>
    </cfRule>
    <cfRule type="expression" dxfId="5377" priority="243">
      <formula>AND($H223&lt;&gt;"",$I223="",$J223="")</formula>
    </cfRule>
  </conditionalFormatting>
  <conditionalFormatting sqref="AJ219:CF222">
    <cfRule type="expression" dxfId="5376" priority="250">
      <formula>AND($H219&lt;&gt;"",$I219&lt;&gt;"",$J219&lt;&gt;"")</formula>
    </cfRule>
    <cfRule type="expression" dxfId="5375" priority="251">
      <formula>AND($H219&lt;&gt;"",$I219&lt;&gt;"",$J219="")</formula>
    </cfRule>
    <cfRule type="expression" dxfId="5374" priority="252">
      <formula>AND($H219&lt;&gt;"",$I219="",$J219="")</formula>
    </cfRule>
  </conditionalFormatting>
  <conditionalFormatting sqref="AJ214:CF214">
    <cfRule type="expression" dxfId="5373" priority="247">
      <formula>AND($H214&lt;&gt;"",$I214&lt;&gt;"",$J214&lt;&gt;"")</formula>
    </cfRule>
    <cfRule type="expression" dxfId="5372" priority="248">
      <formula>AND($H214&lt;&gt;"",$I214&lt;&gt;"",$J214="")</formula>
    </cfRule>
    <cfRule type="expression" dxfId="5371" priority="249">
      <formula>AND($H214&lt;&gt;"",$I214="",$J214="")</formula>
    </cfRule>
  </conditionalFormatting>
  <conditionalFormatting sqref="AJ215:CF215">
    <cfRule type="expression" dxfId="5370" priority="244">
      <formula>AND($H215&lt;&gt;"",$I215&lt;&gt;"",$J215&lt;&gt;"")</formula>
    </cfRule>
    <cfRule type="expression" dxfId="5369" priority="245">
      <formula>AND($H215&lt;&gt;"",$I215&lt;&gt;"",$J215="")</formula>
    </cfRule>
    <cfRule type="expression" dxfId="5368" priority="246">
      <formula>AND($H215&lt;&gt;"",$I215="",$J215="")</formula>
    </cfRule>
  </conditionalFormatting>
  <conditionalFormatting sqref="AJ227:CF230">
    <cfRule type="expression" dxfId="5367" priority="235">
      <formula>AND($H227&lt;&gt;"",$I227&lt;&gt;"",$J227&lt;&gt;"")</formula>
    </cfRule>
    <cfRule type="expression" dxfId="5366" priority="236">
      <formula>AND($H227&lt;&gt;"",$I227&lt;&gt;"",$J227="")</formula>
    </cfRule>
    <cfRule type="expression" dxfId="5365" priority="237">
      <formula>AND($H227&lt;&gt;"",$I227="",$J227="")</formula>
    </cfRule>
  </conditionalFormatting>
  <conditionalFormatting sqref="AJ225:CF226">
    <cfRule type="expression" dxfId="5364" priority="238">
      <formula>AND($H225&lt;&gt;"",$I225&lt;&gt;"",$J225&lt;&gt;"")</formula>
    </cfRule>
    <cfRule type="expression" dxfId="5363" priority="239">
      <formula>AND($H225&lt;&gt;"",$I225&lt;&gt;"",$J225="")</formula>
    </cfRule>
    <cfRule type="expression" dxfId="5362" priority="240">
      <formula>AND($H225&lt;&gt;"",$I225="",$J225="")</formula>
    </cfRule>
  </conditionalFormatting>
  <conditionalFormatting sqref="AJ232:CF233">
    <cfRule type="expression" dxfId="5361" priority="232">
      <formula>AND($H232&lt;&gt;"",$I232&lt;&gt;"",$J232&lt;&gt;"")</formula>
    </cfRule>
    <cfRule type="expression" dxfId="5360" priority="233">
      <formula>AND($H232&lt;&gt;"",$I232&lt;&gt;"",$J232="")</formula>
    </cfRule>
    <cfRule type="expression" dxfId="5359" priority="234">
      <formula>AND($H232&lt;&gt;"",$I232="",$J232="")</formula>
    </cfRule>
  </conditionalFormatting>
  <conditionalFormatting sqref="AJ236:CF236 AJ239:CF239 AJ242:CF242 AJ245:CF245">
    <cfRule type="expression" dxfId="5358" priority="229">
      <formula>AND($H236&lt;&gt;"",$I236&lt;&gt;"",$J236&lt;&gt;"")</formula>
    </cfRule>
    <cfRule type="expression" dxfId="5357" priority="230">
      <formula>AND($H236&lt;&gt;"",$I236&lt;&gt;"",$J236="")</formula>
    </cfRule>
    <cfRule type="expression" dxfId="5356" priority="231">
      <formula>AND($H236&lt;&gt;"",$I236="",$J236="")</formula>
    </cfRule>
  </conditionalFormatting>
  <conditionalFormatting sqref="AJ68:CF70 AJ76:CF76">
    <cfRule type="expression" dxfId="5355" priority="214">
      <formula>AND($H68&lt;&gt;"",$I68&lt;&gt;"",$J68&lt;&gt;"")</formula>
    </cfRule>
    <cfRule type="expression" dxfId="5354" priority="215">
      <formula>AND($H68&lt;&gt;"",$I68&lt;&gt;"",$J68="")</formula>
    </cfRule>
    <cfRule type="expression" dxfId="5353" priority="216">
      <formula>AND($H68&lt;&gt;"",$I68="",$J68="")</formula>
    </cfRule>
  </conditionalFormatting>
  <conditionalFormatting sqref="AJ252:CF252">
    <cfRule type="expression" dxfId="5352" priority="223">
      <formula>AND($H252&lt;&gt;"",$I252&lt;&gt;"",$J252&lt;&gt;"")</formula>
    </cfRule>
    <cfRule type="expression" dxfId="5351" priority="224">
      <formula>AND($H252&lt;&gt;"",$I252&lt;&gt;"",$J252="")</formula>
    </cfRule>
    <cfRule type="expression" dxfId="5350" priority="225">
      <formula>AND($H252&lt;&gt;"",$I252="",$J252="")</formula>
    </cfRule>
  </conditionalFormatting>
  <conditionalFormatting sqref="AJ250:CF250">
    <cfRule type="expression" dxfId="5349" priority="226">
      <formula>AND($H250&lt;&gt;"",$I250&lt;&gt;"",$J250&lt;&gt;"")</formula>
    </cfRule>
    <cfRule type="expression" dxfId="5348" priority="227">
      <formula>AND($H250&lt;&gt;"",$I250&lt;&gt;"",$J250="")</formula>
    </cfRule>
    <cfRule type="expression" dxfId="5347" priority="228">
      <formula>AND($H250&lt;&gt;"",$I250="",$J250="")</formula>
    </cfRule>
  </conditionalFormatting>
  <conditionalFormatting sqref="AJ66:CF66">
    <cfRule type="expression" dxfId="5346" priority="205">
      <formula>AND($H66&lt;&gt;"",$I66&lt;&gt;"",$J66&lt;&gt;"")</formula>
    </cfRule>
    <cfRule type="expression" dxfId="5345" priority="206">
      <formula>AND($H66&lt;&gt;"",$I66&lt;&gt;"",$J66="")</formula>
    </cfRule>
    <cfRule type="expression" dxfId="5344" priority="207">
      <formula>AND($H66&lt;&gt;"",$I66="",$J66="")</formula>
    </cfRule>
  </conditionalFormatting>
  <conditionalFormatting sqref="AJ57:CF59 AJ67:CF67">
    <cfRule type="expression" dxfId="5343" priority="220">
      <formula>AND($H57&lt;&gt;"",$I57&lt;&gt;"",$J57&lt;&gt;"")</formula>
    </cfRule>
    <cfRule type="expression" dxfId="5342" priority="221">
      <formula>AND($H57&lt;&gt;"",$I57&lt;&gt;"",$J57="")</formula>
    </cfRule>
    <cfRule type="expression" dxfId="5341" priority="222">
      <formula>AND($H57&lt;&gt;"",$I57="",$J57="")</formula>
    </cfRule>
  </conditionalFormatting>
  <conditionalFormatting sqref="AJ60:CF63">
    <cfRule type="expression" dxfId="5340" priority="217">
      <formula>AND($H60&lt;&gt;"",$I60&lt;&gt;"",$J60&lt;&gt;"")</formula>
    </cfRule>
    <cfRule type="expression" dxfId="5339" priority="218">
      <formula>AND($H60&lt;&gt;"",$I60&lt;&gt;"",$J60="")</formula>
    </cfRule>
    <cfRule type="expression" dxfId="5338" priority="219">
      <formula>AND($H60&lt;&gt;"",$I60="",$J60="")</formula>
    </cfRule>
  </conditionalFormatting>
  <conditionalFormatting sqref="AJ65:CF65">
    <cfRule type="expression" dxfId="5337" priority="208">
      <formula>AND($H65&lt;&gt;"",$I65&lt;&gt;"",$J65&lt;&gt;"")</formula>
    </cfRule>
    <cfRule type="expression" dxfId="5336" priority="209">
      <formula>AND($H65&lt;&gt;"",$I65&lt;&gt;"",$J65="")</formula>
    </cfRule>
    <cfRule type="expression" dxfId="5335" priority="210">
      <formula>AND($H65&lt;&gt;"",$I65="",$J65="")</formula>
    </cfRule>
  </conditionalFormatting>
  <conditionalFormatting sqref="AJ255:CF255">
    <cfRule type="expression" dxfId="5334" priority="182">
      <formula>AND($H255&lt;&gt;"",$I255&lt;&gt;"",$J255&lt;&gt;"")</formula>
    </cfRule>
    <cfRule type="expression" dxfId="5333" priority="183">
      <formula>AND($H255&lt;&gt;"",$I255&lt;&gt;"",$J255="")</formula>
    </cfRule>
    <cfRule type="expression" dxfId="5332" priority="184">
      <formula>AND($H255&lt;&gt;"",$I255="",$J255="")</formula>
    </cfRule>
  </conditionalFormatting>
  <conditionalFormatting sqref="AJ71:CF74">
    <cfRule type="expression" dxfId="5331" priority="211">
      <formula>AND($H71&lt;&gt;"",$I71&lt;&gt;"",$J71&lt;&gt;"")</formula>
    </cfRule>
    <cfRule type="expression" dxfId="5330" priority="212">
      <formula>AND($H71&lt;&gt;"",$I71&lt;&gt;"",$J71="")</formula>
    </cfRule>
    <cfRule type="expression" dxfId="5329" priority="213">
      <formula>AND($H71&lt;&gt;"",$I71="",$J71="")</formula>
    </cfRule>
  </conditionalFormatting>
  <conditionalFormatting sqref="AJ120:CF120">
    <cfRule type="expression" dxfId="5328" priority="199">
      <formula>AND($H120&lt;&gt;"",$I120&lt;&gt;"",$J120&lt;&gt;"")</formula>
    </cfRule>
    <cfRule type="expression" dxfId="5327" priority="200">
      <formula>AND($H120&lt;&gt;"",$I120&lt;&gt;"",$J120="")</formula>
    </cfRule>
    <cfRule type="expression" dxfId="5326" priority="201">
      <formula>AND($H120&lt;&gt;"",$I120="",$J120="")</formula>
    </cfRule>
  </conditionalFormatting>
  <conditionalFormatting sqref="AJ196:CF197 AJ200:CF200">
    <cfRule type="expression" dxfId="5325" priority="187">
      <formula>AND($H196&lt;&gt;"",$I196&lt;&gt;"",$J196&lt;&gt;"")</formula>
    </cfRule>
    <cfRule type="expression" dxfId="5324" priority="188">
      <formula>AND($H196&lt;&gt;"",$I196&lt;&gt;"",$J196="")</formula>
    </cfRule>
    <cfRule type="expression" dxfId="5323" priority="189">
      <formula>AND($H196&lt;&gt;"",$I196="",$J196="")</formula>
    </cfRule>
  </conditionalFormatting>
  <conditionalFormatting sqref="AJ260:CF260 AJ267:CF267">
    <cfRule type="expression" dxfId="5322" priority="173">
      <formula>AND($H260&lt;&gt;"",$I260&lt;&gt;"",$J260&lt;&gt;"")</formula>
    </cfRule>
    <cfRule type="expression" dxfId="5321" priority="174">
      <formula>AND($H260&lt;&gt;"",$I260&lt;&gt;"",$J260="")</formula>
    </cfRule>
    <cfRule type="expression" dxfId="5320" priority="175">
      <formula>AND($H260&lt;&gt;"",$I260="",$J260="")</formula>
    </cfRule>
  </conditionalFormatting>
  <conditionalFormatting sqref="AJ116:CF118">
    <cfRule type="expression" dxfId="5319" priority="202">
      <formula>AND($H116&lt;&gt;"",$I116&lt;&gt;"",$J116&lt;&gt;"")</formula>
    </cfRule>
    <cfRule type="expression" dxfId="5318" priority="203">
      <formula>AND($H116&lt;&gt;"",$I116&lt;&gt;"",$J116="")</formula>
    </cfRule>
    <cfRule type="expression" dxfId="5317" priority="204">
      <formula>AND($H116&lt;&gt;"",$I116="",$J116="")</formula>
    </cfRule>
  </conditionalFormatting>
  <conditionalFormatting sqref="AJ113:CF115">
    <cfRule type="expression" dxfId="5316" priority="196">
      <formula>AND($H113&lt;&gt;"",$I113&lt;&gt;"",$J113&lt;&gt;"")</formula>
    </cfRule>
    <cfRule type="expression" dxfId="5315" priority="197">
      <formula>AND($H113&lt;&gt;"",$I113&lt;&gt;"",$J113="")</formula>
    </cfRule>
    <cfRule type="expression" dxfId="5314" priority="198">
      <formula>AND($H113&lt;&gt;"",$I113="",$J113="")</formula>
    </cfRule>
  </conditionalFormatting>
  <conditionalFormatting sqref="AJ203:CF203 AJ206:CF206 AJ209:CF209">
    <cfRule type="expression" dxfId="5313" priority="193">
      <formula>AND($H203&lt;&gt;"",$I203&lt;&gt;"",$J203&lt;&gt;"")</formula>
    </cfRule>
    <cfRule type="expression" dxfId="5312" priority="194">
      <formula>AND($H203&lt;&gt;"",$I203&lt;&gt;"",$J203="")</formula>
    </cfRule>
    <cfRule type="expression" dxfId="5311" priority="195">
      <formula>AND($H203&lt;&gt;"",$I203="",$J203="")</formula>
    </cfRule>
  </conditionalFormatting>
  <conditionalFormatting sqref="AJ213:CF213">
    <cfRule type="expression" dxfId="5310" priority="190">
      <formula>AND($H213&lt;&gt;"",$I213&lt;&gt;"",$J213&lt;&gt;"")</formula>
    </cfRule>
    <cfRule type="expression" dxfId="5309" priority="191">
      <formula>AND($H213&lt;&gt;"",$I213&lt;&gt;"",$J213="")</formula>
    </cfRule>
    <cfRule type="expression" dxfId="5308" priority="192">
      <formula>AND($H213&lt;&gt;"",$I213="",$J213="")</formula>
    </cfRule>
  </conditionalFormatting>
  <conditionalFormatting sqref="AJ252:CF252">
    <cfRule type="cellIs" dxfId="5307" priority="185" operator="greaterThan">
      <formula>0</formula>
    </cfRule>
    <cfRule type="cellIs" dxfId="5306" priority="186" operator="lessThan">
      <formula>0</formula>
    </cfRule>
  </conditionalFormatting>
  <conditionalFormatting sqref="AJ256:CF256 AJ258:CF258">
    <cfRule type="expression" dxfId="5305" priority="179">
      <formula>AND($H256&lt;&gt;"",$I256&lt;&gt;"",$J256&lt;&gt;"")</formula>
    </cfRule>
    <cfRule type="expression" dxfId="5304" priority="180">
      <formula>AND($H256&lt;&gt;"",$I256&lt;&gt;"",$J256="")</formula>
    </cfRule>
    <cfRule type="expression" dxfId="5303" priority="181">
      <formula>AND($H256&lt;&gt;"",$I256="",$J256="")</formula>
    </cfRule>
  </conditionalFormatting>
  <conditionalFormatting sqref="AJ259:CF259">
    <cfRule type="expression" dxfId="5302" priority="176">
      <formula>AND($H259&lt;&gt;"",$I259&lt;&gt;"",$J259&lt;&gt;"")</formula>
    </cfRule>
    <cfRule type="expression" dxfId="5301" priority="177">
      <formula>AND($H259&lt;&gt;"",$I259&lt;&gt;"",$J259="")</formula>
    </cfRule>
    <cfRule type="expression" dxfId="5300" priority="178">
      <formula>AND($H259&lt;&gt;"",$I259="",$J259="")</formula>
    </cfRule>
  </conditionalFormatting>
  <conditionalFormatting sqref="AJ257:CF257">
    <cfRule type="expression" dxfId="5299" priority="170">
      <formula>AND($H257&lt;&gt;"",$I257&lt;&gt;"",$J257&lt;&gt;"")</formula>
    </cfRule>
    <cfRule type="expression" dxfId="5298" priority="171">
      <formula>AND($H257&lt;&gt;"",$I257&lt;&gt;"",$J257="")</formula>
    </cfRule>
    <cfRule type="expression" dxfId="5297" priority="172">
      <formula>AND($H257&lt;&gt;"",$I257="",$J257="")</formula>
    </cfRule>
  </conditionalFormatting>
  <conditionalFormatting sqref="AJ262:CF262">
    <cfRule type="expression" dxfId="5296" priority="164">
      <formula>AND($H262&lt;&gt;"",$I262&lt;&gt;"",$J262&lt;&gt;"")</formula>
    </cfRule>
    <cfRule type="expression" dxfId="5295" priority="165">
      <formula>AND($H262&lt;&gt;"",$I262&lt;&gt;"",$J262="")</formula>
    </cfRule>
    <cfRule type="expression" dxfId="5294" priority="166">
      <formula>AND($H262&lt;&gt;"",$I262="",$J262="")</formula>
    </cfRule>
  </conditionalFormatting>
  <conditionalFormatting sqref="AJ261:CF261">
    <cfRule type="expression" dxfId="5293" priority="167">
      <formula>AND($H261&lt;&gt;"",$I261&lt;&gt;"",$J261&lt;&gt;"")</formula>
    </cfRule>
    <cfRule type="expression" dxfId="5292" priority="168">
      <formula>AND($H261&lt;&gt;"",$I261&lt;&gt;"",$J261="")</formula>
    </cfRule>
    <cfRule type="expression" dxfId="5291" priority="169">
      <formula>AND($H261&lt;&gt;"",$I261="",$J261="")</formula>
    </cfRule>
  </conditionalFormatting>
  <conditionalFormatting sqref="AJ263:CF263">
    <cfRule type="expression" dxfId="5290" priority="161">
      <formula>AND($H263&lt;&gt;"",$I263&lt;&gt;"",$J263&lt;&gt;"")</formula>
    </cfRule>
    <cfRule type="expression" dxfId="5289" priority="162">
      <formula>AND($H263&lt;&gt;"",$I263&lt;&gt;"",$J263="")</formula>
    </cfRule>
    <cfRule type="expression" dxfId="5288" priority="163">
      <formula>AND($H263&lt;&gt;"",$I263="",$J263="")</formula>
    </cfRule>
  </conditionalFormatting>
  <conditionalFormatting sqref="AJ265:CF265">
    <cfRule type="expression" dxfId="5287" priority="155">
      <formula>AND($H265&lt;&gt;"",$I265&lt;&gt;"",$J265&lt;&gt;"")</formula>
    </cfRule>
    <cfRule type="expression" dxfId="5286" priority="156">
      <formula>AND($H265&lt;&gt;"",$I265&lt;&gt;"",$J265="")</formula>
    </cfRule>
    <cfRule type="expression" dxfId="5285" priority="157">
      <formula>AND($H265&lt;&gt;"",$I265="",$J265="")</formula>
    </cfRule>
  </conditionalFormatting>
  <conditionalFormatting sqref="AJ264:CF264">
    <cfRule type="expression" dxfId="5284" priority="158">
      <formula>AND($H264&lt;&gt;"",$I264&lt;&gt;"",$J264&lt;&gt;"")</formula>
    </cfRule>
    <cfRule type="expression" dxfId="5283" priority="159">
      <formula>AND($H264&lt;&gt;"",$I264&lt;&gt;"",$J264="")</formula>
    </cfRule>
    <cfRule type="expression" dxfId="5282" priority="160">
      <formula>AND($H264&lt;&gt;"",$I264="",$J264="")</formula>
    </cfRule>
  </conditionalFormatting>
  <conditionalFormatting sqref="AJ266:CF266">
    <cfRule type="expression" dxfId="5281" priority="152">
      <formula>AND($H266&lt;&gt;"",$I266&lt;&gt;"",$J266&lt;&gt;"")</formula>
    </cfRule>
    <cfRule type="expression" dxfId="5280" priority="153">
      <formula>AND($H266&lt;&gt;"",$I266&lt;&gt;"",$J266="")</formula>
    </cfRule>
    <cfRule type="expression" dxfId="5279" priority="154">
      <formula>AND($H266&lt;&gt;"",$I266="",$J266="")</formula>
    </cfRule>
  </conditionalFormatting>
  <conditionalFormatting sqref="AJ254:CF254">
    <cfRule type="expression" dxfId="5278" priority="149">
      <formula>AND($H254&lt;&gt;"",$I254&lt;&gt;"",$J254&lt;&gt;"")</formula>
    </cfRule>
    <cfRule type="expression" dxfId="5277" priority="150">
      <formula>AND($H254&lt;&gt;"",$I254&lt;&gt;"",$J254="")</formula>
    </cfRule>
    <cfRule type="expression" dxfId="5276" priority="151">
      <formula>AND($H254&lt;&gt;"",$I254="",$J254="")</formula>
    </cfRule>
  </conditionalFormatting>
  <conditionalFormatting sqref="AJ254:CF254">
    <cfRule type="cellIs" dxfId="5275" priority="148" operator="notEqual">
      <formula>0</formula>
    </cfRule>
  </conditionalFormatting>
  <conditionalFormatting sqref="AJ269:CF269">
    <cfRule type="expression" dxfId="5274" priority="145">
      <formula>AND($H269&lt;&gt;"",$I269&lt;&gt;"",$J269&lt;&gt;"")</formula>
    </cfRule>
    <cfRule type="expression" dxfId="5273" priority="146">
      <formula>AND($H269&lt;&gt;"",$I269&lt;&gt;"",$J269="")</formula>
    </cfRule>
    <cfRule type="expression" dxfId="5272" priority="147">
      <formula>AND($H269&lt;&gt;"",$I269="",$J269="")</formula>
    </cfRule>
  </conditionalFormatting>
  <conditionalFormatting sqref="AJ270:CF273">
    <cfRule type="expression" dxfId="5271" priority="142">
      <formula>AND($H270&lt;&gt;"",$I270&lt;&gt;"",$J270&lt;&gt;"")</formula>
    </cfRule>
    <cfRule type="expression" dxfId="5270" priority="143">
      <formula>AND($H270&lt;&gt;"",$I270&lt;&gt;"",$J270="")</formula>
    </cfRule>
    <cfRule type="expression" dxfId="5269" priority="144">
      <formula>AND($H270&lt;&gt;"",$I270="",$J270="")</formula>
    </cfRule>
  </conditionalFormatting>
  <conditionalFormatting sqref="AJ274:CF277">
    <cfRule type="expression" dxfId="5268" priority="139">
      <formula>AND($H274&lt;&gt;"",$I274&lt;&gt;"",$J274&lt;&gt;"")</formula>
    </cfRule>
    <cfRule type="expression" dxfId="5267" priority="140">
      <formula>AND($H274&lt;&gt;"",$I274&lt;&gt;"",$J274="")</formula>
    </cfRule>
    <cfRule type="expression" dxfId="5266" priority="141">
      <formula>AND($H274&lt;&gt;"",$I274="",$J274="")</formula>
    </cfRule>
  </conditionalFormatting>
  <conditionalFormatting sqref="AJ280:CF280">
    <cfRule type="expression" dxfId="5265" priority="136">
      <formula>AND($H280&lt;&gt;"",$I280&lt;&gt;"",$J280&lt;&gt;"")</formula>
    </cfRule>
    <cfRule type="expression" dxfId="5264" priority="137">
      <formula>AND($H280&lt;&gt;"",$I280&lt;&gt;"",$J280="")</formula>
    </cfRule>
    <cfRule type="expression" dxfId="5263" priority="138">
      <formula>AND($H280&lt;&gt;"",$I280="",$J280="")</formula>
    </cfRule>
  </conditionalFormatting>
  <conditionalFormatting sqref="AJ287:CF290">
    <cfRule type="expression" dxfId="5262" priority="133">
      <formula>AND($H287&lt;&gt;"",$I287&lt;&gt;"",$J287&lt;&gt;"")</formula>
    </cfRule>
    <cfRule type="expression" dxfId="5261" priority="134">
      <formula>AND($H287&lt;&gt;"",$I287&lt;&gt;"",$J287="")</formula>
    </cfRule>
    <cfRule type="expression" dxfId="5260" priority="135">
      <formula>AND($H287&lt;&gt;"",$I287="",$J287="")</formula>
    </cfRule>
  </conditionalFormatting>
  <conditionalFormatting sqref="AJ296:CF296">
    <cfRule type="expression" dxfId="5259" priority="130">
      <formula>AND($H296&lt;&gt;"",$I296&lt;&gt;"",$J296&lt;&gt;"")</formula>
    </cfRule>
    <cfRule type="expression" dxfId="5258" priority="131">
      <formula>AND($H296&lt;&gt;"",$I296&lt;&gt;"",$J296="")</formula>
    </cfRule>
    <cfRule type="expression" dxfId="5257" priority="132">
      <formula>AND($H296&lt;&gt;"",$I296="",$J296="")</formula>
    </cfRule>
  </conditionalFormatting>
  <conditionalFormatting sqref="AJ303:CF303">
    <cfRule type="expression" dxfId="5256" priority="127">
      <formula>AND($H303&lt;&gt;"",$I303&lt;&gt;"",$J303&lt;&gt;"")</formula>
    </cfRule>
    <cfRule type="expression" dxfId="5255" priority="128">
      <formula>AND($H303&lt;&gt;"",$I303&lt;&gt;"",$J303="")</formula>
    </cfRule>
    <cfRule type="expression" dxfId="5254" priority="129">
      <formula>AND($H303&lt;&gt;"",$I303="",$J303="")</formula>
    </cfRule>
  </conditionalFormatting>
  <conditionalFormatting sqref="AJ304:CF305">
    <cfRule type="expression" dxfId="5253" priority="124">
      <formula>AND($H304&lt;&gt;"",$I304&lt;&gt;"",$J304&lt;&gt;"")</formula>
    </cfRule>
    <cfRule type="expression" dxfId="5252" priority="125">
      <formula>AND($H304&lt;&gt;"",$I304&lt;&gt;"",$J304="")</formula>
    </cfRule>
    <cfRule type="expression" dxfId="5251" priority="126">
      <formula>AND($H304&lt;&gt;"",$I304="",$J304="")</formula>
    </cfRule>
  </conditionalFormatting>
  <conditionalFormatting sqref="AJ308:CF308">
    <cfRule type="expression" dxfId="5250" priority="121">
      <formula>AND($H308&lt;&gt;"",$I308&lt;&gt;"",$J308&lt;&gt;"")</formula>
    </cfRule>
    <cfRule type="expression" dxfId="5249" priority="122">
      <formula>AND($H308&lt;&gt;"",$I308&lt;&gt;"",$J308="")</formula>
    </cfRule>
    <cfRule type="expression" dxfId="5248" priority="123">
      <formula>AND($H308&lt;&gt;"",$I308="",$J308="")</formula>
    </cfRule>
  </conditionalFormatting>
  <conditionalFormatting sqref="AJ311:CF311">
    <cfRule type="expression" dxfId="5247" priority="118">
      <formula>AND($H311&lt;&gt;"",$I311&lt;&gt;"",$J311&lt;&gt;"")</formula>
    </cfRule>
    <cfRule type="expression" dxfId="5246" priority="119">
      <formula>AND($H311&lt;&gt;"",$I311&lt;&gt;"",$J311="")</formula>
    </cfRule>
    <cfRule type="expression" dxfId="5245" priority="120">
      <formula>AND($H311&lt;&gt;"",$I311="",$J311="")</formula>
    </cfRule>
  </conditionalFormatting>
  <conditionalFormatting sqref="AJ314:CF314">
    <cfRule type="expression" dxfId="5244" priority="115">
      <formula>AND($H314&lt;&gt;"",$I314&lt;&gt;"",$J314&lt;&gt;"")</formula>
    </cfRule>
    <cfRule type="expression" dxfId="5243" priority="116">
      <formula>AND($H314&lt;&gt;"",$I314&lt;&gt;"",$J314="")</formula>
    </cfRule>
    <cfRule type="expression" dxfId="5242" priority="117">
      <formula>AND($H314&lt;&gt;"",$I314="",$J314="")</formula>
    </cfRule>
  </conditionalFormatting>
  <conditionalFormatting sqref="AJ317:CF317">
    <cfRule type="expression" dxfId="5241" priority="112">
      <formula>AND($H317&lt;&gt;"",$I317&lt;&gt;"",$J317&lt;&gt;"")</formula>
    </cfRule>
    <cfRule type="expression" dxfId="5240" priority="113">
      <formula>AND($H317&lt;&gt;"",$I317&lt;&gt;"",$J317="")</formula>
    </cfRule>
    <cfRule type="expression" dxfId="5239" priority="114">
      <formula>AND($H317&lt;&gt;"",$I317="",$J317="")</formula>
    </cfRule>
  </conditionalFormatting>
  <conditionalFormatting sqref="AJ324:CF324">
    <cfRule type="expression" dxfId="5238" priority="109">
      <formula>AND($H324&lt;&gt;"",$I324&lt;&gt;"",$J324&lt;&gt;"")</formula>
    </cfRule>
    <cfRule type="expression" dxfId="5237" priority="110">
      <formula>AND($H324&lt;&gt;"",$I324&lt;&gt;"",$J324="")</formula>
    </cfRule>
    <cfRule type="expression" dxfId="5236" priority="111">
      <formula>AND($H324&lt;&gt;"",$I324="",$J324="")</formula>
    </cfRule>
  </conditionalFormatting>
  <conditionalFormatting sqref="AJ326:CF326">
    <cfRule type="expression" dxfId="5235" priority="106">
      <formula>AND($H326&lt;&gt;"",$I326&lt;&gt;"",$J326&lt;&gt;"")</formula>
    </cfRule>
    <cfRule type="expression" dxfId="5234" priority="107">
      <formula>AND($H326&lt;&gt;"",$I326&lt;&gt;"",$J326="")</formula>
    </cfRule>
    <cfRule type="expression" dxfId="5233" priority="108">
      <formula>AND($H326&lt;&gt;"",$I326="",$J326="")</formula>
    </cfRule>
  </conditionalFormatting>
  <conditionalFormatting sqref="AJ326:CF326">
    <cfRule type="cellIs" dxfId="5232" priority="104" operator="greaterThan">
      <formula>0</formula>
    </cfRule>
    <cfRule type="cellIs" dxfId="5231" priority="105" operator="lessThan">
      <formula>0</formula>
    </cfRule>
  </conditionalFormatting>
  <conditionalFormatting sqref="AJ322:CF322">
    <cfRule type="expression" dxfId="5230" priority="101">
      <formula>AND($H322&lt;&gt;"",$I322&lt;&gt;"",$J322&lt;&gt;"")</formula>
    </cfRule>
    <cfRule type="expression" dxfId="5229" priority="102">
      <formula>AND($H322&lt;&gt;"",$I322&lt;&gt;"",$J322="")</formula>
    </cfRule>
    <cfRule type="expression" dxfId="5228" priority="103">
      <formula>AND($H322&lt;&gt;"",$I322="",$J322="")</formula>
    </cfRule>
  </conditionalFormatting>
  <conditionalFormatting sqref="AJ329:CF329">
    <cfRule type="expression" dxfId="5227" priority="98">
      <formula>AND($H329&lt;&gt;"",$I329&lt;&gt;"",$J329&lt;&gt;"")</formula>
    </cfRule>
    <cfRule type="expression" dxfId="5226" priority="99">
      <formula>AND($H329&lt;&gt;"",$I329&lt;&gt;"",$J329="")</formula>
    </cfRule>
    <cfRule type="expression" dxfId="5225" priority="100">
      <formula>AND($H329&lt;&gt;"",$I329="",$J329="")</formula>
    </cfRule>
  </conditionalFormatting>
  <conditionalFormatting sqref="AJ338:CF338 AJ346:CF346">
    <cfRule type="expression" dxfId="5224" priority="89">
      <formula>AND($H338&lt;&gt;"",$I338&lt;&gt;"",$J338&lt;&gt;"")</formula>
    </cfRule>
    <cfRule type="expression" dxfId="5223" priority="90">
      <formula>AND($H338&lt;&gt;"",$I338&lt;&gt;"",$J338="")</formula>
    </cfRule>
    <cfRule type="expression" dxfId="5222" priority="91">
      <formula>AND($H338&lt;&gt;"",$I338="",$J338="")</formula>
    </cfRule>
  </conditionalFormatting>
  <conditionalFormatting sqref="AJ331:CF331 AJ336:CF336">
    <cfRule type="expression" dxfId="5221" priority="95">
      <formula>AND($H331&lt;&gt;"",$I331&lt;&gt;"",$J331&lt;&gt;"")</formula>
    </cfRule>
    <cfRule type="expression" dxfId="5220" priority="96">
      <formula>AND($H331&lt;&gt;"",$I331&lt;&gt;"",$J331="")</formula>
    </cfRule>
    <cfRule type="expression" dxfId="5219" priority="97">
      <formula>AND($H331&lt;&gt;"",$I331="",$J331="")</formula>
    </cfRule>
  </conditionalFormatting>
  <conditionalFormatting sqref="AJ337:CF337">
    <cfRule type="expression" dxfId="5218" priority="92">
      <formula>AND($H337&lt;&gt;"",$I337&lt;&gt;"",$J337&lt;&gt;"")</formula>
    </cfRule>
    <cfRule type="expression" dxfId="5217" priority="93">
      <formula>AND($H337&lt;&gt;"",$I337&lt;&gt;"",$J337="")</formula>
    </cfRule>
    <cfRule type="expression" dxfId="5216" priority="94">
      <formula>AND($H337&lt;&gt;"",$I337="",$J337="")</formula>
    </cfRule>
  </conditionalFormatting>
  <conditionalFormatting sqref="AJ335:CF335">
    <cfRule type="expression" dxfId="5215" priority="86">
      <formula>AND($H335&lt;&gt;"",$I335&lt;&gt;"",$J335&lt;&gt;"")</formula>
    </cfRule>
    <cfRule type="expression" dxfId="5214" priority="87">
      <formula>AND($H335&lt;&gt;"",$I335&lt;&gt;"",$J335="")</formula>
    </cfRule>
    <cfRule type="expression" dxfId="5213" priority="88">
      <formula>AND($H335&lt;&gt;"",$I335="",$J335="")</formula>
    </cfRule>
  </conditionalFormatting>
  <conditionalFormatting sqref="AJ341:CF341">
    <cfRule type="expression" dxfId="5212" priority="80">
      <formula>AND($H341&lt;&gt;"",$I341&lt;&gt;"",$J341&lt;&gt;"")</formula>
    </cfRule>
    <cfRule type="expression" dxfId="5211" priority="81">
      <formula>AND($H341&lt;&gt;"",$I341&lt;&gt;"",$J341="")</formula>
    </cfRule>
    <cfRule type="expression" dxfId="5210" priority="82">
      <formula>AND($H341&lt;&gt;"",$I341="",$J341="")</formula>
    </cfRule>
  </conditionalFormatting>
  <conditionalFormatting sqref="AJ340:CF340">
    <cfRule type="expression" dxfId="5209" priority="83">
      <formula>AND($H340&lt;&gt;"",$I340&lt;&gt;"",$J340&lt;&gt;"")</formula>
    </cfRule>
    <cfRule type="expression" dxfId="5208" priority="84">
      <formula>AND($H340&lt;&gt;"",$I340&lt;&gt;"",$J340="")</formula>
    </cfRule>
    <cfRule type="expression" dxfId="5207" priority="85">
      <formula>AND($H340&lt;&gt;"",$I340="",$J340="")</formula>
    </cfRule>
  </conditionalFormatting>
  <conditionalFormatting sqref="AJ342:CF342">
    <cfRule type="expression" dxfId="5206" priority="77">
      <formula>AND($H342&lt;&gt;"",$I342&lt;&gt;"",$J342&lt;&gt;"")</formula>
    </cfRule>
    <cfRule type="expression" dxfId="5205" priority="78">
      <formula>AND($H342&lt;&gt;"",$I342&lt;&gt;"",$J342="")</formula>
    </cfRule>
    <cfRule type="expression" dxfId="5204" priority="79">
      <formula>AND($H342&lt;&gt;"",$I342="",$J342="")</formula>
    </cfRule>
  </conditionalFormatting>
  <conditionalFormatting sqref="AJ344:CF344">
    <cfRule type="expression" dxfId="5203" priority="71">
      <formula>AND($H344&lt;&gt;"",$I344&lt;&gt;"",$J344&lt;&gt;"")</formula>
    </cfRule>
    <cfRule type="expression" dxfId="5202" priority="72">
      <formula>AND($H344&lt;&gt;"",$I344&lt;&gt;"",$J344="")</formula>
    </cfRule>
    <cfRule type="expression" dxfId="5201" priority="73">
      <formula>AND($H344&lt;&gt;"",$I344="",$J344="")</formula>
    </cfRule>
  </conditionalFormatting>
  <conditionalFormatting sqref="AJ343:CF343">
    <cfRule type="expression" dxfId="5200" priority="74">
      <formula>AND($H343&lt;&gt;"",$I343&lt;&gt;"",$J343&lt;&gt;"")</formula>
    </cfRule>
    <cfRule type="expression" dxfId="5199" priority="75">
      <formula>AND($H343&lt;&gt;"",$I343&lt;&gt;"",$J343="")</formula>
    </cfRule>
    <cfRule type="expression" dxfId="5198" priority="76">
      <formula>AND($H343&lt;&gt;"",$I343="",$J343="")</formula>
    </cfRule>
  </conditionalFormatting>
  <conditionalFormatting sqref="AJ345:CF345">
    <cfRule type="expression" dxfId="5197" priority="68">
      <formula>AND($H345&lt;&gt;"",$I345&lt;&gt;"",$J345&lt;&gt;"")</formula>
    </cfRule>
    <cfRule type="expression" dxfId="5196" priority="69">
      <formula>AND($H345&lt;&gt;"",$I345&lt;&gt;"",$J345="")</formula>
    </cfRule>
    <cfRule type="expression" dxfId="5195" priority="70">
      <formula>AND($H345&lt;&gt;"",$I345="",$J345="")</formula>
    </cfRule>
  </conditionalFormatting>
  <conditionalFormatting sqref="AJ328:CF328">
    <cfRule type="expression" dxfId="5194" priority="65">
      <formula>AND($H328&lt;&gt;"",$I328&lt;&gt;"",$J328&lt;&gt;"")</formula>
    </cfRule>
    <cfRule type="expression" dxfId="5193" priority="66">
      <formula>AND($H328&lt;&gt;"",$I328&lt;&gt;"",$J328="")</formula>
    </cfRule>
    <cfRule type="expression" dxfId="5192" priority="67">
      <formula>AND($H328&lt;&gt;"",$I328="",$J328="")</formula>
    </cfRule>
  </conditionalFormatting>
  <conditionalFormatting sqref="AJ328:CF328">
    <cfRule type="cellIs" dxfId="5191" priority="64" operator="notEqual">
      <formula>0</formula>
    </cfRule>
  </conditionalFormatting>
  <conditionalFormatting sqref="AJ330:CF330">
    <cfRule type="expression" dxfId="5190" priority="61">
      <formula>AND($H330&lt;&gt;"",$I330&lt;&gt;"",$J330&lt;&gt;"")</formula>
    </cfRule>
    <cfRule type="expression" dxfId="5189" priority="62">
      <formula>AND($H330&lt;&gt;"",$I330&lt;&gt;"",$J330="")</formula>
    </cfRule>
    <cfRule type="expression" dxfId="5188" priority="63">
      <formula>AND($H330&lt;&gt;"",$I330="",$J330="")</formula>
    </cfRule>
  </conditionalFormatting>
  <conditionalFormatting sqref="AJ339:CF339">
    <cfRule type="expression" dxfId="5187" priority="58">
      <formula>AND($H339&lt;&gt;"",$I339&lt;&gt;"",$J339&lt;&gt;"")</formula>
    </cfRule>
    <cfRule type="expression" dxfId="5186" priority="59">
      <formula>AND($H339&lt;&gt;"",$I339&lt;&gt;"",$J339="")</formula>
    </cfRule>
    <cfRule type="expression" dxfId="5185" priority="60">
      <formula>AND($H339&lt;&gt;"",$I339="",$J339="")</formula>
    </cfRule>
  </conditionalFormatting>
  <conditionalFormatting sqref="AJ332:CF332">
    <cfRule type="expression" dxfId="5184" priority="55">
      <formula>AND($H332&lt;&gt;"",$I332&lt;&gt;"",$J332&lt;&gt;"")</formula>
    </cfRule>
    <cfRule type="expression" dxfId="5183" priority="56">
      <formula>AND($H332&lt;&gt;"",$I332&lt;&gt;"",$J332="")</formula>
    </cfRule>
    <cfRule type="expression" dxfId="5182" priority="57">
      <formula>AND($H332&lt;&gt;"",$I332="",$J332="")</formula>
    </cfRule>
  </conditionalFormatting>
  <conditionalFormatting sqref="AJ333:CF334">
    <cfRule type="expression" dxfId="5181" priority="52">
      <formula>AND($H333&lt;&gt;"",$I333&lt;&gt;"",$J333&lt;&gt;"")</formula>
    </cfRule>
    <cfRule type="expression" dxfId="5180" priority="53">
      <formula>AND($H333&lt;&gt;"",$I333&lt;&gt;"",$J333="")</formula>
    </cfRule>
    <cfRule type="expression" dxfId="5179" priority="54">
      <formula>AND($H333&lt;&gt;"",$I333="",$J333="")</formula>
    </cfRule>
  </conditionalFormatting>
  <conditionalFormatting sqref="H45:J45">
    <cfRule type="expression" dxfId="5178" priority="49">
      <formula>AND($H45&lt;&gt;"",$I45&lt;&gt;"",$J45&lt;&gt;"")</formula>
    </cfRule>
    <cfRule type="expression" dxfId="5177" priority="50">
      <formula>AND($H45&lt;&gt;"",$I45&lt;&gt;"",$J45="")</formula>
    </cfRule>
    <cfRule type="expression" dxfId="5176" priority="51">
      <formula>AND($H45&lt;&gt;"",$I45="",$J45="")</formula>
    </cfRule>
  </conditionalFormatting>
  <conditionalFormatting sqref="U45 X45:Z45">
    <cfRule type="expression" dxfId="5175" priority="46">
      <formula>AND($H45&lt;&gt;"",$I45&lt;&gt;"",$J45&lt;&gt;"")</formula>
    </cfRule>
    <cfRule type="expression" dxfId="5174" priority="47">
      <formula>AND($H45&lt;&gt;"",$I45&lt;&gt;"",$J45="")</formula>
    </cfRule>
    <cfRule type="expression" dxfId="5173" priority="48">
      <formula>AND($H45&lt;&gt;"",$I45="",$J45="")</formula>
    </cfRule>
  </conditionalFormatting>
  <conditionalFormatting sqref="H45">
    <cfRule type="expression" dxfId="5172" priority="45">
      <formula>AND($H45&lt;&gt;"",$I45&lt;&gt;"")</formula>
    </cfRule>
  </conditionalFormatting>
  <conditionalFormatting sqref="I45">
    <cfRule type="expression" dxfId="5171" priority="44">
      <formula>AND($I45&lt;&gt;"",$J45&lt;&gt;"")</formula>
    </cfRule>
  </conditionalFormatting>
  <conditionalFormatting sqref="A45">
    <cfRule type="containsBlanks" dxfId="5170" priority="43">
      <formula>LEN(TRIM(A45))=0</formula>
    </cfRule>
  </conditionalFormatting>
  <conditionalFormatting sqref="AA45:AB45">
    <cfRule type="expression" dxfId="5169" priority="40">
      <formula>AND($H45&lt;&gt;"",$I45&lt;&gt;"",$J45&lt;&gt;"")</formula>
    </cfRule>
    <cfRule type="expression" dxfId="5168" priority="41">
      <formula>AND($H45&lt;&gt;"",$I45&lt;&gt;"",$J45="")</formula>
    </cfRule>
    <cfRule type="expression" dxfId="5167" priority="42">
      <formula>AND($H45&lt;&gt;"",$I45="",$J45="")</formula>
    </cfRule>
  </conditionalFormatting>
  <conditionalFormatting sqref="AC45:AD45">
    <cfRule type="expression" dxfId="5166" priority="37">
      <formula>AND($H45&lt;&gt;"",$I45&lt;&gt;"",$J45&lt;&gt;"")</formula>
    </cfRule>
    <cfRule type="expression" dxfId="5165" priority="38">
      <formula>AND($H45&lt;&gt;"",$I45&lt;&gt;"",$J45="")</formula>
    </cfRule>
    <cfRule type="expression" dxfId="5164" priority="39">
      <formula>AND($H45&lt;&gt;"",$I45="",$J45="")</formula>
    </cfRule>
  </conditionalFormatting>
  <conditionalFormatting sqref="AE45:AH45">
    <cfRule type="expression" dxfId="5163" priority="34">
      <formula>AND($H45&lt;&gt;"",$I45&lt;&gt;"",$J45&lt;&gt;"")</formula>
    </cfRule>
    <cfRule type="expression" dxfId="5162" priority="35">
      <formula>AND($H45&lt;&gt;"",$I45&lt;&gt;"",$J45="")</formula>
    </cfRule>
    <cfRule type="expression" dxfId="5161" priority="36">
      <formula>AND($H45&lt;&gt;"",$I45="",$J45="")</formula>
    </cfRule>
  </conditionalFormatting>
  <conditionalFormatting sqref="AI45">
    <cfRule type="expression" dxfId="5160" priority="31">
      <formula>AND($H45&lt;&gt;"",$I45&lt;&gt;"",$J45&lt;&gt;"")</formula>
    </cfRule>
    <cfRule type="expression" dxfId="5159" priority="32">
      <formula>AND($H45&lt;&gt;"",$I45&lt;&gt;"",$J45="")</formula>
    </cfRule>
    <cfRule type="expression" dxfId="5158" priority="33">
      <formula>AND($H45&lt;&gt;"",$I45="",$J45="")</formula>
    </cfRule>
  </conditionalFormatting>
  <conditionalFormatting sqref="H46:J46">
    <cfRule type="expression" dxfId="5157" priority="28">
      <formula>AND($H46&lt;&gt;"",$I46&lt;&gt;"",$J46&lt;&gt;"")</formula>
    </cfRule>
    <cfRule type="expression" dxfId="5156" priority="29">
      <formula>AND($H46&lt;&gt;"",$I46&lt;&gt;"",$J46="")</formula>
    </cfRule>
    <cfRule type="expression" dxfId="5155" priority="30">
      <formula>AND($H46&lt;&gt;"",$I46="",$J46="")</formula>
    </cfRule>
  </conditionalFormatting>
  <conditionalFormatting sqref="X46:Z46 U46">
    <cfRule type="expression" dxfId="5154" priority="25">
      <formula>AND($H46&lt;&gt;"",$I46&lt;&gt;"",$J46&lt;&gt;"")</formula>
    </cfRule>
    <cfRule type="expression" dxfId="5153" priority="26">
      <formula>AND($H46&lt;&gt;"",$I46&lt;&gt;"",$J46="")</formula>
    </cfRule>
    <cfRule type="expression" dxfId="5152" priority="27">
      <formula>AND($H46&lt;&gt;"",$I46="",$J46="")</formula>
    </cfRule>
  </conditionalFormatting>
  <conditionalFormatting sqref="H46">
    <cfRule type="expression" dxfId="5151" priority="24">
      <formula>AND($H46&lt;&gt;"",$I46&lt;&gt;"")</formula>
    </cfRule>
  </conditionalFormatting>
  <conditionalFormatting sqref="I46">
    <cfRule type="expression" dxfId="5150" priority="23">
      <formula>AND($I46&lt;&gt;"",$J46&lt;&gt;"")</formula>
    </cfRule>
  </conditionalFormatting>
  <conditionalFormatting sqref="A46">
    <cfRule type="containsBlanks" dxfId="5149" priority="22">
      <formula>LEN(TRIM(A46))=0</formula>
    </cfRule>
  </conditionalFormatting>
  <conditionalFormatting sqref="AA46:AB46">
    <cfRule type="expression" dxfId="5148" priority="19">
      <formula>AND($H46&lt;&gt;"",$I46&lt;&gt;"",$J46&lt;&gt;"")</formula>
    </cfRule>
    <cfRule type="expression" dxfId="5147" priority="20">
      <formula>AND($H46&lt;&gt;"",$I46&lt;&gt;"",$J46="")</formula>
    </cfRule>
    <cfRule type="expression" dxfId="5146" priority="21">
      <formula>AND($H46&lt;&gt;"",$I46="",$J46="")</formula>
    </cfRule>
  </conditionalFormatting>
  <conditionalFormatting sqref="AC46:AD46">
    <cfRule type="expression" dxfId="5145" priority="16">
      <formula>AND($H46&lt;&gt;"",$I46&lt;&gt;"",$J46&lt;&gt;"")</formula>
    </cfRule>
    <cfRule type="expression" dxfId="5144" priority="17">
      <formula>AND($H46&lt;&gt;"",$I46&lt;&gt;"",$J46="")</formula>
    </cfRule>
    <cfRule type="expression" dxfId="5143" priority="18">
      <formula>AND($H46&lt;&gt;"",$I46="",$J46="")</formula>
    </cfRule>
  </conditionalFormatting>
  <conditionalFormatting sqref="AE46:AH46">
    <cfRule type="expression" dxfId="5142" priority="13">
      <formula>AND($H46&lt;&gt;"",$I46&lt;&gt;"",$J46&lt;&gt;"")</formula>
    </cfRule>
    <cfRule type="expression" dxfId="5141" priority="14">
      <formula>AND($H46&lt;&gt;"",$I46&lt;&gt;"",$J46="")</formula>
    </cfRule>
    <cfRule type="expression" dxfId="5140" priority="15">
      <formula>AND($H46&lt;&gt;"",$I46="",$J46="")</formula>
    </cfRule>
  </conditionalFormatting>
  <conditionalFormatting sqref="AI46">
    <cfRule type="expression" dxfId="5139" priority="10">
      <formula>AND($H46&lt;&gt;"",$I46&lt;&gt;"",$J46&lt;&gt;"")</formula>
    </cfRule>
    <cfRule type="expression" dxfId="5138" priority="11">
      <formula>AND($H46&lt;&gt;"",$I46&lt;&gt;"",$J46="")</formula>
    </cfRule>
    <cfRule type="expression" dxfId="5137" priority="12">
      <formula>AND($H46&lt;&gt;"",$I46="",$J46="")</formula>
    </cfRule>
  </conditionalFormatting>
  <conditionalFormatting sqref="AJ45:CF45">
    <cfRule type="expression" dxfId="5136" priority="7">
      <formula>AND($H45&lt;&gt;"",$I45&lt;&gt;"",$J45&lt;&gt;"")</formula>
    </cfRule>
    <cfRule type="expression" dxfId="5135" priority="8">
      <formula>AND($H45&lt;&gt;"",$I45&lt;&gt;"",$J45="")</formula>
    </cfRule>
    <cfRule type="expression" dxfId="5134" priority="9">
      <formula>AND($H45&lt;&gt;"",$I45="",$J45="")</formula>
    </cfRule>
  </conditionalFormatting>
  <conditionalFormatting sqref="AJ46:CF46">
    <cfRule type="expression" dxfId="5133" priority="4">
      <formula>AND($H46&lt;&gt;"",$I46&lt;&gt;"",$J46&lt;&gt;"")</formula>
    </cfRule>
    <cfRule type="expression" dxfId="5132" priority="5">
      <formula>AND($H46&lt;&gt;"",$I46&lt;&gt;"",$J46="")</formula>
    </cfRule>
    <cfRule type="expression" dxfId="5131" priority="6">
      <formula>AND($H46&lt;&gt;"",$I46="",$J46="")</formula>
    </cfRule>
  </conditionalFormatting>
  <conditionalFormatting sqref="J10">
    <cfRule type="expression" dxfId="17" priority="1">
      <formula>AND($H10&lt;&gt;"",$I10&lt;&gt;"",$J10&lt;&gt;"")</formula>
    </cfRule>
    <cfRule type="expression" dxfId="16" priority="2">
      <formula>AND($H10&lt;&gt;"",$I10&lt;&gt;"",$J10="")</formula>
    </cfRule>
    <cfRule type="expression" dxfId="15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  <x14:dataValidation type="list" allowBlank="1" showInputMessage="1" showErrorMessage="1">
          <x14:formula1>
            <xm:f>INDIRECT(INDEX(Lists!$5:$5,1,SUMIFS(Lists!$1:$1,Lists!$4:$4,$J21)))</xm:f>
          </x14:formula1>
          <xm:sqref>P21 P306 P309 P312 P315 P318</xm:sqref>
        </x14:dataValidation>
        <x14:dataValidation type="list" allowBlank="1" showInputMessage="1" showErrorMessage="1">
          <x14:formula1>
            <xm:f>INDIRECT(INDEX(Lists!$5:$5,1,SUMIFS(Lists!$1:$1,Lists!$4:$4,$H12)))</xm:f>
          </x14:formula1>
          <xm:sqref>P12 P14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330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C8" sqref="C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251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44958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44986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45017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45047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45078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45108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45139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45170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45200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45231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45261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45292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45323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45352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45383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45413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45444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45474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45505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45536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45566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45597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45627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45658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45689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45717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45748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45778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45809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45839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45870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45901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45931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45962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45992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46023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46054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46082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46113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46143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46174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46204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46235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46266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46296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46327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46357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46388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46419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46447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46478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46508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46539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46569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46600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46631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46661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46692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46722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46753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76"/>
      <c r="P6" s="102" t="str">
        <f>Model!P6</f>
        <v>месяц</v>
      </c>
      <c r="U6" s="25">
        <f ca="1">X6</f>
        <v>44958</v>
      </c>
      <c r="X6" s="25">
        <f ca="1">IF(OR($P$6="",$P$6=0,$P$7="",$P$7=0,$P$8="",$P$7&lt;1),"",
IF(X$8="","",
IF(X$8=1,EOMONTH($P$7,-1)+1,W7+1)))</f>
        <v>44958</v>
      </c>
      <c r="Y6" s="25">
        <f t="shared" ref="Y6:AI6" ca="1" si="0">IF(OR($P$6="",$P$6=0,$P$7="",$P$7=0,$P$8="",$P$7&lt;1),"",
IF(Y$8="","",
IF(Y$8=1,EOMONTH($P$7,-1)+1,X7+1)))</f>
        <v>44986</v>
      </c>
      <c r="Z6" s="25">
        <f t="shared" ca="1" si="0"/>
        <v>45017</v>
      </c>
      <c r="AA6" s="25">
        <f t="shared" ca="1" si="0"/>
        <v>45047</v>
      </c>
      <c r="AB6" s="25">
        <f t="shared" ca="1" si="0"/>
        <v>45078</v>
      </c>
      <c r="AC6" s="25">
        <f t="shared" ca="1" si="0"/>
        <v>45108</v>
      </c>
      <c r="AD6" s="25">
        <f t="shared" ca="1" si="0"/>
        <v>45139</v>
      </c>
      <c r="AE6" s="25">
        <f t="shared" ca="1" si="0"/>
        <v>45170</v>
      </c>
      <c r="AF6" s="25">
        <f t="shared" ca="1" si="0"/>
        <v>45200</v>
      </c>
      <c r="AG6" s="25">
        <f t="shared" ca="1" si="0"/>
        <v>45231</v>
      </c>
      <c r="AH6" s="25">
        <f t="shared" ca="1" si="0"/>
        <v>45261</v>
      </c>
      <c r="AI6" s="25">
        <f t="shared" ca="1" si="0"/>
        <v>45292</v>
      </c>
      <c r="AJ6" s="25">
        <f t="shared" ref="AJ6" ca="1" si="1">IF(OR($P$6="",$P$6=0,$P$7="",$P$7=0,$P$8="",$P$7&lt;1),"",
IF(AJ$8="","",
IF(AJ$8=1,EOMONTH($P$7,-1)+1,AI7+1)))</f>
        <v>45323</v>
      </c>
      <c r="AK6" s="25">
        <f t="shared" ref="AK6" ca="1" si="2">IF(OR($P$6="",$P$6=0,$P$7="",$P$7=0,$P$8="",$P$7&lt;1),"",
IF(AK$8="","",
IF(AK$8=1,EOMONTH($P$7,-1)+1,AJ7+1)))</f>
        <v>45352</v>
      </c>
      <c r="AL6" s="25">
        <f t="shared" ref="AL6" ca="1" si="3">IF(OR($P$6="",$P$6=0,$P$7="",$P$7=0,$P$8="",$P$7&lt;1),"",
IF(AL$8="","",
IF(AL$8=1,EOMONTH($P$7,-1)+1,AK7+1)))</f>
        <v>45383</v>
      </c>
      <c r="AM6" s="25">
        <f t="shared" ref="AM6" ca="1" si="4">IF(OR($P$6="",$P$6=0,$P$7="",$P$7=0,$P$8="",$P$7&lt;1),"",
IF(AM$8="","",
IF(AM$8=1,EOMONTH($P$7,-1)+1,AL7+1)))</f>
        <v>45413</v>
      </c>
      <c r="AN6" s="25">
        <f t="shared" ref="AN6" ca="1" si="5">IF(OR($P$6="",$P$6=0,$P$7="",$P$7=0,$P$8="",$P$7&lt;1),"",
IF(AN$8="","",
IF(AN$8=1,EOMONTH($P$7,-1)+1,AM7+1)))</f>
        <v>45444</v>
      </c>
      <c r="AO6" s="25">
        <f t="shared" ref="AO6" ca="1" si="6">IF(OR($P$6="",$P$6=0,$P$7="",$P$7=0,$P$8="",$P$7&lt;1),"",
IF(AO$8="","",
IF(AO$8=1,EOMONTH($P$7,-1)+1,AN7+1)))</f>
        <v>45474</v>
      </c>
      <c r="AP6" s="25">
        <f t="shared" ref="AP6" ca="1" si="7">IF(OR($P$6="",$P$6=0,$P$7="",$P$7=0,$P$8="",$P$7&lt;1),"",
IF(AP$8="","",
IF(AP$8=1,EOMONTH($P$7,-1)+1,AO7+1)))</f>
        <v>45505</v>
      </c>
      <c r="AQ6" s="25">
        <f t="shared" ref="AQ6" ca="1" si="8">IF(OR($P$6="",$P$6=0,$P$7="",$P$7=0,$P$8="",$P$7&lt;1),"",
IF(AQ$8="","",
IF(AQ$8=1,EOMONTH($P$7,-1)+1,AP7+1)))</f>
        <v>45536</v>
      </c>
      <c r="AR6" s="25">
        <f t="shared" ref="AR6" ca="1" si="9">IF(OR($P$6="",$P$6=0,$P$7="",$P$7=0,$P$8="",$P$7&lt;1),"",
IF(AR$8="","",
IF(AR$8=1,EOMONTH($P$7,-1)+1,AQ7+1)))</f>
        <v>45566</v>
      </c>
      <c r="AS6" s="25">
        <f t="shared" ref="AS6" ca="1" si="10">IF(OR($P$6="",$P$6=0,$P$7="",$P$7=0,$P$8="",$P$7&lt;1),"",
IF(AS$8="","",
IF(AS$8=1,EOMONTH($P$7,-1)+1,AR7+1)))</f>
        <v>45597</v>
      </c>
      <c r="AT6" s="25">
        <f t="shared" ref="AT6" ca="1" si="11">IF(OR($P$6="",$P$6=0,$P$7="",$P$7=0,$P$8="",$P$7&lt;1),"",
IF(AT$8="","",
IF(AT$8=1,EOMONTH($P$7,-1)+1,AS7+1)))</f>
        <v>45627</v>
      </c>
      <c r="AU6" s="25">
        <f t="shared" ref="AU6" ca="1" si="12">IF(OR($P$6="",$P$6=0,$P$7="",$P$7=0,$P$8="",$P$7&lt;1),"",
IF(AU$8="","",
IF(AU$8=1,EOMONTH($P$7,-1)+1,AT7+1)))</f>
        <v>45658</v>
      </c>
      <c r="AV6" s="25">
        <f t="shared" ref="AV6" ca="1" si="13">IF(OR($P$6="",$P$6=0,$P$7="",$P$7=0,$P$8="",$P$7&lt;1),"",
IF(AV$8="","",
IF(AV$8=1,EOMONTH($P$7,-1)+1,AU7+1)))</f>
        <v>45689</v>
      </c>
      <c r="AW6" s="25">
        <f t="shared" ref="AW6" ca="1" si="14">IF(OR($P$6="",$P$6=0,$P$7="",$P$7=0,$P$8="",$P$7&lt;1),"",
IF(AW$8="","",
IF(AW$8=1,EOMONTH($P$7,-1)+1,AV7+1)))</f>
        <v>45717</v>
      </c>
      <c r="AX6" s="25">
        <f t="shared" ref="AX6" ca="1" si="15">IF(OR($P$6="",$P$6=0,$P$7="",$P$7=0,$P$8="",$P$7&lt;1),"",
IF(AX$8="","",
IF(AX$8=1,EOMONTH($P$7,-1)+1,AW7+1)))</f>
        <v>45748</v>
      </c>
      <c r="AY6" s="25">
        <f t="shared" ref="AY6" ca="1" si="16">IF(OR($P$6="",$P$6=0,$P$7="",$P$7=0,$P$8="",$P$7&lt;1),"",
IF(AY$8="","",
IF(AY$8=1,EOMONTH($P$7,-1)+1,AX7+1)))</f>
        <v>45778</v>
      </c>
      <c r="AZ6" s="25">
        <f t="shared" ref="AZ6" ca="1" si="17">IF(OR($P$6="",$P$6=0,$P$7="",$P$7=0,$P$8="",$P$7&lt;1),"",
IF(AZ$8="","",
IF(AZ$8=1,EOMONTH($P$7,-1)+1,AY7+1)))</f>
        <v>45809</v>
      </c>
      <c r="BA6" s="25">
        <f t="shared" ref="BA6" ca="1" si="18">IF(OR($P$6="",$P$6=0,$P$7="",$P$7=0,$P$8="",$P$7&lt;1),"",
IF(BA$8="","",
IF(BA$8=1,EOMONTH($P$7,-1)+1,AZ7+1)))</f>
        <v>45839</v>
      </c>
      <c r="BB6" s="25">
        <f t="shared" ref="BB6" ca="1" si="19">IF(OR($P$6="",$P$6=0,$P$7="",$P$7=0,$P$8="",$P$7&lt;1),"",
IF(BB$8="","",
IF(BB$8=1,EOMONTH($P$7,-1)+1,BA7+1)))</f>
        <v>45870</v>
      </c>
      <c r="BC6" s="25">
        <f t="shared" ref="BC6" ca="1" si="20">IF(OR($P$6="",$P$6=0,$P$7="",$P$7=0,$P$8="",$P$7&lt;1),"",
IF(BC$8="","",
IF(BC$8=1,EOMONTH($P$7,-1)+1,BB7+1)))</f>
        <v>45901</v>
      </c>
      <c r="BD6" s="25">
        <f t="shared" ref="BD6" ca="1" si="21">IF(OR($P$6="",$P$6=0,$P$7="",$P$7=0,$P$8="",$P$7&lt;1),"",
IF(BD$8="","",
IF(BD$8=1,EOMONTH($P$7,-1)+1,BC7+1)))</f>
        <v>45931</v>
      </c>
      <c r="BE6" s="25">
        <f t="shared" ref="BE6" ca="1" si="22">IF(OR($P$6="",$P$6=0,$P$7="",$P$7=0,$P$8="",$P$7&lt;1),"",
IF(BE$8="","",
IF(BE$8=1,EOMONTH($P$7,-1)+1,BD7+1)))</f>
        <v>45962</v>
      </c>
      <c r="BF6" s="25">
        <f t="shared" ref="BF6" ca="1" si="23">IF(OR($P$6="",$P$6=0,$P$7="",$P$7=0,$P$8="",$P$7&lt;1),"",
IF(BF$8="","",
IF(BF$8=1,EOMONTH($P$7,-1)+1,BE7+1)))</f>
        <v>45992</v>
      </c>
      <c r="BG6" s="25">
        <f t="shared" ref="BG6" ca="1" si="24">IF(OR($P$6="",$P$6=0,$P$7="",$P$7=0,$P$8="",$P$7&lt;1),"",
IF(BG$8="","",
IF(BG$8=1,EOMONTH($P$7,-1)+1,BF7+1)))</f>
        <v>46023</v>
      </c>
      <c r="BH6" s="25">
        <f t="shared" ref="BH6" ca="1" si="25">IF(OR($P$6="",$P$6=0,$P$7="",$P$7=0,$P$8="",$P$7&lt;1),"",
IF(BH$8="","",
IF(BH$8=1,EOMONTH($P$7,-1)+1,BG7+1)))</f>
        <v>46054</v>
      </c>
      <c r="BI6" s="25">
        <f t="shared" ref="BI6" ca="1" si="26">IF(OR($P$6="",$P$6=0,$P$7="",$P$7=0,$P$8="",$P$7&lt;1),"",
IF(BI$8="","",
IF(BI$8=1,EOMONTH($P$7,-1)+1,BH7+1)))</f>
        <v>46082</v>
      </c>
      <c r="BJ6" s="25">
        <f t="shared" ref="BJ6" ca="1" si="27">IF(OR($P$6="",$P$6=0,$P$7="",$P$7=0,$P$8="",$P$7&lt;1),"",
IF(BJ$8="","",
IF(BJ$8=1,EOMONTH($P$7,-1)+1,BI7+1)))</f>
        <v>46113</v>
      </c>
      <c r="BK6" s="25">
        <f t="shared" ref="BK6" ca="1" si="28">IF(OR($P$6="",$P$6=0,$P$7="",$P$7=0,$P$8="",$P$7&lt;1),"",
IF(BK$8="","",
IF(BK$8=1,EOMONTH($P$7,-1)+1,BJ7+1)))</f>
        <v>46143</v>
      </c>
      <c r="BL6" s="25">
        <f t="shared" ref="BL6" ca="1" si="29">IF(OR($P$6="",$P$6=0,$P$7="",$P$7=0,$P$8="",$P$7&lt;1),"",
IF(BL$8="","",
IF(BL$8=1,EOMONTH($P$7,-1)+1,BK7+1)))</f>
        <v>46174</v>
      </c>
      <c r="BM6" s="25">
        <f t="shared" ref="BM6" ca="1" si="30">IF(OR($P$6="",$P$6=0,$P$7="",$P$7=0,$P$8="",$P$7&lt;1),"",
IF(BM$8="","",
IF(BM$8=1,EOMONTH($P$7,-1)+1,BL7+1)))</f>
        <v>46204</v>
      </c>
      <c r="BN6" s="25">
        <f t="shared" ref="BN6" ca="1" si="31">IF(OR($P$6="",$P$6=0,$P$7="",$P$7=0,$P$8="",$P$7&lt;1),"",
IF(BN$8="","",
IF(BN$8=1,EOMONTH($P$7,-1)+1,BM7+1)))</f>
        <v>46235</v>
      </c>
      <c r="BO6" s="25">
        <f t="shared" ref="BO6" ca="1" si="32">IF(OR($P$6="",$P$6=0,$P$7="",$P$7=0,$P$8="",$P$7&lt;1),"",
IF(BO$8="","",
IF(BO$8=1,EOMONTH($P$7,-1)+1,BN7+1)))</f>
        <v>46266</v>
      </c>
      <c r="BP6" s="25">
        <f t="shared" ref="BP6" ca="1" si="33">IF(OR($P$6="",$P$6=0,$P$7="",$P$7=0,$P$8="",$P$7&lt;1),"",
IF(BP$8="","",
IF(BP$8=1,EOMONTH($P$7,-1)+1,BO7+1)))</f>
        <v>46296</v>
      </c>
      <c r="BQ6" s="25">
        <f t="shared" ref="BQ6" ca="1" si="34">IF(OR($P$6="",$P$6=0,$P$7="",$P$7=0,$P$8="",$P$7&lt;1),"",
IF(BQ$8="","",
IF(BQ$8=1,EOMONTH($P$7,-1)+1,BP7+1)))</f>
        <v>46327</v>
      </c>
      <c r="BR6" s="25">
        <f t="shared" ref="BR6" ca="1" si="35">IF(OR($P$6="",$P$6=0,$P$7="",$P$7=0,$P$8="",$P$7&lt;1),"",
IF(BR$8="","",
IF(BR$8=1,EOMONTH($P$7,-1)+1,BQ7+1)))</f>
        <v>46357</v>
      </c>
      <c r="BS6" s="25">
        <f t="shared" ref="BS6" ca="1" si="36">IF(OR($P$6="",$P$6=0,$P$7="",$P$7=0,$P$8="",$P$7&lt;1),"",
IF(BS$8="","",
IF(BS$8=1,EOMONTH($P$7,-1)+1,BR7+1)))</f>
        <v>46388</v>
      </c>
      <c r="BT6" s="25">
        <f t="shared" ref="BT6" ca="1" si="37">IF(OR($P$6="",$P$6=0,$P$7="",$P$7=0,$P$8="",$P$7&lt;1),"",
IF(BT$8="","",
IF(BT$8=1,EOMONTH($P$7,-1)+1,BS7+1)))</f>
        <v>46419</v>
      </c>
      <c r="BU6" s="25">
        <f t="shared" ref="BU6" ca="1" si="38">IF(OR($P$6="",$P$6=0,$P$7="",$P$7=0,$P$8="",$P$7&lt;1),"",
IF(BU$8="","",
IF(BU$8=1,EOMONTH($P$7,-1)+1,BT7+1)))</f>
        <v>46447</v>
      </c>
      <c r="BV6" s="25">
        <f t="shared" ref="BV6" ca="1" si="39">IF(OR($P$6="",$P$6=0,$P$7="",$P$7=0,$P$8="",$P$7&lt;1),"",
IF(BV$8="","",
IF(BV$8=1,EOMONTH($P$7,-1)+1,BU7+1)))</f>
        <v>46478</v>
      </c>
      <c r="BW6" s="25">
        <f t="shared" ref="BW6" ca="1" si="40">IF(OR($P$6="",$P$6=0,$P$7="",$P$7=0,$P$8="",$P$7&lt;1),"",
IF(BW$8="","",
IF(BW$8=1,EOMONTH($P$7,-1)+1,BV7+1)))</f>
        <v>46508</v>
      </c>
      <c r="BX6" s="25">
        <f t="shared" ref="BX6" ca="1" si="41">IF(OR($P$6="",$P$6=0,$P$7="",$P$7=0,$P$8="",$P$7&lt;1),"",
IF(BX$8="","",
IF(BX$8=1,EOMONTH($P$7,-1)+1,BW7+1)))</f>
        <v>46539</v>
      </c>
      <c r="BY6" s="25">
        <f t="shared" ref="BY6" ca="1" si="42">IF(OR($P$6="",$P$6=0,$P$7="",$P$7=0,$P$8="",$P$7&lt;1),"",
IF(BY$8="","",
IF(BY$8=1,EOMONTH($P$7,-1)+1,BX7+1)))</f>
        <v>46569</v>
      </c>
      <c r="BZ6" s="25">
        <f t="shared" ref="BZ6" ca="1" si="43">IF(OR($P$6="",$P$6=0,$P$7="",$P$7=0,$P$8="",$P$7&lt;1),"",
IF(BZ$8="","",
IF(BZ$8=1,EOMONTH($P$7,-1)+1,BY7+1)))</f>
        <v>46600</v>
      </c>
      <c r="CA6" s="25">
        <f t="shared" ref="CA6" ca="1" si="44">IF(OR($P$6="",$P$6=0,$P$7="",$P$7=0,$P$8="",$P$7&lt;1),"",
IF(CA$8="","",
IF(CA$8=1,EOMONTH($P$7,-1)+1,BZ7+1)))</f>
        <v>46631</v>
      </c>
      <c r="CB6" s="25">
        <f t="shared" ref="CB6" ca="1" si="45">IF(OR($P$6="",$P$6=0,$P$7="",$P$7=0,$P$8="",$P$7&lt;1),"",
IF(CB$8="","",
IF(CB$8=1,EOMONTH($P$7,-1)+1,CA7+1)))</f>
        <v>46661</v>
      </c>
      <c r="CC6" s="25">
        <f t="shared" ref="CC6" ca="1" si="46">IF(OR($P$6="",$P$6=0,$P$7="",$P$7=0,$P$8="",$P$7&lt;1),"",
IF(CC$8="","",
IF(CC$8=1,EOMONTH($P$7,-1)+1,CB7+1)))</f>
        <v>46692</v>
      </c>
      <c r="CD6" s="25">
        <f t="shared" ref="CD6" ca="1" si="47">IF(OR($P$6="",$P$6=0,$P$7="",$P$7=0,$P$8="",$P$7&lt;1),"",
IF(CD$8="","",
IF(CD$8=1,EOMONTH($P$7,-1)+1,CC7+1)))</f>
        <v>46722</v>
      </c>
      <c r="CE6" s="25">
        <f t="shared" ref="CE6" ca="1" si="48">IF(OR($P$6="",$P$6=0,$P$7="",$P$7=0,$P$8="",$P$7&lt;1),"",
IF(CE$8="","",
IF(CE$8=1,EOMONTH($P$7,-1)+1,CD7+1)))</f>
        <v>46753</v>
      </c>
      <c r="CF6" s="25" t="str">
        <f t="shared" ref="CF6" ca="1" si="49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6"/>
      <c r="P7" s="103">
        <f ca="1">Model!P7</f>
        <v>44958</v>
      </c>
      <c r="U7" s="25">
        <f ca="1">MAX(INDIRECT(ADDRESS($B7,X$2)&amp;":"&amp;ADDRESS($B7,MAX($2:$2))))</f>
        <v>46783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44985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45016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45046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45077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45107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45138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45169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45199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45230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45260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45291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45322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45351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45382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45412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45443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45473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45504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45535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45565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45596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45626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45657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45688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45716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45747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45777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45808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45838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45869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45900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45930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45961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45991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46022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46053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46081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46112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46142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46173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46203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46234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46265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46295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46326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46356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46387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46418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46446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46477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46507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46538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46568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46599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46630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46660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46691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46721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46752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46783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76"/>
      <c r="P8" s="104">
        <f>Model!P8</f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H11" s="1" t="s">
        <v>202</v>
      </c>
      <c r="U11" s="5">
        <f ca="1">SUM(INDIRECT(ADDRESS($B11,$X$2)&amp;":"&amp;ADDRESS($B11,$X$2-1+$P$8)))</f>
        <v>1</v>
      </c>
      <c r="X11" s="5">
        <f ca="1">IF(X$4="",0,IF(X12&lt;&gt;"",X12,0))</f>
        <v>1</v>
      </c>
      <c r="Y11" s="5">
        <f t="shared" ref="Y11:CF11" ca="1" si="50">IF(Y$4="",0,IF(Y12&lt;&gt;"",Y12,0))</f>
        <v>0</v>
      </c>
      <c r="Z11" s="5">
        <f t="shared" ca="1" si="50"/>
        <v>0</v>
      </c>
      <c r="AA11" s="5">
        <f t="shared" ca="1" si="50"/>
        <v>0</v>
      </c>
      <c r="AB11" s="5">
        <f t="shared" ca="1" si="50"/>
        <v>0</v>
      </c>
      <c r="AC11" s="5">
        <f t="shared" ca="1" si="50"/>
        <v>0</v>
      </c>
      <c r="AD11" s="5">
        <f t="shared" ca="1" si="50"/>
        <v>0</v>
      </c>
      <c r="AE11" s="5">
        <f t="shared" ca="1" si="50"/>
        <v>0</v>
      </c>
      <c r="AF11" s="5">
        <f t="shared" ca="1" si="50"/>
        <v>0</v>
      </c>
      <c r="AG11" s="5">
        <f t="shared" ca="1" si="50"/>
        <v>0</v>
      </c>
      <c r="AH11" s="5">
        <f t="shared" ca="1" si="50"/>
        <v>0</v>
      </c>
      <c r="AI11" s="5">
        <f t="shared" ca="1" si="50"/>
        <v>0</v>
      </c>
      <c r="AJ11" s="5">
        <f t="shared" ca="1" si="50"/>
        <v>0</v>
      </c>
      <c r="AK11" s="5">
        <f t="shared" ca="1" si="50"/>
        <v>0</v>
      </c>
      <c r="AL11" s="5">
        <f t="shared" ca="1" si="50"/>
        <v>0</v>
      </c>
      <c r="AM11" s="5">
        <f t="shared" ca="1" si="50"/>
        <v>0</v>
      </c>
      <c r="AN11" s="5">
        <f t="shared" ca="1" si="50"/>
        <v>0</v>
      </c>
      <c r="AO11" s="5">
        <f t="shared" ca="1" si="50"/>
        <v>0</v>
      </c>
      <c r="AP11" s="5">
        <f t="shared" ca="1" si="50"/>
        <v>0</v>
      </c>
      <c r="AQ11" s="5">
        <f t="shared" ca="1" si="50"/>
        <v>0</v>
      </c>
      <c r="AR11" s="5">
        <f t="shared" ca="1" si="50"/>
        <v>0</v>
      </c>
      <c r="AS11" s="5">
        <f t="shared" ca="1" si="50"/>
        <v>0</v>
      </c>
      <c r="AT11" s="5">
        <f t="shared" ca="1" si="50"/>
        <v>0</v>
      </c>
      <c r="AU11" s="5">
        <f t="shared" ca="1" si="50"/>
        <v>0</v>
      </c>
      <c r="AV11" s="5">
        <f t="shared" ca="1" si="50"/>
        <v>0</v>
      </c>
      <c r="AW11" s="5">
        <f t="shared" ca="1" si="50"/>
        <v>0</v>
      </c>
      <c r="AX11" s="5">
        <f t="shared" ca="1" si="50"/>
        <v>0</v>
      </c>
      <c r="AY11" s="5">
        <f t="shared" ca="1" si="50"/>
        <v>0</v>
      </c>
      <c r="AZ11" s="5">
        <f t="shared" ca="1" si="50"/>
        <v>0</v>
      </c>
      <c r="BA11" s="5">
        <f t="shared" ca="1" si="50"/>
        <v>0</v>
      </c>
      <c r="BB11" s="5">
        <f t="shared" ca="1" si="50"/>
        <v>0</v>
      </c>
      <c r="BC11" s="5">
        <f t="shared" ca="1" si="50"/>
        <v>0</v>
      </c>
      <c r="BD11" s="5">
        <f t="shared" ca="1" si="50"/>
        <v>0</v>
      </c>
      <c r="BE11" s="5">
        <f t="shared" ca="1" si="50"/>
        <v>0</v>
      </c>
      <c r="BF11" s="5">
        <f t="shared" ca="1" si="50"/>
        <v>0</v>
      </c>
      <c r="BG11" s="5">
        <f t="shared" ca="1" si="50"/>
        <v>0</v>
      </c>
      <c r="BH11" s="5">
        <f t="shared" ca="1" si="50"/>
        <v>0</v>
      </c>
      <c r="BI11" s="5">
        <f t="shared" ca="1" si="50"/>
        <v>0</v>
      </c>
      <c r="BJ11" s="5">
        <f t="shared" ca="1" si="50"/>
        <v>0</v>
      </c>
      <c r="BK11" s="5">
        <f t="shared" ca="1" si="50"/>
        <v>0</v>
      </c>
      <c r="BL11" s="5">
        <f t="shared" ca="1" si="50"/>
        <v>0</v>
      </c>
      <c r="BM11" s="5">
        <f t="shared" ca="1" si="50"/>
        <v>0</v>
      </c>
      <c r="BN11" s="5">
        <f t="shared" ca="1" si="50"/>
        <v>0</v>
      </c>
      <c r="BO11" s="5">
        <f t="shared" ca="1" si="50"/>
        <v>0</v>
      </c>
      <c r="BP11" s="5">
        <f t="shared" ca="1" si="50"/>
        <v>0</v>
      </c>
      <c r="BQ11" s="5">
        <f t="shared" ca="1" si="50"/>
        <v>0</v>
      </c>
      <c r="BR11" s="5">
        <f t="shared" ca="1" si="50"/>
        <v>0</v>
      </c>
      <c r="BS11" s="5">
        <f t="shared" ca="1" si="50"/>
        <v>0</v>
      </c>
      <c r="BT11" s="5">
        <f t="shared" ca="1" si="50"/>
        <v>0</v>
      </c>
      <c r="BU11" s="5">
        <f t="shared" ca="1" si="50"/>
        <v>0</v>
      </c>
      <c r="BV11" s="5">
        <f t="shared" ca="1" si="50"/>
        <v>0</v>
      </c>
      <c r="BW11" s="5">
        <f t="shared" ca="1" si="50"/>
        <v>0</v>
      </c>
      <c r="BX11" s="5">
        <f t="shared" ca="1" si="50"/>
        <v>0</v>
      </c>
      <c r="BY11" s="5">
        <f t="shared" ca="1" si="50"/>
        <v>0</v>
      </c>
      <c r="BZ11" s="5">
        <f t="shared" ca="1" si="50"/>
        <v>0</v>
      </c>
      <c r="CA11" s="5">
        <f t="shared" ca="1" si="50"/>
        <v>0</v>
      </c>
      <c r="CB11" s="5">
        <f t="shared" ca="1" si="50"/>
        <v>0</v>
      </c>
      <c r="CC11" s="5">
        <f t="shared" ca="1" si="50"/>
        <v>0</v>
      </c>
      <c r="CD11" s="5">
        <f t="shared" ca="1" si="50"/>
        <v>0</v>
      </c>
      <c r="CE11" s="5">
        <f t="shared" ca="1" si="50"/>
        <v>0</v>
      </c>
      <c r="CF11" s="5">
        <f t="shared" ca="1" si="50"/>
        <v>0</v>
      </c>
    </row>
    <row r="12" spans="2:84" x14ac:dyDescent="0.3">
      <c r="B12" s="13">
        <f>ROW()</f>
        <v>12</v>
      </c>
      <c r="H12" s="1" t="str">
        <f>$H$11</f>
        <v>Запуск стартовых капитальных затрат</v>
      </c>
      <c r="I12" s="1" t="s">
        <v>200</v>
      </c>
      <c r="U12" s="5">
        <f ca="1">SUM(INDIRECT(ADDRESS($B12,$X$2)&amp;":"&amp;ADDRESS($B12,$X$2-1+$P$8)))</f>
        <v>1</v>
      </c>
      <c r="V12" s="83"/>
      <c r="X12" s="88">
        <v>1</v>
      </c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</row>
    <row r="13" spans="2:84" x14ac:dyDescent="0.3">
      <c r="B13" s="13">
        <f>ROW()</f>
        <v>13</v>
      </c>
    </row>
    <row r="14" spans="2:84" x14ac:dyDescent="0.3">
      <c r="B14" s="13">
        <f>ROW()</f>
        <v>14</v>
      </c>
      <c r="H14" s="1" t="s">
        <v>196</v>
      </c>
      <c r="U14" s="5">
        <f ca="1">SUM(INDIRECT(ADDRESS($B14,$X$2)&amp;":"&amp;ADDRESS($B14,$X$2-1+$P$8)))</f>
        <v>5</v>
      </c>
      <c r="X14" s="5">
        <f ca="1">IF(X$4="",0,IF(X15&lt;&gt;"",X15,IF((INT(Model!X$11/IF(OR($P17&lt;=0,$P17=""),MAX(Model!$11:$11)+1,$P17))-SUM($W14:W14))&gt;0,(INT(Model!X$11/IF(OR($P17&lt;=0,$P17=""),MAX(Model!$11:$11)+1,$P17))-SUM($W14:W14)),0)))</f>
        <v>1</v>
      </c>
      <c r="Y14" s="5">
        <f ca="1">IF(Y$4="",0,IF(Y15&lt;&gt;"",Y15,IF((INT(Model!Y$11/IF(OR($P17&lt;=0,$P17=""),MAX(Model!$11:$11)+1,$P17))-SUM($W14:X14))&gt;0,(INT(Model!Y$11/IF(OR($P17&lt;=0,$P17=""),MAX(Model!$11:$11)+1,$P17))-SUM($W14:X14)),0)))</f>
        <v>0</v>
      </c>
      <c r="Z14" s="5">
        <f ca="1">IF(Z$4="",0,IF(Z15&lt;&gt;"",Z15,IF((INT(Model!Z$11/IF(OR($P17&lt;=0,$P17=""),MAX(Model!$11:$11)+1,$P17))-SUM($W14:Y14))&gt;0,(INT(Model!Z$11/IF(OR($P17&lt;=0,$P17=""),MAX(Model!$11:$11)+1,$P17))-SUM($W14:Y14)),0)))</f>
        <v>0</v>
      </c>
      <c r="AA14" s="5">
        <f ca="1">IF(AA$4="",0,IF(AA15&lt;&gt;"",AA15,IF((INT(Model!AA$11/IF(OR($P17&lt;=0,$P17=""),MAX(Model!$11:$11)+1,$P17))-SUM($W14:Z14))&gt;0,(INT(Model!AA$11/IF(OR($P17&lt;=0,$P17=""),MAX(Model!$11:$11)+1,$P17))-SUM($W14:Z14)),0)))</f>
        <v>0</v>
      </c>
      <c r="AB14" s="5">
        <f ca="1">IF(AB$4="",0,IF(AB15&lt;&gt;"",AB15,IF((INT(Model!AB$11/IF(OR($P17&lt;=0,$P17=""),MAX(Model!$11:$11)+1,$P17))-SUM($W14:AA14))&gt;0,(INT(Model!AB$11/IF(OR($P17&lt;=0,$P17=""),MAX(Model!$11:$11)+1,$P17))-SUM($W14:AA14)),0)))</f>
        <v>0</v>
      </c>
      <c r="AC14" s="5">
        <f ca="1">IF(AC$4="",0,IF(AC15&lt;&gt;"",AC15,IF((INT(Model!AC$11/IF(OR($P17&lt;=0,$P17=""),MAX(Model!$11:$11)+1,$P17))-SUM($W14:AB14))&gt;0,(INT(Model!AC$11/IF(OR($P17&lt;=0,$P17=""),MAX(Model!$11:$11)+1,$P17))-SUM($W14:AB14)),0)))</f>
        <v>0</v>
      </c>
      <c r="AD14" s="5">
        <f ca="1">IF(AD$4="",0,IF(AD15&lt;&gt;"",AD15,IF((INT(Model!AD$11/IF(OR($P17&lt;=0,$P17=""),MAX(Model!$11:$11)+1,$P17))-SUM($W14:AC14))&gt;0,(INT(Model!AD$11/IF(OR($P17&lt;=0,$P17=""),MAX(Model!$11:$11)+1,$P17))-SUM($W14:AC14)),0)))</f>
        <v>0</v>
      </c>
      <c r="AE14" s="5">
        <f ca="1">IF(AE$4="",0,IF(AE15&lt;&gt;"",AE15,IF((INT(Model!AE$11/IF(OR($P17&lt;=0,$P17=""),MAX(Model!$11:$11)+1,$P17))-SUM($W14:AD14))&gt;0,(INT(Model!AE$11/IF(OR($P17&lt;=0,$P17=""),MAX(Model!$11:$11)+1,$P17))-SUM($W14:AD14)),0)))</f>
        <v>0</v>
      </c>
      <c r="AF14" s="5">
        <f ca="1">IF(AF$4="",0,IF(AF15&lt;&gt;"",AF15,IF((INT(Model!AF$11/IF(OR($P17&lt;=0,$P17=""),MAX(Model!$11:$11)+1,$P17))-SUM($W14:AE14))&gt;0,(INT(Model!AF$11/IF(OR($P17&lt;=0,$P17=""),MAX(Model!$11:$11)+1,$P17))-SUM($W14:AE14)),0)))</f>
        <v>0</v>
      </c>
      <c r="AG14" s="5">
        <f ca="1">IF(AG$4="",0,IF(AG15&lt;&gt;"",AG15,IF((INT(Model!AG$11/IF(OR($P17&lt;=0,$P17=""),MAX(Model!$11:$11)+1,$P17))-SUM($W14:AF14))&gt;0,(INT(Model!AG$11/IF(OR($P17&lt;=0,$P17=""),MAX(Model!$11:$11)+1,$P17))-SUM($W14:AF14)),0)))</f>
        <v>0</v>
      </c>
      <c r="AH14" s="5">
        <f ca="1">IF(AH$4="",0,IF(AH15&lt;&gt;"",AH15,IF((INT(Model!AH$11/IF(OR($P17&lt;=0,$P17=""),MAX(Model!$11:$11)+1,$P17))-SUM($W14:AG14))&gt;0,(INT(Model!AH$11/IF(OR($P17&lt;=0,$P17=""),MAX(Model!$11:$11)+1,$P17))-SUM($W14:AG14)),0)))</f>
        <v>0</v>
      </c>
      <c r="AI14" s="5">
        <f ca="1">IF(AI$4="",0,IF(AI15&lt;&gt;"",AI15,IF((INT(Model!AI$11/IF(OR($P17&lt;=0,$P17=""),MAX(Model!$11:$11)+1,$P17))-SUM($W14:AH14))&gt;0,(INT(Model!AI$11/IF(OR($P17&lt;=0,$P17=""),MAX(Model!$11:$11)+1,$P17))-SUM($W14:AH14)),0)))</f>
        <v>0</v>
      </c>
      <c r="AJ14" s="5">
        <f ca="1">IF(AJ$4="",0,IF(AJ15&lt;&gt;"",AJ15,IF((INT(Model!AJ$11/IF(OR($P17&lt;=0,$P17=""),MAX(Model!$11:$11)+1,$P17))-SUM($W14:AI14))&gt;0,(INT(Model!AJ$11/IF(OR($P17&lt;=0,$P17=""),MAX(Model!$11:$11)+1,$P17))-SUM($W14:AI14)),0)))</f>
        <v>0</v>
      </c>
      <c r="AK14" s="5">
        <f ca="1">IF(AK$4="",0,IF(AK15&lt;&gt;"",AK15,IF((INT(Model!AK$11/IF(OR($P17&lt;=0,$P17=""),MAX(Model!$11:$11)+1,$P17))-SUM($W14:AJ14))&gt;0,(INT(Model!AK$11/IF(OR($P17&lt;=0,$P17=""),MAX(Model!$11:$11)+1,$P17))-SUM($W14:AJ14)),0)))</f>
        <v>0</v>
      </c>
      <c r="AL14" s="5">
        <f ca="1">IF(AL$4="",0,IF(AL15&lt;&gt;"",AL15,IF((INT(Model!AL$11/IF(OR($P17&lt;=0,$P17=""),MAX(Model!$11:$11)+1,$P17))-SUM($W14:AK14))&gt;0,(INT(Model!AL$11/IF(OR($P17&lt;=0,$P17=""),MAX(Model!$11:$11)+1,$P17))-SUM($W14:AK14)),0)))</f>
        <v>0</v>
      </c>
      <c r="AM14" s="5">
        <f ca="1">IF(AM$4="",0,IF(AM15&lt;&gt;"",AM15,IF((INT(Model!AM$11/IF(OR($P17&lt;=0,$P17=""),MAX(Model!$11:$11)+1,$P17))-SUM($W14:AL14))&gt;0,(INT(Model!AM$11/IF(OR($P17&lt;=0,$P17=""),MAX(Model!$11:$11)+1,$P17))-SUM($W14:AL14)),0)))</f>
        <v>0</v>
      </c>
      <c r="AN14" s="5">
        <f ca="1">IF(AN$4="",0,IF(AN15&lt;&gt;"",AN15,IF((INT(Model!AN$11/IF(OR($P17&lt;=0,$P17=""),MAX(Model!$11:$11)+1,$P17))-SUM($W14:AM14))&gt;0,(INT(Model!AN$11/IF(OR($P17&lt;=0,$P17=""),MAX(Model!$11:$11)+1,$P17))-SUM($W14:AM14)),0)))</f>
        <v>0</v>
      </c>
      <c r="AO14" s="5">
        <f ca="1">IF(AO$4="",0,IF(AO15&lt;&gt;"",AO15,IF((INT(Model!AO$11/IF(OR($P17&lt;=0,$P17=""),MAX(Model!$11:$11)+1,$P17))-SUM($W14:AN14))&gt;0,(INT(Model!AO$11/IF(OR($P17&lt;=0,$P17=""),MAX(Model!$11:$11)+1,$P17))-SUM($W14:AN14)),0)))</f>
        <v>0</v>
      </c>
      <c r="AP14" s="5">
        <f ca="1">IF(AP$4="",0,IF(AP15&lt;&gt;"",AP15,IF((INT(Model!AP$11/IF(OR($P17&lt;=0,$P17=""),MAX(Model!$11:$11)+1,$P17))-SUM($W14:AO14))&gt;0,(INT(Model!AP$11/IF(OR($P17&lt;=0,$P17=""),MAX(Model!$11:$11)+1,$P17))-SUM($W14:AO14)),0)))</f>
        <v>0</v>
      </c>
      <c r="AQ14" s="5">
        <f ca="1">IF(AQ$4="",0,IF(AQ15&lt;&gt;"",AQ15,IF((INT(Model!AQ$11/IF(OR($P17&lt;=0,$P17=""),MAX(Model!$11:$11)+1,$P17))-SUM($W14:AP14))&gt;0,(INT(Model!AQ$11/IF(OR($P17&lt;=0,$P17=""),MAX(Model!$11:$11)+1,$P17))-SUM($W14:AP14)),0)))</f>
        <v>0</v>
      </c>
      <c r="AR14" s="5">
        <f ca="1">IF(AR$4="",0,IF(AR15&lt;&gt;"",AR15,IF((INT(Model!AR$11/IF(OR($P17&lt;=0,$P17=""),MAX(Model!$11:$11)+1,$P17))-SUM($W14:AQ14))&gt;0,(INT(Model!AR$11/IF(OR($P17&lt;=0,$P17=""),MAX(Model!$11:$11)+1,$P17))-SUM($W14:AQ14)),0)))</f>
        <v>1</v>
      </c>
      <c r="AS14" s="5">
        <f ca="1">IF(AS$4="",0,IF(AS15&lt;&gt;"",AS15,IF((INT(Model!AS$11/IF(OR($P17&lt;=0,$P17=""),MAX(Model!$11:$11)+1,$P17))-SUM($W14:AR14))&gt;0,(INT(Model!AS$11/IF(OR($P17&lt;=0,$P17=""),MAX(Model!$11:$11)+1,$P17))-SUM($W14:AR14)),0)))</f>
        <v>0</v>
      </c>
      <c r="AT14" s="5">
        <f ca="1">IF(AT$4="",0,IF(AT15&lt;&gt;"",AT15,IF((INT(Model!AT$11/IF(OR($P17&lt;=0,$P17=""),MAX(Model!$11:$11)+1,$P17))-SUM($W14:AS14))&gt;0,(INT(Model!AT$11/IF(OR($P17&lt;=0,$P17=""),MAX(Model!$11:$11)+1,$P17))-SUM($W14:AS14)),0)))</f>
        <v>0</v>
      </c>
      <c r="AU14" s="5">
        <f ca="1">IF(AU$4="",0,IF(AU15&lt;&gt;"",AU15,IF((INT(Model!AU$11/IF(OR($P17&lt;=0,$P17=""),MAX(Model!$11:$11)+1,$P17))-SUM($W14:AT14))&gt;0,(INT(Model!AU$11/IF(OR($P17&lt;=0,$P17=""),MAX(Model!$11:$11)+1,$P17))-SUM($W14:AT14)),0)))</f>
        <v>0</v>
      </c>
      <c r="AV14" s="5">
        <f ca="1">IF(AV$4="",0,IF(AV15&lt;&gt;"",AV15,IF((INT(Model!AV$11/IF(OR($P17&lt;=0,$P17=""),MAX(Model!$11:$11)+1,$P17))-SUM($W14:AU14))&gt;0,(INT(Model!AV$11/IF(OR($P17&lt;=0,$P17=""),MAX(Model!$11:$11)+1,$P17))-SUM($W14:AU14)),0)))</f>
        <v>0</v>
      </c>
      <c r="AW14" s="5">
        <f ca="1">IF(AW$4="",0,IF(AW15&lt;&gt;"",AW15,IF((INT(Model!AW$11/IF(OR($P17&lt;=0,$P17=""),MAX(Model!$11:$11)+1,$P17))-SUM($W14:AV14))&gt;0,(INT(Model!AW$11/IF(OR($P17&lt;=0,$P17=""),MAX(Model!$11:$11)+1,$P17))-SUM($W14:AV14)),0)))</f>
        <v>0</v>
      </c>
      <c r="AX14" s="5">
        <f ca="1">IF(AX$4="",0,IF(AX15&lt;&gt;"",AX15,IF((INT(Model!AX$11/IF(OR($P17&lt;=0,$P17=""),MAX(Model!$11:$11)+1,$P17))-SUM($W14:AW14))&gt;0,(INT(Model!AX$11/IF(OR($P17&lt;=0,$P17=""),MAX(Model!$11:$11)+1,$P17))-SUM($W14:AW14)),0)))</f>
        <v>0</v>
      </c>
      <c r="AY14" s="5">
        <f ca="1">IF(AY$4="",0,IF(AY15&lt;&gt;"",AY15,IF((INT(Model!AY$11/IF(OR($P17&lt;=0,$P17=""),MAX(Model!$11:$11)+1,$P17))-SUM($W14:AX14))&gt;0,(INT(Model!AY$11/IF(OR($P17&lt;=0,$P17=""),MAX(Model!$11:$11)+1,$P17))-SUM($W14:AX14)),0)))</f>
        <v>0</v>
      </c>
      <c r="AZ14" s="5">
        <f ca="1">IF(AZ$4="",0,IF(AZ15&lt;&gt;"",AZ15,IF((INT(Model!AZ$11/IF(OR($P17&lt;=0,$P17=""),MAX(Model!$11:$11)+1,$P17))-SUM($W14:AY14))&gt;0,(INT(Model!AZ$11/IF(OR($P17&lt;=0,$P17=""),MAX(Model!$11:$11)+1,$P17))-SUM($W14:AY14)),0)))</f>
        <v>0</v>
      </c>
      <c r="BA14" s="5">
        <f ca="1">IF(BA$4="",0,IF(BA15&lt;&gt;"",BA15,IF((INT(Model!BA$11/IF(OR($P17&lt;=0,$P17=""),MAX(Model!$11:$11)+1,$P17))-SUM($W14:AZ14))&gt;0,(INT(Model!BA$11/IF(OR($P17&lt;=0,$P17=""),MAX(Model!$11:$11)+1,$P17))-SUM($W14:AZ14)),0)))</f>
        <v>0</v>
      </c>
      <c r="BB14" s="5">
        <f ca="1">IF(BB$4="",0,IF(BB15&lt;&gt;"",BB15,IF((INT(Model!BB$11/IF(OR($P17&lt;=0,$P17=""),MAX(Model!$11:$11)+1,$P17))-SUM($W14:BA14))&gt;0,(INT(Model!BB$11/IF(OR($P17&lt;=0,$P17=""),MAX(Model!$11:$11)+1,$P17))-SUM($W14:BA14)),0)))</f>
        <v>1</v>
      </c>
      <c r="BC14" s="5">
        <f ca="1">IF(BC$4="",0,IF(BC15&lt;&gt;"",BC15,IF((INT(Model!BC$11/IF(OR($P17&lt;=0,$P17=""),MAX(Model!$11:$11)+1,$P17))-SUM($W14:BB14))&gt;0,(INT(Model!BC$11/IF(OR($P17&lt;=0,$P17=""),MAX(Model!$11:$11)+1,$P17))-SUM($W14:BB14)),0)))</f>
        <v>0</v>
      </c>
      <c r="BD14" s="5">
        <f ca="1">IF(BD$4="",0,IF(BD15&lt;&gt;"",BD15,IF((INT(Model!BD$11/IF(OR($P17&lt;=0,$P17=""),MAX(Model!$11:$11)+1,$P17))-SUM($W14:BC14))&gt;0,(INT(Model!BD$11/IF(OR($P17&lt;=0,$P17=""),MAX(Model!$11:$11)+1,$P17))-SUM($W14:BC14)),0)))</f>
        <v>0</v>
      </c>
      <c r="BE14" s="5">
        <f ca="1">IF(BE$4="",0,IF(BE15&lt;&gt;"",BE15,IF((INT(Model!BE$11/IF(OR($P17&lt;=0,$P17=""),MAX(Model!$11:$11)+1,$P17))-SUM($W14:BD14))&gt;0,(INT(Model!BE$11/IF(OR($P17&lt;=0,$P17=""),MAX(Model!$11:$11)+1,$P17))-SUM($W14:BD14)),0)))</f>
        <v>0</v>
      </c>
      <c r="BF14" s="5">
        <f ca="1">IF(BF$4="",0,IF(BF15&lt;&gt;"",BF15,IF((INT(Model!BF$11/IF(OR($P17&lt;=0,$P17=""),MAX(Model!$11:$11)+1,$P17))-SUM($W14:BE14))&gt;0,(INT(Model!BF$11/IF(OR($P17&lt;=0,$P17=""),MAX(Model!$11:$11)+1,$P17))-SUM($W14:BE14)),0)))</f>
        <v>0</v>
      </c>
      <c r="BG14" s="5">
        <f ca="1">IF(BG$4="",0,IF(BG15&lt;&gt;"",BG15,IF((INT(Model!BG$11/IF(OR($P17&lt;=0,$P17=""),MAX(Model!$11:$11)+1,$P17))-SUM($W14:BF14))&gt;0,(INT(Model!BG$11/IF(OR($P17&lt;=0,$P17=""),MAX(Model!$11:$11)+1,$P17))-SUM($W14:BF14)),0)))</f>
        <v>0</v>
      </c>
      <c r="BH14" s="5">
        <f ca="1">IF(BH$4="",0,IF(BH15&lt;&gt;"",BH15,IF((INT(Model!BH$11/IF(OR($P17&lt;=0,$P17=""),MAX(Model!$11:$11)+1,$P17))-SUM($W14:BG14))&gt;0,(INT(Model!BH$11/IF(OR($P17&lt;=0,$P17=""),MAX(Model!$11:$11)+1,$P17))-SUM($W14:BG14)),0)))</f>
        <v>0</v>
      </c>
      <c r="BI14" s="5">
        <f ca="1">IF(BI$4="",0,IF(BI15&lt;&gt;"",BI15,IF((INT(Model!BI$11/IF(OR($P17&lt;=0,$P17=""),MAX(Model!$11:$11)+1,$P17))-SUM($W14:BH14))&gt;0,(INT(Model!BI$11/IF(OR($P17&lt;=0,$P17=""),MAX(Model!$11:$11)+1,$P17))-SUM($W14:BH14)),0)))</f>
        <v>0</v>
      </c>
      <c r="BJ14" s="5">
        <f ca="1">IF(BJ$4="",0,IF(BJ15&lt;&gt;"",BJ15,IF((INT(Model!BJ$11/IF(OR($P17&lt;=0,$P17=""),MAX(Model!$11:$11)+1,$P17))-SUM($W14:BI14))&gt;0,(INT(Model!BJ$11/IF(OR($P17&lt;=0,$P17=""),MAX(Model!$11:$11)+1,$P17))-SUM($W14:BI14)),0)))</f>
        <v>0</v>
      </c>
      <c r="BK14" s="5">
        <f ca="1">IF(BK$4="",0,IF(BK15&lt;&gt;"",BK15,IF((INT(Model!BK$11/IF(OR($P17&lt;=0,$P17=""),MAX(Model!$11:$11)+1,$P17))-SUM($W14:BJ14))&gt;0,(INT(Model!BK$11/IF(OR($P17&lt;=0,$P17=""),MAX(Model!$11:$11)+1,$P17))-SUM($W14:BJ14)),0)))</f>
        <v>0</v>
      </c>
      <c r="BL14" s="5">
        <f ca="1">IF(BL$4="",0,IF(BL15&lt;&gt;"",BL15,IF((INT(Model!BL$11/IF(OR($P17&lt;=0,$P17=""),MAX(Model!$11:$11)+1,$P17))-SUM($W14:BK14))&gt;0,(INT(Model!BL$11/IF(OR($P17&lt;=0,$P17=""),MAX(Model!$11:$11)+1,$P17))-SUM($W14:BK14)),0)))</f>
        <v>1</v>
      </c>
      <c r="BM14" s="5">
        <f ca="1">IF(BM$4="",0,IF(BM15&lt;&gt;"",BM15,IF((INT(Model!BM$11/IF(OR($P17&lt;=0,$P17=""),MAX(Model!$11:$11)+1,$P17))-SUM($W14:BL14))&gt;0,(INT(Model!BM$11/IF(OR($P17&lt;=0,$P17=""),MAX(Model!$11:$11)+1,$P17))-SUM($W14:BL14)),0)))</f>
        <v>0</v>
      </c>
      <c r="BN14" s="5">
        <f ca="1">IF(BN$4="",0,IF(BN15&lt;&gt;"",BN15,IF((INT(Model!BN$11/IF(OR($P17&lt;=0,$P17=""),MAX(Model!$11:$11)+1,$P17))-SUM($W14:BM14))&gt;0,(INT(Model!BN$11/IF(OR($P17&lt;=0,$P17=""),MAX(Model!$11:$11)+1,$P17))-SUM($W14:BM14)),0)))</f>
        <v>0</v>
      </c>
      <c r="BO14" s="5">
        <f ca="1">IF(BO$4="",0,IF(BO15&lt;&gt;"",BO15,IF((INT(Model!BO$11/IF(OR($P17&lt;=0,$P17=""),MAX(Model!$11:$11)+1,$P17))-SUM($W14:BN14))&gt;0,(INT(Model!BO$11/IF(OR($P17&lt;=0,$P17=""),MAX(Model!$11:$11)+1,$P17))-SUM($W14:BN14)),0)))</f>
        <v>0</v>
      </c>
      <c r="BP14" s="5">
        <f ca="1">IF(BP$4="",0,IF(BP15&lt;&gt;"",BP15,IF((INT(Model!BP$11/IF(OR($P17&lt;=0,$P17=""),MAX(Model!$11:$11)+1,$P17))-SUM($W14:BO14))&gt;0,(INT(Model!BP$11/IF(OR($P17&lt;=0,$P17=""),MAX(Model!$11:$11)+1,$P17))-SUM($W14:BO14)),0)))</f>
        <v>0</v>
      </c>
      <c r="BQ14" s="5">
        <f ca="1">IF(BQ$4="",0,IF(BQ15&lt;&gt;"",BQ15,IF((INT(Model!BQ$11/IF(OR($P17&lt;=0,$P17=""),MAX(Model!$11:$11)+1,$P17))-SUM($W14:BP14))&gt;0,(INT(Model!BQ$11/IF(OR($P17&lt;=0,$P17=""),MAX(Model!$11:$11)+1,$P17))-SUM($W14:BP14)),0)))</f>
        <v>0</v>
      </c>
      <c r="BR14" s="5">
        <f ca="1">IF(BR$4="",0,IF(BR15&lt;&gt;"",BR15,IF((INT(Model!BR$11/IF(OR($P17&lt;=0,$P17=""),MAX(Model!$11:$11)+1,$P17))-SUM($W14:BQ14))&gt;0,(INT(Model!BR$11/IF(OR($P17&lt;=0,$P17=""),MAX(Model!$11:$11)+1,$P17))-SUM($W14:BQ14)),0)))</f>
        <v>0</v>
      </c>
      <c r="BS14" s="5">
        <f ca="1">IF(BS$4="",0,IF(BS15&lt;&gt;"",BS15,IF((INT(Model!BS$11/IF(OR($P17&lt;=0,$P17=""),MAX(Model!$11:$11)+1,$P17))-SUM($W14:BR14))&gt;0,(INT(Model!BS$11/IF(OR($P17&lt;=0,$P17=""),MAX(Model!$11:$11)+1,$P17))-SUM($W14:BR14)),0)))</f>
        <v>0</v>
      </c>
      <c r="BT14" s="5">
        <f ca="1">IF(BT$4="",0,IF(BT15&lt;&gt;"",BT15,IF((INT(Model!BT$11/IF(OR($P17&lt;=0,$P17=""),MAX(Model!$11:$11)+1,$P17))-SUM($W14:BS14))&gt;0,(INT(Model!BT$11/IF(OR($P17&lt;=0,$P17=""),MAX(Model!$11:$11)+1,$P17))-SUM($W14:BS14)),0)))</f>
        <v>0</v>
      </c>
      <c r="BU14" s="5">
        <f ca="1">IF(BU$4="",0,IF(BU15&lt;&gt;"",BU15,IF((INT(Model!BU$11/IF(OR($P17&lt;=0,$P17=""),MAX(Model!$11:$11)+1,$P17))-SUM($W14:BT14))&gt;0,(INT(Model!BU$11/IF(OR($P17&lt;=0,$P17=""),MAX(Model!$11:$11)+1,$P17))-SUM($W14:BT14)),0)))</f>
        <v>0</v>
      </c>
      <c r="BV14" s="5">
        <f ca="1">IF(BV$4="",0,IF(BV15&lt;&gt;"",BV15,IF((INT(Model!BV$11/IF(OR($P17&lt;=0,$P17=""),MAX(Model!$11:$11)+1,$P17))-SUM($W14:BU14))&gt;0,(INT(Model!BV$11/IF(OR($P17&lt;=0,$P17=""),MAX(Model!$11:$11)+1,$P17))-SUM($W14:BU14)),0)))</f>
        <v>1</v>
      </c>
      <c r="BW14" s="5">
        <f ca="1">IF(BW$4="",0,IF(BW15&lt;&gt;"",BW15,IF((INT(Model!BW$11/IF(OR($P17&lt;=0,$P17=""),MAX(Model!$11:$11)+1,$P17))-SUM($W14:BV14))&gt;0,(INT(Model!BW$11/IF(OR($P17&lt;=0,$P17=""),MAX(Model!$11:$11)+1,$P17))-SUM($W14:BV14)),0)))</f>
        <v>0</v>
      </c>
      <c r="BX14" s="5">
        <f ca="1">IF(BX$4="",0,IF(BX15&lt;&gt;"",BX15,IF((INT(Model!BX$11/IF(OR($P17&lt;=0,$P17=""),MAX(Model!$11:$11)+1,$P17))-SUM($W14:BW14))&gt;0,(INT(Model!BX$11/IF(OR($P17&lt;=0,$P17=""),MAX(Model!$11:$11)+1,$P17))-SUM($W14:BW14)),0)))</f>
        <v>0</v>
      </c>
      <c r="BY14" s="5">
        <f ca="1">IF(BY$4="",0,IF(BY15&lt;&gt;"",BY15,IF((INT(Model!BY$11/IF(OR($P17&lt;=0,$P17=""),MAX(Model!$11:$11)+1,$P17))-SUM($W14:BX14))&gt;0,(INT(Model!BY$11/IF(OR($P17&lt;=0,$P17=""),MAX(Model!$11:$11)+1,$P17))-SUM($W14:BX14)),0)))</f>
        <v>0</v>
      </c>
      <c r="BZ14" s="5">
        <f ca="1">IF(BZ$4="",0,IF(BZ15&lt;&gt;"",BZ15,IF((INT(Model!BZ$11/IF(OR($P17&lt;=0,$P17=""),MAX(Model!$11:$11)+1,$P17))-SUM($W14:BY14))&gt;0,(INT(Model!BZ$11/IF(OR($P17&lt;=0,$P17=""),MAX(Model!$11:$11)+1,$P17))-SUM($W14:BY14)),0)))</f>
        <v>0</v>
      </c>
      <c r="CA14" s="5">
        <f ca="1">IF(CA$4="",0,IF(CA15&lt;&gt;"",CA15,IF((INT(Model!CA$11/IF(OR($P17&lt;=0,$P17=""),MAX(Model!$11:$11)+1,$P17))-SUM($W14:BZ14))&gt;0,(INT(Model!CA$11/IF(OR($P17&lt;=0,$P17=""),MAX(Model!$11:$11)+1,$P17))-SUM($W14:BZ14)),0)))</f>
        <v>0</v>
      </c>
      <c r="CB14" s="5">
        <f ca="1">IF(CB$4="",0,IF(CB15&lt;&gt;"",CB15,IF((INT(Model!CB$11/IF(OR($P17&lt;=0,$P17=""),MAX(Model!$11:$11)+1,$P17))-SUM($W14:CA14))&gt;0,(INT(Model!CB$11/IF(OR($P17&lt;=0,$P17=""),MAX(Model!$11:$11)+1,$P17))-SUM($W14:CA14)),0)))</f>
        <v>0</v>
      </c>
      <c r="CC14" s="5">
        <f ca="1">IF(CC$4="",0,IF(CC15&lt;&gt;"",CC15,IF((INT(Model!CC$11/IF(OR($P17&lt;=0,$P17=""),MAX(Model!$11:$11)+1,$P17))-SUM($W14:CB14))&gt;0,(INT(Model!CC$11/IF(OR($P17&lt;=0,$P17=""),MAX(Model!$11:$11)+1,$P17))-SUM($W14:CB14)),0)))</f>
        <v>0</v>
      </c>
      <c r="CD14" s="5">
        <f ca="1">IF(CD$4="",0,IF(CD15&lt;&gt;"",CD15,IF((INT(Model!CD$11/IF(OR($P17&lt;=0,$P17=""),MAX(Model!$11:$11)+1,$P17))-SUM($W14:CC14))&gt;0,(INT(Model!CD$11/IF(OR($P17&lt;=0,$P17=""),MAX(Model!$11:$11)+1,$P17))-SUM($W14:CC14)),0)))</f>
        <v>0</v>
      </c>
      <c r="CE14" s="5">
        <f ca="1">IF(CE$4="",0,IF(CE15&lt;&gt;"",CE15,IF((INT(Model!CE$11/IF(OR($P17&lt;=0,$P17=""),MAX(Model!$11:$11)+1,$P17))-SUM($W14:CD14))&gt;0,(INT(Model!CE$11/IF(OR($P17&lt;=0,$P17=""),MAX(Model!$11:$11)+1,$P17))-SUM($W14:CD14)),0)))</f>
        <v>0</v>
      </c>
      <c r="CF14" s="5">
        <f ca="1">IF(CF$4="",0,IF(CF15&lt;&gt;"",CF15,IF((INT(Model!CF$11/IF(OR($P17&lt;=0,$P17=""),MAX(Model!$11:$11)+1,$P17))-SUM($W14:CE14))&gt;0,(INT(Model!CF$11/IF(OR($P17&lt;=0,$P17=""),MAX(Model!$11:$11)+1,$P17))-SUM($W14:CE14)),0)))</f>
        <v>0</v>
      </c>
    </row>
    <row r="15" spans="2:84" x14ac:dyDescent="0.3">
      <c r="B15" s="13">
        <f>ROW()</f>
        <v>15</v>
      </c>
      <c r="H15" s="1" t="str">
        <f>$H$14</f>
        <v>Поток масштабирования производства</v>
      </c>
      <c r="I15" s="1" t="s">
        <v>200</v>
      </c>
      <c r="V15" s="83"/>
      <c r="X15" s="88">
        <v>1</v>
      </c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</row>
    <row r="16" spans="2:84" x14ac:dyDescent="0.3">
      <c r="B16" s="13">
        <f>ROW()</f>
        <v>16</v>
      </c>
      <c r="H16" s="1" t="str">
        <f>$H$14</f>
        <v>Поток масштабирования производства</v>
      </c>
      <c r="I16" s="1" t="s">
        <v>197</v>
      </c>
      <c r="W16" s="34"/>
    </row>
    <row r="17" spans="2:84" x14ac:dyDescent="0.3">
      <c r="B17" s="13">
        <f>ROW()</f>
        <v>17</v>
      </c>
      <c r="H17" s="1" t="str">
        <f>$H$14</f>
        <v>Поток масштабирования производства</v>
      </c>
      <c r="I17" s="1" t="str">
        <f>$I$16</f>
        <v>Задание потока через производительность</v>
      </c>
      <c r="J17" s="1" t="s">
        <v>198</v>
      </c>
      <c r="M17" s="53" t="str">
        <f>Prcsses!$P$11</f>
        <v>ед.ГП</v>
      </c>
      <c r="O17" s="82"/>
      <c r="P17" s="84">
        <v>500</v>
      </c>
      <c r="W17" s="34"/>
    </row>
    <row r="18" spans="2:84" x14ac:dyDescent="0.3">
      <c r="B18" s="13">
        <f>ROW()</f>
        <v>18</v>
      </c>
    </row>
    <row r="19" spans="2:84" x14ac:dyDescent="0.3">
      <c r="B19" s="13">
        <f>ROW()</f>
        <v>19</v>
      </c>
      <c r="H19" s="1" t="s">
        <v>199</v>
      </c>
      <c r="U19" s="5">
        <f ca="1">SUM(INDIRECT(ADDRESS($B19,$X$2)&amp;":"&amp;ADDRESS($B19,$X$2-1+$P$8)))</f>
        <v>14</v>
      </c>
      <c r="X19" s="5">
        <f ca="1">IF(X$4="",0,IF(X20&lt;&gt;"",X20,IF((INT(Model!X$11/IF(OR($P22&lt;=0,$P22=""),MAX(Model!$11:$11)+1,$P22))-SUM($W19:W19))&gt;0,(INT(Model!X$11/IF(OR($P22&lt;=0,$P22=""),MAX(Model!$11:$11)+1,$P22))-SUM($W19:W19)),0)))</f>
        <v>1</v>
      </c>
      <c r="Y19" s="5">
        <f ca="1">IF(Y$4="",0,IF(Y20&lt;&gt;"",Y20,IF((INT(Model!Y$11/IF(OR($P22&lt;=0,$P22=""),MAX(Model!$11:$11)+1,$P22))-SUM($W19:X19))&gt;0,(INT(Model!Y$11/IF(OR($P22&lt;=0,$P22=""),MAX(Model!$11:$11)+1,$P22))-SUM($W19:X19)),0)))</f>
        <v>0</v>
      </c>
      <c r="Z19" s="5">
        <f ca="1">IF(Z$4="",0,IF(Z20&lt;&gt;"",Z20,IF((INT(Model!Z$11/IF(OR($P22&lt;=0,$P22=""),MAX(Model!$11:$11)+1,$P22))-SUM($W19:Y19))&gt;0,(INT(Model!Z$11/IF(OR($P22&lt;=0,$P22=""),MAX(Model!$11:$11)+1,$P22))-SUM($W19:Y19)),0)))</f>
        <v>0</v>
      </c>
      <c r="AA19" s="5">
        <f ca="1">IF(AA$4="",0,IF(AA20&lt;&gt;"",AA20,IF((INT(Model!AA$11/IF(OR($P22&lt;=0,$P22=""),MAX(Model!$11:$11)+1,$P22))-SUM($W19:Z19))&gt;0,(INT(Model!AA$11/IF(OR($P22&lt;=0,$P22=""),MAX(Model!$11:$11)+1,$P22))-SUM($W19:Z19)),0)))</f>
        <v>0</v>
      </c>
      <c r="AB19" s="5">
        <f ca="1">IF(AB$4="",0,IF(AB20&lt;&gt;"",AB20,IF((INT(Model!AB$11/IF(OR($P22&lt;=0,$P22=""),MAX(Model!$11:$11)+1,$P22))-SUM($W19:AA19))&gt;0,(INT(Model!AB$11/IF(OR($P22&lt;=0,$P22=""),MAX(Model!$11:$11)+1,$P22))-SUM($W19:AA19)),0)))</f>
        <v>0</v>
      </c>
      <c r="AC19" s="5">
        <f ca="1">IF(AC$4="",0,IF(AC20&lt;&gt;"",AC20,IF((INT(Model!AC$11/IF(OR($P22&lt;=0,$P22=""),MAX(Model!$11:$11)+1,$P22))-SUM($W19:AB19))&gt;0,(INT(Model!AC$11/IF(OR($P22&lt;=0,$P22=""),MAX(Model!$11:$11)+1,$P22))-SUM($W19:AB19)),0)))</f>
        <v>0</v>
      </c>
      <c r="AD19" s="5">
        <f ca="1">IF(AD$4="",0,IF(AD20&lt;&gt;"",AD20,IF((INT(Model!AD$11/IF(OR($P22&lt;=0,$P22=""),MAX(Model!$11:$11)+1,$P22))-SUM($W19:AC19))&gt;0,(INT(Model!AD$11/IF(OR($P22&lt;=0,$P22=""),MAX(Model!$11:$11)+1,$P22))-SUM($W19:AC19)),0)))</f>
        <v>0</v>
      </c>
      <c r="AE19" s="5">
        <f ca="1">IF(AE$4="",0,IF(AE20&lt;&gt;"",AE20,IF((INT(Model!AE$11/IF(OR($P22&lt;=0,$P22=""),MAX(Model!$11:$11)+1,$P22))-SUM($W19:AD19))&gt;0,(INT(Model!AE$11/IF(OR($P22&lt;=0,$P22=""),MAX(Model!$11:$11)+1,$P22))-SUM($W19:AD19)),0)))</f>
        <v>0</v>
      </c>
      <c r="AF19" s="5">
        <f ca="1">IF(AF$4="",0,IF(AF20&lt;&gt;"",AF20,IF((INT(Model!AF$11/IF(OR($P22&lt;=0,$P22=""),MAX(Model!$11:$11)+1,$P22))-SUM($W19:AE19))&gt;0,(INT(Model!AF$11/IF(OR($P22&lt;=0,$P22=""),MAX(Model!$11:$11)+1,$P22))-SUM($W19:AE19)),0)))</f>
        <v>1</v>
      </c>
      <c r="AG19" s="5">
        <f ca="1">IF(AG$4="",0,IF(AG20&lt;&gt;"",AG20,IF((INT(Model!AG$11/IF(OR($P22&lt;=0,$P22=""),MAX(Model!$11:$11)+1,$P22))-SUM($W19:AF19))&gt;0,(INT(Model!AG$11/IF(OR($P22&lt;=0,$P22=""),MAX(Model!$11:$11)+1,$P22))-SUM($W19:AF19)),0)))</f>
        <v>0</v>
      </c>
      <c r="AH19" s="5">
        <f ca="1">IF(AH$4="",0,IF(AH20&lt;&gt;"",AH20,IF((INT(Model!AH$11/IF(OR($P22&lt;=0,$P22=""),MAX(Model!$11:$11)+1,$P22))-SUM($W19:AG19))&gt;0,(INT(Model!AH$11/IF(OR($P22&lt;=0,$P22=""),MAX(Model!$11:$11)+1,$P22))-SUM($W19:AG19)),0)))</f>
        <v>0</v>
      </c>
      <c r="AI19" s="5">
        <f ca="1">IF(AI$4="",0,IF(AI20&lt;&gt;"",AI20,IF((INT(Model!AI$11/IF(OR($P22&lt;=0,$P22=""),MAX(Model!$11:$11)+1,$P22))-SUM($W19:AH19))&gt;0,(INT(Model!AI$11/IF(OR($P22&lt;=0,$P22=""),MAX(Model!$11:$11)+1,$P22))-SUM($W19:AH19)),0)))</f>
        <v>0</v>
      </c>
      <c r="AJ19" s="5">
        <f ca="1">IF(AJ$4="",0,IF(AJ20&lt;&gt;"",AJ20,IF((INT(Model!AJ$11/IF(OR($P22&lt;=0,$P22=""),MAX(Model!$11:$11)+1,$P22))-SUM($W19:AI19))&gt;0,(INT(Model!AJ$11/IF(OR($P22&lt;=0,$P22=""),MAX(Model!$11:$11)+1,$P22))-SUM($W19:AI19)),0)))</f>
        <v>1</v>
      </c>
      <c r="AK19" s="5">
        <f ca="1">IF(AK$4="",0,IF(AK20&lt;&gt;"",AK20,IF((INT(Model!AK$11/IF(OR($P22&lt;=0,$P22=""),MAX(Model!$11:$11)+1,$P22))-SUM($W19:AJ19))&gt;0,(INT(Model!AK$11/IF(OR($P22&lt;=0,$P22=""),MAX(Model!$11:$11)+1,$P22))-SUM($W19:AJ19)),0)))</f>
        <v>0</v>
      </c>
      <c r="AL19" s="5">
        <f ca="1">IF(AL$4="",0,IF(AL20&lt;&gt;"",AL20,IF((INT(Model!AL$11/IF(OR($P22&lt;=0,$P22=""),MAX(Model!$11:$11)+1,$P22))-SUM($W19:AK19))&gt;0,(INT(Model!AL$11/IF(OR($P22&lt;=0,$P22=""),MAX(Model!$11:$11)+1,$P22))-SUM($W19:AK19)),0)))</f>
        <v>0</v>
      </c>
      <c r="AM19" s="5">
        <f ca="1">IF(AM$4="",0,IF(AM20&lt;&gt;"",AM20,IF((INT(Model!AM$11/IF(OR($P22&lt;=0,$P22=""),MAX(Model!$11:$11)+1,$P22))-SUM($W19:AL19))&gt;0,(INT(Model!AM$11/IF(OR($P22&lt;=0,$P22=""),MAX(Model!$11:$11)+1,$P22))-SUM($W19:AL19)),0)))</f>
        <v>0</v>
      </c>
      <c r="AN19" s="5">
        <f ca="1">IF(AN$4="",0,IF(AN20&lt;&gt;"",AN20,IF((INT(Model!AN$11/IF(OR($P22&lt;=0,$P22=""),MAX(Model!$11:$11)+1,$P22))-SUM($W19:AM19))&gt;0,(INT(Model!AN$11/IF(OR($P22&lt;=0,$P22=""),MAX(Model!$11:$11)+1,$P22))-SUM($W19:AM19)),0)))</f>
        <v>1</v>
      </c>
      <c r="AO19" s="5">
        <f ca="1">IF(AO$4="",0,IF(AO20&lt;&gt;"",AO20,IF((INT(Model!AO$11/IF(OR($P22&lt;=0,$P22=""),MAX(Model!$11:$11)+1,$P22))-SUM($W19:AN19))&gt;0,(INT(Model!AO$11/IF(OR($P22&lt;=0,$P22=""),MAX(Model!$11:$11)+1,$P22))-SUM($W19:AN19)),0)))</f>
        <v>0</v>
      </c>
      <c r="AP19" s="5">
        <f ca="1">IF(AP$4="",0,IF(AP20&lt;&gt;"",AP20,IF((INT(Model!AP$11/IF(OR($P22&lt;=0,$P22=""),MAX(Model!$11:$11)+1,$P22))-SUM($W19:AO19))&gt;0,(INT(Model!AP$11/IF(OR($P22&lt;=0,$P22=""),MAX(Model!$11:$11)+1,$P22))-SUM($W19:AO19)),0)))</f>
        <v>0</v>
      </c>
      <c r="AQ19" s="5">
        <f ca="1">IF(AQ$4="",0,IF(AQ20&lt;&gt;"",AQ20,IF((INT(Model!AQ$11/IF(OR($P22&lt;=0,$P22=""),MAX(Model!$11:$11)+1,$P22))-SUM($W19:AP19))&gt;0,(INT(Model!AQ$11/IF(OR($P22&lt;=0,$P22=""),MAX(Model!$11:$11)+1,$P22))-SUM($W19:AP19)),0)))</f>
        <v>0</v>
      </c>
      <c r="AR19" s="5">
        <f ca="1">IF(AR$4="",0,IF(AR20&lt;&gt;"",AR20,IF((INT(Model!AR$11/IF(OR($P22&lt;=0,$P22=""),MAX(Model!$11:$11)+1,$P22))-SUM($W19:AQ19))&gt;0,(INT(Model!AR$11/IF(OR($P22&lt;=0,$P22=""),MAX(Model!$11:$11)+1,$P22))-SUM($W19:AQ19)),0)))</f>
        <v>1</v>
      </c>
      <c r="AS19" s="5">
        <f ca="1">IF(AS$4="",0,IF(AS20&lt;&gt;"",AS20,IF((INT(Model!AS$11/IF(OR($P22&lt;=0,$P22=""),MAX(Model!$11:$11)+1,$P22))-SUM($W19:AR19))&gt;0,(INT(Model!AS$11/IF(OR($P22&lt;=0,$P22=""),MAX(Model!$11:$11)+1,$P22))-SUM($W19:AR19)),0)))</f>
        <v>0</v>
      </c>
      <c r="AT19" s="5">
        <f ca="1">IF(AT$4="",0,IF(AT20&lt;&gt;"",AT20,IF((INT(Model!AT$11/IF(OR($P22&lt;=0,$P22=""),MAX(Model!$11:$11)+1,$P22))-SUM($W19:AS19))&gt;0,(INT(Model!AT$11/IF(OR($P22&lt;=0,$P22=""),MAX(Model!$11:$11)+1,$P22))-SUM($W19:AS19)),0)))</f>
        <v>0</v>
      </c>
      <c r="AU19" s="5">
        <f ca="1">IF(AU$4="",0,IF(AU20&lt;&gt;"",AU20,IF((INT(Model!AU$11/IF(OR($P22&lt;=0,$P22=""),MAX(Model!$11:$11)+1,$P22))-SUM($W19:AT19))&gt;0,(INT(Model!AU$11/IF(OR($P22&lt;=0,$P22=""),MAX(Model!$11:$11)+1,$P22))-SUM($W19:AT19)),0)))</f>
        <v>0</v>
      </c>
      <c r="AV19" s="5">
        <f ca="1">IF(AV$4="",0,IF(AV20&lt;&gt;"",AV20,IF((INT(Model!AV$11/IF(OR($P22&lt;=0,$P22=""),MAX(Model!$11:$11)+1,$P22))-SUM($W19:AU19))&gt;0,(INT(Model!AV$11/IF(OR($P22&lt;=0,$P22=""),MAX(Model!$11:$11)+1,$P22))-SUM($W19:AU19)),0)))</f>
        <v>1</v>
      </c>
      <c r="AW19" s="5">
        <f ca="1">IF(AW$4="",0,IF(AW20&lt;&gt;"",AW20,IF((INT(Model!AW$11/IF(OR($P22&lt;=0,$P22=""),MAX(Model!$11:$11)+1,$P22))-SUM($W19:AV19))&gt;0,(INT(Model!AW$11/IF(OR($P22&lt;=0,$P22=""),MAX(Model!$11:$11)+1,$P22))-SUM($W19:AV19)),0)))</f>
        <v>0</v>
      </c>
      <c r="AX19" s="5">
        <f ca="1">IF(AX$4="",0,IF(AX20&lt;&gt;"",AX20,IF((INT(Model!AX$11/IF(OR($P22&lt;=0,$P22=""),MAX(Model!$11:$11)+1,$P22))-SUM($W19:AW19))&gt;0,(INT(Model!AX$11/IF(OR($P22&lt;=0,$P22=""),MAX(Model!$11:$11)+1,$P22))-SUM($W19:AW19)),0)))</f>
        <v>0</v>
      </c>
      <c r="AY19" s="5">
        <f ca="1">IF(AY$4="",0,IF(AY20&lt;&gt;"",AY20,IF((INT(Model!AY$11/IF(OR($P22&lt;=0,$P22=""),MAX(Model!$11:$11)+1,$P22))-SUM($W19:AX19))&gt;0,(INT(Model!AY$11/IF(OR($P22&lt;=0,$P22=""),MAX(Model!$11:$11)+1,$P22))-SUM($W19:AX19)),0)))</f>
        <v>0</v>
      </c>
      <c r="AZ19" s="5">
        <f ca="1">IF(AZ$4="",0,IF(AZ20&lt;&gt;"",AZ20,IF((INT(Model!AZ$11/IF(OR($P22&lt;=0,$P22=""),MAX(Model!$11:$11)+1,$P22))-SUM($W19:AY19))&gt;0,(INT(Model!AZ$11/IF(OR($P22&lt;=0,$P22=""),MAX(Model!$11:$11)+1,$P22))-SUM($W19:AY19)),0)))</f>
        <v>1</v>
      </c>
      <c r="BA19" s="5">
        <f ca="1">IF(BA$4="",0,IF(BA20&lt;&gt;"",BA20,IF((INT(Model!BA$11/IF(OR($P22&lt;=0,$P22=""),MAX(Model!$11:$11)+1,$P22))-SUM($W19:AZ19))&gt;0,(INT(Model!BA$11/IF(OR($P22&lt;=0,$P22=""),MAX(Model!$11:$11)+1,$P22))-SUM($W19:AZ19)),0)))</f>
        <v>0</v>
      </c>
      <c r="BB19" s="5">
        <f ca="1">IF(BB$4="",0,IF(BB20&lt;&gt;"",BB20,IF((INT(Model!BB$11/IF(OR($P22&lt;=0,$P22=""),MAX(Model!$11:$11)+1,$P22))-SUM($W19:BA19))&gt;0,(INT(Model!BB$11/IF(OR($P22&lt;=0,$P22=""),MAX(Model!$11:$11)+1,$P22))-SUM($W19:BA19)),0)))</f>
        <v>0</v>
      </c>
      <c r="BC19" s="5">
        <f ca="1">IF(BC$4="",0,IF(BC20&lt;&gt;"",BC20,IF((INT(Model!BC$11/IF(OR($P22&lt;=0,$P22=""),MAX(Model!$11:$11)+1,$P22))-SUM($W19:BB19))&gt;0,(INT(Model!BC$11/IF(OR($P22&lt;=0,$P22=""),MAX(Model!$11:$11)+1,$P22))-SUM($W19:BB19)),0)))</f>
        <v>0</v>
      </c>
      <c r="BD19" s="5">
        <f ca="1">IF(BD$4="",0,IF(BD20&lt;&gt;"",BD20,IF((INT(Model!BD$11/IF(OR($P22&lt;=0,$P22=""),MAX(Model!$11:$11)+1,$P22))-SUM($W19:BC19))&gt;0,(INT(Model!BD$11/IF(OR($P22&lt;=0,$P22=""),MAX(Model!$11:$11)+1,$P22))-SUM($W19:BC19)),0)))</f>
        <v>1</v>
      </c>
      <c r="BE19" s="5">
        <f ca="1">IF(BE$4="",0,IF(BE20&lt;&gt;"",BE20,IF((INT(Model!BE$11/IF(OR($P22&lt;=0,$P22=""),MAX(Model!$11:$11)+1,$P22))-SUM($W19:BD19))&gt;0,(INT(Model!BE$11/IF(OR($P22&lt;=0,$P22=""),MAX(Model!$11:$11)+1,$P22))-SUM($W19:BD19)),0)))</f>
        <v>0</v>
      </c>
      <c r="BF19" s="5">
        <f ca="1">IF(BF$4="",0,IF(BF20&lt;&gt;"",BF20,IF((INT(Model!BF$11/IF(OR($P22&lt;=0,$P22=""),MAX(Model!$11:$11)+1,$P22))-SUM($W19:BE19))&gt;0,(INT(Model!BF$11/IF(OR($P22&lt;=0,$P22=""),MAX(Model!$11:$11)+1,$P22))-SUM($W19:BE19)),0)))</f>
        <v>0</v>
      </c>
      <c r="BG19" s="5">
        <f ca="1">IF(BG$4="",0,IF(BG20&lt;&gt;"",BG20,IF((INT(Model!BG$11/IF(OR($P22&lt;=0,$P22=""),MAX(Model!$11:$11)+1,$P22))-SUM($W19:BF19))&gt;0,(INT(Model!BG$11/IF(OR($P22&lt;=0,$P22=""),MAX(Model!$11:$11)+1,$P22))-SUM($W19:BF19)),0)))</f>
        <v>0</v>
      </c>
      <c r="BH19" s="5">
        <f ca="1">IF(BH$4="",0,IF(BH20&lt;&gt;"",BH20,IF((INT(Model!BH$11/IF(OR($P22&lt;=0,$P22=""),MAX(Model!$11:$11)+1,$P22))-SUM($W19:BG19))&gt;0,(INT(Model!BH$11/IF(OR($P22&lt;=0,$P22=""),MAX(Model!$11:$11)+1,$P22))-SUM($W19:BG19)),0)))</f>
        <v>1</v>
      </c>
      <c r="BI19" s="5">
        <f ca="1">IF(BI$4="",0,IF(BI20&lt;&gt;"",BI20,IF((INT(Model!BI$11/IF(OR($P22&lt;=0,$P22=""),MAX(Model!$11:$11)+1,$P22))-SUM($W19:BH19))&gt;0,(INT(Model!BI$11/IF(OR($P22&lt;=0,$P22=""),MAX(Model!$11:$11)+1,$P22))-SUM($W19:BH19)),0)))</f>
        <v>0</v>
      </c>
      <c r="BJ19" s="5">
        <f ca="1">IF(BJ$4="",0,IF(BJ20&lt;&gt;"",BJ20,IF((INT(Model!BJ$11/IF(OR($P22&lt;=0,$P22=""),MAX(Model!$11:$11)+1,$P22))-SUM($W19:BI19))&gt;0,(INT(Model!BJ$11/IF(OR($P22&lt;=0,$P22=""),MAX(Model!$11:$11)+1,$P22))-SUM($W19:BI19)),0)))</f>
        <v>0</v>
      </c>
      <c r="BK19" s="5">
        <f ca="1">IF(BK$4="",0,IF(BK20&lt;&gt;"",BK20,IF((INT(Model!BK$11/IF(OR($P22&lt;=0,$P22=""),MAX(Model!$11:$11)+1,$P22))-SUM($W19:BJ19))&gt;0,(INT(Model!BK$11/IF(OR($P22&lt;=0,$P22=""),MAX(Model!$11:$11)+1,$P22))-SUM($W19:BJ19)),0)))</f>
        <v>0</v>
      </c>
      <c r="BL19" s="5">
        <f ca="1">IF(BL$4="",0,IF(BL20&lt;&gt;"",BL20,IF((INT(Model!BL$11/IF(OR($P22&lt;=0,$P22=""),MAX(Model!$11:$11)+1,$P22))-SUM($W19:BK19))&gt;0,(INT(Model!BL$11/IF(OR($P22&lt;=0,$P22=""),MAX(Model!$11:$11)+1,$P22))-SUM($W19:BK19)),0)))</f>
        <v>1</v>
      </c>
      <c r="BM19" s="5">
        <f ca="1">IF(BM$4="",0,IF(BM20&lt;&gt;"",BM20,IF((INT(Model!BM$11/IF(OR($P22&lt;=0,$P22=""),MAX(Model!$11:$11)+1,$P22))-SUM($W19:BL19))&gt;0,(INT(Model!BM$11/IF(OR($P22&lt;=0,$P22=""),MAX(Model!$11:$11)+1,$P22))-SUM($W19:BL19)),0)))</f>
        <v>0</v>
      </c>
      <c r="BN19" s="5">
        <f ca="1">IF(BN$4="",0,IF(BN20&lt;&gt;"",BN20,IF((INT(Model!BN$11/IF(OR($P22&lt;=0,$P22=""),MAX(Model!$11:$11)+1,$P22))-SUM($W19:BM19))&gt;0,(INT(Model!BN$11/IF(OR($P22&lt;=0,$P22=""),MAX(Model!$11:$11)+1,$P22))-SUM($W19:BM19)),0)))</f>
        <v>0</v>
      </c>
      <c r="BO19" s="5">
        <f ca="1">IF(BO$4="",0,IF(BO20&lt;&gt;"",BO20,IF((INT(Model!BO$11/IF(OR($P22&lt;=0,$P22=""),MAX(Model!$11:$11)+1,$P22))-SUM($W19:BN19))&gt;0,(INT(Model!BO$11/IF(OR($P22&lt;=0,$P22=""),MAX(Model!$11:$11)+1,$P22))-SUM($W19:BN19)),0)))</f>
        <v>0</v>
      </c>
      <c r="BP19" s="5">
        <f ca="1">IF(BP$4="",0,IF(BP20&lt;&gt;"",BP20,IF((INT(Model!BP$11/IF(OR($P22&lt;=0,$P22=""),MAX(Model!$11:$11)+1,$P22))-SUM($W19:BO19))&gt;0,(INT(Model!BP$11/IF(OR($P22&lt;=0,$P22=""),MAX(Model!$11:$11)+1,$P22))-SUM($W19:BO19)),0)))</f>
        <v>1</v>
      </c>
      <c r="BQ19" s="5">
        <f ca="1">IF(BQ$4="",0,IF(BQ20&lt;&gt;"",BQ20,IF((INT(Model!BQ$11/IF(OR($P22&lt;=0,$P22=""),MAX(Model!$11:$11)+1,$P22))-SUM($W19:BP19))&gt;0,(INT(Model!BQ$11/IF(OR($P22&lt;=0,$P22=""),MAX(Model!$11:$11)+1,$P22))-SUM($W19:BP19)),0)))</f>
        <v>0</v>
      </c>
      <c r="BR19" s="5">
        <f ca="1">IF(BR$4="",0,IF(BR20&lt;&gt;"",BR20,IF((INT(Model!BR$11/IF(OR($P22&lt;=0,$P22=""),MAX(Model!$11:$11)+1,$P22))-SUM($W19:BQ19))&gt;0,(INT(Model!BR$11/IF(OR($P22&lt;=0,$P22=""),MAX(Model!$11:$11)+1,$P22))-SUM($W19:BQ19)),0)))</f>
        <v>0</v>
      </c>
      <c r="BS19" s="5">
        <f ca="1">IF(BS$4="",0,IF(BS20&lt;&gt;"",BS20,IF((INT(Model!BS$11/IF(OR($P22&lt;=0,$P22=""),MAX(Model!$11:$11)+1,$P22))-SUM($W19:BR19))&gt;0,(INT(Model!BS$11/IF(OR($P22&lt;=0,$P22=""),MAX(Model!$11:$11)+1,$P22))-SUM($W19:BR19)),0)))</f>
        <v>0</v>
      </c>
      <c r="BT19" s="5">
        <f ca="1">IF(BT$4="",0,IF(BT20&lt;&gt;"",BT20,IF((INT(Model!BT$11/IF(OR($P22&lt;=0,$P22=""),MAX(Model!$11:$11)+1,$P22))-SUM($W19:BS19))&gt;0,(INT(Model!BT$11/IF(OR($P22&lt;=0,$P22=""),MAX(Model!$11:$11)+1,$P22))-SUM($W19:BS19)),0)))</f>
        <v>1</v>
      </c>
      <c r="BU19" s="5">
        <f ca="1">IF(BU$4="",0,IF(BU20&lt;&gt;"",BU20,IF((INT(Model!BU$11/IF(OR($P22&lt;=0,$P22=""),MAX(Model!$11:$11)+1,$P22))-SUM($W19:BT19))&gt;0,(INT(Model!BU$11/IF(OR($P22&lt;=0,$P22=""),MAX(Model!$11:$11)+1,$P22))-SUM($W19:BT19)),0)))</f>
        <v>0</v>
      </c>
      <c r="BV19" s="5">
        <f ca="1">IF(BV$4="",0,IF(BV20&lt;&gt;"",BV20,IF((INT(Model!BV$11/IF(OR($P22&lt;=0,$P22=""),MAX(Model!$11:$11)+1,$P22))-SUM($W19:BU19))&gt;0,(INT(Model!BV$11/IF(OR($P22&lt;=0,$P22=""),MAX(Model!$11:$11)+1,$P22))-SUM($W19:BU19)),0)))</f>
        <v>0</v>
      </c>
      <c r="BW19" s="5">
        <f ca="1">IF(BW$4="",0,IF(BW20&lt;&gt;"",BW20,IF((INT(Model!BW$11/IF(OR($P22&lt;=0,$P22=""),MAX(Model!$11:$11)+1,$P22))-SUM($W19:BV19))&gt;0,(INT(Model!BW$11/IF(OR($P22&lt;=0,$P22=""),MAX(Model!$11:$11)+1,$P22))-SUM($W19:BV19)),0)))</f>
        <v>0</v>
      </c>
      <c r="BX19" s="5">
        <f ca="1">IF(BX$4="",0,IF(BX20&lt;&gt;"",BX20,IF((INT(Model!BX$11/IF(OR($P22&lt;=0,$P22=""),MAX(Model!$11:$11)+1,$P22))-SUM($W19:BW19))&gt;0,(INT(Model!BX$11/IF(OR($P22&lt;=0,$P22=""),MAX(Model!$11:$11)+1,$P22))-SUM($W19:BW19)),0)))</f>
        <v>1</v>
      </c>
      <c r="BY19" s="5">
        <f ca="1">IF(BY$4="",0,IF(BY20&lt;&gt;"",BY20,IF((INT(Model!BY$11/IF(OR($P22&lt;=0,$P22=""),MAX(Model!$11:$11)+1,$P22))-SUM($W19:BX19))&gt;0,(INT(Model!BY$11/IF(OR($P22&lt;=0,$P22=""),MAX(Model!$11:$11)+1,$P22))-SUM($W19:BX19)),0)))</f>
        <v>0</v>
      </c>
      <c r="BZ19" s="5">
        <f ca="1">IF(BZ$4="",0,IF(BZ20&lt;&gt;"",BZ20,IF((INT(Model!BZ$11/IF(OR($P22&lt;=0,$P22=""),MAX(Model!$11:$11)+1,$P22))-SUM($W19:BY19))&gt;0,(INT(Model!BZ$11/IF(OR($P22&lt;=0,$P22=""),MAX(Model!$11:$11)+1,$P22))-SUM($W19:BY19)),0)))</f>
        <v>0</v>
      </c>
      <c r="CA19" s="5">
        <f ca="1">IF(CA$4="",0,IF(CA20&lt;&gt;"",CA20,IF((INT(Model!CA$11/IF(OR($P22&lt;=0,$P22=""),MAX(Model!$11:$11)+1,$P22))-SUM($W19:BZ19))&gt;0,(INT(Model!CA$11/IF(OR($P22&lt;=0,$P22=""),MAX(Model!$11:$11)+1,$P22))-SUM($W19:BZ19)),0)))</f>
        <v>0</v>
      </c>
      <c r="CB19" s="5">
        <f ca="1">IF(CB$4="",0,IF(CB20&lt;&gt;"",CB20,IF((INT(Model!CB$11/IF(OR($P22&lt;=0,$P22=""),MAX(Model!$11:$11)+1,$P22))-SUM($W19:CA19))&gt;0,(INT(Model!CB$11/IF(OR($P22&lt;=0,$P22=""),MAX(Model!$11:$11)+1,$P22))-SUM($W19:CA19)),0)))</f>
        <v>1</v>
      </c>
      <c r="CC19" s="5">
        <f ca="1">IF(CC$4="",0,IF(CC20&lt;&gt;"",CC20,IF((INT(Model!CC$11/IF(OR($P22&lt;=0,$P22=""),MAX(Model!$11:$11)+1,$P22))-SUM($W19:CB19))&gt;0,(INT(Model!CC$11/IF(OR($P22&lt;=0,$P22=""),MAX(Model!$11:$11)+1,$P22))-SUM($W19:CB19)),0)))</f>
        <v>0</v>
      </c>
      <c r="CD19" s="5">
        <f ca="1">IF(CD$4="",0,IF(CD20&lt;&gt;"",CD20,IF((INT(Model!CD$11/IF(OR($P22&lt;=0,$P22=""),MAX(Model!$11:$11)+1,$P22))-SUM($W19:CC19))&gt;0,(INT(Model!CD$11/IF(OR($P22&lt;=0,$P22=""),MAX(Model!$11:$11)+1,$P22))-SUM($W19:CC19)),0)))</f>
        <v>0</v>
      </c>
      <c r="CE19" s="5">
        <f ca="1">IF(CE$4="",0,IF(CE20&lt;&gt;"",CE20,IF((INT(Model!CE$11/IF(OR($P22&lt;=0,$P22=""),MAX(Model!$11:$11)+1,$P22))-SUM($W19:CD19))&gt;0,(INT(Model!CE$11/IF(OR($P22&lt;=0,$P22=""),MAX(Model!$11:$11)+1,$P22))-SUM($W19:CD19)),0)))</f>
        <v>0</v>
      </c>
      <c r="CF19" s="5">
        <f ca="1">IF(CF$4="",0,IF(CF20&lt;&gt;"",CF20,IF((INT(Model!CF$11/IF(OR($P22&lt;=0,$P22=""),MAX(Model!$11:$11)+1,$P22))-SUM($W19:CE19))&gt;0,(INT(Model!CF$11/IF(OR($P22&lt;=0,$P22=""),MAX(Model!$11:$11)+1,$P22))-SUM($W19:CE19)),0)))</f>
        <v>0</v>
      </c>
    </row>
    <row r="20" spans="2:84" x14ac:dyDescent="0.3">
      <c r="B20" s="13">
        <f>ROW()</f>
        <v>20</v>
      </c>
      <c r="H20" s="1" t="str">
        <f>$H$19</f>
        <v>Поток расширения торговой сети</v>
      </c>
      <c r="I20" s="1" t="str">
        <f>$I$15</f>
        <v>Задание потока вручную</v>
      </c>
      <c r="V20" s="83"/>
      <c r="X20" s="88">
        <v>1</v>
      </c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</row>
    <row r="21" spans="2:84" x14ac:dyDescent="0.3">
      <c r="B21" s="13">
        <f>ROW()</f>
        <v>21</v>
      </c>
      <c r="H21" s="1" t="str">
        <f>$H$19</f>
        <v>Поток расширения торговой сети</v>
      </c>
      <c r="I21" s="1" t="str">
        <f>$I$16</f>
        <v>Задание потока через производительность</v>
      </c>
      <c r="W21" s="34"/>
    </row>
    <row r="22" spans="2:84" x14ac:dyDescent="0.3">
      <c r="B22" s="13">
        <f>ROW()</f>
        <v>22</v>
      </c>
      <c r="H22" s="1" t="str">
        <f>$H$19</f>
        <v>Поток расширения торговой сети</v>
      </c>
      <c r="I22" s="1" t="str">
        <f>$I$21</f>
        <v>Задание потока через производительность</v>
      </c>
      <c r="J22" s="1" t="s">
        <v>214</v>
      </c>
      <c r="M22" s="53" t="str">
        <f>Prcsses!$P$11</f>
        <v>ед.ГП</v>
      </c>
      <c r="O22" s="82"/>
      <c r="P22" s="84">
        <v>200</v>
      </c>
      <c r="W22" s="34"/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">
        <v>201</v>
      </c>
      <c r="M24" s="53" t="s">
        <v>18</v>
      </c>
      <c r="P24" s="72"/>
      <c r="U24" s="5">
        <f ca="1">SUM(INDIRECT(ADDRESS($B24,$X$2)&amp;":"&amp;ADDRESS($B24,$X$2-1+$P$8)))</f>
        <v>213998401.85617632</v>
      </c>
      <c r="X24" s="5">
        <f ca="1">IF(X$4="",0,SUMIFS(X25:X68,$I25:$I68,"&lt;&gt;"&amp;"",$J25:$J68,"",$P25:$P68,$P25))</f>
        <v>3270000</v>
      </c>
      <c r="Y24" s="5">
        <f t="shared" ref="Y24:AI24" ca="1" si="51">IF(Y$4="",0,SUMIFS(Y25:Y68,$I25:$I68,"&lt;&gt;"&amp;"",$J25:$J68,"",$P25:$P68,$P25))</f>
        <v>28850000</v>
      </c>
      <c r="Z24" s="5">
        <f t="shared" ca="1" si="51"/>
        <v>14800000</v>
      </c>
      <c r="AA24" s="5">
        <f t="shared" ca="1" si="51"/>
        <v>0</v>
      </c>
      <c r="AB24" s="5">
        <f t="shared" ca="1" si="51"/>
        <v>0</v>
      </c>
      <c r="AC24" s="5">
        <f t="shared" ca="1" si="51"/>
        <v>0</v>
      </c>
      <c r="AD24" s="5">
        <f t="shared" ca="1" si="51"/>
        <v>0</v>
      </c>
      <c r="AE24" s="5">
        <f t="shared" ca="1" si="51"/>
        <v>0</v>
      </c>
      <c r="AF24" s="5">
        <f t="shared" ca="1" si="51"/>
        <v>717500</v>
      </c>
      <c r="AG24" s="5">
        <f t="shared" ca="1" si="51"/>
        <v>1845000</v>
      </c>
      <c r="AH24" s="5">
        <f t="shared" ca="1" si="51"/>
        <v>307500</v>
      </c>
      <c r="AI24" s="5">
        <f t="shared" ca="1" si="51"/>
        <v>0</v>
      </c>
      <c r="AJ24" s="5">
        <f t="shared" ref="AJ24:CF24" ca="1" si="52">IF(AJ$4="",0,SUMIFS(AJ25:AJ68,$I25:$I68,"&lt;&gt;"&amp;"",$J25:$J68,"",$P25:$P68,$P25))</f>
        <v>735437.5</v>
      </c>
      <c r="AK24" s="5">
        <f t="shared" ca="1" si="52"/>
        <v>1891125</v>
      </c>
      <c r="AL24" s="5">
        <f t="shared" ca="1" si="52"/>
        <v>315187.5</v>
      </c>
      <c r="AM24" s="5">
        <f t="shared" ca="1" si="52"/>
        <v>0</v>
      </c>
      <c r="AN24" s="5">
        <f t="shared" ca="1" si="52"/>
        <v>735437.5</v>
      </c>
      <c r="AO24" s="5">
        <f t="shared" ca="1" si="52"/>
        <v>1891125</v>
      </c>
      <c r="AP24" s="5">
        <f t="shared" ca="1" si="52"/>
        <v>315187.5</v>
      </c>
      <c r="AQ24" s="5">
        <f t="shared" ca="1" si="52"/>
        <v>0</v>
      </c>
      <c r="AR24" s="5">
        <f t="shared" ca="1" si="52"/>
        <v>3391268.0175000001</v>
      </c>
      <c r="AS24" s="5">
        <f t="shared" ca="1" si="52"/>
        <v>14070648.193</v>
      </c>
      <c r="AT24" s="5">
        <f t="shared" ca="1" si="52"/>
        <v>15620245.751500001</v>
      </c>
      <c r="AU24" s="5">
        <f t="shared" ca="1" si="52"/>
        <v>0</v>
      </c>
      <c r="AV24" s="5">
        <f t="shared" ca="1" si="52"/>
        <v>772669.02343749977</v>
      </c>
      <c r="AW24" s="5">
        <f t="shared" ca="1" si="52"/>
        <v>1986863.2031249995</v>
      </c>
      <c r="AX24" s="5">
        <f t="shared" ca="1" si="52"/>
        <v>331143.86718749994</v>
      </c>
      <c r="AY24" s="5">
        <f t="shared" ca="1" si="52"/>
        <v>0</v>
      </c>
      <c r="AZ24" s="5">
        <f t="shared" ca="1" si="52"/>
        <v>772669.02343749977</v>
      </c>
      <c r="BA24" s="5">
        <f t="shared" ca="1" si="52"/>
        <v>1986863.2031249995</v>
      </c>
      <c r="BB24" s="5">
        <f t="shared" ca="1" si="52"/>
        <v>3064390.9841114203</v>
      </c>
      <c r="BC24" s="5">
        <f t="shared" ca="1" si="52"/>
        <v>12572936.737850033</v>
      </c>
      <c r="BD24" s="5">
        <f t="shared" ca="1" si="52"/>
        <v>16644819.027182175</v>
      </c>
      <c r="BE24" s="5">
        <f t="shared" ca="1" si="52"/>
        <v>2036534.7832031245</v>
      </c>
      <c r="BF24" s="5">
        <f t="shared" ca="1" si="52"/>
        <v>339422.46386718738</v>
      </c>
      <c r="BG24" s="5">
        <f t="shared" ca="1" si="52"/>
        <v>0</v>
      </c>
      <c r="BH24" s="5">
        <f t="shared" ca="1" si="52"/>
        <v>811785.39274902316</v>
      </c>
      <c r="BI24" s="5">
        <f t="shared" ca="1" si="52"/>
        <v>2087448.1527832025</v>
      </c>
      <c r="BJ24" s="5">
        <f t="shared" ca="1" si="52"/>
        <v>347908.02546386706</v>
      </c>
      <c r="BK24" s="5">
        <f t="shared" ca="1" si="52"/>
        <v>0</v>
      </c>
      <c r="BL24" s="5">
        <f t="shared" ca="1" si="52"/>
        <v>3594230.9577775742</v>
      </c>
      <c r="BM24" s="5">
        <f t="shared" ca="1" si="52"/>
        <v>14886697.751914535</v>
      </c>
      <c r="BN24" s="5">
        <f t="shared" ca="1" si="52"/>
        <v>16486092.302629462</v>
      </c>
      <c r="BO24" s="5">
        <f t="shared" ca="1" si="52"/>
        <v>0</v>
      </c>
      <c r="BP24" s="5">
        <f t="shared" ca="1" si="52"/>
        <v>832080.0275677488</v>
      </c>
      <c r="BQ24" s="5">
        <f t="shared" ca="1" si="52"/>
        <v>2139634.3566027824</v>
      </c>
      <c r="BR24" s="5">
        <f t="shared" ca="1" si="52"/>
        <v>356605.72610046377</v>
      </c>
      <c r="BS24" s="5">
        <f t="shared" ca="1" si="52"/>
        <v>0</v>
      </c>
      <c r="BT24" s="5">
        <f t="shared" ca="1" si="52"/>
        <v>852882.0282569424</v>
      </c>
      <c r="BU24" s="5">
        <f t="shared" ca="1" si="52"/>
        <v>2193125.215517852</v>
      </c>
      <c r="BV24" s="5">
        <f t="shared" ca="1" si="52"/>
        <v>3249035.9869856229</v>
      </c>
      <c r="BW24" s="5">
        <f t="shared" ca="1" si="52"/>
        <v>13264169.541570179</v>
      </c>
      <c r="BX24" s="5">
        <f t="shared" ca="1" si="52"/>
        <v>17577269.7111063</v>
      </c>
      <c r="BY24" s="5">
        <f t="shared" ca="1" si="52"/>
        <v>2193125.215517852</v>
      </c>
      <c r="BZ24" s="5">
        <f t="shared" ca="1" si="52"/>
        <v>365520.86925297533</v>
      </c>
      <c r="CA24" s="5">
        <f t="shared" ca="1" si="52"/>
        <v>0</v>
      </c>
      <c r="CB24" s="5">
        <f t="shared" ca="1" si="52"/>
        <v>874204.07896336587</v>
      </c>
      <c r="CC24" s="5">
        <f t="shared" ca="1" si="52"/>
        <v>2247953.3459057976</v>
      </c>
      <c r="CD24" s="5">
        <f t="shared" ca="1" si="52"/>
        <v>374658.89098429965</v>
      </c>
      <c r="CE24" s="5">
        <f t="shared" ca="1" si="52"/>
        <v>0</v>
      </c>
      <c r="CF24" s="5">
        <f t="shared" ca="1" si="52"/>
        <v>0</v>
      </c>
    </row>
    <row r="25" spans="2:84" x14ac:dyDescent="0.3">
      <c r="B25" s="13">
        <f>ROW()</f>
        <v>25</v>
      </c>
      <c r="H25" s="1" t="str">
        <f t="shared" ref="H25:H30" si="53">$H$24</f>
        <v>Капитальные затраты</v>
      </c>
      <c r="I25" s="1" t="str">
        <f>Prcsses!$H$78</f>
        <v>Стартовые капитальные затраты</v>
      </c>
      <c r="M25" s="53" t="s">
        <v>18</v>
      </c>
      <c r="P25" s="72" t="str">
        <f>Lists!$AD$6</f>
        <v>начисление</v>
      </c>
      <c r="U25" s="5">
        <f t="shared" ref="U25:U30" ca="1" si="54">SUM(INDIRECT(ADDRESS($B25,$X$2)&amp;":"&amp;ADDRESS($B25,$X$2-1+$P$8)))</f>
        <v>15620000</v>
      </c>
      <c r="X25" s="5">
        <f ca="1">IF(X$4="",0,SUM(X26:X31))</f>
        <v>70000</v>
      </c>
      <c r="Y25" s="5">
        <f t="shared" ref="Y25:AI25" ca="1" si="55">IF(Y$4="",0,SUM(Y26:Y31))</f>
        <v>15550000</v>
      </c>
      <c r="Z25" s="5">
        <f t="shared" ca="1" si="55"/>
        <v>0</v>
      </c>
      <c r="AA25" s="5">
        <f t="shared" ca="1" si="55"/>
        <v>0</v>
      </c>
      <c r="AB25" s="5">
        <f t="shared" ca="1" si="55"/>
        <v>0</v>
      </c>
      <c r="AC25" s="5">
        <f t="shared" ca="1" si="55"/>
        <v>0</v>
      </c>
      <c r="AD25" s="5">
        <f t="shared" ca="1" si="55"/>
        <v>0</v>
      </c>
      <c r="AE25" s="5">
        <f t="shared" ca="1" si="55"/>
        <v>0</v>
      </c>
      <c r="AF25" s="5">
        <f t="shared" ca="1" si="55"/>
        <v>0</v>
      </c>
      <c r="AG25" s="5">
        <f t="shared" ca="1" si="55"/>
        <v>0</v>
      </c>
      <c r="AH25" s="5">
        <f t="shared" ca="1" si="55"/>
        <v>0</v>
      </c>
      <c r="AI25" s="5">
        <f t="shared" ca="1" si="55"/>
        <v>0</v>
      </c>
      <c r="AJ25" s="5">
        <f t="shared" ref="AJ25:CF25" ca="1" si="56">IF(AJ$4="",0,SUM(AJ26:AJ31))</f>
        <v>0</v>
      </c>
      <c r="AK25" s="5">
        <f t="shared" ca="1" si="56"/>
        <v>0</v>
      </c>
      <c r="AL25" s="5">
        <f t="shared" ca="1" si="56"/>
        <v>0</v>
      </c>
      <c r="AM25" s="5">
        <f t="shared" ca="1" si="56"/>
        <v>0</v>
      </c>
      <c r="AN25" s="5">
        <f t="shared" ca="1" si="56"/>
        <v>0</v>
      </c>
      <c r="AO25" s="5">
        <f t="shared" ca="1" si="56"/>
        <v>0</v>
      </c>
      <c r="AP25" s="5">
        <f t="shared" ca="1" si="56"/>
        <v>0</v>
      </c>
      <c r="AQ25" s="5">
        <f t="shared" ca="1" si="56"/>
        <v>0</v>
      </c>
      <c r="AR25" s="5">
        <f t="shared" ca="1" si="56"/>
        <v>0</v>
      </c>
      <c r="AS25" s="5">
        <f t="shared" ca="1" si="56"/>
        <v>0</v>
      </c>
      <c r="AT25" s="5">
        <f t="shared" ca="1" si="56"/>
        <v>0</v>
      </c>
      <c r="AU25" s="5">
        <f t="shared" ca="1" si="56"/>
        <v>0</v>
      </c>
      <c r="AV25" s="5">
        <f t="shared" ca="1" si="56"/>
        <v>0</v>
      </c>
      <c r="AW25" s="5">
        <f t="shared" ca="1" si="56"/>
        <v>0</v>
      </c>
      <c r="AX25" s="5">
        <f t="shared" ca="1" si="56"/>
        <v>0</v>
      </c>
      <c r="AY25" s="5">
        <f t="shared" ca="1" si="56"/>
        <v>0</v>
      </c>
      <c r="AZ25" s="5">
        <f t="shared" ca="1" si="56"/>
        <v>0</v>
      </c>
      <c r="BA25" s="5">
        <f t="shared" ca="1" si="56"/>
        <v>0</v>
      </c>
      <c r="BB25" s="5">
        <f t="shared" ca="1" si="56"/>
        <v>0</v>
      </c>
      <c r="BC25" s="5">
        <f t="shared" ca="1" si="56"/>
        <v>0</v>
      </c>
      <c r="BD25" s="5">
        <f t="shared" ca="1" si="56"/>
        <v>0</v>
      </c>
      <c r="BE25" s="5">
        <f t="shared" ca="1" si="56"/>
        <v>0</v>
      </c>
      <c r="BF25" s="5">
        <f t="shared" ca="1" si="56"/>
        <v>0</v>
      </c>
      <c r="BG25" s="5">
        <f t="shared" ca="1" si="56"/>
        <v>0</v>
      </c>
      <c r="BH25" s="5">
        <f t="shared" ca="1" si="56"/>
        <v>0</v>
      </c>
      <c r="BI25" s="5">
        <f t="shared" ca="1" si="56"/>
        <v>0</v>
      </c>
      <c r="BJ25" s="5">
        <f t="shared" ca="1" si="56"/>
        <v>0</v>
      </c>
      <c r="BK25" s="5">
        <f t="shared" ca="1" si="56"/>
        <v>0</v>
      </c>
      <c r="BL25" s="5">
        <f t="shared" ca="1" si="56"/>
        <v>0</v>
      </c>
      <c r="BM25" s="5">
        <f t="shared" ca="1" si="56"/>
        <v>0</v>
      </c>
      <c r="BN25" s="5">
        <f t="shared" ca="1" si="56"/>
        <v>0</v>
      </c>
      <c r="BO25" s="5">
        <f t="shared" ca="1" si="56"/>
        <v>0</v>
      </c>
      <c r="BP25" s="5">
        <f t="shared" ca="1" si="56"/>
        <v>0</v>
      </c>
      <c r="BQ25" s="5">
        <f t="shared" ca="1" si="56"/>
        <v>0</v>
      </c>
      <c r="BR25" s="5">
        <f t="shared" ca="1" si="56"/>
        <v>0</v>
      </c>
      <c r="BS25" s="5">
        <f t="shared" ca="1" si="56"/>
        <v>0</v>
      </c>
      <c r="BT25" s="5">
        <f t="shared" ca="1" si="56"/>
        <v>0</v>
      </c>
      <c r="BU25" s="5">
        <f t="shared" ca="1" si="56"/>
        <v>0</v>
      </c>
      <c r="BV25" s="5">
        <f t="shared" ca="1" si="56"/>
        <v>0</v>
      </c>
      <c r="BW25" s="5">
        <f t="shared" ca="1" si="56"/>
        <v>0</v>
      </c>
      <c r="BX25" s="5">
        <f t="shared" ca="1" si="56"/>
        <v>0</v>
      </c>
      <c r="BY25" s="5">
        <f t="shared" ca="1" si="56"/>
        <v>0</v>
      </c>
      <c r="BZ25" s="5">
        <f t="shared" ca="1" si="56"/>
        <v>0</v>
      </c>
      <c r="CA25" s="5">
        <f t="shared" ca="1" si="56"/>
        <v>0</v>
      </c>
      <c r="CB25" s="5">
        <f t="shared" ca="1" si="56"/>
        <v>0</v>
      </c>
      <c r="CC25" s="5">
        <f t="shared" ca="1" si="56"/>
        <v>0</v>
      </c>
      <c r="CD25" s="5">
        <f t="shared" ca="1" si="56"/>
        <v>0</v>
      </c>
      <c r="CE25" s="5">
        <f t="shared" ca="1" si="56"/>
        <v>0</v>
      </c>
      <c r="CF25" s="5">
        <f t="shared" ca="1" si="56"/>
        <v>0</v>
      </c>
    </row>
    <row r="26" spans="2:84" x14ac:dyDescent="0.3">
      <c r="B26" s="13">
        <f>ROW()</f>
        <v>26</v>
      </c>
      <c r="H26" s="1" t="str">
        <f t="shared" si="53"/>
        <v>Капитальные затраты</v>
      </c>
      <c r="I26" s="1" t="str">
        <f>$I$25</f>
        <v>Стартовые капитальные затраты</v>
      </c>
      <c r="J26" s="1" t="str">
        <f>Prcsses!I79</f>
        <v>Оформление юрлица</v>
      </c>
      <c r="M26" s="53" t="s">
        <v>18</v>
      </c>
      <c r="U26" s="5">
        <f t="shared" ca="1" si="54"/>
        <v>20000</v>
      </c>
      <c r="X26" s="5">
        <f ca="1">IF(X$4="",0,SUMPRODUCT(INDIRECT(ADDRESS($B33,$X$2)&amp;":"&amp;ADDRESS($B33,$X$2-1+X$8)),INDIRECT(ADDRESS($B$11,$X$2)&amp;":"&amp;ADDRESS($B$11,$X$2-1+X$8)),INDIRECT("rP!"&amp;ADDRESS(Prcsses!$B79,$X$2+$P$8-X$8)&amp;":"&amp;ADDRESS(Prcsses!$B79,$X$2-1+$P$8))))</f>
        <v>20000</v>
      </c>
      <c r="Y26" s="5">
        <f ca="1">IF(Y$4="",0,SUMPRODUCT(INDIRECT(ADDRESS($B33,$X$2)&amp;":"&amp;ADDRESS($B33,$X$2-1+Y$8)),INDIRECT(ADDRESS($B$11,$X$2)&amp;":"&amp;ADDRESS($B$11,$X$2-1+Y$8)),INDIRECT("rP!"&amp;ADDRESS(Prcsses!$B79,$X$2+$P$8-Y$8)&amp;":"&amp;ADDRESS(Prcsses!$B79,$X$2-1+$P$8))))</f>
        <v>0</v>
      </c>
      <c r="Z26" s="5">
        <f ca="1">IF(Z$4="",0,SUMPRODUCT(INDIRECT(ADDRESS($B33,$X$2)&amp;":"&amp;ADDRESS($B33,$X$2-1+Z$8)),INDIRECT(ADDRESS($B$11,$X$2)&amp;":"&amp;ADDRESS($B$11,$X$2-1+Z$8)),INDIRECT("rP!"&amp;ADDRESS(Prcsses!$B79,$X$2+$P$8-Z$8)&amp;":"&amp;ADDRESS(Prcsses!$B79,$X$2-1+$P$8))))</f>
        <v>0</v>
      </c>
      <c r="AA26" s="5">
        <f ca="1">IF(AA$4="",0,SUMPRODUCT(INDIRECT(ADDRESS($B33,$X$2)&amp;":"&amp;ADDRESS($B33,$X$2-1+AA$8)),INDIRECT(ADDRESS($B$11,$X$2)&amp;":"&amp;ADDRESS($B$11,$X$2-1+AA$8)),INDIRECT("rP!"&amp;ADDRESS(Prcsses!$B79,$X$2+$P$8-AA$8)&amp;":"&amp;ADDRESS(Prcsses!$B79,$X$2-1+$P$8))))</f>
        <v>0</v>
      </c>
      <c r="AB26" s="5">
        <f ca="1">IF(AB$4="",0,SUMPRODUCT(INDIRECT(ADDRESS($B33,$X$2)&amp;":"&amp;ADDRESS($B33,$X$2-1+AB$8)),INDIRECT(ADDRESS($B$11,$X$2)&amp;":"&amp;ADDRESS($B$11,$X$2-1+AB$8)),INDIRECT("rP!"&amp;ADDRESS(Prcsses!$B79,$X$2+$P$8-AB$8)&amp;":"&amp;ADDRESS(Prcsses!$B79,$X$2-1+$P$8))))</f>
        <v>0</v>
      </c>
      <c r="AC26" s="5">
        <f ca="1">IF(AC$4="",0,SUMPRODUCT(INDIRECT(ADDRESS($B33,$X$2)&amp;":"&amp;ADDRESS($B33,$X$2-1+AC$8)),INDIRECT(ADDRESS($B$11,$X$2)&amp;":"&amp;ADDRESS($B$11,$X$2-1+AC$8)),INDIRECT("rP!"&amp;ADDRESS(Prcsses!$B79,$X$2+$P$8-AC$8)&amp;":"&amp;ADDRESS(Prcsses!$B79,$X$2-1+$P$8))))</f>
        <v>0</v>
      </c>
      <c r="AD26" s="5">
        <f ca="1">IF(AD$4="",0,SUMPRODUCT(INDIRECT(ADDRESS($B33,$X$2)&amp;":"&amp;ADDRESS($B33,$X$2-1+AD$8)),INDIRECT(ADDRESS($B$11,$X$2)&amp;":"&amp;ADDRESS($B$11,$X$2-1+AD$8)),INDIRECT("rP!"&amp;ADDRESS(Prcsses!$B79,$X$2+$P$8-AD$8)&amp;":"&amp;ADDRESS(Prcsses!$B79,$X$2-1+$P$8))))</f>
        <v>0</v>
      </c>
      <c r="AE26" s="5">
        <f ca="1">IF(AE$4="",0,SUMPRODUCT(INDIRECT(ADDRESS($B33,$X$2)&amp;":"&amp;ADDRESS($B33,$X$2-1+AE$8)),INDIRECT(ADDRESS($B$11,$X$2)&amp;":"&amp;ADDRESS($B$11,$X$2-1+AE$8)),INDIRECT("rP!"&amp;ADDRESS(Prcsses!$B79,$X$2+$P$8-AE$8)&amp;":"&amp;ADDRESS(Prcsses!$B79,$X$2-1+$P$8))))</f>
        <v>0</v>
      </c>
      <c r="AF26" s="5">
        <f ca="1">IF(AF$4="",0,SUMPRODUCT(INDIRECT(ADDRESS($B33,$X$2)&amp;":"&amp;ADDRESS($B33,$X$2-1+AF$8)),INDIRECT(ADDRESS($B$11,$X$2)&amp;":"&amp;ADDRESS($B$11,$X$2-1+AF$8)),INDIRECT("rP!"&amp;ADDRESS(Prcsses!$B79,$X$2+$P$8-AF$8)&amp;":"&amp;ADDRESS(Prcsses!$B79,$X$2-1+$P$8))))</f>
        <v>0</v>
      </c>
      <c r="AG26" s="5">
        <f ca="1">IF(AG$4="",0,SUMPRODUCT(INDIRECT(ADDRESS($B33,$X$2)&amp;":"&amp;ADDRESS($B33,$X$2-1+AG$8)),INDIRECT(ADDRESS($B$11,$X$2)&amp;":"&amp;ADDRESS($B$11,$X$2-1+AG$8)),INDIRECT("rP!"&amp;ADDRESS(Prcsses!$B79,$X$2+$P$8-AG$8)&amp;":"&amp;ADDRESS(Prcsses!$B79,$X$2-1+$P$8))))</f>
        <v>0</v>
      </c>
      <c r="AH26" s="5">
        <f ca="1">IF(AH$4="",0,SUMPRODUCT(INDIRECT(ADDRESS($B33,$X$2)&amp;":"&amp;ADDRESS($B33,$X$2-1+AH$8)),INDIRECT(ADDRESS($B$11,$X$2)&amp;":"&amp;ADDRESS($B$11,$X$2-1+AH$8)),INDIRECT("rP!"&amp;ADDRESS(Prcsses!$B79,$X$2+$P$8-AH$8)&amp;":"&amp;ADDRESS(Prcsses!$B79,$X$2-1+$P$8))))</f>
        <v>0</v>
      </c>
      <c r="AI26" s="5">
        <f ca="1">IF(AI$4="",0,SUMPRODUCT(INDIRECT(ADDRESS($B33,$X$2)&amp;":"&amp;ADDRESS($B33,$X$2-1+AI$8)),INDIRECT(ADDRESS($B$11,$X$2)&amp;":"&amp;ADDRESS($B$11,$X$2-1+AI$8)),INDIRECT("rP!"&amp;ADDRESS(Prcsses!$B79,$X$2+$P$8-AI$8)&amp;":"&amp;ADDRESS(Prcsses!$B79,$X$2-1+$P$8))))</f>
        <v>0</v>
      </c>
      <c r="AJ26" s="5">
        <f ca="1">IF(AJ$4="",0,SUMPRODUCT(INDIRECT(ADDRESS($B33,$X$2)&amp;":"&amp;ADDRESS($B33,$X$2-1+AJ$8)),INDIRECT(ADDRESS($B$11,$X$2)&amp;":"&amp;ADDRESS($B$11,$X$2-1+AJ$8)),INDIRECT("rP!"&amp;ADDRESS(Prcsses!$B79,$X$2+$P$8-AJ$8)&amp;":"&amp;ADDRESS(Prcsses!$B79,$X$2-1+$P$8))))</f>
        <v>0</v>
      </c>
      <c r="AK26" s="5">
        <f ca="1">IF(AK$4="",0,SUMPRODUCT(INDIRECT(ADDRESS($B33,$X$2)&amp;":"&amp;ADDRESS($B33,$X$2-1+AK$8)),INDIRECT(ADDRESS($B$11,$X$2)&amp;":"&amp;ADDRESS($B$11,$X$2-1+AK$8)),INDIRECT("rP!"&amp;ADDRESS(Prcsses!$B79,$X$2+$P$8-AK$8)&amp;":"&amp;ADDRESS(Prcsses!$B79,$X$2-1+$P$8))))</f>
        <v>0</v>
      </c>
      <c r="AL26" s="5">
        <f ca="1">IF(AL$4="",0,SUMPRODUCT(INDIRECT(ADDRESS($B33,$X$2)&amp;":"&amp;ADDRESS($B33,$X$2-1+AL$8)),INDIRECT(ADDRESS($B$11,$X$2)&amp;":"&amp;ADDRESS($B$11,$X$2-1+AL$8)),INDIRECT("rP!"&amp;ADDRESS(Prcsses!$B79,$X$2+$P$8-AL$8)&amp;":"&amp;ADDRESS(Prcsses!$B79,$X$2-1+$P$8))))</f>
        <v>0</v>
      </c>
      <c r="AM26" s="5">
        <f ca="1">IF(AM$4="",0,SUMPRODUCT(INDIRECT(ADDRESS($B33,$X$2)&amp;":"&amp;ADDRESS($B33,$X$2-1+AM$8)),INDIRECT(ADDRESS($B$11,$X$2)&amp;":"&amp;ADDRESS($B$11,$X$2-1+AM$8)),INDIRECT("rP!"&amp;ADDRESS(Prcsses!$B79,$X$2+$P$8-AM$8)&amp;":"&amp;ADDRESS(Prcsses!$B79,$X$2-1+$P$8))))</f>
        <v>0</v>
      </c>
      <c r="AN26" s="5">
        <f ca="1">IF(AN$4="",0,SUMPRODUCT(INDIRECT(ADDRESS($B33,$X$2)&amp;":"&amp;ADDRESS($B33,$X$2-1+AN$8)),INDIRECT(ADDRESS($B$11,$X$2)&amp;":"&amp;ADDRESS($B$11,$X$2-1+AN$8)),INDIRECT("rP!"&amp;ADDRESS(Prcsses!$B79,$X$2+$P$8-AN$8)&amp;":"&amp;ADDRESS(Prcsses!$B79,$X$2-1+$P$8))))</f>
        <v>0</v>
      </c>
      <c r="AO26" s="5">
        <f ca="1">IF(AO$4="",0,SUMPRODUCT(INDIRECT(ADDRESS($B33,$X$2)&amp;":"&amp;ADDRESS($B33,$X$2-1+AO$8)),INDIRECT(ADDRESS($B$11,$X$2)&amp;":"&amp;ADDRESS($B$11,$X$2-1+AO$8)),INDIRECT("rP!"&amp;ADDRESS(Prcsses!$B79,$X$2+$P$8-AO$8)&amp;":"&amp;ADDRESS(Prcsses!$B79,$X$2-1+$P$8))))</f>
        <v>0</v>
      </c>
      <c r="AP26" s="5">
        <f ca="1">IF(AP$4="",0,SUMPRODUCT(INDIRECT(ADDRESS($B33,$X$2)&amp;":"&amp;ADDRESS($B33,$X$2-1+AP$8)),INDIRECT(ADDRESS($B$11,$X$2)&amp;":"&amp;ADDRESS($B$11,$X$2-1+AP$8)),INDIRECT("rP!"&amp;ADDRESS(Prcsses!$B79,$X$2+$P$8-AP$8)&amp;":"&amp;ADDRESS(Prcsses!$B79,$X$2-1+$P$8))))</f>
        <v>0</v>
      </c>
      <c r="AQ26" s="5">
        <f ca="1">IF(AQ$4="",0,SUMPRODUCT(INDIRECT(ADDRESS($B33,$X$2)&amp;":"&amp;ADDRESS($B33,$X$2-1+AQ$8)),INDIRECT(ADDRESS($B$11,$X$2)&amp;":"&amp;ADDRESS($B$11,$X$2-1+AQ$8)),INDIRECT("rP!"&amp;ADDRESS(Prcsses!$B79,$X$2+$P$8-AQ$8)&amp;":"&amp;ADDRESS(Prcsses!$B79,$X$2-1+$P$8))))</f>
        <v>0</v>
      </c>
      <c r="AR26" s="5">
        <f ca="1">IF(AR$4="",0,SUMPRODUCT(INDIRECT(ADDRESS($B33,$X$2)&amp;":"&amp;ADDRESS($B33,$X$2-1+AR$8)),INDIRECT(ADDRESS($B$11,$X$2)&amp;":"&amp;ADDRESS($B$11,$X$2-1+AR$8)),INDIRECT("rP!"&amp;ADDRESS(Prcsses!$B79,$X$2+$P$8-AR$8)&amp;":"&amp;ADDRESS(Prcsses!$B79,$X$2-1+$P$8))))</f>
        <v>0</v>
      </c>
      <c r="AS26" s="5">
        <f ca="1">IF(AS$4="",0,SUMPRODUCT(INDIRECT(ADDRESS($B33,$X$2)&amp;":"&amp;ADDRESS($B33,$X$2-1+AS$8)),INDIRECT(ADDRESS($B$11,$X$2)&amp;":"&amp;ADDRESS($B$11,$X$2-1+AS$8)),INDIRECT("rP!"&amp;ADDRESS(Prcsses!$B79,$X$2+$P$8-AS$8)&amp;":"&amp;ADDRESS(Prcsses!$B79,$X$2-1+$P$8))))</f>
        <v>0</v>
      </c>
      <c r="AT26" s="5">
        <f ca="1">IF(AT$4="",0,SUMPRODUCT(INDIRECT(ADDRESS($B33,$X$2)&amp;":"&amp;ADDRESS($B33,$X$2-1+AT$8)),INDIRECT(ADDRESS($B$11,$X$2)&amp;":"&amp;ADDRESS($B$11,$X$2-1+AT$8)),INDIRECT("rP!"&amp;ADDRESS(Prcsses!$B79,$X$2+$P$8-AT$8)&amp;":"&amp;ADDRESS(Prcsses!$B79,$X$2-1+$P$8))))</f>
        <v>0</v>
      </c>
      <c r="AU26" s="5">
        <f ca="1">IF(AU$4="",0,SUMPRODUCT(INDIRECT(ADDRESS($B33,$X$2)&amp;":"&amp;ADDRESS($B33,$X$2-1+AU$8)),INDIRECT(ADDRESS($B$11,$X$2)&amp;":"&amp;ADDRESS($B$11,$X$2-1+AU$8)),INDIRECT("rP!"&amp;ADDRESS(Prcsses!$B79,$X$2+$P$8-AU$8)&amp;":"&amp;ADDRESS(Prcsses!$B79,$X$2-1+$P$8))))</f>
        <v>0</v>
      </c>
      <c r="AV26" s="5">
        <f ca="1">IF(AV$4="",0,SUMPRODUCT(INDIRECT(ADDRESS($B33,$X$2)&amp;":"&amp;ADDRESS($B33,$X$2-1+AV$8)),INDIRECT(ADDRESS($B$11,$X$2)&amp;":"&amp;ADDRESS($B$11,$X$2-1+AV$8)),INDIRECT("rP!"&amp;ADDRESS(Prcsses!$B79,$X$2+$P$8-AV$8)&amp;":"&amp;ADDRESS(Prcsses!$B79,$X$2-1+$P$8))))</f>
        <v>0</v>
      </c>
      <c r="AW26" s="5">
        <f ca="1">IF(AW$4="",0,SUMPRODUCT(INDIRECT(ADDRESS($B33,$X$2)&amp;":"&amp;ADDRESS($B33,$X$2-1+AW$8)),INDIRECT(ADDRESS($B$11,$X$2)&amp;":"&amp;ADDRESS($B$11,$X$2-1+AW$8)),INDIRECT("rP!"&amp;ADDRESS(Prcsses!$B79,$X$2+$P$8-AW$8)&amp;":"&amp;ADDRESS(Prcsses!$B79,$X$2-1+$P$8))))</f>
        <v>0</v>
      </c>
      <c r="AX26" s="5">
        <f ca="1">IF(AX$4="",0,SUMPRODUCT(INDIRECT(ADDRESS($B33,$X$2)&amp;":"&amp;ADDRESS($B33,$X$2-1+AX$8)),INDIRECT(ADDRESS($B$11,$X$2)&amp;":"&amp;ADDRESS($B$11,$X$2-1+AX$8)),INDIRECT("rP!"&amp;ADDRESS(Prcsses!$B79,$X$2+$P$8-AX$8)&amp;":"&amp;ADDRESS(Prcsses!$B79,$X$2-1+$P$8))))</f>
        <v>0</v>
      </c>
      <c r="AY26" s="5">
        <f ca="1">IF(AY$4="",0,SUMPRODUCT(INDIRECT(ADDRESS($B33,$X$2)&amp;":"&amp;ADDRESS($B33,$X$2-1+AY$8)),INDIRECT(ADDRESS($B$11,$X$2)&amp;":"&amp;ADDRESS($B$11,$X$2-1+AY$8)),INDIRECT("rP!"&amp;ADDRESS(Prcsses!$B79,$X$2+$P$8-AY$8)&amp;":"&amp;ADDRESS(Prcsses!$B79,$X$2-1+$P$8))))</f>
        <v>0</v>
      </c>
      <c r="AZ26" s="5">
        <f ca="1">IF(AZ$4="",0,SUMPRODUCT(INDIRECT(ADDRESS($B33,$X$2)&amp;":"&amp;ADDRESS($B33,$X$2-1+AZ$8)),INDIRECT(ADDRESS($B$11,$X$2)&amp;":"&amp;ADDRESS($B$11,$X$2-1+AZ$8)),INDIRECT("rP!"&amp;ADDRESS(Prcsses!$B79,$X$2+$P$8-AZ$8)&amp;":"&amp;ADDRESS(Prcsses!$B79,$X$2-1+$P$8))))</f>
        <v>0</v>
      </c>
      <c r="BA26" s="5">
        <f ca="1">IF(BA$4="",0,SUMPRODUCT(INDIRECT(ADDRESS($B33,$X$2)&amp;":"&amp;ADDRESS($B33,$X$2-1+BA$8)),INDIRECT(ADDRESS($B$11,$X$2)&amp;":"&amp;ADDRESS($B$11,$X$2-1+BA$8)),INDIRECT("rP!"&amp;ADDRESS(Prcsses!$B79,$X$2+$P$8-BA$8)&amp;":"&amp;ADDRESS(Prcsses!$B79,$X$2-1+$P$8))))</f>
        <v>0</v>
      </c>
      <c r="BB26" s="5">
        <f ca="1">IF(BB$4="",0,SUMPRODUCT(INDIRECT(ADDRESS($B33,$X$2)&amp;":"&amp;ADDRESS($B33,$X$2-1+BB$8)),INDIRECT(ADDRESS($B$11,$X$2)&amp;":"&amp;ADDRESS($B$11,$X$2-1+BB$8)),INDIRECT("rP!"&amp;ADDRESS(Prcsses!$B79,$X$2+$P$8-BB$8)&amp;":"&amp;ADDRESS(Prcsses!$B79,$X$2-1+$P$8))))</f>
        <v>0</v>
      </c>
      <c r="BC26" s="5">
        <f ca="1">IF(BC$4="",0,SUMPRODUCT(INDIRECT(ADDRESS($B33,$X$2)&amp;":"&amp;ADDRESS($B33,$X$2-1+BC$8)),INDIRECT(ADDRESS($B$11,$X$2)&amp;":"&amp;ADDRESS($B$11,$X$2-1+BC$8)),INDIRECT("rP!"&amp;ADDRESS(Prcsses!$B79,$X$2+$P$8-BC$8)&amp;":"&amp;ADDRESS(Prcsses!$B79,$X$2-1+$P$8))))</f>
        <v>0</v>
      </c>
      <c r="BD26" s="5">
        <f ca="1">IF(BD$4="",0,SUMPRODUCT(INDIRECT(ADDRESS($B33,$X$2)&amp;":"&amp;ADDRESS($B33,$X$2-1+BD$8)),INDIRECT(ADDRESS($B$11,$X$2)&amp;":"&amp;ADDRESS($B$11,$X$2-1+BD$8)),INDIRECT("rP!"&amp;ADDRESS(Prcsses!$B79,$X$2+$P$8-BD$8)&amp;":"&amp;ADDRESS(Prcsses!$B79,$X$2-1+$P$8))))</f>
        <v>0</v>
      </c>
      <c r="BE26" s="5">
        <f ca="1">IF(BE$4="",0,SUMPRODUCT(INDIRECT(ADDRESS($B33,$X$2)&amp;":"&amp;ADDRESS($B33,$X$2-1+BE$8)),INDIRECT(ADDRESS($B$11,$X$2)&amp;":"&amp;ADDRESS($B$11,$X$2-1+BE$8)),INDIRECT("rP!"&amp;ADDRESS(Prcsses!$B79,$X$2+$P$8-BE$8)&amp;":"&amp;ADDRESS(Prcsses!$B79,$X$2-1+$P$8))))</f>
        <v>0</v>
      </c>
      <c r="BF26" s="5">
        <f ca="1">IF(BF$4="",0,SUMPRODUCT(INDIRECT(ADDRESS($B33,$X$2)&amp;":"&amp;ADDRESS($B33,$X$2-1+BF$8)),INDIRECT(ADDRESS($B$11,$X$2)&amp;":"&amp;ADDRESS($B$11,$X$2-1+BF$8)),INDIRECT("rP!"&amp;ADDRESS(Prcsses!$B79,$X$2+$P$8-BF$8)&amp;":"&amp;ADDRESS(Prcsses!$B79,$X$2-1+$P$8))))</f>
        <v>0</v>
      </c>
      <c r="BG26" s="5">
        <f ca="1">IF(BG$4="",0,SUMPRODUCT(INDIRECT(ADDRESS($B33,$X$2)&amp;":"&amp;ADDRESS($B33,$X$2-1+BG$8)),INDIRECT(ADDRESS($B$11,$X$2)&amp;":"&amp;ADDRESS($B$11,$X$2-1+BG$8)),INDIRECT("rP!"&amp;ADDRESS(Prcsses!$B79,$X$2+$P$8-BG$8)&amp;":"&amp;ADDRESS(Prcsses!$B79,$X$2-1+$P$8))))</f>
        <v>0</v>
      </c>
      <c r="BH26" s="5">
        <f ca="1">IF(BH$4="",0,SUMPRODUCT(INDIRECT(ADDRESS($B33,$X$2)&amp;":"&amp;ADDRESS($B33,$X$2-1+BH$8)),INDIRECT(ADDRESS($B$11,$X$2)&amp;":"&amp;ADDRESS($B$11,$X$2-1+BH$8)),INDIRECT("rP!"&amp;ADDRESS(Prcsses!$B79,$X$2+$P$8-BH$8)&amp;":"&amp;ADDRESS(Prcsses!$B79,$X$2-1+$P$8))))</f>
        <v>0</v>
      </c>
      <c r="BI26" s="5">
        <f ca="1">IF(BI$4="",0,SUMPRODUCT(INDIRECT(ADDRESS($B33,$X$2)&amp;":"&amp;ADDRESS($B33,$X$2-1+BI$8)),INDIRECT(ADDRESS($B$11,$X$2)&amp;":"&amp;ADDRESS($B$11,$X$2-1+BI$8)),INDIRECT("rP!"&amp;ADDRESS(Prcsses!$B79,$X$2+$P$8-BI$8)&amp;":"&amp;ADDRESS(Prcsses!$B79,$X$2-1+$P$8))))</f>
        <v>0</v>
      </c>
      <c r="BJ26" s="5">
        <f ca="1">IF(BJ$4="",0,SUMPRODUCT(INDIRECT(ADDRESS($B33,$X$2)&amp;":"&amp;ADDRESS($B33,$X$2-1+BJ$8)),INDIRECT(ADDRESS($B$11,$X$2)&amp;":"&amp;ADDRESS($B$11,$X$2-1+BJ$8)),INDIRECT("rP!"&amp;ADDRESS(Prcsses!$B79,$X$2+$P$8-BJ$8)&amp;":"&amp;ADDRESS(Prcsses!$B79,$X$2-1+$P$8))))</f>
        <v>0</v>
      </c>
      <c r="BK26" s="5">
        <f ca="1">IF(BK$4="",0,SUMPRODUCT(INDIRECT(ADDRESS($B33,$X$2)&amp;":"&amp;ADDRESS($B33,$X$2-1+BK$8)),INDIRECT(ADDRESS($B$11,$X$2)&amp;":"&amp;ADDRESS($B$11,$X$2-1+BK$8)),INDIRECT("rP!"&amp;ADDRESS(Prcsses!$B79,$X$2+$P$8-BK$8)&amp;":"&amp;ADDRESS(Prcsses!$B79,$X$2-1+$P$8))))</f>
        <v>0</v>
      </c>
      <c r="BL26" s="5">
        <f ca="1">IF(BL$4="",0,SUMPRODUCT(INDIRECT(ADDRESS($B33,$X$2)&amp;":"&amp;ADDRESS($B33,$X$2-1+BL$8)),INDIRECT(ADDRESS($B$11,$X$2)&amp;":"&amp;ADDRESS($B$11,$X$2-1+BL$8)),INDIRECT("rP!"&amp;ADDRESS(Prcsses!$B79,$X$2+$P$8-BL$8)&amp;":"&amp;ADDRESS(Prcsses!$B79,$X$2-1+$P$8))))</f>
        <v>0</v>
      </c>
      <c r="BM26" s="5">
        <f ca="1">IF(BM$4="",0,SUMPRODUCT(INDIRECT(ADDRESS($B33,$X$2)&amp;":"&amp;ADDRESS($B33,$X$2-1+BM$8)),INDIRECT(ADDRESS($B$11,$X$2)&amp;":"&amp;ADDRESS($B$11,$X$2-1+BM$8)),INDIRECT("rP!"&amp;ADDRESS(Prcsses!$B79,$X$2+$P$8-BM$8)&amp;":"&amp;ADDRESS(Prcsses!$B79,$X$2-1+$P$8))))</f>
        <v>0</v>
      </c>
      <c r="BN26" s="5">
        <f ca="1">IF(BN$4="",0,SUMPRODUCT(INDIRECT(ADDRESS($B33,$X$2)&amp;":"&amp;ADDRESS($B33,$X$2-1+BN$8)),INDIRECT(ADDRESS($B$11,$X$2)&amp;":"&amp;ADDRESS($B$11,$X$2-1+BN$8)),INDIRECT("rP!"&amp;ADDRESS(Prcsses!$B79,$X$2+$P$8-BN$8)&amp;":"&amp;ADDRESS(Prcsses!$B79,$X$2-1+$P$8))))</f>
        <v>0</v>
      </c>
      <c r="BO26" s="5">
        <f ca="1">IF(BO$4="",0,SUMPRODUCT(INDIRECT(ADDRESS($B33,$X$2)&amp;":"&amp;ADDRESS($B33,$X$2-1+BO$8)),INDIRECT(ADDRESS($B$11,$X$2)&amp;":"&amp;ADDRESS($B$11,$X$2-1+BO$8)),INDIRECT("rP!"&amp;ADDRESS(Prcsses!$B79,$X$2+$P$8-BO$8)&amp;":"&amp;ADDRESS(Prcsses!$B79,$X$2-1+$P$8))))</f>
        <v>0</v>
      </c>
      <c r="BP26" s="5">
        <f ca="1">IF(BP$4="",0,SUMPRODUCT(INDIRECT(ADDRESS($B33,$X$2)&amp;":"&amp;ADDRESS($B33,$X$2-1+BP$8)),INDIRECT(ADDRESS($B$11,$X$2)&amp;":"&amp;ADDRESS($B$11,$X$2-1+BP$8)),INDIRECT("rP!"&amp;ADDRESS(Prcsses!$B79,$X$2+$P$8-BP$8)&amp;":"&amp;ADDRESS(Prcsses!$B79,$X$2-1+$P$8))))</f>
        <v>0</v>
      </c>
      <c r="BQ26" s="5">
        <f ca="1">IF(BQ$4="",0,SUMPRODUCT(INDIRECT(ADDRESS($B33,$X$2)&amp;":"&amp;ADDRESS($B33,$X$2-1+BQ$8)),INDIRECT(ADDRESS($B$11,$X$2)&amp;":"&amp;ADDRESS($B$11,$X$2-1+BQ$8)),INDIRECT("rP!"&amp;ADDRESS(Prcsses!$B79,$X$2+$P$8-BQ$8)&amp;":"&amp;ADDRESS(Prcsses!$B79,$X$2-1+$P$8))))</f>
        <v>0</v>
      </c>
      <c r="BR26" s="5">
        <f ca="1">IF(BR$4="",0,SUMPRODUCT(INDIRECT(ADDRESS($B33,$X$2)&amp;":"&amp;ADDRESS($B33,$X$2-1+BR$8)),INDIRECT(ADDRESS($B$11,$X$2)&amp;":"&amp;ADDRESS($B$11,$X$2-1+BR$8)),INDIRECT("rP!"&amp;ADDRESS(Prcsses!$B79,$X$2+$P$8-BR$8)&amp;":"&amp;ADDRESS(Prcsses!$B79,$X$2-1+$P$8))))</f>
        <v>0</v>
      </c>
      <c r="BS26" s="5">
        <f ca="1">IF(BS$4="",0,SUMPRODUCT(INDIRECT(ADDRESS($B33,$X$2)&amp;":"&amp;ADDRESS($B33,$X$2-1+BS$8)),INDIRECT(ADDRESS($B$11,$X$2)&amp;":"&amp;ADDRESS($B$11,$X$2-1+BS$8)),INDIRECT("rP!"&amp;ADDRESS(Prcsses!$B79,$X$2+$P$8-BS$8)&amp;":"&amp;ADDRESS(Prcsses!$B79,$X$2-1+$P$8))))</f>
        <v>0</v>
      </c>
      <c r="BT26" s="5">
        <f ca="1">IF(BT$4="",0,SUMPRODUCT(INDIRECT(ADDRESS($B33,$X$2)&amp;":"&amp;ADDRESS($B33,$X$2-1+BT$8)),INDIRECT(ADDRESS($B$11,$X$2)&amp;":"&amp;ADDRESS($B$11,$X$2-1+BT$8)),INDIRECT("rP!"&amp;ADDRESS(Prcsses!$B79,$X$2+$P$8-BT$8)&amp;":"&amp;ADDRESS(Prcsses!$B79,$X$2-1+$P$8))))</f>
        <v>0</v>
      </c>
      <c r="BU26" s="5">
        <f ca="1">IF(BU$4="",0,SUMPRODUCT(INDIRECT(ADDRESS($B33,$X$2)&amp;":"&amp;ADDRESS($B33,$X$2-1+BU$8)),INDIRECT(ADDRESS($B$11,$X$2)&amp;":"&amp;ADDRESS($B$11,$X$2-1+BU$8)),INDIRECT("rP!"&amp;ADDRESS(Prcsses!$B79,$X$2+$P$8-BU$8)&amp;":"&amp;ADDRESS(Prcsses!$B79,$X$2-1+$P$8))))</f>
        <v>0</v>
      </c>
      <c r="BV26" s="5">
        <f ca="1">IF(BV$4="",0,SUMPRODUCT(INDIRECT(ADDRESS($B33,$X$2)&amp;":"&amp;ADDRESS($B33,$X$2-1+BV$8)),INDIRECT(ADDRESS($B$11,$X$2)&amp;":"&amp;ADDRESS($B$11,$X$2-1+BV$8)),INDIRECT("rP!"&amp;ADDRESS(Prcsses!$B79,$X$2+$P$8-BV$8)&amp;":"&amp;ADDRESS(Prcsses!$B79,$X$2-1+$P$8))))</f>
        <v>0</v>
      </c>
      <c r="BW26" s="5">
        <f ca="1">IF(BW$4="",0,SUMPRODUCT(INDIRECT(ADDRESS($B33,$X$2)&amp;":"&amp;ADDRESS($B33,$X$2-1+BW$8)),INDIRECT(ADDRESS($B$11,$X$2)&amp;":"&amp;ADDRESS($B$11,$X$2-1+BW$8)),INDIRECT("rP!"&amp;ADDRESS(Prcsses!$B79,$X$2+$P$8-BW$8)&amp;":"&amp;ADDRESS(Prcsses!$B79,$X$2-1+$P$8))))</f>
        <v>0</v>
      </c>
      <c r="BX26" s="5">
        <f ca="1">IF(BX$4="",0,SUMPRODUCT(INDIRECT(ADDRESS($B33,$X$2)&amp;":"&amp;ADDRESS($B33,$X$2-1+BX$8)),INDIRECT(ADDRESS($B$11,$X$2)&amp;":"&amp;ADDRESS($B$11,$X$2-1+BX$8)),INDIRECT("rP!"&amp;ADDRESS(Prcsses!$B79,$X$2+$P$8-BX$8)&amp;":"&amp;ADDRESS(Prcsses!$B79,$X$2-1+$P$8))))</f>
        <v>0</v>
      </c>
      <c r="BY26" s="5">
        <f ca="1">IF(BY$4="",0,SUMPRODUCT(INDIRECT(ADDRESS($B33,$X$2)&amp;":"&amp;ADDRESS($B33,$X$2-1+BY$8)),INDIRECT(ADDRESS($B$11,$X$2)&amp;":"&amp;ADDRESS($B$11,$X$2-1+BY$8)),INDIRECT("rP!"&amp;ADDRESS(Prcsses!$B79,$X$2+$P$8-BY$8)&amp;":"&amp;ADDRESS(Prcsses!$B79,$X$2-1+$P$8))))</f>
        <v>0</v>
      </c>
      <c r="BZ26" s="5">
        <f ca="1">IF(BZ$4="",0,SUMPRODUCT(INDIRECT(ADDRESS($B33,$X$2)&amp;":"&amp;ADDRESS($B33,$X$2-1+BZ$8)),INDIRECT(ADDRESS($B$11,$X$2)&amp;":"&amp;ADDRESS($B$11,$X$2-1+BZ$8)),INDIRECT("rP!"&amp;ADDRESS(Prcsses!$B79,$X$2+$P$8-BZ$8)&amp;":"&amp;ADDRESS(Prcsses!$B79,$X$2-1+$P$8))))</f>
        <v>0</v>
      </c>
      <c r="CA26" s="5">
        <f ca="1">IF(CA$4="",0,SUMPRODUCT(INDIRECT(ADDRESS($B33,$X$2)&amp;":"&amp;ADDRESS($B33,$X$2-1+CA$8)),INDIRECT(ADDRESS($B$11,$X$2)&amp;":"&amp;ADDRESS($B$11,$X$2-1+CA$8)),INDIRECT("rP!"&amp;ADDRESS(Prcsses!$B79,$X$2+$P$8-CA$8)&amp;":"&amp;ADDRESS(Prcsses!$B79,$X$2-1+$P$8))))</f>
        <v>0</v>
      </c>
      <c r="CB26" s="5">
        <f ca="1">IF(CB$4="",0,SUMPRODUCT(INDIRECT(ADDRESS($B33,$X$2)&amp;":"&amp;ADDRESS($B33,$X$2-1+CB$8)),INDIRECT(ADDRESS($B$11,$X$2)&amp;":"&amp;ADDRESS($B$11,$X$2-1+CB$8)),INDIRECT("rP!"&amp;ADDRESS(Prcsses!$B79,$X$2+$P$8-CB$8)&amp;":"&amp;ADDRESS(Prcsses!$B79,$X$2-1+$P$8))))</f>
        <v>0</v>
      </c>
      <c r="CC26" s="5">
        <f ca="1">IF(CC$4="",0,SUMPRODUCT(INDIRECT(ADDRESS($B33,$X$2)&amp;":"&amp;ADDRESS($B33,$X$2-1+CC$8)),INDIRECT(ADDRESS($B$11,$X$2)&amp;":"&amp;ADDRESS($B$11,$X$2-1+CC$8)),INDIRECT("rP!"&amp;ADDRESS(Prcsses!$B79,$X$2+$P$8-CC$8)&amp;":"&amp;ADDRESS(Prcsses!$B79,$X$2-1+$P$8))))</f>
        <v>0</v>
      </c>
      <c r="CD26" s="5">
        <f ca="1">IF(CD$4="",0,SUMPRODUCT(INDIRECT(ADDRESS($B33,$X$2)&amp;":"&amp;ADDRESS($B33,$X$2-1+CD$8)),INDIRECT(ADDRESS($B$11,$X$2)&amp;":"&amp;ADDRESS($B$11,$X$2-1+CD$8)),INDIRECT("rP!"&amp;ADDRESS(Prcsses!$B79,$X$2+$P$8-CD$8)&amp;":"&amp;ADDRESS(Prcsses!$B79,$X$2-1+$P$8))))</f>
        <v>0</v>
      </c>
      <c r="CE26" s="5">
        <f ca="1">IF(CE$4="",0,SUMPRODUCT(INDIRECT(ADDRESS($B33,$X$2)&amp;":"&amp;ADDRESS($B33,$X$2-1+CE$8)),INDIRECT(ADDRESS($B$11,$X$2)&amp;":"&amp;ADDRESS($B$11,$X$2-1+CE$8)),INDIRECT("rP!"&amp;ADDRESS(Prcsses!$B79,$X$2+$P$8-CE$8)&amp;":"&amp;ADDRESS(Prcsses!$B79,$X$2-1+$P$8))))</f>
        <v>0</v>
      </c>
      <c r="CF26" s="5">
        <f ca="1">IF(CF$4="",0,SUMPRODUCT(INDIRECT(ADDRESS($B33,$X$2)&amp;":"&amp;ADDRESS($B33,$X$2-1+CF$8)),INDIRECT(ADDRESS($B$11,$X$2)&amp;":"&amp;ADDRESS($B$11,$X$2-1+CF$8)),INDIRECT("rP!"&amp;ADDRESS(Prcsses!$B79,$X$2+$P$8-CF$8)&amp;":"&amp;ADDRESS(Prcsses!$B79,$X$2-1+$P$8))))</f>
        <v>0</v>
      </c>
    </row>
    <row r="27" spans="2:84" x14ac:dyDescent="0.3">
      <c r="B27" s="13">
        <f>ROW()</f>
        <v>27</v>
      </c>
      <c r="H27" s="1" t="str">
        <f t="shared" si="53"/>
        <v>Капитальные затраты</v>
      </c>
      <c r="I27" s="1" t="str">
        <f>$I$25</f>
        <v>Стартовые капитальные затраты</v>
      </c>
      <c r="J27" s="1" t="str">
        <f>Prcsses!I80</f>
        <v>Лицензии, сертификаты</v>
      </c>
      <c r="M27" s="53" t="s">
        <v>18</v>
      </c>
      <c r="U27" s="5">
        <f t="shared" ca="1" si="54"/>
        <v>100000</v>
      </c>
      <c r="X27" s="5">
        <f ca="1">IF(X$4="",0,SUMPRODUCT(INDIRECT(ADDRESS($B34,$X$2)&amp;":"&amp;ADDRESS($B34,$X$2-1+X$8)),INDIRECT(ADDRESS($B$11,$X$2)&amp;":"&amp;ADDRESS($B$11,$X$2-1+X$8)),INDIRECT("rP!"&amp;ADDRESS(Prcsses!$B80,$X$2+$P$8-X$8)&amp;":"&amp;ADDRESS(Prcsses!$B80,$X$2-1+$P$8))))</f>
        <v>50000</v>
      </c>
      <c r="Y27" s="5">
        <f ca="1">IF(Y$4="",0,SUMPRODUCT(INDIRECT(ADDRESS($B34,$X$2)&amp;":"&amp;ADDRESS($B34,$X$2-1+Y$8)),INDIRECT(ADDRESS($B$11,$X$2)&amp;":"&amp;ADDRESS($B$11,$X$2-1+Y$8)),INDIRECT("rP!"&amp;ADDRESS(Prcsses!$B80,$X$2+$P$8-Y$8)&amp;":"&amp;ADDRESS(Prcsses!$B80,$X$2-1+$P$8))))</f>
        <v>50000</v>
      </c>
      <c r="Z27" s="5">
        <f ca="1">IF(Z$4="",0,SUMPRODUCT(INDIRECT(ADDRESS($B34,$X$2)&amp;":"&amp;ADDRESS($B34,$X$2-1+Z$8)),INDIRECT(ADDRESS($B$11,$X$2)&amp;":"&amp;ADDRESS($B$11,$X$2-1+Z$8)),INDIRECT("rP!"&amp;ADDRESS(Prcsses!$B80,$X$2+$P$8-Z$8)&amp;":"&amp;ADDRESS(Prcsses!$B80,$X$2-1+$P$8))))</f>
        <v>0</v>
      </c>
      <c r="AA27" s="5">
        <f ca="1">IF(AA$4="",0,SUMPRODUCT(INDIRECT(ADDRESS($B34,$X$2)&amp;":"&amp;ADDRESS($B34,$X$2-1+AA$8)),INDIRECT(ADDRESS($B$11,$X$2)&amp;":"&amp;ADDRESS($B$11,$X$2-1+AA$8)),INDIRECT("rP!"&amp;ADDRESS(Prcsses!$B80,$X$2+$P$8-AA$8)&amp;":"&amp;ADDRESS(Prcsses!$B80,$X$2-1+$P$8))))</f>
        <v>0</v>
      </c>
      <c r="AB27" s="5">
        <f ca="1">IF(AB$4="",0,SUMPRODUCT(INDIRECT(ADDRESS($B34,$X$2)&amp;":"&amp;ADDRESS($B34,$X$2-1+AB$8)),INDIRECT(ADDRESS($B$11,$X$2)&amp;":"&amp;ADDRESS($B$11,$X$2-1+AB$8)),INDIRECT("rP!"&amp;ADDRESS(Prcsses!$B80,$X$2+$P$8-AB$8)&amp;":"&amp;ADDRESS(Prcsses!$B80,$X$2-1+$P$8))))</f>
        <v>0</v>
      </c>
      <c r="AC27" s="5">
        <f ca="1">IF(AC$4="",0,SUMPRODUCT(INDIRECT(ADDRESS($B34,$X$2)&amp;":"&amp;ADDRESS($B34,$X$2-1+AC$8)),INDIRECT(ADDRESS($B$11,$X$2)&amp;":"&amp;ADDRESS($B$11,$X$2-1+AC$8)),INDIRECT("rP!"&amp;ADDRESS(Prcsses!$B80,$X$2+$P$8-AC$8)&amp;":"&amp;ADDRESS(Prcsses!$B80,$X$2-1+$P$8))))</f>
        <v>0</v>
      </c>
      <c r="AD27" s="5">
        <f ca="1">IF(AD$4="",0,SUMPRODUCT(INDIRECT(ADDRESS($B34,$X$2)&amp;":"&amp;ADDRESS($B34,$X$2-1+AD$8)),INDIRECT(ADDRESS($B$11,$X$2)&amp;":"&amp;ADDRESS($B$11,$X$2-1+AD$8)),INDIRECT("rP!"&amp;ADDRESS(Prcsses!$B80,$X$2+$P$8-AD$8)&amp;":"&amp;ADDRESS(Prcsses!$B80,$X$2-1+$P$8))))</f>
        <v>0</v>
      </c>
      <c r="AE27" s="5">
        <f ca="1">IF(AE$4="",0,SUMPRODUCT(INDIRECT(ADDRESS($B34,$X$2)&amp;":"&amp;ADDRESS($B34,$X$2-1+AE$8)),INDIRECT(ADDRESS($B$11,$X$2)&amp;":"&amp;ADDRESS($B$11,$X$2-1+AE$8)),INDIRECT("rP!"&amp;ADDRESS(Prcsses!$B80,$X$2+$P$8-AE$8)&amp;":"&amp;ADDRESS(Prcsses!$B80,$X$2-1+$P$8))))</f>
        <v>0</v>
      </c>
      <c r="AF27" s="5">
        <f ca="1">IF(AF$4="",0,SUMPRODUCT(INDIRECT(ADDRESS($B34,$X$2)&amp;":"&amp;ADDRESS($B34,$X$2-1+AF$8)),INDIRECT(ADDRESS($B$11,$X$2)&amp;":"&amp;ADDRESS($B$11,$X$2-1+AF$8)),INDIRECT("rP!"&amp;ADDRESS(Prcsses!$B80,$X$2+$P$8-AF$8)&amp;":"&amp;ADDRESS(Prcsses!$B80,$X$2-1+$P$8))))</f>
        <v>0</v>
      </c>
      <c r="AG27" s="5">
        <f ca="1">IF(AG$4="",0,SUMPRODUCT(INDIRECT(ADDRESS($B34,$X$2)&amp;":"&amp;ADDRESS($B34,$X$2-1+AG$8)),INDIRECT(ADDRESS($B$11,$X$2)&amp;":"&amp;ADDRESS($B$11,$X$2-1+AG$8)),INDIRECT("rP!"&amp;ADDRESS(Prcsses!$B80,$X$2+$P$8-AG$8)&amp;":"&amp;ADDRESS(Prcsses!$B80,$X$2-1+$P$8))))</f>
        <v>0</v>
      </c>
      <c r="AH27" s="5">
        <f ca="1">IF(AH$4="",0,SUMPRODUCT(INDIRECT(ADDRESS($B34,$X$2)&amp;":"&amp;ADDRESS($B34,$X$2-1+AH$8)),INDIRECT(ADDRESS($B$11,$X$2)&amp;":"&amp;ADDRESS($B$11,$X$2-1+AH$8)),INDIRECT("rP!"&amp;ADDRESS(Prcsses!$B80,$X$2+$P$8-AH$8)&amp;":"&amp;ADDRESS(Prcsses!$B80,$X$2-1+$P$8))))</f>
        <v>0</v>
      </c>
      <c r="AI27" s="5">
        <f ca="1">IF(AI$4="",0,SUMPRODUCT(INDIRECT(ADDRESS($B34,$X$2)&amp;":"&amp;ADDRESS($B34,$X$2-1+AI$8)),INDIRECT(ADDRESS($B$11,$X$2)&amp;":"&amp;ADDRESS($B$11,$X$2-1+AI$8)),INDIRECT("rP!"&amp;ADDRESS(Prcsses!$B80,$X$2+$P$8-AI$8)&amp;":"&amp;ADDRESS(Prcsses!$B80,$X$2-1+$P$8))))</f>
        <v>0</v>
      </c>
      <c r="AJ27" s="5">
        <f ca="1">IF(AJ$4="",0,SUMPRODUCT(INDIRECT(ADDRESS($B34,$X$2)&amp;":"&amp;ADDRESS($B34,$X$2-1+AJ$8)),INDIRECT(ADDRESS($B$11,$X$2)&amp;":"&amp;ADDRESS($B$11,$X$2-1+AJ$8)),INDIRECT("rP!"&amp;ADDRESS(Prcsses!$B80,$X$2+$P$8-AJ$8)&amp;":"&amp;ADDRESS(Prcsses!$B80,$X$2-1+$P$8))))</f>
        <v>0</v>
      </c>
      <c r="AK27" s="5">
        <f ca="1">IF(AK$4="",0,SUMPRODUCT(INDIRECT(ADDRESS($B34,$X$2)&amp;":"&amp;ADDRESS($B34,$X$2-1+AK$8)),INDIRECT(ADDRESS($B$11,$X$2)&amp;":"&amp;ADDRESS($B$11,$X$2-1+AK$8)),INDIRECT("rP!"&amp;ADDRESS(Prcsses!$B80,$X$2+$P$8-AK$8)&amp;":"&amp;ADDRESS(Prcsses!$B80,$X$2-1+$P$8))))</f>
        <v>0</v>
      </c>
      <c r="AL27" s="5">
        <f ca="1">IF(AL$4="",0,SUMPRODUCT(INDIRECT(ADDRESS($B34,$X$2)&amp;":"&amp;ADDRESS($B34,$X$2-1+AL$8)),INDIRECT(ADDRESS($B$11,$X$2)&amp;":"&amp;ADDRESS($B$11,$X$2-1+AL$8)),INDIRECT("rP!"&amp;ADDRESS(Prcsses!$B80,$X$2+$P$8-AL$8)&amp;":"&amp;ADDRESS(Prcsses!$B80,$X$2-1+$P$8))))</f>
        <v>0</v>
      </c>
      <c r="AM27" s="5">
        <f ca="1">IF(AM$4="",0,SUMPRODUCT(INDIRECT(ADDRESS($B34,$X$2)&amp;":"&amp;ADDRESS($B34,$X$2-1+AM$8)),INDIRECT(ADDRESS($B$11,$X$2)&amp;":"&amp;ADDRESS($B$11,$X$2-1+AM$8)),INDIRECT("rP!"&amp;ADDRESS(Prcsses!$B80,$X$2+$P$8-AM$8)&amp;":"&amp;ADDRESS(Prcsses!$B80,$X$2-1+$P$8))))</f>
        <v>0</v>
      </c>
      <c r="AN27" s="5">
        <f ca="1">IF(AN$4="",0,SUMPRODUCT(INDIRECT(ADDRESS($B34,$X$2)&amp;":"&amp;ADDRESS($B34,$X$2-1+AN$8)),INDIRECT(ADDRESS($B$11,$X$2)&amp;":"&amp;ADDRESS($B$11,$X$2-1+AN$8)),INDIRECT("rP!"&amp;ADDRESS(Prcsses!$B80,$X$2+$P$8-AN$8)&amp;":"&amp;ADDRESS(Prcsses!$B80,$X$2-1+$P$8))))</f>
        <v>0</v>
      </c>
      <c r="AO27" s="5">
        <f ca="1">IF(AO$4="",0,SUMPRODUCT(INDIRECT(ADDRESS($B34,$X$2)&amp;":"&amp;ADDRESS($B34,$X$2-1+AO$8)),INDIRECT(ADDRESS($B$11,$X$2)&amp;":"&amp;ADDRESS($B$11,$X$2-1+AO$8)),INDIRECT("rP!"&amp;ADDRESS(Prcsses!$B80,$X$2+$P$8-AO$8)&amp;":"&amp;ADDRESS(Prcsses!$B80,$X$2-1+$P$8))))</f>
        <v>0</v>
      </c>
      <c r="AP27" s="5">
        <f ca="1">IF(AP$4="",0,SUMPRODUCT(INDIRECT(ADDRESS($B34,$X$2)&amp;":"&amp;ADDRESS($B34,$X$2-1+AP$8)),INDIRECT(ADDRESS($B$11,$X$2)&amp;":"&amp;ADDRESS($B$11,$X$2-1+AP$8)),INDIRECT("rP!"&amp;ADDRESS(Prcsses!$B80,$X$2+$P$8-AP$8)&amp;":"&amp;ADDRESS(Prcsses!$B80,$X$2-1+$P$8))))</f>
        <v>0</v>
      </c>
      <c r="AQ27" s="5">
        <f ca="1">IF(AQ$4="",0,SUMPRODUCT(INDIRECT(ADDRESS($B34,$X$2)&amp;":"&amp;ADDRESS($B34,$X$2-1+AQ$8)),INDIRECT(ADDRESS($B$11,$X$2)&amp;":"&amp;ADDRESS($B$11,$X$2-1+AQ$8)),INDIRECT("rP!"&amp;ADDRESS(Prcsses!$B80,$X$2+$P$8-AQ$8)&amp;":"&amp;ADDRESS(Prcsses!$B80,$X$2-1+$P$8))))</f>
        <v>0</v>
      </c>
      <c r="AR27" s="5">
        <f ca="1">IF(AR$4="",0,SUMPRODUCT(INDIRECT(ADDRESS($B34,$X$2)&amp;":"&amp;ADDRESS($B34,$X$2-1+AR$8)),INDIRECT(ADDRESS($B$11,$X$2)&amp;":"&amp;ADDRESS($B$11,$X$2-1+AR$8)),INDIRECT("rP!"&amp;ADDRESS(Prcsses!$B80,$X$2+$P$8-AR$8)&amp;":"&amp;ADDRESS(Prcsses!$B80,$X$2-1+$P$8))))</f>
        <v>0</v>
      </c>
      <c r="AS27" s="5">
        <f ca="1">IF(AS$4="",0,SUMPRODUCT(INDIRECT(ADDRESS($B34,$X$2)&amp;":"&amp;ADDRESS($B34,$X$2-1+AS$8)),INDIRECT(ADDRESS($B$11,$X$2)&amp;":"&amp;ADDRESS($B$11,$X$2-1+AS$8)),INDIRECT("rP!"&amp;ADDRESS(Prcsses!$B80,$X$2+$P$8-AS$8)&amp;":"&amp;ADDRESS(Prcsses!$B80,$X$2-1+$P$8))))</f>
        <v>0</v>
      </c>
      <c r="AT27" s="5">
        <f ca="1">IF(AT$4="",0,SUMPRODUCT(INDIRECT(ADDRESS($B34,$X$2)&amp;":"&amp;ADDRESS($B34,$X$2-1+AT$8)),INDIRECT(ADDRESS($B$11,$X$2)&amp;":"&amp;ADDRESS($B$11,$X$2-1+AT$8)),INDIRECT("rP!"&amp;ADDRESS(Prcsses!$B80,$X$2+$P$8-AT$8)&amp;":"&amp;ADDRESS(Prcsses!$B80,$X$2-1+$P$8))))</f>
        <v>0</v>
      </c>
      <c r="AU27" s="5">
        <f ca="1">IF(AU$4="",0,SUMPRODUCT(INDIRECT(ADDRESS($B34,$X$2)&amp;":"&amp;ADDRESS($B34,$X$2-1+AU$8)),INDIRECT(ADDRESS($B$11,$X$2)&amp;":"&amp;ADDRESS($B$11,$X$2-1+AU$8)),INDIRECT("rP!"&amp;ADDRESS(Prcsses!$B80,$X$2+$P$8-AU$8)&amp;":"&amp;ADDRESS(Prcsses!$B80,$X$2-1+$P$8))))</f>
        <v>0</v>
      </c>
      <c r="AV27" s="5">
        <f ca="1">IF(AV$4="",0,SUMPRODUCT(INDIRECT(ADDRESS($B34,$X$2)&amp;":"&amp;ADDRESS($B34,$X$2-1+AV$8)),INDIRECT(ADDRESS($B$11,$X$2)&amp;":"&amp;ADDRESS($B$11,$X$2-1+AV$8)),INDIRECT("rP!"&amp;ADDRESS(Prcsses!$B80,$X$2+$P$8-AV$8)&amp;":"&amp;ADDRESS(Prcsses!$B80,$X$2-1+$P$8))))</f>
        <v>0</v>
      </c>
      <c r="AW27" s="5">
        <f ca="1">IF(AW$4="",0,SUMPRODUCT(INDIRECT(ADDRESS($B34,$X$2)&amp;":"&amp;ADDRESS($B34,$X$2-1+AW$8)),INDIRECT(ADDRESS($B$11,$X$2)&amp;":"&amp;ADDRESS($B$11,$X$2-1+AW$8)),INDIRECT("rP!"&amp;ADDRESS(Prcsses!$B80,$X$2+$P$8-AW$8)&amp;":"&amp;ADDRESS(Prcsses!$B80,$X$2-1+$P$8))))</f>
        <v>0</v>
      </c>
      <c r="AX27" s="5">
        <f ca="1">IF(AX$4="",0,SUMPRODUCT(INDIRECT(ADDRESS($B34,$X$2)&amp;":"&amp;ADDRESS($B34,$X$2-1+AX$8)),INDIRECT(ADDRESS($B$11,$X$2)&amp;":"&amp;ADDRESS($B$11,$X$2-1+AX$8)),INDIRECT("rP!"&amp;ADDRESS(Prcsses!$B80,$X$2+$P$8-AX$8)&amp;":"&amp;ADDRESS(Prcsses!$B80,$X$2-1+$P$8))))</f>
        <v>0</v>
      </c>
      <c r="AY27" s="5">
        <f ca="1">IF(AY$4="",0,SUMPRODUCT(INDIRECT(ADDRESS($B34,$X$2)&amp;":"&amp;ADDRESS($B34,$X$2-1+AY$8)),INDIRECT(ADDRESS($B$11,$X$2)&amp;":"&amp;ADDRESS($B$11,$X$2-1+AY$8)),INDIRECT("rP!"&amp;ADDRESS(Prcsses!$B80,$X$2+$P$8-AY$8)&amp;":"&amp;ADDRESS(Prcsses!$B80,$X$2-1+$P$8))))</f>
        <v>0</v>
      </c>
      <c r="AZ27" s="5">
        <f ca="1">IF(AZ$4="",0,SUMPRODUCT(INDIRECT(ADDRESS($B34,$X$2)&amp;":"&amp;ADDRESS($B34,$X$2-1+AZ$8)),INDIRECT(ADDRESS($B$11,$X$2)&amp;":"&amp;ADDRESS($B$11,$X$2-1+AZ$8)),INDIRECT("rP!"&amp;ADDRESS(Prcsses!$B80,$X$2+$P$8-AZ$8)&amp;":"&amp;ADDRESS(Prcsses!$B80,$X$2-1+$P$8))))</f>
        <v>0</v>
      </c>
      <c r="BA27" s="5">
        <f ca="1">IF(BA$4="",0,SUMPRODUCT(INDIRECT(ADDRESS($B34,$X$2)&amp;":"&amp;ADDRESS($B34,$X$2-1+BA$8)),INDIRECT(ADDRESS($B$11,$X$2)&amp;":"&amp;ADDRESS($B$11,$X$2-1+BA$8)),INDIRECT("rP!"&amp;ADDRESS(Prcsses!$B80,$X$2+$P$8-BA$8)&amp;":"&amp;ADDRESS(Prcsses!$B80,$X$2-1+$P$8))))</f>
        <v>0</v>
      </c>
      <c r="BB27" s="5">
        <f ca="1">IF(BB$4="",0,SUMPRODUCT(INDIRECT(ADDRESS($B34,$X$2)&amp;":"&amp;ADDRESS($B34,$X$2-1+BB$8)),INDIRECT(ADDRESS($B$11,$X$2)&amp;":"&amp;ADDRESS($B$11,$X$2-1+BB$8)),INDIRECT("rP!"&amp;ADDRESS(Prcsses!$B80,$X$2+$P$8-BB$8)&amp;":"&amp;ADDRESS(Prcsses!$B80,$X$2-1+$P$8))))</f>
        <v>0</v>
      </c>
      <c r="BC27" s="5">
        <f ca="1">IF(BC$4="",0,SUMPRODUCT(INDIRECT(ADDRESS($B34,$X$2)&amp;":"&amp;ADDRESS($B34,$X$2-1+BC$8)),INDIRECT(ADDRESS($B$11,$X$2)&amp;":"&amp;ADDRESS($B$11,$X$2-1+BC$8)),INDIRECT("rP!"&amp;ADDRESS(Prcsses!$B80,$X$2+$P$8-BC$8)&amp;":"&amp;ADDRESS(Prcsses!$B80,$X$2-1+$P$8))))</f>
        <v>0</v>
      </c>
      <c r="BD27" s="5">
        <f ca="1">IF(BD$4="",0,SUMPRODUCT(INDIRECT(ADDRESS($B34,$X$2)&amp;":"&amp;ADDRESS($B34,$X$2-1+BD$8)),INDIRECT(ADDRESS($B$11,$X$2)&amp;":"&amp;ADDRESS($B$11,$X$2-1+BD$8)),INDIRECT("rP!"&amp;ADDRESS(Prcsses!$B80,$X$2+$P$8-BD$8)&amp;":"&amp;ADDRESS(Prcsses!$B80,$X$2-1+$P$8))))</f>
        <v>0</v>
      </c>
      <c r="BE27" s="5">
        <f ca="1">IF(BE$4="",0,SUMPRODUCT(INDIRECT(ADDRESS($B34,$X$2)&amp;":"&amp;ADDRESS($B34,$X$2-1+BE$8)),INDIRECT(ADDRESS($B$11,$X$2)&amp;":"&amp;ADDRESS($B$11,$X$2-1+BE$8)),INDIRECT("rP!"&amp;ADDRESS(Prcsses!$B80,$X$2+$P$8-BE$8)&amp;":"&amp;ADDRESS(Prcsses!$B80,$X$2-1+$P$8))))</f>
        <v>0</v>
      </c>
      <c r="BF27" s="5">
        <f ca="1">IF(BF$4="",0,SUMPRODUCT(INDIRECT(ADDRESS($B34,$X$2)&amp;":"&amp;ADDRESS($B34,$X$2-1+BF$8)),INDIRECT(ADDRESS($B$11,$X$2)&amp;":"&amp;ADDRESS($B$11,$X$2-1+BF$8)),INDIRECT("rP!"&amp;ADDRESS(Prcsses!$B80,$X$2+$P$8-BF$8)&amp;":"&amp;ADDRESS(Prcsses!$B80,$X$2-1+$P$8))))</f>
        <v>0</v>
      </c>
      <c r="BG27" s="5">
        <f ca="1">IF(BG$4="",0,SUMPRODUCT(INDIRECT(ADDRESS($B34,$X$2)&amp;":"&amp;ADDRESS($B34,$X$2-1+BG$8)),INDIRECT(ADDRESS($B$11,$X$2)&amp;":"&amp;ADDRESS($B$11,$X$2-1+BG$8)),INDIRECT("rP!"&amp;ADDRESS(Prcsses!$B80,$X$2+$P$8-BG$8)&amp;":"&amp;ADDRESS(Prcsses!$B80,$X$2-1+$P$8))))</f>
        <v>0</v>
      </c>
      <c r="BH27" s="5">
        <f ca="1">IF(BH$4="",0,SUMPRODUCT(INDIRECT(ADDRESS($B34,$X$2)&amp;":"&amp;ADDRESS($B34,$X$2-1+BH$8)),INDIRECT(ADDRESS($B$11,$X$2)&amp;":"&amp;ADDRESS($B$11,$X$2-1+BH$8)),INDIRECT("rP!"&amp;ADDRESS(Prcsses!$B80,$X$2+$P$8-BH$8)&amp;":"&amp;ADDRESS(Prcsses!$B80,$X$2-1+$P$8))))</f>
        <v>0</v>
      </c>
      <c r="BI27" s="5">
        <f ca="1">IF(BI$4="",0,SUMPRODUCT(INDIRECT(ADDRESS($B34,$X$2)&amp;":"&amp;ADDRESS($B34,$X$2-1+BI$8)),INDIRECT(ADDRESS($B$11,$X$2)&amp;":"&amp;ADDRESS($B$11,$X$2-1+BI$8)),INDIRECT("rP!"&amp;ADDRESS(Prcsses!$B80,$X$2+$P$8-BI$8)&amp;":"&amp;ADDRESS(Prcsses!$B80,$X$2-1+$P$8))))</f>
        <v>0</v>
      </c>
      <c r="BJ27" s="5">
        <f ca="1">IF(BJ$4="",0,SUMPRODUCT(INDIRECT(ADDRESS($B34,$X$2)&amp;":"&amp;ADDRESS($B34,$X$2-1+BJ$8)),INDIRECT(ADDRESS($B$11,$X$2)&amp;":"&amp;ADDRESS($B$11,$X$2-1+BJ$8)),INDIRECT("rP!"&amp;ADDRESS(Prcsses!$B80,$X$2+$P$8-BJ$8)&amp;":"&amp;ADDRESS(Prcsses!$B80,$X$2-1+$P$8))))</f>
        <v>0</v>
      </c>
      <c r="BK27" s="5">
        <f ca="1">IF(BK$4="",0,SUMPRODUCT(INDIRECT(ADDRESS($B34,$X$2)&amp;":"&amp;ADDRESS($B34,$X$2-1+BK$8)),INDIRECT(ADDRESS($B$11,$X$2)&amp;":"&amp;ADDRESS($B$11,$X$2-1+BK$8)),INDIRECT("rP!"&amp;ADDRESS(Prcsses!$B80,$X$2+$P$8-BK$8)&amp;":"&amp;ADDRESS(Prcsses!$B80,$X$2-1+$P$8))))</f>
        <v>0</v>
      </c>
      <c r="BL27" s="5">
        <f ca="1">IF(BL$4="",0,SUMPRODUCT(INDIRECT(ADDRESS($B34,$X$2)&amp;":"&amp;ADDRESS($B34,$X$2-1+BL$8)),INDIRECT(ADDRESS($B$11,$X$2)&amp;":"&amp;ADDRESS($B$11,$X$2-1+BL$8)),INDIRECT("rP!"&amp;ADDRESS(Prcsses!$B80,$X$2+$P$8-BL$8)&amp;":"&amp;ADDRESS(Prcsses!$B80,$X$2-1+$P$8))))</f>
        <v>0</v>
      </c>
      <c r="BM27" s="5">
        <f ca="1">IF(BM$4="",0,SUMPRODUCT(INDIRECT(ADDRESS($B34,$X$2)&amp;":"&amp;ADDRESS($B34,$X$2-1+BM$8)),INDIRECT(ADDRESS($B$11,$X$2)&amp;":"&amp;ADDRESS($B$11,$X$2-1+BM$8)),INDIRECT("rP!"&amp;ADDRESS(Prcsses!$B80,$X$2+$P$8-BM$8)&amp;":"&amp;ADDRESS(Prcsses!$B80,$X$2-1+$P$8))))</f>
        <v>0</v>
      </c>
      <c r="BN27" s="5">
        <f ca="1">IF(BN$4="",0,SUMPRODUCT(INDIRECT(ADDRESS($B34,$X$2)&amp;":"&amp;ADDRESS($B34,$X$2-1+BN$8)),INDIRECT(ADDRESS($B$11,$X$2)&amp;":"&amp;ADDRESS($B$11,$X$2-1+BN$8)),INDIRECT("rP!"&amp;ADDRESS(Prcsses!$B80,$X$2+$P$8-BN$8)&amp;":"&amp;ADDRESS(Prcsses!$B80,$X$2-1+$P$8))))</f>
        <v>0</v>
      </c>
      <c r="BO27" s="5">
        <f ca="1">IF(BO$4="",0,SUMPRODUCT(INDIRECT(ADDRESS($B34,$X$2)&amp;":"&amp;ADDRESS($B34,$X$2-1+BO$8)),INDIRECT(ADDRESS($B$11,$X$2)&amp;":"&amp;ADDRESS($B$11,$X$2-1+BO$8)),INDIRECT("rP!"&amp;ADDRESS(Prcsses!$B80,$X$2+$P$8-BO$8)&amp;":"&amp;ADDRESS(Prcsses!$B80,$X$2-1+$P$8))))</f>
        <v>0</v>
      </c>
      <c r="BP27" s="5">
        <f ca="1">IF(BP$4="",0,SUMPRODUCT(INDIRECT(ADDRESS($B34,$X$2)&amp;":"&amp;ADDRESS($B34,$X$2-1+BP$8)),INDIRECT(ADDRESS($B$11,$X$2)&amp;":"&amp;ADDRESS($B$11,$X$2-1+BP$8)),INDIRECT("rP!"&amp;ADDRESS(Prcsses!$B80,$X$2+$P$8-BP$8)&amp;":"&amp;ADDRESS(Prcsses!$B80,$X$2-1+$P$8))))</f>
        <v>0</v>
      </c>
      <c r="BQ27" s="5">
        <f ca="1">IF(BQ$4="",0,SUMPRODUCT(INDIRECT(ADDRESS($B34,$X$2)&amp;":"&amp;ADDRESS($B34,$X$2-1+BQ$8)),INDIRECT(ADDRESS($B$11,$X$2)&amp;":"&amp;ADDRESS($B$11,$X$2-1+BQ$8)),INDIRECT("rP!"&amp;ADDRESS(Prcsses!$B80,$X$2+$P$8-BQ$8)&amp;":"&amp;ADDRESS(Prcsses!$B80,$X$2-1+$P$8))))</f>
        <v>0</v>
      </c>
      <c r="BR27" s="5">
        <f ca="1">IF(BR$4="",0,SUMPRODUCT(INDIRECT(ADDRESS($B34,$X$2)&amp;":"&amp;ADDRESS($B34,$X$2-1+BR$8)),INDIRECT(ADDRESS($B$11,$X$2)&amp;":"&amp;ADDRESS($B$11,$X$2-1+BR$8)),INDIRECT("rP!"&amp;ADDRESS(Prcsses!$B80,$X$2+$P$8-BR$8)&amp;":"&amp;ADDRESS(Prcsses!$B80,$X$2-1+$P$8))))</f>
        <v>0</v>
      </c>
      <c r="BS27" s="5">
        <f ca="1">IF(BS$4="",0,SUMPRODUCT(INDIRECT(ADDRESS($B34,$X$2)&amp;":"&amp;ADDRESS($B34,$X$2-1+BS$8)),INDIRECT(ADDRESS($B$11,$X$2)&amp;":"&amp;ADDRESS($B$11,$X$2-1+BS$8)),INDIRECT("rP!"&amp;ADDRESS(Prcsses!$B80,$X$2+$P$8-BS$8)&amp;":"&amp;ADDRESS(Prcsses!$B80,$X$2-1+$P$8))))</f>
        <v>0</v>
      </c>
      <c r="BT27" s="5">
        <f ca="1">IF(BT$4="",0,SUMPRODUCT(INDIRECT(ADDRESS($B34,$X$2)&amp;":"&amp;ADDRESS($B34,$X$2-1+BT$8)),INDIRECT(ADDRESS($B$11,$X$2)&amp;":"&amp;ADDRESS($B$11,$X$2-1+BT$8)),INDIRECT("rP!"&amp;ADDRESS(Prcsses!$B80,$X$2+$P$8-BT$8)&amp;":"&amp;ADDRESS(Prcsses!$B80,$X$2-1+$P$8))))</f>
        <v>0</v>
      </c>
      <c r="BU27" s="5">
        <f ca="1">IF(BU$4="",0,SUMPRODUCT(INDIRECT(ADDRESS($B34,$X$2)&amp;":"&amp;ADDRESS($B34,$X$2-1+BU$8)),INDIRECT(ADDRESS($B$11,$X$2)&amp;":"&amp;ADDRESS($B$11,$X$2-1+BU$8)),INDIRECT("rP!"&amp;ADDRESS(Prcsses!$B80,$X$2+$P$8-BU$8)&amp;":"&amp;ADDRESS(Prcsses!$B80,$X$2-1+$P$8))))</f>
        <v>0</v>
      </c>
      <c r="BV27" s="5">
        <f ca="1">IF(BV$4="",0,SUMPRODUCT(INDIRECT(ADDRESS($B34,$X$2)&amp;":"&amp;ADDRESS($B34,$X$2-1+BV$8)),INDIRECT(ADDRESS($B$11,$X$2)&amp;":"&amp;ADDRESS($B$11,$X$2-1+BV$8)),INDIRECT("rP!"&amp;ADDRESS(Prcsses!$B80,$X$2+$P$8-BV$8)&amp;":"&amp;ADDRESS(Prcsses!$B80,$X$2-1+$P$8))))</f>
        <v>0</v>
      </c>
      <c r="BW27" s="5">
        <f ca="1">IF(BW$4="",0,SUMPRODUCT(INDIRECT(ADDRESS($B34,$X$2)&amp;":"&amp;ADDRESS($B34,$X$2-1+BW$8)),INDIRECT(ADDRESS($B$11,$X$2)&amp;":"&amp;ADDRESS($B$11,$X$2-1+BW$8)),INDIRECT("rP!"&amp;ADDRESS(Prcsses!$B80,$X$2+$P$8-BW$8)&amp;":"&amp;ADDRESS(Prcsses!$B80,$X$2-1+$P$8))))</f>
        <v>0</v>
      </c>
      <c r="BX27" s="5">
        <f ca="1">IF(BX$4="",0,SUMPRODUCT(INDIRECT(ADDRESS($B34,$X$2)&amp;":"&amp;ADDRESS($B34,$X$2-1+BX$8)),INDIRECT(ADDRESS($B$11,$X$2)&amp;":"&amp;ADDRESS($B$11,$X$2-1+BX$8)),INDIRECT("rP!"&amp;ADDRESS(Prcsses!$B80,$X$2+$P$8-BX$8)&amp;":"&amp;ADDRESS(Prcsses!$B80,$X$2-1+$P$8))))</f>
        <v>0</v>
      </c>
      <c r="BY27" s="5">
        <f ca="1">IF(BY$4="",0,SUMPRODUCT(INDIRECT(ADDRESS($B34,$X$2)&amp;":"&amp;ADDRESS($B34,$X$2-1+BY$8)),INDIRECT(ADDRESS($B$11,$X$2)&amp;":"&amp;ADDRESS($B$11,$X$2-1+BY$8)),INDIRECT("rP!"&amp;ADDRESS(Prcsses!$B80,$X$2+$P$8-BY$8)&amp;":"&amp;ADDRESS(Prcsses!$B80,$X$2-1+$P$8))))</f>
        <v>0</v>
      </c>
      <c r="BZ27" s="5">
        <f ca="1">IF(BZ$4="",0,SUMPRODUCT(INDIRECT(ADDRESS($B34,$X$2)&amp;":"&amp;ADDRESS($B34,$X$2-1+BZ$8)),INDIRECT(ADDRESS($B$11,$X$2)&amp;":"&amp;ADDRESS($B$11,$X$2-1+BZ$8)),INDIRECT("rP!"&amp;ADDRESS(Prcsses!$B80,$X$2+$P$8-BZ$8)&amp;":"&amp;ADDRESS(Prcsses!$B80,$X$2-1+$P$8))))</f>
        <v>0</v>
      </c>
      <c r="CA27" s="5">
        <f ca="1">IF(CA$4="",0,SUMPRODUCT(INDIRECT(ADDRESS($B34,$X$2)&amp;":"&amp;ADDRESS($B34,$X$2-1+CA$8)),INDIRECT(ADDRESS($B$11,$X$2)&amp;":"&amp;ADDRESS($B$11,$X$2-1+CA$8)),INDIRECT("rP!"&amp;ADDRESS(Prcsses!$B80,$X$2+$P$8-CA$8)&amp;":"&amp;ADDRESS(Prcsses!$B80,$X$2-1+$P$8))))</f>
        <v>0</v>
      </c>
      <c r="CB27" s="5">
        <f ca="1">IF(CB$4="",0,SUMPRODUCT(INDIRECT(ADDRESS($B34,$X$2)&amp;":"&amp;ADDRESS($B34,$X$2-1+CB$8)),INDIRECT(ADDRESS($B$11,$X$2)&amp;":"&amp;ADDRESS($B$11,$X$2-1+CB$8)),INDIRECT("rP!"&amp;ADDRESS(Prcsses!$B80,$X$2+$P$8-CB$8)&amp;":"&amp;ADDRESS(Prcsses!$B80,$X$2-1+$P$8))))</f>
        <v>0</v>
      </c>
      <c r="CC27" s="5">
        <f ca="1">IF(CC$4="",0,SUMPRODUCT(INDIRECT(ADDRESS($B34,$X$2)&amp;":"&amp;ADDRESS($B34,$X$2-1+CC$8)),INDIRECT(ADDRESS($B$11,$X$2)&amp;":"&amp;ADDRESS($B$11,$X$2-1+CC$8)),INDIRECT("rP!"&amp;ADDRESS(Prcsses!$B80,$X$2+$P$8-CC$8)&amp;":"&amp;ADDRESS(Prcsses!$B80,$X$2-1+$P$8))))</f>
        <v>0</v>
      </c>
      <c r="CD27" s="5">
        <f ca="1">IF(CD$4="",0,SUMPRODUCT(INDIRECT(ADDRESS($B34,$X$2)&amp;":"&amp;ADDRESS($B34,$X$2-1+CD$8)),INDIRECT(ADDRESS($B$11,$X$2)&amp;":"&amp;ADDRESS($B$11,$X$2-1+CD$8)),INDIRECT("rP!"&amp;ADDRESS(Prcsses!$B80,$X$2+$P$8-CD$8)&amp;":"&amp;ADDRESS(Prcsses!$B80,$X$2-1+$P$8))))</f>
        <v>0</v>
      </c>
      <c r="CE27" s="5">
        <f ca="1">IF(CE$4="",0,SUMPRODUCT(INDIRECT(ADDRESS($B34,$X$2)&amp;":"&amp;ADDRESS($B34,$X$2-1+CE$8)),INDIRECT(ADDRESS($B$11,$X$2)&amp;":"&amp;ADDRESS($B$11,$X$2-1+CE$8)),INDIRECT("rP!"&amp;ADDRESS(Prcsses!$B80,$X$2+$P$8-CE$8)&amp;":"&amp;ADDRESS(Prcsses!$B80,$X$2-1+$P$8))))</f>
        <v>0</v>
      </c>
      <c r="CF27" s="5">
        <f ca="1">IF(CF$4="",0,SUMPRODUCT(INDIRECT(ADDRESS($B34,$X$2)&amp;":"&amp;ADDRESS($B34,$X$2-1+CF$8)),INDIRECT(ADDRESS($B$11,$X$2)&amp;":"&amp;ADDRESS($B$11,$X$2-1+CF$8)),INDIRECT("rP!"&amp;ADDRESS(Prcsses!$B80,$X$2+$P$8-CF$8)&amp;":"&amp;ADDRESS(Prcsses!$B80,$X$2-1+$P$8))))</f>
        <v>0</v>
      </c>
    </row>
    <row r="28" spans="2:84" x14ac:dyDescent="0.3">
      <c r="B28" s="13">
        <f>ROW()</f>
        <v>28</v>
      </c>
      <c r="H28" s="1" t="str">
        <f t="shared" si="53"/>
        <v>Капитальные затраты</v>
      </c>
      <c r="I28" s="1" t="str">
        <f>$I$25</f>
        <v>Стартовые капитальные затраты</v>
      </c>
      <c r="J28" s="1" t="str">
        <f>Prcsses!I81</f>
        <v>Оборудование</v>
      </c>
      <c r="M28" s="53" t="s">
        <v>18</v>
      </c>
      <c r="U28" s="5">
        <f t="shared" ca="1" si="54"/>
        <v>500000</v>
      </c>
      <c r="X28" s="5">
        <f ca="1">IF(X$4="",0,SUMPRODUCT(INDIRECT(ADDRESS($B35,$X$2)&amp;":"&amp;ADDRESS($B35,$X$2-1+X$8)),INDIRECT(ADDRESS($B$11,$X$2)&amp;":"&amp;ADDRESS($B$11,$X$2-1+X$8)),INDIRECT("rP!"&amp;ADDRESS(Prcsses!$B81,$X$2+$P$8-X$8)&amp;":"&amp;ADDRESS(Prcsses!$B81,$X$2-1+$P$8))))</f>
        <v>0</v>
      </c>
      <c r="Y28" s="5">
        <f ca="1">IF(Y$4="",0,SUMPRODUCT(INDIRECT(ADDRESS($B35,$X$2)&amp;":"&amp;ADDRESS($B35,$X$2-1+Y$8)),INDIRECT(ADDRESS($B$11,$X$2)&amp;":"&amp;ADDRESS($B$11,$X$2-1+Y$8)),INDIRECT("rP!"&amp;ADDRESS(Prcsses!$B81,$X$2+$P$8-Y$8)&amp;":"&amp;ADDRESS(Prcsses!$B81,$X$2-1+$P$8))))</f>
        <v>500000</v>
      </c>
      <c r="Z28" s="5">
        <f ca="1">IF(Z$4="",0,SUMPRODUCT(INDIRECT(ADDRESS($B35,$X$2)&amp;":"&amp;ADDRESS($B35,$X$2-1+Z$8)),INDIRECT(ADDRESS($B$11,$X$2)&amp;":"&amp;ADDRESS($B$11,$X$2-1+Z$8)),INDIRECT("rP!"&amp;ADDRESS(Prcsses!$B81,$X$2+$P$8-Z$8)&amp;":"&amp;ADDRESS(Prcsses!$B81,$X$2-1+$P$8))))</f>
        <v>0</v>
      </c>
      <c r="AA28" s="5">
        <f ca="1">IF(AA$4="",0,SUMPRODUCT(INDIRECT(ADDRESS($B35,$X$2)&amp;":"&amp;ADDRESS($B35,$X$2-1+AA$8)),INDIRECT(ADDRESS($B$11,$X$2)&amp;":"&amp;ADDRESS($B$11,$X$2-1+AA$8)),INDIRECT("rP!"&amp;ADDRESS(Prcsses!$B81,$X$2+$P$8-AA$8)&amp;":"&amp;ADDRESS(Prcsses!$B81,$X$2-1+$P$8))))</f>
        <v>0</v>
      </c>
      <c r="AB28" s="5">
        <f ca="1">IF(AB$4="",0,SUMPRODUCT(INDIRECT(ADDRESS($B35,$X$2)&amp;":"&amp;ADDRESS($B35,$X$2-1+AB$8)),INDIRECT(ADDRESS($B$11,$X$2)&amp;":"&amp;ADDRESS($B$11,$X$2-1+AB$8)),INDIRECT("rP!"&amp;ADDRESS(Prcsses!$B81,$X$2+$P$8-AB$8)&amp;":"&amp;ADDRESS(Prcsses!$B81,$X$2-1+$P$8))))</f>
        <v>0</v>
      </c>
      <c r="AC28" s="5">
        <f ca="1">IF(AC$4="",0,SUMPRODUCT(INDIRECT(ADDRESS($B35,$X$2)&amp;":"&amp;ADDRESS($B35,$X$2-1+AC$8)),INDIRECT(ADDRESS($B$11,$X$2)&amp;":"&amp;ADDRESS($B$11,$X$2-1+AC$8)),INDIRECT("rP!"&amp;ADDRESS(Prcsses!$B81,$X$2+$P$8-AC$8)&amp;":"&amp;ADDRESS(Prcsses!$B81,$X$2-1+$P$8))))</f>
        <v>0</v>
      </c>
      <c r="AD28" s="5">
        <f ca="1">IF(AD$4="",0,SUMPRODUCT(INDIRECT(ADDRESS($B35,$X$2)&amp;":"&amp;ADDRESS($B35,$X$2-1+AD$8)),INDIRECT(ADDRESS($B$11,$X$2)&amp;":"&amp;ADDRESS($B$11,$X$2-1+AD$8)),INDIRECT("rP!"&amp;ADDRESS(Prcsses!$B81,$X$2+$P$8-AD$8)&amp;":"&amp;ADDRESS(Prcsses!$B81,$X$2-1+$P$8))))</f>
        <v>0</v>
      </c>
      <c r="AE28" s="5">
        <f ca="1">IF(AE$4="",0,SUMPRODUCT(INDIRECT(ADDRESS($B35,$X$2)&amp;":"&amp;ADDRESS($B35,$X$2-1+AE$8)),INDIRECT(ADDRESS($B$11,$X$2)&amp;":"&amp;ADDRESS($B$11,$X$2-1+AE$8)),INDIRECT("rP!"&amp;ADDRESS(Prcsses!$B81,$X$2+$P$8-AE$8)&amp;":"&amp;ADDRESS(Prcsses!$B81,$X$2-1+$P$8))))</f>
        <v>0</v>
      </c>
      <c r="AF28" s="5">
        <f ca="1">IF(AF$4="",0,SUMPRODUCT(INDIRECT(ADDRESS($B35,$X$2)&amp;":"&amp;ADDRESS($B35,$X$2-1+AF$8)),INDIRECT(ADDRESS($B$11,$X$2)&amp;":"&amp;ADDRESS($B$11,$X$2-1+AF$8)),INDIRECT("rP!"&amp;ADDRESS(Prcsses!$B81,$X$2+$P$8-AF$8)&amp;":"&amp;ADDRESS(Prcsses!$B81,$X$2-1+$P$8))))</f>
        <v>0</v>
      </c>
      <c r="AG28" s="5">
        <f ca="1">IF(AG$4="",0,SUMPRODUCT(INDIRECT(ADDRESS($B35,$X$2)&amp;":"&amp;ADDRESS($B35,$X$2-1+AG$8)),INDIRECT(ADDRESS($B$11,$X$2)&amp;":"&amp;ADDRESS($B$11,$X$2-1+AG$8)),INDIRECT("rP!"&amp;ADDRESS(Prcsses!$B81,$X$2+$P$8-AG$8)&amp;":"&amp;ADDRESS(Prcsses!$B81,$X$2-1+$P$8))))</f>
        <v>0</v>
      </c>
      <c r="AH28" s="5">
        <f ca="1">IF(AH$4="",0,SUMPRODUCT(INDIRECT(ADDRESS($B35,$X$2)&amp;":"&amp;ADDRESS($B35,$X$2-1+AH$8)),INDIRECT(ADDRESS($B$11,$X$2)&amp;":"&amp;ADDRESS($B$11,$X$2-1+AH$8)),INDIRECT("rP!"&amp;ADDRESS(Prcsses!$B81,$X$2+$P$8-AH$8)&amp;":"&amp;ADDRESS(Prcsses!$B81,$X$2-1+$P$8))))</f>
        <v>0</v>
      </c>
      <c r="AI28" s="5">
        <f ca="1">IF(AI$4="",0,SUMPRODUCT(INDIRECT(ADDRESS($B35,$X$2)&amp;":"&amp;ADDRESS($B35,$X$2-1+AI$8)),INDIRECT(ADDRESS($B$11,$X$2)&amp;":"&amp;ADDRESS($B$11,$X$2-1+AI$8)),INDIRECT("rP!"&amp;ADDRESS(Prcsses!$B81,$X$2+$P$8-AI$8)&amp;":"&amp;ADDRESS(Prcsses!$B81,$X$2-1+$P$8))))</f>
        <v>0</v>
      </c>
      <c r="AJ28" s="5">
        <f ca="1">IF(AJ$4="",0,SUMPRODUCT(INDIRECT(ADDRESS($B35,$X$2)&amp;":"&amp;ADDRESS($B35,$X$2-1+AJ$8)),INDIRECT(ADDRESS($B$11,$X$2)&amp;":"&amp;ADDRESS($B$11,$X$2-1+AJ$8)),INDIRECT("rP!"&amp;ADDRESS(Prcsses!$B81,$X$2+$P$8-AJ$8)&amp;":"&amp;ADDRESS(Prcsses!$B81,$X$2-1+$P$8))))</f>
        <v>0</v>
      </c>
      <c r="AK28" s="5">
        <f ca="1">IF(AK$4="",0,SUMPRODUCT(INDIRECT(ADDRESS($B35,$X$2)&amp;":"&amp;ADDRESS($B35,$X$2-1+AK$8)),INDIRECT(ADDRESS($B$11,$X$2)&amp;":"&amp;ADDRESS($B$11,$X$2-1+AK$8)),INDIRECT("rP!"&amp;ADDRESS(Prcsses!$B81,$X$2+$P$8-AK$8)&amp;":"&amp;ADDRESS(Prcsses!$B81,$X$2-1+$P$8))))</f>
        <v>0</v>
      </c>
      <c r="AL28" s="5">
        <f ca="1">IF(AL$4="",0,SUMPRODUCT(INDIRECT(ADDRESS($B35,$X$2)&amp;":"&amp;ADDRESS($B35,$X$2-1+AL$8)),INDIRECT(ADDRESS($B$11,$X$2)&amp;":"&amp;ADDRESS($B$11,$X$2-1+AL$8)),INDIRECT("rP!"&amp;ADDRESS(Prcsses!$B81,$X$2+$P$8-AL$8)&amp;":"&amp;ADDRESS(Prcsses!$B81,$X$2-1+$P$8))))</f>
        <v>0</v>
      </c>
      <c r="AM28" s="5">
        <f ca="1">IF(AM$4="",0,SUMPRODUCT(INDIRECT(ADDRESS($B35,$X$2)&amp;":"&amp;ADDRESS($B35,$X$2-1+AM$8)),INDIRECT(ADDRESS($B$11,$X$2)&amp;":"&amp;ADDRESS($B$11,$X$2-1+AM$8)),INDIRECT("rP!"&amp;ADDRESS(Prcsses!$B81,$X$2+$P$8-AM$8)&amp;":"&amp;ADDRESS(Prcsses!$B81,$X$2-1+$P$8))))</f>
        <v>0</v>
      </c>
      <c r="AN28" s="5">
        <f ca="1">IF(AN$4="",0,SUMPRODUCT(INDIRECT(ADDRESS($B35,$X$2)&amp;":"&amp;ADDRESS($B35,$X$2-1+AN$8)),INDIRECT(ADDRESS($B$11,$X$2)&amp;":"&amp;ADDRESS($B$11,$X$2-1+AN$8)),INDIRECT("rP!"&amp;ADDRESS(Prcsses!$B81,$X$2+$P$8-AN$8)&amp;":"&amp;ADDRESS(Prcsses!$B81,$X$2-1+$P$8))))</f>
        <v>0</v>
      </c>
      <c r="AO28" s="5">
        <f ca="1">IF(AO$4="",0,SUMPRODUCT(INDIRECT(ADDRESS($B35,$X$2)&amp;":"&amp;ADDRESS($B35,$X$2-1+AO$8)),INDIRECT(ADDRESS($B$11,$X$2)&amp;":"&amp;ADDRESS($B$11,$X$2-1+AO$8)),INDIRECT("rP!"&amp;ADDRESS(Prcsses!$B81,$X$2+$P$8-AO$8)&amp;":"&amp;ADDRESS(Prcsses!$B81,$X$2-1+$P$8))))</f>
        <v>0</v>
      </c>
      <c r="AP28" s="5">
        <f ca="1">IF(AP$4="",0,SUMPRODUCT(INDIRECT(ADDRESS($B35,$X$2)&amp;":"&amp;ADDRESS($B35,$X$2-1+AP$8)),INDIRECT(ADDRESS($B$11,$X$2)&amp;":"&amp;ADDRESS($B$11,$X$2-1+AP$8)),INDIRECT("rP!"&amp;ADDRESS(Prcsses!$B81,$X$2+$P$8-AP$8)&amp;":"&amp;ADDRESS(Prcsses!$B81,$X$2-1+$P$8))))</f>
        <v>0</v>
      </c>
      <c r="AQ28" s="5">
        <f ca="1">IF(AQ$4="",0,SUMPRODUCT(INDIRECT(ADDRESS($B35,$X$2)&amp;":"&amp;ADDRESS($B35,$X$2-1+AQ$8)),INDIRECT(ADDRESS($B$11,$X$2)&amp;":"&amp;ADDRESS($B$11,$X$2-1+AQ$8)),INDIRECT("rP!"&amp;ADDRESS(Prcsses!$B81,$X$2+$P$8-AQ$8)&amp;":"&amp;ADDRESS(Prcsses!$B81,$X$2-1+$P$8))))</f>
        <v>0</v>
      </c>
      <c r="AR28" s="5">
        <f ca="1">IF(AR$4="",0,SUMPRODUCT(INDIRECT(ADDRESS($B35,$X$2)&amp;":"&amp;ADDRESS($B35,$X$2-1+AR$8)),INDIRECT(ADDRESS($B$11,$X$2)&amp;":"&amp;ADDRESS($B$11,$X$2-1+AR$8)),INDIRECT("rP!"&amp;ADDRESS(Prcsses!$B81,$X$2+$P$8-AR$8)&amp;":"&amp;ADDRESS(Prcsses!$B81,$X$2-1+$P$8))))</f>
        <v>0</v>
      </c>
      <c r="AS28" s="5">
        <f ca="1">IF(AS$4="",0,SUMPRODUCT(INDIRECT(ADDRESS($B35,$X$2)&amp;":"&amp;ADDRESS($B35,$X$2-1+AS$8)),INDIRECT(ADDRESS($B$11,$X$2)&amp;":"&amp;ADDRESS($B$11,$X$2-1+AS$8)),INDIRECT("rP!"&amp;ADDRESS(Prcsses!$B81,$X$2+$P$8-AS$8)&amp;":"&amp;ADDRESS(Prcsses!$B81,$X$2-1+$P$8))))</f>
        <v>0</v>
      </c>
      <c r="AT28" s="5">
        <f ca="1">IF(AT$4="",0,SUMPRODUCT(INDIRECT(ADDRESS($B35,$X$2)&amp;":"&amp;ADDRESS($B35,$X$2-1+AT$8)),INDIRECT(ADDRESS($B$11,$X$2)&amp;":"&amp;ADDRESS($B$11,$X$2-1+AT$8)),INDIRECT("rP!"&amp;ADDRESS(Prcsses!$B81,$X$2+$P$8-AT$8)&amp;":"&amp;ADDRESS(Prcsses!$B81,$X$2-1+$P$8))))</f>
        <v>0</v>
      </c>
      <c r="AU28" s="5">
        <f ca="1">IF(AU$4="",0,SUMPRODUCT(INDIRECT(ADDRESS($B35,$X$2)&amp;":"&amp;ADDRESS($B35,$X$2-1+AU$8)),INDIRECT(ADDRESS($B$11,$X$2)&amp;":"&amp;ADDRESS($B$11,$X$2-1+AU$8)),INDIRECT("rP!"&amp;ADDRESS(Prcsses!$B81,$X$2+$P$8-AU$8)&amp;":"&amp;ADDRESS(Prcsses!$B81,$X$2-1+$P$8))))</f>
        <v>0</v>
      </c>
      <c r="AV28" s="5">
        <f ca="1">IF(AV$4="",0,SUMPRODUCT(INDIRECT(ADDRESS($B35,$X$2)&amp;":"&amp;ADDRESS($B35,$X$2-1+AV$8)),INDIRECT(ADDRESS($B$11,$X$2)&amp;":"&amp;ADDRESS($B$11,$X$2-1+AV$8)),INDIRECT("rP!"&amp;ADDRESS(Prcsses!$B81,$X$2+$P$8-AV$8)&amp;":"&amp;ADDRESS(Prcsses!$B81,$X$2-1+$P$8))))</f>
        <v>0</v>
      </c>
      <c r="AW28" s="5">
        <f ca="1">IF(AW$4="",0,SUMPRODUCT(INDIRECT(ADDRESS($B35,$X$2)&amp;":"&amp;ADDRESS($B35,$X$2-1+AW$8)),INDIRECT(ADDRESS($B$11,$X$2)&amp;":"&amp;ADDRESS($B$11,$X$2-1+AW$8)),INDIRECT("rP!"&amp;ADDRESS(Prcsses!$B81,$X$2+$P$8-AW$8)&amp;":"&amp;ADDRESS(Prcsses!$B81,$X$2-1+$P$8))))</f>
        <v>0</v>
      </c>
      <c r="AX28" s="5">
        <f ca="1">IF(AX$4="",0,SUMPRODUCT(INDIRECT(ADDRESS($B35,$X$2)&amp;":"&amp;ADDRESS($B35,$X$2-1+AX$8)),INDIRECT(ADDRESS($B$11,$X$2)&amp;":"&amp;ADDRESS($B$11,$X$2-1+AX$8)),INDIRECT("rP!"&amp;ADDRESS(Prcsses!$B81,$X$2+$P$8-AX$8)&amp;":"&amp;ADDRESS(Prcsses!$B81,$X$2-1+$P$8))))</f>
        <v>0</v>
      </c>
      <c r="AY28" s="5">
        <f ca="1">IF(AY$4="",0,SUMPRODUCT(INDIRECT(ADDRESS($B35,$X$2)&amp;":"&amp;ADDRESS($B35,$X$2-1+AY$8)),INDIRECT(ADDRESS($B$11,$X$2)&amp;":"&amp;ADDRESS($B$11,$X$2-1+AY$8)),INDIRECT("rP!"&amp;ADDRESS(Prcsses!$B81,$X$2+$P$8-AY$8)&amp;":"&amp;ADDRESS(Prcsses!$B81,$X$2-1+$P$8))))</f>
        <v>0</v>
      </c>
      <c r="AZ28" s="5">
        <f ca="1">IF(AZ$4="",0,SUMPRODUCT(INDIRECT(ADDRESS($B35,$X$2)&amp;":"&amp;ADDRESS($B35,$X$2-1+AZ$8)),INDIRECT(ADDRESS($B$11,$X$2)&amp;":"&amp;ADDRESS($B$11,$X$2-1+AZ$8)),INDIRECT("rP!"&amp;ADDRESS(Prcsses!$B81,$X$2+$P$8-AZ$8)&amp;":"&amp;ADDRESS(Prcsses!$B81,$X$2-1+$P$8))))</f>
        <v>0</v>
      </c>
      <c r="BA28" s="5">
        <f ca="1">IF(BA$4="",0,SUMPRODUCT(INDIRECT(ADDRESS($B35,$X$2)&amp;":"&amp;ADDRESS($B35,$X$2-1+BA$8)),INDIRECT(ADDRESS($B$11,$X$2)&amp;":"&amp;ADDRESS($B$11,$X$2-1+BA$8)),INDIRECT("rP!"&amp;ADDRESS(Prcsses!$B81,$X$2+$P$8-BA$8)&amp;":"&amp;ADDRESS(Prcsses!$B81,$X$2-1+$P$8))))</f>
        <v>0</v>
      </c>
      <c r="BB28" s="5">
        <f ca="1">IF(BB$4="",0,SUMPRODUCT(INDIRECT(ADDRESS($B35,$X$2)&amp;":"&amp;ADDRESS($B35,$X$2-1+BB$8)),INDIRECT(ADDRESS($B$11,$X$2)&amp;":"&amp;ADDRESS($B$11,$X$2-1+BB$8)),INDIRECT("rP!"&amp;ADDRESS(Prcsses!$B81,$X$2+$P$8-BB$8)&amp;":"&amp;ADDRESS(Prcsses!$B81,$X$2-1+$P$8))))</f>
        <v>0</v>
      </c>
      <c r="BC28" s="5">
        <f ca="1">IF(BC$4="",0,SUMPRODUCT(INDIRECT(ADDRESS($B35,$X$2)&amp;":"&amp;ADDRESS($B35,$X$2-1+BC$8)),INDIRECT(ADDRESS($B$11,$X$2)&amp;":"&amp;ADDRESS($B$11,$X$2-1+BC$8)),INDIRECT("rP!"&amp;ADDRESS(Prcsses!$B81,$X$2+$P$8-BC$8)&amp;":"&amp;ADDRESS(Prcsses!$B81,$X$2-1+$P$8))))</f>
        <v>0</v>
      </c>
      <c r="BD28" s="5">
        <f ca="1">IF(BD$4="",0,SUMPRODUCT(INDIRECT(ADDRESS($B35,$X$2)&amp;":"&amp;ADDRESS($B35,$X$2-1+BD$8)),INDIRECT(ADDRESS($B$11,$X$2)&amp;":"&amp;ADDRESS($B$11,$X$2-1+BD$8)),INDIRECT("rP!"&amp;ADDRESS(Prcsses!$B81,$X$2+$P$8-BD$8)&amp;":"&amp;ADDRESS(Prcsses!$B81,$X$2-1+$P$8))))</f>
        <v>0</v>
      </c>
      <c r="BE28" s="5">
        <f ca="1">IF(BE$4="",0,SUMPRODUCT(INDIRECT(ADDRESS($B35,$X$2)&amp;":"&amp;ADDRESS($B35,$X$2-1+BE$8)),INDIRECT(ADDRESS($B$11,$X$2)&amp;":"&amp;ADDRESS($B$11,$X$2-1+BE$8)),INDIRECT("rP!"&amp;ADDRESS(Prcsses!$B81,$X$2+$P$8-BE$8)&amp;":"&amp;ADDRESS(Prcsses!$B81,$X$2-1+$P$8))))</f>
        <v>0</v>
      </c>
      <c r="BF28" s="5">
        <f ca="1">IF(BF$4="",0,SUMPRODUCT(INDIRECT(ADDRESS($B35,$X$2)&amp;":"&amp;ADDRESS($B35,$X$2-1+BF$8)),INDIRECT(ADDRESS($B$11,$X$2)&amp;":"&amp;ADDRESS($B$11,$X$2-1+BF$8)),INDIRECT("rP!"&amp;ADDRESS(Prcsses!$B81,$X$2+$P$8-BF$8)&amp;":"&amp;ADDRESS(Prcsses!$B81,$X$2-1+$P$8))))</f>
        <v>0</v>
      </c>
      <c r="BG28" s="5">
        <f ca="1">IF(BG$4="",0,SUMPRODUCT(INDIRECT(ADDRESS($B35,$X$2)&amp;":"&amp;ADDRESS($B35,$X$2-1+BG$8)),INDIRECT(ADDRESS($B$11,$X$2)&amp;":"&amp;ADDRESS($B$11,$X$2-1+BG$8)),INDIRECT("rP!"&amp;ADDRESS(Prcsses!$B81,$X$2+$P$8-BG$8)&amp;":"&amp;ADDRESS(Prcsses!$B81,$X$2-1+$P$8))))</f>
        <v>0</v>
      </c>
      <c r="BH28" s="5">
        <f ca="1">IF(BH$4="",0,SUMPRODUCT(INDIRECT(ADDRESS($B35,$X$2)&amp;":"&amp;ADDRESS($B35,$X$2-1+BH$8)),INDIRECT(ADDRESS($B$11,$X$2)&amp;":"&amp;ADDRESS($B$11,$X$2-1+BH$8)),INDIRECT("rP!"&amp;ADDRESS(Prcsses!$B81,$X$2+$P$8-BH$8)&amp;":"&amp;ADDRESS(Prcsses!$B81,$X$2-1+$P$8))))</f>
        <v>0</v>
      </c>
      <c r="BI28" s="5">
        <f ca="1">IF(BI$4="",0,SUMPRODUCT(INDIRECT(ADDRESS($B35,$X$2)&amp;":"&amp;ADDRESS($B35,$X$2-1+BI$8)),INDIRECT(ADDRESS($B$11,$X$2)&amp;":"&amp;ADDRESS($B$11,$X$2-1+BI$8)),INDIRECT("rP!"&amp;ADDRESS(Prcsses!$B81,$X$2+$P$8-BI$8)&amp;":"&amp;ADDRESS(Prcsses!$B81,$X$2-1+$P$8))))</f>
        <v>0</v>
      </c>
      <c r="BJ28" s="5">
        <f ca="1">IF(BJ$4="",0,SUMPRODUCT(INDIRECT(ADDRESS($B35,$X$2)&amp;":"&amp;ADDRESS($B35,$X$2-1+BJ$8)),INDIRECT(ADDRESS($B$11,$X$2)&amp;":"&amp;ADDRESS($B$11,$X$2-1+BJ$8)),INDIRECT("rP!"&amp;ADDRESS(Prcsses!$B81,$X$2+$P$8-BJ$8)&amp;":"&amp;ADDRESS(Prcsses!$B81,$X$2-1+$P$8))))</f>
        <v>0</v>
      </c>
      <c r="BK28" s="5">
        <f ca="1">IF(BK$4="",0,SUMPRODUCT(INDIRECT(ADDRESS($B35,$X$2)&amp;":"&amp;ADDRESS($B35,$X$2-1+BK$8)),INDIRECT(ADDRESS($B$11,$X$2)&amp;":"&amp;ADDRESS($B$11,$X$2-1+BK$8)),INDIRECT("rP!"&amp;ADDRESS(Prcsses!$B81,$X$2+$P$8-BK$8)&amp;":"&amp;ADDRESS(Prcsses!$B81,$X$2-1+$P$8))))</f>
        <v>0</v>
      </c>
      <c r="BL28" s="5">
        <f ca="1">IF(BL$4="",0,SUMPRODUCT(INDIRECT(ADDRESS($B35,$X$2)&amp;":"&amp;ADDRESS($B35,$X$2-1+BL$8)),INDIRECT(ADDRESS($B$11,$X$2)&amp;":"&amp;ADDRESS($B$11,$X$2-1+BL$8)),INDIRECT("rP!"&amp;ADDRESS(Prcsses!$B81,$X$2+$P$8-BL$8)&amp;":"&amp;ADDRESS(Prcsses!$B81,$X$2-1+$P$8))))</f>
        <v>0</v>
      </c>
      <c r="BM28" s="5">
        <f ca="1">IF(BM$4="",0,SUMPRODUCT(INDIRECT(ADDRESS($B35,$X$2)&amp;":"&amp;ADDRESS($B35,$X$2-1+BM$8)),INDIRECT(ADDRESS($B$11,$X$2)&amp;":"&amp;ADDRESS($B$11,$X$2-1+BM$8)),INDIRECT("rP!"&amp;ADDRESS(Prcsses!$B81,$X$2+$P$8-BM$8)&amp;":"&amp;ADDRESS(Prcsses!$B81,$X$2-1+$P$8))))</f>
        <v>0</v>
      </c>
      <c r="BN28" s="5">
        <f ca="1">IF(BN$4="",0,SUMPRODUCT(INDIRECT(ADDRESS($B35,$X$2)&amp;":"&amp;ADDRESS($B35,$X$2-1+BN$8)),INDIRECT(ADDRESS($B$11,$X$2)&amp;":"&amp;ADDRESS($B$11,$X$2-1+BN$8)),INDIRECT("rP!"&amp;ADDRESS(Prcsses!$B81,$X$2+$P$8-BN$8)&amp;":"&amp;ADDRESS(Prcsses!$B81,$X$2-1+$P$8))))</f>
        <v>0</v>
      </c>
      <c r="BO28" s="5">
        <f ca="1">IF(BO$4="",0,SUMPRODUCT(INDIRECT(ADDRESS($B35,$X$2)&amp;":"&amp;ADDRESS($B35,$X$2-1+BO$8)),INDIRECT(ADDRESS($B$11,$X$2)&amp;":"&amp;ADDRESS($B$11,$X$2-1+BO$8)),INDIRECT("rP!"&amp;ADDRESS(Prcsses!$B81,$X$2+$P$8-BO$8)&amp;":"&amp;ADDRESS(Prcsses!$B81,$X$2-1+$P$8))))</f>
        <v>0</v>
      </c>
      <c r="BP28" s="5">
        <f ca="1">IF(BP$4="",0,SUMPRODUCT(INDIRECT(ADDRESS($B35,$X$2)&amp;":"&amp;ADDRESS($B35,$X$2-1+BP$8)),INDIRECT(ADDRESS($B$11,$X$2)&amp;":"&amp;ADDRESS($B$11,$X$2-1+BP$8)),INDIRECT("rP!"&amp;ADDRESS(Prcsses!$B81,$X$2+$P$8-BP$8)&amp;":"&amp;ADDRESS(Prcsses!$B81,$X$2-1+$P$8))))</f>
        <v>0</v>
      </c>
      <c r="BQ28" s="5">
        <f ca="1">IF(BQ$4="",0,SUMPRODUCT(INDIRECT(ADDRESS($B35,$X$2)&amp;":"&amp;ADDRESS($B35,$X$2-1+BQ$8)),INDIRECT(ADDRESS($B$11,$X$2)&amp;":"&amp;ADDRESS($B$11,$X$2-1+BQ$8)),INDIRECT("rP!"&amp;ADDRESS(Prcsses!$B81,$X$2+$P$8-BQ$8)&amp;":"&amp;ADDRESS(Prcsses!$B81,$X$2-1+$P$8))))</f>
        <v>0</v>
      </c>
      <c r="BR28" s="5">
        <f ca="1">IF(BR$4="",0,SUMPRODUCT(INDIRECT(ADDRESS($B35,$X$2)&amp;":"&amp;ADDRESS($B35,$X$2-1+BR$8)),INDIRECT(ADDRESS($B$11,$X$2)&amp;":"&amp;ADDRESS($B$11,$X$2-1+BR$8)),INDIRECT("rP!"&amp;ADDRESS(Prcsses!$B81,$X$2+$P$8-BR$8)&amp;":"&amp;ADDRESS(Prcsses!$B81,$X$2-1+$P$8))))</f>
        <v>0</v>
      </c>
      <c r="BS28" s="5">
        <f ca="1">IF(BS$4="",0,SUMPRODUCT(INDIRECT(ADDRESS($B35,$X$2)&amp;":"&amp;ADDRESS($B35,$X$2-1+BS$8)),INDIRECT(ADDRESS($B$11,$X$2)&amp;":"&amp;ADDRESS($B$11,$X$2-1+BS$8)),INDIRECT("rP!"&amp;ADDRESS(Prcsses!$B81,$X$2+$P$8-BS$8)&amp;":"&amp;ADDRESS(Prcsses!$B81,$X$2-1+$P$8))))</f>
        <v>0</v>
      </c>
      <c r="BT28" s="5">
        <f ca="1">IF(BT$4="",0,SUMPRODUCT(INDIRECT(ADDRESS($B35,$X$2)&amp;":"&amp;ADDRESS($B35,$X$2-1+BT$8)),INDIRECT(ADDRESS($B$11,$X$2)&amp;":"&amp;ADDRESS($B$11,$X$2-1+BT$8)),INDIRECT("rP!"&amp;ADDRESS(Prcsses!$B81,$X$2+$P$8-BT$8)&amp;":"&amp;ADDRESS(Prcsses!$B81,$X$2-1+$P$8))))</f>
        <v>0</v>
      </c>
      <c r="BU28" s="5">
        <f ca="1">IF(BU$4="",0,SUMPRODUCT(INDIRECT(ADDRESS($B35,$X$2)&amp;":"&amp;ADDRESS($B35,$X$2-1+BU$8)),INDIRECT(ADDRESS($B$11,$X$2)&amp;":"&amp;ADDRESS($B$11,$X$2-1+BU$8)),INDIRECT("rP!"&amp;ADDRESS(Prcsses!$B81,$X$2+$P$8-BU$8)&amp;":"&amp;ADDRESS(Prcsses!$B81,$X$2-1+$P$8))))</f>
        <v>0</v>
      </c>
      <c r="BV28" s="5">
        <f ca="1">IF(BV$4="",0,SUMPRODUCT(INDIRECT(ADDRESS($B35,$X$2)&amp;":"&amp;ADDRESS($B35,$X$2-1+BV$8)),INDIRECT(ADDRESS($B$11,$X$2)&amp;":"&amp;ADDRESS($B$11,$X$2-1+BV$8)),INDIRECT("rP!"&amp;ADDRESS(Prcsses!$B81,$X$2+$P$8-BV$8)&amp;":"&amp;ADDRESS(Prcsses!$B81,$X$2-1+$P$8))))</f>
        <v>0</v>
      </c>
      <c r="BW28" s="5">
        <f ca="1">IF(BW$4="",0,SUMPRODUCT(INDIRECT(ADDRESS($B35,$X$2)&amp;":"&amp;ADDRESS($B35,$X$2-1+BW$8)),INDIRECT(ADDRESS($B$11,$X$2)&amp;":"&amp;ADDRESS($B$11,$X$2-1+BW$8)),INDIRECT("rP!"&amp;ADDRESS(Prcsses!$B81,$X$2+$P$8-BW$8)&amp;":"&amp;ADDRESS(Prcsses!$B81,$X$2-1+$P$8))))</f>
        <v>0</v>
      </c>
      <c r="BX28" s="5">
        <f ca="1">IF(BX$4="",0,SUMPRODUCT(INDIRECT(ADDRESS($B35,$X$2)&amp;":"&amp;ADDRESS($B35,$X$2-1+BX$8)),INDIRECT(ADDRESS($B$11,$X$2)&amp;":"&amp;ADDRESS($B$11,$X$2-1+BX$8)),INDIRECT("rP!"&amp;ADDRESS(Prcsses!$B81,$X$2+$P$8-BX$8)&amp;":"&amp;ADDRESS(Prcsses!$B81,$X$2-1+$P$8))))</f>
        <v>0</v>
      </c>
      <c r="BY28" s="5">
        <f ca="1">IF(BY$4="",0,SUMPRODUCT(INDIRECT(ADDRESS($B35,$X$2)&amp;":"&amp;ADDRESS($B35,$X$2-1+BY$8)),INDIRECT(ADDRESS($B$11,$X$2)&amp;":"&amp;ADDRESS($B$11,$X$2-1+BY$8)),INDIRECT("rP!"&amp;ADDRESS(Prcsses!$B81,$X$2+$P$8-BY$8)&amp;":"&amp;ADDRESS(Prcsses!$B81,$X$2-1+$P$8))))</f>
        <v>0</v>
      </c>
      <c r="BZ28" s="5">
        <f ca="1">IF(BZ$4="",0,SUMPRODUCT(INDIRECT(ADDRESS($B35,$X$2)&amp;":"&amp;ADDRESS($B35,$X$2-1+BZ$8)),INDIRECT(ADDRESS($B$11,$X$2)&amp;":"&amp;ADDRESS($B$11,$X$2-1+BZ$8)),INDIRECT("rP!"&amp;ADDRESS(Prcsses!$B81,$X$2+$P$8-BZ$8)&amp;":"&amp;ADDRESS(Prcsses!$B81,$X$2-1+$P$8))))</f>
        <v>0</v>
      </c>
      <c r="CA28" s="5">
        <f ca="1">IF(CA$4="",0,SUMPRODUCT(INDIRECT(ADDRESS($B35,$X$2)&amp;":"&amp;ADDRESS($B35,$X$2-1+CA$8)),INDIRECT(ADDRESS($B$11,$X$2)&amp;":"&amp;ADDRESS($B$11,$X$2-1+CA$8)),INDIRECT("rP!"&amp;ADDRESS(Prcsses!$B81,$X$2+$P$8-CA$8)&amp;":"&amp;ADDRESS(Prcsses!$B81,$X$2-1+$P$8))))</f>
        <v>0</v>
      </c>
      <c r="CB28" s="5">
        <f ca="1">IF(CB$4="",0,SUMPRODUCT(INDIRECT(ADDRESS($B35,$X$2)&amp;":"&amp;ADDRESS($B35,$X$2-1+CB$8)),INDIRECT(ADDRESS($B$11,$X$2)&amp;":"&amp;ADDRESS($B$11,$X$2-1+CB$8)),INDIRECT("rP!"&amp;ADDRESS(Prcsses!$B81,$X$2+$P$8-CB$8)&amp;":"&amp;ADDRESS(Prcsses!$B81,$X$2-1+$P$8))))</f>
        <v>0</v>
      </c>
      <c r="CC28" s="5">
        <f ca="1">IF(CC$4="",0,SUMPRODUCT(INDIRECT(ADDRESS($B35,$X$2)&amp;":"&amp;ADDRESS($B35,$X$2-1+CC$8)),INDIRECT(ADDRESS($B$11,$X$2)&amp;":"&amp;ADDRESS($B$11,$X$2-1+CC$8)),INDIRECT("rP!"&amp;ADDRESS(Prcsses!$B81,$X$2+$P$8-CC$8)&amp;":"&amp;ADDRESS(Prcsses!$B81,$X$2-1+$P$8))))</f>
        <v>0</v>
      </c>
      <c r="CD28" s="5">
        <f ca="1">IF(CD$4="",0,SUMPRODUCT(INDIRECT(ADDRESS($B35,$X$2)&amp;":"&amp;ADDRESS($B35,$X$2-1+CD$8)),INDIRECT(ADDRESS($B$11,$X$2)&amp;":"&amp;ADDRESS($B$11,$X$2-1+CD$8)),INDIRECT("rP!"&amp;ADDRESS(Prcsses!$B81,$X$2+$P$8-CD$8)&amp;":"&amp;ADDRESS(Prcsses!$B81,$X$2-1+$P$8))))</f>
        <v>0</v>
      </c>
      <c r="CE28" s="5">
        <f ca="1">IF(CE$4="",0,SUMPRODUCT(INDIRECT(ADDRESS($B35,$X$2)&amp;":"&amp;ADDRESS($B35,$X$2-1+CE$8)),INDIRECT(ADDRESS($B$11,$X$2)&amp;":"&amp;ADDRESS($B$11,$X$2-1+CE$8)),INDIRECT("rP!"&amp;ADDRESS(Prcsses!$B81,$X$2+$P$8-CE$8)&amp;":"&amp;ADDRESS(Prcsses!$B81,$X$2-1+$P$8))))</f>
        <v>0</v>
      </c>
      <c r="CF28" s="5">
        <f ca="1">IF(CF$4="",0,SUMPRODUCT(INDIRECT(ADDRESS($B35,$X$2)&amp;":"&amp;ADDRESS($B35,$X$2-1+CF$8)),INDIRECT(ADDRESS($B$11,$X$2)&amp;":"&amp;ADDRESS($B$11,$X$2-1+CF$8)),INDIRECT("rP!"&amp;ADDRESS(Prcsses!$B81,$X$2+$P$8-CF$8)&amp;":"&amp;ADDRESS(Prcsses!$B81,$X$2-1+$P$8))))</f>
        <v>0</v>
      </c>
    </row>
    <row r="29" spans="2:84" x14ac:dyDescent="0.3">
      <c r="B29" s="13">
        <f>ROW()</f>
        <v>29</v>
      </c>
      <c r="H29" s="1" t="str">
        <f t="shared" si="53"/>
        <v>Капитальные затраты</v>
      </c>
      <c r="I29" s="1" t="str">
        <f>$I$25</f>
        <v>Стартовые капитальные затраты</v>
      </c>
      <c r="J29" s="1" t="str">
        <f>Prcsses!I82</f>
        <v>Транспортные средства</v>
      </c>
      <c r="M29" s="53" t="s">
        <v>18</v>
      </c>
      <c r="U29" s="5">
        <f t="shared" ca="1" si="54"/>
        <v>5000000</v>
      </c>
      <c r="X29" s="5">
        <f ca="1">IF(X$4="",0,SUMPRODUCT(INDIRECT(ADDRESS($B36,$X$2)&amp;":"&amp;ADDRESS($B36,$X$2-1+X$8)),INDIRECT(ADDRESS($B$11,$X$2)&amp;":"&amp;ADDRESS($B$11,$X$2-1+X$8)),INDIRECT("rP!"&amp;ADDRESS(Prcsses!$B82,$X$2+$P$8-X$8)&amp;":"&amp;ADDRESS(Prcsses!$B82,$X$2-1+$P$8))))</f>
        <v>0</v>
      </c>
      <c r="Y29" s="5">
        <f ca="1">IF(Y$4="",0,SUMPRODUCT(INDIRECT(ADDRESS($B36,$X$2)&amp;":"&amp;ADDRESS($B36,$X$2-1+Y$8)),INDIRECT(ADDRESS($B$11,$X$2)&amp;":"&amp;ADDRESS($B$11,$X$2-1+Y$8)),INDIRECT("rP!"&amp;ADDRESS(Prcsses!$B82,$X$2+$P$8-Y$8)&amp;":"&amp;ADDRESS(Prcsses!$B82,$X$2-1+$P$8))))</f>
        <v>5000000</v>
      </c>
      <c r="Z29" s="5">
        <f ca="1">IF(Z$4="",0,SUMPRODUCT(INDIRECT(ADDRESS($B36,$X$2)&amp;":"&amp;ADDRESS($B36,$X$2-1+Z$8)),INDIRECT(ADDRESS($B$11,$X$2)&amp;":"&amp;ADDRESS($B$11,$X$2-1+Z$8)),INDIRECT("rP!"&amp;ADDRESS(Prcsses!$B82,$X$2+$P$8-Z$8)&amp;":"&amp;ADDRESS(Prcsses!$B82,$X$2-1+$P$8))))</f>
        <v>0</v>
      </c>
      <c r="AA29" s="5">
        <f ca="1">IF(AA$4="",0,SUMPRODUCT(INDIRECT(ADDRESS($B36,$X$2)&amp;":"&amp;ADDRESS($B36,$X$2-1+AA$8)),INDIRECT(ADDRESS($B$11,$X$2)&amp;":"&amp;ADDRESS($B$11,$X$2-1+AA$8)),INDIRECT("rP!"&amp;ADDRESS(Prcsses!$B82,$X$2+$P$8-AA$8)&amp;":"&amp;ADDRESS(Prcsses!$B82,$X$2-1+$P$8))))</f>
        <v>0</v>
      </c>
      <c r="AB29" s="5">
        <f ca="1">IF(AB$4="",0,SUMPRODUCT(INDIRECT(ADDRESS($B36,$X$2)&amp;":"&amp;ADDRESS($B36,$X$2-1+AB$8)),INDIRECT(ADDRESS($B$11,$X$2)&amp;":"&amp;ADDRESS($B$11,$X$2-1+AB$8)),INDIRECT("rP!"&amp;ADDRESS(Prcsses!$B82,$X$2+$P$8-AB$8)&amp;":"&amp;ADDRESS(Prcsses!$B82,$X$2-1+$P$8))))</f>
        <v>0</v>
      </c>
      <c r="AC29" s="5">
        <f ca="1">IF(AC$4="",0,SUMPRODUCT(INDIRECT(ADDRESS($B36,$X$2)&amp;":"&amp;ADDRESS($B36,$X$2-1+AC$8)),INDIRECT(ADDRESS($B$11,$X$2)&amp;":"&amp;ADDRESS($B$11,$X$2-1+AC$8)),INDIRECT("rP!"&amp;ADDRESS(Prcsses!$B82,$X$2+$P$8-AC$8)&amp;":"&amp;ADDRESS(Prcsses!$B82,$X$2-1+$P$8))))</f>
        <v>0</v>
      </c>
      <c r="AD29" s="5">
        <f ca="1">IF(AD$4="",0,SUMPRODUCT(INDIRECT(ADDRESS($B36,$X$2)&amp;":"&amp;ADDRESS($B36,$X$2-1+AD$8)),INDIRECT(ADDRESS($B$11,$X$2)&amp;":"&amp;ADDRESS($B$11,$X$2-1+AD$8)),INDIRECT("rP!"&amp;ADDRESS(Prcsses!$B82,$X$2+$P$8-AD$8)&amp;":"&amp;ADDRESS(Prcsses!$B82,$X$2-1+$P$8))))</f>
        <v>0</v>
      </c>
      <c r="AE29" s="5">
        <f ca="1">IF(AE$4="",0,SUMPRODUCT(INDIRECT(ADDRESS($B36,$X$2)&amp;":"&amp;ADDRESS($B36,$X$2-1+AE$8)),INDIRECT(ADDRESS($B$11,$X$2)&amp;":"&amp;ADDRESS($B$11,$X$2-1+AE$8)),INDIRECT("rP!"&amp;ADDRESS(Prcsses!$B82,$X$2+$P$8-AE$8)&amp;":"&amp;ADDRESS(Prcsses!$B82,$X$2-1+$P$8))))</f>
        <v>0</v>
      </c>
      <c r="AF29" s="5">
        <f ca="1">IF(AF$4="",0,SUMPRODUCT(INDIRECT(ADDRESS($B36,$X$2)&amp;":"&amp;ADDRESS($B36,$X$2-1+AF$8)),INDIRECT(ADDRESS($B$11,$X$2)&amp;":"&amp;ADDRESS($B$11,$X$2-1+AF$8)),INDIRECT("rP!"&amp;ADDRESS(Prcsses!$B82,$X$2+$P$8-AF$8)&amp;":"&amp;ADDRESS(Prcsses!$B82,$X$2-1+$P$8))))</f>
        <v>0</v>
      </c>
      <c r="AG29" s="5">
        <f ca="1">IF(AG$4="",0,SUMPRODUCT(INDIRECT(ADDRESS($B36,$X$2)&amp;":"&amp;ADDRESS($B36,$X$2-1+AG$8)),INDIRECT(ADDRESS($B$11,$X$2)&amp;":"&amp;ADDRESS($B$11,$X$2-1+AG$8)),INDIRECT("rP!"&amp;ADDRESS(Prcsses!$B82,$X$2+$P$8-AG$8)&amp;":"&amp;ADDRESS(Prcsses!$B82,$X$2-1+$P$8))))</f>
        <v>0</v>
      </c>
      <c r="AH29" s="5">
        <f ca="1">IF(AH$4="",0,SUMPRODUCT(INDIRECT(ADDRESS($B36,$X$2)&amp;":"&amp;ADDRESS($B36,$X$2-1+AH$8)),INDIRECT(ADDRESS($B$11,$X$2)&amp;":"&amp;ADDRESS($B$11,$X$2-1+AH$8)),INDIRECT("rP!"&amp;ADDRESS(Prcsses!$B82,$X$2+$P$8-AH$8)&amp;":"&amp;ADDRESS(Prcsses!$B82,$X$2-1+$P$8))))</f>
        <v>0</v>
      </c>
      <c r="AI29" s="5">
        <f ca="1">IF(AI$4="",0,SUMPRODUCT(INDIRECT(ADDRESS($B36,$X$2)&amp;":"&amp;ADDRESS($B36,$X$2-1+AI$8)),INDIRECT(ADDRESS($B$11,$X$2)&amp;":"&amp;ADDRESS($B$11,$X$2-1+AI$8)),INDIRECT("rP!"&amp;ADDRESS(Prcsses!$B82,$X$2+$P$8-AI$8)&amp;":"&amp;ADDRESS(Prcsses!$B82,$X$2-1+$P$8))))</f>
        <v>0</v>
      </c>
      <c r="AJ29" s="5">
        <f ca="1">IF(AJ$4="",0,SUMPRODUCT(INDIRECT(ADDRESS($B36,$X$2)&amp;":"&amp;ADDRESS($B36,$X$2-1+AJ$8)),INDIRECT(ADDRESS($B$11,$X$2)&amp;":"&amp;ADDRESS($B$11,$X$2-1+AJ$8)),INDIRECT("rP!"&amp;ADDRESS(Prcsses!$B82,$X$2+$P$8-AJ$8)&amp;":"&amp;ADDRESS(Prcsses!$B82,$X$2-1+$P$8))))</f>
        <v>0</v>
      </c>
      <c r="AK29" s="5">
        <f ca="1">IF(AK$4="",0,SUMPRODUCT(INDIRECT(ADDRESS($B36,$X$2)&amp;":"&amp;ADDRESS($B36,$X$2-1+AK$8)),INDIRECT(ADDRESS($B$11,$X$2)&amp;":"&amp;ADDRESS($B$11,$X$2-1+AK$8)),INDIRECT("rP!"&amp;ADDRESS(Prcsses!$B82,$X$2+$P$8-AK$8)&amp;":"&amp;ADDRESS(Prcsses!$B82,$X$2-1+$P$8))))</f>
        <v>0</v>
      </c>
      <c r="AL29" s="5">
        <f ca="1">IF(AL$4="",0,SUMPRODUCT(INDIRECT(ADDRESS($B36,$X$2)&amp;":"&amp;ADDRESS($B36,$X$2-1+AL$8)),INDIRECT(ADDRESS($B$11,$X$2)&amp;":"&amp;ADDRESS($B$11,$X$2-1+AL$8)),INDIRECT("rP!"&amp;ADDRESS(Prcsses!$B82,$X$2+$P$8-AL$8)&amp;":"&amp;ADDRESS(Prcsses!$B82,$X$2-1+$P$8))))</f>
        <v>0</v>
      </c>
      <c r="AM29" s="5">
        <f ca="1">IF(AM$4="",0,SUMPRODUCT(INDIRECT(ADDRESS($B36,$X$2)&amp;":"&amp;ADDRESS($B36,$X$2-1+AM$8)),INDIRECT(ADDRESS($B$11,$X$2)&amp;":"&amp;ADDRESS($B$11,$X$2-1+AM$8)),INDIRECT("rP!"&amp;ADDRESS(Prcsses!$B82,$X$2+$P$8-AM$8)&amp;":"&amp;ADDRESS(Prcsses!$B82,$X$2-1+$P$8))))</f>
        <v>0</v>
      </c>
      <c r="AN29" s="5">
        <f ca="1">IF(AN$4="",0,SUMPRODUCT(INDIRECT(ADDRESS($B36,$X$2)&amp;":"&amp;ADDRESS($B36,$X$2-1+AN$8)),INDIRECT(ADDRESS($B$11,$X$2)&amp;":"&amp;ADDRESS($B$11,$X$2-1+AN$8)),INDIRECT("rP!"&amp;ADDRESS(Prcsses!$B82,$X$2+$P$8-AN$8)&amp;":"&amp;ADDRESS(Prcsses!$B82,$X$2-1+$P$8))))</f>
        <v>0</v>
      </c>
      <c r="AO29" s="5">
        <f ca="1">IF(AO$4="",0,SUMPRODUCT(INDIRECT(ADDRESS($B36,$X$2)&amp;":"&amp;ADDRESS($B36,$X$2-1+AO$8)),INDIRECT(ADDRESS($B$11,$X$2)&amp;":"&amp;ADDRESS($B$11,$X$2-1+AO$8)),INDIRECT("rP!"&amp;ADDRESS(Prcsses!$B82,$X$2+$P$8-AO$8)&amp;":"&amp;ADDRESS(Prcsses!$B82,$X$2-1+$P$8))))</f>
        <v>0</v>
      </c>
      <c r="AP29" s="5">
        <f ca="1">IF(AP$4="",0,SUMPRODUCT(INDIRECT(ADDRESS($B36,$X$2)&amp;":"&amp;ADDRESS($B36,$X$2-1+AP$8)),INDIRECT(ADDRESS($B$11,$X$2)&amp;":"&amp;ADDRESS($B$11,$X$2-1+AP$8)),INDIRECT("rP!"&amp;ADDRESS(Prcsses!$B82,$X$2+$P$8-AP$8)&amp;":"&amp;ADDRESS(Prcsses!$B82,$X$2-1+$P$8))))</f>
        <v>0</v>
      </c>
      <c r="AQ29" s="5">
        <f ca="1">IF(AQ$4="",0,SUMPRODUCT(INDIRECT(ADDRESS($B36,$X$2)&amp;":"&amp;ADDRESS($B36,$X$2-1+AQ$8)),INDIRECT(ADDRESS($B$11,$X$2)&amp;":"&amp;ADDRESS($B$11,$X$2-1+AQ$8)),INDIRECT("rP!"&amp;ADDRESS(Prcsses!$B82,$X$2+$P$8-AQ$8)&amp;":"&amp;ADDRESS(Prcsses!$B82,$X$2-1+$P$8))))</f>
        <v>0</v>
      </c>
      <c r="AR29" s="5">
        <f ca="1">IF(AR$4="",0,SUMPRODUCT(INDIRECT(ADDRESS($B36,$X$2)&amp;":"&amp;ADDRESS($B36,$X$2-1+AR$8)),INDIRECT(ADDRESS($B$11,$X$2)&amp;":"&amp;ADDRESS($B$11,$X$2-1+AR$8)),INDIRECT("rP!"&amp;ADDRESS(Prcsses!$B82,$X$2+$P$8-AR$8)&amp;":"&amp;ADDRESS(Prcsses!$B82,$X$2-1+$P$8))))</f>
        <v>0</v>
      </c>
      <c r="AS29" s="5">
        <f ca="1">IF(AS$4="",0,SUMPRODUCT(INDIRECT(ADDRESS($B36,$X$2)&amp;":"&amp;ADDRESS($B36,$X$2-1+AS$8)),INDIRECT(ADDRESS($B$11,$X$2)&amp;":"&amp;ADDRESS($B$11,$X$2-1+AS$8)),INDIRECT("rP!"&amp;ADDRESS(Prcsses!$B82,$X$2+$P$8-AS$8)&amp;":"&amp;ADDRESS(Prcsses!$B82,$X$2-1+$P$8))))</f>
        <v>0</v>
      </c>
      <c r="AT29" s="5">
        <f ca="1">IF(AT$4="",0,SUMPRODUCT(INDIRECT(ADDRESS($B36,$X$2)&amp;":"&amp;ADDRESS($B36,$X$2-1+AT$8)),INDIRECT(ADDRESS($B$11,$X$2)&amp;":"&amp;ADDRESS($B$11,$X$2-1+AT$8)),INDIRECT("rP!"&amp;ADDRESS(Prcsses!$B82,$X$2+$P$8-AT$8)&amp;":"&amp;ADDRESS(Prcsses!$B82,$X$2-1+$P$8))))</f>
        <v>0</v>
      </c>
      <c r="AU29" s="5">
        <f ca="1">IF(AU$4="",0,SUMPRODUCT(INDIRECT(ADDRESS($B36,$X$2)&amp;":"&amp;ADDRESS($B36,$X$2-1+AU$8)),INDIRECT(ADDRESS($B$11,$X$2)&amp;":"&amp;ADDRESS($B$11,$X$2-1+AU$8)),INDIRECT("rP!"&amp;ADDRESS(Prcsses!$B82,$X$2+$P$8-AU$8)&amp;":"&amp;ADDRESS(Prcsses!$B82,$X$2-1+$P$8))))</f>
        <v>0</v>
      </c>
      <c r="AV29" s="5">
        <f ca="1">IF(AV$4="",0,SUMPRODUCT(INDIRECT(ADDRESS($B36,$X$2)&amp;":"&amp;ADDRESS($B36,$X$2-1+AV$8)),INDIRECT(ADDRESS($B$11,$X$2)&amp;":"&amp;ADDRESS($B$11,$X$2-1+AV$8)),INDIRECT("rP!"&amp;ADDRESS(Prcsses!$B82,$X$2+$P$8-AV$8)&amp;":"&amp;ADDRESS(Prcsses!$B82,$X$2-1+$P$8))))</f>
        <v>0</v>
      </c>
      <c r="AW29" s="5">
        <f ca="1">IF(AW$4="",0,SUMPRODUCT(INDIRECT(ADDRESS($B36,$X$2)&amp;":"&amp;ADDRESS($B36,$X$2-1+AW$8)),INDIRECT(ADDRESS($B$11,$X$2)&amp;":"&amp;ADDRESS($B$11,$X$2-1+AW$8)),INDIRECT("rP!"&amp;ADDRESS(Prcsses!$B82,$X$2+$P$8-AW$8)&amp;":"&amp;ADDRESS(Prcsses!$B82,$X$2-1+$P$8))))</f>
        <v>0</v>
      </c>
      <c r="AX29" s="5">
        <f ca="1">IF(AX$4="",0,SUMPRODUCT(INDIRECT(ADDRESS($B36,$X$2)&amp;":"&amp;ADDRESS($B36,$X$2-1+AX$8)),INDIRECT(ADDRESS($B$11,$X$2)&amp;":"&amp;ADDRESS($B$11,$X$2-1+AX$8)),INDIRECT("rP!"&amp;ADDRESS(Prcsses!$B82,$X$2+$P$8-AX$8)&amp;":"&amp;ADDRESS(Prcsses!$B82,$X$2-1+$P$8))))</f>
        <v>0</v>
      </c>
      <c r="AY29" s="5">
        <f ca="1">IF(AY$4="",0,SUMPRODUCT(INDIRECT(ADDRESS($B36,$X$2)&amp;":"&amp;ADDRESS($B36,$X$2-1+AY$8)),INDIRECT(ADDRESS($B$11,$X$2)&amp;":"&amp;ADDRESS($B$11,$X$2-1+AY$8)),INDIRECT("rP!"&amp;ADDRESS(Prcsses!$B82,$X$2+$P$8-AY$8)&amp;":"&amp;ADDRESS(Prcsses!$B82,$X$2-1+$P$8))))</f>
        <v>0</v>
      </c>
      <c r="AZ29" s="5">
        <f ca="1">IF(AZ$4="",0,SUMPRODUCT(INDIRECT(ADDRESS($B36,$X$2)&amp;":"&amp;ADDRESS($B36,$X$2-1+AZ$8)),INDIRECT(ADDRESS($B$11,$X$2)&amp;":"&amp;ADDRESS($B$11,$X$2-1+AZ$8)),INDIRECT("rP!"&amp;ADDRESS(Prcsses!$B82,$X$2+$P$8-AZ$8)&amp;":"&amp;ADDRESS(Prcsses!$B82,$X$2-1+$P$8))))</f>
        <v>0</v>
      </c>
      <c r="BA29" s="5">
        <f ca="1">IF(BA$4="",0,SUMPRODUCT(INDIRECT(ADDRESS($B36,$X$2)&amp;":"&amp;ADDRESS($B36,$X$2-1+BA$8)),INDIRECT(ADDRESS($B$11,$X$2)&amp;":"&amp;ADDRESS($B$11,$X$2-1+BA$8)),INDIRECT("rP!"&amp;ADDRESS(Prcsses!$B82,$X$2+$P$8-BA$8)&amp;":"&amp;ADDRESS(Prcsses!$B82,$X$2-1+$P$8))))</f>
        <v>0</v>
      </c>
      <c r="BB29" s="5">
        <f ca="1">IF(BB$4="",0,SUMPRODUCT(INDIRECT(ADDRESS($B36,$X$2)&amp;":"&amp;ADDRESS($B36,$X$2-1+BB$8)),INDIRECT(ADDRESS($B$11,$X$2)&amp;":"&amp;ADDRESS($B$11,$X$2-1+BB$8)),INDIRECT("rP!"&amp;ADDRESS(Prcsses!$B82,$X$2+$P$8-BB$8)&amp;":"&amp;ADDRESS(Prcsses!$B82,$X$2-1+$P$8))))</f>
        <v>0</v>
      </c>
      <c r="BC29" s="5">
        <f ca="1">IF(BC$4="",0,SUMPRODUCT(INDIRECT(ADDRESS($B36,$X$2)&amp;":"&amp;ADDRESS($B36,$X$2-1+BC$8)),INDIRECT(ADDRESS($B$11,$X$2)&amp;":"&amp;ADDRESS($B$11,$X$2-1+BC$8)),INDIRECT("rP!"&amp;ADDRESS(Prcsses!$B82,$X$2+$P$8-BC$8)&amp;":"&amp;ADDRESS(Prcsses!$B82,$X$2-1+$P$8))))</f>
        <v>0</v>
      </c>
      <c r="BD29" s="5">
        <f ca="1">IF(BD$4="",0,SUMPRODUCT(INDIRECT(ADDRESS($B36,$X$2)&amp;":"&amp;ADDRESS($B36,$X$2-1+BD$8)),INDIRECT(ADDRESS($B$11,$X$2)&amp;":"&amp;ADDRESS($B$11,$X$2-1+BD$8)),INDIRECT("rP!"&amp;ADDRESS(Prcsses!$B82,$X$2+$P$8-BD$8)&amp;":"&amp;ADDRESS(Prcsses!$B82,$X$2-1+$P$8))))</f>
        <v>0</v>
      </c>
      <c r="BE29" s="5">
        <f ca="1">IF(BE$4="",0,SUMPRODUCT(INDIRECT(ADDRESS($B36,$X$2)&amp;":"&amp;ADDRESS($B36,$X$2-1+BE$8)),INDIRECT(ADDRESS($B$11,$X$2)&amp;":"&amp;ADDRESS($B$11,$X$2-1+BE$8)),INDIRECT("rP!"&amp;ADDRESS(Prcsses!$B82,$X$2+$P$8-BE$8)&amp;":"&amp;ADDRESS(Prcsses!$B82,$X$2-1+$P$8))))</f>
        <v>0</v>
      </c>
      <c r="BF29" s="5">
        <f ca="1">IF(BF$4="",0,SUMPRODUCT(INDIRECT(ADDRESS($B36,$X$2)&amp;":"&amp;ADDRESS($B36,$X$2-1+BF$8)),INDIRECT(ADDRESS($B$11,$X$2)&amp;":"&amp;ADDRESS($B$11,$X$2-1+BF$8)),INDIRECT("rP!"&amp;ADDRESS(Prcsses!$B82,$X$2+$P$8-BF$8)&amp;":"&amp;ADDRESS(Prcsses!$B82,$X$2-1+$P$8))))</f>
        <v>0</v>
      </c>
      <c r="BG29" s="5">
        <f ca="1">IF(BG$4="",0,SUMPRODUCT(INDIRECT(ADDRESS($B36,$X$2)&amp;":"&amp;ADDRESS($B36,$X$2-1+BG$8)),INDIRECT(ADDRESS($B$11,$X$2)&amp;":"&amp;ADDRESS($B$11,$X$2-1+BG$8)),INDIRECT("rP!"&amp;ADDRESS(Prcsses!$B82,$X$2+$P$8-BG$8)&amp;":"&amp;ADDRESS(Prcsses!$B82,$X$2-1+$P$8))))</f>
        <v>0</v>
      </c>
      <c r="BH29" s="5">
        <f ca="1">IF(BH$4="",0,SUMPRODUCT(INDIRECT(ADDRESS($B36,$X$2)&amp;":"&amp;ADDRESS($B36,$X$2-1+BH$8)),INDIRECT(ADDRESS($B$11,$X$2)&amp;":"&amp;ADDRESS($B$11,$X$2-1+BH$8)),INDIRECT("rP!"&amp;ADDRESS(Prcsses!$B82,$X$2+$P$8-BH$8)&amp;":"&amp;ADDRESS(Prcsses!$B82,$X$2-1+$P$8))))</f>
        <v>0</v>
      </c>
      <c r="BI29" s="5">
        <f ca="1">IF(BI$4="",0,SUMPRODUCT(INDIRECT(ADDRESS($B36,$X$2)&amp;":"&amp;ADDRESS($B36,$X$2-1+BI$8)),INDIRECT(ADDRESS($B$11,$X$2)&amp;":"&amp;ADDRESS($B$11,$X$2-1+BI$8)),INDIRECT("rP!"&amp;ADDRESS(Prcsses!$B82,$X$2+$P$8-BI$8)&amp;":"&amp;ADDRESS(Prcsses!$B82,$X$2-1+$P$8))))</f>
        <v>0</v>
      </c>
      <c r="BJ29" s="5">
        <f ca="1">IF(BJ$4="",0,SUMPRODUCT(INDIRECT(ADDRESS($B36,$X$2)&amp;":"&amp;ADDRESS($B36,$X$2-1+BJ$8)),INDIRECT(ADDRESS($B$11,$X$2)&amp;":"&amp;ADDRESS($B$11,$X$2-1+BJ$8)),INDIRECT("rP!"&amp;ADDRESS(Prcsses!$B82,$X$2+$P$8-BJ$8)&amp;":"&amp;ADDRESS(Prcsses!$B82,$X$2-1+$P$8))))</f>
        <v>0</v>
      </c>
      <c r="BK29" s="5">
        <f ca="1">IF(BK$4="",0,SUMPRODUCT(INDIRECT(ADDRESS($B36,$X$2)&amp;":"&amp;ADDRESS($B36,$X$2-1+BK$8)),INDIRECT(ADDRESS($B$11,$X$2)&amp;":"&amp;ADDRESS($B$11,$X$2-1+BK$8)),INDIRECT("rP!"&amp;ADDRESS(Prcsses!$B82,$X$2+$P$8-BK$8)&amp;":"&amp;ADDRESS(Prcsses!$B82,$X$2-1+$P$8))))</f>
        <v>0</v>
      </c>
      <c r="BL29" s="5">
        <f ca="1">IF(BL$4="",0,SUMPRODUCT(INDIRECT(ADDRESS($B36,$X$2)&amp;":"&amp;ADDRESS($B36,$X$2-1+BL$8)),INDIRECT(ADDRESS($B$11,$X$2)&amp;":"&amp;ADDRESS($B$11,$X$2-1+BL$8)),INDIRECT("rP!"&amp;ADDRESS(Prcsses!$B82,$X$2+$P$8-BL$8)&amp;":"&amp;ADDRESS(Prcsses!$B82,$X$2-1+$P$8))))</f>
        <v>0</v>
      </c>
      <c r="BM29" s="5">
        <f ca="1">IF(BM$4="",0,SUMPRODUCT(INDIRECT(ADDRESS($B36,$X$2)&amp;":"&amp;ADDRESS($B36,$X$2-1+BM$8)),INDIRECT(ADDRESS($B$11,$X$2)&amp;":"&amp;ADDRESS($B$11,$X$2-1+BM$8)),INDIRECT("rP!"&amp;ADDRESS(Prcsses!$B82,$X$2+$P$8-BM$8)&amp;":"&amp;ADDRESS(Prcsses!$B82,$X$2-1+$P$8))))</f>
        <v>0</v>
      </c>
      <c r="BN29" s="5">
        <f ca="1">IF(BN$4="",0,SUMPRODUCT(INDIRECT(ADDRESS($B36,$X$2)&amp;":"&amp;ADDRESS($B36,$X$2-1+BN$8)),INDIRECT(ADDRESS($B$11,$X$2)&amp;":"&amp;ADDRESS($B$11,$X$2-1+BN$8)),INDIRECT("rP!"&amp;ADDRESS(Prcsses!$B82,$X$2+$P$8-BN$8)&amp;":"&amp;ADDRESS(Prcsses!$B82,$X$2-1+$P$8))))</f>
        <v>0</v>
      </c>
      <c r="BO29" s="5">
        <f ca="1">IF(BO$4="",0,SUMPRODUCT(INDIRECT(ADDRESS($B36,$X$2)&amp;":"&amp;ADDRESS($B36,$X$2-1+BO$8)),INDIRECT(ADDRESS($B$11,$X$2)&amp;":"&amp;ADDRESS($B$11,$X$2-1+BO$8)),INDIRECT("rP!"&amp;ADDRESS(Prcsses!$B82,$X$2+$P$8-BO$8)&amp;":"&amp;ADDRESS(Prcsses!$B82,$X$2-1+$P$8))))</f>
        <v>0</v>
      </c>
      <c r="BP29" s="5">
        <f ca="1">IF(BP$4="",0,SUMPRODUCT(INDIRECT(ADDRESS($B36,$X$2)&amp;":"&amp;ADDRESS($B36,$X$2-1+BP$8)),INDIRECT(ADDRESS($B$11,$X$2)&amp;":"&amp;ADDRESS($B$11,$X$2-1+BP$8)),INDIRECT("rP!"&amp;ADDRESS(Prcsses!$B82,$X$2+$P$8-BP$8)&amp;":"&amp;ADDRESS(Prcsses!$B82,$X$2-1+$P$8))))</f>
        <v>0</v>
      </c>
      <c r="BQ29" s="5">
        <f ca="1">IF(BQ$4="",0,SUMPRODUCT(INDIRECT(ADDRESS($B36,$X$2)&amp;":"&amp;ADDRESS($B36,$X$2-1+BQ$8)),INDIRECT(ADDRESS($B$11,$X$2)&amp;":"&amp;ADDRESS($B$11,$X$2-1+BQ$8)),INDIRECT("rP!"&amp;ADDRESS(Prcsses!$B82,$X$2+$P$8-BQ$8)&amp;":"&amp;ADDRESS(Prcsses!$B82,$X$2-1+$P$8))))</f>
        <v>0</v>
      </c>
      <c r="BR29" s="5">
        <f ca="1">IF(BR$4="",0,SUMPRODUCT(INDIRECT(ADDRESS($B36,$X$2)&amp;":"&amp;ADDRESS($B36,$X$2-1+BR$8)),INDIRECT(ADDRESS($B$11,$X$2)&amp;":"&amp;ADDRESS($B$11,$X$2-1+BR$8)),INDIRECT("rP!"&amp;ADDRESS(Prcsses!$B82,$X$2+$P$8-BR$8)&amp;":"&amp;ADDRESS(Prcsses!$B82,$X$2-1+$P$8))))</f>
        <v>0</v>
      </c>
      <c r="BS29" s="5">
        <f ca="1">IF(BS$4="",0,SUMPRODUCT(INDIRECT(ADDRESS($B36,$X$2)&amp;":"&amp;ADDRESS($B36,$X$2-1+BS$8)),INDIRECT(ADDRESS($B$11,$X$2)&amp;":"&amp;ADDRESS($B$11,$X$2-1+BS$8)),INDIRECT("rP!"&amp;ADDRESS(Prcsses!$B82,$X$2+$P$8-BS$8)&amp;":"&amp;ADDRESS(Prcsses!$B82,$X$2-1+$P$8))))</f>
        <v>0</v>
      </c>
      <c r="BT29" s="5">
        <f ca="1">IF(BT$4="",0,SUMPRODUCT(INDIRECT(ADDRESS($B36,$X$2)&amp;":"&amp;ADDRESS($B36,$X$2-1+BT$8)),INDIRECT(ADDRESS($B$11,$X$2)&amp;":"&amp;ADDRESS($B$11,$X$2-1+BT$8)),INDIRECT("rP!"&amp;ADDRESS(Prcsses!$B82,$X$2+$P$8-BT$8)&amp;":"&amp;ADDRESS(Prcsses!$B82,$X$2-1+$P$8))))</f>
        <v>0</v>
      </c>
      <c r="BU29" s="5">
        <f ca="1">IF(BU$4="",0,SUMPRODUCT(INDIRECT(ADDRESS($B36,$X$2)&amp;":"&amp;ADDRESS($B36,$X$2-1+BU$8)),INDIRECT(ADDRESS($B$11,$X$2)&amp;":"&amp;ADDRESS($B$11,$X$2-1+BU$8)),INDIRECT("rP!"&amp;ADDRESS(Prcsses!$B82,$X$2+$P$8-BU$8)&amp;":"&amp;ADDRESS(Prcsses!$B82,$X$2-1+$P$8))))</f>
        <v>0</v>
      </c>
      <c r="BV29" s="5">
        <f ca="1">IF(BV$4="",0,SUMPRODUCT(INDIRECT(ADDRESS($B36,$X$2)&amp;":"&amp;ADDRESS($B36,$X$2-1+BV$8)),INDIRECT(ADDRESS($B$11,$X$2)&amp;":"&amp;ADDRESS($B$11,$X$2-1+BV$8)),INDIRECT("rP!"&amp;ADDRESS(Prcsses!$B82,$X$2+$P$8-BV$8)&amp;":"&amp;ADDRESS(Prcsses!$B82,$X$2-1+$P$8))))</f>
        <v>0</v>
      </c>
      <c r="BW29" s="5">
        <f ca="1">IF(BW$4="",0,SUMPRODUCT(INDIRECT(ADDRESS($B36,$X$2)&amp;":"&amp;ADDRESS($B36,$X$2-1+BW$8)),INDIRECT(ADDRESS($B$11,$X$2)&amp;":"&amp;ADDRESS($B$11,$X$2-1+BW$8)),INDIRECT("rP!"&amp;ADDRESS(Prcsses!$B82,$X$2+$P$8-BW$8)&amp;":"&amp;ADDRESS(Prcsses!$B82,$X$2-1+$P$8))))</f>
        <v>0</v>
      </c>
      <c r="BX29" s="5">
        <f ca="1">IF(BX$4="",0,SUMPRODUCT(INDIRECT(ADDRESS($B36,$X$2)&amp;":"&amp;ADDRESS($B36,$X$2-1+BX$8)),INDIRECT(ADDRESS($B$11,$X$2)&amp;":"&amp;ADDRESS($B$11,$X$2-1+BX$8)),INDIRECT("rP!"&amp;ADDRESS(Prcsses!$B82,$X$2+$P$8-BX$8)&amp;":"&amp;ADDRESS(Prcsses!$B82,$X$2-1+$P$8))))</f>
        <v>0</v>
      </c>
      <c r="BY29" s="5">
        <f ca="1">IF(BY$4="",0,SUMPRODUCT(INDIRECT(ADDRESS($B36,$X$2)&amp;":"&amp;ADDRESS($B36,$X$2-1+BY$8)),INDIRECT(ADDRESS($B$11,$X$2)&amp;":"&amp;ADDRESS($B$11,$X$2-1+BY$8)),INDIRECT("rP!"&amp;ADDRESS(Prcsses!$B82,$X$2+$P$8-BY$8)&amp;":"&amp;ADDRESS(Prcsses!$B82,$X$2-1+$P$8))))</f>
        <v>0</v>
      </c>
      <c r="BZ29" s="5">
        <f ca="1">IF(BZ$4="",0,SUMPRODUCT(INDIRECT(ADDRESS($B36,$X$2)&amp;":"&amp;ADDRESS($B36,$X$2-1+BZ$8)),INDIRECT(ADDRESS($B$11,$X$2)&amp;":"&amp;ADDRESS($B$11,$X$2-1+BZ$8)),INDIRECT("rP!"&amp;ADDRESS(Prcsses!$B82,$X$2+$P$8-BZ$8)&amp;":"&amp;ADDRESS(Prcsses!$B82,$X$2-1+$P$8))))</f>
        <v>0</v>
      </c>
      <c r="CA29" s="5">
        <f ca="1">IF(CA$4="",0,SUMPRODUCT(INDIRECT(ADDRESS($B36,$X$2)&amp;":"&amp;ADDRESS($B36,$X$2-1+CA$8)),INDIRECT(ADDRESS($B$11,$X$2)&amp;":"&amp;ADDRESS($B$11,$X$2-1+CA$8)),INDIRECT("rP!"&amp;ADDRESS(Prcsses!$B82,$X$2+$P$8-CA$8)&amp;":"&amp;ADDRESS(Prcsses!$B82,$X$2-1+$P$8))))</f>
        <v>0</v>
      </c>
      <c r="CB29" s="5">
        <f ca="1">IF(CB$4="",0,SUMPRODUCT(INDIRECT(ADDRESS($B36,$X$2)&amp;":"&amp;ADDRESS($B36,$X$2-1+CB$8)),INDIRECT(ADDRESS($B$11,$X$2)&amp;":"&amp;ADDRESS($B$11,$X$2-1+CB$8)),INDIRECT("rP!"&amp;ADDRESS(Prcsses!$B82,$X$2+$P$8-CB$8)&amp;":"&amp;ADDRESS(Prcsses!$B82,$X$2-1+$P$8))))</f>
        <v>0</v>
      </c>
      <c r="CC29" s="5">
        <f ca="1">IF(CC$4="",0,SUMPRODUCT(INDIRECT(ADDRESS($B36,$X$2)&amp;":"&amp;ADDRESS($B36,$X$2-1+CC$8)),INDIRECT(ADDRESS($B$11,$X$2)&amp;":"&amp;ADDRESS($B$11,$X$2-1+CC$8)),INDIRECT("rP!"&amp;ADDRESS(Prcsses!$B82,$X$2+$P$8-CC$8)&amp;":"&amp;ADDRESS(Prcsses!$B82,$X$2-1+$P$8))))</f>
        <v>0</v>
      </c>
      <c r="CD29" s="5">
        <f ca="1">IF(CD$4="",0,SUMPRODUCT(INDIRECT(ADDRESS($B36,$X$2)&amp;":"&amp;ADDRESS($B36,$X$2-1+CD$8)),INDIRECT(ADDRESS($B$11,$X$2)&amp;":"&amp;ADDRESS($B$11,$X$2-1+CD$8)),INDIRECT("rP!"&amp;ADDRESS(Prcsses!$B82,$X$2+$P$8-CD$8)&amp;":"&amp;ADDRESS(Prcsses!$B82,$X$2-1+$P$8))))</f>
        <v>0</v>
      </c>
      <c r="CE29" s="5">
        <f ca="1">IF(CE$4="",0,SUMPRODUCT(INDIRECT(ADDRESS($B36,$X$2)&amp;":"&amp;ADDRESS($B36,$X$2-1+CE$8)),INDIRECT(ADDRESS($B$11,$X$2)&amp;":"&amp;ADDRESS($B$11,$X$2-1+CE$8)),INDIRECT("rP!"&amp;ADDRESS(Prcsses!$B82,$X$2+$P$8-CE$8)&amp;":"&amp;ADDRESS(Prcsses!$B82,$X$2-1+$P$8))))</f>
        <v>0</v>
      </c>
      <c r="CF29" s="5">
        <f ca="1">IF(CF$4="",0,SUMPRODUCT(INDIRECT(ADDRESS($B36,$X$2)&amp;":"&amp;ADDRESS($B36,$X$2-1+CF$8)),INDIRECT(ADDRESS($B$11,$X$2)&amp;":"&amp;ADDRESS($B$11,$X$2-1+CF$8)),INDIRECT("rP!"&amp;ADDRESS(Prcsses!$B82,$X$2+$P$8-CF$8)&amp;":"&amp;ADDRESS(Prcsses!$B82,$X$2-1+$P$8))))</f>
        <v>0</v>
      </c>
    </row>
    <row r="30" spans="2:84" x14ac:dyDescent="0.3">
      <c r="B30" s="13">
        <f>ROW()</f>
        <v>30</v>
      </c>
      <c r="H30" s="1" t="str">
        <f t="shared" si="53"/>
        <v>Капитальные затраты</v>
      </c>
      <c r="I30" s="1" t="str">
        <f>$I$25</f>
        <v>Стартовые капитальные затраты</v>
      </c>
      <c r="J30" s="1" t="str">
        <f>Prcsses!I83</f>
        <v>Земельный участок</v>
      </c>
      <c r="M30" s="53" t="s">
        <v>18</v>
      </c>
      <c r="U30" s="5">
        <f t="shared" ca="1" si="54"/>
        <v>10000000</v>
      </c>
      <c r="X30" s="5">
        <f ca="1">IF(X$4="",0,SUMPRODUCT(INDIRECT(ADDRESS($B37,$X$2)&amp;":"&amp;ADDRESS($B37,$X$2-1+X$8)),INDIRECT(ADDRESS($B$11,$X$2)&amp;":"&amp;ADDRESS($B$11,$X$2-1+X$8)),INDIRECT("rP!"&amp;ADDRESS(Prcsses!$B83,$X$2+$P$8-X$8)&amp;":"&amp;ADDRESS(Prcsses!$B83,$X$2-1+$P$8))))</f>
        <v>0</v>
      </c>
      <c r="Y30" s="5">
        <f ca="1">IF(Y$4="",0,SUMPRODUCT(INDIRECT(ADDRESS($B37,$X$2)&amp;":"&amp;ADDRESS($B37,$X$2-1+Y$8)),INDIRECT(ADDRESS($B$11,$X$2)&amp;":"&amp;ADDRESS($B$11,$X$2-1+Y$8)),INDIRECT("rP!"&amp;ADDRESS(Prcsses!$B83,$X$2+$P$8-Y$8)&amp;":"&amp;ADDRESS(Prcsses!$B83,$X$2-1+$P$8))))</f>
        <v>10000000</v>
      </c>
      <c r="Z30" s="5">
        <f ca="1">IF(Z$4="",0,SUMPRODUCT(INDIRECT(ADDRESS($B37,$X$2)&amp;":"&amp;ADDRESS($B37,$X$2-1+Z$8)),INDIRECT(ADDRESS($B$11,$X$2)&amp;":"&amp;ADDRESS($B$11,$X$2-1+Z$8)),INDIRECT("rP!"&amp;ADDRESS(Prcsses!$B83,$X$2+$P$8-Z$8)&amp;":"&amp;ADDRESS(Prcsses!$B83,$X$2-1+$P$8))))</f>
        <v>0</v>
      </c>
      <c r="AA30" s="5">
        <f ca="1">IF(AA$4="",0,SUMPRODUCT(INDIRECT(ADDRESS($B37,$X$2)&amp;":"&amp;ADDRESS($B37,$X$2-1+AA$8)),INDIRECT(ADDRESS($B$11,$X$2)&amp;":"&amp;ADDRESS($B$11,$X$2-1+AA$8)),INDIRECT("rP!"&amp;ADDRESS(Prcsses!$B83,$X$2+$P$8-AA$8)&amp;":"&amp;ADDRESS(Prcsses!$B83,$X$2-1+$P$8))))</f>
        <v>0</v>
      </c>
      <c r="AB30" s="5">
        <f ca="1">IF(AB$4="",0,SUMPRODUCT(INDIRECT(ADDRESS($B37,$X$2)&amp;":"&amp;ADDRESS($B37,$X$2-1+AB$8)),INDIRECT(ADDRESS($B$11,$X$2)&amp;":"&amp;ADDRESS($B$11,$X$2-1+AB$8)),INDIRECT("rP!"&amp;ADDRESS(Prcsses!$B83,$X$2+$P$8-AB$8)&amp;":"&amp;ADDRESS(Prcsses!$B83,$X$2-1+$P$8))))</f>
        <v>0</v>
      </c>
      <c r="AC30" s="5">
        <f ca="1">IF(AC$4="",0,SUMPRODUCT(INDIRECT(ADDRESS($B37,$X$2)&amp;":"&amp;ADDRESS($B37,$X$2-1+AC$8)),INDIRECT(ADDRESS($B$11,$X$2)&amp;":"&amp;ADDRESS($B$11,$X$2-1+AC$8)),INDIRECT("rP!"&amp;ADDRESS(Prcsses!$B83,$X$2+$P$8-AC$8)&amp;":"&amp;ADDRESS(Prcsses!$B83,$X$2-1+$P$8))))</f>
        <v>0</v>
      </c>
      <c r="AD30" s="5">
        <f ca="1">IF(AD$4="",0,SUMPRODUCT(INDIRECT(ADDRESS($B37,$X$2)&amp;":"&amp;ADDRESS($B37,$X$2-1+AD$8)),INDIRECT(ADDRESS($B$11,$X$2)&amp;":"&amp;ADDRESS($B$11,$X$2-1+AD$8)),INDIRECT("rP!"&amp;ADDRESS(Prcsses!$B83,$X$2+$P$8-AD$8)&amp;":"&amp;ADDRESS(Prcsses!$B83,$X$2-1+$P$8))))</f>
        <v>0</v>
      </c>
      <c r="AE30" s="5">
        <f ca="1">IF(AE$4="",0,SUMPRODUCT(INDIRECT(ADDRESS($B37,$X$2)&amp;":"&amp;ADDRESS($B37,$X$2-1+AE$8)),INDIRECT(ADDRESS($B$11,$X$2)&amp;":"&amp;ADDRESS($B$11,$X$2-1+AE$8)),INDIRECT("rP!"&amp;ADDRESS(Prcsses!$B83,$X$2+$P$8-AE$8)&amp;":"&amp;ADDRESS(Prcsses!$B83,$X$2-1+$P$8))))</f>
        <v>0</v>
      </c>
      <c r="AF30" s="5">
        <f ca="1">IF(AF$4="",0,SUMPRODUCT(INDIRECT(ADDRESS($B37,$X$2)&amp;":"&amp;ADDRESS($B37,$X$2-1+AF$8)),INDIRECT(ADDRESS($B$11,$X$2)&amp;":"&amp;ADDRESS($B$11,$X$2-1+AF$8)),INDIRECT("rP!"&amp;ADDRESS(Prcsses!$B83,$X$2+$P$8-AF$8)&amp;":"&amp;ADDRESS(Prcsses!$B83,$X$2-1+$P$8))))</f>
        <v>0</v>
      </c>
      <c r="AG30" s="5">
        <f ca="1">IF(AG$4="",0,SUMPRODUCT(INDIRECT(ADDRESS($B37,$X$2)&amp;":"&amp;ADDRESS($B37,$X$2-1+AG$8)),INDIRECT(ADDRESS($B$11,$X$2)&amp;":"&amp;ADDRESS($B$11,$X$2-1+AG$8)),INDIRECT("rP!"&amp;ADDRESS(Prcsses!$B83,$X$2+$P$8-AG$8)&amp;":"&amp;ADDRESS(Prcsses!$B83,$X$2-1+$P$8))))</f>
        <v>0</v>
      </c>
      <c r="AH30" s="5">
        <f ca="1">IF(AH$4="",0,SUMPRODUCT(INDIRECT(ADDRESS($B37,$X$2)&amp;":"&amp;ADDRESS($B37,$X$2-1+AH$8)),INDIRECT(ADDRESS($B$11,$X$2)&amp;":"&amp;ADDRESS($B$11,$X$2-1+AH$8)),INDIRECT("rP!"&amp;ADDRESS(Prcsses!$B83,$X$2+$P$8-AH$8)&amp;":"&amp;ADDRESS(Prcsses!$B83,$X$2-1+$P$8))))</f>
        <v>0</v>
      </c>
      <c r="AI30" s="5">
        <f ca="1">IF(AI$4="",0,SUMPRODUCT(INDIRECT(ADDRESS($B37,$X$2)&amp;":"&amp;ADDRESS($B37,$X$2-1+AI$8)),INDIRECT(ADDRESS($B$11,$X$2)&amp;":"&amp;ADDRESS($B$11,$X$2-1+AI$8)),INDIRECT("rP!"&amp;ADDRESS(Prcsses!$B83,$X$2+$P$8-AI$8)&amp;":"&amp;ADDRESS(Prcsses!$B83,$X$2-1+$P$8))))</f>
        <v>0</v>
      </c>
      <c r="AJ30" s="5">
        <f ca="1">IF(AJ$4="",0,SUMPRODUCT(INDIRECT(ADDRESS($B37,$X$2)&amp;":"&amp;ADDRESS($B37,$X$2-1+AJ$8)),INDIRECT(ADDRESS($B$11,$X$2)&amp;":"&amp;ADDRESS($B$11,$X$2-1+AJ$8)),INDIRECT("rP!"&amp;ADDRESS(Prcsses!$B83,$X$2+$P$8-AJ$8)&amp;":"&amp;ADDRESS(Prcsses!$B83,$X$2-1+$P$8))))</f>
        <v>0</v>
      </c>
      <c r="AK30" s="5">
        <f ca="1">IF(AK$4="",0,SUMPRODUCT(INDIRECT(ADDRESS($B37,$X$2)&amp;":"&amp;ADDRESS($B37,$X$2-1+AK$8)),INDIRECT(ADDRESS($B$11,$X$2)&amp;":"&amp;ADDRESS($B$11,$X$2-1+AK$8)),INDIRECT("rP!"&amp;ADDRESS(Prcsses!$B83,$X$2+$P$8-AK$8)&amp;":"&amp;ADDRESS(Prcsses!$B83,$X$2-1+$P$8))))</f>
        <v>0</v>
      </c>
      <c r="AL30" s="5">
        <f ca="1">IF(AL$4="",0,SUMPRODUCT(INDIRECT(ADDRESS($B37,$X$2)&amp;":"&amp;ADDRESS($B37,$X$2-1+AL$8)),INDIRECT(ADDRESS($B$11,$X$2)&amp;":"&amp;ADDRESS($B$11,$X$2-1+AL$8)),INDIRECT("rP!"&amp;ADDRESS(Prcsses!$B83,$X$2+$P$8-AL$8)&amp;":"&amp;ADDRESS(Prcsses!$B83,$X$2-1+$P$8))))</f>
        <v>0</v>
      </c>
      <c r="AM30" s="5">
        <f ca="1">IF(AM$4="",0,SUMPRODUCT(INDIRECT(ADDRESS($B37,$X$2)&amp;":"&amp;ADDRESS($B37,$X$2-1+AM$8)),INDIRECT(ADDRESS($B$11,$X$2)&amp;":"&amp;ADDRESS($B$11,$X$2-1+AM$8)),INDIRECT("rP!"&amp;ADDRESS(Prcsses!$B83,$X$2+$P$8-AM$8)&amp;":"&amp;ADDRESS(Prcsses!$B83,$X$2-1+$P$8))))</f>
        <v>0</v>
      </c>
      <c r="AN30" s="5">
        <f ca="1">IF(AN$4="",0,SUMPRODUCT(INDIRECT(ADDRESS($B37,$X$2)&amp;":"&amp;ADDRESS($B37,$X$2-1+AN$8)),INDIRECT(ADDRESS($B$11,$X$2)&amp;":"&amp;ADDRESS($B$11,$X$2-1+AN$8)),INDIRECT("rP!"&amp;ADDRESS(Prcsses!$B83,$X$2+$P$8-AN$8)&amp;":"&amp;ADDRESS(Prcsses!$B83,$X$2-1+$P$8))))</f>
        <v>0</v>
      </c>
      <c r="AO30" s="5">
        <f ca="1">IF(AO$4="",0,SUMPRODUCT(INDIRECT(ADDRESS($B37,$X$2)&amp;":"&amp;ADDRESS($B37,$X$2-1+AO$8)),INDIRECT(ADDRESS($B$11,$X$2)&amp;":"&amp;ADDRESS($B$11,$X$2-1+AO$8)),INDIRECT("rP!"&amp;ADDRESS(Prcsses!$B83,$X$2+$P$8-AO$8)&amp;":"&amp;ADDRESS(Prcsses!$B83,$X$2-1+$P$8))))</f>
        <v>0</v>
      </c>
      <c r="AP30" s="5">
        <f ca="1">IF(AP$4="",0,SUMPRODUCT(INDIRECT(ADDRESS($B37,$X$2)&amp;":"&amp;ADDRESS($B37,$X$2-1+AP$8)),INDIRECT(ADDRESS($B$11,$X$2)&amp;":"&amp;ADDRESS($B$11,$X$2-1+AP$8)),INDIRECT("rP!"&amp;ADDRESS(Prcsses!$B83,$X$2+$P$8-AP$8)&amp;":"&amp;ADDRESS(Prcsses!$B83,$X$2-1+$P$8))))</f>
        <v>0</v>
      </c>
      <c r="AQ30" s="5">
        <f ca="1">IF(AQ$4="",0,SUMPRODUCT(INDIRECT(ADDRESS($B37,$X$2)&amp;":"&amp;ADDRESS($B37,$X$2-1+AQ$8)),INDIRECT(ADDRESS($B$11,$X$2)&amp;":"&amp;ADDRESS($B$11,$X$2-1+AQ$8)),INDIRECT("rP!"&amp;ADDRESS(Prcsses!$B83,$X$2+$P$8-AQ$8)&amp;":"&amp;ADDRESS(Prcsses!$B83,$X$2-1+$P$8))))</f>
        <v>0</v>
      </c>
      <c r="AR30" s="5">
        <f ca="1">IF(AR$4="",0,SUMPRODUCT(INDIRECT(ADDRESS($B37,$X$2)&amp;":"&amp;ADDRESS($B37,$X$2-1+AR$8)),INDIRECT(ADDRESS($B$11,$X$2)&amp;":"&amp;ADDRESS($B$11,$X$2-1+AR$8)),INDIRECT("rP!"&amp;ADDRESS(Prcsses!$B83,$X$2+$P$8-AR$8)&amp;":"&amp;ADDRESS(Prcsses!$B83,$X$2-1+$P$8))))</f>
        <v>0</v>
      </c>
      <c r="AS30" s="5">
        <f ca="1">IF(AS$4="",0,SUMPRODUCT(INDIRECT(ADDRESS($B37,$X$2)&amp;":"&amp;ADDRESS($B37,$X$2-1+AS$8)),INDIRECT(ADDRESS($B$11,$X$2)&amp;":"&amp;ADDRESS($B$11,$X$2-1+AS$8)),INDIRECT("rP!"&amp;ADDRESS(Prcsses!$B83,$X$2+$P$8-AS$8)&amp;":"&amp;ADDRESS(Prcsses!$B83,$X$2-1+$P$8))))</f>
        <v>0</v>
      </c>
      <c r="AT30" s="5">
        <f ca="1">IF(AT$4="",0,SUMPRODUCT(INDIRECT(ADDRESS($B37,$X$2)&amp;":"&amp;ADDRESS($B37,$X$2-1+AT$8)),INDIRECT(ADDRESS($B$11,$X$2)&amp;":"&amp;ADDRESS($B$11,$X$2-1+AT$8)),INDIRECT("rP!"&amp;ADDRESS(Prcsses!$B83,$X$2+$P$8-AT$8)&amp;":"&amp;ADDRESS(Prcsses!$B83,$X$2-1+$P$8))))</f>
        <v>0</v>
      </c>
      <c r="AU30" s="5">
        <f ca="1">IF(AU$4="",0,SUMPRODUCT(INDIRECT(ADDRESS($B37,$X$2)&amp;":"&amp;ADDRESS($B37,$X$2-1+AU$8)),INDIRECT(ADDRESS($B$11,$X$2)&amp;":"&amp;ADDRESS($B$11,$X$2-1+AU$8)),INDIRECT("rP!"&amp;ADDRESS(Prcsses!$B83,$X$2+$P$8-AU$8)&amp;":"&amp;ADDRESS(Prcsses!$B83,$X$2-1+$P$8))))</f>
        <v>0</v>
      </c>
      <c r="AV30" s="5">
        <f ca="1">IF(AV$4="",0,SUMPRODUCT(INDIRECT(ADDRESS($B37,$X$2)&amp;":"&amp;ADDRESS($B37,$X$2-1+AV$8)),INDIRECT(ADDRESS($B$11,$X$2)&amp;":"&amp;ADDRESS($B$11,$X$2-1+AV$8)),INDIRECT("rP!"&amp;ADDRESS(Prcsses!$B83,$X$2+$P$8-AV$8)&amp;":"&amp;ADDRESS(Prcsses!$B83,$X$2-1+$P$8))))</f>
        <v>0</v>
      </c>
      <c r="AW30" s="5">
        <f ca="1">IF(AW$4="",0,SUMPRODUCT(INDIRECT(ADDRESS($B37,$X$2)&amp;":"&amp;ADDRESS($B37,$X$2-1+AW$8)),INDIRECT(ADDRESS($B$11,$X$2)&amp;":"&amp;ADDRESS($B$11,$X$2-1+AW$8)),INDIRECT("rP!"&amp;ADDRESS(Prcsses!$B83,$X$2+$P$8-AW$8)&amp;":"&amp;ADDRESS(Prcsses!$B83,$X$2-1+$P$8))))</f>
        <v>0</v>
      </c>
      <c r="AX30" s="5">
        <f ca="1">IF(AX$4="",0,SUMPRODUCT(INDIRECT(ADDRESS($B37,$X$2)&amp;":"&amp;ADDRESS($B37,$X$2-1+AX$8)),INDIRECT(ADDRESS($B$11,$X$2)&amp;":"&amp;ADDRESS($B$11,$X$2-1+AX$8)),INDIRECT("rP!"&amp;ADDRESS(Prcsses!$B83,$X$2+$P$8-AX$8)&amp;":"&amp;ADDRESS(Prcsses!$B83,$X$2-1+$P$8))))</f>
        <v>0</v>
      </c>
      <c r="AY30" s="5">
        <f ca="1">IF(AY$4="",0,SUMPRODUCT(INDIRECT(ADDRESS($B37,$X$2)&amp;":"&amp;ADDRESS($B37,$X$2-1+AY$8)),INDIRECT(ADDRESS($B$11,$X$2)&amp;":"&amp;ADDRESS($B$11,$X$2-1+AY$8)),INDIRECT("rP!"&amp;ADDRESS(Prcsses!$B83,$X$2+$P$8-AY$8)&amp;":"&amp;ADDRESS(Prcsses!$B83,$X$2-1+$P$8))))</f>
        <v>0</v>
      </c>
      <c r="AZ30" s="5">
        <f ca="1">IF(AZ$4="",0,SUMPRODUCT(INDIRECT(ADDRESS($B37,$X$2)&amp;":"&amp;ADDRESS($B37,$X$2-1+AZ$8)),INDIRECT(ADDRESS($B$11,$X$2)&amp;":"&amp;ADDRESS($B$11,$X$2-1+AZ$8)),INDIRECT("rP!"&amp;ADDRESS(Prcsses!$B83,$X$2+$P$8-AZ$8)&amp;":"&amp;ADDRESS(Prcsses!$B83,$X$2-1+$P$8))))</f>
        <v>0</v>
      </c>
      <c r="BA30" s="5">
        <f ca="1">IF(BA$4="",0,SUMPRODUCT(INDIRECT(ADDRESS($B37,$X$2)&amp;":"&amp;ADDRESS($B37,$X$2-1+BA$8)),INDIRECT(ADDRESS($B$11,$X$2)&amp;":"&amp;ADDRESS($B$11,$X$2-1+BA$8)),INDIRECT("rP!"&amp;ADDRESS(Prcsses!$B83,$X$2+$P$8-BA$8)&amp;":"&amp;ADDRESS(Prcsses!$B83,$X$2-1+$P$8))))</f>
        <v>0</v>
      </c>
      <c r="BB30" s="5">
        <f ca="1">IF(BB$4="",0,SUMPRODUCT(INDIRECT(ADDRESS($B37,$X$2)&amp;":"&amp;ADDRESS($B37,$X$2-1+BB$8)),INDIRECT(ADDRESS($B$11,$X$2)&amp;":"&amp;ADDRESS($B$11,$X$2-1+BB$8)),INDIRECT("rP!"&amp;ADDRESS(Prcsses!$B83,$X$2+$P$8-BB$8)&amp;":"&amp;ADDRESS(Prcsses!$B83,$X$2-1+$P$8))))</f>
        <v>0</v>
      </c>
      <c r="BC30" s="5">
        <f ca="1">IF(BC$4="",0,SUMPRODUCT(INDIRECT(ADDRESS($B37,$X$2)&amp;":"&amp;ADDRESS($B37,$X$2-1+BC$8)),INDIRECT(ADDRESS($B$11,$X$2)&amp;":"&amp;ADDRESS($B$11,$X$2-1+BC$8)),INDIRECT("rP!"&amp;ADDRESS(Prcsses!$B83,$X$2+$P$8-BC$8)&amp;":"&amp;ADDRESS(Prcsses!$B83,$X$2-1+$P$8))))</f>
        <v>0</v>
      </c>
      <c r="BD30" s="5">
        <f ca="1">IF(BD$4="",0,SUMPRODUCT(INDIRECT(ADDRESS($B37,$X$2)&amp;":"&amp;ADDRESS($B37,$X$2-1+BD$8)),INDIRECT(ADDRESS($B$11,$X$2)&amp;":"&amp;ADDRESS($B$11,$X$2-1+BD$8)),INDIRECT("rP!"&amp;ADDRESS(Prcsses!$B83,$X$2+$P$8-BD$8)&amp;":"&amp;ADDRESS(Prcsses!$B83,$X$2-1+$P$8))))</f>
        <v>0</v>
      </c>
      <c r="BE30" s="5">
        <f ca="1">IF(BE$4="",0,SUMPRODUCT(INDIRECT(ADDRESS($B37,$X$2)&amp;":"&amp;ADDRESS($B37,$X$2-1+BE$8)),INDIRECT(ADDRESS($B$11,$X$2)&amp;":"&amp;ADDRESS($B$11,$X$2-1+BE$8)),INDIRECT("rP!"&amp;ADDRESS(Prcsses!$B83,$X$2+$P$8-BE$8)&amp;":"&amp;ADDRESS(Prcsses!$B83,$X$2-1+$P$8))))</f>
        <v>0</v>
      </c>
      <c r="BF30" s="5">
        <f ca="1">IF(BF$4="",0,SUMPRODUCT(INDIRECT(ADDRESS($B37,$X$2)&amp;":"&amp;ADDRESS($B37,$X$2-1+BF$8)),INDIRECT(ADDRESS($B$11,$X$2)&amp;":"&amp;ADDRESS($B$11,$X$2-1+BF$8)),INDIRECT("rP!"&amp;ADDRESS(Prcsses!$B83,$X$2+$P$8-BF$8)&amp;":"&amp;ADDRESS(Prcsses!$B83,$X$2-1+$P$8))))</f>
        <v>0</v>
      </c>
      <c r="BG30" s="5">
        <f ca="1">IF(BG$4="",0,SUMPRODUCT(INDIRECT(ADDRESS($B37,$X$2)&amp;":"&amp;ADDRESS($B37,$X$2-1+BG$8)),INDIRECT(ADDRESS($B$11,$X$2)&amp;":"&amp;ADDRESS($B$11,$X$2-1+BG$8)),INDIRECT("rP!"&amp;ADDRESS(Prcsses!$B83,$X$2+$P$8-BG$8)&amp;":"&amp;ADDRESS(Prcsses!$B83,$X$2-1+$P$8))))</f>
        <v>0</v>
      </c>
      <c r="BH30" s="5">
        <f ca="1">IF(BH$4="",0,SUMPRODUCT(INDIRECT(ADDRESS($B37,$X$2)&amp;":"&amp;ADDRESS($B37,$X$2-1+BH$8)),INDIRECT(ADDRESS($B$11,$X$2)&amp;":"&amp;ADDRESS($B$11,$X$2-1+BH$8)),INDIRECT("rP!"&amp;ADDRESS(Prcsses!$B83,$X$2+$P$8-BH$8)&amp;":"&amp;ADDRESS(Prcsses!$B83,$X$2-1+$P$8))))</f>
        <v>0</v>
      </c>
      <c r="BI30" s="5">
        <f ca="1">IF(BI$4="",0,SUMPRODUCT(INDIRECT(ADDRESS($B37,$X$2)&amp;":"&amp;ADDRESS($B37,$X$2-1+BI$8)),INDIRECT(ADDRESS($B$11,$X$2)&amp;":"&amp;ADDRESS($B$11,$X$2-1+BI$8)),INDIRECT("rP!"&amp;ADDRESS(Prcsses!$B83,$X$2+$P$8-BI$8)&amp;":"&amp;ADDRESS(Prcsses!$B83,$X$2-1+$P$8))))</f>
        <v>0</v>
      </c>
      <c r="BJ30" s="5">
        <f ca="1">IF(BJ$4="",0,SUMPRODUCT(INDIRECT(ADDRESS($B37,$X$2)&amp;":"&amp;ADDRESS($B37,$X$2-1+BJ$8)),INDIRECT(ADDRESS($B$11,$X$2)&amp;":"&amp;ADDRESS($B$11,$X$2-1+BJ$8)),INDIRECT("rP!"&amp;ADDRESS(Prcsses!$B83,$X$2+$P$8-BJ$8)&amp;":"&amp;ADDRESS(Prcsses!$B83,$X$2-1+$P$8))))</f>
        <v>0</v>
      </c>
      <c r="BK30" s="5">
        <f ca="1">IF(BK$4="",0,SUMPRODUCT(INDIRECT(ADDRESS($B37,$X$2)&amp;":"&amp;ADDRESS($B37,$X$2-1+BK$8)),INDIRECT(ADDRESS($B$11,$X$2)&amp;":"&amp;ADDRESS($B$11,$X$2-1+BK$8)),INDIRECT("rP!"&amp;ADDRESS(Prcsses!$B83,$X$2+$P$8-BK$8)&amp;":"&amp;ADDRESS(Prcsses!$B83,$X$2-1+$P$8))))</f>
        <v>0</v>
      </c>
      <c r="BL30" s="5">
        <f ca="1">IF(BL$4="",0,SUMPRODUCT(INDIRECT(ADDRESS($B37,$X$2)&amp;":"&amp;ADDRESS($B37,$X$2-1+BL$8)),INDIRECT(ADDRESS($B$11,$X$2)&amp;":"&amp;ADDRESS($B$11,$X$2-1+BL$8)),INDIRECT("rP!"&amp;ADDRESS(Prcsses!$B83,$X$2+$P$8-BL$8)&amp;":"&amp;ADDRESS(Prcsses!$B83,$X$2-1+$P$8))))</f>
        <v>0</v>
      </c>
      <c r="BM30" s="5">
        <f ca="1">IF(BM$4="",0,SUMPRODUCT(INDIRECT(ADDRESS($B37,$X$2)&amp;":"&amp;ADDRESS($B37,$X$2-1+BM$8)),INDIRECT(ADDRESS($B$11,$X$2)&amp;":"&amp;ADDRESS($B$11,$X$2-1+BM$8)),INDIRECT("rP!"&amp;ADDRESS(Prcsses!$B83,$X$2+$P$8-BM$8)&amp;":"&amp;ADDRESS(Prcsses!$B83,$X$2-1+$P$8))))</f>
        <v>0</v>
      </c>
      <c r="BN30" s="5">
        <f ca="1">IF(BN$4="",0,SUMPRODUCT(INDIRECT(ADDRESS($B37,$X$2)&amp;":"&amp;ADDRESS($B37,$X$2-1+BN$8)),INDIRECT(ADDRESS($B$11,$X$2)&amp;":"&amp;ADDRESS($B$11,$X$2-1+BN$8)),INDIRECT("rP!"&amp;ADDRESS(Prcsses!$B83,$X$2+$P$8-BN$8)&amp;":"&amp;ADDRESS(Prcsses!$B83,$X$2-1+$P$8))))</f>
        <v>0</v>
      </c>
      <c r="BO30" s="5">
        <f ca="1">IF(BO$4="",0,SUMPRODUCT(INDIRECT(ADDRESS($B37,$X$2)&amp;":"&amp;ADDRESS($B37,$X$2-1+BO$8)),INDIRECT(ADDRESS($B$11,$X$2)&amp;":"&amp;ADDRESS($B$11,$X$2-1+BO$8)),INDIRECT("rP!"&amp;ADDRESS(Prcsses!$B83,$X$2+$P$8-BO$8)&amp;":"&amp;ADDRESS(Prcsses!$B83,$X$2-1+$P$8))))</f>
        <v>0</v>
      </c>
      <c r="BP30" s="5">
        <f ca="1">IF(BP$4="",0,SUMPRODUCT(INDIRECT(ADDRESS($B37,$X$2)&amp;":"&amp;ADDRESS($B37,$X$2-1+BP$8)),INDIRECT(ADDRESS($B$11,$X$2)&amp;":"&amp;ADDRESS($B$11,$X$2-1+BP$8)),INDIRECT("rP!"&amp;ADDRESS(Prcsses!$B83,$X$2+$P$8-BP$8)&amp;":"&amp;ADDRESS(Prcsses!$B83,$X$2-1+$P$8))))</f>
        <v>0</v>
      </c>
      <c r="BQ30" s="5">
        <f ca="1">IF(BQ$4="",0,SUMPRODUCT(INDIRECT(ADDRESS($B37,$X$2)&amp;":"&amp;ADDRESS($B37,$X$2-1+BQ$8)),INDIRECT(ADDRESS($B$11,$X$2)&amp;":"&amp;ADDRESS($B$11,$X$2-1+BQ$8)),INDIRECT("rP!"&amp;ADDRESS(Prcsses!$B83,$X$2+$P$8-BQ$8)&amp;":"&amp;ADDRESS(Prcsses!$B83,$X$2-1+$P$8))))</f>
        <v>0</v>
      </c>
      <c r="BR30" s="5">
        <f ca="1">IF(BR$4="",0,SUMPRODUCT(INDIRECT(ADDRESS($B37,$X$2)&amp;":"&amp;ADDRESS($B37,$X$2-1+BR$8)),INDIRECT(ADDRESS($B$11,$X$2)&amp;":"&amp;ADDRESS($B$11,$X$2-1+BR$8)),INDIRECT("rP!"&amp;ADDRESS(Prcsses!$B83,$X$2+$P$8-BR$8)&amp;":"&amp;ADDRESS(Prcsses!$B83,$X$2-1+$P$8))))</f>
        <v>0</v>
      </c>
      <c r="BS30" s="5">
        <f ca="1">IF(BS$4="",0,SUMPRODUCT(INDIRECT(ADDRESS($B37,$X$2)&amp;":"&amp;ADDRESS($B37,$X$2-1+BS$8)),INDIRECT(ADDRESS($B$11,$X$2)&amp;":"&amp;ADDRESS($B$11,$X$2-1+BS$8)),INDIRECT("rP!"&amp;ADDRESS(Prcsses!$B83,$X$2+$P$8-BS$8)&amp;":"&amp;ADDRESS(Prcsses!$B83,$X$2-1+$P$8))))</f>
        <v>0</v>
      </c>
      <c r="BT30" s="5">
        <f ca="1">IF(BT$4="",0,SUMPRODUCT(INDIRECT(ADDRESS($B37,$X$2)&amp;":"&amp;ADDRESS($B37,$X$2-1+BT$8)),INDIRECT(ADDRESS($B$11,$X$2)&amp;":"&amp;ADDRESS($B$11,$X$2-1+BT$8)),INDIRECT("rP!"&amp;ADDRESS(Prcsses!$B83,$X$2+$P$8-BT$8)&amp;":"&amp;ADDRESS(Prcsses!$B83,$X$2-1+$P$8))))</f>
        <v>0</v>
      </c>
      <c r="BU30" s="5">
        <f ca="1">IF(BU$4="",0,SUMPRODUCT(INDIRECT(ADDRESS($B37,$X$2)&amp;":"&amp;ADDRESS($B37,$X$2-1+BU$8)),INDIRECT(ADDRESS($B$11,$X$2)&amp;":"&amp;ADDRESS($B$11,$X$2-1+BU$8)),INDIRECT("rP!"&amp;ADDRESS(Prcsses!$B83,$X$2+$P$8-BU$8)&amp;":"&amp;ADDRESS(Prcsses!$B83,$X$2-1+$P$8))))</f>
        <v>0</v>
      </c>
      <c r="BV30" s="5">
        <f ca="1">IF(BV$4="",0,SUMPRODUCT(INDIRECT(ADDRESS($B37,$X$2)&amp;":"&amp;ADDRESS($B37,$X$2-1+BV$8)),INDIRECT(ADDRESS($B$11,$X$2)&amp;":"&amp;ADDRESS($B$11,$X$2-1+BV$8)),INDIRECT("rP!"&amp;ADDRESS(Prcsses!$B83,$X$2+$P$8-BV$8)&amp;":"&amp;ADDRESS(Prcsses!$B83,$X$2-1+$P$8))))</f>
        <v>0</v>
      </c>
      <c r="BW30" s="5">
        <f ca="1">IF(BW$4="",0,SUMPRODUCT(INDIRECT(ADDRESS($B37,$X$2)&amp;":"&amp;ADDRESS($B37,$X$2-1+BW$8)),INDIRECT(ADDRESS($B$11,$X$2)&amp;":"&amp;ADDRESS($B$11,$X$2-1+BW$8)),INDIRECT("rP!"&amp;ADDRESS(Prcsses!$B83,$X$2+$P$8-BW$8)&amp;":"&amp;ADDRESS(Prcsses!$B83,$X$2-1+$P$8))))</f>
        <v>0</v>
      </c>
      <c r="BX30" s="5">
        <f ca="1">IF(BX$4="",0,SUMPRODUCT(INDIRECT(ADDRESS($B37,$X$2)&amp;":"&amp;ADDRESS($B37,$X$2-1+BX$8)),INDIRECT(ADDRESS($B$11,$X$2)&amp;":"&amp;ADDRESS($B$11,$X$2-1+BX$8)),INDIRECT("rP!"&amp;ADDRESS(Prcsses!$B83,$X$2+$P$8-BX$8)&amp;":"&amp;ADDRESS(Prcsses!$B83,$X$2-1+$P$8))))</f>
        <v>0</v>
      </c>
      <c r="BY30" s="5">
        <f ca="1">IF(BY$4="",0,SUMPRODUCT(INDIRECT(ADDRESS($B37,$X$2)&amp;":"&amp;ADDRESS($B37,$X$2-1+BY$8)),INDIRECT(ADDRESS($B$11,$X$2)&amp;":"&amp;ADDRESS($B$11,$X$2-1+BY$8)),INDIRECT("rP!"&amp;ADDRESS(Prcsses!$B83,$X$2+$P$8-BY$8)&amp;":"&amp;ADDRESS(Prcsses!$B83,$X$2-1+$P$8))))</f>
        <v>0</v>
      </c>
      <c r="BZ30" s="5">
        <f ca="1">IF(BZ$4="",0,SUMPRODUCT(INDIRECT(ADDRESS($B37,$X$2)&amp;":"&amp;ADDRESS($B37,$X$2-1+BZ$8)),INDIRECT(ADDRESS($B$11,$X$2)&amp;":"&amp;ADDRESS($B$11,$X$2-1+BZ$8)),INDIRECT("rP!"&amp;ADDRESS(Prcsses!$B83,$X$2+$P$8-BZ$8)&amp;":"&amp;ADDRESS(Prcsses!$B83,$X$2-1+$P$8))))</f>
        <v>0</v>
      </c>
      <c r="CA30" s="5">
        <f ca="1">IF(CA$4="",0,SUMPRODUCT(INDIRECT(ADDRESS($B37,$X$2)&amp;":"&amp;ADDRESS($B37,$X$2-1+CA$8)),INDIRECT(ADDRESS($B$11,$X$2)&amp;":"&amp;ADDRESS($B$11,$X$2-1+CA$8)),INDIRECT("rP!"&amp;ADDRESS(Prcsses!$B83,$X$2+$P$8-CA$8)&amp;":"&amp;ADDRESS(Prcsses!$B83,$X$2-1+$P$8))))</f>
        <v>0</v>
      </c>
      <c r="CB30" s="5">
        <f ca="1">IF(CB$4="",0,SUMPRODUCT(INDIRECT(ADDRESS($B37,$X$2)&amp;":"&amp;ADDRESS($B37,$X$2-1+CB$8)),INDIRECT(ADDRESS($B$11,$X$2)&amp;":"&amp;ADDRESS($B$11,$X$2-1+CB$8)),INDIRECT("rP!"&amp;ADDRESS(Prcsses!$B83,$X$2+$P$8-CB$8)&amp;":"&amp;ADDRESS(Prcsses!$B83,$X$2-1+$P$8))))</f>
        <v>0</v>
      </c>
      <c r="CC30" s="5">
        <f ca="1">IF(CC$4="",0,SUMPRODUCT(INDIRECT(ADDRESS($B37,$X$2)&amp;":"&amp;ADDRESS($B37,$X$2-1+CC$8)),INDIRECT(ADDRESS($B$11,$X$2)&amp;":"&amp;ADDRESS($B$11,$X$2-1+CC$8)),INDIRECT("rP!"&amp;ADDRESS(Prcsses!$B83,$X$2+$P$8-CC$8)&amp;":"&amp;ADDRESS(Prcsses!$B83,$X$2-1+$P$8))))</f>
        <v>0</v>
      </c>
      <c r="CD30" s="5">
        <f ca="1">IF(CD$4="",0,SUMPRODUCT(INDIRECT(ADDRESS($B37,$X$2)&amp;":"&amp;ADDRESS($B37,$X$2-1+CD$8)),INDIRECT(ADDRESS($B$11,$X$2)&amp;":"&amp;ADDRESS($B$11,$X$2-1+CD$8)),INDIRECT("rP!"&amp;ADDRESS(Prcsses!$B83,$X$2+$P$8-CD$8)&amp;":"&amp;ADDRESS(Prcsses!$B83,$X$2-1+$P$8))))</f>
        <v>0</v>
      </c>
      <c r="CE30" s="5">
        <f ca="1">IF(CE$4="",0,SUMPRODUCT(INDIRECT(ADDRESS($B37,$X$2)&amp;":"&amp;ADDRESS($B37,$X$2-1+CE$8)),INDIRECT(ADDRESS($B$11,$X$2)&amp;":"&amp;ADDRESS($B$11,$X$2-1+CE$8)),INDIRECT("rP!"&amp;ADDRESS(Prcsses!$B83,$X$2+$P$8-CE$8)&amp;":"&amp;ADDRESS(Prcsses!$B83,$X$2-1+$P$8))))</f>
        <v>0</v>
      </c>
      <c r="CF30" s="5">
        <f ca="1">IF(CF$4="",0,SUMPRODUCT(INDIRECT(ADDRESS($B37,$X$2)&amp;":"&amp;ADDRESS($B37,$X$2-1+CF$8)),INDIRECT(ADDRESS($B$11,$X$2)&amp;":"&amp;ADDRESS($B$11,$X$2-1+CF$8)),INDIRECT("rP!"&amp;ADDRESS(Prcsses!$B83,$X$2+$P$8-CF$8)&amp;":"&amp;ADDRESS(Prcsses!$B83,$X$2-1+$P$8))))</f>
        <v>0</v>
      </c>
    </row>
    <row r="31" spans="2:84" s="26" customFormat="1" ht="12" x14ac:dyDescent="0.25">
      <c r="B31" s="13"/>
      <c r="M31" s="55"/>
      <c r="N31" s="44" t="s">
        <v>21</v>
      </c>
      <c r="O31" s="45"/>
      <c r="P31" s="46"/>
      <c r="Q31" s="89"/>
      <c r="U31" s="41"/>
      <c r="V31" s="42"/>
      <c r="W31" s="43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</row>
    <row r="32" spans="2:84" x14ac:dyDescent="0.3">
      <c r="B32" s="13">
        <f>ROW()</f>
        <v>32</v>
      </c>
      <c r="H32" s="1" t="str">
        <f t="shared" ref="H32:H37" si="57">$H$24</f>
        <v>Капитальные затраты</v>
      </c>
      <c r="I32" s="1" t="s">
        <v>215</v>
      </c>
      <c r="M32" s="53" t="s">
        <v>16</v>
      </c>
      <c r="W32" s="34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</row>
    <row r="33" spans="2:84" x14ac:dyDescent="0.3">
      <c r="B33" s="13">
        <f>ROW()</f>
        <v>33</v>
      </c>
      <c r="H33" s="1" t="str">
        <f t="shared" si="57"/>
        <v>Капитальные затраты</v>
      </c>
      <c r="I33" s="1" t="str">
        <f>$I$32</f>
        <v>Индексация стартовых капзатрат</v>
      </c>
      <c r="J33" s="1" t="str">
        <f>J26</f>
        <v>Оформление юрлица</v>
      </c>
      <c r="M33" s="53" t="s">
        <v>16</v>
      </c>
      <c r="O33" s="82"/>
      <c r="P33" s="86">
        <v>1.4999999999999999E-2</v>
      </c>
      <c r="W33" s="34"/>
      <c r="X33" s="99">
        <f t="shared" ref="X33:AM37" ca="1" si="58">IF(X$4="",0,(1+$P33)^(INT((X$1-1)/IF(OR($P$39&lt;=0,$P$39=""),12,$P$39))))</f>
        <v>1</v>
      </c>
      <c r="Y33" s="99">
        <f t="shared" ca="1" si="58"/>
        <v>1</v>
      </c>
      <c r="Z33" s="99">
        <f t="shared" ca="1" si="58"/>
        <v>1</v>
      </c>
      <c r="AA33" s="99">
        <f t="shared" ca="1" si="58"/>
        <v>1</v>
      </c>
      <c r="AB33" s="99">
        <f t="shared" ca="1" si="58"/>
        <v>1</v>
      </c>
      <c r="AC33" s="99">
        <f t="shared" ca="1" si="58"/>
        <v>1</v>
      </c>
      <c r="AD33" s="99">
        <f t="shared" ca="1" si="58"/>
        <v>1.0149999999999999</v>
      </c>
      <c r="AE33" s="99">
        <f t="shared" ca="1" si="58"/>
        <v>1.0149999999999999</v>
      </c>
      <c r="AF33" s="99">
        <f t="shared" ca="1" si="58"/>
        <v>1.0149999999999999</v>
      </c>
      <c r="AG33" s="99">
        <f t="shared" ca="1" si="58"/>
        <v>1.0149999999999999</v>
      </c>
      <c r="AH33" s="99">
        <f t="shared" ca="1" si="58"/>
        <v>1.0149999999999999</v>
      </c>
      <c r="AI33" s="99">
        <f t="shared" ca="1" si="58"/>
        <v>1.0149999999999999</v>
      </c>
      <c r="AJ33" s="99">
        <f t="shared" ca="1" si="58"/>
        <v>1.0302249999999997</v>
      </c>
      <c r="AK33" s="99">
        <f t="shared" ca="1" si="58"/>
        <v>1.0302249999999997</v>
      </c>
      <c r="AL33" s="99">
        <f t="shared" ca="1" si="58"/>
        <v>1.0302249999999997</v>
      </c>
      <c r="AM33" s="99">
        <f t="shared" ca="1" si="58"/>
        <v>1.0302249999999997</v>
      </c>
      <c r="AN33" s="99">
        <f t="shared" ref="AJ33:CF37" ca="1" si="59">IF(AN$4="",0,(1+$P33)^(INT((AN$1-1)/IF(OR($P$39&lt;=0,$P$39=""),12,$P$39))))</f>
        <v>1.0302249999999997</v>
      </c>
      <c r="AO33" s="99">
        <f t="shared" ca="1" si="59"/>
        <v>1.0302249999999997</v>
      </c>
      <c r="AP33" s="99">
        <f t="shared" ca="1" si="59"/>
        <v>1.0456783749999996</v>
      </c>
      <c r="AQ33" s="99">
        <f t="shared" ca="1" si="59"/>
        <v>1.0456783749999996</v>
      </c>
      <c r="AR33" s="99">
        <f t="shared" ca="1" si="59"/>
        <v>1.0456783749999996</v>
      </c>
      <c r="AS33" s="99">
        <f t="shared" ca="1" si="59"/>
        <v>1.0456783749999996</v>
      </c>
      <c r="AT33" s="99">
        <f t="shared" ca="1" si="59"/>
        <v>1.0456783749999996</v>
      </c>
      <c r="AU33" s="99">
        <f t="shared" ca="1" si="59"/>
        <v>1.0456783749999996</v>
      </c>
      <c r="AV33" s="99">
        <f t="shared" ca="1" si="59"/>
        <v>1.0613635506249994</v>
      </c>
      <c r="AW33" s="99">
        <f t="shared" ca="1" si="59"/>
        <v>1.0613635506249994</v>
      </c>
      <c r="AX33" s="99">
        <f t="shared" ca="1" si="59"/>
        <v>1.0613635506249994</v>
      </c>
      <c r="AY33" s="99">
        <f t="shared" ca="1" si="59"/>
        <v>1.0613635506249994</v>
      </c>
      <c r="AZ33" s="99">
        <f t="shared" ca="1" si="59"/>
        <v>1.0613635506249994</v>
      </c>
      <c r="BA33" s="99">
        <f t="shared" ca="1" si="59"/>
        <v>1.0613635506249994</v>
      </c>
      <c r="BB33" s="99">
        <f t="shared" ca="1" si="59"/>
        <v>1.0772840038843743</v>
      </c>
      <c r="BC33" s="99">
        <f t="shared" ca="1" si="59"/>
        <v>1.0772840038843743</v>
      </c>
      <c r="BD33" s="99">
        <f t="shared" ca="1" si="59"/>
        <v>1.0772840038843743</v>
      </c>
      <c r="BE33" s="99">
        <f t="shared" ca="1" si="59"/>
        <v>1.0772840038843743</v>
      </c>
      <c r="BF33" s="99">
        <f t="shared" ca="1" si="59"/>
        <v>1.0772840038843743</v>
      </c>
      <c r="BG33" s="99">
        <f t="shared" ca="1" si="59"/>
        <v>1.0772840038843743</v>
      </c>
      <c r="BH33" s="99">
        <f t="shared" ca="1" si="59"/>
        <v>1.0934432639426397</v>
      </c>
      <c r="BI33" s="99">
        <f t="shared" ca="1" si="59"/>
        <v>1.0934432639426397</v>
      </c>
      <c r="BJ33" s="99">
        <f t="shared" ca="1" si="59"/>
        <v>1.0934432639426397</v>
      </c>
      <c r="BK33" s="99">
        <f t="shared" ca="1" si="59"/>
        <v>1.0934432639426397</v>
      </c>
      <c r="BL33" s="99">
        <f t="shared" ca="1" si="59"/>
        <v>1.0934432639426397</v>
      </c>
      <c r="BM33" s="99">
        <f t="shared" ca="1" si="59"/>
        <v>1.0934432639426397</v>
      </c>
      <c r="BN33" s="99">
        <f t="shared" ca="1" si="59"/>
        <v>1.1098449129017791</v>
      </c>
      <c r="BO33" s="99">
        <f t="shared" ca="1" si="59"/>
        <v>1.1098449129017791</v>
      </c>
      <c r="BP33" s="99">
        <f t="shared" ca="1" si="59"/>
        <v>1.1098449129017791</v>
      </c>
      <c r="BQ33" s="99">
        <f t="shared" ca="1" si="59"/>
        <v>1.1098449129017791</v>
      </c>
      <c r="BR33" s="99">
        <f t="shared" ca="1" si="59"/>
        <v>1.1098449129017791</v>
      </c>
      <c r="BS33" s="99">
        <f t="shared" ca="1" si="59"/>
        <v>1.1098449129017791</v>
      </c>
      <c r="BT33" s="99">
        <f t="shared" ca="1" si="59"/>
        <v>1.1264925865953057</v>
      </c>
      <c r="BU33" s="99">
        <f t="shared" ca="1" si="59"/>
        <v>1.1264925865953057</v>
      </c>
      <c r="BV33" s="99">
        <f t="shared" ca="1" si="59"/>
        <v>1.1264925865953057</v>
      </c>
      <c r="BW33" s="99">
        <f t="shared" ca="1" si="59"/>
        <v>1.1264925865953057</v>
      </c>
      <c r="BX33" s="99">
        <f t="shared" ca="1" si="59"/>
        <v>1.1264925865953057</v>
      </c>
      <c r="BY33" s="99">
        <f t="shared" ca="1" si="59"/>
        <v>1.1264925865953057</v>
      </c>
      <c r="BZ33" s="99">
        <f t="shared" ca="1" si="59"/>
        <v>1.1433899753942351</v>
      </c>
      <c r="CA33" s="99">
        <f t="shared" ca="1" si="59"/>
        <v>1.1433899753942351</v>
      </c>
      <c r="CB33" s="99">
        <f t="shared" ca="1" si="59"/>
        <v>1.1433899753942351</v>
      </c>
      <c r="CC33" s="99">
        <f t="shared" ca="1" si="59"/>
        <v>1.1433899753942351</v>
      </c>
      <c r="CD33" s="99">
        <f t="shared" ca="1" si="59"/>
        <v>1.1433899753942351</v>
      </c>
      <c r="CE33" s="99">
        <f t="shared" ca="1" si="59"/>
        <v>1.1433899753942351</v>
      </c>
      <c r="CF33" s="99">
        <f t="shared" ca="1" si="59"/>
        <v>0</v>
      </c>
    </row>
    <row r="34" spans="2:84" x14ac:dyDescent="0.3">
      <c r="B34" s="13">
        <f>ROW()</f>
        <v>34</v>
      </c>
      <c r="H34" s="1" t="str">
        <f t="shared" si="57"/>
        <v>Капитальные затраты</v>
      </c>
      <c r="I34" s="1" t="str">
        <f>$I$32</f>
        <v>Индексация стартовых капзатрат</v>
      </c>
      <c r="J34" s="1" t="str">
        <f t="shared" ref="J34:J37" si="60">J27</f>
        <v>Лицензии, сертификаты</v>
      </c>
      <c r="M34" s="53" t="s">
        <v>16</v>
      </c>
      <c r="O34" s="82"/>
      <c r="P34" s="86">
        <v>1.4999999999999999E-2</v>
      </c>
      <c r="W34" s="34"/>
      <c r="X34" s="99">
        <f t="shared" ca="1" si="58"/>
        <v>1</v>
      </c>
      <c r="Y34" s="99">
        <f t="shared" ca="1" si="58"/>
        <v>1</v>
      </c>
      <c r="Z34" s="99">
        <f t="shared" ca="1" si="58"/>
        <v>1</v>
      </c>
      <c r="AA34" s="99">
        <f t="shared" ca="1" si="58"/>
        <v>1</v>
      </c>
      <c r="AB34" s="99">
        <f t="shared" ca="1" si="58"/>
        <v>1</v>
      </c>
      <c r="AC34" s="99">
        <f t="shared" ca="1" si="58"/>
        <v>1</v>
      </c>
      <c r="AD34" s="99">
        <f t="shared" ca="1" si="58"/>
        <v>1.0149999999999999</v>
      </c>
      <c r="AE34" s="99">
        <f t="shared" ca="1" si="58"/>
        <v>1.0149999999999999</v>
      </c>
      <c r="AF34" s="99">
        <f t="shared" ca="1" si="58"/>
        <v>1.0149999999999999</v>
      </c>
      <c r="AG34" s="99">
        <f t="shared" ca="1" si="58"/>
        <v>1.0149999999999999</v>
      </c>
      <c r="AH34" s="99">
        <f t="shared" ca="1" si="58"/>
        <v>1.0149999999999999</v>
      </c>
      <c r="AI34" s="99">
        <f t="shared" ca="1" si="58"/>
        <v>1.0149999999999999</v>
      </c>
      <c r="AJ34" s="99">
        <f t="shared" ca="1" si="59"/>
        <v>1.0302249999999997</v>
      </c>
      <c r="AK34" s="99">
        <f t="shared" ca="1" si="59"/>
        <v>1.0302249999999997</v>
      </c>
      <c r="AL34" s="99">
        <f t="shared" ca="1" si="59"/>
        <v>1.0302249999999997</v>
      </c>
      <c r="AM34" s="99">
        <f t="shared" ca="1" si="59"/>
        <v>1.0302249999999997</v>
      </c>
      <c r="AN34" s="99">
        <f t="shared" ca="1" si="59"/>
        <v>1.0302249999999997</v>
      </c>
      <c r="AO34" s="99">
        <f t="shared" ca="1" si="59"/>
        <v>1.0302249999999997</v>
      </c>
      <c r="AP34" s="99">
        <f t="shared" ca="1" si="59"/>
        <v>1.0456783749999996</v>
      </c>
      <c r="AQ34" s="99">
        <f t="shared" ca="1" si="59"/>
        <v>1.0456783749999996</v>
      </c>
      <c r="AR34" s="99">
        <f t="shared" ca="1" si="59"/>
        <v>1.0456783749999996</v>
      </c>
      <c r="AS34" s="99">
        <f t="shared" ca="1" si="59"/>
        <v>1.0456783749999996</v>
      </c>
      <c r="AT34" s="99">
        <f t="shared" ca="1" si="59"/>
        <v>1.0456783749999996</v>
      </c>
      <c r="AU34" s="99">
        <f t="shared" ca="1" si="59"/>
        <v>1.0456783749999996</v>
      </c>
      <c r="AV34" s="99">
        <f t="shared" ca="1" si="59"/>
        <v>1.0613635506249994</v>
      </c>
      <c r="AW34" s="99">
        <f t="shared" ca="1" si="59"/>
        <v>1.0613635506249994</v>
      </c>
      <c r="AX34" s="99">
        <f t="shared" ca="1" si="59"/>
        <v>1.0613635506249994</v>
      </c>
      <c r="AY34" s="99">
        <f t="shared" ca="1" si="59"/>
        <v>1.0613635506249994</v>
      </c>
      <c r="AZ34" s="99">
        <f t="shared" ca="1" si="59"/>
        <v>1.0613635506249994</v>
      </c>
      <c r="BA34" s="99">
        <f t="shared" ca="1" si="59"/>
        <v>1.0613635506249994</v>
      </c>
      <c r="BB34" s="99">
        <f t="shared" ca="1" si="59"/>
        <v>1.0772840038843743</v>
      </c>
      <c r="BC34" s="99">
        <f t="shared" ca="1" si="59"/>
        <v>1.0772840038843743</v>
      </c>
      <c r="BD34" s="99">
        <f t="shared" ca="1" si="59"/>
        <v>1.0772840038843743</v>
      </c>
      <c r="BE34" s="99">
        <f t="shared" ca="1" si="59"/>
        <v>1.0772840038843743</v>
      </c>
      <c r="BF34" s="99">
        <f t="shared" ca="1" si="59"/>
        <v>1.0772840038843743</v>
      </c>
      <c r="BG34" s="99">
        <f t="shared" ca="1" si="59"/>
        <v>1.0772840038843743</v>
      </c>
      <c r="BH34" s="99">
        <f t="shared" ca="1" si="59"/>
        <v>1.0934432639426397</v>
      </c>
      <c r="BI34" s="99">
        <f t="shared" ca="1" si="59"/>
        <v>1.0934432639426397</v>
      </c>
      <c r="BJ34" s="99">
        <f t="shared" ca="1" si="59"/>
        <v>1.0934432639426397</v>
      </c>
      <c r="BK34" s="99">
        <f t="shared" ca="1" si="59"/>
        <v>1.0934432639426397</v>
      </c>
      <c r="BL34" s="99">
        <f t="shared" ca="1" si="59"/>
        <v>1.0934432639426397</v>
      </c>
      <c r="BM34" s="99">
        <f t="shared" ca="1" si="59"/>
        <v>1.0934432639426397</v>
      </c>
      <c r="BN34" s="99">
        <f t="shared" ca="1" si="59"/>
        <v>1.1098449129017791</v>
      </c>
      <c r="BO34" s="99">
        <f t="shared" ca="1" si="59"/>
        <v>1.1098449129017791</v>
      </c>
      <c r="BP34" s="99">
        <f t="shared" ca="1" si="59"/>
        <v>1.1098449129017791</v>
      </c>
      <c r="BQ34" s="99">
        <f t="shared" ca="1" si="59"/>
        <v>1.1098449129017791</v>
      </c>
      <c r="BR34" s="99">
        <f t="shared" ca="1" si="59"/>
        <v>1.1098449129017791</v>
      </c>
      <c r="BS34" s="99">
        <f t="shared" ca="1" si="59"/>
        <v>1.1098449129017791</v>
      </c>
      <c r="BT34" s="99">
        <f t="shared" ca="1" si="59"/>
        <v>1.1264925865953057</v>
      </c>
      <c r="BU34" s="99">
        <f t="shared" ca="1" si="59"/>
        <v>1.1264925865953057</v>
      </c>
      <c r="BV34" s="99">
        <f t="shared" ca="1" si="59"/>
        <v>1.1264925865953057</v>
      </c>
      <c r="BW34" s="99">
        <f t="shared" ca="1" si="59"/>
        <v>1.1264925865953057</v>
      </c>
      <c r="BX34" s="99">
        <f t="shared" ca="1" si="59"/>
        <v>1.1264925865953057</v>
      </c>
      <c r="BY34" s="99">
        <f t="shared" ca="1" si="59"/>
        <v>1.1264925865953057</v>
      </c>
      <c r="BZ34" s="99">
        <f t="shared" ca="1" si="59"/>
        <v>1.1433899753942351</v>
      </c>
      <c r="CA34" s="99">
        <f t="shared" ca="1" si="59"/>
        <v>1.1433899753942351</v>
      </c>
      <c r="CB34" s="99">
        <f t="shared" ca="1" si="59"/>
        <v>1.1433899753942351</v>
      </c>
      <c r="CC34" s="99">
        <f t="shared" ca="1" si="59"/>
        <v>1.1433899753942351</v>
      </c>
      <c r="CD34" s="99">
        <f t="shared" ca="1" si="59"/>
        <v>1.1433899753942351</v>
      </c>
      <c r="CE34" s="99">
        <f t="shared" ca="1" si="59"/>
        <v>1.1433899753942351</v>
      </c>
      <c r="CF34" s="99">
        <f t="shared" ca="1" si="59"/>
        <v>0</v>
      </c>
    </row>
    <row r="35" spans="2:84" x14ac:dyDescent="0.3">
      <c r="B35" s="13">
        <f>ROW()</f>
        <v>35</v>
      </c>
      <c r="H35" s="1" t="str">
        <f t="shared" si="57"/>
        <v>Капитальные затраты</v>
      </c>
      <c r="I35" s="1" t="str">
        <f>$I$32</f>
        <v>Индексация стартовых капзатрат</v>
      </c>
      <c r="J35" s="1" t="str">
        <f t="shared" si="60"/>
        <v>Оборудование</v>
      </c>
      <c r="M35" s="53" t="s">
        <v>16</v>
      </c>
      <c r="O35" s="82"/>
      <c r="P35" s="86">
        <v>1.4999999999999999E-2</v>
      </c>
      <c r="W35" s="34"/>
      <c r="X35" s="99">
        <f t="shared" ca="1" si="58"/>
        <v>1</v>
      </c>
      <c r="Y35" s="99">
        <f t="shared" ca="1" si="58"/>
        <v>1</v>
      </c>
      <c r="Z35" s="99">
        <f t="shared" ca="1" si="58"/>
        <v>1</v>
      </c>
      <c r="AA35" s="99">
        <f t="shared" ca="1" si="58"/>
        <v>1</v>
      </c>
      <c r="AB35" s="99">
        <f t="shared" ca="1" si="58"/>
        <v>1</v>
      </c>
      <c r="AC35" s="99">
        <f t="shared" ca="1" si="58"/>
        <v>1</v>
      </c>
      <c r="AD35" s="99">
        <f t="shared" ca="1" si="58"/>
        <v>1.0149999999999999</v>
      </c>
      <c r="AE35" s="99">
        <f t="shared" ca="1" si="58"/>
        <v>1.0149999999999999</v>
      </c>
      <c r="AF35" s="99">
        <f t="shared" ca="1" si="58"/>
        <v>1.0149999999999999</v>
      </c>
      <c r="AG35" s="99">
        <f t="shared" ca="1" si="58"/>
        <v>1.0149999999999999</v>
      </c>
      <c r="AH35" s="99">
        <f t="shared" ca="1" si="58"/>
        <v>1.0149999999999999</v>
      </c>
      <c r="AI35" s="99">
        <f t="shared" ca="1" si="58"/>
        <v>1.0149999999999999</v>
      </c>
      <c r="AJ35" s="99">
        <f t="shared" ca="1" si="59"/>
        <v>1.0302249999999997</v>
      </c>
      <c r="AK35" s="99">
        <f t="shared" ca="1" si="59"/>
        <v>1.0302249999999997</v>
      </c>
      <c r="AL35" s="99">
        <f t="shared" ca="1" si="59"/>
        <v>1.0302249999999997</v>
      </c>
      <c r="AM35" s="99">
        <f t="shared" ca="1" si="59"/>
        <v>1.0302249999999997</v>
      </c>
      <c r="AN35" s="99">
        <f t="shared" ca="1" si="59"/>
        <v>1.0302249999999997</v>
      </c>
      <c r="AO35" s="99">
        <f t="shared" ca="1" si="59"/>
        <v>1.0302249999999997</v>
      </c>
      <c r="AP35" s="99">
        <f t="shared" ca="1" si="59"/>
        <v>1.0456783749999996</v>
      </c>
      <c r="AQ35" s="99">
        <f t="shared" ca="1" si="59"/>
        <v>1.0456783749999996</v>
      </c>
      <c r="AR35" s="99">
        <f t="shared" ca="1" si="59"/>
        <v>1.0456783749999996</v>
      </c>
      <c r="AS35" s="99">
        <f t="shared" ca="1" si="59"/>
        <v>1.0456783749999996</v>
      </c>
      <c r="AT35" s="99">
        <f t="shared" ca="1" si="59"/>
        <v>1.0456783749999996</v>
      </c>
      <c r="AU35" s="99">
        <f t="shared" ca="1" si="59"/>
        <v>1.0456783749999996</v>
      </c>
      <c r="AV35" s="99">
        <f t="shared" ca="1" si="59"/>
        <v>1.0613635506249994</v>
      </c>
      <c r="AW35" s="99">
        <f t="shared" ca="1" si="59"/>
        <v>1.0613635506249994</v>
      </c>
      <c r="AX35" s="99">
        <f t="shared" ca="1" si="59"/>
        <v>1.0613635506249994</v>
      </c>
      <c r="AY35" s="99">
        <f t="shared" ca="1" si="59"/>
        <v>1.0613635506249994</v>
      </c>
      <c r="AZ35" s="99">
        <f t="shared" ca="1" si="59"/>
        <v>1.0613635506249994</v>
      </c>
      <c r="BA35" s="99">
        <f t="shared" ca="1" si="59"/>
        <v>1.0613635506249994</v>
      </c>
      <c r="BB35" s="99">
        <f t="shared" ca="1" si="59"/>
        <v>1.0772840038843743</v>
      </c>
      <c r="BC35" s="99">
        <f t="shared" ca="1" si="59"/>
        <v>1.0772840038843743</v>
      </c>
      <c r="BD35" s="99">
        <f t="shared" ca="1" si="59"/>
        <v>1.0772840038843743</v>
      </c>
      <c r="BE35" s="99">
        <f t="shared" ca="1" si="59"/>
        <v>1.0772840038843743</v>
      </c>
      <c r="BF35" s="99">
        <f t="shared" ca="1" si="59"/>
        <v>1.0772840038843743</v>
      </c>
      <c r="BG35" s="99">
        <f t="shared" ca="1" si="59"/>
        <v>1.0772840038843743</v>
      </c>
      <c r="BH35" s="99">
        <f t="shared" ca="1" si="59"/>
        <v>1.0934432639426397</v>
      </c>
      <c r="BI35" s="99">
        <f t="shared" ca="1" si="59"/>
        <v>1.0934432639426397</v>
      </c>
      <c r="BJ35" s="99">
        <f t="shared" ca="1" si="59"/>
        <v>1.0934432639426397</v>
      </c>
      <c r="BK35" s="99">
        <f t="shared" ca="1" si="59"/>
        <v>1.0934432639426397</v>
      </c>
      <c r="BL35" s="99">
        <f t="shared" ca="1" si="59"/>
        <v>1.0934432639426397</v>
      </c>
      <c r="BM35" s="99">
        <f t="shared" ca="1" si="59"/>
        <v>1.0934432639426397</v>
      </c>
      <c r="BN35" s="99">
        <f t="shared" ca="1" si="59"/>
        <v>1.1098449129017791</v>
      </c>
      <c r="BO35" s="99">
        <f t="shared" ca="1" si="59"/>
        <v>1.1098449129017791</v>
      </c>
      <c r="BP35" s="99">
        <f t="shared" ca="1" si="59"/>
        <v>1.1098449129017791</v>
      </c>
      <c r="BQ35" s="99">
        <f t="shared" ca="1" si="59"/>
        <v>1.1098449129017791</v>
      </c>
      <c r="BR35" s="99">
        <f t="shared" ca="1" si="59"/>
        <v>1.1098449129017791</v>
      </c>
      <c r="BS35" s="99">
        <f t="shared" ca="1" si="59"/>
        <v>1.1098449129017791</v>
      </c>
      <c r="BT35" s="99">
        <f t="shared" ca="1" si="59"/>
        <v>1.1264925865953057</v>
      </c>
      <c r="BU35" s="99">
        <f t="shared" ca="1" si="59"/>
        <v>1.1264925865953057</v>
      </c>
      <c r="BV35" s="99">
        <f t="shared" ca="1" si="59"/>
        <v>1.1264925865953057</v>
      </c>
      <c r="BW35" s="99">
        <f t="shared" ca="1" si="59"/>
        <v>1.1264925865953057</v>
      </c>
      <c r="BX35" s="99">
        <f t="shared" ca="1" si="59"/>
        <v>1.1264925865953057</v>
      </c>
      <c r="BY35" s="99">
        <f t="shared" ca="1" si="59"/>
        <v>1.1264925865953057</v>
      </c>
      <c r="BZ35" s="99">
        <f t="shared" ca="1" si="59"/>
        <v>1.1433899753942351</v>
      </c>
      <c r="CA35" s="99">
        <f t="shared" ca="1" si="59"/>
        <v>1.1433899753942351</v>
      </c>
      <c r="CB35" s="99">
        <f t="shared" ca="1" si="59"/>
        <v>1.1433899753942351</v>
      </c>
      <c r="CC35" s="99">
        <f t="shared" ca="1" si="59"/>
        <v>1.1433899753942351</v>
      </c>
      <c r="CD35" s="99">
        <f t="shared" ca="1" si="59"/>
        <v>1.1433899753942351</v>
      </c>
      <c r="CE35" s="99">
        <f t="shared" ca="1" si="59"/>
        <v>1.1433899753942351</v>
      </c>
      <c r="CF35" s="99">
        <f t="shared" ca="1" si="59"/>
        <v>0</v>
      </c>
    </row>
    <row r="36" spans="2:84" x14ac:dyDescent="0.3">
      <c r="B36" s="13">
        <f>ROW()</f>
        <v>36</v>
      </c>
      <c r="H36" s="1" t="str">
        <f t="shared" si="57"/>
        <v>Капитальные затраты</v>
      </c>
      <c r="I36" s="1" t="str">
        <f>$I$32</f>
        <v>Индексация стартовых капзатрат</v>
      </c>
      <c r="J36" s="1" t="str">
        <f t="shared" si="60"/>
        <v>Транспортные средства</v>
      </c>
      <c r="M36" s="53" t="s">
        <v>16</v>
      </c>
      <c r="O36" s="82"/>
      <c r="P36" s="86">
        <v>1.4999999999999999E-2</v>
      </c>
      <c r="W36" s="34"/>
      <c r="X36" s="99">
        <f t="shared" ca="1" si="58"/>
        <v>1</v>
      </c>
      <c r="Y36" s="99">
        <f t="shared" ca="1" si="58"/>
        <v>1</v>
      </c>
      <c r="Z36" s="99">
        <f t="shared" ca="1" si="58"/>
        <v>1</v>
      </c>
      <c r="AA36" s="99">
        <f t="shared" ca="1" si="58"/>
        <v>1</v>
      </c>
      <c r="AB36" s="99">
        <f t="shared" ca="1" si="58"/>
        <v>1</v>
      </c>
      <c r="AC36" s="99">
        <f t="shared" ca="1" si="58"/>
        <v>1</v>
      </c>
      <c r="AD36" s="99">
        <f t="shared" ca="1" si="58"/>
        <v>1.0149999999999999</v>
      </c>
      <c r="AE36" s="99">
        <f t="shared" ca="1" si="58"/>
        <v>1.0149999999999999</v>
      </c>
      <c r="AF36" s="99">
        <f t="shared" ca="1" si="58"/>
        <v>1.0149999999999999</v>
      </c>
      <c r="AG36" s="99">
        <f t="shared" ca="1" si="58"/>
        <v>1.0149999999999999</v>
      </c>
      <c r="AH36" s="99">
        <f t="shared" ca="1" si="58"/>
        <v>1.0149999999999999</v>
      </c>
      <c r="AI36" s="99">
        <f t="shared" ca="1" si="58"/>
        <v>1.0149999999999999</v>
      </c>
      <c r="AJ36" s="99">
        <f t="shared" ca="1" si="59"/>
        <v>1.0302249999999997</v>
      </c>
      <c r="AK36" s="99">
        <f t="shared" ca="1" si="59"/>
        <v>1.0302249999999997</v>
      </c>
      <c r="AL36" s="99">
        <f t="shared" ca="1" si="59"/>
        <v>1.0302249999999997</v>
      </c>
      <c r="AM36" s="99">
        <f t="shared" ca="1" si="59"/>
        <v>1.0302249999999997</v>
      </c>
      <c r="AN36" s="99">
        <f t="shared" ca="1" si="59"/>
        <v>1.0302249999999997</v>
      </c>
      <c r="AO36" s="99">
        <f t="shared" ca="1" si="59"/>
        <v>1.0302249999999997</v>
      </c>
      <c r="AP36" s="99">
        <f t="shared" ca="1" si="59"/>
        <v>1.0456783749999996</v>
      </c>
      <c r="AQ36" s="99">
        <f t="shared" ca="1" si="59"/>
        <v>1.0456783749999996</v>
      </c>
      <c r="AR36" s="99">
        <f t="shared" ca="1" si="59"/>
        <v>1.0456783749999996</v>
      </c>
      <c r="AS36" s="99">
        <f t="shared" ca="1" si="59"/>
        <v>1.0456783749999996</v>
      </c>
      <c r="AT36" s="99">
        <f t="shared" ca="1" si="59"/>
        <v>1.0456783749999996</v>
      </c>
      <c r="AU36" s="99">
        <f t="shared" ca="1" si="59"/>
        <v>1.0456783749999996</v>
      </c>
      <c r="AV36" s="99">
        <f t="shared" ca="1" si="59"/>
        <v>1.0613635506249994</v>
      </c>
      <c r="AW36" s="99">
        <f t="shared" ca="1" si="59"/>
        <v>1.0613635506249994</v>
      </c>
      <c r="AX36" s="99">
        <f t="shared" ca="1" si="59"/>
        <v>1.0613635506249994</v>
      </c>
      <c r="AY36" s="99">
        <f t="shared" ca="1" si="59"/>
        <v>1.0613635506249994</v>
      </c>
      <c r="AZ36" s="99">
        <f t="shared" ca="1" si="59"/>
        <v>1.0613635506249994</v>
      </c>
      <c r="BA36" s="99">
        <f t="shared" ca="1" si="59"/>
        <v>1.0613635506249994</v>
      </c>
      <c r="BB36" s="99">
        <f t="shared" ca="1" si="59"/>
        <v>1.0772840038843743</v>
      </c>
      <c r="BC36" s="99">
        <f t="shared" ca="1" si="59"/>
        <v>1.0772840038843743</v>
      </c>
      <c r="BD36" s="99">
        <f t="shared" ca="1" si="59"/>
        <v>1.0772840038843743</v>
      </c>
      <c r="BE36" s="99">
        <f t="shared" ca="1" si="59"/>
        <v>1.0772840038843743</v>
      </c>
      <c r="BF36" s="99">
        <f t="shared" ca="1" si="59"/>
        <v>1.0772840038843743</v>
      </c>
      <c r="BG36" s="99">
        <f t="shared" ca="1" si="59"/>
        <v>1.0772840038843743</v>
      </c>
      <c r="BH36" s="99">
        <f t="shared" ca="1" si="59"/>
        <v>1.0934432639426397</v>
      </c>
      <c r="BI36" s="99">
        <f t="shared" ca="1" si="59"/>
        <v>1.0934432639426397</v>
      </c>
      <c r="BJ36" s="99">
        <f t="shared" ca="1" si="59"/>
        <v>1.0934432639426397</v>
      </c>
      <c r="BK36" s="99">
        <f t="shared" ca="1" si="59"/>
        <v>1.0934432639426397</v>
      </c>
      <c r="BL36" s="99">
        <f t="shared" ca="1" si="59"/>
        <v>1.0934432639426397</v>
      </c>
      <c r="BM36" s="99">
        <f t="shared" ca="1" si="59"/>
        <v>1.0934432639426397</v>
      </c>
      <c r="BN36" s="99">
        <f t="shared" ca="1" si="59"/>
        <v>1.1098449129017791</v>
      </c>
      <c r="BO36" s="99">
        <f t="shared" ca="1" si="59"/>
        <v>1.1098449129017791</v>
      </c>
      <c r="BP36" s="99">
        <f t="shared" ca="1" si="59"/>
        <v>1.1098449129017791</v>
      </c>
      <c r="BQ36" s="99">
        <f t="shared" ca="1" si="59"/>
        <v>1.1098449129017791</v>
      </c>
      <c r="BR36" s="99">
        <f t="shared" ca="1" si="59"/>
        <v>1.1098449129017791</v>
      </c>
      <c r="BS36" s="99">
        <f t="shared" ca="1" si="59"/>
        <v>1.1098449129017791</v>
      </c>
      <c r="BT36" s="99">
        <f t="shared" ca="1" si="59"/>
        <v>1.1264925865953057</v>
      </c>
      <c r="BU36" s="99">
        <f t="shared" ca="1" si="59"/>
        <v>1.1264925865953057</v>
      </c>
      <c r="BV36" s="99">
        <f t="shared" ca="1" si="59"/>
        <v>1.1264925865953057</v>
      </c>
      <c r="BW36" s="99">
        <f t="shared" ca="1" si="59"/>
        <v>1.1264925865953057</v>
      </c>
      <c r="BX36" s="99">
        <f t="shared" ca="1" si="59"/>
        <v>1.1264925865953057</v>
      </c>
      <c r="BY36" s="99">
        <f t="shared" ca="1" si="59"/>
        <v>1.1264925865953057</v>
      </c>
      <c r="BZ36" s="99">
        <f t="shared" ca="1" si="59"/>
        <v>1.1433899753942351</v>
      </c>
      <c r="CA36" s="99">
        <f t="shared" ca="1" si="59"/>
        <v>1.1433899753942351</v>
      </c>
      <c r="CB36" s="99">
        <f t="shared" ca="1" si="59"/>
        <v>1.1433899753942351</v>
      </c>
      <c r="CC36" s="99">
        <f t="shared" ca="1" si="59"/>
        <v>1.1433899753942351</v>
      </c>
      <c r="CD36" s="99">
        <f t="shared" ca="1" si="59"/>
        <v>1.1433899753942351</v>
      </c>
      <c r="CE36" s="99">
        <f t="shared" ca="1" si="59"/>
        <v>1.1433899753942351</v>
      </c>
      <c r="CF36" s="99">
        <f t="shared" ca="1" si="59"/>
        <v>0</v>
      </c>
    </row>
    <row r="37" spans="2:84" x14ac:dyDescent="0.3">
      <c r="B37" s="13">
        <f>ROW()</f>
        <v>37</v>
      </c>
      <c r="H37" s="1" t="str">
        <f t="shared" si="57"/>
        <v>Капитальные затраты</v>
      </c>
      <c r="I37" s="1" t="str">
        <f>$I$32</f>
        <v>Индексация стартовых капзатрат</v>
      </c>
      <c r="J37" s="1" t="str">
        <f t="shared" si="60"/>
        <v>Земельный участок</v>
      </c>
      <c r="M37" s="53" t="s">
        <v>16</v>
      </c>
      <c r="O37" s="82"/>
      <c r="P37" s="86">
        <v>1.4999999999999999E-2</v>
      </c>
      <c r="W37" s="34"/>
      <c r="X37" s="99">
        <f t="shared" ca="1" si="58"/>
        <v>1</v>
      </c>
      <c r="Y37" s="99">
        <f t="shared" ca="1" si="58"/>
        <v>1</v>
      </c>
      <c r="Z37" s="99">
        <f t="shared" ca="1" si="58"/>
        <v>1</v>
      </c>
      <c r="AA37" s="99">
        <f t="shared" ca="1" si="58"/>
        <v>1</v>
      </c>
      <c r="AB37" s="99">
        <f t="shared" ca="1" si="58"/>
        <v>1</v>
      </c>
      <c r="AC37" s="99">
        <f t="shared" ca="1" si="58"/>
        <v>1</v>
      </c>
      <c r="AD37" s="99">
        <f t="shared" ca="1" si="58"/>
        <v>1.0149999999999999</v>
      </c>
      <c r="AE37" s="99">
        <f t="shared" ca="1" si="58"/>
        <v>1.0149999999999999</v>
      </c>
      <c r="AF37" s="99">
        <f t="shared" ca="1" si="58"/>
        <v>1.0149999999999999</v>
      </c>
      <c r="AG37" s="99">
        <f t="shared" ca="1" si="58"/>
        <v>1.0149999999999999</v>
      </c>
      <c r="AH37" s="99">
        <f t="shared" ca="1" si="58"/>
        <v>1.0149999999999999</v>
      </c>
      <c r="AI37" s="99">
        <f t="shared" ca="1" si="58"/>
        <v>1.0149999999999999</v>
      </c>
      <c r="AJ37" s="99">
        <f t="shared" ca="1" si="59"/>
        <v>1.0302249999999997</v>
      </c>
      <c r="AK37" s="99">
        <f t="shared" ca="1" si="59"/>
        <v>1.0302249999999997</v>
      </c>
      <c r="AL37" s="99">
        <f t="shared" ca="1" si="59"/>
        <v>1.0302249999999997</v>
      </c>
      <c r="AM37" s="99">
        <f t="shared" ca="1" si="59"/>
        <v>1.0302249999999997</v>
      </c>
      <c r="AN37" s="99">
        <f t="shared" ca="1" si="59"/>
        <v>1.0302249999999997</v>
      </c>
      <c r="AO37" s="99">
        <f t="shared" ca="1" si="59"/>
        <v>1.0302249999999997</v>
      </c>
      <c r="AP37" s="99">
        <f t="shared" ca="1" si="59"/>
        <v>1.0456783749999996</v>
      </c>
      <c r="AQ37" s="99">
        <f t="shared" ca="1" si="59"/>
        <v>1.0456783749999996</v>
      </c>
      <c r="AR37" s="99">
        <f t="shared" ca="1" si="59"/>
        <v>1.0456783749999996</v>
      </c>
      <c r="AS37" s="99">
        <f t="shared" ca="1" si="59"/>
        <v>1.0456783749999996</v>
      </c>
      <c r="AT37" s="99">
        <f t="shared" ca="1" si="59"/>
        <v>1.0456783749999996</v>
      </c>
      <c r="AU37" s="99">
        <f t="shared" ca="1" si="59"/>
        <v>1.0456783749999996</v>
      </c>
      <c r="AV37" s="99">
        <f t="shared" ca="1" si="59"/>
        <v>1.0613635506249994</v>
      </c>
      <c r="AW37" s="99">
        <f t="shared" ca="1" si="59"/>
        <v>1.0613635506249994</v>
      </c>
      <c r="AX37" s="99">
        <f t="shared" ca="1" si="59"/>
        <v>1.0613635506249994</v>
      </c>
      <c r="AY37" s="99">
        <f t="shared" ca="1" si="59"/>
        <v>1.0613635506249994</v>
      </c>
      <c r="AZ37" s="99">
        <f t="shared" ca="1" si="59"/>
        <v>1.0613635506249994</v>
      </c>
      <c r="BA37" s="99">
        <f t="shared" ca="1" si="59"/>
        <v>1.0613635506249994</v>
      </c>
      <c r="BB37" s="99">
        <f t="shared" ca="1" si="59"/>
        <v>1.0772840038843743</v>
      </c>
      <c r="BC37" s="99">
        <f t="shared" ca="1" si="59"/>
        <v>1.0772840038843743</v>
      </c>
      <c r="BD37" s="99">
        <f t="shared" ca="1" si="59"/>
        <v>1.0772840038843743</v>
      </c>
      <c r="BE37" s="99">
        <f t="shared" ca="1" si="59"/>
        <v>1.0772840038843743</v>
      </c>
      <c r="BF37" s="99">
        <f t="shared" ca="1" si="59"/>
        <v>1.0772840038843743</v>
      </c>
      <c r="BG37" s="99">
        <f t="shared" ca="1" si="59"/>
        <v>1.0772840038843743</v>
      </c>
      <c r="BH37" s="99">
        <f t="shared" ca="1" si="59"/>
        <v>1.0934432639426397</v>
      </c>
      <c r="BI37" s="99">
        <f t="shared" ca="1" si="59"/>
        <v>1.0934432639426397</v>
      </c>
      <c r="BJ37" s="99">
        <f t="shared" ca="1" si="59"/>
        <v>1.0934432639426397</v>
      </c>
      <c r="BK37" s="99">
        <f t="shared" ca="1" si="59"/>
        <v>1.0934432639426397</v>
      </c>
      <c r="BL37" s="99">
        <f t="shared" ca="1" si="59"/>
        <v>1.0934432639426397</v>
      </c>
      <c r="BM37" s="99">
        <f t="shared" ca="1" si="59"/>
        <v>1.0934432639426397</v>
      </c>
      <c r="BN37" s="99">
        <f t="shared" ca="1" si="59"/>
        <v>1.1098449129017791</v>
      </c>
      <c r="BO37" s="99">
        <f t="shared" ca="1" si="59"/>
        <v>1.1098449129017791</v>
      </c>
      <c r="BP37" s="99">
        <f t="shared" ca="1" si="59"/>
        <v>1.1098449129017791</v>
      </c>
      <c r="BQ37" s="99">
        <f t="shared" ca="1" si="59"/>
        <v>1.1098449129017791</v>
      </c>
      <c r="BR37" s="99">
        <f t="shared" ca="1" si="59"/>
        <v>1.1098449129017791</v>
      </c>
      <c r="BS37" s="99">
        <f t="shared" ca="1" si="59"/>
        <v>1.1098449129017791</v>
      </c>
      <c r="BT37" s="99">
        <f t="shared" ca="1" si="59"/>
        <v>1.1264925865953057</v>
      </c>
      <c r="BU37" s="99">
        <f t="shared" ca="1" si="59"/>
        <v>1.1264925865953057</v>
      </c>
      <c r="BV37" s="99">
        <f t="shared" ca="1" si="59"/>
        <v>1.1264925865953057</v>
      </c>
      <c r="BW37" s="99">
        <f t="shared" ca="1" si="59"/>
        <v>1.1264925865953057</v>
      </c>
      <c r="BX37" s="99">
        <f t="shared" ca="1" si="59"/>
        <v>1.1264925865953057</v>
      </c>
      <c r="BY37" s="99">
        <f t="shared" ca="1" si="59"/>
        <v>1.1264925865953057</v>
      </c>
      <c r="BZ37" s="99">
        <f t="shared" ca="1" si="59"/>
        <v>1.1433899753942351</v>
      </c>
      <c r="CA37" s="99">
        <f t="shared" ca="1" si="59"/>
        <v>1.1433899753942351</v>
      </c>
      <c r="CB37" s="99">
        <f t="shared" ca="1" si="59"/>
        <v>1.1433899753942351</v>
      </c>
      <c r="CC37" s="99">
        <f t="shared" ca="1" si="59"/>
        <v>1.1433899753942351</v>
      </c>
      <c r="CD37" s="99">
        <f t="shared" ca="1" si="59"/>
        <v>1.1433899753942351</v>
      </c>
      <c r="CE37" s="99">
        <f t="shared" ca="1" si="59"/>
        <v>1.1433899753942351</v>
      </c>
      <c r="CF37" s="99">
        <f t="shared" ca="1" si="59"/>
        <v>0</v>
      </c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89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f>ROW()</f>
        <v>39</v>
      </c>
      <c r="H39" s="1" t="str">
        <f>$H$24</f>
        <v>Капитальные затраты</v>
      </c>
      <c r="I39" s="1" t="s">
        <v>223</v>
      </c>
      <c r="M39" s="53" t="s">
        <v>96</v>
      </c>
      <c r="O39" s="82"/>
      <c r="P39" s="87">
        <v>6</v>
      </c>
      <c r="W39" s="34"/>
    </row>
    <row r="40" spans="2:84" x14ac:dyDescent="0.3">
      <c r="B40" s="13">
        <f>ROW()</f>
        <v>40</v>
      </c>
      <c r="H40" s="1" t="str">
        <f t="shared" ref="H40:H45" si="61">$H$24</f>
        <v>Капитальные затраты</v>
      </c>
      <c r="I40" s="1" t="s">
        <v>220</v>
      </c>
      <c r="M40" s="53" t="s">
        <v>18</v>
      </c>
      <c r="P40" s="72" t="str">
        <f>Lists!$AD$6</f>
        <v>начисление</v>
      </c>
      <c r="U40" s="5">
        <f t="shared" ref="U40:U45" ca="1" si="62">SUM(INDIRECT(ADDRESS($B40,$X$2)&amp;":"&amp;ADDRESS($B40,$X$2-1+$P$8)))</f>
        <v>154317837.12841034</v>
      </c>
      <c r="X40" s="5">
        <f ca="1">IF(X$4="",0,SUM(X41:X46))</f>
        <v>2500000</v>
      </c>
      <c r="Y40" s="5">
        <f ca="1">IF(Y$4="",0,SUM(Y41:Y46))</f>
        <v>11500000</v>
      </c>
      <c r="Z40" s="5">
        <f t="shared" ref="Z40" ca="1" si="63">IF(Z$4="",0,SUM(Z41:Z46))</f>
        <v>14500000</v>
      </c>
      <c r="AA40" s="5">
        <f t="shared" ref="AA40" ca="1" si="64">IF(AA$4="",0,SUM(AA41:AA46))</f>
        <v>0</v>
      </c>
      <c r="AB40" s="5">
        <f t="shared" ref="AB40" ca="1" si="65">IF(AB$4="",0,SUM(AB41:AB46))</f>
        <v>0</v>
      </c>
      <c r="AC40" s="5">
        <f t="shared" ref="AC40" ca="1" si="66">IF(AC$4="",0,SUM(AC41:AC46))</f>
        <v>0</v>
      </c>
      <c r="AD40" s="5">
        <f t="shared" ref="AD40" ca="1" si="67">IF(AD$4="",0,SUM(AD41:AD46))</f>
        <v>0</v>
      </c>
      <c r="AE40" s="5">
        <f t="shared" ref="AE40" ca="1" si="68">IF(AE$4="",0,SUM(AE41:AE46))</f>
        <v>0</v>
      </c>
      <c r="AF40" s="5">
        <f t="shared" ref="AF40" ca="1" si="69">IF(AF$4="",0,SUM(AF41:AF46))</f>
        <v>0</v>
      </c>
      <c r="AG40" s="5">
        <f t="shared" ref="AG40" ca="1" si="70">IF(AG$4="",0,SUM(AG41:AG46))</f>
        <v>0</v>
      </c>
      <c r="AH40" s="5">
        <f t="shared" ref="AH40" ca="1" si="71">IF(AH$4="",0,SUM(AH41:AH46))</f>
        <v>0</v>
      </c>
      <c r="AI40" s="5">
        <f t="shared" ref="AI40:CF40" ca="1" si="72">IF(AI$4="",0,SUM(AI41:AI46))</f>
        <v>0</v>
      </c>
      <c r="AJ40" s="5">
        <f t="shared" ca="1" si="72"/>
        <v>0</v>
      </c>
      <c r="AK40" s="5">
        <f t="shared" ca="1" si="72"/>
        <v>0</v>
      </c>
      <c r="AL40" s="5">
        <f t="shared" ca="1" si="72"/>
        <v>0</v>
      </c>
      <c r="AM40" s="5">
        <f t="shared" ca="1" si="72"/>
        <v>0</v>
      </c>
      <c r="AN40" s="5">
        <f t="shared" ca="1" si="72"/>
        <v>0</v>
      </c>
      <c r="AO40" s="5">
        <f t="shared" ca="1" si="72"/>
        <v>0</v>
      </c>
      <c r="AP40" s="5">
        <f t="shared" ca="1" si="72"/>
        <v>0</v>
      </c>
      <c r="AQ40" s="5">
        <f t="shared" ca="1" si="72"/>
        <v>0</v>
      </c>
      <c r="AR40" s="5">
        <f t="shared" ca="1" si="72"/>
        <v>2637444.58</v>
      </c>
      <c r="AS40" s="5">
        <f t="shared" ca="1" si="72"/>
        <v>12132245.068</v>
      </c>
      <c r="AT40" s="5">
        <f t="shared" ca="1" si="72"/>
        <v>15297178.564000001</v>
      </c>
      <c r="AU40" s="5">
        <f t="shared" ca="1" si="72"/>
        <v>0</v>
      </c>
      <c r="AV40" s="5">
        <f t="shared" ca="1" si="72"/>
        <v>0</v>
      </c>
      <c r="AW40" s="5">
        <f t="shared" ca="1" si="72"/>
        <v>0</v>
      </c>
      <c r="AX40" s="5">
        <f t="shared" ca="1" si="72"/>
        <v>0</v>
      </c>
      <c r="AY40" s="5">
        <f t="shared" ca="1" si="72"/>
        <v>0</v>
      </c>
      <c r="AZ40" s="5">
        <f t="shared" ca="1" si="72"/>
        <v>0</v>
      </c>
      <c r="BA40" s="5">
        <f t="shared" ca="1" si="72"/>
        <v>0</v>
      </c>
      <c r="BB40" s="5">
        <f t="shared" ca="1" si="72"/>
        <v>2733247.1169239203</v>
      </c>
      <c r="BC40" s="5">
        <f t="shared" ca="1" si="72"/>
        <v>12572936.737850033</v>
      </c>
      <c r="BD40" s="5">
        <f t="shared" ca="1" si="72"/>
        <v>15852833.278158737</v>
      </c>
      <c r="BE40" s="5">
        <f t="shared" ca="1" si="72"/>
        <v>0</v>
      </c>
      <c r="BF40" s="5">
        <f t="shared" ca="1" si="72"/>
        <v>0</v>
      </c>
      <c r="BG40" s="5">
        <f t="shared" ca="1" si="72"/>
        <v>0</v>
      </c>
      <c r="BH40" s="5">
        <f t="shared" ca="1" si="72"/>
        <v>0</v>
      </c>
      <c r="BI40" s="5">
        <f t="shared" ca="1" si="72"/>
        <v>0</v>
      </c>
      <c r="BJ40" s="5">
        <f t="shared" ca="1" si="72"/>
        <v>0</v>
      </c>
      <c r="BK40" s="5">
        <f t="shared" ca="1" si="72"/>
        <v>0</v>
      </c>
      <c r="BL40" s="5">
        <f t="shared" ca="1" si="72"/>
        <v>2782445.565028551</v>
      </c>
      <c r="BM40" s="5">
        <f t="shared" ca="1" si="72"/>
        <v>12799249.599131333</v>
      </c>
      <c r="BN40" s="5">
        <f t="shared" ca="1" si="72"/>
        <v>16138184.277165594</v>
      </c>
      <c r="BO40" s="5">
        <f t="shared" ca="1" si="72"/>
        <v>0</v>
      </c>
      <c r="BP40" s="5">
        <f t="shared" ca="1" si="72"/>
        <v>0</v>
      </c>
      <c r="BQ40" s="5">
        <f t="shared" ca="1" si="72"/>
        <v>0</v>
      </c>
      <c r="BR40" s="5">
        <f t="shared" ca="1" si="72"/>
        <v>0</v>
      </c>
      <c r="BS40" s="5">
        <f t="shared" ca="1" si="72"/>
        <v>0</v>
      </c>
      <c r="BT40" s="5">
        <f t="shared" ca="1" si="72"/>
        <v>0</v>
      </c>
      <c r="BU40" s="5">
        <f t="shared" ca="1" si="72"/>
        <v>0</v>
      </c>
      <c r="BV40" s="5">
        <f t="shared" ca="1" si="72"/>
        <v>2883515.1177326478</v>
      </c>
      <c r="BW40" s="5">
        <f t="shared" ca="1" si="72"/>
        <v>13264169.541570179</v>
      </c>
      <c r="BX40" s="5">
        <f t="shared" ca="1" si="72"/>
        <v>16724387.682849357</v>
      </c>
      <c r="BY40" s="5">
        <f t="shared" ca="1" si="72"/>
        <v>0</v>
      </c>
      <c r="BZ40" s="5">
        <f t="shared" ca="1" si="72"/>
        <v>0</v>
      </c>
      <c r="CA40" s="5">
        <f t="shared" ca="1" si="72"/>
        <v>0</v>
      </c>
      <c r="CB40" s="5">
        <f t="shared" ca="1" si="72"/>
        <v>0</v>
      </c>
      <c r="CC40" s="5">
        <f t="shared" ca="1" si="72"/>
        <v>0</v>
      </c>
      <c r="CD40" s="5">
        <f t="shared" ca="1" si="72"/>
        <v>0</v>
      </c>
      <c r="CE40" s="5">
        <f t="shared" ca="1" si="72"/>
        <v>0</v>
      </c>
      <c r="CF40" s="5">
        <f t="shared" ca="1" si="72"/>
        <v>0</v>
      </c>
    </row>
    <row r="41" spans="2:84" x14ac:dyDescent="0.3">
      <c r="B41" s="13">
        <f>ROW()</f>
        <v>41</v>
      </c>
      <c r="H41" s="1" t="str">
        <f t="shared" si="61"/>
        <v>Капитальные затраты</v>
      </c>
      <c r="I41" s="1" t="str">
        <f>$I$40</f>
        <v>Капзатраты на производственные мощности</v>
      </c>
      <c r="J41" s="1" t="str">
        <f>Prcsses!I111</f>
        <v>Разрешения, оформления и проектирование</v>
      </c>
      <c r="M41" s="53" t="s">
        <v>18</v>
      </c>
      <c r="U41" s="5">
        <f t="shared" ca="1" si="62"/>
        <v>5414660.9518740475</v>
      </c>
      <c r="X41" s="5">
        <f ca="1">IF(X$4="",0,SUMPRODUCT(INDIRECT(ADDRESS($B48,$X$2)&amp;":"&amp;ADDRESS($B48,$X$2-1+X$8)),INDIRECT(ADDRESS($B$14,$X$2)&amp;":"&amp;ADDRESS($B$14,$X$2-1+X$8)),INDIRECT("rP!"&amp;ADDRESS(Prcsses!$B111,$X$2+$P$8-X$8)&amp;":"&amp;ADDRESS(Prcsses!$B111,$X$2-1+$P$8))))</f>
        <v>1000000</v>
      </c>
      <c r="Y41" s="5">
        <f ca="1">IF(Y$4="",0,SUMPRODUCT(INDIRECT(ADDRESS($B48,$X$2)&amp;":"&amp;ADDRESS($B48,$X$2-1+Y$8)),INDIRECT(ADDRESS($B$14,$X$2)&amp;":"&amp;ADDRESS($B$14,$X$2-1+Y$8)),INDIRECT("rP!"&amp;ADDRESS(Prcsses!$B111,$X$2+$P$8-Y$8)&amp;":"&amp;ADDRESS(Prcsses!$B111,$X$2-1+$P$8))))</f>
        <v>0</v>
      </c>
      <c r="Z41" s="5">
        <f ca="1">IF(Z$4="",0,SUMPRODUCT(INDIRECT(ADDRESS($B48,$X$2)&amp;":"&amp;ADDRESS($B48,$X$2-1+Z$8)),INDIRECT(ADDRESS($B$14,$X$2)&amp;":"&amp;ADDRESS($B$14,$X$2-1+Z$8)),INDIRECT("rP!"&amp;ADDRESS(Prcsses!$B111,$X$2+$P$8-Z$8)&amp;":"&amp;ADDRESS(Prcsses!$B111,$X$2-1+$P$8))))</f>
        <v>0</v>
      </c>
      <c r="AA41" s="5">
        <f ca="1">IF(AA$4="",0,SUMPRODUCT(INDIRECT(ADDRESS($B48,$X$2)&amp;":"&amp;ADDRESS($B48,$X$2-1+AA$8)),INDIRECT(ADDRESS($B$14,$X$2)&amp;":"&amp;ADDRESS($B$14,$X$2-1+AA$8)),INDIRECT("rP!"&amp;ADDRESS(Prcsses!$B111,$X$2+$P$8-AA$8)&amp;":"&amp;ADDRESS(Prcsses!$B111,$X$2-1+$P$8))))</f>
        <v>0</v>
      </c>
      <c r="AB41" s="5">
        <f ca="1">IF(AB$4="",0,SUMPRODUCT(INDIRECT(ADDRESS($B48,$X$2)&amp;":"&amp;ADDRESS($B48,$X$2-1+AB$8)),INDIRECT(ADDRESS($B$14,$X$2)&amp;":"&amp;ADDRESS($B$14,$X$2-1+AB$8)),INDIRECT("rP!"&amp;ADDRESS(Prcsses!$B111,$X$2+$P$8-AB$8)&amp;":"&amp;ADDRESS(Prcsses!$B111,$X$2-1+$P$8))))</f>
        <v>0</v>
      </c>
      <c r="AC41" s="5">
        <f ca="1">IF(AC$4="",0,SUMPRODUCT(INDIRECT(ADDRESS($B48,$X$2)&amp;":"&amp;ADDRESS($B48,$X$2-1+AC$8)),INDIRECT(ADDRESS($B$14,$X$2)&amp;":"&amp;ADDRESS($B$14,$X$2-1+AC$8)),INDIRECT("rP!"&amp;ADDRESS(Prcsses!$B111,$X$2+$P$8-AC$8)&amp;":"&amp;ADDRESS(Prcsses!$B111,$X$2-1+$P$8))))</f>
        <v>0</v>
      </c>
      <c r="AD41" s="5">
        <f ca="1">IF(AD$4="",0,SUMPRODUCT(INDIRECT(ADDRESS($B48,$X$2)&amp;":"&amp;ADDRESS($B48,$X$2-1+AD$8)),INDIRECT(ADDRESS($B$14,$X$2)&amp;":"&amp;ADDRESS($B$14,$X$2-1+AD$8)),INDIRECT("rP!"&amp;ADDRESS(Prcsses!$B111,$X$2+$P$8-AD$8)&amp;":"&amp;ADDRESS(Prcsses!$B111,$X$2-1+$P$8))))</f>
        <v>0</v>
      </c>
      <c r="AE41" s="5">
        <f ca="1">IF(AE$4="",0,SUMPRODUCT(INDIRECT(ADDRESS($B48,$X$2)&amp;":"&amp;ADDRESS($B48,$X$2-1+AE$8)),INDIRECT(ADDRESS($B$14,$X$2)&amp;":"&amp;ADDRESS($B$14,$X$2-1+AE$8)),INDIRECT("rP!"&amp;ADDRESS(Prcsses!$B111,$X$2+$P$8-AE$8)&amp;":"&amp;ADDRESS(Prcsses!$B111,$X$2-1+$P$8))))</f>
        <v>0</v>
      </c>
      <c r="AF41" s="5">
        <f ca="1">IF(AF$4="",0,SUMPRODUCT(INDIRECT(ADDRESS($B48,$X$2)&amp;":"&amp;ADDRESS($B48,$X$2-1+AF$8)),INDIRECT(ADDRESS($B$14,$X$2)&amp;":"&amp;ADDRESS($B$14,$X$2-1+AF$8)),INDIRECT("rP!"&amp;ADDRESS(Prcsses!$B111,$X$2+$P$8-AF$8)&amp;":"&amp;ADDRESS(Prcsses!$B111,$X$2-1+$P$8))))</f>
        <v>0</v>
      </c>
      <c r="AG41" s="5">
        <f ca="1">IF(AG$4="",0,SUMPRODUCT(INDIRECT(ADDRESS($B48,$X$2)&amp;":"&amp;ADDRESS($B48,$X$2-1+AG$8)),INDIRECT(ADDRESS($B$14,$X$2)&amp;":"&amp;ADDRESS($B$14,$X$2-1+AG$8)),INDIRECT("rP!"&amp;ADDRESS(Prcsses!$B111,$X$2+$P$8-AG$8)&amp;":"&amp;ADDRESS(Prcsses!$B111,$X$2-1+$P$8))))</f>
        <v>0</v>
      </c>
      <c r="AH41" s="5">
        <f ca="1">IF(AH$4="",0,SUMPRODUCT(INDIRECT(ADDRESS($B48,$X$2)&amp;":"&amp;ADDRESS($B48,$X$2-1+AH$8)),INDIRECT(ADDRESS($B$14,$X$2)&amp;":"&amp;ADDRESS($B$14,$X$2-1+AH$8)),INDIRECT("rP!"&amp;ADDRESS(Prcsses!$B111,$X$2+$P$8-AH$8)&amp;":"&amp;ADDRESS(Prcsses!$B111,$X$2-1+$P$8))))</f>
        <v>0</v>
      </c>
      <c r="AI41" s="5">
        <f ca="1">IF(AI$4="",0,SUMPRODUCT(INDIRECT(ADDRESS($B48,$X$2)&amp;":"&amp;ADDRESS($B48,$X$2-1+AI$8)),INDIRECT(ADDRESS($B$14,$X$2)&amp;":"&amp;ADDRESS($B$14,$X$2-1+AI$8)),INDIRECT("rP!"&amp;ADDRESS(Prcsses!$B111,$X$2+$P$8-AI$8)&amp;":"&amp;ADDRESS(Prcsses!$B111,$X$2-1+$P$8))))</f>
        <v>0</v>
      </c>
      <c r="AJ41" s="5">
        <f ca="1">IF(AJ$4="",0,SUMPRODUCT(INDIRECT(ADDRESS($B48,$X$2)&amp;":"&amp;ADDRESS($B48,$X$2-1+AJ$8)),INDIRECT(ADDRESS($B$14,$X$2)&amp;":"&amp;ADDRESS($B$14,$X$2-1+AJ$8)),INDIRECT("rP!"&amp;ADDRESS(Prcsses!$B111,$X$2+$P$8-AJ$8)&amp;":"&amp;ADDRESS(Prcsses!$B111,$X$2-1+$P$8))))</f>
        <v>0</v>
      </c>
      <c r="AK41" s="5">
        <f ca="1">IF(AK$4="",0,SUMPRODUCT(INDIRECT(ADDRESS($B48,$X$2)&amp;":"&amp;ADDRESS($B48,$X$2-1+AK$8)),INDIRECT(ADDRESS($B$14,$X$2)&amp;":"&amp;ADDRESS($B$14,$X$2-1+AK$8)),INDIRECT("rP!"&amp;ADDRESS(Prcsses!$B111,$X$2+$P$8-AK$8)&amp;":"&amp;ADDRESS(Prcsses!$B111,$X$2-1+$P$8))))</f>
        <v>0</v>
      </c>
      <c r="AL41" s="5">
        <f ca="1">IF(AL$4="",0,SUMPRODUCT(INDIRECT(ADDRESS($B48,$X$2)&amp;":"&amp;ADDRESS($B48,$X$2-1+AL$8)),INDIRECT(ADDRESS($B$14,$X$2)&amp;":"&amp;ADDRESS($B$14,$X$2-1+AL$8)),INDIRECT("rP!"&amp;ADDRESS(Prcsses!$B111,$X$2+$P$8-AL$8)&amp;":"&amp;ADDRESS(Prcsses!$B111,$X$2-1+$P$8))))</f>
        <v>0</v>
      </c>
      <c r="AM41" s="5">
        <f ca="1">IF(AM$4="",0,SUMPRODUCT(INDIRECT(ADDRESS($B48,$X$2)&amp;":"&amp;ADDRESS($B48,$X$2-1+AM$8)),INDIRECT(ADDRESS($B$14,$X$2)&amp;":"&amp;ADDRESS($B$14,$X$2-1+AM$8)),INDIRECT("rP!"&amp;ADDRESS(Prcsses!$B111,$X$2+$P$8-AM$8)&amp;":"&amp;ADDRESS(Prcsses!$B111,$X$2-1+$P$8))))</f>
        <v>0</v>
      </c>
      <c r="AN41" s="5">
        <f ca="1">IF(AN$4="",0,SUMPRODUCT(INDIRECT(ADDRESS($B48,$X$2)&amp;":"&amp;ADDRESS($B48,$X$2-1+AN$8)),INDIRECT(ADDRESS($B$14,$X$2)&amp;":"&amp;ADDRESS($B$14,$X$2-1+AN$8)),INDIRECT("rP!"&amp;ADDRESS(Prcsses!$B111,$X$2+$P$8-AN$8)&amp;":"&amp;ADDRESS(Prcsses!$B111,$X$2-1+$P$8))))</f>
        <v>0</v>
      </c>
      <c r="AO41" s="5">
        <f ca="1">IF(AO$4="",0,SUMPRODUCT(INDIRECT(ADDRESS($B48,$X$2)&amp;":"&amp;ADDRESS($B48,$X$2-1+AO$8)),INDIRECT(ADDRESS($B$14,$X$2)&amp;":"&amp;ADDRESS($B$14,$X$2-1+AO$8)),INDIRECT("rP!"&amp;ADDRESS(Prcsses!$B111,$X$2+$P$8-AO$8)&amp;":"&amp;ADDRESS(Prcsses!$B111,$X$2-1+$P$8))))</f>
        <v>0</v>
      </c>
      <c r="AP41" s="5">
        <f ca="1">IF(AP$4="",0,SUMPRODUCT(INDIRECT(ADDRESS($B48,$X$2)&amp;":"&amp;ADDRESS($B48,$X$2-1+AP$8)),INDIRECT(ADDRESS($B$14,$X$2)&amp;":"&amp;ADDRESS($B$14,$X$2-1+AP$8)),INDIRECT("rP!"&amp;ADDRESS(Prcsses!$B111,$X$2+$P$8-AP$8)&amp;":"&amp;ADDRESS(Prcsses!$B111,$X$2-1+$P$8))))</f>
        <v>0</v>
      </c>
      <c r="AQ41" s="5">
        <f ca="1">IF(AQ$4="",0,SUMPRODUCT(INDIRECT(ADDRESS($B48,$X$2)&amp;":"&amp;ADDRESS($B48,$X$2-1+AQ$8)),INDIRECT(ADDRESS($B$14,$X$2)&amp;":"&amp;ADDRESS($B$14,$X$2-1+AQ$8)),INDIRECT("rP!"&amp;ADDRESS(Prcsses!$B111,$X$2+$P$8-AQ$8)&amp;":"&amp;ADDRESS(Prcsses!$B111,$X$2-1+$P$8))))</f>
        <v>0</v>
      </c>
      <c r="AR41" s="5">
        <f ca="1">IF(AR$4="",0,SUMPRODUCT(INDIRECT(ADDRESS($B48,$X$2)&amp;":"&amp;ADDRESS($B48,$X$2-1+AR$8)),INDIRECT(ADDRESS($B$14,$X$2)&amp;":"&amp;ADDRESS($B$14,$X$2-1+AR$8)),INDIRECT("rP!"&amp;ADDRESS(Prcsses!$B111,$X$2+$P$8-AR$8)&amp;":"&amp;ADDRESS(Prcsses!$B111,$X$2-1+$P$8))))</f>
        <v>1054977.8320000002</v>
      </c>
      <c r="AS41" s="5">
        <f ca="1">IF(AS$4="",0,SUMPRODUCT(INDIRECT(ADDRESS($B48,$X$2)&amp;":"&amp;ADDRESS($B48,$X$2-1+AS$8)),INDIRECT(ADDRESS($B$14,$X$2)&amp;":"&amp;ADDRESS($B$14,$X$2-1+AS$8)),INDIRECT("rP!"&amp;ADDRESS(Prcsses!$B111,$X$2+$P$8-AS$8)&amp;":"&amp;ADDRESS(Prcsses!$B111,$X$2-1+$P$8))))</f>
        <v>0</v>
      </c>
      <c r="AT41" s="5">
        <f ca="1">IF(AT$4="",0,SUMPRODUCT(INDIRECT(ADDRESS($B48,$X$2)&amp;":"&amp;ADDRESS($B48,$X$2-1+AT$8)),INDIRECT(ADDRESS($B$14,$X$2)&amp;":"&amp;ADDRESS($B$14,$X$2-1+AT$8)),INDIRECT("rP!"&amp;ADDRESS(Prcsses!$B111,$X$2+$P$8-AT$8)&amp;":"&amp;ADDRESS(Prcsses!$B111,$X$2-1+$P$8))))</f>
        <v>0</v>
      </c>
      <c r="AU41" s="5">
        <f ca="1">IF(AU$4="",0,SUMPRODUCT(INDIRECT(ADDRESS($B48,$X$2)&amp;":"&amp;ADDRESS($B48,$X$2-1+AU$8)),INDIRECT(ADDRESS($B$14,$X$2)&amp;":"&amp;ADDRESS($B$14,$X$2-1+AU$8)),INDIRECT("rP!"&amp;ADDRESS(Prcsses!$B111,$X$2+$P$8-AU$8)&amp;":"&amp;ADDRESS(Prcsses!$B111,$X$2-1+$P$8))))</f>
        <v>0</v>
      </c>
      <c r="AV41" s="5">
        <f ca="1">IF(AV$4="",0,SUMPRODUCT(INDIRECT(ADDRESS($B48,$X$2)&amp;":"&amp;ADDRESS($B48,$X$2-1+AV$8)),INDIRECT(ADDRESS($B$14,$X$2)&amp;":"&amp;ADDRESS($B$14,$X$2-1+AV$8)),INDIRECT("rP!"&amp;ADDRESS(Prcsses!$B111,$X$2+$P$8-AV$8)&amp;":"&amp;ADDRESS(Prcsses!$B111,$X$2-1+$P$8))))</f>
        <v>0</v>
      </c>
      <c r="AW41" s="5">
        <f ca="1">IF(AW$4="",0,SUMPRODUCT(INDIRECT(ADDRESS($B48,$X$2)&amp;":"&amp;ADDRESS($B48,$X$2-1+AW$8)),INDIRECT(ADDRESS($B$14,$X$2)&amp;":"&amp;ADDRESS($B$14,$X$2-1+AW$8)),INDIRECT("rP!"&amp;ADDRESS(Prcsses!$B111,$X$2+$P$8-AW$8)&amp;":"&amp;ADDRESS(Prcsses!$B111,$X$2-1+$P$8))))</f>
        <v>0</v>
      </c>
      <c r="AX41" s="5">
        <f ca="1">IF(AX$4="",0,SUMPRODUCT(INDIRECT(ADDRESS($B48,$X$2)&amp;":"&amp;ADDRESS($B48,$X$2-1+AX$8)),INDIRECT(ADDRESS($B$14,$X$2)&amp;":"&amp;ADDRESS($B$14,$X$2-1+AX$8)),INDIRECT("rP!"&amp;ADDRESS(Prcsses!$B111,$X$2+$P$8-AX$8)&amp;":"&amp;ADDRESS(Prcsses!$B111,$X$2-1+$P$8))))</f>
        <v>0</v>
      </c>
      <c r="AY41" s="5">
        <f ca="1">IF(AY$4="",0,SUMPRODUCT(INDIRECT(ADDRESS($B48,$X$2)&amp;":"&amp;ADDRESS($B48,$X$2-1+AY$8)),INDIRECT(ADDRESS($B$14,$X$2)&amp;":"&amp;ADDRESS($B$14,$X$2-1+AY$8)),INDIRECT("rP!"&amp;ADDRESS(Prcsses!$B111,$X$2+$P$8-AY$8)&amp;":"&amp;ADDRESS(Prcsses!$B111,$X$2-1+$P$8))))</f>
        <v>0</v>
      </c>
      <c r="AZ41" s="5">
        <f ca="1">IF(AZ$4="",0,SUMPRODUCT(INDIRECT(ADDRESS($B48,$X$2)&amp;":"&amp;ADDRESS($B48,$X$2-1+AZ$8)),INDIRECT(ADDRESS($B$14,$X$2)&amp;":"&amp;ADDRESS($B$14,$X$2-1+AZ$8)),INDIRECT("rP!"&amp;ADDRESS(Prcsses!$B111,$X$2+$P$8-AZ$8)&amp;":"&amp;ADDRESS(Prcsses!$B111,$X$2-1+$P$8))))</f>
        <v>0</v>
      </c>
      <c r="BA41" s="5">
        <f ca="1">IF(BA$4="",0,SUMPRODUCT(INDIRECT(ADDRESS($B48,$X$2)&amp;":"&amp;ADDRESS($B48,$X$2-1+BA$8)),INDIRECT(ADDRESS($B$14,$X$2)&amp;":"&amp;ADDRESS($B$14,$X$2-1+BA$8)),INDIRECT("rP!"&amp;ADDRESS(Prcsses!$B111,$X$2+$P$8-BA$8)&amp;":"&amp;ADDRESS(Prcsses!$B111,$X$2-1+$P$8))))</f>
        <v>0</v>
      </c>
      <c r="BB41" s="5">
        <f ca="1">IF(BB$4="",0,SUMPRODUCT(INDIRECT(ADDRESS($B48,$X$2)&amp;":"&amp;ADDRESS($B48,$X$2-1+BB$8)),INDIRECT(ADDRESS($B$14,$X$2)&amp;":"&amp;ADDRESS($B$14,$X$2-1+BB$8)),INDIRECT("rP!"&amp;ADDRESS(Prcsses!$B111,$X$2+$P$8-BB$8)&amp;":"&amp;ADDRESS(Prcsses!$B111,$X$2-1+$P$8))))</f>
        <v>1093298.846769568</v>
      </c>
      <c r="BC41" s="5">
        <f ca="1">IF(BC$4="",0,SUMPRODUCT(INDIRECT(ADDRESS($B48,$X$2)&amp;":"&amp;ADDRESS($B48,$X$2-1+BC$8)),INDIRECT(ADDRESS($B$14,$X$2)&amp;":"&amp;ADDRESS($B$14,$X$2-1+BC$8)),INDIRECT("rP!"&amp;ADDRESS(Prcsses!$B111,$X$2+$P$8-BC$8)&amp;":"&amp;ADDRESS(Prcsses!$B111,$X$2-1+$P$8))))</f>
        <v>0</v>
      </c>
      <c r="BD41" s="5">
        <f ca="1">IF(BD$4="",0,SUMPRODUCT(INDIRECT(ADDRESS($B48,$X$2)&amp;":"&amp;ADDRESS($B48,$X$2-1+BD$8)),INDIRECT(ADDRESS($B$14,$X$2)&amp;":"&amp;ADDRESS($B$14,$X$2-1+BD$8)),INDIRECT("rP!"&amp;ADDRESS(Prcsses!$B111,$X$2+$P$8-BD$8)&amp;":"&amp;ADDRESS(Prcsses!$B111,$X$2-1+$P$8))))</f>
        <v>0</v>
      </c>
      <c r="BE41" s="5">
        <f ca="1">IF(BE$4="",0,SUMPRODUCT(INDIRECT(ADDRESS($B48,$X$2)&amp;":"&amp;ADDRESS($B48,$X$2-1+BE$8)),INDIRECT(ADDRESS($B$14,$X$2)&amp;":"&amp;ADDRESS($B$14,$X$2-1+BE$8)),INDIRECT("rP!"&amp;ADDRESS(Prcsses!$B111,$X$2+$P$8-BE$8)&amp;":"&amp;ADDRESS(Prcsses!$B111,$X$2-1+$P$8))))</f>
        <v>0</v>
      </c>
      <c r="BF41" s="5">
        <f ca="1">IF(BF$4="",0,SUMPRODUCT(INDIRECT(ADDRESS($B48,$X$2)&amp;":"&amp;ADDRESS($B48,$X$2-1+BF$8)),INDIRECT(ADDRESS($B$14,$X$2)&amp;":"&amp;ADDRESS($B$14,$X$2-1+BF$8)),INDIRECT("rP!"&amp;ADDRESS(Prcsses!$B111,$X$2+$P$8-BF$8)&amp;":"&amp;ADDRESS(Prcsses!$B111,$X$2-1+$P$8))))</f>
        <v>0</v>
      </c>
      <c r="BG41" s="5">
        <f ca="1">IF(BG$4="",0,SUMPRODUCT(INDIRECT(ADDRESS($B48,$X$2)&amp;":"&amp;ADDRESS($B48,$X$2-1+BG$8)),INDIRECT(ADDRESS($B$14,$X$2)&amp;":"&amp;ADDRESS($B$14,$X$2-1+BG$8)),INDIRECT("rP!"&amp;ADDRESS(Prcsses!$B111,$X$2+$P$8-BG$8)&amp;":"&amp;ADDRESS(Prcsses!$B111,$X$2-1+$P$8))))</f>
        <v>0</v>
      </c>
      <c r="BH41" s="5">
        <f ca="1">IF(BH$4="",0,SUMPRODUCT(INDIRECT(ADDRESS($B48,$X$2)&amp;":"&amp;ADDRESS($B48,$X$2-1+BH$8)),INDIRECT(ADDRESS($B$14,$X$2)&amp;":"&amp;ADDRESS($B$14,$X$2-1+BH$8)),INDIRECT("rP!"&amp;ADDRESS(Prcsses!$B111,$X$2+$P$8-BH$8)&amp;":"&amp;ADDRESS(Prcsses!$B111,$X$2-1+$P$8))))</f>
        <v>0</v>
      </c>
      <c r="BI41" s="5">
        <f ca="1">IF(BI$4="",0,SUMPRODUCT(INDIRECT(ADDRESS($B48,$X$2)&amp;":"&amp;ADDRESS($B48,$X$2-1+BI$8)),INDIRECT(ADDRESS($B$14,$X$2)&amp;":"&amp;ADDRESS($B$14,$X$2-1+BI$8)),INDIRECT("rP!"&amp;ADDRESS(Prcsses!$B111,$X$2+$P$8-BI$8)&amp;":"&amp;ADDRESS(Prcsses!$B111,$X$2-1+$P$8))))</f>
        <v>0</v>
      </c>
      <c r="BJ41" s="5">
        <f ca="1">IF(BJ$4="",0,SUMPRODUCT(INDIRECT(ADDRESS($B48,$X$2)&amp;":"&amp;ADDRESS($B48,$X$2-1+BJ$8)),INDIRECT(ADDRESS($B$14,$X$2)&amp;":"&amp;ADDRESS($B$14,$X$2-1+BJ$8)),INDIRECT("rP!"&amp;ADDRESS(Prcsses!$B111,$X$2+$P$8-BJ$8)&amp;":"&amp;ADDRESS(Prcsses!$B111,$X$2-1+$P$8))))</f>
        <v>0</v>
      </c>
      <c r="BK41" s="5">
        <f ca="1">IF(BK$4="",0,SUMPRODUCT(INDIRECT(ADDRESS($B48,$X$2)&amp;":"&amp;ADDRESS($B48,$X$2-1+BK$8)),INDIRECT(ADDRESS($B$14,$X$2)&amp;":"&amp;ADDRESS($B$14,$X$2-1+BK$8)),INDIRECT("rP!"&amp;ADDRESS(Prcsses!$B111,$X$2+$P$8-BK$8)&amp;":"&amp;ADDRESS(Prcsses!$B111,$X$2-1+$P$8))))</f>
        <v>0</v>
      </c>
      <c r="BL41" s="5">
        <f ca="1">IF(BL$4="",0,SUMPRODUCT(INDIRECT(ADDRESS($B48,$X$2)&amp;":"&amp;ADDRESS($B48,$X$2-1+BL$8)),INDIRECT(ADDRESS($B$14,$X$2)&amp;":"&amp;ADDRESS($B$14,$X$2-1+BL$8)),INDIRECT("rP!"&amp;ADDRESS(Prcsses!$B111,$X$2+$P$8-BL$8)&amp;":"&amp;ADDRESS(Prcsses!$B111,$X$2-1+$P$8))))</f>
        <v>1112978.2260114204</v>
      </c>
      <c r="BM41" s="5">
        <f ca="1">IF(BM$4="",0,SUMPRODUCT(INDIRECT(ADDRESS($B48,$X$2)&amp;":"&amp;ADDRESS($B48,$X$2-1+BM$8)),INDIRECT(ADDRESS($B$14,$X$2)&amp;":"&amp;ADDRESS($B$14,$X$2-1+BM$8)),INDIRECT("rP!"&amp;ADDRESS(Prcsses!$B111,$X$2+$P$8-BM$8)&amp;":"&amp;ADDRESS(Prcsses!$B111,$X$2-1+$P$8))))</f>
        <v>0</v>
      </c>
      <c r="BN41" s="5">
        <f ca="1">IF(BN$4="",0,SUMPRODUCT(INDIRECT(ADDRESS($B48,$X$2)&amp;":"&amp;ADDRESS($B48,$X$2-1+BN$8)),INDIRECT(ADDRESS($B$14,$X$2)&amp;":"&amp;ADDRESS($B$14,$X$2-1+BN$8)),INDIRECT("rP!"&amp;ADDRESS(Prcsses!$B111,$X$2+$P$8-BN$8)&amp;":"&amp;ADDRESS(Prcsses!$B111,$X$2-1+$P$8))))</f>
        <v>0</v>
      </c>
      <c r="BO41" s="5">
        <f ca="1">IF(BO$4="",0,SUMPRODUCT(INDIRECT(ADDRESS($B48,$X$2)&amp;":"&amp;ADDRESS($B48,$X$2-1+BO$8)),INDIRECT(ADDRESS($B$14,$X$2)&amp;":"&amp;ADDRESS($B$14,$X$2-1+BO$8)),INDIRECT("rP!"&amp;ADDRESS(Prcsses!$B111,$X$2+$P$8-BO$8)&amp;":"&amp;ADDRESS(Prcsses!$B111,$X$2-1+$P$8))))</f>
        <v>0</v>
      </c>
      <c r="BP41" s="5">
        <f ca="1">IF(BP$4="",0,SUMPRODUCT(INDIRECT(ADDRESS($B48,$X$2)&amp;":"&amp;ADDRESS($B48,$X$2-1+BP$8)),INDIRECT(ADDRESS($B$14,$X$2)&amp;":"&amp;ADDRESS($B$14,$X$2-1+BP$8)),INDIRECT("rP!"&amp;ADDRESS(Prcsses!$B111,$X$2+$P$8-BP$8)&amp;":"&amp;ADDRESS(Prcsses!$B111,$X$2-1+$P$8))))</f>
        <v>0</v>
      </c>
      <c r="BQ41" s="5">
        <f ca="1">IF(BQ$4="",0,SUMPRODUCT(INDIRECT(ADDRESS($B48,$X$2)&amp;":"&amp;ADDRESS($B48,$X$2-1+BQ$8)),INDIRECT(ADDRESS($B$14,$X$2)&amp;":"&amp;ADDRESS($B$14,$X$2-1+BQ$8)),INDIRECT("rP!"&amp;ADDRESS(Prcsses!$B111,$X$2+$P$8-BQ$8)&amp;":"&amp;ADDRESS(Prcsses!$B111,$X$2-1+$P$8))))</f>
        <v>0</v>
      </c>
      <c r="BR41" s="5">
        <f ca="1">IF(BR$4="",0,SUMPRODUCT(INDIRECT(ADDRESS($B48,$X$2)&amp;":"&amp;ADDRESS($B48,$X$2-1+BR$8)),INDIRECT(ADDRESS($B$14,$X$2)&amp;":"&amp;ADDRESS($B$14,$X$2-1+BR$8)),INDIRECT("rP!"&amp;ADDRESS(Prcsses!$B111,$X$2+$P$8-BR$8)&amp;":"&amp;ADDRESS(Prcsses!$B111,$X$2-1+$P$8))))</f>
        <v>0</v>
      </c>
      <c r="BS41" s="5">
        <f ca="1">IF(BS$4="",0,SUMPRODUCT(INDIRECT(ADDRESS($B48,$X$2)&amp;":"&amp;ADDRESS($B48,$X$2-1+BS$8)),INDIRECT(ADDRESS($B$14,$X$2)&amp;":"&amp;ADDRESS($B$14,$X$2-1+BS$8)),INDIRECT("rP!"&amp;ADDRESS(Prcsses!$B111,$X$2+$P$8-BS$8)&amp;":"&amp;ADDRESS(Prcsses!$B111,$X$2-1+$P$8))))</f>
        <v>0</v>
      </c>
      <c r="BT41" s="5">
        <f ca="1">IF(BT$4="",0,SUMPRODUCT(INDIRECT(ADDRESS($B48,$X$2)&amp;":"&amp;ADDRESS($B48,$X$2-1+BT$8)),INDIRECT(ADDRESS($B$14,$X$2)&amp;":"&amp;ADDRESS($B$14,$X$2-1+BT$8)),INDIRECT("rP!"&amp;ADDRESS(Prcsses!$B111,$X$2+$P$8-BT$8)&amp;":"&amp;ADDRESS(Prcsses!$B111,$X$2-1+$P$8))))</f>
        <v>0</v>
      </c>
      <c r="BU41" s="5">
        <f ca="1">IF(BU$4="",0,SUMPRODUCT(INDIRECT(ADDRESS($B48,$X$2)&amp;":"&amp;ADDRESS($B48,$X$2-1+BU$8)),INDIRECT(ADDRESS($B$14,$X$2)&amp;":"&amp;ADDRESS($B$14,$X$2-1+BU$8)),INDIRECT("rP!"&amp;ADDRESS(Prcsses!$B111,$X$2+$P$8-BU$8)&amp;":"&amp;ADDRESS(Prcsses!$B111,$X$2-1+$P$8))))</f>
        <v>0</v>
      </c>
      <c r="BV41" s="5">
        <f ca="1">IF(BV$4="",0,SUMPRODUCT(INDIRECT(ADDRESS($B48,$X$2)&amp;":"&amp;ADDRESS($B48,$X$2-1+BV$8)),INDIRECT(ADDRESS($B$14,$X$2)&amp;":"&amp;ADDRESS($B$14,$X$2-1+BV$8)),INDIRECT("rP!"&amp;ADDRESS(Prcsses!$B111,$X$2+$P$8-BV$8)&amp;":"&amp;ADDRESS(Prcsses!$B111,$X$2-1+$P$8))))</f>
        <v>1153406.0470930592</v>
      </c>
      <c r="BW41" s="5">
        <f ca="1">IF(BW$4="",0,SUMPRODUCT(INDIRECT(ADDRESS($B48,$X$2)&amp;":"&amp;ADDRESS($B48,$X$2-1+BW$8)),INDIRECT(ADDRESS($B$14,$X$2)&amp;":"&amp;ADDRESS($B$14,$X$2-1+BW$8)),INDIRECT("rP!"&amp;ADDRESS(Prcsses!$B111,$X$2+$P$8-BW$8)&amp;":"&amp;ADDRESS(Prcsses!$B111,$X$2-1+$P$8))))</f>
        <v>0</v>
      </c>
      <c r="BX41" s="5">
        <f ca="1">IF(BX$4="",0,SUMPRODUCT(INDIRECT(ADDRESS($B48,$X$2)&amp;":"&amp;ADDRESS($B48,$X$2-1+BX$8)),INDIRECT(ADDRESS($B$14,$X$2)&amp;":"&amp;ADDRESS($B$14,$X$2-1+BX$8)),INDIRECT("rP!"&amp;ADDRESS(Prcsses!$B111,$X$2+$P$8-BX$8)&amp;":"&amp;ADDRESS(Prcsses!$B111,$X$2-1+$P$8))))</f>
        <v>0</v>
      </c>
      <c r="BY41" s="5">
        <f ca="1">IF(BY$4="",0,SUMPRODUCT(INDIRECT(ADDRESS($B48,$X$2)&amp;":"&amp;ADDRESS($B48,$X$2-1+BY$8)),INDIRECT(ADDRESS($B$14,$X$2)&amp;":"&amp;ADDRESS($B$14,$X$2-1+BY$8)),INDIRECT("rP!"&amp;ADDRESS(Prcsses!$B111,$X$2+$P$8-BY$8)&amp;":"&amp;ADDRESS(Prcsses!$B111,$X$2-1+$P$8))))</f>
        <v>0</v>
      </c>
      <c r="BZ41" s="5">
        <f ca="1">IF(BZ$4="",0,SUMPRODUCT(INDIRECT(ADDRESS($B48,$X$2)&amp;":"&amp;ADDRESS($B48,$X$2-1+BZ$8)),INDIRECT(ADDRESS($B$14,$X$2)&amp;":"&amp;ADDRESS($B$14,$X$2-1+BZ$8)),INDIRECT("rP!"&amp;ADDRESS(Prcsses!$B111,$X$2+$P$8-BZ$8)&amp;":"&amp;ADDRESS(Prcsses!$B111,$X$2-1+$P$8))))</f>
        <v>0</v>
      </c>
      <c r="CA41" s="5">
        <f ca="1">IF(CA$4="",0,SUMPRODUCT(INDIRECT(ADDRESS($B48,$X$2)&amp;":"&amp;ADDRESS($B48,$X$2-1+CA$8)),INDIRECT(ADDRESS($B$14,$X$2)&amp;":"&amp;ADDRESS($B$14,$X$2-1+CA$8)),INDIRECT("rP!"&amp;ADDRESS(Prcsses!$B111,$X$2+$P$8-CA$8)&amp;":"&amp;ADDRESS(Prcsses!$B111,$X$2-1+$P$8))))</f>
        <v>0</v>
      </c>
      <c r="CB41" s="5">
        <f ca="1">IF(CB$4="",0,SUMPRODUCT(INDIRECT(ADDRESS($B48,$X$2)&amp;":"&amp;ADDRESS($B48,$X$2-1+CB$8)),INDIRECT(ADDRESS($B$14,$X$2)&amp;":"&amp;ADDRESS($B$14,$X$2-1+CB$8)),INDIRECT("rP!"&amp;ADDRESS(Prcsses!$B111,$X$2+$P$8-CB$8)&amp;":"&amp;ADDRESS(Prcsses!$B111,$X$2-1+$P$8))))</f>
        <v>0</v>
      </c>
      <c r="CC41" s="5">
        <f ca="1">IF(CC$4="",0,SUMPRODUCT(INDIRECT(ADDRESS($B48,$X$2)&amp;":"&amp;ADDRESS($B48,$X$2-1+CC$8)),INDIRECT(ADDRESS($B$14,$X$2)&amp;":"&amp;ADDRESS($B$14,$X$2-1+CC$8)),INDIRECT("rP!"&amp;ADDRESS(Prcsses!$B111,$X$2+$P$8-CC$8)&amp;":"&amp;ADDRESS(Prcsses!$B111,$X$2-1+$P$8))))</f>
        <v>0</v>
      </c>
      <c r="CD41" s="5">
        <f ca="1">IF(CD$4="",0,SUMPRODUCT(INDIRECT(ADDRESS($B48,$X$2)&amp;":"&amp;ADDRESS($B48,$X$2-1+CD$8)),INDIRECT(ADDRESS($B$14,$X$2)&amp;":"&amp;ADDRESS($B$14,$X$2-1+CD$8)),INDIRECT("rP!"&amp;ADDRESS(Prcsses!$B111,$X$2+$P$8-CD$8)&amp;":"&amp;ADDRESS(Prcsses!$B111,$X$2-1+$P$8))))</f>
        <v>0</v>
      </c>
      <c r="CE41" s="5">
        <f ca="1">IF(CE$4="",0,SUMPRODUCT(INDIRECT(ADDRESS($B48,$X$2)&amp;":"&amp;ADDRESS($B48,$X$2-1+CE$8)),INDIRECT(ADDRESS($B$14,$X$2)&amp;":"&amp;ADDRESS($B$14,$X$2-1+CE$8)),INDIRECT("rP!"&amp;ADDRESS(Prcsses!$B111,$X$2+$P$8-CE$8)&amp;":"&amp;ADDRESS(Prcsses!$B111,$X$2-1+$P$8))))</f>
        <v>0</v>
      </c>
      <c r="CF41" s="5">
        <f ca="1">IF(CF$4="",0,SUMPRODUCT(INDIRECT(ADDRESS($B48,$X$2)&amp;":"&amp;ADDRESS($B48,$X$2-1+CF$8)),INDIRECT(ADDRESS($B$14,$X$2)&amp;":"&amp;ADDRESS($B$14,$X$2-1+CF$8)),INDIRECT("rP!"&amp;ADDRESS(Prcsses!$B111,$X$2+$P$8-CF$8)&amp;":"&amp;ADDRESS(Prcsses!$B111,$X$2-1+$P$8))))</f>
        <v>0</v>
      </c>
    </row>
    <row r="42" spans="2:84" x14ac:dyDescent="0.3">
      <c r="B42" s="13">
        <f>ROW()</f>
        <v>42</v>
      </c>
      <c r="H42" s="1" t="str">
        <f t="shared" si="61"/>
        <v>Капитальные затраты</v>
      </c>
      <c r="I42" s="1" t="str">
        <f>$I$40</f>
        <v>Капзатраты на производственные мощности</v>
      </c>
      <c r="J42" s="1" t="str">
        <f>Prcsses!I112</f>
        <v>Строительно-монтажные работы</v>
      </c>
      <c r="M42" s="53" t="s">
        <v>18</v>
      </c>
      <c r="U42" s="5">
        <f t="shared" ca="1" si="62"/>
        <v>16243982.855622141</v>
      </c>
      <c r="X42" s="5">
        <f ca="1">IF(X$4="",0,SUMPRODUCT(INDIRECT(ADDRESS($B49,$X$2)&amp;":"&amp;ADDRESS($B49,$X$2-1+X$8)),INDIRECT(ADDRESS($B$14,$X$2)&amp;":"&amp;ADDRESS($B$14,$X$2-1+X$8)),INDIRECT("rP!"&amp;ADDRESS(Prcsses!$B112,$X$2+$P$8-X$8)&amp;":"&amp;ADDRESS(Prcsses!$B112,$X$2-1+$P$8))))</f>
        <v>1500000</v>
      </c>
      <c r="Y42" s="5">
        <f ca="1">IF(Y$4="",0,SUMPRODUCT(INDIRECT(ADDRESS($B49,$X$2)&amp;":"&amp;ADDRESS($B49,$X$2-1+Y$8)),INDIRECT(ADDRESS($B$14,$X$2)&amp;":"&amp;ADDRESS($B$14,$X$2-1+Y$8)),INDIRECT("rP!"&amp;ADDRESS(Prcsses!$B112,$X$2+$P$8-Y$8)&amp;":"&amp;ADDRESS(Prcsses!$B112,$X$2-1+$P$8))))</f>
        <v>1500000</v>
      </c>
      <c r="Z42" s="5">
        <f ca="1">IF(Z$4="",0,SUMPRODUCT(INDIRECT(ADDRESS($B49,$X$2)&amp;":"&amp;ADDRESS($B49,$X$2-1+Z$8)),INDIRECT(ADDRESS($B$14,$X$2)&amp;":"&amp;ADDRESS($B$14,$X$2-1+Z$8)),INDIRECT("rP!"&amp;ADDRESS(Prcsses!$B112,$X$2+$P$8-Z$8)&amp;":"&amp;ADDRESS(Prcsses!$B112,$X$2-1+$P$8))))</f>
        <v>0</v>
      </c>
      <c r="AA42" s="5">
        <f ca="1">IF(AA$4="",0,SUMPRODUCT(INDIRECT(ADDRESS($B49,$X$2)&amp;":"&amp;ADDRESS($B49,$X$2-1+AA$8)),INDIRECT(ADDRESS($B$14,$X$2)&amp;":"&amp;ADDRESS($B$14,$X$2-1+AA$8)),INDIRECT("rP!"&amp;ADDRESS(Prcsses!$B112,$X$2+$P$8-AA$8)&amp;":"&amp;ADDRESS(Prcsses!$B112,$X$2-1+$P$8))))</f>
        <v>0</v>
      </c>
      <c r="AB42" s="5">
        <f ca="1">IF(AB$4="",0,SUMPRODUCT(INDIRECT(ADDRESS($B49,$X$2)&amp;":"&amp;ADDRESS($B49,$X$2-1+AB$8)),INDIRECT(ADDRESS($B$14,$X$2)&amp;":"&amp;ADDRESS($B$14,$X$2-1+AB$8)),INDIRECT("rP!"&amp;ADDRESS(Prcsses!$B112,$X$2+$P$8-AB$8)&amp;":"&amp;ADDRESS(Prcsses!$B112,$X$2-1+$P$8))))</f>
        <v>0</v>
      </c>
      <c r="AC42" s="5">
        <f ca="1">IF(AC$4="",0,SUMPRODUCT(INDIRECT(ADDRESS($B49,$X$2)&amp;":"&amp;ADDRESS($B49,$X$2-1+AC$8)),INDIRECT(ADDRESS($B$14,$X$2)&amp;":"&amp;ADDRESS($B$14,$X$2-1+AC$8)),INDIRECT("rP!"&amp;ADDRESS(Prcsses!$B112,$X$2+$P$8-AC$8)&amp;":"&amp;ADDRESS(Prcsses!$B112,$X$2-1+$P$8))))</f>
        <v>0</v>
      </c>
      <c r="AD42" s="5">
        <f ca="1">IF(AD$4="",0,SUMPRODUCT(INDIRECT(ADDRESS($B49,$X$2)&amp;":"&amp;ADDRESS($B49,$X$2-1+AD$8)),INDIRECT(ADDRESS($B$14,$X$2)&amp;":"&amp;ADDRESS($B$14,$X$2-1+AD$8)),INDIRECT("rP!"&amp;ADDRESS(Prcsses!$B112,$X$2+$P$8-AD$8)&amp;":"&amp;ADDRESS(Prcsses!$B112,$X$2-1+$P$8))))</f>
        <v>0</v>
      </c>
      <c r="AE42" s="5">
        <f ca="1">IF(AE$4="",0,SUMPRODUCT(INDIRECT(ADDRESS($B49,$X$2)&amp;":"&amp;ADDRESS($B49,$X$2-1+AE$8)),INDIRECT(ADDRESS($B$14,$X$2)&amp;":"&amp;ADDRESS($B$14,$X$2-1+AE$8)),INDIRECT("rP!"&amp;ADDRESS(Prcsses!$B112,$X$2+$P$8-AE$8)&amp;":"&amp;ADDRESS(Prcsses!$B112,$X$2-1+$P$8))))</f>
        <v>0</v>
      </c>
      <c r="AF42" s="5">
        <f ca="1">IF(AF$4="",0,SUMPRODUCT(INDIRECT(ADDRESS($B49,$X$2)&amp;":"&amp;ADDRESS($B49,$X$2-1+AF$8)),INDIRECT(ADDRESS($B$14,$X$2)&amp;":"&amp;ADDRESS($B$14,$X$2-1+AF$8)),INDIRECT("rP!"&amp;ADDRESS(Prcsses!$B112,$X$2+$P$8-AF$8)&amp;":"&amp;ADDRESS(Prcsses!$B112,$X$2-1+$P$8))))</f>
        <v>0</v>
      </c>
      <c r="AG42" s="5">
        <f ca="1">IF(AG$4="",0,SUMPRODUCT(INDIRECT(ADDRESS($B49,$X$2)&amp;":"&amp;ADDRESS($B49,$X$2-1+AG$8)),INDIRECT(ADDRESS($B$14,$X$2)&amp;":"&amp;ADDRESS($B$14,$X$2-1+AG$8)),INDIRECT("rP!"&amp;ADDRESS(Prcsses!$B112,$X$2+$P$8-AG$8)&amp;":"&amp;ADDRESS(Prcsses!$B112,$X$2-1+$P$8))))</f>
        <v>0</v>
      </c>
      <c r="AH42" s="5">
        <f ca="1">IF(AH$4="",0,SUMPRODUCT(INDIRECT(ADDRESS($B49,$X$2)&amp;":"&amp;ADDRESS($B49,$X$2-1+AH$8)),INDIRECT(ADDRESS($B$14,$X$2)&amp;":"&amp;ADDRESS($B$14,$X$2-1+AH$8)),INDIRECT("rP!"&amp;ADDRESS(Prcsses!$B112,$X$2+$P$8-AH$8)&amp;":"&amp;ADDRESS(Prcsses!$B112,$X$2-1+$P$8))))</f>
        <v>0</v>
      </c>
      <c r="AI42" s="5">
        <f ca="1">IF(AI$4="",0,SUMPRODUCT(INDIRECT(ADDRESS($B49,$X$2)&amp;":"&amp;ADDRESS($B49,$X$2-1+AI$8)),INDIRECT(ADDRESS($B$14,$X$2)&amp;":"&amp;ADDRESS($B$14,$X$2-1+AI$8)),INDIRECT("rP!"&amp;ADDRESS(Prcsses!$B112,$X$2+$P$8-AI$8)&amp;":"&amp;ADDRESS(Prcsses!$B112,$X$2-1+$P$8))))</f>
        <v>0</v>
      </c>
      <c r="AJ42" s="5">
        <f ca="1">IF(AJ$4="",0,SUMPRODUCT(INDIRECT(ADDRESS($B49,$X$2)&amp;":"&amp;ADDRESS($B49,$X$2-1+AJ$8)),INDIRECT(ADDRESS($B$14,$X$2)&amp;":"&amp;ADDRESS($B$14,$X$2-1+AJ$8)),INDIRECT("rP!"&amp;ADDRESS(Prcsses!$B112,$X$2+$P$8-AJ$8)&amp;":"&amp;ADDRESS(Prcsses!$B112,$X$2-1+$P$8))))</f>
        <v>0</v>
      </c>
      <c r="AK42" s="5">
        <f ca="1">IF(AK$4="",0,SUMPRODUCT(INDIRECT(ADDRESS($B49,$X$2)&amp;":"&amp;ADDRESS($B49,$X$2-1+AK$8)),INDIRECT(ADDRESS($B$14,$X$2)&amp;":"&amp;ADDRESS($B$14,$X$2-1+AK$8)),INDIRECT("rP!"&amp;ADDRESS(Prcsses!$B112,$X$2+$P$8-AK$8)&amp;":"&amp;ADDRESS(Prcsses!$B112,$X$2-1+$P$8))))</f>
        <v>0</v>
      </c>
      <c r="AL42" s="5">
        <f ca="1">IF(AL$4="",0,SUMPRODUCT(INDIRECT(ADDRESS($B49,$X$2)&amp;":"&amp;ADDRESS($B49,$X$2-1+AL$8)),INDIRECT(ADDRESS($B$14,$X$2)&amp;":"&amp;ADDRESS($B$14,$X$2-1+AL$8)),INDIRECT("rP!"&amp;ADDRESS(Prcsses!$B112,$X$2+$P$8-AL$8)&amp;":"&amp;ADDRESS(Prcsses!$B112,$X$2-1+$P$8))))</f>
        <v>0</v>
      </c>
      <c r="AM42" s="5">
        <f ca="1">IF(AM$4="",0,SUMPRODUCT(INDIRECT(ADDRESS($B49,$X$2)&amp;":"&amp;ADDRESS($B49,$X$2-1+AM$8)),INDIRECT(ADDRESS($B$14,$X$2)&amp;":"&amp;ADDRESS($B$14,$X$2-1+AM$8)),INDIRECT("rP!"&amp;ADDRESS(Prcsses!$B112,$X$2+$P$8-AM$8)&amp;":"&amp;ADDRESS(Prcsses!$B112,$X$2-1+$P$8))))</f>
        <v>0</v>
      </c>
      <c r="AN42" s="5">
        <f ca="1">IF(AN$4="",0,SUMPRODUCT(INDIRECT(ADDRESS($B49,$X$2)&amp;":"&amp;ADDRESS($B49,$X$2-1+AN$8)),INDIRECT(ADDRESS($B$14,$X$2)&amp;":"&amp;ADDRESS($B$14,$X$2-1+AN$8)),INDIRECT("rP!"&amp;ADDRESS(Prcsses!$B112,$X$2+$P$8-AN$8)&amp;":"&amp;ADDRESS(Prcsses!$B112,$X$2-1+$P$8))))</f>
        <v>0</v>
      </c>
      <c r="AO42" s="5">
        <f ca="1">IF(AO$4="",0,SUMPRODUCT(INDIRECT(ADDRESS($B49,$X$2)&amp;":"&amp;ADDRESS($B49,$X$2-1+AO$8)),INDIRECT(ADDRESS($B$14,$X$2)&amp;":"&amp;ADDRESS($B$14,$X$2-1+AO$8)),INDIRECT("rP!"&amp;ADDRESS(Prcsses!$B112,$X$2+$P$8-AO$8)&amp;":"&amp;ADDRESS(Prcsses!$B112,$X$2-1+$P$8))))</f>
        <v>0</v>
      </c>
      <c r="AP42" s="5">
        <f ca="1">IF(AP$4="",0,SUMPRODUCT(INDIRECT(ADDRESS($B49,$X$2)&amp;":"&amp;ADDRESS($B49,$X$2-1+AP$8)),INDIRECT(ADDRESS($B$14,$X$2)&amp;":"&amp;ADDRESS($B$14,$X$2-1+AP$8)),INDIRECT("rP!"&amp;ADDRESS(Prcsses!$B112,$X$2+$P$8-AP$8)&amp;":"&amp;ADDRESS(Prcsses!$B112,$X$2-1+$P$8))))</f>
        <v>0</v>
      </c>
      <c r="AQ42" s="5">
        <f ca="1">IF(AQ$4="",0,SUMPRODUCT(INDIRECT(ADDRESS($B49,$X$2)&amp;":"&amp;ADDRESS($B49,$X$2-1+AQ$8)),INDIRECT(ADDRESS($B$14,$X$2)&amp;":"&amp;ADDRESS($B$14,$X$2-1+AQ$8)),INDIRECT("rP!"&amp;ADDRESS(Prcsses!$B112,$X$2+$P$8-AQ$8)&amp;":"&amp;ADDRESS(Prcsses!$B112,$X$2-1+$P$8))))</f>
        <v>0</v>
      </c>
      <c r="AR42" s="5">
        <f ca="1">IF(AR$4="",0,SUMPRODUCT(INDIRECT(ADDRESS($B49,$X$2)&amp;":"&amp;ADDRESS($B49,$X$2-1+AR$8)),INDIRECT(ADDRESS($B$14,$X$2)&amp;":"&amp;ADDRESS($B$14,$X$2-1+AR$8)),INDIRECT("rP!"&amp;ADDRESS(Prcsses!$B112,$X$2+$P$8-AR$8)&amp;":"&amp;ADDRESS(Prcsses!$B112,$X$2-1+$P$8))))</f>
        <v>1582466.7480000001</v>
      </c>
      <c r="AS42" s="5">
        <f ca="1">IF(AS$4="",0,SUMPRODUCT(INDIRECT(ADDRESS($B49,$X$2)&amp;":"&amp;ADDRESS($B49,$X$2-1+AS$8)),INDIRECT(ADDRESS($B$14,$X$2)&amp;":"&amp;ADDRESS($B$14,$X$2-1+AS$8)),INDIRECT("rP!"&amp;ADDRESS(Prcsses!$B112,$X$2+$P$8-AS$8)&amp;":"&amp;ADDRESS(Prcsses!$B112,$X$2-1+$P$8))))</f>
        <v>1582466.7480000001</v>
      </c>
      <c r="AT42" s="5">
        <f ca="1">IF(AT$4="",0,SUMPRODUCT(INDIRECT(ADDRESS($B49,$X$2)&amp;":"&amp;ADDRESS($B49,$X$2-1+AT$8)),INDIRECT(ADDRESS($B$14,$X$2)&amp;":"&amp;ADDRESS($B$14,$X$2-1+AT$8)),INDIRECT("rP!"&amp;ADDRESS(Prcsses!$B112,$X$2+$P$8-AT$8)&amp;":"&amp;ADDRESS(Prcsses!$B112,$X$2-1+$P$8))))</f>
        <v>0</v>
      </c>
      <c r="AU42" s="5">
        <f ca="1">IF(AU$4="",0,SUMPRODUCT(INDIRECT(ADDRESS($B49,$X$2)&amp;":"&amp;ADDRESS($B49,$X$2-1+AU$8)),INDIRECT(ADDRESS($B$14,$X$2)&amp;":"&amp;ADDRESS($B$14,$X$2-1+AU$8)),INDIRECT("rP!"&amp;ADDRESS(Prcsses!$B112,$X$2+$P$8-AU$8)&amp;":"&amp;ADDRESS(Prcsses!$B112,$X$2-1+$P$8))))</f>
        <v>0</v>
      </c>
      <c r="AV42" s="5">
        <f ca="1">IF(AV$4="",0,SUMPRODUCT(INDIRECT(ADDRESS($B49,$X$2)&amp;":"&amp;ADDRESS($B49,$X$2-1+AV$8)),INDIRECT(ADDRESS($B$14,$X$2)&amp;":"&amp;ADDRESS($B$14,$X$2-1+AV$8)),INDIRECT("rP!"&amp;ADDRESS(Prcsses!$B112,$X$2+$P$8-AV$8)&amp;":"&amp;ADDRESS(Prcsses!$B112,$X$2-1+$P$8))))</f>
        <v>0</v>
      </c>
      <c r="AW42" s="5">
        <f ca="1">IF(AW$4="",0,SUMPRODUCT(INDIRECT(ADDRESS($B49,$X$2)&amp;":"&amp;ADDRESS($B49,$X$2-1+AW$8)),INDIRECT(ADDRESS($B$14,$X$2)&amp;":"&amp;ADDRESS($B$14,$X$2-1+AW$8)),INDIRECT("rP!"&amp;ADDRESS(Prcsses!$B112,$X$2+$P$8-AW$8)&amp;":"&amp;ADDRESS(Prcsses!$B112,$X$2-1+$P$8))))</f>
        <v>0</v>
      </c>
      <c r="AX42" s="5">
        <f ca="1">IF(AX$4="",0,SUMPRODUCT(INDIRECT(ADDRESS($B49,$X$2)&amp;":"&amp;ADDRESS($B49,$X$2-1+AX$8)),INDIRECT(ADDRESS($B$14,$X$2)&amp;":"&amp;ADDRESS($B$14,$X$2-1+AX$8)),INDIRECT("rP!"&amp;ADDRESS(Prcsses!$B112,$X$2+$P$8-AX$8)&amp;":"&amp;ADDRESS(Prcsses!$B112,$X$2-1+$P$8))))</f>
        <v>0</v>
      </c>
      <c r="AY42" s="5">
        <f ca="1">IF(AY$4="",0,SUMPRODUCT(INDIRECT(ADDRESS($B49,$X$2)&amp;":"&amp;ADDRESS($B49,$X$2-1+AY$8)),INDIRECT(ADDRESS($B$14,$X$2)&amp;":"&amp;ADDRESS($B$14,$X$2-1+AY$8)),INDIRECT("rP!"&amp;ADDRESS(Prcsses!$B112,$X$2+$P$8-AY$8)&amp;":"&amp;ADDRESS(Prcsses!$B112,$X$2-1+$P$8))))</f>
        <v>0</v>
      </c>
      <c r="AZ42" s="5">
        <f ca="1">IF(AZ$4="",0,SUMPRODUCT(INDIRECT(ADDRESS($B49,$X$2)&amp;":"&amp;ADDRESS($B49,$X$2-1+AZ$8)),INDIRECT(ADDRESS($B$14,$X$2)&amp;":"&amp;ADDRESS($B$14,$X$2-1+AZ$8)),INDIRECT("rP!"&amp;ADDRESS(Prcsses!$B112,$X$2+$P$8-AZ$8)&amp;":"&amp;ADDRESS(Prcsses!$B112,$X$2-1+$P$8))))</f>
        <v>0</v>
      </c>
      <c r="BA42" s="5">
        <f ca="1">IF(BA$4="",0,SUMPRODUCT(INDIRECT(ADDRESS($B49,$X$2)&amp;":"&amp;ADDRESS($B49,$X$2-1+BA$8)),INDIRECT(ADDRESS($B$14,$X$2)&amp;":"&amp;ADDRESS($B$14,$X$2-1+BA$8)),INDIRECT("rP!"&amp;ADDRESS(Prcsses!$B112,$X$2+$P$8-BA$8)&amp;":"&amp;ADDRESS(Prcsses!$B112,$X$2-1+$P$8))))</f>
        <v>0</v>
      </c>
      <c r="BB42" s="5">
        <f ca="1">IF(BB$4="",0,SUMPRODUCT(INDIRECT(ADDRESS($B49,$X$2)&amp;":"&amp;ADDRESS($B49,$X$2-1+BB$8)),INDIRECT(ADDRESS($B$14,$X$2)&amp;":"&amp;ADDRESS($B$14,$X$2-1+BB$8)),INDIRECT("rP!"&amp;ADDRESS(Prcsses!$B112,$X$2+$P$8-BB$8)&amp;":"&amp;ADDRESS(Prcsses!$B112,$X$2-1+$P$8))))</f>
        <v>1639948.2701543523</v>
      </c>
      <c r="BC42" s="5">
        <f ca="1">IF(BC$4="",0,SUMPRODUCT(INDIRECT(ADDRESS($B49,$X$2)&amp;":"&amp;ADDRESS($B49,$X$2-1+BC$8)),INDIRECT(ADDRESS($B$14,$X$2)&amp;":"&amp;ADDRESS($B$14,$X$2-1+BC$8)),INDIRECT("rP!"&amp;ADDRESS(Prcsses!$B112,$X$2+$P$8-BC$8)&amp;":"&amp;ADDRESS(Prcsses!$B112,$X$2-1+$P$8))))</f>
        <v>1639948.2701543523</v>
      </c>
      <c r="BD42" s="5">
        <f ca="1">IF(BD$4="",0,SUMPRODUCT(INDIRECT(ADDRESS($B49,$X$2)&amp;":"&amp;ADDRESS($B49,$X$2-1+BD$8)),INDIRECT(ADDRESS($B$14,$X$2)&amp;":"&amp;ADDRESS($B$14,$X$2-1+BD$8)),INDIRECT("rP!"&amp;ADDRESS(Prcsses!$B112,$X$2+$P$8-BD$8)&amp;":"&amp;ADDRESS(Prcsses!$B112,$X$2-1+$P$8))))</f>
        <v>0</v>
      </c>
      <c r="BE42" s="5">
        <f ca="1">IF(BE$4="",0,SUMPRODUCT(INDIRECT(ADDRESS($B49,$X$2)&amp;":"&amp;ADDRESS($B49,$X$2-1+BE$8)),INDIRECT(ADDRESS($B$14,$X$2)&amp;":"&amp;ADDRESS($B$14,$X$2-1+BE$8)),INDIRECT("rP!"&amp;ADDRESS(Prcsses!$B112,$X$2+$P$8-BE$8)&amp;":"&amp;ADDRESS(Prcsses!$B112,$X$2-1+$P$8))))</f>
        <v>0</v>
      </c>
      <c r="BF42" s="5">
        <f ca="1">IF(BF$4="",0,SUMPRODUCT(INDIRECT(ADDRESS($B49,$X$2)&amp;":"&amp;ADDRESS($B49,$X$2-1+BF$8)),INDIRECT(ADDRESS($B$14,$X$2)&amp;":"&amp;ADDRESS($B$14,$X$2-1+BF$8)),INDIRECT("rP!"&amp;ADDRESS(Prcsses!$B112,$X$2+$P$8-BF$8)&amp;":"&amp;ADDRESS(Prcsses!$B112,$X$2-1+$P$8))))</f>
        <v>0</v>
      </c>
      <c r="BG42" s="5">
        <f ca="1">IF(BG$4="",0,SUMPRODUCT(INDIRECT(ADDRESS($B49,$X$2)&amp;":"&amp;ADDRESS($B49,$X$2-1+BG$8)),INDIRECT(ADDRESS($B$14,$X$2)&amp;":"&amp;ADDRESS($B$14,$X$2-1+BG$8)),INDIRECT("rP!"&amp;ADDRESS(Prcsses!$B112,$X$2+$P$8-BG$8)&amp;":"&amp;ADDRESS(Prcsses!$B112,$X$2-1+$P$8))))</f>
        <v>0</v>
      </c>
      <c r="BH42" s="5">
        <f ca="1">IF(BH$4="",0,SUMPRODUCT(INDIRECT(ADDRESS($B49,$X$2)&amp;":"&amp;ADDRESS($B49,$X$2-1+BH$8)),INDIRECT(ADDRESS($B$14,$X$2)&amp;":"&amp;ADDRESS($B$14,$X$2-1+BH$8)),INDIRECT("rP!"&amp;ADDRESS(Prcsses!$B112,$X$2+$P$8-BH$8)&amp;":"&amp;ADDRESS(Prcsses!$B112,$X$2-1+$P$8))))</f>
        <v>0</v>
      </c>
      <c r="BI42" s="5">
        <f ca="1">IF(BI$4="",0,SUMPRODUCT(INDIRECT(ADDRESS($B49,$X$2)&amp;":"&amp;ADDRESS($B49,$X$2-1+BI$8)),INDIRECT(ADDRESS($B$14,$X$2)&amp;":"&amp;ADDRESS($B$14,$X$2-1+BI$8)),INDIRECT("rP!"&amp;ADDRESS(Prcsses!$B112,$X$2+$P$8-BI$8)&amp;":"&amp;ADDRESS(Prcsses!$B112,$X$2-1+$P$8))))</f>
        <v>0</v>
      </c>
      <c r="BJ42" s="5">
        <f ca="1">IF(BJ$4="",0,SUMPRODUCT(INDIRECT(ADDRESS($B49,$X$2)&amp;":"&amp;ADDRESS($B49,$X$2-1+BJ$8)),INDIRECT(ADDRESS($B$14,$X$2)&amp;":"&amp;ADDRESS($B$14,$X$2-1+BJ$8)),INDIRECT("rP!"&amp;ADDRESS(Prcsses!$B112,$X$2+$P$8-BJ$8)&amp;":"&amp;ADDRESS(Prcsses!$B112,$X$2-1+$P$8))))</f>
        <v>0</v>
      </c>
      <c r="BK42" s="5">
        <f ca="1">IF(BK$4="",0,SUMPRODUCT(INDIRECT(ADDRESS($B49,$X$2)&amp;":"&amp;ADDRESS($B49,$X$2-1+BK$8)),INDIRECT(ADDRESS($B$14,$X$2)&amp;":"&amp;ADDRESS($B$14,$X$2-1+BK$8)),INDIRECT("rP!"&amp;ADDRESS(Prcsses!$B112,$X$2+$P$8-BK$8)&amp;":"&amp;ADDRESS(Prcsses!$B112,$X$2-1+$P$8))))</f>
        <v>0</v>
      </c>
      <c r="BL42" s="5">
        <f ca="1">IF(BL$4="",0,SUMPRODUCT(INDIRECT(ADDRESS($B49,$X$2)&amp;":"&amp;ADDRESS($B49,$X$2-1+BL$8)),INDIRECT(ADDRESS($B$14,$X$2)&amp;":"&amp;ADDRESS($B$14,$X$2-1+BL$8)),INDIRECT("rP!"&amp;ADDRESS(Prcsses!$B112,$X$2+$P$8-BL$8)&amp;":"&amp;ADDRESS(Prcsses!$B112,$X$2-1+$P$8))))</f>
        <v>1669467.3390171304</v>
      </c>
      <c r="BM42" s="5">
        <f ca="1">IF(BM$4="",0,SUMPRODUCT(INDIRECT(ADDRESS($B49,$X$2)&amp;":"&amp;ADDRESS($B49,$X$2-1+BM$8)),INDIRECT(ADDRESS($B$14,$X$2)&amp;":"&amp;ADDRESS($B$14,$X$2-1+BM$8)),INDIRECT("rP!"&amp;ADDRESS(Prcsses!$B112,$X$2+$P$8-BM$8)&amp;":"&amp;ADDRESS(Prcsses!$B112,$X$2-1+$P$8))))</f>
        <v>1669467.3390171304</v>
      </c>
      <c r="BN42" s="5">
        <f ca="1">IF(BN$4="",0,SUMPRODUCT(INDIRECT(ADDRESS($B49,$X$2)&amp;":"&amp;ADDRESS($B49,$X$2-1+BN$8)),INDIRECT(ADDRESS($B$14,$X$2)&amp;":"&amp;ADDRESS($B$14,$X$2-1+BN$8)),INDIRECT("rP!"&amp;ADDRESS(Prcsses!$B112,$X$2+$P$8-BN$8)&amp;":"&amp;ADDRESS(Prcsses!$B112,$X$2-1+$P$8))))</f>
        <v>0</v>
      </c>
      <c r="BO42" s="5">
        <f ca="1">IF(BO$4="",0,SUMPRODUCT(INDIRECT(ADDRESS($B49,$X$2)&amp;":"&amp;ADDRESS($B49,$X$2-1+BO$8)),INDIRECT(ADDRESS($B$14,$X$2)&amp;":"&amp;ADDRESS($B$14,$X$2-1+BO$8)),INDIRECT("rP!"&amp;ADDRESS(Prcsses!$B112,$X$2+$P$8-BO$8)&amp;":"&amp;ADDRESS(Prcsses!$B112,$X$2-1+$P$8))))</f>
        <v>0</v>
      </c>
      <c r="BP42" s="5">
        <f ca="1">IF(BP$4="",0,SUMPRODUCT(INDIRECT(ADDRESS($B49,$X$2)&amp;":"&amp;ADDRESS($B49,$X$2-1+BP$8)),INDIRECT(ADDRESS($B$14,$X$2)&amp;":"&amp;ADDRESS($B$14,$X$2-1+BP$8)),INDIRECT("rP!"&amp;ADDRESS(Prcsses!$B112,$X$2+$P$8-BP$8)&amp;":"&amp;ADDRESS(Prcsses!$B112,$X$2-1+$P$8))))</f>
        <v>0</v>
      </c>
      <c r="BQ42" s="5">
        <f ca="1">IF(BQ$4="",0,SUMPRODUCT(INDIRECT(ADDRESS($B49,$X$2)&amp;":"&amp;ADDRESS($B49,$X$2-1+BQ$8)),INDIRECT(ADDRESS($B$14,$X$2)&amp;":"&amp;ADDRESS($B$14,$X$2-1+BQ$8)),INDIRECT("rP!"&amp;ADDRESS(Prcsses!$B112,$X$2+$P$8-BQ$8)&amp;":"&amp;ADDRESS(Prcsses!$B112,$X$2-1+$P$8))))</f>
        <v>0</v>
      </c>
      <c r="BR42" s="5">
        <f ca="1">IF(BR$4="",0,SUMPRODUCT(INDIRECT(ADDRESS($B49,$X$2)&amp;":"&amp;ADDRESS($B49,$X$2-1+BR$8)),INDIRECT(ADDRESS($B$14,$X$2)&amp;":"&amp;ADDRESS($B$14,$X$2-1+BR$8)),INDIRECT("rP!"&amp;ADDRESS(Prcsses!$B112,$X$2+$P$8-BR$8)&amp;":"&amp;ADDRESS(Prcsses!$B112,$X$2-1+$P$8))))</f>
        <v>0</v>
      </c>
      <c r="BS42" s="5">
        <f ca="1">IF(BS$4="",0,SUMPRODUCT(INDIRECT(ADDRESS($B49,$X$2)&amp;":"&amp;ADDRESS($B49,$X$2-1+BS$8)),INDIRECT(ADDRESS($B$14,$X$2)&amp;":"&amp;ADDRESS($B$14,$X$2-1+BS$8)),INDIRECT("rP!"&amp;ADDRESS(Prcsses!$B112,$X$2+$P$8-BS$8)&amp;":"&amp;ADDRESS(Prcsses!$B112,$X$2-1+$P$8))))</f>
        <v>0</v>
      </c>
      <c r="BT42" s="5">
        <f ca="1">IF(BT$4="",0,SUMPRODUCT(INDIRECT(ADDRESS($B49,$X$2)&amp;":"&amp;ADDRESS($B49,$X$2-1+BT$8)),INDIRECT(ADDRESS($B$14,$X$2)&amp;":"&amp;ADDRESS($B$14,$X$2-1+BT$8)),INDIRECT("rP!"&amp;ADDRESS(Prcsses!$B112,$X$2+$P$8-BT$8)&amp;":"&amp;ADDRESS(Prcsses!$B112,$X$2-1+$P$8))))</f>
        <v>0</v>
      </c>
      <c r="BU42" s="5">
        <f ca="1">IF(BU$4="",0,SUMPRODUCT(INDIRECT(ADDRESS($B49,$X$2)&amp;":"&amp;ADDRESS($B49,$X$2-1+BU$8)),INDIRECT(ADDRESS($B$14,$X$2)&amp;":"&amp;ADDRESS($B$14,$X$2-1+BU$8)),INDIRECT("rP!"&amp;ADDRESS(Prcsses!$B112,$X$2+$P$8-BU$8)&amp;":"&amp;ADDRESS(Prcsses!$B112,$X$2-1+$P$8))))</f>
        <v>0</v>
      </c>
      <c r="BV42" s="5">
        <f ca="1">IF(BV$4="",0,SUMPRODUCT(INDIRECT(ADDRESS($B49,$X$2)&amp;":"&amp;ADDRESS($B49,$X$2-1+BV$8)),INDIRECT(ADDRESS($B$14,$X$2)&amp;":"&amp;ADDRESS($B$14,$X$2-1+BV$8)),INDIRECT("rP!"&amp;ADDRESS(Prcsses!$B112,$X$2+$P$8-BV$8)&amp;":"&amp;ADDRESS(Prcsses!$B112,$X$2-1+$P$8))))</f>
        <v>1730109.0706395886</v>
      </c>
      <c r="BW42" s="5">
        <f ca="1">IF(BW$4="",0,SUMPRODUCT(INDIRECT(ADDRESS($B49,$X$2)&amp;":"&amp;ADDRESS($B49,$X$2-1+BW$8)),INDIRECT(ADDRESS($B$14,$X$2)&amp;":"&amp;ADDRESS($B$14,$X$2-1+BW$8)),INDIRECT("rP!"&amp;ADDRESS(Prcsses!$B112,$X$2+$P$8-BW$8)&amp;":"&amp;ADDRESS(Prcsses!$B112,$X$2-1+$P$8))))</f>
        <v>1730109.0706395886</v>
      </c>
      <c r="BX42" s="5">
        <f ca="1">IF(BX$4="",0,SUMPRODUCT(INDIRECT(ADDRESS($B49,$X$2)&amp;":"&amp;ADDRESS($B49,$X$2-1+BX$8)),INDIRECT(ADDRESS($B$14,$X$2)&amp;":"&amp;ADDRESS($B$14,$X$2-1+BX$8)),INDIRECT("rP!"&amp;ADDRESS(Prcsses!$B112,$X$2+$P$8-BX$8)&amp;":"&amp;ADDRESS(Prcsses!$B112,$X$2-1+$P$8))))</f>
        <v>0</v>
      </c>
      <c r="BY42" s="5">
        <f ca="1">IF(BY$4="",0,SUMPRODUCT(INDIRECT(ADDRESS($B49,$X$2)&amp;":"&amp;ADDRESS($B49,$X$2-1+BY$8)),INDIRECT(ADDRESS($B$14,$X$2)&amp;":"&amp;ADDRESS($B$14,$X$2-1+BY$8)),INDIRECT("rP!"&amp;ADDRESS(Prcsses!$B112,$X$2+$P$8-BY$8)&amp;":"&amp;ADDRESS(Prcsses!$B112,$X$2-1+$P$8))))</f>
        <v>0</v>
      </c>
      <c r="BZ42" s="5">
        <f ca="1">IF(BZ$4="",0,SUMPRODUCT(INDIRECT(ADDRESS($B49,$X$2)&amp;":"&amp;ADDRESS($B49,$X$2-1+BZ$8)),INDIRECT(ADDRESS($B$14,$X$2)&amp;":"&amp;ADDRESS($B$14,$X$2-1+BZ$8)),INDIRECT("rP!"&amp;ADDRESS(Prcsses!$B112,$X$2+$P$8-BZ$8)&amp;":"&amp;ADDRESS(Prcsses!$B112,$X$2-1+$P$8))))</f>
        <v>0</v>
      </c>
      <c r="CA42" s="5">
        <f ca="1">IF(CA$4="",0,SUMPRODUCT(INDIRECT(ADDRESS($B49,$X$2)&amp;":"&amp;ADDRESS($B49,$X$2-1+CA$8)),INDIRECT(ADDRESS($B$14,$X$2)&amp;":"&amp;ADDRESS($B$14,$X$2-1+CA$8)),INDIRECT("rP!"&amp;ADDRESS(Prcsses!$B112,$X$2+$P$8-CA$8)&amp;":"&amp;ADDRESS(Prcsses!$B112,$X$2-1+$P$8))))</f>
        <v>0</v>
      </c>
      <c r="CB42" s="5">
        <f ca="1">IF(CB$4="",0,SUMPRODUCT(INDIRECT(ADDRESS($B49,$X$2)&amp;":"&amp;ADDRESS($B49,$X$2-1+CB$8)),INDIRECT(ADDRESS($B$14,$X$2)&amp;":"&amp;ADDRESS($B$14,$X$2-1+CB$8)),INDIRECT("rP!"&amp;ADDRESS(Prcsses!$B112,$X$2+$P$8-CB$8)&amp;":"&amp;ADDRESS(Prcsses!$B112,$X$2-1+$P$8))))</f>
        <v>0</v>
      </c>
      <c r="CC42" s="5">
        <f ca="1">IF(CC$4="",0,SUMPRODUCT(INDIRECT(ADDRESS($B49,$X$2)&amp;":"&amp;ADDRESS($B49,$X$2-1+CC$8)),INDIRECT(ADDRESS($B$14,$X$2)&amp;":"&amp;ADDRESS($B$14,$X$2-1+CC$8)),INDIRECT("rP!"&amp;ADDRESS(Prcsses!$B112,$X$2+$P$8-CC$8)&amp;":"&amp;ADDRESS(Prcsses!$B112,$X$2-1+$P$8))))</f>
        <v>0</v>
      </c>
      <c r="CD42" s="5">
        <f ca="1">IF(CD$4="",0,SUMPRODUCT(INDIRECT(ADDRESS($B49,$X$2)&amp;":"&amp;ADDRESS($B49,$X$2-1+CD$8)),INDIRECT(ADDRESS($B$14,$X$2)&amp;":"&amp;ADDRESS($B$14,$X$2-1+CD$8)),INDIRECT("rP!"&amp;ADDRESS(Prcsses!$B112,$X$2+$P$8-CD$8)&amp;":"&amp;ADDRESS(Prcsses!$B112,$X$2-1+$P$8))))</f>
        <v>0</v>
      </c>
      <c r="CE42" s="5">
        <f ca="1">IF(CE$4="",0,SUMPRODUCT(INDIRECT(ADDRESS($B49,$X$2)&amp;":"&amp;ADDRESS($B49,$X$2-1+CE$8)),INDIRECT(ADDRESS($B$14,$X$2)&amp;":"&amp;ADDRESS($B$14,$X$2-1+CE$8)),INDIRECT("rP!"&amp;ADDRESS(Prcsses!$B112,$X$2+$P$8-CE$8)&amp;":"&amp;ADDRESS(Prcsses!$B112,$X$2-1+$P$8))))</f>
        <v>0</v>
      </c>
      <c r="CF42" s="5">
        <f ca="1">IF(CF$4="",0,SUMPRODUCT(INDIRECT(ADDRESS($B49,$X$2)&amp;":"&amp;ADDRESS($B49,$X$2-1+CF$8)),INDIRECT(ADDRESS($B$14,$X$2)&amp;":"&amp;ADDRESS($B$14,$X$2-1+CF$8)),INDIRECT("rP!"&amp;ADDRESS(Prcsses!$B112,$X$2+$P$8-CF$8)&amp;":"&amp;ADDRESS(Prcsses!$B112,$X$2-1+$P$8))))</f>
        <v>0</v>
      </c>
    </row>
    <row r="43" spans="2:84" x14ac:dyDescent="0.3">
      <c r="B43" s="13">
        <f>ROW()</f>
        <v>43</v>
      </c>
      <c r="H43" s="1" t="str">
        <f t="shared" si="61"/>
        <v>Капитальные затраты</v>
      </c>
      <c r="I43" s="1" t="str">
        <f>$I$40</f>
        <v>Капзатраты на производственные мощности</v>
      </c>
      <c r="J43" s="1" t="str">
        <f>Prcsses!I113</f>
        <v>Оборудование</v>
      </c>
      <c r="M43" s="53" t="s">
        <v>18</v>
      </c>
      <c r="U43" s="5">
        <f t="shared" ca="1" si="62"/>
        <v>108293219.03748097</v>
      </c>
      <c r="X43" s="5">
        <f ca="1">IF(X$4="",0,SUMPRODUCT(INDIRECT(ADDRESS($B50,$X$2)&amp;":"&amp;ADDRESS($B50,$X$2-1+X$8)),INDIRECT(ADDRESS($B$14,$X$2)&amp;":"&amp;ADDRESS($B$14,$X$2-1+X$8)),INDIRECT("rP!"&amp;ADDRESS(Prcsses!$B113,$X$2+$P$8-X$8)&amp;":"&amp;ADDRESS(Prcsses!$B113,$X$2-1+$P$8))))</f>
        <v>0</v>
      </c>
      <c r="Y43" s="5">
        <f ca="1">IF(Y$4="",0,SUMPRODUCT(INDIRECT(ADDRESS($B50,$X$2)&amp;":"&amp;ADDRESS($B50,$X$2-1+Y$8)),INDIRECT(ADDRESS($B$14,$X$2)&amp;":"&amp;ADDRESS($B$14,$X$2-1+Y$8)),INDIRECT("rP!"&amp;ADDRESS(Prcsses!$B113,$X$2+$P$8-Y$8)&amp;":"&amp;ADDRESS(Prcsses!$B113,$X$2-1+$P$8))))</f>
        <v>10000000</v>
      </c>
      <c r="Z43" s="5">
        <f ca="1">IF(Z$4="",0,SUMPRODUCT(INDIRECT(ADDRESS($B50,$X$2)&amp;":"&amp;ADDRESS($B50,$X$2-1+Z$8)),INDIRECT(ADDRESS($B$14,$X$2)&amp;":"&amp;ADDRESS($B$14,$X$2-1+Z$8)),INDIRECT("rP!"&amp;ADDRESS(Prcsses!$B113,$X$2+$P$8-Z$8)&amp;":"&amp;ADDRESS(Prcsses!$B113,$X$2-1+$P$8))))</f>
        <v>10000000</v>
      </c>
      <c r="AA43" s="5">
        <f ca="1">IF(AA$4="",0,SUMPRODUCT(INDIRECT(ADDRESS($B50,$X$2)&amp;":"&amp;ADDRESS($B50,$X$2-1+AA$8)),INDIRECT(ADDRESS($B$14,$X$2)&amp;":"&amp;ADDRESS($B$14,$X$2-1+AA$8)),INDIRECT("rP!"&amp;ADDRESS(Prcsses!$B113,$X$2+$P$8-AA$8)&amp;":"&amp;ADDRESS(Prcsses!$B113,$X$2-1+$P$8))))</f>
        <v>0</v>
      </c>
      <c r="AB43" s="5">
        <f ca="1">IF(AB$4="",0,SUMPRODUCT(INDIRECT(ADDRESS($B50,$X$2)&amp;":"&amp;ADDRESS($B50,$X$2-1+AB$8)),INDIRECT(ADDRESS($B$14,$X$2)&amp;":"&amp;ADDRESS($B$14,$X$2-1+AB$8)),INDIRECT("rP!"&amp;ADDRESS(Prcsses!$B113,$X$2+$P$8-AB$8)&amp;":"&amp;ADDRESS(Prcsses!$B113,$X$2-1+$P$8))))</f>
        <v>0</v>
      </c>
      <c r="AC43" s="5">
        <f ca="1">IF(AC$4="",0,SUMPRODUCT(INDIRECT(ADDRESS($B50,$X$2)&amp;":"&amp;ADDRESS($B50,$X$2-1+AC$8)),INDIRECT(ADDRESS($B$14,$X$2)&amp;":"&amp;ADDRESS($B$14,$X$2-1+AC$8)),INDIRECT("rP!"&amp;ADDRESS(Prcsses!$B113,$X$2+$P$8-AC$8)&amp;":"&amp;ADDRESS(Prcsses!$B113,$X$2-1+$P$8))))</f>
        <v>0</v>
      </c>
      <c r="AD43" s="5">
        <f ca="1">IF(AD$4="",0,SUMPRODUCT(INDIRECT(ADDRESS($B50,$X$2)&amp;":"&amp;ADDRESS($B50,$X$2-1+AD$8)),INDIRECT(ADDRESS($B$14,$X$2)&amp;":"&amp;ADDRESS($B$14,$X$2-1+AD$8)),INDIRECT("rP!"&amp;ADDRESS(Prcsses!$B113,$X$2+$P$8-AD$8)&amp;":"&amp;ADDRESS(Prcsses!$B113,$X$2-1+$P$8))))</f>
        <v>0</v>
      </c>
      <c r="AE43" s="5">
        <f ca="1">IF(AE$4="",0,SUMPRODUCT(INDIRECT(ADDRESS($B50,$X$2)&amp;":"&amp;ADDRESS($B50,$X$2-1+AE$8)),INDIRECT(ADDRESS($B$14,$X$2)&amp;":"&amp;ADDRESS($B$14,$X$2-1+AE$8)),INDIRECT("rP!"&amp;ADDRESS(Prcsses!$B113,$X$2+$P$8-AE$8)&amp;":"&amp;ADDRESS(Prcsses!$B113,$X$2-1+$P$8))))</f>
        <v>0</v>
      </c>
      <c r="AF43" s="5">
        <f ca="1">IF(AF$4="",0,SUMPRODUCT(INDIRECT(ADDRESS($B50,$X$2)&amp;":"&amp;ADDRESS($B50,$X$2-1+AF$8)),INDIRECT(ADDRESS($B$14,$X$2)&amp;":"&amp;ADDRESS($B$14,$X$2-1+AF$8)),INDIRECT("rP!"&amp;ADDRESS(Prcsses!$B113,$X$2+$P$8-AF$8)&amp;":"&amp;ADDRESS(Prcsses!$B113,$X$2-1+$P$8))))</f>
        <v>0</v>
      </c>
      <c r="AG43" s="5">
        <f ca="1">IF(AG$4="",0,SUMPRODUCT(INDIRECT(ADDRESS($B50,$X$2)&amp;":"&amp;ADDRESS($B50,$X$2-1+AG$8)),INDIRECT(ADDRESS($B$14,$X$2)&amp;":"&amp;ADDRESS($B$14,$X$2-1+AG$8)),INDIRECT("rP!"&amp;ADDRESS(Prcsses!$B113,$X$2+$P$8-AG$8)&amp;":"&amp;ADDRESS(Prcsses!$B113,$X$2-1+$P$8))))</f>
        <v>0</v>
      </c>
      <c r="AH43" s="5">
        <f ca="1">IF(AH$4="",0,SUMPRODUCT(INDIRECT(ADDRESS($B50,$X$2)&amp;":"&amp;ADDRESS($B50,$X$2-1+AH$8)),INDIRECT(ADDRESS($B$14,$X$2)&amp;":"&amp;ADDRESS($B$14,$X$2-1+AH$8)),INDIRECT("rP!"&amp;ADDRESS(Prcsses!$B113,$X$2+$P$8-AH$8)&amp;":"&amp;ADDRESS(Prcsses!$B113,$X$2-1+$P$8))))</f>
        <v>0</v>
      </c>
      <c r="AI43" s="5">
        <f ca="1">IF(AI$4="",0,SUMPRODUCT(INDIRECT(ADDRESS($B50,$X$2)&amp;":"&amp;ADDRESS($B50,$X$2-1+AI$8)),INDIRECT(ADDRESS($B$14,$X$2)&amp;":"&amp;ADDRESS($B$14,$X$2-1+AI$8)),INDIRECT("rP!"&amp;ADDRESS(Prcsses!$B113,$X$2+$P$8-AI$8)&amp;":"&amp;ADDRESS(Prcsses!$B113,$X$2-1+$P$8))))</f>
        <v>0</v>
      </c>
      <c r="AJ43" s="5">
        <f ca="1">IF(AJ$4="",0,SUMPRODUCT(INDIRECT(ADDRESS($B50,$X$2)&amp;":"&amp;ADDRESS($B50,$X$2-1+AJ$8)),INDIRECT(ADDRESS($B$14,$X$2)&amp;":"&amp;ADDRESS($B$14,$X$2-1+AJ$8)),INDIRECT("rP!"&amp;ADDRESS(Prcsses!$B113,$X$2+$P$8-AJ$8)&amp;":"&amp;ADDRESS(Prcsses!$B113,$X$2-1+$P$8))))</f>
        <v>0</v>
      </c>
      <c r="AK43" s="5">
        <f ca="1">IF(AK$4="",0,SUMPRODUCT(INDIRECT(ADDRESS($B50,$X$2)&amp;":"&amp;ADDRESS($B50,$X$2-1+AK$8)),INDIRECT(ADDRESS($B$14,$X$2)&amp;":"&amp;ADDRESS($B$14,$X$2-1+AK$8)),INDIRECT("rP!"&amp;ADDRESS(Prcsses!$B113,$X$2+$P$8-AK$8)&amp;":"&amp;ADDRESS(Prcsses!$B113,$X$2-1+$P$8))))</f>
        <v>0</v>
      </c>
      <c r="AL43" s="5">
        <f ca="1">IF(AL$4="",0,SUMPRODUCT(INDIRECT(ADDRESS($B50,$X$2)&amp;":"&amp;ADDRESS($B50,$X$2-1+AL$8)),INDIRECT(ADDRESS($B$14,$X$2)&amp;":"&amp;ADDRESS($B$14,$X$2-1+AL$8)),INDIRECT("rP!"&amp;ADDRESS(Prcsses!$B113,$X$2+$P$8-AL$8)&amp;":"&amp;ADDRESS(Prcsses!$B113,$X$2-1+$P$8))))</f>
        <v>0</v>
      </c>
      <c r="AM43" s="5">
        <f ca="1">IF(AM$4="",0,SUMPRODUCT(INDIRECT(ADDRESS($B50,$X$2)&amp;":"&amp;ADDRESS($B50,$X$2-1+AM$8)),INDIRECT(ADDRESS($B$14,$X$2)&amp;":"&amp;ADDRESS($B$14,$X$2-1+AM$8)),INDIRECT("rP!"&amp;ADDRESS(Prcsses!$B113,$X$2+$P$8-AM$8)&amp;":"&amp;ADDRESS(Prcsses!$B113,$X$2-1+$P$8))))</f>
        <v>0</v>
      </c>
      <c r="AN43" s="5">
        <f ca="1">IF(AN$4="",0,SUMPRODUCT(INDIRECT(ADDRESS($B50,$X$2)&amp;":"&amp;ADDRESS($B50,$X$2-1+AN$8)),INDIRECT(ADDRESS($B$14,$X$2)&amp;":"&amp;ADDRESS($B$14,$X$2-1+AN$8)),INDIRECT("rP!"&amp;ADDRESS(Prcsses!$B113,$X$2+$P$8-AN$8)&amp;":"&amp;ADDRESS(Prcsses!$B113,$X$2-1+$P$8))))</f>
        <v>0</v>
      </c>
      <c r="AO43" s="5">
        <f ca="1">IF(AO$4="",0,SUMPRODUCT(INDIRECT(ADDRESS($B50,$X$2)&amp;":"&amp;ADDRESS($B50,$X$2-1+AO$8)),INDIRECT(ADDRESS($B$14,$X$2)&amp;":"&amp;ADDRESS($B$14,$X$2-1+AO$8)),INDIRECT("rP!"&amp;ADDRESS(Prcsses!$B113,$X$2+$P$8-AO$8)&amp;":"&amp;ADDRESS(Prcsses!$B113,$X$2-1+$P$8))))</f>
        <v>0</v>
      </c>
      <c r="AP43" s="5">
        <f ca="1">IF(AP$4="",0,SUMPRODUCT(INDIRECT(ADDRESS($B50,$X$2)&amp;":"&amp;ADDRESS($B50,$X$2-1+AP$8)),INDIRECT(ADDRESS($B$14,$X$2)&amp;":"&amp;ADDRESS($B$14,$X$2-1+AP$8)),INDIRECT("rP!"&amp;ADDRESS(Prcsses!$B113,$X$2+$P$8-AP$8)&amp;":"&amp;ADDRESS(Prcsses!$B113,$X$2-1+$P$8))))</f>
        <v>0</v>
      </c>
      <c r="AQ43" s="5">
        <f ca="1">IF(AQ$4="",0,SUMPRODUCT(INDIRECT(ADDRESS($B50,$X$2)&amp;":"&amp;ADDRESS($B50,$X$2-1+AQ$8)),INDIRECT(ADDRESS($B$14,$X$2)&amp;":"&amp;ADDRESS($B$14,$X$2-1+AQ$8)),INDIRECT("rP!"&amp;ADDRESS(Prcsses!$B113,$X$2+$P$8-AQ$8)&amp;":"&amp;ADDRESS(Prcsses!$B113,$X$2-1+$P$8))))</f>
        <v>0</v>
      </c>
      <c r="AR43" s="5">
        <f ca="1">IF(AR$4="",0,SUMPRODUCT(INDIRECT(ADDRESS($B50,$X$2)&amp;":"&amp;ADDRESS($B50,$X$2-1+AR$8)),INDIRECT(ADDRESS($B$14,$X$2)&amp;":"&amp;ADDRESS($B$14,$X$2-1+AR$8)),INDIRECT("rP!"&amp;ADDRESS(Prcsses!$B113,$X$2+$P$8-AR$8)&amp;":"&amp;ADDRESS(Prcsses!$B113,$X$2-1+$P$8))))</f>
        <v>0</v>
      </c>
      <c r="AS43" s="5">
        <f ca="1">IF(AS$4="",0,SUMPRODUCT(INDIRECT(ADDRESS($B50,$X$2)&amp;":"&amp;ADDRESS($B50,$X$2-1+AS$8)),INDIRECT(ADDRESS($B$14,$X$2)&amp;":"&amp;ADDRESS($B$14,$X$2-1+AS$8)),INDIRECT("rP!"&amp;ADDRESS(Prcsses!$B113,$X$2+$P$8-AS$8)&amp;":"&amp;ADDRESS(Prcsses!$B113,$X$2-1+$P$8))))</f>
        <v>10549778.32</v>
      </c>
      <c r="AT43" s="5">
        <f ca="1">IF(AT$4="",0,SUMPRODUCT(INDIRECT(ADDRESS($B50,$X$2)&amp;":"&amp;ADDRESS($B50,$X$2-1+AT$8)),INDIRECT(ADDRESS($B$14,$X$2)&amp;":"&amp;ADDRESS($B$14,$X$2-1+AT$8)),INDIRECT("rP!"&amp;ADDRESS(Prcsses!$B113,$X$2+$P$8-AT$8)&amp;":"&amp;ADDRESS(Prcsses!$B113,$X$2-1+$P$8))))</f>
        <v>10549778.32</v>
      </c>
      <c r="AU43" s="5">
        <f ca="1">IF(AU$4="",0,SUMPRODUCT(INDIRECT(ADDRESS($B50,$X$2)&amp;":"&amp;ADDRESS($B50,$X$2-1+AU$8)),INDIRECT(ADDRESS($B$14,$X$2)&amp;":"&amp;ADDRESS($B$14,$X$2-1+AU$8)),INDIRECT("rP!"&amp;ADDRESS(Prcsses!$B113,$X$2+$P$8-AU$8)&amp;":"&amp;ADDRESS(Prcsses!$B113,$X$2-1+$P$8))))</f>
        <v>0</v>
      </c>
      <c r="AV43" s="5">
        <f ca="1">IF(AV$4="",0,SUMPRODUCT(INDIRECT(ADDRESS($B50,$X$2)&amp;":"&amp;ADDRESS($B50,$X$2-1+AV$8)),INDIRECT(ADDRESS($B$14,$X$2)&amp;":"&amp;ADDRESS($B$14,$X$2-1+AV$8)),INDIRECT("rP!"&amp;ADDRESS(Prcsses!$B113,$X$2+$P$8-AV$8)&amp;":"&amp;ADDRESS(Prcsses!$B113,$X$2-1+$P$8))))</f>
        <v>0</v>
      </c>
      <c r="AW43" s="5">
        <f ca="1">IF(AW$4="",0,SUMPRODUCT(INDIRECT(ADDRESS($B50,$X$2)&amp;":"&amp;ADDRESS($B50,$X$2-1+AW$8)),INDIRECT(ADDRESS($B$14,$X$2)&amp;":"&amp;ADDRESS($B$14,$X$2-1+AW$8)),INDIRECT("rP!"&amp;ADDRESS(Prcsses!$B113,$X$2+$P$8-AW$8)&amp;":"&amp;ADDRESS(Prcsses!$B113,$X$2-1+$P$8))))</f>
        <v>0</v>
      </c>
      <c r="AX43" s="5">
        <f ca="1">IF(AX$4="",0,SUMPRODUCT(INDIRECT(ADDRESS($B50,$X$2)&amp;":"&amp;ADDRESS($B50,$X$2-1+AX$8)),INDIRECT(ADDRESS($B$14,$X$2)&amp;":"&amp;ADDRESS($B$14,$X$2-1+AX$8)),INDIRECT("rP!"&amp;ADDRESS(Prcsses!$B113,$X$2+$P$8-AX$8)&amp;":"&amp;ADDRESS(Prcsses!$B113,$X$2-1+$P$8))))</f>
        <v>0</v>
      </c>
      <c r="AY43" s="5">
        <f ca="1">IF(AY$4="",0,SUMPRODUCT(INDIRECT(ADDRESS($B50,$X$2)&amp;":"&amp;ADDRESS($B50,$X$2-1+AY$8)),INDIRECT(ADDRESS($B$14,$X$2)&amp;":"&amp;ADDRESS($B$14,$X$2-1+AY$8)),INDIRECT("rP!"&amp;ADDRESS(Prcsses!$B113,$X$2+$P$8-AY$8)&amp;":"&amp;ADDRESS(Prcsses!$B113,$X$2-1+$P$8))))</f>
        <v>0</v>
      </c>
      <c r="AZ43" s="5">
        <f ca="1">IF(AZ$4="",0,SUMPRODUCT(INDIRECT(ADDRESS($B50,$X$2)&amp;":"&amp;ADDRESS($B50,$X$2-1+AZ$8)),INDIRECT(ADDRESS($B$14,$X$2)&amp;":"&amp;ADDRESS($B$14,$X$2-1+AZ$8)),INDIRECT("rP!"&amp;ADDRESS(Prcsses!$B113,$X$2+$P$8-AZ$8)&amp;":"&amp;ADDRESS(Prcsses!$B113,$X$2-1+$P$8))))</f>
        <v>0</v>
      </c>
      <c r="BA43" s="5">
        <f ca="1">IF(BA$4="",0,SUMPRODUCT(INDIRECT(ADDRESS($B50,$X$2)&amp;":"&amp;ADDRESS($B50,$X$2-1+BA$8)),INDIRECT(ADDRESS($B$14,$X$2)&amp;":"&amp;ADDRESS($B$14,$X$2-1+BA$8)),INDIRECT("rP!"&amp;ADDRESS(Prcsses!$B113,$X$2+$P$8-BA$8)&amp;":"&amp;ADDRESS(Prcsses!$B113,$X$2-1+$P$8))))</f>
        <v>0</v>
      </c>
      <c r="BB43" s="5">
        <f ca="1">IF(BB$4="",0,SUMPRODUCT(INDIRECT(ADDRESS($B50,$X$2)&amp;":"&amp;ADDRESS($B50,$X$2-1+BB$8)),INDIRECT(ADDRESS($B$14,$X$2)&amp;":"&amp;ADDRESS($B$14,$X$2-1+BB$8)),INDIRECT("rP!"&amp;ADDRESS(Prcsses!$B113,$X$2+$P$8-BB$8)&amp;":"&amp;ADDRESS(Prcsses!$B113,$X$2-1+$P$8))))</f>
        <v>0</v>
      </c>
      <c r="BC43" s="5">
        <f ca="1">IF(BC$4="",0,SUMPRODUCT(INDIRECT(ADDRESS($B50,$X$2)&amp;":"&amp;ADDRESS($B50,$X$2-1+BC$8)),INDIRECT(ADDRESS($B$14,$X$2)&amp;":"&amp;ADDRESS($B$14,$X$2-1+BC$8)),INDIRECT("rP!"&amp;ADDRESS(Prcsses!$B113,$X$2+$P$8-BC$8)&amp;":"&amp;ADDRESS(Prcsses!$B113,$X$2-1+$P$8))))</f>
        <v>10932988.467695681</v>
      </c>
      <c r="BD43" s="5">
        <f ca="1">IF(BD$4="",0,SUMPRODUCT(INDIRECT(ADDRESS($B50,$X$2)&amp;":"&amp;ADDRESS($B50,$X$2-1+BD$8)),INDIRECT(ADDRESS($B$14,$X$2)&amp;":"&amp;ADDRESS($B$14,$X$2-1+BD$8)),INDIRECT("rP!"&amp;ADDRESS(Prcsses!$B113,$X$2+$P$8-BD$8)&amp;":"&amp;ADDRESS(Prcsses!$B113,$X$2-1+$P$8))))</f>
        <v>10932988.467695681</v>
      </c>
      <c r="BE43" s="5">
        <f ca="1">IF(BE$4="",0,SUMPRODUCT(INDIRECT(ADDRESS($B50,$X$2)&amp;":"&amp;ADDRESS($B50,$X$2-1+BE$8)),INDIRECT(ADDRESS($B$14,$X$2)&amp;":"&amp;ADDRESS($B$14,$X$2-1+BE$8)),INDIRECT("rP!"&amp;ADDRESS(Prcsses!$B113,$X$2+$P$8-BE$8)&amp;":"&amp;ADDRESS(Prcsses!$B113,$X$2-1+$P$8))))</f>
        <v>0</v>
      </c>
      <c r="BF43" s="5">
        <f ca="1">IF(BF$4="",0,SUMPRODUCT(INDIRECT(ADDRESS($B50,$X$2)&amp;":"&amp;ADDRESS($B50,$X$2-1+BF$8)),INDIRECT(ADDRESS($B$14,$X$2)&amp;":"&amp;ADDRESS($B$14,$X$2-1+BF$8)),INDIRECT("rP!"&amp;ADDRESS(Prcsses!$B113,$X$2+$P$8-BF$8)&amp;":"&amp;ADDRESS(Prcsses!$B113,$X$2-1+$P$8))))</f>
        <v>0</v>
      </c>
      <c r="BG43" s="5">
        <f ca="1">IF(BG$4="",0,SUMPRODUCT(INDIRECT(ADDRESS($B50,$X$2)&amp;":"&amp;ADDRESS($B50,$X$2-1+BG$8)),INDIRECT(ADDRESS($B$14,$X$2)&amp;":"&amp;ADDRESS($B$14,$X$2-1+BG$8)),INDIRECT("rP!"&amp;ADDRESS(Prcsses!$B113,$X$2+$P$8-BG$8)&amp;":"&amp;ADDRESS(Prcsses!$B113,$X$2-1+$P$8))))</f>
        <v>0</v>
      </c>
      <c r="BH43" s="5">
        <f ca="1">IF(BH$4="",0,SUMPRODUCT(INDIRECT(ADDRESS($B50,$X$2)&amp;":"&amp;ADDRESS($B50,$X$2-1+BH$8)),INDIRECT(ADDRESS($B$14,$X$2)&amp;":"&amp;ADDRESS($B$14,$X$2-1+BH$8)),INDIRECT("rP!"&amp;ADDRESS(Prcsses!$B113,$X$2+$P$8-BH$8)&amp;":"&amp;ADDRESS(Prcsses!$B113,$X$2-1+$P$8))))</f>
        <v>0</v>
      </c>
      <c r="BI43" s="5">
        <f ca="1">IF(BI$4="",0,SUMPRODUCT(INDIRECT(ADDRESS($B50,$X$2)&amp;":"&amp;ADDRESS($B50,$X$2-1+BI$8)),INDIRECT(ADDRESS($B$14,$X$2)&amp;":"&amp;ADDRESS($B$14,$X$2-1+BI$8)),INDIRECT("rP!"&amp;ADDRESS(Prcsses!$B113,$X$2+$P$8-BI$8)&amp;":"&amp;ADDRESS(Prcsses!$B113,$X$2-1+$P$8))))</f>
        <v>0</v>
      </c>
      <c r="BJ43" s="5">
        <f ca="1">IF(BJ$4="",0,SUMPRODUCT(INDIRECT(ADDRESS($B50,$X$2)&amp;":"&amp;ADDRESS($B50,$X$2-1+BJ$8)),INDIRECT(ADDRESS($B$14,$X$2)&amp;":"&amp;ADDRESS($B$14,$X$2-1+BJ$8)),INDIRECT("rP!"&amp;ADDRESS(Prcsses!$B113,$X$2+$P$8-BJ$8)&amp;":"&amp;ADDRESS(Prcsses!$B113,$X$2-1+$P$8))))</f>
        <v>0</v>
      </c>
      <c r="BK43" s="5">
        <f ca="1">IF(BK$4="",0,SUMPRODUCT(INDIRECT(ADDRESS($B50,$X$2)&amp;":"&amp;ADDRESS($B50,$X$2-1+BK$8)),INDIRECT(ADDRESS($B$14,$X$2)&amp;":"&amp;ADDRESS($B$14,$X$2-1+BK$8)),INDIRECT("rP!"&amp;ADDRESS(Prcsses!$B113,$X$2+$P$8-BK$8)&amp;":"&amp;ADDRESS(Prcsses!$B113,$X$2-1+$P$8))))</f>
        <v>0</v>
      </c>
      <c r="BL43" s="5">
        <f ca="1">IF(BL$4="",0,SUMPRODUCT(INDIRECT(ADDRESS($B50,$X$2)&amp;":"&amp;ADDRESS($B50,$X$2-1+BL$8)),INDIRECT(ADDRESS($B$14,$X$2)&amp;":"&amp;ADDRESS($B$14,$X$2-1+BL$8)),INDIRECT("rP!"&amp;ADDRESS(Prcsses!$B113,$X$2+$P$8-BL$8)&amp;":"&amp;ADDRESS(Prcsses!$B113,$X$2-1+$P$8))))</f>
        <v>0</v>
      </c>
      <c r="BM43" s="5">
        <f ca="1">IF(BM$4="",0,SUMPRODUCT(INDIRECT(ADDRESS($B50,$X$2)&amp;":"&amp;ADDRESS($B50,$X$2-1+BM$8)),INDIRECT(ADDRESS($B$14,$X$2)&amp;":"&amp;ADDRESS($B$14,$X$2-1+BM$8)),INDIRECT("rP!"&amp;ADDRESS(Prcsses!$B113,$X$2+$P$8-BM$8)&amp;":"&amp;ADDRESS(Prcsses!$B113,$X$2-1+$P$8))))</f>
        <v>11129782.260114202</v>
      </c>
      <c r="BN43" s="5">
        <f ca="1">IF(BN$4="",0,SUMPRODUCT(INDIRECT(ADDRESS($B50,$X$2)&amp;":"&amp;ADDRESS($B50,$X$2-1+BN$8)),INDIRECT(ADDRESS($B$14,$X$2)&amp;":"&amp;ADDRESS($B$14,$X$2-1+BN$8)),INDIRECT("rP!"&amp;ADDRESS(Prcsses!$B113,$X$2+$P$8-BN$8)&amp;":"&amp;ADDRESS(Prcsses!$B113,$X$2-1+$P$8))))</f>
        <v>11129782.260114202</v>
      </c>
      <c r="BO43" s="5">
        <f ca="1">IF(BO$4="",0,SUMPRODUCT(INDIRECT(ADDRESS($B50,$X$2)&amp;":"&amp;ADDRESS($B50,$X$2-1+BO$8)),INDIRECT(ADDRESS($B$14,$X$2)&amp;":"&amp;ADDRESS($B$14,$X$2-1+BO$8)),INDIRECT("rP!"&amp;ADDRESS(Prcsses!$B113,$X$2+$P$8-BO$8)&amp;":"&amp;ADDRESS(Prcsses!$B113,$X$2-1+$P$8))))</f>
        <v>0</v>
      </c>
      <c r="BP43" s="5">
        <f ca="1">IF(BP$4="",0,SUMPRODUCT(INDIRECT(ADDRESS($B50,$X$2)&amp;":"&amp;ADDRESS($B50,$X$2-1+BP$8)),INDIRECT(ADDRESS($B$14,$X$2)&amp;":"&amp;ADDRESS($B$14,$X$2-1+BP$8)),INDIRECT("rP!"&amp;ADDRESS(Prcsses!$B113,$X$2+$P$8-BP$8)&amp;":"&amp;ADDRESS(Prcsses!$B113,$X$2-1+$P$8))))</f>
        <v>0</v>
      </c>
      <c r="BQ43" s="5">
        <f ca="1">IF(BQ$4="",0,SUMPRODUCT(INDIRECT(ADDRESS($B50,$X$2)&amp;":"&amp;ADDRESS($B50,$X$2-1+BQ$8)),INDIRECT(ADDRESS($B$14,$X$2)&amp;":"&amp;ADDRESS($B$14,$X$2-1+BQ$8)),INDIRECT("rP!"&amp;ADDRESS(Prcsses!$B113,$X$2+$P$8-BQ$8)&amp;":"&amp;ADDRESS(Prcsses!$B113,$X$2-1+$P$8))))</f>
        <v>0</v>
      </c>
      <c r="BR43" s="5">
        <f ca="1">IF(BR$4="",0,SUMPRODUCT(INDIRECT(ADDRESS($B50,$X$2)&amp;":"&amp;ADDRESS($B50,$X$2-1+BR$8)),INDIRECT(ADDRESS($B$14,$X$2)&amp;":"&amp;ADDRESS($B$14,$X$2-1+BR$8)),INDIRECT("rP!"&amp;ADDRESS(Prcsses!$B113,$X$2+$P$8-BR$8)&amp;":"&amp;ADDRESS(Prcsses!$B113,$X$2-1+$P$8))))</f>
        <v>0</v>
      </c>
      <c r="BS43" s="5">
        <f ca="1">IF(BS$4="",0,SUMPRODUCT(INDIRECT(ADDRESS($B50,$X$2)&amp;":"&amp;ADDRESS($B50,$X$2-1+BS$8)),INDIRECT(ADDRESS($B$14,$X$2)&amp;":"&amp;ADDRESS($B$14,$X$2-1+BS$8)),INDIRECT("rP!"&amp;ADDRESS(Prcsses!$B113,$X$2+$P$8-BS$8)&amp;":"&amp;ADDRESS(Prcsses!$B113,$X$2-1+$P$8))))</f>
        <v>0</v>
      </c>
      <c r="BT43" s="5">
        <f ca="1">IF(BT$4="",0,SUMPRODUCT(INDIRECT(ADDRESS($B50,$X$2)&amp;":"&amp;ADDRESS($B50,$X$2-1+BT$8)),INDIRECT(ADDRESS($B$14,$X$2)&amp;":"&amp;ADDRESS($B$14,$X$2-1+BT$8)),INDIRECT("rP!"&amp;ADDRESS(Prcsses!$B113,$X$2+$P$8-BT$8)&amp;":"&amp;ADDRESS(Prcsses!$B113,$X$2-1+$P$8))))</f>
        <v>0</v>
      </c>
      <c r="BU43" s="5">
        <f ca="1">IF(BU$4="",0,SUMPRODUCT(INDIRECT(ADDRESS($B50,$X$2)&amp;":"&amp;ADDRESS($B50,$X$2-1+BU$8)),INDIRECT(ADDRESS($B$14,$X$2)&amp;":"&amp;ADDRESS($B$14,$X$2-1+BU$8)),INDIRECT("rP!"&amp;ADDRESS(Prcsses!$B113,$X$2+$P$8-BU$8)&amp;":"&amp;ADDRESS(Prcsses!$B113,$X$2-1+$P$8))))</f>
        <v>0</v>
      </c>
      <c r="BV43" s="5">
        <f ca="1">IF(BV$4="",0,SUMPRODUCT(INDIRECT(ADDRESS($B50,$X$2)&amp;":"&amp;ADDRESS($B50,$X$2-1+BV$8)),INDIRECT(ADDRESS($B$14,$X$2)&amp;":"&amp;ADDRESS($B$14,$X$2-1+BV$8)),INDIRECT("rP!"&amp;ADDRESS(Prcsses!$B113,$X$2+$P$8-BV$8)&amp;":"&amp;ADDRESS(Prcsses!$B113,$X$2-1+$P$8))))</f>
        <v>0</v>
      </c>
      <c r="BW43" s="5">
        <f ca="1">IF(BW$4="",0,SUMPRODUCT(INDIRECT(ADDRESS($B50,$X$2)&amp;":"&amp;ADDRESS($B50,$X$2-1+BW$8)),INDIRECT(ADDRESS($B$14,$X$2)&amp;":"&amp;ADDRESS($B$14,$X$2-1+BW$8)),INDIRECT("rP!"&amp;ADDRESS(Prcsses!$B113,$X$2+$P$8-BW$8)&amp;":"&amp;ADDRESS(Prcsses!$B113,$X$2-1+$P$8))))</f>
        <v>11534060.470930591</v>
      </c>
      <c r="BX43" s="5">
        <f ca="1">IF(BX$4="",0,SUMPRODUCT(INDIRECT(ADDRESS($B50,$X$2)&amp;":"&amp;ADDRESS($B50,$X$2-1+BX$8)),INDIRECT(ADDRESS($B$14,$X$2)&amp;":"&amp;ADDRESS($B$14,$X$2-1+BX$8)),INDIRECT("rP!"&amp;ADDRESS(Prcsses!$B113,$X$2+$P$8-BX$8)&amp;":"&amp;ADDRESS(Prcsses!$B113,$X$2-1+$P$8))))</f>
        <v>11534060.470930591</v>
      </c>
      <c r="BY43" s="5">
        <f ca="1">IF(BY$4="",0,SUMPRODUCT(INDIRECT(ADDRESS($B50,$X$2)&amp;":"&amp;ADDRESS($B50,$X$2-1+BY$8)),INDIRECT(ADDRESS($B$14,$X$2)&amp;":"&amp;ADDRESS($B$14,$X$2-1+BY$8)),INDIRECT("rP!"&amp;ADDRESS(Prcsses!$B113,$X$2+$P$8-BY$8)&amp;":"&amp;ADDRESS(Prcsses!$B113,$X$2-1+$P$8))))</f>
        <v>0</v>
      </c>
      <c r="BZ43" s="5">
        <f ca="1">IF(BZ$4="",0,SUMPRODUCT(INDIRECT(ADDRESS($B50,$X$2)&amp;":"&amp;ADDRESS($B50,$X$2-1+BZ$8)),INDIRECT(ADDRESS($B$14,$X$2)&amp;":"&amp;ADDRESS($B$14,$X$2-1+BZ$8)),INDIRECT("rP!"&amp;ADDRESS(Prcsses!$B113,$X$2+$P$8-BZ$8)&amp;":"&amp;ADDRESS(Prcsses!$B113,$X$2-1+$P$8))))</f>
        <v>0</v>
      </c>
      <c r="CA43" s="5">
        <f ca="1">IF(CA$4="",0,SUMPRODUCT(INDIRECT(ADDRESS($B50,$X$2)&amp;":"&amp;ADDRESS($B50,$X$2-1+CA$8)),INDIRECT(ADDRESS($B$14,$X$2)&amp;":"&amp;ADDRESS($B$14,$X$2-1+CA$8)),INDIRECT("rP!"&amp;ADDRESS(Prcsses!$B113,$X$2+$P$8-CA$8)&amp;":"&amp;ADDRESS(Prcsses!$B113,$X$2-1+$P$8))))</f>
        <v>0</v>
      </c>
      <c r="CB43" s="5">
        <f ca="1">IF(CB$4="",0,SUMPRODUCT(INDIRECT(ADDRESS($B50,$X$2)&amp;":"&amp;ADDRESS($B50,$X$2-1+CB$8)),INDIRECT(ADDRESS($B$14,$X$2)&amp;":"&amp;ADDRESS($B$14,$X$2-1+CB$8)),INDIRECT("rP!"&amp;ADDRESS(Prcsses!$B113,$X$2+$P$8-CB$8)&amp;":"&amp;ADDRESS(Prcsses!$B113,$X$2-1+$P$8))))</f>
        <v>0</v>
      </c>
      <c r="CC43" s="5">
        <f ca="1">IF(CC$4="",0,SUMPRODUCT(INDIRECT(ADDRESS($B50,$X$2)&amp;":"&amp;ADDRESS($B50,$X$2-1+CC$8)),INDIRECT(ADDRESS($B$14,$X$2)&amp;":"&amp;ADDRESS($B$14,$X$2-1+CC$8)),INDIRECT("rP!"&amp;ADDRESS(Prcsses!$B113,$X$2+$P$8-CC$8)&amp;":"&amp;ADDRESS(Prcsses!$B113,$X$2-1+$P$8))))</f>
        <v>0</v>
      </c>
      <c r="CD43" s="5">
        <f ca="1">IF(CD$4="",0,SUMPRODUCT(INDIRECT(ADDRESS($B50,$X$2)&amp;":"&amp;ADDRESS($B50,$X$2-1+CD$8)),INDIRECT(ADDRESS($B$14,$X$2)&amp;":"&amp;ADDRESS($B$14,$X$2-1+CD$8)),INDIRECT("rP!"&amp;ADDRESS(Prcsses!$B113,$X$2+$P$8-CD$8)&amp;":"&amp;ADDRESS(Prcsses!$B113,$X$2-1+$P$8))))</f>
        <v>0</v>
      </c>
      <c r="CE43" s="5">
        <f ca="1">IF(CE$4="",0,SUMPRODUCT(INDIRECT(ADDRESS($B50,$X$2)&amp;":"&amp;ADDRESS($B50,$X$2-1+CE$8)),INDIRECT(ADDRESS($B$14,$X$2)&amp;":"&amp;ADDRESS($B$14,$X$2-1+CE$8)),INDIRECT("rP!"&amp;ADDRESS(Prcsses!$B113,$X$2+$P$8-CE$8)&amp;":"&amp;ADDRESS(Prcsses!$B113,$X$2-1+$P$8))))</f>
        <v>0</v>
      </c>
      <c r="CF43" s="5">
        <f ca="1">IF(CF$4="",0,SUMPRODUCT(INDIRECT(ADDRESS($B50,$X$2)&amp;":"&amp;ADDRESS($B50,$X$2-1+CF$8)),INDIRECT(ADDRESS($B$14,$X$2)&amp;":"&amp;ADDRESS($B$14,$X$2-1+CF$8)),INDIRECT("rP!"&amp;ADDRESS(Prcsses!$B113,$X$2+$P$8-CF$8)&amp;":"&amp;ADDRESS(Prcsses!$B113,$X$2-1+$P$8))))</f>
        <v>0</v>
      </c>
    </row>
    <row r="44" spans="2:84" x14ac:dyDescent="0.3">
      <c r="B44" s="13">
        <f>ROW()</f>
        <v>44</v>
      </c>
      <c r="H44" s="1" t="str">
        <f t="shared" si="61"/>
        <v>Капитальные затраты</v>
      </c>
      <c r="I44" s="1" t="str">
        <f>$I$40</f>
        <v>Капзатраты на производственные мощности</v>
      </c>
      <c r="J44" s="1" t="str">
        <f>Prcsses!I114</f>
        <v>Доставка и установка оборудования</v>
      </c>
      <c r="M44" s="53" t="s">
        <v>18</v>
      </c>
      <c r="U44" s="5">
        <f t="shared" ca="1" si="62"/>
        <v>21658643.80749619</v>
      </c>
      <c r="X44" s="5">
        <f ca="1">IF(X$4="",0,SUMPRODUCT(INDIRECT(ADDRESS($B51,$X$2)&amp;":"&amp;ADDRESS($B51,$X$2-1+X$8)),INDIRECT(ADDRESS($B$14,$X$2)&amp;":"&amp;ADDRESS($B$14,$X$2-1+X$8)),INDIRECT("rP!"&amp;ADDRESS(Prcsses!$B114,$X$2+$P$8-X$8)&amp;":"&amp;ADDRESS(Prcsses!$B114,$X$2-1+$P$8))))</f>
        <v>0</v>
      </c>
      <c r="Y44" s="5">
        <f ca="1">IF(Y$4="",0,SUMPRODUCT(INDIRECT(ADDRESS($B51,$X$2)&amp;":"&amp;ADDRESS($B51,$X$2-1+Y$8)),INDIRECT(ADDRESS($B$14,$X$2)&amp;":"&amp;ADDRESS($B$14,$X$2-1+Y$8)),INDIRECT("rP!"&amp;ADDRESS(Prcsses!$B114,$X$2+$P$8-Y$8)&amp;":"&amp;ADDRESS(Prcsses!$B114,$X$2-1+$P$8))))</f>
        <v>0</v>
      </c>
      <c r="Z44" s="5">
        <f ca="1">IF(Z$4="",0,SUMPRODUCT(INDIRECT(ADDRESS($B51,$X$2)&amp;":"&amp;ADDRESS($B51,$X$2-1+Z$8)),INDIRECT(ADDRESS($B$14,$X$2)&amp;":"&amp;ADDRESS($B$14,$X$2-1+Z$8)),INDIRECT("rP!"&amp;ADDRESS(Prcsses!$B114,$X$2+$P$8-Z$8)&amp;":"&amp;ADDRESS(Prcsses!$B114,$X$2-1+$P$8))))</f>
        <v>4000000</v>
      </c>
      <c r="AA44" s="5">
        <f ca="1">IF(AA$4="",0,SUMPRODUCT(INDIRECT(ADDRESS($B51,$X$2)&amp;":"&amp;ADDRESS($B51,$X$2-1+AA$8)),INDIRECT(ADDRESS($B$14,$X$2)&amp;":"&amp;ADDRESS($B$14,$X$2-1+AA$8)),INDIRECT("rP!"&amp;ADDRESS(Prcsses!$B114,$X$2+$P$8-AA$8)&amp;":"&amp;ADDRESS(Prcsses!$B114,$X$2-1+$P$8))))</f>
        <v>0</v>
      </c>
      <c r="AB44" s="5">
        <f ca="1">IF(AB$4="",0,SUMPRODUCT(INDIRECT(ADDRESS($B51,$X$2)&amp;":"&amp;ADDRESS($B51,$X$2-1+AB$8)),INDIRECT(ADDRESS($B$14,$X$2)&amp;":"&amp;ADDRESS($B$14,$X$2-1+AB$8)),INDIRECT("rP!"&amp;ADDRESS(Prcsses!$B114,$X$2+$P$8-AB$8)&amp;":"&amp;ADDRESS(Prcsses!$B114,$X$2-1+$P$8))))</f>
        <v>0</v>
      </c>
      <c r="AC44" s="5">
        <f ca="1">IF(AC$4="",0,SUMPRODUCT(INDIRECT(ADDRESS($B51,$X$2)&amp;":"&amp;ADDRESS($B51,$X$2-1+AC$8)),INDIRECT(ADDRESS($B$14,$X$2)&amp;":"&amp;ADDRESS($B$14,$X$2-1+AC$8)),INDIRECT("rP!"&amp;ADDRESS(Prcsses!$B114,$X$2+$P$8-AC$8)&amp;":"&amp;ADDRESS(Prcsses!$B114,$X$2-1+$P$8))))</f>
        <v>0</v>
      </c>
      <c r="AD44" s="5">
        <f ca="1">IF(AD$4="",0,SUMPRODUCT(INDIRECT(ADDRESS($B51,$X$2)&amp;":"&amp;ADDRESS($B51,$X$2-1+AD$8)),INDIRECT(ADDRESS($B$14,$X$2)&amp;":"&amp;ADDRESS($B$14,$X$2-1+AD$8)),INDIRECT("rP!"&amp;ADDRESS(Prcsses!$B114,$X$2+$P$8-AD$8)&amp;":"&amp;ADDRESS(Prcsses!$B114,$X$2-1+$P$8))))</f>
        <v>0</v>
      </c>
      <c r="AE44" s="5">
        <f ca="1">IF(AE$4="",0,SUMPRODUCT(INDIRECT(ADDRESS($B51,$X$2)&amp;":"&amp;ADDRESS($B51,$X$2-1+AE$8)),INDIRECT(ADDRESS($B$14,$X$2)&amp;":"&amp;ADDRESS($B$14,$X$2-1+AE$8)),INDIRECT("rP!"&amp;ADDRESS(Prcsses!$B114,$X$2+$P$8-AE$8)&amp;":"&amp;ADDRESS(Prcsses!$B114,$X$2-1+$P$8))))</f>
        <v>0</v>
      </c>
      <c r="AF44" s="5">
        <f ca="1">IF(AF$4="",0,SUMPRODUCT(INDIRECT(ADDRESS($B51,$X$2)&amp;":"&amp;ADDRESS($B51,$X$2-1+AF$8)),INDIRECT(ADDRESS($B$14,$X$2)&amp;":"&amp;ADDRESS($B$14,$X$2-1+AF$8)),INDIRECT("rP!"&amp;ADDRESS(Prcsses!$B114,$X$2+$P$8-AF$8)&amp;":"&amp;ADDRESS(Prcsses!$B114,$X$2-1+$P$8))))</f>
        <v>0</v>
      </c>
      <c r="AG44" s="5">
        <f ca="1">IF(AG$4="",0,SUMPRODUCT(INDIRECT(ADDRESS($B51,$X$2)&amp;":"&amp;ADDRESS($B51,$X$2-1+AG$8)),INDIRECT(ADDRESS($B$14,$X$2)&amp;":"&amp;ADDRESS($B$14,$X$2-1+AG$8)),INDIRECT("rP!"&amp;ADDRESS(Prcsses!$B114,$X$2+$P$8-AG$8)&amp;":"&amp;ADDRESS(Prcsses!$B114,$X$2-1+$P$8))))</f>
        <v>0</v>
      </c>
      <c r="AH44" s="5">
        <f ca="1">IF(AH$4="",0,SUMPRODUCT(INDIRECT(ADDRESS($B51,$X$2)&amp;":"&amp;ADDRESS($B51,$X$2-1+AH$8)),INDIRECT(ADDRESS($B$14,$X$2)&amp;":"&amp;ADDRESS($B$14,$X$2-1+AH$8)),INDIRECT("rP!"&amp;ADDRESS(Prcsses!$B114,$X$2+$P$8-AH$8)&amp;":"&amp;ADDRESS(Prcsses!$B114,$X$2-1+$P$8))))</f>
        <v>0</v>
      </c>
      <c r="AI44" s="5">
        <f ca="1">IF(AI$4="",0,SUMPRODUCT(INDIRECT(ADDRESS($B51,$X$2)&amp;":"&amp;ADDRESS($B51,$X$2-1+AI$8)),INDIRECT(ADDRESS($B$14,$X$2)&amp;":"&amp;ADDRESS($B$14,$X$2-1+AI$8)),INDIRECT("rP!"&amp;ADDRESS(Prcsses!$B114,$X$2+$P$8-AI$8)&amp;":"&amp;ADDRESS(Prcsses!$B114,$X$2-1+$P$8))))</f>
        <v>0</v>
      </c>
      <c r="AJ44" s="5">
        <f ca="1">IF(AJ$4="",0,SUMPRODUCT(INDIRECT(ADDRESS($B51,$X$2)&amp;":"&amp;ADDRESS($B51,$X$2-1+AJ$8)),INDIRECT(ADDRESS($B$14,$X$2)&amp;":"&amp;ADDRESS($B$14,$X$2-1+AJ$8)),INDIRECT("rP!"&amp;ADDRESS(Prcsses!$B114,$X$2+$P$8-AJ$8)&amp;":"&amp;ADDRESS(Prcsses!$B114,$X$2-1+$P$8))))</f>
        <v>0</v>
      </c>
      <c r="AK44" s="5">
        <f ca="1">IF(AK$4="",0,SUMPRODUCT(INDIRECT(ADDRESS($B51,$X$2)&amp;":"&amp;ADDRESS($B51,$X$2-1+AK$8)),INDIRECT(ADDRESS($B$14,$X$2)&amp;":"&amp;ADDRESS($B$14,$X$2-1+AK$8)),INDIRECT("rP!"&amp;ADDRESS(Prcsses!$B114,$X$2+$P$8-AK$8)&amp;":"&amp;ADDRESS(Prcsses!$B114,$X$2-1+$P$8))))</f>
        <v>0</v>
      </c>
      <c r="AL44" s="5">
        <f ca="1">IF(AL$4="",0,SUMPRODUCT(INDIRECT(ADDRESS($B51,$X$2)&amp;":"&amp;ADDRESS($B51,$X$2-1+AL$8)),INDIRECT(ADDRESS($B$14,$X$2)&amp;":"&amp;ADDRESS($B$14,$X$2-1+AL$8)),INDIRECT("rP!"&amp;ADDRESS(Prcsses!$B114,$X$2+$P$8-AL$8)&amp;":"&amp;ADDRESS(Prcsses!$B114,$X$2-1+$P$8))))</f>
        <v>0</v>
      </c>
      <c r="AM44" s="5">
        <f ca="1">IF(AM$4="",0,SUMPRODUCT(INDIRECT(ADDRESS($B51,$X$2)&amp;":"&amp;ADDRESS($B51,$X$2-1+AM$8)),INDIRECT(ADDRESS($B$14,$X$2)&amp;":"&amp;ADDRESS($B$14,$X$2-1+AM$8)),INDIRECT("rP!"&amp;ADDRESS(Prcsses!$B114,$X$2+$P$8-AM$8)&amp;":"&amp;ADDRESS(Prcsses!$B114,$X$2-1+$P$8))))</f>
        <v>0</v>
      </c>
      <c r="AN44" s="5">
        <f ca="1">IF(AN$4="",0,SUMPRODUCT(INDIRECT(ADDRESS($B51,$X$2)&amp;":"&amp;ADDRESS($B51,$X$2-1+AN$8)),INDIRECT(ADDRESS($B$14,$X$2)&amp;":"&amp;ADDRESS($B$14,$X$2-1+AN$8)),INDIRECT("rP!"&amp;ADDRESS(Prcsses!$B114,$X$2+$P$8-AN$8)&amp;":"&amp;ADDRESS(Prcsses!$B114,$X$2-1+$P$8))))</f>
        <v>0</v>
      </c>
      <c r="AO44" s="5">
        <f ca="1">IF(AO$4="",0,SUMPRODUCT(INDIRECT(ADDRESS($B51,$X$2)&amp;":"&amp;ADDRESS($B51,$X$2-1+AO$8)),INDIRECT(ADDRESS($B$14,$X$2)&amp;":"&amp;ADDRESS($B$14,$X$2-1+AO$8)),INDIRECT("rP!"&amp;ADDRESS(Prcsses!$B114,$X$2+$P$8-AO$8)&amp;":"&amp;ADDRESS(Prcsses!$B114,$X$2-1+$P$8))))</f>
        <v>0</v>
      </c>
      <c r="AP44" s="5">
        <f ca="1">IF(AP$4="",0,SUMPRODUCT(INDIRECT(ADDRESS($B51,$X$2)&amp;":"&amp;ADDRESS($B51,$X$2-1+AP$8)),INDIRECT(ADDRESS($B$14,$X$2)&amp;":"&amp;ADDRESS($B$14,$X$2-1+AP$8)),INDIRECT("rP!"&amp;ADDRESS(Prcsses!$B114,$X$2+$P$8-AP$8)&amp;":"&amp;ADDRESS(Prcsses!$B114,$X$2-1+$P$8))))</f>
        <v>0</v>
      </c>
      <c r="AQ44" s="5">
        <f ca="1">IF(AQ$4="",0,SUMPRODUCT(INDIRECT(ADDRESS($B51,$X$2)&amp;":"&amp;ADDRESS($B51,$X$2-1+AQ$8)),INDIRECT(ADDRESS($B$14,$X$2)&amp;":"&amp;ADDRESS($B$14,$X$2-1+AQ$8)),INDIRECT("rP!"&amp;ADDRESS(Prcsses!$B114,$X$2+$P$8-AQ$8)&amp;":"&amp;ADDRESS(Prcsses!$B114,$X$2-1+$P$8))))</f>
        <v>0</v>
      </c>
      <c r="AR44" s="5">
        <f ca="1">IF(AR$4="",0,SUMPRODUCT(INDIRECT(ADDRESS($B51,$X$2)&amp;":"&amp;ADDRESS($B51,$X$2-1+AR$8)),INDIRECT(ADDRESS($B$14,$X$2)&amp;":"&amp;ADDRESS($B$14,$X$2-1+AR$8)),INDIRECT("rP!"&amp;ADDRESS(Prcsses!$B114,$X$2+$P$8-AR$8)&amp;":"&amp;ADDRESS(Prcsses!$B114,$X$2-1+$P$8))))</f>
        <v>0</v>
      </c>
      <c r="AS44" s="5">
        <f ca="1">IF(AS$4="",0,SUMPRODUCT(INDIRECT(ADDRESS($B51,$X$2)&amp;":"&amp;ADDRESS($B51,$X$2-1+AS$8)),INDIRECT(ADDRESS($B$14,$X$2)&amp;":"&amp;ADDRESS($B$14,$X$2-1+AS$8)),INDIRECT("rP!"&amp;ADDRESS(Prcsses!$B114,$X$2+$P$8-AS$8)&amp;":"&amp;ADDRESS(Prcsses!$B114,$X$2-1+$P$8))))</f>
        <v>0</v>
      </c>
      <c r="AT44" s="5">
        <f ca="1">IF(AT$4="",0,SUMPRODUCT(INDIRECT(ADDRESS($B51,$X$2)&amp;":"&amp;ADDRESS($B51,$X$2-1+AT$8)),INDIRECT(ADDRESS($B$14,$X$2)&amp;":"&amp;ADDRESS($B$14,$X$2-1+AT$8)),INDIRECT("rP!"&amp;ADDRESS(Prcsses!$B114,$X$2+$P$8-AT$8)&amp;":"&amp;ADDRESS(Prcsses!$B114,$X$2-1+$P$8))))</f>
        <v>4219911.3280000007</v>
      </c>
      <c r="AU44" s="5">
        <f ca="1">IF(AU$4="",0,SUMPRODUCT(INDIRECT(ADDRESS($B51,$X$2)&amp;":"&amp;ADDRESS($B51,$X$2-1+AU$8)),INDIRECT(ADDRESS($B$14,$X$2)&amp;":"&amp;ADDRESS($B$14,$X$2-1+AU$8)),INDIRECT("rP!"&amp;ADDRESS(Prcsses!$B114,$X$2+$P$8-AU$8)&amp;":"&amp;ADDRESS(Prcsses!$B114,$X$2-1+$P$8))))</f>
        <v>0</v>
      </c>
      <c r="AV44" s="5">
        <f ca="1">IF(AV$4="",0,SUMPRODUCT(INDIRECT(ADDRESS($B51,$X$2)&amp;":"&amp;ADDRESS($B51,$X$2-1+AV$8)),INDIRECT(ADDRESS($B$14,$X$2)&amp;":"&amp;ADDRESS($B$14,$X$2-1+AV$8)),INDIRECT("rP!"&amp;ADDRESS(Prcsses!$B114,$X$2+$P$8-AV$8)&amp;":"&amp;ADDRESS(Prcsses!$B114,$X$2-1+$P$8))))</f>
        <v>0</v>
      </c>
      <c r="AW44" s="5">
        <f ca="1">IF(AW$4="",0,SUMPRODUCT(INDIRECT(ADDRESS($B51,$X$2)&amp;":"&amp;ADDRESS($B51,$X$2-1+AW$8)),INDIRECT(ADDRESS($B$14,$X$2)&amp;":"&amp;ADDRESS($B$14,$X$2-1+AW$8)),INDIRECT("rP!"&amp;ADDRESS(Prcsses!$B114,$X$2+$P$8-AW$8)&amp;":"&amp;ADDRESS(Prcsses!$B114,$X$2-1+$P$8))))</f>
        <v>0</v>
      </c>
      <c r="AX44" s="5">
        <f ca="1">IF(AX$4="",0,SUMPRODUCT(INDIRECT(ADDRESS($B51,$X$2)&amp;":"&amp;ADDRESS($B51,$X$2-1+AX$8)),INDIRECT(ADDRESS($B$14,$X$2)&amp;":"&amp;ADDRESS($B$14,$X$2-1+AX$8)),INDIRECT("rP!"&amp;ADDRESS(Prcsses!$B114,$X$2+$P$8-AX$8)&amp;":"&amp;ADDRESS(Prcsses!$B114,$X$2-1+$P$8))))</f>
        <v>0</v>
      </c>
      <c r="AY44" s="5">
        <f ca="1">IF(AY$4="",0,SUMPRODUCT(INDIRECT(ADDRESS($B51,$X$2)&amp;":"&amp;ADDRESS($B51,$X$2-1+AY$8)),INDIRECT(ADDRESS($B$14,$X$2)&amp;":"&amp;ADDRESS($B$14,$X$2-1+AY$8)),INDIRECT("rP!"&amp;ADDRESS(Prcsses!$B114,$X$2+$P$8-AY$8)&amp;":"&amp;ADDRESS(Prcsses!$B114,$X$2-1+$P$8))))</f>
        <v>0</v>
      </c>
      <c r="AZ44" s="5">
        <f ca="1">IF(AZ$4="",0,SUMPRODUCT(INDIRECT(ADDRESS($B51,$X$2)&amp;":"&amp;ADDRESS($B51,$X$2-1+AZ$8)),INDIRECT(ADDRESS($B$14,$X$2)&amp;":"&amp;ADDRESS($B$14,$X$2-1+AZ$8)),INDIRECT("rP!"&amp;ADDRESS(Prcsses!$B114,$X$2+$P$8-AZ$8)&amp;":"&amp;ADDRESS(Prcsses!$B114,$X$2-1+$P$8))))</f>
        <v>0</v>
      </c>
      <c r="BA44" s="5">
        <f ca="1">IF(BA$4="",0,SUMPRODUCT(INDIRECT(ADDRESS($B51,$X$2)&amp;":"&amp;ADDRESS($B51,$X$2-1+BA$8)),INDIRECT(ADDRESS($B$14,$X$2)&amp;":"&amp;ADDRESS($B$14,$X$2-1+BA$8)),INDIRECT("rP!"&amp;ADDRESS(Prcsses!$B114,$X$2+$P$8-BA$8)&amp;":"&amp;ADDRESS(Prcsses!$B114,$X$2-1+$P$8))))</f>
        <v>0</v>
      </c>
      <c r="BB44" s="5">
        <f ca="1">IF(BB$4="",0,SUMPRODUCT(INDIRECT(ADDRESS($B51,$X$2)&amp;":"&amp;ADDRESS($B51,$X$2-1+BB$8)),INDIRECT(ADDRESS($B$14,$X$2)&amp;":"&amp;ADDRESS($B$14,$X$2-1+BB$8)),INDIRECT("rP!"&amp;ADDRESS(Prcsses!$B114,$X$2+$P$8-BB$8)&amp;":"&amp;ADDRESS(Prcsses!$B114,$X$2-1+$P$8))))</f>
        <v>0</v>
      </c>
      <c r="BC44" s="5">
        <f ca="1">IF(BC$4="",0,SUMPRODUCT(INDIRECT(ADDRESS($B51,$X$2)&amp;":"&amp;ADDRESS($B51,$X$2-1+BC$8)),INDIRECT(ADDRESS($B$14,$X$2)&amp;":"&amp;ADDRESS($B$14,$X$2-1+BC$8)),INDIRECT("rP!"&amp;ADDRESS(Prcsses!$B114,$X$2+$P$8-BC$8)&amp;":"&amp;ADDRESS(Prcsses!$B114,$X$2-1+$P$8))))</f>
        <v>0</v>
      </c>
      <c r="BD44" s="5">
        <f ca="1">IF(BD$4="",0,SUMPRODUCT(INDIRECT(ADDRESS($B51,$X$2)&amp;":"&amp;ADDRESS($B51,$X$2-1+BD$8)),INDIRECT(ADDRESS($B$14,$X$2)&amp;":"&amp;ADDRESS($B$14,$X$2-1+BD$8)),INDIRECT("rP!"&amp;ADDRESS(Prcsses!$B114,$X$2+$P$8-BD$8)&amp;":"&amp;ADDRESS(Prcsses!$B114,$X$2-1+$P$8))))</f>
        <v>4373195.3870782722</v>
      </c>
      <c r="BE44" s="5">
        <f ca="1">IF(BE$4="",0,SUMPRODUCT(INDIRECT(ADDRESS($B51,$X$2)&amp;":"&amp;ADDRESS($B51,$X$2-1+BE$8)),INDIRECT(ADDRESS($B$14,$X$2)&amp;":"&amp;ADDRESS($B$14,$X$2-1+BE$8)),INDIRECT("rP!"&amp;ADDRESS(Prcsses!$B114,$X$2+$P$8-BE$8)&amp;":"&amp;ADDRESS(Prcsses!$B114,$X$2-1+$P$8))))</f>
        <v>0</v>
      </c>
      <c r="BF44" s="5">
        <f ca="1">IF(BF$4="",0,SUMPRODUCT(INDIRECT(ADDRESS($B51,$X$2)&amp;":"&amp;ADDRESS($B51,$X$2-1+BF$8)),INDIRECT(ADDRESS($B$14,$X$2)&amp;":"&amp;ADDRESS($B$14,$X$2-1+BF$8)),INDIRECT("rP!"&amp;ADDRESS(Prcsses!$B114,$X$2+$P$8-BF$8)&amp;":"&amp;ADDRESS(Prcsses!$B114,$X$2-1+$P$8))))</f>
        <v>0</v>
      </c>
      <c r="BG44" s="5">
        <f ca="1">IF(BG$4="",0,SUMPRODUCT(INDIRECT(ADDRESS($B51,$X$2)&amp;":"&amp;ADDRESS($B51,$X$2-1+BG$8)),INDIRECT(ADDRESS($B$14,$X$2)&amp;":"&amp;ADDRESS($B$14,$X$2-1+BG$8)),INDIRECT("rP!"&amp;ADDRESS(Prcsses!$B114,$X$2+$P$8-BG$8)&amp;":"&amp;ADDRESS(Prcsses!$B114,$X$2-1+$P$8))))</f>
        <v>0</v>
      </c>
      <c r="BH44" s="5">
        <f ca="1">IF(BH$4="",0,SUMPRODUCT(INDIRECT(ADDRESS($B51,$X$2)&amp;":"&amp;ADDRESS($B51,$X$2-1+BH$8)),INDIRECT(ADDRESS($B$14,$X$2)&amp;":"&amp;ADDRESS($B$14,$X$2-1+BH$8)),INDIRECT("rP!"&amp;ADDRESS(Prcsses!$B114,$X$2+$P$8-BH$8)&amp;":"&amp;ADDRESS(Prcsses!$B114,$X$2-1+$P$8))))</f>
        <v>0</v>
      </c>
      <c r="BI44" s="5">
        <f ca="1">IF(BI$4="",0,SUMPRODUCT(INDIRECT(ADDRESS($B51,$X$2)&amp;":"&amp;ADDRESS($B51,$X$2-1+BI$8)),INDIRECT(ADDRESS($B$14,$X$2)&amp;":"&amp;ADDRESS($B$14,$X$2-1+BI$8)),INDIRECT("rP!"&amp;ADDRESS(Prcsses!$B114,$X$2+$P$8-BI$8)&amp;":"&amp;ADDRESS(Prcsses!$B114,$X$2-1+$P$8))))</f>
        <v>0</v>
      </c>
      <c r="BJ44" s="5">
        <f ca="1">IF(BJ$4="",0,SUMPRODUCT(INDIRECT(ADDRESS($B51,$X$2)&amp;":"&amp;ADDRESS($B51,$X$2-1+BJ$8)),INDIRECT(ADDRESS($B$14,$X$2)&amp;":"&amp;ADDRESS($B$14,$X$2-1+BJ$8)),INDIRECT("rP!"&amp;ADDRESS(Prcsses!$B114,$X$2+$P$8-BJ$8)&amp;":"&amp;ADDRESS(Prcsses!$B114,$X$2-1+$P$8))))</f>
        <v>0</v>
      </c>
      <c r="BK44" s="5">
        <f ca="1">IF(BK$4="",0,SUMPRODUCT(INDIRECT(ADDRESS($B51,$X$2)&amp;":"&amp;ADDRESS($B51,$X$2-1+BK$8)),INDIRECT(ADDRESS($B$14,$X$2)&amp;":"&amp;ADDRESS($B$14,$X$2-1+BK$8)),INDIRECT("rP!"&amp;ADDRESS(Prcsses!$B114,$X$2+$P$8-BK$8)&amp;":"&amp;ADDRESS(Prcsses!$B114,$X$2-1+$P$8))))</f>
        <v>0</v>
      </c>
      <c r="BL44" s="5">
        <f ca="1">IF(BL$4="",0,SUMPRODUCT(INDIRECT(ADDRESS($B51,$X$2)&amp;":"&amp;ADDRESS($B51,$X$2-1+BL$8)),INDIRECT(ADDRESS($B$14,$X$2)&amp;":"&amp;ADDRESS($B$14,$X$2-1+BL$8)),INDIRECT("rP!"&amp;ADDRESS(Prcsses!$B114,$X$2+$P$8-BL$8)&amp;":"&amp;ADDRESS(Prcsses!$B114,$X$2-1+$P$8))))</f>
        <v>0</v>
      </c>
      <c r="BM44" s="5">
        <f ca="1">IF(BM$4="",0,SUMPRODUCT(INDIRECT(ADDRESS($B51,$X$2)&amp;":"&amp;ADDRESS($B51,$X$2-1+BM$8)),INDIRECT(ADDRESS($B$14,$X$2)&amp;":"&amp;ADDRESS($B$14,$X$2-1+BM$8)),INDIRECT("rP!"&amp;ADDRESS(Prcsses!$B114,$X$2+$P$8-BM$8)&amp;":"&amp;ADDRESS(Prcsses!$B114,$X$2-1+$P$8))))</f>
        <v>0</v>
      </c>
      <c r="BN44" s="5">
        <f ca="1">IF(BN$4="",0,SUMPRODUCT(INDIRECT(ADDRESS($B51,$X$2)&amp;":"&amp;ADDRESS($B51,$X$2-1+BN$8)),INDIRECT(ADDRESS($B$14,$X$2)&amp;":"&amp;ADDRESS($B$14,$X$2-1+BN$8)),INDIRECT("rP!"&amp;ADDRESS(Prcsses!$B114,$X$2+$P$8-BN$8)&amp;":"&amp;ADDRESS(Prcsses!$B114,$X$2-1+$P$8))))</f>
        <v>4451912.9040456815</v>
      </c>
      <c r="BO44" s="5">
        <f ca="1">IF(BO$4="",0,SUMPRODUCT(INDIRECT(ADDRESS($B51,$X$2)&amp;":"&amp;ADDRESS($B51,$X$2-1+BO$8)),INDIRECT(ADDRESS($B$14,$X$2)&amp;":"&amp;ADDRESS($B$14,$X$2-1+BO$8)),INDIRECT("rP!"&amp;ADDRESS(Prcsses!$B114,$X$2+$P$8-BO$8)&amp;":"&amp;ADDRESS(Prcsses!$B114,$X$2-1+$P$8))))</f>
        <v>0</v>
      </c>
      <c r="BP44" s="5">
        <f ca="1">IF(BP$4="",0,SUMPRODUCT(INDIRECT(ADDRESS($B51,$X$2)&amp;":"&amp;ADDRESS($B51,$X$2-1+BP$8)),INDIRECT(ADDRESS($B$14,$X$2)&amp;":"&amp;ADDRESS($B$14,$X$2-1+BP$8)),INDIRECT("rP!"&amp;ADDRESS(Prcsses!$B114,$X$2+$P$8-BP$8)&amp;":"&amp;ADDRESS(Prcsses!$B114,$X$2-1+$P$8))))</f>
        <v>0</v>
      </c>
      <c r="BQ44" s="5">
        <f ca="1">IF(BQ$4="",0,SUMPRODUCT(INDIRECT(ADDRESS($B51,$X$2)&amp;":"&amp;ADDRESS($B51,$X$2-1+BQ$8)),INDIRECT(ADDRESS($B$14,$X$2)&amp;":"&amp;ADDRESS($B$14,$X$2-1+BQ$8)),INDIRECT("rP!"&amp;ADDRESS(Prcsses!$B114,$X$2+$P$8-BQ$8)&amp;":"&amp;ADDRESS(Prcsses!$B114,$X$2-1+$P$8))))</f>
        <v>0</v>
      </c>
      <c r="BR44" s="5">
        <f ca="1">IF(BR$4="",0,SUMPRODUCT(INDIRECT(ADDRESS($B51,$X$2)&amp;":"&amp;ADDRESS($B51,$X$2-1+BR$8)),INDIRECT(ADDRESS($B$14,$X$2)&amp;":"&amp;ADDRESS($B$14,$X$2-1+BR$8)),INDIRECT("rP!"&amp;ADDRESS(Prcsses!$B114,$X$2+$P$8-BR$8)&amp;":"&amp;ADDRESS(Prcsses!$B114,$X$2-1+$P$8))))</f>
        <v>0</v>
      </c>
      <c r="BS44" s="5">
        <f ca="1">IF(BS$4="",0,SUMPRODUCT(INDIRECT(ADDRESS($B51,$X$2)&amp;":"&amp;ADDRESS($B51,$X$2-1+BS$8)),INDIRECT(ADDRESS($B$14,$X$2)&amp;":"&amp;ADDRESS($B$14,$X$2-1+BS$8)),INDIRECT("rP!"&amp;ADDRESS(Prcsses!$B114,$X$2+$P$8-BS$8)&amp;":"&amp;ADDRESS(Prcsses!$B114,$X$2-1+$P$8))))</f>
        <v>0</v>
      </c>
      <c r="BT44" s="5">
        <f ca="1">IF(BT$4="",0,SUMPRODUCT(INDIRECT(ADDRESS($B51,$X$2)&amp;":"&amp;ADDRESS($B51,$X$2-1+BT$8)),INDIRECT(ADDRESS($B$14,$X$2)&amp;":"&amp;ADDRESS($B$14,$X$2-1+BT$8)),INDIRECT("rP!"&amp;ADDRESS(Prcsses!$B114,$X$2+$P$8-BT$8)&amp;":"&amp;ADDRESS(Prcsses!$B114,$X$2-1+$P$8))))</f>
        <v>0</v>
      </c>
      <c r="BU44" s="5">
        <f ca="1">IF(BU$4="",0,SUMPRODUCT(INDIRECT(ADDRESS($B51,$X$2)&amp;":"&amp;ADDRESS($B51,$X$2-1+BU$8)),INDIRECT(ADDRESS($B$14,$X$2)&amp;":"&amp;ADDRESS($B$14,$X$2-1+BU$8)),INDIRECT("rP!"&amp;ADDRESS(Prcsses!$B114,$X$2+$P$8-BU$8)&amp;":"&amp;ADDRESS(Prcsses!$B114,$X$2-1+$P$8))))</f>
        <v>0</v>
      </c>
      <c r="BV44" s="5">
        <f ca="1">IF(BV$4="",0,SUMPRODUCT(INDIRECT(ADDRESS($B51,$X$2)&amp;":"&amp;ADDRESS($B51,$X$2-1+BV$8)),INDIRECT(ADDRESS($B$14,$X$2)&amp;":"&amp;ADDRESS($B$14,$X$2-1+BV$8)),INDIRECT("rP!"&amp;ADDRESS(Prcsses!$B114,$X$2+$P$8-BV$8)&amp;":"&amp;ADDRESS(Prcsses!$B114,$X$2-1+$P$8))))</f>
        <v>0</v>
      </c>
      <c r="BW44" s="5">
        <f ca="1">IF(BW$4="",0,SUMPRODUCT(INDIRECT(ADDRESS($B51,$X$2)&amp;":"&amp;ADDRESS($B51,$X$2-1+BW$8)),INDIRECT(ADDRESS($B$14,$X$2)&amp;":"&amp;ADDRESS($B$14,$X$2-1+BW$8)),INDIRECT("rP!"&amp;ADDRESS(Prcsses!$B114,$X$2+$P$8-BW$8)&amp;":"&amp;ADDRESS(Prcsses!$B114,$X$2-1+$P$8))))</f>
        <v>0</v>
      </c>
      <c r="BX44" s="5">
        <f ca="1">IF(BX$4="",0,SUMPRODUCT(INDIRECT(ADDRESS($B51,$X$2)&amp;":"&amp;ADDRESS($B51,$X$2-1+BX$8)),INDIRECT(ADDRESS($B$14,$X$2)&amp;":"&amp;ADDRESS($B$14,$X$2-1+BX$8)),INDIRECT("rP!"&amp;ADDRESS(Prcsses!$B114,$X$2+$P$8-BX$8)&amp;":"&amp;ADDRESS(Prcsses!$B114,$X$2-1+$P$8))))</f>
        <v>4613624.1883722367</v>
      </c>
      <c r="BY44" s="5">
        <f ca="1">IF(BY$4="",0,SUMPRODUCT(INDIRECT(ADDRESS($B51,$X$2)&amp;":"&amp;ADDRESS($B51,$X$2-1+BY$8)),INDIRECT(ADDRESS($B$14,$X$2)&amp;":"&amp;ADDRESS($B$14,$X$2-1+BY$8)),INDIRECT("rP!"&amp;ADDRESS(Prcsses!$B114,$X$2+$P$8-BY$8)&amp;":"&amp;ADDRESS(Prcsses!$B114,$X$2-1+$P$8))))</f>
        <v>0</v>
      </c>
      <c r="BZ44" s="5">
        <f ca="1">IF(BZ$4="",0,SUMPRODUCT(INDIRECT(ADDRESS($B51,$X$2)&amp;":"&amp;ADDRESS($B51,$X$2-1+BZ$8)),INDIRECT(ADDRESS($B$14,$X$2)&amp;":"&amp;ADDRESS($B$14,$X$2-1+BZ$8)),INDIRECT("rP!"&amp;ADDRESS(Prcsses!$B114,$X$2+$P$8-BZ$8)&amp;":"&amp;ADDRESS(Prcsses!$B114,$X$2-1+$P$8))))</f>
        <v>0</v>
      </c>
      <c r="CA44" s="5">
        <f ca="1">IF(CA$4="",0,SUMPRODUCT(INDIRECT(ADDRESS($B51,$X$2)&amp;":"&amp;ADDRESS($B51,$X$2-1+CA$8)),INDIRECT(ADDRESS($B$14,$X$2)&amp;":"&amp;ADDRESS($B$14,$X$2-1+CA$8)),INDIRECT("rP!"&amp;ADDRESS(Prcsses!$B114,$X$2+$P$8-CA$8)&amp;":"&amp;ADDRESS(Prcsses!$B114,$X$2-1+$P$8))))</f>
        <v>0</v>
      </c>
      <c r="CB44" s="5">
        <f ca="1">IF(CB$4="",0,SUMPRODUCT(INDIRECT(ADDRESS($B51,$X$2)&amp;":"&amp;ADDRESS($B51,$X$2-1+CB$8)),INDIRECT(ADDRESS($B$14,$X$2)&amp;":"&amp;ADDRESS($B$14,$X$2-1+CB$8)),INDIRECT("rP!"&amp;ADDRESS(Prcsses!$B114,$X$2+$P$8-CB$8)&amp;":"&amp;ADDRESS(Prcsses!$B114,$X$2-1+$P$8))))</f>
        <v>0</v>
      </c>
      <c r="CC44" s="5">
        <f ca="1">IF(CC$4="",0,SUMPRODUCT(INDIRECT(ADDRESS($B51,$X$2)&amp;":"&amp;ADDRESS($B51,$X$2-1+CC$8)),INDIRECT(ADDRESS($B$14,$X$2)&amp;":"&amp;ADDRESS($B$14,$X$2-1+CC$8)),INDIRECT("rP!"&amp;ADDRESS(Prcsses!$B114,$X$2+$P$8-CC$8)&amp;":"&amp;ADDRESS(Prcsses!$B114,$X$2-1+$P$8))))</f>
        <v>0</v>
      </c>
      <c r="CD44" s="5">
        <f ca="1">IF(CD$4="",0,SUMPRODUCT(INDIRECT(ADDRESS($B51,$X$2)&amp;":"&amp;ADDRESS($B51,$X$2-1+CD$8)),INDIRECT(ADDRESS($B$14,$X$2)&amp;":"&amp;ADDRESS($B$14,$X$2-1+CD$8)),INDIRECT("rP!"&amp;ADDRESS(Prcsses!$B114,$X$2+$P$8-CD$8)&amp;":"&amp;ADDRESS(Prcsses!$B114,$X$2-1+$P$8))))</f>
        <v>0</v>
      </c>
      <c r="CE44" s="5">
        <f ca="1">IF(CE$4="",0,SUMPRODUCT(INDIRECT(ADDRESS($B51,$X$2)&amp;":"&amp;ADDRESS($B51,$X$2-1+CE$8)),INDIRECT(ADDRESS($B$14,$X$2)&amp;":"&amp;ADDRESS($B$14,$X$2-1+CE$8)),INDIRECT("rP!"&amp;ADDRESS(Prcsses!$B114,$X$2+$P$8-CE$8)&amp;":"&amp;ADDRESS(Prcsses!$B114,$X$2-1+$P$8))))</f>
        <v>0</v>
      </c>
      <c r="CF44" s="5">
        <f ca="1">IF(CF$4="",0,SUMPRODUCT(INDIRECT(ADDRESS($B51,$X$2)&amp;":"&amp;ADDRESS($B51,$X$2-1+CF$8)),INDIRECT(ADDRESS($B$14,$X$2)&amp;":"&amp;ADDRESS($B$14,$X$2-1+CF$8)),INDIRECT("rP!"&amp;ADDRESS(Prcsses!$B114,$X$2+$P$8-CF$8)&amp;":"&amp;ADDRESS(Prcsses!$B114,$X$2-1+$P$8))))</f>
        <v>0</v>
      </c>
    </row>
    <row r="45" spans="2:84" x14ac:dyDescent="0.3">
      <c r="B45" s="13">
        <f>ROW()</f>
        <v>45</v>
      </c>
      <c r="H45" s="1" t="str">
        <f t="shared" si="61"/>
        <v>Капитальные затраты</v>
      </c>
      <c r="I45" s="1" t="str">
        <f>$I$40</f>
        <v>Капзатраты на производственные мощности</v>
      </c>
      <c r="J45" s="1" t="str">
        <f>Prcsses!I115</f>
        <v>Пуско-наладочные работы</v>
      </c>
      <c r="M45" s="53" t="s">
        <v>18</v>
      </c>
      <c r="U45" s="5">
        <f t="shared" ca="1" si="62"/>
        <v>2707330.4759370238</v>
      </c>
      <c r="X45" s="5">
        <f ca="1">IF(X$4="",0,SUMPRODUCT(INDIRECT(ADDRESS($B52,$X$2)&amp;":"&amp;ADDRESS($B52,$X$2-1+X$8)),INDIRECT(ADDRESS($B$14,$X$2)&amp;":"&amp;ADDRESS($B$14,$X$2-1+X$8)),INDIRECT("rP!"&amp;ADDRESS(Prcsses!$B115,$X$2+$P$8-X$8)&amp;":"&amp;ADDRESS(Prcsses!$B115,$X$2-1+$P$8))))</f>
        <v>0</v>
      </c>
      <c r="Y45" s="5">
        <f ca="1">IF(Y$4="",0,SUMPRODUCT(INDIRECT(ADDRESS($B52,$X$2)&amp;":"&amp;ADDRESS($B52,$X$2-1+Y$8)),INDIRECT(ADDRESS($B$14,$X$2)&amp;":"&amp;ADDRESS($B$14,$X$2-1+Y$8)),INDIRECT("rP!"&amp;ADDRESS(Prcsses!$B115,$X$2+$P$8-Y$8)&amp;":"&amp;ADDRESS(Prcsses!$B115,$X$2-1+$P$8))))</f>
        <v>0</v>
      </c>
      <c r="Z45" s="5">
        <f ca="1">IF(Z$4="",0,SUMPRODUCT(INDIRECT(ADDRESS($B52,$X$2)&amp;":"&amp;ADDRESS($B52,$X$2-1+Z$8)),INDIRECT(ADDRESS($B$14,$X$2)&amp;":"&amp;ADDRESS($B$14,$X$2-1+Z$8)),INDIRECT("rP!"&amp;ADDRESS(Prcsses!$B115,$X$2+$P$8-Z$8)&amp;":"&amp;ADDRESS(Prcsses!$B115,$X$2-1+$P$8))))</f>
        <v>500000</v>
      </c>
      <c r="AA45" s="5">
        <f ca="1">IF(AA$4="",0,SUMPRODUCT(INDIRECT(ADDRESS($B52,$X$2)&amp;":"&amp;ADDRESS($B52,$X$2-1+AA$8)),INDIRECT(ADDRESS($B$14,$X$2)&amp;":"&amp;ADDRESS($B$14,$X$2-1+AA$8)),INDIRECT("rP!"&amp;ADDRESS(Prcsses!$B115,$X$2+$P$8-AA$8)&amp;":"&amp;ADDRESS(Prcsses!$B115,$X$2-1+$P$8))))</f>
        <v>0</v>
      </c>
      <c r="AB45" s="5">
        <f ca="1">IF(AB$4="",0,SUMPRODUCT(INDIRECT(ADDRESS($B52,$X$2)&amp;":"&amp;ADDRESS($B52,$X$2-1+AB$8)),INDIRECT(ADDRESS($B$14,$X$2)&amp;":"&amp;ADDRESS($B$14,$X$2-1+AB$8)),INDIRECT("rP!"&amp;ADDRESS(Prcsses!$B115,$X$2+$P$8-AB$8)&amp;":"&amp;ADDRESS(Prcsses!$B115,$X$2-1+$P$8))))</f>
        <v>0</v>
      </c>
      <c r="AC45" s="5">
        <f ca="1">IF(AC$4="",0,SUMPRODUCT(INDIRECT(ADDRESS($B52,$X$2)&amp;":"&amp;ADDRESS($B52,$X$2-1+AC$8)),INDIRECT(ADDRESS($B$14,$X$2)&amp;":"&amp;ADDRESS($B$14,$X$2-1+AC$8)),INDIRECT("rP!"&amp;ADDRESS(Prcsses!$B115,$X$2+$P$8-AC$8)&amp;":"&amp;ADDRESS(Prcsses!$B115,$X$2-1+$P$8))))</f>
        <v>0</v>
      </c>
      <c r="AD45" s="5">
        <f ca="1">IF(AD$4="",0,SUMPRODUCT(INDIRECT(ADDRESS($B52,$X$2)&amp;":"&amp;ADDRESS($B52,$X$2-1+AD$8)),INDIRECT(ADDRESS($B$14,$X$2)&amp;":"&amp;ADDRESS($B$14,$X$2-1+AD$8)),INDIRECT("rP!"&amp;ADDRESS(Prcsses!$B115,$X$2+$P$8-AD$8)&amp;":"&amp;ADDRESS(Prcsses!$B115,$X$2-1+$P$8))))</f>
        <v>0</v>
      </c>
      <c r="AE45" s="5">
        <f ca="1">IF(AE$4="",0,SUMPRODUCT(INDIRECT(ADDRESS($B52,$X$2)&amp;":"&amp;ADDRESS($B52,$X$2-1+AE$8)),INDIRECT(ADDRESS($B$14,$X$2)&amp;":"&amp;ADDRESS($B$14,$X$2-1+AE$8)),INDIRECT("rP!"&amp;ADDRESS(Prcsses!$B115,$X$2+$P$8-AE$8)&amp;":"&amp;ADDRESS(Prcsses!$B115,$X$2-1+$P$8))))</f>
        <v>0</v>
      </c>
      <c r="AF45" s="5">
        <f ca="1">IF(AF$4="",0,SUMPRODUCT(INDIRECT(ADDRESS($B52,$X$2)&amp;":"&amp;ADDRESS($B52,$X$2-1+AF$8)),INDIRECT(ADDRESS($B$14,$X$2)&amp;":"&amp;ADDRESS($B$14,$X$2-1+AF$8)),INDIRECT("rP!"&amp;ADDRESS(Prcsses!$B115,$X$2+$P$8-AF$8)&amp;":"&amp;ADDRESS(Prcsses!$B115,$X$2-1+$P$8))))</f>
        <v>0</v>
      </c>
      <c r="AG45" s="5">
        <f ca="1">IF(AG$4="",0,SUMPRODUCT(INDIRECT(ADDRESS($B52,$X$2)&amp;":"&amp;ADDRESS($B52,$X$2-1+AG$8)),INDIRECT(ADDRESS($B$14,$X$2)&amp;":"&amp;ADDRESS($B$14,$X$2-1+AG$8)),INDIRECT("rP!"&amp;ADDRESS(Prcsses!$B115,$X$2+$P$8-AG$8)&amp;":"&amp;ADDRESS(Prcsses!$B115,$X$2-1+$P$8))))</f>
        <v>0</v>
      </c>
      <c r="AH45" s="5">
        <f ca="1">IF(AH$4="",0,SUMPRODUCT(INDIRECT(ADDRESS($B52,$X$2)&amp;":"&amp;ADDRESS($B52,$X$2-1+AH$8)),INDIRECT(ADDRESS($B$14,$X$2)&amp;":"&amp;ADDRESS($B$14,$X$2-1+AH$8)),INDIRECT("rP!"&amp;ADDRESS(Prcsses!$B115,$X$2+$P$8-AH$8)&amp;":"&amp;ADDRESS(Prcsses!$B115,$X$2-1+$P$8))))</f>
        <v>0</v>
      </c>
      <c r="AI45" s="5">
        <f ca="1">IF(AI$4="",0,SUMPRODUCT(INDIRECT(ADDRESS($B52,$X$2)&amp;":"&amp;ADDRESS($B52,$X$2-1+AI$8)),INDIRECT(ADDRESS($B$14,$X$2)&amp;":"&amp;ADDRESS($B$14,$X$2-1+AI$8)),INDIRECT("rP!"&amp;ADDRESS(Prcsses!$B115,$X$2+$P$8-AI$8)&amp;":"&amp;ADDRESS(Prcsses!$B115,$X$2-1+$P$8))))</f>
        <v>0</v>
      </c>
      <c r="AJ45" s="5">
        <f ca="1">IF(AJ$4="",0,SUMPRODUCT(INDIRECT(ADDRESS($B52,$X$2)&amp;":"&amp;ADDRESS($B52,$X$2-1+AJ$8)),INDIRECT(ADDRESS($B$14,$X$2)&amp;":"&amp;ADDRESS($B$14,$X$2-1+AJ$8)),INDIRECT("rP!"&amp;ADDRESS(Prcsses!$B115,$X$2+$P$8-AJ$8)&amp;":"&amp;ADDRESS(Prcsses!$B115,$X$2-1+$P$8))))</f>
        <v>0</v>
      </c>
      <c r="AK45" s="5">
        <f ca="1">IF(AK$4="",0,SUMPRODUCT(INDIRECT(ADDRESS($B52,$X$2)&amp;":"&amp;ADDRESS($B52,$X$2-1+AK$8)),INDIRECT(ADDRESS($B$14,$X$2)&amp;":"&amp;ADDRESS($B$14,$X$2-1+AK$8)),INDIRECT("rP!"&amp;ADDRESS(Prcsses!$B115,$X$2+$P$8-AK$8)&amp;":"&amp;ADDRESS(Prcsses!$B115,$X$2-1+$P$8))))</f>
        <v>0</v>
      </c>
      <c r="AL45" s="5">
        <f ca="1">IF(AL$4="",0,SUMPRODUCT(INDIRECT(ADDRESS($B52,$X$2)&amp;":"&amp;ADDRESS($B52,$X$2-1+AL$8)),INDIRECT(ADDRESS($B$14,$X$2)&amp;":"&amp;ADDRESS($B$14,$X$2-1+AL$8)),INDIRECT("rP!"&amp;ADDRESS(Prcsses!$B115,$X$2+$P$8-AL$8)&amp;":"&amp;ADDRESS(Prcsses!$B115,$X$2-1+$P$8))))</f>
        <v>0</v>
      </c>
      <c r="AM45" s="5">
        <f ca="1">IF(AM$4="",0,SUMPRODUCT(INDIRECT(ADDRESS($B52,$X$2)&amp;":"&amp;ADDRESS($B52,$X$2-1+AM$8)),INDIRECT(ADDRESS($B$14,$X$2)&amp;":"&amp;ADDRESS($B$14,$X$2-1+AM$8)),INDIRECT("rP!"&amp;ADDRESS(Prcsses!$B115,$X$2+$P$8-AM$8)&amp;":"&amp;ADDRESS(Prcsses!$B115,$X$2-1+$P$8))))</f>
        <v>0</v>
      </c>
      <c r="AN45" s="5">
        <f ca="1">IF(AN$4="",0,SUMPRODUCT(INDIRECT(ADDRESS($B52,$X$2)&amp;":"&amp;ADDRESS($B52,$X$2-1+AN$8)),INDIRECT(ADDRESS($B$14,$X$2)&amp;":"&amp;ADDRESS($B$14,$X$2-1+AN$8)),INDIRECT("rP!"&amp;ADDRESS(Prcsses!$B115,$X$2+$P$8-AN$8)&amp;":"&amp;ADDRESS(Prcsses!$B115,$X$2-1+$P$8))))</f>
        <v>0</v>
      </c>
      <c r="AO45" s="5">
        <f ca="1">IF(AO$4="",0,SUMPRODUCT(INDIRECT(ADDRESS($B52,$X$2)&amp;":"&amp;ADDRESS($B52,$X$2-1+AO$8)),INDIRECT(ADDRESS($B$14,$X$2)&amp;":"&amp;ADDRESS($B$14,$X$2-1+AO$8)),INDIRECT("rP!"&amp;ADDRESS(Prcsses!$B115,$X$2+$P$8-AO$8)&amp;":"&amp;ADDRESS(Prcsses!$B115,$X$2-1+$P$8))))</f>
        <v>0</v>
      </c>
      <c r="AP45" s="5">
        <f ca="1">IF(AP$4="",0,SUMPRODUCT(INDIRECT(ADDRESS($B52,$X$2)&amp;":"&amp;ADDRESS($B52,$X$2-1+AP$8)),INDIRECT(ADDRESS($B$14,$X$2)&amp;":"&amp;ADDRESS($B$14,$X$2-1+AP$8)),INDIRECT("rP!"&amp;ADDRESS(Prcsses!$B115,$X$2+$P$8-AP$8)&amp;":"&amp;ADDRESS(Prcsses!$B115,$X$2-1+$P$8))))</f>
        <v>0</v>
      </c>
      <c r="AQ45" s="5">
        <f ca="1">IF(AQ$4="",0,SUMPRODUCT(INDIRECT(ADDRESS($B52,$X$2)&amp;":"&amp;ADDRESS($B52,$X$2-1+AQ$8)),INDIRECT(ADDRESS($B$14,$X$2)&amp;":"&amp;ADDRESS($B$14,$X$2-1+AQ$8)),INDIRECT("rP!"&amp;ADDRESS(Prcsses!$B115,$X$2+$P$8-AQ$8)&amp;":"&amp;ADDRESS(Prcsses!$B115,$X$2-1+$P$8))))</f>
        <v>0</v>
      </c>
      <c r="AR45" s="5">
        <f ca="1">IF(AR$4="",0,SUMPRODUCT(INDIRECT(ADDRESS($B52,$X$2)&amp;":"&amp;ADDRESS($B52,$X$2-1+AR$8)),INDIRECT(ADDRESS($B$14,$X$2)&amp;":"&amp;ADDRESS($B$14,$X$2-1+AR$8)),INDIRECT("rP!"&amp;ADDRESS(Prcsses!$B115,$X$2+$P$8-AR$8)&amp;":"&amp;ADDRESS(Prcsses!$B115,$X$2-1+$P$8))))</f>
        <v>0</v>
      </c>
      <c r="AS45" s="5">
        <f ca="1">IF(AS$4="",0,SUMPRODUCT(INDIRECT(ADDRESS($B52,$X$2)&amp;":"&amp;ADDRESS($B52,$X$2-1+AS$8)),INDIRECT(ADDRESS($B$14,$X$2)&amp;":"&amp;ADDRESS($B$14,$X$2-1+AS$8)),INDIRECT("rP!"&amp;ADDRESS(Prcsses!$B115,$X$2+$P$8-AS$8)&amp;":"&amp;ADDRESS(Prcsses!$B115,$X$2-1+$P$8))))</f>
        <v>0</v>
      </c>
      <c r="AT45" s="5">
        <f ca="1">IF(AT$4="",0,SUMPRODUCT(INDIRECT(ADDRESS($B52,$X$2)&amp;":"&amp;ADDRESS($B52,$X$2-1+AT$8)),INDIRECT(ADDRESS($B$14,$X$2)&amp;":"&amp;ADDRESS($B$14,$X$2-1+AT$8)),INDIRECT("rP!"&amp;ADDRESS(Prcsses!$B115,$X$2+$P$8-AT$8)&amp;":"&amp;ADDRESS(Prcsses!$B115,$X$2-1+$P$8))))</f>
        <v>527488.91600000008</v>
      </c>
      <c r="AU45" s="5">
        <f ca="1">IF(AU$4="",0,SUMPRODUCT(INDIRECT(ADDRESS($B52,$X$2)&amp;":"&amp;ADDRESS($B52,$X$2-1+AU$8)),INDIRECT(ADDRESS($B$14,$X$2)&amp;":"&amp;ADDRESS($B$14,$X$2-1+AU$8)),INDIRECT("rP!"&amp;ADDRESS(Prcsses!$B115,$X$2+$P$8-AU$8)&amp;":"&amp;ADDRESS(Prcsses!$B115,$X$2-1+$P$8))))</f>
        <v>0</v>
      </c>
      <c r="AV45" s="5">
        <f ca="1">IF(AV$4="",0,SUMPRODUCT(INDIRECT(ADDRESS($B52,$X$2)&amp;":"&amp;ADDRESS($B52,$X$2-1+AV$8)),INDIRECT(ADDRESS($B$14,$X$2)&amp;":"&amp;ADDRESS($B$14,$X$2-1+AV$8)),INDIRECT("rP!"&amp;ADDRESS(Prcsses!$B115,$X$2+$P$8-AV$8)&amp;":"&amp;ADDRESS(Prcsses!$B115,$X$2-1+$P$8))))</f>
        <v>0</v>
      </c>
      <c r="AW45" s="5">
        <f ca="1">IF(AW$4="",0,SUMPRODUCT(INDIRECT(ADDRESS($B52,$X$2)&amp;":"&amp;ADDRESS($B52,$X$2-1+AW$8)),INDIRECT(ADDRESS($B$14,$X$2)&amp;":"&amp;ADDRESS($B$14,$X$2-1+AW$8)),INDIRECT("rP!"&amp;ADDRESS(Prcsses!$B115,$X$2+$P$8-AW$8)&amp;":"&amp;ADDRESS(Prcsses!$B115,$X$2-1+$P$8))))</f>
        <v>0</v>
      </c>
      <c r="AX45" s="5">
        <f ca="1">IF(AX$4="",0,SUMPRODUCT(INDIRECT(ADDRESS($B52,$X$2)&amp;":"&amp;ADDRESS($B52,$X$2-1+AX$8)),INDIRECT(ADDRESS($B$14,$X$2)&amp;":"&amp;ADDRESS($B$14,$X$2-1+AX$8)),INDIRECT("rP!"&amp;ADDRESS(Prcsses!$B115,$X$2+$P$8-AX$8)&amp;":"&amp;ADDRESS(Prcsses!$B115,$X$2-1+$P$8))))</f>
        <v>0</v>
      </c>
      <c r="AY45" s="5">
        <f ca="1">IF(AY$4="",0,SUMPRODUCT(INDIRECT(ADDRESS($B52,$X$2)&amp;":"&amp;ADDRESS($B52,$X$2-1+AY$8)),INDIRECT(ADDRESS($B$14,$X$2)&amp;":"&amp;ADDRESS($B$14,$X$2-1+AY$8)),INDIRECT("rP!"&amp;ADDRESS(Prcsses!$B115,$X$2+$P$8-AY$8)&amp;":"&amp;ADDRESS(Prcsses!$B115,$X$2-1+$P$8))))</f>
        <v>0</v>
      </c>
      <c r="AZ45" s="5">
        <f ca="1">IF(AZ$4="",0,SUMPRODUCT(INDIRECT(ADDRESS($B52,$X$2)&amp;":"&amp;ADDRESS($B52,$X$2-1+AZ$8)),INDIRECT(ADDRESS($B$14,$X$2)&amp;":"&amp;ADDRESS($B$14,$X$2-1+AZ$8)),INDIRECT("rP!"&amp;ADDRESS(Prcsses!$B115,$X$2+$P$8-AZ$8)&amp;":"&amp;ADDRESS(Prcsses!$B115,$X$2-1+$P$8))))</f>
        <v>0</v>
      </c>
      <c r="BA45" s="5">
        <f ca="1">IF(BA$4="",0,SUMPRODUCT(INDIRECT(ADDRESS($B52,$X$2)&amp;":"&amp;ADDRESS($B52,$X$2-1+BA$8)),INDIRECT(ADDRESS($B$14,$X$2)&amp;":"&amp;ADDRESS($B$14,$X$2-1+BA$8)),INDIRECT("rP!"&amp;ADDRESS(Prcsses!$B115,$X$2+$P$8-BA$8)&amp;":"&amp;ADDRESS(Prcsses!$B115,$X$2-1+$P$8))))</f>
        <v>0</v>
      </c>
      <c r="BB45" s="5">
        <f ca="1">IF(BB$4="",0,SUMPRODUCT(INDIRECT(ADDRESS($B52,$X$2)&amp;":"&amp;ADDRESS($B52,$X$2-1+BB$8)),INDIRECT(ADDRESS($B$14,$X$2)&amp;":"&amp;ADDRESS($B$14,$X$2-1+BB$8)),INDIRECT("rP!"&amp;ADDRESS(Prcsses!$B115,$X$2+$P$8-BB$8)&amp;":"&amp;ADDRESS(Prcsses!$B115,$X$2-1+$P$8))))</f>
        <v>0</v>
      </c>
      <c r="BC45" s="5">
        <f ca="1">IF(BC$4="",0,SUMPRODUCT(INDIRECT(ADDRESS($B52,$X$2)&amp;":"&amp;ADDRESS($B52,$X$2-1+BC$8)),INDIRECT(ADDRESS($B$14,$X$2)&amp;":"&amp;ADDRESS($B$14,$X$2-1+BC$8)),INDIRECT("rP!"&amp;ADDRESS(Prcsses!$B115,$X$2+$P$8-BC$8)&amp;":"&amp;ADDRESS(Prcsses!$B115,$X$2-1+$P$8))))</f>
        <v>0</v>
      </c>
      <c r="BD45" s="5">
        <f ca="1">IF(BD$4="",0,SUMPRODUCT(INDIRECT(ADDRESS($B52,$X$2)&amp;":"&amp;ADDRESS($B52,$X$2-1+BD$8)),INDIRECT(ADDRESS($B$14,$X$2)&amp;":"&amp;ADDRESS($B$14,$X$2-1+BD$8)),INDIRECT("rP!"&amp;ADDRESS(Prcsses!$B115,$X$2+$P$8-BD$8)&amp;":"&amp;ADDRESS(Prcsses!$B115,$X$2-1+$P$8))))</f>
        <v>546649.42338478402</v>
      </c>
      <c r="BE45" s="5">
        <f ca="1">IF(BE$4="",0,SUMPRODUCT(INDIRECT(ADDRESS($B52,$X$2)&amp;":"&amp;ADDRESS($B52,$X$2-1+BE$8)),INDIRECT(ADDRESS($B$14,$X$2)&amp;":"&amp;ADDRESS($B$14,$X$2-1+BE$8)),INDIRECT("rP!"&amp;ADDRESS(Prcsses!$B115,$X$2+$P$8-BE$8)&amp;":"&amp;ADDRESS(Prcsses!$B115,$X$2-1+$P$8))))</f>
        <v>0</v>
      </c>
      <c r="BF45" s="5">
        <f ca="1">IF(BF$4="",0,SUMPRODUCT(INDIRECT(ADDRESS($B52,$X$2)&amp;":"&amp;ADDRESS($B52,$X$2-1+BF$8)),INDIRECT(ADDRESS($B$14,$X$2)&amp;":"&amp;ADDRESS($B$14,$X$2-1+BF$8)),INDIRECT("rP!"&amp;ADDRESS(Prcsses!$B115,$X$2+$P$8-BF$8)&amp;":"&amp;ADDRESS(Prcsses!$B115,$X$2-1+$P$8))))</f>
        <v>0</v>
      </c>
      <c r="BG45" s="5">
        <f ca="1">IF(BG$4="",0,SUMPRODUCT(INDIRECT(ADDRESS($B52,$X$2)&amp;":"&amp;ADDRESS($B52,$X$2-1+BG$8)),INDIRECT(ADDRESS($B$14,$X$2)&amp;":"&amp;ADDRESS($B$14,$X$2-1+BG$8)),INDIRECT("rP!"&amp;ADDRESS(Prcsses!$B115,$X$2+$P$8-BG$8)&amp;":"&amp;ADDRESS(Prcsses!$B115,$X$2-1+$P$8))))</f>
        <v>0</v>
      </c>
      <c r="BH45" s="5">
        <f ca="1">IF(BH$4="",0,SUMPRODUCT(INDIRECT(ADDRESS($B52,$X$2)&amp;":"&amp;ADDRESS($B52,$X$2-1+BH$8)),INDIRECT(ADDRESS($B$14,$X$2)&amp;":"&amp;ADDRESS($B$14,$X$2-1+BH$8)),INDIRECT("rP!"&amp;ADDRESS(Prcsses!$B115,$X$2+$P$8-BH$8)&amp;":"&amp;ADDRESS(Prcsses!$B115,$X$2-1+$P$8))))</f>
        <v>0</v>
      </c>
      <c r="BI45" s="5">
        <f ca="1">IF(BI$4="",0,SUMPRODUCT(INDIRECT(ADDRESS($B52,$X$2)&amp;":"&amp;ADDRESS($B52,$X$2-1+BI$8)),INDIRECT(ADDRESS($B$14,$X$2)&amp;":"&amp;ADDRESS($B$14,$X$2-1+BI$8)),INDIRECT("rP!"&amp;ADDRESS(Prcsses!$B115,$X$2+$P$8-BI$8)&amp;":"&amp;ADDRESS(Prcsses!$B115,$X$2-1+$P$8))))</f>
        <v>0</v>
      </c>
      <c r="BJ45" s="5">
        <f ca="1">IF(BJ$4="",0,SUMPRODUCT(INDIRECT(ADDRESS($B52,$X$2)&amp;":"&amp;ADDRESS($B52,$X$2-1+BJ$8)),INDIRECT(ADDRESS($B$14,$X$2)&amp;":"&amp;ADDRESS($B$14,$X$2-1+BJ$8)),INDIRECT("rP!"&amp;ADDRESS(Prcsses!$B115,$X$2+$P$8-BJ$8)&amp;":"&amp;ADDRESS(Prcsses!$B115,$X$2-1+$P$8))))</f>
        <v>0</v>
      </c>
      <c r="BK45" s="5">
        <f ca="1">IF(BK$4="",0,SUMPRODUCT(INDIRECT(ADDRESS($B52,$X$2)&amp;":"&amp;ADDRESS($B52,$X$2-1+BK$8)),INDIRECT(ADDRESS($B$14,$X$2)&amp;":"&amp;ADDRESS($B$14,$X$2-1+BK$8)),INDIRECT("rP!"&amp;ADDRESS(Prcsses!$B115,$X$2+$P$8-BK$8)&amp;":"&amp;ADDRESS(Prcsses!$B115,$X$2-1+$P$8))))</f>
        <v>0</v>
      </c>
      <c r="BL45" s="5">
        <f ca="1">IF(BL$4="",0,SUMPRODUCT(INDIRECT(ADDRESS($B52,$X$2)&amp;":"&amp;ADDRESS($B52,$X$2-1+BL$8)),INDIRECT(ADDRESS($B$14,$X$2)&amp;":"&amp;ADDRESS($B$14,$X$2-1+BL$8)),INDIRECT("rP!"&amp;ADDRESS(Prcsses!$B115,$X$2+$P$8-BL$8)&amp;":"&amp;ADDRESS(Prcsses!$B115,$X$2-1+$P$8))))</f>
        <v>0</v>
      </c>
      <c r="BM45" s="5">
        <f ca="1">IF(BM$4="",0,SUMPRODUCT(INDIRECT(ADDRESS($B52,$X$2)&amp;":"&amp;ADDRESS($B52,$X$2-1+BM$8)),INDIRECT(ADDRESS($B$14,$X$2)&amp;":"&amp;ADDRESS($B$14,$X$2-1+BM$8)),INDIRECT("rP!"&amp;ADDRESS(Prcsses!$B115,$X$2+$P$8-BM$8)&amp;":"&amp;ADDRESS(Prcsses!$B115,$X$2-1+$P$8))))</f>
        <v>0</v>
      </c>
      <c r="BN45" s="5">
        <f ca="1">IF(BN$4="",0,SUMPRODUCT(INDIRECT(ADDRESS($B52,$X$2)&amp;":"&amp;ADDRESS($B52,$X$2-1+BN$8)),INDIRECT(ADDRESS($B$14,$X$2)&amp;":"&amp;ADDRESS($B$14,$X$2-1+BN$8)),INDIRECT("rP!"&amp;ADDRESS(Prcsses!$B115,$X$2+$P$8-BN$8)&amp;":"&amp;ADDRESS(Prcsses!$B115,$X$2-1+$P$8))))</f>
        <v>556489.11300571018</v>
      </c>
      <c r="BO45" s="5">
        <f ca="1">IF(BO$4="",0,SUMPRODUCT(INDIRECT(ADDRESS($B52,$X$2)&amp;":"&amp;ADDRESS($B52,$X$2-1+BO$8)),INDIRECT(ADDRESS($B$14,$X$2)&amp;":"&amp;ADDRESS($B$14,$X$2-1+BO$8)),INDIRECT("rP!"&amp;ADDRESS(Prcsses!$B115,$X$2+$P$8-BO$8)&amp;":"&amp;ADDRESS(Prcsses!$B115,$X$2-1+$P$8))))</f>
        <v>0</v>
      </c>
      <c r="BP45" s="5">
        <f ca="1">IF(BP$4="",0,SUMPRODUCT(INDIRECT(ADDRESS($B52,$X$2)&amp;":"&amp;ADDRESS($B52,$X$2-1+BP$8)),INDIRECT(ADDRESS($B$14,$X$2)&amp;":"&amp;ADDRESS($B$14,$X$2-1+BP$8)),INDIRECT("rP!"&amp;ADDRESS(Prcsses!$B115,$X$2+$P$8-BP$8)&amp;":"&amp;ADDRESS(Prcsses!$B115,$X$2-1+$P$8))))</f>
        <v>0</v>
      </c>
      <c r="BQ45" s="5">
        <f ca="1">IF(BQ$4="",0,SUMPRODUCT(INDIRECT(ADDRESS($B52,$X$2)&amp;":"&amp;ADDRESS($B52,$X$2-1+BQ$8)),INDIRECT(ADDRESS($B$14,$X$2)&amp;":"&amp;ADDRESS($B$14,$X$2-1+BQ$8)),INDIRECT("rP!"&amp;ADDRESS(Prcsses!$B115,$X$2+$P$8-BQ$8)&amp;":"&amp;ADDRESS(Prcsses!$B115,$X$2-1+$P$8))))</f>
        <v>0</v>
      </c>
      <c r="BR45" s="5">
        <f ca="1">IF(BR$4="",0,SUMPRODUCT(INDIRECT(ADDRESS($B52,$X$2)&amp;":"&amp;ADDRESS($B52,$X$2-1+BR$8)),INDIRECT(ADDRESS($B$14,$X$2)&amp;":"&amp;ADDRESS($B$14,$X$2-1+BR$8)),INDIRECT("rP!"&amp;ADDRESS(Prcsses!$B115,$X$2+$P$8-BR$8)&amp;":"&amp;ADDRESS(Prcsses!$B115,$X$2-1+$P$8))))</f>
        <v>0</v>
      </c>
      <c r="BS45" s="5">
        <f ca="1">IF(BS$4="",0,SUMPRODUCT(INDIRECT(ADDRESS($B52,$X$2)&amp;":"&amp;ADDRESS($B52,$X$2-1+BS$8)),INDIRECT(ADDRESS($B$14,$X$2)&amp;":"&amp;ADDRESS($B$14,$X$2-1+BS$8)),INDIRECT("rP!"&amp;ADDRESS(Prcsses!$B115,$X$2+$P$8-BS$8)&amp;":"&amp;ADDRESS(Prcsses!$B115,$X$2-1+$P$8))))</f>
        <v>0</v>
      </c>
      <c r="BT45" s="5">
        <f ca="1">IF(BT$4="",0,SUMPRODUCT(INDIRECT(ADDRESS($B52,$X$2)&amp;":"&amp;ADDRESS($B52,$X$2-1+BT$8)),INDIRECT(ADDRESS($B$14,$X$2)&amp;":"&amp;ADDRESS($B$14,$X$2-1+BT$8)),INDIRECT("rP!"&amp;ADDRESS(Prcsses!$B115,$X$2+$P$8-BT$8)&amp;":"&amp;ADDRESS(Prcsses!$B115,$X$2-1+$P$8))))</f>
        <v>0</v>
      </c>
      <c r="BU45" s="5">
        <f ca="1">IF(BU$4="",0,SUMPRODUCT(INDIRECT(ADDRESS($B52,$X$2)&amp;":"&amp;ADDRESS($B52,$X$2-1+BU$8)),INDIRECT(ADDRESS($B$14,$X$2)&amp;":"&amp;ADDRESS($B$14,$X$2-1+BU$8)),INDIRECT("rP!"&amp;ADDRESS(Prcsses!$B115,$X$2+$P$8-BU$8)&amp;":"&amp;ADDRESS(Prcsses!$B115,$X$2-1+$P$8))))</f>
        <v>0</v>
      </c>
      <c r="BV45" s="5">
        <f ca="1">IF(BV$4="",0,SUMPRODUCT(INDIRECT(ADDRESS($B52,$X$2)&amp;":"&amp;ADDRESS($B52,$X$2-1+BV$8)),INDIRECT(ADDRESS($B$14,$X$2)&amp;":"&amp;ADDRESS($B$14,$X$2-1+BV$8)),INDIRECT("rP!"&amp;ADDRESS(Prcsses!$B115,$X$2+$P$8-BV$8)&amp;":"&amp;ADDRESS(Prcsses!$B115,$X$2-1+$P$8))))</f>
        <v>0</v>
      </c>
      <c r="BW45" s="5">
        <f ca="1">IF(BW$4="",0,SUMPRODUCT(INDIRECT(ADDRESS($B52,$X$2)&amp;":"&amp;ADDRESS($B52,$X$2-1+BW$8)),INDIRECT(ADDRESS($B$14,$X$2)&amp;":"&amp;ADDRESS($B$14,$X$2-1+BW$8)),INDIRECT("rP!"&amp;ADDRESS(Prcsses!$B115,$X$2+$P$8-BW$8)&amp;":"&amp;ADDRESS(Prcsses!$B115,$X$2-1+$P$8))))</f>
        <v>0</v>
      </c>
      <c r="BX45" s="5">
        <f ca="1">IF(BX$4="",0,SUMPRODUCT(INDIRECT(ADDRESS($B52,$X$2)&amp;":"&amp;ADDRESS($B52,$X$2-1+BX$8)),INDIRECT(ADDRESS($B$14,$X$2)&amp;":"&amp;ADDRESS($B$14,$X$2-1+BX$8)),INDIRECT("rP!"&amp;ADDRESS(Prcsses!$B115,$X$2+$P$8-BX$8)&amp;":"&amp;ADDRESS(Prcsses!$B115,$X$2-1+$P$8))))</f>
        <v>576703.02354652958</v>
      </c>
      <c r="BY45" s="5">
        <f ca="1">IF(BY$4="",0,SUMPRODUCT(INDIRECT(ADDRESS($B52,$X$2)&amp;":"&amp;ADDRESS($B52,$X$2-1+BY$8)),INDIRECT(ADDRESS($B$14,$X$2)&amp;":"&amp;ADDRESS($B$14,$X$2-1+BY$8)),INDIRECT("rP!"&amp;ADDRESS(Prcsses!$B115,$X$2+$P$8-BY$8)&amp;":"&amp;ADDRESS(Prcsses!$B115,$X$2-1+$P$8))))</f>
        <v>0</v>
      </c>
      <c r="BZ45" s="5">
        <f ca="1">IF(BZ$4="",0,SUMPRODUCT(INDIRECT(ADDRESS($B52,$X$2)&amp;":"&amp;ADDRESS($B52,$X$2-1+BZ$8)),INDIRECT(ADDRESS($B$14,$X$2)&amp;":"&amp;ADDRESS($B$14,$X$2-1+BZ$8)),INDIRECT("rP!"&amp;ADDRESS(Prcsses!$B115,$X$2+$P$8-BZ$8)&amp;":"&amp;ADDRESS(Prcsses!$B115,$X$2-1+$P$8))))</f>
        <v>0</v>
      </c>
      <c r="CA45" s="5">
        <f ca="1">IF(CA$4="",0,SUMPRODUCT(INDIRECT(ADDRESS($B52,$X$2)&amp;":"&amp;ADDRESS($B52,$X$2-1+CA$8)),INDIRECT(ADDRESS($B$14,$X$2)&amp;":"&amp;ADDRESS($B$14,$X$2-1+CA$8)),INDIRECT("rP!"&amp;ADDRESS(Prcsses!$B115,$X$2+$P$8-CA$8)&amp;":"&amp;ADDRESS(Prcsses!$B115,$X$2-1+$P$8))))</f>
        <v>0</v>
      </c>
      <c r="CB45" s="5">
        <f ca="1">IF(CB$4="",0,SUMPRODUCT(INDIRECT(ADDRESS($B52,$X$2)&amp;":"&amp;ADDRESS($B52,$X$2-1+CB$8)),INDIRECT(ADDRESS($B$14,$X$2)&amp;":"&amp;ADDRESS($B$14,$X$2-1+CB$8)),INDIRECT("rP!"&amp;ADDRESS(Prcsses!$B115,$X$2+$P$8-CB$8)&amp;":"&amp;ADDRESS(Prcsses!$B115,$X$2-1+$P$8))))</f>
        <v>0</v>
      </c>
      <c r="CC45" s="5">
        <f ca="1">IF(CC$4="",0,SUMPRODUCT(INDIRECT(ADDRESS($B52,$X$2)&amp;":"&amp;ADDRESS($B52,$X$2-1+CC$8)),INDIRECT(ADDRESS($B$14,$X$2)&amp;":"&amp;ADDRESS($B$14,$X$2-1+CC$8)),INDIRECT("rP!"&amp;ADDRESS(Prcsses!$B115,$X$2+$P$8-CC$8)&amp;":"&amp;ADDRESS(Prcsses!$B115,$X$2-1+$P$8))))</f>
        <v>0</v>
      </c>
      <c r="CD45" s="5">
        <f ca="1">IF(CD$4="",0,SUMPRODUCT(INDIRECT(ADDRESS($B52,$X$2)&amp;":"&amp;ADDRESS($B52,$X$2-1+CD$8)),INDIRECT(ADDRESS($B$14,$X$2)&amp;":"&amp;ADDRESS($B$14,$X$2-1+CD$8)),INDIRECT("rP!"&amp;ADDRESS(Prcsses!$B115,$X$2+$P$8-CD$8)&amp;":"&amp;ADDRESS(Prcsses!$B115,$X$2-1+$P$8))))</f>
        <v>0</v>
      </c>
      <c r="CE45" s="5">
        <f ca="1">IF(CE$4="",0,SUMPRODUCT(INDIRECT(ADDRESS($B52,$X$2)&amp;":"&amp;ADDRESS($B52,$X$2-1+CE$8)),INDIRECT(ADDRESS($B$14,$X$2)&amp;":"&amp;ADDRESS($B$14,$X$2-1+CE$8)),INDIRECT("rP!"&amp;ADDRESS(Prcsses!$B115,$X$2+$P$8-CE$8)&amp;":"&amp;ADDRESS(Prcsses!$B115,$X$2-1+$P$8))))</f>
        <v>0</v>
      </c>
      <c r="CF45" s="5">
        <f ca="1">IF(CF$4="",0,SUMPRODUCT(INDIRECT(ADDRESS($B52,$X$2)&amp;":"&amp;ADDRESS($B52,$X$2-1+CF$8)),INDIRECT(ADDRESS($B$14,$X$2)&amp;":"&amp;ADDRESS($B$14,$X$2-1+CF$8)),INDIRECT("rP!"&amp;ADDRESS(Prcsses!$B115,$X$2+$P$8-CF$8)&amp;":"&amp;ADDRESS(Prcsses!$B115,$X$2-1+$P$8))))</f>
        <v>0</v>
      </c>
    </row>
    <row r="46" spans="2:84" s="26" customFormat="1" ht="12" x14ac:dyDescent="0.25">
      <c r="B46" s="13"/>
      <c r="M46" s="55"/>
      <c r="N46" s="44" t="s">
        <v>21</v>
      </c>
      <c r="O46" s="45"/>
      <c r="P46" s="46"/>
      <c r="Q46" s="89"/>
      <c r="U46" s="41"/>
      <c r="V46" s="42"/>
      <c r="W46" s="43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</row>
    <row r="47" spans="2:84" x14ac:dyDescent="0.3">
      <c r="B47" s="13">
        <f>ROW()</f>
        <v>47</v>
      </c>
      <c r="H47" s="1" t="str">
        <f t="shared" ref="H47:H52" si="73">$H$24</f>
        <v>Капитальные затраты</v>
      </c>
      <c r="I47" s="1" t="s">
        <v>221</v>
      </c>
      <c r="M47" s="53" t="s">
        <v>16</v>
      </c>
      <c r="W47" s="34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</row>
    <row r="48" spans="2:84" x14ac:dyDescent="0.3">
      <c r="B48" s="13">
        <f>ROW()</f>
        <v>48</v>
      </c>
      <c r="H48" s="1" t="str">
        <f t="shared" si="73"/>
        <v>Капитальные затраты</v>
      </c>
      <c r="I48" s="1" t="str">
        <f>$I$47</f>
        <v>Индексация производственных капзатрат</v>
      </c>
      <c r="J48" s="1" t="str">
        <f>J41</f>
        <v>Разрешения, оформления и проектирование</v>
      </c>
      <c r="M48" s="53" t="s">
        <v>16</v>
      </c>
      <c r="O48" s="82"/>
      <c r="P48" s="86">
        <v>1.7999999999999999E-2</v>
      </c>
      <c r="W48" s="34"/>
      <c r="X48" s="99">
        <f t="shared" ref="X48:AM52" ca="1" si="74">IF(X$4="",0,(1+$P48)^(INT((X$1-1)/IF(OR($P$54&lt;=0,$P$54=""),12,$P$54))))</f>
        <v>1</v>
      </c>
      <c r="Y48" s="99">
        <f t="shared" ca="1" si="74"/>
        <v>1</v>
      </c>
      <c r="Z48" s="99">
        <f t="shared" ca="1" si="74"/>
        <v>1</v>
      </c>
      <c r="AA48" s="99">
        <f t="shared" ca="1" si="74"/>
        <v>1</v>
      </c>
      <c r="AB48" s="99">
        <f t="shared" ca="1" si="74"/>
        <v>1</v>
      </c>
      <c r="AC48" s="99">
        <f t="shared" ca="1" si="74"/>
        <v>1</v>
      </c>
      <c r="AD48" s="99">
        <f t="shared" ca="1" si="74"/>
        <v>1.018</v>
      </c>
      <c r="AE48" s="99">
        <f t="shared" ca="1" si="74"/>
        <v>1.018</v>
      </c>
      <c r="AF48" s="99">
        <f t="shared" ca="1" si="74"/>
        <v>1.018</v>
      </c>
      <c r="AG48" s="99">
        <f t="shared" ca="1" si="74"/>
        <v>1.018</v>
      </c>
      <c r="AH48" s="99">
        <f t="shared" ca="1" si="74"/>
        <v>1.018</v>
      </c>
      <c r="AI48" s="99">
        <f t="shared" ca="1" si="74"/>
        <v>1.018</v>
      </c>
      <c r="AJ48" s="99">
        <f t="shared" ca="1" si="74"/>
        <v>1.036324</v>
      </c>
      <c r="AK48" s="99">
        <f t="shared" ca="1" si="74"/>
        <v>1.036324</v>
      </c>
      <c r="AL48" s="99">
        <f t="shared" ca="1" si="74"/>
        <v>1.036324</v>
      </c>
      <c r="AM48" s="99">
        <f t="shared" ca="1" si="74"/>
        <v>1.036324</v>
      </c>
      <c r="AN48" s="99">
        <f t="shared" ref="AJ48:CF52" ca="1" si="75">IF(AN$4="",0,(1+$P48)^(INT((AN$1-1)/IF(OR($P$54&lt;=0,$P$54=""),12,$P$54))))</f>
        <v>1.036324</v>
      </c>
      <c r="AO48" s="99">
        <f t="shared" ca="1" si="75"/>
        <v>1.036324</v>
      </c>
      <c r="AP48" s="99">
        <f t="shared" ca="1" si="75"/>
        <v>1.0549778320000001</v>
      </c>
      <c r="AQ48" s="99">
        <f t="shared" ca="1" si="75"/>
        <v>1.0549778320000001</v>
      </c>
      <c r="AR48" s="99">
        <f t="shared" ca="1" si="75"/>
        <v>1.0549778320000001</v>
      </c>
      <c r="AS48" s="99">
        <f t="shared" ca="1" si="75"/>
        <v>1.0549778320000001</v>
      </c>
      <c r="AT48" s="99">
        <f t="shared" ca="1" si="75"/>
        <v>1.0549778320000001</v>
      </c>
      <c r="AU48" s="99">
        <f t="shared" ca="1" si="75"/>
        <v>1.0549778320000001</v>
      </c>
      <c r="AV48" s="99">
        <f t="shared" ca="1" si="75"/>
        <v>1.0739674329760001</v>
      </c>
      <c r="AW48" s="99">
        <f t="shared" ca="1" si="75"/>
        <v>1.0739674329760001</v>
      </c>
      <c r="AX48" s="99">
        <f t="shared" ca="1" si="75"/>
        <v>1.0739674329760001</v>
      </c>
      <c r="AY48" s="99">
        <f t="shared" ca="1" si="75"/>
        <v>1.0739674329760001</v>
      </c>
      <c r="AZ48" s="99">
        <f t="shared" ca="1" si="75"/>
        <v>1.0739674329760001</v>
      </c>
      <c r="BA48" s="99">
        <f t="shared" ca="1" si="75"/>
        <v>1.0739674329760001</v>
      </c>
      <c r="BB48" s="99">
        <f t="shared" ca="1" si="75"/>
        <v>1.0932988467695681</v>
      </c>
      <c r="BC48" s="99">
        <f t="shared" ca="1" si="75"/>
        <v>1.0932988467695681</v>
      </c>
      <c r="BD48" s="99">
        <f t="shared" ca="1" si="75"/>
        <v>1.0932988467695681</v>
      </c>
      <c r="BE48" s="99">
        <f t="shared" ca="1" si="75"/>
        <v>1.0932988467695681</v>
      </c>
      <c r="BF48" s="99">
        <f t="shared" ca="1" si="75"/>
        <v>1.0932988467695681</v>
      </c>
      <c r="BG48" s="99">
        <f t="shared" ca="1" si="75"/>
        <v>1.0932988467695681</v>
      </c>
      <c r="BH48" s="99">
        <f t="shared" ca="1" si="75"/>
        <v>1.1129782260114203</v>
      </c>
      <c r="BI48" s="99">
        <f t="shared" ca="1" si="75"/>
        <v>1.1129782260114203</v>
      </c>
      <c r="BJ48" s="99">
        <f t="shared" ca="1" si="75"/>
        <v>1.1129782260114203</v>
      </c>
      <c r="BK48" s="99">
        <f t="shared" ca="1" si="75"/>
        <v>1.1129782260114203</v>
      </c>
      <c r="BL48" s="99">
        <f t="shared" ca="1" si="75"/>
        <v>1.1129782260114203</v>
      </c>
      <c r="BM48" s="99">
        <f t="shared" ca="1" si="75"/>
        <v>1.1129782260114203</v>
      </c>
      <c r="BN48" s="99">
        <f t="shared" ca="1" si="75"/>
        <v>1.133011834079626</v>
      </c>
      <c r="BO48" s="99">
        <f t="shared" ca="1" si="75"/>
        <v>1.133011834079626</v>
      </c>
      <c r="BP48" s="99">
        <f t="shared" ca="1" si="75"/>
        <v>1.133011834079626</v>
      </c>
      <c r="BQ48" s="99">
        <f t="shared" ca="1" si="75"/>
        <v>1.133011834079626</v>
      </c>
      <c r="BR48" s="99">
        <f t="shared" ca="1" si="75"/>
        <v>1.133011834079626</v>
      </c>
      <c r="BS48" s="99">
        <f t="shared" ca="1" si="75"/>
        <v>1.133011834079626</v>
      </c>
      <c r="BT48" s="99">
        <f t="shared" ca="1" si="75"/>
        <v>1.1534060470930592</v>
      </c>
      <c r="BU48" s="99">
        <f t="shared" ca="1" si="75"/>
        <v>1.1534060470930592</v>
      </c>
      <c r="BV48" s="99">
        <f t="shared" ca="1" si="75"/>
        <v>1.1534060470930592</v>
      </c>
      <c r="BW48" s="99">
        <f t="shared" ca="1" si="75"/>
        <v>1.1534060470930592</v>
      </c>
      <c r="BX48" s="99">
        <f t="shared" ca="1" si="75"/>
        <v>1.1534060470930592</v>
      </c>
      <c r="BY48" s="99">
        <f t="shared" ca="1" si="75"/>
        <v>1.1534060470930592</v>
      </c>
      <c r="BZ48" s="99">
        <f t="shared" ca="1" si="75"/>
        <v>1.1741673559407342</v>
      </c>
      <c r="CA48" s="99">
        <f t="shared" ca="1" si="75"/>
        <v>1.1741673559407342</v>
      </c>
      <c r="CB48" s="99">
        <f t="shared" ca="1" si="75"/>
        <v>1.1741673559407342</v>
      </c>
      <c r="CC48" s="99">
        <f t="shared" ca="1" si="75"/>
        <v>1.1741673559407342</v>
      </c>
      <c r="CD48" s="99">
        <f t="shared" ca="1" si="75"/>
        <v>1.1741673559407342</v>
      </c>
      <c r="CE48" s="99">
        <f t="shared" ca="1" si="75"/>
        <v>1.1741673559407342</v>
      </c>
      <c r="CF48" s="99">
        <f t="shared" ca="1" si="75"/>
        <v>0</v>
      </c>
    </row>
    <row r="49" spans="2:84" x14ac:dyDescent="0.3">
      <c r="B49" s="13">
        <f>ROW()</f>
        <v>49</v>
      </c>
      <c r="H49" s="1" t="str">
        <f t="shared" si="73"/>
        <v>Капитальные затраты</v>
      </c>
      <c r="I49" s="1" t="str">
        <f>$I$47</f>
        <v>Индексация производственных капзатрат</v>
      </c>
      <c r="J49" s="1" t="str">
        <f t="shared" ref="J49:J52" si="76">J42</f>
        <v>Строительно-монтажные работы</v>
      </c>
      <c r="M49" s="53" t="s">
        <v>16</v>
      </c>
      <c r="O49" s="82"/>
      <c r="P49" s="86">
        <v>1.7999999999999999E-2</v>
      </c>
      <c r="W49" s="34"/>
      <c r="X49" s="99">
        <f t="shared" ca="1" si="74"/>
        <v>1</v>
      </c>
      <c r="Y49" s="99">
        <f t="shared" ca="1" si="74"/>
        <v>1</v>
      </c>
      <c r="Z49" s="99">
        <f t="shared" ca="1" si="74"/>
        <v>1</v>
      </c>
      <c r="AA49" s="99">
        <f t="shared" ca="1" si="74"/>
        <v>1</v>
      </c>
      <c r="AB49" s="99">
        <f t="shared" ca="1" si="74"/>
        <v>1</v>
      </c>
      <c r="AC49" s="99">
        <f t="shared" ca="1" si="74"/>
        <v>1</v>
      </c>
      <c r="AD49" s="99">
        <f t="shared" ca="1" si="74"/>
        <v>1.018</v>
      </c>
      <c r="AE49" s="99">
        <f t="shared" ca="1" si="74"/>
        <v>1.018</v>
      </c>
      <c r="AF49" s="99">
        <f t="shared" ca="1" si="74"/>
        <v>1.018</v>
      </c>
      <c r="AG49" s="99">
        <f t="shared" ca="1" si="74"/>
        <v>1.018</v>
      </c>
      <c r="AH49" s="99">
        <f t="shared" ca="1" si="74"/>
        <v>1.018</v>
      </c>
      <c r="AI49" s="99">
        <f t="shared" ca="1" si="74"/>
        <v>1.018</v>
      </c>
      <c r="AJ49" s="99">
        <f t="shared" ca="1" si="75"/>
        <v>1.036324</v>
      </c>
      <c r="AK49" s="99">
        <f t="shared" ca="1" si="75"/>
        <v>1.036324</v>
      </c>
      <c r="AL49" s="99">
        <f t="shared" ca="1" si="75"/>
        <v>1.036324</v>
      </c>
      <c r="AM49" s="99">
        <f t="shared" ca="1" si="75"/>
        <v>1.036324</v>
      </c>
      <c r="AN49" s="99">
        <f t="shared" ca="1" si="75"/>
        <v>1.036324</v>
      </c>
      <c r="AO49" s="99">
        <f t="shared" ca="1" si="75"/>
        <v>1.036324</v>
      </c>
      <c r="AP49" s="99">
        <f t="shared" ca="1" si="75"/>
        <v>1.0549778320000001</v>
      </c>
      <c r="AQ49" s="99">
        <f t="shared" ca="1" si="75"/>
        <v>1.0549778320000001</v>
      </c>
      <c r="AR49" s="99">
        <f t="shared" ca="1" si="75"/>
        <v>1.0549778320000001</v>
      </c>
      <c r="AS49" s="99">
        <f t="shared" ca="1" si="75"/>
        <v>1.0549778320000001</v>
      </c>
      <c r="AT49" s="99">
        <f t="shared" ca="1" si="75"/>
        <v>1.0549778320000001</v>
      </c>
      <c r="AU49" s="99">
        <f t="shared" ca="1" si="75"/>
        <v>1.0549778320000001</v>
      </c>
      <c r="AV49" s="99">
        <f t="shared" ca="1" si="75"/>
        <v>1.0739674329760001</v>
      </c>
      <c r="AW49" s="99">
        <f t="shared" ca="1" si="75"/>
        <v>1.0739674329760001</v>
      </c>
      <c r="AX49" s="99">
        <f t="shared" ca="1" si="75"/>
        <v>1.0739674329760001</v>
      </c>
      <c r="AY49" s="99">
        <f t="shared" ca="1" si="75"/>
        <v>1.0739674329760001</v>
      </c>
      <c r="AZ49" s="99">
        <f t="shared" ca="1" si="75"/>
        <v>1.0739674329760001</v>
      </c>
      <c r="BA49" s="99">
        <f t="shared" ca="1" si="75"/>
        <v>1.0739674329760001</v>
      </c>
      <c r="BB49" s="99">
        <f t="shared" ca="1" si="75"/>
        <v>1.0932988467695681</v>
      </c>
      <c r="BC49" s="99">
        <f t="shared" ca="1" si="75"/>
        <v>1.0932988467695681</v>
      </c>
      <c r="BD49" s="99">
        <f t="shared" ca="1" si="75"/>
        <v>1.0932988467695681</v>
      </c>
      <c r="BE49" s="99">
        <f t="shared" ca="1" si="75"/>
        <v>1.0932988467695681</v>
      </c>
      <c r="BF49" s="99">
        <f t="shared" ca="1" si="75"/>
        <v>1.0932988467695681</v>
      </c>
      <c r="BG49" s="99">
        <f t="shared" ca="1" si="75"/>
        <v>1.0932988467695681</v>
      </c>
      <c r="BH49" s="99">
        <f t="shared" ca="1" si="75"/>
        <v>1.1129782260114203</v>
      </c>
      <c r="BI49" s="99">
        <f t="shared" ca="1" si="75"/>
        <v>1.1129782260114203</v>
      </c>
      <c r="BJ49" s="99">
        <f t="shared" ca="1" si="75"/>
        <v>1.1129782260114203</v>
      </c>
      <c r="BK49" s="99">
        <f t="shared" ca="1" si="75"/>
        <v>1.1129782260114203</v>
      </c>
      <c r="BL49" s="99">
        <f t="shared" ca="1" si="75"/>
        <v>1.1129782260114203</v>
      </c>
      <c r="BM49" s="99">
        <f t="shared" ca="1" si="75"/>
        <v>1.1129782260114203</v>
      </c>
      <c r="BN49" s="99">
        <f t="shared" ca="1" si="75"/>
        <v>1.133011834079626</v>
      </c>
      <c r="BO49" s="99">
        <f t="shared" ca="1" si="75"/>
        <v>1.133011834079626</v>
      </c>
      <c r="BP49" s="99">
        <f t="shared" ca="1" si="75"/>
        <v>1.133011834079626</v>
      </c>
      <c r="BQ49" s="99">
        <f t="shared" ca="1" si="75"/>
        <v>1.133011834079626</v>
      </c>
      <c r="BR49" s="99">
        <f t="shared" ca="1" si="75"/>
        <v>1.133011834079626</v>
      </c>
      <c r="BS49" s="99">
        <f t="shared" ca="1" si="75"/>
        <v>1.133011834079626</v>
      </c>
      <c r="BT49" s="99">
        <f t="shared" ca="1" si="75"/>
        <v>1.1534060470930592</v>
      </c>
      <c r="BU49" s="99">
        <f t="shared" ca="1" si="75"/>
        <v>1.1534060470930592</v>
      </c>
      <c r="BV49" s="99">
        <f t="shared" ca="1" si="75"/>
        <v>1.1534060470930592</v>
      </c>
      <c r="BW49" s="99">
        <f t="shared" ca="1" si="75"/>
        <v>1.1534060470930592</v>
      </c>
      <c r="BX49" s="99">
        <f t="shared" ca="1" si="75"/>
        <v>1.1534060470930592</v>
      </c>
      <c r="BY49" s="99">
        <f t="shared" ca="1" si="75"/>
        <v>1.1534060470930592</v>
      </c>
      <c r="BZ49" s="99">
        <f t="shared" ca="1" si="75"/>
        <v>1.1741673559407342</v>
      </c>
      <c r="CA49" s="99">
        <f t="shared" ca="1" si="75"/>
        <v>1.1741673559407342</v>
      </c>
      <c r="CB49" s="99">
        <f t="shared" ca="1" si="75"/>
        <v>1.1741673559407342</v>
      </c>
      <c r="CC49" s="99">
        <f t="shared" ca="1" si="75"/>
        <v>1.1741673559407342</v>
      </c>
      <c r="CD49" s="99">
        <f t="shared" ca="1" si="75"/>
        <v>1.1741673559407342</v>
      </c>
      <c r="CE49" s="99">
        <f t="shared" ca="1" si="75"/>
        <v>1.1741673559407342</v>
      </c>
      <c r="CF49" s="99">
        <f t="shared" ca="1" si="75"/>
        <v>0</v>
      </c>
    </row>
    <row r="50" spans="2:84" x14ac:dyDescent="0.3">
      <c r="B50" s="13">
        <f>ROW()</f>
        <v>50</v>
      </c>
      <c r="H50" s="1" t="str">
        <f t="shared" si="73"/>
        <v>Капитальные затраты</v>
      </c>
      <c r="I50" s="1" t="str">
        <f>$I$47</f>
        <v>Индексация производственных капзатрат</v>
      </c>
      <c r="J50" s="1" t="str">
        <f t="shared" si="76"/>
        <v>Оборудование</v>
      </c>
      <c r="M50" s="53" t="s">
        <v>16</v>
      </c>
      <c r="O50" s="82"/>
      <c r="P50" s="86">
        <v>1.7999999999999999E-2</v>
      </c>
      <c r="W50" s="34"/>
      <c r="X50" s="99">
        <f t="shared" ca="1" si="74"/>
        <v>1</v>
      </c>
      <c r="Y50" s="99">
        <f t="shared" ca="1" si="74"/>
        <v>1</v>
      </c>
      <c r="Z50" s="99">
        <f t="shared" ca="1" si="74"/>
        <v>1</v>
      </c>
      <c r="AA50" s="99">
        <f t="shared" ca="1" si="74"/>
        <v>1</v>
      </c>
      <c r="AB50" s="99">
        <f t="shared" ca="1" si="74"/>
        <v>1</v>
      </c>
      <c r="AC50" s="99">
        <f t="shared" ca="1" si="74"/>
        <v>1</v>
      </c>
      <c r="AD50" s="99">
        <f t="shared" ca="1" si="74"/>
        <v>1.018</v>
      </c>
      <c r="AE50" s="99">
        <f t="shared" ca="1" si="74"/>
        <v>1.018</v>
      </c>
      <c r="AF50" s="99">
        <f t="shared" ca="1" si="74"/>
        <v>1.018</v>
      </c>
      <c r="AG50" s="99">
        <f t="shared" ca="1" si="74"/>
        <v>1.018</v>
      </c>
      <c r="AH50" s="99">
        <f t="shared" ca="1" si="74"/>
        <v>1.018</v>
      </c>
      <c r="AI50" s="99">
        <f t="shared" ca="1" si="74"/>
        <v>1.018</v>
      </c>
      <c r="AJ50" s="99">
        <f t="shared" ca="1" si="75"/>
        <v>1.036324</v>
      </c>
      <c r="AK50" s="99">
        <f t="shared" ca="1" si="75"/>
        <v>1.036324</v>
      </c>
      <c r="AL50" s="99">
        <f t="shared" ca="1" si="75"/>
        <v>1.036324</v>
      </c>
      <c r="AM50" s="99">
        <f t="shared" ca="1" si="75"/>
        <v>1.036324</v>
      </c>
      <c r="AN50" s="99">
        <f t="shared" ca="1" si="75"/>
        <v>1.036324</v>
      </c>
      <c r="AO50" s="99">
        <f t="shared" ca="1" si="75"/>
        <v>1.036324</v>
      </c>
      <c r="AP50" s="99">
        <f t="shared" ca="1" si="75"/>
        <v>1.0549778320000001</v>
      </c>
      <c r="AQ50" s="99">
        <f t="shared" ca="1" si="75"/>
        <v>1.0549778320000001</v>
      </c>
      <c r="AR50" s="99">
        <f t="shared" ca="1" si="75"/>
        <v>1.0549778320000001</v>
      </c>
      <c r="AS50" s="99">
        <f t="shared" ca="1" si="75"/>
        <v>1.0549778320000001</v>
      </c>
      <c r="AT50" s="99">
        <f t="shared" ca="1" si="75"/>
        <v>1.0549778320000001</v>
      </c>
      <c r="AU50" s="99">
        <f t="shared" ca="1" si="75"/>
        <v>1.0549778320000001</v>
      </c>
      <c r="AV50" s="99">
        <f t="shared" ca="1" si="75"/>
        <v>1.0739674329760001</v>
      </c>
      <c r="AW50" s="99">
        <f t="shared" ca="1" si="75"/>
        <v>1.0739674329760001</v>
      </c>
      <c r="AX50" s="99">
        <f t="shared" ca="1" si="75"/>
        <v>1.0739674329760001</v>
      </c>
      <c r="AY50" s="99">
        <f t="shared" ca="1" si="75"/>
        <v>1.0739674329760001</v>
      </c>
      <c r="AZ50" s="99">
        <f t="shared" ca="1" si="75"/>
        <v>1.0739674329760001</v>
      </c>
      <c r="BA50" s="99">
        <f t="shared" ca="1" si="75"/>
        <v>1.0739674329760001</v>
      </c>
      <c r="BB50" s="99">
        <f t="shared" ca="1" si="75"/>
        <v>1.0932988467695681</v>
      </c>
      <c r="BC50" s="99">
        <f t="shared" ca="1" si="75"/>
        <v>1.0932988467695681</v>
      </c>
      <c r="BD50" s="99">
        <f t="shared" ca="1" si="75"/>
        <v>1.0932988467695681</v>
      </c>
      <c r="BE50" s="99">
        <f t="shared" ca="1" si="75"/>
        <v>1.0932988467695681</v>
      </c>
      <c r="BF50" s="99">
        <f t="shared" ca="1" si="75"/>
        <v>1.0932988467695681</v>
      </c>
      <c r="BG50" s="99">
        <f t="shared" ca="1" si="75"/>
        <v>1.0932988467695681</v>
      </c>
      <c r="BH50" s="99">
        <f t="shared" ca="1" si="75"/>
        <v>1.1129782260114203</v>
      </c>
      <c r="BI50" s="99">
        <f t="shared" ca="1" si="75"/>
        <v>1.1129782260114203</v>
      </c>
      <c r="BJ50" s="99">
        <f t="shared" ca="1" si="75"/>
        <v>1.1129782260114203</v>
      </c>
      <c r="BK50" s="99">
        <f t="shared" ca="1" si="75"/>
        <v>1.1129782260114203</v>
      </c>
      <c r="BL50" s="99">
        <f t="shared" ca="1" si="75"/>
        <v>1.1129782260114203</v>
      </c>
      <c r="BM50" s="99">
        <f t="shared" ca="1" si="75"/>
        <v>1.1129782260114203</v>
      </c>
      <c r="BN50" s="99">
        <f t="shared" ca="1" si="75"/>
        <v>1.133011834079626</v>
      </c>
      <c r="BO50" s="99">
        <f t="shared" ca="1" si="75"/>
        <v>1.133011834079626</v>
      </c>
      <c r="BP50" s="99">
        <f t="shared" ca="1" si="75"/>
        <v>1.133011834079626</v>
      </c>
      <c r="BQ50" s="99">
        <f t="shared" ca="1" si="75"/>
        <v>1.133011834079626</v>
      </c>
      <c r="BR50" s="99">
        <f t="shared" ca="1" si="75"/>
        <v>1.133011834079626</v>
      </c>
      <c r="BS50" s="99">
        <f t="shared" ca="1" si="75"/>
        <v>1.133011834079626</v>
      </c>
      <c r="BT50" s="99">
        <f t="shared" ca="1" si="75"/>
        <v>1.1534060470930592</v>
      </c>
      <c r="BU50" s="99">
        <f t="shared" ca="1" si="75"/>
        <v>1.1534060470930592</v>
      </c>
      <c r="BV50" s="99">
        <f t="shared" ca="1" si="75"/>
        <v>1.1534060470930592</v>
      </c>
      <c r="BW50" s="99">
        <f t="shared" ca="1" si="75"/>
        <v>1.1534060470930592</v>
      </c>
      <c r="BX50" s="99">
        <f t="shared" ca="1" si="75"/>
        <v>1.1534060470930592</v>
      </c>
      <c r="BY50" s="99">
        <f t="shared" ca="1" si="75"/>
        <v>1.1534060470930592</v>
      </c>
      <c r="BZ50" s="99">
        <f t="shared" ca="1" si="75"/>
        <v>1.1741673559407342</v>
      </c>
      <c r="CA50" s="99">
        <f t="shared" ca="1" si="75"/>
        <v>1.1741673559407342</v>
      </c>
      <c r="CB50" s="99">
        <f t="shared" ca="1" si="75"/>
        <v>1.1741673559407342</v>
      </c>
      <c r="CC50" s="99">
        <f t="shared" ca="1" si="75"/>
        <v>1.1741673559407342</v>
      </c>
      <c r="CD50" s="99">
        <f t="shared" ca="1" si="75"/>
        <v>1.1741673559407342</v>
      </c>
      <c r="CE50" s="99">
        <f t="shared" ca="1" si="75"/>
        <v>1.1741673559407342</v>
      </c>
      <c r="CF50" s="99">
        <f t="shared" ca="1" si="75"/>
        <v>0</v>
      </c>
    </row>
    <row r="51" spans="2:84" x14ac:dyDescent="0.3">
      <c r="B51" s="13">
        <f>ROW()</f>
        <v>51</v>
      </c>
      <c r="H51" s="1" t="str">
        <f t="shared" si="73"/>
        <v>Капитальные затраты</v>
      </c>
      <c r="I51" s="1" t="str">
        <f>$I$47</f>
        <v>Индексация производственных капзатрат</v>
      </c>
      <c r="J51" s="1" t="str">
        <f t="shared" si="76"/>
        <v>Доставка и установка оборудования</v>
      </c>
      <c r="M51" s="53" t="s">
        <v>16</v>
      </c>
      <c r="O51" s="82"/>
      <c r="P51" s="86">
        <v>1.7999999999999999E-2</v>
      </c>
      <c r="W51" s="34"/>
      <c r="X51" s="99">
        <f t="shared" ca="1" si="74"/>
        <v>1</v>
      </c>
      <c r="Y51" s="99">
        <f t="shared" ca="1" si="74"/>
        <v>1</v>
      </c>
      <c r="Z51" s="99">
        <f t="shared" ca="1" si="74"/>
        <v>1</v>
      </c>
      <c r="AA51" s="99">
        <f t="shared" ca="1" si="74"/>
        <v>1</v>
      </c>
      <c r="AB51" s="99">
        <f t="shared" ca="1" si="74"/>
        <v>1</v>
      </c>
      <c r="AC51" s="99">
        <f t="shared" ca="1" si="74"/>
        <v>1</v>
      </c>
      <c r="AD51" s="99">
        <f t="shared" ca="1" si="74"/>
        <v>1.018</v>
      </c>
      <c r="AE51" s="99">
        <f t="shared" ca="1" si="74"/>
        <v>1.018</v>
      </c>
      <c r="AF51" s="99">
        <f t="shared" ca="1" si="74"/>
        <v>1.018</v>
      </c>
      <c r="AG51" s="99">
        <f t="shared" ca="1" si="74"/>
        <v>1.018</v>
      </c>
      <c r="AH51" s="99">
        <f t="shared" ca="1" si="74"/>
        <v>1.018</v>
      </c>
      <c r="AI51" s="99">
        <f t="shared" ca="1" si="74"/>
        <v>1.018</v>
      </c>
      <c r="AJ51" s="99">
        <f t="shared" ca="1" si="75"/>
        <v>1.036324</v>
      </c>
      <c r="AK51" s="99">
        <f t="shared" ca="1" si="75"/>
        <v>1.036324</v>
      </c>
      <c r="AL51" s="99">
        <f t="shared" ca="1" si="75"/>
        <v>1.036324</v>
      </c>
      <c r="AM51" s="99">
        <f t="shared" ca="1" si="75"/>
        <v>1.036324</v>
      </c>
      <c r="AN51" s="99">
        <f t="shared" ca="1" si="75"/>
        <v>1.036324</v>
      </c>
      <c r="AO51" s="99">
        <f t="shared" ca="1" si="75"/>
        <v>1.036324</v>
      </c>
      <c r="AP51" s="99">
        <f t="shared" ca="1" si="75"/>
        <v>1.0549778320000001</v>
      </c>
      <c r="AQ51" s="99">
        <f t="shared" ca="1" si="75"/>
        <v>1.0549778320000001</v>
      </c>
      <c r="AR51" s="99">
        <f t="shared" ca="1" si="75"/>
        <v>1.0549778320000001</v>
      </c>
      <c r="AS51" s="99">
        <f t="shared" ca="1" si="75"/>
        <v>1.0549778320000001</v>
      </c>
      <c r="AT51" s="99">
        <f t="shared" ca="1" si="75"/>
        <v>1.0549778320000001</v>
      </c>
      <c r="AU51" s="99">
        <f t="shared" ca="1" si="75"/>
        <v>1.0549778320000001</v>
      </c>
      <c r="AV51" s="99">
        <f t="shared" ca="1" si="75"/>
        <v>1.0739674329760001</v>
      </c>
      <c r="AW51" s="99">
        <f t="shared" ca="1" si="75"/>
        <v>1.0739674329760001</v>
      </c>
      <c r="AX51" s="99">
        <f t="shared" ca="1" si="75"/>
        <v>1.0739674329760001</v>
      </c>
      <c r="AY51" s="99">
        <f t="shared" ca="1" si="75"/>
        <v>1.0739674329760001</v>
      </c>
      <c r="AZ51" s="99">
        <f t="shared" ca="1" si="75"/>
        <v>1.0739674329760001</v>
      </c>
      <c r="BA51" s="99">
        <f t="shared" ca="1" si="75"/>
        <v>1.0739674329760001</v>
      </c>
      <c r="BB51" s="99">
        <f t="shared" ca="1" si="75"/>
        <v>1.0932988467695681</v>
      </c>
      <c r="BC51" s="99">
        <f t="shared" ca="1" si="75"/>
        <v>1.0932988467695681</v>
      </c>
      <c r="BD51" s="99">
        <f t="shared" ca="1" si="75"/>
        <v>1.0932988467695681</v>
      </c>
      <c r="BE51" s="99">
        <f t="shared" ca="1" si="75"/>
        <v>1.0932988467695681</v>
      </c>
      <c r="BF51" s="99">
        <f t="shared" ca="1" si="75"/>
        <v>1.0932988467695681</v>
      </c>
      <c r="BG51" s="99">
        <f t="shared" ca="1" si="75"/>
        <v>1.0932988467695681</v>
      </c>
      <c r="BH51" s="99">
        <f t="shared" ca="1" si="75"/>
        <v>1.1129782260114203</v>
      </c>
      <c r="BI51" s="99">
        <f t="shared" ca="1" si="75"/>
        <v>1.1129782260114203</v>
      </c>
      <c r="BJ51" s="99">
        <f t="shared" ca="1" si="75"/>
        <v>1.1129782260114203</v>
      </c>
      <c r="BK51" s="99">
        <f t="shared" ca="1" si="75"/>
        <v>1.1129782260114203</v>
      </c>
      <c r="BL51" s="99">
        <f t="shared" ca="1" si="75"/>
        <v>1.1129782260114203</v>
      </c>
      <c r="BM51" s="99">
        <f t="shared" ca="1" si="75"/>
        <v>1.1129782260114203</v>
      </c>
      <c r="BN51" s="99">
        <f t="shared" ca="1" si="75"/>
        <v>1.133011834079626</v>
      </c>
      <c r="BO51" s="99">
        <f t="shared" ca="1" si="75"/>
        <v>1.133011834079626</v>
      </c>
      <c r="BP51" s="99">
        <f t="shared" ca="1" si="75"/>
        <v>1.133011834079626</v>
      </c>
      <c r="BQ51" s="99">
        <f t="shared" ca="1" si="75"/>
        <v>1.133011834079626</v>
      </c>
      <c r="BR51" s="99">
        <f t="shared" ca="1" si="75"/>
        <v>1.133011834079626</v>
      </c>
      <c r="BS51" s="99">
        <f t="shared" ca="1" si="75"/>
        <v>1.133011834079626</v>
      </c>
      <c r="BT51" s="99">
        <f t="shared" ca="1" si="75"/>
        <v>1.1534060470930592</v>
      </c>
      <c r="BU51" s="99">
        <f t="shared" ca="1" si="75"/>
        <v>1.1534060470930592</v>
      </c>
      <c r="BV51" s="99">
        <f t="shared" ca="1" si="75"/>
        <v>1.1534060470930592</v>
      </c>
      <c r="BW51" s="99">
        <f t="shared" ca="1" si="75"/>
        <v>1.1534060470930592</v>
      </c>
      <c r="BX51" s="99">
        <f t="shared" ca="1" si="75"/>
        <v>1.1534060470930592</v>
      </c>
      <c r="BY51" s="99">
        <f t="shared" ca="1" si="75"/>
        <v>1.1534060470930592</v>
      </c>
      <c r="BZ51" s="99">
        <f t="shared" ca="1" si="75"/>
        <v>1.1741673559407342</v>
      </c>
      <c r="CA51" s="99">
        <f t="shared" ca="1" si="75"/>
        <v>1.1741673559407342</v>
      </c>
      <c r="CB51" s="99">
        <f t="shared" ca="1" si="75"/>
        <v>1.1741673559407342</v>
      </c>
      <c r="CC51" s="99">
        <f t="shared" ca="1" si="75"/>
        <v>1.1741673559407342</v>
      </c>
      <c r="CD51" s="99">
        <f t="shared" ca="1" si="75"/>
        <v>1.1741673559407342</v>
      </c>
      <c r="CE51" s="99">
        <f t="shared" ca="1" si="75"/>
        <v>1.1741673559407342</v>
      </c>
      <c r="CF51" s="99">
        <f t="shared" ca="1" si="75"/>
        <v>0</v>
      </c>
    </row>
    <row r="52" spans="2:84" x14ac:dyDescent="0.3">
      <c r="B52" s="13">
        <f>ROW()</f>
        <v>52</v>
      </c>
      <c r="H52" s="1" t="str">
        <f t="shared" si="73"/>
        <v>Капитальные затраты</v>
      </c>
      <c r="I52" s="1" t="str">
        <f>$I$47</f>
        <v>Индексация производственных капзатрат</v>
      </c>
      <c r="J52" s="1" t="str">
        <f t="shared" si="76"/>
        <v>Пуско-наладочные работы</v>
      </c>
      <c r="M52" s="53" t="s">
        <v>16</v>
      </c>
      <c r="O52" s="82"/>
      <c r="P52" s="86">
        <v>1.7999999999999999E-2</v>
      </c>
      <c r="W52" s="34"/>
      <c r="X52" s="99">
        <f t="shared" ca="1" si="74"/>
        <v>1</v>
      </c>
      <c r="Y52" s="99">
        <f t="shared" ca="1" si="74"/>
        <v>1</v>
      </c>
      <c r="Z52" s="99">
        <f t="shared" ca="1" si="74"/>
        <v>1</v>
      </c>
      <c r="AA52" s="99">
        <f t="shared" ca="1" si="74"/>
        <v>1</v>
      </c>
      <c r="AB52" s="99">
        <f t="shared" ca="1" si="74"/>
        <v>1</v>
      </c>
      <c r="AC52" s="99">
        <f t="shared" ca="1" si="74"/>
        <v>1</v>
      </c>
      <c r="AD52" s="99">
        <f t="shared" ca="1" si="74"/>
        <v>1.018</v>
      </c>
      <c r="AE52" s="99">
        <f t="shared" ca="1" si="74"/>
        <v>1.018</v>
      </c>
      <c r="AF52" s="99">
        <f t="shared" ca="1" si="74"/>
        <v>1.018</v>
      </c>
      <c r="AG52" s="99">
        <f t="shared" ca="1" si="74"/>
        <v>1.018</v>
      </c>
      <c r="AH52" s="99">
        <f t="shared" ca="1" si="74"/>
        <v>1.018</v>
      </c>
      <c r="AI52" s="99">
        <f t="shared" ca="1" si="74"/>
        <v>1.018</v>
      </c>
      <c r="AJ52" s="99">
        <f t="shared" ca="1" si="75"/>
        <v>1.036324</v>
      </c>
      <c r="AK52" s="99">
        <f t="shared" ca="1" si="75"/>
        <v>1.036324</v>
      </c>
      <c r="AL52" s="99">
        <f t="shared" ca="1" si="75"/>
        <v>1.036324</v>
      </c>
      <c r="AM52" s="99">
        <f t="shared" ca="1" si="75"/>
        <v>1.036324</v>
      </c>
      <c r="AN52" s="99">
        <f t="shared" ca="1" si="75"/>
        <v>1.036324</v>
      </c>
      <c r="AO52" s="99">
        <f t="shared" ca="1" si="75"/>
        <v>1.036324</v>
      </c>
      <c r="AP52" s="99">
        <f t="shared" ca="1" si="75"/>
        <v>1.0549778320000001</v>
      </c>
      <c r="AQ52" s="99">
        <f t="shared" ca="1" si="75"/>
        <v>1.0549778320000001</v>
      </c>
      <c r="AR52" s="99">
        <f t="shared" ca="1" si="75"/>
        <v>1.0549778320000001</v>
      </c>
      <c r="AS52" s="99">
        <f t="shared" ca="1" si="75"/>
        <v>1.0549778320000001</v>
      </c>
      <c r="AT52" s="99">
        <f t="shared" ca="1" si="75"/>
        <v>1.0549778320000001</v>
      </c>
      <c r="AU52" s="99">
        <f t="shared" ca="1" si="75"/>
        <v>1.0549778320000001</v>
      </c>
      <c r="AV52" s="99">
        <f t="shared" ca="1" si="75"/>
        <v>1.0739674329760001</v>
      </c>
      <c r="AW52" s="99">
        <f t="shared" ca="1" si="75"/>
        <v>1.0739674329760001</v>
      </c>
      <c r="AX52" s="99">
        <f t="shared" ca="1" si="75"/>
        <v>1.0739674329760001</v>
      </c>
      <c r="AY52" s="99">
        <f t="shared" ca="1" si="75"/>
        <v>1.0739674329760001</v>
      </c>
      <c r="AZ52" s="99">
        <f t="shared" ca="1" si="75"/>
        <v>1.0739674329760001</v>
      </c>
      <c r="BA52" s="99">
        <f t="shared" ca="1" si="75"/>
        <v>1.0739674329760001</v>
      </c>
      <c r="BB52" s="99">
        <f t="shared" ca="1" si="75"/>
        <v>1.0932988467695681</v>
      </c>
      <c r="BC52" s="99">
        <f t="shared" ca="1" si="75"/>
        <v>1.0932988467695681</v>
      </c>
      <c r="BD52" s="99">
        <f t="shared" ca="1" si="75"/>
        <v>1.0932988467695681</v>
      </c>
      <c r="BE52" s="99">
        <f t="shared" ca="1" si="75"/>
        <v>1.0932988467695681</v>
      </c>
      <c r="BF52" s="99">
        <f t="shared" ca="1" si="75"/>
        <v>1.0932988467695681</v>
      </c>
      <c r="BG52" s="99">
        <f t="shared" ca="1" si="75"/>
        <v>1.0932988467695681</v>
      </c>
      <c r="BH52" s="99">
        <f t="shared" ca="1" si="75"/>
        <v>1.1129782260114203</v>
      </c>
      <c r="BI52" s="99">
        <f t="shared" ca="1" si="75"/>
        <v>1.1129782260114203</v>
      </c>
      <c r="BJ52" s="99">
        <f t="shared" ca="1" si="75"/>
        <v>1.1129782260114203</v>
      </c>
      <c r="BK52" s="99">
        <f t="shared" ca="1" si="75"/>
        <v>1.1129782260114203</v>
      </c>
      <c r="BL52" s="99">
        <f t="shared" ca="1" si="75"/>
        <v>1.1129782260114203</v>
      </c>
      <c r="BM52" s="99">
        <f t="shared" ca="1" si="75"/>
        <v>1.1129782260114203</v>
      </c>
      <c r="BN52" s="99">
        <f t="shared" ca="1" si="75"/>
        <v>1.133011834079626</v>
      </c>
      <c r="BO52" s="99">
        <f t="shared" ca="1" si="75"/>
        <v>1.133011834079626</v>
      </c>
      <c r="BP52" s="99">
        <f t="shared" ca="1" si="75"/>
        <v>1.133011834079626</v>
      </c>
      <c r="BQ52" s="99">
        <f t="shared" ca="1" si="75"/>
        <v>1.133011834079626</v>
      </c>
      <c r="BR52" s="99">
        <f t="shared" ca="1" si="75"/>
        <v>1.133011834079626</v>
      </c>
      <c r="BS52" s="99">
        <f t="shared" ca="1" si="75"/>
        <v>1.133011834079626</v>
      </c>
      <c r="BT52" s="99">
        <f t="shared" ca="1" si="75"/>
        <v>1.1534060470930592</v>
      </c>
      <c r="BU52" s="99">
        <f t="shared" ca="1" si="75"/>
        <v>1.1534060470930592</v>
      </c>
      <c r="BV52" s="99">
        <f t="shared" ca="1" si="75"/>
        <v>1.1534060470930592</v>
      </c>
      <c r="BW52" s="99">
        <f t="shared" ca="1" si="75"/>
        <v>1.1534060470930592</v>
      </c>
      <c r="BX52" s="99">
        <f t="shared" ca="1" si="75"/>
        <v>1.1534060470930592</v>
      </c>
      <c r="BY52" s="99">
        <f t="shared" ca="1" si="75"/>
        <v>1.1534060470930592</v>
      </c>
      <c r="BZ52" s="99">
        <f t="shared" ca="1" si="75"/>
        <v>1.1741673559407342</v>
      </c>
      <c r="CA52" s="99">
        <f t="shared" ca="1" si="75"/>
        <v>1.1741673559407342</v>
      </c>
      <c r="CB52" s="99">
        <f t="shared" ca="1" si="75"/>
        <v>1.1741673559407342</v>
      </c>
      <c r="CC52" s="99">
        <f t="shared" ca="1" si="75"/>
        <v>1.1741673559407342</v>
      </c>
      <c r="CD52" s="99">
        <f t="shared" ca="1" si="75"/>
        <v>1.1741673559407342</v>
      </c>
      <c r="CE52" s="99">
        <f t="shared" ca="1" si="75"/>
        <v>1.1741673559407342</v>
      </c>
      <c r="CF52" s="99">
        <f t="shared" ca="1" si="75"/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  <c r="H54" s="1" t="str">
        <f>$H$24</f>
        <v>Капитальные затраты</v>
      </c>
      <c r="I54" s="1" t="s">
        <v>222</v>
      </c>
      <c r="M54" s="53" t="s">
        <v>96</v>
      </c>
      <c r="O54" s="82"/>
      <c r="P54" s="87">
        <v>6</v>
      </c>
      <c r="W54" s="34"/>
    </row>
    <row r="55" spans="2:84" x14ac:dyDescent="0.3">
      <c r="B55" s="13">
        <f>ROW()</f>
        <v>55</v>
      </c>
      <c r="H55" s="1" t="str">
        <f t="shared" ref="H55:H60" si="77">$H$24</f>
        <v>Капитальные затраты</v>
      </c>
      <c r="I55" s="1" t="s">
        <v>224</v>
      </c>
      <c r="M55" s="53" t="s">
        <v>18</v>
      </c>
      <c r="P55" s="72" t="str">
        <f>Lists!$AD$6</f>
        <v>начисление</v>
      </c>
      <c r="U55" s="5">
        <f t="shared" ref="U55:U60" ca="1" si="78">SUM(INDIRECT(ADDRESS($B55,$X$2)&amp;":"&amp;ADDRESS($B55,$X$2-1+$P$8)))</f>
        <v>44060564.727765933</v>
      </c>
      <c r="X55" s="5">
        <f ca="1">IF(X$4="",0,SUM(X56:X61))</f>
        <v>700000</v>
      </c>
      <c r="Y55" s="5">
        <f ca="1">IF(Y$4="",0,SUM(Y56:Y61))</f>
        <v>1800000</v>
      </c>
      <c r="Z55" s="5">
        <f t="shared" ref="Z55" ca="1" si="79">IF(Z$4="",0,SUM(Z56:Z61))</f>
        <v>300000</v>
      </c>
      <c r="AA55" s="5">
        <f t="shared" ref="AA55" ca="1" si="80">IF(AA$4="",0,SUM(AA56:AA61))</f>
        <v>0</v>
      </c>
      <c r="AB55" s="5">
        <f t="shared" ref="AB55" ca="1" si="81">IF(AB$4="",0,SUM(AB56:AB61))</f>
        <v>0</v>
      </c>
      <c r="AC55" s="5">
        <f t="shared" ref="AC55" ca="1" si="82">IF(AC$4="",0,SUM(AC56:AC61))</f>
        <v>0</v>
      </c>
      <c r="AD55" s="5">
        <f t="shared" ref="AD55" ca="1" si="83">IF(AD$4="",0,SUM(AD56:AD61))</f>
        <v>0</v>
      </c>
      <c r="AE55" s="5">
        <f t="shared" ref="AE55" ca="1" si="84">IF(AE$4="",0,SUM(AE56:AE61))</f>
        <v>0</v>
      </c>
      <c r="AF55" s="5">
        <f t="shared" ref="AF55" ca="1" si="85">IF(AF$4="",0,SUM(AF56:AF61))</f>
        <v>717500</v>
      </c>
      <c r="AG55" s="5">
        <f t="shared" ref="AG55" ca="1" si="86">IF(AG$4="",0,SUM(AG56:AG61))</f>
        <v>1845000</v>
      </c>
      <c r="AH55" s="5">
        <f t="shared" ref="AH55" ca="1" si="87">IF(AH$4="",0,SUM(AH56:AH61))</f>
        <v>307500</v>
      </c>
      <c r="AI55" s="5">
        <f t="shared" ref="AI55:CF55" ca="1" si="88">IF(AI$4="",0,SUM(AI56:AI61))</f>
        <v>0</v>
      </c>
      <c r="AJ55" s="5">
        <f t="shared" ca="1" si="88"/>
        <v>735437.5</v>
      </c>
      <c r="AK55" s="5">
        <f t="shared" ca="1" si="88"/>
        <v>1891125</v>
      </c>
      <c r="AL55" s="5">
        <f t="shared" ca="1" si="88"/>
        <v>315187.5</v>
      </c>
      <c r="AM55" s="5">
        <f t="shared" ca="1" si="88"/>
        <v>0</v>
      </c>
      <c r="AN55" s="5">
        <f t="shared" ca="1" si="88"/>
        <v>735437.5</v>
      </c>
      <c r="AO55" s="5">
        <f t="shared" ca="1" si="88"/>
        <v>1891125</v>
      </c>
      <c r="AP55" s="5">
        <f t="shared" ca="1" si="88"/>
        <v>315187.5</v>
      </c>
      <c r="AQ55" s="5">
        <f t="shared" ca="1" si="88"/>
        <v>0</v>
      </c>
      <c r="AR55" s="5">
        <f t="shared" ca="1" si="88"/>
        <v>753823.43749999988</v>
      </c>
      <c r="AS55" s="5">
        <f t="shared" ca="1" si="88"/>
        <v>1938403.1249999998</v>
      </c>
      <c r="AT55" s="5">
        <f t="shared" ca="1" si="88"/>
        <v>323067.18749999994</v>
      </c>
      <c r="AU55" s="5">
        <f t="shared" ca="1" si="88"/>
        <v>0</v>
      </c>
      <c r="AV55" s="5">
        <f t="shared" ca="1" si="88"/>
        <v>772669.02343749977</v>
      </c>
      <c r="AW55" s="5">
        <f t="shared" ca="1" si="88"/>
        <v>1986863.2031249995</v>
      </c>
      <c r="AX55" s="5">
        <f t="shared" ca="1" si="88"/>
        <v>331143.86718749994</v>
      </c>
      <c r="AY55" s="5">
        <f t="shared" ca="1" si="88"/>
        <v>0</v>
      </c>
      <c r="AZ55" s="5">
        <f t="shared" ca="1" si="88"/>
        <v>772669.02343749977</v>
      </c>
      <c r="BA55" s="5">
        <f t="shared" ca="1" si="88"/>
        <v>1986863.2031249995</v>
      </c>
      <c r="BB55" s="5">
        <f t="shared" ca="1" si="88"/>
        <v>331143.86718749994</v>
      </c>
      <c r="BC55" s="5">
        <f t="shared" ca="1" si="88"/>
        <v>0</v>
      </c>
      <c r="BD55" s="5">
        <f t="shared" ca="1" si="88"/>
        <v>791985.74902343727</v>
      </c>
      <c r="BE55" s="5">
        <f t="shared" ca="1" si="88"/>
        <v>2036534.7832031245</v>
      </c>
      <c r="BF55" s="5">
        <f t="shared" ca="1" si="88"/>
        <v>339422.46386718738</v>
      </c>
      <c r="BG55" s="5">
        <f t="shared" ca="1" si="88"/>
        <v>0</v>
      </c>
      <c r="BH55" s="5">
        <f t="shared" ca="1" si="88"/>
        <v>811785.39274902316</v>
      </c>
      <c r="BI55" s="5">
        <f t="shared" ca="1" si="88"/>
        <v>2087448.1527832025</v>
      </c>
      <c r="BJ55" s="5">
        <f t="shared" ca="1" si="88"/>
        <v>347908.02546386706</v>
      </c>
      <c r="BK55" s="5">
        <f t="shared" ca="1" si="88"/>
        <v>0</v>
      </c>
      <c r="BL55" s="5">
        <f t="shared" ca="1" si="88"/>
        <v>811785.39274902316</v>
      </c>
      <c r="BM55" s="5">
        <f t="shared" ca="1" si="88"/>
        <v>2087448.1527832025</v>
      </c>
      <c r="BN55" s="5">
        <f t="shared" ca="1" si="88"/>
        <v>347908.02546386706</v>
      </c>
      <c r="BO55" s="5">
        <f t="shared" ca="1" si="88"/>
        <v>0</v>
      </c>
      <c r="BP55" s="5">
        <f t="shared" ca="1" si="88"/>
        <v>832080.0275677488</v>
      </c>
      <c r="BQ55" s="5">
        <f t="shared" ca="1" si="88"/>
        <v>2139634.3566027824</v>
      </c>
      <c r="BR55" s="5">
        <f t="shared" ca="1" si="88"/>
        <v>356605.72610046377</v>
      </c>
      <c r="BS55" s="5">
        <f t="shared" ca="1" si="88"/>
        <v>0</v>
      </c>
      <c r="BT55" s="5">
        <f t="shared" ca="1" si="88"/>
        <v>852882.0282569424</v>
      </c>
      <c r="BU55" s="5">
        <f t="shared" ca="1" si="88"/>
        <v>2193125.215517852</v>
      </c>
      <c r="BV55" s="5">
        <f t="shared" ca="1" si="88"/>
        <v>365520.86925297533</v>
      </c>
      <c r="BW55" s="5">
        <f t="shared" ca="1" si="88"/>
        <v>0</v>
      </c>
      <c r="BX55" s="5">
        <f t="shared" ca="1" si="88"/>
        <v>852882.0282569424</v>
      </c>
      <c r="BY55" s="5">
        <f t="shared" ca="1" si="88"/>
        <v>2193125.215517852</v>
      </c>
      <c r="BZ55" s="5">
        <f t="shared" ca="1" si="88"/>
        <v>365520.86925297533</v>
      </c>
      <c r="CA55" s="5">
        <f t="shared" ca="1" si="88"/>
        <v>0</v>
      </c>
      <c r="CB55" s="5">
        <f t="shared" ca="1" si="88"/>
        <v>874204.07896336587</v>
      </c>
      <c r="CC55" s="5">
        <f t="shared" ca="1" si="88"/>
        <v>2247953.3459057976</v>
      </c>
      <c r="CD55" s="5">
        <f t="shared" ca="1" si="88"/>
        <v>374658.89098429965</v>
      </c>
      <c r="CE55" s="5">
        <f t="shared" ca="1" si="88"/>
        <v>0</v>
      </c>
      <c r="CF55" s="5">
        <f t="shared" ca="1" si="88"/>
        <v>0</v>
      </c>
    </row>
    <row r="56" spans="2:84" x14ac:dyDescent="0.3">
      <c r="B56" s="13">
        <f>ROW()</f>
        <v>56</v>
      </c>
      <c r="H56" s="1" t="str">
        <f t="shared" si="77"/>
        <v>Капитальные затраты</v>
      </c>
      <c r="I56" s="1" t="str">
        <f>$I$55</f>
        <v>Капзатраты на торговые мощности</v>
      </c>
      <c r="J56" s="1" t="str">
        <f>Prcsses!I143</f>
        <v>Ремонтные работы</v>
      </c>
      <c r="M56" s="53" t="s">
        <v>18</v>
      </c>
      <c r="U56" s="5">
        <f t="shared" ca="1" si="78"/>
        <v>12588732.779361695</v>
      </c>
      <c r="X56" s="5">
        <f ca="1">IF(X$4="",0,SUMPRODUCT(INDIRECT(ADDRESS($B63,$X$2)&amp;":"&amp;ADDRESS($B63,$X$2-1+X$8)),INDIRECT(ADDRESS($B$19,$X$2)&amp;":"&amp;ADDRESS($B$19,$X$2-1+X$8)),INDIRECT("rP!"&amp;ADDRESS(Prcsses!$B143,$X$2+$P$8-X$8)&amp;":"&amp;ADDRESS(Prcsses!$B143,$X$2-1+$P$8))))</f>
        <v>400000</v>
      </c>
      <c r="Y56" s="5">
        <f ca="1">IF(Y$4="",0,SUMPRODUCT(INDIRECT(ADDRESS($B63,$X$2)&amp;":"&amp;ADDRESS($B63,$X$2-1+Y$8)),INDIRECT(ADDRESS($B$19,$X$2)&amp;":"&amp;ADDRESS($B$19,$X$2-1+Y$8)),INDIRECT("rP!"&amp;ADDRESS(Prcsses!$B143,$X$2+$P$8-Y$8)&amp;":"&amp;ADDRESS(Prcsses!$B143,$X$2-1+$P$8))))</f>
        <v>400000</v>
      </c>
      <c r="Z56" s="5">
        <f ca="1">IF(Z$4="",0,SUMPRODUCT(INDIRECT(ADDRESS($B63,$X$2)&amp;":"&amp;ADDRESS($B63,$X$2-1+Z$8)),INDIRECT(ADDRESS($B$19,$X$2)&amp;":"&amp;ADDRESS($B$19,$X$2-1+Z$8)),INDIRECT("rP!"&amp;ADDRESS(Prcsses!$B143,$X$2+$P$8-Z$8)&amp;":"&amp;ADDRESS(Prcsses!$B143,$X$2-1+$P$8))))</f>
        <v>0</v>
      </c>
      <c r="AA56" s="5">
        <f ca="1">IF(AA$4="",0,SUMPRODUCT(INDIRECT(ADDRESS($B63,$X$2)&amp;":"&amp;ADDRESS($B63,$X$2-1+AA$8)),INDIRECT(ADDRESS($B$19,$X$2)&amp;":"&amp;ADDRESS($B$19,$X$2-1+AA$8)),INDIRECT("rP!"&amp;ADDRESS(Prcsses!$B143,$X$2+$P$8-AA$8)&amp;":"&amp;ADDRESS(Prcsses!$B143,$X$2-1+$P$8))))</f>
        <v>0</v>
      </c>
      <c r="AB56" s="5">
        <f ca="1">IF(AB$4="",0,SUMPRODUCT(INDIRECT(ADDRESS($B63,$X$2)&amp;":"&amp;ADDRESS($B63,$X$2-1+AB$8)),INDIRECT(ADDRESS($B$19,$X$2)&amp;":"&amp;ADDRESS($B$19,$X$2-1+AB$8)),INDIRECT("rP!"&amp;ADDRESS(Prcsses!$B143,$X$2+$P$8-AB$8)&amp;":"&amp;ADDRESS(Prcsses!$B143,$X$2-1+$P$8))))</f>
        <v>0</v>
      </c>
      <c r="AC56" s="5">
        <f ca="1">IF(AC$4="",0,SUMPRODUCT(INDIRECT(ADDRESS($B63,$X$2)&amp;":"&amp;ADDRESS($B63,$X$2-1+AC$8)),INDIRECT(ADDRESS($B$19,$X$2)&amp;":"&amp;ADDRESS($B$19,$X$2-1+AC$8)),INDIRECT("rP!"&amp;ADDRESS(Prcsses!$B143,$X$2+$P$8-AC$8)&amp;":"&amp;ADDRESS(Prcsses!$B143,$X$2-1+$P$8))))</f>
        <v>0</v>
      </c>
      <c r="AD56" s="5">
        <f ca="1">IF(AD$4="",0,SUMPRODUCT(INDIRECT(ADDRESS($B63,$X$2)&amp;":"&amp;ADDRESS($B63,$X$2-1+AD$8)),INDIRECT(ADDRESS($B$19,$X$2)&amp;":"&amp;ADDRESS($B$19,$X$2-1+AD$8)),INDIRECT("rP!"&amp;ADDRESS(Prcsses!$B143,$X$2+$P$8-AD$8)&amp;":"&amp;ADDRESS(Prcsses!$B143,$X$2-1+$P$8))))</f>
        <v>0</v>
      </c>
      <c r="AE56" s="5">
        <f ca="1">IF(AE$4="",0,SUMPRODUCT(INDIRECT(ADDRESS($B63,$X$2)&amp;":"&amp;ADDRESS($B63,$X$2-1+AE$8)),INDIRECT(ADDRESS($B$19,$X$2)&amp;":"&amp;ADDRESS($B$19,$X$2-1+AE$8)),INDIRECT("rP!"&amp;ADDRESS(Prcsses!$B143,$X$2+$P$8-AE$8)&amp;":"&amp;ADDRESS(Prcsses!$B143,$X$2-1+$P$8))))</f>
        <v>0</v>
      </c>
      <c r="AF56" s="5">
        <f ca="1">IF(AF$4="",0,SUMPRODUCT(INDIRECT(ADDRESS($B63,$X$2)&amp;":"&amp;ADDRESS($B63,$X$2-1+AF$8)),INDIRECT(ADDRESS($B$19,$X$2)&amp;":"&amp;ADDRESS($B$19,$X$2-1+AF$8)),INDIRECT("rP!"&amp;ADDRESS(Prcsses!$B143,$X$2+$P$8-AF$8)&amp;":"&amp;ADDRESS(Prcsses!$B143,$X$2-1+$P$8))))</f>
        <v>409999.99999999994</v>
      </c>
      <c r="AG56" s="5">
        <f ca="1">IF(AG$4="",0,SUMPRODUCT(INDIRECT(ADDRESS($B63,$X$2)&amp;":"&amp;ADDRESS($B63,$X$2-1+AG$8)),INDIRECT(ADDRESS($B$19,$X$2)&amp;":"&amp;ADDRESS($B$19,$X$2-1+AG$8)),INDIRECT("rP!"&amp;ADDRESS(Prcsses!$B143,$X$2+$P$8-AG$8)&amp;":"&amp;ADDRESS(Prcsses!$B143,$X$2-1+$P$8))))</f>
        <v>409999.99999999994</v>
      </c>
      <c r="AH56" s="5">
        <f ca="1">IF(AH$4="",0,SUMPRODUCT(INDIRECT(ADDRESS($B63,$X$2)&amp;":"&amp;ADDRESS($B63,$X$2-1+AH$8)),INDIRECT(ADDRESS($B$19,$X$2)&amp;":"&amp;ADDRESS($B$19,$X$2-1+AH$8)),INDIRECT("rP!"&amp;ADDRESS(Prcsses!$B143,$X$2+$P$8-AH$8)&amp;":"&amp;ADDRESS(Prcsses!$B143,$X$2-1+$P$8))))</f>
        <v>0</v>
      </c>
      <c r="AI56" s="5">
        <f ca="1">IF(AI$4="",0,SUMPRODUCT(INDIRECT(ADDRESS($B63,$X$2)&amp;":"&amp;ADDRESS($B63,$X$2-1+AI$8)),INDIRECT(ADDRESS($B$19,$X$2)&amp;":"&amp;ADDRESS($B$19,$X$2-1+AI$8)),INDIRECT("rP!"&amp;ADDRESS(Prcsses!$B143,$X$2+$P$8-AI$8)&amp;":"&amp;ADDRESS(Prcsses!$B143,$X$2-1+$P$8))))</f>
        <v>0</v>
      </c>
      <c r="AJ56" s="5">
        <f ca="1">IF(AJ$4="",0,SUMPRODUCT(INDIRECT(ADDRESS($B63,$X$2)&amp;":"&amp;ADDRESS($B63,$X$2-1+AJ$8)),INDIRECT(ADDRESS($B$19,$X$2)&amp;":"&amp;ADDRESS($B$19,$X$2-1+AJ$8)),INDIRECT("rP!"&amp;ADDRESS(Prcsses!$B143,$X$2+$P$8-AJ$8)&amp;":"&amp;ADDRESS(Prcsses!$B143,$X$2-1+$P$8))))</f>
        <v>420249.99999999994</v>
      </c>
      <c r="AK56" s="5">
        <f ca="1">IF(AK$4="",0,SUMPRODUCT(INDIRECT(ADDRESS($B63,$X$2)&amp;":"&amp;ADDRESS($B63,$X$2-1+AK$8)),INDIRECT(ADDRESS($B$19,$X$2)&amp;":"&amp;ADDRESS($B$19,$X$2-1+AK$8)),INDIRECT("rP!"&amp;ADDRESS(Prcsses!$B143,$X$2+$P$8-AK$8)&amp;":"&amp;ADDRESS(Prcsses!$B143,$X$2-1+$P$8))))</f>
        <v>420249.99999999994</v>
      </c>
      <c r="AL56" s="5">
        <f ca="1">IF(AL$4="",0,SUMPRODUCT(INDIRECT(ADDRESS($B63,$X$2)&amp;":"&amp;ADDRESS($B63,$X$2-1+AL$8)),INDIRECT(ADDRESS($B$19,$X$2)&amp;":"&amp;ADDRESS($B$19,$X$2-1+AL$8)),INDIRECT("rP!"&amp;ADDRESS(Prcsses!$B143,$X$2+$P$8-AL$8)&amp;":"&amp;ADDRESS(Prcsses!$B143,$X$2-1+$P$8))))</f>
        <v>0</v>
      </c>
      <c r="AM56" s="5">
        <f ca="1">IF(AM$4="",0,SUMPRODUCT(INDIRECT(ADDRESS($B63,$X$2)&amp;":"&amp;ADDRESS($B63,$X$2-1+AM$8)),INDIRECT(ADDRESS($B$19,$X$2)&amp;":"&amp;ADDRESS($B$19,$X$2-1+AM$8)),INDIRECT("rP!"&amp;ADDRESS(Prcsses!$B143,$X$2+$P$8-AM$8)&amp;":"&amp;ADDRESS(Prcsses!$B143,$X$2-1+$P$8))))</f>
        <v>0</v>
      </c>
      <c r="AN56" s="5">
        <f ca="1">IF(AN$4="",0,SUMPRODUCT(INDIRECT(ADDRESS($B63,$X$2)&amp;":"&amp;ADDRESS($B63,$X$2-1+AN$8)),INDIRECT(ADDRESS($B$19,$X$2)&amp;":"&amp;ADDRESS($B$19,$X$2-1+AN$8)),INDIRECT("rP!"&amp;ADDRESS(Prcsses!$B143,$X$2+$P$8-AN$8)&amp;":"&amp;ADDRESS(Prcsses!$B143,$X$2-1+$P$8))))</f>
        <v>420249.99999999994</v>
      </c>
      <c r="AO56" s="5">
        <f ca="1">IF(AO$4="",0,SUMPRODUCT(INDIRECT(ADDRESS($B63,$X$2)&amp;":"&amp;ADDRESS($B63,$X$2-1+AO$8)),INDIRECT(ADDRESS($B$19,$X$2)&amp;":"&amp;ADDRESS($B$19,$X$2-1+AO$8)),INDIRECT("rP!"&amp;ADDRESS(Prcsses!$B143,$X$2+$P$8-AO$8)&amp;":"&amp;ADDRESS(Prcsses!$B143,$X$2-1+$P$8))))</f>
        <v>420249.99999999994</v>
      </c>
      <c r="AP56" s="5">
        <f ca="1">IF(AP$4="",0,SUMPRODUCT(INDIRECT(ADDRESS($B63,$X$2)&amp;":"&amp;ADDRESS($B63,$X$2-1+AP$8)),INDIRECT(ADDRESS($B$19,$X$2)&amp;":"&amp;ADDRESS($B$19,$X$2-1+AP$8)),INDIRECT("rP!"&amp;ADDRESS(Prcsses!$B143,$X$2+$P$8-AP$8)&amp;":"&amp;ADDRESS(Prcsses!$B143,$X$2-1+$P$8))))</f>
        <v>0</v>
      </c>
      <c r="AQ56" s="5">
        <f ca="1">IF(AQ$4="",0,SUMPRODUCT(INDIRECT(ADDRESS($B63,$X$2)&amp;":"&amp;ADDRESS($B63,$X$2-1+AQ$8)),INDIRECT(ADDRESS($B$19,$X$2)&amp;":"&amp;ADDRESS($B$19,$X$2-1+AQ$8)),INDIRECT("rP!"&amp;ADDRESS(Prcsses!$B143,$X$2+$P$8-AQ$8)&amp;":"&amp;ADDRESS(Prcsses!$B143,$X$2-1+$P$8))))</f>
        <v>0</v>
      </c>
      <c r="AR56" s="5">
        <f ca="1">IF(AR$4="",0,SUMPRODUCT(INDIRECT(ADDRESS($B63,$X$2)&amp;":"&amp;ADDRESS($B63,$X$2-1+AR$8)),INDIRECT(ADDRESS($B$19,$X$2)&amp;":"&amp;ADDRESS($B$19,$X$2-1+AR$8)),INDIRECT("rP!"&amp;ADDRESS(Prcsses!$B143,$X$2+$P$8-AR$8)&amp;":"&amp;ADDRESS(Prcsses!$B143,$X$2-1+$P$8))))</f>
        <v>430756.24999999994</v>
      </c>
      <c r="AS56" s="5">
        <f ca="1">IF(AS$4="",0,SUMPRODUCT(INDIRECT(ADDRESS($B63,$X$2)&amp;":"&amp;ADDRESS($B63,$X$2-1+AS$8)),INDIRECT(ADDRESS($B$19,$X$2)&amp;":"&amp;ADDRESS($B$19,$X$2-1+AS$8)),INDIRECT("rP!"&amp;ADDRESS(Prcsses!$B143,$X$2+$P$8-AS$8)&amp;":"&amp;ADDRESS(Prcsses!$B143,$X$2-1+$P$8))))</f>
        <v>430756.24999999994</v>
      </c>
      <c r="AT56" s="5">
        <f ca="1">IF(AT$4="",0,SUMPRODUCT(INDIRECT(ADDRESS($B63,$X$2)&amp;":"&amp;ADDRESS($B63,$X$2-1+AT$8)),INDIRECT(ADDRESS($B$19,$X$2)&amp;":"&amp;ADDRESS($B$19,$X$2-1+AT$8)),INDIRECT("rP!"&amp;ADDRESS(Prcsses!$B143,$X$2+$P$8-AT$8)&amp;":"&amp;ADDRESS(Prcsses!$B143,$X$2-1+$P$8))))</f>
        <v>0</v>
      </c>
      <c r="AU56" s="5">
        <f ca="1">IF(AU$4="",0,SUMPRODUCT(INDIRECT(ADDRESS($B63,$X$2)&amp;":"&amp;ADDRESS($B63,$X$2-1+AU$8)),INDIRECT(ADDRESS($B$19,$X$2)&amp;":"&amp;ADDRESS($B$19,$X$2-1+AU$8)),INDIRECT("rP!"&amp;ADDRESS(Prcsses!$B143,$X$2+$P$8-AU$8)&amp;":"&amp;ADDRESS(Prcsses!$B143,$X$2-1+$P$8))))</f>
        <v>0</v>
      </c>
      <c r="AV56" s="5">
        <f ca="1">IF(AV$4="",0,SUMPRODUCT(INDIRECT(ADDRESS($B63,$X$2)&amp;":"&amp;ADDRESS($B63,$X$2-1+AV$8)),INDIRECT(ADDRESS($B$19,$X$2)&amp;":"&amp;ADDRESS($B$19,$X$2-1+AV$8)),INDIRECT("rP!"&amp;ADDRESS(Prcsses!$B143,$X$2+$P$8-AV$8)&amp;":"&amp;ADDRESS(Prcsses!$B143,$X$2-1+$P$8))))</f>
        <v>441525.15624999988</v>
      </c>
      <c r="AW56" s="5">
        <f ca="1">IF(AW$4="",0,SUMPRODUCT(INDIRECT(ADDRESS($B63,$X$2)&amp;":"&amp;ADDRESS($B63,$X$2-1+AW$8)),INDIRECT(ADDRESS($B$19,$X$2)&amp;":"&amp;ADDRESS($B$19,$X$2-1+AW$8)),INDIRECT("rP!"&amp;ADDRESS(Prcsses!$B143,$X$2+$P$8-AW$8)&amp;":"&amp;ADDRESS(Prcsses!$B143,$X$2-1+$P$8))))</f>
        <v>441525.15624999988</v>
      </c>
      <c r="AX56" s="5">
        <f ca="1">IF(AX$4="",0,SUMPRODUCT(INDIRECT(ADDRESS($B63,$X$2)&amp;":"&amp;ADDRESS($B63,$X$2-1+AX$8)),INDIRECT(ADDRESS($B$19,$X$2)&amp;":"&amp;ADDRESS($B$19,$X$2-1+AX$8)),INDIRECT("rP!"&amp;ADDRESS(Prcsses!$B143,$X$2+$P$8-AX$8)&amp;":"&amp;ADDRESS(Prcsses!$B143,$X$2-1+$P$8))))</f>
        <v>0</v>
      </c>
      <c r="AY56" s="5">
        <f ca="1">IF(AY$4="",0,SUMPRODUCT(INDIRECT(ADDRESS($B63,$X$2)&amp;":"&amp;ADDRESS($B63,$X$2-1+AY$8)),INDIRECT(ADDRESS($B$19,$X$2)&amp;":"&amp;ADDRESS($B$19,$X$2-1+AY$8)),INDIRECT("rP!"&amp;ADDRESS(Prcsses!$B143,$X$2+$P$8-AY$8)&amp;":"&amp;ADDRESS(Prcsses!$B143,$X$2-1+$P$8))))</f>
        <v>0</v>
      </c>
      <c r="AZ56" s="5">
        <f ca="1">IF(AZ$4="",0,SUMPRODUCT(INDIRECT(ADDRESS($B63,$X$2)&amp;":"&amp;ADDRESS($B63,$X$2-1+AZ$8)),INDIRECT(ADDRESS($B$19,$X$2)&amp;":"&amp;ADDRESS($B$19,$X$2-1+AZ$8)),INDIRECT("rP!"&amp;ADDRESS(Prcsses!$B143,$X$2+$P$8-AZ$8)&amp;":"&amp;ADDRESS(Prcsses!$B143,$X$2-1+$P$8))))</f>
        <v>441525.15624999988</v>
      </c>
      <c r="BA56" s="5">
        <f ca="1">IF(BA$4="",0,SUMPRODUCT(INDIRECT(ADDRESS($B63,$X$2)&amp;":"&amp;ADDRESS($B63,$X$2-1+BA$8)),INDIRECT(ADDRESS($B$19,$X$2)&amp;":"&amp;ADDRESS($B$19,$X$2-1+BA$8)),INDIRECT("rP!"&amp;ADDRESS(Prcsses!$B143,$X$2+$P$8-BA$8)&amp;":"&amp;ADDRESS(Prcsses!$B143,$X$2-1+$P$8))))</f>
        <v>441525.15624999988</v>
      </c>
      <c r="BB56" s="5">
        <f ca="1">IF(BB$4="",0,SUMPRODUCT(INDIRECT(ADDRESS($B63,$X$2)&amp;":"&amp;ADDRESS($B63,$X$2-1+BB$8)),INDIRECT(ADDRESS($B$19,$X$2)&amp;":"&amp;ADDRESS($B$19,$X$2-1+BB$8)),INDIRECT("rP!"&amp;ADDRESS(Prcsses!$B143,$X$2+$P$8-BB$8)&amp;":"&amp;ADDRESS(Prcsses!$B143,$X$2-1+$P$8))))</f>
        <v>0</v>
      </c>
      <c r="BC56" s="5">
        <f ca="1">IF(BC$4="",0,SUMPRODUCT(INDIRECT(ADDRESS($B63,$X$2)&amp;":"&amp;ADDRESS($B63,$X$2-1+BC$8)),INDIRECT(ADDRESS($B$19,$X$2)&amp;":"&amp;ADDRESS($B$19,$X$2-1+BC$8)),INDIRECT("rP!"&amp;ADDRESS(Prcsses!$B143,$X$2+$P$8-BC$8)&amp;":"&amp;ADDRESS(Prcsses!$B143,$X$2-1+$P$8))))</f>
        <v>0</v>
      </c>
      <c r="BD56" s="5">
        <f ca="1">IF(BD$4="",0,SUMPRODUCT(INDIRECT(ADDRESS($B63,$X$2)&amp;":"&amp;ADDRESS($B63,$X$2-1+BD$8)),INDIRECT(ADDRESS($B$19,$X$2)&amp;":"&amp;ADDRESS($B$19,$X$2-1+BD$8)),INDIRECT("rP!"&amp;ADDRESS(Prcsses!$B143,$X$2+$P$8-BD$8)&amp;":"&amp;ADDRESS(Prcsses!$B143,$X$2-1+$P$8))))</f>
        <v>452563.28515624988</v>
      </c>
      <c r="BE56" s="5">
        <f ca="1">IF(BE$4="",0,SUMPRODUCT(INDIRECT(ADDRESS($B63,$X$2)&amp;":"&amp;ADDRESS($B63,$X$2-1+BE$8)),INDIRECT(ADDRESS($B$19,$X$2)&amp;":"&amp;ADDRESS($B$19,$X$2-1+BE$8)),INDIRECT("rP!"&amp;ADDRESS(Prcsses!$B143,$X$2+$P$8-BE$8)&amp;":"&amp;ADDRESS(Prcsses!$B143,$X$2-1+$P$8))))</f>
        <v>452563.28515624988</v>
      </c>
      <c r="BF56" s="5">
        <f ca="1">IF(BF$4="",0,SUMPRODUCT(INDIRECT(ADDRESS($B63,$X$2)&amp;":"&amp;ADDRESS($B63,$X$2-1+BF$8)),INDIRECT(ADDRESS($B$19,$X$2)&amp;":"&amp;ADDRESS($B$19,$X$2-1+BF$8)),INDIRECT("rP!"&amp;ADDRESS(Prcsses!$B143,$X$2+$P$8-BF$8)&amp;":"&amp;ADDRESS(Prcsses!$B143,$X$2-1+$P$8))))</f>
        <v>0</v>
      </c>
      <c r="BG56" s="5">
        <f ca="1">IF(BG$4="",0,SUMPRODUCT(INDIRECT(ADDRESS($B63,$X$2)&amp;":"&amp;ADDRESS($B63,$X$2-1+BG$8)),INDIRECT(ADDRESS($B$19,$X$2)&amp;":"&amp;ADDRESS($B$19,$X$2-1+BG$8)),INDIRECT("rP!"&amp;ADDRESS(Prcsses!$B143,$X$2+$P$8-BG$8)&amp;":"&amp;ADDRESS(Prcsses!$B143,$X$2-1+$P$8))))</f>
        <v>0</v>
      </c>
      <c r="BH56" s="5">
        <f ca="1">IF(BH$4="",0,SUMPRODUCT(INDIRECT(ADDRESS($B63,$X$2)&amp;":"&amp;ADDRESS($B63,$X$2-1+BH$8)),INDIRECT(ADDRESS($B$19,$X$2)&amp;":"&amp;ADDRESS($B$19,$X$2-1+BH$8)),INDIRECT("rP!"&amp;ADDRESS(Prcsses!$B143,$X$2+$P$8-BH$8)&amp;":"&amp;ADDRESS(Prcsses!$B143,$X$2-1+$P$8))))</f>
        <v>463877.3672851561</v>
      </c>
      <c r="BI56" s="5">
        <f ca="1">IF(BI$4="",0,SUMPRODUCT(INDIRECT(ADDRESS($B63,$X$2)&amp;":"&amp;ADDRESS($B63,$X$2-1+BI$8)),INDIRECT(ADDRESS($B$19,$X$2)&amp;":"&amp;ADDRESS($B$19,$X$2-1+BI$8)),INDIRECT("rP!"&amp;ADDRESS(Prcsses!$B143,$X$2+$P$8-BI$8)&amp;":"&amp;ADDRESS(Prcsses!$B143,$X$2-1+$P$8))))</f>
        <v>463877.3672851561</v>
      </c>
      <c r="BJ56" s="5">
        <f ca="1">IF(BJ$4="",0,SUMPRODUCT(INDIRECT(ADDRESS($B63,$X$2)&amp;":"&amp;ADDRESS($B63,$X$2-1+BJ$8)),INDIRECT(ADDRESS($B$19,$X$2)&amp;":"&amp;ADDRESS($B$19,$X$2-1+BJ$8)),INDIRECT("rP!"&amp;ADDRESS(Prcsses!$B143,$X$2+$P$8-BJ$8)&amp;":"&amp;ADDRESS(Prcsses!$B143,$X$2-1+$P$8))))</f>
        <v>0</v>
      </c>
      <c r="BK56" s="5">
        <f ca="1">IF(BK$4="",0,SUMPRODUCT(INDIRECT(ADDRESS($B63,$X$2)&amp;":"&amp;ADDRESS($B63,$X$2-1+BK$8)),INDIRECT(ADDRESS($B$19,$X$2)&amp;":"&amp;ADDRESS($B$19,$X$2-1+BK$8)),INDIRECT("rP!"&amp;ADDRESS(Prcsses!$B143,$X$2+$P$8-BK$8)&amp;":"&amp;ADDRESS(Prcsses!$B143,$X$2-1+$P$8))))</f>
        <v>0</v>
      </c>
      <c r="BL56" s="5">
        <f ca="1">IF(BL$4="",0,SUMPRODUCT(INDIRECT(ADDRESS($B63,$X$2)&amp;":"&amp;ADDRESS($B63,$X$2-1+BL$8)),INDIRECT(ADDRESS($B$19,$X$2)&amp;":"&amp;ADDRESS($B$19,$X$2-1+BL$8)),INDIRECT("rP!"&amp;ADDRESS(Prcsses!$B143,$X$2+$P$8-BL$8)&amp;":"&amp;ADDRESS(Prcsses!$B143,$X$2-1+$P$8))))</f>
        <v>463877.3672851561</v>
      </c>
      <c r="BM56" s="5">
        <f ca="1">IF(BM$4="",0,SUMPRODUCT(INDIRECT(ADDRESS($B63,$X$2)&amp;":"&amp;ADDRESS($B63,$X$2-1+BM$8)),INDIRECT(ADDRESS($B$19,$X$2)&amp;":"&amp;ADDRESS($B$19,$X$2-1+BM$8)),INDIRECT("rP!"&amp;ADDRESS(Prcsses!$B143,$X$2+$P$8-BM$8)&amp;":"&amp;ADDRESS(Prcsses!$B143,$X$2-1+$P$8))))</f>
        <v>463877.3672851561</v>
      </c>
      <c r="BN56" s="5">
        <f ca="1">IF(BN$4="",0,SUMPRODUCT(INDIRECT(ADDRESS($B63,$X$2)&amp;":"&amp;ADDRESS($B63,$X$2-1+BN$8)),INDIRECT(ADDRESS($B$19,$X$2)&amp;":"&amp;ADDRESS($B$19,$X$2-1+BN$8)),INDIRECT("rP!"&amp;ADDRESS(Prcsses!$B143,$X$2+$P$8-BN$8)&amp;":"&amp;ADDRESS(Prcsses!$B143,$X$2-1+$P$8))))</f>
        <v>0</v>
      </c>
      <c r="BO56" s="5">
        <f ca="1">IF(BO$4="",0,SUMPRODUCT(INDIRECT(ADDRESS($B63,$X$2)&amp;":"&amp;ADDRESS($B63,$X$2-1+BO$8)),INDIRECT(ADDRESS($B$19,$X$2)&amp;":"&amp;ADDRESS($B$19,$X$2-1+BO$8)),INDIRECT("rP!"&amp;ADDRESS(Prcsses!$B143,$X$2+$P$8-BO$8)&amp;":"&amp;ADDRESS(Prcsses!$B143,$X$2-1+$P$8))))</f>
        <v>0</v>
      </c>
      <c r="BP56" s="5">
        <f ca="1">IF(BP$4="",0,SUMPRODUCT(INDIRECT(ADDRESS($B63,$X$2)&amp;":"&amp;ADDRESS($B63,$X$2-1+BP$8)),INDIRECT(ADDRESS($B$19,$X$2)&amp;":"&amp;ADDRESS($B$19,$X$2-1+BP$8)),INDIRECT("rP!"&amp;ADDRESS(Prcsses!$B143,$X$2+$P$8-BP$8)&amp;":"&amp;ADDRESS(Prcsses!$B143,$X$2-1+$P$8))))</f>
        <v>475474.30146728503</v>
      </c>
      <c r="BQ56" s="5">
        <f ca="1">IF(BQ$4="",0,SUMPRODUCT(INDIRECT(ADDRESS($B63,$X$2)&amp;":"&amp;ADDRESS($B63,$X$2-1+BQ$8)),INDIRECT(ADDRESS($B$19,$X$2)&amp;":"&amp;ADDRESS($B$19,$X$2-1+BQ$8)),INDIRECT("rP!"&amp;ADDRESS(Prcsses!$B143,$X$2+$P$8-BQ$8)&amp;":"&amp;ADDRESS(Prcsses!$B143,$X$2-1+$P$8))))</f>
        <v>475474.30146728503</v>
      </c>
      <c r="BR56" s="5">
        <f ca="1">IF(BR$4="",0,SUMPRODUCT(INDIRECT(ADDRESS($B63,$X$2)&amp;":"&amp;ADDRESS($B63,$X$2-1+BR$8)),INDIRECT(ADDRESS($B$19,$X$2)&amp;":"&amp;ADDRESS($B$19,$X$2-1+BR$8)),INDIRECT("rP!"&amp;ADDRESS(Prcsses!$B143,$X$2+$P$8-BR$8)&amp;":"&amp;ADDRESS(Prcsses!$B143,$X$2-1+$P$8))))</f>
        <v>0</v>
      </c>
      <c r="BS56" s="5">
        <f ca="1">IF(BS$4="",0,SUMPRODUCT(INDIRECT(ADDRESS($B63,$X$2)&amp;":"&amp;ADDRESS($B63,$X$2-1+BS$8)),INDIRECT(ADDRESS($B$19,$X$2)&amp;":"&amp;ADDRESS($B$19,$X$2-1+BS$8)),INDIRECT("rP!"&amp;ADDRESS(Prcsses!$B143,$X$2+$P$8-BS$8)&amp;":"&amp;ADDRESS(Prcsses!$B143,$X$2-1+$P$8))))</f>
        <v>0</v>
      </c>
      <c r="BT56" s="5">
        <f ca="1">IF(BT$4="",0,SUMPRODUCT(INDIRECT(ADDRESS($B63,$X$2)&amp;":"&amp;ADDRESS($B63,$X$2-1+BT$8)),INDIRECT(ADDRESS($B$19,$X$2)&amp;":"&amp;ADDRESS($B$19,$X$2-1+BT$8)),INDIRECT("rP!"&amp;ADDRESS(Prcsses!$B143,$X$2+$P$8-BT$8)&amp;":"&amp;ADDRESS(Prcsses!$B143,$X$2-1+$P$8))))</f>
        <v>487361.15900396707</v>
      </c>
      <c r="BU56" s="5">
        <f ca="1">IF(BU$4="",0,SUMPRODUCT(INDIRECT(ADDRESS($B63,$X$2)&amp;":"&amp;ADDRESS($B63,$X$2-1+BU$8)),INDIRECT(ADDRESS($B$19,$X$2)&amp;":"&amp;ADDRESS($B$19,$X$2-1+BU$8)),INDIRECT("rP!"&amp;ADDRESS(Prcsses!$B143,$X$2+$P$8-BU$8)&amp;":"&amp;ADDRESS(Prcsses!$B143,$X$2-1+$P$8))))</f>
        <v>487361.15900396707</v>
      </c>
      <c r="BV56" s="5">
        <f ca="1">IF(BV$4="",0,SUMPRODUCT(INDIRECT(ADDRESS($B63,$X$2)&amp;":"&amp;ADDRESS($B63,$X$2-1+BV$8)),INDIRECT(ADDRESS($B$19,$X$2)&amp;":"&amp;ADDRESS($B$19,$X$2-1+BV$8)),INDIRECT("rP!"&amp;ADDRESS(Prcsses!$B143,$X$2+$P$8-BV$8)&amp;":"&amp;ADDRESS(Prcsses!$B143,$X$2-1+$P$8))))</f>
        <v>0</v>
      </c>
      <c r="BW56" s="5">
        <f ca="1">IF(BW$4="",0,SUMPRODUCT(INDIRECT(ADDRESS($B63,$X$2)&amp;":"&amp;ADDRESS($B63,$X$2-1+BW$8)),INDIRECT(ADDRESS($B$19,$X$2)&amp;":"&amp;ADDRESS($B$19,$X$2-1+BW$8)),INDIRECT("rP!"&amp;ADDRESS(Prcsses!$B143,$X$2+$P$8-BW$8)&amp;":"&amp;ADDRESS(Prcsses!$B143,$X$2-1+$P$8))))</f>
        <v>0</v>
      </c>
      <c r="BX56" s="5">
        <f ca="1">IF(BX$4="",0,SUMPRODUCT(INDIRECT(ADDRESS($B63,$X$2)&amp;":"&amp;ADDRESS($B63,$X$2-1+BX$8)),INDIRECT(ADDRESS($B$19,$X$2)&amp;":"&amp;ADDRESS($B$19,$X$2-1+BX$8)),INDIRECT("rP!"&amp;ADDRESS(Prcsses!$B143,$X$2+$P$8-BX$8)&amp;":"&amp;ADDRESS(Prcsses!$B143,$X$2-1+$P$8))))</f>
        <v>487361.15900396707</v>
      </c>
      <c r="BY56" s="5">
        <f ca="1">IF(BY$4="",0,SUMPRODUCT(INDIRECT(ADDRESS($B63,$X$2)&amp;":"&amp;ADDRESS($B63,$X$2-1+BY$8)),INDIRECT(ADDRESS($B$19,$X$2)&amp;":"&amp;ADDRESS($B$19,$X$2-1+BY$8)),INDIRECT("rP!"&amp;ADDRESS(Prcsses!$B143,$X$2+$P$8-BY$8)&amp;":"&amp;ADDRESS(Prcsses!$B143,$X$2-1+$P$8))))</f>
        <v>487361.15900396707</v>
      </c>
      <c r="BZ56" s="5">
        <f ca="1">IF(BZ$4="",0,SUMPRODUCT(INDIRECT(ADDRESS($B63,$X$2)&amp;":"&amp;ADDRESS($B63,$X$2-1+BZ$8)),INDIRECT(ADDRESS($B$19,$X$2)&amp;":"&amp;ADDRESS($B$19,$X$2-1+BZ$8)),INDIRECT("rP!"&amp;ADDRESS(Prcsses!$B143,$X$2+$P$8-BZ$8)&amp;":"&amp;ADDRESS(Prcsses!$B143,$X$2-1+$P$8))))</f>
        <v>0</v>
      </c>
      <c r="CA56" s="5">
        <f ca="1">IF(CA$4="",0,SUMPRODUCT(INDIRECT(ADDRESS($B63,$X$2)&amp;":"&amp;ADDRESS($B63,$X$2-1+CA$8)),INDIRECT(ADDRESS($B$19,$X$2)&amp;":"&amp;ADDRESS($B$19,$X$2-1+CA$8)),INDIRECT("rP!"&amp;ADDRESS(Prcsses!$B143,$X$2+$P$8-CA$8)&amp;":"&amp;ADDRESS(Prcsses!$B143,$X$2-1+$P$8))))</f>
        <v>0</v>
      </c>
      <c r="CB56" s="5">
        <f ca="1">IF(CB$4="",0,SUMPRODUCT(INDIRECT(ADDRESS($B63,$X$2)&amp;":"&amp;ADDRESS($B63,$X$2-1+CB$8)),INDIRECT(ADDRESS($B$19,$X$2)&amp;":"&amp;ADDRESS($B$19,$X$2-1+CB$8)),INDIRECT("rP!"&amp;ADDRESS(Prcsses!$B143,$X$2+$P$8-CB$8)&amp;":"&amp;ADDRESS(Prcsses!$B143,$X$2-1+$P$8))))</f>
        <v>499545.18797906616</v>
      </c>
      <c r="CC56" s="5">
        <f ca="1">IF(CC$4="",0,SUMPRODUCT(INDIRECT(ADDRESS($B63,$X$2)&amp;":"&amp;ADDRESS($B63,$X$2-1+CC$8)),INDIRECT(ADDRESS($B$19,$X$2)&amp;":"&amp;ADDRESS($B$19,$X$2-1+CC$8)),INDIRECT("rP!"&amp;ADDRESS(Prcsses!$B143,$X$2+$P$8-CC$8)&amp;":"&amp;ADDRESS(Prcsses!$B143,$X$2-1+$P$8))))</f>
        <v>499545.18797906616</v>
      </c>
      <c r="CD56" s="5">
        <f ca="1">IF(CD$4="",0,SUMPRODUCT(INDIRECT(ADDRESS($B63,$X$2)&amp;":"&amp;ADDRESS($B63,$X$2-1+CD$8)),INDIRECT(ADDRESS($B$19,$X$2)&amp;":"&amp;ADDRESS($B$19,$X$2-1+CD$8)),INDIRECT("rP!"&amp;ADDRESS(Prcsses!$B143,$X$2+$P$8-CD$8)&amp;":"&amp;ADDRESS(Prcsses!$B143,$X$2-1+$P$8))))</f>
        <v>0</v>
      </c>
      <c r="CE56" s="5">
        <f ca="1">IF(CE$4="",0,SUMPRODUCT(INDIRECT(ADDRESS($B63,$X$2)&amp;":"&amp;ADDRESS($B63,$X$2-1+CE$8)),INDIRECT(ADDRESS($B$19,$X$2)&amp;":"&amp;ADDRESS($B$19,$X$2-1+CE$8)),INDIRECT("rP!"&amp;ADDRESS(Prcsses!$B143,$X$2+$P$8-CE$8)&amp;":"&amp;ADDRESS(Prcsses!$B143,$X$2-1+$P$8))))</f>
        <v>0</v>
      </c>
      <c r="CF56" s="5">
        <f ca="1">IF(CF$4="",0,SUMPRODUCT(INDIRECT(ADDRESS($B63,$X$2)&amp;":"&amp;ADDRESS($B63,$X$2-1+CF$8)),INDIRECT(ADDRESS($B$19,$X$2)&amp;":"&amp;ADDRESS($B$19,$X$2-1+CF$8)),INDIRECT("rP!"&amp;ADDRESS(Prcsses!$B143,$X$2+$P$8-CF$8)&amp;":"&amp;ADDRESS(Prcsses!$B143,$X$2-1+$P$8))))</f>
        <v>0</v>
      </c>
    </row>
    <row r="57" spans="2:84" x14ac:dyDescent="0.3">
      <c r="B57" s="13">
        <f>ROW()</f>
        <v>57</v>
      </c>
      <c r="H57" s="1" t="str">
        <f t="shared" si="77"/>
        <v>Капитальные затраты</v>
      </c>
      <c r="I57" s="1" t="str">
        <f>$I$55</f>
        <v>Капзатраты на торговые мощности</v>
      </c>
      <c r="J57" s="1" t="str">
        <f>Prcsses!I144</f>
        <v>Гарантийный платеж</v>
      </c>
      <c r="M57" s="53" t="s">
        <v>18</v>
      </c>
      <c r="U57" s="5">
        <f t="shared" ca="1" si="78"/>
        <v>4720774.7922606356</v>
      </c>
      <c r="X57" s="5">
        <f ca="1">IF(X$4="",0,SUMPRODUCT(INDIRECT(ADDRESS($B64,$X$2)&amp;":"&amp;ADDRESS($B64,$X$2-1+X$8)),INDIRECT(ADDRESS($B$19,$X$2)&amp;":"&amp;ADDRESS($B$19,$X$2-1+X$8)),INDIRECT("rP!"&amp;ADDRESS(Prcsses!$B144,$X$2+$P$8-X$8)&amp;":"&amp;ADDRESS(Prcsses!$B144,$X$2-1+$P$8))))</f>
        <v>300000</v>
      </c>
      <c r="Y57" s="5">
        <f ca="1">IF(Y$4="",0,SUMPRODUCT(INDIRECT(ADDRESS($B64,$X$2)&amp;":"&amp;ADDRESS($B64,$X$2-1+Y$8)),INDIRECT(ADDRESS($B$19,$X$2)&amp;":"&amp;ADDRESS($B$19,$X$2-1+Y$8)),INDIRECT("rP!"&amp;ADDRESS(Prcsses!$B144,$X$2+$P$8-Y$8)&amp;":"&amp;ADDRESS(Prcsses!$B144,$X$2-1+$P$8))))</f>
        <v>0</v>
      </c>
      <c r="Z57" s="5">
        <f ca="1">IF(Z$4="",0,SUMPRODUCT(INDIRECT(ADDRESS($B64,$X$2)&amp;":"&amp;ADDRESS($B64,$X$2-1+Z$8)),INDIRECT(ADDRESS($B$19,$X$2)&amp;":"&amp;ADDRESS($B$19,$X$2-1+Z$8)),INDIRECT("rP!"&amp;ADDRESS(Prcsses!$B144,$X$2+$P$8-Z$8)&amp;":"&amp;ADDRESS(Prcsses!$B144,$X$2-1+$P$8))))</f>
        <v>0</v>
      </c>
      <c r="AA57" s="5">
        <f ca="1">IF(AA$4="",0,SUMPRODUCT(INDIRECT(ADDRESS($B64,$X$2)&amp;":"&amp;ADDRESS($B64,$X$2-1+AA$8)),INDIRECT(ADDRESS($B$19,$X$2)&amp;":"&amp;ADDRESS($B$19,$X$2-1+AA$8)),INDIRECT("rP!"&amp;ADDRESS(Prcsses!$B144,$X$2+$P$8-AA$8)&amp;":"&amp;ADDRESS(Prcsses!$B144,$X$2-1+$P$8))))</f>
        <v>0</v>
      </c>
      <c r="AB57" s="5">
        <f ca="1">IF(AB$4="",0,SUMPRODUCT(INDIRECT(ADDRESS($B64,$X$2)&amp;":"&amp;ADDRESS($B64,$X$2-1+AB$8)),INDIRECT(ADDRESS($B$19,$X$2)&amp;":"&amp;ADDRESS($B$19,$X$2-1+AB$8)),INDIRECT("rP!"&amp;ADDRESS(Prcsses!$B144,$X$2+$P$8-AB$8)&amp;":"&amp;ADDRESS(Prcsses!$B144,$X$2-1+$P$8))))</f>
        <v>0</v>
      </c>
      <c r="AC57" s="5">
        <f ca="1">IF(AC$4="",0,SUMPRODUCT(INDIRECT(ADDRESS($B64,$X$2)&amp;":"&amp;ADDRESS($B64,$X$2-1+AC$8)),INDIRECT(ADDRESS($B$19,$X$2)&amp;":"&amp;ADDRESS($B$19,$X$2-1+AC$8)),INDIRECT("rP!"&amp;ADDRESS(Prcsses!$B144,$X$2+$P$8-AC$8)&amp;":"&amp;ADDRESS(Prcsses!$B144,$X$2-1+$P$8))))</f>
        <v>0</v>
      </c>
      <c r="AD57" s="5">
        <f ca="1">IF(AD$4="",0,SUMPRODUCT(INDIRECT(ADDRESS($B64,$X$2)&amp;":"&amp;ADDRESS($B64,$X$2-1+AD$8)),INDIRECT(ADDRESS($B$19,$X$2)&amp;":"&amp;ADDRESS($B$19,$X$2-1+AD$8)),INDIRECT("rP!"&amp;ADDRESS(Prcsses!$B144,$X$2+$P$8-AD$8)&amp;":"&amp;ADDRESS(Prcsses!$B144,$X$2-1+$P$8))))</f>
        <v>0</v>
      </c>
      <c r="AE57" s="5">
        <f ca="1">IF(AE$4="",0,SUMPRODUCT(INDIRECT(ADDRESS($B64,$X$2)&amp;":"&amp;ADDRESS($B64,$X$2-1+AE$8)),INDIRECT(ADDRESS($B$19,$X$2)&amp;":"&amp;ADDRESS($B$19,$X$2-1+AE$8)),INDIRECT("rP!"&amp;ADDRESS(Prcsses!$B144,$X$2+$P$8-AE$8)&amp;":"&amp;ADDRESS(Prcsses!$B144,$X$2-1+$P$8))))</f>
        <v>0</v>
      </c>
      <c r="AF57" s="5">
        <f ca="1">IF(AF$4="",0,SUMPRODUCT(INDIRECT(ADDRESS($B64,$X$2)&amp;":"&amp;ADDRESS($B64,$X$2-1+AF$8)),INDIRECT(ADDRESS($B$19,$X$2)&amp;":"&amp;ADDRESS($B$19,$X$2-1+AF$8)),INDIRECT("rP!"&amp;ADDRESS(Prcsses!$B144,$X$2+$P$8-AF$8)&amp;":"&amp;ADDRESS(Prcsses!$B144,$X$2-1+$P$8))))</f>
        <v>307500</v>
      </c>
      <c r="AG57" s="5">
        <f ca="1">IF(AG$4="",0,SUMPRODUCT(INDIRECT(ADDRESS($B64,$X$2)&amp;":"&amp;ADDRESS($B64,$X$2-1+AG$8)),INDIRECT(ADDRESS($B$19,$X$2)&amp;":"&amp;ADDRESS($B$19,$X$2-1+AG$8)),INDIRECT("rP!"&amp;ADDRESS(Prcsses!$B144,$X$2+$P$8-AG$8)&amp;":"&amp;ADDRESS(Prcsses!$B144,$X$2-1+$P$8))))</f>
        <v>0</v>
      </c>
      <c r="AH57" s="5">
        <f ca="1">IF(AH$4="",0,SUMPRODUCT(INDIRECT(ADDRESS($B64,$X$2)&amp;":"&amp;ADDRESS($B64,$X$2-1+AH$8)),INDIRECT(ADDRESS($B$19,$X$2)&amp;":"&amp;ADDRESS($B$19,$X$2-1+AH$8)),INDIRECT("rP!"&amp;ADDRESS(Prcsses!$B144,$X$2+$P$8-AH$8)&amp;":"&amp;ADDRESS(Prcsses!$B144,$X$2-1+$P$8))))</f>
        <v>0</v>
      </c>
      <c r="AI57" s="5">
        <f ca="1">IF(AI$4="",0,SUMPRODUCT(INDIRECT(ADDRESS($B64,$X$2)&amp;":"&amp;ADDRESS($B64,$X$2-1+AI$8)),INDIRECT(ADDRESS($B$19,$X$2)&amp;":"&amp;ADDRESS($B$19,$X$2-1+AI$8)),INDIRECT("rP!"&amp;ADDRESS(Prcsses!$B144,$X$2+$P$8-AI$8)&amp;":"&amp;ADDRESS(Prcsses!$B144,$X$2-1+$P$8))))</f>
        <v>0</v>
      </c>
      <c r="AJ57" s="5">
        <f ca="1">IF(AJ$4="",0,SUMPRODUCT(INDIRECT(ADDRESS($B64,$X$2)&amp;":"&amp;ADDRESS($B64,$X$2-1+AJ$8)),INDIRECT(ADDRESS($B$19,$X$2)&amp;":"&amp;ADDRESS($B$19,$X$2-1+AJ$8)),INDIRECT("rP!"&amp;ADDRESS(Prcsses!$B144,$X$2+$P$8-AJ$8)&amp;":"&amp;ADDRESS(Prcsses!$B144,$X$2-1+$P$8))))</f>
        <v>315187.5</v>
      </c>
      <c r="AK57" s="5">
        <f ca="1">IF(AK$4="",0,SUMPRODUCT(INDIRECT(ADDRESS($B64,$X$2)&amp;":"&amp;ADDRESS($B64,$X$2-1+AK$8)),INDIRECT(ADDRESS($B$19,$X$2)&amp;":"&amp;ADDRESS($B$19,$X$2-1+AK$8)),INDIRECT("rP!"&amp;ADDRESS(Prcsses!$B144,$X$2+$P$8-AK$8)&amp;":"&amp;ADDRESS(Prcsses!$B144,$X$2-1+$P$8))))</f>
        <v>0</v>
      </c>
      <c r="AL57" s="5">
        <f ca="1">IF(AL$4="",0,SUMPRODUCT(INDIRECT(ADDRESS($B64,$X$2)&amp;":"&amp;ADDRESS($B64,$X$2-1+AL$8)),INDIRECT(ADDRESS($B$19,$X$2)&amp;":"&amp;ADDRESS($B$19,$X$2-1+AL$8)),INDIRECT("rP!"&amp;ADDRESS(Prcsses!$B144,$X$2+$P$8-AL$8)&amp;":"&amp;ADDRESS(Prcsses!$B144,$X$2-1+$P$8))))</f>
        <v>0</v>
      </c>
      <c r="AM57" s="5">
        <f ca="1">IF(AM$4="",0,SUMPRODUCT(INDIRECT(ADDRESS($B64,$X$2)&amp;":"&amp;ADDRESS($B64,$X$2-1+AM$8)),INDIRECT(ADDRESS($B$19,$X$2)&amp;":"&amp;ADDRESS($B$19,$X$2-1+AM$8)),INDIRECT("rP!"&amp;ADDRESS(Prcsses!$B144,$X$2+$P$8-AM$8)&amp;":"&amp;ADDRESS(Prcsses!$B144,$X$2-1+$P$8))))</f>
        <v>0</v>
      </c>
      <c r="AN57" s="5">
        <f ca="1">IF(AN$4="",0,SUMPRODUCT(INDIRECT(ADDRESS($B64,$X$2)&amp;":"&amp;ADDRESS($B64,$X$2-1+AN$8)),INDIRECT(ADDRESS($B$19,$X$2)&amp;":"&amp;ADDRESS($B$19,$X$2-1+AN$8)),INDIRECT("rP!"&amp;ADDRESS(Prcsses!$B144,$X$2+$P$8-AN$8)&amp;":"&amp;ADDRESS(Prcsses!$B144,$X$2-1+$P$8))))</f>
        <v>315187.5</v>
      </c>
      <c r="AO57" s="5">
        <f ca="1">IF(AO$4="",0,SUMPRODUCT(INDIRECT(ADDRESS($B64,$X$2)&amp;":"&amp;ADDRESS($B64,$X$2-1+AO$8)),INDIRECT(ADDRESS($B$19,$X$2)&amp;":"&amp;ADDRESS($B$19,$X$2-1+AO$8)),INDIRECT("rP!"&amp;ADDRESS(Prcsses!$B144,$X$2+$P$8-AO$8)&amp;":"&amp;ADDRESS(Prcsses!$B144,$X$2-1+$P$8))))</f>
        <v>0</v>
      </c>
      <c r="AP57" s="5">
        <f ca="1">IF(AP$4="",0,SUMPRODUCT(INDIRECT(ADDRESS($B64,$X$2)&amp;":"&amp;ADDRESS($B64,$X$2-1+AP$8)),INDIRECT(ADDRESS($B$19,$X$2)&amp;":"&amp;ADDRESS($B$19,$X$2-1+AP$8)),INDIRECT("rP!"&amp;ADDRESS(Prcsses!$B144,$X$2+$P$8-AP$8)&amp;":"&amp;ADDRESS(Prcsses!$B144,$X$2-1+$P$8))))</f>
        <v>0</v>
      </c>
      <c r="AQ57" s="5">
        <f ca="1">IF(AQ$4="",0,SUMPRODUCT(INDIRECT(ADDRESS($B64,$X$2)&amp;":"&amp;ADDRESS($B64,$X$2-1+AQ$8)),INDIRECT(ADDRESS($B$19,$X$2)&amp;":"&amp;ADDRESS($B$19,$X$2-1+AQ$8)),INDIRECT("rP!"&amp;ADDRESS(Prcsses!$B144,$X$2+$P$8-AQ$8)&amp;":"&amp;ADDRESS(Prcsses!$B144,$X$2-1+$P$8))))</f>
        <v>0</v>
      </c>
      <c r="AR57" s="5">
        <f ca="1">IF(AR$4="",0,SUMPRODUCT(INDIRECT(ADDRESS($B64,$X$2)&amp;":"&amp;ADDRESS($B64,$X$2-1+AR$8)),INDIRECT(ADDRESS($B$19,$X$2)&amp;":"&amp;ADDRESS($B$19,$X$2-1+AR$8)),INDIRECT("rP!"&amp;ADDRESS(Prcsses!$B144,$X$2+$P$8-AR$8)&amp;":"&amp;ADDRESS(Prcsses!$B144,$X$2-1+$P$8))))</f>
        <v>323067.18749999994</v>
      </c>
      <c r="AS57" s="5">
        <f ca="1">IF(AS$4="",0,SUMPRODUCT(INDIRECT(ADDRESS($B64,$X$2)&amp;":"&amp;ADDRESS($B64,$X$2-1+AS$8)),INDIRECT(ADDRESS($B$19,$X$2)&amp;":"&amp;ADDRESS($B$19,$X$2-1+AS$8)),INDIRECT("rP!"&amp;ADDRESS(Prcsses!$B144,$X$2+$P$8-AS$8)&amp;":"&amp;ADDRESS(Prcsses!$B144,$X$2-1+$P$8))))</f>
        <v>0</v>
      </c>
      <c r="AT57" s="5">
        <f ca="1">IF(AT$4="",0,SUMPRODUCT(INDIRECT(ADDRESS($B64,$X$2)&amp;":"&amp;ADDRESS($B64,$X$2-1+AT$8)),INDIRECT(ADDRESS($B$19,$X$2)&amp;":"&amp;ADDRESS($B$19,$X$2-1+AT$8)),INDIRECT("rP!"&amp;ADDRESS(Prcsses!$B144,$X$2+$P$8-AT$8)&amp;":"&amp;ADDRESS(Prcsses!$B144,$X$2-1+$P$8))))</f>
        <v>0</v>
      </c>
      <c r="AU57" s="5">
        <f ca="1">IF(AU$4="",0,SUMPRODUCT(INDIRECT(ADDRESS($B64,$X$2)&amp;":"&amp;ADDRESS($B64,$X$2-1+AU$8)),INDIRECT(ADDRESS($B$19,$X$2)&amp;":"&amp;ADDRESS($B$19,$X$2-1+AU$8)),INDIRECT("rP!"&amp;ADDRESS(Prcsses!$B144,$X$2+$P$8-AU$8)&amp;":"&amp;ADDRESS(Prcsses!$B144,$X$2-1+$P$8))))</f>
        <v>0</v>
      </c>
      <c r="AV57" s="5">
        <f ca="1">IF(AV$4="",0,SUMPRODUCT(INDIRECT(ADDRESS($B64,$X$2)&amp;":"&amp;ADDRESS($B64,$X$2-1+AV$8)),INDIRECT(ADDRESS($B$19,$X$2)&amp;":"&amp;ADDRESS($B$19,$X$2-1+AV$8)),INDIRECT("rP!"&amp;ADDRESS(Prcsses!$B144,$X$2+$P$8-AV$8)&amp;":"&amp;ADDRESS(Prcsses!$B144,$X$2-1+$P$8))))</f>
        <v>331143.86718749994</v>
      </c>
      <c r="AW57" s="5">
        <f ca="1">IF(AW$4="",0,SUMPRODUCT(INDIRECT(ADDRESS($B64,$X$2)&amp;":"&amp;ADDRESS($B64,$X$2-1+AW$8)),INDIRECT(ADDRESS($B$19,$X$2)&amp;":"&amp;ADDRESS($B$19,$X$2-1+AW$8)),INDIRECT("rP!"&amp;ADDRESS(Prcsses!$B144,$X$2+$P$8-AW$8)&amp;":"&amp;ADDRESS(Prcsses!$B144,$X$2-1+$P$8))))</f>
        <v>0</v>
      </c>
      <c r="AX57" s="5">
        <f ca="1">IF(AX$4="",0,SUMPRODUCT(INDIRECT(ADDRESS($B64,$X$2)&amp;":"&amp;ADDRESS($B64,$X$2-1+AX$8)),INDIRECT(ADDRESS($B$19,$X$2)&amp;":"&amp;ADDRESS($B$19,$X$2-1+AX$8)),INDIRECT("rP!"&amp;ADDRESS(Prcsses!$B144,$X$2+$P$8-AX$8)&amp;":"&amp;ADDRESS(Prcsses!$B144,$X$2-1+$P$8))))</f>
        <v>0</v>
      </c>
      <c r="AY57" s="5">
        <f ca="1">IF(AY$4="",0,SUMPRODUCT(INDIRECT(ADDRESS($B64,$X$2)&amp;":"&amp;ADDRESS($B64,$X$2-1+AY$8)),INDIRECT(ADDRESS($B$19,$X$2)&amp;":"&amp;ADDRESS($B$19,$X$2-1+AY$8)),INDIRECT("rP!"&amp;ADDRESS(Prcsses!$B144,$X$2+$P$8-AY$8)&amp;":"&amp;ADDRESS(Prcsses!$B144,$X$2-1+$P$8))))</f>
        <v>0</v>
      </c>
      <c r="AZ57" s="5">
        <f ca="1">IF(AZ$4="",0,SUMPRODUCT(INDIRECT(ADDRESS($B64,$X$2)&amp;":"&amp;ADDRESS($B64,$X$2-1+AZ$8)),INDIRECT(ADDRESS($B$19,$X$2)&amp;":"&amp;ADDRESS($B$19,$X$2-1+AZ$8)),INDIRECT("rP!"&amp;ADDRESS(Prcsses!$B144,$X$2+$P$8-AZ$8)&amp;":"&amp;ADDRESS(Prcsses!$B144,$X$2-1+$P$8))))</f>
        <v>331143.86718749994</v>
      </c>
      <c r="BA57" s="5">
        <f ca="1">IF(BA$4="",0,SUMPRODUCT(INDIRECT(ADDRESS($B64,$X$2)&amp;":"&amp;ADDRESS($B64,$X$2-1+BA$8)),INDIRECT(ADDRESS($B$19,$X$2)&amp;":"&amp;ADDRESS($B$19,$X$2-1+BA$8)),INDIRECT("rP!"&amp;ADDRESS(Prcsses!$B144,$X$2+$P$8-BA$8)&amp;":"&amp;ADDRESS(Prcsses!$B144,$X$2-1+$P$8))))</f>
        <v>0</v>
      </c>
      <c r="BB57" s="5">
        <f ca="1">IF(BB$4="",0,SUMPRODUCT(INDIRECT(ADDRESS($B64,$X$2)&amp;":"&amp;ADDRESS($B64,$X$2-1+BB$8)),INDIRECT(ADDRESS($B$19,$X$2)&amp;":"&amp;ADDRESS($B$19,$X$2-1+BB$8)),INDIRECT("rP!"&amp;ADDRESS(Prcsses!$B144,$X$2+$P$8-BB$8)&amp;":"&amp;ADDRESS(Prcsses!$B144,$X$2-1+$P$8))))</f>
        <v>0</v>
      </c>
      <c r="BC57" s="5">
        <f ca="1">IF(BC$4="",0,SUMPRODUCT(INDIRECT(ADDRESS($B64,$X$2)&amp;":"&amp;ADDRESS($B64,$X$2-1+BC$8)),INDIRECT(ADDRESS($B$19,$X$2)&amp;":"&amp;ADDRESS($B$19,$X$2-1+BC$8)),INDIRECT("rP!"&amp;ADDRESS(Prcsses!$B144,$X$2+$P$8-BC$8)&amp;":"&amp;ADDRESS(Prcsses!$B144,$X$2-1+$P$8))))</f>
        <v>0</v>
      </c>
      <c r="BD57" s="5">
        <f ca="1">IF(BD$4="",0,SUMPRODUCT(INDIRECT(ADDRESS($B64,$X$2)&amp;":"&amp;ADDRESS($B64,$X$2-1+BD$8)),INDIRECT(ADDRESS($B$19,$X$2)&amp;":"&amp;ADDRESS($B$19,$X$2-1+BD$8)),INDIRECT("rP!"&amp;ADDRESS(Prcsses!$B144,$X$2+$P$8-BD$8)&amp;":"&amp;ADDRESS(Prcsses!$B144,$X$2-1+$P$8))))</f>
        <v>339422.46386718738</v>
      </c>
      <c r="BE57" s="5">
        <f ca="1">IF(BE$4="",0,SUMPRODUCT(INDIRECT(ADDRESS($B64,$X$2)&amp;":"&amp;ADDRESS($B64,$X$2-1+BE$8)),INDIRECT(ADDRESS($B$19,$X$2)&amp;":"&amp;ADDRESS($B$19,$X$2-1+BE$8)),INDIRECT("rP!"&amp;ADDRESS(Prcsses!$B144,$X$2+$P$8-BE$8)&amp;":"&amp;ADDRESS(Prcsses!$B144,$X$2-1+$P$8))))</f>
        <v>0</v>
      </c>
      <c r="BF57" s="5">
        <f ca="1">IF(BF$4="",0,SUMPRODUCT(INDIRECT(ADDRESS($B64,$X$2)&amp;":"&amp;ADDRESS($B64,$X$2-1+BF$8)),INDIRECT(ADDRESS($B$19,$X$2)&amp;":"&amp;ADDRESS($B$19,$X$2-1+BF$8)),INDIRECT("rP!"&amp;ADDRESS(Prcsses!$B144,$X$2+$P$8-BF$8)&amp;":"&amp;ADDRESS(Prcsses!$B144,$X$2-1+$P$8))))</f>
        <v>0</v>
      </c>
      <c r="BG57" s="5">
        <f ca="1">IF(BG$4="",0,SUMPRODUCT(INDIRECT(ADDRESS($B64,$X$2)&amp;":"&amp;ADDRESS($B64,$X$2-1+BG$8)),INDIRECT(ADDRESS($B$19,$X$2)&amp;":"&amp;ADDRESS($B$19,$X$2-1+BG$8)),INDIRECT("rP!"&amp;ADDRESS(Prcsses!$B144,$X$2+$P$8-BG$8)&amp;":"&amp;ADDRESS(Prcsses!$B144,$X$2-1+$P$8))))</f>
        <v>0</v>
      </c>
      <c r="BH57" s="5">
        <f ca="1">IF(BH$4="",0,SUMPRODUCT(INDIRECT(ADDRESS($B64,$X$2)&amp;":"&amp;ADDRESS($B64,$X$2-1+BH$8)),INDIRECT(ADDRESS($B$19,$X$2)&amp;":"&amp;ADDRESS($B$19,$X$2-1+BH$8)),INDIRECT("rP!"&amp;ADDRESS(Prcsses!$B144,$X$2+$P$8-BH$8)&amp;":"&amp;ADDRESS(Prcsses!$B144,$X$2-1+$P$8))))</f>
        <v>347908.02546386706</v>
      </c>
      <c r="BI57" s="5">
        <f ca="1">IF(BI$4="",0,SUMPRODUCT(INDIRECT(ADDRESS($B64,$X$2)&amp;":"&amp;ADDRESS($B64,$X$2-1+BI$8)),INDIRECT(ADDRESS($B$19,$X$2)&amp;":"&amp;ADDRESS($B$19,$X$2-1+BI$8)),INDIRECT("rP!"&amp;ADDRESS(Prcsses!$B144,$X$2+$P$8-BI$8)&amp;":"&amp;ADDRESS(Prcsses!$B144,$X$2-1+$P$8))))</f>
        <v>0</v>
      </c>
      <c r="BJ57" s="5">
        <f ca="1">IF(BJ$4="",0,SUMPRODUCT(INDIRECT(ADDRESS($B64,$X$2)&amp;":"&amp;ADDRESS($B64,$X$2-1+BJ$8)),INDIRECT(ADDRESS($B$19,$X$2)&amp;":"&amp;ADDRESS($B$19,$X$2-1+BJ$8)),INDIRECT("rP!"&amp;ADDRESS(Prcsses!$B144,$X$2+$P$8-BJ$8)&amp;":"&amp;ADDRESS(Prcsses!$B144,$X$2-1+$P$8))))</f>
        <v>0</v>
      </c>
      <c r="BK57" s="5">
        <f ca="1">IF(BK$4="",0,SUMPRODUCT(INDIRECT(ADDRESS($B64,$X$2)&amp;":"&amp;ADDRESS($B64,$X$2-1+BK$8)),INDIRECT(ADDRESS($B$19,$X$2)&amp;":"&amp;ADDRESS($B$19,$X$2-1+BK$8)),INDIRECT("rP!"&amp;ADDRESS(Prcsses!$B144,$X$2+$P$8-BK$8)&amp;":"&amp;ADDRESS(Prcsses!$B144,$X$2-1+$P$8))))</f>
        <v>0</v>
      </c>
      <c r="BL57" s="5">
        <f ca="1">IF(BL$4="",0,SUMPRODUCT(INDIRECT(ADDRESS($B64,$X$2)&amp;":"&amp;ADDRESS($B64,$X$2-1+BL$8)),INDIRECT(ADDRESS($B$19,$X$2)&amp;":"&amp;ADDRESS($B$19,$X$2-1+BL$8)),INDIRECT("rP!"&amp;ADDRESS(Prcsses!$B144,$X$2+$P$8-BL$8)&amp;":"&amp;ADDRESS(Prcsses!$B144,$X$2-1+$P$8))))</f>
        <v>347908.02546386706</v>
      </c>
      <c r="BM57" s="5">
        <f ca="1">IF(BM$4="",0,SUMPRODUCT(INDIRECT(ADDRESS($B64,$X$2)&amp;":"&amp;ADDRESS($B64,$X$2-1+BM$8)),INDIRECT(ADDRESS($B$19,$X$2)&amp;":"&amp;ADDRESS($B$19,$X$2-1+BM$8)),INDIRECT("rP!"&amp;ADDRESS(Prcsses!$B144,$X$2+$P$8-BM$8)&amp;":"&amp;ADDRESS(Prcsses!$B144,$X$2-1+$P$8))))</f>
        <v>0</v>
      </c>
      <c r="BN57" s="5">
        <f ca="1">IF(BN$4="",0,SUMPRODUCT(INDIRECT(ADDRESS($B64,$X$2)&amp;":"&amp;ADDRESS($B64,$X$2-1+BN$8)),INDIRECT(ADDRESS($B$19,$X$2)&amp;":"&amp;ADDRESS($B$19,$X$2-1+BN$8)),INDIRECT("rP!"&amp;ADDRESS(Prcsses!$B144,$X$2+$P$8-BN$8)&amp;":"&amp;ADDRESS(Prcsses!$B144,$X$2-1+$P$8))))</f>
        <v>0</v>
      </c>
      <c r="BO57" s="5">
        <f ca="1">IF(BO$4="",0,SUMPRODUCT(INDIRECT(ADDRESS($B64,$X$2)&amp;":"&amp;ADDRESS($B64,$X$2-1+BO$8)),INDIRECT(ADDRESS($B$19,$X$2)&amp;":"&amp;ADDRESS($B$19,$X$2-1+BO$8)),INDIRECT("rP!"&amp;ADDRESS(Prcsses!$B144,$X$2+$P$8-BO$8)&amp;":"&amp;ADDRESS(Prcsses!$B144,$X$2-1+$P$8))))</f>
        <v>0</v>
      </c>
      <c r="BP57" s="5">
        <f ca="1">IF(BP$4="",0,SUMPRODUCT(INDIRECT(ADDRESS($B64,$X$2)&amp;":"&amp;ADDRESS($B64,$X$2-1+BP$8)),INDIRECT(ADDRESS($B$19,$X$2)&amp;":"&amp;ADDRESS($B$19,$X$2-1+BP$8)),INDIRECT("rP!"&amp;ADDRESS(Prcsses!$B144,$X$2+$P$8-BP$8)&amp;":"&amp;ADDRESS(Prcsses!$B144,$X$2-1+$P$8))))</f>
        <v>356605.72610046377</v>
      </c>
      <c r="BQ57" s="5">
        <f ca="1">IF(BQ$4="",0,SUMPRODUCT(INDIRECT(ADDRESS($B64,$X$2)&amp;":"&amp;ADDRESS($B64,$X$2-1+BQ$8)),INDIRECT(ADDRESS($B$19,$X$2)&amp;":"&amp;ADDRESS($B$19,$X$2-1+BQ$8)),INDIRECT("rP!"&amp;ADDRESS(Prcsses!$B144,$X$2+$P$8-BQ$8)&amp;":"&amp;ADDRESS(Prcsses!$B144,$X$2-1+$P$8))))</f>
        <v>0</v>
      </c>
      <c r="BR57" s="5">
        <f ca="1">IF(BR$4="",0,SUMPRODUCT(INDIRECT(ADDRESS($B64,$X$2)&amp;":"&amp;ADDRESS($B64,$X$2-1+BR$8)),INDIRECT(ADDRESS($B$19,$X$2)&amp;":"&amp;ADDRESS($B$19,$X$2-1+BR$8)),INDIRECT("rP!"&amp;ADDRESS(Prcsses!$B144,$X$2+$P$8-BR$8)&amp;":"&amp;ADDRESS(Prcsses!$B144,$X$2-1+$P$8))))</f>
        <v>0</v>
      </c>
      <c r="BS57" s="5">
        <f ca="1">IF(BS$4="",0,SUMPRODUCT(INDIRECT(ADDRESS($B64,$X$2)&amp;":"&amp;ADDRESS($B64,$X$2-1+BS$8)),INDIRECT(ADDRESS($B$19,$X$2)&amp;":"&amp;ADDRESS($B$19,$X$2-1+BS$8)),INDIRECT("rP!"&amp;ADDRESS(Prcsses!$B144,$X$2+$P$8-BS$8)&amp;":"&amp;ADDRESS(Prcsses!$B144,$X$2-1+$P$8))))</f>
        <v>0</v>
      </c>
      <c r="BT57" s="5">
        <f ca="1">IF(BT$4="",0,SUMPRODUCT(INDIRECT(ADDRESS($B64,$X$2)&amp;":"&amp;ADDRESS($B64,$X$2-1+BT$8)),INDIRECT(ADDRESS($B$19,$X$2)&amp;":"&amp;ADDRESS($B$19,$X$2-1+BT$8)),INDIRECT("rP!"&amp;ADDRESS(Prcsses!$B144,$X$2+$P$8-BT$8)&amp;":"&amp;ADDRESS(Prcsses!$B144,$X$2-1+$P$8))))</f>
        <v>365520.86925297533</v>
      </c>
      <c r="BU57" s="5">
        <f ca="1">IF(BU$4="",0,SUMPRODUCT(INDIRECT(ADDRESS($B64,$X$2)&amp;":"&amp;ADDRESS($B64,$X$2-1+BU$8)),INDIRECT(ADDRESS($B$19,$X$2)&amp;":"&amp;ADDRESS($B$19,$X$2-1+BU$8)),INDIRECT("rP!"&amp;ADDRESS(Prcsses!$B144,$X$2+$P$8-BU$8)&amp;":"&amp;ADDRESS(Prcsses!$B144,$X$2-1+$P$8))))</f>
        <v>0</v>
      </c>
      <c r="BV57" s="5">
        <f ca="1">IF(BV$4="",0,SUMPRODUCT(INDIRECT(ADDRESS($B64,$X$2)&amp;":"&amp;ADDRESS($B64,$X$2-1+BV$8)),INDIRECT(ADDRESS($B$19,$X$2)&amp;":"&amp;ADDRESS($B$19,$X$2-1+BV$8)),INDIRECT("rP!"&amp;ADDRESS(Prcsses!$B144,$X$2+$P$8-BV$8)&amp;":"&amp;ADDRESS(Prcsses!$B144,$X$2-1+$P$8))))</f>
        <v>0</v>
      </c>
      <c r="BW57" s="5">
        <f ca="1">IF(BW$4="",0,SUMPRODUCT(INDIRECT(ADDRESS($B64,$X$2)&amp;":"&amp;ADDRESS($B64,$X$2-1+BW$8)),INDIRECT(ADDRESS($B$19,$X$2)&amp;":"&amp;ADDRESS($B$19,$X$2-1+BW$8)),INDIRECT("rP!"&amp;ADDRESS(Prcsses!$B144,$X$2+$P$8-BW$8)&amp;":"&amp;ADDRESS(Prcsses!$B144,$X$2-1+$P$8))))</f>
        <v>0</v>
      </c>
      <c r="BX57" s="5">
        <f ca="1">IF(BX$4="",0,SUMPRODUCT(INDIRECT(ADDRESS($B64,$X$2)&amp;":"&amp;ADDRESS($B64,$X$2-1+BX$8)),INDIRECT(ADDRESS($B$19,$X$2)&amp;":"&amp;ADDRESS($B$19,$X$2-1+BX$8)),INDIRECT("rP!"&amp;ADDRESS(Prcsses!$B144,$X$2+$P$8-BX$8)&amp;":"&amp;ADDRESS(Prcsses!$B144,$X$2-1+$P$8))))</f>
        <v>365520.86925297533</v>
      </c>
      <c r="BY57" s="5">
        <f ca="1">IF(BY$4="",0,SUMPRODUCT(INDIRECT(ADDRESS($B64,$X$2)&amp;":"&amp;ADDRESS($B64,$X$2-1+BY$8)),INDIRECT(ADDRESS($B$19,$X$2)&amp;":"&amp;ADDRESS($B$19,$X$2-1+BY$8)),INDIRECT("rP!"&amp;ADDRESS(Prcsses!$B144,$X$2+$P$8-BY$8)&amp;":"&amp;ADDRESS(Prcsses!$B144,$X$2-1+$P$8))))</f>
        <v>0</v>
      </c>
      <c r="BZ57" s="5">
        <f ca="1">IF(BZ$4="",0,SUMPRODUCT(INDIRECT(ADDRESS($B64,$X$2)&amp;":"&amp;ADDRESS($B64,$X$2-1+BZ$8)),INDIRECT(ADDRESS($B$19,$X$2)&amp;":"&amp;ADDRESS($B$19,$X$2-1+BZ$8)),INDIRECT("rP!"&amp;ADDRESS(Prcsses!$B144,$X$2+$P$8-BZ$8)&amp;":"&amp;ADDRESS(Prcsses!$B144,$X$2-1+$P$8))))</f>
        <v>0</v>
      </c>
      <c r="CA57" s="5">
        <f ca="1">IF(CA$4="",0,SUMPRODUCT(INDIRECT(ADDRESS($B64,$X$2)&amp;":"&amp;ADDRESS($B64,$X$2-1+CA$8)),INDIRECT(ADDRESS($B$19,$X$2)&amp;":"&amp;ADDRESS($B$19,$X$2-1+CA$8)),INDIRECT("rP!"&amp;ADDRESS(Prcsses!$B144,$X$2+$P$8-CA$8)&amp;":"&amp;ADDRESS(Prcsses!$B144,$X$2-1+$P$8))))</f>
        <v>0</v>
      </c>
      <c r="CB57" s="5">
        <f ca="1">IF(CB$4="",0,SUMPRODUCT(INDIRECT(ADDRESS($B64,$X$2)&amp;":"&amp;ADDRESS($B64,$X$2-1+CB$8)),INDIRECT(ADDRESS($B$19,$X$2)&amp;":"&amp;ADDRESS($B$19,$X$2-1+CB$8)),INDIRECT("rP!"&amp;ADDRESS(Prcsses!$B144,$X$2+$P$8-CB$8)&amp;":"&amp;ADDRESS(Prcsses!$B144,$X$2-1+$P$8))))</f>
        <v>374658.89098429965</v>
      </c>
      <c r="CC57" s="5">
        <f ca="1">IF(CC$4="",0,SUMPRODUCT(INDIRECT(ADDRESS($B64,$X$2)&amp;":"&amp;ADDRESS($B64,$X$2-1+CC$8)),INDIRECT(ADDRESS($B$19,$X$2)&amp;":"&amp;ADDRESS($B$19,$X$2-1+CC$8)),INDIRECT("rP!"&amp;ADDRESS(Prcsses!$B144,$X$2+$P$8-CC$8)&amp;":"&amp;ADDRESS(Prcsses!$B144,$X$2-1+$P$8))))</f>
        <v>0</v>
      </c>
      <c r="CD57" s="5">
        <f ca="1">IF(CD$4="",0,SUMPRODUCT(INDIRECT(ADDRESS($B64,$X$2)&amp;":"&amp;ADDRESS($B64,$X$2-1+CD$8)),INDIRECT(ADDRESS($B$19,$X$2)&amp;":"&amp;ADDRESS($B$19,$X$2-1+CD$8)),INDIRECT("rP!"&amp;ADDRESS(Prcsses!$B144,$X$2+$P$8-CD$8)&amp;":"&amp;ADDRESS(Prcsses!$B144,$X$2-1+$P$8))))</f>
        <v>0</v>
      </c>
      <c r="CE57" s="5">
        <f ca="1">IF(CE$4="",0,SUMPRODUCT(INDIRECT(ADDRESS($B64,$X$2)&amp;":"&amp;ADDRESS($B64,$X$2-1+CE$8)),INDIRECT(ADDRESS($B$19,$X$2)&amp;":"&amp;ADDRESS($B$19,$X$2-1+CE$8)),INDIRECT("rP!"&amp;ADDRESS(Prcsses!$B144,$X$2+$P$8-CE$8)&amp;":"&amp;ADDRESS(Prcsses!$B144,$X$2-1+$P$8))))</f>
        <v>0</v>
      </c>
      <c r="CF57" s="5">
        <f ca="1">IF(CF$4="",0,SUMPRODUCT(INDIRECT(ADDRESS($B64,$X$2)&amp;":"&amp;ADDRESS($B64,$X$2-1+CF$8)),INDIRECT(ADDRESS($B$19,$X$2)&amp;":"&amp;ADDRESS($B$19,$X$2-1+CF$8)),INDIRECT("rP!"&amp;ADDRESS(Prcsses!$B144,$X$2+$P$8-CF$8)&amp;":"&amp;ADDRESS(Prcsses!$B144,$X$2-1+$P$8))))</f>
        <v>0</v>
      </c>
    </row>
    <row r="58" spans="2:84" x14ac:dyDescent="0.3">
      <c r="B58" s="13">
        <f>ROW()</f>
        <v>58</v>
      </c>
      <c r="H58" s="1" t="str">
        <f t="shared" si="77"/>
        <v>Капитальные затраты</v>
      </c>
      <c r="I58" s="1" t="str">
        <f>$I$55</f>
        <v>Капзатраты на торговые мощности</v>
      </c>
      <c r="J58" s="1" t="str">
        <f>Prcsses!I145</f>
        <v>Торговое оборудование</v>
      </c>
      <c r="M58" s="53" t="s">
        <v>18</v>
      </c>
      <c r="U58" s="5">
        <f t="shared" ca="1" si="78"/>
        <v>18883099.169042543</v>
      </c>
      <c r="X58" s="5">
        <f ca="1">IF(X$4="",0,SUMPRODUCT(INDIRECT(ADDRESS($B65,$X$2)&amp;":"&amp;ADDRESS($B65,$X$2-1+X$8)),INDIRECT(ADDRESS($B$19,$X$2)&amp;":"&amp;ADDRESS($B$19,$X$2-1+X$8)),INDIRECT("rP!"&amp;ADDRESS(Prcsses!$B145,$X$2+$P$8-X$8)&amp;":"&amp;ADDRESS(Prcsses!$B145,$X$2-1+$P$8))))</f>
        <v>0</v>
      </c>
      <c r="Y58" s="5">
        <f ca="1">IF(Y$4="",0,SUMPRODUCT(INDIRECT(ADDRESS($B65,$X$2)&amp;":"&amp;ADDRESS($B65,$X$2-1+Y$8)),INDIRECT(ADDRESS($B$19,$X$2)&amp;":"&amp;ADDRESS($B$19,$X$2-1+Y$8)),INDIRECT("rP!"&amp;ADDRESS(Prcsses!$B145,$X$2+$P$8-Y$8)&amp;":"&amp;ADDRESS(Prcsses!$B145,$X$2-1+$P$8))))</f>
        <v>1200000</v>
      </c>
      <c r="Z58" s="5">
        <f ca="1">IF(Z$4="",0,SUMPRODUCT(INDIRECT(ADDRESS($B65,$X$2)&amp;":"&amp;ADDRESS($B65,$X$2-1+Z$8)),INDIRECT(ADDRESS($B$19,$X$2)&amp;":"&amp;ADDRESS($B$19,$X$2-1+Z$8)),INDIRECT("rP!"&amp;ADDRESS(Prcsses!$B145,$X$2+$P$8-Z$8)&amp;":"&amp;ADDRESS(Prcsses!$B145,$X$2-1+$P$8))))</f>
        <v>0</v>
      </c>
      <c r="AA58" s="5">
        <f ca="1">IF(AA$4="",0,SUMPRODUCT(INDIRECT(ADDRESS($B65,$X$2)&amp;":"&amp;ADDRESS($B65,$X$2-1+AA$8)),INDIRECT(ADDRESS($B$19,$X$2)&amp;":"&amp;ADDRESS($B$19,$X$2-1+AA$8)),INDIRECT("rP!"&amp;ADDRESS(Prcsses!$B145,$X$2+$P$8-AA$8)&amp;":"&amp;ADDRESS(Prcsses!$B145,$X$2-1+$P$8))))</f>
        <v>0</v>
      </c>
      <c r="AB58" s="5">
        <f ca="1">IF(AB$4="",0,SUMPRODUCT(INDIRECT(ADDRESS($B65,$X$2)&amp;":"&amp;ADDRESS($B65,$X$2-1+AB$8)),INDIRECT(ADDRESS($B$19,$X$2)&amp;":"&amp;ADDRESS($B$19,$X$2-1+AB$8)),INDIRECT("rP!"&amp;ADDRESS(Prcsses!$B145,$X$2+$P$8-AB$8)&amp;":"&amp;ADDRESS(Prcsses!$B145,$X$2-1+$P$8))))</f>
        <v>0</v>
      </c>
      <c r="AC58" s="5">
        <f ca="1">IF(AC$4="",0,SUMPRODUCT(INDIRECT(ADDRESS($B65,$X$2)&amp;":"&amp;ADDRESS($B65,$X$2-1+AC$8)),INDIRECT(ADDRESS($B$19,$X$2)&amp;":"&amp;ADDRESS($B$19,$X$2-1+AC$8)),INDIRECT("rP!"&amp;ADDRESS(Prcsses!$B145,$X$2+$P$8-AC$8)&amp;":"&amp;ADDRESS(Prcsses!$B145,$X$2-1+$P$8))))</f>
        <v>0</v>
      </c>
      <c r="AD58" s="5">
        <f ca="1">IF(AD$4="",0,SUMPRODUCT(INDIRECT(ADDRESS($B65,$X$2)&amp;":"&amp;ADDRESS($B65,$X$2-1+AD$8)),INDIRECT(ADDRESS($B$19,$X$2)&amp;":"&amp;ADDRESS($B$19,$X$2-1+AD$8)),INDIRECT("rP!"&amp;ADDRESS(Prcsses!$B145,$X$2+$P$8-AD$8)&amp;":"&amp;ADDRESS(Prcsses!$B145,$X$2-1+$P$8))))</f>
        <v>0</v>
      </c>
      <c r="AE58" s="5">
        <f ca="1">IF(AE$4="",0,SUMPRODUCT(INDIRECT(ADDRESS($B65,$X$2)&amp;":"&amp;ADDRESS($B65,$X$2-1+AE$8)),INDIRECT(ADDRESS($B$19,$X$2)&amp;":"&amp;ADDRESS($B$19,$X$2-1+AE$8)),INDIRECT("rP!"&amp;ADDRESS(Prcsses!$B145,$X$2+$P$8-AE$8)&amp;":"&amp;ADDRESS(Prcsses!$B145,$X$2-1+$P$8))))</f>
        <v>0</v>
      </c>
      <c r="AF58" s="5">
        <f ca="1">IF(AF$4="",0,SUMPRODUCT(INDIRECT(ADDRESS($B65,$X$2)&amp;":"&amp;ADDRESS($B65,$X$2-1+AF$8)),INDIRECT(ADDRESS($B$19,$X$2)&amp;":"&amp;ADDRESS($B$19,$X$2-1+AF$8)),INDIRECT("rP!"&amp;ADDRESS(Prcsses!$B145,$X$2+$P$8-AF$8)&amp;":"&amp;ADDRESS(Prcsses!$B145,$X$2-1+$P$8))))</f>
        <v>0</v>
      </c>
      <c r="AG58" s="5">
        <f ca="1">IF(AG$4="",0,SUMPRODUCT(INDIRECT(ADDRESS($B65,$X$2)&amp;":"&amp;ADDRESS($B65,$X$2-1+AG$8)),INDIRECT(ADDRESS($B$19,$X$2)&amp;":"&amp;ADDRESS($B$19,$X$2-1+AG$8)),INDIRECT("rP!"&amp;ADDRESS(Prcsses!$B145,$X$2+$P$8-AG$8)&amp;":"&amp;ADDRESS(Prcsses!$B145,$X$2-1+$P$8))))</f>
        <v>1230000</v>
      </c>
      <c r="AH58" s="5">
        <f ca="1">IF(AH$4="",0,SUMPRODUCT(INDIRECT(ADDRESS($B65,$X$2)&amp;":"&amp;ADDRESS($B65,$X$2-1+AH$8)),INDIRECT(ADDRESS($B$19,$X$2)&amp;":"&amp;ADDRESS($B$19,$X$2-1+AH$8)),INDIRECT("rP!"&amp;ADDRESS(Prcsses!$B145,$X$2+$P$8-AH$8)&amp;":"&amp;ADDRESS(Prcsses!$B145,$X$2-1+$P$8))))</f>
        <v>0</v>
      </c>
      <c r="AI58" s="5">
        <f ca="1">IF(AI$4="",0,SUMPRODUCT(INDIRECT(ADDRESS($B65,$X$2)&amp;":"&amp;ADDRESS($B65,$X$2-1+AI$8)),INDIRECT(ADDRESS($B$19,$X$2)&amp;":"&amp;ADDRESS($B$19,$X$2-1+AI$8)),INDIRECT("rP!"&amp;ADDRESS(Prcsses!$B145,$X$2+$P$8-AI$8)&amp;":"&amp;ADDRESS(Prcsses!$B145,$X$2-1+$P$8))))</f>
        <v>0</v>
      </c>
      <c r="AJ58" s="5">
        <f ca="1">IF(AJ$4="",0,SUMPRODUCT(INDIRECT(ADDRESS($B65,$X$2)&amp;":"&amp;ADDRESS($B65,$X$2-1+AJ$8)),INDIRECT(ADDRESS($B$19,$X$2)&amp;":"&amp;ADDRESS($B$19,$X$2-1+AJ$8)),INDIRECT("rP!"&amp;ADDRESS(Prcsses!$B145,$X$2+$P$8-AJ$8)&amp;":"&amp;ADDRESS(Prcsses!$B145,$X$2-1+$P$8))))</f>
        <v>0</v>
      </c>
      <c r="AK58" s="5">
        <f ca="1">IF(AK$4="",0,SUMPRODUCT(INDIRECT(ADDRESS($B65,$X$2)&amp;":"&amp;ADDRESS($B65,$X$2-1+AK$8)),INDIRECT(ADDRESS($B$19,$X$2)&amp;":"&amp;ADDRESS($B$19,$X$2-1+AK$8)),INDIRECT("rP!"&amp;ADDRESS(Prcsses!$B145,$X$2+$P$8-AK$8)&amp;":"&amp;ADDRESS(Prcsses!$B145,$X$2-1+$P$8))))</f>
        <v>1260750</v>
      </c>
      <c r="AL58" s="5">
        <f ca="1">IF(AL$4="",0,SUMPRODUCT(INDIRECT(ADDRESS($B65,$X$2)&amp;":"&amp;ADDRESS($B65,$X$2-1+AL$8)),INDIRECT(ADDRESS($B$19,$X$2)&amp;":"&amp;ADDRESS($B$19,$X$2-1+AL$8)),INDIRECT("rP!"&amp;ADDRESS(Prcsses!$B145,$X$2+$P$8-AL$8)&amp;":"&amp;ADDRESS(Prcsses!$B145,$X$2-1+$P$8))))</f>
        <v>0</v>
      </c>
      <c r="AM58" s="5">
        <f ca="1">IF(AM$4="",0,SUMPRODUCT(INDIRECT(ADDRESS($B65,$X$2)&amp;":"&amp;ADDRESS($B65,$X$2-1+AM$8)),INDIRECT(ADDRESS($B$19,$X$2)&amp;":"&amp;ADDRESS($B$19,$X$2-1+AM$8)),INDIRECT("rP!"&amp;ADDRESS(Prcsses!$B145,$X$2+$P$8-AM$8)&amp;":"&amp;ADDRESS(Prcsses!$B145,$X$2-1+$P$8))))</f>
        <v>0</v>
      </c>
      <c r="AN58" s="5">
        <f ca="1">IF(AN$4="",0,SUMPRODUCT(INDIRECT(ADDRESS($B65,$X$2)&amp;":"&amp;ADDRESS($B65,$X$2-1+AN$8)),INDIRECT(ADDRESS($B$19,$X$2)&amp;":"&amp;ADDRESS($B$19,$X$2-1+AN$8)),INDIRECT("rP!"&amp;ADDRESS(Prcsses!$B145,$X$2+$P$8-AN$8)&amp;":"&amp;ADDRESS(Prcsses!$B145,$X$2-1+$P$8))))</f>
        <v>0</v>
      </c>
      <c r="AO58" s="5">
        <f ca="1">IF(AO$4="",0,SUMPRODUCT(INDIRECT(ADDRESS($B65,$X$2)&amp;":"&amp;ADDRESS($B65,$X$2-1+AO$8)),INDIRECT(ADDRESS($B$19,$X$2)&amp;":"&amp;ADDRESS($B$19,$X$2-1+AO$8)),INDIRECT("rP!"&amp;ADDRESS(Prcsses!$B145,$X$2+$P$8-AO$8)&amp;":"&amp;ADDRESS(Prcsses!$B145,$X$2-1+$P$8))))</f>
        <v>1260750</v>
      </c>
      <c r="AP58" s="5">
        <f ca="1">IF(AP$4="",0,SUMPRODUCT(INDIRECT(ADDRESS($B65,$X$2)&amp;":"&amp;ADDRESS($B65,$X$2-1+AP$8)),INDIRECT(ADDRESS($B$19,$X$2)&amp;":"&amp;ADDRESS($B$19,$X$2-1+AP$8)),INDIRECT("rP!"&amp;ADDRESS(Prcsses!$B145,$X$2+$P$8-AP$8)&amp;":"&amp;ADDRESS(Prcsses!$B145,$X$2-1+$P$8))))</f>
        <v>0</v>
      </c>
      <c r="AQ58" s="5">
        <f ca="1">IF(AQ$4="",0,SUMPRODUCT(INDIRECT(ADDRESS($B65,$X$2)&amp;":"&amp;ADDRESS($B65,$X$2-1+AQ$8)),INDIRECT(ADDRESS($B$19,$X$2)&amp;":"&amp;ADDRESS($B$19,$X$2-1+AQ$8)),INDIRECT("rP!"&amp;ADDRESS(Prcsses!$B145,$X$2+$P$8-AQ$8)&amp;":"&amp;ADDRESS(Prcsses!$B145,$X$2-1+$P$8))))</f>
        <v>0</v>
      </c>
      <c r="AR58" s="5">
        <f ca="1">IF(AR$4="",0,SUMPRODUCT(INDIRECT(ADDRESS($B65,$X$2)&amp;":"&amp;ADDRESS($B65,$X$2-1+AR$8)),INDIRECT(ADDRESS($B$19,$X$2)&amp;":"&amp;ADDRESS($B$19,$X$2-1+AR$8)),INDIRECT("rP!"&amp;ADDRESS(Prcsses!$B145,$X$2+$P$8-AR$8)&amp;":"&amp;ADDRESS(Prcsses!$B145,$X$2-1+$P$8))))</f>
        <v>0</v>
      </c>
      <c r="AS58" s="5">
        <f ca="1">IF(AS$4="",0,SUMPRODUCT(INDIRECT(ADDRESS($B65,$X$2)&amp;":"&amp;ADDRESS($B65,$X$2-1+AS$8)),INDIRECT(ADDRESS($B$19,$X$2)&amp;":"&amp;ADDRESS($B$19,$X$2-1+AS$8)),INDIRECT("rP!"&amp;ADDRESS(Prcsses!$B145,$X$2+$P$8-AS$8)&amp;":"&amp;ADDRESS(Prcsses!$B145,$X$2-1+$P$8))))</f>
        <v>1292268.7499999998</v>
      </c>
      <c r="AT58" s="5">
        <f ca="1">IF(AT$4="",0,SUMPRODUCT(INDIRECT(ADDRESS($B65,$X$2)&amp;":"&amp;ADDRESS($B65,$X$2-1+AT$8)),INDIRECT(ADDRESS($B$19,$X$2)&amp;":"&amp;ADDRESS($B$19,$X$2-1+AT$8)),INDIRECT("rP!"&amp;ADDRESS(Prcsses!$B145,$X$2+$P$8-AT$8)&amp;":"&amp;ADDRESS(Prcsses!$B145,$X$2-1+$P$8))))</f>
        <v>0</v>
      </c>
      <c r="AU58" s="5">
        <f ca="1">IF(AU$4="",0,SUMPRODUCT(INDIRECT(ADDRESS($B65,$X$2)&amp;":"&amp;ADDRESS($B65,$X$2-1+AU$8)),INDIRECT(ADDRESS($B$19,$X$2)&amp;":"&amp;ADDRESS($B$19,$X$2-1+AU$8)),INDIRECT("rP!"&amp;ADDRESS(Prcsses!$B145,$X$2+$P$8-AU$8)&amp;":"&amp;ADDRESS(Prcsses!$B145,$X$2-1+$P$8))))</f>
        <v>0</v>
      </c>
      <c r="AV58" s="5">
        <f ca="1">IF(AV$4="",0,SUMPRODUCT(INDIRECT(ADDRESS($B65,$X$2)&amp;":"&amp;ADDRESS($B65,$X$2-1+AV$8)),INDIRECT(ADDRESS($B$19,$X$2)&amp;":"&amp;ADDRESS($B$19,$X$2-1+AV$8)),INDIRECT("rP!"&amp;ADDRESS(Prcsses!$B145,$X$2+$P$8-AV$8)&amp;":"&amp;ADDRESS(Prcsses!$B145,$X$2-1+$P$8))))</f>
        <v>0</v>
      </c>
      <c r="AW58" s="5">
        <f ca="1">IF(AW$4="",0,SUMPRODUCT(INDIRECT(ADDRESS($B65,$X$2)&amp;":"&amp;ADDRESS($B65,$X$2-1+AW$8)),INDIRECT(ADDRESS($B$19,$X$2)&amp;":"&amp;ADDRESS($B$19,$X$2-1+AW$8)),INDIRECT("rP!"&amp;ADDRESS(Prcsses!$B145,$X$2+$P$8-AW$8)&amp;":"&amp;ADDRESS(Prcsses!$B145,$X$2-1+$P$8))))</f>
        <v>1324575.4687499998</v>
      </c>
      <c r="AX58" s="5">
        <f ca="1">IF(AX$4="",0,SUMPRODUCT(INDIRECT(ADDRESS($B65,$X$2)&amp;":"&amp;ADDRESS($B65,$X$2-1+AX$8)),INDIRECT(ADDRESS($B$19,$X$2)&amp;":"&amp;ADDRESS($B$19,$X$2-1+AX$8)),INDIRECT("rP!"&amp;ADDRESS(Prcsses!$B145,$X$2+$P$8-AX$8)&amp;":"&amp;ADDRESS(Prcsses!$B145,$X$2-1+$P$8))))</f>
        <v>0</v>
      </c>
      <c r="AY58" s="5">
        <f ca="1">IF(AY$4="",0,SUMPRODUCT(INDIRECT(ADDRESS($B65,$X$2)&amp;":"&amp;ADDRESS($B65,$X$2-1+AY$8)),INDIRECT(ADDRESS($B$19,$X$2)&amp;":"&amp;ADDRESS($B$19,$X$2-1+AY$8)),INDIRECT("rP!"&amp;ADDRESS(Prcsses!$B145,$X$2+$P$8-AY$8)&amp;":"&amp;ADDRESS(Prcsses!$B145,$X$2-1+$P$8))))</f>
        <v>0</v>
      </c>
      <c r="AZ58" s="5">
        <f ca="1">IF(AZ$4="",0,SUMPRODUCT(INDIRECT(ADDRESS($B65,$X$2)&amp;":"&amp;ADDRESS($B65,$X$2-1+AZ$8)),INDIRECT(ADDRESS($B$19,$X$2)&amp;":"&amp;ADDRESS($B$19,$X$2-1+AZ$8)),INDIRECT("rP!"&amp;ADDRESS(Prcsses!$B145,$X$2+$P$8-AZ$8)&amp;":"&amp;ADDRESS(Prcsses!$B145,$X$2-1+$P$8))))</f>
        <v>0</v>
      </c>
      <c r="BA58" s="5">
        <f ca="1">IF(BA$4="",0,SUMPRODUCT(INDIRECT(ADDRESS($B65,$X$2)&amp;":"&amp;ADDRESS($B65,$X$2-1+BA$8)),INDIRECT(ADDRESS($B$19,$X$2)&amp;":"&amp;ADDRESS($B$19,$X$2-1+BA$8)),INDIRECT("rP!"&amp;ADDRESS(Prcsses!$B145,$X$2+$P$8-BA$8)&amp;":"&amp;ADDRESS(Prcsses!$B145,$X$2-1+$P$8))))</f>
        <v>1324575.4687499998</v>
      </c>
      <c r="BB58" s="5">
        <f ca="1">IF(BB$4="",0,SUMPRODUCT(INDIRECT(ADDRESS($B65,$X$2)&amp;":"&amp;ADDRESS($B65,$X$2-1+BB$8)),INDIRECT(ADDRESS($B$19,$X$2)&amp;":"&amp;ADDRESS($B$19,$X$2-1+BB$8)),INDIRECT("rP!"&amp;ADDRESS(Prcsses!$B145,$X$2+$P$8-BB$8)&amp;":"&amp;ADDRESS(Prcsses!$B145,$X$2-1+$P$8))))</f>
        <v>0</v>
      </c>
      <c r="BC58" s="5">
        <f ca="1">IF(BC$4="",0,SUMPRODUCT(INDIRECT(ADDRESS($B65,$X$2)&amp;":"&amp;ADDRESS($B65,$X$2-1+BC$8)),INDIRECT(ADDRESS($B$19,$X$2)&amp;":"&amp;ADDRESS($B$19,$X$2-1+BC$8)),INDIRECT("rP!"&amp;ADDRESS(Prcsses!$B145,$X$2+$P$8-BC$8)&amp;":"&amp;ADDRESS(Prcsses!$B145,$X$2-1+$P$8))))</f>
        <v>0</v>
      </c>
      <c r="BD58" s="5">
        <f ca="1">IF(BD$4="",0,SUMPRODUCT(INDIRECT(ADDRESS($B65,$X$2)&amp;":"&amp;ADDRESS($B65,$X$2-1+BD$8)),INDIRECT(ADDRESS($B$19,$X$2)&amp;":"&amp;ADDRESS($B$19,$X$2-1+BD$8)),INDIRECT("rP!"&amp;ADDRESS(Prcsses!$B145,$X$2+$P$8-BD$8)&amp;":"&amp;ADDRESS(Prcsses!$B145,$X$2-1+$P$8))))</f>
        <v>0</v>
      </c>
      <c r="BE58" s="5">
        <f ca="1">IF(BE$4="",0,SUMPRODUCT(INDIRECT(ADDRESS($B65,$X$2)&amp;":"&amp;ADDRESS($B65,$X$2-1+BE$8)),INDIRECT(ADDRESS($B$19,$X$2)&amp;":"&amp;ADDRESS($B$19,$X$2-1+BE$8)),INDIRECT("rP!"&amp;ADDRESS(Prcsses!$B145,$X$2+$P$8-BE$8)&amp;":"&amp;ADDRESS(Prcsses!$B145,$X$2-1+$P$8))))</f>
        <v>1357689.8554687495</v>
      </c>
      <c r="BF58" s="5">
        <f ca="1">IF(BF$4="",0,SUMPRODUCT(INDIRECT(ADDRESS($B65,$X$2)&amp;":"&amp;ADDRESS($B65,$X$2-1+BF$8)),INDIRECT(ADDRESS($B$19,$X$2)&amp;":"&amp;ADDRESS($B$19,$X$2-1+BF$8)),INDIRECT("rP!"&amp;ADDRESS(Prcsses!$B145,$X$2+$P$8-BF$8)&amp;":"&amp;ADDRESS(Prcsses!$B145,$X$2-1+$P$8))))</f>
        <v>0</v>
      </c>
      <c r="BG58" s="5">
        <f ca="1">IF(BG$4="",0,SUMPRODUCT(INDIRECT(ADDRESS($B65,$X$2)&amp;":"&amp;ADDRESS($B65,$X$2-1+BG$8)),INDIRECT(ADDRESS($B$19,$X$2)&amp;":"&amp;ADDRESS($B$19,$X$2-1+BG$8)),INDIRECT("rP!"&amp;ADDRESS(Prcsses!$B145,$X$2+$P$8-BG$8)&amp;":"&amp;ADDRESS(Prcsses!$B145,$X$2-1+$P$8))))</f>
        <v>0</v>
      </c>
      <c r="BH58" s="5">
        <f ca="1">IF(BH$4="",0,SUMPRODUCT(INDIRECT(ADDRESS($B65,$X$2)&amp;":"&amp;ADDRESS($B65,$X$2-1+BH$8)),INDIRECT(ADDRESS($B$19,$X$2)&amp;":"&amp;ADDRESS($B$19,$X$2-1+BH$8)),INDIRECT("rP!"&amp;ADDRESS(Prcsses!$B145,$X$2+$P$8-BH$8)&amp;":"&amp;ADDRESS(Prcsses!$B145,$X$2-1+$P$8))))</f>
        <v>0</v>
      </c>
      <c r="BI58" s="5">
        <f ca="1">IF(BI$4="",0,SUMPRODUCT(INDIRECT(ADDRESS($B65,$X$2)&amp;":"&amp;ADDRESS($B65,$X$2-1+BI$8)),INDIRECT(ADDRESS($B$19,$X$2)&amp;":"&amp;ADDRESS($B$19,$X$2-1+BI$8)),INDIRECT("rP!"&amp;ADDRESS(Prcsses!$B145,$X$2+$P$8-BI$8)&amp;":"&amp;ADDRESS(Prcsses!$B145,$X$2-1+$P$8))))</f>
        <v>1391632.1018554682</v>
      </c>
      <c r="BJ58" s="5">
        <f ca="1">IF(BJ$4="",0,SUMPRODUCT(INDIRECT(ADDRESS($B65,$X$2)&amp;":"&amp;ADDRESS($B65,$X$2-1+BJ$8)),INDIRECT(ADDRESS($B$19,$X$2)&amp;":"&amp;ADDRESS($B$19,$X$2-1+BJ$8)),INDIRECT("rP!"&amp;ADDRESS(Prcsses!$B145,$X$2+$P$8-BJ$8)&amp;":"&amp;ADDRESS(Prcsses!$B145,$X$2-1+$P$8))))</f>
        <v>0</v>
      </c>
      <c r="BK58" s="5">
        <f ca="1">IF(BK$4="",0,SUMPRODUCT(INDIRECT(ADDRESS($B65,$X$2)&amp;":"&amp;ADDRESS($B65,$X$2-1+BK$8)),INDIRECT(ADDRESS($B$19,$X$2)&amp;":"&amp;ADDRESS($B$19,$X$2-1+BK$8)),INDIRECT("rP!"&amp;ADDRESS(Prcsses!$B145,$X$2+$P$8-BK$8)&amp;":"&amp;ADDRESS(Prcsses!$B145,$X$2-1+$P$8))))</f>
        <v>0</v>
      </c>
      <c r="BL58" s="5">
        <f ca="1">IF(BL$4="",0,SUMPRODUCT(INDIRECT(ADDRESS($B65,$X$2)&amp;":"&amp;ADDRESS($B65,$X$2-1+BL$8)),INDIRECT(ADDRESS($B$19,$X$2)&amp;":"&amp;ADDRESS($B$19,$X$2-1+BL$8)),INDIRECT("rP!"&amp;ADDRESS(Prcsses!$B145,$X$2+$P$8-BL$8)&amp;":"&amp;ADDRESS(Prcsses!$B145,$X$2-1+$P$8))))</f>
        <v>0</v>
      </c>
      <c r="BM58" s="5">
        <f ca="1">IF(BM$4="",0,SUMPRODUCT(INDIRECT(ADDRESS($B65,$X$2)&amp;":"&amp;ADDRESS($B65,$X$2-1+BM$8)),INDIRECT(ADDRESS($B$19,$X$2)&amp;":"&amp;ADDRESS($B$19,$X$2-1+BM$8)),INDIRECT("rP!"&amp;ADDRESS(Prcsses!$B145,$X$2+$P$8-BM$8)&amp;":"&amp;ADDRESS(Prcsses!$B145,$X$2-1+$P$8))))</f>
        <v>1391632.1018554682</v>
      </c>
      <c r="BN58" s="5">
        <f ca="1">IF(BN$4="",0,SUMPRODUCT(INDIRECT(ADDRESS($B65,$X$2)&amp;":"&amp;ADDRESS($B65,$X$2-1+BN$8)),INDIRECT(ADDRESS($B$19,$X$2)&amp;":"&amp;ADDRESS($B$19,$X$2-1+BN$8)),INDIRECT("rP!"&amp;ADDRESS(Prcsses!$B145,$X$2+$P$8-BN$8)&amp;":"&amp;ADDRESS(Prcsses!$B145,$X$2-1+$P$8))))</f>
        <v>0</v>
      </c>
      <c r="BO58" s="5">
        <f ca="1">IF(BO$4="",0,SUMPRODUCT(INDIRECT(ADDRESS($B65,$X$2)&amp;":"&amp;ADDRESS($B65,$X$2-1+BO$8)),INDIRECT(ADDRESS($B$19,$X$2)&amp;":"&amp;ADDRESS($B$19,$X$2-1+BO$8)),INDIRECT("rP!"&amp;ADDRESS(Prcsses!$B145,$X$2+$P$8-BO$8)&amp;":"&amp;ADDRESS(Prcsses!$B145,$X$2-1+$P$8))))</f>
        <v>0</v>
      </c>
      <c r="BP58" s="5">
        <f ca="1">IF(BP$4="",0,SUMPRODUCT(INDIRECT(ADDRESS($B65,$X$2)&amp;":"&amp;ADDRESS($B65,$X$2-1+BP$8)),INDIRECT(ADDRESS($B$19,$X$2)&amp;":"&amp;ADDRESS($B$19,$X$2-1+BP$8)),INDIRECT("rP!"&amp;ADDRESS(Prcsses!$B145,$X$2+$P$8-BP$8)&amp;":"&amp;ADDRESS(Prcsses!$B145,$X$2-1+$P$8))))</f>
        <v>0</v>
      </c>
      <c r="BQ58" s="5">
        <f ca="1">IF(BQ$4="",0,SUMPRODUCT(INDIRECT(ADDRESS($B65,$X$2)&amp;":"&amp;ADDRESS($B65,$X$2-1+BQ$8)),INDIRECT(ADDRESS($B$19,$X$2)&amp;":"&amp;ADDRESS($B$19,$X$2-1+BQ$8)),INDIRECT("rP!"&amp;ADDRESS(Prcsses!$B145,$X$2+$P$8-BQ$8)&amp;":"&amp;ADDRESS(Prcsses!$B145,$X$2-1+$P$8))))</f>
        <v>1426422.9044018551</v>
      </c>
      <c r="BR58" s="5">
        <f ca="1">IF(BR$4="",0,SUMPRODUCT(INDIRECT(ADDRESS($B65,$X$2)&amp;":"&amp;ADDRESS($B65,$X$2-1+BR$8)),INDIRECT(ADDRESS($B$19,$X$2)&amp;":"&amp;ADDRESS($B$19,$X$2-1+BR$8)),INDIRECT("rP!"&amp;ADDRESS(Prcsses!$B145,$X$2+$P$8-BR$8)&amp;":"&amp;ADDRESS(Prcsses!$B145,$X$2-1+$P$8))))</f>
        <v>0</v>
      </c>
      <c r="BS58" s="5">
        <f ca="1">IF(BS$4="",0,SUMPRODUCT(INDIRECT(ADDRESS($B65,$X$2)&amp;":"&amp;ADDRESS($B65,$X$2-1+BS$8)),INDIRECT(ADDRESS($B$19,$X$2)&amp;":"&amp;ADDRESS($B$19,$X$2-1+BS$8)),INDIRECT("rP!"&amp;ADDRESS(Prcsses!$B145,$X$2+$P$8-BS$8)&amp;":"&amp;ADDRESS(Prcsses!$B145,$X$2-1+$P$8))))</f>
        <v>0</v>
      </c>
      <c r="BT58" s="5">
        <f ca="1">IF(BT$4="",0,SUMPRODUCT(INDIRECT(ADDRESS($B65,$X$2)&amp;":"&amp;ADDRESS($B65,$X$2-1+BT$8)),INDIRECT(ADDRESS($B$19,$X$2)&amp;":"&amp;ADDRESS($B$19,$X$2-1+BT$8)),INDIRECT("rP!"&amp;ADDRESS(Prcsses!$B145,$X$2+$P$8-BT$8)&amp;":"&amp;ADDRESS(Prcsses!$B145,$X$2-1+$P$8))))</f>
        <v>0</v>
      </c>
      <c r="BU58" s="5">
        <f ca="1">IF(BU$4="",0,SUMPRODUCT(INDIRECT(ADDRESS($B65,$X$2)&amp;":"&amp;ADDRESS($B65,$X$2-1+BU$8)),INDIRECT(ADDRESS($B$19,$X$2)&amp;":"&amp;ADDRESS($B$19,$X$2-1+BU$8)),INDIRECT("rP!"&amp;ADDRESS(Prcsses!$B145,$X$2+$P$8-BU$8)&amp;":"&amp;ADDRESS(Prcsses!$B145,$X$2-1+$P$8))))</f>
        <v>1462083.4770119013</v>
      </c>
      <c r="BV58" s="5">
        <f ca="1">IF(BV$4="",0,SUMPRODUCT(INDIRECT(ADDRESS($B65,$X$2)&amp;":"&amp;ADDRESS($B65,$X$2-1+BV$8)),INDIRECT(ADDRESS($B$19,$X$2)&amp;":"&amp;ADDRESS($B$19,$X$2-1+BV$8)),INDIRECT("rP!"&amp;ADDRESS(Prcsses!$B145,$X$2+$P$8-BV$8)&amp;":"&amp;ADDRESS(Prcsses!$B145,$X$2-1+$P$8))))</f>
        <v>0</v>
      </c>
      <c r="BW58" s="5">
        <f ca="1">IF(BW$4="",0,SUMPRODUCT(INDIRECT(ADDRESS($B65,$X$2)&amp;":"&amp;ADDRESS($B65,$X$2-1+BW$8)),INDIRECT(ADDRESS($B$19,$X$2)&amp;":"&amp;ADDRESS($B$19,$X$2-1+BW$8)),INDIRECT("rP!"&amp;ADDRESS(Prcsses!$B145,$X$2+$P$8-BW$8)&amp;":"&amp;ADDRESS(Prcsses!$B145,$X$2-1+$P$8))))</f>
        <v>0</v>
      </c>
      <c r="BX58" s="5">
        <f ca="1">IF(BX$4="",0,SUMPRODUCT(INDIRECT(ADDRESS($B65,$X$2)&amp;":"&amp;ADDRESS($B65,$X$2-1+BX$8)),INDIRECT(ADDRESS($B$19,$X$2)&amp;":"&amp;ADDRESS($B$19,$X$2-1+BX$8)),INDIRECT("rP!"&amp;ADDRESS(Prcsses!$B145,$X$2+$P$8-BX$8)&amp;":"&amp;ADDRESS(Prcsses!$B145,$X$2-1+$P$8))))</f>
        <v>0</v>
      </c>
      <c r="BY58" s="5">
        <f ca="1">IF(BY$4="",0,SUMPRODUCT(INDIRECT(ADDRESS($B65,$X$2)&amp;":"&amp;ADDRESS($B65,$X$2-1+BY$8)),INDIRECT(ADDRESS($B$19,$X$2)&amp;":"&amp;ADDRESS($B$19,$X$2-1+BY$8)),INDIRECT("rP!"&amp;ADDRESS(Prcsses!$B145,$X$2+$P$8-BY$8)&amp;":"&amp;ADDRESS(Prcsses!$B145,$X$2-1+$P$8))))</f>
        <v>1462083.4770119013</v>
      </c>
      <c r="BZ58" s="5">
        <f ca="1">IF(BZ$4="",0,SUMPRODUCT(INDIRECT(ADDRESS($B65,$X$2)&amp;":"&amp;ADDRESS($B65,$X$2-1+BZ$8)),INDIRECT(ADDRESS($B$19,$X$2)&amp;":"&amp;ADDRESS($B$19,$X$2-1+BZ$8)),INDIRECT("rP!"&amp;ADDRESS(Prcsses!$B145,$X$2+$P$8-BZ$8)&amp;":"&amp;ADDRESS(Prcsses!$B145,$X$2-1+$P$8))))</f>
        <v>0</v>
      </c>
      <c r="CA58" s="5">
        <f ca="1">IF(CA$4="",0,SUMPRODUCT(INDIRECT(ADDRESS($B65,$X$2)&amp;":"&amp;ADDRESS($B65,$X$2-1+CA$8)),INDIRECT(ADDRESS($B$19,$X$2)&amp;":"&amp;ADDRESS($B$19,$X$2-1+CA$8)),INDIRECT("rP!"&amp;ADDRESS(Prcsses!$B145,$X$2+$P$8-CA$8)&amp;":"&amp;ADDRESS(Prcsses!$B145,$X$2-1+$P$8))))</f>
        <v>0</v>
      </c>
      <c r="CB58" s="5">
        <f ca="1">IF(CB$4="",0,SUMPRODUCT(INDIRECT(ADDRESS($B65,$X$2)&amp;":"&amp;ADDRESS($B65,$X$2-1+CB$8)),INDIRECT(ADDRESS($B$19,$X$2)&amp;":"&amp;ADDRESS($B$19,$X$2-1+CB$8)),INDIRECT("rP!"&amp;ADDRESS(Prcsses!$B145,$X$2+$P$8-CB$8)&amp;":"&amp;ADDRESS(Prcsses!$B145,$X$2-1+$P$8))))</f>
        <v>0</v>
      </c>
      <c r="CC58" s="5">
        <f ca="1">IF(CC$4="",0,SUMPRODUCT(INDIRECT(ADDRESS($B65,$X$2)&amp;":"&amp;ADDRESS($B65,$X$2-1+CC$8)),INDIRECT(ADDRESS($B$19,$X$2)&amp;":"&amp;ADDRESS($B$19,$X$2-1+CC$8)),INDIRECT("rP!"&amp;ADDRESS(Prcsses!$B145,$X$2+$P$8-CC$8)&amp;":"&amp;ADDRESS(Prcsses!$B145,$X$2-1+$P$8))))</f>
        <v>1498635.5639371986</v>
      </c>
      <c r="CD58" s="5">
        <f ca="1">IF(CD$4="",0,SUMPRODUCT(INDIRECT(ADDRESS($B65,$X$2)&amp;":"&amp;ADDRESS($B65,$X$2-1+CD$8)),INDIRECT(ADDRESS($B$19,$X$2)&amp;":"&amp;ADDRESS($B$19,$X$2-1+CD$8)),INDIRECT("rP!"&amp;ADDRESS(Prcsses!$B145,$X$2+$P$8-CD$8)&amp;":"&amp;ADDRESS(Prcsses!$B145,$X$2-1+$P$8))))</f>
        <v>0</v>
      </c>
      <c r="CE58" s="5">
        <f ca="1">IF(CE$4="",0,SUMPRODUCT(INDIRECT(ADDRESS($B65,$X$2)&amp;":"&amp;ADDRESS($B65,$X$2-1+CE$8)),INDIRECT(ADDRESS($B$19,$X$2)&amp;":"&amp;ADDRESS($B$19,$X$2-1+CE$8)),INDIRECT("rP!"&amp;ADDRESS(Prcsses!$B145,$X$2+$P$8-CE$8)&amp;":"&amp;ADDRESS(Prcsses!$B145,$X$2-1+$P$8))))</f>
        <v>0</v>
      </c>
      <c r="CF58" s="5">
        <f ca="1">IF(CF$4="",0,SUMPRODUCT(INDIRECT(ADDRESS($B65,$X$2)&amp;":"&amp;ADDRESS($B65,$X$2-1+CF$8)),INDIRECT(ADDRESS($B$19,$X$2)&amp;":"&amp;ADDRESS($B$19,$X$2-1+CF$8)),INDIRECT("rP!"&amp;ADDRESS(Prcsses!$B145,$X$2+$P$8-CF$8)&amp;":"&amp;ADDRESS(Prcsses!$B145,$X$2-1+$P$8))))</f>
        <v>0</v>
      </c>
    </row>
    <row r="59" spans="2:84" x14ac:dyDescent="0.3">
      <c r="B59" s="13">
        <f>ROW()</f>
        <v>59</v>
      </c>
      <c r="H59" s="1" t="str">
        <f t="shared" si="77"/>
        <v>Капитальные затраты</v>
      </c>
      <c r="I59" s="1" t="str">
        <f>$I$55</f>
        <v>Капзатраты на торговые мощности</v>
      </c>
      <c r="J59" s="1" t="str">
        <f>Prcsses!I146</f>
        <v>Кассовое оборудование</v>
      </c>
      <c r="M59" s="53" t="s">
        <v>18</v>
      </c>
      <c r="U59" s="5">
        <f t="shared" ca="1" si="78"/>
        <v>3147183.1948404242</v>
      </c>
      <c r="X59" s="5">
        <f ca="1">IF(X$4="",0,SUMPRODUCT(INDIRECT(ADDRESS($B66,$X$2)&amp;":"&amp;ADDRESS($B66,$X$2-1+X$8)),INDIRECT(ADDRESS($B$19,$X$2)&amp;":"&amp;ADDRESS($B$19,$X$2-1+X$8)),INDIRECT("rP!"&amp;ADDRESS(Prcsses!$B146,$X$2+$P$8-X$8)&amp;":"&amp;ADDRESS(Prcsses!$B146,$X$2-1+$P$8))))</f>
        <v>0</v>
      </c>
      <c r="Y59" s="5">
        <f ca="1">IF(Y$4="",0,SUMPRODUCT(INDIRECT(ADDRESS($B66,$X$2)&amp;":"&amp;ADDRESS($B66,$X$2-1+Y$8)),INDIRECT(ADDRESS($B$19,$X$2)&amp;":"&amp;ADDRESS($B$19,$X$2-1+Y$8)),INDIRECT("rP!"&amp;ADDRESS(Prcsses!$B146,$X$2+$P$8-Y$8)&amp;":"&amp;ADDRESS(Prcsses!$B146,$X$2-1+$P$8))))</f>
        <v>200000</v>
      </c>
      <c r="Z59" s="5">
        <f ca="1">IF(Z$4="",0,SUMPRODUCT(INDIRECT(ADDRESS($B66,$X$2)&amp;":"&amp;ADDRESS($B66,$X$2-1+Z$8)),INDIRECT(ADDRESS($B$19,$X$2)&amp;":"&amp;ADDRESS($B$19,$X$2-1+Z$8)),INDIRECT("rP!"&amp;ADDRESS(Prcsses!$B146,$X$2+$P$8-Z$8)&amp;":"&amp;ADDRESS(Prcsses!$B146,$X$2-1+$P$8))))</f>
        <v>0</v>
      </c>
      <c r="AA59" s="5">
        <f ca="1">IF(AA$4="",0,SUMPRODUCT(INDIRECT(ADDRESS($B66,$X$2)&amp;":"&amp;ADDRESS($B66,$X$2-1+AA$8)),INDIRECT(ADDRESS($B$19,$X$2)&amp;":"&amp;ADDRESS($B$19,$X$2-1+AA$8)),INDIRECT("rP!"&amp;ADDRESS(Prcsses!$B146,$X$2+$P$8-AA$8)&amp;":"&amp;ADDRESS(Prcsses!$B146,$X$2-1+$P$8))))</f>
        <v>0</v>
      </c>
      <c r="AB59" s="5">
        <f ca="1">IF(AB$4="",0,SUMPRODUCT(INDIRECT(ADDRESS($B66,$X$2)&amp;":"&amp;ADDRESS($B66,$X$2-1+AB$8)),INDIRECT(ADDRESS($B$19,$X$2)&amp;":"&amp;ADDRESS($B$19,$X$2-1+AB$8)),INDIRECT("rP!"&amp;ADDRESS(Prcsses!$B146,$X$2+$P$8-AB$8)&amp;":"&amp;ADDRESS(Prcsses!$B146,$X$2-1+$P$8))))</f>
        <v>0</v>
      </c>
      <c r="AC59" s="5">
        <f ca="1">IF(AC$4="",0,SUMPRODUCT(INDIRECT(ADDRESS($B66,$X$2)&amp;":"&amp;ADDRESS($B66,$X$2-1+AC$8)),INDIRECT(ADDRESS($B$19,$X$2)&amp;":"&amp;ADDRESS($B$19,$X$2-1+AC$8)),INDIRECT("rP!"&amp;ADDRESS(Prcsses!$B146,$X$2+$P$8-AC$8)&amp;":"&amp;ADDRESS(Prcsses!$B146,$X$2-1+$P$8))))</f>
        <v>0</v>
      </c>
      <c r="AD59" s="5">
        <f ca="1">IF(AD$4="",0,SUMPRODUCT(INDIRECT(ADDRESS($B66,$X$2)&amp;":"&amp;ADDRESS($B66,$X$2-1+AD$8)),INDIRECT(ADDRESS($B$19,$X$2)&amp;":"&amp;ADDRESS($B$19,$X$2-1+AD$8)),INDIRECT("rP!"&amp;ADDRESS(Prcsses!$B146,$X$2+$P$8-AD$8)&amp;":"&amp;ADDRESS(Prcsses!$B146,$X$2-1+$P$8))))</f>
        <v>0</v>
      </c>
      <c r="AE59" s="5">
        <f ca="1">IF(AE$4="",0,SUMPRODUCT(INDIRECT(ADDRESS($B66,$X$2)&amp;":"&amp;ADDRESS($B66,$X$2-1+AE$8)),INDIRECT(ADDRESS($B$19,$X$2)&amp;":"&amp;ADDRESS($B$19,$X$2-1+AE$8)),INDIRECT("rP!"&amp;ADDRESS(Prcsses!$B146,$X$2+$P$8-AE$8)&amp;":"&amp;ADDRESS(Prcsses!$B146,$X$2-1+$P$8))))</f>
        <v>0</v>
      </c>
      <c r="AF59" s="5">
        <f ca="1">IF(AF$4="",0,SUMPRODUCT(INDIRECT(ADDRESS($B66,$X$2)&amp;":"&amp;ADDRESS($B66,$X$2-1+AF$8)),INDIRECT(ADDRESS($B$19,$X$2)&amp;":"&amp;ADDRESS($B$19,$X$2-1+AF$8)),INDIRECT("rP!"&amp;ADDRESS(Prcsses!$B146,$X$2+$P$8-AF$8)&amp;":"&amp;ADDRESS(Prcsses!$B146,$X$2-1+$P$8))))</f>
        <v>0</v>
      </c>
      <c r="AG59" s="5">
        <f ca="1">IF(AG$4="",0,SUMPRODUCT(INDIRECT(ADDRESS($B66,$X$2)&amp;":"&amp;ADDRESS($B66,$X$2-1+AG$8)),INDIRECT(ADDRESS($B$19,$X$2)&amp;":"&amp;ADDRESS($B$19,$X$2-1+AG$8)),INDIRECT("rP!"&amp;ADDRESS(Prcsses!$B146,$X$2+$P$8-AG$8)&amp;":"&amp;ADDRESS(Prcsses!$B146,$X$2-1+$P$8))))</f>
        <v>204999.99999999997</v>
      </c>
      <c r="AH59" s="5">
        <f ca="1">IF(AH$4="",0,SUMPRODUCT(INDIRECT(ADDRESS($B66,$X$2)&amp;":"&amp;ADDRESS($B66,$X$2-1+AH$8)),INDIRECT(ADDRESS($B$19,$X$2)&amp;":"&amp;ADDRESS($B$19,$X$2-1+AH$8)),INDIRECT("rP!"&amp;ADDRESS(Prcsses!$B146,$X$2+$P$8-AH$8)&amp;":"&amp;ADDRESS(Prcsses!$B146,$X$2-1+$P$8))))</f>
        <v>0</v>
      </c>
      <c r="AI59" s="5">
        <f ca="1">IF(AI$4="",0,SUMPRODUCT(INDIRECT(ADDRESS($B66,$X$2)&amp;":"&amp;ADDRESS($B66,$X$2-1+AI$8)),INDIRECT(ADDRESS($B$19,$X$2)&amp;":"&amp;ADDRESS($B$19,$X$2-1+AI$8)),INDIRECT("rP!"&amp;ADDRESS(Prcsses!$B146,$X$2+$P$8-AI$8)&amp;":"&amp;ADDRESS(Prcsses!$B146,$X$2-1+$P$8))))</f>
        <v>0</v>
      </c>
      <c r="AJ59" s="5">
        <f ca="1">IF(AJ$4="",0,SUMPRODUCT(INDIRECT(ADDRESS($B66,$X$2)&amp;":"&amp;ADDRESS($B66,$X$2-1+AJ$8)),INDIRECT(ADDRESS($B$19,$X$2)&amp;":"&amp;ADDRESS($B$19,$X$2-1+AJ$8)),INDIRECT("rP!"&amp;ADDRESS(Prcsses!$B146,$X$2+$P$8-AJ$8)&amp;":"&amp;ADDRESS(Prcsses!$B146,$X$2-1+$P$8))))</f>
        <v>0</v>
      </c>
      <c r="AK59" s="5">
        <f ca="1">IF(AK$4="",0,SUMPRODUCT(INDIRECT(ADDRESS($B66,$X$2)&amp;":"&amp;ADDRESS($B66,$X$2-1+AK$8)),INDIRECT(ADDRESS($B$19,$X$2)&amp;":"&amp;ADDRESS($B$19,$X$2-1+AK$8)),INDIRECT("rP!"&amp;ADDRESS(Prcsses!$B146,$X$2+$P$8-AK$8)&amp;":"&amp;ADDRESS(Prcsses!$B146,$X$2-1+$P$8))))</f>
        <v>210124.99999999997</v>
      </c>
      <c r="AL59" s="5">
        <f ca="1">IF(AL$4="",0,SUMPRODUCT(INDIRECT(ADDRESS($B66,$X$2)&amp;":"&amp;ADDRESS($B66,$X$2-1+AL$8)),INDIRECT(ADDRESS($B$19,$X$2)&amp;":"&amp;ADDRESS($B$19,$X$2-1+AL$8)),INDIRECT("rP!"&amp;ADDRESS(Prcsses!$B146,$X$2+$P$8-AL$8)&amp;":"&amp;ADDRESS(Prcsses!$B146,$X$2-1+$P$8))))</f>
        <v>0</v>
      </c>
      <c r="AM59" s="5">
        <f ca="1">IF(AM$4="",0,SUMPRODUCT(INDIRECT(ADDRESS($B66,$X$2)&amp;":"&amp;ADDRESS($B66,$X$2-1+AM$8)),INDIRECT(ADDRESS($B$19,$X$2)&amp;":"&amp;ADDRESS($B$19,$X$2-1+AM$8)),INDIRECT("rP!"&amp;ADDRESS(Prcsses!$B146,$X$2+$P$8-AM$8)&amp;":"&amp;ADDRESS(Prcsses!$B146,$X$2-1+$P$8))))</f>
        <v>0</v>
      </c>
      <c r="AN59" s="5">
        <f ca="1">IF(AN$4="",0,SUMPRODUCT(INDIRECT(ADDRESS($B66,$X$2)&amp;":"&amp;ADDRESS($B66,$X$2-1+AN$8)),INDIRECT(ADDRESS($B$19,$X$2)&amp;":"&amp;ADDRESS($B$19,$X$2-1+AN$8)),INDIRECT("rP!"&amp;ADDRESS(Prcsses!$B146,$X$2+$P$8-AN$8)&amp;":"&amp;ADDRESS(Prcsses!$B146,$X$2-1+$P$8))))</f>
        <v>0</v>
      </c>
      <c r="AO59" s="5">
        <f ca="1">IF(AO$4="",0,SUMPRODUCT(INDIRECT(ADDRESS($B66,$X$2)&amp;":"&amp;ADDRESS($B66,$X$2-1+AO$8)),INDIRECT(ADDRESS($B$19,$X$2)&amp;":"&amp;ADDRESS($B$19,$X$2-1+AO$8)),INDIRECT("rP!"&amp;ADDRESS(Prcsses!$B146,$X$2+$P$8-AO$8)&amp;":"&amp;ADDRESS(Prcsses!$B146,$X$2-1+$P$8))))</f>
        <v>210124.99999999997</v>
      </c>
      <c r="AP59" s="5">
        <f ca="1">IF(AP$4="",0,SUMPRODUCT(INDIRECT(ADDRESS($B66,$X$2)&amp;":"&amp;ADDRESS($B66,$X$2-1+AP$8)),INDIRECT(ADDRESS($B$19,$X$2)&amp;":"&amp;ADDRESS($B$19,$X$2-1+AP$8)),INDIRECT("rP!"&amp;ADDRESS(Prcsses!$B146,$X$2+$P$8-AP$8)&amp;":"&amp;ADDRESS(Prcsses!$B146,$X$2-1+$P$8))))</f>
        <v>0</v>
      </c>
      <c r="AQ59" s="5">
        <f ca="1">IF(AQ$4="",0,SUMPRODUCT(INDIRECT(ADDRESS($B66,$X$2)&amp;":"&amp;ADDRESS($B66,$X$2-1+AQ$8)),INDIRECT(ADDRESS($B$19,$X$2)&amp;":"&amp;ADDRESS($B$19,$X$2-1+AQ$8)),INDIRECT("rP!"&amp;ADDRESS(Prcsses!$B146,$X$2+$P$8-AQ$8)&amp;":"&amp;ADDRESS(Prcsses!$B146,$X$2-1+$P$8))))</f>
        <v>0</v>
      </c>
      <c r="AR59" s="5">
        <f ca="1">IF(AR$4="",0,SUMPRODUCT(INDIRECT(ADDRESS($B66,$X$2)&amp;":"&amp;ADDRESS($B66,$X$2-1+AR$8)),INDIRECT(ADDRESS($B$19,$X$2)&amp;":"&amp;ADDRESS($B$19,$X$2-1+AR$8)),INDIRECT("rP!"&amp;ADDRESS(Prcsses!$B146,$X$2+$P$8-AR$8)&amp;":"&amp;ADDRESS(Prcsses!$B146,$X$2-1+$P$8))))</f>
        <v>0</v>
      </c>
      <c r="AS59" s="5">
        <f ca="1">IF(AS$4="",0,SUMPRODUCT(INDIRECT(ADDRESS($B66,$X$2)&amp;":"&amp;ADDRESS($B66,$X$2-1+AS$8)),INDIRECT(ADDRESS($B$19,$X$2)&amp;":"&amp;ADDRESS($B$19,$X$2-1+AS$8)),INDIRECT("rP!"&amp;ADDRESS(Prcsses!$B146,$X$2+$P$8-AS$8)&amp;":"&amp;ADDRESS(Prcsses!$B146,$X$2-1+$P$8))))</f>
        <v>215378.12499999997</v>
      </c>
      <c r="AT59" s="5">
        <f ca="1">IF(AT$4="",0,SUMPRODUCT(INDIRECT(ADDRESS($B66,$X$2)&amp;":"&amp;ADDRESS($B66,$X$2-1+AT$8)),INDIRECT(ADDRESS($B$19,$X$2)&amp;":"&amp;ADDRESS($B$19,$X$2-1+AT$8)),INDIRECT("rP!"&amp;ADDRESS(Prcsses!$B146,$X$2+$P$8-AT$8)&amp;":"&amp;ADDRESS(Prcsses!$B146,$X$2-1+$P$8))))</f>
        <v>0</v>
      </c>
      <c r="AU59" s="5">
        <f ca="1">IF(AU$4="",0,SUMPRODUCT(INDIRECT(ADDRESS($B66,$X$2)&amp;":"&amp;ADDRESS($B66,$X$2-1+AU$8)),INDIRECT(ADDRESS($B$19,$X$2)&amp;":"&amp;ADDRESS($B$19,$X$2-1+AU$8)),INDIRECT("rP!"&amp;ADDRESS(Prcsses!$B146,$X$2+$P$8-AU$8)&amp;":"&amp;ADDRESS(Prcsses!$B146,$X$2-1+$P$8))))</f>
        <v>0</v>
      </c>
      <c r="AV59" s="5">
        <f ca="1">IF(AV$4="",0,SUMPRODUCT(INDIRECT(ADDRESS($B66,$X$2)&amp;":"&amp;ADDRESS($B66,$X$2-1+AV$8)),INDIRECT(ADDRESS($B$19,$X$2)&amp;":"&amp;ADDRESS($B$19,$X$2-1+AV$8)),INDIRECT("rP!"&amp;ADDRESS(Prcsses!$B146,$X$2+$P$8-AV$8)&amp;":"&amp;ADDRESS(Prcsses!$B146,$X$2-1+$P$8))))</f>
        <v>0</v>
      </c>
      <c r="AW59" s="5">
        <f ca="1">IF(AW$4="",0,SUMPRODUCT(INDIRECT(ADDRESS($B66,$X$2)&amp;":"&amp;ADDRESS($B66,$X$2-1+AW$8)),INDIRECT(ADDRESS($B$19,$X$2)&amp;":"&amp;ADDRESS($B$19,$X$2-1+AW$8)),INDIRECT("rP!"&amp;ADDRESS(Prcsses!$B146,$X$2+$P$8-AW$8)&amp;":"&amp;ADDRESS(Prcsses!$B146,$X$2-1+$P$8))))</f>
        <v>220762.57812499994</v>
      </c>
      <c r="AX59" s="5">
        <f ca="1">IF(AX$4="",0,SUMPRODUCT(INDIRECT(ADDRESS($B66,$X$2)&amp;":"&amp;ADDRESS($B66,$X$2-1+AX$8)),INDIRECT(ADDRESS($B$19,$X$2)&amp;":"&amp;ADDRESS($B$19,$X$2-1+AX$8)),INDIRECT("rP!"&amp;ADDRESS(Prcsses!$B146,$X$2+$P$8-AX$8)&amp;":"&amp;ADDRESS(Prcsses!$B146,$X$2-1+$P$8))))</f>
        <v>0</v>
      </c>
      <c r="AY59" s="5">
        <f ca="1">IF(AY$4="",0,SUMPRODUCT(INDIRECT(ADDRESS($B66,$X$2)&amp;":"&amp;ADDRESS($B66,$X$2-1+AY$8)),INDIRECT(ADDRESS($B$19,$X$2)&amp;":"&amp;ADDRESS($B$19,$X$2-1+AY$8)),INDIRECT("rP!"&amp;ADDRESS(Prcsses!$B146,$X$2+$P$8-AY$8)&amp;":"&amp;ADDRESS(Prcsses!$B146,$X$2-1+$P$8))))</f>
        <v>0</v>
      </c>
      <c r="AZ59" s="5">
        <f ca="1">IF(AZ$4="",0,SUMPRODUCT(INDIRECT(ADDRESS($B66,$X$2)&amp;":"&amp;ADDRESS($B66,$X$2-1+AZ$8)),INDIRECT(ADDRESS($B$19,$X$2)&amp;":"&amp;ADDRESS($B$19,$X$2-1+AZ$8)),INDIRECT("rP!"&amp;ADDRESS(Prcsses!$B146,$X$2+$P$8-AZ$8)&amp;":"&amp;ADDRESS(Prcsses!$B146,$X$2-1+$P$8))))</f>
        <v>0</v>
      </c>
      <c r="BA59" s="5">
        <f ca="1">IF(BA$4="",0,SUMPRODUCT(INDIRECT(ADDRESS($B66,$X$2)&amp;":"&amp;ADDRESS($B66,$X$2-1+BA$8)),INDIRECT(ADDRESS($B$19,$X$2)&amp;":"&amp;ADDRESS($B$19,$X$2-1+BA$8)),INDIRECT("rP!"&amp;ADDRESS(Prcsses!$B146,$X$2+$P$8-BA$8)&amp;":"&amp;ADDRESS(Prcsses!$B146,$X$2-1+$P$8))))</f>
        <v>220762.57812499994</v>
      </c>
      <c r="BB59" s="5">
        <f ca="1">IF(BB$4="",0,SUMPRODUCT(INDIRECT(ADDRESS($B66,$X$2)&amp;":"&amp;ADDRESS($B66,$X$2-1+BB$8)),INDIRECT(ADDRESS($B$19,$X$2)&amp;":"&amp;ADDRESS($B$19,$X$2-1+BB$8)),INDIRECT("rP!"&amp;ADDRESS(Prcsses!$B146,$X$2+$P$8-BB$8)&amp;":"&amp;ADDRESS(Prcsses!$B146,$X$2-1+$P$8))))</f>
        <v>0</v>
      </c>
      <c r="BC59" s="5">
        <f ca="1">IF(BC$4="",0,SUMPRODUCT(INDIRECT(ADDRESS($B66,$X$2)&amp;":"&amp;ADDRESS($B66,$X$2-1+BC$8)),INDIRECT(ADDRESS($B$19,$X$2)&amp;":"&amp;ADDRESS($B$19,$X$2-1+BC$8)),INDIRECT("rP!"&amp;ADDRESS(Prcsses!$B146,$X$2+$P$8-BC$8)&amp;":"&amp;ADDRESS(Prcsses!$B146,$X$2-1+$P$8))))</f>
        <v>0</v>
      </c>
      <c r="BD59" s="5">
        <f ca="1">IF(BD$4="",0,SUMPRODUCT(INDIRECT(ADDRESS($B66,$X$2)&amp;":"&amp;ADDRESS($B66,$X$2-1+BD$8)),INDIRECT(ADDRESS($B$19,$X$2)&amp;":"&amp;ADDRESS($B$19,$X$2-1+BD$8)),INDIRECT("rP!"&amp;ADDRESS(Prcsses!$B146,$X$2+$P$8-BD$8)&amp;":"&amp;ADDRESS(Prcsses!$B146,$X$2-1+$P$8))))</f>
        <v>0</v>
      </c>
      <c r="BE59" s="5">
        <f ca="1">IF(BE$4="",0,SUMPRODUCT(INDIRECT(ADDRESS($B66,$X$2)&amp;":"&amp;ADDRESS($B66,$X$2-1+BE$8)),INDIRECT(ADDRESS($B$19,$X$2)&amp;":"&amp;ADDRESS($B$19,$X$2-1+BE$8)),INDIRECT("rP!"&amp;ADDRESS(Prcsses!$B146,$X$2+$P$8-BE$8)&amp;":"&amp;ADDRESS(Prcsses!$B146,$X$2-1+$P$8))))</f>
        <v>226281.64257812494</v>
      </c>
      <c r="BF59" s="5">
        <f ca="1">IF(BF$4="",0,SUMPRODUCT(INDIRECT(ADDRESS($B66,$X$2)&amp;":"&amp;ADDRESS($B66,$X$2-1+BF$8)),INDIRECT(ADDRESS($B$19,$X$2)&amp;":"&amp;ADDRESS($B$19,$X$2-1+BF$8)),INDIRECT("rP!"&amp;ADDRESS(Prcsses!$B146,$X$2+$P$8-BF$8)&amp;":"&amp;ADDRESS(Prcsses!$B146,$X$2-1+$P$8))))</f>
        <v>0</v>
      </c>
      <c r="BG59" s="5">
        <f ca="1">IF(BG$4="",0,SUMPRODUCT(INDIRECT(ADDRESS($B66,$X$2)&amp;":"&amp;ADDRESS($B66,$X$2-1+BG$8)),INDIRECT(ADDRESS($B$19,$X$2)&amp;":"&amp;ADDRESS($B$19,$X$2-1+BG$8)),INDIRECT("rP!"&amp;ADDRESS(Prcsses!$B146,$X$2+$P$8-BG$8)&amp;":"&amp;ADDRESS(Prcsses!$B146,$X$2-1+$P$8))))</f>
        <v>0</v>
      </c>
      <c r="BH59" s="5">
        <f ca="1">IF(BH$4="",0,SUMPRODUCT(INDIRECT(ADDRESS($B66,$X$2)&amp;":"&amp;ADDRESS($B66,$X$2-1+BH$8)),INDIRECT(ADDRESS($B$19,$X$2)&amp;":"&amp;ADDRESS($B$19,$X$2-1+BH$8)),INDIRECT("rP!"&amp;ADDRESS(Prcsses!$B146,$X$2+$P$8-BH$8)&amp;":"&amp;ADDRESS(Prcsses!$B146,$X$2-1+$P$8))))</f>
        <v>0</v>
      </c>
      <c r="BI59" s="5">
        <f ca="1">IF(BI$4="",0,SUMPRODUCT(INDIRECT(ADDRESS($B66,$X$2)&amp;":"&amp;ADDRESS($B66,$X$2-1+BI$8)),INDIRECT(ADDRESS($B$19,$X$2)&amp;":"&amp;ADDRESS($B$19,$X$2-1+BI$8)),INDIRECT("rP!"&amp;ADDRESS(Prcsses!$B146,$X$2+$P$8-BI$8)&amp;":"&amp;ADDRESS(Prcsses!$B146,$X$2-1+$P$8))))</f>
        <v>231938.68364257805</v>
      </c>
      <c r="BJ59" s="5">
        <f ca="1">IF(BJ$4="",0,SUMPRODUCT(INDIRECT(ADDRESS($B66,$X$2)&amp;":"&amp;ADDRESS($B66,$X$2-1+BJ$8)),INDIRECT(ADDRESS($B$19,$X$2)&amp;":"&amp;ADDRESS($B$19,$X$2-1+BJ$8)),INDIRECT("rP!"&amp;ADDRESS(Prcsses!$B146,$X$2+$P$8-BJ$8)&amp;":"&amp;ADDRESS(Prcsses!$B146,$X$2-1+$P$8))))</f>
        <v>0</v>
      </c>
      <c r="BK59" s="5">
        <f ca="1">IF(BK$4="",0,SUMPRODUCT(INDIRECT(ADDRESS($B66,$X$2)&amp;":"&amp;ADDRESS($B66,$X$2-1+BK$8)),INDIRECT(ADDRESS($B$19,$X$2)&amp;":"&amp;ADDRESS($B$19,$X$2-1+BK$8)),INDIRECT("rP!"&amp;ADDRESS(Prcsses!$B146,$X$2+$P$8-BK$8)&amp;":"&amp;ADDRESS(Prcsses!$B146,$X$2-1+$P$8))))</f>
        <v>0</v>
      </c>
      <c r="BL59" s="5">
        <f ca="1">IF(BL$4="",0,SUMPRODUCT(INDIRECT(ADDRESS($B66,$X$2)&amp;":"&amp;ADDRESS($B66,$X$2-1+BL$8)),INDIRECT(ADDRESS($B$19,$X$2)&amp;":"&amp;ADDRESS($B$19,$X$2-1+BL$8)),INDIRECT("rP!"&amp;ADDRESS(Prcsses!$B146,$X$2+$P$8-BL$8)&amp;":"&amp;ADDRESS(Prcsses!$B146,$X$2-1+$P$8))))</f>
        <v>0</v>
      </c>
      <c r="BM59" s="5">
        <f ca="1">IF(BM$4="",0,SUMPRODUCT(INDIRECT(ADDRESS($B66,$X$2)&amp;":"&amp;ADDRESS($B66,$X$2-1+BM$8)),INDIRECT(ADDRESS($B$19,$X$2)&amp;":"&amp;ADDRESS($B$19,$X$2-1+BM$8)),INDIRECT("rP!"&amp;ADDRESS(Prcsses!$B146,$X$2+$P$8-BM$8)&amp;":"&amp;ADDRESS(Prcsses!$B146,$X$2-1+$P$8))))</f>
        <v>231938.68364257805</v>
      </c>
      <c r="BN59" s="5">
        <f ca="1">IF(BN$4="",0,SUMPRODUCT(INDIRECT(ADDRESS($B66,$X$2)&amp;":"&amp;ADDRESS($B66,$X$2-1+BN$8)),INDIRECT(ADDRESS($B$19,$X$2)&amp;":"&amp;ADDRESS($B$19,$X$2-1+BN$8)),INDIRECT("rP!"&amp;ADDRESS(Prcsses!$B146,$X$2+$P$8-BN$8)&amp;":"&amp;ADDRESS(Prcsses!$B146,$X$2-1+$P$8))))</f>
        <v>0</v>
      </c>
      <c r="BO59" s="5">
        <f ca="1">IF(BO$4="",0,SUMPRODUCT(INDIRECT(ADDRESS($B66,$X$2)&amp;":"&amp;ADDRESS($B66,$X$2-1+BO$8)),INDIRECT(ADDRESS($B$19,$X$2)&amp;":"&amp;ADDRESS($B$19,$X$2-1+BO$8)),INDIRECT("rP!"&amp;ADDRESS(Prcsses!$B146,$X$2+$P$8-BO$8)&amp;":"&amp;ADDRESS(Prcsses!$B146,$X$2-1+$P$8))))</f>
        <v>0</v>
      </c>
      <c r="BP59" s="5">
        <f ca="1">IF(BP$4="",0,SUMPRODUCT(INDIRECT(ADDRESS($B66,$X$2)&amp;":"&amp;ADDRESS($B66,$X$2-1+BP$8)),INDIRECT(ADDRESS($B$19,$X$2)&amp;":"&amp;ADDRESS($B$19,$X$2-1+BP$8)),INDIRECT("rP!"&amp;ADDRESS(Prcsses!$B146,$X$2+$P$8-BP$8)&amp;":"&amp;ADDRESS(Prcsses!$B146,$X$2-1+$P$8))))</f>
        <v>0</v>
      </c>
      <c r="BQ59" s="5">
        <f ca="1">IF(BQ$4="",0,SUMPRODUCT(INDIRECT(ADDRESS($B66,$X$2)&amp;":"&amp;ADDRESS($B66,$X$2-1+BQ$8)),INDIRECT(ADDRESS($B$19,$X$2)&amp;":"&amp;ADDRESS($B$19,$X$2-1+BQ$8)),INDIRECT("rP!"&amp;ADDRESS(Prcsses!$B146,$X$2+$P$8-BQ$8)&amp;":"&amp;ADDRESS(Prcsses!$B146,$X$2-1+$P$8))))</f>
        <v>237737.15073364251</v>
      </c>
      <c r="BR59" s="5">
        <f ca="1">IF(BR$4="",0,SUMPRODUCT(INDIRECT(ADDRESS($B66,$X$2)&amp;":"&amp;ADDRESS($B66,$X$2-1+BR$8)),INDIRECT(ADDRESS($B$19,$X$2)&amp;":"&amp;ADDRESS($B$19,$X$2-1+BR$8)),INDIRECT("rP!"&amp;ADDRESS(Prcsses!$B146,$X$2+$P$8-BR$8)&amp;":"&amp;ADDRESS(Prcsses!$B146,$X$2-1+$P$8))))</f>
        <v>0</v>
      </c>
      <c r="BS59" s="5">
        <f ca="1">IF(BS$4="",0,SUMPRODUCT(INDIRECT(ADDRESS($B66,$X$2)&amp;":"&amp;ADDRESS($B66,$X$2-1+BS$8)),INDIRECT(ADDRESS($B$19,$X$2)&amp;":"&amp;ADDRESS($B$19,$X$2-1+BS$8)),INDIRECT("rP!"&amp;ADDRESS(Prcsses!$B146,$X$2+$P$8-BS$8)&amp;":"&amp;ADDRESS(Prcsses!$B146,$X$2-1+$P$8))))</f>
        <v>0</v>
      </c>
      <c r="BT59" s="5">
        <f ca="1">IF(BT$4="",0,SUMPRODUCT(INDIRECT(ADDRESS($B66,$X$2)&amp;":"&amp;ADDRESS($B66,$X$2-1+BT$8)),INDIRECT(ADDRESS($B$19,$X$2)&amp;":"&amp;ADDRESS($B$19,$X$2-1+BT$8)),INDIRECT("rP!"&amp;ADDRESS(Prcsses!$B146,$X$2+$P$8-BT$8)&amp;":"&amp;ADDRESS(Prcsses!$B146,$X$2-1+$P$8))))</f>
        <v>0</v>
      </c>
      <c r="BU59" s="5">
        <f ca="1">IF(BU$4="",0,SUMPRODUCT(INDIRECT(ADDRESS($B66,$X$2)&amp;":"&amp;ADDRESS($B66,$X$2-1+BU$8)),INDIRECT(ADDRESS($B$19,$X$2)&amp;":"&amp;ADDRESS($B$19,$X$2-1+BU$8)),INDIRECT("rP!"&amp;ADDRESS(Prcsses!$B146,$X$2+$P$8-BU$8)&amp;":"&amp;ADDRESS(Prcsses!$B146,$X$2-1+$P$8))))</f>
        <v>243680.57950198354</v>
      </c>
      <c r="BV59" s="5">
        <f ca="1">IF(BV$4="",0,SUMPRODUCT(INDIRECT(ADDRESS($B66,$X$2)&amp;":"&amp;ADDRESS($B66,$X$2-1+BV$8)),INDIRECT(ADDRESS($B$19,$X$2)&amp;":"&amp;ADDRESS($B$19,$X$2-1+BV$8)),INDIRECT("rP!"&amp;ADDRESS(Prcsses!$B146,$X$2+$P$8-BV$8)&amp;":"&amp;ADDRESS(Prcsses!$B146,$X$2-1+$P$8))))</f>
        <v>0</v>
      </c>
      <c r="BW59" s="5">
        <f ca="1">IF(BW$4="",0,SUMPRODUCT(INDIRECT(ADDRESS($B66,$X$2)&amp;":"&amp;ADDRESS($B66,$X$2-1+BW$8)),INDIRECT(ADDRESS($B$19,$X$2)&amp;":"&amp;ADDRESS($B$19,$X$2-1+BW$8)),INDIRECT("rP!"&amp;ADDRESS(Prcsses!$B146,$X$2+$P$8-BW$8)&amp;":"&amp;ADDRESS(Prcsses!$B146,$X$2-1+$P$8))))</f>
        <v>0</v>
      </c>
      <c r="BX59" s="5">
        <f ca="1">IF(BX$4="",0,SUMPRODUCT(INDIRECT(ADDRESS($B66,$X$2)&amp;":"&amp;ADDRESS($B66,$X$2-1+BX$8)),INDIRECT(ADDRESS($B$19,$X$2)&amp;":"&amp;ADDRESS($B$19,$X$2-1+BX$8)),INDIRECT("rP!"&amp;ADDRESS(Prcsses!$B146,$X$2+$P$8-BX$8)&amp;":"&amp;ADDRESS(Prcsses!$B146,$X$2-1+$P$8))))</f>
        <v>0</v>
      </c>
      <c r="BY59" s="5">
        <f ca="1">IF(BY$4="",0,SUMPRODUCT(INDIRECT(ADDRESS($B66,$X$2)&amp;":"&amp;ADDRESS($B66,$X$2-1+BY$8)),INDIRECT(ADDRESS($B$19,$X$2)&amp;":"&amp;ADDRESS($B$19,$X$2-1+BY$8)),INDIRECT("rP!"&amp;ADDRESS(Prcsses!$B146,$X$2+$P$8-BY$8)&amp;":"&amp;ADDRESS(Prcsses!$B146,$X$2-1+$P$8))))</f>
        <v>243680.57950198354</v>
      </c>
      <c r="BZ59" s="5">
        <f ca="1">IF(BZ$4="",0,SUMPRODUCT(INDIRECT(ADDRESS($B66,$X$2)&amp;":"&amp;ADDRESS($B66,$X$2-1+BZ$8)),INDIRECT(ADDRESS($B$19,$X$2)&amp;":"&amp;ADDRESS($B$19,$X$2-1+BZ$8)),INDIRECT("rP!"&amp;ADDRESS(Prcsses!$B146,$X$2+$P$8-BZ$8)&amp;":"&amp;ADDRESS(Prcsses!$B146,$X$2-1+$P$8))))</f>
        <v>0</v>
      </c>
      <c r="CA59" s="5">
        <f ca="1">IF(CA$4="",0,SUMPRODUCT(INDIRECT(ADDRESS($B66,$X$2)&amp;":"&amp;ADDRESS($B66,$X$2-1+CA$8)),INDIRECT(ADDRESS($B$19,$X$2)&amp;":"&amp;ADDRESS($B$19,$X$2-1+CA$8)),INDIRECT("rP!"&amp;ADDRESS(Prcsses!$B146,$X$2+$P$8-CA$8)&amp;":"&amp;ADDRESS(Prcsses!$B146,$X$2-1+$P$8))))</f>
        <v>0</v>
      </c>
      <c r="CB59" s="5">
        <f ca="1">IF(CB$4="",0,SUMPRODUCT(INDIRECT(ADDRESS($B66,$X$2)&amp;":"&amp;ADDRESS($B66,$X$2-1+CB$8)),INDIRECT(ADDRESS($B$19,$X$2)&amp;":"&amp;ADDRESS($B$19,$X$2-1+CB$8)),INDIRECT("rP!"&amp;ADDRESS(Prcsses!$B146,$X$2+$P$8-CB$8)&amp;":"&amp;ADDRESS(Prcsses!$B146,$X$2-1+$P$8))))</f>
        <v>0</v>
      </c>
      <c r="CC59" s="5">
        <f ca="1">IF(CC$4="",0,SUMPRODUCT(INDIRECT(ADDRESS($B66,$X$2)&amp;":"&amp;ADDRESS($B66,$X$2-1+CC$8)),INDIRECT(ADDRESS($B$19,$X$2)&amp;":"&amp;ADDRESS($B$19,$X$2-1+CC$8)),INDIRECT("rP!"&amp;ADDRESS(Prcsses!$B146,$X$2+$P$8-CC$8)&amp;":"&amp;ADDRESS(Prcsses!$B146,$X$2-1+$P$8))))</f>
        <v>249772.59398953308</v>
      </c>
      <c r="CD59" s="5">
        <f ca="1">IF(CD$4="",0,SUMPRODUCT(INDIRECT(ADDRESS($B66,$X$2)&amp;":"&amp;ADDRESS($B66,$X$2-1+CD$8)),INDIRECT(ADDRESS($B$19,$X$2)&amp;":"&amp;ADDRESS($B$19,$X$2-1+CD$8)),INDIRECT("rP!"&amp;ADDRESS(Prcsses!$B146,$X$2+$P$8-CD$8)&amp;":"&amp;ADDRESS(Prcsses!$B146,$X$2-1+$P$8))))</f>
        <v>0</v>
      </c>
      <c r="CE59" s="5">
        <f ca="1">IF(CE$4="",0,SUMPRODUCT(INDIRECT(ADDRESS($B66,$X$2)&amp;":"&amp;ADDRESS($B66,$X$2-1+CE$8)),INDIRECT(ADDRESS($B$19,$X$2)&amp;":"&amp;ADDRESS($B$19,$X$2-1+CE$8)),INDIRECT("rP!"&amp;ADDRESS(Prcsses!$B146,$X$2+$P$8-CE$8)&amp;":"&amp;ADDRESS(Prcsses!$B146,$X$2-1+$P$8))))</f>
        <v>0</v>
      </c>
      <c r="CF59" s="5">
        <f ca="1">IF(CF$4="",0,SUMPRODUCT(INDIRECT(ADDRESS($B66,$X$2)&amp;":"&amp;ADDRESS($B66,$X$2-1+CF$8)),INDIRECT(ADDRESS($B$19,$X$2)&amp;":"&amp;ADDRESS($B$19,$X$2-1+CF$8)),INDIRECT("rP!"&amp;ADDRESS(Prcsses!$B146,$X$2+$P$8-CF$8)&amp;":"&amp;ADDRESS(Prcsses!$B146,$X$2-1+$P$8))))</f>
        <v>0</v>
      </c>
    </row>
    <row r="60" spans="2:84" x14ac:dyDescent="0.3">
      <c r="B60" s="13">
        <f>ROW()</f>
        <v>60</v>
      </c>
      <c r="H60" s="1" t="str">
        <f t="shared" si="77"/>
        <v>Капитальные затраты</v>
      </c>
      <c r="I60" s="1" t="str">
        <f>$I$55</f>
        <v>Капзатраты на торговые мощности</v>
      </c>
      <c r="J60" s="1" t="str">
        <f>Prcsses!I147</f>
        <v>Стартовый маркетинг и оформление</v>
      </c>
      <c r="M60" s="53" t="s">
        <v>18</v>
      </c>
      <c r="U60" s="5">
        <f t="shared" ca="1" si="78"/>
        <v>4720774.7922606356</v>
      </c>
      <c r="X60" s="5">
        <f ca="1">IF(X$4="",0,SUMPRODUCT(INDIRECT(ADDRESS($B67,$X$2)&amp;":"&amp;ADDRESS($B67,$X$2-1+X$8)),INDIRECT(ADDRESS($B$19,$X$2)&amp;":"&amp;ADDRESS($B$19,$X$2-1+X$8)),INDIRECT("rP!"&amp;ADDRESS(Prcsses!$B147,$X$2+$P$8-X$8)&amp;":"&amp;ADDRESS(Prcsses!$B147,$X$2-1+$P$8))))</f>
        <v>0</v>
      </c>
      <c r="Y60" s="5">
        <f ca="1">IF(Y$4="",0,SUMPRODUCT(INDIRECT(ADDRESS($B67,$X$2)&amp;":"&amp;ADDRESS($B67,$X$2-1+Y$8)),INDIRECT(ADDRESS($B$19,$X$2)&amp;":"&amp;ADDRESS($B$19,$X$2-1+Y$8)),INDIRECT("rP!"&amp;ADDRESS(Prcsses!$B147,$X$2+$P$8-Y$8)&amp;":"&amp;ADDRESS(Prcsses!$B147,$X$2-1+$P$8))))</f>
        <v>0</v>
      </c>
      <c r="Z60" s="5">
        <f ca="1">IF(Z$4="",0,SUMPRODUCT(INDIRECT(ADDRESS($B67,$X$2)&amp;":"&amp;ADDRESS($B67,$X$2-1+Z$8)),INDIRECT(ADDRESS($B$19,$X$2)&amp;":"&amp;ADDRESS($B$19,$X$2-1+Z$8)),INDIRECT("rP!"&amp;ADDRESS(Prcsses!$B147,$X$2+$P$8-Z$8)&amp;":"&amp;ADDRESS(Prcsses!$B147,$X$2-1+$P$8))))</f>
        <v>300000</v>
      </c>
      <c r="AA60" s="5">
        <f ca="1">IF(AA$4="",0,SUMPRODUCT(INDIRECT(ADDRESS($B67,$X$2)&amp;":"&amp;ADDRESS($B67,$X$2-1+AA$8)),INDIRECT(ADDRESS($B$19,$X$2)&amp;":"&amp;ADDRESS($B$19,$X$2-1+AA$8)),INDIRECT("rP!"&amp;ADDRESS(Prcsses!$B147,$X$2+$P$8-AA$8)&amp;":"&amp;ADDRESS(Prcsses!$B147,$X$2-1+$P$8))))</f>
        <v>0</v>
      </c>
      <c r="AB60" s="5">
        <f ca="1">IF(AB$4="",0,SUMPRODUCT(INDIRECT(ADDRESS($B67,$X$2)&amp;":"&amp;ADDRESS($B67,$X$2-1+AB$8)),INDIRECT(ADDRESS($B$19,$X$2)&amp;":"&amp;ADDRESS($B$19,$X$2-1+AB$8)),INDIRECT("rP!"&amp;ADDRESS(Prcsses!$B147,$X$2+$P$8-AB$8)&amp;":"&amp;ADDRESS(Prcsses!$B147,$X$2-1+$P$8))))</f>
        <v>0</v>
      </c>
      <c r="AC60" s="5">
        <f ca="1">IF(AC$4="",0,SUMPRODUCT(INDIRECT(ADDRESS($B67,$X$2)&amp;":"&amp;ADDRESS($B67,$X$2-1+AC$8)),INDIRECT(ADDRESS($B$19,$X$2)&amp;":"&amp;ADDRESS($B$19,$X$2-1+AC$8)),INDIRECT("rP!"&amp;ADDRESS(Prcsses!$B147,$X$2+$P$8-AC$8)&amp;":"&amp;ADDRESS(Prcsses!$B147,$X$2-1+$P$8))))</f>
        <v>0</v>
      </c>
      <c r="AD60" s="5">
        <f ca="1">IF(AD$4="",0,SUMPRODUCT(INDIRECT(ADDRESS($B67,$X$2)&amp;":"&amp;ADDRESS($B67,$X$2-1+AD$8)),INDIRECT(ADDRESS($B$19,$X$2)&amp;":"&amp;ADDRESS($B$19,$X$2-1+AD$8)),INDIRECT("rP!"&amp;ADDRESS(Prcsses!$B147,$X$2+$P$8-AD$8)&amp;":"&amp;ADDRESS(Prcsses!$B147,$X$2-1+$P$8))))</f>
        <v>0</v>
      </c>
      <c r="AE60" s="5">
        <f ca="1">IF(AE$4="",0,SUMPRODUCT(INDIRECT(ADDRESS($B67,$X$2)&amp;":"&amp;ADDRESS($B67,$X$2-1+AE$8)),INDIRECT(ADDRESS($B$19,$X$2)&amp;":"&amp;ADDRESS($B$19,$X$2-1+AE$8)),INDIRECT("rP!"&amp;ADDRESS(Prcsses!$B147,$X$2+$P$8-AE$8)&amp;":"&amp;ADDRESS(Prcsses!$B147,$X$2-1+$P$8))))</f>
        <v>0</v>
      </c>
      <c r="AF60" s="5">
        <f ca="1">IF(AF$4="",0,SUMPRODUCT(INDIRECT(ADDRESS($B67,$X$2)&amp;":"&amp;ADDRESS($B67,$X$2-1+AF$8)),INDIRECT(ADDRESS($B$19,$X$2)&amp;":"&amp;ADDRESS($B$19,$X$2-1+AF$8)),INDIRECT("rP!"&amp;ADDRESS(Prcsses!$B147,$X$2+$P$8-AF$8)&amp;":"&amp;ADDRESS(Prcsses!$B147,$X$2-1+$P$8))))</f>
        <v>0</v>
      </c>
      <c r="AG60" s="5">
        <f ca="1">IF(AG$4="",0,SUMPRODUCT(INDIRECT(ADDRESS($B67,$X$2)&amp;":"&amp;ADDRESS($B67,$X$2-1+AG$8)),INDIRECT(ADDRESS($B$19,$X$2)&amp;":"&amp;ADDRESS($B$19,$X$2-1+AG$8)),INDIRECT("rP!"&amp;ADDRESS(Prcsses!$B147,$X$2+$P$8-AG$8)&amp;":"&amp;ADDRESS(Prcsses!$B147,$X$2-1+$P$8))))</f>
        <v>0</v>
      </c>
      <c r="AH60" s="5">
        <f ca="1">IF(AH$4="",0,SUMPRODUCT(INDIRECT(ADDRESS($B67,$X$2)&amp;":"&amp;ADDRESS($B67,$X$2-1+AH$8)),INDIRECT(ADDRESS($B$19,$X$2)&amp;":"&amp;ADDRESS($B$19,$X$2-1+AH$8)),INDIRECT("rP!"&amp;ADDRESS(Prcsses!$B147,$X$2+$P$8-AH$8)&amp;":"&amp;ADDRESS(Prcsses!$B147,$X$2-1+$P$8))))</f>
        <v>307500</v>
      </c>
      <c r="AI60" s="5">
        <f ca="1">IF(AI$4="",0,SUMPRODUCT(INDIRECT(ADDRESS($B67,$X$2)&amp;":"&amp;ADDRESS($B67,$X$2-1+AI$8)),INDIRECT(ADDRESS($B$19,$X$2)&amp;":"&amp;ADDRESS($B$19,$X$2-1+AI$8)),INDIRECT("rP!"&amp;ADDRESS(Prcsses!$B147,$X$2+$P$8-AI$8)&amp;":"&amp;ADDRESS(Prcsses!$B147,$X$2-1+$P$8))))</f>
        <v>0</v>
      </c>
      <c r="AJ60" s="5">
        <f ca="1">IF(AJ$4="",0,SUMPRODUCT(INDIRECT(ADDRESS($B67,$X$2)&amp;":"&amp;ADDRESS($B67,$X$2-1+AJ$8)),INDIRECT(ADDRESS($B$19,$X$2)&amp;":"&amp;ADDRESS($B$19,$X$2-1+AJ$8)),INDIRECT("rP!"&amp;ADDRESS(Prcsses!$B147,$X$2+$P$8-AJ$8)&amp;":"&amp;ADDRESS(Prcsses!$B147,$X$2-1+$P$8))))</f>
        <v>0</v>
      </c>
      <c r="AK60" s="5">
        <f ca="1">IF(AK$4="",0,SUMPRODUCT(INDIRECT(ADDRESS($B67,$X$2)&amp;":"&amp;ADDRESS($B67,$X$2-1+AK$8)),INDIRECT(ADDRESS($B$19,$X$2)&amp;":"&amp;ADDRESS($B$19,$X$2-1+AK$8)),INDIRECT("rP!"&amp;ADDRESS(Prcsses!$B147,$X$2+$P$8-AK$8)&amp;":"&amp;ADDRESS(Prcsses!$B147,$X$2-1+$P$8))))</f>
        <v>0</v>
      </c>
      <c r="AL60" s="5">
        <f ca="1">IF(AL$4="",0,SUMPRODUCT(INDIRECT(ADDRESS($B67,$X$2)&amp;":"&amp;ADDRESS($B67,$X$2-1+AL$8)),INDIRECT(ADDRESS($B$19,$X$2)&amp;":"&amp;ADDRESS($B$19,$X$2-1+AL$8)),INDIRECT("rP!"&amp;ADDRESS(Prcsses!$B147,$X$2+$P$8-AL$8)&amp;":"&amp;ADDRESS(Prcsses!$B147,$X$2-1+$P$8))))</f>
        <v>315187.5</v>
      </c>
      <c r="AM60" s="5">
        <f ca="1">IF(AM$4="",0,SUMPRODUCT(INDIRECT(ADDRESS($B67,$X$2)&amp;":"&amp;ADDRESS($B67,$X$2-1+AM$8)),INDIRECT(ADDRESS($B$19,$X$2)&amp;":"&amp;ADDRESS($B$19,$X$2-1+AM$8)),INDIRECT("rP!"&amp;ADDRESS(Prcsses!$B147,$X$2+$P$8-AM$8)&amp;":"&amp;ADDRESS(Prcsses!$B147,$X$2-1+$P$8))))</f>
        <v>0</v>
      </c>
      <c r="AN60" s="5">
        <f ca="1">IF(AN$4="",0,SUMPRODUCT(INDIRECT(ADDRESS($B67,$X$2)&amp;":"&amp;ADDRESS($B67,$X$2-1+AN$8)),INDIRECT(ADDRESS($B$19,$X$2)&amp;":"&amp;ADDRESS($B$19,$X$2-1+AN$8)),INDIRECT("rP!"&amp;ADDRESS(Prcsses!$B147,$X$2+$P$8-AN$8)&amp;":"&amp;ADDRESS(Prcsses!$B147,$X$2-1+$P$8))))</f>
        <v>0</v>
      </c>
      <c r="AO60" s="5">
        <f ca="1">IF(AO$4="",0,SUMPRODUCT(INDIRECT(ADDRESS($B67,$X$2)&amp;":"&amp;ADDRESS($B67,$X$2-1+AO$8)),INDIRECT(ADDRESS($B$19,$X$2)&amp;":"&amp;ADDRESS($B$19,$X$2-1+AO$8)),INDIRECT("rP!"&amp;ADDRESS(Prcsses!$B147,$X$2+$P$8-AO$8)&amp;":"&amp;ADDRESS(Prcsses!$B147,$X$2-1+$P$8))))</f>
        <v>0</v>
      </c>
      <c r="AP60" s="5">
        <f ca="1">IF(AP$4="",0,SUMPRODUCT(INDIRECT(ADDRESS($B67,$X$2)&amp;":"&amp;ADDRESS($B67,$X$2-1+AP$8)),INDIRECT(ADDRESS($B$19,$X$2)&amp;":"&amp;ADDRESS($B$19,$X$2-1+AP$8)),INDIRECT("rP!"&amp;ADDRESS(Prcsses!$B147,$X$2+$P$8-AP$8)&amp;":"&amp;ADDRESS(Prcsses!$B147,$X$2-1+$P$8))))</f>
        <v>315187.5</v>
      </c>
      <c r="AQ60" s="5">
        <f ca="1">IF(AQ$4="",0,SUMPRODUCT(INDIRECT(ADDRESS($B67,$X$2)&amp;":"&amp;ADDRESS($B67,$X$2-1+AQ$8)),INDIRECT(ADDRESS($B$19,$X$2)&amp;":"&amp;ADDRESS($B$19,$X$2-1+AQ$8)),INDIRECT("rP!"&amp;ADDRESS(Prcsses!$B147,$X$2+$P$8-AQ$8)&amp;":"&amp;ADDRESS(Prcsses!$B147,$X$2-1+$P$8))))</f>
        <v>0</v>
      </c>
      <c r="AR60" s="5">
        <f ca="1">IF(AR$4="",0,SUMPRODUCT(INDIRECT(ADDRESS($B67,$X$2)&amp;":"&amp;ADDRESS($B67,$X$2-1+AR$8)),INDIRECT(ADDRESS($B$19,$X$2)&amp;":"&amp;ADDRESS($B$19,$X$2-1+AR$8)),INDIRECT("rP!"&amp;ADDRESS(Prcsses!$B147,$X$2+$P$8-AR$8)&amp;":"&amp;ADDRESS(Prcsses!$B147,$X$2-1+$P$8))))</f>
        <v>0</v>
      </c>
      <c r="AS60" s="5">
        <f ca="1">IF(AS$4="",0,SUMPRODUCT(INDIRECT(ADDRESS($B67,$X$2)&amp;":"&amp;ADDRESS($B67,$X$2-1+AS$8)),INDIRECT(ADDRESS($B$19,$X$2)&amp;":"&amp;ADDRESS($B$19,$X$2-1+AS$8)),INDIRECT("rP!"&amp;ADDRESS(Prcsses!$B147,$X$2+$P$8-AS$8)&amp;":"&amp;ADDRESS(Prcsses!$B147,$X$2-1+$P$8))))</f>
        <v>0</v>
      </c>
      <c r="AT60" s="5">
        <f ca="1">IF(AT$4="",0,SUMPRODUCT(INDIRECT(ADDRESS($B67,$X$2)&amp;":"&amp;ADDRESS($B67,$X$2-1+AT$8)),INDIRECT(ADDRESS($B$19,$X$2)&amp;":"&amp;ADDRESS($B$19,$X$2-1+AT$8)),INDIRECT("rP!"&amp;ADDRESS(Prcsses!$B147,$X$2+$P$8-AT$8)&amp;":"&amp;ADDRESS(Prcsses!$B147,$X$2-1+$P$8))))</f>
        <v>323067.18749999994</v>
      </c>
      <c r="AU60" s="5">
        <f ca="1">IF(AU$4="",0,SUMPRODUCT(INDIRECT(ADDRESS($B67,$X$2)&amp;":"&amp;ADDRESS($B67,$X$2-1+AU$8)),INDIRECT(ADDRESS($B$19,$X$2)&amp;":"&amp;ADDRESS($B$19,$X$2-1+AU$8)),INDIRECT("rP!"&amp;ADDRESS(Prcsses!$B147,$X$2+$P$8-AU$8)&amp;":"&amp;ADDRESS(Prcsses!$B147,$X$2-1+$P$8))))</f>
        <v>0</v>
      </c>
      <c r="AV60" s="5">
        <f ca="1">IF(AV$4="",0,SUMPRODUCT(INDIRECT(ADDRESS($B67,$X$2)&amp;":"&amp;ADDRESS($B67,$X$2-1+AV$8)),INDIRECT(ADDRESS($B$19,$X$2)&amp;":"&amp;ADDRESS($B$19,$X$2-1+AV$8)),INDIRECT("rP!"&amp;ADDRESS(Prcsses!$B147,$X$2+$P$8-AV$8)&amp;":"&amp;ADDRESS(Prcsses!$B147,$X$2-1+$P$8))))</f>
        <v>0</v>
      </c>
      <c r="AW60" s="5">
        <f ca="1">IF(AW$4="",0,SUMPRODUCT(INDIRECT(ADDRESS($B67,$X$2)&amp;":"&amp;ADDRESS($B67,$X$2-1+AW$8)),INDIRECT(ADDRESS($B$19,$X$2)&amp;":"&amp;ADDRESS($B$19,$X$2-1+AW$8)),INDIRECT("rP!"&amp;ADDRESS(Prcsses!$B147,$X$2+$P$8-AW$8)&amp;":"&amp;ADDRESS(Prcsses!$B147,$X$2-1+$P$8))))</f>
        <v>0</v>
      </c>
      <c r="AX60" s="5">
        <f ca="1">IF(AX$4="",0,SUMPRODUCT(INDIRECT(ADDRESS($B67,$X$2)&amp;":"&amp;ADDRESS($B67,$X$2-1+AX$8)),INDIRECT(ADDRESS($B$19,$X$2)&amp;":"&amp;ADDRESS($B$19,$X$2-1+AX$8)),INDIRECT("rP!"&amp;ADDRESS(Prcsses!$B147,$X$2+$P$8-AX$8)&amp;":"&amp;ADDRESS(Prcsses!$B147,$X$2-1+$P$8))))</f>
        <v>331143.86718749994</v>
      </c>
      <c r="AY60" s="5">
        <f ca="1">IF(AY$4="",0,SUMPRODUCT(INDIRECT(ADDRESS($B67,$X$2)&amp;":"&amp;ADDRESS($B67,$X$2-1+AY$8)),INDIRECT(ADDRESS($B$19,$X$2)&amp;":"&amp;ADDRESS($B$19,$X$2-1+AY$8)),INDIRECT("rP!"&amp;ADDRESS(Prcsses!$B147,$X$2+$P$8-AY$8)&amp;":"&amp;ADDRESS(Prcsses!$B147,$X$2-1+$P$8))))</f>
        <v>0</v>
      </c>
      <c r="AZ60" s="5">
        <f ca="1">IF(AZ$4="",0,SUMPRODUCT(INDIRECT(ADDRESS($B67,$X$2)&amp;":"&amp;ADDRESS($B67,$X$2-1+AZ$8)),INDIRECT(ADDRESS($B$19,$X$2)&amp;":"&amp;ADDRESS($B$19,$X$2-1+AZ$8)),INDIRECT("rP!"&amp;ADDRESS(Prcsses!$B147,$X$2+$P$8-AZ$8)&amp;":"&amp;ADDRESS(Prcsses!$B147,$X$2-1+$P$8))))</f>
        <v>0</v>
      </c>
      <c r="BA60" s="5">
        <f ca="1">IF(BA$4="",0,SUMPRODUCT(INDIRECT(ADDRESS($B67,$X$2)&amp;":"&amp;ADDRESS($B67,$X$2-1+BA$8)),INDIRECT(ADDRESS($B$19,$X$2)&amp;":"&amp;ADDRESS($B$19,$X$2-1+BA$8)),INDIRECT("rP!"&amp;ADDRESS(Prcsses!$B147,$X$2+$P$8-BA$8)&amp;":"&amp;ADDRESS(Prcsses!$B147,$X$2-1+$P$8))))</f>
        <v>0</v>
      </c>
      <c r="BB60" s="5">
        <f ca="1">IF(BB$4="",0,SUMPRODUCT(INDIRECT(ADDRESS($B67,$X$2)&amp;":"&amp;ADDRESS($B67,$X$2-1+BB$8)),INDIRECT(ADDRESS($B$19,$X$2)&amp;":"&amp;ADDRESS($B$19,$X$2-1+BB$8)),INDIRECT("rP!"&amp;ADDRESS(Prcsses!$B147,$X$2+$P$8-BB$8)&amp;":"&amp;ADDRESS(Prcsses!$B147,$X$2-1+$P$8))))</f>
        <v>331143.86718749994</v>
      </c>
      <c r="BC60" s="5">
        <f ca="1">IF(BC$4="",0,SUMPRODUCT(INDIRECT(ADDRESS($B67,$X$2)&amp;":"&amp;ADDRESS($B67,$X$2-1+BC$8)),INDIRECT(ADDRESS($B$19,$X$2)&amp;":"&amp;ADDRESS($B$19,$X$2-1+BC$8)),INDIRECT("rP!"&amp;ADDRESS(Prcsses!$B147,$X$2+$P$8-BC$8)&amp;":"&amp;ADDRESS(Prcsses!$B147,$X$2-1+$P$8))))</f>
        <v>0</v>
      </c>
      <c r="BD60" s="5">
        <f ca="1">IF(BD$4="",0,SUMPRODUCT(INDIRECT(ADDRESS($B67,$X$2)&amp;":"&amp;ADDRESS($B67,$X$2-1+BD$8)),INDIRECT(ADDRESS($B$19,$X$2)&amp;":"&amp;ADDRESS($B$19,$X$2-1+BD$8)),INDIRECT("rP!"&amp;ADDRESS(Prcsses!$B147,$X$2+$P$8-BD$8)&amp;":"&amp;ADDRESS(Prcsses!$B147,$X$2-1+$P$8))))</f>
        <v>0</v>
      </c>
      <c r="BE60" s="5">
        <f ca="1">IF(BE$4="",0,SUMPRODUCT(INDIRECT(ADDRESS($B67,$X$2)&amp;":"&amp;ADDRESS($B67,$X$2-1+BE$8)),INDIRECT(ADDRESS($B$19,$X$2)&amp;":"&amp;ADDRESS($B$19,$X$2-1+BE$8)),INDIRECT("rP!"&amp;ADDRESS(Prcsses!$B147,$X$2+$P$8-BE$8)&amp;":"&amp;ADDRESS(Prcsses!$B147,$X$2-1+$P$8))))</f>
        <v>0</v>
      </c>
      <c r="BF60" s="5">
        <f ca="1">IF(BF$4="",0,SUMPRODUCT(INDIRECT(ADDRESS($B67,$X$2)&amp;":"&amp;ADDRESS($B67,$X$2-1+BF$8)),INDIRECT(ADDRESS($B$19,$X$2)&amp;":"&amp;ADDRESS($B$19,$X$2-1+BF$8)),INDIRECT("rP!"&amp;ADDRESS(Prcsses!$B147,$X$2+$P$8-BF$8)&amp;":"&amp;ADDRESS(Prcsses!$B147,$X$2-1+$P$8))))</f>
        <v>339422.46386718738</v>
      </c>
      <c r="BG60" s="5">
        <f ca="1">IF(BG$4="",0,SUMPRODUCT(INDIRECT(ADDRESS($B67,$X$2)&amp;":"&amp;ADDRESS($B67,$X$2-1+BG$8)),INDIRECT(ADDRESS($B$19,$X$2)&amp;":"&amp;ADDRESS($B$19,$X$2-1+BG$8)),INDIRECT("rP!"&amp;ADDRESS(Prcsses!$B147,$X$2+$P$8-BG$8)&amp;":"&amp;ADDRESS(Prcsses!$B147,$X$2-1+$P$8))))</f>
        <v>0</v>
      </c>
      <c r="BH60" s="5">
        <f ca="1">IF(BH$4="",0,SUMPRODUCT(INDIRECT(ADDRESS($B67,$X$2)&amp;":"&amp;ADDRESS($B67,$X$2-1+BH$8)),INDIRECT(ADDRESS($B$19,$X$2)&amp;":"&amp;ADDRESS($B$19,$X$2-1+BH$8)),INDIRECT("rP!"&amp;ADDRESS(Prcsses!$B147,$X$2+$P$8-BH$8)&amp;":"&amp;ADDRESS(Prcsses!$B147,$X$2-1+$P$8))))</f>
        <v>0</v>
      </c>
      <c r="BI60" s="5">
        <f ca="1">IF(BI$4="",0,SUMPRODUCT(INDIRECT(ADDRESS($B67,$X$2)&amp;":"&amp;ADDRESS($B67,$X$2-1+BI$8)),INDIRECT(ADDRESS($B$19,$X$2)&amp;":"&amp;ADDRESS($B$19,$X$2-1+BI$8)),INDIRECT("rP!"&amp;ADDRESS(Prcsses!$B147,$X$2+$P$8-BI$8)&amp;":"&amp;ADDRESS(Prcsses!$B147,$X$2-1+$P$8))))</f>
        <v>0</v>
      </c>
      <c r="BJ60" s="5">
        <f ca="1">IF(BJ$4="",0,SUMPRODUCT(INDIRECT(ADDRESS($B67,$X$2)&amp;":"&amp;ADDRESS($B67,$X$2-1+BJ$8)),INDIRECT(ADDRESS($B$19,$X$2)&amp;":"&amp;ADDRESS($B$19,$X$2-1+BJ$8)),INDIRECT("rP!"&amp;ADDRESS(Prcsses!$B147,$X$2+$P$8-BJ$8)&amp;":"&amp;ADDRESS(Prcsses!$B147,$X$2-1+$P$8))))</f>
        <v>347908.02546386706</v>
      </c>
      <c r="BK60" s="5">
        <f ca="1">IF(BK$4="",0,SUMPRODUCT(INDIRECT(ADDRESS($B67,$X$2)&amp;":"&amp;ADDRESS($B67,$X$2-1+BK$8)),INDIRECT(ADDRESS($B$19,$X$2)&amp;":"&amp;ADDRESS($B$19,$X$2-1+BK$8)),INDIRECT("rP!"&amp;ADDRESS(Prcsses!$B147,$X$2+$P$8-BK$8)&amp;":"&amp;ADDRESS(Prcsses!$B147,$X$2-1+$P$8))))</f>
        <v>0</v>
      </c>
      <c r="BL60" s="5">
        <f ca="1">IF(BL$4="",0,SUMPRODUCT(INDIRECT(ADDRESS($B67,$X$2)&amp;":"&amp;ADDRESS($B67,$X$2-1+BL$8)),INDIRECT(ADDRESS($B$19,$X$2)&amp;":"&amp;ADDRESS($B$19,$X$2-1+BL$8)),INDIRECT("rP!"&amp;ADDRESS(Prcsses!$B147,$X$2+$P$8-BL$8)&amp;":"&amp;ADDRESS(Prcsses!$B147,$X$2-1+$P$8))))</f>
        <v>0</v>
      </c>
      <c r="BM60" s="5">
        <f ca="1">IF(BM$4="",0,SUMPRODUCT(INDIRECT(ADDRESS($B67,$X$2)&amp;":"&amp;ADDRESS($B67,$X$2-1+BM$8)),INDIRECT(ADDRESS($B$19,$X$2)&amp;":"&amp;ADDRESS($B$19,$X$2-1+BM$8)),INDIRECT("rP!"&amp;ADDRESS(Prcsses!$B147,$X$2+$P$8-BM$8)&amp;":"&amp;ADDRESS(Prcsses!$B147,$X$2-1+$P$8))))</f>
        <v>0</v>
      </c>
      <c r="BN60" s="5">
        <f ca="1">IF(BN$4="",0,SUMPRODUCT(INDIRECT(ADDRESS($B67,$X$2)&amp;":"&amp;ADDRESS($B67,$X$2-1+BN$8)),INDIRECT(ADDRESS($B$19,$X$2)&amp;":"&amp;ADDRESS($B$19,$X$2-1+BN$8)),INDIRECT("rP!"&amp;ADDRESS(Prcsses!$B147,$X$2+$P$8-BN$8)&amp;":"&amp;ADDRESS(Prcsses!$B147,$X$2-1+$P$8))))</f>
        <v>347908.02546386706</v>
      </c>
      <c r="BO60" s="5">
        <f ca="1">IF(BO$4="",0,SUMPRODUCT(INDIRECT(ADDRESS($B67,$X$2)&amp;":"&amp;ADDRESS($B67,$X$2-1+BO$8)),INDIRECT(ADDRESS($B$19,$X$2)&amp;":"&amp;ADDRESS($B$19,$X$2-1+BO$8)),INDIRECT("rP!"&amp;ADDRESS(Prcsses!$B147,$X$2+$P$8-BO$8)&amp;":"&amp;ADDRESS(Prcsses!$B147,$X$2-1+$P$8))))</f>
        <v>0</v>
      </c>
      <c r="BP60" s="5">
        <f ca="1">IF(BP$4="",0,SUMPRODUCT(INDIRECT(ADDRESS($B67,$X$2)&amp;":"&amp;ADDRESS($B67,$X$2-1+BP$8)),INDIRECT(ADDRESS($B$19,$X$2)&amp;":"&amp;ADDRESS($B$19,$X$2-1+BP$8)),INDIRECT("rP!"&amp;ADDRESS(Prcsses!$B147,$X$2+$P$8-BP$8)&amp;":"&amp;ADDRESS(Prcsses!$B147,$X$2-1+$P$8))))</f>
        <v>0</v>
      </c>
      <c r="BQ60" s="5">
        <f ca="1">IF(BQ$4="",0,SUMPRODUCT(INDIRECT(ADDRESS($B67,$X$2)&amp;":"&amp;ADDRESS($B67,$X$2-1+BQ$8)),INDIRECT(ADDRESS($B$19,$X$2)&amp;":"&amp;ADDRESS($B$19,$X$2-1+BQ$8)),INDIRECT("rP!"&amp;ADDRESS(Prcsses!$B147,$X$2+$P$8-BQ$8)&amp;":"&amp;ADDRESS(Prcsses!$B147,$X$2-1+$P$8))))</f>
        <v>0</v>
      </c>
      <c r="BR60" s="5">
        <f ca="1">IF(BR$4="",0,SUMPRODUCT(INDIRECT(ADDRESS($B67,$X$2)&amp;":"&amp;ADDRESS($B67,$X$2-1+BR$8)),INDIRECT(ADDRESS($B$19,$X$2)&amp;":"&amp;ADDRESS($B$19,$X$2-1+BR$8)),INDIRECT("rP!"&amp;ADDRESS(Prcsses!$B147,$X$2+$P$8-BR$8)&amp;":"&amp;ADDRESS(Prcsses!$B147,$X$2-1+$P$8))))</f>
        <v>356605.72610046377</v>
      </c>
      <c r="BS60" s="5">
        <f ca="1">IF(BS$4="",0,SUMPRODUCT(INDIRECT(ADDRESS($B67,$X$2)&amp;":"&amp;ADDRESS($B67,$X$2-1+BS$8)),INDIRECT(ADDRESS($B$19,$X$2)&amp;":"&amp;ADDRESS($B$19,$X$2-1+BS$8)),INDIRECT("rP!"&amp;ADDRESS(Prcsses!$B147,$X$2+$P$8-BS$8)&amp;":"&amp;ADDRESS(Prcsses!$B147,$X$2-1+$P$8))))</f>
        <v>0</v>
      </c>
      <c r="BT60" s="5">
        <f ca="1">IF(BT$4="",0,SUMPRODUCT(INDIRECT(ADDRESS($B67,$X$2)&amp;":"&amp;ADDRESS($B67,$X$2-1+BT$8)),INDIRECT(ADDRESS($B$19,$X$2)&amp;":"&amp;ADDRESS($B$19,$X$2-1+BT$8)),INDIRECT("rP!"&amp;ADDRESS(Prcsses!$B147,$X$2+$P$8-BT$8)&amp;":"&amp;ADDRESS(Prcsses!$B147,$X$2-1+$P$8))))</f>
        <v>0</v>
      </c>
      <c r="BU60" s="5">
        <f ca="1">IF(BU$4="",0,SUMPRODUCT(INDIRECT(ADDRESS($B67,$X$2)&amp;":"&amp;ADDRESS($B67,$X$2-1+BU$8)),INDIRECT(ADDRESS($B$19,$X$2)&amp;":"&amp;ADDRESS($B$19,$X$2-1+BU$8)),INDIRECT("rP!"&amp;ADDRESS(Prcsses!$B147,$X$2+$P$8-BU$8)&amp;":"&amp;ADDRESS(Prcsses!$B147,$X$2-1+$P$8))))</f>
        <v>0</v>
      </c>
      <c r="BV60" s="5">
        <f ca="1">IF(BV$4="",0,SUMPRODUCT(INDIRECT(ADDRESS($B67,$X$2)&amp;":"&amp;ADDRESS($B67,$X$2-1+BV$8)),INDIRECT(ADDRESS($B$19,$X$2)&amp;":"&amp;ADDRESS($B$19,$X$2-1+BV$8)),INDIRECT("rP!"&amp;ADDRESS(Prcsses!$B147,$X$2+$P$8-BV$8)&amp;":"&amp;ADDRESS(Prcsses!$B147,$X$2-1+$P$8))))</f>
        <v>365520.86925297533</v>
      </c>
      <c r="BW60" s="5">
        <f ca="1">IF(BW$4="",0,SUMPRODUCT(INDIRECT(ADDRESS($B67,$X$2)&amp;":"&amp;ADDRESS($B67,$X$2-1+BW$8)),INDIRECT(ADDRESS($B$19,$X$2)&amp;":"&amp;ADDRESS($B$19,$X$2-1+BW$8)),INDIRECT("rP!"&amp;ADDRESS(Prcsses!$B147,$X$2+$P$8-BW$8)&amp;":"&amp;ADDRESS(Prcsses!$B147,$X$2-1+$P$8))))</f>
        <v>0</v>
      </c>
      <c r="BX60" s="5">
        <f ca="1">IF(BX$4="",0,SUMPRODUCT(INDIRECT(ADDRESS($B67,$X$2)&amp;":"&amp;ADDRESS($B67,$X$2-1+BX$8)),INDIRECT(ADDRESS($B$19,$X$2)&amp;":"&amp;ADDRESS($B$19,$X$2-1+BX$8)),INDIRECT("rP!"&amp;ADDRESS(Prcsses!$B147,$X$2+$P$8-BX$8)&amp;":"&amp;ADDRESS(Prcsses!$B147,$X$2-1+$P$8))))</f>
        <v>0</v>
      </c>
      <c r="BY60" s="5">
        <f ca="1">IF(BY$4="",0,SUMPRODUCT(INDIRECT(ADDRESS($B67,$X$2)&amp;":"&amp;ADDRESS($B67,$X$2-1+BY$8)),INDIRECT(ADDRESS($B$19,$X$2)&amp;":"&amp;ADDRESS($B$19,$X$2-1+BY$8)),INDIRECT("rP!"&amp;ADDRESS(Prcsses!$B147,$X$2+$P$8-BY$8)&amp;":"&amp;ADDRESS(Prcsses!$B147,$X$2-1+$P$8))))</f>
        <v>0</v>
      </c>
      <c r="BZ60" s="5">
        <f ca="1">IF(BZ$4="",0,SUMPRODUCT(INDIRECT(ADDRESS($B67,$X$2)&amp;":"&amp;ADDRESS($B67,$X$2-1+BZ$8)),INDIRECT(ADDRESS($B$19,$X$2)&amp;":"&amp;ADDRESS($B$19,$X$2-1+BZ$8)),INDIRECT("rP!"&amp;ADDRESS(Prcsses!$B147,$X$2+$P$8-BZ$8)&amp;":"&amp;ADDRESS(Prcsses!$B147,$X$2-1+$P$8))))</f>
        <v>365520.86925297533</v>
      </c>
      <c r="CA60" s="5">
        <f ca="1">IF(CA$4="",0,SUMPRODUCT(INDIRECT(ADDRESS($B67,$X$2)&amp;":"&amp;ADDRESS($B67,$X$2-1+CA$8)),INDIRECT(ADDRESS($B$19,$X$2)&amp;":"&amp;ADDRESS($B$19,$X$2-1+CA$8)),INDIRECT("rP!"&amp;ADDRESS(Prcsses!$B147,$X$2+$P$8-CA$8)&amp;":"&amp;ADDRESS(Prcsses!$B147,$X$2-1+$P$8))))</f>
        <v>0</v>
      </c>
      <c r="CB60" s="5">
        <f ca="1">IF(CB$4="",0,SUMPRODUCT(INDIRECT(ADDRESS($B67,$X$2)&amp;":"&amp;ADDRESS($B67,$X$2-1+CB$8)),INDIRECT(ADDRESS($B$19,$X$2)&amp;":"&amp;ADDRESS($B$19,$X$2-1+CB$8)),INDIRECT("rP!"&amp;ADDRESS(Prcsses!$B147,$X$2+$P$8-CB$8)&amp;":"&amp;ADDRESS(Prcsses!$B147,$X$2-1+$P$8))))</f>
        <v>0</v>
      </c>
      <c r="CC60" s="5">
        <f ca="1">IF(CC$4="",0,SUMPRODUCT(INDIRECT(ADDRESS($B67,$X$2)&amp;":"&amp;ADDRESS($B67,$X$2-1+CC$8)),INDIRECT(ADDRESS($B$19,$X$2)&amp;":"&amp;ADDRESS($B$19,$X$2-1+CC$8)),INDIRECT("rP!"&amp;ADDRESS(Prcsses!$B147,$X$2+$P$8-CC$8)&amp;":"&amp;ADDRESS(Prcsses!$B147,$X$2-1+$P$8))))</f>
        <v>0</v>
      </c>
      <c r="CD60" s="5">
        <f ca="1">IF(CD$4="",0,SUMPRODUCT(INDIRECT(ADDRESS($B67,$X$2)&amp;":"&amp;ADDRESS($B67,$X$2-1+CD$8)),INDIRECT(ADDRESS($B$19,$X$2)&amp;":"&amp;ADDRESS($B$19,$X$2-1+CD$8)),INDIRECT("rP!"&amp;ADDRESS(Prcsses!$B147,$X$2+$P$8-CD$8)&amp;":"&amp;ADDRESS(Prcsses!$B147,$X$2-1+$P$8))))</f>
        <v>374658.89098429965</v>
      </c>
      <c r="CE60" s="5">
        <f ca="1">IF(CE$4="",0,SUMPRODUCT(INDIRECT(ADDRESS($B67,$X$2)&amp;":"&amp;ADDRESS($B67,$X$2-1+CE$8)),INDIRECT(ADDRESS($B$19,$X$2)&amp;":"&amp;ADDRESS($B$19,$X$2-1+CE$8)),INDIRECT("rP!"&amp;ADDRESS(Prcsses!$B147,$X$2+$P$8-CE$8)&amp;":"&amp;ADDRESS(Prcsses!$B147,$X$2-1+$P$8))))</f>
        <v>0</v>
      </c>
      <c r="CF60" s="5">
        <f ca="1">IF(CF$4="",0,SUMPRODUCT(INDIRECT(ADDRESS($B67,$X$2)&amp;":"&amp;ADDRESS($B67,$X$2-1+CF$8)),INDIRECT(ADDRESS($B$19,$X$2)&amp;":"&amp;ADDRESS($B$19,$X$2-1+CF$8)),INDIRECT("rP!"&amp;ADDRESS(Prcsses!$B147,$X$2+$P$8-CF$8)&amp;":"&amp;ADDRESS(Prcsses!$B147,$X$2-1+$P$8))))</f>
        <v>0</v>
      </c>
    </row>
    <row r="61" spans="2:84" s="26" customFormat="1" ht="12" x14ac:dyDescent="0.25">
      <c r="B61" s="13"/>
      <c r="M61" s="55"/>
      <c r="N61" s="44" t="s">
        <v>21</v>
      </c>
      <c r="O61" s="45"/>
      <c r="P61" s="46"/>
      <c r="Q61" s="89"/>
      <c r="U61" s="41"/>
      <c r="V61" s="42"/>
      <c r="W61" s="43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</row>
    <row r="62" spans="2:84" x14ac:dyDescent="0.3">
      <c r="B62" s="13">
        <f>ROW()</f>
        <v>62</v>
      </c>
      <c r="H62" s="1" t="str">
        <f t="shared" ref="H62:H67" si="89">$H$24</f>
        <v>Капитальные затраты</v>
      </c>
      <c r="I62" s="1" t="s">
        <v>225</v>
      </c>
      <c r="M62" s="53" t="s">
        <v>16</v>
      </c>
      <c r="W62" s="34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</row>
    <row r="63" spans="2:84" x14ac:dyDescent="0.3">
      <c r="B63" s="13">
        <f>ROW()</f>
        <v>63</v>
      </c>
      <c r="H63" s="1" t="str">
        <f t="shared" si="89"/>
        <v>Капитальные затраты</v>
      </c>
      <c r="I63" s="1" t="str">
        <f>$I$62</f>
        <v>Индексация капзатрат на торговую сеть</v>
      </c>
      <c r="J63" s="1" t="str">
        <f>J56</f>
        <v>Ремонтные работы</v>
      </c>
      <c r="M63" s="53" t="s">
        <v>16</v>
      </c>
      <c r="O63" s="82"/>
      <c r="P63" s="86">
        <v>2.5000000000000001E-2</v>
      </c>
      <c r="W63" s="34"/>
      <c r="X63" s="99">
        <f t="shared" ref="X63:AM67" ca="1" si="90">IF(X$4="",0,(1+$P63)^(INT((X$1-1)/IF(OR($P$69&lt;=0,$P$69=""),12,$P$69))))</f>
        <v>1</v>
      </c>
      <c r="Y63" s="99">
        <f t="shared" ca="1" si="90"/>
        <v>1</v>
      </c>
      <c r="Z63" s="99">
        <f t="shared" ca="1" si="90"/>
        <v>1</v>
      </c>
      <c r="AA63" s="99">
        <f t="shared" ca="1" si="90"/>
        <v>1</v>
      </c>
      <c r="AB63" s="99">
        <f t="shared" ca="1" si="90"/>
        <v>1</v>
      </c>
      <c r="AC63" s="99">
        <f t="shared" ca="1" si="90"/>
        <v>1</v>
      </c>
      <c r="AD63" s="99">
        <f t="shared" ca="1" si="90"/>
        <v>1.0249999999999999</v>
      </c>
      <c r="AE63" s="99">
        <f t="shared" ca="1" si="90"/>
        <v>1.0249999999999999</v>
      </c>
      <c r="AF63" s="99">
        <f t="shared" ca="1" si="90"/>
        <v>1.0249999999999999</v>
      </c>
      <c r="AG63" s="99">
        <f t="shared" ca="1" si="90"/>
        <v>1.0249999999999999</v>
      </c>
      <c r="AH63" s="99">
        <f t="shared" ca="1" si="90"/>
        <v>1.0249999999999999</v>
      </c>
      <c r="AI63" s="99">
        <f t="shared" ca="1" si="90"/>
        <v>1.0249999999999999</v>
      </c>
      <c r="AJ63" s="99">
        <f t="shared" ca="1" si="90"/>
        <v>1.0506249999999999</v>
      </c>
      <c r="AK63" s="99">
        <f t="shared" ca="1" si="90"/>
        <v>1.0506249999999999</v>
      </c>
      <c r="AL63" s="99">
        <f t="shared" ca="1" si="90"/>
        <v>1.0506249999999999</v>
      </c>
      <c r="AM63" s="99">
        <f t="shared" ca="1" si="90"/>
        <v>1.0506249999999999</v>
      </c>
      <c r="AN63" s="99">
        <f t="shared" ref="AJ63:CF67" ca="1" si="91">IF(AN$4="",0,(1+$P63)^(INT((AN$1-1)/IF(OR($P$69&lt;=0,$P$69=""),12,$P$69))))</f>
        <v>1.0506249999999999</v>
      </c>
      <c r="AO63" s="99">
        <f t="shared" ca="1" si="91"/>
        <v>1.0506249999999999</v>
      </c>
      <c r="AP63" s="99">
        <f t="shared" ca="1" si="91"/>
        <v>1.0768906249999999</v>
      </c>
      <c r="AQ63" s="99">
        <f t="shared" ca="1" si="91"/>
        <v>1.0768906249999999</v>
      </c>
      <c r="AR63" s="99">
        <f t="shared" ca="1" si="91"/>
        <v>1.0768906249999999</v>
      </c>
      <c r="AS63" s="99">
        <f t="shared" ca="1" si="91"/>
        <v>1.0768906249999999</v>
      </c>
      <c r="AT63" s="99">
        <f t="shared" ca="1" si="91"/>
        <v>1.0768906249999999</v>
      </c>
      <c r="AU63" s="99">
        <f t="shared" ca="1" si="91"/>
        <v>1.0768906249999999</v>
      </c>
      <c r="AV63" s="99">
        <f t="shared" ca="1" si="91"/>
        <v>1.1038128906249998</v>
      </c>
      <c r="AW63" s="99">
        <f t="shared" ca="1" si="91"/>
        <v>1.1038128906249998</v>
      </c>
      <c r="AX63" s="99">
        <f t="shared" ca="1" si="91"/>
        <v>1.1038128906249998</v>
      </c>
      <c r="AY63" s="99">
        <f t="shared" ca="1" si="91"/>
        <v>1.1038128906249998</v>
      </c>
      <c r="AZ63" s="99">
        <f t="shared" ca="1" si="91"/>
        <v>1.1038128906249998</v>
      </c>
      <c r="BA63" s="99">
        <f t="shared" ca="1" si="91"/>
        <v>1.1038128906249998</v>
      </c>
      <c r="BB63" s="99">
        <f t="shared" ca="1" si="91"/>
        <v>1.1314082128906247</v>
      </c>
      <c r="BC63" s="99">
        <f t="shared" ca="1" si="91"/>
        <v>1.1314082128906247</v>
      </c>
      <c r="BD63" s="99">
        <f t="shared" ca="1" si="91"/>
        <v>1.1314082128906247</v>
      </c>
      <c r="BE63" s="99">
        <f t="shared" ca="1" si="91"/>
        <v>1.1314082128906247</v>
      </c>
      <c r="BF63" s="99">
        <f t="shared" ca="1" si="91"/>
        <v>1.1314082128906247</v>
      </c>
      <c r="BG63" s="99">
        <f t="shared" ca="1" si="91"/>
        <v>1.1314082128906247</v>
      </c>
      <c r="BH63" s="99">
        <f t="shared" ca="1" si="91"/>
        <v>1.1596934182128902</v>
      </c>
      <c r="BI63" s="99">
        <f t="shared" ca="1" si="91"/>
        <v>1.1596934182128902</v>
      </c>
      <c r="BJ63" s="99">
        <f t="shared" ca="1" si="91"/>
        <v>1.1596934182128902</v>
      </c>
      <c r="BK63" s="99">
        <f t="shared" ca="1" si="91"/>
        <v>1.1596934182128902</v>
      </c>
      <c r="BL63" s="99">
        <f t="shared" ca="1" si="91"/>
        <v>1.1596934182128902</v>
      </c>
      <c r="BM63" s="99">
        <f t="shared" ca="1" si="91"/>
        <v>1.1596934182128902</v>
      </c>
      <c r="BN63" s="99">
        <f t="shared" ca="1" si="91"/>
        <v>1.1886857536682125</v>
      </c>
      <c r="BO63" s="99">
        <f t="shared" ca="1" si="91"/>
        <v>1.1886857536682125</v>
      </c>
      <c r="BP63" s="99">
        <f t="shared" ca="1" si="91"/>
        <v>1.1886857536682125</v>
      </c>
      <c r="BQ63" s="99">
        <f t="shared" ca="1" si="91"/>
        <v>1.1886857536682125</v>
      </c>
      <c r="BR63" s="99">
        <f t="shared" ca="1" si="91"/>
        <v>1.1886857536682125</v>
      </c>
      <c r="BS63" s="99">
        <f t="shared" ca="1" si="91"/>
        <v>1.1886857536682125</v>
      </c>
      <c r="BT63" s="99">
        <f t="shared" ca="1" si="91"/>
        <v>1.2184028975099177</v>
      </c>
      <c r="BU63" s="99">
        <f t="shared" ca="1" si="91"/>
        <v>1.2184028975099177</v>
      </c>
      <c r="BV63" s="99">
        <f t="shared" ca="1" si="91"/>
        <v>1.2184028975099177</v>
      </c>
      <c r="BW63" s="99">
        <f t="shared" ca="1" si="91"/>
        <v>1.2184028975099177</v>
      </c>
      <c r="BX63" s="99">
        <f t="shared" ca="1" si="91"/>
        <v>1.2184028975099177</v>
      </c>
      <c r="BY63" s="99">
        <f t="shared" ca="1" si="91"/>
        <v>1.2184028975099177</v>
      </c>
      <c r="BZ63" s="99">
        <f t="shared" ca="1" si="91"/>
        <v>1.2488629699476654</v>
      </c>
      <c r="CA63" s="99">
        <f t="shared" ca="1" si="91"/>
        <v>1.2488629699476654</v>
      </c>
      <c r="CB63" s="99">
        <f t="shared" ca="1" si="91"/>
        <v>1.2488629699476654</v>
      </c>
      <c r="CC63" s="99">
        <f t="shared" ca="1" si="91"/>
        <v>1.2488629699476654</v>
      </c>
      <c r="CD63" s="99">
        <f t="shared" ca="1" si="91"/>
        <v>1.2488629699476654</v>
      </c>
      <c r="CE63" s="99">
        <f t="shared" ca="1" si="91"/>
        <v>1.2488629699476654</v>
      </c>
      <c r="CF63" s="99">
        <f t="shared" ca="1" si="91"/>
        <v>0</v>
      </c>
    </row>
    <row r="64" spans="2:84" x14ac:dyDescent="0.3">
      <c r="B64" s="13">
        <f>ROW()</f>
        <v>64</v>
      </c>
      <c r="H64" s="1" t="str">
        <f t="shared" si="89"/>
        <v>Капитальные затраты</v>
      </c>
      <c r="I64" s="1" t="str">
        <f>$I$62</f>
        <v>Индексация капзатрат на торговую сеть</v>
      </c>
      <c r="J64" s="1" t="str">
        <f t="shared" ref="J64:J67" si="92">J57</f>
        <v>Гарантийный платеж</v>
      </c>
      <c r="M64" s="53" t="s">
        <v>16</v>
      </c>
      <c r="O64" s="82"/>
      <c r="P64" s="86">
        <v>2.5000000000000001E-2</v>
      </c>
      <c r="W64" s="34"/>
      <c r="X64" s="99">
        <f t="shared" ca="1" si="90"/>
        <v>1</v>
      </c>
      <c r="Y64" s="99">
        <f t="shared" ca="1" si="90"/>
        <v>1</v>
      </c>
      <c r="Z64" s="99">
        <f t="shared" ca="1" si="90"/>
        <v>1</v>
      </c>
      <c r="AA64" s="99">
        <f t="shared" ca="1" si="90"/>
        <v>1</v>
      </c>
      <c r="AB64" s="99">
        <f t="shared" ca="1" si="90"/>
        <v>1</v>
      </c>
      <c r="AC64" s="99">
        <f t="shared" ca="1" si="90"/>
        <v>1</v>
      </c>
      <c r="AD64" s="99">
        <f t="shared" ca="1" si="90"/>
        <v>1.0249999999999999</v>
      </c>
      <c r="AE64" s="99">
        <f t="shared" ca="1" si="90"/>
        <v>1.0249999999999999</v>
      </c>
      <c r="AF64" s="99">
        <f t="shared" ca="1" si="90"/>
        <v>1.0249999999999999</v>
      </c>
      <c r="AG64" s="99">
        <f t="shared" ca="1" si="90"/>
        <v>1.0249999999999999</v>
      </c>
      <c r="AH64" s="99">
        <f t="shared" ca="1" si="90"/>
        <v>1.0249999999999999</v>
      </c>
      <c r="AI64" s="99">
        <f t="shared" ca="1" si="90"/>
        <v>1.0249999999999999</v>
      </c>
      <c r="AJ64" s="99">
        <f t="shared" ca="1" si="91"/>
        <v>1.0506249999999999</v>
      </c>
      <c r="AK64" s="99">
        <f t="shared" ca="1" si="91"/>
        <v>1.0506249999999999</v>
      </c>
      <c r="AL64" s="99">
        <f t="shared" ca="1" si="91"/>
        <v>1.0506249999999999</v>
      </c>
      <c r="AM64" s="99">
        <f t="shared" ca="1" si="91"/>
        <v>1.0506249999999999</v>
      </c>
      <c r="AN64" s="99">
        <f t="shared" ca="1" si="91"/>
        <v>1.0506249999999999</v>
      </c>
      <c r="AO64" s="99">
        <f t="shared" ca="1" si="91"/>
        <v>1.0506249999999999</v>
      </c>
      <c r="AP64" s="99">
        <f t="shared" ca="1" si="91"/>
        <v>1.0768906249999999</v>
      </c>
      <c r="AQ64" s="99">
        <f t="shared" ca="1" si="91"/>
        <v>1.0768906249999999</v>
      </c>
      <c r="AR64" s="99">
        <f t="shared" ca="1" si="91"/>
        <v>1.0768906249999999</v>
      </c>
      <c r="AS64" s="99">
        <f t="shared" ca="1" si="91"/>
        <v>1.0768906249999999</v>
      </c>
      <c r="AT64" s="99">
        <f t="shared" ca="1" si="91"/>
        <v>1.0768906249999999</v>
      </c>
      <c r="AU64" s="99">
        <f t="shared" ca="1" si="91"/>
        <v>1.0768906249999999</v>
      </c>
      <c r="AV64" s="99">
        <f t="shared" ca="1" si="91"/>
        <v>1.1038128906249998</v>
      </c>
      <c r="AW64" s="99">
        <f t="shared" ca="1" si="91"/>
        <v>1.1038128906249998</v>
      </c>
      <c r="AX64" s="99">
        <f t="shared" ca="1" si="91"/>
        <v>1.1038128906249998</v>
      </c>
      <c r="AY64" s="99">
        <f t="shared" ca="1" si="91"/>
        <v>1.1038128906249998</v>
      </c>
      <c r="AZ64" s="99">
        <f t="shared" ca="1" si="91"/>
        <v>1.1038128906249998</v>
      </c>
      <c r="BA64" s="99">
        <f t="shared" ca="1" si="91"/>
        <v>1.1038128906249998</v>
      </c>
      <c r="BB64" s="99">
        <f t="shared" ca="1" si="91"/>
        <v>1.1314082128906247</v>
      </c>
      <c r="BC64" s="99">
        <f t="shared" ca="1" si="91"/>
        <v>1.1314082128906247</v>
      </c>
      <c r="BD64" s="99">
        <f t="shared" ca="1" si="91"/>
        <v>1.1314082128906247</v>
      </c>
      <c r="BE64" s="99">
        <f t="shared" ca="1" si="91"/>
        <v>1.1314082128906247</v>
      </c>
      <c r="BF64" s="99">
        <f t="shared" ca="1" si="91"/>
        <v>1.1314082128906247</v>
      </c>
      <c r="BG64" s="99">
        <f t="shared" ca="1" si="91"/>
        <v>1.1314082128906247</v>
      </c>
      <c r="BH64" s="99">
        <f t="shared" ca="1" si="91"/>
        <v>1.1596934182128902</v>
      </c>
      <c r="BI64" s="99">
        <f t="shared" ca="1" si="91"/>
        <v>1.1596934182128902</v>
      </c>
      <c r="BJ64" s="99">
        <f t="shared" ca="1" si="91"/>
        <v>1.1596934182128902</v>
      </c>
      <c r="BK64" s="99">
        <f t="shared" ca="1" si="91"/>
        <v>1.1596934182128902</v>
      </c>
      <c r="BL64" s="99">
        <f t="shared" ca="1" si="91"/>
        <v>1.1596934182128902</v>
      </c>
      <c r="BM64" s="99">
        <f t="shared" ca="1" si="91"/>
        <v>1.1596934182128902</v>
      </c>
      <c r="BN64" s="99">
        <f t="shared" ca="1" si="91"/>
        <v>1.1886857536682125</v>
      </c>
      <c r="BO64" s="99">
        <f t="shared" ca="1" si="91"/>
        <v>1.1886857536682125</v>
      </c>
      <c r="BP64" s="99">
        <f t="shared" ca="1" si="91"/>
        <v>1.1886857536682125</v>
      </c>
      <c r="BQ64" s="99">
        <f t="shared" ca="1" si="91"/>
        <v>1.1886857536682125</v>
      </c>
      <c r="BR64" s="99">
        <f t="shared" ca="1" si="91"/>
        <v>1.1886857536682125</v>
      </c>
      <c r="BS64" s="99">
        <f t="shared" ca="1" si="91"/>
        <v>1.1886857536682125</v>
      </c>
      <c r="BT64" s="99">
        <f t="shared" ca="1" si="91"/>
        <v>1.2184028975099177</v>
      </c>
      <c r="BU64" s="99">
        <f t="shared" ca="1" si="91"/>
        <v>1.2184028975099177</v>
      </c>
      <c r="BV64" s="99">
        <f t="shared" ca="1" si="91"/>
        <v>1.2184028975099177</v>
      </c>
      <c r="BW64" s="99">
        <f t="shared" ca="1" si="91"/>
        <v>1.2184028975099177</v>
      </c>
      <c r="BX64" s="99">
        <f t="shared" ca="1" si="91"/>
        <v>1.2184028975099177</v>
      </c>
      <c r="BY64" s="99">
        <f t="shared" ca="1" si="91"/>
        <v>1.2184028975099177</v>
      </c>
      <c r="BZ64" s="99">
        <f t="shared" ca="1" si="91"/>
        <v>1.2488629699476654</v>
      </c>
      <c r="CA64" s="99">
        <f t="shared" ca="1" si="91"/>
        <v>1.2488629699476654</v>
      </c>
      <c r="CB64" s="99">
        <f t="shared" ca="1" si="91"/>
        <v>1.2488629699476654</v>
      </c>
      <c r="CC64" s="99">
        <f t="shared" ca="1" si="91"/>
        <v>1.2488629699476654</v>
      </c>
      <c r="CD64" s="99">
        <f t="shared" ca="1" si="91"/>
        <v>1.2488629699476654</v>
      </c>
      <c r="CE64" s="99">
        <f t="shared" ca="1" si="91"/>
        <v>1.2488629699476654</v>
      </c>
      <c r="CF64" s="99">
        <f t="shared" ca="1" si="91"/>
        <v>0</v>
      </c>
    </row>
    <row r="65" spans="2:84" x14ac:dyDescent="0.3">
      <c r="B65" s="13">
        <f>ROW()</f>
        <v>65</v>
      </c>
      <c r="H65" s="1" t="str">
        <f t="shared" si="89"/>
        <v>Капитальные затраты</v>
      </c>
      <c r="I65" s="1" t="str">
        <f>$I$62</f>
        <v>Индексация капзатрат на торговую сеть</v>
      </c>
      <c r="J65" s="1" t="str">
        <f t="shared" si="92"/>
        <v>Торговое оборудование</v>
      </c>
      <c r="M65" s="53" t="s">
        <v>16</v>
      </c>
      <c r="O65" s="82"/>
      <c r="P65" s="86">
        <v>2.5000000000000001E-2</v>
      </c>
      <c r="W65" s="34"/>
      <c r="X65" s="99">
        <f t="shared" ca="1" si="90"/>
        <v>1</v>
      </c>
      <c r="Y65" s="99">
        <f t="shared" ca="1" si="90"/>
        <v>1</v>
      </c>
      <c r="Z65" s="99">
        <f t="shared" ca="1" si="90"/>
        <v>1</v>
      </c>
      <c r="AA65" s="99">
        <f t="shared" ca="1" si="90"/>
        <v>1</v>
      </c>
      <c r="AB65" s="99">
        <f t="shared" ca="1" si="90"/>
        <v>1</v>
      </c>
      <c r="AC65" s="99">
        <f t="shared" ca="1" si="90"/>
        <v>1</v>
      </c>
      <c r="AD65" s="99">
        <f t="shared" ca="1" si="90"/>
        <v>1.0249999999999999</v>
      </c>
      <c r="AE65" s="99">
        <f t="shared" ca="1" si="90"/>
        <v>1.0249999999999999</v>
      </c>
      <c r="AF65" s="99">
        <f t="shared" ca="1" si="90"/>
        <v>1.0249999999999999</v>
      </c>
      <c r="AG65" s="99">
        <f t="shared" ca="1" si="90"/>
        <v>1.0249999999999999</v>
      </c>
      <c r="AH65" s="99">
        <f t="shared" ca="1" si="90"/>
        <v>1.0249999999999999</v>
      </c>
      <c r="AI65" s="99">
        <f t="shared" ca="1" si="90"/>
        <v>1.0249999999999999</v>
      </c>
      <c r="AJ65" s="99">
        <f t="shared" ca="1" si="91"/>
        <v>1.0506249999999999</v>
      </c>
      <c r="AK65" s="99">
        <f t="shared" ca="1" si="91"/>
        <v>1.0506249999999999</v>
      </c>
      <c r="AL65" s="99">
        <f t="shared" ca="1" si="91"/>
        <v>1.0506249999999999</v>
      </c>
      <c r="AM65" s="99">
        <f t="shared" ca="1" si="91"/>
        <v>1.0506249999999999</v>
      </c>
      <c r="AN65" s="99">
        <f t="shared" ca="1" si="91"/>
        <v>1.0506249999999999</v>
      </c>
      <c r="AO65" s="99">
        <f t="shared" ca="1" si="91"/>
        <v>1.0506249999999999</v>
      </c>
      <c r="AP65" s="99">
        <f t="shared" ca="1" si="91"/>
        <v>1.0768906249999999</v>
      </c>
      <c r="AQ65" s="99">
        <f t="shared" ca="1" si="91"/>
        <v>1.0768906249999999</v>
      </c>
      <c r="AR65" s="99">
        <f t="shared" ca="1" si="91"/>
        <v>1.0768906249999999</v>
      </c>
      <c r="AS65" s="99">
        <f t="shared" ca="1" si="91"/>
        <v>1.0768906249999999</v>
      </c>
      <c r="AT65" s="99">
        <f t="shared" ca="1" si="91"/>
        <v>1.0768906249999999</v>
      </c>
      <c r="AU65" s="99">
        <f t="shared" ca="1" si="91"/>
        <v>1.0768906249999999</v>
      </c>
      <c r="AV65" s="99">
        <f t="shared" ca="1" si="91"/>
        <v>1.1038128906249998</v>
      </c>
      <c r="AW65" s="99">
        <f t="shared" ca="1" si="91"/>
        <v>1.1038128906249998</v>
      </c>
      <c r="AX65" s="99">
        <f t="shared" ca="1" si="91"/>
        <v>1.1038128906249998</v>
      </c>
      <c r="AY65" s="99">
        <f t="shared" ca="1" si="91"/>
        <v>1.1038128906249998</v>
      </c>
      <c r="AZ65" s="99">
        <f t="shared" ca="1" si="91"/>
        <v>1.1038128906249998</v>
      </c>
      <c r="BA65" s="99">
        <f t="shared" ca="1" si="91"/>
        <v>1.1038128906249998</v>
      </c>
      <c r="BB65" s="99">
        <f t="shared" ca="1" si="91"/>
        <v>1.1314082128906247</v>
      </c>
      <c r="BC65" s="99">
        <f t="shared" ca="1" si="91"/>
        <v>1.1314082128906247</v>
      </c>
      <c r="BD65" s="99">
        <f t="shared" ca="1" si="91"/>
        <v>1.1314082128906247</v>
      </c>
      <c r="BE65" s="99">
        <f t="shared" ca="1" si="91"/>
        <v>1.1314082128906247</v>
      </c>
      <c r="BF65" s="99">
        <f t="shared" ca="1" si="91"/>
        <v>1.1314082128906247</v>
      </c>
      <c r="BG65" s="99">
        <f t="shared" ca="1" si="91"/>
        <v>1.1314082128906247</v>
      </c>
      <c r="BH65" s="99">
        <f t="shared" ca="1" si="91"/>
        <v>1.1596934182128902</v>
      </c>
      <c r="BI65" s="99">
        <f t="shared" ca="1" si="91"/>
        <v>1.1596934182128902</v>
      </c>
      <c r="BJ65" s="99">
        <f t="shared" ca="1" si="91"/>
        <v>1.1596934182128902</v>
      </c>
      <c r="BK65" s="99">
        <f t="shared" ca="1" si="91"/>
        <v>1.1596934182128902</v>
      </c>
      <c r="BL65" s="99">
        <f t="shared" ca="1" si="91"/>
        <v>1.1596934182128902</v>
      </c>
      <c r="BM65" s="99">
        <f t="shared" ca="1" si="91"/>
        <v>1.1596934182128902</v>
      </c>
      <c r="BN65" s="99">
        <f t="shared" ca="1" si="91"/>
        <v>1.1886857536682125</v>
      </c>
      <c r="BO65" s="99">
        <f t="shared" ca="1" si="91"/>
        <v>1.1886857536682125</v>
      </c>
      <c r="BP65" s="99">
        <f t="shared" ca="1" si="91"/>
        <v>1.1886857536682125</v>
      </c>
      <c r="BQ65" s="99">
        <f t="shared" ca="1" si="91"/>
        <v>1.1886857536682125</v>
      </c>
      <c r="BR65" s="99">
        <f t="shared" ca="1" si="91"/>
        <v>1.1886857536682125</v>
      </c>
      <c r="BS65" s="99">
        <f t="shared" ca="1" si="91"/>
        <v>1.1886857536682125</v>
      </c>
      <c r="BT65" s="99">
        <f t="shared" ca="1" si="91"/>
        <v>1.2184028975099177</v>
      </c>
      <c r="BU65" s="99">
        <f t="shared" ca="1" si="91"/>
        <v>1.2184028975099177</v>
      </c>
      <c r="BV65" s="99">
        <f t="shared" ca="1" si="91"/>
        <v>1.2184028975099177</v>
      </c>
      <c r="BW65" s="99">
        <f t="shared" ca="1" si="91"/>
        <v>1.2184028975099177</v>
      </c>
      <c r="BX65" s="99">
        <f t="shared" ca="1" si="91"/>
        <v>1.2184028975099177</v>
      </c>
      <c r="BY65" s="99">
        <f t="shared" ca="1" si="91"/>
        <v>1.2184028975099177</v>
      </c>
      <c r="BZ65" s="99">
        <f t="shared" ca="1" si="91"/>
        <v>1.2488629699476654</v>
      </c>
      <c r="CA65" s="99">
        <f t="shared" ca="1" si="91"/>
        <v>1.2488629699476654</v>
      </c>
      <c r="CB65" s="99">
        <f t="shared" ca="1" si="91"/>
        <v>1.2488629699476654</v>
      </c>
      <c r="CC65" s="99">
        <f t="shared" ca="1" si="91"/>
        <v>1.2488629699476654</v>
      </c>
      <c r="CD65" s="99">
        <f t="shared" ca="1" si="91"/>
        <v>1.2488629699476654</v>
      </c>
      <c r="CE65" s="99">
        <f t="shared" ca="1" si="91"/>
        <v>1.2488629699476654</v>
      </c>
      <c r="CF65" s="99">
        <f t="shared" ca="1" si="91"/>
        <v>0</v>
      </c>
    </row>
    <row r="66" spans="2:84" x14ac:dyDescent="0.3">
      <c r="B66" s="13">
        <f>ROW()</f>
        <v>66</v>
      </c>
      <c r="H66" s="1" t="str">
        <f t="shared" si="89"/>
        <v>Капитальные затраты</v>
      </c>
      <c r="I66" s="1" t="str">
        <f>$I$62</f>
        <v>Индексация капзатрат на торговую сеть</v>
      </c>
      <c r="J66" s="1" t="str">
        <f t="shared" si="92"/>
        <v>Кассовое оборудование</v>
      </c>
      <c r="M66" s="53" t="s">
        <v>16</v>
      </c>
      <c r="O66" s="82"/>
      <c r="P66" s="86">
        <v>2.5000000000000001E-2</v>
      </c>
      <c r="W66" s="34"/>
      <c r="X66" s="99">
        <f t="shared" ca="1" si="90"/>
        <v>1</v>
      </c>
      <c r="Y66" s="99">
        <f t="shared" ca="1" si="90"/>
        <v>1</v>
      </c>
      <c r="Z66" s="99">
        <f t="shared" ca="1" si="90"/>
        <v>1</v>
      </c>
      <c r="AA66" s="99">
        <f t="shared" ca="1" si="90"/>
        <v>1</v>
      </c>
      <c r="AB66" s="99">
        <f t="shared" ca="1" si="90"/>
        <v>1</v>
      </c>
      <c r="AC66" s="99">
        <f t="shared" ca="1" si="90"/>
        <v>1</v>
      </c>
      <c r="AD66" s="99">
        <f t="shared" ca="1" si="90"/>
        <v>1.0249999999999999</v>
      </c>
      <c r="AE66" s="99">
        <f t="shared" ca="1" si="90"/>
        <v>1.0249999999999999</v>
      </c>
      <c r="AF66" s="99">
        <f t="shared" ca="1" si="90"/>
        <v>1.0249999999999999</v>
      </c>
      <c r="AG66" s="99">
        <f t="shared" ca="1" si="90"/>
        <v>1.0249999999999999</v>
      </c>
      <c r="AH66" s="99">
        <f t="shared" ca="1" si="90"/>
        <v>1.0249999999999999</v>
      </c>
      <c r="AI66" s="99">
        <f t="shared" ca="1" si="90"/>
        <v>1.0249999999999999</v>
      </c>
      <c r="AJ66" s="99">
        <f t="shared" ca="1" si="91"/>
        <v>1.0506249999999999</v>
      </c>
      <c r="AK66" s="99">
        <f t="shared" ca="1" si="91"/>
        <v>1.0506249999999999</v>
      </c>
      <c r="AL66" s="99">
        <f t="shared" ca="1" si="91"/>
        <v>1.0506249999999999</v>
      </c>
      <c r="AM66" s="99">
        <f t="shared" ca="1" si="91"/>
        <v>1.0506249999999999</v>
      </c>
      <c r="AN66" s="99">
        <f t="shared" ca="1" si="91"/>
        <v>1.0506249999999999</v>
      </c>
      <c r="AO66" s="99">
        <f t="shared" ca="1" si="91"/>
        <v>1.0506249999999999</v>
      </c>
      <c r="AP66" s="99">
        <f t="shared" ca="1" si="91"/>
        <v>1.0768906249999999</v>
      </c>
      <c r="AQ66" s="99">
        <f t="shared" ca="1" si="91"/>
        <v>1.0768906249999999</v>
      </c>
      <c r="AR66" s="99">
        <f t="shared" ca="1" si="91"/>
        <v>1.0768906249999999</v>
      </c>
      <c r="AS66" s="99">
        <f t="shared" ca="1" si="91"/>
        <v>1.0768906249999999</v>
      </c>
      <c r="AT66" s="99">
        <f t="shared" ca="1" si="91"/>
        <v>1.0768906249999999</v>
      </c>
      <c r="AU66" s="99">
        <f t="shared" ca="1" si="91"/>
        <v>1.0768906249999999</v>
      </c>
      <c r="AV66" s="99">
        <f t="shared" ca="1" si="91"/>
        <v>1.1038128906249998</v>
      </c>
      <c r="AW66" s="99">
        <f t="shared" ca="1" si="91"/>
        <v>1.1038128906249998</v>
      </c>
      <c r="AX66" s="99">
        <f t="shared" ca="1" si="91"/>
        <v>1.1038128906249998</v>
      </c>
      <c r="AY66" s="99">
        <f t="shared" ca="1" si="91"/>
        <v>1.1038128906249998</v>
      </c>
      <c r="AZ66" s="99">
        <f t="shared" ca="1" si="91"/>
        <v>1.1038128906249998</v>
      </c>
      <c r="BA66" s="99">
        <f t="shared" ca="1" si="91"/>
        <v>1.1038128906249998</v>
      </c>
      <c r="BB66" s="99">
        <f t="shared" ca="1" si="91"/>
        <v>1.1314082128906247</v>
      </c>
      <c r="BC66" s="99">
        <f t="shared" ca="1" si="91"/>
        <v>1.1314082128906247</v>
      </c>
      <c r="BD66" s="99">
        <f t="shared" ca="1" si="91"/>
        <v>1.1314082128906247</v>
      </c>
      <c r="BE66" s="99">
        <f t="shared" ca="1" si="91"/>
        <v>1.1314082128906247</v>
      </c>
      <c r="BF66" s="99">
        <f t="shared" ca="1" si="91"/>
        <v>1.1314082128906247</v>
      </c>
      <c r="BG66" s="99">
        <f t="shared" ca="1" si="91"/>
        <v>1.1314082128906247</v>
      </c>
      <c r="BH66" s="99">
        <f t="shared" ca="1" si="91"/>
        <v>1.1596934182128902</v>
      </c>
      <c r="BI66" s="99">
        <f t="shared" ca="1" si="91"/>
        <v>1.1596934182128902</v>
      </c>
      <c r="BJ66" s="99">
        <f t="shared" ca="1" si="91"/>
        <v>1.1596934182128902</v>
      </c>
      <c r="BK66" s="99">
        <f t="shared" ca="1" si="91"/>
        <v>1.1596934182128902</v>
      </c>
      <c r="BL66" s="99">
        <f t="shared" ca="1" si="91"/>
        <v>1.1596934182128902</v>
      </c>
      <c r="BM66" s="99">
        <f t="shared" ca="1" si="91"/>
        <v>1.1596934182128902</v>
      </c>
      <c r="BN66" s="99">
        <f t="shared" ca="1" si="91"/>
        <v>1.1886857536682125</v>
      </c>
      <c r="BO66" s="99">
        <f t="shared" ca="1" si="91"/>
        <v>1.1886857536682125</v>
      </c>
      <c r="BP66" s="99">
        <f t="shared" ca="1" si="91"/>
        <v>1.1886857536682125</v>
      </c>
      <c r="BQ66" s="99">
        <f t="shared" ca="1" si="91"/>
        <v>1.1886857536682125</v>
      </c>
      <c r="BR66" s="99">
        <f t="shared" ca="1" si="91"/>
        <v>1.1886857536682125</v>
      </c>
      <c r="BS66" s="99">
        <f t="shared" ca="1" si="91"/>
        <v>1.1886857536682125</v>
      </c>
      <c r="BT66" s="99">
        <f t="shared" ca="1" si="91"/>
        <v>1.2184028975099177</v>
      </c>
      <c r="BU66" s="99">
        <f t="shared" ca="1" si="91"/>
        <v>1.2184028975099177</v>
      </c>
      <c r="BV66" s="99">
        <f t="shared" ca="1" si="91"/>
        <v>1.2184028975099177</v>
      </c>
      <c r="BW66" s="99">
        <f t="shared" ca="1" si="91"/>
        <v>1.2184028975099177</v>
      </c>
      <c r="BX66" s="99">
        <f t="shared" ca="1" si="91"/>
        <v>1.2184028975099177</v>
      </c>
      <c r="BY66" s="99">
        <f t="shared" ca="1" si="91"/>
        <v>1.2184028975099177</v>
      </c>
      <c r="BZ66" s="99">
        <f t="shared" ca="1" si="91"/>
        <v>1.2488629699476654</v>
      </c>
      <c r="CA66" s="99">
        <f t="shared" ca="1" si="91"/>
        <v>1.2488629699476654</v>
      </c>
      <c r="CB66" s="99">
        <f t="shared" ca="1" si="91"/>
        <v>1.2488629699476654</v>
      </c>
      <c r="CC66" s="99">
        <f t="shared" ca="1" si="91"/>
        <v>1.2488629699476654</v>
      </c>
      <c r="CD66" s="99">
        <f t="shared" ca="1" si="91"/>
        <v>1.2488629699476654</v>
      </c>
      <c r="CE66" s="99">
        <f t="shared" ca="1" si="91"/>
        <v>1.2488629699476654</v>
      </c>
      <c r="CF66" s="99">
        <f t="shared" ca="1" si="91"/>
        <v>0</v>
      </c>
    </row>
    <row r="67" spans="2:84" x14ac:dyDescent="0.3">
      <c r="B67" s="13">
        <f>ROW()</f>
        <v>67</v>
      </c>
      <c r="H67" s="1" t="str">
        <f t="shared" si="89"/>
        <v>Капитальные затраты</v>
      </c>
      <c r="I67" s="1" t="str">
        <f>$I$62</f>
        <v>Индексация капзатрат на торговую сеть</v>
      </c>
      <c r="J67" s="1" t="str">
        <f t="shared" si="92"/>
        <v>Стартовый маркетинг и оформление</v>
      </c>
      <c r="M67" s="53" t="s">
        <v>16</v>
      </c>
      <c r="O67" s="82"/>
      <c r="P67" s="86">
        <v>2.5000000000000001E-2</v>
      </c>
      <c r="W67" s="34"/>
      <c r="X67" s="99">
        <f t="shared" ca="1" si="90"/>
        <v>1</v>
      </c>
      <c r="Y67" s="99">
        <f t="shared" ca="1" si="90"/>
        <v>1</v>
      </c>
      <c r="Z67" s="99">
        <f t="shared" ca="1" si="90"/>
        <v>1</v>
      </c>
      <c r="AA67" s="99">
        <f t="shared" ca="1" si="90"/>
        <v>1</v>
      </c>
      <c r="AB67" s="99">
        <f t="shared" ca="1" si="90"/>
        <v>1</v>
      </c>
      <c r="AC67" s="99">
        <f t="shared" ca="1" si="90"/>
        <v>1</v>
      </c>
      <c r="AD67" s="99">
        <f t="shared" ca="1" si="90"/>
        <v>1.0249999999999999</v>
      </c>
      <c r="AE67" s="99">
        <f t="shared" ca="1" si="90"/>
        <v>1.0249999999999999</v>
      </c>
      <c r="AF67" s="99">
        <f t="shared" ca="1" si="90"/>
        <v>1.0249999999999999</v>
      </c>
      <c r="AG67" s="99">
        <f t="shared" ca="1" si="90"/>
        <v>1.0249999999999999</v>
      </c>
      <c r="AH67" s="99">
        <f t="shared" ca="1" si="90"/>
        <v>1.0249999999999999</v>
      </c>
      <c r="AI67" s="99">
        <f t="shared" ca="1" si="90"/>
        <v>1.0249999999999999</v>
      </c>
      <c r="AJ67" s="99">
        <f t="shared" ca="1" si="91"/>
        <v>1.0506249999999999</v>
      </c>
      <c r="AK67" s="99">
        <f t="shared" ca="1" si="91"/>
        <v>1.0506249999999999</v>
      </c>
      <c r="AL67" s="99">
        <f t="shared" ca="1" si="91"/>
        <v>1.0506249999999999</v>
      </c>
      <c r="AM67" s="99">
        <f t="shared" ca="1" si="91"/>
        <v>1.0506249999999999</v>
      </c>
      <c r="AN67" s="99">
        <f t="shared" ca="1" si="91"/>
        <v>1.0506249999999999</v>
      </c>
      <c r="AO67" s="99">
        <f t="shared" ca="1" si="91"/>
        <v>1.0506249999999999</v>
      </c>
      <c r="AP67" s="99">
        <f t="shared" ca="1" si="91"/>
        <v>1.0768906249999999</v>
      </c>
      <c r="AQ67" s="99">
        <f t="shared" ca="1" si="91"/>
        <v>1.0768906249999999</v>
      </c>
      <c r="AR67" s="99">
        <f t="shared" ca="1" si="91"/>
        <v>1.0768906249999999</v>
      </c>
      <c r="AS67" s="99">
        <f t="shared" ca="1" si="91"/>
        <v>1.0768906249999999</v>
      </c>
      <c r="AT67" s="99">
        <f t="shared" ca="1" si="91"/>
        <v>1.0768906249999999</v>
      </c>
      <c r="AU67" s="99">
        <f t="shared" ca="1" si="91"/>
        <v>1.0768906249999999</v>
      </c>
      <c r="AV67" s="99">
        <f t="shared" ca="1" si="91"/>
        <v>1.1038128906249998</v>
      </c>
      <c r="AW67" s="99">
        <f t="shared" ca="1" si="91"/>
        <v>1.1038128906249998</v>
      </c>
      <c r="AX67" s="99">
        <f t="shared" ca="1" si="91"/>
        <v>1.1038128906249998</v>
      </c>
      <c r="AY67" s="99">
        <f t="shared" ca="1" si="91"/>
        <v>1.1038128906249998</v>
      </c>
      <c r="AZ67" s="99">
        <f t="shared" ca="1" si="91"/>
        <v>1.1038128906249998</v>
      </c>
      <c r="BA67" s="99">
        <f t="shared" ca="1" si="91"/>
        <v>1.1038128906249998</v>
      </c>
      <c r="BB67" s="99">
        <f t="shared" ca="1" si="91"/>
        <v>1.1314082128906247</v>
      </c>
      <c r="BC67" s="99">
        <f t="shared" ca="1" si="91"/>
        <v>1.1314082128906247</v>
      </c>
      <c r="BD67" s="99">
        <f t="shared" ca="1" si="91"/>
        <v>1.1314082128906247</v>
      </c>
      <c r="BE67" s="99">
        <f t="shared" ca="1" si="91"/>
        <v>1.1314082128906247</v>
      </c>
      <c r="BF67" s="99">
        <f t="shared" ca="1" si="91"/>
        <v>1.1314082128906247</v>
      </c>
      <c r="BG67" s="99">
        <f t="shared" ca="1" si="91"/>
        <v>1.1314082128906247</v>
      </c>
      <c r="BH67" s="99">
        <f t="shared" ca="1" si="91"/>
        <v>1.1596934182128902</v>
      </c>
      <c r="BI67" s="99">
        <f t="shared" ca="1" si="91"/>
        <v>1.1596934182128902</v>
      </c>
      <c r="BJ67" s="99">
        <f t="shared" ca="1" si="91"/>
        <v>1.1596934182128902</v>
      </c>
      <c r="BK67" s="99">
        <f t="shared" ca="1" si="91"/>
        <v>1.1596934182128902</v>
      </c>
      <c r="BL67" s="99">
        <f t="shared" ca="1" si="91"/>
        <v>1.1596934182128902</v>
      </c>
      <c r="BM67" s="99">
        <f t="shared" ca="1" si="91"/>
        <v>1.1596934182128902</v>
      </c>
      <c r="BN67" s="99">
        <f t="shared" ca="1" si="91"/>
        <v>1.1886857536682125</v>
      </c>
      <c r="BO67" s="99">
        <f t="shared" ca="1" si="91"/>
        <v>1.1886857536682125</v>
      </c>
      <c r="BP67" s="99">
        <f t="shared" ca="1" si="91"/>
        <v>1.1886857536682125</v>
      </c>
      <c r="BQ67" s="99">
        <f t="shared" ca="1" si="91"/>
        <v>1.1886857536682125</v>
      </c>
      <c r="BR67" s="99">
        <f t="shared" ca="1" si="91"/>
        <v>1.1886857536682125</v>
      </c>
      <c r="BS67" s="99">
        <f t="shared" ca="1" si="91"/>
        <v>1.1886857536682125</v>
      </c>
      <c r="BT67" s="99">
        <f t="shared" ca="1" si="91"/>
        <v>1.2184028975099177</v>
      </c>
      <c r="BU67" s="99">
        <f t="shared" ca="1" si="91"/>
        <v>1.2184028975099177</v>
      </c>
      <c r="BV67" s="99">
        <f t="shared" ca="1" si="91"/>
        <v>1.2184028975099177</v>
      </c>
      <c r="BW67" s="99">
        <f t="shared" ca="1" si="91"/>
        <v>1.2184028975099177</v>
      </c>
      <c r="BX67" s="99">
        <f t="shared" ca="1" si="91"/>
        <v>1.2184028975099177</v>
      </c>
      <c r="BY67" s="99">
        <f t="shared" ca="1" si="91"/>
        <v>1.2184028975099177</v>
      </c>
      <c r="BZ67" s="99">
        <f t="shared" ca="1" si="91"/>
        <v>1.2488629699476654</v>
      </c>
      <c r="CA67" s="99">
        <f t="shared" ca="1" si="91"/>
        <v>1.2488629699476654</v>
      </c>
      <c r="CB67" s="99">
        <f t="shared" ca="1" si="91"/>
        <v>1.2488629699476654</v>
      </c>
      <c r="CC67" s="99">
        <f t="shared" ca="1" si="91"/>
        <v>1.2488629699476654</v>
      </c>
      <c r="CD67" s="99">
        <f t="shared" ca="1" si="91"/>
        <v>1.2488629699476654</v>
      </c>
      <c r="CE67" s="99">
        <f t="shared" ca="1" si="91"/>
        <v>1.2488629699476654</v>
      </c>
      <c r="CF67" s="99">
        <f t="shared" ca="1" si="91"/>
        <v>0</v>
      </c>
    </row>
    <row r="68" spans="2:84" s="26" customFormat="1" ht="12" x14ac:dyDescent="0.25">
      <c r="B68" s="13"/>
      <c r="M68" s="55"/>
      <c r="N68" s="44" t="s">
        <v>21</v>
      </c>
      <c r="O68" s="45"/>
      <c r="P68" s="46"/>
      <c r="Q68" s="89"/>
      <c r="U68" s="41"/>
      <c r="V68" s="42"/>
      <c r="W68" s="43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</row>
    <row r="69" spans="2:84" x14ac:dyDescent="0.3">
      <c r="B69" s="13">
        <f>ROW()</f>
        <v>69</v>
      </c>
      <c r="H69" s="1" t="str">
        <f>$H$24</f>
        <v>Капитальные затраты</v>
      </c>
      <c r="I69" s="1" t="s">
        <v>226</v>
      </c>
      <c r="M69" s="53" t="s">
        <v>96</v>
      </c>
      <c r="O69" s="82"/>
      <c r="P69" s="87">
        <v>6</v>
      </c>
      <c r="W69" s="34"/>
    </row>
    <row r="70" spans="2:84" x14ac:dyDescent="0.3">
      <c r="B70" s="13">
        <f>ROW()</f>
        <v>70</v>
      </c>
    </row>
    <row r="71" spans="2:84" x14ac:dyDescent="0.3">
      <c r="B71" s="13">
        <f>ROW()</f>
        <v>71</v>
      </c>
      <c r="H71" s="1" t="s">
        <v>254</v>
      </c>
      <c r="M71" s="53" t="s">
        <v>18</v>
      </c>
      <c r="P71" s="72"/>
      <c r="U71" s="5">
        <f ca="1">SUM(INDIRECT(ADDRESS($B71,$X$2)&amp;":"&amp;ADDRESS($B71,$X$2-1+$P$8)))</f>
        <v>213998401.85617623</v>
      </c>
      <c r="X71" s="5">
        <f ca="1">IF(X$4="",0,SUMIFS(X72:X92,$I72:$I92,"&lt;&gt;"&amp;"",$J72:$J92,"",$P72:$P92,$P72))</f>
        <v>33320000</v>
      </c>
      <c r="Y71" s="5">
        <f t="shared" ref="Y71:AI71" ca="1" si="93">IF(Y$4="",0,SUMIFS(Y72:Y92,$I72:$I92,"&lt;&gt;"&amp;"",$J72:$J92,"",$P72:$P92,$P72))</f>
        <v>8700000</v>
      </c>
      <c r="Z71" s="5">
        <f t="shared" ca="1" si="93"/>
        <v>4900000</v>
      </c>
      <c r="AA71" s="5">
        <f t="shared" ca="1" si="93"/>
        <v>0</v>
      </c>
      <c r="AB71" s="5">
        <f t="shared" ca="1" si="93"/>
        <v>0</v>
      </c>
      <c r="AC71" s="5">
        <f t="shared" ca="1" si="93"/>
        <v>0</v>
      </c>
      <c r="AD71" s="5">
        <f t="shared" ca="1" si="93"/>
        <v>0</v>
      </c>
      <c r="AE71" s="5">
        <f t="shared" ca="1" si="93"/>
        <v>0</v>
      </c>
      <c r="AF71" s="5">
        <f t="shared" ca="1" si="93"/>
        <v>1127500</v>
      </c>
      <c r="AG71" s="5">
        <f t="shared" ca="1" si="93"/>
        <v>1537500</v>
      </c>
      <c r="AH71" s="5">
        <f t="shared" ca="1" si="93"/>
        <v>204999.99999999997</v>
      </c>
      <c r="AI71" s="5">
        <f t="shared" ca="1" si="93"/>
        <v>0</v>
      </c>
      <c r="AJ71" s="5">
        <f t="shared" ref="AJ71:CF71" ca="1" si="94">IF(AJ$4="",0,SUMIFS(AJ72:AJ92,$I72:$I92,"&lt;&gt;"&amp;"",$J72:$J92,"",$P72:$P92,$P72))</f>
        <v>1155687.5</v>
      </c>
      <c r="AK71" s="5">
        <f t="shared" ca="1" si="94"/>
        <v>1575937.5</v>
      </c>
      <c r="AL71" s="5">
        <f t="shared" ca="1" si="94"/>
        <v>210124.99999999997</v>
      </c>
      <c r="AM71" s="5">
        <f t="shared" ca="1" si="94"/>
        <v>0</v>
      </c>
      <c r="AN71" s="5">
        <f t="shared" ca="1" si="94"/>
        <v>1155687.5</v>
      </c>
      <c r="AO71" s="5">
        <f t="shared" ca="1" si="94"/>
        <v>1575937.5</v>
      </c>
      <c r="AP71" s="5">
        <f t="shared" ca="1" si="94"/>
        <v>210124.99999999997</v>
      </c>
      <c r="AQ71" s="5">
        <f t="shared" ca="1" si="94"/>
        <v>0</v>
      </c>
      <c r="AR71" s="5">
        <f t="shared" ca="1" si="94"/>
        <v>19119202.831500001</v>
      </c>
      <c r="AS71" s="5">
        <f t="shared" ca="1" si="94"/>
        <v>9000180.761500001</v>
      </c>
      <c r="AT71" s="5">
        <f t="shared" ca="1" si="94"/>
        <v>4962778.3690000009</v>
      </c>
      <c r="AU71" s="5">
        <f t="shared" ca="1" si="94"/>
        <v>0</v>
      </c>
      <c r="AV71" s="5">
        <f t="shared" ca="1" si="94"/>
        <v>1214194.1796874998</v>
      </c>
      <c r="AW71" s="5">
        <f t="shared" ca="1" si="94"/>
        <v>1655719.3359374998</v>
      </c>
      <c r="AX71" s="5">
        <f t="shared" ca="1" si="94"/>
        <v>220762.57812499994</v>
      </c>
      <c r="AY71" s="5">
        <f t="shared" ca="1" si="94"/>
        <v>0</v>
      </c>
      <c r="AZ71" s="5">
        <f t="shared" ca="1" si="94"/>
        <v>1214194.1796874998</v>
      </c>
      <c r="BA71" s="5">
        <f t="shared" ca="1" si="94"/>
        <v>1655719.3359374998</v>
      </c>
      <c r="BB71" s="5">
        <f t="shared" ca="1" si="94"/>
        <v>18806842.973207656</v>
      </c>
      <c r="BC71" s="5">
        <f t="shared" ca="1" si="94"/>
        <v>7653091.9273869768</v>
      </c>
      <c r="BD71" s="5">
        <f t="shared" ca="1" si="94"/>
        <v>6164393.8446427435</v>
      </c>
      <c r="BE71" s="5">
        <f t="shared" ca="1" si="94"/>
        <v>1697112.319335937</v>
      </c>
      <c r="BF71" s="5">
        <f t="shared" ca="1" si="94"/>
        <v>226281.64257812494</v>
      </c>
      <c r="BG71" s="5">
        <f t="shared" ca="1" si="94"/>
        <v>0</v>
      </c>
      <c r="BH71" s="5">
        <f t="shared" ca="1" si="94"/>
        <v>1275662.7600341793</v>
      </c>
      <c r="BI71" s="5">
        <f t="shared" ca="1" si="94"/>
        <v>1739540.1273193352</v>
      </c>
      <c r="BJ71" s="5">
        <f t="shared" ca="1" si="94"/>
        <v>231938.68364257805</v>
      </c>
      <c r="BK71" s="5">
        <f t="shared" ca="1" si="94"/>
        <v>0</v>
      </c>
      <c r="BL71" s="5">
        <f t="shared" ca="1" si="94"/>
        <v>20196292.602228321</v>
      </c>
      <c r="BM71" s="5">
        <f t="shared" ca="1" si="94"/>
        <v>9530387.7093992773</v>
      </c>
      <c r="BN71" s="5">
        <f t="shared" ca="1" si="94"/>
        <v>5240340.7006939696</v>
      </c>
      <c r="BO71" s="5">
        <f t="shared" ca="1" si="94"/>
        <v>0</v>
      </c>
      <c r="BP71" s="5">
        <f t="shared" ca="1" si="94"/>
        <v>1307554.3290350339</v>
      </c>
      <c r="BQ71" s="5">
        <f t="shared" ca="1" si="94"/>
        <v>1783028.630502319</v>
      </c>
      <c r="BR71" s="5">
        <f t="shared" ca="1" si="94"/>
        <v>237737.15073364251</v>
      </c>
      <c r="BS71" s="5">
        <f t="shared" ca="1" si="94"/>
        <v>0</v>
      </c>
      <c r="BT71" s="5">
        <f t="shared" ca="1" si="94"/>
        <v>1340243.1872609095</v>
      </c>
      <c r="BU71" s="5">
        <f t="shared" ca="1" si="94"/>
        <v>1827604.3462648767</v>
      </c>
      <c r="BV71" s="5">
        <f t="shared" ca="1" si="94"/>
        <v>19851583.380083989</v>
      </c>
      <c r="BW71" s="5">
        <f t="shared" ca="1" si="94"/>
        <v>8073842.3296514135</v>
      </c>
      <c r="BX71" s="5">
        <f t="shared" ca="1" si="94"/>
        <v>6530570.3991796765</v>
      </c>
      <c r="BY71" s="5">
        <f t="shared" ca="1" si="94"/>
        <v>1827604.3462648767</v>
      </c>
      <c r="BZ71" s="5">
        <f t="shared" ca="1" si="94"/>
        <v>243680.57950198354</v>
      </c>
      <c r="CA71" s="5">
        <f t="shared" ca="1" si="94"/>
        <v>0</v>
      </c>
      <c r="CB71" s="5">
        <f t="shared" ca="1" si="94"/>
        <v>1373749.2669424322</v>
      </c>
      <c r="CC71" s="5">
        <f t="shared" ca="1" si="94"/>
        <v>1873294.4549214982</v>
      </c>
      <c r="CD71" s="5">
        <f t="shared" ca="1" si="94"/>
        <v>249772.59398953308</v>
      </c>
      <c r="CE71" s="5">
        <f t="shared" ca="1" si="94"/>
        <v>0</v>
      </c>
      <c r="CF71" s="5">
        <f t="shared" ca="1" si="94"/>
        <v>0</v>
      </c>
    </row>
    <row r="72" spans="2:84" x14ac:dyDescent="0.3">
      <c r="B72" s="13">
        <f>ROW()</f>
        <v>72</v>
      </c>
      <c r="H72" s="1" t="str">
        <f t="shared" ref="H72:H77" si="95">$H$71</f>
        <v>Оплата капитальных затрат</v>
      </c>
      <c r="I72" s="1" t="str">
        <f>Prcsses!$H$78</f>
        <v>Стартовые капитальные затраты</v>
      </c>
      <c r="M72" s="53" t="s">
        <v>18</v>
      </c>
      <c r="P72" s="72" t="str">
        <f>Lists!$AI$10</f>
        <v>CF(-)</v>
      </c>
      <c r="U72" s="5">
        <f t="shared" ref="U72:U77" ca="1" si="96">SUM(INDIRECT(ADDRESS($B72,$X$2)&amp;":"&amp;ADDRESS($B72,$X$2-1+$P$8)))</f>
        <v>15620000</v>
      </c>
      <c r="X72" s="5">
        <f ca="1">IF(X$4="",0,SUM(X73:X78))</f>
        <v>15220000</v>
      </c>
      <c r="Y72" s="5">
        <f t="shared" ref="Y72" ca="1" si="97">IF(Y$4="",0,SUM(Y73:Y78))</f>
        <v>200000</v>
      </c>
      <c r="Z72" s="5">
        <f t="shared" ref="Z72" ca="1" si="98">IF(Z$4="",0,SUM(Z73:Z78))</f>
        <v>200000</v>
      </c>
      <c r="AA72" s="5">
        <f t="shared" ref="AA72" ca="1" si="99">IF(AA$4="",0,SUM(AA73:AA78))</f>
        <v>0</v>
      </c>
      <c r="AB72" s="5">
        <f t="shared" ref="AB72" ca="1" si="100">IF(AB$4="",0,SUM(AB73:AB78))</f>
        <v>0</v>
      </c>
      <c r="AC72" s="5">
        <f t="shared" ref="AC72" ca="1" si="101">IF(AC$4="",0,SUM(AC73:AC78))</f>
        <v>0</v>
      </c>
      <c r="AD72" s="5">
        <f t="shared" ref="AD72" ca="1" si="102">IF(AD$4="",0,SUM(AD73:AD78))</f>
        <v>0</v>
      </c>
      <c r="AE72" s="5">
        <f t="shared" ref="AE72" ca="1" si="103">IF(AE$4="",0,SUM(AE73:AE78))</f>
        <v>0</v>
      </c>
      <c r="AF72" s="5">
        <f t="shared" ref="AF72" ca="1" si="104">IF(AF$4="",0,SUM(AF73:AF78))</f>
        <v>0</v>
      </c>
      <c r="AG72" s="5">
        <f t="shared" ref="AG72" ca="1" si="105">IF(AG$4="",0,SUM(AG73:AG78))</f>
        <v>0</v>
      </c>
      <c r="AH72" s="5">
        <f t="shared" ref="AH72" ca="1" si="106">IF(AH$4="",0,SUM(AH73:AH78))</f>
        <v>0</v>
      </c>
      <c r="AI72" s="5">
        <f t="shared" ref="AI72:CF72" ca="1" si="107">IF(AI$4="",0,SUM(AI73:AI78))</f>
        <v>0</v>
      </c>
      <c r="AJ72" s="5">
        <f t="shared" ca="1" si="107"/>
        <v>0</v>
      </c>
      <c r="AK72" s="5">
        <f t="shared" ca="1" si="107"/>
        <v>0</v>
      </c>
      <c r="AL72" s="5">
        <f t="shared" ca="1" si="107"/>
        <v>0</v>
      </c>
      <c r="AM72" s="5">
        <f t="shared" ca="1" si="107"/>
        <v>0</v>
      </c>
      <c r="AN72" s="5">
        <f t="shared" ca="1" si="107"/>
        <v>0</v>
      </c>
      <c r="AO72" s="5">
        <f t="shared" ca="1" si="107"/>
        <v>0</v>
      </c>
      <c r="AP72" s="5">
        <f t="shared" ca="1" si="107"/>
        <v>0</v>
      </c>
      <c r="AQ72" s="5">
        <f t="shared" ca="1" si="107"/>
        <v>0</v>
      </c>
      <c r="AR72" s="5">
        <f t="shared" ca="1" si="107"/>
        <v>0</v>
      </c>
      <c r="AS72" s="5">
        <f t="shared" ca="1" si="107"/>
        <v>0</v>
      </c>
      <c r="AT72" s="5">
        <f t="shared" ca="1" si="107"/>
        <v>0</v>
      </c>
      <c r="AU72" s="5">
        <f t="shared" ca="1" si="107"/>
        <v>0</v>
      </c>
      <c r="AV72" s="5">
        <f t="shared" ca="1" si="107"/>
        <v>0</v>
      </c>
      <c r="AW72" s="5">
        <f t="shared" ca="1" si="107"/>
        <v>0</v>
      </c>
      <c r="AX72" s="5">
        <f t="shared" ca="1" si="107"/>
        <v>0</v>
      </c>
      <c r="AY72" s="5">
        <f t="shared" ca="1" si="107"/>
        <v>0</v>
      </c>
      <c r="AZ72" s="5">
        <f t="shared" ca="1" si="107"/>
        <v>0</v>
      </c>
      <c r="BA72" s="5">
        <f t="shared" ca="1" si="107"/>
        <v>0</v>
      </c>
      <c r="BB72" s="5">
        <f t="shared" ca="1" si="107"/>
        <v>0</v>
      </c>
      <c r="BC72" s="5">
        <f t="shared" ca="1" si="107"/>
        <v>0</v>
      </c>
      <c r="BD72" s="5">
        <f t="shared" ca="1" si="107"/>
        <v>0</v>
      </c>
      <c r="BE72" s="5">
        <f t="shared" ca="1" si="107"/>
        <v>0</v>
      </c>
      <c r="BF72" s="5">
        <f t="shared" ca="1" si="107"/>
        <v>0</v>
      </c>
      <c r="BG72" s="5">
        <f t="shared" ca="1" si="107"/>
        <v>0</v>
      </c>
      <c r="BH72" s="5">
        <f t="shared" ca="1" si="107"/>
        <v>0</v>
      </c>
      <c r="BI72" s="5">
        <f t="shared" ca="1" si="107"/>
        <v>0</v>
      </c>
      <c r="BJ72" s="5">
        <f t="shared" ca="1" si="107"/>
        <v>0</v>
      </c>
      <c r="BK72" s="5">
        <f t="shared" ca="1" si="107"/>
        <v>0</v>
      </c>
      <c r="BL72" s="5">
        <f t="shared" ca="1" si="107"/>
        <v>0</v>
      </c>
      <c r="BM72" s="5">
        <f t="shared" ca="1" si="107"/>
        <v>0</v>
      </c>
      <c r="BN72" s="5">
        <f t="shared" ca="1" si="107"/>
        <v>0</v>
      </c>
      <c r="BO72" s="5">
        <f t="shared" ca="1" si="107"/>
        <v>0</v>
      </c>
      <c r="BP72" s="5">
        <f t="shared" ca="1" si="107"/>
        <v>0</v>
      </c>
      <c r="BQ72" s="5">
        <f t="shared" ca="1" si="107"/>
        <v>0</v>
      </c>
      <c r="BR72" s="5">
        <f t="shared" ca="1" si="107"/>
        <v>0</v>
      </c>
      <c r="BS72" s="5">
        <f t="shared" ca="1" si="107"/>
        <v>0</v>
      </c>
      <c r="BT72" s="5">
        <f t="shared" ca="1" si="107"/>
        <v>0</v>
      </c>
      <c r="BU72" s="5">
        <f t="shared" ca="1" si="107"/>
        <v>0</v>
      </c>
      <c r="BV72" s="5">
        <f t="shared" ca="1" si="107"/>
        <v>0</v>
      </c>
      <c r="BW72" s="5">
        <f t="shared" ca="1" si="107"/>
        <v>0</v>
      </c>
      <c r="BX72" s="5">
        <f t="shared" ca="1" si="107"/>
        <v>0</v>
      </c>
      <c r="BY72" s="5">
        <f t="shared" ca="1" si="107"/>
        <v>0</v>
      </c>
      <c r="BZ72" s="5">
        <f t="shared" ca="1" si="107"/>
        <v>0</v>
      </c>
      <c r="CA72" s="5">
        <f t="shared" ca="1" si="107"/>
        <v>0</v>
      </c>
      <c r="CB72" s="5">
        <f t="shared" ca="1" si="107"/>
        <v>0</v>
      </c>
      <c r="CC72" s="5">
        <f t="shared" ca="1" si="107"/>
        <v>0</v>
      </c>
      <c r="CD72" s="5">
        <f t="shared" ca="1" si="107"/>
        <v>0</v>
      </c>
      <c r="CE72" s="5">
        <f t="shared" ca="1" si="107"/>
        <v>0</v>
      </c>
      <c r="CF72" s="5">
        <f t="shared" ca="1" si="107"/>
        <v>0</v>
      </c>
    </row>
    <row r="73" spans="2:84" x14ac:dyDescent="0.3">
      <c r="B73" s="13">
        <f>ROW()</f>
        <v>73</v>
      </c>
      <c r="H73" s="1" t="str">
        <f t="shared" si="95"/>
        <v>Оплата капитальных затрат</v>
      </c>
      <c r="I73" s="1" t="str">
        <f>$I$72</f>
        <v>Стартовые капитальные затраты</v>
      </c>
      <c r="J73" s="1" t="str">
        <f>Prcsses!I79</f>
        <v>Оформление юрлица</v>
      </c>
      <c r="M73" s="53" t="s">
        <v>18</v>
      </c>
      <c r="U73" s="5">
        <f t="shared" ca="1" si="96"/>
        <v>20000</v>
      </c>
      <c r="X73" s="5">
        <f ca="1">IF(X$4="",0,SUMPRODUCT(INDIRECT(ADDRESS($B33,$X$2)&amp;":"&amp;ADDRESS($B33,$X$2-1+X$8)),INDIRECT(ADDRESS($B$11,$X$2)&amp;":"&amp;ADDRESS($B$11,$X$2-1+X$8)),INDIRECT("rP!"&amp;ADDRESS(Prcsses!$B87,$X$2+$P$8-X$8)&amp;":"&amp;ADDRESS(Prcsses!$B87,$X$2-1+$P$8))))</f>
        <v>20000</v>
      </c>
      <c r="Y73" s="5">
        <f ca="1">IF(Y$4="",0,SUMPRODUCT(INDIRECT(ADDRESS($B33,$X$2)&amp;":"&amp;ADDRESS($B33,$X$2-1+Y$8)),INDIRECT(ADDRESS($B$11,$X$2)&amp;":"&amp;ADDRESS($B$11,$X$2-1+Y$8)),INDIRECT("rP!"&amp;ADDRESS(Prcsses!$B87,$X$2+$P$8-Y$8)&amp;":"&amp;ADDRESS(Prcsses!$B87,$X$2-1+$P$8))))</f>
        <v>0</v>
      </c>
      <c r="Z73" s="5">
        <f ca="1">IF(Z$4="",0,SUMPRODUCT(INDIRECT(ADDRESS($B33,$X$2)&amp;":"&amp;ADDRESS($B33,$X$2-1+Z$8)),INDIRECT(ADDRESS($B$11,$X$2)&amp;":"&amp;ADDRESS($B$11,$X$2-1+Z$8)),INDIRECT("rP!"&amp;ADDRESS(Prcsses!$B87,$X$2+$P$8-Z$8)&amp;":"&amp;ADDRESS(Prcsses!$B87,$X$2-1+$P$8))))</f>
        <v>0</v>
      </c>
      <c r="AA73" s="5">
        <f ca="1">IF(AA$4="",0,SUMPRODUCT(INDIRECT(ADDRESS($B33,$X$2)&amp;":"&amp;ADDRESS($B33,$X$2-1+AA$8)),INDIRECT(ADDRESS($B$11,$X$2)&amp;":"&amp;ADDRESS($B$11,$X$2-1+AA$8)),INDIRECT("rP!"&amp;ADDRESS(Prcsses!$B87,$X$2+$P$8-AA$8)&amp;":"&amp;ADDRESS(Prcsses!$B87,$X$2-1+$P$8))))</f>
        <v>0</v>
      </c>
      <c r="AB73" s="5">
        <f ca="1">IF(AB$4="",0,SUMPRODUCT(INDIRECT(ADDRESS($B33,$X$2)&amp;":"&amp;ADDRESS($B33,$X$2-1+AB$8)),INDIRECT(ADDRESS($B$11,$X$2)&amp;":"&amp;ADDRESS($B$11,$X$2-1+AB$8)),INDIRECT("rP!"&amp;ADDRESS(Prcsses!$B87,$X$2+$P$8-AB$8)&amp;":"&amp;ADDRESS(Prcsses!$B87,$X$2-1+$P$8))))</f>
        <v>0</v>
      </c>
      <c r="AC73" s="5">
        <f ca="1">IF(AC$4="",0,SUMPRODUCT(INDIRECT(ADDRESS($B33,$X$2)&amp;":"&amp;ADDRESS($B33,$X$2-1+AC$8)),INDIRECT(ADDRESS($B$11,$X$2)&amp;":"&amp;ADDRESS($B$11,$X$2-1+AC$8)),INDIRECT("rP!"&amp;ADDRESS(Prcsses!$B87,$X$2+$P$8-AC$8)&amp;":"&amp;ADDRESS(Prcsses!$B87,$X$2-1+$P$8))))</f>
        <v>0</v>
      </c>
      <c r="AD73" s="5">
        <f ca="1">IF(AD$4="",0,SUMPRODUCT(INDIRECT(ADDRESS($B33,$X$2)&amp;":"&amp;ADDRESS($B33,$X$2-1+AD$8)),INDIRECT(ADDRESS($B$11,$X$2)&amp;":"&amp;ADDRESS($B$11,$X$2-1+AD$8)),INDIRECT("rP!"&amp;ADDRESS(Prcsses!$B87,$X$2+$P$8-AD$8)&amp;":"&amp;ADDRESS(Prcsses!$B87,$X$2-1+$P$8))))</f>
        <v>0</v>
      </c>
      <c r="AE73" s="5">
        <f ca="1">IF(AE$4="",0,SUMPRODUCT(INDIRECT(ADDRESS($B33,$X$2)&amp;":"&amp;ADDRESS($B33,$X$2-1+AE$8)),INDIRECT(ADDRESS($B$11,$X$2)&amp;":"&amp;ADDRESS($B$11,$X$2-1+AE$8)),INDIRECT("rP!"&amp;ADDRESS(Prcsses!$B87,$X$2+$P$8-AE$8)&amp;":"&amp;ADDRESS(Prcsses!$B87,$X$2-1+$P$8))))</f>
        <v>0</v>
      </c>
      <c r="AF73" s="5">
        <f ca="1">IF(AF$4="",0,SUMPRODUCT(INDIRECT(ADDRESS($B33,$X$2)&amp;":"&amp;ADDRESS($B33,$X$2-1+AF$8)),INDIRECT(ADDRESS($B$11,$X$2)&amp;":"&amp;ADDRESS($B$11,$X$2-1+AF$8)),INDIRECT("rP!"&amp;ADDRESS(Prcsses!$B87,$X$2+$P$8-AF$8)&amp;":"&amp;ADDRESS(Prcsses!$B87,$X$2-1+$P$8))))</f>
        <v>0</v>
      </c>
      <c r="AG73" s="5">
        <f ca="1">IF(AG$4="",0,SUMPRODUCT(INDIRECT(ADDRESS($B33,$X$2)&amp;":"&amp;ADDRESS($B33,$X$2-1+AG$8)),INDIRECT(ADDRESS($B$11,$X$2)&amp;":"&amp;ADDRESS($B$11,$X$2-1+AG$8)),INDIRECT("rP!"&amp;ADDRESS(Prcsses!$B87,$X$2+$P$8-AG$8)&amp;":"&amp;ADDRESS(Prcsses!$B87,$X$2-1+$P$8))))</f>
        <v>0</v>
      </c>
      <c r="AH73" s="5">
        <f ca="1">IF(AH$4="",0,SUMPRODUCT(INDIRECT(ADDRESS($B33,$X$2)&amp;":"&amp;ADDRESS($B33,$X$2-1+AH$8)),INDIRECT(ADDRESS($B$11,$X$2)&amp;":"&amp;ADDRESS($B$11,$X$2-1+AH$8)),INDIRECT("rP!"&amp;ADDRESS(Prcsses!$B87,$X$2+$P$8-AH$8)&amp;":"&amp;ADDRESS(Prcsses!$B87,$X$2-1+$P$8))))</f>
        <v>0</v>
      </c>
      <c r="AI73" s="5">
        <f ca="1">IF(AI$4="",0,SUMPRODUCT(INDIRECT(ADDRESS($B33,$X$2)&amp;":"&amp;ADDRESS($B33,$X$2-1+AI$8)),INDIRECT(ADDRESS($B$11,$X$2)&amp;":"&amp;ADDRESS($B$11,$X$2-1+AI$8)),INDIRECT("rP!"&amp;ADDRESS(Prcsses!$B87,$X$2+$P$8-AI$8)&amp;":"&amp;ADDRESS(Prcsses!$B87,$X$2-1+$P$8))))</f>
        <v>0</v>
      </c>
      <c r="AJ73" s="5">
        <f ca="1">IF(AJ$4="",0,SUMPRODUCT(INDIRECT(ADDRESS($B33,$X$2)&amp;":"&amp;ADDRESS($B33,$X$2-1+AJ$8)),INDIRECT(ADDRESS($B$11,$X$2)&amp;":"&amp;ADDRESS($B$11,$X$2-1+AJ$8)),INDIRECT("rP!"&amp;ADDRESS(Prcsses!$B87,$X$2+$P$8-AJ$8)&amp;":"&amp;ADDRESS(Prcsses!$B87,$X$2-1+$P$8))))</f>
        <v>0</v>
      </c>
      <c r="AK73" s="5">
        <f ca="1">IF(AK$4="",0,SUMPRODUCT(INDIRECT(ADDRESS($B33,$X$2)&amp;":"&amp;ADDRESS($B33,$X$2-1+AK$8)),INDIRECT(ADDRESS($B$11,$X$2)&amp;":"&amp;ADDRESS($B$11,$X$2-1+AK$8)),INDIRECT("rP!"&amp;ADDRESS(Prcsses!$B87,$X$2+$P$8-AK$8)&amp;":"&amp;ADDRESS(Prcsses!$B87,$X$2-1+$P$8))))</f>
        <v>0</v>
      </c>
      <c r="AL73" s="5">
        <f ca="1">IF(AL$4="",0,SUMPRODUCT(INDIRECT(ADDRESS($B33,$X$2)&amp;":"&amp;ADDRESS($B33,$X$2-1+AL$8)),INDIRECT(ADDRESS($B$11,$X$2)&amp;":"&amp;ADDRESS($B$11,$X$2-1+AL$8)),INDIRECT("rP!"&amp;ADDRESS(Prcsses!$B87,$X$2+$P$8-AL$8)&amp;":"&amp;ADDRESS(Prcsses!$B87,$X$2-1+$P$8))))</f>
        <v>0</v>
      </c>
      <c r="AM73" s="5">
        <f ca="1">IF(AM$4="",0,SUMPRODUCT(INDIRECT(ADDRESS($B33,$X$2)&amp;":"&amp;ADDRESS($B33,$X$2-1+AM$8)),INDIRECT(ADDRESS($B$11,$X$2)&amp;":"&amp;ADDRESS($B$11,$X$2-1+AM$8)),INDIRECT("rP!"&amp;ADDRESS(Prcsses!$B87,$X$2+$P$8-AM$8)&amp;":"&amp;ADDRESS(Prcsses!$B87,$X$2-1+$P$8))))</f>
        <v>0</v>
      </c>
      <c r="AN73" s="5">
        <f ca="1">IF(AN$4="",0,SUMPRODUCT(INDIRECT(ADDRESS($B33,$X$2)&amp;":"&amp;ADDRESS($B33,$X$2-1+AN$8)),INDIRECT(ADDRESS($B$11,$X$2)&amp;":"&amp;ADDRESS($B$11,$X$2-1+AN$8)),INDIRECT("rP!"&amp;ADDRESS(Prcsses!$B87,$X$2+$P$8-AN$8)&amp;":"&amp;ADDRESS(Prcsses!$B87,$X$2-1+$P$8))))</f>
        <v>0</v>
      </c>
      <c r="AO73" s="5">
        <f ca="1">IF(AO$4="",0,SUMPRODUCT(INDIRECT(ADDRESS($B33,$X$2)&amp;":"&amp;ADDRESS($B33,$X$2-1+AO$8)),INDIRECT(ADDRESS($B$11,$X$2)&amp;":"&amp;ADDRESS($B$11,$X$2-1+AO$8)),INDIRECT("rP!"&amp;ADDRESS(Prcsses!$B87,$X$2+$P$8-AO$8)&amp;":"&amp;ADDRESS(Prcsses!$B87,$X$2-1+$P$8))))</f>
        <v>0</v>
      </c>
      <c r="AP73" s="5">
        <f ca="1">IF(AP$4="",0,SUMPRODUCT(INDIRECT(ADDRESS($B33,$X$2)&amp;":"&amp;ADDRESS($B33,$X$2-1+AP$8)),INDIRECT(ADDRESS($B$11,$X$2)&amp;":"&amp;ADDRESS($B$11,$X$2-1+AP$8)),INDIRECT("rP!"&amp;ADDRESS(Prcsses!$B87,$X$2+$P$8-AP$8)&amp;":"&amp;ADDRESS(Prcsses!$B87,$X$2-1+$P$8))))</f>
        <v>0</v>
      </c>
      <c r="AQ73" s="5">
        <f ca="1">IF(AQ$4="",0,SUMPRODUCT(INDIRECT(ADDRESS($B33,$X$2)&amp;":"&amp;ADDRESS($B33,$X$2-1+AQ$8)),INDIRECT(ADDRESS($B$11,$X$2)&amp;":"&amp;ADDRESS($B$11,$X$2-1+AQ$8)),INDIRECT("rP!"&amp;ADDRESS(Prcsses!$B87,$X$2+$P$8-AQ$8)&amp;":"&amp;ADDRESS(Prcsses!$B87,$X$2-1+$P$8))))</f>
        <v>0</v>
      </c>
      <c r="AR73" s="5">
        <f ca="1">IF(AR$4="",0,SUMPRODUCT(INDIRECT(ADDRESS($B33,$X$2)&amp;":"&amp;ADDRESS($B33,$X$2-1+AR$8)),INDIRECT(ADDRESS($B$11,$X$2)&amp;":"&amp;ADDRESS($B$11,$X$2-1+AR$8)),INDIRECT("rP!"&amp;ADDRESS(Prcsses!$B87,$X$2+$P$8-AR$8)&amp;":"&amp;ADDRESS(Prcsses!$B87,$X$2-1+$P$8))))</f>
        <v>0</v>
      </c>
      <c r="AS73" s="5">
        <f ca="1">IF(AS$4="",0,SUMPRODUCT(INDIRECT(ADDRESS($B33,$X$2)&amp;":"&amp;ADDRESS($B33,$X$2-1+AS$8)),INDIRECT(ADDRESS($B$11,$X$2)&amp;":"&amp;ADDRESS($B$11,$X$2-1+AS$8)),INDIRECT("rP!"&amp;ADDRESS(Prcsses!$B87,$X$2+$P$8-AS$8)&amp;":"&amp;ADDRESS(Prcsses!$B87,$X$2-1+$P$8))))</f>
        <v>0</v>
      </c>
      <c r="AT73" s="5">
        <f ca="1">IF(AT$4="",0,SUMPRODUCT(INDIRECT(ADDRESS($B33,$X$2)&amp;":"&amp;ADDRESS($B33,$X$2-1+AT$8)),INDIRECT(ADDRESS($B$11,$X$2)&amp;":"&amp;ADDRESS($B$11,$X$2-1+AT$8)),INDIRECT("rP!"&amp;ADDRESS(Prcsses!$B87,$X$2+$P$8-AT$8)&amp;":"&amp;ADDRESS(Prcsses!$B87,$X$2-1+$P$8))))</f>
        <v>0</v>
      </c>
      <c r="AU73" s="5">
        <f ca="1">IF(AU$4="",0,SUMPRODUCT(INDIRECT(ADDRESS($B33,$X$2)&amp;":"&amp;ADDRESS($B33,$X$2-1+AU$8)),INDIRECT(ADDRESS($B$11,$X$2)&amp;":"&amp;ADDRESS($B$11,$X$2-1+AU$8)),INDIRECT("rP!"&amp;ADDRESS(Prcsses!$B87,$X$2+$P$8-AU$8)&amp;":"&amp;ADDRESS(Prcsses!$B87,$X$2-1+$P$8))))</f>
        <v>0</v>
      </c>
      <c r="AV73" s="5">
        <f ca="1">IF(AV$4="",0,SUMPRODUCT(INDIRECT(ADDRESS($B33,$X$2)&amp;":"&amp;ADDRESS($B33,$X$2-1+AV$8)),INDIRECT(ADDRESS($B$11,$X$2)&amp;":"&amp;ADDRESS($B$11,$X$2-1+AV$8)),INDIRECT("rP!"&amp;ADDRESS(Prcsses!$B87,$X$2+$P$8-AV$8)&amp;":"&amp;ADDRESS(Prcsses!$B87,$X$2-1+$P$8))))</f>
        <v>0</v>
      </c>
      <c r="AW73" s="5">
        <f ca="1">IF(AW$4="",0,SUMPRODUCT(INDIRECT(ADDRESS($B33,$X$2)&amp;":"&amp;ADDRESS($B33,$X$2-1+AW$8)),INDIRECT(ADDRESS($B$11,$X$2)&amp;":"&amp;ADDRESS($B$11,$X$2-1+AW$8)),INDIRECT("rP!"&amp;ADDRESS(Prcsses!$B87,$X$2+$P$8-AW$8)&amp;":"&amp;ADDRESS(Prcsses!$B87,$X$2-1+$P$8))))</f>
        <v>0</v>
      </c>
      <c r="AX73" s="5">
        <f ca="1">IF(AX$4="",0,SUMPRODUCT(INDIRECT(ADDRESS($B33,$X$2)&amp;":"&amp;ADDRESS($B33,$X$2-1+AX$8)),INDIRECT(ADDRESS($B$11,$X$2)&amp;":"&amp;ADDRESS($B$11,$X$2-1+AX$8)),INDIRECT("rP!"&amp;ADDRESS(Prcsses!$B87,$X$2+$P$8-AX$8)&amp;":"&amp;ADDRESS(Prcsses!$B87,$X$2-1+$P$8))))</f>
        <v>0</v>
      </c>
      <c r="AY73" s="5">
        <f ca="1">IF(AY$4="",0,SUMPRODUCT(INDIRECT(ADDRESS($B33,$X$2)&amp;":"&amp;ADDRESS($B33,$X$2-1+AY$8)),INDIRECT(ADDRESS($B$11,$X$2)&amp;":"&amp;ADDRESS($B$11,$X$2-1+AY$8)),INDIRECT("rP!"&amp;ADDRESS(Prcsses!$B87,$X$2+$P$8-AY$8)&amp;":"&amp;ADDRESS(Prcsses!$B87,$X$2-1+$P$8))))</f>
        <v>0</v>
      </c>
      <c r="AZ73" s="5">
        <f ca="1">IF(AZ$4="",0,SUMPRODUCT(INDIRECT(ADDRESS($B33,$X$2)&amp;":"&amp;ADDRESS($B33,$X$2-1+AZ$8)),INDIRECT(ADDRESS($B$11,$X$2)&amp;":"&amp;ADDRESS($B$11,$X$2-1+AZ$8)),INDIRECT("rP!"&amp;ADDRESS(Prcsses!$B87,$X$2+$P$8-AZ$8)&amp;":"&amp;ADDRESS(Prcsses!$B87,$X$2-1+$P$8))))</f>
        <v>0</v>
      </c>
      <c r="BA73" s="5">
        <f ca="1">IF(BA$4="",0,SUMPRODUCT(INDIRECT(ADDRESS($B33,$X$2)&amp;":"&amp;ADDRESS($B33,$X$2-1+BA$8)),INDIRECT(ADDRESS($B$11,$X$2)&amp;":"&amp;ADDRESS($B$11,$X$2-1+BA$8)),INDIRECT("rP!"&amp;ADDRESS(Prcsses!$B87,$X$2+$P$8-BA$8)&amp;":"&amp;ADDRESS(Prcsses!$B87,$X$2-1+$P$8))))</f>
        <v>0</v>
      </c>
      <c r="BB73" s="5">
        <f ca="1">IF(BB$4="",0,SUMPRODUCT(INDIRECT(ADDRESS($B33,$X$2)&amp;":"&amp;ADDRESS($B33,$X$2-1+BB$8)),INDIRECT(ADDRESS($B$11,$X$2)&amp;":"&amp;ADDRESS($B$11,$X$2-1+BB$8)),INDIRECT("rP!"&amp;ADDRESS(Prcsses!$B87,$X$2+$P$8-BB$8)&amp;":"&amp;ADDRESS(Prcsses!$B87,$X$2-1+$P$8))))</f>
        <v>0</v>
      </c>
      <c r="BC73" s="5">
        <f ca="1">IF(BC$4="",0,SUMPRODUCT(INDIRECT(ADDRESS($B33,$X$2)&amp;":"&amp;ADDRESS($B33,$X$2-1+BC$8)),INDIRECT(ADDRESS($B$11,$X$2)&amp;":"&amp;ADDRESS($B$11,$X$2-1+BC$8)),INDIRECT("rP!"&amp;ADDRESS(Prcsses!$B87,$X$2+$P$8-BC$8)&amp;":"&amp;ADDRESS(Prcsses!$B87,$X$2-1+$P$8))))</f>
        <v>0</v>
      </c>
      <c r="BD73" s="5">
        <f ca="1">IF(BD$4="",0,SUMPRODUCT(INDIRECT(ADDRESS($B33,$X$2)&amp;":"&amp;ADDRESS($B33,$X$2-1+BD$8)),INDIRECT(ADDRESS($B$11,$X$2)&amp;":"&amp;ADDRESS($B$11,$X$2-1+BD$8)),INDIRECT("rP!"&amp;ADDRESS(Prcsses!$B87,$X$2+$P$8-BD$8)&amp;":"&amp;ADDRESS(Prcsses!$B87,$X$2-1+$P$8))))</f>
        <v>0</v>
      </c>
      <c r="BE73" s="5">
        <f ca="1">IF(BE$4="",0,SUMPRODUCT(INDIRECT(ADDRESS($B33,$X$2)&amp;":"&amp;ADDRESS($B33,$X$2-1+BE$8)),INDIRECT(ADDRESS($B$11,$X$2)&amp;":"&amp;ADDRESS($B$11,$X$2-1+BE$8)),INDIRECT("rP!"&amp;ADDRESS(Prcsses!$B87,$X$2+$P$8-BE$8)&amp;":"&amp;ADDRESS(Prcsses!$B87,$X$2-1+$P$8))))</f>
        <v>0</v>
      </c>
      <c r="BF73" s="5">
        <f ca="1">IF(BF$4="",0,SUMPRODUCT(INDIRECT(ADDRESS($B33,$X$2)&amp;":"&amp;ADDRESS($B33,$X$2-1+BF$8)),INDIRECT(ADDRESS($B$11,$X$2)&amp;":"&amp;ADDRESS($B$11,$X$2-1+BF$8)),INDIRECT("rP!"&amp;ADDRESS(Prcsses!$B87,$X$2+$P$8-BF$8)&amp;":"&amp;ADDRESS(Prcsses!$B87,$X$2-1+$P$8))))</f>
        <v>0</v>
      </c>
      <c r="BG73" s="5">
        <f ca="1">IF(BG$4="",0,SUMPRODUCT(INDIRECT(ADDRESS($B33,$X$2)&amp;":"&amp;ADDRESS($B33,$X$2-1+BG$8)),INDIRECT(ADDRESS($B$11,$X$2)&amp;":"&amp;ADDRESS($B$11,$X$2-1+BG$8)),INDIRECT("rP!"&amp;ADDRESS(Prcsses!$B87,$X$2+$P$8-BG$8)&amp;":"&amp;ADDRESS(Prcsses!$B87,$X$2-1+$P$8))))</f>
        <v>0</v>
      </c>
      <c r="BH73" s="5">
        <f ca="1">IF(BH$4="",0,SUMPRODUCT(INDIRECT(ADDRESS($B33,$X$2)&amp;":"&amp;ADDRESS($B33,$X$2-1+BH$8)),INDIRECT(ADDRESS($B$11,$X$2)&amp;":"&amp;ADDRESS($B$11,$X$2-1+BH$8)),INDIRECT("rP!"&amp;ADDRESS(Prcsses!$B87,$X$2+$P$8-BH$8)&amp;":"&amp;ADDRESS(Prcsses!$B87,$X$2-1+$P$8))))</f>
        <v>0</v>
      </c>
      <c r="BI73" s="5">
        <f ca="1">IF(BI$4="",0,SUMPRODUCT(INDIRECT(ADDRESS($B33,$X$2)&amp;":"&amp;ADDRESS($B33,$X$2-1+BI$8)),INDIRECT(ADDRESS($B$11,$X$2)&amp;":"&amp;ADDRESS($B$11,$X$2-1+BI$8)),INDIRECT("rP!"&amp;ADDRESS(Prcsses!$B87,$X$2+$P$8-BI$8)&amp;":"&amp;ADDRESS(Prcsses!$B87,$X$2-1+$P$8))))</f>
        <v>0</v>
      </c>
      <c r="BJ73" s="5">
        <f ca="1">IF(BJ$4="",0,SUMPRODUCT(INDIRECT(ADDRESS($B33,$X$2)&amp;":"&amp;ADDRESS($B33,$X$2-1+BJ$8)),INDIRECT(ADDRESS($B$11,$X$2)&amp;":"&amp;ADDRESS($B$11,$X$2-1+BJ$8)),INDIRECT("rP!"&amp;ADDRESS(Prcsses!$B87,$X$2+$P$8-BJ$8)&amp;":"&amp;ADDRESS(Prcsses!$B87,$X$2-1+$P$8))))</f>
        <v>0</v>
      </c>
      <c r="BK73" s="5">
        <f ca="1">IF(BK$4="",0,SUMPRODUCT(INDIRECT(ADDRESS($B33,$X$2)&amp;":"&amp;ADDRESS($B33,$X$2-1+BK$8)),INDIRECT(ADDRESS($B$11,$X$2)&amp;":"&amp;ADDRESS($B$11,$X$2-1+BK$8)),INDIRECT("rP!"&amp;ADDRESS(Prcsses!$B87,$X$2+$P$8-BK$8)&amp;":"&amp;ADDRESS(Prcsses!$B87,$X$2-1+$P$8))))</f>
        <v>0</v>
      </c>
      <c r="BL73" s="5">
        <f ca="1">IF(BL$4="",0,SUMPRODUCT(INDIRECT(ADDRESS($B33,$X$2)&amp;":"&amp;ADDRESS($B33,$X$2-1+BL$8)),INDIRECT(ADDRESS($B$11,$X$2)&amp;":"&amp;ADDRESS($B$11,$X$2-1+BL$8)),INDIRECT("rP!"&amp;ADDRESS(Prcsses!$B87,$X$2+$P$8-BL$8)&amp;":"&amp;ADDRESS(Prcsses!$B87,$X$2-1+$P$8))))</f>
        <v>0</v>
      </c>
      <c r="BM73" s="5">
        <f ca="1">IF(BM$4="",0,SUMPRODUCT(INDIRECT(ADDRESS($B33,$X$2)&amp;":"&amp;ADDRESS($B33,$X$2-1+BM$8)),INDIRECT(ADDRESS($B$11,$X$2)&amp;":"&amp;ADDRESS($B$11,$X$2-1+BM$8)),INDIRECT("rP!"&amp;ADDRESS(Prcsses!$B87,$X$2+$P$8-BM$8)&amp;":"&amp;ADDRESS(Prcsses!$B87,$X$2-1+$P$8))))</f>
        <v>0</v>
      </c>
      <c r="BN73" s="5">
        <f ca="1">IF(BN$4="",0,SUMPRODUCT(INDIRECT(ADDRESS($B33,$X$2)&amp;":"&amp;ADDRESS($B33,$X$2-1+BN$8)),INDIRECT(ADDRESS($B$11,$X$2)&amp;":"&amp;ADDRESS($B$11,$X$2-1+BN$8)),INDIRECT("rP!"&amp;ADDRESS(Prcsses!$B87,$X$2+$P$8-BN$8)&amp;":"&amp;ADDRESS(Prcsses!$B87,$X$2-1+$P$8))))</f>
        <v>0</v>
      </c>
      <c r="BO73" s="5">
        <f ca="1">IF(BO$4="",0,SUMPRODUCT(INDIRECT(ADDRESS($B33,$X$2)&amp;":"&amp;ADDRESS($B33,$X$2-1+BO$8)),INDIRECT(ADDRESS($B$11,$X$2)&amp;":"&amp;ADDRESS($B$11,$X$2-1+BO$8)),INDIRECT("rP!"&amp;ADDRESS(Prcsses!$B87,$X$2+$P$8-BO$8)&amp;":"&amp;ADDRESS(Prcsses!$B87,$X$2-1+$P$8))))</f>
        <v>0</v>
      </c>
      <c r="BP73" s="5">
        <f ca="1">IF(BP$4="",0,SUMPRODUCT(INDIRECT(ADDRESS($B33,$X$2)&amp;":"&amp;ADDRESS($B33,$X$2-1+BP$8)),INDIRECT(ADDRESS($B$11,$X$2)&amp;":"&amp;ADDRESS($B$11,$X$2-1+BP$8)),INDIRECT("rP!"&amp;ADDRESS(Prcsses!$B87,$X$2+$P$8-BP$8)&amp;":"&amp;ADDRESS(Prcsses!$B87,$X$2-1+$P$8))))</f>
        <v>0</v>
      </c>
      <c r="BQ73" s="5">
        <f ca="1">IF(BQ$4="",0,SUMPRODUCT(INDIRECT(ADDRESS($B33,$X$2)&amp;":"&amp;ADDRESS($B33,$X$2-1+BQ$8)),INDIRECT(ADDRESS($B$11,$X$2)&amp;":"&amp;ADDRESS($B$11,$X$2-1+BQ$8)),INDIRECT("rP!"&amp;ADDRESS(Prcsses!$B87,$X$2+$P$8-BQ$8)&amp;":"&amp;ADDRESS(Prcsses!$B87,$X$2-1+$P$8))))</f>
        <v>0</v>
      </c>
      <c r="BR73" s="5">
        <f ca="1">IF(BR$4="",0,SUMPRODUCT(INDIRECT(ADDRESS($B33,$X$2)&amp;":"&amp;ADDRESS($B33,$X$2-1+BR$8)),INDIRECT(ADDRESS($B$11,$X$2)&amp;":"&amp;ADDRESS($B$11,$X$2-1+BR$8)),INDIRECT("rP!"&amp;ADDRESS(Prcsses!$B87,$X$2+$P$8-BR$8)&amp;":"&amp;ADDRESS(Prcsses!$B87,$X$2-1+$P$8))))</f>
        <v>0</v>
      </c>
      <c r="BS73" s="5">
        <f ca="1">IF(BS$4="",0,SUMPRODUCT(INDIRECT(ADDRESS($B33,$X$2)&amp;":"&amp;ADDRESS($B33,$X$2-1+BS$8)),INDIRECT(ADDRESS($B$11,$X$2)&amp;":"&amp;ADDRESS($B$11,$X$2-1+BS$8)),INDIRECT("rP!"&amp;ADDRESS(Prcsses!$B87,$X$2+$P$8-BS$8)&amp;":"&amp;ADDRESS(Prcsses!$B87,$X$2-1+$P$8))))</f>
        <v>0</v>
      </c>
      <c r="BT73" s="5">
        <f ca="1">IF(BT$4="",0,SUMPRODUCT(INDIRECT(ADDRESS($B33,$X$2)&amp;":"&amp;ADDRESS($B33,$X$2-1+BT$8)),INDIRECT(ADDRESS($B$11,$X$2)&amp;":"&amp;ADDRESS($B$11,$X$2-1+BT$8)),INDIRECT("rP!"&amp;ADDRESS(Prcsses!$B87,$X$2+$P$8-BT$8)&amp;":"&amp;ADDRESS(Prcsses!$B87,$X$2-1+$P$8))))</f>
        <v>0</v>
      </c>
      <c r="BU73" s="5">
        <f ca="1">IF(BU$4="",0,SUMPRODUCT(INDIRECT(ADDRESS($B33,$X$2)&amp;":"&amp;ADDRESS($B33,$X$2-1+BU$8)),INDIRECT(ADDRESS($B$11,$X$2)&amp;":"&amp;ADDRESS($B$11,$X$2-1+BU$8)),INDIRECT("rP!"&amp;ADDRESS(Prcsses!$B87,$X$2+$P$8-BU$8)&amp;":"&amp;ADDRESS(Prcsses!$B87,$X$2-1+$P$8))))</f>
        <v>0</v>
      </c>
      <c r="BV73" s="5">
        <f ca="1">IF(BV$4="",0,SUMPRODUCT(INDIRECT(ADDRESS($B33,$X$2)&amp;":"&amp;ADDRESS($B33,$X$2-1+BV$8)),INDIRECT(ADDRESS($B$11,$X$2)&amp;":"&amp;ADDRESS($B$11,$X$2-1+BV$8)),INDIRECT("rP!"&amp;ADDRESS(Prcsses!$B87,$X$2+$P$8-BV$8)&amp;":"&amp;ADDRESS(Prcsses!$B87,$X$2-1+$P$8))))</f>
        <v>0</v>
      </c>
      <c r="BW73" s="5">
        <f ca="1">IF(BW$4="",0,SUMPRODUCT(INDIRECT(ADDRESS($B33,$X$2)&amp;":"&amp;ADDRESS($B33,$X$2-1+BW$8)),INDIRECT(ADDRESS($B$11,$X$2)&amp;":"&amp;ADDRESS($B$11,$X$2-1+BW$8)),INDIRECT("rP!"&amp;ADDRESS(Prcsses!$B87,$X$2+$P$8-BW$8)&amp;":"&amp;ADDRESS(Prcsses!$B87,$X$2-1+$P$8))))</f>
        <v>0</v>
      </c>
      <c r="BX73" s="5">
        <f ca="1">IF(BX$4="",0,SUMPRODUCT(INDIRECT(ADDRESS($B33,$X$2)&amp;":"&amp;ADDRESS($B33,$X$2-1+BX$8)),INDIRECT(ADDRESS($B$11,$X$2)&amp;":"&amp;ADDRESS($B$11,$X$2-1+BX$8)),INDIRECT("rP!"&amp;ADDRESS(Prcsses!$B87,$X$2+$P$8-BX$8)&amp;":"&amp;ADDRESS(Prcsses!$B87,$X$2-1+$P$8))))</f>
        <v>0</v>
      </c>
      <c r="BY73" s="5">
        <f ca="1">IF(BY$4="",0,SUMPRODUCT(INDIRECT(ADDRESS($B33,$X$2)&amp;":"&amp;ADDRESS($B33,$X$2-1+BY$8)),INDIRECT(ADDRESS($B$11,$X$2)&amp;":"&amp;ADDRESS($B$11,$X$2-1+BY$8)),INDIRECT("rP!"&amp;ADDRESS(Prcsses!$B87,$X$2+$P$8-BY$8)&amp;":"&amp;ADDRESS(Prcsses!$B87,$X$2-1+$P$8))))</f>
        <v>0</v>
      </c>
      <c r="BZ73" s="5">
        <f ca="1">IF(BZ$4="",0,SUMPRODUCT(INDIRECT(ADDRESS($B33,$X$2)&amp;":"&amp;ADDRESS($B33,$X$2-1+BZ$8)),INDIRECT(ADDRESS($B$11,$X$2)&amp;":"&amp;ADDRESS($B$11,$X$2-1+BZ$8)),INDIRECT("rP!"&amp;ADDRESS(Prcsses!$B87,$X$2+$P$8-BZ$8)&amp;":"&amp;ADDRESS(Prcsses!$B87,$X$2-1+$P$8))))</f>
        <v>0</v>
      </c>
      <c r="CA73" s="5">
        <f ca="1">IF(CA$4="",0,SUMPRODUCT(INDIRECT(ADDRESS($B33,$X$2)&amp;":"&amp;ADDRESS($B33,$X$2-1+CA$8)),INDIRECT(ADDRESS($B$11,$X$2)&amp;":"&amp;ADDRESS($B$11,$X$2-1+CA$8)),INDIRECT("rP!"&amp;ADDRESS(Prcsses!$B87,$X$2+$P$8-CA$8)&amp;":"&amp;ADDRESS(Prcsses!$B87,$X$2-1+$P$8))))</f>
        <v>0</v>
      </c>
      <c r="CB73" s="5">
        <f ca="1">IF(CB$4="",0,SUMPRODUCT(INDIRECT(ADDRESS($B33,$X$2)&amp;":"&amp;ADDRESS($B33,$X$2-1+CB$8)),INDIRECT(ADDRESS($B$11,$X$2)&amp;":"&amp;ADDRESS($B$11,$X$2-1+CB$8)),INDIRECT("rP!"&amp;ADDRESS(Prcsses!$B87,$X$2+$P$8-CB$8)&amp;":"&amp;ADDRESS(Prcsses!$B87,$X$2-1+$P$8))))</f>
        <v>0</v>
      </c>
      <c r="CC73" s="5">
        <f ca="1">IF(CC$4="",0,SUMPRODUCT(INDIRECT(ADDRESS($B33,$X$2)&amp;":"&amp;ADDRESS($B33,$X$2-1+CC$8)),INDIRECT(ADDRESS($B$11,$X$2)&amp;":"&amp;ADDRESS($B$11,$X$2-1+CC$8)),INDIRECT("rP!"&amp;ADDRESS(Prcsses!$B87,$X$2+$P$8-CC$8)&amp;":"&amp;ADDRESS(Prcsses!$B87,$X$2-1+$P$8))))</f>
        <v>0</v>
      </c>
      <c r="CD73" s="5">
        <f ca="1">IF(CD$4="",0,SUMPRODUCT(INDIRECT(ADDRESS($B33,$X$2)&amp;":"&amp;ADDRESS($B33,$X$2-1+CD$8)),INDIRECT(ADDRESS($B$11,$X$2)&amp;":"&amp;ADDRESS($B$11,$X$2-1+CD$8)),INDIRECT("rP!"&amp;ADDRESS(Prcsses!$B87,$X$2+$P$8-CD$8)&amp;":"&amp;ADDRESS(Prcsses!$B87,$X$2-1+$P$8))))</f>
        <v>0</v>
      </c>
      <c r="CE73" s="5">
        <f ca="1">IF(CE$4="",0,SUMPRODUCT(INDIRECT(ADDRESS($B33,$X$2)&amp;":"&amp;ADDRESS($B33,$X$2-1+CE$8)),INDIRECT(ADDRESS($B$11,$X$2)&amp;":"&amp;ADDRESS($B$11,$X$2-1+CE$8)),INDIRECT("rP!"&amp;ADDRESS(Prcsses!$B87,$X$2+$P$8-CE$8)&amp;":"&amp;ADDRESS(Prcsses!$B87,$X$2-1+$P$8))))</f>
        <v>0</v>
      </c>
      <c r="CF73" s="5">
        <f ca="1">IF(CF$4="",0,SUMPRODUCT(INDIRECT(ADDRESS($B33,$X$2)&amp;":"&amp;ADDRESS($B33,$X$2-1+CF$8)),INDIRECT(ADDRESS($B$11,$X$2)&amp;":"&amp;ADDRESS($B$11,$X$2-1+CF$8)),INDIRECT("rP!"&amp;ADDRESS(Prcsses!$B87,$X$2+$P$8-CF$8)&amp;":"&amp;ADDRESS(Prcsses!$B87,$X$2-1+$P$8))))</f>
        <v>0</v>
      </c>
    </row>
    <row r="74" spans="2:84" x14ac:dyDescent="0.3">
      <c r="B74" s="13">
        <f>ROW()</f>
        <v>74</v>
      </c>
      <c r="H74" s="1" t="str">
        <f t="shared" si="95"/>
        <v>Оплата капитальных затрат</v>
      </c>
      <c r="I74" s="1" t="str">
        <f>$I$72</f>
        <v>Стартовые капитальные затраты</v>
      </c>
      <c r="J74" s="1" t="str">
        <f>Prcsses!I80</f>
        <v>Лицензии, сертификаты</v>
      </c>
      <c r="M74" s="53" t="s">
        <v>18</v>
      </c>
      <c r="U74" s="5">
        <f t="shared" ca="1" si="96"/>
        <v>100000</v>
      </c>
      <c r="X74" s="5">
        <f ca="1">IF(X$4="",0,SUMPRODUCT(INDIRECT(ADDRESS($B34,$X$2)&amp;":"&amp;ADDRESS($B34,$X$2-1+X$8)),INDIRECT(ADDRESS($B$11,$X$2)&amp;":"&amp;ADDRESS($B$11,$X$2-1+X$8)),INDIRECT("rP!"&amp;ADDRESS(Prcsses!$B88,$X$2+$P$8-X$8)&amp;":"&amp;ADDRESS(Prcsses!$B88,$X$2-1+$P$8))))</f>
        <v>100000</v>
      </c>
      <c r="Y74" s="5">
        <f ca="1">IF(Y$4="",0,SUMPRODUCT(INDIRECT(ADDRESS($B34,$X$2)&amp;":"&amp;ADDRESS($B34,$X$2-1+Y$8)),INDIRECT(ADDRESS($B$11,$X$2)&amp;":"&amp;ADDRESS($B$11,$X$2-1+Y$8)),INDIRECT("rP!"&amp;ADDRESS(Prcsses!$B88,$X$2+$P$8-Y$8)&amp;":"&amp;ADDRESS(Prcsses!$B88,$X$2-1+$P$8))))</f>
        <v>0</v>
      </c>
      <c r="Z74" s="5">
        <f ca="1">IF(Z$4="",0,SUMPRODUCT(INDIRECT(ADDRESS($B34,$X$2)&amp;":"&amp;ADDRESS($B34,$X$2-1+Z$8)),INDIRECT(ADDRESS($B$11,$X$2)&amp;":"&amp;ADDRESS($B$11,$X$2-1+Z$8)),INDIRECT("rP!"&amp;ADDRESS(Prcsses!$B88,$X$2+$P$8-Z$8)&amp;":"&amp;ADDRESS(Prcsses!$B88,$X$2-1+$P$8))))</f>
        <v>0</v>
      </c>
      <c r="AA74" s="5">
        <f ca="1">IF(AA$4="",0,SUMPRODUCT(INDIRECT(ADDRESS($B34,$X$2)&amp;":"&amp;ADDRESS($B34,$X$2-1+AA$8)),INDIRECT(ADDRESS($B$11,$X$2)&amp;":"&amp;ADDRESS($B$11,$X$2-1+AA$8)),INDIRECT("rP!"&amp;ADDRESS(Prcsses!$B88,$X$2+$P$8-AA$8)&amp;":"&amp;ADDRESS(Prcsses!$B88,$X$2-1+$P$8))))</f>
        <v>0</v>
      </c>
      <c r="AB74" s="5">
        <f ca="1">IF(AB$4="",0,SUMPRODUCT(INDIRECT(ADDRESS($B34,$X$2)&amp;":"&amp;ADDRESS($B34,$X$2-1+AB$8)),INDIRECT(ADDRESS($B$11,$X$2)&amp;":"&amp;ADDRESS($B$11,$X$2-1+AB$8)),INDIRECT("rP!"&amp;ADDRESS(Prcsses!$B88,$X$2+$P$8-AB$8)&amp;":"&amp;ADDRESS(Prcsses!$B88,$X$2-1+$P$8))))</f>
        <v>0</v>
      </c>
      <c r="AC74" s="5">
        <f ca="1">IF(AC$4="",0,SUMPRODUCT(INDIRECT(ADDRESS($B34,$X$2)&amp;":"&amp;ADDRESS($B34,$X$2-1+AC$8)),INDIRECT(ADDRESS($B$11,$X$2)&amp;":"&amp;ADDRESS($B$11,$X$2-1+AC$8)),INDIRECT("rP!"&amp;ADDRESS(Prcsses!$B88,$X$2+$P$8-AC$8)&amp;":"&amp;ADDRESS(Prcsses!$B88,$X$2-1+$P$8))))</f>
        <v>0</v>
      </c>
      <c r="AD74" s="5">
        <f ca="1">IF(AD$4="",0,SUMPRODUCT(INDIRECT(ADDRESS($B34,$X$2)&amp;":"&amp;ADDRESS($B34,$X$2-1+AD$8)),INDIRECT(ADDRESS($B$11,$X$2)&amp;":"&amp;ADDRESS($B$11,$X$2-1+AD$8)),INDIRECT("rP!"&amp;ADDRESS(Prcsses!$B88,$X$2+$P$8-AD$8)&amp;":"&amp;ADDRESS(Prcsses!$B88,$X$2-1+$P$8))))</f>
        <v>0</v>
      </c>
      <c r="AE74" s="5">
        <f ca="1">IF(AE$4="",0,SUMPRODUCT(INDIRECT(ADDRESS($B34,$X$2)&amp;":"&amp;ADDRESS($B34,$X$2-1+AE$8)),INDIRECT(ADDRESS($B$11,$X$2)&amp;":"&amp;ADDRESS($B$11,$X$2-1+AE$8)),INDIRECT("rP!"&amp;ADDRESS(Prcsses!$B88,$X$2+$P$8-AE$8)&amp;":"&amp;ADDRESS(Prcsses!$B88,$X$2-1+$P$8))))</f>
        <v>0</v>
      </c>
      <c r="AF74" s="5">
        <f ca="1">IF(AF$4="",0,SUMPRODUCT(INDIRECT(ADDRESS($B34,$X$2)&amp;":"&amp;ADDRESS($B34,$X$2-1+AF$8)),INDIRECT(ADDRESS($B$11,$X$2)&amp;":"&amp;ADDRESS($B$11,$X$2-1+AF$8)),INDIRECT("rP!"&amp;ADDRESS(Prcsses!$B88,$X$2+$P$8-AF$8)&amp;":"&amp;ADDRESS(Prcsses!$B88,$X$2-1+$P$8))))</f>
        <v>0</v>
      </c>
      <c r="AG74" s="5">
        <f ca="1">IF(AG$4="",0,SUMPRODUCT(INDIRECT(ADDRESS($B34,$X$2)&amp;":"&amp;ADDRESS($B34,$X$2-1+AG$8)),INDIRECT(ADDRESS($B$11,$X$2)&amp;":"&amp;ADDRESS($B$11,$X$2-1+AG$8)),INDIRECT("rP!"&amp;ADDRESS(Prcsses!$B88,$X$2+$P$8-AG$8)&amp;":"&amp;ADDRESS(Prcsses!$B88,$X$2-1+$P$8))))</f>
        <v>0</v>
      </c>
      <c r="AH74" s="5">
        <f ca="1">IF(AH$4="",0,SUMPRODUCT(INDIRECT(ADDRESS($B34,$X$2)&amp;":"&amp;ADDRESS($B34,$X$2-1+AH$8)),INDIRECT(ADDRESS($B$11,$X$2)&amp;":"&amp;ADDRESS($B$11,$X$2-1+AH$8)),INDIRECT("rP!"&amp;ADDRESS(Prcsses!$B88,$X$2+$P$8-AH$8)&amp;":"&amp;ADDRESS(Prcsses!$B88,$X$2-1+$P$8))))</f>
        <v>0</v>
      </c>
      <c r="AI74" s="5">
        <f ca="1">IF(AI$4="",0,SUMPRODUCT(INDIRECT(ADDRESS($B34,$X$2)&amp;":"&amp;ADDRESS($B34,$X$2-1+AI$8)),INDIRECT(ADDRESS($B$11,$X$2)&amp;":"&amp;ADDRESS($B$11,$X$2-1+AI$8)),INDIRECT("rP!"&amp;ADDRESS(Prcsses!$B88,$X$2+$P$8-AI$8)&amp;":"&amp;ADDRESS(Prcsses!$B88,$X$2-1+$P$8))))</f>
        <v>0</v>
      </c>
      <c r="AJ74" s="5">
        <f ca="1">IF(AJ$4="",0,SUMPRODUCT(INDIRECT(ADDRESS($B34,$X$2)&amp;":"&amp;ADDRESS($B34,$X$2-1+AJ$8)),INDIRECT(ADDRESS($B$11,$X$2)&amp;":"&amp;ADDRESS($B$11,$X$2-1+AJ$8)),INDIRECT("rP!"&amp;ADDRESS(Prcsses!$B88,$X$2+$P$8-AJ$8)&amp;":"&amp;ADDRESS(Prcsses!$B88,$X$2-1+$P$8))))</f>
        <v>0</v>
      </c>
      <c r="AK74" s="5">
        <f ca="1">IF(AK$4="",0,SUMPRODUCT(INDIRECT(ADDRESS($B34,$X$2)&amp;":"&amp;ADDRESS($B34,$X$2-1+AK$8)),INDIRECT(ADDRESS($B$11,$X$2)&amp;":"&amp;ADDRESS($B$11,$X$2-1+AK$8)),INDIRECT("rP!"&amp;ADDRESS(Prcsses!$B88,$X$2+$P$8-AK$8)&amp;":"&amp;ADDRESS(Prcsses!$B88,$X$2-1+$P$8))))</f>
        <v>0</v>
      </c>
      <c r="AL74" s="5">
        <f ca="1">IF(AL$4="",0,SUMPRODUCT(INDIRECT(ADDRESS($B34,$X$2)&amp;":"&amp;ADDRESS($B34,$X$2-1+AL$8)),INDIRECT(ADDRESS($B$11,$X$2)&amp;":"&amp;ADDRESS($B$11,$X$2-1+AL$8)),INDIRECT("rP!"&amp;ADDRESS(Prcsses!$B88,$X$2+$P$8-AL$8)&amp;":"&amp;ADDRESS(Prcsses!$B88,$X$2-1+$P$8))))</f>
        <v>0</v>
      </c>
      <c r="AM74" s="5">
        <f ca="1">IF(AM$4="",0,SUMPRODUCT(INDIRECT(ADDRESS($B34,$X$2)&amp;":"&amp;ADDRESS($B34,$X$2-1+AM$8)),INDIRECT(ADDRESS($B$11,$X$2)&amp;":"&amp;ADDRESS($B$11,$X$2-1+AM$8)),INDIRECT("rP!"&amp;ADDRESS(Prcsses!$B88,$X$2+$P$8-AM$8)&amp;":"&amp;ADDRESS(Prcsses!$B88,$X$2-1+$P$8))))</f>
        <v>0</v>
      </c>
      <c r="AN74" s="5">
        <f ca="1">IF(AN$4="",0,SUMPRODUCT(INDIRECT(ADDRESS($B34,$X$2)&amp;":"&amp;ADDRESS($B34,$X$2-1+AN$8)),INDIRECT(ADDRESS($B$11,$X$2)&amp;":"&amp;ADDRESS($B$11,$X$2-1+AN$8)),INDIRECT("rP!"&amp;ADDRESS(Prcsses!$B88,$X$2+$P$8-AN$8)&amp;":"&amp;ADDRESS(Prcsses!$B88,$X$2-1+$P$8))))</f>
        <v>0</v>
      </c>
      <c r="AO74" s="5">
        <f ca="1">IF(AO$4="",0,SUMPRODUCT(INDIRECT(ADDRESS($B34,$X$2)&amp;":"&amp;ADDRESS($B34,$X$2-1+AO$8)),INDIRECT(ADDRESS($B$11,$X$2)&amp;":"&amp;ADDRESS($B$11,$X$2-1+AO$8)),INDIRECT("rP!"&amp;ADDRESS(Prcsses!$B88,$X$2+$P$8-AO$8)&amp;":"&amp;ADDRESS(Prcsses!$B88,$X$2-1+$P$8))))</f>
        <v>0</v>
      </c>
      <c r="AP74" s="5">
        <f ca="1">IF(AP$4="",0,SUMPRODUCT(INDIRECT(ADDRESS($B34,$X$2)&amp;":"&amp;ADDRESS($B34,$X$2-1+AP$8)),INDIRECT(ADDRESS($B$11,$X$2)&amp;":"&amp;ADDRESS($B$11,$X$2-1+AP$8)),INDIRECT("rP!"&amp;ADDRESS(Prcsses!$B88,$X$2+$P$8-AP$8)&amp;":"&amp;ADDRESS(Prcsses!$B88,$X$2-1+$P$8))))</f>
        <v>0</v>
      </c>
      <c r="AQ74" s="5">
        <f ca="1">IF(AQ$4="",0,SUMPRODUCT(INDIRECT(ADDRESS($B34,$X$2)&amp;":"&amp;ADDRESS($B34,$X$2-1+AQ$8)),INDIRECT(ADDRESS($B$11,$X$2)&amp;":"&amp;ADDRESS($B$11,$X$2-1+AQ$8)),INDIRECT("rP!"&amp;ADDRESS(Prcsses!$B88,$X$2+$P$8-AQ$8)&amp;":"&amp;ADDRESS(Prcsses!$B88,$X$2-1+$P$8))))</f>
        <v>0</v>
      </c>
      <c r="AR74" s="5">
        <f ca="1">IF(AR$4="",0,SUMPRODUCT(INDIRECT(ADDRESS($B34,$X$2)&amp;":"&amp;ADDRESS($B34,$X$2-1+AR$8)),INDIRECT(ADDRESS($B$11,$X$2)&amp;":"&amp;ADDRESS($B$11,$X$2-1+AR$8)),INDIRECT("rP!"&amp;ADDRESS(Prcsses!$B88,$X$2+$P$8-AR$8)&amp;":"&amp;ADDRESS(Prcsses!$B88,$X$2-1+$P$8))))</f>
        <v>0</v>
      </c>
      <c r="AS74" s="5">
        <f ca="1">IF(AS$4="",0,SUMPRODUCT(INDIRECT(ADDRESS($B34,$X$2)&amp;":"&amp;ADDRESS($B34,$X$2-1+AS$8)),INDIRECT(ADDRESS($B$11,$X$2)&amp;":"&amp;ADDRESS($B$11,$X$2-1+AS$8)),INDIRECT("rP!"&amp;ADDRESS(Prcsses!$B88,$X$2+$P$8-AS$8)&amp;":"&amp;ADDRESS(Prcsses!$B88,$X$2-1+$P$8))))</f>
        <v>0</v>
      </c>
      <c r="AT74" s="5">
        <f ca="1">IF(AT$4="",0,SUMPRODUCT(INDIRECT(ADDRESS($B34,$X$2)&amp;":"&amp;ADDRESS($B34,$X$2-1+AT$8)),INDIRECT(ADDRESS($B$11,$X$2)&amp;":"&amp;ADDRESS($B$11,$X$2-1+AT$8)),INDIRECT("rP!"&amp;ADDRESS(Prcsses!$B88,$X$2+$P$8-AT$8)&amp;":"&amp;ADDRESS(Prcsses!$B88,$X$2-1+$P$8))))</f>
        <v>0</v>
      </c>
      <c r="AU74" s="5">
        <f ca="1">IF(AU$4="",0,SUMPRODUCT(INDIRECT(ADDRESS($B34,$X$2)&amp;":"&amp;ADDRESS($B34,$X$2-1+AU$8)),INDIRECT(ADDRESS($B$11,$X$2)&amp;":"&amp;ADDRESS($B$11,$X$2-1+AU$8)),INDIRECT("rP!"&amp;ADDRESS(Prcsses!$B88,$X$2+$P$8-AU$8)&amp;":"&amp;ADDRESS(Prcsses!$B88,$X$2-1+$P$8))))</f>
        <v>0</v>
      </c>
      <c r="AV74" s="5">
        <f ca="1">IF(AV$4="",0,SUMPRODUCT(INDIRECT(ADDRESS($B34,$X$2)&amp;":"&amp;ADDRESS($B34,$X$2-1+AV$8)),INDIRECT(ADDRESS($B$11,$X$2)&amp;":"&amp;ADDRESS($B$11,$X$2-1+AV$8)),INDIRECT("rP!"&amp;ADDRESS(Prcsses!$B88,$X$2+$P$8-AV$8)&amp;":"&amp;ADDRESS(Prcsses!$B88,$X$2-1+$P$8))))</f>
        <v>0</v>
      </c>
      <c r="AW74" s="5">
        <f ca="1">IF(AW$4="",0,SUMPRODUCT(INDIRECT(ADDRESS($B34,$X$2)&amp;":"&amp;ADDRESS($B34,$X$2-1+AW$8)),INDIRECT(ADDRESS($B$11,$X$2)&amp;":"&amp;ADDRESS($B$11,$X$2-1+AW$8)),INDIRECT("rP!"&amp;ADDRESS(Prcsses!$B88,$X$2+$P$8-AW$8)&amp;":"&amp;ADDRESS(Prcsses!$B88,$X$2-1+$P$8))))</f>
        <v>0</v>
      </c>
      <c r="AX74" s="5">
        <f ca="1">IF(AX$4="",0,SUMPRODUCT(INDIRECT(ADDRESS($B34,$X$2)&amp;":"&amp;ADDRESS($B34,$X$2-1+AX$8)),INDIRECT(ADDRESS($B$11,$X$2)&amp;":"&amp;ADDRESS($B$11,$X$2-1+AX$8)),INDIRECT("rP!"&amp;ADDRESS(Prcsses!$B88,$X$2+$P$8-AX$8)&amp;":"&amp;ADDRESS(Prcsses!$B88,$X$2-1+$P$8))))</f>
        <v>0</v>
      </c>
      <c r="AY74" s="5">
        <f ca="1">IF(AY$4="",0,SUMPRODUCT(INDIRECT(ADDRESS($B34,$X$2)&amp;":"&amp;ADDRESS($B34,$X$2-1+AY$8)),INDIRECT(ADDRESS($B$11,$X$2)&amp;":"&amp;ADDRESS($B$11,$X$2-1+AY$8)),INDIRECT("rP!"&amp;ADDRESS(Prcsses!$B88,$X$2+$P$8-AY$8)&amp;":"&amp;ADDRESS(Prcsses!$B88,$X$2-1+$P$8))))</f>
        <v>0</v>
      </c>
      <c r="AZ74" s="5">
        <f ca="1">IF(AZ$4="",0,SUMPRODUCT(INDIRECT(ADDRESS($B34,$X$2)&amp;":"&amp;ADDRESS($B34,$X$2-1+AZ$8)),INDIRECT(ADDRESS($B$11,$X$2)&amp;":"&amp;ADDRESS($B$11,$X$2-1+AZ$8)),INDIRECT("rP!"&amp;ADDRESS(Prcsses!$B88,$X$2+$P$8-AZ$8)&amp;":"&amp;ADDRESS(Prcsses!$B88,$X$2-1+$P$8))))</f>
        <v>0</v>
      </c>
      <c r="BA74" s="5">
        <f ca="1">IF(BA$4="",0,SUMPRODUCT(INDIRECT(ADDRESS($B34,$X$2)&amp;":"&amp;ADDRESS($B34,$X$2-1+BA$8)),INDIRECT(ADDRESS($B$11,$X$2)&amp;":"&amp;ADDRESS($B$11,$X$2-1+BA$8)),INDIRECT("rP!"&amp;ADDRESS(Prcsses!$B88,$X$2+$P$8-BA$8)&amp;":"&amp;ADDRESS(Prcsses!$B88,$X$2-1+$P$8))))</f>
        <v>0</v>
      </c>
      <c r="BB74" s="5">
        <f ca="1">IF(BB$4="",0,SUMPRODUCT(INDIRECT(ADDRESS($B34,$X$2)&amp;":"&amp;ADDRESS($B34,$X$2-1+BB$8)),INDIRECT(ADDRESS($B$11,$X$2)&amp;":"&amp;ADDRESS($B$11,$X$2-1+BB$8)),INDIRECT("rP!"&amp;ADDRESS(Prcsses!$B88,$X$2+$P$8-BB$8)&amp;":"&amp;ADDRESS(Prcsses!$B88,$X$2-1+$P$8))))</f>
        <v>0</v>
      </c>
      <c r="BC74" s="5">
        <f ca="1">IF(BC$4="",0,SUMPRODUCT(INDIRECT(ADDRESS($B34,$X$2)&amp;":"&amp;ADDRESS($B34,$X$2-1+BC$8)),INDIRECT(ADDRESS($B$11,$X$2)&amp;":"&amp;ADDRESS($B$11,$X$2-1+BC$8)),INDIRECT("rP!"&amp;ADDRESS(Prcsses!$B88,$X$2+$P$8-BC$8)&amp;":"&amp;ADDRESS(Prcsses!$B88,$X$2-1+$P$8))))</f>
        <v>0</v>
      </c>
      <c r="BD74" s="5">
        <f ca="1">IF(BD$4="",0,SUMPRODUCT(INDIRECT(ADDRESS($B34,$X$2)&amp;":"&amp;ADDRESS($B34,$X$2-1+BD$8)),INDIRECT(ADDRESS($B$11,$X$2)&amp;":"&amp;ADDRESS($B$11,$X$2-1+BD$8)),INDIRECT("rP!"&amp;ADDRESS(Prcsses!$B88,$X$2+$P$8-BD$8)&amp;":"&amp;ADDRESS(Prcsses!$B88,$X$2-1+$P$8))))</f>
        <v>0</v>
      </c>
      <c r="BE74" s="5">
        <f ca="1">IF(BE$4="",0,SUMPRODUCT(INDIRECT(ADDRESS($B34,$X$2)&amp;":"&amp;ADDRESS($B34,$X$2-1+BE$8)),INDIRECT(ADDRESS($B$11,$X$2)&amp;":"&amp;ADDRESS($B$11,$X$2-1+BE$8)),INDIRECT("rP!"&amp;ADDRESS(Prcsses!$B88,$X$2+$P$8-BE$8)&amp;":"&amp;ADDRESS(Prcsses!$B88,$X$2-1+$P$8))))</f>
        <v>0</v>
      </c>
      <c r="BF74" s="5">
        <f ca="1">IF(BF$4="",0,SUMPRODUCT(INDIRECT(ADDRESS($B34,$X$2)&amp;":"&amp;ADDRESS($B34,$X$2-1+BF$8)),INDIRECT(ADDRESS($B$11,$X$2)&amp;":"&amp;ADDRESS($B$11,$X$2-1+BF$8)),INDIRECT("rP!"&amp;ADDRESS(Prcsses!$B88,$X$2+$P$8-BF$8)&amp;":"&amp;ADDRESS(Prcsses!$B88,$X$2-1+$P$8))))</f>
        <v>0</v>
      </c>
      <c r="BG74" s="5">
        <f ca="1">IF(BG$4="",0,SUMPRODUCT(INDIRECT(ADDRESS($B34,$X$2)&amp;":"&amp;ADDRESS($B34,$X$2-1+BG$8)),INDIRECT(ADDRESS($B$11,$X$2)&amp;":"&amp;ADDRESS($B$11,$X$2-1+BG$8)),INDIRECT("rP!"&amp;ADDRESS(Prcsses!$B88,$X$2+$P$8-BG$8)&amp;":"&amp;ADDRESS(Prcsses!$B88,$X$2-1+$P$8))))</f>
        <v>0</v>
      </c>
      <c r="BH74" s="5">
        <f ca="1">IF(BH$4="",0,SUMPRODUCT(INDIRECT(ADDRESS($B34,$X$2)&amp;":"&amp;ADDRESS($B34,$X$2-1+BH$8)),INDIRECT(ADDRESS($B$11,$X$2)&amp;":"&amp;ADDRESS($B$11,$X$2-1+BH$8)),INDIRECT("rP!"&amp;ADDRESS(Prcsses!$B88,$X$2+$P$8-BH$8)&amp;":"&amp;ADDRESS(Prcsses!$B88,$X$2-1+$P$8))))</f>
        <v>0</v>
      </c>
      <c r="BI74" s="5">
        <f ca="1">IF(BI$4="",0,SUMPRODUCT(INDIRECT(ADDRESS($B34,$X$2)&amp;":"&amp;ADDRESS($B34,$X$2-1+BI$8)),INDIRECT(ADDRESS($B$11,$X$2)&amp;":"&amp;ADDRESS($B$11,$X$2-1+BI$8)),INDIRECT("rP!"&amp;ADDRESS(Prcsses!$B88,$X$2+$P$8-BI$8)&amp;":"&amp;ADDRESS(Prcsses!$B88,$X$2-1+$P$8))))</f>
        <v>0</v>
      </c>
      <c r="BJ74" s="5">
        <f ca="1">IF(BJ$4="",0,SUMPRODUCT(INDIRECT(ADDRESS($B34,$X$2)&amp;":"&amp;ADDRESS($B34,$X$2-1+BJ$8)),INDIRECT(ADDRESS($B$11,$X$2)&amp;":"&amp;ADDRESS($B$11,$X$2-1+BJ$8)),INDIRECT("rP!"&amp;ADDRESS(Prcsses!$B88,$X$2+$P$8-BJ$8)&amp;":"&amp;ADDRESS(Prcsses!$B88,$X$2-1+$P$8))))</f>
        <v>0</v>
      </c>
      <c r="BK74" s="5">
        <f ca="1">IF(BK$4="",0,SUMPRODUCT(INDIRECT(ADDRESS($B34,$X$2)&amp;":"&amp;ADDRESS($B34,$X$2-1+BK$8)),INDIRECT(ADDRESS($B$11,$X$2)&amp;":"&amp;ADDRESS($B$11,$X$2-1+BK$8)),INDIRECT("rP!"&amp;ADDRESS(Prcsses!$B88,$X$2+$P$8-BK$8)&amp;":"&amp;ADDRESS(Prcsses!$B88,$X$2-1+$P$8))))</f>
        <v>0</v>
      </c>
      <c r="BL74" s="5">
        <f ca="1">IF(BL$4="",0,SUMPRODUCT(INDIRECT(ADDRESS($B34,$X$2)&amp;":"&amp;ADDRESS($B34,$X$2-1+BL$8)),INDIRECT(ADDRESS($B$11,$X$2)&amp;":"&amp;ADDRESS($B$11,$X$2-1+BL$8)),INDIRECT("rP!"&amp;ADDRESS(Prcsses!$B88,$X$2+$P$8-BL$8)&amp;":"&amp;ADDRESS(Prcsses!$B88,$X$2-1+$P$8))))</f>
        <v>0</v>
      </c>
      <c r="BM74" s="5">
        <f ca="1">IF(BM$4="",0,SUMPRODUCT(INDIRECT(ADDRESS($B34,$X$2)&amp;":"&amp;ADDRESS($B34,$X$2-1+BM$8)),INDIRECT(ADDRESS($B$11,$X$2)&amp;":"&amp;ADDRESS($B$11,$X$2-1+BM$8)),INDIRECT("rP!"&amp;ADDRESS(Prcsses!$B88,$X$2+$P$8-BM$8)&amp;":"&amp;ADDRESS(Prcsses!$B88,$X$2-1+$P$8))))</f>
        <v>0</v>
      </c>
      <c r="BN74" s="5">
        <f ca="1">IF(BN$4="",0,SUMPRODUCT(INDIRECT(ADDRESS($B34,$X$2)&amp;":"&amp;ADDRESS($B34,$X$2-1+BN$8)),INDIRECT(ADDRESS($B$11,$X$2)&amp;":"&amp;ADDRESS($B$11,$X$2-1+BN$8)),INDIRECT("rP!"&amp;ADDRESS(Prcsses!$B88,$X$2+$P$8-BN$8)&amp;":"&amp;ADDRESS(Prcsses!$B88,$X$2-1+$P$8))))</f>
        <v>0</v>
      </c>
      <c r="BO74" s="5">
        <f ca="1">IF(BO$4="",0,SUMPRODUCT(INDIRECT(ADDRESS($B34,$X$2)&amp;":"&amp;ADDRESS($B34,$X$2-1+BO$8)),INDIRECT(ADDRESS($B$11,$X$2)&amp;":"&amp;ADDRESS($B$11,$X$2-1+BO$8)),INDIRECT("rP!"&amp;ADDRESS(Prcsses!$B88,$X$2+$P$8-BO$8)&amp;":"&amp;ADDRESS(Prcsses!$B88,$X$2-1+$P$8))))</f>
        <v>0</v>
      </c>
      <c r="BP74" s="5">
        <f ca="1">IF(BP$4="",0,SUMPRODUCT(INDIRECT(ADDRESS($B34,$X$2)&amp;":"&amp;ADDRESS($B34,$X$2-1+BP$8)),INDIRECT(ADDRESS($B$11,$X$2)&amp;":"&amp;ADDRESS($B$11,$X$2-1+BP$8)),INDIRECT("rP!"&amp;ADDRESS(Prcsses!$B88,$X$2+$P$8-BP$8)&amp;":"&amp;ADDRESS(Prcsses!$B88,$X$2-1+$P$8))))</f>
        <v>0</v>
      </c>
      <c r="BQ74" s="5">
        <f ca="1">IF(BQ$4="",0,SUMPRODUCT(INDIRECT(ADDRESS($B34,$X$2)&amp;":"&amp;ADDRESS($B34,$X$2-1+BQ$8)),INDIRECT(ADDRESS($B$11,$X$2)&amp;":"&amp;ADDRESS($B$11,$X$2-1+BQ$8)),INDIRECT("rP!"&amp;ADDRESS(Prcsses!$B88,$X$2+$P$8-BQ$8)&amp;":"&amp;ADDRESS(Prcsses!$B88,$X$2-1+$P$8))))</f>
        <v>0</v>
      </c>
      <c r="BR74" s="5">
        <f ca="1">IF(BR$4="",0,SUMPRODUCT(INDIRECT(ADDRESS($B34,$X$2)&amp;":"&amp;ADDRESS($B34,$X$2-1+BR$8)),INDIRECT(ADDRESS($B$11,$X$2)&amp;":"&amp;ADDRESS($B$11,$X$2-1+BR$8)),INDIRECT("rP!"&amp;ADDRESS(Prcsses!$B88,$X$2+$P$8-BR$8)&amp;":"&amp;ADDRESS(Prcsses!$B88,$X$2-1+$P$8))))</f>
        <v>0</v>
      </c>
      <c r="BS74" s="5">
        <f ca="1">IF(BS$4="",0,SUMPRODUCT(INDIRECT(ADDRESS($B34,$X$2)&amp;":"&amp;ADDRESS($B34,$X$2-1+BS$8)),INDIRECT(ADDRESS($B$11,$X$2)&amp;":"&amp;ADDRESS($B$11,$X$2-1+BS$8)),INDIRECT("rP!"&amp;ADDRESS(Prcsses!$B88,$X$2+$P$8-BS$8)&amp;":"&amp;ADDRESS(Prcsses!$B88,$X$2-1+$P$8))))</f>
        <v>0</v>
      </c>
      <c r="BT74" s="5">
        <f ca="1">IF(BT$4="",0,SUMPRODUCT(INDIRECT(ADDRESS($B34,$X$2)&amp;":"&amp;ADDRESS($B34,$X$2-1+BT$8)),INDIRECT(ADDRESS($B$11,$X$2)&amp;":"&amp;ADDRESS($B$11,$X$2-1+BT$8)),INDIRECT("rP!"&amp;ADDRESS(Prcsses!$B88,$X$2+$P$8-BT$8)&amp;":"&amp;ADDRESS(Prcsses!$B88,$X$2-1+$P$8))))</f>
        <v>0</v>
      </c>
      <c r="BU74" s="5">
        <f ca="1">IF(BU$4="",0,SUMPRODUCT(INDIRECT(ADDRESS($B34,$X$2)&amp;":"&amp;ADDRESS($B34,$X$2-1+BU$8)),INDIRECT(ADDRESS($B$11,$X$2)&amp;":"&amp;ADDRESS($B$11,$X$2-1+BU$8)),INDIRECT("rP!"&amp;ADDRESS(Prcsses!$B88,$X$2+$P$8-BU$8)&amp;":"&amp;ADDRESS(Prcsses!$B88,$X$2-1+$P$8))))</f>
        <v>0</v>
      </c>
      <c r="BV74" s="5">
        <f ca="1">IF(BV$4="",0,SUMPRODUCT(INDIRECT(ADDRESS($B34,$X$2)&amp;":"&amp;ADDRESS($B34,$X$2-1+BV$8)),INDIRECT(ADDRESS($B$11,$X$2)&amp;":"&amp;ADDRESS($B$11,$X$2-1+BV$8)),INDIRECT("rP!"&amp;ADDRESS(Prcsses!$B88,$X$2+$P$8-BV$8)&amp;":"&amp;ADDRESS(Prcsses!$B88,$X$2-1+$P$8))))</f>
        <v>0</v>
      </c>
      <c r="BW74" s="5">
        <f ca="1">IF(BW$4="",0,SUMPRODUCT(INDIRECT(ADDRESS($B34,$X$2)&amp;":"&amp;ADDRESS($B34,$X$2-1+BW$8)),INDIRECT(ADDRESS($B$11,$X$2)&amp;":"&amp;ADDRESS($B$11,$X$2-1+BW$8)),INDIRECT("rP!"&amp;ADDRESS(Prcsses!$B88,$X$2+$P$8-BW$8)&amp;":"&amp;ADDRESS(Prcsses!$B88,$X$2-1+$P$8))))</f>
        <v>0</v>
      </c>
      <c r="BX74" s="5">
        <f ca="1">IF(BX$4="",0,SUMPRODUCT(INDIRECT(ADDRESS($B34,$X$2)&amp;":"&amp;ADDRESS($B34,$X$2-1+BX$8)),INDIRECT(ADDRESS($B$11,$X$2)&amp;":"&amp;ADDRESS($B$11,$X$2-1+BX$8)),INDIRECT("rP!"&amp;ADDRESS(Prcsses!$B88,$X$2+$P$8-BX$8)&amp;":"&amp;ADDRESS(Prcsses!$B88,$X$2-1+$P$8))))</f>
        <v>0</v>
      </c>
      <c r="BY74" s="5">
        <f ca="1">IF(BY$4="",0,SUMPRODUCT(INDIRECT(ADDRESS($B34,$X$2)&amp;":"&amp;ADDRESS($B34,$X$2-1+BY$8)),INDIRECT(ADDRESS($B$11,$X$2)&amp;":"&amp;ADDRESS($B$11,$X$2-1+BY$8)),INDIRECT("rP!"&amp;ADDRESS(Prcsses!$B88,$X$2+$P$8-BY$8)&amp;":"&amp;ADDRESS(Prcsses!$B88,$X$2-1+$P$8))))</f>
        <v>0</v>
      </c>
      <c r="BZ74" s="5">
        <f ca="1">IF(BZ$4="",0,SUMPRODUCT(INDIRECT(ADDRESS($B34,$X$2)&amp;":"&amp;ADDRESS($B34,$X$2-1+BZ$8)),INDIRECT(ADDRESS($B$11,$X$2)&amp;":"&amp;ADDRESS($B$11,$X$2-1+BZ$8)),INDIRECT("rP!"&amp;ADDRESS(Prcsses!$B88,$X$2+$P$8-BZ$8)&amp;":"&amp;ADDRESS(Prcsses!$B88,$X$2-1+$P$8))))</f>
        <v>0</v>
      </c>
      <c r="CA74" s="5">
        <f ca="1">IF(CA$4="",0,SUMPRODUCT(INDIRECT(ADDRESS($B34,$X$2)&amp;":"&amp;ADDRESS($B34,$X$2-1+CA$8)),INDIRECT(ADDRESS($B$11,$X$2)&amp;":"&amp;ADDRESS($B$11,$X$2-1+CA$8)),INDIRECT("rP!"&amp;ADDRESS(Prcsses!$B88,$X$2+$P$8-CA$8)&amp;":"&amp;ADDRESS(Prcsses!$B88,$X$2-1+$P$8))))</f>
        <v>0</v>
      </c>
      <c r="CB74" s="5">
        <f ca="1">IF(CB$4="",0,SUMPRODUCT(INDIRECT(ADDRESS($B34,$X$2)&amp;":"&amp;ADDRESS($B34,$X$2-1+CB$8)),INDIRECT(ADDRESS($B$11,$X$2)&amp;":"&amp;ADDRESS($B$11,$X$2-1+CB$8)),INDIRECT("rP!"&amp;ADDRESS(Prcsses!$B88,$X$2+$P$8-CB$8)&amp;":"&amp;ADDRESS(Prcsses!$B88,$X$2-1+$P$8))))</f>
        <v>0</v>
      </c>
      <c r="CC74" s="5">
        <f ca="1">IF(CC$4="",0,SUMPRODUCT(INDIRECT(ADDRESS($B34,$X$2)&amp;":"&amp;ADDRESS($B34,$X$2-1+CC$8)),INDIRECT(ADDRESS($B$11,$X$2)&amp;":"&amp;ADDRESS($B$11,$X$2-1+CC$8)),INDIRECT("rP!"&amp;ADDRESS(Prcsses!$B88,$X$2+$P$8-CC$8)&amp;":"&amp;ADDRESS(Prcsses!$B88,$X$2-1+$P$8))))</f>
        <v>0</v>
      </c>
      <c r="CD74" s="5">
        <f ca="1">IF(CD$4="",0,SUMPRODUCT(INDIRECT(ADDRESS($B34,$X$2)&amp;":"&amp;ADDRESS($B34,$X$2-1+CD$8)),INDIRECT(ADDRESS($B$11,$X$2)&amp;":"&amp;ADDRESS($B$11,$X$2-1+CD$8)),INDIRECT("rP!"&amp;ADDRESS(Prcsses!$B88,$X$2+$P$8-CD$8)&amp;":"&amp;ADDRESS(Prcsses!$B88,$X$2-1+$P$8))))</f>
        <v>0</v>
      </c>
      <c r="CE74" s="5">
        <f ca="1">IF(CE$4="",0,SUMPRODUCT(INDIRECT(ADDRESS($B34,$X$2)&amp;":"&amp;ADDRESS($B34,$X$2-1+CE$8)),INDIRECT(ADDRESS($B$11,$X$2)&amp;":"&amp;ADDRESS($B$11,$X$2-1+CE$8)),INDIRECT("rP!"&amp;ADDRESS(Prcsses!$B88,$X$2+$P$8-CE$8)&amp;":"&amp;ADDRESS(Prcsses!$B88,$X$2-1+$P$8))))</f>
        <v>0</v>
      </c>
      <c r="CF74" s="5">
        <f ca="1">IF(CF$4="",0,SUMPRODUCT(INDIRECT(ADDRESS($B34,$X$2)&amp;":"&amp;ADDRESS($B34,$X$2-1+CF$8)),INDIRECT(ADDRESS($B$11,$X$2)&amp;":"&amp;ADDRESS($B$11,$X$2-1+CF$8)),INDIRECT("rP!"&amp;ADDRESS(Prcsses!$B88,$X$2+$P$8-CF$8)&amp;":"&amp;ADDRESS(Prcsses!$B88,$X$2-1+$P$8))))</f>
        <v>0</v>
      </c>
    </row>
    <row r="75" spans="2:84" x14ac:dyDescent="0.3">
      <c r="B75" s="13">
        <f>ROW()</f>
        <v>75</v>
      </c>
      <c r="H75" s="1" t="str">
        <f t="shared" si="95"/>
        <v>Оплата капитальных затрат</v>
      </c>
      <c r="I75" s="1" t="str">
        <f>$I$72</f>
        <v>Стартовые капитальные затраты</v>
      </c>
      <c r="J75" s="1" t="str">
        <f>Prcsses!I81</f>
        <v>Оборудование</v>
      </c>
      <c r="M75" s="53" t="s">
        <v>18</v>
      </c>
      <c r="U75" s="5">
        <f t="shared" ca="1" si="96"/>
        <v>500000</v>
      </c>
      <c r="X75" s="5">
        <f ca="1">IF(X$4="",0,SUMPRODUCT(INDIRECT(ADDRESS($B35,$X$2)&amp;":"&amp;ADDRESS($B35,$X$2-1+X$8)),INDIRECT(ADDRESS($B$11,$X$2)&amp;":"&amp;ADDRESS($B$11,$X$2-1+X$8)),INDIRECT("rP!"&amp;ADDRESS(Prcsses!$B89,$X$2+$P$8-X$8)&amp;":"&amp;ADDRESS(Prcsses!$B89,$X$2-1+$P$8))))</f>
        <v>100000</v>
      </c>
      <c r="Y75" s="5">
        <f ca="1">IF(Y$4="",0,SUMPRODUCT(INDIRECT(ADDRESS($B35,$X$2)&amp;":"&amp;ADDRESS($B35,$X$2-1+Y$8)),INDIRECT(ADDRESS($B$11,$X$2)&amp;":"&amp;ADDRESS($B$11,$X$2-1+Y$8)),INDIRECT("rP!"&amp;ADDRESS(Prcsses!$B89,$X$2+$P$8-Y$8)&amp;":"&amp;ADDRESS(Prcsses!$B89,$X$2-1+$P$8))))</f>
        <v>200000</v>
      </c>
      <c r="Z75" s="5">
        <f ca="1">IF(Z$4="",0,SUMPRODUCT(INDIRECT(ADDRESS($B35,$X$2)&amp;":"&amp;ADDRESS($B35,$X$2-1+Z$8)),INDIRECT(ADDRESS($B$11,$X$2)&amp;":"&amp;ADDRESS($B$11,$X$2-1+Z$8)),INDIRECT("rP!"&amp;ADDRESS(Prcsses!$B89,$X$2+$P$8-Z$8)&amp;":"&amp;ADDRESS(Prcsses!$B89,$X$2-1+$P$8))))</f>
        <v>200000</v>
      </c>
      <c r="AA75" s="5">
        <f ca="1">IF(AA$4="",0,SUMPRODUCT(INDIRECT(ADDRESS($B35,$X$2)&amp;":"&amp;ADDRESS($B35,$X$2-1+AA$8)),INDIRECT(ADDRESS($B$11,$X$2)&amp;":"&amp;ADDRESS($B$11,$X$2-1+AA$8)),INDIRECT("rP!"&amp;ADDRESS(Prcsses!$B89,$X$2+$P$8-AA$8)&amp;":"&amp;ADDRESS(Prcsses!$B89,$X$2-1+$P$8))))</f>
        <v>0</v>
      </c>
      <c r="AB75" s="5">
        <f ca="1">IF(AB$4="",0,SUMPRODUCT(INDIRECT(ADDRESS($B35,$X$2)&amp;":"&amp;ADDRESS($B35,$X$2-1+AB$8)),INDIRECT(ADDRESS($B$11,$X$2)&amp;":"&amp;ADDRESS($B$11,$X$2-1+AB$8)),INDIRECT("rP!"&amp;ADDRESS(Prcsses!$B89,$X$2+$P$8-AB$8)&amp;":"&amp;ADDRESS(Prcsses!$B89,$X$2-1+$P$8))))</f>
        <v>0</v>
      </c>
      <c r="AC75" s="5">
        <f ca="1">IF(AC$4="",0,SUMPRODUCT(INDIRECT(ADDRESS($B35,$X$2)&amp;":"&amp;ADDRESS($B35,$X$2-1+AC$8)),INDIRECT(ADDRESS($B$11,$X$2)&amp;":"&amp;ADDRESS($B$11,$X$2-1+AC$8)),INDIRECT("rP!"&amp;ADDRESS(Prcsses!$B89,$X$2+$P$8-AC$8)&amp;":"&amp;ADDRESS(Prcsses!$B89,$X$2-1+$P$8))))</f>
        <v>0</v>
      </c>
      <c r="AD75" s="5">
        <f ca="1">IF(AD$4="",0,SUMPRODUCT(INDIRECT(ADDRESS($B35,$X$2)&amp;":"&amp;ADDRESS($B35,$X$2-1+AD$8)),INDIRECT(ADDRESS($B$11,$X$2)&amp;":"&amp;ADDRESS($B$11,$X$2-1+AD$8)),INDIRECT("rP!"&amp;ADDRESS(Prcsses!$B89,$X$2+$P$8-AD$8)&amp;":"&amp;ADDRESS(Prcsses!$B89,$X$2-1+$P$8))))</f>
        <v>0</v>
      </c>
      <c r="AE75" s="5">
        <f ca="1">IF(AE$4="",0,SUMPRODUCT(INDIRECT(ADDRESS($B35,$X$2)&amp;":"&amp;ADDRESS($B35,$X$2-1+AE$8)),INDIRECT(ADDRESS($B$11,$X$2)&amp;":"&amp;ADDRESS($B$11,$X$2-1+AE$8)),INDIRECT("rP!"&amp;ADDRESS(Prcsses!$B89,$X$2+$P$8-AE$8)&amp;":"&amp;ADDRESS(Prcsses!$B89,$X$2-1+$P$8))))</f>
        <v>0</v>
      </c>
      <c r="AF75" s="5">
        <f ca="1">IF(AF$4="",0,SUMPRODUCT(INDIRECT(ADDRESS($B35,$X$2)&amp;":"&amp;ADDRESS($B35,$X$2-1+AF$8)),INDIRECT(ADDRESS($B$11,$X$2)&amp;":"&amp;ADDRESS($B$11,$X$2-1+AF$8)),INDIRECT("rP!"&amp;ADDRESS(Prcsses!$B89,$X$2+$P$8-AF$8)&amp;":"&amp;ADDRESS(Prcsses!$B89,$X$2-1+$P$8))))</f>
        <v>0</v>
      </c>
      <c r="AG75" s="5">
        <f ca="1">IF(AG$4="",0,SUMPRODUCT(INDIRECT(ADDRESS($B35,$X$2)&amp;":"&amp;ADDRESS($B35,$X$2-1+AG$8)),INDIRECT(ADDRESS($B$11,$X$2)&amp;":"&amp;ADDRESS($B$11,$X$2-1+AG$8)),INDIRECT("rP!"&amp;ADDRESS(Prcsses!$B89,$X$2+$P$8-AG$8)&amp;":"&amp;ADDRESS(Prcsses!$B89,$X$2-1+$P$8))))</f>
        <v>0</v>
      </c>
      <c r="AH75" s="5">
        <f ca="1">IF(AH$4="",0,SUMPRODUCT(INDIRECT(ADDRESS($B35,$X$2)&amp;":"&amp;ADDRESS($B35,$X$2-1+AH$8)),INDIRECT(ADDRESS($B$11,$X$2)&amp;":"&amp;ADDRESS($B$11,$X$2-1+AH$8)),INDIRECT("rP!"&amp;ADDRESS(Prcsses!$B89,$X$2+$P$8-AH$8)&amp;":"&amp;ADDRESS(Prcsses!$B89,$X$2-1+$P$8))))</f>
        <v>0</v>
      </c>
      <c r="AI75" s="5">
        <f ca="1">IF(AI$4="",0,SUMPRODUCT(INDIRECT(ADDRESS($B35,$X$2)&amp;":"&amp;ADDRESS($B35,$X$2-1+AI$8)),INDIRECT(ADDRESS($B$11,$X$2)&amp;":"&amp;ADDRESS($B$11,$X$2-1+AI$8)),INDIRECT("rP!"&amp;ADDRESS(Prcsses!$B89,$X$2+$P$8-AI$8)&amp;":"&amp;ADDRESS(Prcsses!$B89,$X$2-1+$P$8))))</f>
        <v>0</v>
      </c>
      <c r="AJ75" s="5">
        <f ca="1">IF(AJ$4="",0,SUMPRODUCT(INDIRECT(ADDRESS($B35,$X$2)&amp;":"&amp;ADDRESS($B35,$X$2-1+AJ$8)),INDIRECT(ADDRESS($B$11,$X$2)&amp;":"&amp;ADDRESS($B$11,$X$2-1+AJ$8)),INDIRECT("rP!"&amp;ADDRESS(Prcsses!$B89,$X$2+$P$8-AJ$8)&amp;":"&amp;ADDRESS(Prcsses!$B89,$X$2-1+$P$8))))</f>
        <v>0</v>
      </c>
      <c r="AK75" s="5">
        <f ca="1">IF(AK$4="",0,SUMPRODUCT(INDIRECT(ADDRESS($B35,$X$2)&amp;":"&amp;ADDRESS($B35,$X$2-1+AK$8)),INDIRECT(ADDRESS($B$11,$X$2)&amp;":"&amp;ADDRESS($B$11,$X$2-1+AK$8)),INDIRECT("rP!"&amp;ADDRESS(Prcsses!$B89,$X$2+$P$8-AK$8)&amp;":"&amp;ADDRESS(Prcsses!$B89,$X$2-1+$P$8))))</f>
        <v>0</v>
      </c>
      <c r="AL75" s="5">
        <f ca="1">IF(AL$4="",0,SUMPRODUCT(INDIRECT(ADDRESS($B35,$X$2)&amp;":"&amp;ADDRESS($B35,$X$2-1+AL$8)),INDIRECT(ADDRESS($B$11,$X$2)&amp;":"&amp;ADDRESS($B$11,$X$2-1+AL$8)),INDIRECT("rP!"&amp;ADDRESS(Prcsses!$B89,$X$2+$P$8-AL$8)&amp;":"&amp;ADDRESS(Prcsses!$B89,$X$2-1+$P$8))))</f>
        <v>0</v>
      </c>
      <c r="AM75" s="5">
        <f ca="1">IF(AM$4="",0,SUMPRODUCT(INDIRECT(ADDRESS($B35,$X$2)&amp;":"&amp;ADDRESS($B35,$X$2-1+AM$8)),INDIRECT(ADDRESS($B$11,$X$2)&amp;":"&amp;ADDRESS($B$11,$X$2-1+AM$8)),INDIRECT("rP!"&amp;ADDRESS(Prcsses!$B89,$X$2+$P$8-AM$8)&amp;":"&amp;ADDRESS(Prcsses!$B89,$X$2-1+$P$8))))</f>
        <v>0</v>
      </c>
      <c r="AN75" s="5">
        <f ca="1">IF(AN$4="",0,SUMPRODUCT(INDIRECT(ADDRESS($B35,$X$2)&amp;":"&amp;ADDRESS($B35,$X$2-1+AN$8)),INDIRECT(ADDRESS($B$11,$X$2)&amp;":"&amp;ADDRESS($B$11,$X$2-1+AN$8)),INDIRECT("rP!"&amp;ADDRESS(Prcsses!$B89,$X$2+$P$8-AN$8)&amp;":"&amp;ADDRESS(Prcsses!$B89,$X$2-1+$P$8))))</f>
        <v>0</v>
      </c>
      <c r="AO75" s="5">
        <f ca="1">IF(AO$4="",0,SUMPRODUCT(INDIRECT(ADDRESS($B35,$X$2)&amp;":"&amp;ADDRESS($B35,$X$2-1+AO$8)),INDIRECT(ADDRESS($B$11,$X$2)&amp;":"&amp;ADDRESS($B$11,$X$2-1+AO$8)),INDIRECT("rP!"&amp;ADDRESS(Prcsses!$B89,$X$2+$P$8-AO$8)&amp;":"&amp;ADDRESS(Prcsses!$B89,$X$2-1+$P$8))))</f>
        <v>0</v>
      </c>
      <c r="AP75" s="5">
        <f ca="1">IF(AP$4="",0,SUMPRODUCT(INDIRECT(ADDRESS($B35,$X$2)&amp;":"&amp;ADDRESS($B35,$X$2-1+AP$8)),INDIRECT(ADDRESS($B$11,$X$2)&amp;":"&amp;ADDRESS($B$11,$X$2-1+AP$8)),INDIRECT("rP!"&amp;ADDRESS(Prcsses!$B89,$X$2+$P$8-AP$8)&amp;":"&amp;ADDRESS(Prcsses!$B89,$X$2-1+$P$8))))</f>
        <v>0</v>
      </c>
      <c r="AQ75" s="5">
        <f ca="1">IF(AQ$4="",0,SUMPRODUCT(INDIRECT(ADDRESS($B35,$X$2)&amp;":"&amp;ADDRESS($B35,$X$2-1+AQ$8)),INDIRECT(ADDRESS($B$11,$X$2)&amp;":"&amp;ADDRESS($B$11,$X$2-1+AQ$8)),INDIRECT("rP!"&amp;ADDRESS(Prcsses!$B89,$X$2+$P$8-AQ$8)&amp;":"&amp;ADDRESS(Prcsses!$B89,$X$2-1+$P$8))))</f>
        <v>0</v>
      </c>
      <c r="AR75" s="5">
        <f ca="1">IF(AR$4="",0,SUMPRODUCT(INDIRECT(ADDRESS($B35,$X$2)&amp;":"&amp;ADDRESS($B35,$X$2-1+AR$8)),INDIRECT(ADDRESS($B$11,$X$2)&amp;":"&amp;ADDRESS($B$11,$X$2-1+AR$8)),INDIRECT("rP!"&amp;ADDRESS(Prcsses!$B89,$X$2+$P$8-AR$8)&amp;":"&amp;ADDRESS(Prcsses!$B89,$X$2-1+$P$8))))</f>
        <v>0</v>
      </c>
      <c r="AS75" s="5">
        <f ca="1">IF(AS$4="",0,SUMPRODUCT(INDIRECT(ADDRESS($B35,$X$2)&amp;":"&amp;ADDRESS($B35,$X$2-1+AS$8)),INDIRECT(ADDRESS($B$11,$X$2)&amp;":"&amp;ADDRESS($B$11,$X$2-1+AS$8)),INDIRECT("rP!"&amp;ADDRESS(Prcsses!$B89,$X$2+$P$8-AS$8)&amp;":"&amp;ADDRESS(Prcsses!$B89,$X$2-1+$P$8))))</f>
        <v>0</v>
      </c>
      <c r="AT75" s="5">
        <f ca="1">IF(AT$4="",0,SUMPRODUCT(INDIRECT(ADDRESS($B35,$X$2)&amp;":"&amp;ADDRESS($B35,$X$2-1+AT$8)),INDIRECT(ADDRESS($B$11,$X$2)&amp;":"&amp;ADDRESS($B$11,$X$2-1+AT$8)),INDIRECT("rP!"&amp;ADDRESS(Prcsses!$B89,$X$2+$P$8-AT$8)&amp;":"&amp;ADDRESS(Prcsses!$B89,$X$2-1+$P$8))))</f>
        <v>0</v>
      </c>
      <c r="AU75" s="5">
        <f ca="1">IF(AU$4="",0,SUMPRODUCT(INDIRECT(ADDRESS($B35,$X$2)&amp;":"&amp;ADDRESS($B35,$X$2-1+AU$8)),INDIRECT(ADDRESS($B$11,$X$2)&amp;":"&amp;ADDRESS($B$11,$X$2-1+AU$8)),INDIRECT("rP!"&amp;ADDRESS(Prcsses!$B89,$X$2+$P$8-AU$8)&amp;":"&amp;ADDRESS(Prcsses!$B89,$X$2-1+$P$8))))</f>
        <v>0</v>
      </c>
      <c r="AV75" s="5">
        <f ca="1">IF(AV$4="",0,SUMPRODUCT(INDIRECT(ADDRESS($B35,$X$2)&amp;":"&amp;ADDRESS($B35,$X$2-1+AV$8)),INDIRECT(ADDRESS($B$11,$X$2)&amp;":"&amp;ADDRESS($B$11,$X$2-1+AV$8)),INDIRECT("rP!"&amp;ADDRESS(Prcsses!$B89,$X$2+$P$8-AV$8)&amp;":"&amp;ADDRESS(Prcsses!$B89,$X$2-1+$P$8))))</f>
        <v>0</v>
      </c>
      <c r="AW75" s="5">
        <f ca="1">IF(AW$4="",0,SUMPRODUCT(INDIRECT(ADDRESS($B35,$X$2)&amp;":"&amp;ADDRESS($B35,$X$2-1+AW$8)),INDIRECT(ADDRESS($B$11,$X$2)&amp;":"&amp;ADDRESS($B$11,$X$2-1+AW$8)),INDIRECT("rP!"&amp;ADDRESS(Prcsses!$B89,$X$2+$P$8-AW$8)&amp;":"&amp;ADDRESS(Prcsses!$B89,$X$2-1+$P$8))))</f>
        <v>0</v>
      </c>
      <c r="AX75" s="5">
        <f ca="1">IF(AX$4="",0,SUMPRODUCT(INDIRECT(ADDRESS($B35,$X$2)&amp;":"&amp;ADDRESS($B35,$X$2-1+AX$8)),INDIRECT(ADDRESS($B$11,$X$2)&amp;":"&amp;ADDRESS($B$11,$X$2-1+AX$8)),INDIRECT("rP!"&amp;ADDRESS(Prcsses!$B89,$X$2+$P$8-AX$8)&amp;":"&amp;ADDRESS(Prcsses!$B89,$X$2-1+$P$8))))</f>
        <v>0</v>
      </c>
      <c r="AY75" s="5">
        <f ca="1">IF(AY$4="",0,SUMPRODUCT(INDIRECT(ADDRESS($B35,$X$2)&amp;":"&amp;ADDRESS($B35,$X$2-1+AY$8)),INDIRECT(ADDRESS($B$11,$X$2)&amp;":"&amp;ADDRESS($B$11,$X$2-1+AY$8)),INDIRECT("rP!"&amp;ADDRESS(Prcsses!$B89,$X$2+$P$8-AY$8)&amp;":"&amp;ADDRESS(Prcsses!$B89,$X$2-1+$P$8))))</f>
        <v>0</v>
      </c>
      <c r="AZ75" s="5">
        <f ca="1">IF(AZ$4="",0,SUMPRODUCT(INDIRECT(ADDRESS($B35,$X$2)&amp;":"&amp;ADDRESS($B35,$X$2-1+AZ$8)),INDIRECT(ADDRESS($B$11,$X$2)&amp;":"&amp;ADDRESS($B$11,$X$2-1+AZ$8)),INDIRECT("rP!"&amp;ADDRESS(Prcsses!$B89,$X$2+$P$8-AZ$8)&amp;":"&amp;ADDRESS(Prcsses!$B89,$X$2-1+$P$8))))</f>
        <v>0</v>
      </c>
      <c r="BA75" s="5">
        <f ca="1">IF(BA$4="",0,SUMPRODUCT(INDIRECT(ADDRESS($B35,$X$2)&amp;":"&amp;ADDRESS($B35,$X$2-1+BA$8)),INDIRECT(ADDRESS($B$11,$X$2)&amp;":"&amp;ADDRESS($B$11,$X$2-1+BA$8)),INDIRECT("rP!"&amp;ADDRESS(Prcsses!$B89,$X$2+$P$8-BA$8)&amp;":"&amp;ADDRESS(Prcsses!$B89,$X$2-1+$P$8))))</f>
        <v>0</v>
      </c>
      <c r="BB75" s="5">
        <f ca="1">IF(BB$4="",0,SUMPRODUCT(INDIRECT(ADDRESS($B35,$X$2)&amp;":"&amp;ADDRESS($B35,$X$2-1+BB$8)),INDIRECT(ADDRESS($B$11,$X$2)&amp;":"&amp;ADDRESS($B$11,$X$2-1+BB$8)),INDIRECT("rP!"&amp;ADDRESS(Prcsses!$B89,$X$2+$P$8-BB$8)&amp;":"&amp;ADDRESS(Prcsses!$B89,$X$2-1+$P$8))))</f>
        <v>0</v>
      </c>
      <c r="BC75" s="5">
        <f ca="1">IF(BC$4="",0,SUMPRODUCT(INDIRECT(ADDRESS($B35,$X$2)&amp;":"&amp;ADDRESS($B35,$X$2-1+BC$8)),INDIRECT(ADDRESS($B$11,$X$2)&amp;":"&amp;ADDRESS($B$11,$X$2-1+BC$8)),INDIRECT("rP!"&amp;ADDRESS(Prcsses!$B89,$X$2+$P$8-BC$8)&amp;":"&amp;ADDRESS(Prcsses!$B89,$X$2-1+$P$8))))</f>
        <v>0</v>
      </c>
      <c r="BD75" s="5">
        <f ca="1">IF(BD$4="",0,SUMPRODUCT(INDIRECT(ADDRESS($B35,$X$2)&amp;":"&amp;ADDRESS($B35,$X$2-1+BD$8)),INDIRECT(ADDRESS($B$11,$X$2)&amp;":"&amp;ADDRESS($B$11,$X$2-1+BD$8)),INDIRECT("rP!"&amp;ADDRESS(Prcsses!$B89,$X$2+$P$8-BD$8)&amp;":"&amp;ADDRESS(Prcsses!$B89,$X$2-1+$P$8))))</f>
        <v>0</v>
      </c>
      <c r="BE75" s="5">
        <f ca="1">IF(BE$4="",0,SUMPRODUCT(INDIRECT(ADDRESS($B35,$X$2)&amp;":"&amp;ADDRESS($B35,$X$2-1+BE$8)),INDIRECT(ADDRESS($B$11,$X$2)&amp;":"&amp;ADDRESS($B$11,$X$2-1+BE$8)),INDIRECT("rP!"&amp;ADDRESS(Prcsses!$B89,$X$2+$P$8-BE$8)&amp;":"&amp;ADDRESS(Prcsses!$B89,$X$2-1+$P$8))))</f>
        <v>0</v>
      </c>
      <c r="BF75" s="5">
        <f ca="1">IF(BF$4="",0,SUMPRODUCT(INDIRECT(ADDRESS($B35,$X$2)&amp;":"&amp;ADDRESS($B35,$X$2-1+BF$8)),INDIRECT(ADDRESS($B$11,$X$2)&amp;":"&amp;ADDRESS($B$11,$X$2-1+BF$8)),INDIRECT("rP!"&amp;ADDRESS(Prcsses!$B89,$X$2+$P$8-BF$8)&amp;":"&amp;ADDRESS(Prcsses!$B89,$X$2-1+$P$8))))</f>
        <v>0</v>
      </c>
      <c r="BG75" s="5">
        <f ca="1">IF(BG$4="",0,SUMPRODUCT(INDIRECT(ADDRESS($B35,$X$2)&amp;":"&amp;ADDRESS($B35,$X$2-1+BG$8)),INDIRECT(ADDRESS($B$11,$X$2)&amp;":"&amp;ADDRESS($B$11,$X$2-1+BG$8)),INDIRECT("rP!"&amp;ADDRESS(Prcsses!$B89,$X$2+$P$8-BG$8)&amp;":"&amp;ADDRESS(Prcsses!$B89,$X$2-1+$P$8))))</f>
        <v>0</v>
      </c>
      <c r="BH75" s="5">
        <f ca="1">IF(BH$4="",0,SUMPRODUCT(INDIRECT(ADDRESS($B35,$X$2)&amp;":"&amp;ADDRESS($B35,$X$2-1+BH$8)),INDIRECT(ADDRESS($B$11,$X$2)&amp;":"&amp;ADDRESS($B$11,$X$2-1+BH$8)),INDIRECT("rP!"&amp;ADDRESS(Prcsses!$B89,$X$2+$P$8-BH$8)&amp;":"&amp;ADDRESS(Prcsses!$B89,$X$2-1+$P$8))))</f>
        <v>0</v>
      </c>
      <c r="BI75" s="5">
        <f ca="1">IF(BI$4="",0,SUMPRODUCT(INDIRECT(ADDRESS($B35,$X$2)&amp;":"&amp;ADDRESS($B35,$X$2-1+BI$8)),INDIRECT(ADDRESS($B$11,$X$2)&amp;":"&amp;ADDRESS($B$11,$X$2-1+BI$8)),INDIRECT("rP!"&amp;ADDRESS(Prcsses!$B89,$X$2+$P$8-BI$8)&amp;":"&amp;ADDRESS(Prcsses!$B89,$X$2-1+$P$8))))</f>
        <v>0</v>
      </c>
      <c r="BJ75" s="5">
        <f ca="1">IF(BJ$4="",0,SUMPRODUCT(INDIRECT(ADDRESS($B35,$X$2)&amp;":"&amp;ADDRESS($B35,$X$2-1+BJ$8)),INDIRECT(ADDRESS($B$11,$X$2)&amp;":"&amp;ADDRESS($B$11,$X$2-1+BJ$8)),INDIRECT("rP!"&amp;ADDRESS(Prcsses!$B89,$X$2+$P$8-BJ$8)&amp;":"&amp;ADDRESS(Prcsses!$B89,$X$2-1+$P$8))))</f>
        <v>0</v>
      </c>
      <c r="BK75" s="5">
        <f ca="1">IF(BK$4="",0,SUMPRODUCT(INDIRECT(ADDRESS($B35,$X$2)&amp;":"&amp;ADDRESS($B35,$X$2-1+BK$8)),INDIRECT(ADDRESS($B$11,$X$2)&amp;":"&amp;ADDRESS($B$11,$X$2-1+BK$8)),INDIRECT("rP!"&amp;ADDRESS(Prcsses!$B89,$X$2+$P$8-BK$8)&amp;":"&amp;ADDRESS(Prcsses!$B89,$X$2-1+$P$8))))</f>
        <v>0</v>
      </c>
      <c r="BL75" s="5">
        <f ca="1">IF(BL$4="",0,SUMPRODUCT(INDIRECT(ADDRESS($B35,$X$2)&amp;":"&amp;ADDRESS($B35,$X$2-1+BL$8)),INDIRECT(ADDRESS($B$11,$X$2)&amp;":"&amp;ADDRESS($B$11,$X$2-1+BL$8)),INDIRECT("rP!"&amp;ADDRESS(Prcsses!$B89,$X$2+$P$8-BL$8)&amp;":"&amp;ADDRESS(Prcsses!$B89,$X$2-1+$P$8))))</f>
        <v>0</v>
      </c>
      <c r="BM75" s="5">
        <f ca="1">IF(BM$4="",0,SUMPRODUCT(INDIRECT(ADDRESS($B35,$X$2)&amp;":"&amp;ADDRESS($B35,$X$2-1+BM$8)),INDIRECT(ADDRESS($B$11,$X$2)&amp;":"&amp;ADDRESS($B$11,$X$2-1+BM$8)),INDIRECT("rP!"&amp;ADDRESS(Prcsses!$B89,$X$2+$P$8-BM$8)&amp;":"&amp;ADDRESS(Prcsses!$B89,$X$2-1+$P$8))))</f>
        <v>0</v>
      </c>
      <c r="BN75" s="5">
        <f ca="1">IF(BN$4="",0,SUMPRODUCT(INDIRECT(ADDRESS($B35,$X$2)&amp;":"&amp;ADDRESS($B35,$X$2-1+BN$8)),INDIRECT(ADDRESS($B$11,$X$2)&amp;":"&amp;ADDRESS($B$11,$X$2-1+BN$8)),INDIRECT("rP!"&amp;ADDRESS(Prcsses!$B89,$X$2+$P$8-BN$8)&amp;":"&amp;ADDRESS(Prcsses!$B89,$X$2-1+$P$8))))</f>
        <v>0</v>
      </c>
      <c r="BO75" s="5">
        <f ca="1">IF(BO$4="",0,SUMPRODUCT(INDIRECT(ADDRESS($B35,$X$2)&amp;":"&amp;ADDRESS($B35,$X$2-1+BO$8)),INDIRECT(ADDRESS($B$11,$X$2)&amp;":"&amp;ADDRESS($B$11,$X$2-1+BO$8)),INDIRECT("rP!"&amp;ADDRESS(Prcsses!$B89,$X$2+$P$8-BO$8)&amp;":"&amp;ADDRESS(Prcsses!$B89,$X$2-1+$P$8))))</f>
        <v>0</v>
      </c>
      <c r="BP75" s="5">
        <f ca="1">IF(BP$4="",0,SUMPRODUCT(INDIRECT(ADDRESS($B35,$X$2)&amp;":"&amp;ADDRESS($B35,$X$2-1+BP$8)),INDIRECT(ADDRESS($B$11,$X$2)&amp;":"&amp;ADDRESS($B$11,$X$2-1+BP$8)),INDIRECT("rP!"&amp;ADDRESS(Prcsses!$B89,$X$2+$P$8-BP$8)&amp;":"&amp;ADDRESS(Prcsses!$B89,$X$2-1+$P$8))))</f>
        <v>0</v>
      </c>
      <c r="BQ75" s="5">
        <f ca="1">IF(BQ$4="",0,SUMPRODUCT(INDIRECT(ADDRESS($B35,$X$2)&amp;":"&amp;ADDRESS($B35,$X$2-1+BQ$8)),INDIRECT(ADDRESS($B$11,$X$2)&amp;":"&amp;ADDRESS($B$11,$X$2-1+BQ$8)),INDIRECT("rP!"&amp;ADDRESS(Prcsses!$B89,$X$2+$P$8-BQ$8)&amp;":"&amp;ADDRESS(Prcsses!$B89,$X$2-1+$P$8))))</f>
        <v>0</v>
      </c>
      <c r="BR75" s="5">
        <f ca="1">IF(BR$4="",0,SUMPRODUCT(INDIRECT(ADDRESS($B35,$X$2)&amp;":"&amp;ADDRESS($B35,$X$2-1+BR$8)),INDIRECT(ADDRESS($B$11,$X$2)&amp;":"&amp;ADDRESS($B$11,$X$2-1+BR$8)),INDIRECT("rP!"&amp;ADDRESS(Prcsses!$B89,$X$2+$P$8-BR$8)&amp;":"&amp;ADDRESS(Prcsses!$B89,$X$2-1+$P$8))))</f>
        <v>0</v>
      </c>
      <c r="BS75" s="5">
        <f ca="1">IF(BS$4="",0,SUMPRODUCT(INDIRECT(ADDRESS($B35,$X$2)&amp;":"&amp;ADDRESS($B35,$X$2-1+BS$8)),INDIRECT(ADDRESS($B$11,$X$2)&amp;":"&amp;ADDRESS($B$11,$X$2-1+BS$8)),INDIRECT("rP!"&amp;ADDRESS(Prcsses!$B89,$X$2+$P$8-BS$8)&amp;":"&amp;ADDRESS(Prcsses!$B89,$X$2-1+$P$8))))</f>
        <v>0</v>
      </c>
      <c r="BT75" s="5">
        <f ca="1">IF(BT$4="",0,SUMPRODUCT(INDIRECT(ADDRESS($B35,$X$2)&amp;":"&amp;ADDRESS($B35,$X$2-1+BT$8)),INDIRECT(ADDRESS($B$11,$X$2)&amp;":"&amp;ADDRESS($B$11,$X$2-1+BT$8)),INDIRECT("rP!"&amp;ADDRESS(Prcsses!$B89,$X$2+$P$8-BT$8)&amp;":"&amp;ADDRESS(Prcsses!$B89,$X$2-1+$P$8))))</f>
        <v>0</v>
      </c>
      <c r="BU75" s="5">
        <f ca="1">IF(BU$4="",0,SUMPRODUCT(INDIRECT(ADDRESS($B35,$X$2)&amp;":"&amp;ADDRESS($B35,$X$2-1+BU$8)),INDIRECT(ADDRESS($B$11,$X$2)&amp;":"&amp;ADDRESS($B$11,$X$2-1+BU$8)),INDIRECT("rP!"&amp;ADDRESS(Prcsses!$B89,$X$2+$P$8-BU$8)&amp;":"&amp;ADDRESS(Prcsses!$B89,$X$2-1+$P$8))))</f>
        <v>0</v>
      </c>
      <c r="BV75" s="5">
        <f ca="1">IF(BV$4="",0,SUMPRODUCT(INDIRECT(ADDRESS($B35,$X$2)&amp;":"&amp;ADDRESS($B35,$X$2-1+BV$8)),INDIRECT(ADDRESS($B$11,$X$2)&amp;":"&amp;ADDRESS($B$11,$X$2-1+BV$8)),INDIRECT("rP!"&amp;ADDRESS(Prcsses!$B89,$X$2+$P$8-BV$8)&amp;":"&amp;ADDRESS(Prcsses!$B89,$X$2-1+$P$8))))</f>
        <v>0</v>
      </c>
      <c r="BW75" s="5">
        <f ca="1">IF(BW$4="",0,SUMPRODUCT(INDIRECT(ADDRESS($B35,$X$2)&amp;":"&amp;ADDRESS($B35,$X$2-1+BW$8)),INDIRECT(ADDRESS($B$11,$X$2)&amp;":"&amp;ADDRESS($B$11,$X$2-1+BW$8)),INDIRECT("rP!"&amp;ADDRESS(Prcsses!$B89,$X$2+$P$8-BW$8)&amp;":"&amp;ADDRESS(Prcsses!$B89,$X$2-1+$P$8))))</f>
        <v>0</v>
      </c>
      <c r="BX75" s="5">
        <f ca="1">IF(BX$4="",0,SUMPRODUCT(INDIRECT(ADDRESS($B35,$X$2)&amp;":"&amp;ADDRESS($B35,$X$2-1+BX$8)),INDIRECT(ADDRESS($B$11,$X$2)&amp;":"&amp;ADDRESS($B$11,$X$2-1+BX$8)),INDIRECT("rP!"&amp;ADDRESS(Prcsses!$B89,$X$2+$P$8-BX$8)&amp;":"&amp;ADDRESS(Prcsses!$B89,$X$2-1+$P$8))))</f>
        <v>0</v>
      </c>
      <c r="BY75" s="5">
        <f ca="1">IF(BY$4="",0,SUMPRODUCT(INDIRECT(ADDRESS($B35,$X$2)&amp;":"&amp;ADDRESS($B35,$X$2-1+BY$8)),INDIRECT(ADDRESS($B$11,$X$2)&amp;":"&amp;ADDRESS($B$11,$X$2-1+BY$8)),INDIRECT("rP!"&amp;ADDRESS(Prcsses!$B89,$X$2+$P$8-BY$8)&amp;":"&amp;ADDRESS(Prcsses!$B89,$X$2-1+$P$8))))</f>
        <v>0</v>
      </c>
      <c r="BZ75" s="5">
        <f ca="1">IF(BZ$4="",0,SUMPRODUCT(INDIRECT(ADDRESS($B35,$X$2)&amp;":"&amp;ADDRESS($B35,$X$2-1+BZ$8)),INDIRECT(ADDRESS($B$11,$X$2)&amp;":"&amp;ADDRESS($B$11,$X$2-1+BZ$8)),INDIRECT("rP!"&amp;ADDRESS(Prcsses!$B89,$X$2+$P$8-BZ$8)&amp;":"&amp;ADDRESS(Prcsses!$B89,$X$2-1+$P$8))))</f>
        <v>0</v>
      </c>
      <c r="CA75" s="5">
        <f ca="1">IF(CA$4="",0,SUMPRODUCT(INDIRECT(ADDRESS($B35,$X$2)&amp;":"&amp;ADDRESS($B35,$X$2-1+CA$8)),INDIRECT(ADDRESS($B$11,$X$2)&amp;":"&amp;ADDRESS($B$11,$X$2-1+CA$8)),INDIRECT("rP!"&amp;ADDRESS(Prcsses!$B89,$X$2+$P$8-CA$8)&amp;":"&amp;ADDRESS(Prcsses!$B89,$X$2-1+$P$8))))</f>
        <v>0</v>
      </c>
      <c r="CB75" s="5">
        <f ca="1">IF(CB$4="",0,SUMPRODUCT(INDIRECT(ADDRESS($B35,$X$2)&amp;":"&amp;ADDRESS($B35,$X$2-1+CB$8)),INDIRECT(ADDRESS($B$11,$X$2)&amp;":"&amp;ADDRESS($B$11,$X$2-1+CB$8)),INDIRECT("rP!"&amp;ADDRESS(Prcsses!$B89,$X$2+$P$8-CB$8)&amp;":"&amp;ADDRESS(Prcsses!$B89,$X$2-1+$P$8))))</f>
        <v>0</v>
      </c>
      <c r="CC75" s="5">
        <f ca="1">IF(CC$4="",0,SUMPRODUCT(INDIRECT(ADDRESS($B35,$X$2)&amp;":"&amp;ADDRESS($B35,$X$2-1+CC$8)),INDIRECT(ADDRESS($B$11,$X$2)&amp;":"&amp;ADDRESS($B$11,$X$2-1+CC$8)),INDIRECT("rP!"&amp;ADDRESS(Prcsses!$B89,$X$2+$P$8-CC$8)&amp;":"&amp;ADDRESS(Prcsses!$B89,$X$2-1+$P$8))))</f>
        <v>0</v>
      </c>
      <c r="CD75" s="5">
        <f ca="1">IF(CD$4="",0,SUMPRODUCT(INDIRECT(ADDRESS($B35,$X$2)&amp;":"&amp;ADDRESS($B35,$X$2-1+CD$8)),INDIRECT(ADDRESS($B$11,$X$2)&amp;":"&amp;ADDRESS($B$11,$X$2-1+CD$8)),INDIRECT("rP!"&amp;ADDRESS(Prcsses!$B89,$X$2+$P$8-CD$8)&amp;":"&amp;ADDRESS(Prcsses!$B89,$X$2-1+$P$8))))</f>
        <v>0</v>
      </c>
      <c r="CE75" s="5">
        <f ca="1">IF(CE$4="",0,SUMPRODUCT(INDIRECT(ADDRESS($B35,$X$2)&amp;":"&amp;ADDRESS($B35,$X$2-1+CE$8)),INDIRECT(ADDRESS($B$11,$X$2)&amp;":"&amp;ADDRESS($B$11,$X$2-1+CE$8)),INDIRECT("rP!"&amp;ADDRESS(Prcsses!$B89,$X$2+$P$8-CE$8)&amp;":"&amp;ADDRESS(Prcsses!$B89,$X$2-1+$P$8))))</f>
        <v>0</v>
      </c>
      <c r="CF75" s="5">
        <f ca="1">IF(CF$4="",0,SUMPRODUCT(INDIRECT(ADDRESS($B35,$X$2)&amp;":"&amp;ADDRESS($B35,$X$2-1+CF$8)),INDIRECT(ADDRESS($B$11,$X$2)&amp;":"&amp;ADDRESS($B$11,$X$2-1+CF$8)),INDIRECT("rP!"&amp;ADDRESS(Prcsses!$B89,$X$2+$P$8-CF$8)&amp;":"&amp;ADDRESS(Prcsses!$B89,$X$2-1+$P$8))))</f>
        <v>0</v>
      </c>
    </row>
    <row r="76" spans="2:84" x14ac:dyDescent="0.3">
      <c r="B76" s="13">
        <f>ROW()</f>
        <v>76</v>
      </c>
      <c r="H76" s="1" t="str">
        <f t="shared" si="95"/>
        <v>Оплата капитальных затрат</v>
      </c>
      <c r="I76" s="1" t="str">
        <f>$I$72</f>
        <v>Стартовые капитальные затраты</v>
      </c>
      <c r="J76" s="1" t="str">
        <f>Prcsses!I82</f>
        <v>Транспортные средства</v>
      </c>
      <c r="M76" s="53" t="s">
        <v>18</v>
      </c>
      <c r="U76" s="5">
        <f t="shared" ca="1" si="96"/>
        <v>5000000</v>
      </c>
      <c r="X76" s="5">
        <f ca="1">IF(X$4="",0,SUMPRODUCT(INDIRECT(ADDRESS($B36,$X$2)&amp;":"&amp;ADDRESS($B36,$X$2-1+X$8)),INDIRECT(ADDRESS($B$11,$X$2)&amp;":"&amp;ADDRESS($B$11,$X$2-1+X$8)),INDIRECT("rP!"&amp;ADDRESS(Prcsses!$B90,$X$2+$P$8-X$8)&amp;":"&amp;ADDRESS(Prcsses!$B90,$X$2-1+$P$8))))</f>
        <v>5000000</v>
      </c>
      <c r="Y76" s="5">
        <f ca="1">IF(Y$4="",0,SUMPRODUCT(INDIRECT(ADDRESS($B36,$X$2)&amp;":"&amp;ADDRESS($B36,$X$2-1+Y$8)),INDIRECT(ADDRESS($B$11,$X$2)&amp;":"&amp;ADDRESS($B$11,$X$2-1+Y$8)),INDIRECT("rP!"&amp;ADDRESS(Prcsses!$B90,$X$2+$P$8-Y$8)&amp;":"&amp;ADDRESS(Prcsses!$B90,$X$2-1+$P$8))))</f>
        <v>0</v>
      </c>
      <c r="Z76" s="5">
        <f ca="1">IF(Z$4="",0,SUMPRODUCT(INDIRECT(ADDRESS($B36,$X$2)&amp;":"&amp;ADDRESS($B36,$X$2-1+Z$8)),INDIRECT(ADDRESS($B$11,$X$2)&amp;":"&amp;ADDRESS($B$11,$X$2-1+Z$8)),INDIRECT("rP!"&amp;ADDRESS(Prcsses!$B90,$X$2+$P$8-Z$8)&amp;":"&amp;ADDRESS(Prcsses!$B90,$X$2-1+$P$8))))</f>
        <v>0</v>
      </c>
      <c r="AA76" s="5">
        <f ca="1">IF(AA$4="",0,SUMPRODUCT(INDIRECT(ADDRESS($B36,$X$2)&amp;":"&amp;ADDRESS($B36,$X$2-1+AA$8)),INDIRECT(ADDRESS($B$11,$X$2)&amp;":"&amp;ADDRESS($B$11,$X$2-1+AA$8)),INDIRECT("rP!"&amp;ADDRESS(Prcsses!$B90,$X$2+$P$8-AA$8)&amp;":"&amp;ADDRESS(Prcsses!$B90,$X$2-1+$P$8))))</f>
        <v>0</v>
      </c>
      <c r="AB76" s="5">
        <f ca="1">IF(AB$4="",0,SUMPRODUCT(INDIRECT(ADDRESS($B36,$X$2)&amp;":"&amp;ADDRESS($B36,$X$2-1+AB$8)),INDIRECT(ADDRESS($B$11,$X$2)&amp;":"&amp;ADDRESS($B$11,$X$2-1+AB$8)),INDIRECT("rP!"&amp;ADDRESS(Prcsses!$B90,$X$2+$P$8-AB$8)&amp;":"&amp;ADDRESS(Prcsses!$B90,$X$2-1+$P$8))))</f>
        <v>0</v>
      </c>
      <c r="AC76" s="5">
        <f ca="1">IF(AC$4="",0,SUMPRODUCT(INDIRECT(ADDRESS($B36,$X$2)&amp;":"&amp;ADDRESS($B36,$X$2-1+AC$8)),INDIRECT(ADDRESS($B$11,$X$2)&amp;":"&amp;ADDRESS($B$11,$X$2-1+AC$8)),INDIRECT("rP!"&amp;ADDRESS(Prcsses!$B90,$X$2+$P$8-AC$8)&amp;":"&amp;ADDRESS(Prcsses!$B90,$X$2-1+$P$8))))</f>
        <v>0</v>
      </c>
      <c r="AD76" s="5">
        <f ca="1">IF(AD$4="",0,SUMPRODUCT(INDIRECT(ADDRESS($B36,$X$2)&amp;":"&amp;ADDRESS($B36,$X$2-1+AD$8)),INDIRECT(ADDRESS($B$11,$X$2)&amp;":"&amp;ADDRESS($B$11,$X$2-1+AD$8)),INDIRECT("rP!"&amp;ADDRESS(Prcsses!$B90,$X$2+$P$8-AD$8)&amp;":"&amp;ADDRESS(Prcsses!$B90,$X$2-1+$P$8))))</f>
        <v>0</v>
      </c>
      <c r="AE76" s="5">
        <f ca="1">IF(AE$4="",0,SUMPRODUCT(INDIRECT(ADDRESS($B36,$X$2)&amp;":"&amp;ADDRESS($B36,$X$2-1+AE$8)),INDIRECT(ADDRESS($B$11,$X$2)&amp;":"&amp;ADDRESS($B$11,$X$2-1+AE$8)),INDIRECT("rP!"&amp;ADDRESS(Prcsses!$B90,$X$2+$P$8-AE$8)&amp;":"&amp;ADDRESS(Prcsses!$B90,$X$2-1+$P$8))))</f>
        <v>0</v>
      </c>
      <c r="AF76" s="5">
        <f ca="1">IF(AF$4="",0,SUMPRODUCT(INDIRECT(ADDRESS($B36,$X$2)&amp;":"&amp;ADDRESS($B36,$X$2-1+AF$8)),INDIRECT(ADDRESS($B$11,$X$2)&amp;":"&amp;ADDRESS($B$11,$X$2-1+AF$8)),INDIRECT("rP!"&amp;ADDRESS(Prcsses!$B90,$X$2+$P$8-AF$8)&amp;":"&amp;ADDRESS(Prcsses!$B90,$X$2-1+$P$8))))</f>
        <v>0</v>
      </c>
      <c r="AG76" s="5">
        <f ca="1">IF(AG$4="",0,SUMPRODUCT(INDIRECT(ADDRESS($B36,$X$2)&amp;":"&amp;ADDRESS($B36,$X$2-1+AG$8)),INDIRECT(ADDRESS($B$11,$X$2)&amp;":"&amp;ADDRESS($B$11,$X$2-1+AG$8)),INDIRECT("rP!"&amp;ADDRESS(Prcsses!$B90,$X$2+$P$8-AG$8)&amp;":"&amp;ADDRESS(Prcsses!$B90,$X$2-1+$P$8))))</f>
        <v>0</v>
      </c>
      <c r="AH76" s="5">
        <f ca="1">IF(AH$4="",0,SUMPRODUCT(INDIRECT(ADDRESS($B36,$X$2)&amp;":"&amp;ADDRESS($B36,$X$2-1+AH$8)),INDIRECT(ADDRESS($B$11,$X$2)&amp;":"&amp;ADDRESS($B$11,$X$2-1+AH$8)),INDIRECT("rP!"&amp;ADDRESS(Prcsses!$B90,$X$2+$P$8-AH$8)&amp;":"&amp;ADDRESS(Prcsses!$B90,$X$2-1+$P$8))))</f>
        <v>0</v>
      </c>
      <c r="AI76" s="5">
        <f ca="1">IF(AI$4="",0,SUMPRODUCT(INDIRECT(ADDRESS($B36,$X$2)&amp;":"&amp;ADDRESS($B36,$X$2-1+AI$8)),INDIRECT(ADDRESS($B$11,$X$2)&amp;":"&amp;ADDRESS($B$11,$X$2-1+AI$8)),INDIRECT("rP!"&amp;ADDRESS(Prcsses!$B90,$X$2+$P$8-AI$8)&amp;":"&amp;ADDRESS(Prcsses!$B90,$X$2-1+$P$8))))</f>
        <v>0</v>
      </c>
      <c r="AJ76" s="5">
        <f ca="1">IF(AJ$4="",0,SUMPRODUCT(INDIRECT(ADDRESS($B36,$X$2)&amp;":"&amp;ADDRESS($B36,$X$2-1+AJ$8)),INDIRECT(ADDRESS($B$11,$X$2)&amp;":"&amp;ADDRESS($B$11,$X$2-1+AJ$8)),INDIRECT("rP!"&amp;ADDRESS(Prcsses!$B90,$X$2+$P$8-AJ$8)&amp;":"&amp;ADDRESS(Prcsses!$B90,$X$2-1+$P$8))))</f>
        <v>0</v>
      </c>
      <c r="AK76" s="5">
        <f ca="1">IF(AK$4="",0,SUMPRODUCT(INDIRECT(ADDRESS($B36,$X$2)&amp;":"&amp;ADDRESS($B36,$X$2-1+AK$8)),INDIRECT(ADDRESS($B$11,$X$2)&amp;":"&amp;ADDRESS($B$11,$X$2-1+AK$8)),INDIRECT("rP!"&amp;ADDRESS(Prcsses!$B90,$X$2+$P$8-AK$8)&amp;":"&amp;ADDRESS(Prcsses!$B90,$X$2-1+$P$8))))</f>
        <v>0</v>
      </c>
      <c r="AL76" s="5">
        <f ca="1">IF(AL$4="",0,SUMPRODUCT(INDIRECT(ADDRESS($B36,$X$2)&amp;":"&amp;ADDRESS($B36,$X$2-1+AL$8)),INDIRECT(ADDRESS($B$11,$X$2)&amp;":"&amp;ADDRESS($B$11,$X$2-1+AL$8)),INDIRECT("rP!"&amp;ADDRESS(Prcsses!$B90,$X$2+$P$8-AL$8)&amp;":"&amp;ADDRESS(Prcsses!$B90,$X$2-1+$P$8))))</f>
        <v>0</v>
      </c>
      <c r="AM76" s="5">
        <f ca="1">IF(AM$4="",0,SUMPRODUCT(INDIRECT(ADDRESS($B36,$X$2)&amp;":"&amp;ADDRESS($B36,$X$2-1+AM$8)),INDIRECT(ADDRESS($B$11,$X$2)&amp;":"&amp;ADDRESS($B$11,$X$2-1+AM$8)),INDIRECT("rP!"&amp;ADDRESS(Prcsses!$B90,$X$2+$P$8-AM$8)&amp;":"&amp;ADDRESS(Prcsses!$B90,$X$2-1+$P$8))))</f>
        <v>0</v>
      </c>
      <c r="AN76" s="5">
        <f ca="1">IF(AN$4="",0,SUMPRODUCT(INDIRECT(ADDRESS($B36,$X$2)&amp;":"&amp;ADDRESS($B36,$X$2-1+AN$8)),INDIRECT(ADDRESS($B$11,$X$2)&amp;":"&amp;ADDRESS($B$11,$X$2-1+AN$8)),INDIRECT("rP!"&amp;ADDRESS(Prcsses!$B90,$X$2+$P$8-AN$8)&amp;":"&amp;ADDRESS(Prcsses!$B90,$X$2-1+$P$8))))</f>
        <v>0</v>
      </c>
      <c r="AO76" s="5">
        <f ca="1">IF(AO$4="",0,SUMPRODUCT(INDIRECT(ADDRESS($B36,$X$2)&amp;":"&amp;ADDRESS($B36,$X$2-1+AO$8)),INDIRECT(ADDRESS($B$11,$X$2)&amp;":"&amp;ADDRESS($B$11,$X$2-1+AO$8)),INDIRECT("rP!"&amp;ADDRESS(Prcsses!$B90,$X$2+$P$8-AO$8)&amp;":"&amp;ADDRESS(Prcsses!$B90,$X$2-1+$P$8))))</f>
        <v>0</v>
      </c>
      <c r="AP76" s="5">
        <f ca="1">IF(AP$4="",0,SUMPRODUCT(INDIRECT(ADDRESS($B36,$X$2)&amp;":"&amp;ADDRESS($B36,$X$2-1+AP$8)),INDIRECT(ADDRESS($B$11,$X$2)&amp;":"&amp;ADDRESS($B$11,$X$2-1+AP$8)),INDIRECT("rP!"&amp;ADDRESS(Prcsses!$B90,$X$2+$P$8-AP$8)&amp;":"&amp;ADDRESS(Prcsses!$B90,$X$2-1+$P$8))))</f>
        <v>0</v>
      </c>
      <c r="AQ76" s="5">
        <f ca="1">IF(AQ$4="",0,SUMPRODUCT(INDIRECT(ADDRESS($B36,$X$2)&amp;":"&amp;ADDRESS($B36,$X$2-1+AQ$8)),INDIRECT(ADDRESS($B$11,$X$2)&amp;":"&amp;ADDRESS($B$11,$X$2-1+AQ$8)),INDIRECT("rP!"&amp;ADDRESS(Prcsses!$B90,$X$2+$P$8-AQ$8)&amp;":"&amp;ADDRESS(Prcsses!$B90,$X$2-1+$P$8))))</f>
        <v>0</v>
      </c>
      <c r="AR76" s="5">
        <f ca="1">IF(AR$4="",0,SUMPRODUCT(INDIRECT(ADDRESS($B36,$X$2)&amp;":"&amp;ADDRESS($B36,$X$2-1+AR$8)),INDIRECT(ADDRESS($B$11,$X$2)&amp;":"&amp;ADDRESS($B$11,$X$2-1+AR$8)),INDIRECT("rP!"&amp;ADDRESS(Prcsses!$B90,$X$2+$P$8-AR$8)&amp;":"&amp;ADDRESS(Prcsses!$B90,$X$2-1+$P$8))))</f>
        <v>0</v>
      </c>
      <c r="AS76" s="5">
        <f ca="1">IF(AS$4="",0,SUMPRODUCT(INDIRECT(ADDRESS($B36,$X$2)&amp;":"&amp;ADDRESS($B36,$X$2-1+AS$8)),INDIRECT(ADDRESS($B$11,$X$2)&amp;":"&amp;ADDRESS($B$11,$X$2-1+AS$8)),INDIRECT("rP!"&amp;ADDRESS(Prcsses!$B90,$X$2+$P$8-AS$8)&amp;":"&amp;ADDRESS(Prcsses!$B90,$X$2-1+$P$8))))</f>
        <v>0</v>
      </c>
      <c r="AT76" s="5">
        <f ca="1">IF(AT$4="",0,SUMPRODUCT(INDIRECT(ADDRESS($B36,$X$2)&amp;":"&amp;ADDRESS($B36,$X$2-1+AT$8)),INDIRECT(ADDRESS($B$11,$X$2)&amp;":"&amp;ADDRESS($B$11,$X$2-1+AT$8)),INDIRECT("rP!"&amp;ADDRESS(Prcsses!$B90,$X$2+$P$8-AT$8)&amp;":"&amp;ADDRESS(Prcsses!$B90,$X$2-1+$P$8))))</f>
        <v>0</v>
      </c>
      <c r="AU76" s="5">
        <f ca="1">IF(AU$4="",0,SUMPRODUCT(INDIRECT(ADDRESS($B36,$X$2)&amp;":"&amp;ADDRESS($B36,$X$2-1+AU$8)),INDIRECT(ADDRESS($B$11,$X$2)&amp;":"&amp;ADDRESS($B$11,$X$2-1+AU$8)),INDIRECT("rP!"&amp;ADDRESS(Prcsses!$B90,$X$2+$P$8-AU$8)&amp;":"&amp;ADDRESS(Prcsses!$B90,$X$2-1+$P$8))))</f>
        <v>0</v>
      </c>
      <c r="AV76" s="5">
        <f ca="1">IF(AV$4="",0,SUMPRODUCT(INDIRECT(ADDRESS($B36,$X$2)&amp;":"&amp;ADDRESS($B36,$X$2-1+AV$8)),INDIRECT(ADDRESS($B$11,$X$2)&amp;":"&amp;ADDRESS($B$11,$X$2-1+AV$8)),INDIRECT("rP!"&amp;ADDRESS(Prcsses!$B90,$X$2+$P$8-AV$8)&amp;":"&amp;ADDRESS(Prcsses!$B90,$X$2-1+$P$8))))</f>
        <v>0</v>
      </c>
      <c r="AW76" s="5">
        <f ca="1">IF(AW$4="",0,SUMPRODUCT(INDIRECT(ADDRESS($B36,$X$2)&amp;":"&amp;ADDRESS($B36,$X$2-1+AW$8)),INDIRECT(ADDRESS($B$11,$X$2)&amp;":"&amp;ADDRESS($B$11,$X$2-1+AW$8)),INDIRECT("rP!"&amp;ADDRESS(Prcsses!$B90,$X$2+$P$8-AW$8)&amp;":"&amp;ADDRESS(Prcsses!$B90,$X$2-1+$P$8))))</f>
        <v>0</v>
      </c>
      <c r="AX76" s="5">
        <f ca="1">IF(AX$4="",0,SUMPRODUCT(INDIRECT(ADDRESS($B36,$X$2)&amp;":"&amp;ADDRESS($B36,$X$2-1+AX$8)),INDIRECT(ADDRESS($B$11,$X$2)&amp;":"&amp;ADDRESS($B$11,$X$2-1+AX$8)),INDIRECT("rP!"&amp;ADDRESS(Prcsses!$B90,$X$2+$P$8-AX$8)&amp;":"&amp;ADDRESS(Prcsses!$B90,$X$2-1+$P$8))))</f>
        <v>0</v>
      </c>
      <c r="AY76" s="5">
        <f ca="1">IF(AY$4="",0,SUMPRODUCT(INDIRECT(ADDRESS($B36,$X$2)&amp;":"&amp;ADDRESS($B36,$X$2-1+AY$8)),INDIRECT(ADDRESS($B$11,$X$2)&amp;":"&amp;ADDRESS($B$11,$X$2-1+AY$8)),INDIRECT("rP!"&amp;ADDRESS(Prcsses!$B90,$X$2+$P$8-AY$8)&amp;":"&amp;ADDRESS(Prcsses!$B90,$X$2-1+$P$8))))</f>
        <v>0</v>
      </c>
      <c r="AZ76" s="5">
        <f ca="1">IF(AZ$4="",0,SUMPRODUCT(INDIRECT(ADDRESS($B36,$X$2)&amp;":"&amp;ADDRESS($B36,$X$2-1+AZ$8)),INDIRECT(ADDRESS($B$11,$X$2)&amp;":"&amp;ADDRESS($B$11,$X$2-1+AZ$8)),INDIRECT("rP!"&amp;ADDRESS(Prcsses!$B90,$X$2+$P$8-AZ$8)&amp;":"&amp;ADDRESS(Prcsses!$B90,$X$2-1+$P$8))))</f>
        <v>0</v>
      </c>
      <c r="BA76" s="5">
        <f ca="1">IF(BA$4="",0,SUMPRODUCT(INDIRECT(ADDRESS($B36,$X$2)&amp;":"&amp;ADDRESS($B36,$X$2-1+BA$8)),INDIRECT(ADDRESS($B$11,$X$2)&amp;":"&amp;ADDRESS($B$11,$X$2-1+BA$8)),INDIRECT("rP!"&amp;ADDRESS(Prcsses!$B90,$X$2+$P$8-BA$8)&amp;":"&amp;ADDRESS(Prcsses!$B90,$X$2-1+$P$8))))</f>
        <v>0</v>
      </c>
      <c r="BB76" s="5">
        <f ca="1">IF(BB$4="",0,SUMPRODUCT(INDIRECT(ADDRESS($B36,$X$2)&amp;":"&amp;ADDRESS($B36,$X$2-1+BB$8)),INDIRECT(ADDRESS($B$11,$X$2)&amp;":"&amp;ADDRESS($B$11,$X$2-1+BB$8)),INDIRECT("rP!"&amp;ADDRESS(Prcsses!$B90,$X$2+$P$8-BB$8)&amp;":"&amp;ADDRESS(Prcsses!$B90,$X$2-1+$P$8))))</f>
        <v>0</v>
      </c>
      <c r="BC76" s="5">
        <f ca="1">IF(BC$4="",0,SUMPRODUCT(INDIRECT(ADDRESS($B36,$X$2)&amp;":"&amp;ADDRESS($B36,$X$2-1+BC$8)),INDIRECT(ADDRESS($B$11,$X$2)&amp;":"&amp;ADDRESS($B$11,$X$2-1+BC$8)),INDIRECT("rP!"&amp;ADDRESS(Prcsses!$B90,$X$2+$P$8-BC$8)&amp;":"&amp;ADDRESS(Prcsses!$B90,$X$2-1+$P$8))))</f>
        <v>0</v>
      </c>
      <c r="BD76" s="5">
        <f ca="1">IF(BD$4="",0,SUMPRODUCT(INDIRECT(ADDRESS($B36,$X$2)&amp;":"&amp;ADDRESS($B36,$X$2-1+BD$8)),INDIRECT(ADDRESS($B$11,$X$2)&amp;":"&amp;ADDRESS($B$11,$X$2-1+BD$8)),INDIRECT("rP!"&amp;ADDRESS(Prcsses!$B90,$X$2+$P$8-BD$8)&amp;":"&amp;ADDRESS(Prcsses!$B90,$X$2-1+$P$8))))</f>
        <v>0</v>
      </c>
      <c r="BE76" s="5">
        <f ca="1">IF(BE$4="",0,SUMPRODUCT(INDIRECT(ADDRESS($B36,$X$2)&amp;":"&amp;ADDRESS($B36,$X$2-1+BE$8)),INDIRECT(ADDRESS($B$11,$X$2)&amp;":"&amp;ADDRESS($B$11,$X$2-1+BE$8)),INDIRECT("rP!"&amp;ADDRESS(Prcsses!$B90,$X$2+$P$8-BE$8)&amp;":"&amp;ADDRESS(Prcsses!$B90,$X$2-1+$P$8))))</f>
        <v>0</v>
      </c>
      <c r="BF76" s="5">
        <f ca="1">IF(BF$4="",0,SUMPRODUCT(INDIRECT(ADDRESS($B36,$X$2)&amp;":"&amp;ADDRESS($B36,$X$2-1+BF$8)),INDIRECT(ADDRESS($B$11,$X$2)&amp;":"&amp;ADDRESS($B$11,$X$2-1+BF$8)),INDIRECT("rP!"&amp;ADDRESS(Prcsses!$B90,$X$2+$P$8-BF$8)&amp;":"&amp;ADDRESS(Prcsses!$B90,$X$2-1+$P$8))))</f>
        <v>0</v>
      </c>
      <c r="BG76" s="5">
        <f ca="1">IF(BG$4="",0,SUMPRODUCT(INDIRECT(ADDRESS($B36,$X$2)&amp;":"&amp;ADDRESS($B36,$X$2-1+BG$8)),INDIRECT(ADDRESS($B$11,$X$2)&amp;":"&amp;ADDRESS($B$11,$X$2-1+BG$8)),INDIRECT("rP!"&amp;ADDRESS(Prcsses!$B90,$X$2+$P$8-BG$8)&amp;":"&amp;ADDRESS(Prcsses!$B90,$X$2-1+$P$8))))</f>
        <v>0</v>
      </c>
      <c r="BH76" s="5">
        <f ca="1">IF(BH$4="",0,SUMPRODUCT(INDIRECT(ADDRESS($B36,$X$2)&amp;":"&amp;ADDRESS($B36,$X$2-1+BH$8)),INDIRECT(ADDRESS($B$11,$X$2)&amp;":"&amp;ADDRESS($B$11,$X$2-1+BH$8)),INDIRECT("rP!"&amp;ADDRESS(Prcsses!$B90,$X$2+$P$8-BH$8)&amp;":"&amp;ADDRESS(Prcsses!$B90,$X$2-1+$P$8))))</f>
        <v>0</v>
      </c>
      <c r="BI76" s="5">
        <f ca="1">IF(BI$4="",0,SUMPRODUCT(INDIRECT(ADDRESS($B36,$X$2)&amp;":"&amp;ADDRESS($B36,$X$2-1+BI$8)),INDIRECT(ADDRESS($B$11,$X$2)&amp;":"&amp;ADDRESS($B$11,$X$2-1+BI$8)),INDIRECT("rP!"&amp;ADDRESS(Prcsses!$B90,$X$2+$P$8-BI$8)&amp;":"&amp;ADDRESS(Prcsses!$B90,$X$2-1+$P$8))))</f>
        <v>0</v>
      </c>
      <c r="BJ76" s="5">
        <f ca="1">IF(BJ$4="",0,SUMPRODUCT(INDIRECT(ADDRESS($B36,$X$2)&amp;":"&amp;ADDRESS($B36,$X$2-1+BJ$8)),INDIRECT(ADDRESS($B$11,$X$2)&amp;":"&amp;ADDRESS($B$11,$X$2-1+BJ$8)),INDIRECT("rP!"&amp;ADDRESS(Prcsses!$B90,$X$2+$P$8-BJ$8)&amp;":"&amp;ADDRESS(Prcsses!$B90,$X$2-1+$P$8))))</f>
        <v>0</v>
      </c>
      <c r="BK76" s="5">
        <f ca="1">IF(BK$4="",0,SUMPRODUCT(INDIRECT(ADDRESS($B36,$X$2)&amp;":"&amp;ADDRESS($B36,$X$2-1+BK$8)),INDIRECT(ADDRESS($B$11,$X$2)&amp;":"&amp;ADDRESS($B$11,$X$2-1+BK$8)),INDIRECT("rP!"&amp;ADDRESS(Prcsses!$B90,$X$2+$P$8-BK$8)&amp;":"&amp;ADDRESS(Prcsses!$B90,$X$2-1+$P$8))))</f>
        <v>0</v>
      </c>
      <c r="BL76" s="5">
        <f ca="1">IF(BL$4="",0,SUMPRODUCT(INDIRECT(ADDRESS($B36,$X$2)&amp;":"&amp;ADDRESS($B36,$X$2-1+BL$8)),INDIRECT(ADDRESS($B$11,$X$2)&amp;":"&amp;ADDRESS($B$11,$X$2-1+BL$8)),INDIRECT("rP!"&amp;ADDRESS(Prcsses!$B90,$X$2+$P$8-BL$8)&amp;":"&amp;ADDRESS(Prcsses!$B90,$X$2-1+$P$8))))</f>
        <v>0</v>
      </c>
      <c r="BM76" s="5">
        <f ca="1">IF(BM$4="",0,SUMPRODUCT(INDIRECT(ADDRESS($B36,$X$2)&amp;":"&amp;ADDRESS($B36,$X$2-1+BM$8)),INDIRECT(ADDRESS($B$11,$X$2)&amp;":"&amp;ADDRESS($B$11,$X$2-1+BM$8)),INDIRECT("rP!"&amp;ADDRESS(Prcsses!$B90,$X$2+$P$8-BM$8)&amp;":"&amp;ADDRESS(Prcsses!$B90,$X$2-1+$P$8))))</f>
        <v>0</v>
      </c>
      <c r="BN76" s="5">
        <f ca="1">IF(BN$4="",0,SUMPRODUCT(INDIRECT(ADDRESS($B36,$X$2)&amp;":"&amp;ADDRESS($B36,$X$2-1+BN$8)),INDIRECT(ADDRESS($B$11,$X$2)&amp;":"&amp;ADDRESS($B$11,$X$2-1+BN$8)),INDIRECT("rP!"&amp;ADDRESS(Prcsses!$B90,$X$2+$P$8-BN$8)&amp;":"&amp;ADDRESS(Prcsses!$B90,$X$2-1+$P$8))))</f>
        <v>0</v>
      </c>
      <c r="BO76" s="5">
        <f ca="1">IF(BO$4="",0,SUMPRODUCT(INDIRECT(ADDRESS($B36,$X$2)&amp;":"&amp;ADDRESS($B36,$X$2-1+BO$8)),INDIRECT(ADDRESS($B$11,$X$2)&amp;":"&amp;ADDRESS($B$11,$X$2-1+BO$8)),INDIRECT("rP!"&amp;ADDRESS(Prcsses!$B90,$X$2+$P$8-BO$8)&amp;":"&amp;ADDRESS(Prcsses!$B90,$X$2-1+$P$8))))</f>
        <v>0</v>
      </c>
      <c r="BP76" s="5">
        <f ca="1">IF(BP$4="",0,SUMPRODUCT(INDIRECT(ADDRESS($B36,$X$2)&amp;":"&amp;ADDRESS($B36,$X$2-1+BP$8)),INDIRECT(ADDRESS($B$11,$X$2)&amp;":"&amp;ADDRESS($B$11,$X$2-1+BP$8)),INDIRECT("rP!"&amp;ADDRESS(Prcsses!$B90,$X$2+$P$8-BP$8)&amp;":"&amp;ADDRESS(Prcsses!$B90,$X$2-1+$P$8))))</f>
        <v>0</v>
      </c>
      <c r="BQ76" s="5">
        <f ca="1">IF(BQ$4="",0,SUMPRODUCT(INDIRECT(ADDRESS($B36,$X$2)&amp;":"&amp;ADDRESS($B36,$X$2-1+BQ$8)),INDIRECT(ADDRESS($B$11,$X$2)&amp;":"&amp;ADDRESS($B$11,$X$2-1+BQ$8)),INDIRECT("rP!"&amp;ADDRESS(Prcsses!$B90,$X$2+$P$8-BQ$8)&amp;":"&amp;ADDRESS(Prcsses!$B90,$X$2-1+$P$8))))</f>
        <v>0</v>
      </c>
      <c r="BR76" s="5">
        <f ca="1">IF(BR$4="",0,SUMPRODUCT(INDIRECT(ADDRESS($B36,$X$2)&amp;":"&amp;ADDRESS($B36,$X$2-1+BR$8)),INDIRECT(ADDRESS($B$11,$X$2)&amp;":"&amp;ADDRESS($B$11,$X$2-1+BR$8)),INDIRECT("rP!"&amp;ADDRESS(Prcsses!$B90,$X$2+$P$8-BR$8)&amp;":"&amp;ADDRESS(Prcsses!$B90,$X$2-1+$P$8))))</f>
        <v>0</v>
      </c>
      <c r="BS76" s="5">
        <f ca="1">IF(BS$4="",0,SUMPRODUCT(INDIRECT(ADDRESS($B36,$X$2)&amp;":"&amp;ADDRESS($B36,$X$2-1+BS$8)),INDIRECT(ADDRESS($B$11,$X$2)&amp;":"&amp;ADDRESS($B$11,$X$2-1+BS$8)),INDIRECT("rP!"&amp;ADDRESS(Prcsses!$B90,$X$2+$P$8-BS$8)&amp;":"&amp;ADDRESS(Prcsses!$B90,$X$2-1+$P$8))))</f>
        <v>0</v>
      </c>
      <c r="BT76" s="5">
        <f ca="1">IF(BT$4="",0,SUMPRODUCT(INDIRECT(ADDRESS($B36,$X$2)&amp;":"&amp;ADDRESS($B36,$X$2-1+BT$8)),INDIRECT(ADDRESS($B$11,$X$2)&amp;":"&amp;ADDRESS($B$11,$X$2-1+BT$8)),INDIRECT("rP!"&amp;ADDRESS(Prcsses!$B90,$X$2+$P$8-BT$8)&amp;":"&amp;ADDRESS(Prcsses!$B90,$X$2-1+$P$8))))</f>
        <v>0</v>
      </c>
      <c r="BU76" s="5">
        <f ca="1">IF(BU$4="",0,SUMPRODUCT(INDIRECT(ADDRESS($B36,$X$2)&amp;":"&amp;ADDRESS($B36,$X$2-1+BU$8)),INDIRECT(ADDRESS($B$11,$X$2)&amp;":"&amp;ADDRESS($B$11,$X$2-1+BU$8)),INDIRECT("rP!"&amp;ADDRESS(Prcsses!$B90,$X$2+$P$8-BU$8)&amp;":"&amp;ADDRESS(Prcsses!$B90,$X$2-1+$P$8))))</f>
        <v>0</v>
      </c>
      <c r="BV76" s="5">
        <f ca="1">IF(BV$4="",0,SUMPRODUCT(INDIRECT(ADDRESS($B36,$X$2)&amp;":"&amp;ADDRESS($B36,$X$2-1+BV$8)),INDIRECT(ADDRESS($B$11,$X$2)&amp;":"&amp;ADDRESS($B$11,$X$2-1+BV$8)),INDIRECT("rP!"&amp;ADDRESS(Prcsses!$B90,$X$2+$P$8-BV$8)&amp;":"&amp;ADDRESS(Prcsses!$B90,$X$2-1+$P$8))))</f>
        <v>0</v>
      </c>
      <c r="BW76" s="5">
        <f ca="1">IF(BW$4="",0,SUMPRODUCT(INDIRECT(ADDRESS($B36,$X$2)&amp;":"&amp;ADDRESS($B36,$X$2-1+BW$8)),INDIRECT(ADDRESS($B$11,$X$2)&amp;":"&amp;ADDRESS($B$11,$X$2-1+BW$8)),INDIRECT("rP!"&amp;ADDRESS(Prcsses!$B90,$X$2+$P$8-BW$8)&amp;":"&amp;ADDRESS(Prcsses!$B90,$X$2-1+$P$8))))</f>
        <v>0</v>
      </c>
      <c r="BX76" s="5">
        <f ca="1">IF(BX$4="",0,SUMPRODUCT(INDIRECT(ADDRESS($B36,$X$2)&amp;":"&amp;ADDRESS($B36,$X$2-1+BX$8)),INDIRECT(ADDRESS($B$11,$X$2)&amp;":"&amp;ADDRESS($B$11,$X$2-1+BX$8)),INDIRECT("rP!"&amp;ADDRESS(Prcsses!$B90,$X$2+$P$8-BX$8)&amp;":"&amp;ADDRESS(Prcsses!$B90,$X$2-1+$P$8))))</f>
        <v>0</v>
      </c>
      <c r="BY76" s="5">
        <f ca="1">IF(BY$4="",0,SUMPRODUCT(INDIRECT(ADDRESS($B36,$X$2)&amp;":"&amp;ADDRESS($B36,$X$2-1+BY$8)),INDIRECT(ADDRESS($B$11,$X$2)&amp;":"&amp;ADDRESS($B$11,$X$2-1+BY$8)),INDIRECT("rP!"&amp;ADDRESS(Prcsses!$B90,$X$2+$P$8-BY$8)&amp;":"&amp;ADDRESS(Prcsses!$B90,$X$2-1+$P$8))))</f>
        <v>0</v>
      </c>
      <c r="BZ76" s="5">
        <f ca="1">IF(BZ$4="",0,SUMPRODUCT(INDIRECT(ADDRESS($B36,$X$2)&amp;":"&amp;ADDRESS($B36,$X$2-1+BZ$8)),INDIRECT(ADDRESS($B$11,$X$2)&amp;":"&amp;ADDRESS($B$11,$X$2-1+BZ$8)),INDIRECT("rP!"&amp;ADDRESS(Prcsses!$B90,$X$2+$P$8-BZ$8)&amp;":"&amp;ADDRESS(Prcsses!$B90,$X$2-1+$P$8))))</f>
        <v>0</v>
      </c>
      <c r="CA76" s="5">
        <f ca="1">IF(CA$4="",0,SUMPRODUCT(INDIRECT(ADDRESS($B36,$X$2)&amp;":"&amp;ADDRESS($B36,$X$2-1+CA$8)),INDIRECT(ADDRESS($B$11,$X$2)&amp;":"&amp;ADDRESS($B$11,$X$2-1+CA$8)),INDIRECT("rP!"&amp;ADDRESS(Prcsses!$B90,$X$2+$P$8-CA$8)&amp;":"&amp;ADDRESS(Prcsses!$B90,$X$2-1+$P$8))))</f>
        <v>0</v>
      </c>
      <c r="CB76" s="5">
        <f ca="1">IF(CB$4="",0,SUMPRODUCT(INDIRECT(ADDRESS($B36,$X$2)&amp;":"&amp;ADDRESS($B36,$X$2-1+CB$8)),INDIRECT(ADDRESS($B$11,$X$2)&amp;":"&amp;ADDRESS($B$11,$X$2-1+CB$8)),INDIRECT("rP!"&amp;ADDRESS(Prcsses!$B90,$X$2+$P$8-CB$8)&amp;":"&amp;ADDRESS(Prcsses!$B90,$X$2-1+$P$8))))</f>
        <v>0</v>
      </c>
      <c r="CC76" s="5">
        <f ca="1">IF(CC$4="",0,SUMPRODUCT(INDIRECT(ADDRESS($B36,$X$2)&amp;":"&amp;ADDRESS($B36,$X$2-1+CC$8)),INDIRECT(ADDRESS($B$11,$X$2)&amp;":"&amp;ADDRESS($B$11,$X$2-1+CC$8)),INDIRECT("rP!"&amp;ADDRESS(Prcsses!$B90,$X$2+$P$8-CC$8)&amp;":"&amp;ADDRESS(Prcsses!$B90,$X$2-1+$P$8))))</f>
        <v>0</v>
      </c>
      <c r="CD76" s="5">
        <f ca="1">IF(CD$4="",0,SUMPRODUCT(INDIRECT(ADDRESS($B36,$X$2)&amp;":"&amp;ADDRESS($B36,$X$2-1+CD$8)),INDIRECT(ADDRESS($B$11,$X$2)&amp;":"&amp;ADDRESS($B$11,$X$2-1+CD$8)),INDIRECT("rP!"&amp;ADDRESS(Prcsses!$B90,$X$2+$P$8-CD$8)&amp;":"&amp;ADDRESS(Prcsses!$B90,$X$2-1+$P$8))))</f>
        <v>0</v>
      </c>
      <c r="CE76" s="5">
        <f ca="1">IF(CE$4="",0,SUMPRODUCT(INDIRECT(ADDRESS($B36,$X$2)&amp;":"&amp;ADDRESS($B36,$X$2-1+CE$8)),INDIRECT(ADDRESS($B$11,$X$2)&amp;":"&amp;ADDRESS($B$11,$X$2-1+CE$8)),INDIRECT("rP!"&amp;ADDRESS(Prcsses!$B90,$X$2+$P$8-CE$8)&amp;":"&amp;ADDRESS(Prcsses!$B90,$X$2-1+$P$8))))</f>
        <v>0</v>
      </c>
      <c r="CF76" s="5">
        <f ca="1">IF(CF$4="",0,SUMPRODUCT(INDIRECT(ADDRESS($B36,$X$2)&amp;":"&amp;ADDRESS($B36,$X$2-1+CF$8)),INDIRECT(ADDRESS($B$11,$X$2)&amp;":"&amp;ADDRESS($B$11,$X$2-1+CF$8)),INDIRECT("rP!"&amp;ADDRESS(Prcsses!$B90,$X$2+$P$8-CF$8)&amp;":"&amp;ADDRESS(Prcsses!$B90,$X$2-1+$P$8))))</f>
        <v>0</v>
      </c>
    </row>
    <row r="77" spans="2:84" x14ac:dyDescent="0.3">
      <c r="B77" s="13">
        <f>ROW()</f>
        <v>77</v>
      </c>
      <c r="H77" s="1" t="str">
        <f t="shared" si="95"/>
        <v>Оплата капитальных затрат</v>
      </c>
      <c r="I77" s="1" t="str">
        <f>$I$72</f>
        <v>Стартовые капитальные затраты</v>
      </c>
      <c r="J77" s="1" t="str">
        <f>Prcsses!I83</f>
        <v>Земельный участок</v>
      </c>
      <c r="M77" s="53" t="s">
        <v>18</v>
      </c>
      <c r="U77" s="5">
        <f t="shared" ca="1" si="96"/>
        <v>10000000</v>
      </c>
      <c r="X77" s="5">
        <f ca="1">IF(X$4="",0,SUMPRODUCT(INDIRECT(ADDRESS($B37,$X$2)&amp;":"&amp;ADDRESS($B37,$X$2-1+X$8)),INDIRECT(ADDRESS($B$11,$X$2)&amp;":"&amp;ADDRESS($B$11,$X$2-1+X$8)),INDIRECT("rP!"&amp;ADDRESS(Prcsses!$B91,$X$2+$P$8-X$8)&amp;":"&amp;ADDRESS(Prcsses!$B91,$X$2-1+$P$8))))</f>
        <v>10000000</v>
      </c>
      <c r="Y77" s="5">
        <f ca="1">IF(Y$4="",0,SUMPRODUCT(INDIRECT(ADDRESS($B37,$X$2)&amp;":"&amp;ADDRESS($B37,$X$2-1+Y$8)),INDIRECT(ADDRESS($B$11,$X$2)&amp;":"&amp;ADDRESS($B$11,$X$2-1+Y$8)),INDIRECT("rP!"&amp;ADDRESS(Prcsses!$B91,$X$2+$P$8-Y$8)&amp;":"&amp;ADDRESS(Prcsses!$B91,$X$2-1+$P$8))))</f>
        <v>0</v>
      </c>
      <c r="Z77" s="5">
        <f ca="1">IF(Z$4="",0,SUMPRODUCT(INDIRECT(ADDRESS($B37,$X$2)&amp;":"&amp;ADDRESS($B37,$X$2-1+Z$8)),INDIRECT(ADDRESS($B$11,$X$2)&amp;":"&amp;ADDRESS($B$11,$X$2-1+Z$8)),INDIRECT("rP!"&amp;ADDRESS(Prcsses!$B91,$X$2+$P$8-Z$8)&amp;":"&amp;ADDRESS(Prcsses!$B91,$X$2-1+$P$8))))</f>
        <v>0</v>
      </c>
      <c r="AA77" s="5">
        <f ca="1">IF(AA$4="",0,SUMPRODUCT(INDIRECT(ADDRESS($B37,$X$2)&amp;":"&amp;ADDRESS($B37,$X$2-1+AA$8)),INDIRECT(ADDRESS($B$11,$X$2)&amp;":"&amp;ADDRESS($B$11,$X$2-1+AA$8)),INDIRECT("rP!"&amp;ADDRESS(Prcsses!$B91,$X$2+$P$8-AA$8)&amp;":"&amp;ADDRESS(Prcsses!$B91,$X$2-1+$P$8))))</f>
        <v>0</v>
      </c>
      <c r="AB77" s="5">
        <f ca="1">IF(AB$4="",0,SUMPRODUCT(INDIRECT(ADDRESS($B37,$X$2)&amp;":"&amp;ADDRESS($B37,$X$2-1+AB$8)),INDIRECT(ADDRESS($B$11,$X$2)&amp;":"&amp;ADDRESS($B$11,$X$2-1+AB$8)),INDIRECT("rP!"&amp;ADDRESS(Prcsses!$B91,$X$2+$P$8-AB$8)&amp;":"&amp;ADDRESS(Prcsses!$B91,$X$2-1+$P$8))))</f>
        <v>0</v>
      </c>
      <c r="AC77" s="5">
        <f ca="1">IF(AC$4="",0,SUMPRODUCT(INDIRECT(ADDRESS($B37,$X$2)&amp;":"&amp;ADDRESS($B37,$X$2-1+AC$8)),INDIRECT(ADDRESS($B$11,$X$2)&amp;":"&amp;ADDRESS($B$11,$X$2-1+AC$8)),INDIRECT("rP!"&amp;ADDRESS(Prcsses!$B91,$X$2+$P$8-AC$8)&amp;":"&amp;ADDRESS(Prcsses!$B91,$X$2-1+$P$8))))</f>
        <v>0</v>
      </c>
      <c r="AD77" s="5">
        <f ca="1">IF(AD$4="",0,SUMPRODUCT(INDIRECT(ADDRESS($B37,$X$2)&amp;":"&amp;ADDRESS($B37,$X$2-1+AD$8)),INDIRECT(ADDRESS($B$11,$X$2)&amp;":"&amp;ADDRESS($B$11,$X$2-1+AD$8)),INDIRECT("rP!"&amp;ADDRESS(Prcsses!$B91,$X$2+$P$8-AD$8)&amp;":"&amp;ADDRESS(Prcsses!$B91,$X$2-1+$P$8))))</f>
        <v>0</v>
      </c>
      <c r="AE77" s="5">
        <f ca="1">IF(AE$4="",0,SUMPRODUCT(INDIRECT(ADDRESS($B37,$X$2)&amp;":"&amp;ADDRESS($B37,$X$2-1+AE$8)),INDIRECT(ADDRESS($B$11,$X$2)&amp;":"&amp;ADDRESS($B$11,$X$2-1+AE$8)),INDIRECT("rP!"&amp;ADDRESS(Prcsses!$B91,$X$2+$P$8-AE$8)&amp;":"&amp;ADDRESS(Prcsses!$B91,$X$2-1+$P$8))))</f>
        <v>0</v>
      </c>
      <c r="AF77" s="5">
        <f ca="1">IF(AF$4="",0,SUMPRODUCT(INDIRECT(ADDRESS($B37,$X$2)&amp;":"&amp;ADDRESS($B37,$X$2-1+AF$8)),INDIRECT(ADDRESS($B$11,$X$2)&amp;":"&amp;ADDRESS($B$11,$X$2-1+AF$8)),INDIRECT("rP!"&amp;ADDRESS(Prcsses!$B91,$X$2+$P$8-AF$8)&amp;":"&amp;ADDRESS(Prcsses!$B91,$X$2-1+$P$8))))</f>
        <v>0</v>
      </c>
      <c r="AG77" s="5">
        <f ca="1">IF(AG$4="",0,SUMPRODUCT(INDIRECT(ADDRESS($B37,$X$2)&amp;":"&amp;ADDRESS($B37,$X$2-1+AG$8)),INDIRECT(ADDRESS($B$11,$X$2)&amp;":"&amp;ADDRESS($B$11,$X$2-1+AG$8)),INDIRECT("rP!"&amp;ADDRESS(Prcsses!$B91,$X$2+$P$8-AG$8)&amp;":"&amp;ADDRESS(Prcsses!$B91,$X$2-1+$P$8))))</f>
        <v>0</v>
      </c>
      <c r="AH77" s="5">
        <f ca="1">IF(AH$4="",0,SUMPRODUCT(INDIRECT(ADDRESS($B37,$X$2)&amp;":"&amp;ADDRESS($B37,$X$2-1+AH$8)),INDIRECT(ADDRESS($B$11,$X$2)&amp;":"&amp;ADDRESS($B$11,$X$2-1+AH$8)),INDIRECT("rP!"&amp;ADDRESS(Prcsses!$B91,$X$2+$P$8-AH$8)&amp;":"&amp;ADDRESS(Prcsses!$B91,$X$2-1+$P$8))))</f>
        <v>0</v>
      </c>
      <c r="AI77" s="5">
        <f ca="1">IF(AI$4="",0,SUMPRODUCT(INDIRECT(ADDRESS($B37,$X$2)&amp;":"&amp;ADDRESS($B37,$X$2-1+AI$8)),INDIRECT(ADDRESS($B$11,$X$2)&amp;":"&amp;ADDRESS($B$11,$X$2-1+AI$8)),INDIRECT("rP!"&amp;ADDRESS(Prcsses!$B91,$X$2+$P$8-AI$8)&amp;":"&amp;ADDRESS(Prcsses!$B91,$X$2-1+$P$8))))</f>
        <v>0</v>
      </c>
      <c r="AJ77" s="5">
        <f ca="1">IF(AJ$4="",0,SUMPRODUCT(INDIRECT(ADDRESS($B37,$X$2)&amp;":"&amp;ADDRESS($B37,$X$2-1+AJ$8)),INDIRECT(ADDRESS($B$11,$X$2)&amp;":"&amp;ADDRESS($B$11,$X$2-1+AJ$8)),INDIRECT("rP!"&amp;ADDRESS(Prcsses!$B91,$X$2+$P$8-AJ$8)&amp;":"&amp;ADDRESS(Prcsses!$B91,$X$2-1+$P$8))))</f>
        <v>0</v>
      </c>
      <c r="AK77" s="5">
        <f ca="1">IF(AK$4="",0,SUMPRODUCT(INDIRECT(ADDRESS($B37,$X$2)&amp;":"&amp;ADDRESS($B37,$X$2-1+AK$8)),INDIRECT(ADDRESS($B$11,$X$2)&amp;":"&amp;ADDRESS($B$11,$X$2-1+AK$8)),INDIRECT("rP!"&amp;ADDRESS(Prcsses!$B91,$X$2+$P$8-AK$8)&amp;":"&amp;ADDRESS(Prcsses!$B91,$X$2-1+$P$8))))</f>
        <v>0</v>
      </c>
      <c r="AL77" s="5">
        <f ca="1">IF(AL$4="",0,SUMPRODUCT(INDIRECT(ADDRESS($B37,$X$2)&amp;":"&amp;ADDRESS($B37,$X$2-1+AL$8)),INDIRECT(ADDRESS($B$11,$X$2)&amp;":"&amp;ADDRESS($B$11,$X$2-1+AL$8)),INDIRECT("rP!"&amp;ADDRESS(Prcsses!$B91,$X$2+$P$8-AL$8)&amp;":"&amp;ADDRESS(Prcsses!$B91,$X$2-1+$P$8))))</f>
        <v>0</v>
      </c>
      <c r="AM77" s="5">
        <f ca="1">IF(AM$4="",0,SUMPRODUCT(INDIRECT(ADDRESS($B37,$X$2)&amp;":"&amp;ADDRESS($B37,$X$2-1+AM$8)),INDIRECT(ADDRESS($B$11,$X$2)&amp;":"&amp;ADDRESS($B$11,$X$2-1+AM$8)),INDIRECT("rP!"&amp;ADDRESS(Prcsses!$B91,$X$2+$P$8-AM$8)&amp;":"&amp;ADDRESS(Prcsses!$B91,$X$2-1+$P$8))))</f>
        <v>0</v>
      </c>
      <c r="AN77" s="5">
        <f ca="1">IF(AN$4="",0,SUMPRODUCT(INDIRECT(ADDRESS($B37,$X$2)&amp;":"&amp;ADDRESS($B37,$X$2-1+AN$8)),INDIRECT(ADDRESS($B$11,$X$2)&amp;":"&amp;ADDRESS($B$11,$X$2-1+AN$8)),INDIRECT("rP!"&amp;ADDRESS(Prcsses!$B91,$X$2+$P$8-AN$8)&amp;":"&amp;ADDRESS(Prcsses!$B91,$X$2-1+$P$8))))</f>
        <v>0</v>
      </c>
      <c r="AO77" s="5">
        <f ca="1">IF(AO$4="",0,SUMPRODUCT(INDIRECT(ADDRESS($B37,$X$2)&amp;":"&amp;ADDRESS($B37,$X$2-1+AO$8)),INDIRECT(ADDRESS($B$11,$X$2)&amp;":"&amp;ADDRESS($B$11,$X$2-1+AO$8)),INDIRECT("rP!"&amp;ADDRESS(Prcsses!$B91,$X$2+$P$8-AO$8)&amp;":"&amp;ADDRESS(Prcsses!$B91,$X$2-1+$P$8))))</f>
        <v>0</v>
      </c>
      <c r="AP77" s="5">
        <f ca="1">IF(AP$4="",0,SUMPRODUCT(INDIRECT(ADDRESS($B37,$X$2)&amp;":"&amp;ADDRESS($B37,$X$2-1+AP$8)),INDIRECT(ADDRESS($B$11,$X$2)&amp;":"&amp;ADDRESS($B$11,$X$2-1+AP$8)),INDIRECT("rP!"&amp;ADDRESS(Prcsses!$B91,$X$2+$P$8-AP$8)&amp;":"&amp;ADDRESS(Prcsses!$B91,$X$2-1+$P$8))))</f>
        <v>0</v>
      </c>
      <c r="AQ77" s="5">
        <f ca="1">IF(AQ$4="",0,SUMPRODUCT(INDIRECT(ADDRESS($B37,$X$2)&amp;":"&amp;ADDRESS($B37,$X$2-1+AQ$8)),INDIRECT(ADDRESS($B$11,$X$2)&amp;":"&amp;ADDRESS($B$11,$X$2-1+AQ$8)),INDIRECT("rP!"&amp;ADDRESS(Prcsses!$B91,$X$2+$P$8-AQ$8)&amp;":"&amp;ADDRESS(Prcsses!$B91,$X$2-1+$P$8))))</f>
        <v>0</v>
      </c>
      <c r="AR77" s="5">
        <f ca="1">IF(AR$4="",0,SUMPRODUCT(INDIRECT(ADDRESS($B37,$X$2)&amp;":"&amp;ADDRESS($B37,$X$2-1+AR$8)),INDIRECT(ADDRESS($B$11,$X$2)&amp;":"&amp;ADDRESS($B$11,$X$2-1+AR$8)),INDIRECT("rP!"&amp;ADDRESS(Prcsses!$B91,$X$2+$P$8-AR$8)&amp;":"&amp;ADDRESS(Prcsses!$B91,$X$2-1+$P$8))))</f>
        <v>0</v>
      </c>
      <c r="AS77" s="5">
        <f ca="1">IF(AS$4="",0,SUMPRODUCT(INDIRECT(ADDRESS($B37,$X$2)&amp;":"&amp;ADDRESS($B37,$X$2-1+AS$8)),INDIRECT(ADDRESS($B$11,$X$2)&amp;":"&amp;ADDRESS($B$11,$X$2-1+AS$8)),INDIRECT("rP!"&amp;ADDRESS(Prcsses!$B91,$X$2+$P$8-AS$8)&amp;":"&amp;ADDRESS(Prcsses!$B91,$X$2-1+$P$8))))</f>
        <v>0</v>
      </c>
      <c r="AT77" s="5">
        <f ca="1">IF(AT$4="",0,SUMPRODUCT(INDIRECT(ADDRESS($B37,$X$2)&amp;":"&amp;ADDRESS($B37,$X$2-1+AT$8)),INDIRECT(ADDRESS($B$11,$X$2)&amp;":"&amp;ADDRESS($B$11,$X$2-1+AT$8)),INDIRECT("rP!"&amp;ADDRESS(Prcsses!$B91,$X$2+$P$8-AT$8)&amp;":"&amp;ADDRESS(Prcsses!$B91,$X$2-1+$P$8))))</f>
        <v>0</v>
      </c>
      <c r="AU77" s="5">
        <f ca="1">IF(AU$4="",0,SUMPRODUCT(INDIRECT(ADDRESS($B37,$X$2)&amp;":"&amp;ADDRESS($B37,$X$2-1+AU$8)),INDIRECT(ADDRESS($B$11,$X$2)&amp;":"&amp;ADDRESS($B$11,$X$2-1+AU$8)),INDIRECT("rP!"&amp;ADDRESS(Prcsses!$B91,$X$2+$P$8-AU$8)&amp;":"&amp;ADDRESS(Prcsses!$B91,$X$2-1+$P$8))))</f>
        <v>0</v>
      </c>
      <c r="AV77" s="5">
        <f ca="1">IF(AV$4="",0,SUMPRODUCT(INDIRECT(ADDRESS($B37,$X$2)&amp;":"&amp;ADDRESS($B37,$X$2-1+AV$8)),INDIRECT(ADDRESS($B$11,$X$2)&amp;":"&amp;ADDRESS($B$11,$X$2-1+AV$8)),INDIRECT("rP!"&amp;ADDRESS(Prcsses!$B91,$X$2+$P$8-AV$8)&amp;":"&amp;ADDRESS(Prcsses!$B91,$X$2-1+$P$8))))</f>
        <v>0</v>
      </c>
      <c r="AW77" s="5">
        <f ca="1">IF(AW$4="",0,SUMPRODUCT(INDIRECT(ADDRESS($B37,$X$2)&amp;":"&amp;ADDRESS($B37,$X$2-1+AW$8)),INDIRECT(ADDRESS($B$11,$X$2)&amp;":"&amp;ADDRESS($B$11,$X$2-1+AW$8)),INDIRECT("rP!"&amp;ADDRESS(Prcsses!$B91,$X$2+$P$8-AW$8)&amp;":"&amp;ADDRESS(Prcsses!$B91,$X$2-1+$P$8))))</f>
        <v>0</v>
      </c>
      <c r="AX77" s="5">
        <f ca="1">IF(AX$4="",0,SUMPRODUCT(INDIRECT(ADDRESS($B37,$X$2)&amp;":"&amp;ADDRESS($B37,$X$2-1+AX$8)),INDIRECT(ADDRESS($B$11,$X$2)&amp;":"&amp;ADDRESS($B$11,$X$2-1+AX$8)),INDIRECT("rP!"&amp;ADDRESS(Prcsses!$B91,$X$2+$P$8-AX$8)&amp;":"&amp;ADDRESS(Prcsses!$B91,$X$2-1+$P$8))))</f>
        <v>0</v>
      </c>
      <c r="AY77" s="5">
        <f ca="1">IF(AY$4="",0,SUMPRODUCT(INDIRECT(ADDRESS($B37,$X$2)&amp;":"&amp;ADDRESS($B37,$X$2-1+AY$8)),INDIRECT(ADDRESS($B$11,$X$2)&amp;":"&amp;ADDRESS($B$11,$X$2-1+AY$8)),INDIRECT("rP!"&amp;ADDRESS(Prcsses!$B91,$X$2+$P$8-AY$8)&amp;":"&amp;ADDRESS(Prcsses!$B91,$X$2-1+$P$8))))</f>
        <v>0</v>
      </c>
      <c r="AZ77" s="5">
        <f ca="1">IF(AZ$4="",0,SUMPRODUCT(INDIRECT(ADDRESS($B37,$X$2)&amp;":"&amp;ADDRESS($B37,$X$2-1+AZ$8)),INDIRECT(ADDRESS($B$11,$X$2)&amp;":"&amp;ADDRESS($B$11,$X$2-1+AZ$8)),INDIRECT("rP!"&amp;ADDRESS(Prcsses!$B91,$X$2+$P$8-AZ$8)&amp;":"&amp;ADDRESS(Prcsses!$B91,$X$2-1+$P$8))))</f>
        <v>0</v>
      </c>
      <c r="BA77" s="5">
        <f ca="1">IF(BA$4="",0,SUMPRODUCT(INDIRECT(ADDRESS($B37,$X$2)&amp;":"&amp;ADDRESS($B37,$X$2-1+BA$8)),INDIRECT(ADDRESS($B$11,$X$2)&amp;":"&amp;ADDRESS($B$11,$X$2-1+BA$8)),INDIRECT("rP!"&amp;ADDRESS(Prcsses!$B91,$X$2+$P$8-BA$8)&amp;":"&amp;ADDRESS(Prcsses!$B91,$X$2-1+$P$8))))</f>
        <v>0</v>
      </c>
      <c r="BB77" s="5">
        <f ca="1">IF(BB$4="",0,SUMPRODUCT(INDIRECT(ADDRESS($B37,$X$2)&amp;":"&amp;ADDRESS($B37,$X$2-1+BB$8)),INDIRECT(ADDRESS($B$11,$X$2)&amp;":"&amp;ADDRESS($B$11,$X$2-1+BB$8)),INDIRECT("rP!"&amp;ADDRESS(Prcsses!$B91,$X$2+$P$8-BB$8)&amp;":"&amp;ADDRESS(Prcsses!$B91,$X$2-1+$P$8))))</f>
        <v>0</v>
      </c>
      <c r="BC77" s="5">
        <f ca="1">IF(BC$4="",0,SUMPRODUCT(INDIRECT(ADDRESS($B37,$X$2)&amp;":"&amp;ADDRESS($B37,$X$2-1+BC$8)),INDIRECT(ADDRESS($B$11,$X$2)&amp;":"&amp;ADDRESS($B$11,$X$2-1+BC$8)),INDIRECT("rP!"&amp;ADDRESS(Prcsses!$B91,$X$2+$P$8-BC$8)&amp;":"&amp;ADDRESS(Prcsses!$B91,$X$2-1+$P$8))))</f>
        <v>0</v>
      </c>
      <c r="BD77" s="5">
        <f ca="1">IF(BD$4="",0,SUMPRODUCT(INDIRECT(ADDRESS($B37,$X$2)&amp;":"&amp;ADDRESS($B37,$X$2-1+BD$8)),INDIRECT(ADDRESS($B$11,$X$2)&amp;":"&amp;ADDRESS($B$11,$X$2-1+BD$8)),INDIRECT("rP!"&amp;ADDRESS(Prcsses!$B91,$X$2+$P$8-BD$8)&amp;":"&amp;ADDRESS(Prcsses!$B91,$X$2-1+$P$8))))</f>
        <v>0</v>
      </c>
      <c r="BE77" s="5">
        <f ca="1">IF(BE$4="",0,SUMPRODUCT(INDIRECT(ADDRESS($B37,$X$2)&amp;":"&amp;ADDRESS($B37,$X$2-1+BE$8)),INDIRECT(ADDRESS($B$11,$X$2)&amp;":"&amp;ADDRESS($B$11,$X$2-1+BE$8)),INDIRECT("rP!"&amp;ADDRESS(Prcsses!$B91,$X$2+$P$8-BE$8)&amp;":"&amp;ADDRESS(Prcsses!$B91,$X$2-1+$P$8))))</f>
        <v>0</v>
      </c>
      <c r="BF77" s="5">
        <f ca="1">IF(BF$4="",0,SUMPRODUCT(INDIRECT(ADDRESS($B37,$X$2)&amp;":"&amp;ADDRESS($B37,$X$2-1+BF$8)),INDIRECT(ADDRESS($B$11,$X$2)&amp;":"&amp;ADDRESS($B$11,$X$2-1+BF$8)),INDIRECT("rP!"&amp;ADDRESS(Prcsses!$B91,$X$2+$P$8-BF$8)&amp;":"&amp;ADDRESS(Prcsses!$B91,$X$2-1+$P$8))))</f>
        <v>0</v>
      </c>
      <c r="BG77" s="5">
        <f ca="1">IF(BG$4="",0,SUMPRODUCT(INDIRECT(ADDRESS($B37,$X$2)&amp;":"&amp;ADDRESS($B37,$X$2-1+BG$8)),INDIRECT(ADDRESS($B$11,$X$2)&amp;":"&amp;ADDRESS($B$11,$X$2-1+BG$8)),INDIRECT("rP!"&amp;ADDRESS(Prcsses!$B91,$X$2+$P$8-BG$8)&amp;":"&amp;ADDRESS(Prcsses!$B91,$X$2-1+$P$8))))</f>
        <v>0</v>
      </c>
      <c r="BH77" s="5">
        <f ca="1">IF(BH$4="",0,SUMPRODUCT(INDIRECT(ADDRESS($B37,$X$2)&amp;":"&amp;ADDRESS($B37,$X$2-1+BH$8)),INDIRECT(ADDRESS($B$11,$X$2)&amp;":"&amp;ADDRESS($B$11,$X$2-1+BH$8)),INDIRECT("rP!"&amp;ADDRESS(Prcsses!$B91,$X$2+$P$8-BH$8)&amp;":"&amp;ADDRESS(Prcsses!$B91,$X$2-1+$P$8))))</f>
        <v>0</v>
      </c>
      <c r="BI77" s="5">
        <f ca="1">IF(BI$4="",0,SUMPRODUCT(INDIRECT(ADDRESS($B37,$X$2)&amp;":"&amp;ADDRESS($B37,$X$2-1+BI$8)),INDIRECT(ADDRESS($B$11,$X$2)&amp;":"&amp;ADDRESS($B$11,$X$2-1+BI$8)),INDIRECT("rP!"&amp;ADDRESS(Prcsses!$B91,$X$2+$P$8-BI$8)&amp;":"&amp;ADDRESS(Prcsses!$B91,$X$2-1+$P$8))))</f>
        <v>0</v>
      </c>
      <c r="BJ77" s="5">
        <f ca="1">IF(BJ$4="",0,SUMPRODUCT(INDIRECT(ADDRESS($B37,$X$2)&amp;":"&amp;ADDRESS($B37,$X$2-1+BJ$8)),INDIRECT(ADDRESS($B$11,$X$2)&amp;":"&amp;ADDRESS($B$11,$X$2-1+BJ$8)),INDIRECT("rP!"&amp;ADDRESS(Prcsses!$B91,$X$2+$P$8-BJ$8)&amp;":"&amp;ADDRESS(Prcsses!$B91,$X$2-1+$P$8))))</f>
        <v>0</v>
      </c>
      <c r="BK77" s="5">
        <f ca="1">IF(BK$4="",0,SUMPRODUCT(INDIRECT(ADDRESS($B37,$X$2)&amp;":"&amp;ADDRESS($B37,$X$2-1+BK$8)),INDIRECT(ADDRESS($B$11,$X$2)&amp;":"&amp;ADDRESS($B$11,$X$2-1+BK$8)),INDIRECT("rP!"&amp;ADDRESS(Prcsses!$B91,$X$2+$P$8-BK$8)&amp;":"&amp;ADDRESS(Prcsses!$B91,$X$2-1+$P$8))))</f>
        <v>0</v>
      </c>
      <c r="BL77" s="5">
        <f ca="1">IF(BL$4="",0,SUMPRODUCT(INDIRECT(ADDRESS($B37,$X$2)&amp;":"&amp;ADDRESS($B37,$X$2-1+BL$8)),INDIRECT(ADDRESS($B$11,$X$2)&amp;":"&amp;ADDRESS($B$11,$X$2-1+BL$8)),INDIRECT("rP!"&amp;ADDRESS(Prcsses!$B91,$X$2+$P$8-BL$8)&amp;":"&amp;ADDRESS(Prcsses!$B91,$X$2-1+$P$8))))</f>
        <v>0</v>
      </c>
      <c r="BM77" s="5">
        <f ca="1">IF(BM$4="",0,SUMPRODUCT(INDIRECT(ADDRESS($B37,$X$2)&amp;":"&amp;ADDRESS($B37,$X$2-1+BM$8)),INDIRECT(ADDRESS($B$11,$X$2)&amp;":"&amp;ADDRESS($B$11,$X$2-1+BM$8)),INDIRECT("rP!"&amp;ADDRESS(Prcsses!$B91,$X$2+$P$8-BM$8)&amp;":"&amp;ADDRESS(Prcsses!$B91,$X$2-1+$P$8))))</f>
        <v>0</v>
      </c>
      <c r="BN77" s="5">
        <f ca="1">IF(BN$4="",0,SUMPRODUCT(INDIRECT(ADDRESS($B37,$X$2)&amp;":"&amp;ADDRESS($B37,$X$2-1+BN$8)),INDIRECT(ADDRESS($B$11,$X$2)&amp;":"&amp;ADDRESS($B$11,$X$2-1+BN$8)),INDIRECT("rP!"&amp;ADDRESS(Prcsses!$B91,$X$2+$P$8-BN$8)&amp;":"&amp;ADDRESS(Prcsses!$B91,$X$2-1+$P$8))))</f>
        <v>0</v>
      </c>
      <c r="BO77" s="5">
        <f ca="1">IF(BO$4="",0,SUMPRODUCT(INDIRECT(ADDRESS($B37,$X$2)&amp;":"&amp;ADDRESS($B37,$X$2-1+BO$8)),INDIRECT(ADDRESS($B$11,$X$2)&amp;":"&amp;ADDRESS($B$11,$X$2-1+BO$8)),INDIRECT("rP!"&amp;ADDRESS(Prcsses!$B91,$X$2+$P$8-BO$8)&amp;":"&amp;ADDRESS(Prcsses!$B91,$X$2-1+$P$8))))</f>
        <v>0</v>
      </c>
      <c r="BP77" s="5">
        <f ca="1">IF(BP$4="",0,SUMPRODUCT(INDIRECT(ADDRESS($B37,$X$2)&amp;":"&amp;ADDRESS($B37,$X$2-1+BP$8)),INDIRECT(ADDRESS($B$11,$X$2)&amp;":"&amp;ADDRESS($B$11,$X$2-1+BP$8)),INDIRECT("rP!"&amp;ADDRESS(Prcsses!$B91,$X$2+$P$8-BP$8)&amp;":"&amp;ADDRESS(Prcsses!$B91,$X$2-1+$P$8))))</f>
        <v>0</v>
      </c>
      <c r="BQ77" s="5">
        <f ca="1">IF(BQ$4="",0,SUMPRODUCT(INDIRECT(ADDRESS($B37,$X$2)&amp;":"&amp;ADDRESS($B37,$X$2-1+BQ$8)),INDIRECT(ADDRESS($B$11,$X$2)&amp;":"&amp;ADDRESS($B$11,$X$2-1+BQ$8)),INDIRECT("rP!"&amp;ADDRESS(Prcsses!$B91,$X$2+$P$8-BQ$8)&amp;":"&amp;ADDRESS(Prcsses!$B91,$X$2-1+$P$8))))</f>
        <v>0</v>
      </c>
      <c r="BR77" s="5">
        <f ca="1">IF(BR$4="",0,SUMPRODUCT(INDIRECT(ADDRESS($B37,$X$2)&amp;":"&amp;ADDRESS($B37,$X$2-1+BR$8)),INDIRECT(ADDRESS($B$11,$X$2)&amp;":"&amp;ADDRESS($B$11,$X$2-1+BR$8)),INDIRECT("rP!"&amp;ADDRESS(Prcsses!$B91,$X$2+$P$8-BR$8)&amp;":"&amp;ADDRESS(Prcsses!$B91,$X$2-1+$P$8))))</f>
        <v>0</v>
      </c>
      <c r="BS77" s="5">
        <f ca="1">IF(BS$4="",0,SUMPRODUCT(INDIRECT(ADDRESS($B37,$X$2)&amp;":"&amp;ADDRESS($B37,$X$2-1+BS$8)),INDIRECT(ADDRESS($B$11,$X$2)&amp;":"&amp;ADDRESS($B$11,$X$2-1+BS$8)),INDIRECT("rP!"&amp;ADDRESS(Prcsses!$B91,$X$2+$P$8-BS$8)&amp;":"&amp;ADDRESS(Prcsses!$B91,$X$2-1+$P$8))))</f>
        <v>0</v>
      </c>
      <c r="BT77" s="5">
        <f ca="1">IF(BT$4="",0,SUMPRODUCT(INDIRECT(ADDRESS($B37,$X$2)&amp;":"&amp;ADDRESS($B37,$X$2-1+BT$8)),INDIRECT(ADDRESS($B$11,$X$2)&amp;":"&amp;ADDRESS($B$11,$X$2-1+BT$8)),INDIRECT("rP!"&amp;ADDRESS(Prcsses!$B91,$X$2+$P$8-BT$8)&amp;":"&amp;ADDRESS(Prcsses!$B91,$X$2-1+$P$8))))</f>
        <v>0</v>
      </c>
      <c r="BU77" s="5">
        <f ca="1">IF(BU$4="",0,SUMPRODUCT(INDIRECT(ADDRESS($B37,$X$2)&amp;":"&amp;ADDRESS($B37,$X$2-1+BU$8)),INDIRECT(ADDRESS($B$11,$X$2)&amp;":"&amp;ADDRESS($B$11,$X$2-1+BU$8)),INDIRECT("rP!"&amp;ADDRESS(Prcsses!$B91,$X$2+$P$8-BU$8)&amp;":"&amp;ADDRESS(Prcsses!$B91,$X$2-1+$P$8))))</f>
        <v>0</v>
      </c>
      <c r="BV77" s="5">
        <f ca="1">IF(BV$4="",0,SUMPRODUCT(INDIRECT(ADDRESS($B37,$X$2)&amp;":"&amp;ADDRESS($B37,$X$2-1+BV$8)),INDIRECT(ADDRESS($B$11,$X$2)&amp;":"&amp;ADDRESS($B$11,$X$2-1+BV$8)),INDIRECT("rP!"&amp;ADDRESS(Prcsses!$B91,$X$2+$P$8-BV$8)&amp;":"&amp;ADDRESS(Prcsses!$B91,$X$2-1+$P$8))))</f>
        <v>0</v>
      </c>
      <c r="BW77" s="5">
        <f ca="1">IF(BW$4="",0,SUMPRODUCT(INDIRECT(ADDRESS($B37,$X$2)&amp;":"&amp;ADDRESS($B37,$X$2-1+BW$8)),INDIRECT(ADDRESS($B$11,$X$2)&amp;":"&amp;ADDRESS($B$11,$X$2-1+BW$8)),INDIRECT("rP!"&amp;ADDRESS(Prcsses!$B91,$X$2+$P$8-BW$8)&amp;":"&amp;ADDRESS(Prcsses!$B91,$X$2-1+$P$8))))</f>
        <v>0</v>
      </c>
      <c r="BX77" s="5">
        <f ca="1">IF(BX$4="",0,SUMPRODUCT(INDIRECT(ADDRESS($B37,$X$2)&amp;":"&amp;ADDRESS($B37,$X$2-1+BX$8)),INDIRECT(ADDRESS($B$11,$X$2)&amp;":"&amp;ADDRESS($B$11,$X$2-1+BX$8)),INDIRECT("rP!"&amp;ADDRESS(Prcsses!$B91,$X$2+$P$8-BX$8)&amp;":"&amp;ADDRESS(Prcsses!$B91,$X$2-1+$P$8))))</f>
        <v>0</v>
      </c>
      <c r="BY77" s="5">
        <f ca="1">IF(BY$4="",0,SUMPRODUCT(INDIRECT(ADDRESS($B37,$X$2)&amp;":"&amp;ADDRESS($B37,$X$2-1+BY$8)),INDIRECT(ADDRESS($B$11,$X$2)&amp;":"&amp;ADDRESS($B$11,$X$2-1+BY$8)),INDIRECT("rP!"&amp;ADDRESS(Prcsses!$B91,$X$2+$P$8-BY$8)&amp;":"&amp;ADDRESS(Prcsses!$B91,$X$2-1+$P$8))))</f>
        <v>0</v>
      </c>
      <c r="BZ77" s="5">
        <f ca="1">IF(BZ$4="",0,SUMPRODUCT(INDIRECT(ADDRESS($B37,$X$2)&amp;":"&amp;ADDRESS($B37,$X$2-1+BZ$8)),INDIRECT(ADDRESS($B$11,$X$2)&amp;":"&amp;ADDRESS($B$11,$X$2-1+BZ$8)),INDIRECT("rP!"&amp;ADDRESS(Prcsses!$B91,$X$2+$P$8-BZ$8)&amp;":"&amp;ADDRESS(Prcsses!$B91,$X$2-1+$P$8))))</f>
        <v>0</v>
      </c>
      <c r="CA77" s="5">
        <f ca="1">IF(CA$4="",0,SUMPRODUCT(INDIRECT(ADDRESS($B37,$X$2)&amp;":"&amp;ADDRESS($B37,$X$2-1+CA$8)),INDIRECT(ADDRESS($B$11,$X$2)&amp;":"&amp;ADDRESS($B$11,$X$2-1+CA$8)),INDIRECT("rP!"&amp;ADDRESS(Prcsses!$B91,$X$2+$P$8-CA$8)&amp;":"&amp;ADDRESS(Prcsses!$B91,$X$2-1+$P$8))))</f>
        <v>0</v>
      </c>
      <c r="CB77" s="5">
        <f ca="1">IF(CB$4="",0,SUMPRODUCT(INDIRECT(ADDRESS($B37,$X$2)&amp;":"&amp;ADDRESS($B37,$X$2-1+CB$8)),INDIRECT(ADDRESS($B$11,$X$2)&amp;":"&amp;ADDRESS($B$11,$X$2-1+CB$8)),INDIRECT("rP!"&amp;ADDRESS(Prcsses!$B91,$X$2+$P$8-CB$8)&amp;":"&amp;ADDRESS(Prcsses!$B91,$X$2-1+$P$8))))</f>
        <v>0</v>
      </c>
      <c r="CC77" s="5">
        <f ca="1">IF(CC$4="",0,SUMPRODUCT(INDIRECT(ADDRESS($B37,$X$2)&amp;":"&amp;ADDRESS($B37,$X$2-1+CC$8)),INDIRECT(ADDRESS($B$11,$X$2)&amp;":"&amp;ADDRESS($B$11,$X$2-1+CC$8)),INDIRECT("rP!"&amp;ADDRESS(Prcsses!$B91,$X$2+$P$8-CC$8)&amp;":"&amp;ADDRESS(Prcsses!$B91,$X$2-1+$P$8))))</f>
        <v>0</v>
      </c>
      <c r="CD77" s="5">
        <f ca="1">IF(CD$4="",0,SUMPRODUCT(INDIRECT(ADDRESS($B37,$X$2)&amp;":"&amp;ADDRESS($B37,$X$2-1+CD$8)),INDIRECT(ADDRESS($B$11,$X$2)&amp;":"&amp;ADDRESS($B$11,$X$2-1+CD$8)),INDIRECT("rP!"&amp;ADDRESS(Prcsses!$B91,$X$2+$P$8-CD$8)&amp;":"&amp;ADDRESS(Prcsses!$B91,$X$2-1+$P$8))))</f>
        <v>0</v>
      </c>
      <c r="CE77" s="5">
        <f ca="1">IF(CE$4="",0,SUMPRODUCT(INDIRECT(ADDRESS($B37,$X$2)&amp;":"&amp;ADDRESS($B37,$X$2-1+CE$8)),INDIRECT(ADDRESS($B$11,$X$2)&amp;":"&amp;ADDRESS($B$11,$X$2-1+CE$8)),INDIRECT("rP!"&amp;ADDRESS(Prcsses!$B91,$X$2+$P$8-CE$8)&amp;":"&amp;ADDRESS(Prcsses!$B91,$X$2-1+$P$8))))</f>
        <v>0</v>
      </c>
      <c r="CF77" s="5">
        <f ca="1">IF(CF$4="",0,SUMPRODUCT(INDIRECT(ADDRESS($B37,$X$2)&amp;":"&amp;ADDRESS($B37,$X$2-1+CF$8)),INDIRECT(ADDRESS($B$11,$X$2)&amp;":"&amp;ADDRESS($B$11,$X$2-1+CF$8)),INDIRECT("rP!"&amp;ADDRESS(Prcsses!$B91,$X$2+$P$8-CF$8)&amp;":"&amp;ADDRESS(Prcsses!$B91,$X$2-1+$P$8))))</f>
        <v>0</v>
      </c>
    </row>
    <row r="78" spans="2:84" s="26" customFormat="1" ht="12" x14ac:dyDescent="0.25">
      <c r="B78" s="13"/>
      <c r="M78" s="55"/>
      <c r="N78" s="44" t="s">
        <v>21</v>
      </c>
      <c r="O78" s="45"/>
      <c r="P78" s="46"/>
      <c r="Q78" s="89"/>
      <c r="U78" s="41"/>
      <c r="V78" s="42"/>
      <c r="W78" s="43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</row>
    <row r="79" spans="2:84" x14ac:dyDescent="0.3">
      <c r="B79" s="13">
        <f>ROW()</f>
        <v>79</v>
      </c>
      <c r="H79" s="1" t="str">
        <f t="shared" ref="H79:H84" si="108">$H$71</f>
        <v>Оплата капитальных затрат</v>
      </c>
      <c r="I79" s="1" t="s">
        <v>220</v>
      </c>
      <c r="M79" s="53" t="s">
        <v>18</v>
      </c>
      <c r="P79" s="72" t="str">
        <f>Lists!$AI$10</f>
        <v>CF(-)</v>
      </c>
      <c r="U79" s="5">
        <f t="shared" ref="U79:U84" ca="1" si="109">SUM(INDIRECT(ADDRESS($B79,$X$2)&amp;":"&amp;ADDRESS($B79,$X$2-1+$P$8)))</f>
        <v>154317837.12841034</v>
      </c>
      <c r="X79" s="5">
        <f ca="1">IF(X$4="",0,SUM(X80:X85))</f>
        <v>17000000</v>
      </c>
      <c r="Y79" s="5">
        <f ca="1">IF(Y$4="",0,SUM(Y80:Y85))</f>
        <v>7000000</v>
      </c>
      <c r="Z79" s="5">
        <f t="shared" ref="Z79" ca="1" si="110">IF(Z$4="",0,SUM(Z80:Z85))</f>
        <v>4500000</v>
      </c>
      <c r="AA79" s="5">
        <f t="shared" ref="AA79" ca="1" si="111">IF(AA$4="",0,SUM(AA80:AA85))</f>
        <v>0</v>
      </c>
      <c r="AB79" s="5">
        <f t="shared" ref="AB79" ca="1" si="112">IF(AB$4="",0,SUM(AB80:AB85))</f>
        <v>0</v>
      </c>
      <c r="AC79" s="5">
        <f t="shared" ref="AC79" ca="1" si="113">IF(AC$4="",0,SUM(AC80:AC85))</f>
        <v>0</v>
      </c>
      <c r="AD79" s="5">
        <f t="shared" ref="AD79" ca="1" si="114">IF(AD$4="",0,SUM(AD80:AD85))</f>
        <v>0</v>
      </c>
      <c r="AE79" s="5">
        <f t="shared" ref="AE79" ca="1" si="115">IF(AE$4="",0,SUM(AE80:AE85))</f>
        <v>0</v>
      </c>
      <c r="AF79" s="5">
        <f t="shared" ref="AF79" ca="1" si="116">IF(AF$4="",0,SUM(AF80:AF85))</f>
        <v>0</v>
      </c>
      <c r="AG79" s="5">
        <f t="shared" ref="AG79" ca="1" si="117">IF(AG$4="",0,SUM(AG80:AG85))</f>
        <v>0</v>
      </c>
      <c r="AH79" s="5">
        <f t="shared" ref="AH79" ca="1" si="118">IF(AH$4="",0,SUM(AH80:AH85))</f>
        <v>0</v>
      </c>
      <c r="AI79" s="5">
        <f t="shared" ref="AI79:CF79" ca="1" si="119">IF(AI$4="",0,SUM(AI80:AI85))</f>
        <v>0</v>
      </c>
      <c r="AJ79" s="5">
        <f t="shared" ca="1" si="119"/>
        <v>0</v>
      </c>
      <c r="AK79" s="5">
        <f t="shared" ca="1" si="119"/>
        <v>0</v>
      </c>
      <c r="AL79" s="5">
        <f t="shared" ca="1" si="119"/>
        <v>0</v>
      </c>
      <c r="AM79" s="5">
        <f t="shared" ca="1" si="119"/>
        <v>0</v>
      </c>
      <c r="AN79" s="5">
        <f t="shared" ca="1" si="119"/>
        <v>0</v>
      </c>
      <c r="AO79" s="5">
        <f t="shared" ca="1" si="119"/>
        <v>0</v>
      </c>
      <c r="AP79" s="5">
        <f t="shared" ca="1" si="119"/>
        <v>0</v>
      </c>
      <c r="AQ79" s="5">
        <f t="shared" ca="1" si="119"/>
        <v>0</v>
      </c>
      <c r="AR79" s="5">
        <f t="shared" ca="1" si="119"/>
        <v>17934623.144000001</v>
      </c>
      <c r="AS79" s="5">
        <f t="shared" ca="1" si="119"/>
        <v>7384844.824000001</v>
      </c>
      <c r="AT79" s="5">
        <f t="shared" ca="1" si="119"/>
        <v>4747400.2440000009</v>
      </c>
      <c r="AU79" s="5">
        <f t="shared" ca="1" si="119"/>
        <v>0</v>
      </c>
      <c r="AV79" s="5">
        <f t="shared" ca="1" si="119"/>
        <v>0</v>
      </c>
      <c r="AW79" s="5">
        <f t="shared" ca="1" si="119"/>
        <v>0</v>
      </c>
      <c r="AX79" s="5">
        <f t="shared" ca="1" si="119"/>
        <v>0</v>
      </c>
      <c r="AY79" s="5">
        <f t="shared" ca="1" si="119"/>
        <v>0</v>
      </c>
      <c r="AZ79" s="5">
        <f t="shared" ca="1" si="119"/>
        <v>0</v>
      </c>
      <c r="BA79" s="5">
        <f t="shared" ca="1" si="119"/>
        <v>0</v>
      </c>
      <c r="BB79" s="5">
        <f t="shared" ca="1" si="119"/>
        <v>18586080.395082656</v>
      </c>
      <c r="BC79" s="5">
        <f t="shared" ca="1" si="119"/>
        <v>7653091.9273869768</v>
      </c>
      <c r="BD79" s="5">
        <f t="shared" ca="1" si="119"/>
        <v>4919844.810463056</v>
      </c>
      <c r="BE79" s="5">
        <f t="shared" ca="1" si="119"/>
        <v>0</v>
      </c>
      <c r="BF79" s="5">
        <f t="shared" ca="1" si="119"/>
        <v>0</v>
      </c>
      <c r="BG79" s="5">
        <f t="shared" ca="1" si="119"/>
        <v>0</v>
      </c>
      <c r="BH79" s="5">
        <f t="shared" ca="1" si="119"/>
        <v>0</v>
      </c>
      <c r="BI79" s="5">
        <f t="shared" ca="1" si="119"/>
        <v>0</v>
      </c>
      <c r="BJ79" s="5">
        <f t="shared" ca="1" si="119"/>
        <v>0</v>
      </c>
      <c r="BK79" s="5">
        <f t="shared" ca="1" si="119"/>
        <v>0</v>
      </c>
      <c r="BL79" s="5">
        <f t="shared" ca="1" si="119"/>
        <v>18920629.842194144</v>
      </c>
      <c r="BM79" s="5">
        <f t="shared" ca="1" si="119"/>
        <v>7790847.5820799423</v>
      </c>
      <c r="BN79" s="5">
        <f t="shared" ca="1" si="119"/>
        <v>5008402.0170513913</v>
      </c>
      <c r="BO79" s="5">
        <f t="shared" ca="1" si="119"/>
        <v>0</v>
      </c>
      <c r="BP79" s="5">
        <f t="shared" ca="1" si="119"/>
        <v>0</v>
      </c>
      <c r="BQ79" s="5">
        <f t="shared" ca="1" si="119"/>
        <v>0</v>
      </c>
      <c r="BR79" s="5">
        <f t="shared" ca="1" si="119"/>
        <v>0</v>
      </c>
      <c r="BS79" s="5">
        <f t="shared" ca="1" si="119"/>
        <v>0</v>
      </c>
      <c r="BT79" s="5">
        <f t="shared" ca="1" si="119"/>
        <v>0</v>
      </c>
      <c r="BU79" s="5">
        <f t="shared" ca="1" si="119"/>
        <v>0</v>
      </c>
      <c r="BV79" s="5">
        <f t="shared" ca="1" si="119"/>
        <v>19607902.800582007</v>
      </c>
      <c r="BW79" s="5">
        <f t="shared" ca="1" si="119"/>
        <v>8073842.3296514135</v>
      </c>
      <c r="BX79" s="5">
        <f t="shared" ca="1" si="119"/>
        <v>5190327.2119187666</v>
      </c>
      <c r="BY79" s="5">
        <f t="shared" ca="1" si="119"/>
        <v>0</v>
      </c>
      <c r="BZ79" s="5">
        <f t="shared" ca="1" si="119"/>
        <v>0</v>
      </c>
      <c r="CA79" s="5">
        <f t="shared" ca="1" si="119"/>
        <v>0</v>
      </c>
      <c r="CB79" s="5">
        <f t="shared" ca="1" si="119"/>
        <v>0</v>
      </c>
      <c r="CC79" s="5">
        <f t="shared" ca="1" si="119"/>
        <v>0</v>
      </c>
      <c r="CD79" s="5">
        <f t="shared" ca="1" si="119"/>
        <v>0</v>
      </c>
      <c r="CE79" s="5">
        <f t="shared" ca="1" si="119"/>
        <v>0</v>
      </c>
      <c r="CF79" s="5">
        <f t="shared" ca="1" si="119"/>
        <v>0</v>
      </c>
    </row>
    <row r="80" spans="2:84" x14ac:dyDescent="0.3">
      <c r="B80" s="13">
        <f>ROW()</f>
        <v>80</v>
      </c>
      <c r="H80" s="1" t="str">
        <f t="shared" si="108"/>
        <v>Оплата капитальных затрат</v>
      </c>
      <c r="I80" s="1" t="str">
        <f>$I$79</f>
        <v>Капзатраты на производственные мощности</v>
      </c>
      <c r="J80" s="1" t="str">
        <f>Prcsses!I111</f>
        <v>Разрешения, оформления и проектирование</v>
      </c>
      <c r="M80" s="53" t="s">
        <v>18</v>
      </c>
      <c r="U80" s="5">
        <f t="shared" ca="1" si="109"/>
        <v>5414660.9518740475</v>
      </c>
      <c r="X80" s="5">
        <f ca="1">IF(X$4="",0,SUMPRODUCT(INDIRECT(ADDRESS($B48,$X$2)&amp;":"&amp;ADDRESS($B48,$X$2-1+X$8)),INDIRECT(ADDRESS($B$14,$X$2)&amp;":"&amp;ADDRESS($B$14,$X$2-1+X$8)),INDIRECT("rP!"&amp;ADDRESS(Prcsses!$B119,$X$2+$P$8-X$8)&amp;":"&amp;ADDRESS(Prcsses!$B119,$X$2-1+$P$8))))</f>
        <v>1000000</v>
      </c>
      <c r="Y80" s="5">
        <f ca="1">IF(Y$4="",0,SUMPRODUCT(INDIRECT(ADDRESS($B48,$X$2)&amp;":"&amp;ADDRESS($B48,$X$2-1+Y$8)),INDIRECT(ADDRESS($B$14,$X$2)&amp;":"&amp;ADDRESS($B$14,$X$2-1+Y$8)),INDIRECT("rP!"&amp;ADDRESS(Prcsses!$B119,$X$2+$P$8-Y$8)&amp;":"&amp;ADDRESS(Prcsses!$B119,$X$2-1+$P$8))))</f>
        <v>0</v>
      </c>
      <c r="Z80" s="5">
        <f ca="1">IF(Z$4="",0,SUMPRODUCT(INDIRECT(ADDRESS($B48,$X$2)&amp;":"&amp;ADDRESS($B48,$X$2-1+Z$8)),INDIRECT(ADDRESS($B$14,$X$2)&amp;":"&amp;ADDRESS($B$14,$X$2-1+Z$8)),INDIRECT("rP!"&amp;ADDRESS(Prcsses!$B119,$X$2+$P$8-Z$8)&amp;":"&amp;ADDRESS(Prcsses!$B119,$X$2-1+$P$8))))</f>
        <v>0</v>
      </c>
      <c r="AA80" s="5">
        <f ca="1">IF(AA$4="",0,SUMPRODUCT(INDIRECT(ADDRESS($B48,$X$2)&amp;":"&amp;ADDRESS($B48,$X$2-1+AA$8)),INDIRECT(ADDRESS($B$14,$X$2)&amp;":"&amp;ADDRESS($B$14,$X$2-1+AA$8)),INDIRECT("rP!"&amp;ADDRESS(Prcsses!$B119,$X$2+$P$8-AA$8)&amp;":"&amp;ADDRESS(Prcsses!$B119,$X$2-1+$P$8))))</f>
        <v>0</v>
      </c>
      <c r="AB80" s="5">
        <f ca="1">IF(AB$4="",0,SUMPRODUCT(INDIRECT(ADDRESS($B48,$X$2)&amp;":"&amp;ADDRESS($B48,$X$2-1+AB$8)),INDIRECT(ADDRESS($B$14,$X$2)&amp;":"&amp;ADDRESS($B$14,$X$2-1+AB$8)),INDIRECT("rP!"&amp;ADDRESS(Prcsses!$B119,$X$2+$P$8-AB$8)&amp;":"&amp;ADDRESS(Prcsses!$B119,$X$2-1+$P$8))))</f>
        <v>0</v>
      </c>
      <c r="AC80" s="5">
        <f ca="1">IF(AC$4="",0,SUMPRODUCT(INDIRECT(ADDRESS($B48,$X$2)&amp;":"&amp;ADDRESS($B48,$X$2-1+AC$8)),INDIRECT(ADDRESS($B$14,$X$2)&amp;":"&amp;ADDRESS($B$14,$X$2-1+AC$8)),INDIRECT("rP!"&amp;ADDRESS(Prcsses!$B119,$X$2+$P$8-AC$8)&amp;":"&amp;ADDRESS(Prcsses!$B119,$X$2-1+$P$8))))</f>
        <v>0</v>
      </c>
      <c r="AD80" s="5">
        <f ca="1">IF(AD$4="",0,SUMPRODUCT(INDIRECT(ADDRESS($B48,$X$2)&amp;":"&amp;ADDRESS($B48,$X$2-1+AD$8)),INDIRECT(ADDRESS($B$14,$X$2)&amp;":"&amp;ADDRESS($B$14,$X$2-1+AD$8)),INDIRECT("rP!"&amp;ADDRESS(Prcsses!$B119,$X$2+$P$8-AD$8)&amp;":"&amp;ADDRESS(Prcsses!$B119,$X$2-1+$P$8))))</f>
        <v>0</v>
      </c>
      <c r="AE80" s="5">
        <f ca="1">IF(AE$4="",0,SUMPRODUCT(INDIRECT(ADDRESS($B48,$X$2)&amp;":"&amp;ADDRESS($B48,$X$2-1+AE$8)),INDIRECT(ADDRESS($B$14,$X$2)&amp;":"&amp;ADDRESS($B$14,$X$2-1+AE$8)),INDIRECT("rP!"&amp;ADDRESS(Prcsses!$B119,$X$2+$P$8-AE$8)&amp;":"&amp;ADDRESS(Prcsses!$B119,$X$2-1+$P$8))))</f>
        <v>0</v>
      </c>
      <c r="AF80" s="5">
        <f ca="1">IF(AF$4="",0,SUMPRODUCT(INDIRECT(ADDRESS($B48,$X$2)&amp;":"&amp;ADDRESS($B48,$X$2-1+AF$8)),INDIRECT(ADDRESS($B$14,$X$2)&amp;":"&amp;ADDRESS($B$14,$X$2-1+AF$8)),INDIRECT("rP!"&amp;ADDRESS(Prcsses!$B119,$X$2+$P$8-AF$8)&amp;":"&amp;ADDRESS(Prcsses!$B119,$X$2-1+$P$8))))</f>
        <v>0</v>
      </c>
      <c r="AG80" s="5">
        <f ca="1">IF(AG$4="",0,SUMPRODUCT(INDIRECT(ADDRESS($B48,$X$2)&amp;":"&amp;ADDRESS($B48,$X$2-1+AG$8)),INDIRECT(ADDRESS($B$14,$X$2)&amp;":"&amp;ADDRESS($B$14,$X$2-1+AG$8)),INDIRECT("rP!"&amp;ADDRESS(Prcsses!$B119,$X$2+$P$8-AG$8)&amp;":"&amp;ADDRESS(Prcsses!$B119,$X$2-1+$P$8))))</f>
        <v>0</v>
      </c>
      <c r="AH80" s="5">
        <f ca="1">IF(AH$4="",0,SUMPRODUCT(INDIRECT(ADDRESS($B48,$X$2)&amp;":"&amp;ADDRESS($B48,$X$2-1+AH$8)),INDIRECT(ADDRESS($B$14,$X$2)&amp;":"&amp;ADDRESS($B$14,$X$2-1+AH$8)),INDIRECT("rP!"&amp;ADDRESS(Prcsses!$B119,$X$2+$P$8-AH$8)&amp;":"&amp;ADDRESS(Prcsses!$B119,$X$2-1+$P$8))))</f>
        <v>0</v>
      </c>
      <c r="AI80" s="5">
        <f ca="1">IF(AI$4="",0,SUMPRODUCT(INDIRECT(ADDRESS($B48,$X$2)&amp;":"&amp;ADDRESS($B48,$X$2-1+AI$8)),INDIRECT(ADDRESS($B$14,$X$2)&amp;":"&amp;ADDRESS($B$14,$X$2-1+AI$8)),INDIRECT("rP!"&amp;ADDRESS(Prcsses!$B119,$X$2+$P$8-AI$8)&amp;":"&amp;ADDRESS(Prcsses!$B119,$X$2-1+$P$8))))</f>
        <v>0</v>
      </c>
      <c r="AJ80" s="5">
        <f ca="1">IF(AJ$4="",0,SUMPRODUCT(INDIRECT(ADDRESS($B48,$X$2)&amp;":"&amp;ADDRESS($B48,$X$2-1+AJ$8)),INDIRECT(ADDRESS($B$14,$X$2)&amp;":"&amp;ADDRESS($B$14,$X$2-1+AJ$8)),INDIRECT("rP!"&amp;ADDRESS(Prcsses!$B119,$X$2+$P$8-AJ$8)&amp;":"&amp;ADDRESS(Prcsses!$B119,$X$2-1+$P$8))))</f>
        <v>0</v>
      </c>
      <c r="AK80" s="5">
        <f ca="1">IF(AK$4="",0,SUMPRODUCT(INDIRECT(ADDRESS($B48,$X$2)&amp;":"&amp;ADDRESS($B48,$X$2-1+AK$8)),INDIRECT(ADDRESS($B$14,$X$2)&amp;":"&amp;ADDRESS($B$14,$X$2-1+AK$8)),INDIRECT("rP!"&amp;ADDRESS(Prcsses!$B119,$X$2+$P$8-AK$8)&amp;":"&amp;ADDRESS(Prcsses!$B119,$X$2-1+$P$8))))</f>
        <v>0</v>
      </c>
      <c r="AL80" s="5">
        <f ca="1">IF(AL$4="",0,SUMPRODUCT(INDIRECT(ADDRESS($B48,$X$2)&amp;":"&amp;ADDRESS($B48,$X$2-1+AL$8)),INDIRECT(ADDRESS($B$14,$X$2)&amp;":"&amp;ADDRESS($B$14,$X$2-1+AL$8)),INDIRECT("rP!"&amp;ADDRESS(Prcsses!$B119,$X$2+$P$8-AL$8)&amp;":"&amp;ADDRESS(Prcsses!$B119,$X$2-1+$P$8))))</f>
        <v>0</v>
      </c>
      <c r="AM80" s="5">
        <f ca="1">IF(AM$4="",0,SUMPRODUCT(INDIRECT(ADDRESS($B48,$X$2)&amp;":"&amp;ADDRESS($B48,$X$2-1+AM$8)),INDIRECT(ADDRESS($B$14,$X$2)&amp;":"&amp;ADDRESS($B$14,$X$2-1+AM$8)),INDIRECT("rP!"&amp;ADDRESS(Prcsses!$B119,$X$2+$P$8-AM$8)&amp;":"&amp;ADDRESS(Prcsses!$B119,$X$2-1+$P$8))))</f>
        <v>0</v>
      </c>
      <c r="AN80" s="5">
        <f ca="1">IF(AN$4="",0,SUMPRODUCT(INDIRECT(ADDRESS($B48,$X$2)&amp;":"&amp;ADDRESS($B48,$X$2-1+AN$8)),INDIRECT(ADDRESS($B$14,$X$2)&amp;":"&amp;ADDRESS($B$14,$X$2-1+AN$8)),INDIRECT("rP!"&amp;ADDRESS(Prcsses!$B119,$X$2+$P$8-AN$8)&amp;":"&amp;ADDRESS(Prcsses!$B119,$X$2-1+$P$8))))</f>
        <v>0</v>
      </c>
      <c r="AO80" s="5">
        <f ca="1">IF(AO$4="",0,SUMPRODUCT(INDIRECT(ADDRESS($B48,$X$2)&amp;":"&amp;ADDRESS($B48,$X$2-1+AO$8)),INDIRECT(ADDRESS($B$14,$X$2)&amp;":"&amp;ADDRESS($B$14,$X$2-1+AO$8)),INDIRECT("rP!"&amp;ADDRESS(Prcsses!$B119,$X$2+$P$8-AO$8)&amp;":"&amp;ADDRESS(Prcsses!$B119,$X$2-1+$P$8))))</f>
        <v>0</v>
      </c>
      <c r="AP80" s="5">
        <f ca="1">IF(AP$4="",0,SUMPRODUCT(INDIRECT(ADDRESS($B48,$X$2)&amp;":"&amp;ADDRESS($B48,$X$2-1+AP$8)),INDIRECT(ADDRESS($B$14,$X$2)&amp;":"&amp;ADDRESS($B$14,$X$2-1+AP$8)),INDIRECT("rP!"&amp;ADDRESS(Prcsses!$B119,$X$2+$P$8-AP$8)&amp;":"&amp;ADDRESS(Prcsses!$B119,$X$2-1+$P$8))))</f>
        <v>0</v>
      </c>
      <c r="AQ80" s="5">
        <f ca="1">IF(AQ$4="",0,SUMPRODUCT(INDIRECT(ADDRESS($B48,$X$2)&amp;":"&amp;ADDRESS($B48,$X$2-1+AQ$8)),INDIRECT(ADDRESS($B$14,$X$2)&amp;":"&amp;ADDRESS($B$14,$X$2-1+AQ$8)),INDIRECT("rP!"&amp;ADDRESS(Prcsses!$B119,$X$2+$P$8-AQ$8)&amp;":"&amp;ADDRESS(Prcsses!$B119,$X$2-1+$P$8))))</f>
        <v>0</v>
      </c>
      <c r="AR80" s="5">
        <f ca="1">IF(AR$4="",0,SUMPRODUCT(INDIRECT(ADDRESS($B48,$X$2)&amp;":"&amp;ADDRESS($B48,$X$2-1+AR$8)),INDIRECT(ADDRESS($B$14,$X$2)&amp;":"&amp;ADDRESS($B$14,$X$2-1+AR$8)),INDIRECT("rP!"&amp;ADDRESS(Prcsses!$B119,$X$2+$P$8-AR$8)&amp;":"&amp;ADDRESS(Prcsses!$B119,$X$2-1+$P$8))))</f>
        <v>1054977.8320000002</v>
      </c>
      <c r="AS80" s="5">
        <f ca="1">IF(AS$4="",0,SUMPRODUCT(INDIRECT(ADDRESS($B48,$X$2)&amp;":"&amp;ADDRESS($B48,$X$2-1+AS$8)),INDIRECT(ADDRESS($B$14,$X$2)&amp;":"&amp;ADDRESS($B$14,$X$2-1+AS$8)),INDIRECT("rP!"&amp;ADDRESS(Prcsses!$B119,$X$2+$P$8-AS$8)&amp;":"&amp;ADDRESS(Prcsses!$B119,$X$2-1+$P$8))))</f>
        <v>0</v>
      </c>
      <c r="AT80" s="5">
        <f ca="1">IF(AT$4="",0,SUMPRODUCT(INDIRECT(ADDRESS($B48,$X$2)&amp;":"&amp;ADDRESS($B48,$X$2-1+AT$8)),INDIRECT(ADDRESS($B$14,$X$2)&amp;":"&amp;ADDRESS($B$14,$X$2-1+AT$8)),INDIRECT("rP!"&amp;ADDRESS(Prcsses!$B119,$X$2+$P$8-AT$8)&amp;":"&amp;ADDRESS(Prcsses!$B119,$X$2-1+$P$8))))</f>
        <v>0</v>
      </c>
      <c r="AU80" s="5">
        <f ca="1">IF(AU$4="",0,SUMPRODUCT(INDIRECT(ADDRESS($B48,$X$2)&amp;":"&amp;ADDRESS($B48,$X$2-1+AU$8)),INDIRECT(ADDRESS($B$14,$X$2)&amp;":"&amp;ADDRESS($B$14,$X$2-1+AU$8)),INDIRECT("rP!"&amp;ADDRESS(Prcsses!$B119,$X$2+$P$8-AU$8)&amp;":"&amp;ADDRESS(Prcsses!$B119,$X$2-1+$P$8))))</f>
        <v>0</v>
      </c>
      <c r="AV80" s="5">
        <f ca="1">IF(AV$4="",0,SUMPRODUCT(INDIRECT(ADDRESS($B48,$X$2)&amp;":"&amp;ADDRESS($B48,$X$2-1+AV$8)),INDIRECT(ADDRESS($B$14,$X$2)&amp;":"&amp;ADDRESS($B$14,$X$2-1+AV$8)),INDIRECT("rP!"&amp;ADDRESS(Prcsses!$B119,$X$2+$P$8-AV$8)&amp;":"&amp;ADDRESS(Prcsses!$B119,$X$2-1+$P$8))))</f>
        <v>0</v>
      </c>
      <c r="AW80" s="5">
        <f ca="1">IF(AW$4="",0,SUMPRODUCT(INDIRECT(ADDRESS($B48,$X$2)&amp;":"&amp;ADDRESS($B48,$X$2-1+AW$8)),INDIRECT(ADDRESS($B$14,$X$2)&amp;":"&amp;ADDRESS($B$14,$X$2-1+AW$8)),INDIRECT("rP!"&amp;ADDRESS(Prcsses!$B119,$X$2+$P$8-AW$8)&amp;":"&amp;ADDRESS(Prcsses!$B119,$X$2-1+$P$8))))</f>
        <v>0</v>
      </c>
      <c r="AX80" s="5">
        <f ca="1">IF(AX$4="",0,SUMPRODUCT(INDIRECT(ADDRESS($B48,$X$2)&amp;":"&amp;ADDRESS($B48,$X$2-1+AX$8)),INDIRECT(ADDRESS($B$14,$X$2)&amp;":"&amp;ADDRESS($B$14,$X$2-1+AX$8)),INDIRECT("rP!"&amp;ADDRESS(Prcsses!$B119,$X$2+$P$8-AX$8)&amp;":"&amp;ADDRESS(Prcsses!$B119,$X$2-1+$P$8))))</f>
        <v>0</v>
      </c>
      <c r="AY80" s="5">
        <f ca="1">IF(AY$4="",0,SUMPRODUCT(INDIRECT(ADDRESS($B48,$X$2)&amp;":"&amp;ADDRESS($B48,$X$2-1+AY$8)),INDIRECT(ADDRESS($B$14,$X$2)&amp;":"&amp;ADDRESS($B$14,$X$2-1+AY$8)),INDIRECT("rP!"&amp;ADDRESS(Prcsses!$B119,$X$2+$P$8-AY$8)&amp;":"&amp;ADDRESS(Prcsses!$B119,$X$2-1+$P$8))))</f>
        <v>0</v>
      </c>
      <c r="AZ80" s="5">
        <f ca="1">IF(AZ$4="",0,SUMPRODUCT(INDIRECT(ADDRESS($B48,$X$2)&amp;":"&amp;ADDRESS($B48,$X$2-1+AZ$8)),INDIRECT(ADDRESS($B$14,$X$2)&amp;":"&amp;ADDRESS($B$14,$X$2-1+AZ$8)),INDIRECT("rP!"&amp;ADDRESS(Prcsses!$B119,$X$2+$P$8-AZ$8)&amp;":"&amp;ADDRESS(Prcsses!$B119,$X$2-1+$P$8))))</f>
        <v>0</v>
      </c>
      <c r="BA80" s="5">
        <f ca="1">IF(BA$4="",0,SUMPRODUCT(INDIRECT(ADDRESS($B48,$X$2)&amp;":"&amp;ADDRESS($B48,$X$2-1+BA$8)),INDIRECT(ADDRESS($B$14,$X$2)&amp;":"&amp;ADDRESS($B$14,$X$2-1+BA$8)),INDIRECT("rP!"&amp;ADDRESS(Prcsses!$B119,$X$2+$P$8-BA$8)&amp;":"&amp;ADDRESS(Prcsses!$B119,$X$2-1+$P$8))))</f>
        <v>0</v>
      </c>
      <c r="BB80" s="5">
        <f ca="1">IF(BB$4="",0,SUMPRODUCT(INDIRECT(ADDRESS($B48,$X$2)&amp;":"&amp;ADDRESS($B48,$X$2-1+BB$8)),INDIRECT(ADDRESS($B$14,$X$2)&amp;":"&amp;ADDRESS($B$14,$X$2-1+BB$8)),INDIRECT("rP!"&amp;ADDRESS(Prcsses!$B119,$X$2+$P$8-BB$8)&amp;":"&amp;ADDRESS(Prcsses!$B119,$X$2-1+$P$8))))</f>
        <v>1093298.846769568</v>
      </c>
      <c r="BC80" s="5">
        <f ca="1">IF(BC$4="",0,SUMPRODUCT(INDIRECT(ADDRESS($B48,$X$2)&amp;":"&amp;ADDRESS($B48,$X$2-1+BC$8)),INDIRECT(ADDRESS($B$14,$X$2)&amp;":"&amp;ADDRESS($B$14,$X$2-1+BC$8)),INDIRECT("rP!"&amp;ADDRESS(Prcsses!$B119,$X$2+$P$8-BC$8)&amp;":"&amp;ADDRESS(Prcsses!$B119,$X$2-1+$P$8))))</f>
        <v>0</v>
      </c>
      <c r="BD80" s="5">
        <f ca="1">IF(BD$4="",0,SUMPRODUCT(INDIRECT(ADDRESS($B48,$X$2)&amp;":"&amp;ADDRESS($B48,$X$2-1+BD$8)),INDIRECT(ADDRESS($B$14,$X$2)&amp;":"&amp;ADDRESS($B$14,$X$2-1+BD$8)),INDIRECT("rP!"&amp;ADDRESS(Prcsses!$B119,$X$2+$P$8-BD$8)&amp;":"&amp;ADDRESS(Prcsses!$B119,$X$2-1+$P$8))))</f>
        <v>0</v>
      </c>
      <c r="BE80" s="5">
        <f ca="1">IF(BE$4="",0,SUMPRODUCT(INDIRECT(ADDRESS($B48,$X$2)&amp;":"&amp;ADDRESS($B48,$X$2-1+BE$8)),INDIRECT(ADDRESS($B$14,$X$2)&amp;":"&amp;ADDRESS($B$14,$X$2-1+BE$8)),INDIRECT("rP!"&amp;ADDRESS(Prcsses!$B119,$X$2+$P$8-BE$8)&amp;":"&amp;ADDRESS(Prcsses!$B119,$X$2-1+$P$8))))</f>
        <v>0</v>
      </c>
      <c r="BF80" s="5">
        <f ca="1">IF(BF$4="",0,SUMPRODUCT(INDIRECT(ADDRESS($B48,$X$2)&amp;":"&amp;ADDRESS($B48,$X$2-1+BF$8)),INDIRECT(ADDRESS($B$14,$X$2)&amp;":"&amp;ADDRESS($B$14,$X$2-1+BF$8)),INDIRECT("rP!"&amp;ADDRESS(Prcsses!$B119,$X$2+$P$8-BF$8)&amp;":"&amp;ADDRESS(Prcsses!$B119,$X$2-1+$P$8))))</f>
        <v>0</v>
      </c>
      <c r="BG80" s="5">
        <f ca="1">IF(BG$4="",0,SUMPRODUCT(INDIRECT(ADDRESS($B48,$X$2)&amp;":"&amp;ADDRESS($B48,$X$2-1+BG$8)),INDIRECT(ADDRESS($B$14,$X$2)&amp;":"&amp;ADDRESS($B$14,$X$2-1+BG$8)),INDIRECT("rP!"&amp;ADDRESS(Prcsses!$B119,$X$2+$P$8-BG$8)&amp;":"&amp;ADDRESS(Prcsses!$B119,$X$2-1+$P$8))))</f>
        <v>0</v>
      </c>
      <c r="BH80" s="5">
        <f ca="1">IF(BH$4="",0,SUMPRODUCT(INDIRECT(ADDRESS($B48,$X$2)&amp;":"&amp;ADDRESS($B48,$X$2-1+BH$8)),INDIRECT(ADDRESS($B$14,$X$2)&amp;":"&amp;ADDRESS($B$14,$X$2-1+BH$8)),INDIRECT("rP!"&amp;ADDRESS(Prcsses!$B119,$X$2+$P$8-BH$8)&amp;":"&amp;ADDRESS(Prcsses!$B119,$X$2-1+$P$8))))</f>
        <v>0</v>
      </c>
      <c r="BI80" s="5">
        <f ca="1">IF(BI$4="",0,SUMPRODUCT(INDIRECT(ADDRESS($B48,$X$2)&amp;":"&amp;ADDRESS($B48,$X$2-1+BI$8)),INDIRECT(ADDRESS($B$14,$X$2)&amp;":"&amp;ADDRESS($B$14,$X$2-1+BI$8)),INDIRECT("rP!"&amp;ADDRESS(Prcsses!$B119,$X$2+$P$8-BI$8)&amp;":"&amp;ADDRESS(Prcsses!$B119,$X$2-1+$P$8))))</f>
        <v>0</v>
      </c>
      <c r="BJ80" s="5">
        <f ca="1">IF(BJ$4="",0,SUMPRODUCT(INDIRECT(ADDRESS($B48,$X$2)&amp;":"&amp;ADDRESS($B48,$X$2-1+BJ$8)),INDIRECT(ADDRESS($B$14,$X$2)&amp;":"&amp;ADDRESS($B$14,$X$2-1+BJ$8)),INDIRECT("rP!"&amp;ADDRESS(Prcsses!$B119,$X$2+$P$8-BJ$8)&amp;":"&amp;ADDRESS(Prcsses!$B119,$X$2-1+$P$8))))</f>
        <v>0</v>
      </c>
      <c r="BK80" s="5">
        <f ca="1">IF(BK$4="",0,SUMPRODUCT(INDIRECT(ADDRESS($B48,$X$2)&amp;":"&amp;ADDRESS($B48,$X$2-1+BK$8)),INDIRECT(ADDRESS($B$14,$X$2)&amp;":"&amp;ADDRESS($B$14,$X$2-1+BK$8)),INDIRECT("rP!"&amp;ADDRESS(Prcsses!$B119,$X$2+$P$8-BK$8)&amp;":"&amp;ADDRESS(Prcsses!$B119,$X$2-1+$P$8))))</f>
        <v>0</v>
      </c>
      <c r="BL80" s="5">
        <f ca="1">IF(BL$4="",0,SUMPRODUCT(INDIRECT(ADDRESS($B48,$X$2)&amp;":"&amp;ADDRESS($B48,$X$2-1+BL$8)),INDIRECT(ADDRESS($B$14,$X$2)&amp;":"&amp;ADDRESS($B$14,$X$2-1+BL$8)),INDIRECT("rP!"&amp;ADDRESS(Prcsses!$B119,$X$2+$P$8-BL$8)&amp;":"&amp;ADDRESS(Prcsses!$B119,$X$2-1+$P$8))))</f>
        <v>1112978.2260114204</v>
      </c>
      <c r="BM80" s="5">
        <f ca="1">IF(BM$4="",0,SUMPRODUCT(INDIRECT(ADDRESS($B48,$X$2)&amp;":"&amp;ADDRESS($B48,$X$2-1+BM$8)),INDIRECT(ADDRESS($B$14,$X$2)&amp;":"&amp;ADDRESS($B$14,$X$2-1+BM$8)),INDIRECT("rP!"&amp;ADDRESS(Prcsses!$B119,$X$2+$P$8-BM$8)&amp;":"&amp;ADDRESS(Prcsses!$B119,$X$2-1+$P$8))))</f>
        <v>0</v>
      </c>
      <c r="BN80" s="5">
        <f ca="1">IF(BN$4="",0,SUMPRODUCT(INDIRECT(ADDRESS($B48,$X$2)&amp;":"&amp;ADDRESS($B48,$X$2-1+BN$8)),INDIRECT(ADDRESS($B$14,$X$2)&amp;":"&amp;ADDRESS($B$14,$X$2-1+BN$8)),INDIRECT("rP!"&amp;ADDRESS(Prcsses!$B119,$X$2+$P$8-BN$8)&amp;":"&amp;ADDRESS(Prcsses!$B119,$X$2-1+$P$8))))</f>
        <v>0</v>
      </c>
      <c r="BO80" s="5">
        <f ca="1">IF(BO$4="",0,SUMPRODUCT(INDIRECT(ADDRESS($B48,$X$2)&amp;":"&amp;ADDRESS($B48,$X$2-1+BO$8)),INDIRECT(ADDRESS($B$14,$X$2)&amp;":"&amp;ADDRESS($B$14,$X$2-1+BO$8)),INDIRECT("rP!"&amp;ADDRESS(Prcsses!$B119,$X$2+$P$8-BO$8)&amp;":"&amp;ADDRESS(Prcsses!$B119,$X$2-1+$P$8))))</f>
        <v>0</v>
      </c>
      <c r="BP80" s="5">
        <f ca="1">IF(BP$4="",0,SUMPRODUCT(INDIRECT(ADDRESS($B48,$X$2)&amp;":"&amp;ADDRESS($B48,$X$2-1+BP$8)),INDIRECT(ADDRESS($B$14,$X$2)&amp;":"&amp;ADDRESS($B$14,$X$2-1+BP$8)),INDIRECT("rP!"&amp;ADDRESS(Prcsses!$B119,$X$2+$P$8-BP$8)&amp;":"&amp;ADDRESS(Prcsses!$B119,$X$2-1+$P$8))))</f>
        <v>0</v>
      </c>
      <c r="BQ80" s="5">
        <f ca="1">IF(BQ$4="",0,SUMPRODUCT(INDIRECT(ADDRESS($B48,$X$2)&amp;":"&amp;ADDRESS($B48,$X$2-1+BQ$8)),INDIRECT(ADDRESS($B$14,$X$2)&amp;":"&amp;ADDRESS($B$14,$X$2-1+BQ$8)),INDIRECT("rP!"&amp;ADDRESS(Prcsses!$B119,$X$2+$P$8-BQ$8)&amp;":"&amp;ADDRESS(Prcsses!$B119,$X$2-1+$P$8))))</f>
        <v>0</v>
      </c>
      <c r="BR80" s="5">
        <f ca="1">IF(BR$4="",0,SUMPRODUCT(INDIRECT(ADDRESS($B48,$X$2)&amp;":"&amp;ADDRESS($B48,$X$2-1+BR$8)),INDIRECT(ADDRESS($B$14,$X$2)&amp;":"&amp;ADDRESS($B$14,$X$2-1+BR$8)),INDIRECT("rP!"&amp;ADDRESS(Prcsses!$B119,$X$2+$P$8-BR$8)&amp;":"&amp;ADDRESS(Prcsses!$B119,$X$2-1+$P$8))))</f>
        <v>0</v>
      </c>
      <c r="BS80" s="5">
        <f ca="1">IF(BS$4="",0,SUMPRODUCT(INDIRECT(ADDRESS($B48,$X$2)&amp;":"&amp;ADDRESS($B48,$X$2-1+BS$8)),INDIRECT(ADDRESS($B$14,$X$2)&amp;":"&amp;ADDRESS($B$14,$X$2-1+BS$8)),INDIRECT("rP!"&amp;ADDRESS(Prcsses!$B119,$X$2+$P$8-BS$8)&amp;":"&amp;ADDRESS(Prcsses!$B119,$X$2-1+$P$8))))</f>
        <v>0</v>
      </c>
      <c r="BT80" s="5">
        <f ca="1">IF(BT$4="",0,SUMPRODUCT(INDIRECT(ADDRESS($B48,$X$2)&amp;":"&amp;ADDRESS($B48,$X$2-1+BT$8)),INDIRECT(ADDRESS($B$14,$X$2)&amp;":"&amp;ADDRESS($B$14,$X$2-1+BT$8)),INDIRECT("rP!"&amp;ADDRESS(Prcsses!$B119,$X$2+$P$8-BT$8)&amp;":"&amp;ADDRESS(Prcsses!$B119,$X$2-1+$P$8))))</f>
        <v>0</v>
      </c>
      <c r="BU80" s="5">
        <f ca="1">IF(BU$4="",0,SUMPRODUCT(INDIRECT(ADDRESS($B48,$X$2)&amp;":"&amp;ADDRESS($B48,$X$2-1+BU$8)),INDIRECT(ADDRESS($B$14,$X$2)&amp;":"&amp;ADDRESS($B$14,$X$2-1+BU$8)),INDIRECT("rP!"&amp;ADDRESS(Prcsses!$B119,$X$2+$P$8-BU$8)&amp;":"&amp;ADDRESS(Prcsses!$B119,$X$2-1+$P$8))))</f>
        <v>0</v>
      </c>
      <c r="BV80" s="5">
        <f ca="1">IF(BV$4="",0,SUMPRODUCT(INDIRECT(ADDRESS($B48,$X$2)&amp;":"&amp;ADDRESS($B48,$X$2-1+BV$8)),INDIRECT(ADDRESS($B$14,$X$2)&amp;":"&amp;ADDRESS($B$14,$X$2-1+BV$8)),INDIRECT("rP!"&amp;ADDRESS(Prcsses!$B119,$X$2+$P$8-BV$8)&amp;":"&amp;ADDRESS(Prcsses!$B119,$X$2-1+$P$8))))</f>
        <v>1153406.0470930592</v>
      </c>
      <c r="BW80" s="5">
        <f ca="1">IF(BW$4="",0,SUMPRODUCT(INDIRECT(ADDRESS($B48,$X$2)&amp;":"&amp;ADDRESS($B48,$X$2-1+BW$8)),INDIRECT(ADDRESS($B$14,$X$2)&amp;":"&amp;ADDRESS($B$14,$X$2-1+BW$8)),INDIRECT("rP!"&amp;ADDRESS(Prcsses!$B119,$X$2+$P$8-BW$8)&amp;":"&amp;ADDRESS(Prcsses!$B119,$X$2-1+$P$8))))</f>
        <v>0</v>
      </c>
      <c r="BX80" s="5">
        <f ca="1">IF(BX$4="",0,SUMPRODUCT(INDIRECT(ADDRESS($B48,$X$2)&amp;":"&amp;ADDRESS($B48,$X$2-1+BX$8)),INDIRECT(ADDRESS($B$14,$X$2)&amp;":"&amp;ADDRESS($B$14,$X$2-1+BX$8)),INDIRECT("rP!"&amp;ADDRESS(Prcsses!$B119,$X$2+$P$8-BX$8)&amp;":"&amp;ADDRESS(Prcsses!$B119,$X$2-1+$P$8))))</f>
        <v>0</v>
      </c>
      <c r="BY80" s="5">
        <f ca="1">IF(BY$4="",0,SUMPRODUCT(INDIRECT(ADDRESS($B48,$X$2)&amp;":"&amp;ADDRESS($B48,$X$2-1+BY$8)),INDIRECT(ADDRESS($B$14,$X$2)&amp;":"&amp;ADDRESS($B$14,$X$2-1+BY$8)),INDIRECT("rP!"&amp;ADDRESS(Prcsses!$B119,$X$2+$P$8-BY$8)&amp;":"&amp;ADDRESS(Prcsses!$B119,$X$2-1+$P$8))))</f>
        <v>0</v>
      </c>
      <c r="BZ80" s="5">
        <f ca="1">IF(BZ$4="",0,SUMPRODUCT(INDIRECT(ADDRESS($B48,$X$2)&amp;":"&amp;ADDRESS($B48,$X$2-1+BZ$8)),INDIRECT(ADDRESS($B$14,$X$2)&amp;":"&amp;ADDRESS($B$14,$X$2-1+BZ$8)),INDIRECT("rP!"&amp;ADDRESS(Prcsses!$B119,$X$2+$P$8-BZ$8)&amp;":"&amp;ADDRESS(Prcsses!$B119,$X$2-1+$P$8))))</f>
        <v>0</v>
      </c>
      <c r="CA80" s="5">
        <f ca="1">IF(CA$4="",0,SUMPRODUCT(INDIRECT(ADDRESS($B48,$X$2)&amp;":"&amp;ADDRESS($B48,$X$2-1+CA$8)),INDIRECT(ADDRESS($B$14,$X$2)&amp;":"&amp;ADDRESS($B$14,$X$2-1+CA$8)),INDIRECT("rP!"&amp;ADDRESS(Prcsses!$B119,$X$2+$P$8-CA$8)&amp;":"&amp;ADDRESS(Prcsses!$B119,$X$2-1+$P$8))))</f>
        <v>0</v>
      </c>
      <c r="CB80" s="5">
        <f ca="1">IF(CB$4="",0,SUMPRODUCT(INDIRECT(ADDRESS($B48,$X$2)&amp;":"&amp;ADDRESS($B48,$X$2-1+CB$8)),INDIRECT(ADDRESS($B$14,$X$2)&amp;":"&amp;ADDRESS($B$14,$X$2-1+CB$8)),INDIRECT("rP!"&amp;ADDRESS(Prcsses!$B119,$X$2+$P$8-CB$8)&amp;":"&amp;ADDRESS(Prcsses!$B119,$X$2-1+$P$8))))</f>
        <v>0</v>
      </c>
      <c r="CC80" s="5">
        <f ca="1">IF(CC$4="",0,SUMPRODUCT(INDIRECT(ADDRESS($B48,$X$2)&amp;":"&amp;ADDRESS($B48,$X$2-1+CC$8)),INDIRECT(ADDRESS($B$14,$X$2)&amp;":"&amp;ADDRESS($B$14,$X$2-1+CC$8)),INDIRECT("rP!"&amp;ADDRESS(Prcsses!$B119,$X$2+$P$8-CC$8)&amp;":"&amp;ADDRESS(Prcsses!$B119,$X$2-1+$P$8))))</f>
        <v>0</v>
      </c>
      <c r="CD80" s="5">
        <f ca="1">IF(CD$4="",0,SUMPRODUCT(INDIRECT(ADDRESS($B48,$X$2)&amp;":"&amp;ADDRESS($B48,$X$2-1+CD$8)),INDIRECT(ADDRESS($B$14,$X$2)&amp;":"&amp;ADDRESS($B$14,$X$2-1+CD$8)),INDIRECT("rP!"&amp;ADDRESS(Prcsses!$B119,$X$2+$P$8-CD$8)&amp;":"&amp;ADDRESS(Prcsses!$B119,$X$2-1+$P$8))))</f>
        <v>0</v>
      </c>
      <c r="CE80" s="5">
        <f ca="1">IF(CE$4="",0,SUMPRODUCT(INDIRECT(ADDRESS($B48,$X$2)&amp;":"&amp;ADDRESS($B48,$X$2-1+CE$8)),INDIRECT(ADDRESS($B$14,$X$2)&amp;":"&amp;ADDRESS($B$14,$X$2-1+CE$8)),INDIRECT("rP!"&amp;ADDRESS(Prcsses!$B119,$X$2+$P$8-CE$8)&amp;":"&amp;ADDRESS(Prcsses!$B119,$X$2-1+$P$8))))</f>
        <v>0</v>
      </c>
      <c r="CF80" s="5">
        <f ca="1">IF(CF$4="",0,SUMPRODUCT(INDIRECT(ADDRESS($B48,$X$2)&amp;":"&amp;ADDRESS($B48,$X$2-1+CF$8)),INDIRECT(ADDRESS($B$14,$X$2)&amp;":"&amp;ADDRESS($B$14,$X$2-1+CF$8)),INDIRECT("rP!"&amp;ADDRESS(Prcsses!$B119,$X$2+$P$8-CF$8)&amp;":"&amp;ADDRESS(Prcsses!$B119,$X$2-1+$P$8))))</f>
        <v>0</v>
      </c>
    </row>
    <row r="81" spans="2:84" x14ac:dyDescent="0.3">
      <c r="B81" s="13">
        <f>ROW()</f>
        <v>81</v>
      </c>
      <c r="H81" s="1" t="str">
        <f t="shared" si="108"/>
        <v>Оплата капитальных затрат</v>
      </c>
      <c r="I81" s="1" t="str">
        <f>$I$79</f>
        <v>Капзатраты на производственные мощности</v>
      </c>
      <c r="J81" s="1" t="str">
        <f>Prcsses!I112</f>
        <v>Строительно-монтажные работы</v>
      </c>
      <c r="M81" s="53" t="s">
        <v>18</v>
      </c>
      <c r="U81" s="5">
        <f t="shared" ca="1" si="109"/>
        <v>16243982.855622143</v>
      </c>
      <c r="X81" s="5">
        <f ca="1">IF(X$4="",0,SUMPRODUCT(INDIRECT(ADDRESS($B49,$X$2)&amp;":"&amp;ADDRESS($B49,$X$2-1+X$8)),INDIRECT(ADDRESS($B$14,$X$2)&amp;":"&amp;ADDRESS($B$14,$X$2-1+X$8)),INDIRECT("rP!"&amp;ADDRESS(Prcsses!$B120,$X$2+$P$8-X$8)&amp;":"&amp;ADDRESS(Prcsses!$B120,$X$2-1+$P$8))))</f>
        <v>1000000</v>
      </c>
      <c r="Y81" s="5">
        <f ca="1">IF(Y$4="",0,SUMPRODUCT(INDIRECT(ADDRESS($B49,$X$2)&amp;":"&amp;ADDRESS($B49,$X$2-1+Y$8)),INDIRECT(ADDRESS($B$14,$X$2)&amp;":"&amp;ADDRESS($B$14,$X$2-1+Y$8)),INDIRECT("rP!"&amp;ADDRESS(Prcsses!$B120,$X$2+$P$8-Y$8)&amp;":"&amp;ADDRESS(Prcsses!$B120,$X$2-1+$P$8))))</f>
        <v>1000000</v>
      </c>
      <c r="Z81" s="5">
        <f ca="1">IF(Z$4="",0,SUMPRODUCT(INDIRECT(ADDRESS($B49,$X$2)&amp;":"&amp;ADDRESS($B49,$X$2-1+Z$8)),INDIRECT(ADDRESS($B$14,$X$2)&amp;":"&amp;ADDRESS($B$14,$X$2-1+Z$8)),INDIRECT("rP!"&amp;ADDRESS(Prcsses!$B120,$X$2+$P$8-Z$8)&amp;":"&amp;ADDRESS(Prcsses!$B120,$X$2-1+$P$8))))</f>
        <v>1000000</v>
      </c>
      <c r="AA81" s="5">
        <f ca="1">IF(AA$4="",0,SUMPRODUCT(INDIRECT(ADDRESS($B49,$X$2)&amp;":"&amp;ADDRESS($B49,$X$2-1+AA$8)),INDIRECT(ADDRESS($B$14,$X$2)&amp;":"&amp;ADDRESS($B$14,$X$2-1+AA$8)),INDIRECT("rP!"&amp;ADDRESS(Prcsses!$B120,$X$2+$P$8-AA$8)&amp;":"&amp;ADDRESS(Prcsses!$B120,$X$2-1+$P$8))))</f>
        <v>0</v>
      </c>
      <c r="AB81" s="5">
        <f ca="1">IF(AB$4="",0,SUMPRODUCT(INDIRECT(ADDRESS($B49,$X$2)&amp;":"&amp;ADDRESS($B49,$X$2-1+AB$8)),INDIRECT(ADDRESS($B$14,$X$2)&amp;":"&amp;ADDRESS($B$14,$X$2-1+AB$8)),INDIRECT("rP!"&amp;ADDRESS(Prcsses!$B120,$X$2+$P$8-AB$8)&amp;":"&amp;ADDRESS(Prcsses!$B120,$X$2-1+$P$8))))</f>
        <v>0</v>
      </c>
      <c r="AC81" s="5">
        <f ca="1">IF(AC$4="",0,SUMPRODUCT(INDIRECT(ADDRESS($B49,$X$2)&amp;":"&amp;ADDRESS($B49,$X$2-1+AC$8)),INDIRECT(ADDRESS($B$14,$X$2)&amp;":"&amp;ADDRESS($B$14,$X$2-1+AC$8)),INDIRECT("rP!"&amp;ADDRESS(Prcsses!$B120,$X$2+$P$8-AC$8)&amp;":"&amp;ADDRESS(Prcsses!$B120,$X$2-1+$P$8))))</f>
        <v>0</v>
      </c>
      <c r="AD81" s="5">
        <f ca="1">IF(AD$4="",0,SUMPRODUCT(INDIRECT(ADDRESS($B49,$X$2)&amp;":"&amp;ADDRESS($B49,$X$2-1+AD$8)),INDIRECT(ADDRESS($B$14,$X$2)&amp;":"&amp;ADDRESS($B$14,$X$2-1+AD$8)),INDIRECT("rP!"&amp;ADDRESS(Prcsses!$B120,$X$2+$P$8-AD$8)&amp;":"&amp;ADDRESS(Prcsses!$B120,$X$2-1+$P$8))))</f>
        <v>0</v>
      </c>
      <c r="AE81" s="5">
        <f ca="1">IF(AE$4="",0,SUMPRODUCT(INDIRECT(ADDRESS($B49,$X$2)&amp;":"&amp;ADDRESS($B49,$X$2-1+AE$8)),INDIRECT(ADDRESS($B$14,$X$2)&amp;":"&amp;ADDRESS($B$14,$X$2-1+AE$8)),INDIRECT("rP!"&amp;ADDRESS(Prcsses!$B120,$X$2+$P$8-AE$8)&amp;":"&amp;ADDRESS(Prcsses!$B120,$X$2-1+$P$8))))</f>
        <v>0</v>
      </c>
      <c r="AF81" s="5">
        <f ca="1">IF(AF$4="",0,SUMPRODUCT(INDIRECT(ADDRESS($B49,$X$2)&amp;":"&amp;ADDRESS($B49,$X$2-1+AF$8)),INDIRECT(ADDRESS($B$14,$X$2)&amp;":"&amp;ADDRESS($B$14,$X$2-1+AF$8)),INDIRECT("rP!"&amp;ADDRESS(Prcsses!$B120,$X$2+$P$8-AF$8)&amp;":"&amp;ADDRESS(Prcsses!$B120,$X$2-1+$P$8))))</f>
        <v>0</v>
      </c>
      <c r="AG81" s="5">
        <f ca="1">IF(AG$4="",0,SUMPRODUCT(INDIRECT(ADDRESS($B49,$X$2)&amp;":"&amp;ADDRESS($B49,$X$2-1+AG$8)),INDIRECT(ADDRESS($B$14,$X$2)&amp;":"&amp;ADDRESS($B$14,$X$2-1+AG$8)),INDIRECT("rP!"&amp;ADDRESS(Prcsses!$B120,$X$2+$P$8-AG$8)&amp;":"&amp;ADDRESS(Prcsses!$B120,$X$2-1+$P$8))))</f>
        <v>0</v>
      </c>
      <c r="AH81" s="5">
        <f ca="1">IF(AH$4="",0,SUMPRODUCT(INDIRECT(ADDRESS($B49,$X$2)&amp;":"&amp;ADDRESS($B49,$X$2-1+AH$8)),INDIRECT(ADDRESS($B$14,$X$2)&amp;":"&amp;ADDRESS($B$14,$X$2-1+AH$8)),INDIRECT("rP!"&amp;ADDRESS(Prcsses!$B120,$X$2+$P$8-AH$8)&amp;":"&amp;ADDRESS(Prcsses!$B120,$X$2-1+$P$8))))</f>
        <v>0</v>
      </c>
      <c r="AI81" s="5">
        <f ca="1">IF(AI$4="",0,SUMPRODUCT(INDIRECT(ADDRESS($B49,$X$2)&amp;":"&amp;ADDRESS($B49,$X$2-1+AI$8)),INDIRECT(ADDRESS($B$14,$X$2)&amp;":"&amp;ADDRESS($B$14,$X$2-1+AI$8)),INDIRECT("rP!"&amp;ADDRESS(Prcsses!$B120,$X$2+$P$8-AI$8)&amp;":"&amp;ADDRESS(Prcsses!$B120,$X$2-1+$P$8))))</f>
        <v>0</v>
      </c>
      <c r="AJ81" s="5">
        <f ca="1">IF(AJ$4="",0,SUMPRODUCT(INDIRECT(ADDRESS($B49,$X$2)&amp;":"&amp;ADDRESS($B49,$X$2-1+AJ$8)),INDIRECT(ADDRESS($B$14,$X$2)&amp;":"&amp;ADDRESS($B$14,$X$2-1+AJ$8)),INDIRECT("rP!"&amp;ADDRESS(Prcsses!$B120,$X$2+$P$8-AJ$8)&amp;":"&amp;ADDRESS(Prcsses!$B120,$X$2-1+$P$8))))</f>
        <v>0</v>
      </c>
      <c r="AK81" s="5">
        <f ca="1">IF(AK$4="",0,SUMPRODUCT(INDIRECT(ADDRESS($B49,$X$2)&amp;":"&amp;ADDRESS($B49,$X$2-1+AK$8)),INDIRECT(ADDRESS($B$14,$X$2)&amp;":"&amp;ADDRESS($B$14,$X$2-1+AK$8)),INDIRECT("rP!"&amp;ADDRESS(Prcsses!$B120,$X$2+$P$8-AK$8)&amp;":"&amp;ADDRESS(Prcsses!$B120,$X$2-1+$P$8))))</f>
        <v>0</v>
      </c>
      <c r="AL81" s="5">
        <f ca="1">IF(AL$4="",0,SUMPRODUCT(INDIRECT(ADDRESS($B49,$X$2)&amp;":"&amp;ADDRESS($B49,$X$2-1+AL$8)),INDIRECT(ADDRESS($B$14,$X$2)&amp;":"&amp;ADDRESS($B$14,$X$2-1+AL$8)),INDIRECT("rP!"&amp;ADDRESS(Prcsses!$B120,$X$2+$P$8-AL$8)&amp;":"&amp;ADDRESS(Prcsses!$B120,$X$2-1+$P$8))))</f>
        <v>0</v>
      </c>
      <c r="AM81" s="5">
        <f ca="1">IF(AM$4="",0,SUMPRODUCT(INDIRECT(ADDRESS($B49,$X$2)&amp;":"&amp;ADDRESS($B49,$X$2-1+AM$8)),INDIRECT(ADDRESS($B$14,$X$2)&amp;":"&amp;ADDRESS($B$14,$X$2-1+AM$8)),INDIRECT("rP!"&amp;ADDRESS(Prcsses!$B120,$X$2+$P$8-AM$8)&amp;":"&amp;ADDRESS(Prcsses!$B120,$X$2-1+$P$8))))</f>
        <v>0</v>
      </c>
      <c r="AN81" s="5">
        <f ca="1">IF(AN$4="",0,SUMPRODUCT(INDIRECT(ADDRESS($B49,$X$2)&amp;":"&amp;ADDRESS($B49,$X$2-1+AN$8)),INDIRECT(ADDRESS($B$14,$X$2)&amp;":"&amp;ADDRESS($B$14,$X$2-1+AN$8)),INDIRECT("rP!"&amp;ADDRESS(Prcsses!$B120,$X$2+$P$8-AN$8)&amp;":"&amp;ADDRESS(Prcsses!$B120,$X$2-1+$P$8))))</f>
        <v>0</v>
      </c>
      <c r="AO81" s="5">
        <f ca="1">IF(AO$4="",0,SUMPRODUCT(INDIRECT(ADDRESS($B49,$X$2)&amp;":"&amp;ADDRESS($B49,$X$2-1+AO$8)),INDIRECT(ADDRESS($B$14,$X$2)&amp;":"&amp;ADDRESS($B$14,$X$2-1+AO$8)),INDIRECT("rP!"&amp;ADDRESS(Prcsses!$B120,$X$2+$P$8-AO$8)&amp;":"&amp;ADDRESS(Prcsses!$B120,$X$2-1+$P$8))))</f>
        <v>0</v>
      </c>
      <c r="AP81" s="5">
        <f ca="1">IF(AP$4="",0,SUMPRODUCT(INDIRECT(ADDRESS($B49,$X$2)&amp;":"&amp;ADDRESS($B49,$X$2-1+AP$8)),INDIRECT(ADDRESS($B$14,$X$2)&amp;":"&amp;ADDRESS($B$14,$X$2-1+AP$8)),INDIRECT("rP!"&amp;ADDRESS(Prcsses!$B120,$X$2+$P$8-AP$8)&amp;":"&amp;ADDRESS(Prcsses!$B120,$X$2-1+$P$8))))</f>
        <v>0</v>
      </c>
      <c r="AQ81" s="5">
        <f ca="1">IF(AQ$4="",0,SUMPRODUCT(INDIRECT(ADDRESS($B49,$X$2)&amp;":"&amp;ADDRESS($B49,$X$2-1+AQ$8)),INDIRECT(ADDRESS($B$14,$X$2)&amp;":"&amp;ADDRESS($B$14,$X$2-1+AQ$8)),INDIRECT("rP!"&amp;ADDRESS(Prcsses!$B120,$X$2+$P$8-AQ$8)&amp;":"&amp;ADDRESS(Prcsses!$B120,$X$2-1+$P$8))))</f>
        <v>0</v>
      </c>
      <c r="AR81" s="5">
        <f ca="1">IF(AR$4="",0,SUMPRODUCT(INDIRECT(ADDRESS($B49,$X$2)&amp;":"&amp;ADDRESS($B49,$X$2-1+AR$8)),INDIRECT(ADDRESS($B$14,$X$2)&amp;":"&amp;ADDRESS($B$14,$X$2-1+AR$8)),INDIRECT("rP!"&amp;ADDRESS(Prcsses!$B120,$X$2+$P$8-AR$8)&amp;":"&amp;ADDRESS(Prcsses!$B120,$X$2-1+$P$8))))</f>
        <v>1054977.8320000002</v>
      </c>
      <c r="AS81" s="5">
        <f ca="1">IF(AS$4="",0,SUMPRODUCT(INDIRECT(ADDRESS($B49,$X$2)&amp;":"&amp;ADDRESS($B49,$X$2-1+AS$8)),INDIRECT(ADDRESS($B$14,$X$2)&amp;":"&amp;ADDRESS($B$14,$X$2-1+AS$8)),INDIRECT("rP!"&amp;ADDRESS(Prcsses!$B120,$X$2+$P$8-AS$8)&amp;":"&amp;ADDRESS(Prcsses!$B120,$X$2-1+$P$8))))</f>
        <v>1054977.8320000002</v>
      </c>
      <c r="AT81" s="5">
        <f ca="1">IF(AT$4="",0,SUMPRODUCT(INDIRECT(ADDRESS($B49,$X$2)&amp;":"&amp;ADDRESS($B49,$X$2-1+AT$8)),INDIRECT(ADDRESS($B$14,$X$2)&amp;":"&amp;ADDRESS($B$14,$X$2-1+AT$8)),INDIRECT("rP!"&amp;ADDRESS(Prcsses!$B120,$X$2+$P$8-AT$8)&amp;":"&amp;ADDRESS(Prcsses!$B120,$X$2-1+$P$8))))</f>
        <v>1054977.8320000002</v>
      </c>
      <c r="AU81" s="5">
        <f ca="1">IF(AU$4="",0,SUMPRODUCT(INDIRECT(ADDRESS($B49,$X$2)&amp;":"&amp;ADDRESS($B49,$X$2-1+AU$8)),INDIRECT(ADDRESS($B$14,$X$2)&amp;":"&amp;ADDRESS($B$14,$X$2-1+AU$8)),INDIRECT("rP!"&amp;ADDRESS(Prcsses!$B120,$X$2+$P$8-AU$8)&amp;":"&amp;ADDRESS(Prcsses!$B120,$X$2-1+$P$8))))</f>
        <v>0</v>
      </c>
      <c r="AV81" s="5">
        <f ca="1">IF(AV$4="",0,SUMPRODUCT(INDIRECT(ADDRESS($B49,$X$2)&amp;":"&amp;ADDRESS($B49,$X$2-1+AV$8)),INDIRECT(ADDRESS($B$14,$X$2)&amp;":"&amp;ADDRESS($B$14,$X$2-1+AV$8)),INDIRECT("rP!"&amp;ADDRESS(Prcsses!$B120,$X$2+$P$8-AV$8)&amp;":"&amp;ADDRESS(Prcsses!$B120,$X$2-1+$P$8))))</f>
        <v>0</v>
      </c>
      <c r="AW81" s="5">
        <f ca="1">IF(AW$4="",0,SUMPRODUCT(INDIRECT(ADDRESS($B49,$X$2)&amp;":"&amp;ADDRESS($B49,$X$2-1+AW$8)),INDIRECT(ADDRESS($B$14,$X$2)&amp;":"&amp;ADDRESS($B$14,$X$2-1+AW$8)),INDIRECT("rP!"&amp;ADDRESS(Prcsses!$B120,$X$2+$P$8-AW$8)&amp;":"&amp;ADDRESS(Prcsses!$B120,$X$2-1+$P$8))))</f>
        <v>0</v>
      </c>
      <c r="AX81" s="5">
        <f ca="1">IF(AX$4="",0,SUMPRODUCT(INDIRECT(ADDRESS($B49,$X$2)&amp;":"&amp;ADDRESS($B49,$X$2-1+AX$8)),INDIRECT(ADDRESS($B$14,$X$2)&amp;":"&amp;ADDRESS($B$14,$X$2-1+AX$8)),INDIRECT("rP!"&amp;ADDRESS(Prcsses!$B120,$X$2+$P$8-AX$8)&amp;":"&amp;ADDRESS(Prcsses!$B120,$X$2-1+$P$8))))</f>
        <v>0</v>
      </c>
      <c r="AY81" s="5">
        <f ca="1">IF(AY$4="",0,SUMPRODUCT(INDIRECT(ADDRESS($B49,$X$2)&amp;":"&amp;ADDRESS($B49,$X$2-1+AY$8)),INDIRECT(ADDRESS($B$14,$X$2)&amp;":"&amp;ADDRESS($B$14,$X$2-1+AY$8)),INDIRECT("rP!"&amp;ADDRESS(Prcsses!$B120,$X$2+$P$8-AY$8)&amp;":"&amp;ADDRESS(Prcsses!$B120,$X$2-1+$P$8))))</f>
        <v>0</v>
      </c>
      <c r="AZ81" s="5">
        <f ca="1">IF(AZ$4="",0,SUMPRODUCT(INDIRECT(ADDRESS($B49,$X$2)&amp;":"&amp;ADDRESS($B49,$X$2-1+AZ$8)),INDIRECT(ADDRESS($B$14,$X$2)&amp;":"&amp;ADDRESS($B$14,$X$2-1+AZ$8)),INDIRECT("rP!"&amp;ADDRESS(Prcsses!$B120,$X$2+$P$8-AZ$8)&amp;":"&amp;ADDRESS(Prcsses!$B120,$X$2-1+$P$8))))</f>
        <v>0</v>
      </c>
      <c r="BA81" s="5">
        <f ca="1">IF(BA$4="",0,SUMPRODUCT(INDIRECT(ADDRESS($B49,$X$2)&amp;":"&amp;ADDRESS($B49,$X$2-1+BA$8)),INDIRECT(ADDRESS($B$14,$X$2)&amp;":"&amp;ADDRESS($B$14,$X$2-1+BA$8)),INDIRECT("rP!"&amp;ADDRESS(Prcsses!$B120,$X$2+$P$8-BA$8)&amp;":"&amp;ADDRESS(Prcsses!$B120,$X$2-1+$P$8))))</f>
        <v>0</v>
      </c>
      <c r="BB81" s="5">
        <f ca="1">IF(BB$4="",0,SUMPRODUCT(INDIRECT(ADDRESS($B49,$X$2)&amp;":"&amp;ADDRESS($B49,$X$2-1+BB$8)),INDIRECT(ADDRESS($B$14,$X$2)&amp;":"&amp;ADDRESS($B$14,$X$2-1+BB$8)),INDIRECT("rP!"&amp;ADDRESS(Prcsses!$B120,$X$2+$P$8-BB$8)&amp;":"&amp;ADDRESS(Prcsses!$B120,$X$2-1+$P$8))))</f>
        <v>1093298.846769568</v>
      </c>
      <c r="BC81" s="5">
        <f ca="1">IF(BC$4="",0,SUMPRODUCT(INDIRECT(ADDRESS($B49,$X$2)&amp;":"&amp;ADDRESS($B49,$X$2-1+BC$8)),INDIRECT(ADDRESS($B$14,$X$2)&amp;":"&amp;ADDRESS($B$14,$X$2-1+BC$8)),INDIRECT("rP!"&amp;ADDRESS(Prcsses!$B120,$X$2+$P$8-BC$8)&amp;":"&amp;ADDRESS(Prcsses!$B120,$X$2-1+$P$8))))</f>
        <v>1093298.846769568</v>
      </c>
      <c r="BD81" s="5">
        <f ca="1">IF(BD$4="",0,SUMPRODUCT(INDIRECT(ADDRESS($B49,$X$2)&amp;":"&amp;ADDRESS($B49,$X$2-1+BD$8)),INDIRECT(ADDRESS($B$14,$X$2)&amp;":"&amp;ADDRESS($B$14,$X$2-1+BD$8)),INDIRECT("rP!"&amp;ADDRESS(Prcsses!$B120,$X$2+$P$8-BD$8)&amp;":"&amp;ADDRESS(Prcsses!$B120,$X$2-1+$P$8))))</f>
        <v>1093298.846769568</v>
      </c>
      <c r="BE81" s="5">
        <f ca="1">IF(BE$4="",0,SUMPRODUCT(INDIRECT(ADDRESS($B49,$X$2)&amp;":"&amp;ADDRESS($B49,$X$2-1+BE$8)),INDIRECT(ADDRESS($B$14,$X$2)&amp;":"&amp;ADDRESS($B$14,$X$2-1+BE$8)),INDIRECT("rP!"&amp;ADDRESS(Prcsses!$B120,$X$2+$P$8-BE$8)&amp;":"&amp;ADDRESS(Prcsses!$B120,$X$2-1+$P$8))))</f>
        <v>0</v>
      </c>
      <c r="BF81" s="5">
        <f ca="1">IF(BF$4="",0,SUMPRODUCT(INDIRECT(ADDRESS($B49,$X$2)&amp;":"&amp;ADDRESS($B49,$X$2-1+BF$8)),INDIRECT(ADDRESS($B$14,$X$2)&amp;":"&amp;ADDRESS($B$14,$X$2-1+BF$8)),INDIRECT("rP!"&amp;ADDRESS(Prcsses!$B120,$X$2+$P$8-BF$8)&amp;":"&amp;ADDRESS(Prcsses!$B120,$X$2-1+$P$8))))</f>
        <v>0</v>
      </c>
      <c r="BG81" s="5">
        <f ca="1">IF(BG$4="",0,SUMPRODUCT(INDIRECT(ADDRESS($B49,$X$2)&amp;":"&amp;ADDRESS($B49,$X$2-1+BG$8)),INDIRECT(ADDRESS($B$14,$X$2)&amp;":"&amp;ADDRESS($B$14,$X$2-1+BG$8)),INDIRECT("rP!"&amp;ADDRESS(Prcsses!$B120,$X$2+$P$8-BG$8)&amp;":"&amp;ADDRESS(Prcsses!$B120,$X$2-1+$P$8))))</f>
        <v>0</v>
      </c>
      <c r="BH81" s="5">
        <f ca="1">IF(BH$4="",0,SUMPRODUCT(INDIRECT(ADDRESS($B49,$X$2)&amp;":"&amp;ADDRESS($B49,$X$2-1+BH$8)),INDIRECT(ADDRESS($B$14,$X$2)&amp;":"&amp;ADDRESS($B$14,$X$2-1+BH$8)),INDIRECT("rP!"&amp;ADDRESS(Prcsses!$B120,$X$2+$P$8-BH$8)&amp;":"&amp;ADDRESS(Prcsses!$B120,$X$2-1+$P$8))))</f>
        <v>0</v>
      </c>
      <c r="BI81" s="5">
        <f ca="1">IF(BI$4="",0,SUMPRODUCT(INDIRECT(ADDRESS($B49,$X$2)&amp;":"&amp;ADDRESS($B49,$X$2-1+BI$8)),INDIRECT(ADDRESS($B$14,$X$2)&amp;":"&amp;ADDRESS($B$14,$X$2-1+BI$8)),INDIRECT("rP!"&amp;ADDRESS(Prcsses!$B120,$X$2+$P$8-BI$8)&amp;":"&amp;ADDRESS(Prcsses!$B120,$X$2-1+$P$8))))</f>
        <v>0</v>
      </c>
      <c r="BJ81" s="5">
        <f ca="1">IF(BJ$4="",0,SUMPRODUCT(INDIRECT(ADDRESS($B49,$X$2)&amp;":"&amp;ADDRESS($B49,$X$2-1+BJ$8)),INDIRECT(ADDRESS($B$14,$X$2)&amp;":"&amp;ADDRESS($B$14,$X$2-1+BJ$8)),INDIRECT("rP!"&amp;ADDRESS(Prcsses!$B120,$X$2+$P$8-BJ$8)&amp;":"&amp;ADDRESS(Prcsses!$B120,$X$2-1+$P$8))))</f>
        <v>0</v>
      </c>
      <c r="BK81" s="5">
        <f ca="1">IF(BK$4="",0,SUMPRODUCT(INDIRECT(ADDRESS($B49,$X$2)&amp;":"&amp;ADDRESS($B49,$X$2-1+BK$8)),INDIRECT(ADDRESS($B$14,$X$2)&amp;":"&amp;ADDRESS($B$14,$X$2-1+BK$8)),INDIRECT("rP!"&amp;ADDRESS(Prcsses!$B120,$X$2+$P$8-BK$8)&amp;":"&amp;ADDRESS(Prcsses!$B120,$X$2-1+$P$8))))</f>
        <v>0</v>
      </c>
      <c r="BL81" s="5">
        <f ca="1">IF(BL$4="",0,SUMPRODUCT(INDIRECT(ADDRESS($B49,$X$2)&amp;":"&amp;ADDRESS($B49,$X$2-1+BL$8)),INDIRECT(ADDRESS($B$14,$X$2)&amp;":"&amp;ADDRESS($B$14,$X$2-1+BL$8)),INDIRECT("rP!"&amp;ADDRESS(Prcsses!$B120,$X$2+$P$8-BL$8)&amp;":"&amp;ADDRESS(Prcsses!$B120,$X$2-1+$P$8))))</f>
        <v>1112978.2260114204</v>
      </c>
      <c r="BM81" s="5">
        <f ca="1">IF(BM$4="",0,SUMPRODUCT(INDIRECT(ADDRESS($B49,$X$2)&amp;":"&amp;ADDRESS($B49,$X$2-1+BM$8)),INDIRECT(ADDRESS($B$14,$X$2)&amp;":"&amp;ADDRESS($B$14,$X$2-1+BM$8)),INDIRECT("rP!"&amp;ADDRESS(Prcsses!$B120,$X$2+$P$8-BM$8)&amp;":"&amp;ADDRESS(Prcsses!$B120,$X$2-1+$P$8))))</f>
        <v>1112978.2260114204</v>
      </c>
      <c r="BN81" s="5">
        <f ca="1">IF(BN$4="",0,SUMPRODUCT(INDIRECT(ADDRESS($B49,$X$2)&amp;":"&amp;ADDRESS($B49,$X$2-1+BN$8)),INDIRECT(ADDRESS($B$14,$X$2)&amp;":"&amp;ADDRESS($B$14,$X$2-1+BN$8)),INDIRECT("rP!"&amp;ADDRESS(Prcsses!$B120,$X$2+$P$8-BN$8)&amp;":"&amp;ADDRESS(Prcsses!$B120,$X$2-1+$P$8))))</f>
        <v>1112978.2260114204</v>
      </c>
      <c r="BO81" s="5">
        <f ca="1">IF(BO$4="",0,SUMPRODUCT(INDIRECT(ADDRESS($B49,$X$2)&amp;":"&amp;ADDRESS($B49,$X$2-1+BO$8)),INDIRECT(ADDRESS($B$14,$X$2)&amp;":"&amp;ADDRESS($B$14,$X$2-1+BO$8)),INDIRECT("rP!"&amp;ADDRESS(Prcsses!$B120,$X$2+$P$8-BO$8)&amp;":"&amp;ADDRESS(Prcsses!$B120,$X$2-1+$P$8))))</f>
        <v>0</v>
      </c>
      <c r="BP81" s="5">
        <f ca="1">IF(BP$4="",0,SUMPRODUCT(INDIRECT(ADDRESS($B49,$X$2)&amp;":"&amp;ADDRESS($B49,$X$2-1+BP$8)),INDIRECT(ADDRESS($B$14,$X$2)&amp;":"&amp;ADDRESS($B$14,$X$2-1+BP$8)),INDIRECT("rP!"&amp;ADDRESS(Prcsses!$B120,$X$2+$P$8-BP$8)&amp;":"&amp;ADDRESS(Prcsses!$B120,$X$2-1+$P$8))))</f>
        <v>0</v>
      </c>
      <c r="BQ81" s="5">
        <f ca="1">IF(BQ$4="",0,SUMPRODUCT(INDIRECT(ADDRESS($B49,$X$2)&amp;":"&amp;ADDRESS($B49,$X$2-1+BQ$8)),INDIRECT(ADDRESS($B$14,$X$2)&amp;":"&amp;ADDRESS($B$14,$X$2-1+BQ$8)),INDIRECT("rP!"&amp;ADDRESS(Prcsses!$B120,$X$2+$P$8-BQ$8)&amp;":"&amp;ADDRESS(Prcsses!$B120,$X$2-1+$P$8))))</f>
        <v>0</v>
      </c>
      <c r="BR81" s="5">
        <f ca="1">IF(BR$4="",0,SUMPRODUCT(INDIRECT(ADDRESS($B49,$X$2)&amp;":"&amp;ADDRESS($B49,$X$2-1+BR$8)),INDIRECT(ADDRESS($B$14,$X$2)&amp;":"&amp;ADDRESS($B$14,$X$2-1+BR$8)),INDIRECT("rP!"&amp;ADDRESS(Prcsses!$B120,$X$2+$P$8-BR$8)&amp;":"&amp;ADDRESS(Prcsses!$B120,$X$2-1+$P$8))))</f>
        <v>0</v>
      </c>
      <c r="BS81" s="5">
        <f ca="1">IF(BS$4="",0,SUMPRODUCT(INDIRECT(ADDRESS($B49,$X$2)&amp;":"&amp;ADDRESS($B49,$X$2-1+BS$8)),INDIRECT(ADDRESS($B$14,$X$2)&amp;":"&amp;ADDRESS($B$14,$X$2-1+BS$8)),INDIRECT("rP!"&amp;ADDRESS(Prcsses!$B120,$X$2+$P$8-BS$8)&amp;":"&amp;ADDRESS(Prcsses!$B120,$X$2-1+$P$8))))</f>
        <v>0</v>
      </c>
      <c r="BT81" s="5">
        <f ca="1">IF(BT$4="",0,SUMPRODUCT(INDIRECT(ADDRESS($B49,$X$2)&amp;":"&amp;ADDRESS($B49,$X$2-1+BT$8)),INDIRECT(ADDRESS($B$14,$X$2)&amp;":"&amp;ADDRESS($B$14,$X$2-1+BT$8)),INDIRECT("rP!"&amp;ADDRESS(Prcsses!$B120,$X$2+$P$8-BT$8)&amp;":"&amp;ADDRESS(Prcsses!$B120,$X$2-1+$P$8))))</f>
        <v>0</v>
      </c>
      <c r="BU81" s="5">
        <f ca="1">IF(BU$4="",0,SUMPRODUCT(INDIRECT(ADDRESS($B49,$X$2)&amp;":"&amp;ADDRESS($B49,$X$2-1+BU$8)),INDIRECT(ADDRESS($B$14,$X$2)&amp;":"&amp;ADDRESS($B$14,$X$2-1+BU$8)),INDIRECT("rP!"&amp;ADDRESS(Prcsses!$B120,$X$2+$P$8-BU$8)&amp;":"&amp;ADDRESS(Prcsses!$B120,$X$2-1+$P$8))))</f>
        <v>0</v>
      </c>
      <c r="BV81" s="5">
        <f ca="1">IF(BV$4="",0,SUMPRODUCT(INDIRECT(ADDRESS($B49,$X$2)&amp;":"&amp;ADDRESS($B49,$X$2-1+BV$8)),INDIRECT(ADDRESS($B$14,$X$2)&amp;":"&amp;ADDRESS($B$14,$X$2-1+BV$8)),INDIRECT("rP!"&amp;ADDRESS(Prcsses!$B120,$X$2+$P$8-BV$8)&amp;":"&amp;ADDRESS(Prcsses!$B120,$X$2-1+$P$8))))</f>
        <v>1153406.0470930592</v>
      </c>
      <c r="BW81" s="5">
        <f ca="1">IF(BW$4="",0,SUMPRODUCT(INDIRECT(ADDRESS($B49,$X$2)&amp;":"&amp;ADDRESS($B49,$X$2-1+BW$8)),INDIRECT(ADDRESS($B$14,$X$2)&amp;":"&amp;ADDRESS($B$14,$X$2-1+BW$8)),INDIRECT("rP!"&amp;ADDRESS(Prcsses!$B120,$X$2+$P$8-BW$8)&amp;":"&amp;ADDRESS(Prcsses!$B120,$X$2-1+$P$8))))</f>
        <v>1153406.0470930592</v>
      </c>
      <c r="BX81" s="5">
        <f ca="1">IF(BX$4="",0,SUMPRODUCT(INDIRECT(ADDRESS($B49,$X$2)&amp;":"&amp;ADDRESS($B49,$X$2-1+BX$8)),INDIRECT(ADDRESS($B$14,$X$2)&amp;":"&amp;ADDRESS($B$14,$X$2-1+BX$8)),INDIRECT("rP!"&amp;ADDRESS(Prcsses!$B120,$X$2+$P$8-BX$8)&amp;":"&amp;ADDRESS(Prcsses!$B120,$X$2-1+$P$8))))</f>
        <v>1153406.0470930592</v>
      </c>
      <c r="BY81" s="5">
        <f ca="1">IF(BY$4="",0,SUMPRODUCT(INDIRECT(ADDRESS($B49,$X$2)&amp;":"&amp;ADDRESS($B49,$X$2-1+BY$8)),INDIRECT(ADDRESS($B$14,$X$2)&amp;":"&amp;ADDRESS($B$14,$X$2-1+BY$8)),INDIRECT("rP!"&amp;ADDRESS(Prcsses!$B120,$X$2+$P$8-BY$8)&amp;":"&amp;ADDRESS(Prcsses!$B120,$X$2-1+$P$8))))</f>
        <v>0</v>
      </c>
      <c r="BZ81" s="5">
        <f ca="1">IF(BZ$4="",0,SUMPRODUCT(INDIRECT(ADDRESS($B49,$X$2)&amp;":"&amp;ADDRESS($B49,$X$2-1+BZ$8)),INDIRECT(ADDRESS($B$14,$X$2)&amp;":"&amp;ADDRESS($B$14,$X$2-1+BZ$8)),INDIRECT("rP!"&amp;ADDRESS(Prcsses!$B120,$X$2+$P$8-BZ$8)&amp;":"&amp;ADDRESS(Prcsses!$B120,$X$2-1+$P$8))))</f>
        <v>0</v>
      </c>
      <c r="CA81" s="5">
        <f ca="1">IF(CA$4="",0,SUMPRODUCT(INDIRECT(ADDRESS($B49,$X$2)&amp;":"&amp;ADDRESS($B49,$X$2-1+CA$8)),INDIRECT(ADDRESS($B$14,$X$2)&amp;":"&amp;ADDRESS($B$14,$X$2-1+CA$8)),INDIRECT("rP!"&amp;ADDRESS(Prcsses!$B120,$X$2+$P$8-CA$8)&amp;":"&amp;ADDRESS(Prcsses!$B120,$X$2-1+$P$8))))</f>
        <v>0</v>
      </c>
      <c r="CB81" s="5">
        <f ca="1">IF(CB$4="",0,SUMPRODUCT(INDIRECT(ADDRESS($B49,$X$2)&amp;":"&amp;ADDRESS($B49,$X$2-1+CB$8)),INDIRECT(ADDRESS($B$14,$X$2)&amp;":"&amp;ADDRESS($B$14,$X$2-1+CB$8)),INDIRECT("rP!"&amp;ADDRESS(Prcsses!$B120,$X$2+$P$8-CB$8)&amp;":"&amp;ADDRESS(Prcsses!$B120,$X$2-1+$P$8))))</f>
        <v>0</v>
      </c>
      <c r="CC81" s="5">
        <f ca="1">IF(CC$4="",0,SUMPRODUCT(INDIRECT(ADDRESS($B49,$X$2)&amp;":"&amp;ADDRESS($B49,$X$2-1+CC$8)),INDIRECT(ADDRESS($B$14,$X$2)&amp;":"&amp;ADDRESS($B$14,$X$2-1+CC$8)),INDIRECT("rP!"&amp;ADDRESS(Prcsses!$B120,$X$2+$P$8-CC$8)&amp;":"&amp;ADDRESS(Prcsses!$B120,$X$2-1+$P$8))))</f>
        <v>0</v>
      </c>
      <c r="CD81" s="5">
        <f ca="1">IF(CD$4="",0,SUMPRODUCT(INDIRECT(ADDRESS($B49,$X$2)&amp;":"&amp;ADDRESS($B49,$X$2-1+CD$8)),INDIRECT(ADDRESS($B$14,$X$2)&amp;":"&amp;ADDRESS($B$14,$X$2-1+CD$8)),INDIRECT("rP!"&amp;ADDRESS(Prcsses!$B120,$X$2+$P$8-CD$8)&amp;":"&amp;ADDRESS(Prcsses!$B120,$X$2-1+$P$8))))</f>
        <v>0</v>
      </c>
      <c r="CE81" s="5">
        <f ca="1">IF(CE$4="",0,SUMPRODUCT(INDIRECT(ADDRESS($B49,$X$2)&amp;":"&amp;ADDRESS($B49,$X$2-1+CE$8)),INDIRECT(ADDRESS($B$14,$X$2)&amp;":"&amp;ADDRESS($B$14,$X$2-1+CE$8)),INDIRECT("rP!"&amp;ADDRESS(Prcsses!$B120,$X$2+$P$8-CE$8)&amp;":"&amp;ADDRESS(Prcsses!$B120,$X$2-1+$P$8))))</f>
        <v>0</v>
      </c>
      <c r="CF81" s="5">
        <f ca="1">IF(CF$4="",0,SUMPRODUCT(INDIRECT(ADDRESS($B49,$X$2)&amp;":"&amp;ADDRESS($B49,$X$2-1+CF$8)),INDIRECT(ADDRESS($B$14,$X$2)&amp;":"&amp;ADDRESS($B$14,$X$2-1+CF$8)),INDIRECT("rP!"&amp;ADDRESS(Prcsses!$B120,$X$2+$P$8-CF$8)&amp;":"&amp;ADDRESS(Prcsses!$B120,$X$2-1+$P$8))))</f>
        <v>0</v>
      </c>
    </row>
    <row r="82" spans="2:84" x14ac:dyDescent="0.3">
      <c r="B82" s="13">
        <f>ROW()</f>
        <v>82</v>
      </c>
      <c r="H82" s="1" t="str">
        <f t="shared" si="108"/>
        <v>Оплата капитальных затрат</v>
      </c>
      <c r="I82" s="1" t="str">
        <f>$I$79</f>
        <v>Капзатраты на производственные мощности</v>
      </c>
      <c r="J82" s="1" t="str">
        <f>Prcsses!I113</f>
        <v>Оборудование</v>
      </c>
      <c r="M82" s="53" t="s">
        <v>18</v>
      </c>
      <c r="U82" s="5">
        <f t="shared" ca="1" si="109"/>
        <v>108293219.03748095</v>
      </c>
      <c r="X82" s="5">
        <f ca="1">IF(X$4="",0,SUMPRODUCT(INDIRECT(ADDRESS($B50,$X$2)&amp;":"&amp;ADDRESS($B50,$X$2-1+X$8)),INDIRECT(ADDRESS($B$14,$X$2)&amp;":"&amp;ADDRESS($B$14,$X$2-1+X$8)),INDIRECT("rP!"&amp;ADDRESS(Prcsses!$B121,$X$2+$P$8-X$8)&amp;":"&amp;ADDRESS(Prcsses!$B121,$X$2-1+$P$8))))</f>
        <v>15000000</v>
      </c>
      <c r="Y82" s="5">
        <f ca="1">IF(Y$4="",0,SUMPRODUCT(INDIRECT(ADDRESS($B50,$X$2)&amp;":"&amp;ADDRESS($B50,$X$2-1+Y$8)),INDIRECT(ADDRESS($B$14,$X$2)&amp;":"&amp;ADDRESS($B$14,$X$2-1+Y$8)),INDIRECT("rP!"&amp;ADDRESS(Prcsses!$B121,$X$2+$P$8-Y$8)&amp;":"&amp;ADDRESS(Prcsses!$B121,$X$2-1+$P$8))))</f>
        <v>5000000</v>
      </c>
      <c r="Z82" s="5">
        <f ca="1">IF(Z$4="",0,SUMPRODUCT(INDIRECT(ADDRESS($B50,$X$2)&amp;":"&amp;ADDRESS($B50,$X$2-1+Z$8)),INDIRECT(ADDRESS($B$14,$X$2)&amp;":"&amp;ADDRESS($B$14,$X$2-1+Z$8)),INDIRECT("rP!"&amp;ADDRESS(Prcsses!$B121,$X$2+$P$8-Z$8)&amp;":"&amp;ADDRESS(Prcsses!$B121,$X$2-1+$P$8))))</f>
        <v>0</v>
      </c>
      <c r="AA82" s="5">
        <f ca="1">IF(AA$4="",0,SUMPRODUCT(INDIRECT(ADDRESS($B50,$X$2)&amp;":"&amp;ADDRESS($B50,$X$2-1+AA$8)),INDIRECT(ADDRESS($B$14,$X$2)&amp;":"&amp;ADDRESS($B$14,$X$2-1+AA$8)),INDIRECT("rP!"&amp;ADDRESS(Prcsses!$B121,$X$2+$P$8-AA$8)&amp;":"&amp;ADDRESS(Prcsses!$B121,$X$2-1+$P$8))))</f>
        <v>0</v>
      </c>
      <c r="AB82" s="5">
        <f ca="1">IF(AB$4="",0,SUMPRODUCT(INDIRECT(ADDRESS($B50,$X$2)&amp;":"&amp;ADDRESS($B50,$X$2-1+AB$8)),INDIRECT(ADDRESS($B$14,$X$2)&amp;":"&amp;ADDRESS($B$14,$X$2-1+AB$8)),INDIRECT("rP!"&amp;ADDRESS(Prcsses!$B121,$X$2+$P$8-AB$8)&amp;":"&amp;ADDRESS(Prcsses!$B121,$X$2-1+$P$8))))</f>
        <v>0</v>
      </c>
      <c r="AC82" s="5">
        <f ca="1">IF(AC$4="",0,SUMPRODUCT(INDIRECT(ADDRESS($B50,$X$2)&amp;":"&amp;ADDRESS($B50,$X$2-1+AC$8)),INDIRECT(ADDRESS($B$14,$X$2)&amp;":"&amp;ADDRESS($B$14,$X$2-1+AC$8)),INDIRECT("rP!"&amp;ADDRESS(Prcsses!$B121,$X$2+$P$8-AC$8)&amp;":"&amp;ADDRESS(Prcsses!$B121,$X$2-1+$P$8))))</f>
        <v>0</v>
      </c>
      <c r="AD82" s="5">
        <f ca="1">IF(AD$4="",0,SUMPRODUCT(INDIRECT(ADDRESS($B50,$X$2)&amp;":"&amp;ADDRESS($B50,$X$2-1+AD$8)),INDIRECT(ADDRESS($B$14,$X$2)&amp;":"&amp;ADDRESS($B$14,$X$2-1+AD$8)),INDIRECT("rP!"&amp;ADDRESS(Prcsses!$B121,$X$2+$P$8-AD$8)&amp;":"&amp;ADDRESS(Prcsses!$B121,$X$2-1+$P$8))))</f>
        <v>0</v>
      </c>
      <c r="AE82" s="5">
        <f ca="1">IF(AE$4="",0,SUMPRODUCT(INDIRECT(ADDRESS($B50,$X$2)&amp;":"&amp;ADDRESS($B50,$X$2-1+AE$8)),INDIRECT(ADDRESS($B$14,$X$2)&amp;":"&amp;ADDRESS($B$14,$X$2-1+AE$8)),INDIRECT("rP!"&amp;ADDRESS(Prcsses!$B121,$X$2+$P$8-AE$8)&amp;":"&amp;ADDRESS(Prcsses!$B121,$X$2-1+$P$8))))</f>
        <v>0</v>
      </c>
      <c r="AF82" s="5">
        <f ca="1">IF(AF$4="",0,SUMPRODUCT(INDIRECT(ADDRESS($B50,$X$2)&amp;":"&amp;ADDRESS($B50,$X$2-1+AF$8)),INDIRECT(ADDRESS($B$14,$X$2)&amp;":"&amp;ADDRESS($B$14,$X$2-1+AF$8)),INDIRECT("rP!"&amp;ADDRESS(Prcsses!$B121,$X$2+$P$8-AF$8)&amp;":"&amp;ADDRESS(Prcsses!$B121,$X$2-1+$P$8))))</f>
        <v>0</v>
      </c>
      <c r="AG82" s="5">
        <f ca="1">IF(AG$4="",0,SUMPRODUCT(INDIRECT(ADDRESS($B50,$X$2)&amp;":"&amp;ADDRESS($B50,$X$2-1+AG$8)),INDIRECT(ADDRESS($B$14,$X$2)&amp;":"&amp;ADDRESS($B$14,$X$2-1+AG$8)),INDIRECT("rP!"&amp;ADDRESS(Prcsses!$B121,$X$2+$P$8-AG$8)&amp;":"&amp;ADDRESS(Prcsses!$B121,$X$2-1+$P$8))))</f>
        <v>0</v>
      </c>
      <c r="AH82" s="5">
        <f ca="1">IF(AH$4="",0,SUMPRODUCT(INDIRECT(ADDRESS($B50,$X$2)&amp;":"&amp;ADDRESS($B50,$X$2-1+AH$8)),INDIRECT(ADDRESS($B$14,$X$2)&amp;":"&amp;ADDRESS($B$14,$X$2-1+AH$8)),INDIRECT("rP!"&amp;ADDRESS(Prcsses!$B121,$X$2+$P$8-AH$8)&amp;":"&amp;ADDRESS(Prcsses!$B121,$X$2-1+$P$8))))</f>
        <v>0</v>
      </c>
      <c r="AI82" s="5">
        <f ca="1">IF(AI$4="",0,SUMPRODUCT(INDIRECT(ADDRESS($B50,$X$2)&amp;":"&amp;ADDRESS($B50,$X$2-1+AI$8)),INDIRECT(ADDRESS($B$14,$X$2)&amp;":"&amp;ADDRESS($B$14,$X$2-1+AI$8)),INDIRECT("rP!"&amp;ADDRESS(Prcsses!$B121,$X$2+$P$8-AI$8)&amp;":"&amp;ADDRESS(Prcsses!$B121,$X$2-1+$P$8))))</f>
        <v>0</v>
      </c>
      <c r="AJ82" s="5">
        <f ca="1">IF(AJ$4="",0,SUMPRODUCT(INDIRECT(ADDRESS($B50,$X$2)&amp;":"&amp;ADDRESS($B50,$X$2-1+AJ$8)),INDIRECT(ADDRESS($B$14,$X$2)&amp;":"&amp;ADDRESS($B$14,$X$2-1+AJ$8)),INDIRECT("rP!"&amp;ADDRESS(Prcsses!$B121,$X$2+$P$8-AJ$8)&amp;":"&amp;ADDRESS(Prcsses!$B121,$X$2-1+$P$8))))</f>
        <v>0</v>
      </c>
      <c r="AK82" s="5">
        <f ca="1">IF(AK$4="",0,SUMPRODUCT(INDIRECT(ADDRESS($B50,$X$2)&amp;":"&amp;ADDRESS($B50,$X$2-1+AK$8)),INDIRECT(ADDRESS($B$14,$X$2)&amp;":"&amp;ADDRESS($B$14,$X$2-1+AK$8)),INDIRECT("rP!"&amp;ADDRESS(Prcsses!$B121,$X$2+$P$8-AK$8)&amp;":"&amp;ADDRESS(Prcsses!$B121,$X$2-1+$P$8))))</f>
        <v>0</v>
      </c>
      <c r="AL82" s="5">
        <f ca="1">IF(AL$4="",0,SUMPRODUCT(INDIRECT(ADDRESS($B50,$X$2)&amp;":"&amp;ADDRESS($B50,$X$2-1+AL$8)),INDIRECT(ADDRESS($B$14,$X$2)&amp;":"&amp;ADDRESS($B$14,$X$2-1+AL$8)),INDIRECT("rP!"&amp;ADDRESS(Prcsses!$B121,$X$2+$P$8-AL$8)&amp;":"&amp;ADDRESS(Prcsses!$B121,$X$2-1+$P$8))))</f>
        <v>0</v>
      </c>
      <c r="AM82" s="5">
        <f ca="1">IF(AM$4="",0,SUMPRODUCT(INDIRECT(ADDRESS($B50,$X$2)&amp;":"&amp;ADDRESS($B50,$X$2-1+AM$8)),INDIRECT(ADDRESS($B$14,$X$2)&amp;":"&amp;ADDRESS($B$14,$X$2-1+AM$8)),INDIRECT("rP!"&amp;ADDRESS(Prcsses!$B121,$X$2+$P$8-AM$8)&amp;":"&amp;ADDRESS(Prcsses!$B121,$X$2-1+$P$8))))</f>
        <v>0</v>
      </c>
      <c r="AN82" s="5">
        <f ca="1">IF(AN$4="",0,SUMPRODUCT(INDIRECT(ADDRESS($B50,$X$2)&amp;":"&amp;ADDRESS($B50,$X$2-1+AN$8)),INDIRECT(ADDRESS($B$14,$X$2)&amp;":"&amp;ADDRESS($B$14,$X$2-1+AN$8)),INDIRECT("rP!"&amp;ADDRESS(Prcsses!$B121,$X$2+$P$8-AN$8)&amp;":"&amp;ADDRESS(Prcsses!$B121,$X$2-1+$P$8))))</f>
        <v>0</v>
      </c>
      <c r="AO82" s="5">
        <f ca="1">IF(AO$4="",0,SUMPRODUCT(INDIRECT(ADDRESS($B50,$X$2)&amp;":"&amp;ADDRESS($B50,$X$2-1+AO$8)),INDIRECT(ADDRESS($B$14,$X$2)&amp;":"&amp;ADDRESS($B$14,$X$2-1+AO$8)),INDIRECT("rP!"&amp;ADDRESS(Prcsses!$B121,$X$2+$P$8-AO$8)&amp;":"&amp;ADDRESS(Prcsses!$B121,$X$2-1+$P$8))))</f>
        <v>0</v>
      </c>
      <c r="AP82" s="5">
        <f ca="1">IF(AP$4="",0,SUMPRODUCT(INDIRECT(ADDRESS($B50,$X$2)&amp;":"&amp;ADDRESS($B50,$X$2-1+AP$8)),INDIRECT(ADDRESS($B$14,$X$2)&amp;":"&amp;ADDRESS($B$14,$X$2-1+AP$8)),INDIRECT("rP!"&amp;ADDRESS(Prcsses!$B121,$X$2+$P$8-AP$8)&amp;":"&amp;ADDRESS(Prcsses!$B121,$X$2-1+$P$8))))</f>
        <v>0</v>
      </c>
      <c r="AQ82" s="5">
        <f ca="1">IF(AQ$4="",0,SUMPRODUCT(INDIRECT(ADDRESS($B50,$X$2)&amp;":"&amp;ADDRESS($B50,$X$2-1+AQ$8)),INDIRECT(ADDRESS($B$14,$X$2)&amp;":"&amp;ADDRESS($B$14,$X$2-1+AQ$8)),INDIRECT("rP!"&amp;ADDRESS(Prcsses!$B121,$X$2+$P$8-AQ$8)&amp;":"&amp;ADDRESS(Prcsses!$B121,$X$2-1+$P$8))))</f>
        <v>0</v>
      </c>
      <c r="AR82" s="5">
        <f ca="1">IF(AR$4="",0,SUMPRODUCT(INDIRECT(ADDRESS($B50,$X$2)&amp;":"&amp;ADDRESS($B50,$X$2-1+AR$8)),INDIRECT(ADDRESS($B$14,$X$2)&amp;":"&amp;ADDRESS($B$14,$X$2-1+AR$8)),INDIRECT("rP!"&amp;ADDRESS(Prcsses!$B121,$X$2+$P$8-AR$8)&amp;":"&amp;ADDRESS(Prcsses!$B121,$X$2-1+$P$8))))</f>
        <v>15824667.48</v>
      </c>
      <c r="AS82" s="5">
        <f ca="1">IF(AS$4="",0,SUMPRODUCT(INDIRECT(ADDRESS($B50,$X$2)&amp;":"&amp;ADDRESS($B50,$X$2-1+AS$8)),INDIRECT(ADDRESS($B$14,$X$2)&amp;":"&amp;ADDRESS($B$14,$X$2-1+AS$8)),INDIRECT("rP!"&amp;ADDRESS(Prcsses!$B121,$X$2+$P$8-AS$8)&amp;":"&amp;ADDRESS(Prcsses!$B121,$X$2-1+$P$8))))</f>
        <v>5274889.16</v>
      </c>
      <c r="AT82" s="5">
        <f ca="1">IF(AT$4="",0,SUMPRODUCT(INDIRECT(ADDRESS($B50,$X$2)&amp;":"&amp;ADDRESS($B50,$X$2-1+AT$8)),INDIRECT(ADDRESS($B$14,$X$2)&amp;":"&amp;ADDRESS($B$14,$X$2-1+AT$8)),INDIRECT("rP!"&amp;ADDRESS(Prcsses!$B121,$X$2+$P$8-AT$8)&amp;":"&amp;ADDRESS(Prcsses!$B121,$X$2-1+$P$8))))</f>
        <v>0</v>
      </c>
      <c r="AU82" s="5">
        <f ca="1">IF(AU$4="",0,SUMPRODUCT(INDIRECT(ADDRESS($B50,$X$2)&amp;":"&amp;ADDRESS($B50,$X$2-1+AU$8)),INDIRECT(ADDRESS($B$14,$X$2)&amp;":"&amp;ADDRESS($B$14,$X$2-1+AU$8)),INDIRECT("rP!"&amp;ADDRESS(Prcsses!$B121,$X$2+$P$8-AU$8)&amp;":"&amp;ADDRESS(Prcsses!$B121,$X$2-1+$P$8))))</f>
        <v>0</v>
      </c>
      <c r="AV82" s="5">
        <f ca="1">IF(AV$4="",0,SUMPRODUCT(INDIRECT(ADDRESS($B50,$X$2)&amp;":"&amp;ADDRESS($B50,$X$2-1+AV$8)),INDIRECT(ADDRESS($B$14,$X$2)&amp;":"&amp;ADDRESS($B$14,$X$2-1+AV$8)),INDIRECT("rP!"&amp;ADDRESS(Prcsses!$B121,$X$2+$P$8-AV$8)&amp;":"&amp;ADDRESS(Prcsses!$B121,$X$2-1+$P$8))))</f>
        <v>0</v>
      </c>
      <c r="AW82" s="5">
        <f ca="1">IF(AW$4="",0,SUMPRODUCT(INDIRECT(ADDRESS($B50,$X$2)&amp;":"&amp;ADDRESS($B50,$X$2-1+AW$8)),INDIRECT(ADDRESS($B$14,$X$2)&amp;":"&amp;ADDRESS($B$14,$X$2-1+AW$8)),INDIRECT("rP!"&amp;ADDRESS(Prcsses!$B121,$X$2+$P$8-AW$8)&amp;":"&amp;ADDRESS(Prcsses!$B121,$X$2-1+$P$8))))</f>
        <v>0</v>
      </c>
      <c r="AX82" s="5">
        <f ca="1">IF(AX$4="",0,SUMPRODUCT(INDIRECT(ADDRESS($B50,$X$2)&amp;":"&amp;ADDRESS($B50,$X$2-1+AX$8)),INDIRECT(ADDRESS($B$14,$X$2)&amp;":"&amp;ADDRESS($B$14,$X$2-1+AX$8)),INDIRECT("rP!"&amp;ADDRESS(Prcsses!$B121,$X$2+$P$8-AX$8)&amp;":"&amp;ADDRESS(Prcsses!$B121,$X$2-1+$P$8))))</f>
        <v>0</v>
      </c>
      <c r="AY82" s="5">
        <f ca="1">IF(AY$4="",0,SUMPRODUCT(INDIRECT(ADDRESS($B50,$X$2)&amp;":"&amp;ADDRESS($B50,$X$2-1+AY$8)),INDIRECT(ADDRESS($B$14,$X$2)&amp;":"&amp;ADDRESS($B$14,$X$2-1+AY$8)),INDIRECT("rP!"&amp;ADDRESS(Prcsses!$B121,$X$2+$P$8-AY$8)&amp;":"&amp;ADDRESS(Prcsses!$B121,$X$2-1+$P$8))))</f>
        <v>0</v>
      </c>
      <c r="AZ82" s="5">
        <f ca="1">IF(AZ$4="",0,SUMPRODUCT(INDIRECT(ADDRESS($B50,$X$2)&amp;":"&amp;ADDRESS($B50,$X$2-1+AZ$8)),INDIRECT(ADDRESS($B$14,$X$2)&amp;":"&amp;ADDRESS($B$14,$X$2-1+AZ$8)),INDIRECT("rP!"&amp;ADDRESS(Prcsses!$B121,$X$2+$P$8-AZ$8)&amp;":"&amp;ADDRESS(Prcsses!$B121,$X$2-1+$P$8))))</f>
        <v>0</v>
      </c>
      <c r="BA82" s="5">
        <f ca="1">IF(BA$4="",0,SUMPRODUCT(INDIRECT(ADDRESS($B50,$X$2)&amp;":"&amp;ADDRESS($B50,$X$2-1+BA$8)),INDIRECT(ADDRESS($B$14,$X$2)&amp;":"&amp;ADDRESS($B$14,$X$2-1+BA$8)),INDIRECT("rP!"&amp;ADDRESS(Prcsses!$B121,$X$2+$P$8-BA$8)&amp;":"&amp;ADDRESS(Prcsses!$B121,$X$2-1+$P$8))))</f>
        <v>0</v>
      </c>
      <c r="BB82" s="5">
        <f ca="1">IF(BB$4="",0,SUMPRODUCT(INDIRECT(ADDRESS($B50,$X$2)&amp;":"&amp;ADDRESS($B50,$X$2-1+BB$8)),INDIRECT(ADDRESS($B$14,$X$2)&amp;":"&amp;ADDRESS($B$14,$X$2-1+BB$8)),INDIRECT("rP!"&amp;ADDRESS(Prcsses!$B121,$X$2+$P$8-BB$8)&amp;":"&amp;ADDRESS(Prcsses!$B121,$X$2-1+$P$8))))</f>
        <v>16399482.701543521</v>
      </c>
      <c r="BC82" s="5">
        <f ca="1">IF(BC$4="",0,SUMPRODUCT(INDIRECT(ADDRESS($B50,$X$2)&amp;":"&amp;ADDRESS($B50,$X$2-1+BC$8)),INDIRECT(ADDRESS($B$14,$X$2)&amp;":"&amp;ADDRESS($B$14,$X$2-1+BC$8)),INDIRECT("rP!"&amp;ADDRESS(Prcsses!$B121,$X$2+$P$8-BC$8)&amp;":"&amp;ADDRESS(Prcsses!$B121,$X$2-1+$P$8))))</f>
        <v>5466494.2338478407</v>
      </c>
      <c r="BD82" s="5">
        <f ca="1">IF(BD$4="",0,SUMPRODUCT(INDIRECT(ADDRESS($B50,$X$2)&amp;":"&amp;ADDRESS($B50,$X$2-1+BD$8)),INDIRECT(ADDRESS($B$14,$X$2)&amp;":"&amp;ADDRESS($B$14,$X$2-1+BD$8)),INDIRECT("rP!"&amp;ADDRESS(Prcsses!$B121,$X$2+$P$8-BD$8)&amp;":"&amp;ADDRESS(Prcsses!$B121,$X$2-1+$P$8))))</f>
        <v>0</v>
      </c>
      <c r="BE82" s="5">
        <f ca="1">IF(BE$4="",0,SUMPRODUCT(INDIRECT(ADDRESS($B50,$X$2)&amp;":"&amp;ADDRESS($B50,$X$2-1+BE$8)),INDIRECT(ADDRESS($B$14,$X$2)&amp;":"&amp;ADDRESS($B$14,$X$2-1+BE$8)),INDIRECT("rP!"&amp;ADDRESS(Prcsses!$B121,$X$2+$P$8-BE$8)&amp;":"&amp;ADDRESS(Prcsses!$B121,$X$2-1+$P$8))))</f>
        <v>0</v>
      </c>
      <c r="BF82" s="5">
        <f ca="1">IF(BF$4="",0,SUMPRODUCT(INDIRECT(ADDRESS($B50,$X$2)&amp;":"&amp;ADDRESS($B50,$X$2-1+BF$8)),INDIRECT(ADDRESS($B$14,$X$2)&amp;":"&amp;ADDRESS($B$14,$X$2-1+BF$8)),INDIRECT("rP!"&amp;ADDRESS(Prcsses!$B121,$X$2+$P$8-BF$8)&amp;":"&amp;ADDRESS(Prcsses!$B121,$X$2-1+$P$8))))</f>
        <v>0</v>
      </c>
      <c r="BG82" s="5">
        <f ca="1">IF(BG$4="",0,SUMPRODUCT(INDIRECT(ADDRESS($B50,$X$2)&amp;":"&amp;ADDRESS($B50,$X$2-1+BG$8)),INDIRECT(ADDRESS($B$14,$X$2)&amp;":"&amp;ADDRESS($B$14,$X$2-1+BG$8)),INDIRECT("rP!"&amp;ADDRESS(Prcsses!$B121,$X$2+$P$8-BG$8)&amp;":"&amp;ADDRESS(Prcsses!$B121,$X$2-1+$P$8))))</f>
        <v>0</v>
      </c>
      <c r="BH82" s="5">
        <f ca="1">IF(BH$4="",0,SUMPRODUCT(INDIRECT(ADDRESS($B50,$X$2)&amp;":"&amp;ADDRESS($B50,$X$2-1+BH$8)),INDIRECT(ADDRESS($B$14,$X$2)&amp;":"&amp;ADDRESS($B$14,$X$2-1+BH$8)),INDIRECT("rP!"&amp;ADDRESS(Prcsses!$B121,$X$2+$P$8-BH$8)&amp;":"&amp;ADDRESS(Prcsses!$B121,$X$2-1+$P$8))))</f>
        <v>0</v>
      </c>
      <c r="BI82" s="5">
        <f ca="1">IF(BI$4="",0,SUMPRODUCT(INDIRECT(ADDRESS($B50,$X$2)&amp;":"&amp;ADDRESS($B50,$X$2-1+BI$8)),INDIRECT(ADDRESS($B$14,$X$2)&amp;":"&amp;ADDRESS($B$14,$X$2-1+BI$8)),INDIRECT("rP!"&amp;ADDRESS(Prcsses!$B121,$X$2+$P$8-BI$8)&amp;":"&amp;ADDRESS(Prcsses!$B121,$X$2-1+$P$8))))</f>
        <v>0</v>
      </c>
      <c r="BJ82" s="5">
        <f ca="1">IF(BJ$4="",0,SUMPRODUCT(INDIRECT(ADDRESS($B50,$X$2)&amp;":"&amp;ADDRESS($B50,$X$2-1+BJ$8)),INDIRECT(ADDRESS($B$14,$X$2)&amp;":"&amp;ADDRESS($B$14,$X$2-1+BJ$8)),INDIRECT("rP!"&amp;ADDRESS(Prcsses!$B121,$X$2+$P$8-BJ$8)&amp;":"&amp;ADDRESS(Prcsses!$B121,$X$2-1+$P$8))))</f>
        <v>0</v>
      </c>
      <c r="BK82" s="5">
        <f ca="1">IF(BK$4="",0,SUMPRODUCT(INDIRECT(ADDRESS($B50,$X$2)&amp;":"&amp;ADDRESS($B50,$X$2-1+BK$8)),INDIRECT(ADDRESS($B$14,$X$2)&amp;":"&amp;ADDRESS($B$14,$X$2-1+BK$8)),INDIRECT("rP!"&amp;ADDRESS(Prcsses!$B121,$X$2+$P$8-BK$8)&amp;":"&amp;ADDRESS(Prcsses!$B121,$X$2-1+$P$8))))</f>
        <v>0</v>
      </c>
      <c r="BL82" s="5">
        <f ca="1">IF(BL$4="",0,SUMPRODUCT(INDIRECT(ADDRESS($B50,$X$2)&amp;":"&amp;ADDRESS($B50,$X$2-1+BL$8)),INDIRECT(ADDRESS($B$14,$X$2)&amp;":"&amp;ADDRESS($B$14,$X$2-1+BL$8)),INDIRECT("rP!"&amp;ADDRESS(Prcsses!$B121,$X$2+$P$8-BL$8)&amp;":"&amp;ADDRESS(Prcsses!$B121,$X$2-1+$P$8))))</f>
        <v>16694673.390171304</v>
      </c>
      <c r="BM82" s="5">
        <f ca="1">IF(BM$4="",0,SUMPRODUCT(INDIRECT(ADDRESS($B50,$X$2)&amp;":"&amp;ADDRESS($B50,$X$2-1+BM$8)),INDIRECT(ADDRESS($B$14,$X$2)&amp;":"&amp;ADDRESS($B$14,$X$2-1+BM$8)),INDIRECT("rP!"&amp;ADDRESS(Prcsses!$B121,$X$2+$P$8-BM$8)&amp;":"&amp;ADDRESS(Prcsses!$B121,$X$2-1+$P$8))))</f>
        <v>5564891.1300571011</v>
      </c>
      <c r="BN82" s="5">
        <f ca="1">IF(BN$4="",0,SUMPRODUCT(INDIRECT(ADDRESS($B50,$X$2)&amp;":"&amp;ADDRESS($B50,$X$2-1+BN$8)),INDIRECT(ADDRESS($B$14,$X$2)&amp;":"&amp;ADDRESS($B$14,$X$2-1+BN$8)),INDIRECT("rP!"&amp;ADDRESS(Prcsses!$B121,$X$2+$P$8-BN$8)&amp;":"&amp;ADDRESS(Prcsses!$B121,$X$2-1+$P$8))))</f>
        <v>0</v>
      </c>
      <c r="BO82" s="5">
        <f ca="1">IF(BO$4="",0,SUMPRODUCT(INDIRECT(ADDRESS($B50,$X$2)&amp;":"&amp;ADDRESS($B50,$X$2-1+BO$8)),INDIRECT(ADDRESS($B$14,$X$2)&amp;":"&amp;ADDRESS($B$14,$X$2-1+BO$8)),INDIRECT("rP!"&amp;ADDRESS(Prcsses!$B121,$X$2+$P$8-BO$8)&amp;":"&amp;ADDRESS(Prcsses!$B121,$X$2-1+$P$8))))</f>
        <v>0</v>
      </c>
      <c r="BP82" s="5">
        <f ca="1">IF(BP$4="",0,SUMPRODUCT(INDIRECT(ADDRESS($B50,$X$2)&amp;":"&amp;ADDRESS($B50,$X$2-1+BP$8)),INDIRECT(ADDRESS($B$14,$X$2)&amp;":"&amp;ADDRESS($B$14,$X$2-1+BP$8)),INDIRECT("rP!"&amp;ADDRESS(Prcsses!$B121,$X$2+$P$8-BP$8)&amp;":"&amp;ADDRESS(Prcsses!$B121,$X$2-1+$P$8))))</f>
        <v>0</v>
      </c>
      <c r="BQ82" s="5">
        <f ca="1">IF(BQ$4="",0,SUMPRODUCT(INDIRECT(ADDRESS($B50,$X$2)&amp;":"&amp;ADDRESS($B50,$X$2-1+BQ$8)),INDIRECT(ADDRESS($B$14,$X$2)&amp;":"&amp;ADDRESS($B$14,$X$2-1+BQ$8)),INDIRECT("rP!"&amp;ADDRESS(Prcsses!$B121,$X$2+$P$8-BQ$8)&amp;":"&amp;ADDRESS(Prcsses!$B121,$X$2-1+$P$8))))</f>
        <v>0</v>
      </c>
      <c r="BR82" s="5">
        <f ca="1">IF(BR$4="",0,SUMPRODUCT(INDIRECT(ADDRESS($B50,$X$2)&amp;":"&amp;ADDRESS($B50,$X$2-1+BR$8)),INDIRECT(ADDRESS($B$14,$X$2)&amp;":"&amp;ADDRESS($B$14,$X$2-1+BR$8)),INDIRECT("rP!"&amp;ADDRESS(Prcsses!$B121,$X$2+$P$8-BR$8)&amp;":"&amp;ADDRESS(Prcsses!$B121,$X$2-1+$P$8))))</f>
        <v>0</v>
      </c>
      <c r="BS82" s="5">
        <f ca="1">IF(BS$4="",0,SUMPRODUCT(INDIRECT(ADDRESS($B50,$X$2)&amp;":"&amp;ADDRESS($B50,$X$2-1+BS$8)),INDIRECT(ADDRESS($B$14,$X$2)&amp;":"&amp;ADDRESS($B$14,$X$2-1+BS$8)),INDIRECT("rP!"&amp;ADDRESS(Prcsses!$B121,$X$2+$P$8-BS$8)&amp;":"&amp;ADDRESS(Prcsses!$B121,$X$2-1+$P$8))))</f>
        <v>0</v>
      </c>
      <c r="BT82" s="5">
        <f ca="1">IF(BT$4="",0,SUMPRODUCT(INDIRECT(ADDRESS($B50,$X$2)&amp;":"&amp;ADDRESS($B50,$X$2-1+BT$8)),INDIRECT(ADDRESS($B$14,$X$2)&amp;":"&amp;ADDRESS($B$14,$X$2-1+BT$8)),INDIRECT("rP!"&amp;ADDRESS(Prcsses!$B121,$X$2+$P$8-BT$8)&amp;":"&amp;ADDRESS(Prcsses!$B121,$X$2-1+$P$8))))</f>
        <v>0</v>
      </c>
      <c r="BU82" s="5">
        <f ca="1">IF(BU$4="",0,SUMPRODUCT(INDIRECT(ADDRESS($B50,$X$2)&amp;":"&amp;ADDRESS($B50,$X$2-1+BU$8)),INDIRECT(ADDRESS($B$14,$X$2)&amp;":"&amp;ADDRESS($B$14,$X$2-1+BU$8)),INDIRECT("rP!"&amp;ADDRESS(Prcsses!$B121,$X$2+$P$8-BU$8)&amp;":"&amp;ADDRESS(Prcsses!$B121,$X$2-1+$P$8))))</f>
        <v>0</v>
      </c>
      <c r="BV82" s="5">
        <f ca="1">IF(BV$4="",0,SUMPRODUCT(INDIRECT(ADDRESS($B50,$X$2)&amp;":"&amp;ADDRESS($B50,$X$2-1+BV$8)),INDIRECT(ADDRESS($B$14,$X$2)&amp;":"&amp;ADDRESS($B$14,$X$2-1+BV$8)),INDIRECT("rP!"&amp;ADDRESS(Prcsses!$B121,$X$2+$P$8-BV$8)&amp;":"&amp;ADDRESS(Prcsses!$B121,$X$2-1+$P$8))))</f>
        <v>17301090.706395887</v>
      </c>
      <c r="BW82" s="5">
        <f ca="1">IF(BW$4="",0,SUMPRODUCT(INDIRECT(ADDRESS($B50,$X$2)&amp;":"&amp;ADDRESS($B50,$X$2-1+BW$8)),INDIRECT(ADDRESS($B$14,$X$2)&amp;":"&amp;ADDRESS($B$14,$X$2-1+BW$8)),INDIRECT("rP!"&amp;ADDRESS(Prcsses!$B121,$X$2+$P$8-BW$8)&amp;":"&amp;ADDRESS(Prcsses!$B121,$X$2-1+$P$8))))</f>
        <v>5767030.2354652956</v>
      </c>
      <c r="BX82" s="5">
        <f ca="1">IF(BX$4="",0,SUMPRODUCT(INDIRECT(ADDRESS($B50,$X$2)&amp;":"&amp;ADDRESS($B50,$X$2-1+BX$8)),INDIRECT(ADDRESS($B$14,$X$2)&amp;":"&amp;ADDRESS($B$14,$X$2-1+BX$8)),INDIRECT("rP!"&amp;ADDRESS(Prcsses!$B121,$X$2+$P$8-BX$8)&amp;":"&amp;ADDRESS(Prcsses!$B121,$X$2-1+$P$8))))</f>
        <v>0</v>
      </c>
      <c r="BY82" s="5">
        <f ca="1">IF(BY$4="",0,SUMPRODUCT(INDIRECT(ADDRESS($B50,$X$2)&amp;":"&amp;ADDRESS($B50,$X$2-1+BY$8)),INDIRECT(ADDRESS($B$14,$X$2)&amp;":"&amp;ADDRESS($B$14,$X$2-1+BY$8)),INDIRECT("rP!"&amp;ADDRESS(Prcsses!$B121,$X$2+$P$8-BY$8)&amp;":"&amp;ADDRESS(Prcsses!$B121,$X$2-1+$P$8))))</f>
        <v>0</v>
      </c>
      <c r="BZ82" s="5">
        <f ca="1">IF(BZ$4="",0,SUMPRODUCT(INDIRECT(ADDRESS($B50,$X$2)&amp;":"&amp;ADDRESS($B50,$X$2-1+BZ$8)),INDIRECT(ADDRESS($B$14,$X$2)&amp;":"&amp;ADDRESS($B$14,$X$2-1+BZ$8)),INDIRECT("rP!"&amp;ADDRESS(Prcsses!$B121,$X$2+$P$8-BZ$8)&amp;":"&amp;ADDRESS(Prcsses!$B121,$X$2-1+$P$8))))</f>
        <v>0</v>
      </c>
      <c r="CA82" s="5">
        <f ca="1">IF(CA$4="",0,SUMPRODUCT(INDIRECT(ADDRESS($B50,$X$2)&amp;":"&amp;ADDRESS($B50,$X$2-1+CA$8)),INDIRECT(ADDRESS($B$14,$X$2)&amp;":"&amp;ADDRESS($B$14,$X$2-1+CA$8)),INDIRECT("rP!"&amp;ADDRESS(Prcsses!$B121,$X$2+$P$8-CA$8)&amp;":"&amp;ADDRESS(Prcsses!$B121,$X$2-1+$P$8))))</f>
        <v>0</v>
      </c>
      <c r="CB82" s="5">
        <f ca="1">IF(CB$4="",0,SUMPRODUCT(INDIRECT(ADDRESS($B50,$X$2)&amp;":"&amp;ADDRESS($B50,$X$2-1+CB$8)),INDIRECT(ADDRESS($B$14,$X$2)&amp;":"&amp;ADDRESS($B$14,$X$2-1+CB$8)),INDIRECT("rP!"&amp;ADDRESS(Prcsses!$B121,$X$2+$P$8-CB$8)&amp;":"&amp;ADDRESS(Prcsses!$B121,$X$2-1+$P$8))))</f>
        <v>0</v>
      </c>
      <c r="CC82" s="5">
        <f ca="1">IF(CC$4="",0,SUMPRODUCT(INDIRECT(ADDRESS($B50,$X$2)&amp;":"&amp;ADDRESS($B50,$X$2-1+CC$8)),INDIRECT(ADDRESS($B$14,$X$2)&amp;":"&amp;ADDRESS($B$14,$X$2-1+CC$8)),INDIRECT("rP!"&amp;ADDRESS(Prcsses!$B121,$X$2+$P$8-CC$8)&amp;":"&amp;ADDRESS(Prcsses!$B121,$X$2-1+$P$8))))</f>
        <v>0</v>
      </c>
      <c r="CD82" s="5">
        <f ca="1">IF(CD$4="",0,SUMPRODUCT(INDIRECT(ADDRESS($B50,$X$2)&amp;":"&amp;ADDRESS($B50,$X$2-1+CD$8)),INDIRECT(ADDRESS($B$14,$X$2)&amp;":"&amp;ADDRESS($B$14,$X$2-1+CD$8)),INDIRECT("rP!"&amp;ADDRESS(Prcsses!$B121,$X$2+$P$8-CD$8)&amp;":"&amp;ADDRESS(Prcsses!$B121,$X$2-1+$P$8))))</f>
        <v>0</v>
      </c>
      <c r="CE82" s="5">
        <f ca="1">IF(CE$4="",0,SUMPRODUCT(INDIRECT(ADDRESS($B50,$X$2)&amp;":"&amp;ADDRESS($B50,$X$2-1+CE$8)),INDIRECT(ADDRESS($B$14,$X$2)&amp;":"&amp;ADDRESS($B$14,$X$2-1+CE$8)),INDIRECT("rP!"&amp;ADDRESS(Prcsses!$B121,$X$2+$P$8-CE$8)&amp;":"&amp;ADDRESS(Prcsses!$B121,$X$2-1+$P$8))))</f>
        <v>0</v>
      </c>
      <c r="CF82" s="5">
        <f ca="1">IF(CF$4="",0,SUMPRODUCT(INDIRECT(ADDRESS($B50,$X$2)&amp;":"&amp;ADDRESS($B50,$X$2-1+CF$8)),INDIRECT(ADDRESS($B$14,$X$2)&amp;":"&amp;ADDRESS($B$14,$X$2-1+CF$8)),INDIRECT("rP!"&amp;ADDRESS(Prcsses!$B121,$X$2+$P$8-CF$8)&amp;":"&amp;ADDRESS(Prcsses!$B121,$X$2-1+$P$8))))</f>
        <v>0</v>
      </c>
    </row>
    <row r="83" spans="2:84" x14ac:dyDescent="0.3">
      <c r="B83" s="13">
        <f>ROW()</f>
        <v>83</v>
      </c>
      <c r="H83" s="1" t="str">
        <f t="shared" si="108"/>
        <v>Оплата капитальных затрат</v>
      </c>
      <c r="I83" s="1" t="str">
        <f>$I$79</f>
        <v>Капзатраты на производственные мощности</v>
      </c>
      <c r="J83" s="1" t="str">
        <f>Prcsses!I114</f>
        <v>Доставка и установка оборудования</v>
      </c>
      <c r="M83" s="53" t="s">
        <v>18</v>
      </c>
      <c r="U83" s="5">
        <f t="shared" ca="1" si="109"/>
        <v>21658643.80749619</v>
      </c>
      <c r="X83" s="5">
        <f ca="1">IF(X$4="",0,SUMPRODUCT(INDIRECT(ADDRESS($B51,$X$2)&amp;":"&amp;ADDRESS($B51,$X$2-1+X$8)),INDIRECT(ADDRESS($B$14,$X$2)&amp;":"&amp;ADDRESS($B$14,$X$2-1+X$8)),INDIRECT("rP!"&amp;ADDRESS(Prcsses!$B122,$X$2+$P$8-X$8)&amp;":"&amp;ADDRESS(Prcsses!$B122,$X$2-1+$P$8))))</f>
        <v>0</v>
      </c>
      <c r="Y83" s="5">
        <f ca="1">IF(Y$4="",0,SUMPRODUCT(INDIRECT(ADDRESS($B51,$X$2)&amp;":"&amp;ADDRESS($B51,$X$2-1+Y$8)),INDIRECT(ADDRESS($B$14,$X$2)&amp;":"&amp;ADDRESS($B$14,$X$2-1+Y$8)),INDIRECT("rP!"&amp;ADDRESS(Prcsses!$B122,$X$2+$P$8-Y$8)&amp;":"&amp;ADDRESS(Prcsses!$B122,$X$2-1+$P$8))))</f>
        <v>1000000</v>
      </c>
      <c r="Z83" s="5">
        <f ca="1">IF(Z$4="",0,SUMPRODUCT(INDIRECT(ADDRESS($B51,$X$2)&amp;":"&amp;ADDRESS($B51,$X$2-1+Z$8)),INDIRECT(ADDRESS($B$14,$X$2)&amp;":"&amp;ADDRESS($B$14,$X$2-1+Z$8)),INDIRECT("rP!"&amp;ADDRESS(Prcsses!$B122,$X$2+$P$8-Z$8)&amp;":"&amp;ADDRESS(Prcsses!$B122,$X$2-1+$P$8))))</f>
        <v>3000000</v>
      </c>
      <c r="AA83" s="5">
        <f ca="1">IF(AA$4="",0,SUMPRODUCT(INDIRECT(ADDRESS($B51,$X$2)&amp;":"&amp;ADDRESS($B51,$X$2-1+AA$8)),INDIRECT(ADDRESS($B$14,$X$2)&amp;":"&amp;ADDRESS($B$14,$X$2-1+AA$8)),INDIRECT("rP!"&amp;ADDRESS(Prcsses!$B122,$X$2+$P$8-AA$8)&amp;":"&amp;ADDRESS(Prcsses!$B122,$X$2-1+$P$8))))</f>
        <v>0</v>
      </c>
      <c r="AB83" s="5">
        <f ca="1">IF(AB$4="",0,SUMPRODUCT(INDIRECT(ADDRESS($B51,$X$2)&amp;":"&amp;ADDRESS($B51,$X$2-1+AB$8)),INDIRECT(ADDRESS($B$14,$X$2)&amp;":"&amp;ADDRESS($B$14,$X$2-1+AB$8)),INDIRECT("rP!"&amp;ADDRESS(Prcsses!$B122,$X$2+$P$8-AB$8)&amp;":"&amp;ADDRESS(Prcsses!$B122,$X$2-1+$P$8))))</f>
        <v>0</v>
      </c>
      <c r="AC83" s="5">
        <f ca="1">IF(AC$4="",0,SUMPRODUCT(INDIRECT(ADDRESS($B51,$X$2)&amp;":"&amp;ADDRESS($B51,$X$2-1+AC$8)),INDIRECT(ADDRESS($B$14,$X$2)&amp;":"&amp;ADDRESS($B$14,$X$2-1+AC$8)),INDIRECT("rP!"&amp;ADDRESS(Prcsses!$B122,$X$2+$P$8-AC$8)&amp;":"&amp;ADDRESS(Prcsses!$B122,$X$2-1+$P$8))))</f>
        <v>0</v>
      </c>
      <c r="AD83" s="5">
        <f ca="1">IF(AD$4="",0,SUMPRODUCT(INDIRECT(ADDRESS($B51,$X$2)&amp;":"&amp;ADDRESS($B51,$X$2-1+AD$8)),INDIRECT(ADDRESS($B$14,$X$2)&amp;":"&amp;ADDRESS($B$14,$X$2-1+AD$8)),INDIRECT("rP!"&amp;ADDRESS(Prcsses!$B122,$X$2+$P$8-AD$8)&amp;":"&amp;ADDRESS(Prcsses!$B122,$X$2-1+$P$8))))</f>
        <v>0</v>
      </c>
      <c r="AE83" s="5">
        <f ca="1">IF(AE$4="",0,SUMPRODUCT(INDIRECT(ADDRESS($B51,$X$2)&amp;":"&amp;ADDRESS($B51,$X$2-1+AE$8)),INDIRECT(ADDRESS($B$14,$X$2)&amp;":"&amp;ADDRESS($B$14,$X$2-1+AE$8)),INDIRECT("rP!"&amp;ADDRESS(Prcsses!$B122,$X$2+$P$8-AE$8)&amp;":"&amp;ADDRESS(Prcsses!$B122,$X$2-1+$P$8))))</f>
        <v>0</v>
      </c>
      <c r="AF83" s="5">
        <f ca="1">IF(AF$4="",0,SUMPRODUCT(INDIRECT(ADDRESS($B51,$X$2)&amp;":"&amp;ADDRESS($B51,$X$2-1+AF$8)),INDIRECT(ADDRESS($B$14,$X$2)&amp;":"&amp;ADDRESS($B$14,$X$2-1+AF$8)),INDIRECT("rP!"&amp;ADDRESS(Prcsses!$B122,$X$2+$P$8-AF$8)&amp;":"&amp;ADDRESS(Prcsses!$B122,$X$2-1+$P$8))))</f>
        <v>0</v>
      </c>
      <c r="AG83" s="5">
        <f ca="1">IF(AG$4="",0,SUMPRODUCT(INDIRECT(ADDRESS($B51,$X$2)&amp;":"&amp;ADDRESS($B51,$X$2-1+AG$8)),INDIRECT(ADDRESS($B$14,$X$2)&amp;":"&amp;ADDRESS($B$14,$X$2-1+AG$8)),INDIRECT("rP!"&amp;ADDRESS(Prcsses!$B122,$X$2+$P$8-AG$8)&amp;":"&amp;ADDRESS(Prcsses!$B122,$X$2-1+$P$8))))</f>
        <v>0</v>
      </c>
      <c r="AH83" s="5">
        <f ca="1">IF(AH$4="",0,SUMPRODUCT(INDIRECT(ADDRESS($B51,$X$2)&amp;":"&amp;ADDRESS($B51,$X$2-1+AH$8)),INDIRECT(ADDRESS($B$14,$X$2)&amp;":"&amp;ADDRESS($B$14,$X$2-1+AH$8)),INDIRECT("rP!"&amp;ADDRESS(Prcsses!$B122,$X$2+$P$8-AH$8)&amp;":"&amp;ADDRESS(Prcsses!$B122,$X$2-1+$P$8))))</f>
        <v>0</v>
      </c>
      <c r="AI83" s="5">
        <f ca="1">IF(AI$4="",0,SUMPRODUCT(INDIRECT(ADDRESS($B51,$X$2)&amp;":"&amp;ADDRESS($B51,$X$2-1+AI$8)),INDIRECT(ADDRESS($B$14,$X$2)&amp;":"&amp;ADDRESS($B$14,$X$2-1+AI$8)),INDIRECT("rP!"&amp;ADDRESS(Prcsses!$B122,$X$2+$P$8-AI$8)&amp;":"&amp;ADDRESS(Prcsses!$B122,$X$2-1+$P$8))))</f>
        <v>0</v>
      </c>
      <c r="AJ83" s="5">
        <f ca="1">IF(AJ$4="",0,SUMPRODUCT(INDIRECT(ADDRESS($B51,$X$2)&amp;":"&amp;ADDRESS($B51,$X$2-1+AJ$8)),INDIRECT(ADDRESS($B$14,$X$2)&amp;":"&amp;ADDRESS($B$14,$X$2-1+AJ$8)),INDIRECT("rP!"&amp;ADDRESS(Prcsses!$B122,$X$2+$P$8-AJ$8)&amp;":"&amp;ADDRESS(Prcsses!$B122,$X$2-1+$P$8))))</f>
        <v>0</v>
      </c>
      <c r="AK83" s="5">
        <f ca="1">IF(AK$4="",0,SUMPRODUCT(INDIRECT(ADDRESS($B51,$X$2)&amp;":"&amp;ADDRESS($B51,$X$2-1+AK$8)),INDIRECT(ADDRESS($B$14,$X$2)&amp;":"&amp;ADDRESS($B$14,$X$2-1+AK$8)),INDIRECT("rP!"&amp;ADDRESS(Prcsses!$B122,$X$2+$P$8-AK$8)&amp;":"&amp;ADDRESS(Prcsses!$B122,$X$2-1+$P$8))))</f>
        <v>0</v>
      </c>
      <c r="AL83" s="5">
        <f ca="1">IF(AL$4="",0,SUMPRODUCT(INDIRECT(ADDRESS($B51,$X$2)&amp;":"&amp;ADDRESS($B51,$X$2-1+AL$8)),INDIRECT(ADDRESS($B$14,$X$2)&amp;":"&amp;ADDRESS($B$14,$X$2-1+AL$8)),INDIRECT("rP!"&amp;ADDRESS(Prcsses!$B122,$X$2+$P$8-AL$8)&amp;":"&amp;ADDRESS(Prcsses!$B122,$X$2-1+$P$8))))</f>
        <v>0</v>
      </c>
      <c r="AM83" s="5">
        <f ca="1">IF(AM$4="",0,SUMPRODUCT(INDIRECT(ADDRESS($B51,$X$2)&amp;":"&amp;ADDRESS($B51,$X$2-1+AM$8)),INDIRECT(ADDRESS($B$14,$X$2)&amp;":"&amp;ADDRESS($B$14,$X$2-1+AM$8)),INDIRECT("rP!"&amp;ADDRESS(Prcsses!$B122,$X$2+$P$8-AM$8)&amp;":"&amp;ADDRESS(Prcsses!$B122,$X$2-1+$P$8))))</f>
        <v>0</v>
      </c>
      <c r="AN83" s="5">
        <f ca="1">IF(AN$4="",0,SUMPRODUCT(INDIRECT(ADDRESS($B51,$X$2)&amp;":"&amp;ADDRESS($B51,$X$2-1+AN$8)),INDIRECT(ADDRESS($B$14,$X$2)&amp;":"&amp;ADDRESS($B$14,$X$2-1+AN$8)),INDIRECT("rP!"&amp;ADDRESS(Prcsses!$B122,$X$2+$P$8-AN$8)&amp;":"&amp;ADDRESS(Prcsses!$B122,$X$2-1+$P$8))))</f>
        <v>0</v>
      </c>
      <c r="AO83" s="5">
        <f ca="1">IF(AO$4="",0,SUMPRODUCT(INDIRECT(ADDRESS($B51,$X$2)&amp;":"&amp;ADDRESS($B51,$X$2-1+AO$8)),INDIRECT(ADDRESS($B$14,$X$2)&amp;":"&amp;ADDRESS($B$14,$X$2-1+AO$8)),INDIRECT("rP!"&amp;ADDRESS(Prcsses!$B122,$X$2+$P$8-AO$8)&amp;":"&amp;ADDRESS(Prcsses!$B122,$X$2-1+$P$8))))</f>
        <v>0</v>
      </c>
      <c r="AP83" s="5">
        <f ca="1">IF(AP$4="",0,SUMPRODUCT(INDIRECT(ADDRESS($B51,$X$2)&amp;":"&amp;ADDRESS($B51,$X$2-1+AP$8)),INDIRECT(ADDRESS($B$14,$X$2)&amp;":"&amp;ADDRESS($B$14,$X$2-1+AP$8)),INDIRECT("rP!"&amp;ADDRESS(Prcsses!$B122,$X$2+$P$8-AP$8)&amp;":"&amp;ADDRESS(Prcsses!$B122,$X$2-1+$P$8))))</f>
        <v>0</v>
      </c>
      <c r="AQ83" s="5">
        <f ca="1">IF(AQ$4="",0,SUMPRODUCT(INDIRECT(ADDRESS($B51,$X$2)&amp;":"&amp;ADDRESS($B51,$X$2-1+AQ$8)),INDIRECT(ADDRESS($B$14,$X$2)&amp;":"&amp;ADDRESS($B$14,$X$2-1+AQ$8)),INDIRECT("rP!"&amp;ADDRESS(Prcsses!$B122,$X$2+$P$8-AQ$8)&amp;":"&amp;ADDRESS(Prcsses!$B122,$X$2-1+$P$8))))</f>
        <v>0</v>
      </c>
      <c r="AR83" s="5">
        <f ca="1">IF(AR$4="",0,SUMPRODUCT(INDIRECT(ADDRESS($B51,$X$2)&amp;":"&amp;ADDRESS($B51,$X$2-1+AR$8)),INDIRECT(ADDRESS($B$14,$X$2)&amp;":"&amp;ADDRESS($B$14,$X$2-1+AR$8)),INDIRECT("rP!"&amp;ADDRESS(Prcsses!$B122,$X$2+$P$8-AR$8)&amp;":"&amp;ADDRESS(Prcsses!$B122,$X$2-1+$P$8))))</f>
        <v>0</v>
      </c>
      <c r="AS83" s="5">
        <f ca="1">IF(AS$4="",0,SUMPRODUCT(INDIRECT(ADDRESS($B51,$X$2)&amp;":"&amp;ADDRESS($B51,$X$2-1+AS$8)),INDIRECT(ADDRESS($B$14,$X$2)&amp;":"&amp;ADDRESS($B$14,$X$2-1+AS$8)),INDIRECT("rP!"&amp;ADDRESS(Prcsses!$B122,$X$2+$P$8-AS$8)&amp;":"&amp;ADDRESS(Prcsses!$B122,$X$2-1+$P$8))))</f>
        <v>1054977.8320000002</v>
      </c>
      <c r="AT83" s="5">
        <f ca="1">IF(AT$4="",0,SUMPRODUCT(INDIRECT(ADDRESS($B51,$X$2)&amp;":"&amp;ADDRESS($B51,$X$2-1+AT$8)),INDIRECT(ADDRESS($B$14,$X$2)&amp;":"&amp;ADDRESS($B$14,$X$2-1+AT$8)),INDIRECT("rP!"&amp;ADDRESS(Prcsses!$B122,$X$2+$P$8-AT$8)&amp;":"&amp;ADDRESS(Prcsses!$B122,$X$2-1+$P$8))))</f>
        <v>3164933.4960000003</v>
      </c>
      <c r="AU83" s="5">
        <f ca="1">IF(AU$4="",0,SUMPRODUCT(INDIRECT(ADDRESS($B51,$X$2)&amp;":"&amp;ADDRESS($B51,$X$2-1+AU$8)),INDIRECT(ADDRESS($B$14,$X$2)&amp;":"&amp;ADDRESS($B$14,$X$2-1+AU$8)),INDIRECT("rP!"&amp;ADDRESS(Prcsses!$B122,$X$2+$P$8-AU$8)&amp;":"&amp;ADDRESS(Prcsses!$B122,$X$2-1+$P$8))))</f>
        <v>0</v>
      </c>
      <c r="AV83" s="5">
        <f ca="1">IF(AV$4="",0,SUMPRODUCT(INDIRECT(ADDRESS($B51,$X$2)&amp;":"&amp;ADDRESS($B51,$X$2-1+AV$8)),INDIRECT(ADDRESS($B$14,$X$2)&amp;":"&amp;ADDRESS($B$14,$X$2-1+AV$8)),INDIRECT("rP!"&amp;ADDRESS(Prcsses!$B122,$X$2+$P$8-AV$8)&amp;":"&amp;ADDRESS(Prcsses!$B122,$X$2-1+$P$8))))</f>
        <v>0</v>
      </c>
      <c r="AW83" s="5">
        <f ca="1">IF(AW$4="",0,SUMPRODUCT(INDIRECT(ADDRESS($B51,$X$2)&amp;":"&amp;ADDRESS($B51,$X$2-1+AW$8)),INDIRECT(ADDRESS($B$14,$X$2)&amp;":"&amp;ADDRESS($B$14,$X$2-1+AW$8)),INDIRECT("rP!"&amp;ADDRESS(Prcsses!$B122,$X$2+$P$8-AW$8)&amp;":"&amp;ADDRESS(Prcsses!$B122,$X$2-1+$P$8))))</f>
        <v>0</v>
      </c>
      <c r="AX83" s="5">
        <f ca="1">IF(AX$4="",0,SUMPRODUCT(INDIRECT(ADDRESS($B51,$X$2)&amp;":"&amp;ADDRESS($B51,$X$2-1+AX$8)),INDIRECT(ADDRESS($B$14,$X$2)&amp;":"&amp;ADDRESS($B$14,$X$2-1+AX$8)),INDIRECT("rP!"&amp;ADDRESS(Prcsses!$B122,$X$2+$P$8-AX$8)&amp;":"&amp;ADDRESS(Prcsses!$B122,$X$2-1+$P$8))))</f>
        <v>0</v>
      </c>
      <c r="AY83" s="5">
        <f ca="1">IF(AY$4="",0,SUMPRODUCT(INDIRECT(ADDRESS($B51,$X$2)&amp;":"&amp;ADDRESS($B51,$X$2-1+AY$8)),INDIRECT(ADDRESS($B$14,$X$2)&amp;":"&amp;ADDRESS($B$14,$X$2-1+AY$8)),INDIRECT("rP!"&amp;ADDRESS(Prcsses!$B122,$X$2+$P$8-AY$8)&amp;":"&amp;ADDRESS(Prcsses!$B122,$X$2-1+$P$8))))</f>
        <v>0</v>
      </c>
      <c r="AZ83" s="5">
        <f ca="1">IF(AZ$4="",0,SUMPRODUCT(INDIRECT(ADDRESS($B51,$X$2)&amp;":"&amp;ADDRESS($B51,$X$2-1+AZ$8)),INDIRECT(ADDRESS($B$14,$X$2)&amp;":"&amp;ADDRESS($B$14,$X$2-1+AZ$8)),INDIRECT("rP!"&amp;ADDRESS(Prcsses!$B122,$X$2+$P$8-AZ$8)&amp;":"&amp;ADDRESS(Prcsses!$B122,$X$2-1+$P$8))))</f>
        <v>0</v>
      </c>
      <c r="BA83" s="5">
        <f ca="1">IF(BA$4="",0,SUMPRODUCT(INDIRECT(ADDRESS($B51,$X$2)&amp;":"&amp;ADDRESS($B51,$X$2-1+BA$8)),INDIRECT(ADDRESS($B$14,$X$2)&amp;":"&amp;ADDRESS($B$14,$X$2-1+BA$8)),INDIRECT("rP!"&amp;ADDRESS(Prcsses!$B122,$X$2+$P$8-BA$8)&amp;":"&amp;ADDRESS(Prcsses!$B122,$X$2-1+$P$8))))</f>
        <v>0</v>
      </c>
      <c r="BB83" s="5">
        <f ca="1">IF(BB$4="",0,SUMPRODUCT(INDIRECT(ADDRESS($B51,$X$2)&amp;":"&amp;ADDRESS($B51,$X$2-1+BB$8)),INDIRECT(ADDRESS($B$14,$X$2)&amp;":"&amp;ADDRESS($B$14,$X$2-1+BB$8)),INDIRECT("rP!"&amp;ADDRESS(Prcsses!$B122,$X$2+$P$8-BB$8)&amp;":"&amp;ADDRESS(Prcsses!$B122,$X$2-1+$P$8))))</f>
        <v>0</v>
      </c>
      <c r="BC83" s="5">
        <f ca="1">IF(BC$4="",0,SUMPRODUCT(INDIRECT(ADDRESS($B51,$X$2)&amp;":"&amp;ADDRESS($B51,$X$2-1+BC$8)),INDIRECT(ADDRESS($B$14,$X$2)&amp;":"&amp;ADDRESS($B$14,$X$2-1+BC$8)),INDIRECT("rP!"&amp;ADDRESS(Prcsses!$B122,$X$2+$P$8-BC$8)&amp;":"&amp;ADDRESS(Prcsses!$B122,$X$2-1+$P$8))))</f>
        <v>1093298.846769568</v>
      </c>
      <c r="BD83" s="5">
        <f ca="1">IF(BD$4="",0,SUMPRODUCT(INDIRECT(ADDRESS($B51,$X$2)&amp;":"&amp;ADDRESS($B51,$X$2-1+BD$8)),INDIRECT(ADDRESS($B$14,$X$2)&amp;":"&amp;ADDRESS($B$14,$X$2-1+BD$8)),INDIRECT("rP!"&amp;ADDRESS(Prcsses!$B122,$X$2+$P$8-BD$8)&amp;":"&amp;ADDRESS(Prcsses!$B122,$X$2-1+$P$8))))</f>
        <v>3279896.5403087046</v>
      </c>
      <c r="BE83" s="5">
        <f ca="1">IF(BE$4="",0,SUMPRODUCT(INDIRECT(ADDRESS($B51,$X$2)&amp;":"&amp;ADDRESS($B51,$X$2-1+BE$8)),INDIRECT(ADDRESS($B$14,$X$2)&amp;":"&amp;ADDRESS($B$14,$X$2-1+BE$8)),INDIRECT("rP!"&amp;ADDRESS(Prcsses!$B122,$X$2+$P$8-BE$8)&amp;":"&amp;ADDRESS(Prcsses!$B122,$X$2-1+$P$8))))</f>
        <v>0</v>
      </c>
      <c r="BF83" s="5">
        <f ca="1">IF(BF$4="",0,SUMPRODUCT(INDIRECT(ADDRESS($B51,$X$2)&amp;":"&amp;ADDRESS($B51,$X$2-1+BF$8)),INDIRECT(ADDRESS($B$14,$X$2)&amp;":"&amp;ADDRESS($B$14,$X$2-1+BF$8)),INDIRECT("rP!"&amp;ADDRESS(Prcsses!$B122,$X$2+$P$8-BF$8)&amp;":"&amp;ADDRESS(Prcsses!$B122,$X$2-1+$P$8))))</f>
        <v>0</v>
      </c>
      <c r="BG83" s="5">
        <f ca="1">IF(BG$4="",0,SUMPRODUCT(INDIRECT(ADDRESS($B51,$X$2)&amp;":"&amp;ADDRESS($B51,$X$2-1+BG$8)),INDIRECT(ADDRESS($B$14,$X$2)&amp;":"&amp;ADDRESS($B$14,$X$2-1+BG$8)),INDIRECT("rP!"&amp;ADDRESS(Prcsses!$B122,$X$2+$P$8-BG$8)&amp;":"&amp;ADDRESS(Prcsses!$B122,$X$2-1+$P$8))))</f>
        <v>0</v>
      </c>
      <c r="BH83" s="5">
        <f ca="1">IF(BH$4="",0,SUMPRODUCT(INDIRECT(ADDRESS($B51,$X$2)&amp;":"&amp;ADDRESS($B51,$X$2-1+BH$8)),INDIRECT(ADDRESS($B$14,$X$2)&amp;":"&amp;ADDRESS($B$14,$X$2-1+BH$8)),INDIRECT("rP!"&amp;ADDRESS(Prcsses!$B122,$X$2+$P$8-BH$8)&amp;":"&amp;ADDRESS(Prcsses!$B122,$X$2-1+$P$8))))</f>
        <v>0</v>
      </c>
      <c r="BI83" s="5">
        <f ca="1">IF(BI$4="",0,SUMPRODUCT(INDIRECT(ADDRESS($B51,$X$2)&amp;":"&amp;ADDRESS($B51,$X$2-1+BI$8)),INDIRECT(ADDRESS($B$14,$X$2)&amp;":"&amp;ADDRESS($B$14,$X$2-1+BI$8)),INDIRECT("rP!"&amp;ADDRESS(Prcsses!$B122,$X$2+$P$8-BI$8)&amp;":"&amp;ADDRESS(Prcsses!$B122,$X$2-1+$P$8))))</f>
        <v>0</v>
      </c>
      <c r="BJ83" s="5">
        <f ca="1">IF(BJ$4="",0,SUMPRODUCT(INDIRECT(ADDRESS($B51,$X$2)&amp;":"&amp;ADDRESS($B51,$X$2-1+BJ$8)),INDIRECT(ADDRESS($B$14,$X$2)&amp;":"&amp;ADDRESS($B$14,$X$2-1+BJ$8)),INDIRECT("rP!"&amp;ADDRESS(Prcsses!$B122,$X$2+$P$8-BJ$8)&amp;":"&amp;ADDRESS(Prcsses!$B122,$X$2-1+$P$8))))</f>
        <v>0</v>
      </c>
      <c r="BK83" s="5">
        <f ca="1">IF(BK$4="",0,SUMPRODUCT(INDIRECT(ADDRESS($B51,$X$2)&amp;":"&amp;ADDRESS($B51,$X$2-1+BK$8)),INDIRECT(ADDRESS($B$14,$X$2)&amp;":"&amp;ADDRESS($B$14,$X$2-1+BK$8)),INDIRECT("rP!"&amp;ADDRESS(Prcsses!$B122,$X$2+$P$8-BK$8)&amp;":"&amp;ADDRESS(Prcsses!$B122,$X$2-1+$P$8))))</f>
        <v>0</v>
      </c>
      <c r="BL83" s="5">
        <f ca="1">IF(BL$4="",0,SUMPRODUCT(INDIRECT(ADDRESS($B51,$X$2)&amp;":"&amp;ADDRESS($B51,$X$2-1+BL$8)),INDIRECT(ADDRESS($B$14,$X$2)&amp;":"&amp;ADDRESS($B$14,$X$2-1+BL$8)),INDIRECT("rP!"&amp;ADDRESS(Prcsses!$B122,$X$2+$P$8-BL$8)&amp;":"&amp;ADDRESS(Prcsses!$B122,$X$2-1+$P$8))))</f>
        <v>0</v>
      </c>
      <c r="BM83" s="5">
        <f ca="1">IF(BM$4="",0,SUMPRODUCT(INDIRECT(ADDRESS($B51,$X$2)&amp;":"&amp;ADDRESS($B51,$X$2-1+BM$8)),INDIRECT(ADDRESS($B$14,$X$2)&amp;":"&amp;ADDRESS($B$14,$X$2-1+BM$8)),INDIRECT("rP!"&amp;ADDRESS(Prcsses!$B122,$X$2+$P$8-BM$8)&amp;":"&amp;ADDRESS(Prcsses!$B122,$X$2-1+$P$8))))</f>
        <v>1112978.2260114204</v>
      </c>
      <c r="BN83" s="5">
        <f ca="1">IF(BN$4="",0,SUMPRODUCT(INDIRECT(ADDRESS($B51,$X$2)&amp;":"&amp;ADDRESS($B51,$X$2-1+BN$8)),INDIRECT(ADDRESS($B$14,$X$2)&amp;":"&amp;ADDRESS($B$14,$X$2-1+BN$8)),INDIRECT("rP!"&amp;ADDRESS(Prcsses!$B122,$X$2+$P$8-BN$8)&amp;":"&amp;ADDRESS(Prcsses!$B122,$X$2-1+$P$8))))</f>
        <v>3338934.6780342609</v>
      </c>
      <c r="BO83" s="5">
        <f ca="1">IF(BO$4="",0,SUMPRODUCT(INDIRECT(ADDRESS($B51,$X$2)&amp;":"&amp;ADDRESS($B51,$X$2-1+BO$8)),INDIRECT(ADDRESS($B$14,$X$2)&amp;":"&amp;ADDRESS($B$14,$X$2-1+BO$8)),INDIRECT("rP!"&amp;ADDRESS(Prcsses!$B122,$X$2+$P$8-BO$8)&amp;":"&amp;ADDRESS(Prcsses!$B122,$X$2-1+$P$8))))</f>
        <v>0</v>
      </c>
      <c r="BP83" s="5">
        <f ca="1">IF(BP$4="",0,SUMPRODUCT(INDIRECT(ADDRESS($B51,$X$2)&amp;":"&amp;ADDRESS($B51,$X$2-1+BP$8)),INDIRECT(ADDRESS($B$14,$X$2)&amp;":"&amp;ADDRESS($B$14,$X$2-1+BP$8)),INDIRECT("rP!"&amp;ADDRESS(Prcsses!$B122,$X$2+$P$8-BP$8)&amp;":"&amp;ADDRESS(Prcsses!$B122,$X$2-1+$P$8))))</f>
        <v>0</v>
      </c>
      <c r="BQ83" s="5">
        <f ca="1">IF(BQ$4="",0,SUMPRODUCT(INDIRECT(ADDRESS($B51,$X$2)&amp;":"&amp;ADDRESS($B51,$X$2-1+BQ$8)),INDIRECT(ADDRESS($B$14,$X$2)&amp;":"&amp;ADDRESS($B$14,$X$2-1+BQ$8)),INDIRECT("rP!"&amp;ADDRESS(Prcsses!$B122,$X$2+$P$8-BQ$8)&amp;":"&amp;ADDRESS(Prcsses!$B122,$X$2-1+$P$8))))</f>
        <v>0</v>
      </c>
      <c r="BR83" s="5">
        <f ca="1">IF(BR$4="",0,SUMPRODUCT(INDIRECT(ADDRESS($B51,$X$2)&amp;":"&amp;ADDRESS($B51,$X$2-1+BR$8)),INDIRECT(ADDRESS($B$14,$X$2)&amp;":"&amp;ADDRESS($B$14,$X$2-1+BR$8)),INDIRECT("rP!"&amp;ADDRESS(Prcsses!$B122,$X$2+$P$8-BR$8)&amp;":"&amp;ADDRESS(Prcsses!$B122,$X$2-1+$P$8))))</f>
        <v>0</v>
      </c>
      <c r="BS83" s="5">
        <f ca="1">IF(BS$4="",0,SUMPRODUCT(INDIRECT(ADDRESS($B51,$X$2)&amp;":"&amp;ADDRESS($B51,$X$2-1+BS$8)),INDIRECT(ADDRESS($B$14,$X$2)&amp;":"&amp;ADDRESS($B$14,$X$2-1+BS$8)),INDIRECT("rP!"&amp;ADDRESS(Prcsses!$B122,$X$2+$P$8-BS$8)&amp;":"&amp;ADDRESS(Prcsses!$B122,$X$2-1+$P$8))))</f>
        <v>0</v>
      </c>
      <c r="BT83" s="5">
        <f ca="1">IF(BT$4="",0,SUMPRODUCT(INDIRECT(ADDRESS($B51,$X$2)&amp;":"&amp;ADDRESS($B51,$X$2-1+BT$8)),INDIRECT(ADDRESS($B$14,$X$2)&amp;":"&amp;ADDRESS($B$14,$X$2-1+BT$8)),INDIRECT("rP!"&amp;ADDRESS(Prcsses!$B122,$X$2+$P$8-BT$8)&amp;":"&amp;ADDRESS(Prcsses!$B122,$X$2-1+$P$8))))</f>
        <v>0</v>
      </c>
      <c r="BU83" s="5">
        <f ca="1">IF(BU$4="",0,SUMPRODUCT(INDIRECT(ADDRESS($B51,$X$2)&amp;":"&amp;ADDRESS($B51,$X$2-1+BU$8)),INDIRECT(ADDRESS($B$14,$X$2)&amp;":"&amp;ADDRESS($B$14,$X$2-1+BU$8)),INDIRECT("rP!"&amp;ADDRESS(Prcsses!$B122,$X$2+$P$8-BU$8)&amp;":"&amp;ADDRESS(Prcsses!$B122,$X$2-1+$P$8))))</f>
        <v>0</v>
      </c>
      <c r="BV83" s="5">
        <f ca="1">IF(BV$4="",0,SUMPRODUCT(INDIRECT(ADDRESS($B51,$X$2)&amp;":"&amp;ADDRESS($B51,$X$2-1+BV$8)),INDIRECT(ADDRESS($B$14,$X$2)&amp;":"&amp;ADDRESS($B$14,$X$2-1+BV$8)),INDIRECT("rP!"&amp;ADDRESS(Prcsses!$B122,$X$2+$P$8-BV$8)&amp;":"&amp;ADDRESS(Prcsses!$B122,$X$2-1+$P$8))))</f>
        <v>0</v>
      </c>
      <c r="BW83" s="5">
        <f ca="1">IF(BW$4="",0,SUMPRODUCT(INDIRECT(ADDRESS($B51,$X$2)&amp;":"&amp;ADDRESS($B51,$X$2-1+BW$8)),INDIRECT(ADDRESS($B$14,$X$2)&amp;":"&amp;ADDRESS($B$14,$X$2-1+BW$8)),INDIRECT("rP!"&amp;ADDRESS(Prcsses!$B122,$X$2+$P$8-BW$8)&amp;":"&amp;ADDRESS(Prcsses!$B122,$X$2-1+$P$8))))</f>
        <v>1153406.0470930592</v>
      </c>
      <c r="BX83" s="5">
        <f ca="1">IF(BX$4="",0,SUMPRODUCT(INDIRECT(ADDRESS($B51,$X$2)&amp;":"&amp;ADDRESS($B51,$X$2-1+BX$8)),INDIRECT(ADDRESS($B$14,$X$2)&amp;":"&amp;ADDRESS($B$14,$X$2-1+BX$8)),INDIRECT("rP!"&amp;ADDRESS(Prcsses!$B122,$X$2+$P$8-BX$8)&amp;":"&amp;ADDRESS(Prcsses!$B122,$X$2-1+$P$8))))</f>
        <v>3460218.1412791773</v>
      </c>
      <c r="BY83" s="5">
        <f ca="1">IF(BY$4="",0,SUMPRODUCT(INDIRECT(ADDRESS($B51,$X$2)&amp;":"&amp;ADDRESS($B51,$X$2-1+BY$8)),INDIRECT(ADDRESS($B$14,$X$2)&amp;":"&amp;ADDRESS($B$14,$X$2-1+BY$8)),INDIRECT("rP!"&amp;ADDRESS(Prcsses!$B122,$X$2+$P$8-BY$8)&amp;":"&amp;ADDRESS(Prcsses!$B122,$X$2-1+$P$8))))</f>
        <v>0</v>
      </c>
      <c r="BZ83" s="5">
        <f ca="1">IF(BZ$4="",0,SUMPRODUCT(INDIRECT(ADDRESS($B51,$X$2)&amp;":"&amp;ADDRESS($B51,$X$2-1+BZ$8)),INDIRECT(ADDRESS($B$14,$X$2)&amp;":"&amp;ADDRESS($B$14,$X$2-1+BZ$8)),INDIRECT("rP!"&amp;ADDRESS(Prcsses!$B122,$X$2+$P$8-BZ$8)&amp;":"&amp;ADDRESS(Prcsses!$B122,$X$2-1+$P$8))))</f>
        <v>0</v>
      </c>
      <c r="CA83" s="5">
        <f ca="1">IF(CA$4="",0,SUMPRODUCT(INDIRECT(ADDRESS($B51,$X$2)&amp;":"&amp;ADDRESS($B51,$X$2-1+CA$8)),INDIRECT(ADDRESS($B$14,$X$2)&amp;":"&amp;ADDRESS($B$14,$X$2-1+CA$8)),INDIRECT("rP!"&amp;ADDRESS(Prcsses!$B122,$X$2+$P$8-CA$8)&amp;":"&amp;ADDRESS(Prcsses!$B122,$X$2-1+$P$8))))</f>
        <v>0</v>
      </c>
      <c r="CB83" s="5">
        <f ca="1">IF(CB$4="",0,SUMPRODUCT(INDIRECT(ADDRESS($B51,$X$2)&amp;":"&amp;ADDRESS($B51,$X$2-1+CB$8)),INDIRECT(ADDRESS($B$14,$X$2)&amp;":"&amp;ADDRESS($B$14,$X$2-1+CB$8)),INDIRECT("rP!"&amp;ADDRESS(Prcsses!$B122,$X$2+$P$8-CB$8)&amp;":"&amp;ADDRESS(Prcsses!$B122,$X$2-1+$P$8))))</f>
        <v>0</v>
      </c>
      <c r="CC83" s="5">
        <f ca="1">IF(CC$4="",0,SUMPRODUCT(INDIRECT(ADDRESS($B51,$X$2)&amp;":"&amp;ADDRESS($B51,$X$2-1+CC$8)),INDIRECT(ADDRESS($B$14,$X$2)&amp;":"&amp;ADDRESS($B$14,$X$2-1+CC$8)),INDIRECT("rP!"&amp;ADDRESS(Prcsses!$B122,$X$2+$P$8-CC$8)&amp;":"&amp;ADDRESS(Prcsses!$B122,$X$2-1+$P$8))))</f>
        <v>0</v>
      </c>
      <c r="CD83" s="5">
        <f ca="1">IF(CD$4="",0,SUMPRODUCT(INDIRECT(ADDRESS($B51,$X$2)&amp;":"&amp;ADDRESS($B51,$X$2-1+CD$8)),INDIRECT(ADDRESS($B$14,$X$2)&amp;":"&amp;ADDRESS($B$14,$X$2-1+CD$8)),INDIRECT("rP!"&amp;ADDRESS(Prcsses!$B122,$X$2+$P$8-CD$8)&amp;":"&amp;ADDRESS(Prcsses!$B122,$X$2-1+$P$8))))</f>
        <v>0</v>
      </c>
      <c r="CE83" s="5">
        <f ca="1">IF(CE$4="",0,SUMPRODUCT(INDIRECT(ADDRESS($B51,$X$2)&amp;":"&amp;ADDRESS($B51,$X$2-1+CE$8)),INDIRECT(ADDRESS($B$14,$X$2)&amp;":"&amp;ADDRESS($B$14,$X$2-1+CE$8)),INDIRECT("rP!"&amp;ADDRESS(Prcsses!$B122,$X$2+$P$8-CE$8)&amp;":"&amp;ADDRESS(Prcsses!$B122,$X$2-1+$P$8))))</f>
        <v>0</v>
      </c>
      <c r="CF83" s="5">
        <f ca="1">IF(CF$4="",0,SUMPRODUCT(INDIRECT(ADDRESS($B51,$X$2)&amp;":"&amp;ADDRESS($B51,$X$2-1+CF$8)),INDIRECT(ADDRESS($B$14,$X$2)&amp;":"&amp;ADDRESS($B$14,$X$2-1+CF$8)),INDIRECT("rP!"&amp;ADDRESS(Prcsses!$B122,$X$2+$P$8-CF$8)&amp;":"&amp;ADDRESS(Prcsses!$B122,$X$2-1+$P$8))))</f>
        <v>0</v>
      </c>
    </row>
    <row r="84" spans="2:84" x14ac:dyDescent="0.3">
      <c r="B84" s="13">
        <f>ROW()</f>
        <v>84</v>
      </c>
      <c r="H84" s="1" t="str">
        <f t="shared" si="108"/>
        <v>Оплата капитальных затрат</v>
      </c>
      <c r="I84" s="1" t="str">
        <f>$I$79</f>
        <v>Капзатраты на производственные мощности</v>
      </c>
      <c r="J84" s="1" t="str">
        <f>Prcsses!I115</f>
        <v>Пуско-наладочные работы</v>
      </c>
      <c r="M84" s="53" t="s">
        <v>18</v>
      </c>
      <c r="U84" s="5">
        <f t="shared" ca="1" si="109"/>
        <v>2707330.4759370238</v>
      </c>
      <c r="X84" s="5">
        <f ca="1">IF(X$4="",0,SUMPRODUCT(INDIRECT(ADDRESS($B52,$X$2)&amp;":"&amp;ADDRESS($B52,$X$2-1+X$8)),INDIRECT(ADDRESS($B$14,$X$2)&amp;":"&amp;ADDRESS($B$14,$X$2-1+X$8)),INDIRECT("rP!"&amp;ADDRESS(Prcsses!$B123,$X$2+$P$8-X$8)&amp;":"&amp;ADDRESS(Prcsses!$B123,$X$2-1+$P$8))))</f>
        <v>0</v>
      </c>
      <c r="Y84" s="5">
        <f ca="1">IF(Y$4="",0,SUMPRODUCT(INDIRECT(ADDRESS($B52,$X$2)&amp;":"&amp;ADDRESS($B52,$X$2-1+Y$8)),INDIRECT(ADDRESS($B$14,$X$2)&amp;":"&amp;ADDRESS($B$14,$X$2-1+Y$8)),INDIRECT("rP!"&amp;ADDRESS(Prcsses!$B123,$X$2+$P$8-Y$8)&amp;":"&amp;ADDRESS(Prcsses!$B123,$X$2-1+$P$8))))</f>
        <v>0</v>
      </c>
      <c r="Z84" s="5">
        <f ca="1">IF(Z$4="",0,SUMPRODUCT(INDIRECT(ADDRESS($B52,$X$2)&amp;":"&amp;ADDRESS($B52,$X$2-1+Z$8)),INDIRECT(ADDRESS($B$14,$X$2)&amp;":"&amp;ADDRESS($B$14,$X$2-1+Z$8)),INDIRECT("rP!"&amp;ADDRESS(Prcsses!$B123,$X$2+$P$8-Z$8)&amp;":"&amp;ADDRESS(Prcsses!$B123,$X$2-1+$P$8))))</f>
        <v>500000</v>
      </c>
      <c r="AA84" s="5">
        <f ca="1">IF(AA$4="",0,SUMPRODUCT(INDIRECT(ADDRESS($B52,$X$2)&amp;":"&amp;ADDRESS($B52,$X$2-1+AA$8)),INDIRECT(ADDRESS($B$14,$X$2)&amp;":"&amp;ADDRESS($B$14,$X$2-1+AA$8)),INDIRECT("rP!"&amp;ADDRESS(Prcsses!$B123,$X$2+$P$8-AA$8)&amp;":"&amp;ADDRESS(Prcsses!$B123,$X$2-1+$P$8))))</f>
        <v>0</v>
      </c>
      <c r="AB84" s="5">
        <f ca="1">IF(AB$4="",0,SUMPRODUCT(INDIRECT(ADDRESS($B52,$X$2)&amp;":"&amp;ADDRESS($B52,$X$2-1+AB$8)),INDIRECT(ADDRESS($B$14,$X$2)&amp;":"&amp;ADDRESS($B$14,$X$2-1+AB$8)),INDIRECT("rP!"&amp;ADDRESS(Prcsses!$B123,$X$2+$P$8-AB$8)&amp;":"&amp;ADDRESS(Prcsses!$B123,$X$2-1+$P$8))))</f>
        <v>0</v>
      </c>
      <c r="AC84" s="5">
        <f ca="1">IF(AC$4="",0,SUMPRODUCT(INDIRECT(ADDRESS($B52,$X$2)&amp;":"&amp;ADDRESS($B52,$X$2-1+AC$8)),INDIRECT(ADDRESS($B$14,$X$2)&amp;":"&amp;ADDRESS($B$14,$X$2-1+AC$8)),INDIRECT("rP!"&amp;ADDRESS(Prcsses!$B123,$X$2+$P$8-AC$8)&amp;":"&amp;ADDRESS(Prcsses!$B123,$X$2-1+$P$8))))</f>
        <v>0</v>
      </c>
      <c r="AD84" s="5">
        <f ca="1">IF(AD$4="",0,SUMPRODUCT(INDIRECT(ADDRESS($B52,$X$2)&amp;":"&amp;ADDRESS($B52,$X$2-1+AD$8)),INDIRECT(ADDRESS($B$14,$X$2)&amp;":"&amp;ADDRESS($B$14,$X$2-1+AD$8)),INDIRECT("rP!"&amp;ADDRESS(Prcsses!$B123,$X$2+$P$8-AD$8)&amp;":"&amp;ADDRESS(Prcsses!$B123,$X$2-1+$P$8))))</f>
        <v>0</v>
      </c>
      <c r="AE84" s="5">
        <f ca="1">IF(AE$4="",0,SUMPRODUCT(INDIRECT(ADDRESS($B52,$X$2)&amp;":"&amp;ADDRESS($B52,$X$2-1+AE$8)),INDIRECT(ADDRESS($B$14,$X$2)&amp;":"&amp;ADDRESS($B$14,$X$2-1+AE$8)),INDIRECT("rP!"&amp;ADDRESS(Prcsses!$B123,$X$2+$P$8-AE$8)&amp;":"&amp;ADDRESS(Prcsses!$B123,$X$2-1+$P$8))))</f>
        <v>0</v>
      </c>
      <c r="AF84" s="5">
        <f ca="1">IF(AF$4="",0,SUMPRODUCT(INDIRECT(ADDRESS($B52,$X$2)&amp;":"&amp;ADDRESS($B52,$X$2-1+AF$8)),INDIRECT(ADDRESS($B$14,$X$2)&amp;":"&amp;ADDRESS($B$14,$X$2-1+AF$8)),INDIRECT("rP!"&amp;ADDRESS(Prcsses!$B123,$X$2+$P$8-AF$8)&amp;":"&amp;ADDRESS(Prcsses!$B123,$X$2-1+$P$8))))</f>
        <v>0</v>
      </c>
      <c r="AG84" s="5">
        <f ca="1">IF(AG$4="",0,SUMPRODUCT(INDIRECT(ADDRESS($B52,$X$2)&amp;":"&amp;ADDRESS($B52,$X$2-1+AG$8)),INDIRECT(ADDRESS($B$14,$X$2)&amp;":"&amp;ADDRESS($B$14,$X$2-1+AG$8)),INDIRECT("rP!"&amp;ADDRESS(Prcsses!$B123,$X$2+$P$8-AG$8)&amp;":"&amp;ADDRESS(Prcsses!$B123,$X$2-1+$P$8))))</f>
        <v>0</v>
      </c>
      <c r="AH84" s="5">
        <f ca="1">IF(AH$4="",0,SUMPRODUCT(INDIRECT(ADDRESS($B52,$X$2)&amp;":"&amp;ADDRESS($B52,$X$2-1+AH$8)),INDIRECT(ADDRESS($B$14,$X$2)&amp;":"&amp;ADDRESS($B$14,$X$2-1+AH$8)),INDIRECT("rP!"&amp;ADDRESS(Prcsses!$B123,$X$2+$P$8-AH$8)&amp;":"&amp;ADDRESS(Prcsses!$B123,$X$2-1+$P$8))))</f>
        <v>0</v>
      </c>
      <c r="AI84" s="5">
        <f ca="1">IF(AI$4="",0,SUMPRODUCT(INDIRECT(ADDRESS($B52,$X$2)&amp;":"&amp;ADDRESS($B52,$X$2-1+AI$8)),INDIRECT(ADDRESS($B$14,$X$2)&amp;":"&amp;ADDRESS($B$14,$X$2-1+AI$8)),INDIRECT("rP!"&amp;ADDRESS(Prcsses!$B123,$X$2+$P$8-AI$8)&amp;":"&amp;ADDRESS(Prcsses!$B123,$X$2-1+$P$8))))</f>
        <v>0</v>
      </c>
      <c r="AJ84" s="5">
        <f ca="1">IF(AJ$4="",0,SUMPRODUCT(INDIRECT(ADDRESS($B52,$X$2)&amp;":"&amp;ADDRESS($B52,$X$2-1+AJ$8)),INDIRECT(ADDRESS($B$14,$X$2)&amp;":"&amp;ADDRESS($B$14,$X$2-1+AJ$8)),INDIRECT("rP!"&amp;ADDRESS(Prcsses!$B123,$X$2+$P$8-AJ$8)&amp;":"&amp;ADDRESS(Prcsses!$B123,$X$2-1+$P$8))))</f>
        <v>0</v>
      </c>
      <c r="AK84" s="5">
        <f ca="1">IF(AK$4="",0,SUMPRODUCT(INDIRECT(ADDRESS($B52,$X$2)&amp;":"&amp;ADDRESS($B52,$X$2-1+AK$8)),INDIRECT(ADDRESS($B$14,$X$2)&amp;":"&amp;ADDRESS($B$14,$X$2-1+AK$8)),INDIRECT("rP!"&amp;ADDRESS(Prcsses!$B123,$X$2+$P$8-AK$8)&amp;":"&amp;ADDRESS(Prcsses!$B123,$X$2-1+$P$8))))</f>
        <v>0</v>
      </c>
      <c r="AL84" s="5">
        <f ca="1">IF(AL$4="",0,SUMPRODUCT(INDIRECT(ADDRESS($B52,$X$2)&amp;":"&amp;ADDRESS($B52,$X$2-1+AL$8)),INDIRECT(ADDRESS($B$14,$X$2)&amp;":"&amp;ADDRESS($B$14,$X$2-1+AL$8)),INDIRECT("rP!"&amp;ADDRESS(Prcsses!$B123,$X$2+$P$8-AL$8)&amp;":"&amp;ADDRESS(Prcsses!$B123,$X$2-1+$P$8))))</f>
        <v>0</v>
      </c>
      <c r="AM84" s="5">
        <f ca="1">IF(AM$4="",0,SUMPRODUCT(INDIRECT(ADDRESS($B52,$X$2)&amp;":"&amp;ADDRESS($B52,$X$2-1+AM$8)),INDIRECT(ADDRESS($B$14,$X$2)&amp;":"&amp;ADDRESS($B$14,$X$2-1+AM$8)),INDIRECT("rP!"&amp;ADDRESS(Prcsses!$B123,$X$2+$P$8-AM$8)&amp;":"&amp;ADDRESS(Prcsses!$B123,$X$2-1+$P$8))))</f>
        <v>0</v>
      </c>
      <c r="AN84" s="5">
        <f ca="1">IF(AN$4="",0,SUMPRODUCT(INDIRECT(ADDRESS($B52,$X$2)&amp;":"&amp;ADDRESS($B52,$X$2-1+AN$8)),INDIRECT(ADDRESS($B$14,$X$2)&amp;":"&amp;ADDRESS($B$14,$X$2-1+AN$8)),INDIRECT("rP!"&amp;ADDRESS(Prcsses!$B123,$X$2+$P$8-AN$8)&amp;":"&amp;ADDRESS(Prcsses!$B123,$X$2-1+$P$8))))</f>
        <v>0</v>
      </c>
      <c r="AO84" s="5">
        <f ca="1">IF(AO$4="",0,SUMPRODUCT(INDIRECT(ADDRESS($B52,$X$2)&amp;":"&amp;ADDRESS($B52,$X$2-1+AO$8)),INDIRECT(ADDRESS($B$14,$X$2)&amp;":"&amp;ADDRESS($B$14,$X$2-1+AO$8)),INDIRECT("rP!"&amp;ADDRESS(Prcsses!$B123,$X$2+$P$8-AO$8)&amp;":"&amp;ADDRESS(Prcsses!$B123,$X$2-1+$P$8))))</f>
        <v>0</v>
      </c>
      <c r="AP84" s="5">
        <f ca="1">IF(AP$4="",0,SUMPRODUCT(INDIRECT(ADDRESS($B52,$X$2)&amp;":"&amp;ADDRESS($B52,$X$2-1+AP$8)),INDIRECT(ADDRESS($B$14,$X$2)&amp;":"&amp;ADDRESS($B$14,$X$2-1+AP$8)),INDIRECT("rP!"&amp;ADDRESS(Prcsses!$B123,$X$2+$P$8-AP$8)&amp;":"&amp;ADDRESS(Prcsses!$B123,$X$2-1+$P$8))))</f>
        <v>0</v>
      </c>
      <c r="AQ84" s="5">
        <f ca="1">IF(AQ$4="",0,SUMPRODUCT(INDIRECT(ADDRESS($B52,$X$2)&amp;":"&amp;ADDRESS($B52,$X$2-1+AQ$8)),INDIRECT(ADDRESS($B$14,$X$2)&amp;":"&amp;ADDRESS($B$14,$X$2-1+AQ$8)),INDIRECT("rP!"&amp;ADDRESS(Prcsses!$B123,$X$2+$P$8-AQ$8)&amp;":"&amp;ADDRESS(Prcsses!$B123,$X$2-1+$P$8))))</f>
        <v>0</v>
      </c>
      <c r="AR84" s="5">
        <f ca="1">IF(AR$4="",0,SUMPRODUCT(INDIRECT(ADDRESS($B52,$X$2)&amp;":"&amp;ADDRESS($B52,$X$2-1+AR$8)),INDIRECT(ADDRESS($B$14,$X$2)&amp;":"&amp;ADDRESS($B$14,$X$2-1+AR$8)),INDIRECT("rP!"&amp;ADDRESS(Prcsses!$B123,$X$2+$P$8-AR$8)&amp;":"&amp;ADDRESS(Prcsses!$B123,$X$2-1+$P$8))))</f>
        <v>0</v>
      </c>
      <c r="AS84" s="5">
        <f ca="1">IF(AS$4="",0,SUMPRODUCT(INDIRECT(ADDRESS($B52,$X$2)&amp;":"&amp;ADDRESS($B52,$X$2-1+AS$8)),INDIRECT(ADDRESS($B$14,$X$2)&amp;":"&amp;ADDRESS($B$14,$X$2-1+AS$8)),INDIRECT("rP!"&amp;ADDRESS(Prcsses!$B123,$X$2+$P$8-AS$8)&amp;":"&amp;ADDRESS(Prcsses!$B123,$X$2-1+$P$8))))</f>
        <v>0</v>
      </c>
      <c r="AT84" s="5">
        <f ca="1">IF(AT$4="",0,SUMPRODUCT(INDIRECT(ADDRESS($B52,$X$2)&amp;":"&amp;ADDRESS($B52,$X$2-1+AT$8)),INDIRECT(ADDRESS($B$14,$X$2)&amp;":"&amp;ADDRESS($B$14,$X$2-1+AT$8)),INDIRECT("rP!"&amp;ADDRESS(Prcsses!$B123,$X$2+$P$8-AT$8)&amp;":"&amp;ADDRESS(Prcsses!$B123,$X$2-1+$P$8))))</f>
        <v>527488.91600000008</v>
      </c>
      <c r="AU84" s="5">
        <f ca="1">IF(AU$4="",0,SUMPRODUCT(INDIRECT(ADDRESS($B52,$X$2)&amp;":"&amp;ADDRESS($B52,$X$2-1+AU$8)),INDIRECT(ADDRESS($B$14,$X$2)&amp;":"&amp;ADDRESS($B$14,$X$2-1+AU$8)),INDIRECT("rP!"&amp;ADDRESS(Prcsses!$B123,$X$2+$P$8-AU$8)&amp;":"&amp;ADDRESS(Prcsses!$B123,$X$2-1+$P$8))))</f>
        <v>0</v>
      </c>
      <c r="AV84" s="5">
        <f ca="1">IF(AV$4="",0,SUMPRODUCT(INDIRECT(ADDRESS($B52,$X$2)&amp;":"&amp;ADDRESS($B52,$X$2-1+AV$8)),INDIRECT(ADDRESS($B$14,$X$2)&amp;":"&amp;ADDRESS($B$14,$X$2-1+AV$8)),INDIRECT("rP!"&amp;ADDRESS(Prcsses!$B123,$X$2+$P$8-AV$8)&amp;":"&amp;ADDRESS(Prcsses!$B123,$X$2-1+$P$8))))</f>
        <v>0</v>
      </c>
      <c r="AW84" s="5">
        <f ca="1">IF(AW$4="",0,SUMPRODUCT(INDIRECT(ADDRESS($B52,$X$2)&amp;":"&amp;ADDRESS($B52,$X$2-1+AW$8)),INDIRECT(ADDRESS($B$14,$X$2)&amp;":"&amp;ADDRESS($B$14,$X$2-1+AW$8)),INDIRECT("rP!"&amp;ADDRESS(Prcsses!$B123,$X$2+$P$8-AW$8)&amp;":"&amp;ADDRESS(Prcsses!$B123,$X$2-1+$P$8))))</f>
        <v>0</v>
      </c>
      <c r="AX84" s="5">
        <f ca="1">IF(AX$4="",0,SUMPRODUCT(INDIRECT(ADDRESS($B52,$X$2)&amp;":"&amp;ADDRESS($B52,$X$2-1+AX$8)),INDIRECT(ADDRESS($B$14,$X$2)&amp;":"&amp;ADDRESS($B$14,$X$2-1+AX$8)),INDIRECT("rP!"&amp;ADDRESS(Prcsses!$B123,$X$2+$P$8-AX$8)&amp;":"&amp;ADDRESS(Prcsses!$B123,$X$2-1+$P$8))))</f>
        <v>0</v>
      </c>
      <c r="AY84" s="5">
        <f ca="1">IF(AY$4="",0,SUMPRODUCT(INDIRECT(ADDRESS($B52,$X$2)&amp;":"&amp;ADDRESS($B52,$X$2-1+AY$8)),INDIRECT(ADDRESS($B$14,$X$2)&amp;":"&amp;ADDRESS($B$14,$X$2-1+AY$8)),INDIRECT("rP!"&amp;ADDRESS(Prcsses!$B123,$X$2+$P$8-AY$8)&amp;":"&amp;ADDRESS(Prcsses!$B123,$X$2-1+$P$8))))</f>
        <v>0</v>
      </c>
      <c r="AZ84" s="5">
        <f ca="1">IF(AZ$4="",0,SUMPRODUCT(INDIRECT(ADDRESS($B52,$X$2)&amp;":"&amp;ADDRESS($B52,$X$2-1+AZ$8)),INDIRECT(ADDRESS($B$14,$X$2)&amp;":"&amp;ADDRESS($B$14,$X$2-1+AZ$8)),INDIRECT("rP!"&amp;ADDRESS(Prcsses!$B123,$X$2+$P$8-AZ$8)&amp;":"&amp;ADDRESS(Prcsses!$B123,$X$2-1+$P$8))))</f>
        <v>0</v>
      </c>
      <c r="BA84" s="5">
        <f ca="1">IF(BA$4="",0,SUMPRODUCT(INDIRECT(ADDRESS($B52,$X$2)&amp;":"&amp;ADDRESS($B52,$X$2-1+BA$8)),INDIRECT(ADDRESS($B$14,$X$2)&amp;":"&amp;ADDRESS($B$14,$X$2-1+BA$8)),INDIRECT("rP!"&amp;ADDRESS(Prcsses!$B123,$X$2+$P$8-BA$8)&amp;":"&amp;ADDRESS(Prcsses!$B123,$X$2-1+$P$8))))</f>
        <v>0</v>
      </c>
      <c r="BB84" s="5">
        <f ca="1">IF(BB$4="",0,SUMPRODUCT(INDIRECT(ADDRESS($B52,$X$2)&amp;":"&amp;ADDRESS($B52,$X$2-1+BB$8)),INDIRECT(ADDRESS($B$14,$X$2)&amp;":"&amp;ADDRESS($B$14,$X$2-1+BB$8)),INDIRECT("rP!"&amp;ADDRESS(Prcsses!$B123,$X$2+$P$8-BB$8)&amp;":"&amp;ADDRESS(Prcsses!$B123,$X$2-1+$P$8))))</f>
        <v>0</v>
      </c>
      <c r="BC84" s="5">
        <f ca="1">IF(BC$4="",0,SUMPRODUCT(INDIRECT(ADDRESS($B52,$X$2)&amp;":"&amp;ADDRESS($B52,$X$2-1+BC$8)),INDIRECT(ADDRESS($B$14,$X$2)&amp;":"&amp;ADDRESS($B$14,$X$2-1+BC$8)),INDIRECT("rP!"&amp;ADDRESS(Prcsses!$B123,$X$2+$P$8-BC$8)&amp;":"&amp;ADDRESS(Prcsses!$B123,$X$2-1+$P$8))))</f>
        <v>0</v>
      </c>
      <c r="BD84" s="5">
        <f ca="1">IF(BD$4="",0,SUMPRODUCT(INDIRECT(ADDRESS($B52,$X$2)&amp;":"&amp;ADDRESS($B52,$X$2-1+BD$8)),INDIRECT(ADDRESS($B$14,$X$2)&amp;":"&amp;ADDRESS($B$14,$X$2-1+BD$8)),INDIRECT("rP!"&amp;ADDRESS(Prcsses!$B123,$X$2+$P$8-BD$8)&amp;":"&amp;ADDRESS(Prcsses!$B123,$X$2-1+$P$8))))</f>
        <v>546649.42338478402</v>
      </c>
      <c r="BE84" s="5">
        <f ca="1">IF(BE$4="",0,SUMPRODUCT(INDIRECT(ADDRESS($B52,$X$2)&amp;":"&amp;ADDRESS($B52,$X$2-1+BE$8)),INDIRECT(ADDRESS($B$14,$X$2)&amp;":"&amp;ADDRESS($B$14,$X$2-1+BE$8)),INDIRECT("rP!"&amp;ADDRESS(Prcsses!$B123,$X$2+$P$8-BE$8)&amp;":"&amp;ADDRESS(Prcsses!$B123,$X$2-1+$P$8))))</f>
        <v>0</v>
      </c>
      <c r="BF84" s="5">
        <f ca="1">IF(BF$4="",0,SUMPRODUCT(INDIRECT(ADDRESS($B52,$X$2)&amp;":"&amp;ADDRESS($B52,$X$2-1+BF$8)),INDIRECT(ADDRESS($B$14,$X$2)&amp;":"&amp;ADDRESS($B$14,$X$2-1+BF$8)),INDIRECT("rP!"&amp;ADDRESS(Prcsses!$B123,$X$2+$P$8-BF$8)&amp;":"&amp;ADDRESS(Prcsses!$B123,$X$2-1+$P$8))))</f>
        <v>0</v>
      </c>
      <c r="BG84" s="5">
        <f ca="1">IF(BG$4="",0,SUMPRODUCT(INDIRECT(ADDRESS($B52,$X$2)&amp;":"&amp;ADDRESS($B52,$X$2-1+BG$8)),INDIRECT(ADDRESS($B$14,$X$2)&amp;":"&amp;ADDRESS($B$14,$X$2-1+BG$8)),INDIRECT("rP!"&amp;ADDRESS(Prcsses!$B123,$X$2+$P$8-BG$8)&amp;":"&amp;ADDRESS(Prcsses!$B123,$X$2-1+$P$8))))</f>
        <v>0</v>
      </c>
      <c r="BH84" s="5">
        <f ca="1">IF(BH$4="",0,SUMPRODUCT(INDIRECT(ADDRESS($B52,$X$2)&amp;":"&amp;ADDRESS($B52,$X$2-1+BH$8)),INDIRECT(ADDRESS($B$14,$X$2)&amp;":"&amp;ADDRESS($B$14,$X$2-1+BH$8)),INDIRECT("rP!"&amp;ADDRESS(Prcsses!$B123,$X$2+$P$8-BH$8)&amp;":"&amp;ADDRESS(Prcsses!$B123,$X$2-1+$P$8))))</f>
        <v>0</v>
      </c>
      <c r="BI84" s="5">
        <f ca="1">IF(BI$4="",0,SUMPRODUCT(INDIRECT(ADDRESS($B52,$X$2)&amp;":"&amp;ADDRESS($B52,$X$2-1+BI$8)),INDIRECT(ADDRESS($B$14,$X$2)&amp;":"&amp;ADDRESS($B$14,$X$2-1+BI$8)),INDIRECT("rP!"&amp;ADDRESS(Prcsses!$B123,$X$2+$P$8-BI$8)&amp;":"&amp;ADDRESS(Prcsses!$B123,$X$2-1+$P$8))))</f>
        <v>0</v>
      </c>
      <c r="BJ84" s="5">
        <f ca="1">IF(BJ$4="",0,SUMPRODUCT(INDIRECT(ADDRESS($B52,$X$2)&amp;":"&amp;ADDRESS($B52,$X$2-1+BJ$8)),INDIRECT(ADDRESS($B$14,$X$2)&amp;":"&amp;ADDRESS($B$14,$X$2-1+BJ$8)),INDIRECT("rP!"&amp;ADDRESS(Prcsses!$B123,$X$2+$P$8-BJ$8)&amp;":"&amp;ADDRESS(Prcsses!$B123,$X$2-1+$P$8))))</f>
        <v>0</v>
      </c>
      <c r="BK84" s="5">
        <f ca="1">IF(BK$4="",0,SUMPRODUCT(INDIRECT(ADDRESS($B52,$X$2)&amp;":"&amp;ADDRESS($B52,$X$2-1+BK$8)),INDIRECT(ADDRESS($B$14,$X$2)&amp;":"&amp;ADDRESS($B$14,$X$2-1+BK$8)),INDIRECT("rP!"&amp;ADDRESS(Prcsses!$B123,$X$2+$P$8-BK$8)&amp;":"&amp;ADDRESS(Prcsses!$B123,$X$2-1+$P$8))))</f>
        <v>0</v>
      </c>
      <c r="BL84" s="5">
        <f ca="1">IF(BL$4="",0,SUMPRODUCT(INDIRECT(ADDRESS($B52,$X$2)&amp;":"&amp;ADDRESS($B52,$X$2-1+BL$8)),INDIRECT(ADDRESS($B$14,$X$2)&amp;":"&amp;ADDRESS($B$14,$X$2-1+BL$8)),INDIRECT("rP!"&amp;ADDRESS(Prcsses!$B123,$X$2+$P$8-BL$8)&amp;":"&amp;ADDRESS(Prcsses!$B123,$X$2-1+$P$8))))</f>
        <v>0</v>
      </c>
      <c r="BM84" s="5">
        <f ca="1">IF(BM$4="",0,SUMPRODUCT(INDIRECT(ADDRESS($B52,$X$2)&amp;":"&amp;ADDRESS($B52,$X$2-1+BM$8)),INDIRECT(ADDRESS($B$14,$X$2)&amp;":"&amp;ADDRESS($B$14,$X$2-1+BM$8)),INDIRECT("rP!"&amp;ADDRESS(Prcsses!$B123,$X$2+$P$8-BM$8)&amp;":"&amp;ADDRESS(Prcsses!$B123,$X$2-1+$P$8))))</f>
        <v>0</v>
      </c>
      <c r="BN84" s="5">
        <f ca="1">IF(BN$4="",0,SUMPRODUCT(INDIRECT(ADDRESS($B52,$X$2)&amp;":"&amp;ADDRESS($B52,$X$2-1+BN$8)),INDIRECT(ADDRESS($B$14,$X$2)&amp;":"&amp;ADDRESS($B$14,$X$2-1+BN$8)),INDIRECT("rP!"&amp;ADDRESS(Prcsses!$B123,$X$2+$P$8-BN$8)&amp;":"&amp;ADDRESS(Prcsses!$B123,$X$2-1+$P$8))))</f>
        <v>556489.11300571018</v>
      </c>
      <c r="BO84" s="5">
        <f ca="1">IF(BO$4="",0,SUMPRODUCT(INDIRECT(ADDRESS($B52,$X$2)&amp;":"&amp;ADDRESS($B52,$X$2-1+BO$8)),INDIRECT(ADDRESS($B$14,$X$2)&amp;":"&amp;ADDRESS($B$14,$X$2-1+BO$8)),INDIRECT("rP!"&amp;ADDRESS(Prcsses!$B123,$X$2+$P$8-BO$8)&amp;":"&amp;ADDRESS(Prcsses!$B123,$X$2-1+$P$8))))</f>
        <v>0</v>
      </c>
      <c r="BP84" s="5">
        <f ca="1">IF(BP$4="",0,SUMPRODUCT(INDIRECT(ADDRESS($B52,$X$2)&amp;":"&amp;ADDRESS($B52,$X$2-1+BP$8)),INDIRECT(ADDRESS($B$14,$X$2)&amp;":"&amp;ADDRESS($B$14,$X$2-1+BP$8)),INDIRECT("rP!"&amp;ADDRESS(Prcsses!$B123,$X$2+$P$8-BP$8)&amp;":"&amp;ADDRESS(Prcsses!$B123,$X$2-1+$P$8))))</f>
        <v>0</v>
      </c>
      <c r="BQ84" s="5">
        <f ca="1">IF(BQ$4="",0,SUMPRODUCT(INDIRECT(ADDRESS($B52,$X$2)&amp;":"&amp;ADDRESS($B52,$X$2-1+BQ$8)),INDIRECT(ADDRESS($B$14,$X$2)&amp;":"&amp;ADDRESS($B$14,$X$2-1+BQ$8)),INDIRECT("rP!"&amp;ADDRESS(Prcsses!$B123,$X$2+$P$8-BQ$8)&amp;":"&amp;ADDRESS(Prcsses!$B123,$X$2-1+$P$8))))</f>
        <v>0</v>
      </c>
      <c r="BR84" s="5">
        <f ca="1">IF(BR$4="",0,SUMPRODUCT(INDIRECT(ADDRESS($B52,$X$2)&amp;":"&amp;ADDRESS($B52,$X$2-1+BR$8)),INDIRECT(ADDRESS($B$14,$X$2)&amp;":"&amp;ADDRESS($B$14,$X$2-1+BR$8)),INDIRECT("rP!"&amp;ADDRESS(Prcsses!$B123,$X$2+$P$8-BR$8)&amp;":"&amp;ADDRESS(Prcsses!$B123,$X$2-1+$P$8))))</f>
        <v>0</v>
      </c>
      <c r="BS84" s="5">
        <f ca="1">IF(BS$4="",0,SUMPRODUCT(INDIRECT(ADDRESS($B52,$X$2)&amp;":"&amp;ADDRESS($B52,$X$2-1+BS$8)),INDIRECT(ADDRESS($B$14,$X$2)&amp;":"&amp;ADDRESS($B$14,$X$2-1+BS$8)),INDIRECT("rP!"&amp;ADDRESS(Prcsses!$B123,$X$2+$P$8-BS$8)&amp;":"&amp;ADDRESS(Prcsses!$B123,$X$2-1+$P$8))))</f>
        <v>0</v>
      </c>
      <c r="BT84" s="5">
        <f ca="1">IF(BT$4="",0,SUMPRODUCT(INDIRECT(ADDRESS($B52,$X$2)&amp;":"&amp;ADDRESS($B52,$X$2-1+BT$8)),INDIRECT(ADDRESS($B$14,$X$2)&amp;":"&amp;ADDRESS($B$14,$X$2-1+BT$8)),INDIRECT("rP!"&amp;ADDRESS(Prcsses!$B123,$X$2+$P$8-BT$8)&amp;":"&amp;ADDRESS(Prcsses!$B123,$X$2-1+$P$8))))</f>
        <v>0</v>
      </c>
      <c r="BU84" s="5">
        <f ca="1">IF(BU$4="",0,SUMPRODUCT(INDIRECT(ADDRESS($B52,$X$2)&amp;":"&amp;ADDRESS($B52,$X$2-1+BU$8)),INDIRECT(ADDRESS($B$14,$X$2)&amp;":"&amp;ADDRESS($B$14,$X$2-1+BU$8)),INDIRECT("rP!"&amp;ADDRESS(Prcsses!$B123,$X$2+$P$8-BU$8)&amp;":"&amp;ADDRESS(Prcsses!$B123,$X$2-1+$P$8))))</f>
        <v>0</v>
      </c>
      <c r="BV84" s="5">
        <f ca="1">IF(BV$4="",0,SUMPRODUCT(INDIRECT(ADDRESS($B52,$X$2)&amp;":"&amp;ADDRESS($B52,$X$2-1+BV$8)),INDIRECT(ADDRESS($B$14,$X$2)&amp;":"&amp;ADDRESS($B$14,$X$2-1+BV$8)),INDIRECT("rP!"&amp;ADDRESS(Prcsses!$B123,$X$2+$P$8-BV$8)&amp;":"&amp;ADDRESS(Prcsses!$B123,$X$2-1+$P$8))))</f>
        <v>0</v>
      </c>
      <c r="BW84" s="5">
        <f ca="1">IF(BW$4="",0,SUMPRODUCT(INDIRECT(ADDRESS($B52,$X$2)&amp;":"&amp;ADDRESS($B52,$X$2-1+BW$8)),INDIRECT(ADDRESS($B$14,$X$2)&amp;":"&amp;ADDRESS($B$14,$X$2-1+BW$8)),INDIRECT("rP!"&amp;ADDRESS(Prcsses!$B123,$X$2+$P$8-BW$8)&amp;":"&amp;ADDRESS(Prcsses!$B123,$X$2-1+$P$8))))</f>
        <v>0</v>
      </c>
      <c r="BX84" s="5">
        <f ca="1">IF(BX$4="",0,SUMPRODUCT(INDIRECT(ADDRESS($B52,$X$2)&amp;":"&amp;ADDRESS($B52,$X$2-1+BX$8)),INDIRECT(ADDRESS($B$14,$X$2)&amp;":"&amp;ADDRESS($B$14,$X$2-1+BX$8)),INDIRECT("rP!"&amp;ADDRESS(Prcsses!$B123,$X$2+$P$8-BX$8)&amp;":"&amp;ADDRESS(Prcsses!$B123,$X$2-1+$P$8))))</f>
        <v>576703.02354652958</v>
      </c>
      <c r="BY84" s="5">
        <f ca="1">IF(BY$4="",0,SUMPRODUCT(INDIRECT(ADDRESS($B52,$X$2)&amp;":"&amp;ADDRESS($B52,$X$2-1+BY$8)),INDIRECT(ADDRESS($B$14,$X$2)&amp;":"&amp;ADDRESS($B$14,$X$2-1+BY$8)),INDIRECT("rP!"&amp;ADDRESS(Prcsses!$B123,$X$2+$P$8-BY$8)&amp;":"&amp;ADDRESS(Prcsses!$B123,$X$2-1+$P$8))))</f>
        <v>0</v>
      </c>
      <c r="BZ84" s="5">
        <f ca="1">IF(BZ$4="",0,SUMPRODUCT(INDIRECT(ADDRESS($B52,$X$2)&amp;":"&amp;ADDRESS($B52,$X$2-1+BZ$8)),INDIRECT(ADDRESS($B$14,$X$2)&amp;":"&amp;ADDRESS($B$14,$X$2-1+BZ$8)),INDIRECT("rP!"&amp;ADDRESS(Prcsses!$B123,$X$2+$P$8-BZ$8)&amp;":"&amp;ADDRESS(Prcsses!$B123,$X$2-1+$P$8))))</f>
        <v>0</v>
      </c>
      <c r="CA84" s="5">
        <f ca="1">IF(CA$4="",0,SUMPRODUCT(INDIRECT(ADDRESS($B52,$X$2)&amp;":"&amp;ADDRESS($B52,$X$2-1+CA$8)),INDIRECT(ADDRESS($B$14,$X$2)&amp;":"&amp;ADDRESS($B$14,$X$2-1+CA$8)),INDIRECT("rP!"&amp;ADDRESS(Prcsses!$B123,$X$2+$P$8-CA$8)&amp;":"&amp;ADDRESS(Prcsses!$B123,$X$2-1+$P$8))))</f>
        <v>0</v>
      </c>
      <c r="CB84" s="5">
        <f ca="1">IF(CB$4="",0,SUMPRODUCT(INDIRECT(ADDRESS($B52,$X$2)&amp;":"&amp;ADDRESS($B52,$X$2-1+CB$8)),INDIRECT(ADDRESS($B$14,$X$2)&amp;":"&amp;ADDRESS($B$14,$X$2-1+CB$8)),INDIRECT("rP!"&amp;ADDRESS(Prcsses!$B123,$X$2+$P$8-CB$8)&amp;":"&amp;ADDRESS(Prcsses!$B123,$X$2-1+$P$8))))</f>
        <v>0</v>
      </c>
      <c r="CC84" s="5">
        <f ca="1">IF(CC$4="",0,SUMPRODUCT(INDIRECT(ADDRESS($B52,$X$2)&amp;":"&amp;ADDRESS($B52,$X$2-1+CC$8)),INDIRECT(ADDRESS($B$14,$X$2)&amp;":"&amp;ADDRESS($B$14,$X$2-1+CC$8)),INDIRECT("rP!"&amp;ADDRESS(Prcsses!$B123,$X$2+$P$8-CC$8)&amp;":"&amp;ADDRESS(Prcsses!$B123,$X$2-1+$P$8))))</f>
        <v>0</v>
      </c>
      <c r="CD84" s="5">
        <f ca="1">IF(CD$4="",0,SUMPRODUCT(INDIRECT(ADDRESS($B52,$X$2)&amp;":"&amp;ADDRESS($B52,$X$2-1+CD$8)),INDIRECT(ADDRESS($B$14,$X$2)&amp;":"&amp;ADDRESS($B$14,$X$2-1+CD$8)),INDIRECT("rP!"&amp;ADDRESS(Prcsses!$B123,$X$2+$P$8-CD$8)&amp;":"&amp;ADDRESS(Prcsses!$B123,$X$2-1+$P$8))))</f>
        <v>0</v>
      </c>
      <c r="CE84" s="5">
        <f ca="1">IF(CE$4="",0,SUMPRODUCT(INDIRECT(ADDRESS($B52,$X$2)&amp;":"&amp;ADDRESS($B52,$X$2-1+CE$8)),INDIRECT(ADDRESS($B$14,$X$2)&amp;":"&amp;ADDRESS($B$14,$X$2-1+CE$8)),INDIRECT("rP!"&amp;ADDRESS(Prcsses!$B123,$X$2+$P$8-CE$8)&amp;":"&amp;ADDRESS(Prcsses!$B123,$X$2-1+$P$8))))</f>
        <v>0</v>
      </c>
      <c r="CF84" s="5">
        <f ca="1">IF(CF$4="",0,SUMPRODUCT(INDIRECT(ADDRESS($B52,$X$2)&amp;":"&amp;ADDRESS($B52,$X$2-1+CF$8)),INDIRECT(ADDRESS($B$14,$X$2)&amp;":"&amp;ADDRESS($B$14,$X$2-1+CF$8)),INDIRECT("rP!"&amp;ADDRESS(Prcsses!$B123,$X$2+$P$8-CF$8)&amp;":"&amp;ADDRESS(Prcsses!$B123,$X$2-1+$P$8))))</f>
        <v>0</v>
      </c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89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6" spans="2:84" x14ac:dyDescent="0.3">
      <c r="B86" s="13">
        <f>ROW()</f>
        <v>86</v>
      </c>
      <c r="H86" s="1" t="str">
        <f t="shared" ref="H86:H91" si="120">$H$71</f>
        <v>Оплата капитальных затрат</v>
      </c>
      <c r="I86" s="1" t="s">
        <v>224</v>
      </c>
      <c r="M86" s="53" t="s">
        <v>18</v>
      </c>
      <c r="P86" s="72" t="str">
        <f>Lists!$AI$10</f>
        <v>CF(-)</v>
      </c>
      <c r="U86" s="5">
        <f t="shared" ref="U86:U91" ca="1" si="121">SUM(INDIRECT(ADDRESS($B86,$X$2)&amp;":"&amp;ADDRESS($B86,$X$2-1+$P$8)))</f>
        <v>44060564.727765948</v>
      </c>
      <c r="X86" s="5">
        <f ca="1">IF(X$4="",0,SUM(X87:X92))</f>
        <v>1100000</v>
      </c>
      <c r="Y86" s="5">
        <f ca="1">IF(Y$4="",0,SUM(Y87:Y92))</f>
        <v>1500000</v>
      </c>
      <c r="Z86" s="5">
        <f t="shared" ref="Z86" ca="1" si="122">IF(Z$4="",0,SUM(Z87:Z92))</f>
        <v>200000</v>
      </c>
      <c r="AA86" s="5">
        <f t="shared" ref="AA86" ca="1" si="123">IF(AA$4="",0,SUM(AA87:AA92))</f>
        <v>0</v>
      </c>
      <c r="AB86" s="5">
        <f t="shared" ref="AB86" ca="1" si="124">IF(AB$4="",0,SUM(AB87:AB92))</f>
        <v>0</v>
      </c>
      <c r="AC86" s="5">
        <f t="shared" ref="AC86" ca="1" si="125">IF(AC$4="",0,SUM(AC87:AC92))</f>
        <v>0</v>
      </c>
      <c r="AD86" s="5">
        <f t="shared" ref="AD86" ca="1" si="126">IF(AD$4="",0,SUM(AD87:AD92))</f>
        <v>0</v>
      </c>
      <c r="AE86" s="5">
        <f t="shared" ref="AE86" ca="1" si="127">IF(AE$4="",0,SUM(AE87:AE92))</f>
        <v>0</v>
      </c>
      <c r="AF86" s="5">
        <f t="shared" ref="AF86" ca="1" si="128">IF(AF$4="",0,SUM(AF87:AF92))</f>
        <v>1127500</v>
      </c>
      <c r="AG86" s="5">
        <f t="shared" ref="AG86" ca="1" si="129">IF(AG$4="",0,SUM(AG87:AG92))</f>
        <v>1537500</v>
      </c>
      <c r="AH86" s="5">
        <f t="shared" ref="AH86" ca="1" si="130">IF(AH$4="",0,SUM(AH87:AH92))</f>
        <v>204999.99999999997</v>
      </c>
      <c r="AI86" s="5">
        <f t="shared" ref="AI86:CF86" ca="1" si="131">IF(AI$4="",0,SUM(AI87:AI92))</f>
        <v>0</v>
      </c>
      <c r="AJ86" s="5">
        <f t="shared" ca="1" si="131"/>
        <v>1155687.5</v>
      </c>
      <c r="AK86" s="5">
        <f t="shared" ca="1" si="131"/>
        <v>1575937.5</v>
      </c>
      <c r="AL86" s="5">
        <f t="shared" ca="1" si="131"/>
        <v>210124.99999999997</v>
      </c>
      <c r="AM86" s="5">
        <f t="shared" ca="1" si="131"/>
        <v>0</v>
      </c>
      <c r="AN86" s="5">
        <f t="shared" ca="1" si="131"/>
        <v>1155687.5</v>
      </c>
      <c r="AO86" s="5">
        <f t="shared" ca="1" si="131"/>
        <v>1575937.5</v>
      </c>
      <c r="AP86" s="5">
        <f t="shared" ca="1" si="131"/>
        <v>210124.99999999997</v>
      </c>
      <c r="AQ86" s="5">
        <f t="shared" ca="1" si="131"/>
        <v>0</v>
      </c>
      <c r="AR86" s="5">
        <f t="shared" ca="1" si="131"/>
        <v>1184579.6874999998</v>
      </c>
      <c r="AS86" s="5">
        <f t="shared" ca="1" si="131"/>
        <v>1615335.9374999998</v>
      </c>
      <c r="AT86" s="5">
        <f t="shared" ca="1" si="131"/>
        <v>215378.12499999997</v>
      </c>
      <c r="AU86" s="5">
        <f t="shared" ca="1" si="131"/>
        <v>0</v>
      </c>
      <c r="AV86" s="5">
        <f t="shared" ca="1" si="131"/>
        <v>1214194.1796874998</v>
      </c>
      <c r="AW86" s="5">
        <f t="shared" ca="1" si="131"/>
        <v>1655719.3359374998</v>
      </c>
      <c r="AX86" s="5">
        <f t="shared" ca="1" si="131"/>
        <v>220762.57812499994</v>
      </c>
      <c r="AY86" s="5">
        <f t="shared" ca="1" si="131"/>
        <v>0</v>
      </c>
      <c r="AZ86" s="5">
        <f t="shared" ca="1" si="131"/>
        <v>1214194.1796874998</v>
      </c>
      <c r="BA86" s="5">
        <f t="shared" ca="1" si="131"/>
        <v>1655719.3359374998</v>
      </c>
      <c r="BB86" s="5">
        <f t="shared" ca="1" si="131"/>
        <v>220762.57812499994</v>
      </c>
      <c r="BC86" s="5">
        <f t="shared" ca="1" si="131"/>
        <v>0</v>
      </c>
      <c r="BD86" s="5">
        <f t="shared" ca="1" si="131"/>
        <v>1244549.034179687</v>
      </c>
      <c r="BE86" s="5">
        <f t="shared" ca="1" si="131"/>
        <v>1697112.319335937</v>
      </c>
      <c r="BF86" s="5">
        <f t="shared" ca="1" si="131"/>
        <v>226281.64257812494</v>
      </c>
      <c r="BG86" s="5">
        <f t="shared" ca="1" si="131"/>
        <v>0</v>
      </c>
      <c r="BH86" s="5">
        <f t="shared" ca="1" si="131"/>
        <v>1275662.7600341793</v>
      </c>
      <c r="BI86" s="5">
        <f t="shared" ca="1" si="131"/>
        <v>1739540.1273193352</v>
      </c>
      <c r="BJ86" s="5">
        <f t="shared" ca="1" si="131"/>
        <v>231938.68364257805</v>
      </c>
      <c r="BK86" s="5">
        <f t="shared" ca="1" si="131"/>
        <v>0</v>
      </c>
      <c r="BL86" s="5">
        <f t="shared" ca="1" si="131"/>
        <v>1275662.7600341793</v>
      </c>
      <c r="BM86" s="5">
        <f t="shared" ca="1" si="131"/>
        <v>1739540.1273193352</v>
      </c>
      <c r="BN86" s="5">
        <f t="shared" ca="1" si="131"/>
        <v>231938.68364257805</v>
      </c>
      <c r="BO86" s="5">
        <f t="shared" ca="1" si="131"/>
        <v>0</v>
      </c>
      <c r="BP86" s="5">
        <f t="shared" ca="1" si="131"/>
        <v>1307554.3290350339</v>
      </c>
      <c r="BQ86" s="5">
        <f t="shared" ca="1" si="131"/>
        <v>1783028.630502319</v>
      </c>
      <c r="BR86" s="5">
        <f t="shared" ca="1" si="131"/>
        <v>237737.15073364251</v>
      </c>
      <c r="BS86" s="5">
        <f t="shared" ca="1" si="131"/>
        <v>0</v>
      </c>
      <c r="BT86" s="5">
        <f t="shared" ca="1" si="131"/>
        <v>1340243.1872609095</v>
      </c>
      <c r="BU86" s="5">
        <f t="shared" ca="1" si="131"/>
        <v>1827604.3462648767</v>
      </c>
      <c r="BV86" s="5">
        <f t="shared" ca="1" si="131"/>
        <v>243680.57950198354</v>
      </c>
      <c r="BW86" s="5">
        <f t="shared" ca="1" si="131"/>
        <v>0</v>
      </c>
      <c r="BX86" s="5">
        <f t="shared" ca="1" si="131"/>
        <v>1340243.1872609095</v>
      </c>
      <c r="BY86" s="5">
        <f t="shared" ca="1" si="131"/>
        <v>1827604.3462648767</v>
      </c>
      <c r="BZ86" s="5">
        <f t="shared" ca="1" si="131"/>
        <v>243680.57950198354</v>
      </c>
      <c r="CA86" s="5">
        <f t="shared" ca="1" si="131"/>
        <v>0</v>
      </c>
      <c r="CB86" s="5">
        <f t="shared" ca="1" si="131"/>
        <v>1373749.2669424322</v>
      </c>
      <c r="CC86" s="5">
        <f t="shared" ca="1" si="131"/>
        <v>1873294.4549214982</v>
      </c>
      <c r="CD86" s="5">
        <f t="shared" ca="1" si="131"/>
        <v>249772.59398953308</v>
      </c>
      <c r="CE86" s="5">
        <f t="shared" ca="1" si="131"/>
        <v>0</v>
      </c>
      <c r="CF86" s="5">
        <f t="shared" ca="1" si="131"/>
        <v>0</v>
      </c>
    </row>
    <row r="87" spans="2:84" x14ac:dyDescent="0.3">
      <c r="B87" s="13">
        <f>ROW()</f>
        <v>87</v>
      </c>
      <c r="H87" s="1" t="str">
        <f t="shared" si="120"/>
        <v>Оплата капитальных затрат</v>
      </c>
      <c r="I87" s="1" t="str">
        <f>$I$86</f>
        <v>Капзатраты на торговые мощности</v>
      </c>
      <c r="J87" s="1" t="str">
        <f>Prcsses!I143</f>
        <v>Ремонтные работы</v>
      </c>
      <c r="M87" s="53" t="s">
        <v>18</v>
      </c>
      <c r="U87" s="5">
        <f t="shared" ca="1" si="121"/>
        <v>12588732.779361691</v>
      </c>
      <c r="X87" s="5">
        <f ca="1">IF(X$4="",0,SUMPRODUCT(INDIRECT(ADDRESS($B63,$X$2)&amp;":"&amp;ADDRESS($B63,$X$2-1+X$8)),INDIRECT(ADDRESS($B$19,$X$2)&amp;":"&amp;ADDRESS($B$19,$X$2-1+X$8)),INDIRECT("rP!"&amp;ADDRESS(Prcsses!$B151,$X$2+$P$8-X$8)&amp;":"&amp;ADDRESS(Prcsses!$B151,$X$2-1+$P$8))))</f>
        <v>200000</v>
      </c>
      <c r="Y87" s="5">
        <f ca="1">IF(Y$4="",0,SUMPRODUCT(INDIRECT(ADDRESS($B63,$X$2)&amp;":"&amp;ADDRESS($B63,$X$2-1+Y$8)),INDIRECT(ADDRESS($B$19,$X$2)&amp;":"&amp;ADDRESS($B$19,$X$2-1+Y$8)),INDIRECT("rP!"&amp;ADDRESS(Prcsses!$B151,$X$2+$P$8-Y$8)&amp;":"&amp;ADDRESS(Prcsses!$B151,$X$2-1+$P$8))))</f>
        <v>600000</v>
      </c>
      <c r="Z87" s="5">
        <f ca="1">IF(Z$4="",0,SUMPRODUCT(INDIRECT(ADDRESS($B63,$X$2)&amp;":"&amp;ADDRESS($B63,$X$2-1+Z$8)),INDIRECT(ADDRESS($B$19,$X$2)&amp;":"&amp;ADDRESS($B$19,$X$2-1+Z$8)),INDIRECT("rP!"&amp;ADDRESS(Prcsses!$B151,$X$2+$P$8-Z$8)&amp;":"&amp;ADDRESS(Prcsses!$B151,$X$2-1+$P$8))))</f>
        <v>0</v>
      </c>
      <c r="AA87" s="5">
        <f ca="1">IF(AA$4="",0,SUMPRODUCT(INDIRECT(ADDRESS($B63,$X$2)&amp;":"&amp;ADDRESS($B63,$X$2-1+AA$8)),INDIRECT(ADDRESS($B$19,$X$2)&amp;":"&amp;ADDRESS($B$19,$X$2-1+AA$8)),INDIRECT("rP!"&amp;ADDRESS(Prcsses!$B151,$X$2+$P$8-AA$8)&amp;":"&amp;ADDRESS(Prcsses!$B151,$X$2-1+$P$8))))</f>
        <v>0</v>
      </c>
      <c r="AB87" s="5">
        <f ca="1">IF(AB$4="",0,SUMPRODUCT(INDIRECT(ADDRESS($B63,$X$2)&amp;":"&amp;ADDRESS($B63,$X$2-1+AB$8)),INDIRECT(ADDRESS($B$19,$X$2)&amp;":"&amp;ADDRESS($B$19,$X$2-1+AB$8)),INDIRECT("rP!"&amp;ADDRESS(Prcsses!$B151,$X$2+$P$8-AB$8)&amp;":"&amp;ADDRESS(Prcsses!$B151,$X$2-1+$P$8))))</f>
        <v>0</v>
      </c>
      <c r="AC87" s="5">
        <f ca="1">IF(AC$4="",0,SUMPRODUCT(INDIRECT(ADDRESS($B63,$X$2)&amp;":"&amp;ADDRESS($B63,$X$2-1+AC$8)),INDIRECT(ADDRESS($B$19,$X$2)&amp;":"&amp;ADDRESS($B$19,$X$2-1+AC$8)),INDIRECT("rP!"&amp;ADDRESS(Prcsses!$B151,$X$2+$P$8-AC$8)&amp;":"&amp;ADDRESS(Prcsses!$B151,$X$2-1+$P$8))))</f>
        <v>0</v>
      </c>
      <c r="AD87" s="5">
        <f ca="1">IF(AD$4="",0,SUMPRODUCT(INDIRECT(ADDRESS($B63,$X$2)&amp;":"&amp;ADDRESS($B63,$X$2-1+AD$8)),INDIRECT(ADDRESS($B$19,$X$2)&amp;":"&amp;ADDRESS($B$19,$X$2-1+AD$8)),INDIRECT("rP!"&amp;ADDRESS(Prcsses!$B151,$X$2+$P$8-AD$8)&amp;":"&amp;ADDRESS(Prcsses!$B151,$X$2-1+$P$8))))</f>
        <v>0</v>
      </c>
      <c r="AE87" s="5">
        <f ca="1">IF(AE$4="",0,SUMPRODUCT(INDIRECT(ADDRESS($B63,$X$2)&amp;":"&amp;ADDRESS($B63,$X$2-1+AE$8)),INDIRECT(ADDRESS($B$19,$X$2)&amp;":"&amp;ADDRESS($B$19,$X$2-1+AE$8)),INDIRECT("rP!"&amp;ADDRESS(Prcsses!$B151,$X$2+$P$8-AE$8)&amp;":"&amp;ADDRESS(Prcsses!$B151,$X$2-1+$P$8))))</f>
        <v>0</v>
      </c>
      <c r="AF87" s="5">
        <f ca="1">IF(AF$4="",0,SUMPRODUCT(INDIRECT(ADDRESS($B63,$X$2)&amp;":"&amp;ADDRESS($B63,$X$2-1+AF$8)),INDIRECT(ADDRESS($B$19,$X$2)&amp;":"&amp;ADDRESS($B$19,$X$2-1+AF$8)),INDIRECT("rP!"&amp;ADDRESS(Prcsses!$B151,$X$2+$P$8-AF$8)&amp;":"&amp;ADDRESS(Prcsses!$B151,$X$2-1+$P$8))))</f>
        <v>204999.99999999997</v>
      </c>
      <c r="AG87" s="5">
        <f ca="1">IF(AG$4="",0,SUMPRODUCT(INDIRECT(ADDRESS($B63,$X$2)&amp;":"&amp;ADDRESS($B63,$X$2-1+AG$8)),INDIRECT(ADDRESS($B$19,$X$2)&amp;":"&amp;ADDRESS($B$19,$X$2-1+AG$8)),INDIRECT("rP!"&amp;ADDRESS(Prcsses!$B151,$X$2+$P$8-AG$8)&amp;":"&amp;ADDRESS(Prcsses!$B151,$X$2-1+$P$8))))</f>
        <v>615000</v>
      </c>
      <c r="AH87" s="5">
        <f ca="1">IF(AH$4="",0,SUMPRODUCT(INDIRECT(ADDRESS($B63,$X$2)&amp;":"&amp;ADDRESS($B63,$X$2-1+AH$8)),INDIRECT(ADDRESS($B$19,$X$2)&amp;":"&amp;ADDRESS($B$19,$X$2-1+AH$8)),INDIRECT("rP!"&amp;ADDRESS(Prcsses!$B151,$X$2+$P$8-AH$8)&amp;":"&amp;ADDRESS(Prcsses!$B151,$X$2-1+$P$8))))</f>
        <v>0</v>
      </c>
      <c r="AI87" s="5">
        <f ca="1">IF(AI$4="",0,SUMPRODUCT(INDIRECT(ADDRESS($B63,$X$2)&amp;":"&amp;ADDRESS($B63,$X$2-1+AI$8)),INDIRECT(ADDRESS($B$19,$X$2)&amp;":"&amp;ADDRESS($B$19,$X$2-1+AI$8)),INDIRECT("rP!"&amp;ADDRESS(Prcsses!$B151,$X$2+$P$8-AI$8)&amp;":"&amp;ADDRESS(Prcsses!$B151,$X$2-1+$P$8))))</f>
        <v>0</v>
      </c>
      <c r="AJ87" s="5">
        <f ca="1">IF(AJ$4="",0,SUMPRODUCT(INDIRECT(ADDRESS($B63,$X$2)&amp;":"&amp;ADDRESS($B63,$X$2-1+AJ$8)),INDIRECT(ADDRESS($B$19,$X$2)&amp;":"&amp;ADDRESS($B$19,$X$2-1+AJ$8)),INDIRECT("rP!"&amp;ADDRESS(Prcsses!$B151,$X$2+$P$8-AJ$8)&amp;":"&amp;ADDRESS(Prcsses!$B151,$X$2-1+$P$8))))</f>
        <v>210124.99999999997</v>
      </c>
      <c r="AK87" s="5">
        <f ca="1">IF(AK$4="",0,SUMPRODUCT(INDIRECT(ADDRESS($B63,$X$2)&amp;":"&amp;ADDRESS($B63,$X$2-1+AK$8)),INDIRECT(ADDRESS($B$19,$X$2)&amp;":"&amp;ADDRESS($B$19,$X$2-1+AK$8)),INDIRECT("rP!"&amp;ADDRESS(Prcsses!$B151,$X$2+$P$8-AK$8)&amp;":"&amp;ADDRESS(Prcsses!$B151,$X$2-1+$P$8))))</f>
        <v>630375</v>
      </c>
      <c r="AL87" s="5">
        <f ca="1">IF(AL$4="",0,SUMPRODUCT(INDIRECT(ADDRESS($B63,$X$2)&amp;":"&amp;ADDRESS($B63,$X$2-1+AL$8)),INDIRECT(ADDRESS($B$19,$X$2)&amp;":"&amp;ADDRESS($B$19,$X$2-1+AL$8)),INDIRECT("rP!"&amp;ADDRESS(Prcsses!$B151,$X$2+$P$8-AL$8)&amp;":"&amp;ADDRESS(Prcsses!$B151,$X$2-1+$P$8))))</f>
        <v>0</v>
      </c>
      <c r="AM87" s="5">
        <f ca="1">IF(AM$4="",0,SUMPRODUCT(INDIRECT(ADDRESS($B63,$X$2)&amp;":"&amp;ADDRESS($B63,$X$2-1+AM$8)),INDIRECT(ADDRESS($B$19,$X$2)&amp;":"&amp;ADDRESS($B$19,$X$2-1+AM$8)),INDIRECT("rP!"&amp;ADDRESS(Prcsses!$B151,$X$2+$P$8-AM$8)&amp;":"&amp;ADDRESS(Prcsses!$B151,$X$2-1+$P$8))))</f>
        <v>0</v>
      </c>
      <c r="AN87" s="5">
        <f ca="1">IF(AN$4="",0,SUMPRODUCT(INDIRECT(ADDRESS($B63,$X$2)&amp;":"&amp;ADDRESS($B63,$X$2-1+AN$8)),INDIRECT(ADDRESS($B$19,$X$2)&amp;":"&amp;ADDRESS($B$19,$X$2-1+AN$8)),INDIRECT("rP!"&amp;ADDRESS(Prcsses!$B151,$X$2+$P$8-AN$8)&amp;":"&amp;ADDRESS(Prcsses!$B151,$X$2-1+$P$8))))</f>
        <v>210124.99999999997</v>
      </c>
      <c r="AO87" s="5">
        <f ca="1">IF(AO$4="",0,SUMPRODUCT(INDIRECT(ADDRESS($B63,$X$2)&amp;":"&amp;ADDRESS($B63,$X$2-1+AO$8)),INDIRECT(ADDRESS($B$19,$X$2)&amp;":"&amp;ADDRESS($B$19,$X$2-1+AO$8)),INDIRECT("rP!"&amp;ADDRESS(Prcsses!$B151,$X$2+$P$8-AO$8)&amp;":"&amp;ADDRESS(Prcsses!$B151,$X$2-1+$P$8))))</f>
        <v>630375</v>
      </c>
      <c r="AP87" s="5">
        <f ca="1">IF(AP$4="",0,SUMPRODUCT(INDIRECT(ADDRESS($B63,$X$2)&amp;":"&amp;ADDRESS($B63,$X$2-1+AP$8)),INDIRECT(ADDRESS($B$19,$X$2)&amp;":"&amp;ADDRESS($B$19,$X$2-1+AP$8)),INDIRECT("rP!"&amp;ADDRESS(Prcsses!$B151,$X$2+$P$8-AP$8)&amp;":"&amp;ADDRESS(Prcsses!$B151,$X$2-1+$P$8))))</f>
        <v>0</v>
      </c>
      <c r="AQ87" s="5">
        <f ca="1">IF(AQ$4="",0,SUMPRODUCT(INDIRECT(ADDRESS($B63,$X$2)&amp;":"&amp;ADDRESS($B63,$X$2-1+AQ$8)),INDIRECT(ADDRESS($B$19,$X$2)&amp;":"&amp;ADDRESS($B$19,$X$2-1+AQ$8)),INDIRECT("rP!"&amp;ADDRESS(Prcsses!$B151,$X$2+$P$8-AQ$8)&amp;":"&amp;ADDRESS(Prcsses!$B151,$X$2-1+$P$8))))</f>
        <v>0</v>
      </c>
      <c r="AR87" s="5">
        <f ca="1">IF(AR$4="",0,SUMPRODUCT(INDIRECT(ADDRESS($B63,$X$2)&amp;":"&amp;ADDRESS($B63,$X$2-1+AR$8)),INDIRECT(ADDRESS($B$19,$X$2)&amp;":"&amp;ADDRESS($B$19,$X$2-1+AR$8)),INDIRECT("rP!"&amp;ADDRESS(Prcsses!$B151,$X$2+$P$8-AR$8)&amp;":"&amp;ADDRESS(Prcsses!$B151,$X$2-1+$P$8))))</f>
        <v>215378.12499999997</v>
      </c>
      <c r="AS87" s="5">
        <f ca="1">IF(AS$4="",0,SUMPRODUCT(INDIRECT(ADDRESS($B63,$X$2)&amp;":"&amp;ADDRESS($B63,$X$2-1+AS$8)),INDIRECT(ADDRESS($B$19,$X$2)&amp;":"&amp;ADDRESS($B$19,$X$2-1+AS$8)),INDIRECT("rP!"&amp;ADDRESS(Prcsses!$B151,$X$2+$P$8-AS$8)&amp;":"&amp;ADDRESS(Prcsses!$B151,$X$2-1+$P$8))))</f>
        <v>646134.37499999988</v>
      </c>
      <c r="AT87" s="5">
        <f ca="1">IF(AT$4="",0,SUMPRODUCT(INDIRECT(ADDRESS($B63,$X$2)&amp;":"&amp;ADDRESS($B63,$X$2-1+AT$8)),INDIRECT(ADDRESS($B$19,$X$2)&amp;":"&amp;ADDRESS($B$19,$X$2-1+AT$8)),INDIRECT("rP!"&amp;ADDRESS(Prcsses!$B151,$X$2+$P$8-AT$8)&amp;":"&amp;ADDRESS(Prcsses!$B151,$X$2-1+$P$8))))</f>
        <v>0</v>
      </c>
      <c r="AU87" s="5">
        <f ca="1">IF(AU$4="",0,SUMPRODUCT(INDIRECT(ADDRESS($B63,$X$2)&amp;":"&amp;ADDRESS($B63,$X$2-1+AU$8)),INDIRECT(ADDRESS($B$19,$X$2)&amp;":"&amp;ADDRESS($B$19,$X$2-1+AU$8)),INDIRECT("rP!"&amp;ADDRESS(Prcsses!$B151,$X$2+$P$8-AU$8)&amp;":"&amp;ADDRESS(Prcsses!$B151,$X$2-1+$P$8))))</f>
        <v>0</v>
      </c>
      <c r="AV87" s="5">
        <f ca="1">IF(AV$4="",0,SUMPRODUCT(INDIRECT(ADDRESS($B63,$X$2)&amp;":"&amp;ADDRESS($B63,$X$2-1+AV$8)),INDIRECT(ADDRESS($B$19,$X$2)&amp;":"&amp;ADDRESS($B$19,$X$2-1+AV$8)),INDIRECT("rP!"&amp;ADDRESS(Prcsses!$B151,$X$2+$P$8-AV$8)&amp;":"&amp;ADDRESS(Prcsses!$B151,$X$2-1+$P$8))))</f>
        <v>220762.57812499994</v>
      </c>
      <c r="AW87" s="5">
        <f ca="1">IF(AW$4="",0,SUMPRODUCT(INDIRECT(ADDRESS($B63,$X$2)&amp;":"&amp;ADDRESS($B63,$X$2-1+AW$8)),INDIRECT(ADDRESS($B$19,$X$2)&amp;":"&amp;ADDRESS($B$19,$X$2-1+AW$8)),INDIRECT("rP!"&amp;ADDRESS(Prcsses!$B151,$X$2+$P$8-AW$8)&amp;":"&amp;ADDRESS(Prcsses!$B151,$X$2-1+$P$8))))</f>
        <v>662287.73437499988</v>
      </c>
      <c r="AX87" s="5">
        <f ca="1">IF(AX$4="",0,SUMPRODUCT(INDIRECT(ADDRESS($B63,$X$2)&amp;":"&amp;ADDRESS($B63,$X$2-1+AX$8)),INDIRECT(ADDRESS($B$19,$X$2)&amp;":"&amp;ADDRESS($B$19,$X$2-1+AX$8)),INDIRECT("rP!"&amp;ADDRESS(Prcsses!$B151,$X$2+$P$8-AX$8)&amp;":"&amp;ADDRESS(Prcsses!$B151,$X$2-1+$P$8))))</f>
        <v>0</v>
      </c>
      <c r="AY87" s="5">
        <f ca="1">IF(AY$4="",0,SUMPRODUCT(INDIRECT(ADDRESS($B63,$X$2)&amp;":"&amp;ADDRESS($B63,$X$2-1+AY$8)),INDIRECT(ADDRESS($B$19,$X$2)&amp;":"&amp;ADDRESS($B$19,$X$2-1+AY$8)),INDIRECT("rP!"&amp;ADDRESS(Prcsses!$B151,$X$2+$P$8-AY$8)&amp;":"&amp;ADDRESS(Prcsses!$B151,$X$2-1+$P$8))))</f>
        <v>0</v>
      </c>
      <c r="AZ87" s="5">
        <f ca="1">IF(AZ$4="",0,SUMPRODUCT(INDIRECT(ADDRESS($B63,$X$2)&amp;":"&amp;ADDRESS($B63,$X$2-1+AZ$8)),INDIRECT(ADDRESS($B$19,$X$2)&amp;":"&amp;ADDRESS($B$19,$X$2-1+AZ$8)),INDIRECT("rP!"&amp;ADDRESS(Prcsses!$B151,$X$2+$P$8-AZ$8)&amp;":"&amp;ADDRESS(Prcsses!$B151,$X$2-1+$P$8))))</f>
        <v>220762.57812499994</v>
      </c>
      <c r="BA87" s="5">
        <f ca="1">IF(BA$4="",0,SUMPRODUCT(INDIRECT(ADDRESS($B63,$X$2)&amp;":"&amp;ADDRESS($B63,$X$2-1+BA$8)),INDIRECT(ADDRESS($B$19,$X$2)&amp;":"&amp;ADDRESS($B$19,$X$2-1+BA$8)),INDIRECT("rP!"&amp;ADDRESS(Prcsses!$B151,$X$2+$P$8-BA$8)&amp;":"&amp;ADDRESS(Prcsses!$B151,$X$2-1+$P$8))))</f>
        <v>662287.73437499988</v>
      </c>
      <c r="BB87" s="5">
        <f ca="1">IF(BB$4="",0,SUMPRODUCT(INDIRECT(ADDRESS($B63,$X$2)&amp;":"&amp;ADDRESS($B63,$X$2-1+BB$8)),INDIRECT(ADDRESS($B$19,$X$2)&amp;":"&amp;ADDRESS($B$19,$X$2-1+BB$8)),INDIRECT("rP!"&amp;ADDRESS(Prcsses!$B151,$X$2+$P$8-BB$8)&amp;":"&amp;ADDRESS(Prcsses!$B151,$X$2-1+$P$8))))</f>
        <v>0</v>
      </c>
      <c r="BC87" s="5">
        <f ca="1">IF(BC$4="",0,SUMPRODUCT(INDIRECT(ADDRESS($B63,$X$2)&amp;":"&amp;ADDRESS($B63,$X$2-1+BC$8)),INDIRECT(ADDRESS($B$19,$X$2)&amp;":"&amp;ADDRESS($B$19,$X$2-1+BC$8)),INDIRECT("rP!"&amp;ADDRESS(Prcsses!$B151,$X$2+$P$8-BC$8)&amp;":"&amp;ADDRESS(Prcsses!$B151,$X$2-1+$P$8))))</f>
        <v>0</v>
      </c>
      <c r="BD87" s="5">
        <f ca="1">IF(BD$4="",0,SUMPRODUCT(INDIRECT(ADDRESS($B63,$X$2)&amp;":"&amp;ADDRESS($B63,$X$2-1+BD$8)),INDIRECT(ADDRESS($B$19,$X$2)&amp;":"&amp;ADDRESS($B$19,$X$2-1+BD$8)),INDIRECT("rP!"&amp;ADDRESS(Prcsses!$B151,$X$2+$P$8-BD$8)&amp;":"&amp;ADDRESS(Prcsses!$B151,$X$2-1+$P$8))))</f>
        <v>226281.64257812494</v>
      </c>
      <c r="BE87" s="5">
        <f ca="1">IF(BE$4="",0,SUMPRODUCT(INDIRECT(ADDRESS($B63,$X$2)&amp;":"&amp;ADDRESS($B63,$X$2-1+BE$8)),INDIRECT(ADDRESS($B$19,$X$2)&amp;":"&amp;ADDRESS($B$19,$X$2-1+BE$8)),INDIRECT("rP!"&amp;ADDRESS(Prcsses!$B151,$X$2+$P$8-BE$8)&amp;":"&amp;ADDRESS(Prcsses!$B151,$X$2-1+$P$8))))</f>
        <v>678844.92773437477</v>
      </c>
      <c r="BF87" s="5">
        <f ca="1">IF(BF$4="",0,SUMPRODUCT(INDIRECT(ADDRESS($B63,$X$2)&amp;":"&amp;ADDRESS($B63,$X$2-1+BF$8)),INDIRECT(ADDRESS($B$19,$X$2)&amp;":"&amp;ADDRESS($B$19,$X$2-1+BF$8)),INDIRECT("rP!"&amp;ADDRESS(Prcsses!$B151,$X$2+$P$8-BF$8)&amp;":"&amp;ADDRESS(Prcsses!$B151,$X$2-1+$P$8))))</f>
        <v>0</v>
      </c>
      <c r="BG87" s="5">
        <f ca="1">IF(BG$4="",0,SUMPRODUCT(INDIRECT(ADDRESS($B63,$X$2)&amp;":"&amp;ADDRESS($B63,$X$2-1+BG$8)),INDIRECT(ADDRESS($B$19,$X$2)&amp;":"&amp;ADDRESS($B$19,$X$2-1+BG$8)),INDIRECT("rP!"&amp;ADDRESS(Prcsses!$B151,$X$2+$P$8-BG$8)&amp;":"&amp;ADDRESS(Prcsses!$B151,$X$2-1+$P$8))))</f>
        <v>0</v>
      </c>
      <c r="BH87" s="5">
        <f ca="1">IF(BH$4="",0,SUMPRODUCT(INDIRECT(ADDRESS($B63,$X$2)&amp;":"&amp;ADDRESS($B63,$X$2-1+BH$8)),INDIRECT(ADDRESS($B$19,$X$2)&amp;":"&amp;ADDRESS($B$19,$X$2-1+BH$8)),INDIRECT("rP!"&amp;ADDRESS(Prcsses!$B151,$X$2+$P$8-BH$8)&amp;":"&amp;ADDRESS(Prcsses!$B151,$X$2-1+$P$8))))</f>
        <v>231938.68364257805</v>
      </c>
      <c r="BI87" s="5">
        <f ca="1">IF(BI$4="",0,SUMPRODUCT(INDIRECT(ADDRESS($B63,$X$2)&amp;":"&amp;ADDRESS($B63,$X$2-1+BI$8)),INDIRECT(ADDRESS($B$19,$X$2)&amp;":"&amp;ADDRESS($B$19,$X$2-1+BI$8)),INDIRECT("rP!"&amp;ADDRESS(Prcsses!$B151,$X$2+$P$8-BI$8)&amp;":"&amp;ADDRESS(Prcsses!$B151,$X$2-1+$P$8))))</f>
        <v>695816.05092773412</v>
      </c>
      <c r="BJ87" s="5">
        <f ca="1">IF(BJ$4="",0,SUMPRODUCT(INDIRECT(ADDRESS($B63,$X$2)&amp;":"&amp;ADDRESS($B63,$X$2-1+BJ$8)),INDIRECT(ADDRESS($B$19,$X$2)&amp;":"&amp;ADDRESS($B$19,$X$2-1+BJ$8)),INDIRECT("rP!"&amp;ADDRESS(Prcsses!$B151,$X$2+$P$8-BJ$8)&amp;":"&amp;ADDRESS(Prcsses!$B151,$X$2-1+$P$8))))</f>
        <v>0</v>
      </c>
      <c r="BK87" s="5">
        <f ca="1">IF(BK$4="",0,SUMPRODUCT(INDIRECT(ADDRESS($B63,$X$2)&amp;":"&amp;ADDRESS($B63,$X$2-1+BK$8)),INDIRECT(ADDRESS($B$19,$X$2)&amp;":"&amp;ADDRESS($B$19,$X$2-1+BK$8)),INDIRECT("rP!"&amp;ADDRESS(Prcsses!$B151,$X$2+$P$8-BK$8)&amp;":"&amp;ADDRESS(Prcsses!$B151,$X$2-1+$P$8))))</f>
        <v>0</v>
      </c>
      <c r="BL87" s="5">
        <f ca="1">IF(BL$4="",0,SUMPRODUCT(INDIRECT(ADDRESS($B63,$X$2)&amp;":"&amp;ADDRESS($B63,$X$2-1+BL$8)),INDIRECT(ADDRESS($B$19,$X$2)&amp;":"&amp;ADDRESS($B$19,$X$2-1+BL$8)),INDIRECT("rP!"&amp;ADDRESS(Prcsses!$B151,$X$2+$P$8-BL$8)&amp;":"&amp;ADDRESS(Prcsses!$B151,$X$2-1+$P$8))))</f>
        <v>231938.68364257805</v>
      </c>
      <c r="BM87" s="5">
        <f ca="1">IF(BM$4="",0,SUMPRODUCT(INDIRECT(ADDRESS($B63,$X$2)&amp;":"&amp;ADDRESS($B63,$X$2-1+BM$8)),INDIRECT(ADDRESS($B$19,$X$2)&amp;":"&amp;ADDRESS($B$19,$X$2-1+BM$8)),INDIRECT("rP!"&amp;ADDRESS(Prcsses!$B151,$X$2+$P$8-BM$8)&amp;":"&amp;ADDRESS(Prcsses!$B151,$X$2-1+$P$8))))</f>
        <v>695816.05092773412</v>
      </c>
      <c r="BN87" s="5">
        <f ca="1">IF(BN$4="",0,SUMPRODUCT(INDIRECT(ADDRESS($B63,$X$2)&amp;":"&amp;ADDRESS($B63,$X$2-1+BN$8)),INDIRECT(ADDRESS($B$19,$X$2)&amp;":"&amp;ADDRESS($B$19,$X$2-1+BN$8)),INDIRECT("rP!"&amp;ADDRESS(Prcsses!$B151,$X$2+$P$8-BN$8)&amp;":"&amp;ADDRESS(Prcsses!$B151,$X$2-1+$P$8))))</f>
        <v>0</v>
      </c>
      <c r="BO87" s="5">
        <f ca="1">IF(BO$4="",0,SUMPRODUCT(INDIRECT(ADDRESS($B63,$X$2)&amp;":"&amp;ADDRESS($B63,$X$2-1+BO$8)),INDIRECT(ADDRESS($B$19,$X$2)&amp;":"&amp;ADDRESS($B$19,$X$2-1+BO$8)),INDIRECT("rP!"&amp;ADDRESS(Prcsses!$B151,$X$2+$P$8-BO$8)&amp;":"&amp;ADDRESS(Prcsses!$B151,$X$2-1+$P$8))))</f>
        <v>0</v>
      </c>
      <c r="BP87" s="5">
        <f ca="1">IF(BP$4="",0,SUMPRODUCT(INDIRECT(ADDRESS($B63,$X$2)&amp;":"&amp;ADDRESS($B63,$X$2-1+BP$8)),INDIRECT(ADDRESS($B$19,$X$2)&amp;":"&amp;ADDRESS($B$19,$X$2-1+BP$8)),INDIRECT("rP!"&amp;ADDRESS(Prcsses!$B151,$X$2+$P$8-BP$8)&amp;":"&amp;ADDRESS(Prcsses!$B151,$X$2-1+$P$8))))</f>
        <v>237737.15073364251</v>
      </c>
      <c r="BQ87" s="5">
        <f ca="1">IF(BQ$4="",0,SUMPRODUCT(INDIRECT(ADDRESS($B63,$X$2)&amp;":"&amp;ADDRESS($B63,$X$2-1+BQ$8)),INDIRECT(ADDRESS($B$19,$X$2)&amp;":"&amp;ADDRESS($B$19,$X$2-1+BQ$8)),INDIRECT("rP!"&amp;ADDRESS(Prcsses!$B151,$X$2+$P$8-BQ$8)&amp;":"&amp;ADDRESS(Prcsses!$B151,$X$2-1+$P$8))))</f>
        <v>713211.45220092754</v>
      </c>
      <c r="BR87" s="5">
        <f ca="1">IF(BR$4="",0,SUMPRODUCT(INDIRECT(ADDRESS($B63,$X$2)&amp;":"&amp;ADDRESS($B63,$X$2-1+BR$8)),INDIRECT(ADDRESS($B$19,$X$2)&amp;":"&amp;ADDRESS($B$19,$X$2-1+BR$8)),INDIRECT("rP!"&amp;ADDRESS(Prcsses!$B151,$X$2+$P$8-BR$8)&amp;":"&amp;ADDRESS(Prcsses!$B151,$X$2-1+$P$8))))</f>
        <v>0</v>
      </c>
      <c r="BS87" s="5">
        <f ca="1">IF(BS$4="",0,SUMPRODUCT(INDIRECT(ADDRESS($B63,$X$2)&amp;":"&amp;ADDRESS($B63,$X$2-1+BS$8)),INDIRECT(ADDRESS($B$19,$X$2)&amp;":"&amp;ADDRESS($B$19,$X$2-1+BS$8)),INDIRECT("rP!"&amp;ADDRESS(Prcsses!$B151,$X$2+$P$8-BS$8)&amp;":"&amp;ADDRESS(Prcsses!$B151,$X$2-1+$P$8))))</f>
        <v>0</v>
      </c>
      <c r="BT87" s="5">
        <f ca="1">IF(BT$4="",0,SUMPRODUCT(INDIRECT(ADDRESS($B63,$X$2)&amp;":"&amp;ADDRESS($B63,$X$2-1+BT$8)),INDIRECT(ADDRESS($B$19,$X$2)&amp;":"&amp;ADDRESS($B$19,$X$2-1+BT$8)),INDIRECT("rP!"&amp;ADDRESS(Prcsses!$B151,$X$2+$P$8-BT$8)&amp;":"&amp;ADDRESS(Prcsses!$B151,$X$2-1+$P$8))))</f>
        <v>243680.57950198354</v>
      </c>
      <c r="BU87" s="5">
        <f ca="1">IF(BU$4="",0,SUMPRODUCT(INDIRECT(ADDRESS($B63,$X$2)&amp;":"&amp;ADDRESS($B63,$X$2-1+BU$8)),INDIRECT(ADDRESS($B$19,$X$2)&amp;":"&amp;ADDRESS($B$19,$X$2-1+BU$8)),INDIRECT("rP!"&amp;ADDRESS(Prcsses!$B151,$X$2+$P$8-BU$8)&amp;":"&amp;ADDRESS(Prcsses!$B151,$X$2-1+$P$8))))</f>
        <v>731041.73850595066</v>
      </c>
      <c r="BV87" s="5">
        <f ca="1">IF(BV$4="",0,SUMPRODUCT(INDIRECT(ADDRESS($B63,$X$2)&amp;":"&amp;ADDRESS($B63,$X$2-1+BV$8)),INDIRECT(ADDRESS($B$19,$X$2)&amp;":"&amp;ADDRESS($B$19,$X$2-1+BV$8)),INDIRECT("rP!"&amp;ADDRESS(Prcsses!$B151,$X$2+$P$8-BV$8)&amp;":"&amp;ADDRESS(Prcsses!$B151,$X$2-1+$P$8))))</f>
        <v>0</v>
      </c>
      <c r="BW87" s="5">
        <f ca="1">IF(BW$4="",0,SUMPRODUCT(INDIRECT(ADDRESS($B63,$X$2)&amp;":"&amp;ADDRESS($B63,$X$2-1+BW$8)),INDIRECT(ADDRESS($B$19,$X$2)&amp;":"&amp;ADDRESS($B$19,$X$2-1+BW$8)),INDIRECT("rP!"&amp;ADDRESS(Prcsses!$B151,$X$2+$P$8-BW$8)&amp;":"&amp;ADDRESS(Prcsses!$B151,$X$2-1+$P$8))))</f>
        <v>0</v>
      </c>
      <c r="BX87" s="5">
        <f ca="1">IF(BX$4="",0,SUMPRODUCT(INDIRECT(ADDRESS($B63,$X$2)&amp;":"&amp;ADDRESS($B63,$X$2-1+BX$8)),INDIRECT(ADDRESS($B$19,$X$2)&amp;":"&amp;ADDRESS($B$19,$X$2-1+BX$8)),INDIRECT("rP!"&amp;ADDRESS(Prcsses!$B151,$X$2+$P$8-BX$8)&amp;":"&amp;ADDRESS(Prcsses!$B151,$X$2-1+$P$8))))</f>
        <v>243680.57950198354</v>
      </c>
      <c r="BY87" s="5">
        <f ca="1">IF(BY$4="",0,SUMPRODUCT(INDIRECT(ADDRESS($B63,$X$2)&amp;":"&amp;ADDRESS($B63,$X$2-1+BY$8)),INDIRECT(ADDRESS($B$19,$X$2)&amp;":"&amp;ADDRESS($B$19,$X$2-1+BY$8)),INDIRECT("rP!"&amp;ADDRESS(Prcsses!$B151,$X$2+$P$8-BY$8)&amp;":"&amp;ADDRESS(Prcsses!$B151,$X$2-1+$P$8))))</f>
        <v>731041.73850595066</v>
      </c>
      <c r="BZ87" s="5">
        <f ca="1">IF(BZ$4="",0,SUMPRODUCT(INDIRECT(ADDRESS($B63,$X$2)&amp;":"&amp;ADDRESS($B63,$X$2-1+BZ$8)),INDIRECT(ADDRESS($B$19,$X$2)&amp;":"&amp;ADDRESS($B$19,$X$2-1+BZ$8)),INDIRECT("rP!"&amp;ADDRESS(Prcsses!$B151,$X$2+$P$8-BZ$8)&amp;":"&amp;ADDRESS(Prcsses!$B151,$X$2-1+$P$8))))</f>
        <v>0</v>
      </c>
      <c r="CA87" s="5">
        <f ca="1">IF(CA$4="",0,SUMPRODUCT(INDIRECT(ADDRESS($B63,$X$2)&amp;":"&amp;ADDRESS($B63,$X$2-1+CA$8)),INDIRECT(ADDRESS($B$19,$X$2)&amp;":"&amp;ADDRESS($B$19,$X$2-1+CA$8)),INDIRECT("rP!"&amp;ADDRESS(Prcsses!$B151,$X$2+$P$8-CA$8)&amp;":"&amp;ADDRESS(Prcsses!$B151,$X$2-1+$P$8))))</f>
        <v>0</v>
      </c>
      <c r="CB87" s="5">
        <f ca="1">IF(CB$4="",0,SUMPRODUCT(INDIRECT(ADDRESS($B63,$X$2)&amp;":"&amp;ADDRESS($B63,$X$2-1+CB$8)),INDIRECT(ADDRESS($B$19,$X$2)&amp;":"&amp;ADDRESS($B$19,$X$2-1+CB$8)),INDIRECT("rP!"&amp;ADDRESS(Prcsses!$B151,$X$2+$P$8-CB$8)&amp;":"&amp;ADDRESS(Prcsses!$B151,$X$2-1+$P$8))))</f>
        <v>249772.59398953308</v>
      </c>
      <c r="CC87" s="5">
        <f ca="1">IF(CC$4="",0,SUMPRODUCT(INDIRECT(ADDRESS($B63,$X$2)&amp;":"&amp;ADDRESS($B63,$X$2-1+CC$8)),INDIRECT(ADDRESS($B$19,$X$2)&amp;":"&amp;ADDRESS($B$19,$X$2-1+CC$8)),INDIRECT("rP!"&amp;ADDRESS(Prcsses!$B151,$X$2+$P$8-CC$8)&amp;":"&amp;ADDRESS(Prcsses!$B151,$X$2-1+$P$8))))</f>
        <v>749317.7819685993</v>
      </c>
      <c r="CD87" s="5">
        <f ca="1">IF(CD$4="",0,SUMPRODUCT(INDIRECT(ADDRESS($B63,$X$2)&amp;":"&amp;ADDRESS($B63,$X$2-1+CD$8)),INDIRECT(ADDRESS($B$19,$X$2)&amp;":"&amp;ADDRESS($B$19,$X$2-1+CD$8)),INDIRECT("rP!"&amp;ADDRESS(Prcsses!$B151,$X$2+$P$8-CD$8)&amp;":"&amp;ADDRESS(Prcsses!$B151,$X$2-1+$P$8))))</f>
        <v>0</v>
      </c>
      <c r="CE87" s="5">
        <f ca="1">IF(CE$4="",0,SUMPRODUCT(INDIRECT(ADDRESS($B63,$X$2)&amp;":"&amp;ADDRESS($B63,$X$2-1+CE$8)),INDIRECT(ADDRESS($B$19,$X$2)&amp;":"&amp;ADDRESS($B$19,$X$2-1+CE$8)),INDIRECT("rP!"&amp;ADDRESS(Prcsses!$B151,$X$2+$P$8-CE$8)&amp;":"&amp;ADDRESS(Prcsses!$B151,$X$2-1+$P$8))))</f>
        <v>0</v>
      </c>
      <c r="CF87" s="5">
        <f ca="1">IF(CF$4="",0,SUMPRODUCT(INDIRECT(ADDRESS($B63,$X$2)&amp;":"&amp;ADDRESS($B63,$X$2-1+CF$8)),INDIRECT(ADDRESS($B$19,$X$2)&amp;":"&amp;ADDRESS($B$19,$X$2-1+CF$8)),INDIRECT("rP!"&amp;ADDRESS(Prcsses!$B151,$X$2+$P$8-CF$8)&amp;":"&amp;ADDRESS(Prcsses!$B151,$X$2-1+$P$8))))</f>
        <v>0</v>
      </c>
    </row>
    <row r="88" spans="2:84" x14ac:dyDescent="0.3">
      <c r="B88" s="13">
        <f>ROW()</f>
        <v>88</v>
      </c>
      <c r="H88" s="1" t="str">
        <f t="shared" si="120"/>
        <v>Оплата капитальных затрат</v>
      </c>
      <c r="I88" s="1" t="str">
        <f>$I$86</f>
        <v>Капзатраты на торговые мощности</v>
      </c>
      <c r="J88" s="1" t="str">
        <f>Prcsses!I144</f>
        <v>Гарантийный платеж</v>
      </c>
      <c r="M88" s="53" t="s">
        <v>18</v>
      </c>
      <c r="U88" s="5">
        <f t="shared" ca="1" si="121"/>
        <v>4720774.7922606356</v>
      </c>
      <c r="X88" s="5">
        <f ca="1">IF(X$4="",0,SUMPRODUCT(INDIRECT(ADDRESS($B64,$X$2)&amp;":"&amp;ADDRESS($B64,$X$2-1+X$8)),INDIRECT(ADDRESS($B$19,$X$2)&amp;":"&amp;ADDRESS($B$19,$X$2-1+X$8)),INDIRECT("rP!"&amp;ADDRESS(Prcsses!$B152,$X$2+$P$8-X$8)&amp;":"&amp;ADDRESS(Prcsses!$B152,$X$2-1+$P$8))))</f>
        <v>300000</v>
      </c>
      <c r="Y88" s="5">
        <f ca="1">IF(Y$4="",0,SUMPRODUCT(INDIRECT(ADDRESS($B64,$X$2)&amp;":"&amp;ADDRESS($B64,$X$2-1+Y$8)),INDIRECT(ADDRESS($B$19,$X$2)&amp;":"&amp;ADDRESS($B$19,$X$2-1+Y$8)),INDIRECT("rP!"&amp;ADDRESS(Prcsses!$B152,$X$2+$P$8-Y$8)&amp;":"&amp;ADDRESS(Prcsses!$B152,$X$2-1+$P$8))))</f>
        <v>0</v>
      </c>
      <c r="Z88" s="5">
        <f ca="1">IF(Z$4="",0,SUMPRODUCT(INDIRECT(ADDRESS($B64,$X$2)&amp;":"&amp;ADDRESS($B64,$X$2-1+Z$8)),INDIRECT(ADDRESS($B$19,$X$2)&amp;":"&amp;ADDRESS($B$19,$X$2-1+Z$8)),INDIRECT("rP!"&amp;ADDRESS(Prcsses!$B152,$X$2+$P$8-Z$8)&amp;":"&amp;ADDRESS(Prcsses!$B152,$X$2-1+$P$8))))</f>
        <v>0</v>
      </c>
      <c r="AA88" s="5">
        <f ca="1">IF(AA$4="",0,SUMPRODUCT(INDIRECT(ADDRESS($B64,$X$2)&amp;":"&amp;ADDRESS($B64,$X$2-1+AA$8)),INDIRECT(ADDRESS($B$19,$X$2)&amp;":"&amp;ADDRESS($B$19,$X$2-1+AA$8)),INDIRECT("rP!"&amp;ADDRESS(Prcsses!$B152,$X$2+$P$8-AA$8)&amp;":"&amp;ADDRESS(Prcsses!$B152,$X$2-1+$P$8))))</f>
        <v>0</v>
      </c>
      <c r="AB88" s="5">
        <f ca="1">IF(AB$4="",0,SUMPRODUCT(INDIRECT(ADDRESS($B64,$X$2)&amp;":"&amp;ADDRESS($B64,$X$2-1+AB$8)),INDIRECT(ADDRESS($B$19,$X$2)&amp;":"&amp;ADDRESS($B$19,$X$2-1+AB$8)),INDIRECT("rP!"&amp;ADDRESS(Prcsses!$B152,$X$2+$P$8-AB$8)&amp;":"&amp;ADDRESS(Prcsses!$B152,$X$2-1+$P$8))))</f>
        <v>0</v>
      </c>
      <c r="AC88" s="5">
        <f ca="1">IF(AC$4="",0,SUMPRODUCT(INDIRECT(ADDRESS($B64,$X$2)&amp;":"&amp;ADDRESS($B64,$X$2-1+AC$8)),INDIRECT(ADDRESS($B$19,$X$2)&amp;":"&amp;ADDRESS($B$19,$X$2-1+AC$8)),INDIRECT("rP!"&amp;ADDRESS(Prcsses!$B152,$X$2+$P$8-AC$8)&amp;":"&amp;ADDRESS(Prcsses!$B152,$X$2-1+$P$8))))</f>
        <v>0</v>
      </c>
      <c r="AD88" s="5">
        <f ca="1">IF(AD$4="",0,SUMPRODUCT(INDIRECT(ADDRESS($B64,$X$2)&amp;":"&amp;ADDRESS($B64,$X$2-1+AD$8)),INDIRECT(ADDRESS($B$19,$X$2)&amp;":"&amp;ADDRESS($B$19,$X$2-1+AD$8)),INDIRECT("rP!"&amp;ADDRESS(Prcsses!$B152,$X$2+$P$8-AD$8)&amp;":"&amp;ADDRESS(Prcsses!$B152,$X$2-1+$P$8))))</f>
        <v>0</v>
      </c>
      <c r="AE88" s="5">
        <f ca="1">IF(AE$4="",0,SUMPRODUCT(INDIRECT(ADDRESS($B64,$X$2)&amp;":"&amp;ADDRESS($B64,$X$2-1+AE$8)),INDIRECT(ADDRESS($B$19,$X$2)&amp;":"&amp;ADDRESS($B$19,$X$2-1+AE$8)),INDIRECT("rP!"&amp;ADDRESS(Prcsses!$B152,$X$2+$P$8-AE$8)&amp;":"&amp;ADDRESS(Prcsses!$B152,$X$2-1+$P$8))))</f>
        <v>0</v>
      </c>
      <c r="AF88" s="5">
        <f ca="1">IF(AF$4="",0,SUMPRODUCT(INDIRECT(ADDRESS($B64,$X$2)&amp;":"&amp;ADDRESS($B64,$X$2-1+AF$8)),INDIRECT(ADDRESS($B$19,$X$2)&amp;":"&amp;ADDRESS($B$19,$X$2-1+AF$8)),INDIRECT("rP!"&amp;ADDRESS(Prcsses!$B152,$X$2+$P$8-AF$8)&amp;":"&amp;ADDRESS(Prcsses!$B152,$X$2-1+$P$8))))</f>
        <v>307500</v>
      </c>
      <c r="AG88" s="5">
        <f ca="1">IF(AG$4="",0,SUMPRODUCT(INDIRECT(ADDRESS($B64,$X$2)&amp;":"&amp;ADDRESS($B64,$X$2-1+AG$8)),INDIRECT(ADDRESS($B$19,$X$2)&amp;":"&amp;ADDRESS($B$19,$X$2-1+AG$8)),INDIRECT("rP!"&amp;ADDRESS(Prcsses!$B152,$X$2+$P$8-AG$8)&amp;":"&amp;ADDRESS(Prcsses!$B152,$X$2-1+$P$8))))</f>
        <v>0</v>
      </c>
      <c r="AH88" s="5">
        <f ca="1">IF(AH$4="",0,SUMPRODUCT(INDIRECT(ADDRESS($B64,$X$2)&amp;":"&amp;ADDRESS($B64,$X$2-1+AH$8)),INDIRECT(ADDRESS($B$19,$X$2)&amp;":"&amp;ADDRESS($B$19,$X$2-1+AH$8)),INDIRECT("rP!"&amp;ADDRESS(Prcsses!$B152,$X$2+$P$8-AH$8)&amp;":"&amp;ADDRESS(Prcsses!$B152,$X$2-1+$P$8))))</f>
        <v>0</v>
      </c>
      <c r="AI88" s="5">
        <f ca="1">IF(AI$4="",0,SUMPRODUCT(INDIRECT(ADDRESS($B64,$X$2)&amp;":"&amp;ADDRESS($B64,$X$2-1+AI$8)),INDIRECT(ADDRESS($B$19,$X$2)&amp;":"&amp;ADDRESS($B$19,$X$2-1+AI$8)),INDIRECT("rP!"&amp;ADDRESS(Prcsses!$B152,$X$2+$P$8-AI$8)&amp;":"&amp;ADDRESS(Prcsses!$B152,$X$2-1+$P$8))))</f>
        <v>0</v>
      </c>
      <c r="AJ88" s="5">
        <f ca="1">IF(AJ$4="",0,SUMPRODUCT(INDIRECT(ADDRESS($B64,$X$2)&amp;":"&amp;ADDRESS($B64,$X$2-1+AJ$8)),INDIRECT(ADDRESS($B$19,$X$2)&amp;":"&amp;ADDRESS($B$19,$X$2-1+AJ$8)),INDIRECT("rP!"&amp;ADDRESS(Prcsses!$B152,$X$2+$P$8-AJ$8)&amp;":"&amp;ADDRESS(Prcsses!$B152,$X$2-1+$P$8))))</f>
        <v>315187.5</v>
      </c>
      <c r="AK88" s="5">
        <f ca="1">IF(AK$4="",0,SUMPRODUCT(INDIRECT(ADDRESS($B64,$X$2)&amp;":"&amp;ADDRESS($B64,$X$2-1+AK$8)),INDIRECT(ADDRESS($B$19,$X$2)&amp;":"&amp;ADDRESS($B$19,$X$2-1+AK$8)),INDIRECT("rP!"&amp;ADDRESS(Prcsses!$B152,$X$2+$P$8-AK$8)&amp;":"&amp;ADDRESS(Prcsses!$B152,$X$2-1+$P$8))))</f>
        <v>0</v>
      </c>
      <c r="AL88" s="5">
        <f ca="1">IF(AL$4="",0,SUMPRODUCT(INDIRECT(ADDRESS($B64,$X$2)&amp;":"&amp;ADDRESS($B64,$X$2-1+AL$8)),INDIRECT(ADDRESS($B$19,$X$2)&amp;":"&amp;ADDRESS($B$19,$X$2-1+AL$8)),INDIRECT("rP!"&amp;ADDRESS(Prcsses!$B152,$X$2+$P$8-AL$8)&amp;":"&amp;ADDRESS(Prcsses!$B152,$X$2-1+$P$8))))</f>
        <v>0</v>
      </c>
      <c r="AM88" s="5">
        <f ca="1">IF(AM$4="",0,SUMPRODUCT(INDIRECT(ADDRESS($B64,$X$2)&amp;":"&amp;ADDRESS($B64,$X$2-1+AM$8)),INDIRECT(ADDRESS($B$19,$X$2)&amp;":"&amp;ADDRESS($B$19,$X$2-1+AM$8)),INDIRECT("rP!"&amp;ADDRESS(Prcsses!$B152,$X$2+$P$8-AM$8)&amp;":"&amp;ADDRESS(Prcsses!$B152,$X$2-1+$P$8))))</f>
        <v>0</v>
      </c>
      <c r="AN88" s="5">
        <f ca="1">IF(AN$4="",0,SUMPRODUCT(INDIRECT(ADDRESS($B64,$X$2)&amp;":"&amp;ADDRESS($B64,$X$2-1+AN$8)),INDIRECT(ADDRESS($B$19,$X$2)&amp;":"&amp;ADDRESS($B$19,$X$2-1+AN$8)),INDIRECT("rP!"&amp;ADDRESS(Prcsses!$B152,$X$2+$P$8-AN$8)&amp;":"&amp;ADDRESS(Prcsses!$B152,$X$2-1+$P$8))))</f>
        <v>315187.5</v>
      </c>
      <c r="AO88" s="5">
        <f ca="1">IF(AO$4="",0,SUMPRODUCT(INDIRECT(ADDRESS($B64,$X$2)&amp;":"&amp;ADDRESS($B64,$X$2-1+AO$8)),INDIRECT(ADDRESS($B$19,$X$2)&amp;":"&amp;ADDRESS($B$19,$X$2-1+AO$8)),INDIRECT("rP!"&amp;ADDRESS(Prcsses!$B152,$X$2+$P$8-AO$8)&amp;":"&amp;ADDRESS(Prcsses!$B152,$X$2-1+$P$8))))</f>
        <v>0</v>
      </c>
      <c r="AP88" s="5">
        <f ca="1">IF(AP$4="",0,SUMPRODUCT(INDIRECT(ADDRESS($B64,$X$2)&amp;":"&amp;ADDRESS($B64,$X$2-1+AP$8)),INDIRECT(ADDRESS($B$19,$X$2)&amp;":"&amp;ADDRESS($B$19,$X$2-1+AP$8)),INDIRECT("rP!"&amp;ADDRESS(Prcsses!$B152,$X$2+$P$8-AP$8)&amp;":"&amp;ADDRESS(Prcsses!$B152,$X$2-1+$P$8))))</f>
        <v>0</v>
      </c>
      <c r="AQ88" s="5">
        <f ca="1">IF(AQ$4="",0,SUMPRODUCT(INDIRECT(ADDRESS($B64,$X$2)&amp;":"&amp;ADDRESS($B64,$X$2-1+AQ$8)),INDIRECT(ADDRESS($B$19,$X$2)&amp;":"&amp;ADDRESS($B$19,$X$2-1+AQ$8)),INDIRECT("rP!"&amp;ADDRESS(Prcsses!$B152,$X$2+$P$8-AQ$8)&amp;":"&amp;ADDRESS(Prcsses!$B152,$X$2-1+$P$8))))</f>
        <v>0</v>
      </c>
      <c r="AR88" s="5">
        <f ca="1">IF(AR$4="",0,SUMPRODUCT(INDIRECT(ADDRESS($B64,$X$2)&amp;":"&amp;ADDRESS($B64,$X$2-1+AR$8)),INDIRECT(ADDRESS($B$19,$X$2)&amp;":"&amp;ADDRESS($B$19,$X$2-1+AR$8)),INDIRECT("rP!"&amp;ADDRESS(Prcsses!$B152,$X$2+$P$8-AR$8)&amp;":"&amp;ADDRESS(Prcsses!$B152,$X$2-1+$P$8))))</f>
        <v>323067.18749999994</v>
      </c>
      <c r="AS88" s="5">
        <f ca="1">IF(AS$4="",0,SUMPRODUCT(INDIRECT(ADDRESS($B64,$X$2)&amp;":"&amp;ADDRESS($B64,$X$2-1+AS$8)),INDIRECT(ADDRESS($B$19,$X$2)&amp;":"&amp;ADDRESS($B$19,$X$2-1+AS$8)),INDIRECT("rP!"&amp;ADDRESS(Prcsses!$B152,$X$2+$P$8-AS$8)&amp;":"&amp;ADDRESS(Prcsses!$B152,$X$2-1+$P$8))))</f>
        <v>0</v>
      </c>
      <c r="AT88" s="5">
        <f ca="1">IF(AT$4="",0,SUMPRODUCT(INDIRECT(ADDRESS($B64,$X$2)&amp;":"&amp;ADDRESS($B64,$X$2-1+AT$8)),INDIRECT(ADDRESS($B$19,$X$2)&amp;":"&amp;ADDRESS($B$19,$X$2-1+AT$8)),INDIRECT("rP!"&amp;ADDRESS(Prcsses!$B152,$X$2+$P$8-AT$8)&amp;":"&amp;ADDRESS(Prcsses!$B152,$X$2-1+$P$8))))</f>
        <v>0</v>
      </c>
      <c r="AU88" s="5">
        <f ca="1">IF(AU$4="",0,SUMPRODUCT(INDIRECT(ADDRESS($B64,$X$2)&amp;":"&amp;ADDRESS($B64,$X$2-1+AU$8)),INDIRECT(ADDRESS($B$19,$X$2)&amp;":"&amp;ADDRESS($B$19,$X$2-1+AU$8)),INDIRECT("rP!"&amp;ADDRESS(Prcsses!$B152,$X$2+$P$8-AU$8)&amp;":"&amp;ADDRESS(Prcsses!$B152,$X$2-1+$P$8))))</f>
        <v>0</v>
      </c>
      <c r="AV88" s="5">
        <f ca="1">IF(AV$4="",0,SUMPRODUCT(INDIRECT(ADDRESS($B64,$X$2)&amp;":"&amp;ADDRESS($B64,$X$2-1+AV$8)),INDIRECT(ADDRESS($B$19,$X$2)&amp;":"&amp;ADDRESS($B$19,$X$2-1+AV$8)),INDIRECT("rP!"&amp;ADDRESS(Prcsses!$B152,$X$2+$P$8-AV$8)&amp;":"&amp;ADDRESS(Prcsses!$B152,$X$2-1+$P$8))))</f>
        <v>331143.86718749994</v>
      </c>
      <c r="AW88" s="5">
        <f ca="1">IF(AW$4="",0,SUMPRODUCT(INDIRECT(ADDRESS($B64,$X$2)&amp;":"&amp;ADDRESS($B64,$X$2-1+AW$8)),INDIRECT(ADDRESS($B$19,$X$2)&amp;":"&amp;ADDRESS($B$19,$X$2-1+AW$8)),INDIRECT("rP!"&amp;ADDRESS(Prcsses!$B152,$X$2+$P$8-AW$8)&amp;":"&amp;ADDRESS(Prcsses!$B152,$X$2-1+$P$8))))</f>
        <v>0</v>
      </c>
      <c r="AX88" s="5">
        <f ca="1">IF(AX$4="",0,SUMPRODUCT(INDIRECT(ADDRESS($B64,$X$2)&amp;":"&amp;ADDRESS($B64,$X$2-1+AX$8)),INDIRECT(ADDRESS($B$19,$X$2)&amp;":"&amp;ADDRESS($B$19,$X$2-1+AX$8)),INDIRECT("rP!"&amp;ADDRESS(Prcsses!$B152,$X$2+$P$8-AX$8)&amp;":"&amp;ADDRESS(Prcsses!$B152,$X$2-1+$P$8))))</f>
        <v>0</v>
      </c>
      <c r="AY88" s="5">
        <f ca="1">IF(AY$4="",0,SUMPRODUCT(INDIRECT(ADDRESS($B64,$X$2)&amp;":"&amp;ADDRESS($B64,$X$2-1+AY$8)),INDIRECT(ADDRESS($B$19,$X$2)&amp;":"&amp;ADDRESS($B$19,$X$2-1+AY$8)),INDIRECT("rP!"&amp;ADDRESS(Prcsses!$B152,$X$2+$P$8-AY$8)&amp;":"&amp;ADDRESS(Prcsses!$B152,$X$2-1+$P$8))))</f>
        <v>0</v>
      </c>
      <c r="AZ88" s="5">
        <f ca="1">IF(AZ$4="",0,SUMPRODUCT(INDIRECT(ADDRESS($B64,$X$2)&amp;":"&amp;ADDRESS($B64,$X$2-1+AZ$8)),INDIRECT(ADDRESS($B$19,$X$2)&amp;":"&amp;ADDRESS($B$19,$X$2-1+AZ$8)),INDIRECT("rP!"&amp;ADDRESS(Prcsses!$B152,$X$2+$P$8-AZ$8)&amp;":"&amp;ADDRESS(Prcsses!$B152,$X$2-1+$P$8))))</f>
        <v>331143.86718749994</v>
      </c>
      <c r="BA88" s="5">
        <f ca="1">IF(BA$4="",0,SUMPRODUCT(INDIRECT(ADDRESS($B64,$X$2)&amp;":"&amp;ADDRESS($B64,$X$2-1+BA$8)),INDIRECT(ADDRESS($B$19,$X$2)&amp;":"&amp;ADDRESS($B$19,$X$2-1+BA$8)),INDIRECT("rP!"&amp;ADDRESS(Prcsses!$B152,$X$2+$P$8-BA$8)&amp;":"&amp;ADDRESS(Prcsses!$B152,$X$2-1+$P$8))))</f>
        <v>0</v>
      </c>
      <c r="BB88" s="5">
        <f ca="1">IF(BB$4="",0,SUMPRODUCT(INDIRECT(ADDRESS($B64,$X$2)&amp;":"&amp;ADDRESS($B64,$X$2-1+BB$8)),INDIRECT(ADDRESS($B$19,$X$2)&amp;":"&amp;ADDRESS($B$19,$X$2-1+BB$8)),INDIRECT("rP!"&amp;ADDRESS(Prcsses!$B152,$X$2+$P$8-BB$8)&amp;":"&amp;ADDRESS(Prcsses!$B152,$X$2-1+$P$8))))</f>
        <v>0</v>
      </c>
      <c r="BC88" s="5">
        <f ca="1">IF(BC$4="",0,SUMPRODUCT(INDIRECT(ADDRESS($B64,$X$2)&amp;":"&amp;ADDRESS($B64,$X$2-1+BC$8)),INDIRECT(ADDRESS($B$19,$X$2)&amp;":"&amp;ADDRESS($B$19,$X$2-1+BC$8)),INDIRECT("rP!"&amp;ADDRESS(Prcsses!$B152,$X$2+$P$8-BC$8)&amp;":"&amp;ADDRESS(Prcsses!$B152,$X$2-1+$P$8))))</f>
        <v>0</v>
      </c>
      <c r="BD88" s="5">
        <f ca="1">IF(BD$4="",0,SUMPRODUCT(INDIRECT(ADDRESS($B64,$X$2)&amp;":"&amp;ADDRESS($B64,$X$2-1+BD$8)),INDIRECT(ADDRESS($B$19,$X$2)&amp;":"&amp;ADDRESS($B$19,$X$2-1+BD$8)),INDIRECT("rP!"&amp;ADDRESS(Prcsses!$B152,$X$2+$P$8-BD$8)&amp;":"&amp;ADDRESS(Prcsses!$B152,$X$2-1+$P$8))))</f>
        <v>339422.46386718738</v>
      </c>
      <c r="BE88" s="5">
        <f ca="1">IF(BE$4="",0,SUMPRODUCT(INDIRECT(ADDRESS($B64,$X$2)&amp;":"&amp;ADDRESS($B64,$X$2-1+BE$8)),INDIRECT(ADDRESS($B$19,$X$2)&amp;":"&amp;ADDRESS($B$19,$X$2-1+BE$8)),INDIRECT("rP!"&amp;ADDRESS(Prcsses!$B152,$X$2+$P$8-BE$8)&amp;":"&amp;ADDRESS(Prcsses!$B152,$X$2-1+$P$8))))</f>
        <v>0</v>
      </c>
      <c r="BF88" s="5">
        <f ca="1">IF(BF$4="",0,SUMPRODUCT(INDIRECT(ADDRESS($B64,$X$2)&amp;":"&amp;ADDRESS($B64,$X$2-1+BF$8)),INDIRECT(ADDRESS($B$19,$X$2)&amp;":"&amp;ADDRESS($B$19,$X$2-1+BF$8)),INDIRECT("rP!"&amp;ADDRESS(Prcsses!$B152,$X$2+$P$8-BF$8)&amp;":"&amp;ADDRESS(Prcsses!$B152,$X$2-1+$P$8))))</f>
        <v>0</v>
      </c>
      <c r="BG88" s="5">
        <f ca="1">IF(BG$4="",0,SUMPRODUCT(INDIRECT(ADDRESS($B64,$X$2)&amp;":"&amp;ADDRESS($B64,$X$2-1+BG$8)),INDIRECT(ADDRESS($B$19,$X$2)&amp;":"&amp;ADDRESS($B$19,$X$2-1+BG$8)),INDIRECT("rP!"&amp;ADDRESS(Prcsses!$B152,$X$2+$P$8-BG$8)&amp;":"&amp;ADDRESS(Prcsses!$B152,$X$2-1+$P$8))))</f>
        <v>0</v>
      </c>
      <c r="BH88" s="5">
        <f ca="1">IF(BH$4="",0,SUMPRODUCT(INDIRECT(ADDRESS($B64,$X$2)&amp;":"&amp;ADDRESS($B64,$X$2-1+BH$8)),INDIRECT(ADDRESS($B$19,$X$2)&amp;":"&amp;ADDRESS($B$19,$X$2-1+BH$8)),INDIRECT("rP!"&amp;ADDRESS(Prcsses!$B152,$X$2+$P$8-BH$8)&amp;":"&amp;ADDRESS(Prcsses!$B152,$X$2-1+$P$8))))</f>
        <v>347908.02546386706</v>
      </c>
      <c r="BI88" s="5">
        <f ca="1">IF(BI$4="",0,SUMPRODUCT(INDIRECT(ADDRESS($B64,$X$2)&amp;":"&amp;ADDRESS($B64,$X$2-1+BI$8)),INDIRECT(ADDRESS($B$19,$X$2)&amp;":"&amp;ADDRESS($B$19,$X$2-1+BI$8)),INDIRECT("rP!"&amp;ADDRESS(Prcsses!$B152,$X$2+$P$8-BI$8)&amp;":"&amp;ADDRESS(Prcsses!$B152,$X$2-1+$P$8))))</f>
        <v>0</v>
      </c>
      <c r="BJ88" s="5">
        <f ca="1">IF(BJ$4="",0,SUMPRODUCT(INDIRECT(ADDRESS($B64,$X$2)&amp;":"&amp;ADDRESS($B64,$X$2-1+BJ$8)),INDIRECT(ADDRESS($B$19,$X$2)&amp;":"&amp;ADDRESS($B$19,$X$2-1+BJ$8)),INDIRECT("rP!"&amp;ADDRESS(Prcsses!$B152,$X$2+$P$8-BJ$8)&amp;":"&amp;ADDRESS(Prcsses!$B152,$X$2-1+$P$8))))</f>
        <v>0</v>
      </c>
      <c r="BK88" s="5">
        <f ca="1">IF(BK$4="",0,SUMPRODUCT(INDIRECT(ADDRESS($B64,$X$2)&amp;":"&amp;ADDRESS($B64,$X$2-1+BK$8)),INDIRECT(ADDRESS($B$19,$X$2)&amp;":"&amp;ADDRESS($B$19,$X$2-1+BK$8)),INDIRECT("rP!"&amp;ADDRESS(Prcsses!$B152,$X$2+$P$8-BK$8)&amp;":"&amp;ADDRESS(Prcsses!$B152,$X$2-1+$P$8))))</f>
        <v>0</v>
      </c>
      <c r="BL88" s="5">
        <f ca="1">IF(BL$4="",0,SUMPRODUCT(INDIRECT(ADDRESS($B64,$X$2)&amp;":"&amp;ADDRESS($B64,$X$2-1+BL$8)),INDIRECT(ADDRESS($B$19,$X$2)&amp;":"&amp;ADDRESS($B$19,$X$2-1+BL$8)),INDIRECT("rP!"&amp;ADDRESS(Prcsses!$B152,$X$2+$P$8-BL$8)&amp;":"&amp;ADDRESS(Prcsses!$B152,$X$2-1+$P$8))))</f>
        <v>347908.02546386706</v>
      </c>
      <c r="BM88" s="5">
        <f ca="1">IF(BM$4="",0,SUMPRODUCT(INDIRECT(ADDRESS($B64,$X$2)&amp;":"&amp;ADDRESS($B64,$X$2-1+BM$8)),INDIRECT(ADDRESS($B$19,$X$2)&amp;":"&amp;ADDRESS($B$19,$X$2-1+BM$8)),INDIRECT("rP!"&amp;ADDRESS(Prcsses!$B152,$X$2+$P$8-BM$8)&amp;":"&amp;ADDRESS(Prcsses!$B152,$X$2-1+$P$8))))</f>
        <v>0</v>
      </c>
      <c r="BN88" s="5">
        <f ca="1">IF(BN$4="",0,SUMPRODUCT(INDIRECT(ADDRESS($B64,$X$2)&amp;":"&amp;ADDRESS($B64,$X$2-1+BN$8)),INDIRECT(ADDRESS($B$19,$X$2)&amp;":"&amp;ADDRESS($B$19,$X$2-1+BN$8)),INDIRECT("rP!"&amp;ADDRESS(Prcsses!$B152,$X$2+$P$8-BN$8)&amp;":"&amp;ADDRESS(Prcsses!$B152,$X$2-1+$P$8))))</f>
        <v>0</v>
      </c>
      <c r="BO88" s="5">
        <f ca="1">IF(BO$4="",0,SUMPRODUCT(INDIRECT(ADDRESS($B64,$X$2)&amp;":"&amp;ADDRESS($B64,$X$2-1+BO$8)),INDIRECT(ADDRESS($B$19,$X$2)&amp;":"&amp;ADDRESS($B$19,$X$2-1+BO$8)),INDIRECT("rP!"&amp;ADDRESS(Prcsses!$B152,$X$2+$P$8-BO$8)&amp;":"&amp;ADDRESS(Prcsses!$B152,$X$2-1+$P$8))))</f>
        <v>0</v>
      </c>
      <c r="BP88" s="5">
        <f ca="1">IF(BP$4="",0,SUMPRODUCT(INDIRECT(ADDRESS($B64,$X$2)&amp;":"&amp;ADDRESS($B64,$X$2-1+BP$8)),INDIRECT(ADDRESS($B$19,$X$2)&amp;":"&amp;ADDRESS($B$19,$X$2-1+BP$8)),INDIRECT("rP!"&amp;ADDRESS(Prcsses!$B152,$X$2+$P$8-BP$8)&amp;":"&amp;ADDRESS(Prcsses!$B152,$X$2-1+$P$8))))</f>
        <v>356605.72610046377</v>
      </c>
      <c r="BQ88" s="5">
        <f ca="1">IF(BQ$4="",0,SUMPRODUCT(INDIRECT(ADDRESS($B64,$X$2)&amp;":"&amp;ADDRESS($B64,$X$2-1+BQ$8)),INDIRECT(ADDRESS($B$19,$X$2)&amp;":"&amp;ADDRESS($B$19,$X$2-1+BQ$8)),INDIRECT("rP!"&amp;ADDRESS(Prcsses!$B152,$X$2+$P$8-BQ$8)&amp;":"&amp;ADDRESS(Prcsses!$B152,$X$2-1+$P$8))))</f>
        <v>0</v>
      </c>
      <c r="BR88" s="5">
        <f ca="1">IF(BR$4="",0,SUMPRODUCT(INDIRECT(ADDRESS($B64,$X$2)&amp;":"&amp;ADDRESS($B64,$X$2-1+BR$8)),INDIRECT(ADDRESS($B$19,$X$2)&amp;":"&amp;ADDRESS($B$19,$X$2-1+BR$8)),INDIRECT("rP!"&amp;ADDRESS(Prcsses!$B152,$X$2+$P$8-BR$8)&amp;":"&amp;ADDRESS(Prcsses!$B152,$X$2-1+$P$8))))</f>
        <v>0</v>
      </c>
      <c r="BS88" s="5">
        <f ca="1">IF(BS$4="",0,SUMPRODUCT(INDIRECT(ADDRESS($B64,$X$2)&amp;":"&amp;ADDRESS($B64,$X$2-1+BS$8)),INDIRECT(ADDRESS($B$19,$X$2)&amp;":"&amp;ADDRESS($B$19,$X$2-1+BS$8)),INDIRECT("rP!"&amp;ADDRESS(Prcsses!$B152,$X$2+$P$8-BS$8)&amp;":"&amp;ADDRESS(Prcsses!$B152,$X$2-1+$P$8))))</f>
        <v>0</v>
      </c>
      <c r="BT88" s="5">
        <f ca="1">IF(BT$4="",0,SUMPRODUCT(INDIRECT(ADDRESS($B64,$X$2)&amp;":"&amp;ADDRESS($B64,$X$2-1+BT$8)),INDIRECT(ADDRESS($B$19,$X$2)&amp;":"&amp;ADDRESS($B$19,$X$2-1+BT$8)),INDIRECT("rP!"&amp;ADDRESS(Prcsses!$B152,$X$2+$P$8-BT$8)&amp;":"&amp;ADDRESS(Prcsses!$B152,$X$2-1+$P$8))))</f>
        <v>365520.86925297533</v>
      </c>
      <c r="BU88" s="5">
        <f ca="1">IF(BU$4="",0,SUMPRODUCT(INDIRECT(ADDRESS($B64,$X$2)&amp;":"&amp;ADDRESS($B64,$X$2-1+BU$8)),INDIRECT(ADDRESS($B$19,$X$2)&amp;":"&amp;ADDRESS($B$19,$X$2-1+BU$8)),INDIRECT("rP!"&amp;ADDRESS(Prcsses!$B152,$X$2+$P$8-BU$8)&amp;":"&amp;ADDRESS(Prcsses!$B152,$X$2-1+$P$8))))</f>
        <v>0</v>
      </c>
      <c r="BV88" s="5">
        <f ca="1">IF(BV$4="",0,SUMPRODUCT(INDIRECT(ADDRESS($B64,$X$2)&amp;":"&amp;ADDRESS($B64,$X$2-1+BV$8)),INDIRECT(ADDRESS($B$19,$X$2)&amp;":"&amp;ADDRESS($B$19,$X$2-1+BV$8)),INDIRECT("rP!"&amp;ADDRESS(Prcsses!$B152,$X$2+$P$8-BV$8)&amp;":"&amp;ADDRESS(Prcsses!$B152,$X$2-1+$P$8))))</f>
        <v>0</v>
      </c>
      <c r="BW88" s="5">
        <f ca="1">IF(BW$4="",0,SUMPRODUCT(INDIRECT(ADDRESS($B64,$X$2)&amp;":"&amp;ADDRESS($B64,$X$2-1+BW$8)),INDIRECT(ADDRESS($B$19,$X$2)&amp;":"&amp;ADDRESS($B$19,$X$2-1+BW$8)),INDIRECT("rP!"&amp;ADDRESS(Prcsses!$B152,$X$2+$P$8-BW$8)&amp;":"&amp;ADDRESS(Prcsses!$B152,$X$2-1+$P$8))))</f>
        <v>0</v>
      </c>
      <c r="BX88" s="5">
        <f ca="1">IF(BX$4="",0,SUMPRODUCT(INDIRECT(ADDRESS($B64,$X$2)&amp;":"&amp;ADDRESS($B64,$X$2-1+BX$8)),INDIRECT(ADDRESS($B$19,$X$2)&amp;":"&amp;ADDRESS($B$19,$X$2-1+BX$8)),INDIRECT("rP!"&amp;ADDRESS(Prcsses!$B152,$X$2+$P$8-BX$8)&amp;":"&amp;ADDRESS(Prcsses!$B152,$X$2-1+$P$8))))</f>
        <v>365520.86925297533</v>
      </c>
      <c r="BY88" s="5">
        <f ca="1">IF(BY$4="",0,SUMPRODUCT(INDIRECT(ADDRESS($B64,$X$2)&amp;":"&amp;ADDRESS($B64,$X$2-1+BY$8)),INDIRECT(ADDRESS($B$19,$X$2)&amp;":"&amp;ADDRESS($B$19,$X$2-1+BY$8)),INDIRECT("rP!"&amp;ADDRESS(Prcsses!$B152,$X$2+$P$8-BY$8)&amp;":"&amp;ADDRESS(Prcsses!$B152,$X$2-1+$P$8))))</f>
        <v>0</v>
      </c>
      <c r="BZ88" s="5">
        <f ca="1">IF(BZ$4="",0,SUMPRODUCT(INDIRECT(ADDRESS($B64,$X$2)&amp;":"&amp;ADDRESS($B64,$X$2-1+BZ$8)),INDIRECT(ADDRESS($B$19,$X$2)&amp;":"&amp;ADDRESS($B$19,$X$2-1+BZ$8)),INDIRECT("rP!"&amp;ADDRESS(Prcsses!$B152,$X$2+$P$8-BZ$8)&amp;":"&amp;ADDRESS(Prcsses!$B152,$X$2-1+$P$8))))</f>
        <v>0</v>
      </c>
      <c r="CA88" s="5">
        <f ca="1">IF(CA$4="",0,SUMPRODUCT(INDIRECT(ADDRESS($B64,$X$2)&amp;":"&amp;ADDRESS($B64,$X$2-1+CA$8)),INDIRECT(ADDRESS($B$19,$X$2)&amp;":"&amp;ADDRESS($B$19,$X$2-1+CA$8)),INDIRECT("rP!"&amp;ADDRESS(Prcsses!$B152,$X$2+$P$8-CA$8)&amp;":"&amp;ADDRESS(Prcsses!$B152,$X$2-1+$P$8))))</f>
        <v>0</v>
      </c>
      <c r="CB88" s="5">
        <f ca="1">IF(CB$4="",0,SUMPRODUCT(INDIRECT(ADDRESS($B64,$X$2)&amp;":"&amp;ADDRESS($B64,$X$2-1+CB$8)),INDIRECT(ADDRESS($B$19,$X$2)&amp;":"&amp;ADDRESS($B$19,$X$2-1+CB$8)),INDIRECT("rP!"&amp;ADDRESS(Prcsses!$B152,$X$2+$P$8-CB$8)&amp;":"&amp;ADDRESS(Prcsses!$B152,$X$2-1+$P$8))))</f>
        <v>374658.89098429965</v>
      </c>
      <c r="CC88" s="5">
        <f ca="1">IF(CC$4="",0,SUMPRODUCT(INDIRECT(ADDRESS($B64,$X$2)&amp;":"&amp;ADDRESS($B64,$X$2-1+CC$8)),INDIRECT(ADDRESS($B$19,$X$2)&amp;":"&amp;ADDRESS($B$19,$X$2-1+CC$8)),INDIRECT("rP!"&amp;ADDRESS(Prcsses!$B152,$X$2+$P$8-CC$8)&amp;":"&amp;ADDRESS(Prcsses!$B152,$X$2-1+$P$8))))</f>
        <v>0</v>
      </c>
      <c r="CD88" s="5">
        <f ca="1">IF(CD$4="",0,SUMPRODUCT(INDIRECT(ADDRESS($B64,$X$2)&amp;":"&amp;ADDRESS($B64,$X$2-1+CD$8)),INDIRECT(ADDRESS($B$19,$X$2)&amp;":"&amp;ADDRESS($B$19,$X$2-1+CD$8)),INDIRECT("rP!"&amp;ADDRESS(Prcsses!$B152,$X$2+$P$8-CD$8)&amp;":"&amp;ADDRESS(Prcsses!$B152,$X$2-1+$P$8))))</f>
        <v>0</v>
      </c>
      <c r="CE88" s="5">
        <f ca="1">IF(CE$4="",0,SUMPRODUCT(INDIRECT(ADDRESS($B64,$X$2)&amp;":"&amp;ADDRESS($B64,$X$2-1+CE$8)),INDIRECT(ADDRESS($B$19,$X$2)&amp;":"&amp;ADDRESS($B$19,$X$2-1+CE$8)),INDIRECT("rP!"&amp;ADDRESS(Prcsses!$B152,$X$2+$P$8-CE$8)&amp;":"&amp;ADDRESS(Prcsses!$B152,$X$2-1+$P$8))))</f>
        <v>0</v>
      </c>
      <c r="CF88" s="5">
        <f ca="1">IF(CF$4="",0,SUMPRODUCT(INDIRECT(ADDRESS($B64,$X$2)&amp;":"&amp;ADDRESS($B64,$X$2-1+CF$8)),INDIRECT(ADDRESS($B$19,$X$2)&amp;":"&amp;ADDRESS($B$19,$X$2-1+CF$8)),INDIRECT("rP!"&amp;ADDRESS(Prcsses!$B152,$X$2+$P$8-CF$8)&amp;":"&amp;ADDRESS(Prcsses!$B152,$X$2-1+$P$8))))</f>
        <v>0</v>
      </c>
    </row>
    <row r="89" spans="2:84" x14ac:dyDescent="0.3">
      <c r="B89" s="13">
        <f>ROW()</f>
        <v>89</v>
      </c>
      <c r="H89" s="1" t="str">
        <f t="shared" si="120"/>
        <v>Оплата капитальных затрат</v>
      </c>
      <c r="I89" s="1" t="str">
        <f>$I$86</f>
        <v>Капзатраты на торговые мощности</v>
      </c>
      <c r="J89" s="1" t="str">
        <f>Prcsses!I145</f>
        <v>Торговое оборудование</v>
      </c>
      <c r="M89" s="53" t="s">
        <v>18</v>
      </c>
      <c r="U89" s="5">
        <f t="shared" ca="1" si="121"/>
        <v>18883099.169042543</v>
      </c>
      <c r="X89" s="5">
        <f ca="1">IF(X$4="",0,SUMPRODUCT(INDIRECT(ADDRESS($B65,$X$2)&amp;":"&amp;ADDRESS($B65,$X$2-1+X$8)),INDIRECT(ADDRESS($B$19,$X$2)&amp;":"&amp;ADDRESS($B$19,$X$2-1+X$8)),INDIRECT("rP!"&amp;ADDRESS(Prcsses!$B153,$X$2+$P$8-X$8)&amp;":"&amp;ADDRESS(Prcsses!$B153,$X$2-1+$P$8))))</f>
        <v>600000</v>
      </c>
      <c r="Y89" s="5">
        <f ca="1">IF(Y$4="",0,SUMPRODUCT(INDIRECT(ADDRESS($B65,$X$2)&amp;":"&amp;ADDRESS($B65,$X$2-1+Y$8)),INDIRECT(ADDRESS($B$19,$X$2)&amp;":"&amp;ADDRESS($B$19,$X$2-1+Y$8)),INDIRECT("rP!"&amp;ADDRESS(Prcsses!$B153,$X$2+$P$8-Y$8)&amp;":"&amp;ADDRESS(Prcsses!$B153,$X$2-1+$P$8))))</f>
        <v>600000</v>
      </c>
      <c r="Z89" s="5">
        <f ca="1">IF(Z$4="",0,SUMPRODUCT(INDIRECT(ADDRESS($B65,$X$2)&amp;":"&amp;ADDRESS($B65,$X$2-1+Z$8)),INDIRECT(ADDRESS($B$19,$X$2)&amp;":"&amp;ADDRESS($B$19,$X$2-1+Z$8)),INDIRECT("rP!"&amp;ADDRESS(Prcsses!$B153,$X$2+$P$8-Z$8)&amp;":"&amp;ADDRESS(Prcsses!$B153,$X$2-1+$P$8))))</f>
        <v>0</v>
      </c>
      <c r="AA89" s="5">
        <f ca="1">IF(AA$4="",0,SUMPRODUCT(INDIRECT(ADDRESS($B65,$X$2)&amp;":"&amp;ADDRESS($B65,$X$2-1+AA$8)),INDIRECT(ADDRESS($B$19,$X$2)&amp;":"&amp;ADDRESS($B$19,$X$2-1+AA$8)),INDIRECT("rP!"&amp;ADDRESS(Prcsses!$B153,$X$2+$P$8-AA$8)&amp;":"&amp;ADDRESS(Prcsses!$B153,$X$2-1+$P$8))))</f>
        <v>0</v>
      </c>
      <c r="AB89" s="5">
        <f ca="1">IF(AB$4="",0,SUMPRODUCT(INDIRECT(ADDRESS($B65,$X$2)&amp;":"&amp;ADDRESS($B65,$X$2-1+AB$8)),INDIRECT(ADDRESS($B$19,$X$2)&amp;":"&amp;ADDRESS($B$19,$X$2-1+AB$8)),INDIRECT("rP!"&amp;ADDRESS(Prcsses!$B153,$X$2+$P$8-AB$8)&amp;":"&amp;ADDRESS(Prcsses!$B153,$X$2-1+$P$8))))</f>
        <v>0</v>
      </c>
      <c r="AC89" s="5">
        <f ca="1">IF(AC$4="",0,SUMPRODUCT(INDIRECT(ADDRESS($B65,$X$2)&amp;":"&amp;ADDRESS($B65,$X$2-1+AC$8)),INDIRECT(ADDRESS($B$19,$X$2)&amp;":"&amp;ADDRESS($B$19,$X$2-1+AC$8)),INDIRECT("rP!"&amp;ADDRESS(Prcsses!$B153,$X$2+$P$8-AC$8)&amp;":"&amp;ADDRESS(Prcsses!$B153,$X$2-1+$P$8))))</f>
        <v>0</v>
      </c>
      <c r="AD89" s="5">
        <f ca="1">IF(AD$4="",0,SUMPRODUCT(INDIRECT(ADDRESS($B65,$X$2)&amp;":"&amp;ADDRESS($B65,$X$2-1+AD$8)),INDIRECT(ADDRESS($B$19,$X$2)&amp;":"&amp;ADDRESS($B$19,$X$2-1+AD$8)),INDIRECT("rP!"&amp;ADDRESS(Prcsses!$B153,$X$2+$P$8-AD$8)&amp;":"&amp;ADDRESS(Prcsses!$B153,$X$2-1+$P$8))))</f>
        <v>0</v>
      </c>
      <c r="AE89" s="5">
        <f ca="1">IF(AE$4="",0,SUMPRODUCT(INDIRECT(ADDRESS($B65,$X$2)&amp;":"&amp;ADDRESS($B65,$X$2-1+AE$8)),INDIRECT(ADDRESS($B$19,$X$2)&amp;":"&amp;ADDRESS($B$19,$X$2-1+AE$8)),INDIRECT("rP!"&amp;ADDRESS(Prcsses!$B153,$X$2+$P$8-AE$8)&amp;":"&amp;ADDRESS(Prcsses!$B153,$X$2-1+$P$8))))</f>
        <v>0</v>
      </c>
      <c r="AF89" s="5">
        <f ca="1">IF(AF$4="",0,SUMPRODUCT(INDIRECT(ADDRESS($B65,$X$2)&amp;":"&amp;ADDRESS($B65,$X$2-1+AF$8)),INDIRECT(ADDRESS($B$19,$X$2)&amp;":"&amp;ADDRESS($B$19,$X$2-1+AF$8)),INDIRECT("rP!"&amp;ADDRESS(Prcsses!$B153,$X$2+$P$8-AF$8)&amp;":"&amp;ADDRESS(Prcsses!$B153,$X$2-1+$P$8))))</f>
        <v>615000</v>
      </c>
      <c r="AG89" s="5">
        <f ca="1">IF(AG$4="",0,SUMPRODUCT(INDIRECT(ADDRESS($B65,$X$2)&amp;":"&amp;ADDRESS($B65,$X$2-1+AG$8)),INDIRECT(ADDRESS($B$19,$X$2)&amp;":"&amp;ADDRESS($B$19,$X$2-1+AG$8)),INDIRECT("rP!"&amp;ADDRESS(Prcsses!$B153,$X$2+$P$8-AG$8)&amp;":"&amp;ADDRESS(Prcsses!$B153,$X$2-1+$P$8))))</f>
        <v>615000</v>
      </c>
      <c r="AH89" s="5">
        <f ca="1">IF(AH$4="",0,SUMPRODUCT(INDIRECT(ADDRESS($B65,$X$2)&amp;":"&amp;ADDRESS($B65,$X$2-1+AH$8)),INDIRECT(ADDRESS($B$19,$X$2)&amp;":"&amp;ADDRESS($B$19,$X$2-1+AH$8)),INDIRECT("rP!"&amp;ADDRESS(Prcsses!$B153,$X$2+$P$8-AH$8)&amp;":"&amp;ADDRESS(Prcsses!$B153,$X$2-1+$P$8))))</f>
        <v>0</v>
      </c>
      <c r="AI89" s="5">
        <f ca="1">IF(AI$4="",0,SUMPRODUCT(INDIRECT(ADDRESS($B65,$X$2)&amp;":"&amp;ADDRESS($B65,$X$2-1+AI$8)),INDIRECT(ADDRESS($B$19,$X$2)&amp;":"&amp;ADDRESS($B$19,$X$2-1+AI$8)),INDIRECT("rP!"&amp;ADDRESS(Prcsses!$B153,$X$2+$P$8-AI$8)&amp;":"&amp;ADDRESS(Prcsses!$B153,$X$2-1+$P$8))))</f>
        <v>0</v>
      </c>
      <c r="AJ89" s="5">
        <f ca="1">IF(AJ$4="",0,SUMPRODUCT(INDIRECT(ADDRESS($B65,$X$2)&amp;":"&amp;ADDRESS($B65,$X$2-1+AJ$8)),INDIRECT(ADDRESS($B$19,$X$2)&amp;":"&amp;ADDRESS($B$19,$X$2-1+AJ$8)),INDIRECT("rP!"&amp;ADDRESS(Prcsses!$B153,$X$2+$P$8-AJ$8)&amp;":"&amp;ADDRESS(Prcsses!$B153,$X$2-1+$P$8))))</f>
        <v>630375</v>
      </c>
      <c r="AK89" s="5">
        <f ca="1">IF(AK$4="",0,SUMPRODUCT(INDIRECT(ADDRESS($B65,$X$2)&amp;":"&amp;ADDRESS($B65,$X$2-1+AK$8)),INDIRECT(ADDRESS($B$19,$X$2)&amp;":"&amp;ADDRESS($B$19,$X$2-1+AK$8)),INDIRECT("rP!"&amp;ADDRESS(Prcsses!$B153,$X$2+$P$8-AK$8)&amp;":"&amp;ADDRESS(Prcsses!$B153,$X$2-1+$P$8))))</f>
        <v>630375</v>
      </c>
      <c r="AL89" s="5">
        <f ca="1">IF(AL$4="",0,SUMPRODUCT(INDIRECT(ADDRESS($B65,$X$2)&amp;":"&amp;ADDRESS($B65,$X$2-1+AL$8)),INDIRECT(ADDRESS($B$19,$X$2)&amp;":"&amp;ADDRESS($B$19,$X$2-1+AL$8)),INDIRECT("rP!"&amp;ADDRESS(Prcsses!$B153,$X$2+$P$8-AL$8)&amp;":"&amp;ADDRESS(Prcsses!$B153,$X$2-1+$P$8))))</f>
        <v>0</v>
      </c>
      <c r="AM89" s="5">
        <f ca="1">IF(AM$4="",0,SUMPRODUCT(INDIRECT(ADDRESS($B65,$X$2)&amp;":"&amp;ADDRESS($B65,$X$2-1+AM$8)),INDIRECT(ADDRESS($B$19,$X$2)&amp;":"&amp;ADDRESS($B$19,$X$2-1+AM$8)),INDIRECT("rP!"&amp;ADDRESS(Prcsses!$B153,$X$2+$P$8-AM$8)&amp;":"&amp;ADDRESS(Prcsses!$B153,$X$2-1+$P$8))))</f>
        <v>0</v>
      </c>
      <c r="AN89" s="5">
        <f ca="1">IF(AN$4="",0,SUMPRODUCT(INDIRECT(ADDRESS($B65,$X$2)&amp;":"&amp;ADDRESS($B65,$X$2-1+AN$8)),INDIRECT(ADDRESS($B$19,$X$2)&amp;":"&amp;ADDRESS($B$19,$X$2-1+AN$8)),INDIRECT("rP!"&amp;ADDRESS(Prcsses!$B153,$X$2+$P$8-AN$8)&amp;":"&amp;ADDRESS(Prcsses!$B153,$X$2-1+$P$8))))</f>
        <v>630375</v>
      </c>
      <c r="AO89" s="5">
        <f ca="1">IF(AO$4="",0,SUMPRODUCT(INDIRECT(ADDRESS($B65,$X$2)&amp;":"&amp;ADDRESS($B65,$X$2-1+AO$8)),INDIRECT(ADDRESS($B$19,$X$2)&amp;":"&amp;ADDRESS($B$19,$X$2-1+AO$8)),INDIRECT("rP!"&amp;ADDRESS(Prcsses!$B153,$X$2+$P$8-AO$8)&amp;":"&amp;ADDRESS(Prcsses!$B153,$X$2-1+$P$8))))</f>
        <v>630375</v>
      </c>
      <c r="AP89" s="5">
        <f ca="1">IF(AP$4="",0,SUMPRODUCT(INDIRECT(ADDRESS($B65,$X$2)&amp;":"&amp;ADDRESS($B65,$X$2-1+AP$8)),INDIRECT(ADDRESS($B$19,$X$2)&amp;":"&amp;ADDRESS($B$19,$X$2-1+AP$8)),INDIRECT("rP!"&amp;ADDRESS(Prcsses!$B153,$X$2+$P$8-AP$8)&amp;":"&amp;ADDRESS(Prcsses!$B153,$X$2-1+$P$8))))</f>
        <v>0</v>
      </c>
      <c r="AQ89" s="5">
        <f ca="1">IF(AQ$4="",0,SUMPRODUCT(INDIRECT(ADDRESS($B65,$X$2)&amp;":"&amp;ADDRESS($B65,$X$2-1+AQ$8)),INDIRECT(ADDRESS($B$19,$X$2)&amp;":"&amp;ADDRESS($B$19,$X$2-1+AQ$8)),INDIRECT("rP!"&amp;ADDRESS(Prcsses!$B153,$X$2+$P$8-AQ$8)&amp;":"&amp;ADDRESS(Prcsses!$B153,$X$2-1+$P$8))))</f>
        <v>0</v>
      </c>
      <c r="AR89" s="5">
        <f ca="1">IF(AR$4="",0,SUMPRODUCT(INDIRECT(ADDRESS($B65,$X$2)&amp;":"&amp;ADDRESS($B65,$X$2-1+AR$8)),INDIRECT(ADDRESS($B$19,$X$2)&amp;":"&amp;ADDRESS($B$19,$X$2-1+AR$8)),INDIRECT("rP!"&amp;ADDRESS(Prcsses!$B153,$X$2+$P$8-AR$8)&amp;":"&amp;ADDRESS(Prcsses!$B153,$X$2-1+$P$8))))</f>
        <v>646134.37499999988</v>
      </c>
      <c r="AS89" s="5">
        <f ca="1">IF(AS$4="",0,SUMPRODUCT(INDIRECT(ADDRESS($B65,$X$2)&amp;":"&amp;ADDRESS($B65,$X$2-1+AS$8)),INDIRECT(ADDRESS($B$19,$X$2)&amp;":"&amp;ADDRESS($B$19,$X$2-1+AS$8)),INDIRECT("rP!"&amp;ADDRESS(Prcsses!$B153,$X$2+$P$8-AS$8)&amp;":"&amp;ADDRESS(Prcsses!$B153,$X$2-1+$P$8))))</f>
        <v>646134.37499999988</v>
      </c>
      <c r="AT89" s="5">
        <f ca="1">IF(AT$4="",0,SUMPRODUCT(INDIRECT(ADDRESS($B65,$X$2)&amp;":"&amp;ADDRESS($B65,$X$2-1+AT$8)),INDIRECT(ADDRESS($B$19,$X$2)&amp;":"&amp;ADDRESS($B$19,$X$2-1+AT$8)),INDIRECT("rP!"&amp;ADDRESS(Prcsses!$B153,$X$2+$P$8-AT$8)&amp;":"&amp;ADDRESS(Prcsses!$B153,$X$2-1+$P$8))))</f>
        <v>0</v>
      </c>
      <c r="AU89" s="5">
        <f ca="1">IF(AU$4="",0,SUMPRODUCT(INDIRECT(ADDRESS($B65,$X$2)&amp;":"&amp;ADDRESS($B65,$X$2-1+AU$8)),INDIRECT(ADDRESS($B$19,$X$2)&amp;":"&amp;ADDRESS($B$19,$X$2-1+AU$8)),INDIRECT("rP!"&amp;ADDRESS(Prcsses!$B153,$X$2+$P$8-AU$8)&amp;":"&amp;ADDRESS(Prcsses!$B153,$X$2-1+$P$8))))</f>
        <v>0</v>
      </c>
      <c r="AV89" s="5">
        <f ca="1">IF(AV$4="",0,SUMPRODUCT(INDIRECT(ADDRESS($B65,$X$2)&amp;":"&amp;ADDRESS($B65,$X$2-1+AV$8)),INDIRECT(ADDRESS($B$19,$X$2)&amp;":"&amp;ADDRESS($B$19,$X$2-1+AV$8)),INDIRECT("rP!"&amp;ADDRESS(Prcsses!$B153,$X$2+$P$8-AV$8)&amp;":"&amp;ADDRESS(Prcsses!$B153,$X$2-1+$P$8))))</f>
        <v>662287.73437499988</v>
      </c>
      <c r="AW89" s="5">
        <f ca="1">IF(AW$4="",0,SUMPRODUCT(INDIRECT(ADDRESS($B65,$X$2)&amp;":"&amp;ADDRESS($B65,$X$2-1+AW$8)),INDIRECT(ADDRESS($B$19,$X$2)&amp;":"&amp;ADDRESS($B$19,$X$2-1+AW$8)),INDIRECT("rP!"&amp;ADDRESS(Prcsses!$B153,$X$2+$P$8-AW$8)&amp;":"&amp;ADDRESS(Prcsses!$B153,$X$2-1+$P$8))))</f>
        <v>662287.73437499988</v>
      </c>
      <c r="AX89" s="5">
        <f ca="1">IF(AX$4="",0,SUMPRODUCT(INDIRECT(ADDRESS($B65,$X$2)&amp;":"&amp;ADDRESS($B65,$X$2-1+AX$8)),INDIRECT(ADDRESS($B$19,$X$2)&amp;":"&amp;ADDRESS($B$19,$X$2-1+AX$8)),INDIRECT("rP!"&amp;ADDRESS(Prcsses!$B153,$X$2+$P$8-AX$8)&amp;":"&amp;ADDRESS(Prcsses!$B153,$X$2-1+$P$8))))</f>
        <v>0</v>
      </c>
      <c r="AY89" s="5">
        <f ca="1">IF(AY$4="",0,SUMPRODUCT(INDIRECT(ADDRESS($B65,$X$2)&amp;":"&amp;ADDRESS($B65,$X$2-1+AY$8)),INDIRECT(ADDRESS($B$19,$X$2)&amp;":"&amp;ADDRESS($B$19,$X$2-1+AY$8)),INDIRECT("rP!"&amp;ADDRESS(Prcsses!$B153,$X$2+$P$8-AY$8)&amp;":"&amp;ADDRESS(Prcsses!$B153,$X$2-1+$P$8))))</f>
        <v>0</v>
      </c>
      <c r="AZ89" s="5">
        <f ca="1">IF(AZ$4="",0,SUMPRODUCT(INDIRECT(ADDRESS($B65,$X$2)&amp;":"&amp;ADDRESS($B65,$X$2-1+AZ$8)),INDIRECT(ADDRESS($B$19,$X$2)&amp;":"&amp;ADDRESS($B$19,$X$2-1+AZ$8)),INDIRECT("rP!"&amp;ADDRESS(Prcsses!$B153,$X$2+$P$8-AZ$8)&amp;":"&amp;ADDRESS(Prcsses!$B153,$X$2-1+$P$8))))</f>
        <v>662287.73437499988</v>
      </c>
      <c r="BA89" s="5">
        <f ca="1">IF(BA$4="",0,SUMPRODUCT(INDIRECT(ADDRESS($B65,$X$2)&amp;":"&amp;ADDRESS($B65,$X$2-1+BA$8)),INDIRECT(ADDRESS($B$19,$X$2)&amp;":"&amp;ADDRESS($B$19,$X$2-1+BA$8)),INDIRECT("rP!"&amp;ADDRESS(Prcsses!$B153,$X$2+$P$8-BA$8)&amp;":"&amp;ADDRESS(Prcsses!$B153,$X$2-1+$P$8))))</f>
        <v>662287.73437499988</v>
      </c>
      <c r="BB89" s="5">
        <f ca="1">IF(BB$4="",0,SUMPRODUCT(INDIRECT(ADDRESS($B65,$X$2)&amp;":"&amp;ADDRESS($B65,$X$2-1+BB$8)),INDIRECT(ADDRESS($B$19,$X$2)&amp;":"&amp;ADDRESS($B$19,$X$2-1+BB$8)),INDIRECT("rP!"&amp;ADDRESS(Prcsses!$B153,$X$2+$P$8-BB$8)&amp;":"&amp;ADDRESS(Prcsses!$B153,$X$2-1+$P$8))))</f>
        <v>0</v>
      </c>
      <c r="BC89" s="5">
        <f ca="1">IF(BC$4="",0,SUMPRODUCT(INDIRECT(ADDRESS($B65,$X$2)&amp;":"&amp;ADDRESS($B65,$X$2-1+BC$8)),INDIRECT(ADDRESS($B$19,$X$2)&amp;":"&amp;ADDRESS($B$19,$X$2-1+BC$8)),INDIRECT("rP!"&amp;ADDRESS(Prcsses!$B153,$X$2+$P$8-BC$8)&amp;":"&amp;ADDRESS(Prcsses!$B153,$X$2-1+$P$8))))</f>
        <v>0</v>
      </c>
      <c r="BD89" s="5">
        <f ca="1">IF(BD$4="",0,SUMPRODUCT(INDIRECT(ADDRESS($B65,$X$2)&amp;":"&amp;ADDRESS($B65,$X$2-1+BD$8)),INDIRECT(ADDRESS($B$19,$X$2)&amp;":"&amp;ADDRESS($B$19,$X$2-1+BD$8)),INDIRECT("rP!"&amp;ADDRESS(Prcsses!$B153,$X$2+$P$8-BD$8)&amp;":"&amp;ADDRESS(Prcsses!$B153,$X$2-1+$P$8))))</f>
        <v>678844.92773437477</v>
      </c>
      <c r="BE89" s="5">
        <f ca="1">IF(BE$4="",0,SUMPRODUCT(INDIRECT(ADDRESS($B65,$X$2)&amp;":"&amp;ADDRESS($B65,$X$2-1+BE$8)),INDIRECT(ADDRESS($B$19,$X$2)&amp;":"&amp;ADDRESS($B$19,$X$2-1+BE$8)),INDIRECT("rP!"&amp;ADDRESS(Prcsses!$B153,$X$2+$P$8-BE$8)&amp;":"&amp;ADDRESS(Prcsses!$B153,$X$2-1+$P$8))))</f>
        <v>678844.92773437477</v>
      </c>
      <c r="BF89" s="5">
        <f ca="1">IF(BF$4="",0,SUMPRODUCT(INDIRECT(ADDRESS($B65,$X$2)&amp;":"&amp;ADDRESS($B65,$X$2-1+BF$8)),INDIRECT(ADDRESS($B$19,$X$2)&amp;":"&amp;ADDRESS($B$19,$X$2-1+BF$8)),INDIRECT("rP!"&amp;ADDRESS(Prcsses!$B153,$X$2+$P$8-BF$8)&amp;":"&amp;ADDRESS(Prcsses!$B153,$X$2-1+$P$8))))</f>
        <v>0</v>
      </c>
      <c r="BG89" s="5">
        <f ca="1">IF(BG$4="",0,SUMPRODUCT(INDIRECT(ADDRESS($B65,$X$2)&amp;":"&amp;ADDRESS($B65,$X$2-1+BG$8)),INDIRECT(ADDRESS($B$19,$X$2)&amp;":"&amp;ADDRESS($B$19,$X$2-1+BG$8)),INDIRECT("rP!"&amp;ADDRESS(Prcsses!$B153,$X$2+$P$8-BG$8)&amp;":"&amp;ADDRESS(Prcsses!$B153,$X$2-1+$P$8))))</f>
        <v>0</v>
      </c>
      <c r="BH89" s="5">
        <f ca="1">IF(BH$4="",0,SUMPRODUCT(INDIRECT(ADDRESS($B65,$X$2)&amp;":"&amp;ADDRESS($B65,$X$2-1+BH$8)),INDIRECT(ADDRESS($B$19,$X$2)&amp;":"&amp;ADDRESS($B$19,$X$2-1+BH$8)),INDIRECT("rP!"&amp;ADDRESS(Prcsses!$B153,$X$2+$P$8-BH$8)&amp;":"&amp;ADDRESS(Prcsses!$B153,$X$2-1+$P$8))))</f>
        <v>695816.05092773412</v>
      </c>
      <c r="BI89" s="5">
        <f ca="1">IF(BI$4="",0,SUMPRODUCT(INDIRECT(ADDRESS($B65,$X$2)&amp;":"&amp;ADDRESS($B65,$X$2-1+BI$8)),INDIRECT(ADDRESS($B$19,$X$2)&amp;":"&amp;ADDRESS($B$19,$X$2-1+BI$8)),INDIRECT("rP!"&amp;ADDRESS(Prcsses!$B153,$X$2+$P$8-BI$8)&amp;":"&amp;ADDRESS(Prcsses!$B153,$X$2-1+$P$8))))</f>
        <v>695816.05092773412</v>
      </c>
      <c r="BJ89" s="5">
        <f ca="1">IF(BJ$4="",0,SUMPRODUCT(INDIRECT(ADDRESS($B65,$X$2)&amp;":"&amp;ADDRESS($B65,$X$2-1+BJ$8)),INDIRECT(ADDRESS($B$19,$X$2)&amp;":"&amp;ADDRESS($B$19,$X$2-1+BJ$8)),INDIRECT("rP!"&amp;ADDRESS(Prcsses!$B153,$X$2+$P$8-BJ$8)&amp;":"&amp;ADDRESS(Prcsses!$B153,$X$2-1+$P$8))))</f>
        <v>0</v>
      </c>
      <c r="BK89" s="5">
        <f ca="1">IF(BK$4="",0,SUMPRODUCT(INDIRECT(ADDRESS($B65,$X$2)&amp;":"&amp;ADDRESS($B65,$X$2-1+BK$8)),INDIRECT(ADDRESS($B$19,$X$2)&amp;":"&amp;ADDRESS($B$19,$X$2-1+BK$8)),INDIRECT("rP!"&amp;ADDRESS(Prcsses!$B153,$X$2+$P$8-BK$8)&amp;":"&amp;ADDRESS(Prcsses!$B153,$X$2-1+$P$8))))</f>
        <v>0</v>
      </c>
      <c r="BL89" s="5">
        <f ca="1">IF(BL$4="",0,SUMPRODUCT(INDIRECT(ADDRESS($B65,$X$2)&amp;":"&amp;ADDRESS($B65,$X$2-1+BL$8)),INDIRECT(ADDRESS($B$19,$X$2)&amp;":"&amp;ADDRESS($B$19,$X$2-1+BL$8)),INDIRECT("rP!"&amp;ADDRESS(Prcsses!$B153,$X$2+$P$8-BL$8)&amp;":"&amp;ADDRESS(Prcsses!$B153,$X$2-1+$P$8))))</f>
        <v>695816.05092773412</v>
      </c>
      <c r="BM89" s="5">
        <f ca="1">IF(BM$4="",0,SUMPRODUCT(INDIRECT(ADDRESS($B65,$X$2)&amp;":"&amp;ADDRESS($B65,$X$2-1+BM$8)),INDIRECT(ADDRESS($B$19,$X$2)&amp;":"&amp;ADDRESS($B$19,$X$2-1+BM$8)),INDIRECT("rP!"&amp;ADDRESS(Prcsses!$B153,$X$2+$P$8-BM$8)&amp;":"&amp;ADDRESS(Prcsses!$B153,$X$2-1+$P$8))))</f>
        <v>695816.05092773412</v>
      </c>
      <c r="BN89" s="5">
        <f ca="1">IF(BN$4="",0,SUMPRODUCT(INDIRECT(ADDRESS($B65,$X$2)&amp;":"&amp;ADDRESS($B65,$X$2-1+BN$8)),INDIRECT(ADDRESS($B$19,$X$2)&amp;":"&amp;ADDRESS($B$19,$X$2-1+BN$8)),INDIRECT("rP!"&amp;ADDRESS(Prcsses!$B153,$X$2+$P$8-BN$8)&amp;":"&amp;ADDRESS(Prcsses!$B153,$X$2-1+$P$8))))</f>
        <v>0</v>
      </c>
      <c r="BO89" s="5">
        <f ca="1">IF(BO$4="",0,SUMPRODUCT(INDIRECT(ADDRESS($B65,$X$2)&amp;":"&amp;ADDRESS($B65,$X$2-1+BO$8)),INDIRECT(ADDRESS($B$19,$X$2)&amp;":"&amp;ADDRESS($B$19,$X$2-1+BO$8)),INDIRECT("rP!"&amp;ADDRESS(Prcsses!$B153,$X$2+$P$8-BO$8)&amp;":"&amp;ADDRESS(Prcsses!$B153,$X$2-1+$P$8))))</f>
        <v>0</v>
      </c>
      <c r="BP89" s="5">
        <f ca="1">IF(BP$4="",0,SUMPRODUCT(INDIRECT(ADDRESS($B65,$X$2)&amp;":"&amp;ADDRESS($B65,$X$2-1+BP$8)),INDIRECT(ADDRESS($B$19,$X$2)&amp;":"&amp;ADDRESS($B$19,$X$2-1+BP$8)),INDIRECT("rP!"&amp;ADDRESS(Prcsses!$B153,$X$2+$P$8-BP$8)&amp;":"&amp;ADDRESS(Prcsses!$B153,$X$2-1+$P$8))))</f>
        <v>713211.45220092754</v>
      </c>
      <c r="BQ89" s="5">
        <f ca="1">IF(BQ$4="",0,SUMPRODUCT(INDIRECT(ADDRESS($B65,$X$2)&amp;":"&amp;ADDRESS($B65,$X$2-1+BQ$8)),INDIRECT(ADDRESS($B$19,$X$2)&amp;":"&amp;ADDRESS($B$19,$X$2-1+BQ$8)),INDIRECT("rP!"&amp;ADDRESS(Prcsses!$B153,$X$2+$P$8-BQ$8)&amp;":"&amp;ADDRESS(Prcsses!$B153,$X$2-1+$P$8))))</f>
        <v>713211.45220092754</v>
      </c>
      <c r="BR89" s="5">
        <f ca="1">IF(BR$4="",0,SUMPRODUCT(INDIRECT(ADDRESS($B65,$X$2)&amp;":"&amp;ADDRESS($B65,$X$2-1+BR$8)),INDIRECT(ADDRESS($B$19,$X$2)&amp;":"&amp;ADDRESS($B$19,$X$2-1+BR$8)),INDIRECT("rP!"&amp;ADDRESS(Prcsses!$B153,$X$2+$P$8-BR$8)&amp;":"&amp;ADDRESS(Prcsses!$B153,$X$2-1+$P$8))))</f>
        <v>0</v>
      </c>
      <c r="BS89" s="5">
        <f ca="1">IF(BS$4="",0,SUMPRODUCT(INDIRECT(ADDRESS($B65,$X$2)&amp;":"&amp;ADDRESS($B65,$X$2-1+BS$8)),INDIRECT(ADDRESS($B$19,$X$2)&amp;":"&amp;ADDRESS($B$19,$X$2-1+BS$8)),INDIRECT("rP!"&amp;ADDRESS(Prcsses!$B153,$X$2+$P$8-BS$8)&amp;":"&amp;ADDRESS(Prcsses!$B153,$X$2-1+$P$8))))</f>
        <v>0</v>
      </c>
      <c r="BT89" s="5">
        <f ca="1">IF(BT$4="",0,SUMPRODUCT(INDIRECT(ADDRESS($B65,$X$2)&amp;":"&amp;ADDRESS($B65,$X$2-1+BT$8)),INDIRECT(ADDRESS($B$19,$X$2)&amp;":"&amp;ADDRESS($B$19,$X$2-1+BT$8)),INDIRECT("rP!"&amp;ADDRESS(Prcsses!$B153,$X$2+$P$8-BT$8)&amp;":"&amp;ADDRESS(Prcsses!$B153,$X$2-1+$P$8))))</f>
        <v>731041.73850595066</v>
      </c>
      <c r="BU89" s="5">
        <f ca="1">IF(BU$4="",0,SUMPRODUCT(INDIRECT(ADDRESS($B65,$X$2)&amp;":"&amp;ADDRESS($B65,$X$2-1+BU$8)),INDIRECT(ADDRESS($B$19,$X$2)&amp;":"&amp;ADDRESS($B$19,$X$2-1+BU$8)),INDIRECT("rP!"&amp;ADDRESS(Prcsses!$B153,$X$2+$P$8-BU$8)&amp;":"&amp;ADDRESS(Prcsses!$B153,$X$2-1+$P$8))))</f>
        <v>731041.73850595066</v>
      </c>
      <c r="BV89" s="5">
        <f ca="1">IF(BV$4="",0,SUMPRODUCT(INDIRECT(ADDRESS($B65,$X$2)&amp;":"&amp;ADDRESS($B65,$X$2-1+BV$8)),INDIRECT(ADDRESS($B$19,$X$2)&amp;":"&amp;ADDRESS($B$19,$X$2-1+BV$8)),INDIRECT("rP!"&amp;ADDRESS(Prcsses!$B153,$X$2+$P$8-BV$8)&amp;":"&amp;ADDRESS(Prcsses!$B153,$X$2-1+$P$8))))</f>
        <v>0</v>
      </c>
      <c r="BW89" s="5">
        <f ca="1">IF(BW$4="",0,SUMPRODUCT(INDIRECT(ADDRESS($B65,$X$2)&amp;":"&amp;ADDRESS($B65,$X$2-1+BW$8)),INDIRECT(ADDRESS($B$19,$X$2)&amp;":"&amp;ADDRESS($B$19,$X$2-1+BW$8)),INDIRECT("rP!"&amp;ADDRESS(Prcsses!$B153,$X$2+$P$8-BW$8)&amp;":"&amp;ADDRESS(Prcsses!$B153,$X$2-1+$P$8))))</f>
        <v>0</v>
      </c>
      <c r="BX89" s="5">
        <f ca="1">IF(BX$4="",0,SUMPRODUCT(INDIRECT(ADDRESS($B65,$X$2)&amp;":"&amp;ADDRESS($B65,$X$2-1+BX$8)),INDIRECT(ADDRESS($B$19,$X$2)&amp;":"&amp;ADDRESS($B$19,$X$2-1+BX$8)),INDIRECT("rP!"&amp;ADDRESS(Prcsses!$B153,$X$2+$P$8-BX$8)&amp;":"&amp;ADDRESS(Prcsses!$B153,$X$2-1+$P$8))))</f>
        <v>731041.73850595066</v>
      </c>
      <c r="BY89" s="5">
        <f ca="1">IF(BY$4="",0,SUMPRODUCT(INDIRECT(ADDRESS($B65,$X$2)&amp;":"&amp;ADDRESS($B65,$X$2-1+BY$8)),INDIRECT(ADDRESS($B$19,$X$2)&amp;":"&amp;ADDRESS($B$19,$X$2-1+BY$8)),INDIRECT("rP!"&amp;ADDRESS(Prcsses!$B153,$X$2+$P$8-BY$8)&amp;":"&amp;ADDRESS(Prcsses!$B153,$X$2-1+$P$8))))</f>
        <v>731041.73850595066</v>
      </c>
      <c r="BZ89" s="5">
        <f ca="1">IF(BZ$4="",0,SUMPRODUCT(INDIRECT(ADDRESS($B65,$X$2)&amp;":"&amp;ADDRESS($B65,$X$2-1+BZ$8)),INDIRECT(ADDRESS($B$19,$X$2)&amp;":"&amp;ADDRESS($B$19,$X$2-1+BZ$8)),INDIRECT("rP!"&amp;ADDRESS(Prcsses!$B153,$X$2+$P$8-BZ$8)&amp;":"&amp;ADDRESS(Prcsses!$B153,$X$2-1+$P$8))))</f>
        <v>0</v>
      </c>
      <c r="CA89" s="5">
        <f ca="1">IF(CA$4="",0,SUMPRODUCT(INDIRECT(ADDRESS($B65,$X$2)&amp;":"&amp;ADDRESS($B65,$X$2-1+CA$8)),INDIRECT(ADDRESS($B$19,$X$2)&amp;":"&amp;ADDRESS($B$19,$X$2-1+CA$8)),INDIRECT("rP!"&amp;ADDRESS(Prcsses!$B153,$X$2+$P$8-CA$8)&amp;":"&amp;ADDRESS(Prcsses!$B153,$X$2-1+$P$8))))</f>
        <v>0</v>
      </c>
      <c r="CB89" s="5">
        <f ca="1">IF(CB$4="",0,SUMPRODUCT(INDIRECT(ADDRESS($B65,$X$2)&amp;":"&amp;ADDRESS($B65,$X$2-1+CB$8)),INDIRECT(ADDRESS($B$19,$X$2)&amp;":"&amp;ADDRESS($B$19,$X$2-1+CB$8)),INDIRECT("rP!"&amp;ADDRESS(Prcsses!$B153,$X$2+$P$8-CB$8)&amp;":"&amp;ADDRESS(Prcsses!$B153,$X$2-1+$P$8))))</f>
        <v>749317.7819685993</v>
      </c>
      <c r="CC89" s="5">
        <f ca="1">IF(CC$4="",0,SUMPRODUCT(INDIRECT(ADDRESS($B65,$X$2)&amp;":"&amp;ADDRESS($B65,$X$2-1+CC$8)),INDIRECT(ADDRESS($B$19,$X$2)&amp;":"&amp;ADDRESS($B$19,$X$2-1+CC$8)),INDIRECT("rP!"&amp;ADDRESS(Prcsses!$B153,$X$2+$P$8-CC$8)&amp;":"&amp;ADDRESS(Prcsses!$B153,$X$2-1+$P$8))))</f>
        <v>749317.7819685993</v>
      </c>
      <c r="CD89" s="5">
        <f ca="1">IF(CD$4="",0,SUMPRODUCT(INDIRECT(ADDRESS($B65,$X$2)&amp;":"&amp;ADDRESS($B65,$X$2-1+CD$8)),INDIRECT(ADDRESS($B$19,$X$2)&amp;":"&amp;ADDRESS($B$19,$X$2-1+CD$8)),INDIRECT("rP!"&amp;ADDRESS(Prcsses!$B153,$X$2+$P$8-CD$8)&amp;":"&amp;ADDRESS(Prcsses!$B153,$X$2-1+$P$8))))</f>
        <v>0</v>
      </c>
      <c r="CE89" s="5">
        <f ca="1">IF(CE$4="",0,SUMPRODUCT(INDIRECT(ADDRESS($B65,$X$2)&amp;":"&amp;ADDRESS($B65,$X$2-1+CE$8)),INDIRECT(ADDRESS($B$19,$X$2)&amp;":"&amp;ADDRESS($B$19,$X$2-1+CE$8)),INDIRECT("rP!"&amp;ADDRESS(Prcsses!$B153,$X$2+$P$8-CE$8)&amp;":"&amp;ADDRESS(Prcsses!$B153,$X$2-1+$P$8))))</f>
        <v>0</v>
      </c>
      <c r="CF89" s="5">
        <f ca="1">IF(CF$4="",0,SUMPRODUCT(INDIRECT(ADDRESS($B65,$X$2)&amp;":"&amp;ADDRESS($B65,$X$2-1+CF$8)),INDIRECT(ADDRESS($B$19,$X$2)&amp;":"&amp;ADDRESS($B$19,$X$2-1+CF$8)),INDIRECT("rP!"&amp;ADDRESS(Prcsses!$B153,$X$2+$P$8-CF$8)&amp;":"&amp;ADDRESS(Prcsses!$B153,$X$2-1+$P$8))))</f>
        <v>0</v>
      </c>
    </row>
    <row r="90" spans="2:84" x14ac:dyDescent="0.3">
      <c r="B90" s="13">
        <f>ROW()</f>
        <v>90</v>
      </c>
      <c r="H90" s="1" t="str">
        <f t="shared" si="120"/>
        <v>Оплата капитальных затрат</v>
      </c>
      <c r="I90" s="1" t="str">
        <f>$I$86</f>
        <v>Капзатраты на торговые мощности</v>
      </c>
      <c r="J90" s="1" t="str">
        <f>Prcsses!I146</f>
        <v>Кассовое оборудование</v>
      </c>
      <c r="M90" s="53" t="s">
        <v>18</v>
      </c>
      <c r="U90" s="5">
        <f t="shared" ca="1" si="121"/>
        <v>3147183.1948404242</v>
      </c>
      <c r="X90" s="5">
        <f ca="1">IF(X$4="",0,SUMPRODUCT(INDIRECT(ADDRESS($B66,$X$2)&amp;":"&amp;ADDRESS($B66,$X$2-1+X$8)),INDIRECT(ADDRESS($B$19,$X$2)&amp;":"&amp;ADDRESS($B$19,$X$2-1+X$8)),INDIRECT("rP!"&amp;ADDRESS(Prcsses!$B154,$X$2+$P$8-X$8)&amp;":"&amp;ADDRESS(Prcsses!$B154,$X$2-1+$P$8))))</f>
        <v>0</v>
      </c>
      <c r="Y90" s="5">
        <f ca="1">IF(Y$4="",0,SUMPRODUCT(INDIRECT(ADDRESS($B66,$X$2)&amp;":"&amp;ADDRESS($B66,$X$2-1+Y$8)),INDIRECT(ADDRESS($B$19,$X$2)&amp;":"&amp;ADDRESS($B$19,$X$2-1+Y$8)),INDIRECT("rP!"&amp;ADDRESS(Prcsses!$B154,$X$2+$P$8-Y$8)&amp;":"&amp;ADDRESS(Prcsses!$B154,$X$2-1+$P$8))))</f>
        <v>200000</v>
      </c>
      <c r="Z90" s="5">
        <f ca="1">IF(Z$4="",0,SUMPRODUCT(INDIRECT(ADDRESS($B66,$X$2)&amp;":"&amp;ADDRESS($B66,$X$2-1+Z$8)),INDIRECT(ADDRESS($B$19,$X$2)&amp;":"&amp;ADDRESS($B$19,$X$2-1+Z$8)),INDIRECT("rP!"&amp;ADDRESS(Prcsses!$B154,$X$2+$P$8-Z$8)&amp;":"&amp;ADDRESS(Prcsses!$B154,$X$2-1+$P$8))))</f>
        <v>0</v>
      </c>
      <c r="AA90" s="5">
        <f ca="1">IF(AA$4="",0,SUMPRODUCT(INDIRECT(ADDRESS($B66,$X$2)&amp;":"&amp;ADDRESS($B66,$X$2-1+AA$8)),INDIRECT(ADDRESS($B$19,$X$2)&amp;":"&amp;ADDRESS($B$19,$X$2-1+AA$8)),INDIRECT("rP!"&amp;ADDRESS(Prcsses!$B154,$X$2+$P$8-AA$8)&amp;":"&amp;ADDRESS(Prcsses!$B154,$X$2-1+$P$8))))</f>
        <v>0</v>
      </c>
      <c r="AB90" s="5">
        <f ca="1">IF(AB$4="",0,SUMPRODUCT(INDIRECT(ADDRESS($B66,$X$2)&amp;":"&amp;ADDRESS($B66,$X$2-1+AB$8)),INDIRECT(ADDRESS($B$19,$X$2)&amp;":"&amp;ADDRESS($B$19,$X$2-1+AB$8)),INDIRECT("rP!"&amp;ADDRESS(Prcsses!$B154,$X$2+$P$8-AB$8)&amp;":"&amp;ADDRESS(Prcsses!$B154,$X$2-1+$P$8))))</f>
        <v>0</v>
      </c>
      <c r="AC90" s="5">
        <f ca="1">IF(AC$4="",0,SUMPRODUCT(INDIRECT(ADDRESS($B66,$X$2)&amp;":"&amp;ADDRESS($B66,$X$2-1+AC$8)),INDIRECT(ADDRESS($B$19,$X$2)&amp;":"&amp;ADDRESS($B$19,$X$2-1+AC$8)),INDIRECT("rP!"&amp;ADDRESS(Prcsses!$B154,$X$2+$P$8-AC$8)&amp;":"&amp;ADDRESS(Prcsses!$B154,$X$2-1+$P$8))))</f>
        <v>0</v>
      </c>
      <c r="AD90" s="5">
        <f ca="1">IF(AD$4="",0,SUMPRODUCT(INDIRECT(ADDRESS($B66,$X$2)&amp;":"&amp;ADDRESS($B66,$X$2-1+AD$8)),INDIRECT(ADDRESS($B$19,$X$2)&amp;":"&amp;ADDRESS($B$19,$X$2-1+AD$8)),INDIRECT("rP!"&amp;ADDRESS(Prcsses!$B154,$X$2+$P$8-AD$8)&amp;":"&amp;ADDRESS(Prcsses!$B154,$X$2-1+$P$8))))</f>
        <v>0</v>
      </c>
      <c r="AE90" s="5">
        <f ca="1">IF(AE$4="",0,SUMPRODUCT(INDIRECT(ADDRESS($B66,$X$2)&amp;":"&amp;ADDRESS($B66,$X$2-1+AE$8)),INDIRECT(ADDRESS($B$19,$X$2)&amp;":"&amp;ADDRESS($B$19,$X$2-1+AE$8)),INDIRECT("rP!"&amp;ADDRESS(Prcsses!$B154,$X$2+$P$8-AE$8)&amp;":"&amp;ADDRESS(Prcsses!$B154,$X$2-1+$P$8))))</f>
        <v>0</v>
      </c>
      <c r="AF90" s="5">
        <f ca="1">IF(AF$4="",0,SUMPRODUCT(INDIRECT(ADDRESS($B66,$X$2)&amp;":"&amp;ADDRESS($B66,$X$2-1+AF$8)),INDIRECT(ADDRESS($B$19,$X$2)&amp;":"&amp;ADDRESS($B$19,$X$2-1+AF$8)),INDIRECT("rP!"&amp;ADDRESS(Prcsses!$B154,$X$2+$P$8-AF$8)&amp;":"&amp;ADDRESS(Prcsses!$B154,$X$2-1+$P$8))))</f>
        <v>0</v>
      </c>
      <c r="AG90" s="5">
        <f ca="1">IF(AG$4="",0,SUMPRODUCT(INDIRECT(ADDRESS($B66,$X$2)&amp;":"&amp;ADDRESS($B66,$X$2-1+AG$8)),INDIRECT(ADDRESS($B$19,$X$2)&amp;":"&amp;ADDRESS($B$19,$X$2-1+AG$8)),INDIRECT("rP!"&amp;ADDRESS(Prcsses!$B154,$X$2+$P$8-AG$8)&amp;":"&amp;ADDRESS(Prcsses!$B154,$X$2-1+$P$8))))</f>
        <v>204999.99999999997</v>
      </c>
      <c r="AH90" s="5">
        <f ca="1">IF(AH$4="",0,SUMPRODUCT(INDIRECT(ADDRESS($B66,$X$2)&amp;":"&amp;ADDRESS($B66,$X$2-1+AH$8)),INDIRECT(ADDRESS($B$19,$X$2)&amp;":"&amp;ADDRESS($B$19,$X$2-1+AH$8)),INDIRECT("rP!"&amp;ADDRESS(Prcsses!$B154,$X$2+$P$8-AH$8)&amp;":"&amp;ADDRESS(Prcsses!$B154,$X$2-1+$P$8))))</f>
        <v>0</v>
      </c>
      <c r="AI90" s="5">
        <f ca="1">IF(AI$4="",0,SUMPRODUCT(INDIRECT(ADDRESS($B66,$X$2)&amp;":"&amp;ADDRESS($B66,$X$2-1+AI$8)),INDIRECT(ADDRESS($B$19,$X$2)&amp;":"&amp;ADDRESS($B$19,$X$2-1+AI$8)),INDIRECT("rP!"&amp;ADDRESS(Prcsses!$B154,$X$2+$P$8-AI$8)&amp;":"&amp;ADDRESS(Prcsses!$B154,$X$2-1+$P$8))))</f>
        <v>0</v>
      </c>
      <c r="AJ90" s="5">
        <f ca="1">IF(AJ$4="",0,SUMPRODUCT(INDIRECT(ADDRESS($B66,$X$2)&amp;":"&amp;ADDRESS($B66,$X$2-1+AJ$8)),INDIRECT(ADDRESS($B$19,$X$2)&amp;":"&amp;ADDRESS($B$19,$X$2-1+AJ$8)),INDIRECT("rP!"&amp;ADDRESS(Prcsses!$B154,$X$2+$P$8-AJ$8)&amp;":"&amp;ADDRESS(Prcsses!$B154,$X$2-1+$P$8))))</f>
        <v>0</v>
      </c>
      <c r="AK90" s="5">
        <f ca="1">IF(AK$4="",0,SUMPRODUCT(INDIRECT(ADDRESS($B66,$X$2)&amp;":"&amp;ADDRESS($B66,$X$2-1+AK$8)),INDIRECT(ADDRESS($B$19,$X$2)&amp;":"&amp;ADDRESS($B$19,$X$2-1+AK$8)),INDIRECT("rP!"&amp;ADDRESS(Prcsses!$B154,$X$2+$P$8-AK$8)&amp;":"&amp;ADDRESS(Prcsses!$B154,$X$2-1+$P$8))))</f>
        <v>210124.99999999997</v>
      </c>
      <c r="AL90" s="5">
        <f ca="1">IF(AL$4="",0,SUMPRODUCT(INDIRECT(ADDRESS($B66,$X$2)&amp;":"&amp;ADDRESS($B66,$X$2-1+AL$8)),INDIRECT(ADDRESS($B$19,$X$2)&amp;":"&amp;ADDRESS($B$19,$X$2-1+AL$8)),INDIRECT("rP!"&amp;ADDRESS(Prcsses!$B154,$X$2+$P$8-AL$8)&amp;":"&amp;ADDRESS(Prcsses!$B154,$X$2-1+$P$8))))</f>
        <v>0</v>
      </c>
      <c r="AM90" s="5">
        <f ca="1">IF(AM$4="",0,SUMPRODUCT(INDIRECT(ADDRESS($B66,$X$2)&amp;":"&amp;ADDRESS($B66,$X$2-1+AM$8)),INDIRECT(ADDRESS($B$19,$X$2)&amp;":"&amp;ADDRESS($B$19,$X$2-1+AM$8)),INDIRECT("rP!"&amp;ADDRESS(Prcsses!$B154,$X$2+$P$8-AM$8)&amp;":"&amp;ADDRESS(Prcsses!$B154,$X$2-1+$P$8))))</f>
        <v>0</v>
      </c>
      <c r="AN90" s="5">
        <f ca="1">IF(AN$4="",0,SUMPRODUCT(INDIRECT(ADDRESS($B66,$X$2)&amp;":"&amp;ADDRESS($B66,$X$2-1+AN$8)),INDIRECT(ADDRESS($B$19,$X$2)&amp;":"&amp;ADDRESS($B$19,$X$2-1+AN$8)),INDIRECT("rP!"&amp;ADDRESS(Prcsses!$B154,$X$2+$P$8-AN$8)&amp;":"&amp;ADDRESS(Prcsses!$B154,$X$2-1+$P$8))))</f>
        <v>0</v>
      </c>
      <c r="AO90" s="5">
        <f ca="1">IF(AO$4="",0,SUMPRODUCT(INDIRECT(ADDRESS($B66,$X$2)&amp;":"&amp;ADDRESS($B66,$X$2-1+AO$8)),INDIRECT(ADDRESS($B$19,$X$2)&amp;":"&amp;ADDRESS($B$19,$X$2-1+AO$8)),INDIRECT("rP!"&amp;ADDRESS(Prcsses!$B154,$X$2+$P$8-AO$8)&amp;":"&amp;ADDRESS(Prcsses!$B154,$X$2-1+$P$8))))</f>
        <v>210124.99999999997</v>
      </c>
      <c r="AP90" s="5">
        <f ca="1">IF(AP$4="",0,SUMPRODUCT(INDIRECT(ADDRESS($B66,$X$2)&amp;":"&amp;ADDRESS($B66,$X$2-1+AP$8)),INDIRECT(ADDRESS($B$19,$X$2)&amp;":"&amp;ADDRESS($B$19,$X$2-1+AP$8)),INDIRECT("rP!"&amp;ADDRESS(Prcsses!$B154,$X$2+$P$8-AP$8)&amp;":"&amp;ADDRESS(Prcsses!$B154,$X$2-1+$P$8))))</f>
        <v>0</v>
      </c>
      <c r="AQ90" s="5">
        <f ca="1">IF(AQ$4="",0,SUMPRODUCT(INDIRECT(ADDRESS($B66,$X$2)&amp;":"&amp;ADDRESS($B66,$X$2-1+AQ$8)),INDIRECT(ADDRESS($B$19,$X$2)&amp;":"&amp;ADDRESS($B$19,$X$2-1+AQ$8)),INDIRECT("rP!"&amp;ADDRESS(Prcsses!$B154,$X$2+$P$8-AQ$8)&amp;":"&amp;ADDRESS(Prcsses!$B154,$X$2-1+$P$8))))</f>
        <v>0</v>
      </c>
      <c r="AR90" s="5">
        <f ca="1">IF(AR$4="",0,SUMPRODUCT(INDIRECT(ADDRESS($B66,$X$2)&amp;":"&amp;ADDRESS($B66,$X$2-1+AR$8)),INDIRECT(ADDRESS($B$19,$X$2)&amp;":"&amp;ADDRESS($B$19,$X$2-1+AR$8)),INDIRECT("rP!"&amp;ADDRESS(Prcsses!$B154,$X$2+$P$8-AR$8)&amp;":"&amp;ADDRESS(Prcsses!$B154,$X$2-1+$P$8))))</f>
        <v>0</v>
      </c>
      <c r="AS90" s="5">
        <f ca="1">IF(AS$4="",0,SUMPRODUCT(INDIRECT(ADDRESS($B66,$X$2)&amp;":"&amp;ADDRESS($B66,$X$2-1+AS$8)),INDIRECT(ADDRESS($B$19,$X$2)&amp;":"&amp;ADDRESS($B$19,$X$2-1+AS$8)),INDIRECT("rP!"&amp;ADDRESS(Prcsses!$B154,$X$2+$P$8-AS$8)&amp;":"&amp;ADDRESS(Prcsses!$B154,$X$2-1+$P$8))))</f>
        <v>215378.12499999997</v>
      </c>
      <c r="AT90" s="5">
        <f ca="1">IF(AT$4="",0,SUMPRODUCT(INDIRECT(ADDRESS($B66,$X$2)&amp;":"&amp;ADDRESS($B66,$X$2-1+AT$8)),INDIRECT(ADDRESS($B$19,$X$2)&amp;":"&amp;ADDRESS($B$19,$X$2-1+AT$8)),INDIRECT("rP!"&amp;ADDRESS(Prcsses!$B154,$X$2+$P$8-AT$8)&amp;":"&amp;ADDRESS(Prcsses!$B154,$X$2-1+$P$8))))</f>
        <v>0</v>
      </c>
      <c r="AU90" s="5">
        <f ca="1">IF(AU$4="",0,SUMPRODUCT(INDIRECT(ADDRESS($B66,$X$2)&amp;":"&amp;ADDRESS($B66,$X$2-1+AU$8)),INDIRECT(ADDRESS($B$19,$X$2)&amp;":"&amp;ADDRESS($B$19,$X$2-1+AU$8)),INDIRECT("rP!"&amp;ADDRESS(Prcsses!$B154,$X$2+$P$8-AU$8)&amp;":"&amp;ADDRESS(Prcsses!$B154,$X$2-1+$P$8))))</f>
        <v>0</v>
      </c>
      <c r="AV90" s="5">
        <f ca="1">IF(AV$4="",0,SUMPRODUCT(INDIRECT(ADDRESS($B66,$X$2)&amp;":"&amp;ADDRESS($B66,$X$2-1+AV$8)),INDIRECT(ADDRESS($B$19,$X$2)&amp;":"&amp;ADDRESS($B$19,$X$2-1+AV$8)),INDIRECT("rP!"&amp;ADDRESS(Prcsses!$B154,$X$2+$P$8-AV$8)&amp;":"&amp;ADDRESS(Prcsses!$B154,$X$2-1+$P$8))))</f>
        <v>0</v>
      </c>
      <c r="AW90" s="5">
        <f ca="1">IF(AW$4="",0,SUMPRODUCT(INDIRECT(ADDRESS($B66,$X$2)&amp;":"&amp;ADDRESS($B66,$X$2-1+AW$8)),INDIRECT(ADDRESS($B$19,$X$2)&amp;":"&amp;ADDRESS($B$19,$X$2-1+AW$8)),INDIRECT("rP!"&amp;ADDRESS(Prcsses!$B154,$X$2+$P$8-AW$8)&amp;":"&amp;ADDRESS(Prcsses!$B154,$X$2-1+$P$8))))</f>
        <v>220762.57812499994</v>
      </c>
      <c r="AX90" s="5">
        <f ca="1">IF(AX$4="",0,SUMPRODUCT(INDIRECT(ADDRESS($B66,$X$2)&amp;":"&amp;ADDRESS($B66,$X$2-1+AX$8)),INDIRECT(ADDRESS($B$19,$X$2)&amp;":"&amp;ADDRESS($B$19,$X$2-1+AX$8)),INDIRECT("rP!"&amp;ADDRESS(Prcsses!$B154,$X$2+$P$8-AX$8)&amp;":"&amp;ADDRESS(Prcsses!$B154,$X$2-1+$P$8))))</f>
        <v>0</v>
      </c>
      <c r="AY90" s="5">
        <f ca="1">IF(AY$4="",0,SUMPRODUCT(INDIRECT(ADDRESS($B66,$X$2)&amp;":"&amp;ADDRESS($B66,$X$2-1+AY$8)),INDIRECT(ADDRESS($B$19,$X$2)&amp;":"&amp;ADDRESS($B$19,$X$2-1+AY$8)),INDIRECT("rP!"&amp;ADDRESS(Prcsses!$B154,$X$2+$P$8-AY$8)&amp;":"&amp;ADDRESS(Prcsses!$B154,$X$2-1+$P$8))))</f>
        <v>0</v>
      </c>
      <c r="AZ90" s="5">
        <f ca="1">IF(AZ$4="",0,SUMPRODUCT(INDIRECT(ADDRESS($B66,$X$2)&amp;":"&amp;ADDRESS($B66,$X$2-1+AZ$8)),INDIRECT(ADDRESS($B$19,$X$2)&amp;":"&amp;ADDRESS($B$19,$X$2-1+AZ$8)),INDIRECT("rP!"&amp;ADDRESS(Prcsses!$B154,$X$2+$P$8-AZ$8)&amp;":"&amp;ADDRESS(Prcsses!$B154,$X$2-1+$P$8))))</f>
        <v>0</v>
      </c>
      <c r="BA90" s="5">
        <f ca="1">IF(BA$4="",0,SUMPRODUCT(INDIRECT(ADDRESS($B66,$X$2)&amp;":"&amp;ADDRESS($B66,$X$2-1+BA$8)),INDIRECT(ADDRESS($B$19,$X$2)&amp;":"&amp;ADDRESS($B$19,$X$2-1+BA$8)),INDIRECT("rP!"&amp;ADDRESS(Prcsses!$B154,$X$2+$P$8-BA$8)&amp;":"&amp;ADDRESS(Prcsses!$B154,$X$2-1+$P$8))))</f>
        <v>220762.57812499994</v>
      </c>
      <c r="BB90" s="5">
        <f ca="1">IF(BB$4="",0,SUMPRODUCT(INDIRECT(ADDRESS($B66,$X$2)&amp;":"&amp;ADDRESS($B66,$X$2-1+BB$8)),INDIRECT(ADDRESS($B$19,$X$2)&amp;":"&amp;ADDRESS($B$19,$X$2-1+BB$8)),INDIRECT("rP!"&amp;ADDRESS(Prcsses!$B154,$X$2+$P$8-BB$8)&amp;":"&amp;ADDRESS(Prcsses!$B154,$X$2-1+$P$8))))</f>
        <v>0</v>
      </c>
      <c r="BC90" s="5">
        <f ca="1">IF(BC$4="",0,SUMPRODUCT(INDIRECT(ADDRESS($B66,$X$2)&amp;":"&amp;ADDRESS($B66,$X$2-1+BC$8)),INDIRECT(ADDRESS($B$19,$X$2)&amp;":"&amp;ADDRESS($B$19,$X$2-1+BC$8)),INDIRECT("rP!"&amp;ADDRESS(Prcsses!$B154,$X$2+$P$8-BC$8)&amp;":"&amp;ADDRESS(Prcsses!$B154,$X$2-1+$P$8))))</f>
        <v>0</v>
      </c>
      <c r="BD90" s="5">
        <f ca="1">IF(BD$4="",0,SUMPRODUCT(INDIRECT(ADDRESS($B66,$X$2)&amp;":"&amp;ADDRESS($B66,$X$2-1+BD$8)),INDIRECT(ADDRESS($B$19,$X$2)&amp;":"&amp;ADDRESS($B$19,$X$2-1+BD$8)),INDIRECT("rP!"&amp;ADDRESS(Prcsses!$B154,$X$2+$P$8-BD$8)&amp;":"&amp;ADDRESS(Prcsses!$B154,$X$2-1+$P$8))))</f>
        <v>0</v>
      </c>
      <c r="BE90" s="5">
        <f ca="1">IF(BE$4="",0,SUMPRODUCT(INDIRECT(ADDRESS($B66,$X$2)&amp;":"&amp;ADDRESS($B66,$X$2-1+BE$8)),INDIRECT(ADDRESS($B$19,$X$2)&amp;":"&amp;ADDRESS($B$19,$X$2-1+BE$8)),INDIRECT("rP!"&amp;ADDRESS(Prcsses!$B154,$X$2+$P$8-BE$8)&amp;":"&amp;ADDRESS(Prcsses!$B154,$X$2-1+$P$8))))</f>
        <v>226281.64257812494</v>
      </c>
      <c r="BF90" s="5">
        <f ca="1">IF(BF$4="",0,SUMPRODUCT(INDIRECT(ADDRESS($B66,$X$2)&amp;":"&amp;ADDRESS($B66,$X$2-1+BF$8)),INDIRECT(ADDRESS($B$19,$X$2)&amp;":"&amp;ADDRESS($B$19,$X$2-1+BF$8)),INDIRECT("rP!"&amp;ADDRESS(Prcsses!$B154,$X$2+$P$8-BF$8)&amp;":"&amp;ADDRESS(Prcsses!$B154,$X$2-1+$P$8))))</f>
        <v>0</v>
      </c>
      <c r="BG90" s="5">
        <f ca="1">IF(BG$4="",0,SUMPRODUCT(INDIRECT(ADDRESS($B66,$X$2)&amp;":"&amp;ADDRESS($B66,$X$2-1+BG$8)),INDIRECT(ADDRESS($B$19,$X$2)&amp;":"&amp;ADDRESS($B$19,$X$2-1+BG$8)),INDIRECT("rP!"&amp;ADDRESS(Prcsses!$B154,$X$2+$P$8-BG$8)&amp;":"&amp;ADDRESS(Prcsses!$B154,$X$2-1+$P$8))))</f>
        <v>0</v>
      </c>
      <c r="BH90" s="5">
        <f ca="1">IF(BH$4="",0,SUMPRODUCT(INDIRECT(ADDRESS($B66,$X$2)&amp;":"&amp;ADDRESS($B66,$X$2-1+BH$8)),INDIRECT(ADDRESS($B$19,$X$2)&amp;":"&amp;ADDRESS($B$19,$X$2-1+BH$8)),INDIRECT("rP!"&amp;ADDRESS(Prcsses!$B154,$X$2+$P$8-BH$8)&amp;":"&amp;ADDRESS(Prcsses!$B154,$X$2-1+$P$8))))</f>
        <v>0</v>
      </c>
      <c r="BI90" s="5">
        <f ca="1">IF(BI$4="",0,SUMPRODUCT(INDIRECT(ADDRESS($B66,$X$2)&amp;":"&amp;ADDRESS($B66,$X$2-1+BI$8)),INDIRECT(ADDRESS($B$19,$X$2)&amp;":"&amp;ADDRESS($B$19,$X$2-1+BI$8)),INDIRECT("rP!"&amp;ADDRESS(Prcsses!$B154,$X$2+$P$8-BI$8)&amp;":"&amp;ADDRESS(Prcsses!$B154,$X$2-1+$P$8))))</f>
        <v>231938.68364257805</v>
      </c>
      <c r="BJ90" s="5">
        <f ca="1">IF(BJ$4="",0,SUMPRODUCT(INDIRECT(ADDRESS($B66,$X$2)&amp;":"&amp;ADDRESS($B66,$X$2-1+BJ$8)),INDIRECT(ADDRESS($B$19,$X$2)&amp;":"&amp;ADDRESS($B$19,$X$2-1+BJ$8)),INDIRECT("rP!"&amp;ADDRESS(Prcsses!$B154,$X$2+$P$8-BJ$8)&amp;":"&amp;ADDRESS(Prcsses!$B154,$X$2-1+$P$8))))</f>
        <v>0</v>
      </c>
      <c r="BK90" s="5">
        <f ca="1">IF(BK$4="",0,SUMPRODUCT(INDIRECT(ADDRESS($B66,$X$2)&amp;":"&amp;ADDRESS($B66,$X$2-1+BK$8)),INDIRECT(ADDRESS($B$19,$X$2)&amp;":"&amp;ADDRESS($B$19,$X$2-1+BK$8)),INDIRECT("rP!"&amp;ADDRESS(Prcsses!$B154,$X$2+$P$8-BK$8)&amp;":"&amp;ADDRESS(Prcsses!$B154,$X$2-1+$P$8))))</f>
        <v>0</v>
      </c>
      <c r="BL90" s="5">
        <f ca="1">IF(BL$4="",0,SUMPRODUCT(INDIRECT(ADDRESS($B66,$X$2)&amp;":"&amp;ADDRESS($B66,$X$2-1+BL$8)),INDIRECT(ADDRESS($B$19,$X$2)&amp;":"&amp;ADDRESS($B$19,$X$2-1+BL$8)),INDIRECT("rP!"&amp;ADDRESS(Prcsses!$B154,$X$2+$P$8-BL$8)&amp;":"&amp;ADDRESS(Prcsses!$B154,$X$2-1+$P$8))))</f>
        <v>0</v>
      </c>
      <c r="BM90" s="5">
        <f ca="1">IF(BM$4="",0,SUMPRODUCT(INDIRECT(ADDRESS($B66,$X$2)&amp;":"&amp;ADDRESS($B66,$X$2-1+BM$8)),INDIRECT(ADDRESS($B$19,$X$2)&amp;":"&amp;ADDRESS($B$19,$X$2-1+BM$8)),INDIRECT("rP!"&amp;ADDRESS(Prcsses!$B154,$X$2+$P$8-BM$8)&amp;":"&amp;ADDRESS(Prcsses!$B154,$X$2-1+$P$8))))</f>
        <v>231938.68364257805</v>
      </c>
      <c r="BN90" s="5">
        <f ca="1">IF(BN$4="",0,SUMPRODUCT(INDIRECT(ADDRESS($B66,$X$2)&amp;":"&amp;ADDRESS($B66,$X$2-1+BN$8)),INDIRECT(ADDRESS($B$19,$X$2)&amp;":"&amp;ADDRESS($B$19,$X$2-1+BN$8)),INDIRECT("rP!"&amp;ADDRESS(Prcsses!$B154,$X$2+$P$8-BN$8)&amp;":"&amp;ADDRESS(Prcsses!$B154,$X$2-1+$P$8))))</f>
        <v>0</v>
      </c>
      <c r="BO90" s="5">
        <f ca="1">IF(BO$4="",0,SUMPRODUCT(INDIRECT(ADDRESS($B66,$X$2)&amp;":"&amp;ADDRESS($B66,$X$2-1+BO$8)),INDIRECT(ADDRESS($B$19,$X$2)&amp;":"&amp;ADDRESS($B$19,$X$2-1+BO$8)),INDIRECT("rP!"&amp;ADDRESS(Prcsses!$B154,$X$2+$P$8-BO$8)&amp;":"&amp;ADDRESS(Prcsses!$B154,$X$2-1+$P$8))))</f>
        <v>0</v>
      </c>
      <c r="BP90" s="5">
        <f ca="1">IF(BP$4="",0,SUMPRODUCT(INDIRECT(ADDRESS($B66,$X$2)&amp;":"&amp;ADDRESS($B66,$X$2-1+BP$8)),INDIRECT(ADDRESS($B$19,$X$2)&amp;":"&amp;ADDRESS($B$19,$X$2-1+BP$8)),INDIRECT("rP!"&amp;ADDRESS(Prcsses!$B154,$X$2+$P$8-BP$8)&amp;":"&amp;ADDRESS(Prcsses!$B154,$X$2-1+$P$8))))</f>
        <v>0</v>
      </c>
      <c r="BQ90" s="5">
        <f ca="1">IF(BQ$4="",0,SUMPRODUCT(INDIRECT(ADDRESS($B66,$X$2)&amp;":"&amp;ADDRESS($B66,$X$2-1+BQ$8)),INDIRECT(ADDRESS($B$19,$X$2)&amp;":"&amp;ADDRESS($B$19,$X$2-1+BQ$8)),INDIRECT("rP!"&amp;ADDRESS(Prcsses!$B154,$X$2+$P$8-BQ$8)&amp;":"&amp;ADDRESS(Prcsses!$B154,$X$2-1+$P$8))))</f>
        <v>237737.15073364251</v>
      </c>
      <c r="BR90" s="5">
        <f ca="1">IF(BR$4="",0,SUMPRODUCT(INDIRECT(ADDRESS($B66,$X$2)&amp;":"&amp;ADDRESS($B66,$X$2-1+BR$8)),INDIRECT(ADDRESS($B$19,$X$2)&amp;":"&amp;ADDRESS($B$19,$X$2-1+BR$8)),INDIRECT("rP!"&amp;ADDRESS(Prcsses!$B154,$X$2+$P$8-BR$8)&amp;":"&amp;ADDRESS(Prcsses!$B154,$X$2-1+$P$8))))</f>
        <v>0</v>
      </c>
      <c r="BS90" s="5">
        <f ca="1">IF(BS$4="",0,SUMPRODUCT(INDIRECT(ADDRESS($B66,$X$2)&amp;":"&amp;ADDRESS($B66,$X$2-1+BS$8)),INDIRECT(ADDRESS($B$19,$X$2)&amp;":"&amp;ADDRESS($B$19,$X$2-1+BS$8)),INDIRECT("rP!"&amp;ADDRESS(Prcsses!$B154,$X$2+$P$8-BS$8)&amp;":"&amp;ADDRESS(Prcsses!$B154,$X$2-1+$P$8))))</f>
        <v>0</v>
      </c>
      <c r="BT90" s="5">
        <f ca="1">IF(BT$4="",0,SUMPRODUCT(INDIRECT(ADDRESS($B66,$X$2)&amp;":"&amp;ADDRESS($B66,$X$2-1+BT$8)),INDIRECT(ADDRESS($B$19,$X$2)&amp;":"&amp;ADDRESS($B$19,$X$2-1+BT$8)),INDIRECT("rP!"&amp;ADDRESS(Prcsses!$B154,$X$2+$P$8-BT$8)&amp;":"&amp;ADDRESS(Prcsses!$B154,$X$2-1+$P$8))))</f>
        <v>0</v>
      </c>
      <c r="BU90" s="5">
        <f ca="1">IF(BU$4="",0,SUMPRODUCT(INDIRECT(ADDRESS($B66,$X$2)&amp;":"&amp;ADDRESS($B66,$X$2-1+BU$8)),INDIRECT(ADDRESS($B$19,$X$2)&amp;":"&amp;ADDRESS($B$19,$X$2-1+BU$8)),INDIRECT("rP!"&amp;ADDRESS(Prcsses!$B154,$X$2+$P$8-BU$8)&amp;":"&amp;ADDRESS(Prcsses!$B154,$X$2-1+$P$8))))</f>
        <v>243680.57950198354</v>
      </c>
      <c r="BV90" s="5">
        <f ca="1">IF(BV$4="",0,SUMPRODUCT(INDIRECT(ADDRESS($B66,$X$2)&amp;":"&amp;ADDRESS($B66,$X$2-1+BV$8)),INDIRECT(ADDRESS($B$19,$X$2)&amp;":"&amp;ADDRESS($B$19,$X$2-1+BV$8)),INDIRECT("rP!"&amp;ADDRESS(Prcsses!$B154,$X$2+$P$8-BV$8)&amp;":"&amp;ADDRESS(Prcsses!$B154,$X$2-1+$P$8))))</f>
        <v>0</v>
      </c>
      <c r="BW90" s="5">
        <f ca="1">IF(BW$4="",0,SUMPRODUCT(INDIRECT(ADDRESS($B66,$X$2)&amp;":"&amp;ADDRESS($B66,$X$2-1+BW$8)),INDIRECT(ADDRESS($B$19,$X$2)&amp;":"&amp;ADDRESS($B$19,$X$2-1+BW$8)),INDIRECT("rP!"&amp;ADDRESS(Prcsses!$B154,$X$2+$P$8-BW$8)&amp;":"&amp;ADDRESS(Prcsses!$B154,$X$2-1+$P$8))))</f>
        <v>0</v>
      </c>
      <c r="BX90" s="5">
        <f ca="1">IF(BX$4="",0,SUMPRODUCT(INDIRECT(ADDRESS($B66,$X$2)&amp;":"&amp;ADDRESS($B66,$X$2-1+BX$8)),INDIRECT(ADDRESS($B$19,$X$2)&amp;":"&amp;ADDRESS($B$19,$X$2-1+BX$8)),INDIRECT("rP!"&amp;ADDRESS(Prcsses!$B154,$X$2+$P$8-BX$8)&amp;":"&amp;ADDRESS(Prcsses!$B154,$X$2-1+$P$8))))</f>
        <v>0</v>
      </c>
      <c r="BY90" s="5">
        <f ca="1">IF(BY$4="",0,SUMPRODUCT(INDIRECT(ADDRESS($B66,$X$2)&amp;":"&amp;ADDRESS($B66,$X$2-1+BY$8)),INDIRECT(ADDRESS($B$19,$X$2)&amp;":"&amp;ADDRESS($B$19,$X$2-1+BY$8)),INDIRECT("rP!"&amp;ADDRESS(Prcsses!$B154,$X$2+$P$8-BY$8)&amp;":"&amp;ADDRESS(Prcsses!$B154,$X$2-1+$P$8))))</f>
        <v>243680.57950198354</v>
      </c>
      <c r="BZ90" s="5">
        <f ca="1">IF(BZ$4="",0,SUMPRODUCT(INDIRECT(ADDRESS($B66,$X$2)&amp;":"&amp;ADDRESS($B66,$X$2-1+BZ$8)),INDIRECT(ADDRESS($B$19,$X$2)&amp;":"&amp;ADDRESS($B$19,$X$2-1+BZ$8)),INDIRECT("rP!"&amp;ADDRESS(Prcsses!$B154,$X$2+$P$8-BZ$8)&amp;":"&amp;ADDRESS(Prcsses!$B154,$X$2-1+$P$8))))</f>
        <v>0</v>
      </c>
      <c r="CA90" s="5">
        <f ca="1">IF(CA$4="",0,SUMPRODUCT(INDIRECT(ADDRESS($B66,$X$2)&amp;":"&amp;ADDRESS($B66,$X$2-1+CA$8)),INDIRECT(ADDRESS($B$19,$X$2)&amp;":"&amp;ADDRESS($B$19,$X$2-1+CA$8)),INDIRECT("rP!"&amp;ADDRESS(Prcsses!$B154,$X$2+$P$8-CA$8)&amp;":"&amp;ADDRESS(Prcsses!$B154,$X$2-1+$P$8))))</f>
        <v>0</v>
      </c>
      <c r="CB90" s="5">
        <f ca="1">IF(CB$4="",0,SUMPRODUCT(INDIRECT(ADDRESS($B66,$X$2)&amp;":"&amp;ADDRESS($B66,$X$2-1+CB$8)),INDIRECT(ADDRESS($B$19,$X$2)&amp;":"&amp;ADDRESS($B$19,$X$2-1+CB$8)),INDIRECT("rP!"&amp;ADDRESS(Prcsses!$B154,$X$2+$P$8-CB$8)&amp;":"&amp;ADDRESS(Prcsses!$B154,$X$2-1+$P$8))))</f>
        <v>0</v>
      </c>
      <c r="CC90" s="5">
        <f ca="1">IF(CC$4="",0,SUMPRODUCT(INDIRECT(ADDRESS($B66,$X$2)&amp;":"&amp;ADDRESS($B66,$X$2-1+CC$8)),INDIRECT(ADDRESS($B$19,$X$2)&amp;":"&amp;ADDRESS($B$19,$X$2-1+CC$8)),INDIRECT("rP!"&amp;ADDRESS(Prcsses!$B154,$X$2+$P$8-CC$8)&amp;":"&amp;ADDRESS(Prcsses!$B154,$X$2-1+$P$8))))</f>
        <v>249772.59398953308</v>
      </c>
      <c r="CD90" s="5">
        <f ca="1">IF(CD$4="",0,SUMPRODUCT(INDIRECT(ADDRESS($B66,$X$2)&amp;":"&amp;ADDRESS($B66,$X$2-1+CD$8)),INDIRECT(ADDRESS($B$19,$X$2)&amp;":"&amp;ADDRESS($B$19,$X$2-1+CD$8)),INDIRECT("rP!"&amp;ADDRESS(Prcsses!$B154,$X$2+$P$8-CD$8)&amp;":"&amp;ADDRESS(Prcsses!$B154,$X$2-1+$P$8))))</f>
        <v>0</v>
      </c>
      <c r="CE90" s="5">
        <f ca="1">IF(CE$4="",0,SUMPRODUCT(INDIRECT(ADDRESS($B66,$X$2)&amp;":"&amp;ADDRESS($B66,$X$2-1+CE$8)),INDIRECT(ADDRESS($B$19,$X$2)&amp;":"&amp;ADDRESS($B$19,$X$2-1+CE$8)),INDIRECT("rP!"&amp;ADDRESS(Prcsses!$B154,$X$2+$P$8-CE$8)&amp;":"&amp;ADDRESS(Prcsses!$B154,$X$2-1+$P$8))))</f>
        <v>0</v>
      </c>
      <c r="CF90" s="5">
        <f ca="1">IF(CF$4="",0,SUMPRODUCT(INDIRECT(ADDRESS($B66,$X$2)&amp;":"&amp;ADDRESS($B66,$X$2-1+CF$8)),INDIRECT(ADDRESS($B$19,$X$2)&amp;":"&amp;ADDRESS($B$19,$X$2-1+CF$8)),INDIRECT("rP!"&amp;ADDRESS(Prcsses!$B154,$X$2+$P$8-CF$8)&amp;":"&amp;ADDRESS(Prcsses!$B154,$X$2-1+$P$8))))</f>
        <v>0</v>
      </c>
    </row>
    <row r="91" spans="2:84" x14ac:dyDescent="0.3">
      <c r="B91" s="13">
        <f>ROW()</f>
        <v>91</v>
      </c>
      <c r="H91" s="1" t="str">
        <f t="shared" si="120"/>
        <v>Оплата капитальных затрат</v>
      </c>
      <c r="I91" s="1" t="str">
        <f>$I$86</f>
        <v>Капзатраты на торговые мощности</v>
      </c>
      <c r="J91" s="1" t="str">
        <f>Prcsses!I147</f>
        <v>Стартовый маркетинг и оформление</v>
      </c>
      <c r="M91" s="53" t="s">
        <v>18</v>
      </c>
      <c r="U91" s="5">
        <f t="shared" ca="1" si="121"/>
        <v>4720774.7922606356</v>
      </c>
      <c r="X91" s="5">
        <f ca="1">IF(X$4="",0,SUMPRODUCT(INDIRECT(ADDRESS($B67,$X$2)&amp;":"&amp;ADDRESS($B67,$X$2-1+X$8)),INDIRECT(ADDRESS($B$19,$X$2)&amp;":"&amp;ADDRESS($B$19,$X$2-1+X$8)),INDIRECT("rP!"&amp;ADDRESS(Prcsses!$B155,$X$2+$P$8-X$8)&amp;":"&amp;ADDRESS(Prcsses!$B155,$X$2-1+$P$8))))</f>
        <v>0</v>
      </c>
      <c r="Y91" s="5">
        <f ca="1">IF(Y$4="",0,SUMPRODUCT(INDIRECT(ADDRESS($B67,$X$2)&amp;":"&amp;ADDRESS($B67,$X$2-1+Y$8)),INDIRECT(ADDRESS($B$19,$X$2)&amp;":"&amp;ADDRESS($B$19,$X$2-1+Y$8)),INDIRECT("rP!"&amp;ADDRESS(Prcsses!$B155,$X$2+$P$8-Y$8)&amp;":"&amp;ADDRESS(Prcsses!$B155,$X$2-1+$P$8))))</f>
        <v>100000</v>
      </c>
      <c r="Z91" s="5">
        <f ca="1">IF(Z$4="",0,SUMPRODUCT(INDIRECT(ADDRESS($B67,$X$2)&amp;":"&amp;ADDRESS($B67,$X$2-1+Z$8)),INDIRECT(ADDRESS($B$19,$X$2)&amp;":"&amp;ADDRESS($B$19,$X$2-1+Z$8)),INDIRECT("rP!"&amp;ADDRESS(Prcsses!$B155,$X$2+$P$8-Z$8)&amp;":"&amp;ADDRESS(Prcsses!$B155,$X$2-1+$P$8))))</f>
        <v>200000</v>
      </c>
      <c r="AA91" s="5">
        <f ca="1">IF(AA$4="",0,SUMPRODUCT(INDIRECT(ADDRESS($B67,$X$2)&amp;":"&amp;ADDRESS($B67,$X$2-1+AA$8)),INDIRECT(ADDRESS($B$19,$X$2)&amp;":"&amp;ADDRESS($B$19,$X$2-1+AA$8)),INDIRECT("rP!"&amp;ADDRESS(Prcsses!$B155,$X$2+$P$8-AA$8)&amp;":"&amp;ADDRESS(Prcsses!$B155,$X$2-1+$P$8))))</f>
        <v>0</v>
      </c>
      <c r="AB91" s="5">
        <f ca="1">IF(AB$4="",0,SUMPRODUCT(INDIRECT(ADDRESS($B67,$X$2)&amp;":"&amp;ADDRESS($B67,$X$2-1+AB$8)),INDIRECT(ADDRESS($B$19,$X$2)&amp;":"&amp;ADDRESS($B$19,$X$2-1+AB$8)),INDIRECT("rP!"&amp;ADDRESS(Prcsses!$B155,$X$2+$P$8-AB$8)&amp;":"&amp;ADDRESS(Prcsses!$B155,$X$2-1+$P$8))))</f>
        <v>0</v>
      </c>
      <c r="AC91" s="5">
        <f ca="1">IF(AC$4="",0,SUMPRODUCT(INDIRECT(ADDRESS($B67,$X$2)&amp;":"&amp;ADDRESS($B67,$X$2-1+AC$8)),INDIRECT(ADDRESS($B$19,$X$2)&amp;":"&amp;ADDRESS($B$19,$X$2-1+AC$8)),INDIRECT("rP!"&amp;ADDRESS(Prcsses!$B155,$X$2+$P$8-AC$8)&amp;":"&amp;ADDRESS(Prcsses!$B155,$X$2-1+$P$8))))</f>
        <v>0</v>
      </c>
      <c r="AD91" s="5">
        <f ca="1">IF(AD$4="",0,SUMPRODUCT(INDIRECT(ADDRESS($B67,$X$2)&amp;":"&amp;ADDRESS($B67,$X$2-1+AD$8)),INDIRECT(ADDRESS($B$19,$X$2)&amp;":"&amp;ADDRESS($B$19,$X$2-1+AD$8)),INDIRECT("rP!"&amp;ADDRESS(Prcsses!$B155,$X$2+$P$8-AD$8)&amp;":"&amp;ADDRESS(Prcsses!$B155,$X$2-1+$P$8))))</f>
        <v>0</v>
      </c>
      <c r="AE91" s="5">
        <f ca="1">IF(AE$4="",0,SUMPRODUCT(INDIRECT(ADDRESS($B67,$X$2)&amp;":"&amp;ADDRESS($B67,$X$2-1+AE$8)),INDIRECT(ADDRESS($B$19,$X$2)&amp;":"&amp;ADDRESS($B$19,$X$2-1+AE$8)),INDIRECT("rP!"&amp;ADDRESS(Prcsses!$B155,$X$2+$P$8-AE$8)&amp;":"&amp;ADDRESS(Prcsses!$B155,$X$2-1+$P$8))))</f>
        <v>0</v>
      </c>
      <c r="AF91" s="5">
        <f ca="1">IF(AF$4="",0,SUMPRODUCT(INDIRECT(ADDRESS($B67,$X$2)&amp;":"&amp;ADDRESS($B67,$X$2-1+AF$8)),INDIRECT(ADDRESS($B$19,$X$2)&amp;":"&amp;ADDRESS($B$19,$X$2-1+AF$8)),INDIRECT("rP!"&amp;ADDRESS(Prcsses!$B155,$X$2+$P$8-AF$8)&amp;":"&amp;ADDRESS(Prcsses!$B155,$X$2-1+$P$8))))</f>
        <v>0</v>
      </c>
      <c r="AG91" s="5">
        <f ca="1">IF(AG$4="",0,SUMPRODUCT(INDIRECT(ADDRESS($B67,$X$2)&amp;":"&amp;ADDRESS($B67,$X$2-1+AG$8)),INDIRECT(ADDRESS($B$19,$X$2)&amp;":"&amp;ADDRESS($B$19,$X$2-1+AG$8)),INDIRECT("rP!"&amp;ADDRESS(Prcsses!$B155,$X$2+$P$8-AG$8)&amp;":"&amp;ADDRESS(Prcsses!$B155,$X$2-1+$P$8))))</f>
        <v>102499.99999999999</v>
      </c>
      <c r="AH91" s="5">
        <f ca="1">IF(AH$4="",0,SUMPRODUCT(INDIRECT(ADDRESS($B67,$X$2)&amp;":"&amp;ADDRESS($B67,$X$2-1+AH$8)),INDIRECT(ADDRESS($B$19,$X$2)&amp;":"&amp;ADDRESS($B$19,$X$2-1+AH$8)),INDIRECT("rP!"&amp;ADDRESS(Prcsses!$B155,$X$2+$P$8-AH$8)&amp;":"&amp;ADDRESS(Prcsses!$B155,$X$2-1+$P$8))))</f>
        <v>204999.99999999997</v>
      </c>
      <c r="AI91" s="5">
        <f ca="1">IF(AI$4="",0,SUMPRODUCT(INDIRECT(ADDRESS($B67,$X$2)&amp;":"&amp;ADDRESS($B67,$X$2-1+AI$8)),INDIRECT(ADDRESS($B$19,$X$2)&amp;":"&amp;ADDRESS($B$19,$X$2-1+AI$8)),INDIRECT("rP!"&amp;ADDRESS(Prcsses!$B155,$X$2+$P$8-AI$8)&amp;":"&amp;ADDRESS(Prcsses!$B155,$X$2-1+$P$8))))</f>
        <v>0</v>
      </c>
      <c r="AJ91" s="5">
        <f ca="1">IF(AJ$4="",0,SUMPRODUCT(INDIRECT(ADDRESS($B67,$X$2)&amp;":"&amp;ADDRESS($B67,$X$2-1+AJ$8)),INDIRECT(ADDRESS($B$19,$X$2)&amp;":"&amp;ADDRESS($B$19,$X$2-1+AJ$8)),INDIRECT("rP!"&amp;ADDRESS(Prcsses!$B155,$X$2+$P$8-AJ$8)&amp;":"&amp;ADDRESS(Prcsses!$B155,$X$2-1+$P$8))))</f>
        <v>0</v>
      </c>
      <c r="AK91" s="5">
        <f ca="1">IF(AK$4="",0,SUMPRODUCT(INDIRECT(ADDRESS($B67,$X$2)&amp;":"&amp;ADDRESS($B67,$X$2-1+AK$8)),INDIRECT(ADDRESS($B$19,$X$2)&amp;":"&amp;ADDRESS($B$19,$X$2-1+AK$8)),INDIRECT("rP!"&amp;ADDRESS(Prcsses!$B155,$X$2+$P$8-AK$8)&amp;":"&amp;ADDRESS(Prcsses!$B155,$X$2-1+$P$8))))</f>
        <v>105062.49999999999</v>
      </c>
      <c r="AL91" s="5">
        <f ca="1">IF(AL$4="",0,SUMPRODUCT(INDIRECT(ADDRESS($B67,$X$2)&amp;":"&amp;ADDRESS($B67,$X$2-1+AL$8)),INDIRECT(ADDRESS($B$19,$X$2)&amp;":"&amp;ADDRESS($B$19,$X$2-1+AL$8)),INDIRECT("rP!"&amp;ADDRESS(Prcsses!$B155,$X$2+$P$8-AL$8)&amp;":"&amp;ADDRESS(Prcsses!$B155,$X$2-1+$P$8))))</f>
        <v>210124.99999999997</v>
      </c>
      <c r="AM91" s="5">
        <f ca="1">IF(AM$4="",0,SUMPRODUCT(INDIRECT(ADDRESS($B67,$X$2)&amp;":"&amp;ADDRESS($B67,$X$2-1+AM$8)),INDIRECT(ADDRESS($B$19,$X$2)&amp;":"&amp;ADDRESS($B$19,$X$2-1+AM$8)),INDIRECT("rP!"&amp;ADDRESS(Prcsses!$B155,$X$2+$P$8-AM$8)&amp;":"&amp;ADDRESS(Prcsses!$B155,$X$2-1+$P$8))))</f>
        <v>0</v>
      </c>
      <c r="AN91" s="5">
        <f ca="1">IF(AN$4="",0,SUMPRODUCT(INDIRECT(ADDRESS($B67,$X$2)&amp;":"&amp;ADDRESS($B67,$X$2-1+AN$8)),INDIRECT(ADDRESS($B$19,$X$2)&amp;":"&amp;ADDRESS($B$19,$X$2-1+AN$8)),INDIRECT("rP!"&amp;ADDRESS(Prcsses!$B155,$X$2+$P$8-AN$8)&amp;":"&amp;ADDRESS(Prcsses!$B155,$X$2-1+$P$8))))</f>
        <v>0</v>
      </c>
      <c r="AO91" s="5">
        <f ca="1">IF(AO$4="",0,SUMPRODUCT(INDIRECT(ADDRESS($B67,$X$2)&amp;":"&amp;ADDRESS($B67,$X$2-1+AO$8)),INDIRECT(ADDRESS($B$19,$X$2)&amp;":"&amp;ADDRESS($B$19,$X$2-1+AO$8)),INDIRECT("rP!"&amp;ADDRESS(Prcsses!$B155,$X$2+$P$8-AO$8)&amp;":"&amp;ADDRESS(Prcsses!$B155,$X$2-1+$P$8))))</f>
        <v>105062.49999999999</v>
      </c>
      <c r="AP91" s="5">
        <f ca="1">IF(AP$4="",0,SUMPRODUCT(INDIRECT(ADDRESS($B67,$X$2)&amp;":"&amp;ADDRESS($B67,$X$2-1+AP$8)),INDIRECT(ADDRESS($B$19,$X$2)&amp;":"&amp;ADDRESS($B$19,$X$2-1+AP$8)),INDIRECT("rP!"&amp;ADDRESS(Prcsses!$B155,$X$2+$P$8-AP$8)&amp;":"&amp;ADDRESS(Prcsses!$B155,$X$2-1+$P$8))))</f>
        <v>210124.99999999997</v>
      </c>
      <c r="AQ91" s="5">
        <f ca="1">IF(AQ$4="",0,SUMPRODUCT(INDIRECT(ADDRESS($B67,$X$2)&amp;":"&amp;ADDRESS($B67,$X$2-1+AQ$8)),INDIRECT(ADDRESS($B$19,$X$2)&amp;":"&amp;ADDRESS($B$19,$X$2-1+AQ$8)),INDIRECT("rP!"&amp;ADDRESS(Prcsses!$B155,$X$2+$P$8-AQ$8)&amp;":"&amp;ADDRESS(Prcsses!$B155,$X$2-1+$P$8))))</f>
        <v>0</v>
      </c>
      <c r="AR91" s="5">
        <f ca="1">IF(AR$4="",0,SUMPRODUCT(INDIRECT(ADDRESS($B67,$X$2)&amp;":"&amp;ADDRESS($B67,$X$2-1+AR$8)),INDIRECT(ADDRESS($B$19,$X$2)&amp;":"&amp;ADDRESS($B$19,$X$2-1+AR$8)),INDIRECT("rP!"&amp;ADDRESS(Prcsses!$B155,$X$2+$P$8-AR$8)&amp;":"&amp;ADDRESS(Prcsses!$B155,$X$2-1+$P$8))))</f>
        <v>0</v>
      </c>
      <c r="AS91" s="5">
        <f ca="1">IF(AS$4="",0,SUMPRODUCT(INDIRECT(ADDRESS($B67,$X$2)&amp;":"&amp;ADDRESS($B67,$X$2-1+AS$8)),INDIRECT(ADDRESS($B$19,$X$2)&amp;":"&amp;ADDRESS($B$19,$X$2-1+AS$8)),INDIRECT("rP!"&amp;ADDRESS(Prcsses!$B155,$X$2+$P$8-AS$8)&amp;":"&amp;ADDRESS(Prcsses!$B155,$X$2-1+$P$8))))</f>
        <v>107689.06249999999</v>
      </c>
      <c r="AT91" s="5">
        <f ca="1">IF(AT$4="",0,SUMPRODUCT(INDIRECT(ADDRESS($B67,$X$2)&amp;":"&amp;ADDRESS($B67,$X$2-1+AT$8)),INDIRECT(ADDRESS($B$19,$X$2)&amp;":"&amp;ADDRESS($B$19,$X$2-1+AT$8)),INDIRECT("rP!"&amp;ADDRESS(Prcsses!$B155,$X$2+$P$8-AT$8)&amp;":"&amp;ADDRESS(Prcsses!$B155,$X$2-1+$P$8))))</f>
        <v>215378.12499999997</v>
      </c>
      <c r="AU91" s="5">
        <f ca="1">IF(AU$4="",0,SUMPRODUCT(INDIRECT(ADDRESS($B67,$X$2)&amp;":"&amp;ADDRESS($B67,$X$2-1+AU$8)),INDIRECT(ADDRESS($B$19,$X$2)&amp;":"&amp;ADDRESS($B$19,$X$2-1+AU$8)),INDIRECT("rP!"&amp;ADDRESS(Prcsses!$B155,$X$2+$P$8-AU$8)&amp;":"&amp;ADDRESS(Prcsses!$B155,$X$2-1+$P$8))))</f>
        <v>0</v>
      </c>
      <c r="AV91" s="5">
        <f ca="1">IF(AV$4="",0,SUMPRODUCT(INDIRECT(ADDRESS($B67,$X$2)&amp;":"&amp;ADDRESS($B67,$X$2-1+AV$8)),INDIRECT(ADDRESS($B$19,$X$2)&amp;":"&amp;ADDRESS($B$19,$X$2-1+AV$8)),INDIRECT("rP!"&amp;ADDRESS(Prcsses!$B155,$X$2+$P$8-AV$8)&amp;":"&amp;ADDRESS(Prcsses!$B155,$X$2-1+$P$8))))</f>
        <v>0</v>
      </c>
      <c r="AW91" s="5">
        <f ca="1">IF(AW$4="",0,SUMPRODUCT(INDIRECT(ADDRESS($B67,$X$2)&amp;":"&amp;ADDRESS($B67,$X$2-1+AW$8)),INDIRECT(ADDRESS($B$19,$X$2)&amp;":"&amp;ADDRESS($B$19,$X$2-1+AW$8)),INDIRECT("rP!"&amp;ADDRESS(Prcsses!$B155,$X$2+$P$8-AW$8)&amp;":"&amp;ADDRESS(Prcsses!$B155,$X$2-1+$P$8))))</f>
        <v>110381.28906249997</v>
      </c>
      <c r="AX91" s="5">
        <f ca="1">IF(AX$4="",0,SUMPRODUCT(INDIRECT(ADDRESS($B67,$X$2)&amp;":"&amp;ADDRESS($B67,$X$2-1+AX$8)),INDIRECT(ADDRESS($B$19,$X$2)&amp;":"&amp;ADDRESS($B$19,$X$2-1+AX$8)),INDIRECT("rP!"&amp;ADDRESS(Prcsses!$B155,$X$2+$P$8-AX$8)&amp;":"&amp;ADDRESS(Prcsses!$B155,$X$2-1+$P$8))))</f>
        <v>220762.57812499994</v>
      </c>
      <c r="AY91" s="5">
        <f ca="1">IF(AY$4="",0,SUMPRODUCT(INDIRECT(ADDRESS($B67,$X$2)&amp;":"&amp;ADDRESS($B67,$X$2-1+AY$8)),INDIRECT(ADDRESS($B$19,$X$2)&amp;":"&amp;ADDRESS($B$19,$X$2-1+AY$8)),INDIRECT("rP!"&amp;ADDRESS(Prcsses!$B155,$X$2+$P$8-AY$8)&amp;":"&amp;ADDRESS(Prcsses!$B155,$X$2-1+$P$8))))</f>
        <v>0</v>
      </c>
      <c r="AZ91" s="5">
        <f ca="1">IF(AZ$4="",0,SUMPRODUCT(INDIRECT(ADDRESS($B67,$X$2)&amp;":"&amp;ADDRESS($B67,$X$2-1+AZ$8)),INDIRECT(ADDRESS($B$19,$X$2)&amp;":"&amp;ADDRESS($B$19,$X$2-1+AZ$8)),INDIRECT("rP!"&amp;ADDRESS(Prcsses!$B155,$X$2+$P$8-AZ$8)&amp;":"&amp;ADDRESS(Prcsses!$B155,$X$2-1+$P$8))))</f>
        <v>0</v>
      </c>
      <c r="BA91" s="5">
        <f ca="1">IF(BA$4="",0,SUMPRODUCT(INDIRECT(ADDRESS($B67,$X$2)&amp;":"&amp;ADDRESS($B67,$X$2-1+BA$8)),INDIRECT(ADDRESS($B$19,$X$2)&amp;":"&amp;ADDRESS($B$19,$X$2-1+BA$8)),INDIRECT("rP!"&amp;ADDRESS(Prcsses!$B155,$X$2+$P$8-BA$8)&amp;":"&amp;ADDRESS(Prcsses!$B155,$X$2-1+$P$8))))</f>
        <v>110381.28906249997</v>
      </c>
      <c r="BB91" s="5">
        <f ca="1">IF(BB$4="",0,SUMPRODUCT(INDIRECT(ADDRESS($B67,$X$2)&amp;":"&amp;ADDRESS($B67,$X$2-1+BB$8)),INDIRECT(ADDRESS($B$19,$X$2)&amp;":"&amp;ADDRESS($B$19,$X$2-1+BB$8)),INDIRECT("rP!"&amp;ADDRESS(Prcsses!$B155,$X$2+$P$8-BB$8)&amp;":"&amp;ADDRESS(Prcsses!$B155,$X$2-1+$P$8))))</f>
        <v>220762.57812499994</v>
      </c>
      <c r="BC91" s="5">
        <f ca="1">IF(BC$4="",0,SUMPRODUCT(INDIRECT(ADDRESS($B67,$X$2)&amp;":"&amp;ADDRESS($B67,$X$2-1+BC$8)),INDIRECT(ADDRESS($B$19,$X$2)&amp;":"&amp;ADDRESS($B$19,$X$2-1+BC$8)),INDIRECT("rP!"&amp;ADDRESS(Prcsses!$B155,$X$2+$P$8-BC$8)&amp;":"&amp;ADDRESS(Prcsses!$B155,$X$2-1+$P$8))))</f>
        <v>0</v>
      </c>
      <c r="BD91" s="5">
        <f ca="1">IF(BD$4="",0,SUMPRODUCT(INDIRECT(ADDRESS($B67,$X$2)&amp;":"&amp;ADDRESS($B67,$X$2-1+BD$8)),INDIRECT(ADDRESS($B$19,$X$2)&amp;":"&amp;ADDRESS($B$19,$X$2-1+BD$8)),INDIRECT("rP!"&amp;ADDRESS(Prcsses!$B155,$X$2+$P$8-BD$8)&amp;":"&amp;ADDRESS(Prcsses!$B155,$X$2-1+$P$8))))</f>
        <v>0</v>
      </c>
      <c r="BE91" s="5">
        <f ca="1">IF(BE$4="",0,SUMPRODUCT(INDIRECT(ADDRESS($B67,$X$2)&amp;":"&amp;ADDRESS($B67,$X$2-1+BE$8)),INDIRECT(ADDRESS($B$19,$X$2)&amp;":"&amp;ADDRESS($B$19,$X$2-1+BE$8)),INDIRECT("rP!"&amp;ADDRESS(Prcsses!$B155,$X$2+$P$8-BE$8)&amp;":"&amp;ADDRESS(Prcsses!$B155,$X$2-1+$P$8))))</f>
        <v>113140.82128906247</v>
      </c>
      <c r="BF91" s="5">
        <f ca="1">IF(BF$4="",0,SUMPRODUCT(INDIRECT(ADDRESS($B67,$X$2)&amp;":"&amp;ADDRESS($B67,$X$2-1+BF$8)),INDIRECT(ADDRESS($B$19,$X$2)&amp;":"&amp;ADDRESS($B$19,$X$2-1+BF$8)),INDIRECT("rP!"&amp;ADDRESS(Prcsses!$B155,$X$2+$P$8-BF$8)&amp;":"&amp;ADDRESS(Prcsses!$B155,$X$2-1+$P$8))))</f>
        <v>226281.64257812494</v>
      </c>
      <c r="BG91" s="5">
        <f ca="1">IF(BG$4="",0,SUMPRODUCT(INDIRECT(ADDRESS($B67,$X$2)&amp;":"&amp;ADDRESS($B67,$X$2-1+BG$8)),INDIRECT(ADDRESS($B$19,$X$2)&amp;":"&amp;ADDRESS($B$19,$X$2-1+BG$8)),INDIRECT("rP!"&amp;ADDRESS(Prcsses!$B155,$X$2+$P$8-BG$8)&amp;":"&amp;ADDRESS(Prcsses!$B155,$X$2-1+$P$8))))</f>
        <v>0</v>
      </c>
      <c r="BH91" s="5">
        <f ca="1">IF(BH$4="",0,SUMPRODUCT(INDIRECT(ADDRESS($B67,$X$2)&amp;":"&amp;ADDRESS($B67,$X$2-1+BH$8)),INDIRECT(ADDRESS($B$19,$X$2)&amp;":"&amp;ADDRESS($B$19,$X$2-1+BH$8)),INDIRECT("rP!"&amp;ADDRESS(Prcsses!$B155,$X$2+$P$8-BH$8)&amp;":"&amp;ADDRESS(Prcsses!$B155,$X$2-1+$P$8))))</f>
        <v>0</v>
      </c>
      <c r="BI91" s="5">
        <f ca="1">IF(BI$4="",0,SUMPRODUCT(INDIRECT(ADDRESS($B67,$X$2)&amp;":"&amp;ADDRESS($B67,$X$2-1+BI$8)),INDIRECT(ADDRESS($B$19,$X$2)&amp;":"&amp;ADDRESS($B$19,$X$2-1+BI$8)),INDIRECT("rP!"&amp;ADDRESS(Prcsses!$B155,$X$2+$P$8-BI$8)&amp;":"&amp;ADDRESS(Prcsses!$B155,$X$2-1+$P$8))))</f>
        <v>115969.34182128902</v>
      </c>
      <c r="BJ91" s="5">
        <f ca="1">IF(BJ$4="",0,SUMPRODUCT(INDIRECT(ADDRESS($B67,$X$2)&amp;":"&amp;ADDRESS($B67,$X$2-1+BJ$8)),INDIRECT(ADDRESS($B$19,$X$2)&amp;":"&amp;ADDRESS($B$19,$X$2-1+BJ$8)),INDIRECT("rP!"&amp;ADDRESS(Prcsses!$B155,$X$2+$P$8-BJ$8)&amp;":"&amp;ADDRESS(Prcsses!$B155,$X$2-1+$P$8))))</f>
        <v>231938.68364257805</v>
      </c>
      <c r="BK91" s="5">
        <f ca="1">IF(BK$4="",0,SUMPRODUCT(INDIRECT(ADDRESS($B67,$X$2)&amp;":"&amp;ADDRESS($B67,$X$2-1+BK$8)),INDIRECT(ADDRESS($B$19,$X$2)&amp;":"&amp;ADDRESS($B$19,$X$2-1+BK$8)),INDIRECT("rP!"&amp;ADDRESS(Prcsses!$B155,$X$2+$P$8-BK$8)&amp;":"&amp;ADDRESS(Prcsses!$B155,$X$2-1+$P$8))))</f>
        <v>0</v>
      </c>
      <c r="BL91" s="5">
        <f ca="1">IF(BL$4="",0,SUMPRODUCT(INDIRECT(ADDRESS($B67,$X$2)&amp;":"&amp;ADDRESS($B67,$X$2-1+BL$8)),INDIRECT(ADDRESS($B$19,$X$2)&amp;":"&amp;ADDRESS($B$19,$X$2-1+BL$8)),INDIRECT("rP!"&amp;ADDRESS(Prcsses!$B155,$X$2+$P$8-BL$8)&amp;":"&amp;ADDRESS(Prcsses!$B155,$X$2-1+$P$8))))</f>
        <v>0</v>
      </c>
      <c r="BM91" s="5">
        <f ca="1">IF(BM$4="",0,SUMPRODUCT(INDIRECT(ADDRESS($B67,$X$2)&amp;":"&amp;ADDRESS($B67,$X$2-1+BM$8)),INDIRECT(ADDRESS($B$19,$X$2)&amp;":"&amp;ADDRESS($B$19,$X$2-1+BM$8)),INDIRECT("rP!"&amp;ADDRESS(Prcsses!$B155,$X$2+$P$8-BM$8)&amp;":"&amp;ADDRESS(Prcsses!$B155,$X$2-1+$P$8))))</f>
        <v>115969.34182128902</v>
      </c>
      <c r="BN91" s="5">
        <f ca="1">IF(BN$4="",0,SUMPRODUCT(INDIRECT(ADDRESS($B67,$X$2)&amp;":"&amp;ADDRESS($B67,$X$2-1+BN$8)),INDIRECT(ADDRESS($B$19,$X$2)&amp;":"&amp;ADDRESS($B$19,$X$2-1+BN$8)),INDIRECT("rP!"&amp;ADDRESS(Prcsses!$B155,$X$2+$P$8-BN$8)&amp;":"&amp;ADDRESS(Prcsses!$B155,$X$2-1+$P$8))))</f>
        <v>231938.68364257805</v>
      </c>
      <c r="BO91" s="5">
        <f ca="1">IF(BO$4="",0,SUMPRODUCT(INDIRECT(ADDRESS($B67,$X$2)&amp;":"&amp;ADDRESS($B67,$X$2-1+BO$8)),INDIRECT(ADDRESS($B$19,$X$2)&amp;":"&amp;ADDRESS($B$19,$X$2-1+BO$8)),INDIRECT("rP!"&amp;ADDRESS(Prcsses!$B155,$X$2+$P$8-BO$8)&amp;":"&amp;ADDRESS(Prcsses!$B155,$X$2-1+$P$8))))</f>
        <v>0</v>
      </c>
      <c r="BP91" s="5">
        <f ca="1">IF(BP$4="",0,SUMPRODUCT(INDIRECT(ADDRESS($B67,$X$2)&amp;":"&amp;ADDRESS($B67,$X$2-1+BP$8)),INDIRECT(ADDRESS($B$19,$X$2)&amp;":"&amp;ADDRESS($B$19,$X$2-1+BP$8)),INDIRECT("rP!"&amp;ADDRESS(Prcsses!$B155,$X$2+$P$8-BP$8)&amp;":"&amp;ADDRESS(Prcsses!$B155,$X$2-1+$P$8))))</f>
        <v>0</v>
      </c>
      <c r="BQ91" s="5">
        <f ca="1">IF(BQ$4="",0,SUMPRODUCT(INDIRECT(ADDRESS($B67,$X$2)&amp;":"&amp;ADDRESS($B67,$X$2-1+BQ$8)),INDIRECT(ADDRESS($B$19,$X$2)&amp;":"&amp;ADDRESS($B$19,$X$2-1+BQ$8)),INDIRECT("rP!"&amp;ADDRESS(Prcsses!$B155,$X$2+$P$8-BQ$8)&amp;":"&amp;ADDRESS(Prcsses!$B155,$X$2-1+$P$8))))</f>
        <v>118868.57536682126</v>
      </c>
      <c r="BR91" s="5">
        <f ca="1">IF(BR$4="",0,SUMPRODUCT(INDIRECT(ADDRESS($B67,$X$2)&amp;":"&amp;ADDRESS($B67,$X$2-1+BR$8)),INDIRECT(ADDRESS($B$19,$X$2)&amp;":"&amp;ADDRESS($B$19,$X$2-1+BR$8)),INDIRECT("rP!"&amp;ADDRESS(Prcsses!$B155,$X$2+$P$8-BR$8)&amp;":"&amp;ADDRESS(Prcsses!$B155,$X$2-1+$P$8))))</f>
        <v>237737.15073364251</v>
      </c>
      <c r="BS91" s="5">
        <f ca="1">IF(BS$4="",0,SUMPRODUCT(INDIRECT(ADDRESS($B67,$X$2)&amp;":"&amp;ADDRESS($B67,$X$2-1+BS$8)),INDIRECT(ADDRESS($B$19,$X$2)&amp;":"&amp;ADDRESS($B$19,$X$2-1+BS$8)),INDIRECT("rP!"&amp;ADDRESS(Prcsses!$B155,$X$2+$P$8-BS$8)&amp;":"&amp;ADDRESS(Prcsses!$B155,$X$2-1+$P$8))))</f>
        <v>0</v>
      </c>
      <c r="BT91" s="5">
        <f ca="1">IF(BT$4="",0,SUMPRODUCT(INDIRECT(ADDRESS($B67,$X$2)&amp;":"&amp;ADDRESS($B67,$X$2-1+BT$8)),INDIRECT(ADDRESS($B$19,$X$2)&amp;":"&amp;ADDRESS($B$19,$X$2-1+BT$8)),INDIRECT("rP!"&amp;ADDRESS(Prcsses!$B155,$X$2+$P$8-BT$8)&amp;":"&amp;ADDRESS(Prcsses!$B155,$X$2-1+$P$8))))</f>
        <v>0</v>
      </c>
      <c r="BU91" s="5">
        <f ca="1">IF(BU$4="",0,SUMPRODUCT(INDIRECT(ADDRESS($B67,$X$2)&amp;":"&amp;ADDRESS($B67,$X$2-1+BU$8)),INDIRECT(ADDRESS($B$19,$X$2)&amp;":"&amp;ADDRESS($B$19,$X$2-1+BU$8)),INDIRECT("rP!"&amp;ADDRESS(Prcsses!$B155,$X$2+$P$8-BU$8)&amp;":"&amp;ADDRESS(Prcsses!$B155,$X$2-1+$P$8))))</f>
        <v>121840.28975099177</v>
      </c>
      <c r="BV91" s="5">
        <f ca="1">IF(BV$4="",0,SUMPRODUCT(INDIRECT(ADDRESS($B67,$X$2)&amp;":"&amp;ADDRESS($B67,$X$2-1+BV$8)),INDIRECT(ADDRESS($B$19,$X$2)&amp;":"&amp;ADDRESS($B$19,$X$2-1+BV$8)),INDIRECT("rP!"&amp;ADDRESS(Prcsses!$B155,$X$2+$P$8-BV$8)&amp;":"&amp;ADDRESS(Prcsses!$B155,$X$2-1+$P$8))))</f>
        <v>243680.57950198354</v>
      </c>
      <c r="BW91" s="5">
        <f ca="1">IF(BW$4="",0,SUMPRODUCT(INDIRECT(ADDRESS($B67,$X$2)&amp;":"&amp;ADDRESS($B67,$X$2-1+BW$8)),INDIRECT(ADDRESS($B$19,$X$2)&amp;":"&amp;ADDRESS($B$19,$X$2-1+BW$8)),INDIRECT("rP!"&amp;ADDRESS(Prcsses!$B155,$X$2+$P$8-BW$8)&amp;":"&amp;ADDRESS(Prcsses!$B155,$X$2-1+$P$8))))</f>
        <v>0</v>
      </c>
      <c r="BX91" s="5">
        <f ca="1">IF(BX$4="",0,SUMPRODUCT(INDIRECT(ADDRESS($B67,$X$2)&amp;":"&amp;ADDRESS($B67,$X$2-1+BX$8)),INDIRECT(ADDRESS($B$19,$X$2)&amp;":"&amp;ADDRESS($B$19,$X$2-1+BX$8)),INDIRECT("rP!"&amp;ADDRESS(Prcsses!$B155,$X$2+$P$8-BX$8)&amp;":"&amp;ADDRESS(Prcsses!$B155,$X$2-1+$P$8))))</f>
        <v>0</v>
      </c>
      <c r="BY91" s="5">
        <f ca="1">IF(BY$4="",0,SUMPRODUCT(INDIRECT(ADDRESS($B67,$X$2)&amp;":"&amp;ADDRESS($B67,$X$2-1+BY$8)),INDIRECT(ADDRESS($B$19,$X$2)&amp;":"&amp;ADDRESS($B$19,$X$2-1+BY$8)),INDIRECT("rP!"&amp;ADDRESS(Prcsses!$B155,$X$2+$P$8-BY$8)&amp;":"&amp;ADDRESS(Prcsses!$B155,$X$2-1+$P$8))))</f>
        <v>121840.28975099177</v>
      </c>
      <c r="BZ91" s="5">
        <f ca="1">IF(BZ$4="",0,SUMPRODUCT(INDIRECT(ADDRESS($B67,$X$2)&amp;":"&amp;ADDRESS($B67,$X$2-1+BZ$8)),INDIRECT(ADDRESS($B$19,$X$2)&amp;":"&amp;ADDRESS($B$19,$X$2-1+BZ$8)),INDIRECT("rP!"&amp;ADDRESS(Prcsses!$B155,$X$2+$P$8-BZ$8)&amp;":"&amp;ADDRESS(Prcsses!$B155,$X$2-1+$P$8))))</f>
        <v>243680.57950198354</v>
      </c>
      <c r="CA91" s="5">
        <f ca="1">IF(CA$4="",0,SUMPRODUCT(INDIRECT(ADDRESS($B67,$X$2)&amp;":"&amp;ADDRESS($B67,$X$2-1+CA$8)),INDIRECT(ADDRESS($B$19,$X$2)&amp;":"&amp;ADDRESS($B$19,$X$2-1+CA$8)),INDIRECT("rP!"&amp;ADDRESS(Prcsses!$B155,$X$2+$P$8-CA$8)&amp;":"&amp;ADDRESS(Prcsses!$B155,$X$2-1+$P$8))))</f>
        <v>0</v>
      </c>
      <c r="CB91" s="5">
        <f ca="1">IF(CB$4="",0,SUMPRODUCT(INDIRECT(ADDRESS($B67,$X$2)&amp;":"&amp;ADDRESS($B67,$X$2-1+CB$8)),INDIRECT(ADDRESS($B$19,$X$2)&amp;":"&amp;ADDRESS($B$19,$X$2-1+CB$8)),INDIRECT("rP!"&amp;ADDRESS(Prcsses!$B155,$X$2+$P$8-CB$8)&amp;":"&amp;ADDRESS(Prcsses!$B155,$X$2-1+$P$8))))</f>
        <v>0</v>
      </c>
      <c r="CC91" s="5">
        <f ca="1">IF(CC$4="",0,SUMPRODUCT(INDIRECT(ADDRESS($B67,$X$2)&amp;":"&amp;ADDRESS($B67,$X$2-1+CC$8)),INDIRECT(ADDRESS($B$19,$X$2)&amp;":"&amp;ADDRESS($B$19,$X$2-1+CC$8)),INDIRECT("rP!"&amp;ADDRESS(Prcsses!$B155,$X$2+$P$8-CC$8)&amp;":"&amp;ADDRESS(Prcsses!$B155,$X$2-1+$P$8))))</f>
        <v>124886.29699476654</v>
      </c>
      <c r="CD91" s="5">
        <f ca="1">IF(CD$4="",0,SUMPRODUCT(INDIRECT(ADDRESS($B67,$X$2)&amp;":"&amp;ADDRESS($B67,$X$2-1+CD$8)),INDIRECT(ADDRESS($B$19,$X$2)&amp;":"&amp;ADDRESS($B$19,$X$2-1+CD$8)),INDIRECT("rP!"&amp;ADDRESS(Prcsses!$B155,$X$2+$P$8-CD$8)&amp;":"&amp;ADDRESS(Prcsses!$B155,$X$2-1+$P$8))))</f>
        <v>249772.59398953308</v>
      </c>
      <c r="CE91" s="5">
        <f ca="1">IF(CE$4="",0,SUMPRODUCT(INDIRECT(ADDRESS($B67,$X$2)&amp;":"&amp;ADDRESS($B67,$X$2-1+CE$8)),INDIRECT(ADDRESS($B$19,$X$2)&amp;":"&amp;ADDRESS($B$19,$X$2-1+CE$8)),INDIRECT("rP!"&amp;ADDRESS(Prcsses!$B155,$X$2+$P$8-CE$8)&amp;":"&amp;ADDRESS(Prcsses!$B155,$X$2-1+$P$8))))</f>
        <v>0</v>
      </c>
      <c r="CF91" s="5">
        <f ca="1">IF(CF$4="",0,SUMPRODUCT(INDIRECT(ADDRESS($B67,$X$2)&amp;":"&amp;ADDRESS($B67,$X$2-1+CF$8)),INDIRECT(ADDRESS($B$19,$X$2)&amp;":"&amp;ADDRESS($B$19,$X$2-1+CF$8)),INDIRECT("rP!"&amp;ADDRESS(Prcsses!$B155,$X$2+$P$8-CF$8)&amp;":"&amp;ADDRESS(Prcsses!$B155,$X$2-1+$P$8))))</f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3" spans="2:84" x14ac:dyDescent="0.3">
      <c r="B93" s="13">
        <f>ROW()</f>
        <v>93</v>
      </c>
    </row>
    <row r="94" spans="2:84" x14ac:dyDescent="0.3">
      <c r="B94" s="13">
        <f>ROW()</f>
        <v>94</v>
      </c>
      <c r="H94" s="1" t="s">
        <v>227</v>
      </c>
      <c r="M94" s="53" t="s">
        <v>18</v>
      </c>
      <c r="P94" s="72"/>
      <c r="U94" s="5">
        <f ca="1">SUM(INDIRECT(ADDRESS($B94,$X$2)&amp;":"&amp;ADDRESS($B94,$X$2-1+$P$8)))</f>
        <v>178352001.54681352</v>
      </c>
      <c r="X94" s="5">
        <f ca="1">IF(X$4="",0,SUMIFS(X95:X115,$I95:$I115,"&lt;&gt;"&amp;"",$J95:$J115,"",$P95:$P115,$P95))</f>
        <v>2736666.666666667</v>
      </c>
      <c r="Y94" s="5">
        <f t="shared" ref="Y94" ca="1" si="132">IF(Y$4="",0,SUMIFS(Y95:Y115,$I95:$I115,"&lt;&gt;"&amp;"",$J95:$J115,"",$P95:$P115,$P95))</f>
        <v>24050000</v>
      </c>
      <c r="Z94" s="5">
        <f t="shared" ref="Z94" ca="1" si="133">IF(Z$4="",0,SUMIFS(Z95:Z115,$I95:$I115,"&lt;&gt;"&amp;"",$J95:$J115,"",$P95:$P115,$P95))</f>
        <v>12333333.333333334</v>
      </c>
      <c r="AA94" s="5">
        <f t="shared" ref="AA94" ca="1" si="134">IF(AA$4="",0,SUMIFS(AA95:AA115,$I95:$I115,"&lt;&gt;"&amp;"",$J95:$J115,"",$P95:$P115,$P95))</f>
        <v>0</v>
      </c>
      <c r="AB94" s="5">
        <f t="shared" ref="AB94" ca="1" si="135">IF(AB$4="",0,SUMIFS(AB95:AB115,$I95:$I115,"&lt;&gt;"&amp;"",$J95:$J115,"",$P95:$P115,$P95))</f>
        <v>0</v>
      </c>
      <c r="AC94" s="5">
        <f t="shared" ref="AC94" ca="1" si="136">IF(AC$4="",0,SUMIFS(AC95:AC115,$I95:$I115,"&lt;&gt;"&amp;"",$J95:$J115,"",$P95:$P115,$P95))</f>
        <v>0</v>
      </c>
      <c r="AD94" s="5">
        <f t="shared" ref="AD94" ca="1" si="137">IF(AD$4="",0,SUMIFS(AD95:AD115,$I95:$I115,"&lt;&gt;"&amp;"",$J95:$J115,"",$P95:$P115,$P95))</f>
        <v>0</v>
      </c>
      <c r="AE94" s="5">
        <f t="shared" ref="AE94" ca="1" si="138">IF(AE$4="",0,SUMIFS(AE95:AE115,$I95:$I115,"&lt;&gt;"&amp;"",$J95:$J115,"",$P95:$P115,$P95))</f>
        <v>0</v>
      </c>
      <c r="AF94" s="5">
        <f t="shared" ref="AF94" ca="1" si="139">IF(AF$4="",0,SUMIFS(AF95:AF115,$I95:$I115,"&lt;&gt;"&amp;"",$J95:$J115,"",$P95:$P115,$P95))</f>
        <v>597916.66666666663</v>
      </c>
      <c r="AG94" s="5">
        <f t="shared" ref="AG94" ca="1" si="140">IF(AG$4="",0,SUMIFS(AG95:AG115,$I95:$I115,"&lt;&gt;"&amp;"",$J95:$J115,"",$P95:$P115,$P95))</f>
        <v>1537499.9999999998</v>
      </c>
      <c r="AH94" s="5">
        <f t="shared" ref="AH94" ca="1" si="141">IF(AH$4="",0,SUMIFS(AH95:AH115,$I95:$I115,"&lt;&gt;"&amp;"",$J95:$J115,"",$P95:$P115,$P95))</f>
        <v>256250</v>
      </c>
      <c r="AI94" s="5">
        <f t="shared" ref="AI94:CF94" ca="1" si="142">IF(AI$4="",0,SUMIFS(AI95:AI115,$I95:$I115,"&lt;&gt;"&amp;"",$J95:$J115,"",$P95:$P115,$P95))</f>
        <v>0</v>
      </c>
      <c r="AJ94" s="5">
        <f t="shared" ca="1" si="142"/>
        <v>612864.58333333326</v>
      </c>
      <c r="AK94" s="5">
        <f t="shared" ca="1" si="142"/>
        <v>1575937.5</v>
      </c>
      <c r="AL94" s="5">
        <f t="shared" ca="1" si="142"/>
        <v>262656.25</v>
      </c>
      <c r="AM94" s="5">
        <f t="shared" ca="1" si="142"/>
        <v>0</v>
      </c>
      <c r="AN94" s="5">
        <f t="shared" ca="1" si="142"/>
        <v>612864.58333333326</v>
      </c>
      <c r="AO94" s="5">
        <f t="shared" ca="1" si="142"/>
        <v>1575937.5</v>
      </c>
      <c r="AP94" s="5">
        <f t="shared" ca="1" si="142"/>
        <v>262656.25</v>
      </c>
      <c r="AQ94" s="5">
        <f t="shared" ca="1" si="142"/>
        <v>0</v>
      </c>
      <c r="AR94" s="5">
        <f t="shared" ca="1" si="142"/>
        <v>2826056.6812500004</v>
      </c>
      <c r="AS94" s="5">
        <f t="shared" ca="1" si="142"/>
        <v>11725540.160833335</v>
      </c>
      <c r="AT94" s="5">
        <f t="shared" ca="1" si="142"/>
        <v>13016871.459583335</v>
      </c>
      <c r="AU94" s="5">
        <f t="shared" ca="1" si="142"/>
        <v>0</v>
      </c>
      <c r="AV94" s="5">
        <f t="shared" ca="1" si="142"/>
        <v>643890.85286458326</v>
      </c>
      <c r="AW94" s="5">
        <f t="shared" ca="1" si="142"/>
        <v>1655719.3359374995</v>
      </c>
      <c r="AX94" s="5">
        <f t="shared" ca="1" si="142"/>
        <v>275953.22265624994</v>
      </c>
      <c r="AY94" s="5">
        <f t="shared" ca="1" si="142"/>
        <v>0</v>
      </c>
      <c r="AZ94" s="5">
        <f t="shared" ca="1" si="142"/>
        <v>643890.85286458326</v>
      </c>
      <c r="BA94" s="5">
        <f t="shared" ca="1" si="142"/>
        <v>1655719.3359374995</v>
      </c>
      <c r="BB94" s="5">
        <f t="shared" ca="1" si="142"/>
        <v>2553659.1534261839</v>
      </c>
      <c r="BC94" s="5">
        <f t="shared" ca="1" si="142"/>
        <v>10477447.281541696</v>
      </c>
      <c r="BD94" s="5">
        <f t="shared" ca="1" si="142"/>
        <v>13870682.522651814</v>
      </c>
      <c r="BE94" s="5">
        <f t="shared" ca="1" si="142"/>
        <v>1697112.319335937</v>
      </c>
      <c r="BF94" s="5">
        <f t="shared" ca="1" si="142"/>
        <v>282852.05322265619</v>
      </c>
      <c r="BG94" s="5">
        <f t="shared" ca="1" si="142"/>
        <v>0</v>
      </c>
      <c r="BH94" s="5">
        <f t="shared" ca="1" si="142"/>
        <v>676487.82729085255</v>
      </c>
      <c r="BI94" s="5">
        <f t="shared" ca="1" si="142"/>
        <v>1739540.1273193352</v>
      </c>
      <c r="BJ94" s="5">
        <f t="shared" ca="1" si="142"/>
        <v>289923.35455322254</v>
      </c>
      <c r="BK94" s="5">
        <f t="shared" ca="1" si="142"/>
        <v>0</v>
      </c>
      <c r="BL94" s="5">
        <f t="shared" ca="1" si="142"/>
        <v>2995192.4648146452</v>
      </c>
      <c r="BM94" s="5">
        <f t="shared" ca="1" si="142"/>
        <v>12405581.459928781</v>
      </c>
      <c r="BN94" s="5">
        <f t="shared" ca="1" si="142"/>
        <v>13738410.252191219</v>
      </c>
      <c r="BO94" s="5">
        <f t="shared" ca="1" si="142"/>
        <v>0</v>
      </c>
      <c r="BP94" s="5">
        <f t="shared" ca="1" si="142"/>
        <v>693400.02297312394</v>
      </c>
      <c r="BQ94" s="5">
        <f t="shared" ca="1" si="142"/>
        <v>1783028.630502319</v>
      </c>
      <c r="BR94" s="5">
        <f t="shared" ca="1" si="142"/>
        <v>297171.43841705314</v>
      </c>
      <c r="BS94" s="5">
        <f t="shared" ca="1" si="142"/>
        <v>0</v>
      </c>
      <c r="BT94" s="5">
        <f t="shared" ca="1" si="142"/>
        <v>710735.02354745206</v>
      </c>
      <c r="BU94" s="5">
        <f t="shared" ca="1" si="142"/>
        <v>1827604.3462648767</v>
      </c>
      <c r="BV94" s="5">
        <f t="shared" ca="1" si="142"/>
        <v>2707529.9891546862</v>
      </c>
      <c r="BW94" s="5">
        <f t="shared" ca="1" si="142"/>
        <v>11053474.617975151</v>
      </c>
      <c r="BX94" s="5">
        <f t="shared" ca="1" si="142"/>
        <v>14647724.759255253</v>
      </c>
      <c r="BY94" s="5">
        <f t="shared" ca="1" si="142"/>
        <v>1827604.3462648767</v>
      </c>
      <c r="BZ94" s="5">
        <f t="shared" ca="1" si="142"/>
        <v>304600.72437747946</v>
      </c>
      <c r="CA94" s="5">
        <f t="shared" ca="1" si="142"/>
        <v>0</v>
      </c>
      <c r="CB94" s="5">
        <f t="shared" ca="1" si="142"/>
        <v>728503.39913613815</v>
      </c>
      <c r="CC94" s="5">
        <f t="shared" ca="1" si="142"/>
        <v>1873294.4549214982</v>
      </c>
      <c r="CD94" s="5">
        <f t="shared" ca="1" si="142"/>
        <v>312215.74248691637</v>
      </c>
      <c r="CE94" s="5">
        <f t="shared" ca="1" si="142"/>
        <v>0</v>
      </c>
      <c r="CF94" s="5">
        <f t="shared" ca="1" si="142"/>
        <v>0</v>
      </c>
    </row>
    <row r="95" spans="2:84" x14ac:dyDescent="0.3">
      <c r="B95" s="13">
        <f>ROW()</f>
        <v>95</v>
      </c>
      <c r="H95" s="1" t="str">
        <f t="shared" ref="H95:H100" si="143">$H$94</f>
        <v>Капитальные затраты без НДС</v>
      </c>
      <c r="I95" s="1" t="str">
        <f>Prcsses!$H$78</f>
        <v>Стартовые капитальные затраты</v>
      </c>
      <c r="M95" s="53" t="s">
        <v>18</v>
      </c>
      <c r="P95" s="72" t="str">
        <f>Lists!$AI$6</f>
        <v>BS(+)</v>
      </c>
      <c r="U95" s="5">
        <f t="shared" ref="U95:U100" ca="1" si="144">SUM(INDIRECT(ADDRESS($B95,$X$2)&amp;":"&amp;ADDRESS($B95,$X$2-1+$P$8)))</f>
        <v>13036666.666666668</v>
      </c>
      <c r="X95" s="5">
        <f ca="1">IF(X$4="",0,SUM(X96:X101))</f>
        <v>70000</v>
      </c>
      <c r="Y95" s="5">
        <f t="shared" ref="Y95" ca="1" si="145">IF(Y$4="",0,SUM(Y96:Y101))</f>
        <v>12966666.666666668</v>
      </c>
      <c r="Z95" s="5">
        <f t="shared" ref="Z95" ca="1" si="146">IF(Z$4="",0,SUM(Z96:Z101))</f>
        <v>0</v>
      </c>
      <c r="AA95" s="5">
        <f t="shared" ref="AA95" ca="1" si="147">IF(AA$4="",0,SUM(AA96:AA101))</f>
        <v>0</v>
      </c>
      <c r="AB95" s="5">
        <f t="shared" ref="AB95" ca="1" si="148">IF(AB$4="",0,SUM(AB96:AB101))</f>
        <v>0</v>
      </c>
      <c r="AC95" s="5">
        <f t="shared" ref="AC95" ca="1" si="149">IF(AC$4="",0,SUM(AC96:AC101))</f>
        <v>0</v>
      </c>
      <c r="AD95" s="5">
        <f t="shared" ref="AD95" ca="1" si="150">IF(AD$4="",0,SUM(AD96:AD101))</f>
        <v>0</v>
      </c>
      <c r="AE95" s="5">
        <f t="shared" ref="AE95" ca="1" si="151">IF(AE$4="",0,SUM(AE96:AE101))</f>
        <v>0</v>
      </c>
      <c r="AF95" s="5">
        <f t="shared" ref="AF95" ca="1" si="152">IF(AF$4="",0,SUM(AF96:AF101))</f>
        <v>0</v>
      </c>
      <c r="AG95" s="5">
        <f t="shared" ref="AG95" ca="1" si="153">IF(AG$4="",0,SUM(AG96:AG101))</f>
        <v>0</v>
      </c>
      <c r="AH95" s="5">
        <f t="shared" ref="AH95" ca="1" si="154">IF(AH$4="",0,SUM(AH96:AH101))</f>
        <v>0</v>
      </c>
      <c r="AI95" s="5">
        <f t="shared" ref="AI95:CF95" ca="1" si="155">IF(AI$4="",0,SUM(AI96:AI101))</f>
        <v>0</v>
      </c>
      <c r="AJ95" s="5">
        <f t="shared" ca="1" si="155"/>
        <v>0</v>
      </c>
      <c r="AK95" s="5">
        <f t="shared" ca="1" si="155"/>
        <v>0</v>
      </c>
      <c r="AL95" s="5">
        <f t="shared" ca="1" si="155"/>
        <v>0</v>
      </c>
      <c r="AM95" s="5">
        <f t="shared" ca="1" si="155"/>
        <v>0</v>
      </c>
      <c r="AN95" s="5">
        <f t="shared" ca="1" si="155"/>
        <v>0</v>
      </c>
      <c r="AO95" s="5">
        <f t="shared" ca="1" si="155"/>
        <v>0</v>
      </c>
      <c r="AP95" s="5">
        <f t="shared" ca="1" si="155"/>
        <v>0</v>
      </c>
      <c r="AQ95" s="5">
        <f t="shared" ca="1" si="155"/>
        <v>0</v>
      </c>
      <c r="AR95" s="5">
        <f t="shared" ca="1" si="155"/>
        <v>0</v>
      </c>
      <c r="AS95" s="5">
        <f t="shared" ca="1" si="155"/>
        <v>0</v>
      </c>
      <c r="AT95" s="5">
        <f t="shared" ca="1" si="155"/>
        <v>0</v>
      </c>
      <c r="AU95" s="5">
        <f t="shared" ca="1" si="155"/>
        <v>0</v>
      </c>
      <c r="AV95" s="5">
        <f t="shared" ca="1" si="155"/>
        <v>0</v>
      </c>
      <c r="AW95" s="5">
        <f t="shared" ca="1" si="155"/>
        <v>0</v>
      </c>
      <c r="AX95" s="5">
        <f t="shared" ca="1" si="155"/>
        <v>0</v>
      </c>
      <c r="AY95" s="5">
        <f t="shared" ca="1" si="155"/>
        <v>0</v>
      </c>
      <c r="AZ95" s="5">
        <f t="shared" ca="1" si="155"/>
        <v>0</v>
      </c>
      <c r="BA95" s="5">
        <f t="shared" ca="1" si="155"/>
        <v>0</v>
      </c>
      <c r="BB95" s="5">
        <f t="shared" ca="1" si="155"/>
        <v>0</v>
      </c>
      <c r="BC95" s="5">
        <f t="shared" ca="1" si="155"/>
        <v>0</v>
      </c>
      <c r="BD95" s="5">
        <f t="shared" ca="1" si="155"/>
        <v>0</v>
      </c>
      <c r="BE95" s="5">
        <f t="shared" ca="1" si="155"/>
        <v>0</v>
      </c>
      <c r="BF95" s="5">
        <f t="shared" ca="1" si="155"/>
        <v>0</v>
      </c>
      <c r="BG95" s="5">
        <f t="shared" ca="1" si="155"/>
        <v>0</v>
      </c>
      <c r="BH95" s="5">
        <f t="shared" ca="1" si="155"/>
        <v>0</v>
      </c>
      <c r="BI95" s="5">
        <f t="shared" ca="1" si="155"/>
        <v>0</v>
      </c>
      <c r="BJ95" s="5">
        <f t="shared" ca="1" si="155"/>
        <v>0</v>
      </c>
      <c r="BK95" s="5">
        <f t="shared" ca="1" si="155"/>
        <v>0</v>
      </c>
      <c r="BL95" s="5">
        <f t="shared" ca="1" si="155"/>
        <v>0</v>
      </c>
      <c r="BM95" s="5">
        <f t="shared" ca="1" si="155"/>
        <v>0</v>
      </c>
      <c r="BN95" s="5">
        <f t="shared" ca="1" si="155"/>
        <v>0</v>
      </c>
      <c r="BO95" s="5">
        <f t="shared" ca="1" si="155"/>
        <v>0</v>
      </c>
      <c r="BP95" s="5">
        <f t="shared" ca="1" si="155"/>
        <v>0</v>
      </c>
      <c r="BQ95" s="5">
        <f t="shared" ca="1" si="155"/>
        <v>0</v>
      </c>
      <c r="BR95" s="5">
        <f t="shared" ca="1" si="155"/>
        <v>0</v>
      </c>
      <c r="BS95" s="5">
        <f t="shared" ca="1" si="155"/>
        <v>0</v>
      </c>
      <c r="BT95" s="5">
        <f t="shared" ca="1" si="155"/>
        <v>0</v>
      </c>
      <c r="BU95" s="5">
        <f t="shared" ca="1" si="155"/>
        <v>0</v>
      </c>
      <c r="BV95" s="5">
        <f t="shared" ca="1" si="155"/>
        <v>0</v>
      </c>
      <c r="BW95" s="5">
        <f t="shared" ca="1" si="155"/>
        <v>0</v>
      </c>
      <c r="BX95" s="5">
        <f t="shared" ca="1" si="155"/>
        <v>0</v>
      </c>
      <c r="BY95" s="5">
        <f t="shared" ca="1" si="155"/>
        <v>0</v>
      </c>
      <c r="BZ95" s="5">
        <f t="shared" ca="1" si="155"/>
        <v>0</v>
      </c>
      <c r="CA95" s="5">
        <f t="shared" ca="1" si="155"/>
        <v>0</v>
      </c>
      <c r="CB95" s="5">
        <f t="shared" ca="1" si="155"/>
        <v>0</v>
      </c>
      <c r="CC95" s="5">
        <f t="shared" ca="1" si="155"/>
        <v>0</v>
      </c>
      <c r="CD95" s="5">
        <f t="shared" ca="1" si="155"/>
        <v>0</v>
      </c>
      <c r="CE95" s="5">
        <f t="shared" ca="1" si="155"/>
        <v>0</v>
      </c>
      <c r="CF95" s="5">
        <f t="shared" ca="1" si="155"/>
        <v>0</v>
      </c>
    </row>
    <row r="96" spans="2:84" x14ac:dyDescent="0.3">
      <c r="B96" s="13">
        <f>ROW()</f>
        <v>96</v>
      </c>
      <c r="H96" s="1" t="str">
        <f t="shared" si="143"/>
        <v>Капитальные затраты без НДС</v>
      </c>
      <c r="I96" s="1" t="str">
        <f>$I$95</f>
        <v>Стартовые капитальные затраты</v>
      </c>
      <c r="J96" s="1" t="str">
        <f>Prcsses!I79</f>
        <v>Оформление юрлица</v>
      </c>
      <c r="M96" s="53" t="s">
        <v>18</v>
      </c>
      <c r="U96" s="5">
        <f t="shared" ca="1" si="144"/>
        <v>20000</v>
      </c>
      <c r="X96" s="5">
        <f ca="1">IF(X$4="",0,X26/(1+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)))
)</f>
        <v>20000</v>
      </c>
      <c r="Y96" s="5">
        <f ca="1">IF(Y$4="",0,Y26/(1+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)))
)</f>
        <v>0</v>
      </c>
      <c r="Z96" s="5">
        <f ca="1">IF(Z$4="",0,Z26/(1+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)))
)</f>
        <v>0</v>
      </c>
      <c r="AA96" s="5">
        <f ca="1">IF(AA$4="",0,AA26/(1+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)))
)</f>
        <v>0</v>
      </c>
      <c r="AB96" s="5">
        <f ca="1">IF(AB$4="",0,AB26/(1+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)))
)</f>
        <v>0</v>
      </c>
      <c r="AC96" s="5">
        <f ca="1">IF(AC$4="",0,AC26/(1+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)))
)</f>
        <v>0</v>
      </c>
      <c r="AD96" s="5">
        <f ca="1">IF(AD$4="",0,AD26/(1+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)))
)</f>
        <v>0</v>
      </c>
      <c r="AE96" s="5">
        <f ca="1">IF(AE$4="",0,AE26/(1+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)))
)</f>
        <v>0</v>
      </c>
      <c r="AF96" s="5">
        <f ca="1">IF(AF$4="",0,AF26/(1+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)))
)</f>
        <v>0</v>
      </c>
      <c r="AG96" s="5">
        <f ca="1">IF(AG$4="",0,AG26/(1+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)))
)</f>
        <v>0</v>
      </c>
      <c r="AH96" s="5">
        <f ca="1">IF(AH$4="",0,AH26/(1+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)))
)</f>
        <v>0</v>
      </c>
      <c r="AI96" s="5">
        <f ca="1">IF(AI$4="",0,AI26/(1+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)))
)</f>
        <v>0</v>
      </c>
      <c r="AJ96" s="5">
        <f ca="1">IF(AJ$4="",0,AJ26/(1+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)))
)</f>
        <v>0</v>
      </c>
      <c r="AK96" s="5">
        <f ca="1">IF(AK$4="",0,AK26/(1+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)))
)</f>
        <v>0</v>
      </c>
      <c r="AL96" s="5">
        <f ca="1">IF(AL$4="",0,AL26/(1+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)))
)</f>
        <v>0</v>
      </c>
      <c r="AM96" s="5">
        <f ca="1">IF(AM$4="",0,AM26/(1+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)))
)</f>
        <v>0</v>
      </c>
      <c r="AN96" s="5">
        <f ca="1">IF(AN$4="",0,AN26/(1+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)))
)</f>
        <v>0</v>
      </c>
      <c r="AO96" s="5">
        <f ca="1">IF(AO$4="",0,AO26/(1+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)))
)</f>
        <v>0</v>
      </c>
      <c r="AP96" s="5">
        <f ca="1">IF(AP$4="",0,AP26/(1+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)))
)</f>
        <v>0</v>
      </c>
      <c r="AQ96" s="5">
        <f ca="1">IF(AQ$4="",0,AQ26/(1+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)))
)</f>
        <v>0</v>
      </c>
      <c r="AR96" s="5">
        <f ca="1">IF(AR$4="",0,AR26/(1+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)))
)</f>
        <v>0</v>
      </c>
      <c r="AS96" s="5">
        <f ca="1">IF(AS$4="",0,AS26/(1+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)))
)</f>
        <v>0</v>
      </c>
      <c r="AT96" s="5">
        <f ca="1">IF(AT$4="",0,AT26/(1+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)))
)</f>
        <v>0</v>
      </c>
      <c r="AU96" s="5">
        <f ca="1">IF(AU$4="",0,AU26/(1+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)))
)</f>
        <v>0</v>
      </c>
      <c r="AV96" s="5">
        <f ca="1">IF(AV$4="",0,AV26/(1+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)))
)</f>
        <v>0</v>
      </c>
      <c r="AW96" s="5">
        <f ca="1">IF(AW$4="",0,AW26/(1+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)))
)</f>
        <v>0</v>
      </c>
      <c r="AX96" s="5">
        <f ca="1">IF(AX$4="",0,AX26/(1+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)))
)</f>
        <v>0</v>
      </c>
      <c r="AY96" s="5">
        <f ca="1">IF(AY$4="",0,AY26/(1+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)))
)</f>
        <v>0</v>
      </c>
      <c r="AZ96" s="5">
        <f ca="1">IF(AZ$4="",0,AZ26/(1+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)))
)</f>
        <v>0</v>
      </c>
      <c r="BA96" s="5">
        <f ca="1">IF(BA$4="",0,BA26/(1+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)))
)</f>
        <v>0</v>
      </c>
      <c r="BB96" s="5">
        <f ca="1">IF(BB$4="",0,BB26/(1+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)))
)</f>
        <v>0</v>
      </c>
      <c r="BC96" s="5">
        <f ca="1">IF(BC$4="",0,BC26/(1+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)))
)</f>
        <v>0</v>
      </c>
      <c r="BD96" s="5">
        <f ca="1">IF(BD$4="",0,BD26/(1+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)))
)</f>
        <v>0</v>
      </c>
      <c r="BE96" s="5">
        <f ca="1">IF(BE$4="",0,BE26/(1+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)))
)</f>
        <v>0</v>
      </c>
      <c r="BF96" s="5">
        <f ca="1">IF(BF$4="",0,BF26/(1+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)))
)</f>
        <v>0</v>
      </c>
      <c r="BG96" s="5">
        <f ca="1">IF(BG$4="",0,BG26/(1+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)))
)</f>
        <v>0</v>
      </c>
      <c r="BH96" s="5">
        <f ca="1">IF(BH$4="",0,BH26/(1+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)))
)</f>
        <v>0</v>
      </c>
      <c r="BI96" s="5">
        <f ca="1">IF(BI$4="",0,BI26/(1+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)))
)</f>
        <v>0</v>
      </c>
      <c r="BJ96" s="5">
        <f ca="1">IF(BJ$4="",0,BJ26/(1+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)))
)</f>
        <v>0</v>
      </c>
      <c r="BK96" s="5">
        <f ca="1">IF(BK$4="",0,BK26/(1+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)))
)</f>
        <v>0</v>
      </c>
      <c r="BL96" s="5">
        <f ca="1">IF(BL$4="",0,BL26/(1+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)))
)</f>
        <v>0</v>
      </c>
      <c r="BM96" s="5">
        <f ca="1">IF(BM$4="",0,BM26/(1+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)))
)</f>
        <v>0</v>
      </c>
      <c r="BN96" s="5">
        <f ca="1">IF(BN$4="",0,BN26/(1+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)))
)</f>
        <v>0</v>
      </c>
      <c r="BO96" s="5">
        <f ca="1">IF(BO$4="",0,BO26/(1+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)))
)</f>
        <v>0</v>
      </c>
      <c r="BP96" s="5">
        <f ca="1">IF(BP$4="",0,BP26/(1+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)))
)</f>
        <v>0</v>
      </c>
      <c r="BQ96" s="5">
        <f ca="1">IF(BQ$4="",0,BQ26/(1+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)))
)</f>
        <v>0</v>
      </c>
      <c r="BR96" s="5">
        <f ca="1">IF(BR$4="",0,BR26/(1+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)))
)</f>
        <v>0</v>
      </c>
      <c r="BS96" s="5">
        <f ca="1">IF(BS$4="",0,BS26/(1+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)))
)</f>
        <v>0</v>
      </c>
      <c r="BT96" s="5">
        <f ca="1">IF(BT$4="",0,BT26/(1+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)))
)</f>
        <v>0</v>
      </c>
      <c r="BU96" s="5">
        <f ca="1">IF(BU$4="",0,BU26/(1+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)))
)</f>
        <v>0</v>
      </c>
      <c r="BV96" s="5">
        <f ca="1">IF(BV$4="",0,BV26/(1+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)))
)</f>
        <v>0</v>
      </c>
      <c r="BW96" s="5">
        <f ca="1">IF(BW$4="",0,BW26/(1+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)))
)</f>
        <v>0</v>
      </c>
      <c r="BX96" s="5">
        <f ca="1">IF(BX$4="",0,BX26/(1+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)))
)</f>
        <v>0</v>
      </c>
      <c r="BY96" s="5">
        <f ca="1">IF(BY$4="",0,BY26/(1+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)))
)</f>
        <v>0</v>
      </c>
      <c r="BZ96" s="5">
        <f ca="1">IF(BZ$4="",0,BZ26/(1+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)))
)</f>
        <v>0</v>
      </c>
      <c r="CA96" s="5">
        <f ca="1">IF(CA$4="",0,CA26/(1+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)))
)</f>
        <v>0</v>
      </c>
      <c r="CB96" s="5">
        <f ca="1">IF(CB$4="",0,CB26/(1+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)))
)</f>
        <v>0</v>
      </c>
      <c r="CC96" s="5">
        <f ca="1">IF(CC$4="",0,CC26/(1+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)))
)</f>
        <v>0</v>
      </c>
      <c r="CD96" s="5">
        <f ca="1">IF(CD$4="",0,CD26/(1+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)))
)</f>
        <v>0</v>
      </c>
      <c r="CE96" s="5">
        <f ca="1">IF(CE$4="",0,CE26/(1+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)))
)</f>
        <v>0</v>
      </c>
      <c r="CF96" s="5">
        <f ca="1">IF(CF$4="",0,CF26/(1+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)))
)</f>
        <v>0</v>
      </c>
    </row>
    <row r="97" spans="2:84" x14ac:dyDescent="0.3">
      <c r="B97" s="13">
        <f>ROW()</f>
        <v>97</v>
      </c>
      <c r="H97" s="1" t="str">
        <f t="shared" si="143"/>
        <v>Капитальные затраты без НДС</v>
      </c>
      <c r="I97" s="1" t="str">
        <f>$I$95</f>
        <v>Стартовые капитальные затраты</v>
      </c>
      <c r="J97" s="1" t="str">
        <f>Prcsses!I80</f>
        <v>Лицензии, сертификаты</v>
      </c>
      <c r="M97" s="53" t="s">
        <v>18</v>
      </c>
      <c r="U97" s="5">
        <f t="shared" ca="1" si="144"/>
        <v>100000</v>
      </c>
      <c r="X97" s="5">
        <f ca="1">IF(X$4="",0,X27/(1+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)))
)</f>
        <v>50000</v>
      </c>
      <c r="Y97" s="5">
        <f ca="1">IF(Y$4="",0,Y27/(1+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)))
)</f>
        <v>50000</v>
      </c>
      <c r="Z97" s="5">
        <f ca="1">IF(Z$4="",0,Z27/(1+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)))
)</f>
        <v>0</v>
      </c>
      <c r="AA97" s="5">
        <f ca="1">IF(AA$4="",0,AA27/(1+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)))
)</f>
        <v>0</v>
      </c>
      <c r="AB97" s="5">
        <f ca="1">IF(AB$4="",0,AB27/(1+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)))
)</f>
        <v>0</v>
      </c>
      <c r="AC97" s="5">
        <f ca="1">IF(AC$4="",0,AC27/(1+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)))
)</f>
        <v>0</v>
      </c>
      <c r="AD97" s="5">
        <f ca="1">IF(AD$4="",0,AD27/(1+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)))
)</f>
        <v>0</v>
      </c>
      <c r="AE97" s="5">
        <f ca="1">IF(AE$4="",0,AE27/(1+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)))
)</f>
        <v>0</v>
      </c>
      <c r="AF97" s="5">
        <f ca="1">IF(AF$4="",0,AF27/(1+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)))
)</f>
        <v>0</v>
      </c>
      <c r="AG97" s="5">
        <f ca="1">IF(AG$4="",0,AG27/(1+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)))
)</f>
        <v>0</v>
      </c>
      <c r="AH97" s="5">
        <f ca="1">IF(AH$4="",0,AH27/(1+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)))
)</f>
        <v>0</v>
      </c>
      <c r="AI97" s="5">
        <f ca="1">IF(AI$4="",0,AI27/(1+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)))
)</f>
        <v>0</v>
      </c>
      <c r="AJ97" s="5">
        <f ca="1">IF(AJ$4="",0,AJ27/(1+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)))
)</f>
        <v>0</v>
      </c>
      <c r="AK97" s="5">
        <f ca="1">IF(AK$4="",0,AK27/(1+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)))
)</f>
        <v>0</v>
      </c>
      <c r="AL97" s="5">
        <f ca="1">IF(AL$4="",0,AL27/(1+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)))
)</f>
        <v>0</v>
      </c>
      <c r="AM97" s="5">
        <f ca="1">IF(AM$4="",0,AM27/(1+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)))
)</f>
        <v>0</v>
      </c>
      <c r="AN97" s="5">
        <f ca="1">IF(AN$4="",0,AN27/(1+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)))
)</f>
        <v>0</v>
      </c>
      <c r="AO97" s="5">
        <f ca="1">IF(AO$4="",0,AO27/(1+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)))
)</f>
        <v>0</v>
      </c>
      <c r="AP97" s="5">
        <f ca="1">IF(AP$4="",0,AP27/(1+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)))
)</f>
        <v>0</v>
      </c>
      <c r="AQ97" s="5">
        <f ca="1">IF(AQ$4="",0,AQ27/(1+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)))
)</f>
        <v>0</v>
      </c>
      <c r="AR97" s="5">
        <f ca="1">IF(AR$4="",0,AR27/(1+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)))
)</f>
        <v>0</v>
      </c>
      <c r="AS97" s="5">
        <f ca="1">IF(AS$4="",0,AS27/(1+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)))
)</f>
        <v>0</v>
      </c>
      <c r="AT97" s="5">
        <f ca="1">IF(AT$4="",0,AT27/(1+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)))
)</f>
        <v>0</v>
      </c>
      <c r="AU97" s="5">
        <f ca="1">IF(AU$4="",0,AU27/(1+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)))
)</f>
        <v>0</v>
      </c>
      <c r="AV97" s="5">
        <f ca="1">IF(AV$4="",0,AV27/(1+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)))
)</f>
        <v>0</v>
      </c>
      <c r="AW97" s="5">
        <f ca="1">IF(AW$4="",0,AW27/(1+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)))
)</f>
        <v>0</v>
      </c>
      <c r="AX97" s="5">
        <f ca="1">IF(AX$4="",0,AX27/(1+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)))
)</f>
        <v>0</v>
      </c>
      <c r="AY97" s="5">
        <f ca="1">IF(AY$4="",0,AY27/(1+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)))
)</f>
        <v>0</v>
      </c>
      <c r="AZ97" s="5">
        <f ca="1">IF(AZ$4="",0,AZ27/(1+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)))
)</f>
        <v>0</v>
      </c>
      <c r="BA97" s="5">
        <f ca="1">IF(BA$4="",0,BA27/(1+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)))
)</f>
        <v>0</v>
      </c>
      <c r="BB97" s="5">
        <f ca="1">IF(BB$4="",0,BB27/(1+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)))
)</f>
        <v>0</v>
      </c>
      <c r="BC97" s="5">
        <f ca="1">IF(BC$4="",0,BC27/(1+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)))
)</f>
        <v>0</v>
      </c>
      <c r="BD97" s="5">
        <f ca="1">IF(BD$4="",0,BD27/(1+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)))
)</f>
        <v>0</v>
      </c>
      <c r="BE97" s="5">
        <f ca="1">IF(BE$4="",0,BE27/(1+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)))
)</f>
        <v>0</v>
      </c>
      <c r="BF97" s="5">
        <f ca="1">IF(BF$4="",0,BF27/(1+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)))
)</f>
        <v>0</v>
      </c>
      <c r="BG97" s="5">
        <f ca="1">IF(BG$4="",0,BG27/(1+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)))
)</f>
        <v>0</v>
      </c>
      <c r="BH97" s="5">
        <f ca="1">IF(BH$4="",0,BH27/(1+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)))
)</f>
        <v>0</v>
      </c>
      <c r="BI97" s="5">
        <f ca="1">IF(BI$4="",0,BI27/(1+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)))
)</f>
        <v>0</v>
      </c>
      <c r="BJ97" s="5">
        <f ca="1">IF(BJ$4="",0,BJ27/(1+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)))
)</f>
        <v>0</v>
      </c>
      <c r="BK97" s="5">
        <f ca="1">IF(BK$4="",0,BK27/(1+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)))
)</f>
        <v>0</v>
      </c>
      <c r="BL97" s="5">
        <f ca="1">IF(BL$4="",0,BL27/(1+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)))
)</f>
        <v>0</v>
      </c>
      <c r="BM97" s="5">
        <f ca="1">IF(BM$4="",0,BM27/(1+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)))
)</f>
        <v>0</v>
      </c>
      <c r="BN97" s="5">
        <f ca="1">IF(BN$4="",0,BN27/(1+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)))
)</f>
        <v>0</v>
      </c>
      <c r="BO97" s="5">
        <f ca="1">IF(BO$4="",0,BO27/(1+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)))
)</f>
        <v>0</v>
      </c>
      <c r="BP97" s="5">
        <f ca="1">IF(BP$4="",0,BP27/(1+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)))
)</f>
        <v>0</v>
      </c>
      <c r="BQ97" s="5">
        <f ca="1">IF(BQ$4="",0,BQ27/(1+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)))
)</f>
        <v>0</v>
      </c>
      <c r="BR97" s="5">
        <f ca="1">IF(BR$4="",0,BR27/(1+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)))
)</f>
        <v>0</v>
      </c>
      <c r="BS97" s="5">
        <f ca="1">IF(BS$4="",0,BS27/(1+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)))
)</f>
        <v>0</v>
      </c>
      <c r="BT97" s="5">
        <f ca="1">IF(BT$4="",0,BT27/(1+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)))
)</f>
        <v>0</v>
      </c>
      <c r="BU97" s="5">
        <f ca="1">IF(BU$4="",0,BU27/(1+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)))
)</f>
        <v>0</v>
      </c>
      <c r="BV97" s="5">
        <f ca="1">IF(BV$4="",0,BV27/(1+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)))
)</f>
        <v>0</v>
      </c>
      <c r="BW97" s="5">
        <f ca="1">IF(BW$4="",0,BW27/(1+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)))
)</f>
        <v>0</v>
      </c>
      <c r="BX97" s="5">
        <f ca="1">IF(BX$4="",0,BX27/(1+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)))
)</f>
        <v>0</v>
      </c>
      <c r="BY97" s="5">
        <f ca="1">IF(BY$4="",0,BY27/(1+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)))
)</f>
        <v>0</v>
      </c>
      <c r="BZ97" s="5">
        <f ca="1">IF(BZ$4="",0,BZ27/(1+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)))
)</f>
        <v>0</v>
      </c>
      <c r="CA97" s="5">
        <f ca="1">IF(CA$4="",0,CA27/(1+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)))
)</f>
        <v>0</v>
      </c>
      <c r="CB97" s="5">
        <f ca="1">IF(CB$4="",0,CB27/(1+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)))
)</f>
        <v>0</v>
      </c>
      <c r="CC97" s="5">
        <f ca="1">IF(CC$4="",0,CC27/(1+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)))
)</f>
        <v>0</v>
      </c>
      <c r="CD97" s="5">
        <f ca="1">IF(CD$4="",0,CD27/(1+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)))
)</f>
        <v>0</v>
      </c>
      <c r="CE97" s="5">
        <f ca="1">IF(CE$4="",0,CE27/(1+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)))
)</f>
        <v>0</v>
      </c>
      <c r="CF97" s="5">
        <f ca="1">IF(CF$4="",0,CF27/(1+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)))
)</f>
        <v>0</v>
      </c>
    </row>
    <row r="98" spans="2:84" x14ac:dyDescent="0.3">
      <c r="B98" s="13">
        <f>ROW()</f>
        <v>98</v>
      </c>
      <c r="H98" s="1" t="str">
        <f t="shared" si="143"/>
        <v>Капитальные затраты без НДС</v>
      </c>
      <c r="I98" s="1" t="str">
        <f>$I$95</f>
        <v>Стартовые капитальные затраты</v>
      </c>
      <c r="J98" s="1" t="str">
        <f>Prcsses!I81</f>
        <v>Оборудование</v>
      </c>
      <c r="M98" s="53" t="s">
        <v>18</v>
      </c>
      <c r="U98" s="5">
        <f t="shared" ca="1" si="144"/>
        <v>416666.66666666669</v>
      </c>
      <c r="X98" s="5">
        <f ca="1">IF(X$4="",0,X28/(1+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)))
)</f>
        <v>0</v>
      </c>
      <c r="Y98" s="5">
        <f ca="1">IF(Y$4="",0,Y28/(1+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)))
)</f>
        <v>416666.66666666669</v>
      </c>
      <c r="Z98" s="5">
        <f ca="1">IF(Z$4="",0,Z28/(1+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)))
)</f>
        <v>0</v>
      </c>
      <c r="AA98" s="5">
        <f ca="1">IF(AA$4="",0,AA28/(1+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)))
)</f>
        <v>0</v>
      </c>
      <c r="AB98" s="5">
        <f ca="1">IF(AB$4="",0,AB28/(1+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)))
)</f>
        <v>0</v>
      </c>
      <c r="AC98" s="5">
        <f ca="1">IF(AC$4="",0,AC28/(1+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)))
)</f>
        <v>0</v>
      </c>
      <c r="AD98" s="5">
        <f ca="1">IF(AD$4="",0,AD28/(1+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)))
)</f>
        <v>0</v>
      </c>
      <c r="AE98" s="5">
        <f ca="1">IF(AE$4="",0,AE28/(1+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)))
)</f>
        <v>0</v>
      </c>
      <c r="AF98" s="5">
        <f ca="1">IF(AF$4="",0,AF28/(1+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)))
)</f>
        <v>0</v>
      </c>
      <c r="AG98" s="5">
        <f ca="1">IF(AG$4="",0,AG28/(1+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)))
)</f>
        <v>0</v>
      </c>
      <c r="AH98" s="5">
        <f ca="1">IF(AH$4="",0,AH28/(1+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)))
)</f>
        <v>0</v>
      </c>
      <c r="AI98" s="5">
        <f ca="1">IF(AI$4="",0,AI28/(1+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)))
)</f>
        <v>0</v>
      </c>
      <c r="AJ98" s="5">
        <f ca="1">IF(AJ$4="",0,AJ28/(1+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)))
)</f>
        <v>0</v>
      </c>
      <c r="AK98" s="5">
        <f ca="1">IF(AK$4="",0,AK28/(1+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)))
)</f>
        <v>0</v>
      </c>
      <c r="AL98" s="5">
        <f ca="1">IF(AL$4="",0,AL28/(1+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)))
)</f>
        <v>0</v>
      </c>
      <c r="AM98" s="5">
        <f ca="1">IF(AM$4="",0,AM28/(1+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)))
)</f>
        <v>0</v>
      </c>
      <c r="AN98" s="5">
        <f ca="1">IF(AN$4="",0,AN28/(1+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)))
)</f>
        <v>0</v>
      </c>
      <c r="AO98" s="5">
        <f ca="1">IF(AO$4="",0,AO28/(1+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)))
)</f>
        <v>0</v>
      </c>
      <c r="AP98" s="5">
        <f ca="1">IF(AP$4="",0,AP28/(1+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)))
)</f>
        <v>0</v>
      </c>
      <c r="AQ98" s="5">
        <f ca="1">IF(AQ$4="",0,AQ28/(1+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)))
)</f>
        <v>0</v>
      </c>
      <c r="AR98" s="5">
        <f ca="1">IF(AR$4="",0,AR28/(1+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)))
)</f>
        <v>0</v>
      </c>
      <c r="AS98" s="5">
        <f ca="1">IF(AS$4="",0,AS28/(1+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)))
)</f>
        <v>0</v>
      </c>
      <c r="AT98" s="5">
        <f ca="1">IF(AT$4="",0,AT28/(1+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)))
)</f>
        <v>0</v>
      </c>
      <c r="AU98" s="5">
        <f ca="1">IF(AU$4="",0,AU28/(1+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)))
)</f>
        <v>0</v>
      </c>
      <c r="AV98" s="5">
        <f ca="1">IF(AV$4="",0,AV28/(1+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)))
)</f>
        <v>0</v>
      </c>
      <c r="AW98" s="5">
        <f ca="1">IF(AW$4="",0,AW28/(1+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)))
)</f>
        <v>0</v>
      </c>
      <c r="AX98" s="5">
        <f ca="1">IF(AX$4="",0,AX28/(1+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)))
)</f>
        <v>0</v>
      </c>
      <c r="AY98" s="5">
        <f ca="1">IF(AY$4="",0,AY28/(1+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)))
)</f>
        <v>0</v>
      </c>
      <c r="AZ98" s="5">
        <f ca="1">IF(AZ$4="",0,AZ28/(1+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)))
)</f>
        <v>0</v>
      </c>
      <c r="BA98" s="5">
        <f ca="1">IF(BA$4="",0,BA28/(1+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)))
)</f>
        <v>0</v>
      </c>
      <c r="BB98" s="5">
        <f ca="1">IF(BB$4="",0,BB28/(1+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)))
)</f>
        <v>0</v>
      </c>
      <c r="BC98" s="5">
        <f ca="1">IF(BC$4="",0,BC28/(1+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)))
)</f>
        <v>0</v>
      </c>
      <c r="BD98" s="5">
        <f ca="1">IF(BD$4="",0,BD28/(1+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)))
)</f>
        <v>0</v>
      </c>
      <c r="BE98" s="5">
        <f ca="1">IF(BE$4="",0,BE28/(1+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)))
)</f>
        <v>0</v>
      </c>
      <c r="BF98" s="5">
        <f ca="1">IF(BF$4="",0,BF28/(1+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)))
)</f>
        <v>0</v>
      </c>
      <c r="BG98" s="5">
        <f ca="1">IF(BG$4="",0,BG28/(1+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)))
)</f>
        <v>0</v>
      </c>
      <c r="BH98" s="5">
        <f ca="1">IF(BH$4="",0,BH28/(1+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)))
)</f>
        <v>0</v>
      </c>
      <c r="BI98" s="5">
        <f ca="1">IF(BI$4="",0,BI28/(1+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)))
)</f>
        <v>0</v>
      </c>
      <c r="BJ98" s="5">
        <f ca="1">IF(BJ$4="",0,BJ28/(1+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)))
)</f>
        <v>0</v>
      </c>
      <c r="BK98" s="5">
        <f ca="1">IF(BK$4="",0,BK28/(1+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)))
)</f>
        <v>0</v>
      </c>
      <c r="BL98" s="5">
        <f ca="1">IF(BL$4="",0,BL28/(1+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)))
)</f>
        <v>0</v>
      </c>
      <c r="BM98" s="5">
        <f ca="1">IF(BM$4="",0,BM28/(1+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)))
)</f>
        <v>0</v>
      </c>
      <c r="BN98" s="5">
        <f ca="1">IF(BN$4="",0,BN28/(1+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)))
)</f>
        <v>0</v>
      </c>
      <c r="BO98" s="5">
        <f ca="1">IF(BO$4="",0,BO28/(1+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)))
)</f>
        <v>0</v>
      </c>
      <c r="BP98" s="5">
        <f ca="1">IF(BP$4="",0,BP28/(1+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)))
)</f>
        <v>0</v>
      </c>
      <c r="BQ98" s="5">
        <f ca="1">IF(BQ$4="",0,BQ28/(1+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)))
)</f>
        <v>0</v>
      </c>
      <c r="BR98" s="5">
        <f ca="1">IF(BR$4="",0,BR28/(1+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)))
)</f>
        <v>0</v>
      </c>
      <c r="BS98" s="5">
        <f ca="1">IF(BS$4="",0,BS28/(1+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)))
)</f>
        <v>0</v>
      </c>
      <c r="BT98" s="5">
        <f ca="1">IF(BT$4="",0,BT28/(1+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)))
)</f>
        <v>0</v>
      </c>
      <c r="BU98" s="5">
        <f ca="1">IF(BU$4="",0,BU28/(1+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)))
)</f>
        <v>0</v>
      </c>
      <c r="BV98" s="5">
        <f ca="1">IF(BV$4="",0,BV28/(1+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)))
)</f>
        <v>0</v>
      </c>
      <c r="BW98" s="5">
        <f ca="1">IF(BW$4="",0,BW28/(1+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)))
)</f>
        <v>0</v>
      </c>
      <c r="BX98" s="5">
        <f ca="1">IF(BX$4="",0,BX28/(1+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)))
)</f>
        <v>0</v>
      </c>
      <c r="BY98" s="5">
        <f ca="1">IF(BY$4="",0,BY28/(1+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)))
)</f>
        <v>0</v>
      </c>
      <c r="BZ98" s="5">
        <f ca="1">IF(BZ$4="",0,BZ28/(1+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)))
)</f>
        <v>0</v>
      </c>
      <c r="CA98" s="5">
        <f ca="1">IF(CA$4="",0,CA28/(1+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)))
)</f>
        <v>0</v>
      </c>
      <c r="CB98" s="5">
        <f ca="1">IF(CB$4="",0,CB28/(1+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)))
)</f>
        <v>0</v>
      </c>
      <c r="CC98" s="5">
        <f ca="1">IF(CC$4="",0,CC28/(1+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)))
)</f>
        <v>0</v>
      </c>
      <c r="CD98" s="5">
        <f ca="1">IF(CD$4="",0,CD28/(1+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)))
)</f>
        <v>0</v>
      </c>
      <c r="CE98" s="5">
        <f ca="1">IF(CE$4="",0,CE28/(1+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)))
)</f>
        <v>0</v>
      </c>
      <c r="CF98" s="5">
        <f ca="1">IF(CF$4="",0,CF28/(1+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)))
)</f>
        <v>0</v>
      </c>
    </row>
    <row r="99" spans="2:84" x14ac:dyDescent="0.3">
      <c r="B99" s="13">
        <f>ROW()</f>
        <v>99</v>
      </c>
      <c r="H99" s="1" t="str">
        <f t="shared" si="143"/>
        <v>Капитальные затраты без НДС</v>
      </c>
      <c r="I99" s="1" t="str">
        <f>$I$95</f>
        <v>Стартовые капитальные затраты</v>
      </c>
      <c r="J99" s="1" t="str">
        <f>Prcsses!I82</f>
        <v>Транспортные средства</v>
      </c>
      <c r="M99" s="53" t="s">
        <v>18</v>
      </c>
      <c r="U99" s="5">
        <f t="shared" ca="1" si="144"/>
        <v>4166666.666666667</v>
      </c>
      <c r="X99" s="5">
        <f ca="1">IF(X$4="",0,X29/(1+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)))
)</f>
        <v>0</v>
      </c>
      <c r="Y99" s="5">
        <f ca="1">IF(Y$4="",0,Y29/(1+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)))
)</f>
        <v>4166666.666666667</v>
      </c>
      <c r="Z99" s="5">
        <f ca="1">IF(Z$4="",0,Z29/(1+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)))
)</f>
        <v>0</v>
      </c>
      <c r="AA99" s="5">
        <f ca="1">IF(AA$4="",0,AA29/(1+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)))
)</f>
        <v>0</v>
      </c>
      <c r="AB99" s="5">
        <f ca="1">IF(AB$4="",0,AB29/(1+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)))
)</f>
        <v>0</v>
      </c>
      <c r="AC99" s="5">
        <f ca="1">IF(AC$4="",0,AC29/(1+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)))
)</f>
        <v>0</v>
      </c>
      <c r="AD99" s="5">
        <f ca="1">IF(AD$4="",0,AD29/(1+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)))
)</f>
        <v>0</v>
      </c>
      <c r="AE99" s="5">
        <f ca="1">IF(AE$4="",0,AE29/(1+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)))
)</f>
        <v>0</v>
      </c>
      <c r="AF99" s="5">
        <f ca="1">IF(AF$4="",0,AF29/(1+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)))
)</f>
        <v>0</v>
      </c>
      <c r="AG99" s="5">
        <f ca="1">IF(AG$4="",0,AG29/(1+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)))
)</f>
        <v>0</v>
      </c>
      <c r="AH99" s="5">
        <f ca="1">IF(AH$4="",0,AH29/(1+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)))
)</f>
        <v>0</v>
      </c>
      <c r="AI99" s="5">
        <f ca="1">IF(AI$4="",0,AI29/(1+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)))
)</f>
        <v>0</v>
      </c>
      <c r="AJ99" s="5">
        <f ca="1">IF(AJ$4="",0,AJ29/(1+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)))
)</f>
        <v>0</v>
      </c>
      <c r="AK99" s="5">
        <f ca="1">IF(AK$4="",0,AK29/(1+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)))
)</f>
        <v>0</v>
      </c>
      <c r="AL99" s="5">
        <f ca="1">IF(AL$4="",0,AL29/(1+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)))
)</f>
        <v>0</v>
      </c>
      <c r="AM99" s="5">
        <f ca="1">IF(AM$4="",0,AM29/(1+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)))
)</f>
        <v>0</v>
      </c>
      <c r="AN99" s="5">
        <f ca="1">IF(AN$4="",0,AN29/(1+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)))
)</f>
        <v>0</v>
      </c>
      <c r="AO99" s="5">
        <f ca="1">IF(AO$4="",0,AO29/(1+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)))
)</f>
        <v>0</v>
      </c>
      <c r="AP99" s="5">
        <f ca="1">IF(AP$4="",0,AP29/(1+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)))
)</f>
        <v>0</v>
      </c>
      <c r="AQ99" s="5">
        <f ca="1">IF(AQ$4="",0,AQ29/(1+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)))
)</f>
        <v>0</v>
      </c>
      <c r="AR99" s="5">
        <f ca="1">IF(AR$4="",0,AR29/(1+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)))
)</f>
        <v>0</v>
      </c>
      <c r="AS99" s="5">
        <f ca="1">IF(AS$4="",0,AS29/(1+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)))
)</f>
        <v>0</v>
      </c>
      <c r="AT99" s="5">
        <f ca="1">IF(AT$4="",0,AT29/(1+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)))
)</f>
        <v>0</v>
      </c>
      <c r="AU99" s="5">
        <f ca="1">IF(AU$4="",0,AU29/(1+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)))
)</f>
        <v>0</v>
      </c>
      <c r="AV99" s="5">
        <f ca="1">IF(AV$4="",0,AV29/(1+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)))
)</f>
        <v>0</v>
      </c>
      <c r="AW99" s="5">
        <f ca="1">IF(AW$4="",0,AW29/(1+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)))
)</f>
        <v>0</v>
      </c>
      <c r="AX99" s="5">
        <f ca="1">IF(AX$4="",0,AX29/(1+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)))
)</f>
        <v>0</v>
      </c>
      <c r="AY99" s="5">
        <f ca="1">IF(AY$4="",0,AY29/(1+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)))
)</f>
        <v>0</v>
      </c>
      <c r="AZ99" s="5">
        <f ca="1">IF(AZ$4="",0,AZ29/(1+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)))
)</f>
        <v>0</v>
      </c>
      <c r="BA99" s="5">
        <f ca="1">IF(BA$4="",0,BA29/(1+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)))
)</f>
        <v>0</v>
      </c>
      <c r="BB99" s="5">
        <f ca="1">IF(BB$4="",0,BB29/(1+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)))
)</f>
        <v>0</v>
      </c>
      <c r="BC99" s="5">
        <f ca="1">IF(BC$4="",0,BC29/(1+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)))
)</f>
        <v>0</v>
      </c>
      <c r="BD99" s="5">
        <f ca="1">IF(BD$4="",0,BD29/(1+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)))
)</f>
        <v>0</v>
      </c>
      <c r="BE99" s="5">
        <f ca="1">IF(BE$4="",0,BE29/(1+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)))
)</f>
        <v>0</v>
      </c>
      <c r="BF99" s="5">
        <f ca="1">IF(BF$4="",0,BF29/(1+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)))
)</f>
        <v>0</v>
      </c>
      <c r="BG99" s="5">
        <f ca="1">IF(BG$4="",0,BG29/(1+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)))
)</f>
        <v>0</v>
      </c>
      <c r="BH99" s="5">
        <f ca="1">IF(BH$4="",0,BH29/(1+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)))
)</f>
        <v>0</v>
      </c>
      <c r="BI99" s="5">
        <f ca="1">IF(BI$4="",0,BI29/(1+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)))
)</f>
        <v>0</v>
      </c>
      <c r="BJ99" s="5">
        <f ca="1">IF(BJ$4="",0,BJ29/(1+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)))
)</f>
        <v>0</v>
      </c>
      <c r="BK99" s="5">
        <f ca="1">IF(BK$4="",0,BK29/(1+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)))
)</f>
        <v>0</v>
      </c>
      <c r="BL99" s="5">
        <f ca="1">IF(BL$4="",0,BL29/(1+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)))
)</f>
        <v>0</v>
      </c>
      <c r="BM99" s="5">
        <f ca="1">IF(BM$4="",0,BM29/(1+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)))
)</f>
        <v>0</v>
      </c>
      <c r="BN99" s="5">
        <f ca="1">IF(BN$4="",0,BN29/(1+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)))
)</f>
        <v>0</v>
      </c>
      <c r="BO99" s="5">
        <f ca="1">IF(BO$4="",0,BO29/(1+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)))
)</f>
        <v>0</v>
      </c>
      <c r="BP99" s="5">
        <f ca="1">IF(BP$4="",0,BP29/(1+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)))
)</f>
        <v>0</v>
      </c>
      <c r="BQ99" s="5">
        <f ca="1">IF(BQ$4="",0,BQ29/(1+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)))
)</f>
        <v>0</v>
      </c>
      <c r="BR99" s="5">
        <f ca="1">IF(BR$4="",0,BR29/(1+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)))
)</f>
        <v>0</v>
      </c>
      <c r="BS99" s="5">
        <f ca="1">IF(BS$4="",0,BS29/(1+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)))
)</f>
        <v>0</v>
      </c>
      <c r="BT99" s="5">
        <f ca="1">IF(BT$4="",0,BT29/(1+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)))
)</f>
        <v>0</v>
      </c>
      <c r="BU99" s="5">
        <f ca="1">IF(BU$4="",0,BU29/(1+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)))
)</f>
        <v>0</v>
      </c>
      <c r="BV99" s="5">
        <f ca="1">IF(BV$4="",0,BV29/(1+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)))
)</f>
        <v>0</v>
      </c>
      <c r="BW99" s="5">
        <f ca="1">IF(BW$4="",0,BW29/(1+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)))
)</f>
        <v>0</v>
      </c>
      <c r="BX99" s="5">
        <f ca="1">IF(BX$4="",0,BX29/(1+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)))
)</f>
        <v>0</v>
      </c>
      <c r="BY99" s="5">
        <f ca="1">IF(BY$4="",0,BY29/(1+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)))
)</f>
        <v>0</v>
      </c>
      <c r="BZ99" s="5">
        <f ca="1">IF(BZ$4="",0,BZ29/(1+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)))
)</f>
        <v>0</v>
      </c>
      <c r="CA99" s="5">
        <f ca="1">IF(CA$4="",0,CA29/(1+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)))
)</f>
        <v>0</v>
      </c>
      <c r="CB99" s="5">
        <f ca="1">IF(CB$4="",0,CB29/(1+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)))
)</f>
        <v>0</v>
      </c>
      <c r="CC99" s="5">
        <f ca="1">IF(CC$4="",0,CC29/(1+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)))
)</f>
        <v>0</v>
      </c>
      <c r="CD99" s="5">
        <f ca="1">IF(CD$4="",0,CD29/(1+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)))
)</f>
        <v>0</v>
      </c>
      <c r="CE99" s="5">
        <f ca="1">IF(CE$4="",0,CE29/(1+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)))
)</f>
        <v>0</v>
      </c>
      <c r="CF99" s="5">
        <f ca="1">IF(CF$4="",0,CF29/(1+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)))
)</f>
        <v>0</v>
      </c>
    </row>
    <row r="100" spans="2:84" x14ac:dyDescent="0.3">
      <c r="B100" s="13">
        <f>ROW()</f>
        <v>100</v>
      </c>
      <c r="H100" s="1" t="str">
        <f t="shared" si="143"/>
        <v>Капитальные затраты без НДС</v>
      </c>
      <c r="I100" s="1" t="str">
        <f>$I$95</f>
        <v>Стартовые капитальные затраты</v>
      </c>
      <c r="J100" s="1" t="str">
        <f>Prcsses!I83</f>
        <v>Земельный участок</v>
      </c>
      <c r="M100" s="53" t="s">
        <v>18</v>
      </c>
      <c r="U100" s="5">
        <f t="shared" ca="1" si="144"/>
        <v>8333333.333333334</v>
      </c>
      <c r="X100" s="5">
        <f ca="1">IF(X$4="",0,X30/(1+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)))
)</f>
        <v>0</v>
      </c>
      <c r="Y100" s="5">
        <f ca="1">IF(Y$4="",0,Y30/(1+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)))
)</f>
        <v>8333333.333333334</v>
      </c>
      <c r="Z100" s="5">
        <f ca="1">IF(Z$4="",0,Z30/(1+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)))
)</f>
        <v>0</v>
      </c>
      <c r="AA100" s="5">
        <f ca="1">IF(AA$4="",0,AA30/(1+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)))
)</f>
        <v>0</v>
      </c>
      <c r="AB100" s="5">
        <f ca="1">IF(AB$4="",0,AB30/(1+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)))
)</f>
        <v>0</v>
      </c>
      <c r="AC100" s="5">
        <f ca="1">IF(AC$4="",0,AC30/(1+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)))
)</f>
        <v>0</v>
      </c>
      <c r="AD100" s="5">
        <f ca="1">IF(AD$4="",0,AD30/(1+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)))
)</f>
        <v>0</v>
      </c>
      <c r="AE100" s="5">
        <f ca="1">IF(AE$4="",0,AE30/(1+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)))
)</f>
        <v>0</v>
      </c>
      <c r="AF100" s="5">
        <f ca="1">IF(AF$4="",0,AF30/(1+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)))
)</f>
        <v>0</v>
      </c>
      <c r="AG100" s="5">
        <f ca="1">IF(AG$4="",0,AG30/(1+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)))
)</f>
        <v>0</v>
      </c>
      <c r="AH100" s="5">
        <f ca="1">IF(AH$4="",0,AH30/(1+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)))
)</f>
        <v>0</v>
      </c>
      <c r="AI100" s="5">
        <f ca="1">IF(AI$4="",0,AI30/(1+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)))
)</f>
        <v>0</v>
      </c>
      <c r="AJ100" s="5">
        <f ca="1">IF(AJ$4="",0,AJ30/(1+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)))
)</f>
        <v>0</v>
      </c>
      <c r="AK100" s="5">
        <f ca="1">IF(AK$4="",0,AK30/(1+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)))
)</f>
        <v>0</v>
      </c>
      <c r="AL100" s="5">
        <f ca="1">IF(AL$4="",0,AL30/(1+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)))
)</f>
        <v>0</v>
      </c>
      <c r="AM100" s="5">
        <f ca="1">IF(AM$4="",0,AM30/(1+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)))
)</f>
        <v>0</v>
      </c>
      <c r="AN100" s="5">
        <f ca="1">IF(AN$4="",0,AN30/(1+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)))
)</f>
        <v>0</v>
      </c>
      <c r="AO100" s="5">
        <f ca="1">IF(AO$4="",0,AO30/(1+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)))
)</f>
        <v>0</v>
      </c>
      <c r="AP100" s="5">
        <f ca="1">IF(AP$4="",0,AP30/(1+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)))
)</f>
        <v>0</v>
      </c>
      <c r="AQ100" s="5">
        <f ca="1">IF(AQ$4="",0,AQ30/(1+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)))
)</f>
        <v>0</v>
      </c>
      <c r="AR100" s="5">
        <f ca="1">IF(AR$4="",0,AR30/(1+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)))
)</f>
        <v>0</v>
      </c>
      <c r="AS100" s="5">
        <f ca="1">IF(AS$4="",0,AS30/(1+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)))
)</f>
        <v>0</v>
      </c>
      <c r="AT100" s="5">
        <f ca="1">IF(AT$4="",0,AT30/(1+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)))
)</f>
        <v>0</v>
      </c>
      <c r="AU100" s="5">
        <f ca="1">IF(AU$4="",0,AU30/(1+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)))
)</f>
        <v>0</v>
      </c>
      <c r="AV100" s="5">
        <f ca="1">IF(AV$4="",0,AV30/(1+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)))
)</f>
        <v>0</v>
      </c>
      <c r="AW100" s="5">
        <f ca="1">IF(AW$4="",0,AW30/(1+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)))
)</f>
        <v>0</v>
      </c>
      <c r="AX100" s="5">
        <f ca="1">IF(AX$4="",0,AX30/(1+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)))
)</f>
        <v>0</v>
      </c>
      <c r="AY100" s="5">
        <f ca="1">IF(AY$4="",0,AY30/(1+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)))
)</f>
        <v>0</v>
      </c>
      <c r="AZ100" s="5">
        <f ca="1">IF(AZ$4="",0,AZ30/(1+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)))
)</f>
        <v>0</v>
      </c>
      <c r="BA100" s="5">
        <f ca="1">IF(BA$4="",0,BA30/(1+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)))
)</f>
        <v>0</v>
      </c>
      <c r="BB100" s="5">
        <f ca="1">IF(BB$4="",0,BB30/(1+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)))
)</f>
        <v>0</v>
      </c>
      <c r="BC100" s="5">
        <f ca="1">IF(BC$4="",0,BC30/(1+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)))
)</f>
        <v>0</v>
      </c>
      <c r="BD100" s="5">
        <f ca="1">IF(BD$4="",0,BD30/(1+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)))
)</f>
        <v>0</v>
      </c>
      <c r="BE100" s="5">
        <f ca="1">IF(BE$4="",0,BE30/(1+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)))
)</f>
        <v>0</v>
      </c>
      <c r="BF100" s="5">
        <f ca="1">IF(BF$4="",0,BF30/(1+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)))
)</f>
        <v>0</v>
      </c>
      <c r="BG100" s="5">
        <f ca="1">IF(BG$4="",0,BG30/(1+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)))
)</f>
        <v>0</v>
      </c>
      <c r="BH100" s="5">
        <f ca="1">IF(BH$4="",0,BH30/(1+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)))
)</f>
        <v>0</v>
      </c>
      <c r="BI100" s="5">
        <f ca="1">IF(BI$4="",0,BI30/(1+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)))
)</f>
        <v>0</v>
      </c>
      <c r="BJ100" s="5">
        <f ca="1">IF(BJ$4="",0,BJ30/(1+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)))
)</f>
        <v>0</v>
      </c>
      <c r="BK100" s="5">
        <f ca="1">IF(BK$4="",0,BK30/(1+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)))
)</f>
        <v>0</v>
      </c>
      <c r="BL100" s="5">
        <f ca="1">IF(BL$4="",0,BL30/(1+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)))
)</f>
        <v>0</v>
      </c>
      <c r="BM100" s="5">
        <f ca="1">IF(BM$4="",0,BM30/(1+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)))
)</f>
        <v>0</v>
      </c>
      <c r="BN100" s="5">
        <f ca="1">IF(BN$4="",0,BN30/(1+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)))
)</f>
        <v>0</v>
      </c>
      <c r="BO100" s="5">
        <f ca="1">IF(BO$4="",0,BO30/(1+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)))
)</f>
        <v>0</v>
      </c>
      <c r="BP100" s="5">
        <f ca="1">IF(BP$4="",0,BP30/(1+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)))
)</f>
        <v>0</v>
      </c>
      <c r="BQ100" s="5">
        <f ca="1">IF(BQ$4="",0,BQ30/(1+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)))
)</f>
        <v>0</v>
      </c>
      <c r="BR100" s="5">
        <f ca="1">IF(BR$4="",0,BR30/(1+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)))
)</f>
        <v>0</v>
      </c>
      <c r="BS100" s="5">
        <f ca="1">IF(BS$4="",0,BS30/(1+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)))
)</f>
        <v>0</v>
      </c>
      <c r="BT100" s="5">
        <f ca="1">IF(BT$4="",0,BT30/(1+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)))
)</f>
        <v>0</v>
      </c>
      <c r="BU100" s="5">
        <f ca="1">IF(BU$4="",0,BU30/(1+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)))
)</f>
        <v>0</v>
      </c>
      <c r="BV100" s="5">
        <f ca="1">IF(BV$4="",0,BV30/(1+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)))
)</f>
        <v>0</v>
      </c>
      <c r="BW100" s="5">
        <f ca="1">IF(BW$4="",0,BW30/(1+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)))
)</f>
        <v>0</v>
      </c>
      <c r="BX100" s="5">
        <f ca="1">IF(BX$4="",0,BX30/(1+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)))
)</f>
        <v>0</v>
      </c>
      <c r="BY100" s="5">
        <f ca="1">IF(BY$4="",0,BY30/(1+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)))
)</f>
        <v>0</v>
      </c>
      <c r="BZ100" s="5">
        <f ca="1">IF(BZ$4="",0,BZ30/(1+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)))
)</f>
        <v>0</v>
      </c>
      <c r="CA100" s="5">
        <f ca="1">IF(CA$4="",0,CA30/(1+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)))
)</f>
        <v>0</v>
      </c>
      <c r="CB100" s="5">
        <f ca="1">IF(CB$4="",0,CB30/(1+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)))
)</f>
        <v>0</v>
      </c>
      <c r="CC100" s="5">
        <f ca="1">IF(CC$4="",0,CC30/(1+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)))
)</f>
        <v>0</v>
      </c>
      <c r="CD100" s="5">
        <f ca="1">IF(CD$4="",0,CD30/(1+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)))
)</f>
        <v>0</v>
      </c>
      <c r="CE100" s="5">
        <f ca="1">IF(CE$4="",0,CE30/(1+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)))
)</f>
        <v>0</v>
      </c>
      <c r="CF100" s="5">
        <f ca="1">IF(CF$4="",0,CF30/(1+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)))
)</f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f>ROW()</f>
        <v>102</v>
      </c>
      <c r="H102" s="1" t="str">
        <f t="shared" ref="H102:H107" si="156">$H$94</f>
        <v>Капитальные затраты без НДС</v>
      </c>
      <c r="I102" s="1" t="s">
        <v>220</v>
      </c>
      <c r="M102" s="53" t="s">
        <v>18</v>
      </c>
      <c r="P102" s="72" t="str">
        <f>Lists!$AI$6</f>
        <v>BS(+)</v>
      </c>
      <c r="U102" s="5">
        <f t="shared" ref="U102:U107" ca="1" si="157">SUM(INDIRECT(ADDRESS($B102,$X$2)&amp;":"&amp;ADDRESS($B102,$X$2-1+$P$8)))</f>
        <v>128598197.60700865</v>
      </c>
      <c r="X102" s="5">
        <f ca="1">IF(X$4="",0,SUM(X103:X108))</f>
        <v>2083333.3333333335</v>
      </c>
      <c r="Y102" s="5">
        <f ca="1">IF(Y$4="",0,SUM(Y103:Y108))</f>
        <v>9583333.333333334</v>
      </c>
      <c r="Z102" s="5">
        <f t="shared" ref="Z102" ca="1" si="158">IF(Z$4="",0,SUM(Z103:Z108))</f>
        <v>12083333.333333334</v>
      </c>
      <c r="AA102" s="5">
        <f t="shared" ref="AA102" ca="1" si="159">IF(AA$4="",0,SUM(AA103:AA108))</f>
        <v>0</v>
      </c>
      <c r="AB102" s="5">
        <f t="shared" ref="AB102" ca="1" si="160">IF(AB$4="",0,SUM(AB103:AB108))</f>
        <v>0</v>
      </c>
      <c r="AC102" s="5">
        <f t="shared" ref="AC102" ca="1" si="161">IF(AC$4="",0,SUM(AC103:AC108))</f>
        <v>0</v>
      </c>
      <c r="AD102" s="5">
        <f t="shared" ref="AD102" ca="1" si="162">IF(AD$4="",0,SUM(AD103:AD108))</f>
        <v>0</v>
      </c>
      <c r="AE102" s="5">
        <f t="shared" ref="AE102" ca="1" si="163">IF(AE$4="",0,SUM(AE103:AE108))</f>
        <v>0</v>
      </c>
      <c r="AF102" s="5">
        <f t="shared" ref="AF102" ca="1" si="164">IF(AF$4="",0,SUM(AF103:AF108))</f>
        <v>0</v>
      </c>
      <c r="AG102" s="5">
        <f t="shared" ref="AG102" ca="1" si="165">IF(AG$4="",0,SUM(AG103:AG108))</f>
        <v>0</v>
      </c>
      <c r="AH102" s="5">
        <f t="shared" ref="AH102" ca="1" si="166">IF(AH$4="",0,SUM(AH103:AH108))</f>
        <v>0</v>
      </c>
      <c r="AI102" s="5">
        <f t="shared" ref="AI102:CF102" ca="1" si="167">IF(AI$4="",0,SUM(AI103:AI108))</f>
        <v>0</v>
      </c>
      <c r="AJ102" s="5">
        <f t="shared" ca="1" si="167"/>
        <v>0</v>
      </c>
      <c r="AK102" s="5">
        <f t="shared" ca="1" si="167"/>
        <v>0</v>
      </c>
      <c r="AL102" s="5">
        <f t="shared" ca="1" si="167"/>
        <v>0</v>
      </c>
      <c r="AM102" s="5">
        <f t="shared" ca="1" si="167"/>
        <v>0</v>
      </c>
      <c r="AN102" s="5">
        <f t="shared" ca="1" si="167"/>
        <v>0</v>
      </c>
      <c r="AO102" s="5">
        <f t="shared" ca="1" si="167"/>
        <v>0</v>
      </c>
      <c r="AP102" s="5">
        <f t="shared" ca="1" si="167"/>
        <v>0</v>
      </c>
      <c r="AQ102" s="5">
        <f t="shared" ca="1" si="167"/>
        <v>0</v>
      </c>
      <c r="AR102" s="5">
        <f t="shared" ca="1" si="167"/>
        <v>2197870.4833333339</v>
      </c>
      <c r="AS102" s="5">
        <f t="shared" ca="1" si="167"/>
        <v>10110204.223333335</v>
      </c>
      <c r="AT102" s="5">
        <f t="shared" ca="1" si="167"/>
        <v>12747648.803333335</v>
      </c>
      <c r="AU102" s="5">
        <f t="shared" ca="1" si="167"/>
        <v>0</v>
      </c>
      <c r="AV102" s="5">
        <f t="shared" ca="1" si="167"/>
        <v>0</v>
      </c>
      <c r="AW102" s="5">
        <f t="shared" ca="1" si="167"/>
        <v>0</v>
      </c>
      <c r="AX102" s="5">
        <f t="shared" ca="1" si="167"/>
        <v>0</v>
      </c>
      <c r="AY102" s="5">
        <f t="shared" ca="1" si="167"/>
        <v>0</v>
      </c>
      <c r="AZ102" s="5">
        <f t="shared" ca="1" si="167"/>
        <v>0</v>
      </c>
      <c r="BA102" s="5">
        <f t="shared" ca="1" si="167"/>
        <v>0</v>
      </c>
      <c r="BB102" s="5">
        <f t="shared" ca="1" si="167"/>
        <v>2277705.9307699339</v>
      </c>
      <c r="BC102" s="5">
        <f t="shared" ca="1" si="167"/>
        <v>10477447.281541696</v>
      </c>
      <c r="BD102" s="5">
        <f t="shared" ca="1" si="167"/>
        <v>13210694.398465617</v>
      </c>
      <c r="BE102" s="5">
        <f t="shared" ca="1" si="167"/>
        <v>0</v>
      </c>
      <c r="BF102" s="5">
        <f t="shared" ca="1" si="167"/>
        <v>0</v>
      </c>
      <c r="BG102" s="5">
        <f t="shared" ca="1" si="167"/>
        <v>0</v>
      </c>
      <c r="BH102" s="5">
        <f t="shared" ca="1" si="167"/>
        <v>0</v>
      </c>
      <c r="BI102" s="5">
        <f t="shared" ca="1" si="167"/>
        <v>0</v>
      </c>
      <c r="BJ102" s="5">
        <f t="shared" ca="1" si="167"/>
        <v>0</v>
      </c>
      <c r="BK102" s="5">
        <f t="shared" ca="1" si="167"/>
        <v>0</v>
      </c>
      <c r="BL102" s="5">
        <f t="shared" ca="1" si="167"/>
        <v>2318704.6375237927</v>
      </c>
      <c r="BM102" s="5">
        <f t="shared" ca="1" si="167"/>
        <v>10666041.332609445</v>
      </c>
      <c r="BN102" s="5">
        <f t="shared" ca="1" si="167"/>
        <v>13448486.897637997</v>
      </c>
      <c r="BO102" s="5">
        <f t="shared" ca="1" si="167"/>
        <v>0</v>
      </c>
      <c r="BP102" s="5">
        <f t="shared" ca="1" si="167"/>
        <v>0</v>
      </c>
      <c r="BQ102" s="5">
        <f t="shared" ca="1" si="167"/>
        <v>0</v>
      </c>
      <c r="BR102" s="5">
        <f t="shared" ca="1" si="167"/>
        <v>0</v>
      </c>
      <c r="BS102" s="5">
        <f t="shared" ca="1" si="167"/>
        <v>0</v>
      </c>
      <c r="BT102" s="5">
        <f t="shared" ca="1" si="167"/>
        <v>0</v>
      </c>
      <c r="BU102" s="5">
        <f t="shared" ca="1" si="167"/>
        <v>0</v>
      </c>
      <c r="BV102" s="5">
        <f t="shared" ca="1" si="167"/>
        <v>2402929.2647772068</v>
      </c>
      <c r="BW102" s="5">
        <f t="shared" ca="1" si="167"/>
        <v>11053474.617975151</v>
      </c>
      <c r="BX102" s="5">
        <f t="shared" ca="1" si="167"/>
        <v>13936989.735707801</v>
      </c>
      <c r="BY102" s="5">
        <f t="shared" ca="1" si="167"/>
        <v>0</v>
      </c>
      <c r="BZ102" s="5">
        <f t="shared" ca="1" si="167"/>
        <v>0</v>
      </c>
      <c r="CA102" s="5">
        <f t="shared" ca="1" si="167"/>
        <v>0</v>
      </c>
      <c r="CB102" s="5">
        <f t="shared" ca="1" si="167"/>
        <v>0</v>
      </c>
      <c r="CC102" s="5">
        <f t="shared" ca="1" si="167"/>
        <v>0</v>
      </c>
      <c r="CD102" s="5">
        <f t="shared" ca="1" si="167"/>
        <v>0</v>
      </c>
      <c r="CE102" s="5">
        <f t="shared" ca="1" si="167"/>
        <v>0</v>
      </c>
      <c r="CF102" s="5">
        <f t="shared" ca="1" si="167"/>
        <v>0</v>
      </c>
    </row>
    <row r="103" spans="2:84" x14ac:dyDescent="0.3">
      <c r="B103" s="13">
        <f>ROW()</f>
        <v>103</v>
      </c>
      <c r="H103" s="1" t="str">
        <f t="shared" si="156"/>
        <v>Капитальные затраты без НДС</v>
      </c>
      <c r="I103" s="1" t="str">
        <f>$I$102</f>
        <v>Капзатраты на производственные мощности</v>
      </c>
      <c r="J103" s="1" t="str">
        <f>Prcsses!I111</f>
        <v>Разрешения, оформления и проектирование</v>
      </c>
      <c r="M103" s="53" t="s">
        <v>18</v>
      </c>
      <c r="U103" s="5">
        <f t="shared" ca="1" si="157"/>
        <v>4512217.4598950399</v>
      </c>
      <c r="X103" s="5">
        <f ca="1">IF(X$4="",0,X41/(1+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)))
)</f>
        <v>833333.33333333337</v>
      </c>
      <c r="Y103" s="5">
        <f ca="1">IF(Y$4="",0,Y41/(1+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)))
)</f>
        <v>0</v>
      </c>
      <c r="Z103" s="5">
        <f ca="1">IF(Z$4="",0,Z41/(1+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)))
)</f>
        <v>0</v>
      </c>
      <c r="AA103" s="5">
        <f ca="1">IF(AA$4="",0,AA41/(1+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)))
)</f>
        <v>0</v>
      </c>
      <c r="AB103" s="5">
        <f ca="1">IF(AB$4="",0,AB41/(1+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)))
)</f>
        <v>0</v>
      </c>
      <c r="AC103" s="5">
        <f ca="1">IF(AC$4="",0,AC41/(1+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)))
)</f>
        <v>0</v>
      </c>
      <c r="AD103" s="5">
        <f ca="1">IF(AD$4="",0,AD41/(1+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)))
)</f>
        <v>0</v>
      </c>
      <c r="AE103" s="5">
        <f ca="1">IF(AE$4="",0,AE41/(1+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)))
)</f>
        <v>0</v>
      </c>
      <c r="AF103" s="5">
        <f ca="1">IF(AF$4="",0,AF41/(1+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)))
)</f>
        <v>0</v>
      </c>
      <c r="AG103" s="5">
        <f ca="1">IF(AG$4="",0,AG41/(1+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)))
)</f>
        <v>0</v>
      </c>
      <c r="AH103" s="5">
        <f ca="1">IF(AH$4="",0,AH41/(1+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)))
)</f>
        <v>0</v>
      </c>
      <c r="AI103" s="5">
        <f ca="1">IF(AI$4="",0,AI41/(1+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)))
)</f>
        <v>0</v>
      </c>
      <c r="AJ103" s="5">
        <f ca="1">IF(AJ$4="",0,AJ41/(1+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)))
)</f>
        <v>0</v>
      </c>
      <c r="AK103" s="5">
        <f ca="1">IF(AK$4="",0,AK41/(1+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)))
)</f>
        <v>0</v>
      </c>
      <c r="AL103" s="5">
        <f ca="1">IF(AL$4="",0,AL41/(1+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)))
)</f>
        <v>0</v>
      </c>
      <c r="AM103" s="5">
        <f ca="1">IF(AM$4="",0,AM41/(1+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)))
)</f>
        <v>0</v>
      </c>
      <c r="AN103" s="5">
        <f ca="1">IF(AN$4="",0,AN41/(1+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)))
)</f>
        <v>0</v>
      </c>
      <c r="AO103" s="5">
        <f ca="1">IF(AO$4="",0,AO41/(1+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)))
)</f>
        <v>0</v>
      </c>
      <c r="AP103" s="5">
        <f ca="1">IF(AP$4="",0,AP41/(1+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)))
)</f>
        <v>0</v>
      </c>
      <c r="AQ103" s="5">
        <f ca="1">IF(AQ$4="",0,AQ41/(1+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)))
)</f>
        <v>0</v>
      </c>
      <c r="AR103" s="5">
        <f ca="1">IF(AR$4="",0,AR41/(1+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)))
)</f>
        <v>879148.19333333347</v>
      </c>
      <c r="AS103" s="5">
        <f ca="1">IF(AS$4="",0,AS41/(1+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)))
)</f>
        <v>0</v>
      </c>
      <c r="AT103" s="5">
        <f ca="1">IF(AT$4="",0,AT41/(1+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)))
)</f>
        <v>0</v>
      </c>
      <c r="AU103" s="5">
        <f ca="1">IF(AU$4="",0,AU41/(1+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)))
)</f>
        <v>0</v>
      </c>
      <c r="AV103" s="5">
        <f ca="1">IF(AV$4="",0,AV41/(1+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)))
)</f>
        <v>0</v>
      </c>
      <c r="AW103" s="5">
        <f ca="1">IF(AW$4="",0,AW41/(1+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)))
)</f>
        <v>0</v>
      </c>
      <c r="AX103" s="5">
        <f ca="1">IF(AX$4="",0,AX41/(1+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)))
)</f>
        <v>0</v>
      </c>
      <c r="AY103" s="5">
        <f ca="1">IF(AY$4="",0,AY41/(1+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)))
)</f>
        <v>0</v>
      </c>
      <c r="AZ103" s="5">
        <f ca="1">IF(AZ$4="",0,AZ41/(1+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)))
)</f>
        <v>0</v>
      </c>
      <c r="BA103" s="5">
        <f ca="1">IF(BA$4="",0,BA41/(1+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)))
)</f>
        <v>0</v>
      </c>
      <c r="BB103" s="5">
        <f ca="1">IF(BB$4="",0,BB41/(1+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)))
)</f>
        <v>911082.37230797345</v>
      </c>
      <c r="BC103" s="5">
        <f ca="1">IF(BC$4="",0,BC41/(1+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)))
)</f>
        <v>0</v>
      </c>
      <c r="BD103" s="5">
        <f ca="1">IF(BD$4="",0,BD41/(1+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)))
)</f>
        <v>0</v>
      </c>
      <c r="BE103" s="5">
        <f ca="1">IF(BE$4="",0,BE41/(1+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)))
)</f>
        <v>0</v>
      </c>
      <c r="BF103" s="5">
        <f ca="1">IF(BF$4="",0,BF41/(1+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)))
)</f>
        <v>0</v>
      </c>
      <c r="BG103" s="5">
        <f ca="1">IF(BG$4="",0,BG41/(1+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)))
)</f>
        <v>0</v>
      </c>
      <c r="BH103" s="5">
        <f ca="1">IF(BH$4="",0,BH41/(1+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)))
)</f>
        <v>0</v>
      </c>
      <c r="BI103" s="5">
        <f ca="1">IF(BI$4="",0,BI41/(1+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)))
)</f>
        <v>0</v>
      </c>
      <c r="BJ103" s="5">
        <f ca="1">IF(BJ$4="",0,BJ41/(1+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)))
)</f>
        <v>0</v>
      </c>
      <c r="BK103" s="5">
        <f ca="1">IF(BK$4="",0,BK41/(1+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)))
)</f>
        <v>0</v>
      </c>
      <c r="BL103" s="5">
        <f ca="1">IF(BL$4="",0,BL41/(1+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)))
)</f>
        <v>927481.85500951705</v>
      </c>
      <c r="BM103" s="5">
        <f ca="1">IF(BM$4="",0,BM41/(1+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)))
)</f>
        <v>0</v>
      </c>
      <c r="BN103" s="5">
        <f ca="1">IF(BN$4="",0,BN41/(1+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)))
)</f>
        <v>0</v>
      </c>
      <c r="BO103" s="5">
        <f ca="1">IF(BO$4="",0,BO41/(1+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)))
)</f>
        <v>0</v>
      </c>
      <c r="BP103" s="5">
        <f ca="1">IF(BP$4="",0,BP41/(1+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)))
)</f>
        <v>0</v>
      </c>
      <c r="BQ103" s="5">
        <f ca="1">IF(BQ$4="",0,BQ41/(1+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)))
)</f>
        <v>0</v>
      </c>
      <c r="BR103" s="5">
        <f ca="1">IF(BR$4="",0,BR41/(1+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)))
)</f>
        <v>0</v>
      </c>
      <c r="BS103" s="5">
        <f ca="1">IF(BS$4="",0,BS41/(1+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)))
)</f>
        <v>0</v>
      </c>
      <c r="BT103" s="5">
        <f ca="1">IF(BT$4="",0,BT41/(1+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)))
)</f>
        <v>0</v>
      </c>
      <c r="BU103" s="5">
        <f ca="1">IF(BU$4="",0,BU41/(1+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)))
)</f>
        <v>0</v>
      </c>
      <c r="BV103" s="5">
        <f ca="1">IF(BV$4="",0,BV41/(1+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)))
)</f>
        <v>961171.70591088268</v>
      </c>
      <c r="BW103" s="5">
        <f ca="1">IF(BW$4="",0,BW41/(1+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)))
)</f>
        <v>0</v>
      </c>
      <c r="BX103" s="5">
        <f ca="1">IF(BX$4="",0,BX41/(1+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)))
)</f>
        <v>0</v>
      </c>
      <c r="BY103" s="5">
        <f ca="1">IF(BY$4="",0,BY41/(1+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)))
)</f>
        <v>0</v>
      </c>
      <c r="BZ103" s="5">
        <f ca="1">IF(BZ$4="",0,BZ41/(1+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)))
)</f>
        <v>0</v>
      </c>
      <c r="CA103" s="5">
        <f ca="1">IF(CA$4="",0,CA41/(1+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)))
)</f>
        <v>0</v>
      </c>
      <c r="CB103" s="5">
        <f ca="1">IF(CB$4="",0,CB41/(1+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)))
)</f>
        <v>0</v>
      </c>
      <c r="CC103" s="5">
        <f ca="1">IF(CC$4="",0,CC41/(1+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)))
)</f>
        <v>0</v>
      </c>
      <c r="CD103" s="5">
        <f ca="1">IF(CD$4="",0,CD41/(1+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)))
)</f>
        <v>0</v>
      </c>
      <c r="CE103" s="5">
        <f ca="1">IF(CE$4="",0,CE41/(1+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)))
)</f>
        <v>0</v>
      </c>
      <c r="CF103" s="5">
        <f ca="1">IF(CF$4="",0,CF41/(1+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)))
)</f>
        <v>0</v>
      </c>
    </row>
    <row r="104" spans="2:84" x14ac:dyDescent="0.3">
      <c r="B104" s="13">
        <f>ROW()</f>
        <v>104</v>
      </c>
      <c r="H104" s="1" t="str">
        <f t="shared" si="156"/>
        <v>Капитальные затраты без НДС</v>
      </c>
      <c r="I104" s="1" t="str">
        <f>$I$102</f>
        <v>Капзатраты на производственные мощности</v>
      </c>
      <c r="J104" s="1" t="str">
        <f>Prcsses!I112</f>
        <v>Строительно-монтажные работы</v>
      </c>
      <c r="M104" s="53" t="s">
        <v>18</v>
      </c>
      <c r="U104" s="5">
        <f t="shared" ca="1" si="157"/>
        <v>13536652.379685121</v>
      </c>
      <c r="X104" s="5">
        <f ca="1">IF(X$4="",0,X42/(1+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)))
)</f>
        <v>1250000</v>
      </c>
      <c r="Y104" s="5">
        <f ca="1">IF(Y$4="",0,Y42/(1+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)))
)</f>
        <v>1250000</v>
      </c>
      <c r="Z104" s="5">
        <f ca="1">IF(Z$4="",0,Z42/(1+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)))
)</f>
        <v>0</v>
      </c>
      <c r="AA104" s="5">
        <f ca="1">IF(AA$4="",0,AA42/(1+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)))
)</f>
        <v>0</v>
      </c>
      <c r="AB104" s="5">
        <f ca="1">IF(AB$4="",0,AB42/(1+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)))
)</f>
        <v>0</v>
      </c>
      <c r="AC104" s="5">
        <f ca="1">IF(AC$4="",0,AC42/(1+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)))
)</f>
        <v>0</v>
      </c>
      <c r="AD104" s="5">
        <f ca="1">IF(AD$4="",0,AD42/(1+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)))
)</f>
        <v>0</v>
      </c>
      <c r="AE104" s="5">
        <f ca="1">IF(AE$4="",0,AE42/(1+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)))
)</f>
        <v>0</v>
      </c>
      <c r="AF104" s="5">
        <f ca="1">IF(AF$4="",0,AF42/(1+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)))
)</f>
        <v>0</v>
      </c>
      <c r="AG104" s="5">
        <f ca="1">IF(AG$4="",0,AG42/(1+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)))
)</f>
        <v>0</v>
      </c>
      <c r="AH104" s="5">
        <f ca="1">IF(AH$4="",0,AH42/(1+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)))
)</f>
        <v>0</v>
      </c>
      <c r="AI104" s="5">
        <f ca="1">IF(AI$4="",0,AI42/(1+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)))
)</f>
        <v>0</v>
      </c>
      <c r="AJ104" s="5">
        <f ca="1">IF(AJ$4="",0,AJ42/(1+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)))
)</f>
        <v>0</v>
      </c>
      <c r="AK104" s="5">
        <f ca="1">IF(AK$4="",0,AK42/(1+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)))
)</f>
        <v>0</v>
      </c>
      <c r="AL104" s="5">
        <f ca="1">IF(AL$4="",0,AL42/(1+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)))
)</f>
        <v>0</v>
      </c>
      <c r="AM104" s="5">
        <f ca="1">IF(AM$4="",0,AM42/(1+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)))
)</f>
        <v>0</v>
      </c>
      <c r="AN104" s="5">
        <f ca="1">IF(AN$4="",0,AN42/(1+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)))
)</f>
        <v>0</v>
      </c>
      <c r="AO104" s="5">
        <f ca="1">IF(AO$4="",0,AO42/(1+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)))
)</f>
        <v>0</v>
      </c>
      <c r="AP104" s="5">
        <f ca="1">IF(AP$4="",0,AP42/(1+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)))
)</f>
        <v>0</v>
      </c>
      <c r="AQ104" s="5">
        <f ca="1">IF(AQ$4="",0,AQ42/(1+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)))
)</f>
        <v>0</v>
      </c>
      <c r="AR104" s="5">
        <f ca="1">IF(AR$4="",0,AR42/(1+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)))
)</f>
        <v>1318722.2900000003</v>
      </c>
      <c r="AS104" s="5">
        <f ca="1">IF(AS$4="",0,AS42/(1+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)))
)</f>
        <v>1318722.2900000003</v>
      </c>
      <c r="AT104" s="5">
        <f ca="1">IF(AT$4="",0,AT42/(1+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)))
)</f>
        <v>0</v>
      </c>
      <c r="AU104" s="5">
        <f ca="1">IF(AU$4="",0,AU42/(1+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)))
)</f>
        <v>0</v>
      </c>
      <c r="AV104" s="5">
        <f ca="1">IF(AV$4="",0,AV42/(1+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)))
)</f>
        <v>0</v>
      </c>
      <c r="AW104" s="5">
        <f ca="1">IF(AW$4="",0,AW42/(1+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)))
)</f>
        <v>0</v>
      </c>
      <c r="AX104" s="5">
        <f ca="1">IF(AX$4="",0,AX42/(1+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)))
)</f>
        <v>0</v>
      </c>
      <c r="AY104" s="5">
        <f ca="1">IF(AY$4="",0,AY42/(1+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)))
)</f>
        <v>0</v>
      </c>
      <c r="AZ104" s="5">
        <f ca="1">IF(AZ$4="",0,AZ42/(1+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)))
)</f>
        <v>0</v>
      </c>
      <c r="BA104" s="5">
        <f ca="1">IF(BA$4="",0,BA42/(1+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)))
)</f>
        <v>0</v>
      </c>
      <c r="BB104" s="5">
        <f ca="1">IF(BB$4="",0,BB42/(1+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)))
)</f>
        <v>1366623.5584619604</v>
      </c>
      <c r="BC104" s="5">
        <f ca="1">IF(BC$4="",0,BC42/(1+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)))
)</f>
        <v>1366623.5584619604</v>
      </c>
      <c r="BD104" s="5">
        <f ca="1">IF(BD$4="",0,BD42/(1+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)))
)</f>
        <v>0</v>
      </c>
      <c r="BE104" s="5">
        <f ca="1">IF(BE$4="",0,BE42/(1+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)))
)</f>
        <v>0</v>
      </c>
      <c r="BF104" s="5">
        <f ca="1">IF(BF$4="",0,BF42/(1+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)))
)</f>
        <v>0</v>
      </c>
      <c r="BG104" s="5">
        <f ca="1">IF(BG$4="",0,BG42/(1+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)))
)</f>
        <v>0</v>
      </c>
      <c r="BH104" s="5">
        <f ca="1">IF(BH$4="",0,BH42/(1+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)))
)</f>
        <v>0</v>
      </c>
      <c r="BI104" s="5">
        <f ca="1">IF(BI$4="",0,BI42/(1+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)))
)</f>
        <v>0</v>
      </c>
      <c r="BJ104" s="5">
        <f ca="1">IF(BJ$4="",0,BJ42/(1+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)))
)</f>
        <v>0</v>
      </c>
      <c r="BK104" s="5">
        <f ca="1">IF(BK$4="",0,BK42/(1+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)))
)</f>
        <v>0</v>
      </c>
      <c r="BL104" s="5">
        <f ca="1">IF(BL$4="",0,BL42/(1+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)))
)</f>
        <v>1391222.7825142755</v>
      </c>
      <c r="BM104" s="5">
        <f ca="1">IF(BM$4="",0,BM42/(1+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)))
)</f>
        <v>1391222.7825142755</v>
      </c>
      <c r="BN104" s="5">
        <f ca="1">IF(BN$4="",0,BN42/(1+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)))
)</f>
        <v>0</v>
      </c>
      <c r="BO104" s="5">
        <f ca="1">IF(BO$4="",0,BO42/(1+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)))
)</f>
        <v>0</v>
      </c>
      <c r="BP104" s="5">
        <f ca="1">IF(BP$4="",0,BP42/(1+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)))
)</f>
        <v>0</v>
      </c>
      <c r="BQ104" s="5">
        <f ca="1">IF(BQ$4="",0,BQ42/(1+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)))
)</f>
        <v>0</v>
      </c>
      <c r="BR104" s="5">
        <f ca="1">IF(BR$4="",0,BR42/(1+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)))
)</f>
        <v>0</v>
      </c>
      <c r="BS104" s="5">
        <f ca="1">IF(BS$4="",0,BS42/(1+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)))
)</f>
        <v>0</v>
      </c>
      <c r="BT104" s="5">
        <f ca="1">IF(BT$4="",0,BT42/(1+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)))
)</f>
        <v>0</v>
      </c>
      <c r="BU104" s="5">
        <f ca="1">IF(BU$4="",0,BU42/(1+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)))
)</f>
        <v>0</v>
      </c>
      <c r="BV104" s="5">
        <f ca="1">IF(BV$4="",0,BV42/(1+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)))
)</f>
        <v>1441757.5588663239</v>
      </c>
      <c r="BW104" s="5">
        <f ca="1">IF(BW$4="",0,BW42/(1+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)))
)</f>
        <v>1441757.5588663239</v>
      </c>
      <c r="BX104" s="5">
        <f ca="1">IF(BX$4="",0,BX42/(1+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)))
)</f>
        <v>0</v>
      </c>
      <c r="BY104" s="5">
        <f ca="1">IF(BY$4="",0,BY42/(1+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)))
)</f>
        <v>0</v>
      </c>
      <c r="BZ104" s="5">
        <f ca="1">IF(BZ$4="",0,BZ42/(1+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)))
)</f>
        <v>0</v>
      </c>
      <c r="CA104" s="5">
        <f ca="1">IF(CA$4="",0,CA42/(1+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)))
)</f>
        <v>0</v>
      </c>
      <c r="CB104" s="5">
        <f ca="1">IF(CB$4="",0,CB42/(1+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)))
)</f>
        <v>0</v>
      </c>
      <c r="CC104" s="5">
        <f ca="1">IF(CC$4="",0,CC42/(1+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)))
)</f>
        <v>0</v>
      </c>
      <c r="CD104" s="5">
        <f ca="1">IF(CD$4="",0,CD42/(1+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)))
)</f>
        <v>0</v>
      </c>
      <c r="CE104" s="5">
        <f ca="1">IF(CE$4="",0,CE42/(1+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)))
)</f>
        <v>0</v>
      </c>
      <c r="CF104" s="5">
        <f ca="1">IF(CF$4="",0,CF42/(1+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)))
)</f>
        <v>0</v>
      </c>
    </row>
    <row r="105" spans="2:84" x14ac:dyDescent="0.3">
      <c r="B105" s="13">
        <f>ROW()</f>
        <v>105</v>
      </c>
      <c r="H105" s="1" t="str">
        <f t="shared" si="156"/>
        <v>Капитальные затраты без НДС</v>
      </c>
      <c r="I105" s="1" t="str">
        <f>$I$102</f>
        <v>Капзатраты на производственные мощности</v>
      </c>
      <c r="J105" s="1" t="str">
        <f>Prcsses!I113</f>
        <v>Оборудование</v>
      </c>
      <c r="M105" s="53" t="s">
        <v>18</v>
      </c>
      <c r="U105" s="5">
        <f t="shared" ca="1" si="157"/>
        <v>90244349.197900787</v>
      </c>
      <c r="X105" s="5">
        <f ca="1">IF(X$4="",0,X43/(1+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)))
)</f>
        <v>0</v>
      </c>
      <c r="Y105" s="5">
        <f ca="1">IF(Y$4="",0,Y43/(1+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)))
)</f>
        <v>8333333.333333334</v>
      </c>
      <c r="Z105" s="5">
        <f ca="1">IF(Z$4="",0,Z43/(1+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)))
)</f>
        <v>8333333.333333334</v>
      </c>
      <c r="AA105" s="5">
        <f ca="1">IF(AA$4="",0,AA43/(1+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)))
)</f>
        <v>0</v>
      </c>
      <c r="AB105" s="5">
        <f ca="1">IF(AB$4="",0,AB43/(1+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)))
)</f>
        <v>0</v>
      </c>
      <c r="AC105" s="5">
        <f ca="1">IF(AC$4="",0,AC43/(1+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)))
)</f>
        <v>0</v>
      </c>
      <c r="AD105" s="5">
        <f ca="1">IF(AD$4="",0,AD43/(1+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)))
)</f>
        <v>0</v>
      </c>
      <c r="AE105" s="5">
        <f ca="1">IF(AE$4="",0,AE43/(1+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)))
)</f>
        <v>0</v>
      </c>
      <c r="AF105" s="5">
        <f ca="1">IF(AF$4="",0,AF43/(1+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)))
)</f>
        <v>0</v>
      </c>
      <c r="AG105" s="5">
        <f ca="1">IF(AG$4="",0,AG43/(1+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)))
)</f>
        <v>0</v>
      </c>
      <c r="AH105" s="5">
        <f ca="1">IF(AH$4="",0,AH43/(1+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)))
)</f>
        <v>0</v>
      </c>
      <c r="AI105" s="5">
        <f ca="1">IF(AI$4="",0,AI43/(1+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)))
)</f>
        <v>0</v>
      </c>
      <c r="AJ105" s="5">
        <f ca="1">IF(AJ$4="",0,AJ43/(1+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)))
)</f>
        <v>0</v>
      </c>
      <c r="AK105" s="5">
        <f ca="1">IF(AK$4="",0,AK43/(1+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)))
)</f>
        <v>0</v>
      </c>
      <c r="AL105" s="5">
        <f ca="1">IF(AL$4="",0,AL43/(1+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)))
)</f>
        <v>0</v>
      </c>
      <c r="AM105" s="5">
        <f ca="1">IF(AM$4="",0,AM43/(1+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)))
)</f>
        <v>0</v>
      </c>
      <c r="AN105" s="5">
        <f ca="1">IF(AN$4="",0,AN43/(1+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)))
)</f>
        <v>0</v>
      </c>
      <c r="AO105" s="5">
        <f ca="1">IF(AO$4="",0,AO43/(1+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)))
)</f>
        <v>0</v>
      </c>
      <c r="AP105" s="5">
        <f ca="1">IF(AP$4="",0,AP43/(1+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)))
)</f>
        <v>0</v>
      </c>
      <c r="AQ105" s="5">
        <f ca="1">IF(AQ$4="",0,AQ43/(1+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)))
)</f>
        <v>0</v>
      </c>
      <c r="AR105" s="5">
        <f ca="1">IF(AR$4="",0,AR43/(1+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)))
)</f>
        <v>0</v>
      </c>
      <c r="AS105" s="5">
        <f ca="1">IF(AS$4="",0,AS43/(1+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)))
)</f>
        <v>8791481.9333333336</v>
      </c>
      <c r="AT105" s="5">
        <f ca="1">IF(AT$4="",0,AT43/(1+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)))
)</f>
        <v>8791481.9333333336</v>
      </c>
      <c r="AU105" s="5">
        <f ca="1">IF(AU$4="",0,AU43/(1+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)))
)</f>
        <v>0</v>
      </c>
      <c r="AV105" s="5">
        <f ca="1">IF(AV$4="",0,AV43/(1+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)))
)</f>
        <v>0</v>
      </c>
      <c r="AW105" s="5">
        <f ca="1">IF(AW$4="",0,AW43/(1+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)))
)</f>
        <v>0</v>
      </c>
      <c r="AX105" s="5">
        <f ca="1">IF(AX$4="",0,AX43/(1+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)))
)</f>
        <v>0</v>
      </c>
      <c r="AY105" s="5">
        <f ca="1">IF(AY$4="",0,AY43/(1+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)))
)</f>
        <v>0</v>
      </c>
      <c r="AZ105" s="5">
        <f ca="1">IF(AZ$4="",0,AZ43/(1+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)))
)</f>
        <v>0</v>
      </c>
      <c r="BA105" s="5">
        <f ca="1">IF(BA$4="",0,BA43/(1+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)))
)</f>
        <v>0</v>
      </c>
      <c r="BB105" s="5">
        <f ca="1">IF(BB$4="",0,BB43/(1+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)))
)</f>
        <v>0</v>
      </c>
      <c r="BC105" s="5">
        <f ca="1">IF(BC$4="",0,BC43/(1+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)))
)</f>
        <v>9110823.7230797354</v>
      </c>
      <c r="BD105" s="5">
        <f ca="1">IF(BD$4="",0,BD43/(1+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)))
)</f>
        <v>9110823.7230797354</v>
      </c>
      <c r="BE105" s="5">
        <f ca="1">IF(BE$4="",0,BE43/(1+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)))
)</f>
        <v>0</v>
      </c>
      <c r="BF105" s="5">
        <f ca="1">IF(BF$4="",0,BF43/(1+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)))
)</f>
        <v>0</v>
      </c>
      <c r="BG105" s="5">
        <f ca="1">IF(BG$4="",0,BG43/(1+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)))
)</f>
        <v>0</v>
      </c>
      <c r="BH105" s="5">
        <f ca="1">IF(BH$4="",0,BH43/(1+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)))
)</f>
        <v>0</v>
      </c>
      <c r="BI105" s="5">
        <f ca="1">IF(BI$4="",0,BI43/(1+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)))
)</f>
        <v>0</v>
      </c>
      <c r="BJ105" s="5">
        <f ca="1">IF(BJ$4="",0,BJ43/(1+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)))
)</f>
        <v>0</v>
      </c>
      <c r="BK105" s="5">
        <f ca="1">IF(BK$4="",0,BK43/(1+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)))
)</f>
        <v>0</v>
      </c>
      <c r="BL105" s="5">
        <f ca="1">IF(BL$4="",0,BL43/(1+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)))
)</f>
        <v>0</v>
      </c>
      <c r="BM105" s="5">
        <f ca="1">IF(BM$4="",0,BM43/(1+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)))
)</f>
        <v>9274818.5500951689</v>
      </c>
      <c r="BN105" s="5">
        <f ca="1">IF(BN$4="",0,BN43/(1+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)))
)</f>
        <v>9274818.5500951689</v>
      </c>
      <c r="BO105" s="5">
        <f ca="1">IF(BO$4="",0,BO43/(1+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)))
)</f>
        <v>0</v>
      </c>
      <c r="BP105" s="5">
        <f ca="1">IF(BP$4="",0,BP43/(1+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)))
)</f>
        <v>0</v>
      </c>
      <c r="BQ105" s="5">
        <f ca="1">IF(BQ$4="",0,BQ43/(1+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)))
)</f>
        <v>0</v>
      </c>
      <c r="BR105" s="5">
        <f ca="1">IF(BR$4="",0,BR43/(1+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)))
)</f>
        <v>0</v>
      </c>
      <c r="BS105" s="5">
        <f ca="1">IF(BS$4="",0,BS43/(1+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)))
)</f>
        <v>0</v>
      </c>
      <c r="BT105" s="5">
        <f ca="1">IF(BT$4="",0,BT43/(1+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)))
)</f>
        <v>0</v>
      </c>
      <c r="BU105" s="5">
        <f ca="1">IF(BU$4="",0,BU43/(1+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)))
)</f>
        <v>0</v>
      </c>
      <c r="BV105" s="5">
        <f ca="1">IF(BV$4="",0,BV43/(1+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)))
)</f>
        <v>0</v>
      </c>
      <c r="BW105" s="5">
        <f ca="1">IF(BW$4="",0,BW43/(1+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)))
)</f>
        <v>9611717.0591088273</v>
      </c>
      <c r="BX105" s="5">
        <f ca="1">IF(BX$4="",0,BX43/(1+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)))
)</f>
        <v>9611717.0591088273</v>
      </c>
      <c r="BY105" s="5">
        <f ca="1">IF(BY$4="",0,BY43/(1+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)))
)</f>
        <v>0</v>
      </c>
      <c r="BZ105" s="5">
        <f ca="1">IF(BZ$4="",0,BZ43/(1+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)))
)</f>
        <v>0</v>
      </c>
      <c r="CA105" s="5">
        <f ca="1">IF(CA$4="",0,CA43/(1+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)))
)</f>
        <v>0</v>
      </c>
      <c r="CB105" s="5">
        <f ca="1">IF(CB$4="",0,CB43/(1+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)))
)</f>
        <v>0</v>
      </c>
      <c r="CC105" s="5">
        <f ca="1">IF(CC$4="",0,CC43/(1+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)))
)</f>
        <v>0</v>
      </c>
      <c r="CD105" s="5">
        <f ca="1">IF(CD$4="",0,CD43/(1+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)))
)</f>
        <v>0</v>
      </c>
      <c r="CE105" s="5">
        <f ca="1">IF(CE$4="",0,CE43/(1+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)))
)</f>
        <v>0</v>
      </c>
      <c r="CF105" s="5">
        <f ca="1">IF(CF$4="",0,CF43/(1+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)))
)</f>
        <v>0</v>
      </c>
    </row>
    <row r="106" spans="2:84" x14ac:dyDescent="0.3">
      <c r="B106" s="13">
        <f>ROW()</f>
        <v>106</v>
      </c>
      <c r="H106" s="1" t="str">
        <f t="shared" si="156"/>
        <v>Капитальные затраты без НДС</v>
      </c>
      <c r="I106" s="1" t="str">
        <f>$I$102</f>
        <v>Капзатраты на производственные мощности</v>
      </c>
      <c r="J106" s="1" t="str">
        <f>Prcsses!I114</f>
        <v>Доставка и установка оборудования</v>
      </c>
      <c r="M106" s="53" t="s">
        <v>18</v>
      </c>
      <c r="U106" s="5">
        <f t="shared" ca="1" si="157"/>
        <v>18048869.83958016</v>
      </c>
      <c r="X106" s="5">
        <f ca="1">IF(X$4="",0,X44/(1+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)))
)</f>
        <v>0</v>
      </c>
      <c r="Y106" s="5">
        <f ca="1">IF(Y$4="",0,Y44/(1+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)))
)</f>
        <v>0</v>
      </c>
      <c r="Z106" s="5">
        <f ca="1">IF(Z$4="",0,Z44/(1+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)))
)</f>
        <v>3333333.3333333335</v>
      </c>
      <c r="AA106" s="5">
        <f ca="1">IF(AA$4="",0,AA44/(1+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)))
)</f>
        <v>0</v>
      </c>
      <c r="AB106" s="5">
        <f ca="1">IF(AB$4="",0,AB44/(1+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)))
)</f>
        <v>0</v>
      </c>
      <c r="AC106" s="5">
        <f ca="1">IF(AC$4="",0,AC44/(1+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)))
)</f>
        <v>0</v>
      </c>
      <c r="AD106" s="5">
        <f ca="1">IF(AD$4="",0,AD44/(1+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)))
)</f>
        <v>0</v>
      </c>
      <c r="AE106" s="5">
        <f ca="1">IF(AE$4="",0,AE44/(1+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)))
)</f>
        <v>0</v>
      </c>
      <c r="AF106" s="5">
        <f ca="1">IF(AF$4="",0,AF44/(1+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)))
)</f>
        <v>0</v>
      </c>
      <c r="AG106" s="5">
        <f ca="1">IF(AG$4="",0,AG44/(1+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)))
)</f>
        <v>0</v>
      </c>
      <c r="AH106" s="5">
        <f ca="1">IF(AH$4="",0,AH44/(1+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)))
)</f>
        <v>0</v>
      </c>
      <c r="AI106" s="5">
        <f ca="1">IF(AI$4="",0,AI44/(1+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)))
)</f>
        <v>0</v>
      </c>
      <c r="AJ106" s="5">
        <f ca="1">IF(AJ$4="",0,AJ44/(1+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)))
)</f>
        <v>0</v>
      </c>
      <c r="AK106" s="5">
        <f ca="1">IF(AK$4="",0,AK44/(1+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)))
)</f>
        <v>0</v>
      </c>
      <c r="AL106" s="5">
        <f ca="1">IF(AL$4="",0,AL44/(1+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)))
)</f>
        <v>0</v>
      </c>
      <c r="AM106" s="5">
        <f ca="1">IF(AM$4="",0,AM44/(1+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)))
)</f>
        <v>0</v>
      </c>
      <c r="AN106" s="5">
        <f ca="1">IF(AN$4="",0,AN44/(1+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)))
)</f>
        <v>0</v>
      </c>
      <c r="AO106" s="5">
        <f ca="1">IF(AO$4="",0,AO44/(1+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)))
)</f>
        <v>0</v>
      </c>
      <c r="AP106" s="5">
        <f ca="1">IF(AP$4="",0,AP44/(1+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)))
)</f>
        <v>0</v>
      </c>
      <c r="AQ106" s="5">
        <f ca="1">IF(AQ$4="",0,AQ44/(1+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)))
)</f>
        <v>0</v>
      </c>
      <c r="AR106" s="5">
        <f ca="1">IF(AR$4="",0,AR44/(1+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)))
)</f>
        <v>0</v>
      </c>
      <c r="AS106" s="5">
        <f ca="1">IF(AS$4="",0,AS44/(1+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)))
)</f>
        <v>0</v>
      </c>
      <c r="AT106" s="5">
        <f ca="1">IF(AT$4="",0,AT44/(1+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)))
)</f>
        <v>3516592.7733333339</v>
      </c>
      <c r="AU106" s="5">
        <f ca="1">IF(AU$4="",0,AU44/(1+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)))
)</f>
        <v>0</v>
      </c>
      <c r="AV106" s="5">
        <f ca="1">IF(AV$4="",0,AV44/(1+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)))
)</f>
        <v>0</v>
      </c>
      <c r="AW106" s="5">
        <f ca="1">IF(AW$4="",0,AW44/(1+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)))
)</f>
        <v>0</v>
      </c>
      <c r="AX106" s="5">
        <f ca="1">IF(AX$4="",0,AX44/(1+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)))
)</f>
        <v>0</v>
      </c>
      <c r="AY106" s="5">
        <f ca="1">IF(AY$4="",0,AY44/(1+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)))
)</f>
        <v>0</v>
      </c>
      <c r="AZ106" s="5">
        <f ca="1">IF(AZ$4="",0,AZ44/(1+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)))
)</f>
        <v>0</v>
      </c>
      <c r="BA106" s="5">
        <f ca="1">IF(BA$4="",0,BA44/(1+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)))
)</f>
        <v>0</v>
      </c>
      <c r="BB106" s="5">
        <f ca="1">IF(BB$4="",0,BB44/(1+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)))
)</f>
        <v>0</v>
      </c>
      <c r="BC106" s="5">
        <f ca="1">IF(BC$4="",0,BC44/(1+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)))
)</f>
        <v>0</v>
      </c>
      <c r="BD106" s="5">
        <f ca="1">IF(BD$4="",0,BD44/(1+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)))
)</f>
        <v>3644329.4892318938</v>
      </c>
      <c r="BE106" s="5">
        <f ca="1">IF(BE$4="",0,BE44/(1+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)))
)</f>
        <v>0</v>
      </c>
      <c r="BF106" s="5">
        <f ca="1">IF(BF$4="",0,BF44/(1+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)))
)</f>
        <v>0</v>
      </c>
      <c r="BG106" s="5">
        <f ca="1">IF(BG$4="",0,BG44/(1+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)))
)</f>
        <v>0</v>
      </c>
      <c r="BH106" s="5">
        <f ca="1">IF(BH$4="",0,BH44/(1+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)))
)</f>
        <v>0</v>
      </c>
      <c r="BI106" s="5">
        <f ca="1">IF(BI$4="",0,BI44/(1+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)))
)</f>
        <v>0</v>
      </c>
      <c r="BJ106" s="5">
        <f ca="1">IF(BJ$4="",0,BJ44/(1+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)))
)</f>
        <v>0</v>
      </c>
      <c r="BK106" s="5">
        <f ca="1">IF(BK$4="",0,BK44/(1+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)))
)</f>
        <v>0</v>
      </c>
      <c r="BL106" s="5">
        <f ca="1">IF(BL$4="",0,BL44/(1+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)))
)</f>
        <v>0</v>
      </c>
      <c r="BM106" s="5">
        <f ca="1">IF(BM$4="",0,BM44/(1+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)))
)</f>
        <v>0</v>
      </c>
      <c r="BN106" s="5">
        <f ca="1">IF(BN$4="",0,BN44/(1+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)))
)</f>
        <v>3709927.4200380682</v>
      </c>
      <c r="BO106" s="5">
        <f ca="1">IF(BO$4="",0,BO44/(1+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)))
)</f>
        <v>0</v>
      </c>
      <c r="BP106" s="5">
        <f ca="1">IF(BP$4="",0,BP44/(1+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)))
)</f>
        <v>0</v>
      </c>
      <c r="BQ106" s="5">
        <f ca="1">IF(BQ$4="",0,BQ44/(1+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)))
)</f>
        <v>0</v>
      </c>
      <c r="BR106" s="5">
        <f ca="1">IF(BR$4="",0,BR44/(1+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)))
)</f>
        <v>0</v>
      </c>
      <c r="BS106" s="5">
        <f ca="1">IF(BS$4="",0,BS44/(1+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)))
)</f>
        <v>0</v>
      </c>
      <c r="BT106" s="5">
        <f ca="1">IF(BT$4="",0,BT44/(1+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)))
)</f>
        <v>0</v>
      </c>
      <c r="BU106" s="5">
        <f ca="1">IF(BU$4="",0,BU44/(1+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)))
)</f>
        <v>0</v>
      </c>
      <c r="BV106" s="5">
        <f ca="1">IF(BV$4="",0,BV44/(1+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)))
)</f>
        <v>0</v>
      </c>
      <c r="BW106" s="5">
        <f ca="1">IF(BW$4="",0,BW44/(1+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)))
)</f>
        <v>0</v>
      </c>
      <c r="BX106" s="5">
        <f ca="1">IF(BX$4="",0,BX44/(1+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)))
)</f>
        <v>3844686.8236435307</v>
      </c>
      <c r="BY106" s="5">
        <f ca="1">IF(BY$4="",0,BY44/(1+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)))
)</f>
        <v>0</v>
      </c>
      <c r="BZ106" s="5">
        <f ca="1">IF(BZ$4="",0,BZ44/(1+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)))
)</f>
        <v>0</v>
      </c>
      <c r="CA106" s="5">
        <f ca="1">IF(CA$4="",0,CA44/(1+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)))
)</f>
        <v>0</v>
      </c>
      <c r="CB106" s="5">
        <f ca="1">IF(CB$4="",0,CB44/(1+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)))
)</f>
        <v>0</v>
      </c>
      <c r="CC106" s="5">
        <f ca="1">IF(CC$4="",0,CC44/(1+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)))
)</f>
        <v>0</v>
      </c>
      <c r="CD106" s="5">
        <f ca="1">IF(CD$4="",0,CD44/(1+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)))
)</f>
        <v>0</v>
      </c>
      <c r="CE106" s="5">
        <f ca="1">IF(CE$4="",0,CE44/(1+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)))
)</f>
        <v>0</v>
      </c>
      <c r="CF106" s="5">
        <f ca="1">IF(CF$4="",0,CF44/(1+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)))
)</f>
        <v>0</v>
      </c>
    </row>
    <row r="107" spans="2:84" x14ac:dyDescent="0.3">
      <c r="B107" s="13">
        <f>ROW()</f>
        <v>107</v>
      </c>
      <c r="H107" s="1" t="str">
        <f t="shared" si="156"/>
        <v>Капитальные затраты без НДС</v>
      </c>
      <c r="I107" s="1" t="str">
        <f>$I$102</f>
        <v>Капзатраты на производственные мощности</v>
      </c>
      <c r="J107" s="1" t="str">
        <f>Prcsses!I115</f>
        <v>Пуско-наладочные работы</v>
      </c>
      <c r="M107" s="53" t="s">
        <v>18</v>
      </c>
      <c r="U107" s="5">
        <f t="shared" ca="1" si="157"/>
        <v>2256108.72994752</v>
      </c>
      <c r="X107" s="5">
        <f ca="1">IF(X$4="",0,X45/(1+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)))
)</f>
        <v>0</v>
      </c>
      <c r="Y107" s="5">
        <f ca="1">IF(Y$4="",0,Y45/(1+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)))
)</f>
        <v>0</v>
      </c>
      <c r="Z107" s="5">
        <f ca="1">IF(Z$4="",0,Z45/(1+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)))
)</f>
        <v>416666.66666666669</v>
      </c>
      <c r="AA107" s="5">
        <f ca="1">IF(AA$4="",0,AA45/(1+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)))
)</f>
        <v>0</v>
      </c>
      <c r="AB107" s="5">
        <f ca="1">IF(AB$4="",0,AB45/(1+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)))
)</f>
        <v>0</v>
      </c>
      <c r="AC107" s="5">
        <f ca="1">IF(AC$4="",0,AC45/(1+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)))
)</f>
        <v>0</v>
      </c>
      <c r="AD107" s="5">
        <f ca="1">IF(AD$4="",0,AD45/(1+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)))
)</f>
        <v>0</v>
      </c>
      <c r="AE107" s="5">
        <f ca="1">IF(AE$4="",0,AE45/(1+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)))
)</f>
        <v>0</v>
      </c>
      <c r="AF107" s="5">
        <f ca="1">IF(AF$4="",0,AF45/(1+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)))
)</f>
        <v>0</v>
      </c>
      <c r="AG107" s="5">
        <f ca="1">IF(AG$4="",0,AG45/(1+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)))
)</f>
        <v>0</v>
      </c>
      <c r="AH107" s="5">
        <f ca="1">IF(AH$4="",0,AH45/(1+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)))
)</f>
        <v>0</v>
      </c>
      <c r="AI107" s="5">
        <f ca="1">IF(AI$4="",0,AI45/(1+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)))
)</f>
        <v>0</v>
      </c>
      <c r="AJ107" s="5">
        <f ca="1">IF(AJ$4="",0,AJ45/(1+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)))
)</f>
        <v>0</v>
      </c>
      <c r="AK107" s="5">
        <f ca="1">IF(AK$4="",0,AK45/(1+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)))
)</f>
        <v>0</v>
      </c>
      <c r="AL107" s="5">
        <f ca="1">IF(AL$4="",0,AL45/(1+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)))
)</f>
        <v>0</v>
      </c>
      <c r="AM107" s="5">
        <f ca="1">IF(AM$4="",0,AM45/(1+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)))
)</f>
        <v>0</v>
      </c>
      <c r="AN107" s="5">
        <f ca="1">IF(AN$4="",0,AN45/(1+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)))
)</f>
        <v>0</v>
      </c>
      <c r="AO107" s="5">
        <f ca="1">IF(AO$4="",0,AO45/(1+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)))
)</f>
        <v>0</v>
      </c>
      <c r="AP107" s="5">
        <f ca="1">IF(AP$4="",0,AP45/(1+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)))
)</f>
        <v>0</v>
      </c>
      <c r="AQ107" s="5">
        <f ca="1">IF(AQ$4="",0,AQ45/(1+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)))
)</f>
        <v>0</v>
      </c>
      <c r="AR107" s="5">
        <f ca="1">IF(AR$4="",0,AR45/(1+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)))
)</f>
        <v>0</v>
      </c>
      <c r="AS107" s="5">
        <f ca="1">IF(AS$4="",0,AS45/(1+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)))
)</f>
        <v>0</v>
      </c>
      <c r="AT107" s="5">
        <f ca="1">IF(AT$4="",0,AT45/(1+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)))
)</f>
        <v>439574.09666666674</v>
      </c>
      <c r="AU107" s="5">
        <f ca="1">IF(AU$4="",0,AU45/(1+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)))
)</f>
        <v>0</v>
      </c>
      <c r="AV107" s="5">
        <f ca="1">IF(AV$4="",0,AV45/(1+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)))
)</f>
        <v>0</v>
      </c>
      <c r="AW107" s="5">
        <f ca="1">IF(AW$4="",0,AW45/(1+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)))
)</f>
        <v>0</v>
      </c>
      <c r="AX107" s="5">
        <f ca="1">IF(AX$4="",0,AX45/(1+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)))
)</f>
        <v>0</v>
      </c>
      <c r="AY107" s="5">
        <f ca="1">IF(AY$4="",0,AY45/(1+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)))
)</f>
        <v>0</v>
      </c>
      <c r="AZ107" s="5">
        <f ca="1">IF(AZ$4="",0,AZ45/(1+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)))
)</f>
        <v>0</v>
      </c>
      <c r="BA107" s="5">
        <f ca="1">IF(BA$4="",0,BA45/(1+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)))
)</f>
        <v>0</v>
      </c>
      <c r="BB107" s="5">
        <f ca="1">IF(BB$4="",0,BB45/(1+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)))
)</f>
        <v>0</v>
      </c>
      <c r="BC107" s="5">
        <f ca="1">IF(BC$4="",0,BC45/(1+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)))
)</f>
        <v>0</v>
      </c>
      <c r="BD107" s="5">
        <f ca="1">IF(BD$4="",0,BD45/(1+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)))
)</f>
        <v>455541.18615398672</v>
      </c>
      <c r="BE107" s="5">
        <f ca="1">IF(BE$4="",0,BE45/(1+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)))
)</f>
        <v>0</v>
      </c>
      <c r="BF107" s="5">
        <f ca="1">IF(BF$4="",0,BF45/(1+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)))
)</f>
        <v>0</v>
      </c>
      <c r="BG107" s="5">
        <f ca="1">IF(BG$4="",0,BG45/(1+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)))
)</f>
        <v>0</v>
      </c>
      <c r="BH107" s="5">
        <f ca="1">IF(BH$4="",0,BH45/(1+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)))
)</f>
        <v>0</v>
      </c>
      <c r="BI107" s="5">
        <f ca="1">IF(BI$4="",0,BI45/(1+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)))
)</f>
        <v>0</v>
      </c>
      <c r="BJ107" s="5">
        <f ca="1">IF(BJ$4="",0,BJ45/(1+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)))
)</f>
        <v>0</v>
      </c>
      <c r="BK107" s="5">
        <f ca="1">IF(BK$4="",0,BK45/(1+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)))
)</f>
        <v>0</v>
      </c>
      <c r="BL107" s="5">
        <f ca="1">IF(BL$4="",0,BL45/(1+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)))
)</f>
        <v>0</v>
      </c>
      <c r="BM107" s="5">
        <f ca="1">IF(BM$4="",0,BM45/(1+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)))
)</f>
        <v>0</v>
      </c>
      <c r="BN107" s="5">
        <f ca="1">IF(BN$4="",0,BN45/(1+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)))
)</f>
        <v>463740.92750475853</v>
      </c>
      <c r="BO107" s="5">
        <f ca="1">IF(BO$4="",0,BO45/(1+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)))
)</f>
        <v>0</v>
      </c>
      <c r="BP107" s="5">
        <f ca="1">IF(BP$4="",0,BP45/(1+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)))
)</f>
        <v>0</v>
      </c>
      <c r="BQ107" s="5">
        <f ca="1">IF(BQ$4="",0,BQ45/(1+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)))
)</f>
        <v>0</v>
      </c>
      <c r="BR107" s="5">
        <f ca="1">IF(BR$4="",0,BR45/(1+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)))
)</f>
        <v>0</v>
      </c>
      <c r="BS107" s="5">
        <f ca="1">IF(BS$4="",0,BS45/(1+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)))
)</f>
        <v>0</v>
      </c>
      <c r="BT107" s="5">
        <f ca="1">IF(BT$4="",0,BT45/(1+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)))
)</f>
        <v>0</v>
      </c>
      <c r="BU107" s="5">
        <f ca="1">IF(BU$4="",0,BU45/(1+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)))
)</f>
        <v>0</v>
      </c>
      <c r="BV107" s="5">
        <f ca="1">IF(BV$4="",0,BV45/(1+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)))
)</f>
        <v>0</v>
      </c>
      <c r="BW107" s="5">
        <f ca="1">IF(BW$4="",0,BW45/(1+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)))
)</f>
        <v>0</v>
      </c>
      <c r="BX107" s="5">
        <f ca="1">IF(BX$4="",0,BX45/(1+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)))
)</f>
        <v>480585.85295544134</v>
      </c>
      <c r="BY107" s="5">
        <f ca="1">IF(BY$4="",0,BY45/(1+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)))
)</f>
        <v>0</v>
      </c>
      <c r="BZ107" s="5">
        <f ca="1">IF(BZ$4="",0,BZ45/(1+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)))
)</f>
        <v>0</v>
      </c>
      <c r="CA107" s="5">
        <f ca="1">IF(CA$4="",0,CA45/(1+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)))
)</f>
        <v>0</v>
      </c>
      <c r="CB107" s="5">
        <f ca="1">IF(CB$4="",0,CB45/(1+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)))
)</f>
        <v>0</v>
      </c>
      <c r="CC107" s="5">
        <f ca="1">IF(CC$4="",0,CC45/(1+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)))
)</f>
        <v>0</v>
      </c>
      <c r="CD107" s="5">
        <f ca="1">IF(CD$4="",0,CD45/(1+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)))
)</f>
        <v>0</v>
      </c>
      <c r="CE107" s="5">
        <f ca="1">IF(CE$4="",0,CE45/(1+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)))
)</f>
        <v>0</v>
      </c>
      <c r="CF107" s="5">
        <f ca="1">IF(CF$4="",0,CF45/(1+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)))
)</f>
        <v>0</v>
      </c>
    </row>
    <row r="108" spans="2:84" s="26" customFormat="1" ht="12" x14ac:dyDescent="0.25">
      <c r="B108" s="13"/>
      <c r="M108" s="55"/>
      <c r="N108" s="44" t="s">
        <v>21</v>
      </c>
      <c r="O108" s="45"/>
      <c r="P108" s="46"/>
      <c r="Q108" s="89"/>
      <c r="U108" s="41"/>
      <c r="V108" s="42"/>
      <c r="W108" s="43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</row>
    <row r="109" spans="2:84" x14ac:dyDescent="0.3">
      <c r="B109" s="13">
        <f>ROW()</f>
        <v>109</v>
      </c>
      <c r="H109" s="1" t="str">
        <f t="shared" ref="H109:H114" si="168">$H$94</f>
        <v>Капитальные затраты без НДС</v>
      </c>
      <c r="I109" s="1" t="s">
        <v>224</v>
      </c>
      <c r="M109" s="53" t="s">
        <v>18</v>
      </c>
      <c r="P109" s="72" t="str">
        <f>Lists!$AI$6</f>
        <v>BS(+)</v>
      </c>
      <c r="U109" s="5">
        <f t="shared" ref="U109:U114" ca="1" si="169">SUM(INDIRECT(ADDRESS($B109,$X$2)&amp;":"&amp;ADDRESS($B109,$X$2-1+$P$8)))</f>
        <v>36717137.273138285</v>
      </c>
      <c r="X109" s="5">
        <f ca="1">IF(X$4="",0,SUM(X110:X115))</f>
        <v>583333.33333333337</v>
      </c>
      <c r="Y109" s="5">
        <f ca="1">IF(Y$4="",0,SUM(Y110:Y115))</f>
        <v>1500000.0000000002</v>
      </c>
      <c r="Z109" s="5">
        <f t="shared" ref="Z109" ca="1" si="170">IF(Z$4="",0,SUM(Z110:Z115))</f>
        <v>250000</v>
      </c>
      <c r="AA109" s="5">
        <f t="shared" ref="AA109" ca="1" si="171">IF(AA$4="",0,SUM(AA110:AA115))</f>
        <v>0</v>
      </c>
      <c r="AB109" s="5">
        <f t="shared" ref="AB109" ca="1" si="172">IF(AB$4="",0,SUM(AB110:AB115))</f>
        <v>0</v>
      </c>
      <c r="AC109" s="5">
        <f t="shared" ref="AC109" ca="1" si="173">IF(AC$4="",0,SUM(AC110:AC115))</f>
        <v>0</v>
      </c>
      <c r="AD109" s="5">
        <f t="shared" ref="AD109" ca="1" si="174">IF(AD$4="",0,SUM(AD110:AD115))</f>
        <v>0</v>
      </c>
      <c r="AE109" s="5">
        <f t="shared" ref="AE109" ca="1" si="175">IF(AE$4="",0,SUM(AE110:AE115))</f>
        <v>0</v>
      </c>
      <c r="AF109" s="5">
        <f t="shared" ref="AF109" ca="1" si="176">IF(AF$4="",0,SUM(AF110:AF115))</f>
        <v>597916.66666666663</v>
      </c>
      <c r="AG109" s="5">
        <f t="shared" ref="AG109" ca="1" si="177">IF(AG$4="",0,SUM(AG110:AG115))</f>
        <v>1537499.9999999998</v>
      </c>
      <c r="AH109" s="5">
        <f t="shared" ref="AH109" ca="1" si="178">IF(AH$4="",0,SUM(AH110:AH115))</f>
        <v>256250</v>
      </c>
      <c r="AI109" s="5">
        <f t="shared" ref="AI109:CF109" ca="1" si="179">IF(AI$4="",0,SUM(AI110:AI115))</f>
        <v>0</v>
      </c>
      <c r="AJ109" s="5">
        <f t="shared" ca="1" si="179"/>
        <v>612864.58333333326</v>
      </c>
      <c r="AK109" s="5">
        <f t="shared" ca="1" si="179"/>
        <v>1575937.5</v>
      </c>
      <c r="AL109" s="5">
        <f t="shared" ca="1" si="179"/>
        <v>262656.25</v>
      </c>
      <c r="AM109" s="5">
        <f t="shared" ca="1" si="179"/>
        <v>0</v>
      </c>
      <c r="AN109" s="5">
        <f t="shared" ca="1" si="179"/>
        <v>612864.58333333326</v>
      </c>
      <c r="AO109" s="5">
        <f t="shared" ca="1" si="179"/>
        <v>1575937.5</v>
      </c>
      <c r="AP109" s="5">
        <f t="shared" ca="1" si="179"/>
        <v>262656.25</v>
      </c>
      <c r="AQ109" s="5">
        <f t="shared" ca="1" si="179"/>
        <v>0</v>
      </c>
      <c r="AR109" s="5">
        <f t="shared" ca="1" si="179"/>
        <v>628186.19791666651</v>
      </c>
      <c r="AS109" s="5">
        <f t="shared" ca="1" si="179"/>
        <v>1615335.9374999998</v>
      </c>
      <c r="AT109" s="5">
        <f t="shared" ca="1" si="179"/>
        <v>269222.65624999994</v>
      </c>
      <c r="AU109" s="5">
        <f t="shared" ca="1" si="179"/>
        <v>0</v>
      </c>
      <c r="AV109" s="5">
        <f t="shared" ca="1" si="179"/>
        <v>643890.85286458326</v>
      </c>
      <c r="AW109" s="5">
        <f t="shared" ca="1" si="179"/>
        <v>1655719.3359374995</v>
      </c>
      <c r="AX109" s="5">
        <f t="shared" ca="1" si="179"/>
        <v>275953.22265624994</v>
      </c>
      <c r="AY109" s="5">
        <f t="shared" ca="1" si="179"/>
        <v>0</v>
      </c>
      <c r="AZ109" s="5">
        <f t="shared" ca="1" si="179"/>
        <v>643890.85286458326</v>
      </c>
      <c r="BA109" s="5">
        <f t="shared" ca="1" si="179"/>
        <v>1655719.3359374995</v>
      </c>
      <c r="BB109" s="5">
        <f t="shared" ca="1" si="179"/>
        <v>275953.22265624994</v>
      </c>
      <c r="BC109" s="5">
        <f t="shared" ca="1" si="179"/>
        <v>0</v>
      </c>
      <c r="BD109" s="5">
        <f t="shared" ca="1" si="179"/>
        <v>659988.12418619776</v>
      </c>
      <c r="BE109" s="5">
        <f t="shared" ca="1" si="179"/>
        <v>1697112.319335937</v>
      </c>
      <c r="BF109" s="5">
        <f t="shared" ca="1" si="179"/>
        <v>282852.05322265619</v>
      </c>
      <c r="BG109" s="5">
        <f t="shared" ca="1" si="179"/>
        <v>0</v>
      </c>
      <c r="BH109" s="5">
        <f t="shared" ca="1" si="179"/>
        <v>676487.82729085255</v>
      </c>
      <c r="BI109" s="5">
        <f t="shared" ca="1" si="179"/>
        <v>1739540.1273193352</v>
      </c>
      <c r="BJ109" s="5">
        <f t="shared" ca="1" si="179"/>
        <v>289923.35455322254</v>
      </c>
      <c r="BK109" s="5">
        <f t="shared" ca="1" si="179"/>
        <v>0</v>
      </c>
      <c r="BL109" s="5">
        <f t="shared" ca="1" si="179"/>
        <v>676487.82729085255</v>
      </c>
      <c r="BM109" s="5">
        <f t="shared" ca="1" si="179"/>
        <v>1739540.1273193352</v>
      </c>
      <c r="BN109" s="5">
        <f t="shared" ca="1" si="179"/>
        <v>289923.35455322254</v>
      </c>
      <c r="BO109" s="5">
        <f t="shared" ca="1" si="179"/>
        <v>0</v>
      </c>
      <c r="BP109" s="5">
        <f t="shared" ca="1" si="179"/>
        <v>693400.02297312394</v>
      </c>
      <c r="BQ109" s="5">
        <f t="shared" ca="1" si="179"/>
        <v>1783028.630502319</v>
      </c>
      <c r="BR109" s="5">
        <f t="shared" ca="1" si="179"/>
        <v>297171.43841705314</v>
      </c>
      <c r="BS109" s="5">
        <f t="shared" ca="1" si="179"/>
        <v>0</v>
      </c>
      <c r="BT109" s="5">
        <f t="shared" ca="1" si="179"/>
        <v>710735.02354745206</v>
      </c>
      <c r="BU109" s="5">
        <f t="shared" ca="1" si="179"/>
        <v>1827604.3462648767</v>
      </c>
      <c r="BV109" s="5">
        <f t="shared" ca="1" si="179"/>
        <v>304600.72437747946</v>
      </c>
      <c r="BW109" s="5">
        <f t="shared" ca="1" si="179"/>
        <v>0</v>
      </c>
      <c r="BX109" s="5">
        <f t="shared" ca="1" si="179"/>
        <v>710735.02354745206</v>
      </c>
      <c r="BY109" s="5">
        <f t="shared" ca="1" si="179"/>
        <v>1827604.3462648767</v>
      </c>
      <c r="BZ109" s="5">
        <f t="shared" ca="1" si="179"/>
        <v>304600.72437747946</v>
      </c>
      <c r="CA109" s="5">
        <f t="shared" ca="1" si="179"/>
        <v>0</v>
      </c>
      <c r="CB109" s="5">
        <f t="shared" ca="1" si="179"/>
        <v>728503.39913613815</v>
      </c>
      <c r="CC109" s="5">
        <f t="shared" ca="1" si="179"/>
        <v>1873294.4549214982</v>
      </c>
      <c r="CD109" s="5">
        <f t="shared" ca="1" si="179"/>
        <v>312215.74248691637</v>
      </c>
      <c r="CE109" s="5">
        <f t="shared" ca="1" si="179"/>
        <v>0</v>
      </c>
      <c r="CF109" s="5">
        <f t="shared" ca="1" si="179"/>
        <v>0</v>
      </c>
    </row>
    <row r="110" spans="2:84" x14ac:dyDescent="0.3">
      <c r="B110" s="13">
        <f>ROW()</f>
        <v>110</v>
      </c>
      <c r="H110" s="1" t="str">
        <f t="shared" si="168"/>
        <v>Капитальные затраты без НДС</v>
      </c>
      <c r="I110" s="1" t="str">
        <f>$I$109</f>
        <v>Капзатраты на торговые мощности</v>
      </c>
      <c r="J110" s="1" t="str">
        <f>Prcsses!I143</f>
        <v>Ремонтные работы</v>
      </c>
      <c r="M110" s="53" t="s">
        <v>18</v>
      </c>
      <c r="U110" s="5">
        <f t="shared" ca="1" si="169"/>
        <v>10490610.649468081</v>
      </c>
      <c r="X110" s="5">
        <f ca="1">IF(X$4="",0,X56/(1+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)))
)</f>
        <v>333333.33333333337</v>
      </c>
      <c r="Y110" s="5">
        <f ca="1">IF(Y$4="",0,Y56/(1+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)))
)</f>
        <v>333333.33333333337</v>
      </c>
      <c r="Z110" s="5">
        <f ca="1">IF(Z$4="",0,Z56/(1+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)))
)</f>
        <v>0</v>
      </c>
      <c r="AA110" s="5">
        <f ca="1">IF(AA$4="",0,AA56/(1+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)))
)</f>
        <v>0</v>
      </c>
      <c r="AB110" s="5">
        <f ca="1">IF(AB$4="",0,AB56/(1+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)))
)</f>
        <v>0</v>
      </c>
      <c r="AC110" s="5">
        <f ca="1">IF(AC$4="",0,AC56/(1+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)))
)</f>
        <v>0</v>
      </c>
      <c r="AD110" s="5">
        <f ca="1">IF(AD$4="",0,AD56/(1+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)))
)</f>
        <v>0</v>
      </c>
      <c r="AE110" s="5">
        <f ca="1">IF(AE$4="",0,AE56/(1+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)))
)</f>
        <v>0</v>
      </c>
      <c r="AF110" s="5">
        <f ca="1">IF(AF$4="",0,AF56/(1+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)))
)</f>
        <v>341666.66666666663</v>
      </c>
      <c r="AG110" s="5">
        <f ca="1">IF(AG$4="",0,AG56/(1+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)))
)</f>
        <v>341666.66666666663</v>
      </c>
      <c r="AH110" s="5">
        <f ca="1">IF(AH$4="",0,AH56/(1+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)))
)</f>
        <v>0</v>
      </c>
      <c r="AI110" s="5">
        <f ca="1">IF(AI$4="",0,AI56/(1+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)))
)</f>
        <v>0</v>
      </c>
      <c r="AJ110" s="5">
        <f ca="1">IF(AJ$4="",0,AJ56/(1+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)))
)</f>
        <v>350208.33333333331</v>
      </c>
      <c r="AK110" s="5">
        <f ca="1">IF(AK$4="",0,AK56/(1+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)))
)</f>
        <v>350208.33333333331</v>
      </c>
      <c r="AL110" s="5">
        <f ca="1">IF(AL$4="",0,AL56/(1+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)))
)</f>
        <v>0</v>
      </c>
      <c r="AM110" s="5">
        <f ca="1">IF(AM$4="",0,AM56/(1+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)))
)</f>
        <v>0</v>
      </c>
      <c r="AN110" s="5">
        <f ca="1">IF(AN$4="",0,AN56/(1+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)))
)</f>
        <v>350208.33333333331</v>
      </c>
      <c r="AO110" s="5">
        <f ca="1">IF(AO$4="",0,AO56/(1+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)))
)</f>
        <v>350208.33333333331</v>
      </c>
      <c r="AP110" s="5">
        <f ca="1">IF(AP$4="",0,AP56/(1+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)))
)</f>
        <v>0</v>
      </c>
      <c r="AQ110" s="5">
        <f ca="1">IF(AQ$4="",0,AQ56/(1+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)))
)</f>
        <v>0</v>
      </c>
      <c r="AR110" s="5">
        <f ca="1">IF(AR$4="",0,AR56/(1+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)))
)</f>
        <v>358963.54166666663</v>
      </c>
      <c r="AS110" s="5">
        <f ca="1">IF(AS$4="",0,AS56/(1+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)))
)</f>
        <v>358963.54166666663</v>
      </c>
      <c r="AT110" s="5">
        <f ca="1">IF(AT$4="",0,AT56/(1+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)))
)</f>
        <v>0</v>
      </c>
      <c r="AU110" s="5">
        <f ca="1">IF(AU$4="",0,AU56/(1+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)))
)</f>
        <v>0</v>
      </c>
      <c r="AV110" s="5">
        <f ca="1">IF(AV$4="",0,AV56/(1+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)))
)</f>
        <v>367937.63020833326</v>
      </c>
      <c r="AW110" s="5">
        <f ca="1">IF(AW$4="",0,AW56/(1+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)))
)</f>
        <v>367937.63020833326</v>
      </c>
      <c r="AX110" s="5">
        <f ca="1">IF(AX$4="",0,AX56/(1+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)))
)</f>
        <v>0</v>
      </c>
      <c r="AY110" s="5">
        <f ca="1">IF(AY$4="",0,AY56/(1+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)))
)</f>
        <v>0</v>
      </c>
      <c r="AZ110" s="5">
        <f ca="1">IF(AZ$4="",0,AZ56/(1+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)))
)</f>
        <v>367937.63020833326</v>
      </c>
      <c r="BA110" s="5">
        <f ca="1">IF(BA$4="",0,BA56/(1+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)))
)</f>
        <v>367937.63020833326</v>
      </c>
      <c r="BB110" s="5">
        <f ca="1">IF(BB$4="",0,BB56/(1+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)))
)</f>
        <v>0</v>
      </c>
      <c r="BC110" s="5">
        <f ca="1">IF(BC$4="",0,BC56/(1+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)))
)</f>
        <v>0</v>
      </c>
      <c r="BD110" s="5">
        <f ca="1">IF(BD$4="",0,BD56/(1+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)))
)</f>
        <v>377136.07096354157</v>
      </c>
      <c r="BE110" s="5">
        <f ca="1">IF(BE$4="",0,BE56/(1+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)))
)</f>
        <v>377136.07096354157</v>
      </c>
      <c r="BF110" s="5">
        <f ca="1">IF(BF$4="",0,BF56/(1+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)))
)</f>
        <v>0</v>
      </c>
      <c r="BG110" s="5">
        <f ca="1">IF(BG$4="",0,BG56/(1+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)))
)</f>
        <v>0</v>
      </c>
      <c r="BH110" s="5">
        <f ca="1">IF(BH$4="",0,BH56/(1+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)))
)</f>
        <v>386564.47273763007</v>
      </c>
      <c r="BI110" s="5">
        <f ca="1">IF(BI$4="",0,BI56/(1+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)))
)</f>
        <v>386564.47273763007</v>
      </c>
      <c r="BJ110" s="5">
        <f ca="1">IF(BJ$4="",0,BJ56/(1+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)))
)</f>
        <v>0</v>
      </c>
      <c r="BK110" s="5">
        <f ca="1">IF(BK$4="",0,BK56/(1+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)))
)</f>
        <v>0</v>
      </c>
      <c r="BL110" s="5">
        <f ca="1">IF(BL$4="",0,BL56/(1+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)))
)</f>
        <v>386564.47273763007</v>
      </c>
      <c r="BM110" s="5">
        <f ca="1">IF(BM$4="",0,BM56/(1+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)))
)</f>
        <v>386564.47273763007</v>
      </c>
      <c r="BN110" s="5">
        <f ca="1">IF(BN$4="",0,BN56/(1+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)))
)</f>
        <v>0</v>
      </c>
      <c r="BO110" s="5">
        <f ca="1">IF(BO$4="",0,BO56/(1+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)))
)</f>
        <v>0</v>
      </c>
      <c r="BP110" s="5">
        <f ca="1">IF(BP$4="",0,BP56/(1+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)))
)</f>
        <v>396228.58455607085</v>
      </c>
      <c r="BQ110" s="5">
        <f ca="1">IF(BQ$4="",0,BQ56/(1+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)))
)</f>
        <v>396228.58455607085</v>
      </c>
      <c r="BR110" s="5">
        <f ca="1">IF(BR$4="",0,BR56/(1+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)))
)</f>
        <v>0</v>
      </c>
      <c r="BS110" s="5">
        <f ca="1">IF(BS$4="",0,BS56/(1+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)))
)</f>
        <v>0</v>
      </c>
      <c r="BT110" s="5">
        <f ca="1">IF(BT$4="",0,BT56/(1+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)))
)</f>
        <v>406134.2991699726</v>
      </c>
      <c r="BU110" s="5">
        <f ca="1">IF(BU$4="",0,BU56/(1+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)))
)</f>
        <v>406134.2991699726</v>
      </c>
      <c r="BV110" s="5">
        <f ca="1">IF(BV$4="",0,BV56/(1+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)))
)</f>
        <v>0</v>
      </c>
      <c r="BW110" s="5">
        <f ca="1">IF(BW$4="",0,BW56/(1+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)))
)</f>
        <v>0</v>
      </c>
      <c r="BX110" s="5">
        <f ca="1">IF(BX$4="",0,BX56/(1+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)))
)</f>
        <v>406134.2991699726</v>
      </c>
      <c r="BY110" s="5">
        <f ca="1">IF(BY$4="",0,BY56/(1+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)))
)</f>
        <v>406134.2991699726</v>
      </c>
      <c r="BZ110" s="5">
        <f ca="1">IF(BZ$4="",0,BZ56/(1+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)))
)</f>
        <v>0</v>
      </c>
      <c r="CA110" s="5">
        <f ca="1">IF(CA$4="",0,CA56/(1+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)))
)</f>
        <v>0</v>
      </c>
      <c r="CB110" s="5">
        <f ca="1">IF(CB$4="",0,CB56/(1+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)))
)</f>
        <v>416287.65664922184</v>
      </c>
      <c r="CC110" s="5">
        <f ca="1">IF(CC$4="",0,CC56/(1+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)))
)</f>
        <v>416287.65664922184</v>
      </c>
      <c r="CD110" s="5">
        <f ca="1">IF(CD$4="",0,CD56/(1+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)))
)</f>
        <v>0</v>
      </c>
      <c r="CE110" s="5">
        <f ca="1">IF(CE$4="",0,CE56/(1+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)))
)</f>
        <v>0</v>
      </c>
      <c r="CF110" s="5">
        <f ca="1">IF(CF$4="",0,CF56/(1+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)))
)</f>
        <v>0</v>
      </c>
    </row>
    <row r="111" spans="2:84" x14ac:dyDescent="0.3">
      <c r="B111" s="13">
        <f>ROW()</f>
        <v>111</v>
      </c>
      <c r="H111" s="1" t="str">
        <f t="shared" si="168"/>
        <v>Капитальные затраты без НДС</v>
      </c>
      <c r="I111" s="1" t="str">
        <f>$I$109</f>
        <v>Капзатраты на торговые мощности</v>
      </c>
      <c r="J111" s="1" t="str">
        <f>Prcsses!I144</f>
        <v>Гарантийный платеж</v>
      </c>
      <c r="M111" s="53" t="s">
        <v>18</v>
      </c>
      <c r="U111" s="5">
        <f t="shared" ca="1" si="169"/>
        <v>3933978.9935505302</v>
      </c>
      <c r="X111" s="5">
        <f ca="1">IF(X$4="",0,X57/(1+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)))
)</f>
        <v>250000</v>
      </c>
      <c r="Y111" s="5">
        <f ca="1">IF(Y$4="",0,Y57/(1+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)))
)</f>
        <v>0</v>
      </c>
      <c r="Z111" s="5">
        <f ca="1">IF(Z$4="",0,Z57/(1+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)))
)</f>
        <v>0</v>
      </c>
      <c r="AA111" s="5">
        <f ca="1">IF(AA$4="",0,AA57/(1+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)))
)</f>
        <v>0</v>
      </c>
      <c r="AB111" s="5">
        <f ca="1">IF(AB$4="",0,AB57/(1+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)))
)</f>
        <v>0</v>
      </c>
      <c r="AC111" s="5">
        <f ca="1">IF(AC$4="",0,AC57/(1+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)))
)</f>
        <v>0</v>
      </c>
      <c r="AD111" s="5">
        <f ca="1">IF(AD$4="",0,AD57/(1+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)))
)</f>
        <v>0</v>
      </c>
      <c r="AE111" s="5">
        <f ca="1">IF(AE$4="",0,AE57/(1+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)))
)</f>
        <v>0</v>
      </c>
      <c r="AF111" s="5">
        <f ca="1">IF(AF$4="",0,AF57/(1+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)))
)</f>
        <v>256250</v>
      </c>
      <c r="AG111" s="5">
        <f ca="1">IF(AG$4="",0,AG57/(1+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)))
)</f>
        <v>0</v>
      </c>
      <c r="AH111" s="5">
        <f ca="1">IF(AH$4="",0,AH57/(1+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)))
)</f>
        <v>0</v>
      </c>
      <c r="AI111" s="5">
        <f ca="1">IF(AI$4="",0,AI57/(1+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)))
)</f>
        <v>0</v>
      </c>
      <c r="AJ111" s="5">
        <f ca="1">IF(AJ$4="",0,AJ57/(1+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)))
)</f>
        <v>262656.25</v>
      </c>
      <c r="AK111" s="5">
        <f ca="1">IF(AK$4="",0,AK57/(1+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)))
)</f>
        <v>0</v>
      </c>
      <c r="AL111" s="5">
        <f ca="1">IF(AL$4="",0,AL57/(1+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)))
)</f>
        <v>0</v>
      </c>
      <c r="AM111" s="5">
        <f ca="1">IF(AM$4="",0,AM57/(1+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)))
)</f>
        <v>0</v>
      </c>
      <c r="AN111" s="5">
        <f ca="1">IF(AN$4="",0,AN57/(1+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)))
)</f>
        <v>262656.25</v>
      </c>
      <c r="AO111" s="5">
        <f ca="1">IF(AO$4="",0,AO57/(1+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)))
)</f>
        <v>0</v>
      </c>
      <c r="AP111" s="5">
        <f ca="1">IF(AP$4="",0,AP57/(1+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)))
)</f>
        <v>0</v>
      </c>
      <c r="AQ111" s="5">
        <f ca="1">IF(AQ$4="",0,AQ57/(1+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)))
)</f>
        <v>0</v>
      </c>
      <c r="AR111" s="5">
        <f ca="1">IF(AR$4="",0,AR57/(1+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)))
)</f>
        <v>269222.65624999994</v>
      </c>
      <c r="AS111" s="5">
        <f ca="1">IF(AS$4="",0,AS57/(1+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)))
)</f>
        <v>0</v>
      </c>
      <c r="AT111" s="5">
        <f ca="1">IF(AT$4="",0,AT57/(1+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)))
)</f>
        <v>0</v>
      </c>
      <c r="AU111" s="5">
        <f ca="1">IF(AU$4="",0,AU57/(1+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)))
)</f>
        <v>0</v>
      </c>
      <c r="AV111" s="5">
        <f ca="1">IF(AV$4="",0,AV57/(1+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)))
)</f>
        <v>275953.22265624994</v>
      </c>
      <c r="AW111" s="5">
        <f ca="1">IF(AW$4="",0,AW57/(1+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)))
)</f>
        <v>0</v>
      </c>
      <c r="AX111" s="5">
        <f ca="1">IF(AX$4="",0,AX57/(1+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)))
)</f>
        <v>0</v>
      </c>
      <c r="AY111" s="5">
        <f ca="1">IF(AY$4="",0,AY57/(1+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)))
)</f>
        <v>0</v>
      </c>
      <c r="AZ111" s="5">
        <f ca="1">IF(AZ$4="",0,AZ57/(1+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)))
)</f>
        <v>275953.22265624994</v>
      </c>
      <c r="BA111" s="5">
        <f ca="1">IF(BA$4="",0,BA57/(1+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)))
)</f>
        <v>0</v>
      </c>
      <c r="BB111" s="5">
        <f ca="1">IF(BB$4="",0,BB57/(1+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)))
)</f>
        <v>0</v>
      </c>
      <c r="BC111" s="5">
        <f ca="1">IF(BC$4="",0,BC57/(1+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)))
)</f>
        <v>0</v>
      </c>
      <c r="BD111" s="5">
        <f ca="1">IF(BD$4="",0,BD57/(1+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)))
)</f>
        <v>282852.05322265619</v>
      </c>
      <c r="BE111" s="5">
        <f ca="1">IF(BE$4="",0,BE57/(1+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)))
)</f>
        <v>0</v>
      </c>
      <c r="BF111" s="5">
        <f ca="1">IF(BF$4="",0,BF57/(1+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)))
)</f>
        <v>0</v>
      </c>
      <c r="BG111" s="5">
        <f ca="1">IF(BG$4="",0,BG57/(1+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)))
)</f>
        <v>0</v>
      </c>
      <c r="BH111" s="5">
        <f ca="1">IF(BH$4="",0,BH57/(1+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)))
)</f>
        <v>289923.35455322254</v>
      </c>
      <c r="BI111" s="5">
        <f ca="1">IF(BI$4="",0,BI57/(1+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)))
)</f>
        <v>0</v>
      </c>
      <c r="BJ111" s="5">
        <f ca="1">IF(BJ$4="",0,BJ57/(1+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)))
)</f>
        <v>0</v>
      </c>
      <c r="BK111" s="5">
        <f ca="1">IF(BK$4="",0,BK57/(1+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)))
)</f>
        <v>0</v>
      </c>
      <c r="BL111" s="5">
        <f ca="1">IF(BL$4="",0,BL57/(1+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)))
)</f>
        <v>289923.35455322254</v>
      </c>
      <c r="BM111" s="5">
        <f ca="1">IF(BM$4="",0,BM57/(1+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)))
)</f>
        <v>0</v>
      </c>
      <c r="BN111" s="5">
        <f ca="1">IF(BN$4="",0,BN57/(1+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)))
)</f>
        <v>0</v>
      </c>
      <c r="BO111" s="5">
        <f ca="1">IF(BO$4="",0,BO57/(1+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)))
)</f>
        <v>0</v>
      </c>
      <c r="BP111" s="5">
        <f ca="1">IF(BP$4="",0,BP57/(1+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)))
)</f>
        <v>297171.43841705314</v>
      </c>
      <c r="BQ111" s="5">
        <f ca="1">IF(BQ$4="",0,BQ57/(1+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)))
)</f>
        <v>0</v>
      </c>
      <c r="BR111" s="5">
        <f ca="1">IF(BR$4="",0,BR57/(1+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)))
)</f>
        <v>0</v>
      </c>
      <c r="BS111" s="5">
        <f ca="1">IF(BS$4="",0,BS57/(1+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)))
)</f>
        <v>0</v>
      </c>
      <c r="BT111" s="5">
        <f ca="1">IF(BT$4="",0,BT57/(1+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)))
)</f>
        <v>304600.72437747946</v>
      </c>
      <c r="BU111" s="5">
        <f ca="1">IF(BU$4="",0,BU57/(1+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)))
)</f>
        <v>0</v>
      </c>
      <c r="BV111" s="5">
        <f ca="1">IF(BV$4="",0,BV57/(1+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)))
)</f>
        <v>0</v>
      </c>
      <c r="BW111" s="5">
        <f ca="1">IF(BW$4="",0,BW57/(1+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)))
)</f>
        <v>0</v>
      </c>
      <c r="BX111" s="5">
        <f ca="1">IF(BX$4="",0,BX57/(1+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)))
)</f>
        <v>304600.72437747946</v>
      </c>
      <c r="BY111" s="5">
        <f ca="1">IF(BY$4="",0,BY57/(1+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)))
)</f>
        <v>0</v>
      </c>
      <c r="BZ111" s="5">
        <f ca="1">IF(BZ$4="",0,BZ57/(1+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)))
)</f>
        <v>0</v>
      </c>
      <c r="CA111" s="5">
        <f ca="1">IF(CA$4="",0,CA57/(1+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)))
)</f>
        <v>0</v>
      </c>
      <c r="CB111" s="5">
        <f ca="1">IF(CB$4="",0,CB57/(1+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)))
)</f>
        <v>312215.74248691637</v>
      </c>
      <c r="CC111" s="5">
        <f ca="1">IF(CC$4="",0,CC57/(1+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)))
)</f>
        <v>0</v>
      </c>
      <c r="CD111" s="5">
        <f ca="1">IF(CD$4="",0,CD57/(1+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)))
)</f>
        <v>0</v>
      </c>
      <c r="CE111" s="5">
        <f ca="1">IF(CE$4="",0,CE57/(1+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)))
)</f>
        <v>0</v>
      </c>
      <c r="CF111" s="5">
        <f ca="1">IF(CF$4="",0,CF57/(1+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)))
)</f>
        <v>0</v>
      </c>
    </row>
    <row r="112" spans="2:84" x14ac:dyDescent="0.3">
      <c r="B112" s="13">
        <f>ROW()</f>
        <v>112</v>
      </c>
      <c r="H112" s="1" t="str">
        <f t="shared" si="168"/>
        <v>Капитальные затраты без НДС</v>
      </c>
      <c r="I112" s="1" t="str">
        <f>$I$109</f>
        <v>Капзатраты на торговые мощности</v>
      </c>
      <c r="J112" s="1" t="str">
        <f>Prcsses!I145</f>
        <v>Торговое оборудование</v>
      </c>
      <c r="M112" s="53" t="s">
        <v>18</v>
      </c>
      <c r="U112" s="5">
        <f t="shared" ca="1" si="169"/>
        <v>15735915.974202121</v>
      </c>
      <c r="X112" s="5">
        <f ca="1">IF(X$4="",0,X58/(1+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)))
)</f>
        <v>0</v>
      </c>
      <c r="Y112" s="5">
        <f ca="1">IF(Y$4="",0,Y58/(1+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)))
)</f>
        <v>1000000</v>
      </c>
      <c r="Z112" s="5">
        <f ca="1">IF(Z$4="",0,Z58/(1+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)))
)</f>
        <v>0</v>
      </c>
      <c r="AA112" s="5">
        <f ca="1">IF(AA$4="",0,AA58/(1+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)))
)</f>
        <v>0</v>
      </c>
      <c r="AB112" s="5">
        <f ca="1">IF(AB$4="",0,AB58/(1+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)))
)</f>
        <v>0</v>
      </c>
      <c r="AC112" s="5">
        <f ca="1">IF(AC$4="",0,AC58/(1+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)))
)</f>
        <v>0</v>
      </c>
      <c r="AD112" s="5">
        <f ca="1">IF(AD$4="",0,AD58/(1+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)))
)</f>
        <v>0</v>
      </c>
      <c r="AE112" s="5">
        <f ca="1">IF(AE$4="",0,AE58/(1+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)))
)</f>
        <v>0</v>
      </c>
      <c r="AF112" s="5">
        <f ca="1">IF(AF$4="",0,AF58/(1+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)))
)</f>
        <v>0</v>
      </c>
      <c r="AG112" s="5">
        <f ca="1">IF(AG$4="",0,AG58/(1+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)))
)</f>
        <v>1025000</v>
      </c>
      <c r="AH112" s="5">
        <f ca="1">IF(AH$4="",0,AH58/(1+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)))
)</f>
        <v>0</v>
      </c>
      <c r="AI112" s="5">
        <f ca="1">IF(AI$4="",0,AI58/(1+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)))
)</f>
        <v>0</v>
      </c>
      <c r="AJ112" s="5">
        <f ca="1">IF(AJ$4="",0,AJ58/(1+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)))
)</f>
        <v>0</v>
      </c>
      <c r="AK112" s="5">
        <f ca="1">IF(AK$4="",0,AK58/(1+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)))
)</f>
        <v>1050625</v>
      </c>
      <c r="AL112" s="5">
        <f ca="1">IF(AL$4="",0,AL58/(1+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)))
)</f>
        <v>0</v>
      </c>
      <c r="AM112" s="5">
        <f ca="1">IF(AM$4="",0,AM58/(1+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)))
)</f>
        <v>0</v>
      </c>
      <c r="AN112" s="5">
        <f ca="1">IF(AN$4="",0,AN58/(1+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)))
)</f>
        <v>0</v>
      </c>
      <c r="AO112" s="5">
        <f ca="1">IF(AO$4="",0,AO58/(1+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)))
)</f>
        <v>1050625</v>
      </c>
      <c r="AP112" s="5">
        <f ca="1">IF(AP$4="",0,AP58/(1+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)))
)</f>
        <v>0</v>
      </c>
      <c r="AQ112" s="5">
        <f ca="1">IF(AQ$4="",0,AQ58/(1+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)))
)</f>
        <v>0</v>
      </c>
      <c r="AR112" s="5">
        <f ca="1">IF(AR$4="",0,AR58/(1+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)))
)</f>
        <v>0</v>
      </c>
      <c r="AS112" s="5">
        <f ca="1">IF(AS$4="",0,AS58/(1+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)))
)</f>
        <v>1076890.6249999998</v>
      </c>
      <c r="AT112" s="5">
        <f ca="1">IF(AT$4="",0,AT58/(1+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)))
)</f>
        <v>0</v>
      </c>
      <c r="AU112" s="5">
        <f ca="1">IF(AU$4="",0,AU58/(1+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)))
)</f>
        <v>0</v>
      </c>
      <c r="AV112" s="5">
        <f ca="1">IF(AV$4="",0,AV58/(1+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)))
)</f>
        <v>0</v>
      </c>
      <c r="AW112" s="5">
        <f ca="1">IF(AW$4="",0,AW58/(1+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)))
)</f>
        <v>1103812.8906249998</v>
      </c>
      <c r="AX112" s="5">
        <f ca="1">IF(AX$4="",0,AX58/(1+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)))
)</f>
        <v>0</v>
      </c>
      <c r="AY112" s="5">
        <f ca="1">IF(AY$4="",0,AY58/(1+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)))
)</f>
        <v>0</v>
      </c>
      <c r="AZ112" s="5">
        <f ca="1">IF(AZ$4="",0,AZ58/(1+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)))
)</f>
        <v>0</v>
      </c>
      <c r="BA112" s="5">
        <f ca="1">IF(BA$4="",0,BA58/(1+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)))
)</f>
        <v>1103812.8906249998</v>
      </c>
      <c r="BB112" s="5">
        <f ca="1">IF(BB$4="",0,BB58/(1+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)))
)</f>
        <v>0</v>
      </c>
      <c r="BC112" s="5">
        <f ca="1">IF(BC$4="",0,BC58/(1+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)))
)</f>
        <v>0</v>
      </c>
      <c r="BD112" s="5">
        <f ca="1">IF(BD$4="",0,BD58/(1+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)))
)</f>
        <v>0</v>
      </c>
      <c r="BE112" s="5">
        <f ca="1">IF(BE$4="",0,BE58/(1+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)))
)</f>
        <v>1131408.2128906248</v>
      </c>
      <c r="BF112" s="5">
        <f ca="1">IF(BF$4="",0,BF58/(1+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)))
)</f>
        <v>0</v>
      </c>
      <c r="BG112" s="5">
        <f ca="1">IF(BG$4="",0,BG58/(1+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)))
)</f>
        <v>0</v>
      </c>
      <c r="BH112" s="5">
        <f ca="1">IF(BH$4="",0,BH58/(1+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)))
)</f>
        <v>0</v>
      </c>
      <c r="BI112" s="5">
        <f ca="1">IF(BI$4="",0,BI58/(1+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)))
)</f>
        <v>1159693.4182128902</v>
      </c>
      <c r="BJ112" s="5">
        <f ca="1">IF(BJ$4="",0,BJ58/(1+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)))
)</f>
        <v>0</v>
      </c>
      <c r="BK112" s="5">
        <f ca="1">IF(BK$4="",0,BK58/(1+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)))
)</f>
        <v>0</v>
      </c>
      <c r="BL112" s="5">
        <f ca="1">IF(BL$4="",0,BL58/(1+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)))
)</f>
        <v>0</v>
      </c>
      <c r="BM112" s="5">
        <f ca="1">IF(BM$4="",0,BM58/(1+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)))
)</f>
        <v>1159693.4182128902</v>
      </c>
      <c r="BN112" s="5">
        <f ca="1">IF(BN$4="",0,BN58/(1+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)))
)</f>
        <v>0</v>
      </c>
      <c r="BO112" s="5">
        <f ca="1">IF(BO$4="",0,BO58/(1+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)))
)</f>
        <v>0</v>
      </c>
      <c r="BP112" s="5">
        <f ca="1">IF(BP$4="",0,BP58/(1+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)))
)</f>
        <v>0</v>
      </c>
      <c r="BQ112" s="5">
        <f ca="1">IF(BQ$4="",0,BQ58/(1+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)))
)</f>
        <v>1188685.7536682126</v>
      </c>
      <c r="BR112" s="5">
        <f ca="1">IF(BR$4="",0,BR58/(1+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)))
)</f>
        <v>0</v>
      </c>
      <c r="BS112" s="5">
        <f ca="1">IF(BS$4="",0,BS58/(1+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)))
)</f>
        <v>0</v>
      </c>
      <c r="BT112" s="5">
        <f ca="1">IF(BT$4="",0,BT58/(1+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)))
)</f>
        <v>0</v>
      </c>
      <c r="BU112" s="5">
        <f ca="1">IF(BU$4="",0,BU58/(1+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)))
)</f>
        <v>1218402.8975099178</v>
      </c>
      <c r="BV112" s="5">
        <f ca="1">IF(BV$4="",0,BV58/(1+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)))
)</f>
        <v>0</v>
      </c>
      <c r="BW112" s="5">
        <f ca="1">IF(BW$4="",0,BW58/(1+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)))
)</f>
        <v>0</v>
      </c>
      <c r="BX112" s="5">
        <f ca="1">IF(BX$4="",0,BX58/(1+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)))
)</f>
        <v>0</v>
      </c>
      <c r="BY112" s="5">
        <f ca="1">IF(BY$4="",0,BY58/(1+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)))
)</f>
        <v>1218402.8975099178</v>
      </c>
      <c r="BZ112" s="5">
        <f ca="1">IF(BZ$4="",0,BZ58/(1+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)))
)</f>
        <v>0</v>
      </c>
      <c r="CA112" s="5">
        <f ca="1">IF(CA$4="",0,CA58/(1+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)))
)</f>
        <v>0</v>
      </c>
      <c r="CB112" s="5">
        <f ca="1">IF(CB$4="",0,CB58/(1+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)))
)</f>
        <v>0</v>
      </c>
      <c r="CC112" s="5">
        <f ca="1">IF(CC$4="",0,CC58/(1+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)))
)</f>
        <v>1248862.9699476655</v>
      </c>
      <c r="CD112" s="5">
        <f ca="1">IF(CD$4="",0,CD58/(1+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)))
)</f>
        <v>0</v>
      </c>
      <c r="CE112" s="5">
        <f ca="1">IF(CE$4="",0,CE58/(1+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)))
)</f>
        <v>0</v>
      </c>
      <c r="CF112" s="5">
        <f ca="1">IF(CF$4="",0,CF58/(1+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)))
)</f>
        <v>0</v>
      </c>
    </row>
    <row r="113" spans="2:84" x14ac:dyDescent="0.3">
      <c r="B113" s="13">
        <f>ROW()</f>
        <v>113</v>
      </c>
      <c r="H113" s="1" t="str">
        <f t="shared" si="168"/>
        <v>Капитальные затраты без НДС</v>
      </c>
      <c r="I113" s="1" t="str">
        <f>$I$109</f>
        <v>Капзатраты на торговые мощности</v>
      </c>
      <c r="J113" s="1" t="str">
        <f>Prcsses!I146</f>
        <v>Кассовое оборудование</v>
      </c>
      <c r="M113" s="53" t="s">
        <v>18</v>
      </c>
      <c r="U113" s="5">
        <f t="shared" ca="1" si="169"/>
        <v>2622652.6623670189</v>
      </c>
      <c r="X113" s="5">
        <f ca="1">IF(X$4="",0,X59/(1+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)))
)</f>
        <v>0</v>
      </c>
      <c r="Y113" s="5">
        <f ca="1">IF(Y$4="",0,Y59/(1+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)))
)</f>
        <v>166666.66666666669</v>
      </c>
      <c r="Z113" s="5">
        <f ca="1">IF(Z$4="",0,Z59/(1+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)))
)</f>
        <v>0</v>
      </c>
      <c r="AA113" s="5">
        <f ca="1">IF(AA$4="",0,AA59/(1+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)))
)</f>
        <v>0</v>
      </c>
      <c r="AB113" s="5">
        <f ca="1">IF(AB$4="",0,AB59/(1+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)))
)</f>
        <v>0</v>
      </c>
      <c r="AC113" s="5">
        <f ca="1">IF(AC$4="",0,AC59/(1+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)))
)</f>
        <v>0</v>
      </c>
      <c r="AD113" s="5">
        <f ca="1">IF(AD$4="",0,AD59/(1+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)))
)</f>
        <v>0</v>
      </c>
      <c r="AE113" s="5">
        <f ca="1">IF(AE$4="",0,AE59/(1+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)))
)</f>
        <v>0</v>
      </c>
      <c r="AF113" s="5">
        <f ca="1">IF(AF$4="",0,AF59/(1+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)))
)</f>
        <v>0</v>
      </c>
      <c r="AG113" s="5">
        <f ca="1">IF(AG$4="",0,AG59/(1+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)))
)</f>
        <v>170833.33333333331</v>
      </c>
      <c r="AH113" s="5">
        <f ca="1">IF(AH$4="",0,AH59/(1+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)))
)</f>
        <v>0</v>
      </c>
      <c r="AI113" s="5">
        <f ca="1">IF(AI$4="",0,AI59/(1+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)))
)</f>
        <v>0</v>
      </c>
      <c r="AJ113" s="5">
        <f ca="1">IF(AJ$4="",0,AJ59/(1+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)))
)</f>
        <v>0</v>
      </c>
      <c r="AK113" s="5">
        <f ca="1">IF(AK$4="",0,AK59/(1+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)))
)</f>
        <v>175104.16666666666</v>
      </c>
      <c r="AL113" s="5">
        <f ca="1">IF(AL$4="",0,AL59/(1+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)))
)</f>
        <v>0</v>
      </c>
      <c r="AM113" s="5">
        <f ca="1">IF(AM$4="",0,AM59/(1+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)))
)</f>
        <v>0</v>
      </c>
      <c r="AN113" s="5">
        <f ca="1">IF(AN$4="",0,AN59/(1+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)))
)</f>
        <v>0</v>
      </c>
      <c r="AO113" s="5">
        <f ca="1">IF(AO$4="",0,AO59/(1+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)))
)</f>
        <v>175104.16666666666</v>
      </c>
      <c r="AP113" s="5">
        <f ca="1">IF(AP$4="",0,AP59/(1+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)))
)</f>
        <v>0</v>
      </c>
      <c r="AQ113" s="5">
        <f ca="1">IF(AQ$4="",0,AQ59/(1+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)))
)</f>
        <v>0</v>
      </c>
      <c r="AR113" s="5">
        <f ca="1">IF(AR$4="",0,AR59/(1+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)))
)</f>
        <v>0</v>
      </c>
      <c r="AS113" s="5">
        <f ca="1">IF(AS$4="",0,AS59/(1+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)))
)</f>
        <v>179481.77083333331</v>
      </c>
      <c r="AT113" s="5">
        <f ca="1">IF(AT$4="",0,AT59/(1+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)))
)</f>
        <v>0</v>
      </c>
      <c r="AU113" s="5">
        <f ca="1">IF(AU$4="",0,AU59/(1+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)))
)</f>
        <v>0</v>
      </c>
      <c r="AV113" s="5">
        <f ca="1">IF(AV$4="",0,AV59/(1+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)))
)</f>
        <v>0</v>
      </c>
      <c r="AW113" s="5">
        <f ca="1">IF(AW$4="",0,AW59/(1+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)))
)</f>
        <v>183968.81510416663</v>
      </c>
      <c r="AX113" s="5">
        <f ca="1">IF(AX$4="",0,AX59/(1+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)))
)</f>
        <v>0</v>
      </c>
      <c r="AY113" s="5">
        <f ca="1">IF(AY$4="",0,AY59/(1+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)))
)</f>
        <v>0</v>
      </c>
      <c r="AZ113" s="5">
        <f ca="1">IF(AZ$4="",0,AZ59/(1+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)))
)</f>
        <v>0</v>
      </c>
      <c r="BA113" s="5">
        <f ca="1">IF(BA$4="",0,BA59/(1+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)))
)</f>
        <v>183968.81510416663</v>
      </c>
      <c r="BB113" s="5">
        <f ca="1">IF(BB$4="",0,BB59/(1+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)))
)</f>
        <v>0</v>
      </c>
      <c r="BC113" s="5">
        <f ca="1">IF(BC$4="",0,BC59/(1+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)))
)</f>
        <v>0</v>
      </c>
      <c r="BD113" s="5">
        <f ca="1">IF(BD$4="",0,BD59/(1+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)))
)</f>
        <v>0</v>
      </c>
      <c r="BE113" s="5">
        <f ca="1">IF(BE$4="",0,BE59/(1+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)))
)</f>
        <v>188568.03548177078</v>
      </c>
      <c r="BF113" s="5">
        <f ca="1">IF(BF$4="",0,BF59/(1+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)))
)</f>
        <v>0</v>
      </c>
      <c r="BG113" s="5">
        <f ca="1">IF(BG$4="",0,BG59/(1+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)))
)</f>
        <v>0</v>
      </c>
      <c r="BH113" s="5">
        <f ca="1">IF(BH$4="",0,BH59/(1+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)))
)</f>
        <v>0</v>
      </c>
      <c r="BI113" s="5">
        <f ca="1">IF(BI$4="",0,BI59/(1+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)))
)</f>
        <v>193282.23636881504</v>
      </c>
      <c r="BJ113" s="5">
        <f ca="1">IF(BJ$4="",0,BJ59/(1+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)))
)</f>
        <v>0</v>
      </c>
      <c r="BK113" s="5">
        <f ca="1">IF(BK$4="",0,BK59/(1+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)))
)</f>
        <v>0</v>
      </c>
      <c r="BL113" s="5">
        <f ca="1">IF(BL$4="",0,BL59/(1+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)))
)</f>
        <v>0</v>
      </c>
      <c r="BM113" s="5">
        <f ca="1">IF(BM$4="",0,BM59/(1+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)))
)</f>
        <v>193282.23636881504</v>
      </c>
      <c r="BN113" s="5">
        <f ca="1">IF(BN$4="",0,BN59/(1+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)))
)</f>
        <v>0</v>
      </c>
      <c r="BO113" s="5">
        <f ca="1">IF(BO$4="",0,BO59/(1+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)))
)</f>
        <v>0</v>
      </c>
      <c r="BP113" s="5">
        <f ca="1">IF(BP$4="",0,BP59/(1+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)))
)</f>
        <v>0</v>
      </c>
      <c r="BQ113" s="5">
        <f ca="1">IF(BQ$4="",0,BQ59/(1+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)))
)</f>
        <v>198114.29227803543</v>
      </c>
      <c r="BR113" s="5">
        <f ca="1">IF(BR$4="",0,BR59/(1+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)))
)</f>
        <v>0</v>
      </c>
      <c r="BS113" s="5">
        <f ca="1">IF(BS$4="",0,BS59/(1+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)))
)</f>
        <v>0</v>
      </c>
      <c r="BT113" s="5">
        <f ca="1">IF(BT$4="",0,BT59/(1+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)))
)</f>
        <v>0</v>
      </c>
      <c r="BU113" s="5">
        <f ca="1">IF(BU$4="",0,BU59/(1+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)))
)</f>
        <v>203067.1495849863</v>
      </c>
      <c r="BV113" s="5">
        <f ca="1">IF(BV$4="",0,BV59/(1+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)))
)</f>
        <v>0</v>
      </c>
      <c r="BW113" s="5">
        <f ca="1">IF(BW$4="",0,BW59/(1+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)))
)</f>
        <v>0</v>
      </c>
      <c r="BX113" s="5">
        <f ca="1">IF(BX$4="",0,BX59/(1+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)))
)</f>
        <v>0</v>
      </c>
      <c r="BY113" s="5">
        <f ca="1">IF(BY$4="",0,BY59/(1+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)))
)</f>
        <v>203067.1495849863</v>
      </c>
      <c r="BZ113" s="5">
        <f ca="1">IF(BZ$4="",0,BZ59/(1+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)))
)</f>
        <v>0</v>
      </c>
      <c r="CA113" s="5">
        <f ca="1">IF(CA$4="",0,CA59/(1+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)))
)</f>
        <v>0</v>
      </c>
      <c r="CB113" s="5">
        <f ca="1">IF(CB$4="",0,CB59/(1+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)))
)</f>
        <v>0</v>
      </c>
      <c r="CC113" s="5">
        <f ca="1">IF(CC$4="",0,CC59/(1+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)))
)</f>
        <v>208143.82832461092</v>
      </c>
      <c r="CD113" s="5">
        <f ca="1">IF(CD$4="",0,CD59/(1+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)))
)</f>
        <v>0</v>
      </c>
      <c r="CE113" s="5">
        <f ca="1">IF(CE$4="",0,CE59/(1+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)))
)</f>
        <v>0</v>
      </c>
      <c r="CF113" s="5">
        <f ca="1">IF(CF$4="",0,CF59/(1+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)))
)</f>
        <v>0</v>
      </c>
    </row>
    <row r="114" spans="2:84" x14ac:dyDescent="0.3">
      <c r="B114" s="13">
        <f>ROW()</f>
        <v>114</v>
      </c>
      <c r="H114" s="1" t="str">
        <f t="shared" si="168"/>
        <v>Капитальные затраты без НДС</v>
      </c>
      <c r="I114" s="1" t="str">
        <f>$I$109</f>
        <v>Капзатраты на торговые мощности</v>
      </c>
      <c r="J114" s="1" t="str">
        <f>Prcsses!I147</f>
        <v>Стартовый маркетинг и оформление</v>
      </c>
      <c r="M114" s="53" t="s">
        <v>18</v>
      </c>
      <c r="U114" s="5">
        <f t="shared" ca="1" si="169"/>
        <v>3933978.9935505302</v>
      </c>
      <c r="X114" s="5">
        <f ca="1">IF(X$4="",0,X60/(1+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)))
)</f>
        <v>0</v>
      </c>
      <c r="Y114" s="5">
        <f ca="1">IF(Y$4="",0,Y60/(1+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)))
)</f>
        <v>0</v>
      </c>
      <c r="Z114" s="5">
        <f ca="1">IF(Z$4="",0,Z60/(1+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)))
)</f>
        <v>250000</v>
      </c>
      <c r="AA114" s="5">
        <f ca="1">IF(AA$4="",0,AA60/(1+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)))
)</f>
        <v>0</v>
      </c>
      <c r="AB114" s="5">
        <f ca="1">IF(AB$4="",0,AB60/(1+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)))
)</f>
        <v>0</v>
      </c>
      <c r="AC114" s="5">
        <f ca="1">IF(AC$4="",0,AC60/(1+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)))
)</f>
        <v>0</v>
      </c>
      <c r="AD114" s="5">
        <f ca="1">IF(AD$4="",0,AD60/(1+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)))
)</f>
        <v>0</v>
      </c>
      <c r="AE114" s="5">
        <f ca="1">IF(AE$4="",0,AE60/(1+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)))
)</f>
        <v>0</v>
      </c>
      <c r="AF114" s="5">
        <f ca="1">IF(AF$4="",0,AF60/(1+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)))
)</f>
        <v>0</v>
      </c>
      <c r="AG114" s="5">
        <f ca="1">IF(AG$4="",0,AG60/(1+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)))
)</f>
        <v>0</v>
      </c>
      <c r="AH114" s="5">
        <f ca="1">IF(AH$4="",0,AH60/(1+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)))
)</f>
        <v>256250</v>
      </c>
      <c r="AI114" s="5">
        <f ca="1">IF(AI$4="",0,AI60/(1+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)))
)</f>
        <v>0</v>
      </c>
      <c r="AJ114" s="5">
        <f ca="1">IF(AJ$4="",0,AJ60/(1+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)))
)</f>
        <v>0</v>
      </c>
      <c r="AK114" s="5">
        <f ca="1">IF(AK$4="",0,AK60/(1+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)))
)</f>
        <v>0</v>
      </c>
      <c r="AL114" s="5">
        <f ca="1">IF(AL$4="",0,AL60/(1+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)))
)</f>
        <v>262656.25</v>
      </c>
      <c r="AM114" s="5">
        <f ca="1">IF(AM$4="",0,AM60/(1+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)))
)</f>
        <v>0</v>
      </c>
      <c r="AN114" s="5">
        <f ca="1">IF(AN$4="",0,AN60/(1+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)))
)</f>
        <v>0</v>
      </c>
      <c r="AO114" s="5">
        <f ca="1">IF(AO$4="",0,AO60/(1+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)))
)</f>
        <v>0</v>
      </c>
      <c r="AP114" s="5">
        <f ca="1">IF(AP$4="",0,AP60/(1+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)))
)</f>
        <v>262656.25</v>
      </c>
      <c r="AQ114" s="5">
        <f ca="1">IF(AQ$4="",0,AQ60/(1+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)))
)</f>
        <v>0</v>
      </c>
      <c r="AR114" s="5">
        <f ca="1">IF(AR$4="",0,AR60/(1+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)))
)</f>
        <v>0</v>
      </c>
      <c r="AS114" s="5">
        <f ca="1">IF(AS$4="",0,AS60/(1+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)))
)</f>
        <v>0</v>
      </c>
      <c r="AT114" s="5">
        <f ca="1">IF(AT$4="",0,AT60/(1+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)))
)</f>
        <v>269222.65624999994</v>
      </c>
      <c r="AU114" s="5">
        <f ca="1">IF(AU$4="",0,AU60/(1+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)))
)</f>
        <v>0</v>
      </c>
      <c r="AV114" s="5">
        <f ca="1">IF(AV$4="",0,AV60/(1+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)))
)</f>
        <v>0</v>
      </c>
      <c r="AW114" s="5">
        <f ca="1">IF(AW$4="",0,AW60/(1+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)))
)</f>
        <v>0</v>
      </c>
      <c r="AX114" s="5">
        <f ca="1">IF(AX$4="",0,AX60/(1+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)))
)</f>
        <v>275953.22265624994</v>
      </c>
      <c r="AY114" s="5">
        <f ca="1">IF(AY$4="",0,AY60/(1+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)))
)</f>
        <v>0</v>
      </c>
      <c r="AZ114" s="5">
        <f ca="1">IF(AZ$4="",0,AZ60/(1+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)))
)</f>
        <v>0</v>
      </c>
      <c r="BA114" s="5">
        <f ca="1">IF(BA$4="",0,BA60/(1+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)))
)</f>
        <v>0</v>
      </c>
      <c r="BB114" s="5">
        <f ca="1">IF(BB$4="",0,BB60/(1+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)))
)</f>
        <v>275953.22265624994</v>
      </c>
      <c r="BC114" s="5">
        <f ca="1">IF(BC$4="",0,BC60/(1+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)))
)</f>
        <v>0</v>
      </c>
      <c r="BD114" s="5">
        <f ca="1">IF(BD$4="",0,BD60/(1+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)))
)</f>
        <v>0</v>
      </c>
      <c r="BE114" s="5">
        <f ca="1">IF(BE$4="",0,BE60/(1+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)))
)</f>
        <v>0</v>
      </c>
      <c r="BF114" s="5">
        <f ca="1">IF(BF$4="",0,BF60/(1+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)))
)</f>
        <v>282852.05322265619</v>
      </c>
      <c r="BG114" s="5">
        <f ca="1">IF(BG$4="",0,BG60/(1+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)))
)</f>
        <v>0</v>
      </c>
      <c r="BH114" s="5">
        <f ca="1">IF(BH$4="",0,BH60/(1+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)))
)</f>
        <v>0</v>
      </c>
      <c r="BI114" s="5">
        <f ca="1">IF(BI$4="",0,BI60/(1+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)))
)</f>
        <v>0</v>
      </c>
      <c r="BJ114" s="5">
        <f ca="1">IF(BJ$4="",0,BJ60/(1+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)))
)</f>
        <v>289923.35455322254</v>
      </c>
      <c r="BK114" s="5">
        <f ca="1">IF(BK$4="",0,BK60/(1+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)))
)</f>
        <v>0</v>
      </c>
      <c r="BL114" s="5">
        <f ca="1">IF(BL$4="",0,BL60/(1+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)))
)</f>
        <v>0</v>
      </c>
      <c r="BM114" s="5">
        <f ca="1">IF(BM$4="",0,BM60/(1+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)))
)</f>
        <v>0</v>
      </c>
      <c r="BN114" s="5">
        <f ca="1">IF(BN$4="",0,BN60/(1+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)))
)</f>
        <v>289923.35455322254</v>
      </c>
      <c r="BO114" s="5">
        <f ca="1">IF(BO$4="",0,BO60/(1+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)))
)</f>
        <v>0</v>
      </c>
      <c r="BP114" s="5">
        <f ca="1">IF(BP$4="",0,BP60/(1+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)))
)</f>
        <v>0</v>
      </c>
      <c r="BQ114" s="5">
        <f ca="1">IF(BQ$4="",0,BQ60/(1+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)))
)</f>
        <v>0</v>
      </c>
      <c r="BR114" s="5">
        <f ca="1">IF(BR$4="",0,BR60/(1+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)))
)</f>
        <v>297171.43841705314</v>
      </c>
      <c r="BS114" s="5">
        <f ca="1">IF(BS$4="",0,BS60/(1+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)))
)</f>
        <v>0</v>
      </c>
      <c r="BT114" s="5">
        <f ca="1">IF(BT$4="",0,BT60/(1+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)))
)</f>
        <v>0</v>
      </c>
      <c r="BU114" s="5">
        <f ca="1">IF(BU$4="",0,BU60/(1+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)))
)</f>
        <v>0</v>
      </c>
      <c r="BV114" s="5">
        <f ca="1">IF(BV$4="",0,BV60/(1+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)))
)</f>
        <v>304600.72437747946</v>
      </c>
      <c r="BW114" s="5">
        <f ca="1">IF(BW$4="",0,BW60/(1+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)))
)</f>
        <v>0</v>
      </c>
      <c r="BX114" s="5">
        <f ca="1">IF(BX$4="",0,BX60/(1+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)))
)</f>
        <v>0</v>
      </c>
      <c r="BY114" s="5">
        <f ca="1">IF(BY$4="",0,BY60/(1+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)))
)</f>
        <v>0</v>
      </c>
      <c r="BZ114" s="5">
        <f ca="1">IF(BZ$4="",0,BZ60/(1+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)))
)</f>
        <v>304600.72437747946</v>
      </c>
      <c r="CA114" s="5">
        <f ca="1">IF(CA$4="",0,CA60/(1+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)))
)</f>
        <v>0</v>
      </c>
      <c r="CB114" s="5">
        <f ca="1">IF(CB$4="",0,CB60/(1+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)))
)</f>
        <v>0</v>
      </c>
      <c r="CC114" s="5">
        <f ca="1">IF(CC$4="",0,CC60/(1+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)))
)</f>
        <v>0</v>
      </c>
      <c r="CD114" s="5">
        <f ca="1">IF(CD$4="",0,CD60/(1+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)))
)</f>
        <v>312215.74248691637</v>
      </c>
      <c r="CE114" s="5">
        <f ca="1">IF(CE$4="",0,CE60/(1+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)))
)</f>
        <v>0</v>
      </c>
      <c r="CF114" s="5">
        <f ca="1">IF(CF$4="",0,CF60/(1+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)))
)</f>
        <v>0</v>
      </c>
    </row>
    <row r="115" spans="2:84" s="26" customFormat="1" ht="12" x14ac:dyDescent="0.25">
      <c r="B115" s="13"/>
      <c r="M115" s="55"/>
      <c r="N115" s="44" t="s">
        <v>21</v>
      </c>
      <c r="O115" s="45"/>
      <c r="P115" s="46"/>
      <c r="Q115" s="89"/>
      <c r="U115" s="41"/>
      <c r="V115" s="42"/>
      <c r="W115" s="43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</row>
    <row r="116" spans="2:84" x14ac:dyDescent="0.3">
      <c r="B116" s="13">
        <f>ROW()</f>
        <v>116</v>
      </c>
    </row>
    <row r="117" spans="2:84" x14ac:dyDescent="0.3">
      <c r="B117" s="13">
        <f>ROW()</f>
        <v>117</v>
      </c>
      <c r="H117" s="1" t="s">
        <v>255</v>
      </c>
      <c r="M117" s="53" t="s">
        <v>18</v>
      </c>
      <c r="P117" s="72"/>
      <c r="U117" s="5">
        <f ca="1">SUM(INDIRECT(ADDRESS($B117,$X$2)&amp;":"&amp;ADDRESS($B117,$X$2-1+$P$8)))</f>
        <v>213998401.85617635</v>
      </c>
      <c r="X117" s="5">
        <f ca="1">IF(X$4="",0,SUMIFS(X118:X138,$I118:$I138,"&lt;&gt;"&amp;"",$J118:$J138,"",$P118:$P138,$P118))</f>
        <v>0</v>
      </c>
      <c r="Y117" s="5">
        <f t="shared" ref="Y117" ca="1" si="180">IF(Y$4="",0,SUMIFS(Y118:Y138,$I118:$I138,"&lt;&gt;"&amp;"",$J118:$J138,"",$P118:$P138,$P118))</f>
        <v>15620000</v>
      </c>
      <c r="Z117" s="5">
        <f t="shared" ref="Z117" ca="1" si="181">IF(Z$4="",0,SUMIFS(Z118:Z138,$I118:$I138,"&lt;&gt;"&amp;"",$J118:$J138,"",$P118:$P138,$P118))</f>
        <v>31300000</v>
      </c>
      <c r="AA117" s="5">
        <f t="shared" ref="AA117" ca="1" si="182">IF(AA$4="",0,SUMIFS(AA118:AA138,$I118:$I138,"&lt;&gt;"&amp;"",$J118:$J138,"",$P118:$P138,$P118))</f>
        <v>0</v>
      </c>
      <c r="AB117" s="5">
        <f t="shared" ref="AB117" ca="1" si="183">IF(AB$4="",0,SUMIFS(AB118:AB138,$I118:$I138,"&lt;&gt;"&amp;"",$J118:$J138,"",$P118:$P138,$P118))</f>
        <v>0</v>
      </c>
      <c r="AC117" s="5">
        <f t="shared" ref="AC117" ca="1" si="184">IF(AC$4="",0,SUMIFS(AC118:AC138,$I118:$I138,"&lt;&gt;"&amp;"",$J118:$J138,"",$P118:$P138,$P118))</f>
        <v>0</v>
      </c>
      <c r="AD117" s="5">
        <f t="shared" ref="AD117" ca="1" si="185">IF(AD$4="",0,SUMIFS(AD118:AD138,$I118:$I138,"&lt;&gt;"&amp;"",$J118:$J138,"",$P118:$P138,$P118))</f>
        <v>0</v>
      </c>
      <c r="AE117" s="5">
        <f t="shared" ref="AE117" ca="1" si="186">IF(AE$4="",0,SUMIFS(AE118:AE138,$I118:$I138,"&lt;&gt;"&amp;"",$J118:$J138,"",$P118:$P138,$P118))</f>
        <v>0</v>
      </c>
      <c r="AF117" s="5">
        <f t="shared" ref="AF117" ca="1" si="187">IF(AF$4="",0,SUMIFS(AF118:AF138,$I118:$I138,"&lt;&gt;"&amp;"",$J118:$J138,"",$P118:$P138,$P118))</f>
        <v>0</v>
      </c>
      <c r="AG117" s="5">
        <f t="shared" ref="AG117" ca="1" si="188">IF(AG$4="",0,SUMIFS(AG118:AG138,$I118:$I138,"&lt;&gt;"&amp;"",$J118:$J138,"",$P118:$P138,$P118))</f>
        <v>0</v>
      </c>
      <c r="AH117" s="5">
        <f t="shared" ref="AH117" ca="1" si="189">IF(AH$4="",0,SUMIFS(AH118:AH138,$I118:$I138,"&lt;&gt;"&amp;"",$J118:$J138,"",$P118:$P138,$P118))</f>
        <v>2870000</v>
      </c>
      <c r="AI117" s="5">
        <f t="shared" ref="AI117:CF117" ca="1" si="190">IF(AI$4="",0,SUMIFS(AI118:AI138,$I118:$I138,"&lt;&gt;"&amp;"",$J118:$J138,"",$P118:$P138,$P118))</f>
        <v>0</v>
      </c>
      <c r="AJ117" s="5">
        <f t="shared" ca="1" si="190"/>
        <v>0</v>
      </c>
      <c r="AK117" s="5">
        <f t="shared" ca="1" si="190"/>
        <v>0</v>
      </c>
      <c r="AL117" s="5">
        <f t="shared" ca="1" si="190"/>
        <v>2941750</v>
      </c>
      <c r="AM117" s="5">
        <f t="shared" ca="1" si="190"/>
        <v>0</v>
      </c>
      <c r="AN117" s="5">
        <f t="shared" ca="1" si="190"/>
        <v>0</v>
      </c>
      <c r="AO117" s="5">
        <f t="shared" ca="1" si="190"/>
        <v>0</v>
      </c>
      <c r="AP117" s="5">
        <f t="shared" ca="1" si="190"/>
        <v>2941750</v>
      </c>
      <c r="AQ117" s="5">
        <f t="shared" ca="1" si="190"/>
        <v>0</v>
      </c>
      <c r="AR117" s="5">
        <f t="shared" ca="1" si="190"/>
        <v>0</v>
      </c>
      <c r="AS117" s="5">
        <f t="shared" ca="1" si="190"/>
        <v>0</v>
      </c>
      <c r="AT117" s="5">
        <f t="shared" ca="1" si="190"/>
        <v>33082161.962000005</v>
      </c>
      <c r="AU117" s="5">
        <f t="shared" ca="1" si="190"/>
        <v>0</v>
      </c>
      <c r="AV117" s="5">
        <f t="shared" ca="1" si="190"/>
        <v>0</v>
      </c>
      <c r="AW117" s="5">
        <f t="shared" ca="1" si="190"/>
        <v>0</v>
      </c>
      <c r="AX117" s="5">
        <f t="shared" ca="1" si="190"/>
        <v>3090676.0937499995</v>
      </c>
      <c r="AY117" s="5">
        <f t="shared" ca="1" si="190"/>
        <v>0</v>
      </c>
      <c r="AZ117" s="5">
        <f t="shared" ca="1" si="190"/>
        <v>0</v>
      </c>
      <c r="BA117" s="5">
        <f t="shared" ca="1" si="190"/>
        <v>0</v>
      </c>
      <c r="BB117" s="5">
        <f t="shared" ca="1" si="190"/>
        <v>3090676.0937499995</v>
      </c>
      <c r="BC117" s="5">
        <f t="shared" ca="1" si="190"/>
        <v>0</v>
      </c>
      <c r="BD117" s="5">
        <f t="shared" ca="1" si="190"/>
        <v>31159017.132932693</v>
      </c>
      <c r="BE117" s="5">
        <f t="shared" ca="1" si="190"/>
        <v>0</v>
      </c>
      <c r="BF117" s="5">
        <f t="shared" ca="1" si="190"/>
        <v>3167942.9960937491</v>
      </c>
      <c r="BG117" s="5">
        <f t="shared" ca="1" si="190"/>
        <v>0</v>
      </c>
      <c r="BH117" s="5">
        <f t="shared" ca="1" si="190"/>
        <v>0</v>
      </c>
      <c r="BI117" s="5">
        <f t="shared" ca="1" si="190"/>
        <v>0</v>
      </c>
      <c r="BJ117" s="5">
        <f t="shared" ca="1" si="190"/>
        <v>3247141.5709960922</v>
      </c>
      <c r="BK117" s="5">
        <f t="shared" ca="1" si="190"/>
        <v>0</v>
      </c>
      <c r="BL117" s="5">
        <f t="shared" ca="1" si="190"/>
        <v>0</v>
      </c>
      <c r="BM117" s="5">
        <f t="shared" ca="1" si="190"/>
        <v>0</v>
      </c>
      <c r="BN117" s="5">
        <f t="shared" ca="1" si="190"/>
        <v>34967021.012321569</v>
      </c>
      <c r="BO117" s="5">
        <f t="shared" ca="1" si="190"/>
        <v>0</v>
      </c>
      <c r="BP117" s="5">
        <f t="shared" ca="1" si="190"/>
        <v>0</v>
      </c>
      <c r="BQ117" s="5">
        <f t="shared" ca="1" si="190"/>
        <v>0</v>
      </c>
      <c r="BR117" s="5">
        <f t="shared" ca="1" si="190"/>
        <v>3328320.1102709952</v>
      </c>
      <c r="BS117" s="5">
        <f t="shared" ca="1" si="190"/>
        <v>0</v>
      </c>
      <c r="BT117" s="5">
        <f t="shared" ca="1" si="190"/>
        <v>0</v>
      </c>
      <c r="BU117" s="5">
        <f t="shared" ca="1" si="190"/>
        <v>0</v>
      </c>
      <c r="BV117" s="5">
        <f t="shared" ca="1" si="190"/>
        <v>3411528.1130277701</v>
      </c>
      <c r="BW117" s="5">
        <f t="shared" ca="1" si="190"/>
        <v>0</v>
      </c>
      <c r="BX117" s="5">
        <f t="shared" ca="1" si="190"/>
        <v>32872072.342152182</v>
      </c>
      <c r="BY117" s="5">
        <f t="shared" ca="1" si="190"/>
        <v>0</v>
      </c>
      <c r="BZ117" s="5">
        <f t="shared" ca="1" si="190"/>
        <v>3411528.1130277701</v>
      </c>
      <c r="CA117" s="5">
        <f t="shared" ca="1" si="190"/>
        <v>0</v>
      </c>
      <c r="CB117" s="5">
        <f t="shared" ca="1" si="190"/>
        <v>0</v>
      </c>
      <c r="CC117" s="5">
        <f t="shared" ca="1" si="190"/>
        <v>0</v>
      </c>
      <c r="CD117" s="5">
        <f t="shared" ca="1" si="190"/>
        <v>3496816.315853463</v>
      </c>
      <c r="CE117" s="5">
        <f t="shared" ca="1" si="190"/>
        <v>0</v>
      </c>
      <c r="CF117" s="5">
        <f t="shared" ca="1" si="190"/>
        <v>0</v>
      </c>
    </row>
    <row r="118" spans="2:84" x14ac:dyDescent="0.3">
      <c r="B118" s="13">
        <f>ROW()</f>
        <v>118</v>
      </c>
      <c r="H118" s="1" t="str">
        <f t="shared" ref="H118:H123" si="191">$H$117</f>
        <v>Ввод в эксплуатацию капзатрат</v>
      </c>
      <c r="I118" s="1" t="str">
        <f>Prcsses!$H$78</f>
        <v>Стартовые капитальные затраты</v>
      </c>
      <c r="M118" s="53" t="s">
        <v>18</v>
      </c>
      <c r="P118" s="72" t="str">
        <f>Lists!$AD$11</f>
        <v>ввод в экспл-ю</v>
      </c>
      <c r="U118" s="5">
        <f t="shared" ref="U118:U123" ca="1" si="192">SUM(INDIRECT(ADDRESS($B118,$X$2)&amp;":"&amp;ADDRESS($B118,$X$2-1+$P$8)))</f>
        <v>15620000</v>
      </c>
      <c r="X118" s="5">
        <f ca="1">IF(X$4="",0,SUM(X119:X124))</f>
        <v>0</v>
      </c>
      <c r="Y118" s="5">
        <f t="shared" ref="Y118" ca="1" si="193">IF(Y$4="",0,SUM(Y119:Y124))</f>
        <v>15620000</v>
      </c>
      <c r="Z118" s="5">
        <f t="shared" ref="Z118" ca="1" si="194">IF(Z$4="",0,SUM(Z119:Z124))</f>
        <v>0</v>
      </c>
      <c r="AA118" s="5">
        <f t="shared" ref="AA118" ca="1" si="195">IF(AA$4="",0,SUM(AA119:AA124))</f>
        <v>0</v>
      </c>
      <c r="AB118" s="5">
        <f t="shared" ref="AB118" ca="1" si="196">IF(AB$4="",0,SUM(AB119:AB124))</f>
        <v>0</v>
      </c>
      <c r="AC118" s="5">
        <f t="shared" ref="AC118" ca="1" si="197">IF(AC$4="",0,SUM(AC119:AC124))</f>
        <v>0</v>
      </c>
      <c r="AD118" s="5">
        <f t="shared" ref="AD118" ca="1" si="198">IF(AD$4="",0,SUM(AD119:AD124))</f>
        <v>0</v>
      </c>
      <c r="AE118" s="5">
        <f t="shared" ref="AE118" ca="1" si="199">IF(AE$4="",0,SUM(AE119:AE124))</f>
        <v>0</v>
      </c>
      <c r="AF118" s="5">
        <f t="shared" ref="AF118" ca="1" si="200">IF(AF$4="",0,SUM(AF119:AF124))</f>
        <v>0</v>
      </c>
      <c r="AG118" s="5">
        <f t="shared" ref="AG118" ca="1" si="201">IF(AG$4="",0,SUM(AG119:AG124))</f>
        <v>0</v>
      </c>
      <c r="AH118" s="5">
        <f t="shared" ref="AH118" ca="1" si="202">IF(AH$4="",0,SUM(AH119:AH124))</f>
        <v>0</v>
      </c>
      <c r="AI118" s="5">
        <f t="shared" ref="AI118:CF118" ca="1" si="203">IF(AI$4="",0,SUM(AI119:AI124))</f>
        <v>0</v>
      </c>
      <c r="AJ118" s="5">
        <f t="shared" ca="1" si="203"/>
        <v>0</v>
      </c>
      <c r="AK118" s="5">
        <f t="shared" ca="1" si="203"/>
        <v>0</v>
      </c>
      <c r="AL118" s="5">
        <f t="shared" ca="1" si="203"/>
        <v>0</v>
      </c>
      <c r="AM118" s="5">
        <f t="shared" ca="1" si="203"/>
        <v>0</v>
      </c>
      <c r="AN118" s="5">
        <f t="shared" ca="1" si="203"/>
        <v>0</v>
      </c>
      <c r="AO118" s="5">
        <f t="shared" ca="1" si="203"/>
        <v>0</v>
      </c>
      <c r="AP118" s="5">
        <f t="shared" ca="1" si="203"/>
        <v>0</v>
      </c>
      <c r="AQ118" s="5">
        <f t="shared" ca="1" si="203"/>
        <v>0</v>
      </c>
      <c r="AR118" s="5">
        <f t="shared" ca="1" si="203"/>
        <v>0</v>
      </c>
      <c r="AS118" s="5">
        <f t="shared" ca="1" si="203"/>
        <v>0</v>
      </c>
      <c r="AT118" s="5">
        <f t="shared" ca="1" si="203"/>
        <v>0</v>
      </c>
      <c r="AU118" s="5">
        <f t="shared" ca="1" si="203"/>
        <v>0</v>
      </c>
      <c r="AV118" s="5">
        <f t="shared" ca="1" si="203"/>
        <v>0</v>
      </c>
      <c r="AW118" s="5">
        <f t="shared" ca="1" si="203"/>
        <v>0</v>
      </c>
      <c r="AX118" s="5">
        <f t="shared" ca="1" si="203"/>
        <v>0</v>
      </c>
      <c r="AY118" s="5">
        <f t="shared" ca="1" si="203"/>
        <v>0</v>
      </c>
      <c r="AZ118" s="5">
        <f t="shared" ca="1" si="203"/>
        <v>0</v>
      </c>
      <c r="BA118" s="5">
        <f t="shared" ca="1" si="203"/>
        <v>0</v>
      </c>
      <c r="BB118" s="5">
        <f t="shared" ca="1" si="203"/>
        <v>0</v>
      </c>
      <c r="BC118" s="5">
        <f t="shared" ca="1" si="203"/>
        <v>0</v>
      </c>
      <c r="BD118" s="5">
        <f t="shared" ca="1" si="203"/>
        <v>0</v>
      </c>
      <c r="BE118" s="5">
        <f t="shared" ca="1" si="203"/>
        <v>0</v>
      </c>
      <c r="BF118" s="5">
        <f t="shared" ca="1" si="203"/>
        <v>0</v>
      </c>
      <c r="BG118" s="5">
        <f t="shared" ca="1" si="203"/>
        <v>0</v>
      </c>
      <c r="BH118" s="5">
        <f t="shared" ca="1" si="203"/>
        <v>0</v>
      </c>
      <c r="BI118" s="5">
        <f t="shared" ca="1" si="203"/>
        <v>0</v>
      </c>
      <c r="BJ118" s="5">
        <f t="shared" ca="1" si="203"/>
        <v>0</v>
      </c>
      <c r="BK118" s="5">
        <f t="shared" ca="1" si="203"/>
        <v>0</v>
      </c>
      <c r="BL118" s="5">
        <f t="shared" ca="1" si="203"/>
        <v>0</v>
      </c>
      <c r="BM118" s="5">
        <f t="shared" ca="1" si="203"/>
        <v>0</v>
      </c>
      <c r="BN118" s="5">
        <f t="shared" ca="1" si="203"/>
        <v>0</v>
      </c>
      <c r="BO118" s="5">
        <f t="shared" ca="1" si="203"/>
        <v>0</v>
      </c>
      <c r="BP118" s="5">
        <f t="shared" ca="1" si="203"/>
        <v>0</v>
      </c>
      <c r="BQ118" s="5">
        <f t="shared" ca="1" si="203"/>
        <v>0</v>
      </c>
      <c r="BR118" s="5">
        <f t="shared" ca="1" si="203"/>
        <v>0</v>
      </c>
      <c r="BS118" s="5">
        <f t="shared" ca="1" si="203"/>
        <v>0</v>
      </c>
      <c r="BT118" s="5">
        <f t="shared" ca="1" si="203"/>
        <v>0</v>
      </c>
      <c r="BU118" s="5">
        <f t="shared" ca="1" si="203"/>
        <v>0</v>
      </c>
      <c r="BV118" s="5">
        <f t="shared" ca="1" si="203"/>
        <v>0</v>
      </c>
      <c r="BW118" s="5">
        <f t="shared" ca="1" si="203"/>
        <v>0</v>
      </c>
      <c r="BX118" s="5">
        <f t="shared" ca="1" si="203"/>
        <v>0</v>
      </c>
      <c r="BY118" s="5">
        <f t="shared" ca="1" si="203"/>
        <v>0</v>
      </c>
      <c r="BZ118" s="5">
        <f t="shared" ca="1" si="203"/>
        <v>0</v>
      </c>
      <c r="CA118" s="5">
        <f t="shared" ca="1" si="203"/>
        <v>0</v>
      </c>
      <c r="CB118" s="5">
        <f t="shared" ca="1" si="203"/>
        <v>0</v>
      </c>
      <c r="CC118" s="5">
        <f t="shared" ca="1" si="203"/>
        <v>0</v>
      </c>
      <c r="CD118" s="5">
        <f t="shared" ca="1" si="203"/>
        <v>0</v>
      </c>
      <c r="CE118" s="5">
        <f t="shared" ca="1" si="203"/>
        <v>0</v>
      </c>
      <c r="CF118" s="5">
        <f t="shared" ca="1" si="203"/>
        <v>0</v>
      </c>
    </row>
    <row r="119" spans="2:84" x14ac:dyDescent="0.3">
      <c r="B119" s="13">
        <f>ROW()</f>
        <v>119</v>
      </c>
      <c r="H119" s="1" t="str">
        <f t="shared" si="191"/>
        <v>Ввод в эксплуатацию капзатрат</v>
      </c>
      <c r="I119" s="1" t="str">
        <f>$I$118</f>
        <v>Стартовые капитальные затраты</v>
      </c>
      <c r="J119" s="1" t="str">
        <f>Prcsses!I79</f>
        <v>Оформление юрлица</v>
      </c>
      <c r="M119" s="53" t="s">
        <v>18</v>
      </c>
      <c r="U119" s="5">
        <f t="shared" ca="1" si="192"/>
        <v>20000</v>
      </c>
      <c r="X119" s="5">
        <f ca="1">IF(X$4="",0,SUMPRODUCT(INDIRECT(ADDRESS($B33,$X$2)&amp;":"&amp;ADDRESS($B33,$X$2-1+X$8)),INDIRECT(ADDRESS($B$11,$X$2)&amp;":"&amp;ADDRESS($B$11,$X$2-1+X$8)),INDIRECT("rP!"&amp;ADDRESS(Prcsses!$B95,$X$2+$P$8-X$8)&amp;":"&amp;ADDRESS(Prcsses!$B95,$X$2-1+$P$8))))</f>
        <v>0</v>
      </c>
      <c r="Y119" s="5">
        <f ca="1">IF(Y$4="",0,SUMPRODUCT(INDIRECT(ADDRESS($B33,$X$2)&amp;":"&amp;ADDRESS($B33,$X$2-1+Y$8)),INDIRECT(ADDRESS($B$11,$X$2)&amp;":"&amp;ADDRESS($B$11,$X$2-1+Y$8)),INDIRECT("rP!"&amp;ADDRESS(Prcsses!$B95,$X$2+$P$8-Y$8)&amp;":"&amp;ADDRESS(Prcsses!$B95,$X$2-1+$P$8))))</f>
        <v>20000</v>
      </c>
      <c r="Z119" s="5">
        <f ca="1">IF(Z$4="",0,SUMPRODUCT(INDIRECT(ADDRESS($B33,$X$2)&amp;":"&amp;ADDRESS($B33,$X$2-1+Z$8)),INDIRECT(ADDRESS($B$11,$X$2)&amp;":"&amp;ADDRESS($B$11,$X$2-1+Z$8)),INDIRECT("rP!"&amp;ADDRESS(Prcsses!$B95,$X$2+$P$8-Z$8)&amp;":"&amp;ADDRESS(Prcsses!$B95,$X$2-1+$P$8))))</f>
        <v>0</v>
      </c>
      <c r="AA119" s="5">
        <f ca="1">IF(AA$4="",0,SUMPRODUCT(INDIRECT(ADDRESS($B33,$X$2)&amp;":"&amp;ADDRESS($B33,$X$2-1+AA$8)),INDIRECT(ADDRESS($B$11,$X$2)&amp;":"&amp;ADDRESS($B$11,$X$2-1+AA$8)),INDIRECT("rP!"&amp;ADDRESS(Prcsses!$B95,$X$2+$P$8-AA$8)&amp;":"&amp;ADDRESS(Prcsses!$B95,$X$2-1+$P$8))))</f>
        <v>0</v>
      </c>
      <c r="AB119" s="5">
        <f ca="1">IF(AB$4="",0,SUMPRODUCT(INDIRECT(ADDRESS($B33,$X$2)&amp;":"&amp;ADDRESS($B33,$X$2-1+AB$8)),INDIRECT(ADDRESS($B$11,$X$2)&amp;":"&amp;ADDRESS($B$11,$X$2-1+AB$8)),INDIRECT("rP!"&amp;ADDRESS(Prcsses!$B95,$X$2+$P$8-AB$8)&amp;":"&amp;ADDRESS(Prcsses!$B95,$X$2-1+$P$8))))</f>
        <v>0</v>
      </c>
      <c r="AC119" s="5">
        <f ca="1">IF(AC$4="",0,SUMPRODUCT(INDIRECT(ADDRESS($B33,$X$2)&amp;":"&amp;ADDRESS($B33,$X$2-1+AC$8)),INDIRECT(ADDRESS($B$11,$X$2)&amp;":"&amp;ADDRESS($B$11,$X$2-1+AC$8)),INDIRECT("rP!"&amp;ADDRESS(Prcsses!$B95,$X$2+$P$8-AC$8)&amp;":"&amp;ADDRESS(Prcsses!$B95,$X$2-1+$P$8))))</f>
        <v>0</v>
      </c>
      <c r="AD119" s="5">
        <f ca="1">IF(AD$4="",0,SUMPRODUCT(INDIRECT(ADDRESS($B33,$X$2)&amp;":"&amp;ADDRESS($B33,$X$2-1+AD$8)),INDIRECT(ADDRESS($B$11,$X$2)&amp;":"&amp;ADDRESS($B$11,$X$2-1+AD$8)),INDIRECT("rP!"&amp;ADDRESS(Prcsses!$B95,$X$2+$P$8-AD$8)&amp;":"&amp;ADDRESS(Prcsses!$B95,$X$2-1+$P$8))))</f>
        <v>0</v>
      </c>
      <c r="AE119" s="5">
        <f ca="1">IF(AE$4="",0,SUMPRODUCT(INDIRECT(ADDRESS($B33,$X$2)&amp;":"&amp;ADDRESS($B33,$X$2-1+AE$8)),INDIRECT(ADDRESS($B$11,$X$2)&amp;":"&amp;ADDRESS($B$11,$X$2-1+AE$8)),INDIRECT("rP!"&amp;ADDRESS(Prcsses!$B95,$X$2+$P$8-AE$8)&amp;":"&amp;ADDRESS(Prcsses!$B95,$X$2-1+$P$8))))</f>
        <v>0</v>
      </c>
      <c r="AF119" s="5">
        <f ca="1">IF(AF$4="",0,SUMPRODUCT(INDIRECT(ADDRESS($B33,$X$2)&amp;":"&amp;ADDRESS($B33,$X$2-1+AF$8)),INDIRECT(ADDRESS($B$11,$X$2)&amp;":"&amp;ADDRESS($B$11,$X$2-1+AF$8)),INDIRECT("rP!"&amp;ADDRESS(Prcsses!$B95,$X$2+$P$8-AF$8)&amp;":"&amp;ADDRESS(Prcsses!$B95,$X$2-1+$P$8))))</f>
        <v>0</v>
      </c>
      <c r="AG119" s="5">
        <f ca="1">IF(AG$4="",0,SUMPRODUCT(INDIRECT(ADDRESS($B33,$X$2)&amp;":"&amp;ADDRESS($B33,$X$2-1+AG$8)),INDIRECT(ADDRESS($B$11,$X$2)&amp;":"&amp;ADDRESS($B$11,$X$2-1+AG$8)),INDIRECT("rP!"&amp;ADDRESS(Prcsses!$B95,$X$2+$P$8-AG$8)&amp;":"&amp;ADDRESS(Prcsses!$B95,$X$2-1+$P$8))))</f>
        <v>0</v>
      </c>
      <c r="AH119" s="5">
        <f ca="1">IF(AH$4="",0,SUMPRODUCT(INDIRECT(ADDRESS($B33,$X$2)&amp;":"&amp;ADDRESS($B33,$X$2-1+AH$8)),INDIRECT(ADDRESS($B$11,$X$2)&amp;":"&amp;ADDRESS($B$11,$X$2-1+AH$8)),INDIRECT("rP!"&amp;ADDRESS(Prcsses!$B95,$X$2+$P$8-AH$8)&amp;":"&amp;ADDRESS(Prcsses!$B95,$X$2-1+$P$8))))</f>
        <v>0</v>
      </c>
      <c r="AI119" s="5">
        <f ca="1">IF(AI$4="",0,SUMPRODUCT(INDIRECT(ADDRESS($B33,$X$2)&amp;":"&amp;ADDRESS($B33,$X$2-1+AI$8)),INDIRECT(ADDRESS($B$11,$X$2)&amp;":"&amp;ADDRESS($B$11,$X$2-1+AI$8)),INDIRECT("rP!"&amp;ADDRESS(Prcsses!$B95,$X$2+$P$8-AI$8)&amp;":"&amp;ADDRESS(Prcsses!$B95,$X$2-1+$P$8))))</f>
        <v>0</v>
      </c>
      <c r="AJ119" s="5">
        <f ca="1">IF(AJ$4="",0,SUMPRODUCT(INDIRECT(ADDRESS($B33,$X$2)&amp;":"&amp;ADDRESS($B33,$X$2-1+AJ$8)),INDIRECT(ADDRESS($B$11,$X$2)&amp;":"&amp;ADDRESS($B$11,$X$2-1+AJ$8)),INDIRECT("rP!"&amp;ADDRESS(Prcsses!$B95,$X$2+$P$8-AJ$8)&amp;":"&amp;ADDRESS(Prcsses!$B95,$X$2-1+$P$8))))</f>
        <v>0</v>
      </c>
      <c r="AK119" s="5">
        <f ca="1">IF(AK$4="",0,SUMPRODUCT(INDIRECT(ADDRESS($B33,$X$2)&amp;":"&amp;ADDRESS($B33,$X$2-1+AK$8)),INDIRECT(ADDRESS($B$11,$X$2)&amp;":"&amp;ADDRESS($B$11,$X$2-1+AK$8)),INDIRECT("rP!"&amp;ADDRESS(Prcsses!$B95,$X$2+$P$8-AK$8)&amp;":"&amp;ADDRESS(Prcsses!$B95,$X$2-1+$P$8))))</f>
        <v>0</v>
      </c>
      <c r="AL119" s="5">
        <f ca="1">IF(AL$4="",0,SUMPRODUCT(INDIRECT(ADDRESS($B33,$X$2)&amp;":"&amp;ADDRESS($B33,$X$2-1+AL$8)),INDIRECT(ADDRESS($B$11,$X$2)&amp;":"&amp;ADDRESS($B$11,$X$2-1+AL$8)),INDIRECT("rP!"&amp;ADDRESS(Prcsses!$B95,$X$2+$P$8-AL$8)&amp;":"&amp;ADDRESS(Prcsses!$B95,$X$2-1+$P$8))))</f>
        <v>0</v>
      </c>
      <c r="AM119" s="5">
        <f ca="1">IF(AM$4="",0,SUMPRODUCT(INDIRECT(ADDRESS($B33,$X$2)&amp;":"&amp;ADDRESS($B33,$X$2-1+AM$8)),INDIRECT(ADDRESS($B$11,$X$2)&amp;":"&amp;ADDRESS($B$11,$X$2-1+AM$8)),INDIRECT("rP!"&amp;ADDRESS(Prcsses!$B95,$X$2+$P$8-AM$8)&amp;":"&amp;ADDRESS(Prcsses!$B95,$X$2-1+$P$8))))</f>
        <v>0</v>
      </c>
      <c r="AN119" s="5">
        <f ca="1">IF(AN$4="",0,SUMPRODUCT(INDIRECT(ADDRESS($B33,$X$2)&amp;":"&amp;ADDRESS($B33,$X$2-1+AN$8)),INDIRECT(ADDRESS($B$11,$X$2)&amp;":"&amp;ADDRESS($B$11,$X$2-1+AN$8)),INDIRECT("rP!"&amp;ADDRESS(Prcsses!$B95,$X$2+$P$8-AN$8)&amp;":"&amp;ADDRESS(Prcsses!$B95,$X$2-1+$P$8))))</f>
        <v>0</v>
      </c>
      <c r="AO119" s="5">
        <f ca="1">IF(AO$4="",0,SUMPRODUCT(INDIRECT(ADDRESS($B33,$X$2)&amp;":"&amp;ADDRESS($B33,$X$2-1+AO$8)),INDIRECT(ADDRESS($B$11,$X$2)&amp;":"&amp;ADDRESS($B$11,$X$2-1+AO$8)),INDIRECT("rP!"&amp;ADDRESS(Prcsses!$B95,$X$2+$P$8-AO$8)&amp;":"&amp;ADDRESS(Prcsses!$B95,$X$2-1+$P$8))))</f>
        <v>0</v>
      </c>
      <c r="AP119" s="5">
        <f ca="1">IF(AP$4="",0,SUMPRODUCT(INDIRECT(ADDRESS($B33,$X$2)&amp;":"&amp;ADDRESS($B33,$X$2-1+AP$8)),INDIRECT(ADDRESS($B$11,$X$2)&amp;":"&amp;ADDRESS($B$11,$X$2-1+AP$8)),INDIRECT("rP!"&amp;ADDRESS(Prcsses!$B95,$X$2+$P$8-AP$8)&amp;":"&amp;ADDRESS(Prcsses!$B95,$X$2-1+$P$8))))</f>
        <v>0</v>
      </c>
      <c r="AQ119" s="5">
        <f ca="1">IF(AQ$4="",0,SUMPRODUCT(INDIRECT(ADDRESS($B33,$X$2)&amp;":"&amp;ADDRESS($B33,$X$2-1+AQ$8)),INDIRECT(ADDRESS($B$11,$X$2)&amp;":"&amp;ADDRESS($B$11,$X$2-1+AQ$8)),INDIRECT("rP!"&amp;ADDRESS(Prcsses!$B95,$X$2+$P$8-AQ$8)&amp;":"&amp;ADDRESS(Prcsses!$B95,$X$2-1+$P$8))))</f>
        <v>0</v>
      </c>
      <c r="AR119" s="5">
        <f ca="1">IF(AR$4="",0,SUMPRODUCT(INDIRECT(ADDRESS($B33,$X$2)&amp;":"&amp;ADDRESS($B33,$X$2-1+AR$8)),INDIRECT(ADDRESS($B$11,$X$2)&amp;":"&amp;ADDRESS($B$11,$X$2-1+AR$8)),INDIRECT("rP!"&amp;ADDRESS(Prcsses!$B95,$X$2+$P$8-AR$8)&amp;":"&amp;ADDRESS(Prcsses!$B95,$X$2-1+$P$8))))</f>
        <v>0</v>
      </c>
      <c r="AS119" s="5">
        <f ca="1">IF(AS$4="",0,SUMPRODUCT(INDIRECT(ADDRESS($B33,$X$2)&amp;":"&amp;ADDRESS($B33,$X$2-1+AS$8)),INDIRECT(ADDRESS($B$11,$X$2)&amp;":"&amp;ADDRESS($B$11,$X$2-1+AS$8)),INDIRECT("rP!"&amp;ADDRESS(Prcsses!$B95,$X$2+$P$8-AS$8)&amp;":"&amp;ADDRESS(Prcsses!$B95,$X$2-1+$P$8))))</f>
        <v>0</v>
      </c>
      <c r="AT119" s="5">
        <f ca="1">IF(AT$4="",0,SUMPRODUCT(INDIRECT(ADDRESS($B33,$X$2)&amp;":"&amp;ADDRESS($B33,$X$2-1+AT$8)),INDIRECT(ADDRESS($B$11,$X$2)&amp;":"&amp;ADDRESS($B$11,$X$2-1+AT$8)),INDIRECT("rP!"&amp;ADDRESS(Prcsses!$B95,$X$2+$P$8-AT$8)&amp;":"&amp;ADDRESS(Prcsses!$B95,$X$2-1+$P$8))))</f>
        <v>0</v>
      </c>
      <c r="AU119" s="5">
        <f ca="1">IF(AU$4="",0,SUMPRODUCT(INDIRECT(ADDRESS($B33,$X$2)&amp;":"&amp;ADDRESS($B33,$X$2-1+AU$8)),INDIRECT(ADDRESS($B$11,$X$2)&amp;":"&amp;ADDRESS($B$11,$X$2-1+AU$8)),INDIRECT("rP!"&amp;ADDRESS(Prcsses!$B95,$X$2+$P$8-AU$8)&amp;":"&amp;ADDRESS(Prcsses!$B95,$X$2-1+$P$8))))</f>
        <v>0</v>
      </c>
      <c r="AV119" s="5">
        <f ca="1">IF(AV$4="",0,SUMPRODUCT(INDIRECT(ADDRESS($B33,$X$2)&amp;":"&amp;ADDRESS($B33,$X$2-1+AV$8)),INDIRECT(ADDRESS($B$11,$X$2)&amp;":"&amp;ADDRESS($B$11,$X$2-1+AV$8)),INDIRECT("rP!"&amp;ADDRESS(Prcsses!$B95,$X$2+$P$8-AV$8)&amp;":"&amp;ADDRESS(Prcsses!$B95,$X$2-1+$P$8))))</f>
        <v>0</v>
      </c>
      <c r="AW119" s="5">
        <f ca="1">IF(AW$4="",0,SUMPRODUCT(INDIRECT(ADDRESS($B33,$X$2)&amp;":"&amp;ADDRESS($B33,$X$2-1+AW$8)),INDIRECT(ADDRESS($B$11,$X$2)&amp;":"&amp;ADDRESS($B$11,$X$2-1+AW$8)),INDIRECT("rP!"&amp;ADDRESS(Prcsses!$B95,$X$2+$P$8-AW$8)&amp;":"&amp;ADDRESS(Prcsses!$B95,$X$2-1+$P$8))))</f>
        <v>0</v>
      </c>
      <c r="AX119" s="5">
        <f ca="1">IF(AX$4="",0,SUMPRODUCT(INDIRECT(ADDRESS($B33,$X$2)&amp;":"&amp;ADDRESS($B33,$X$2-1+AX$8)),INDIRECT(ADDRESS($B$11,$X$2)&amp;":"&amp;ADDRESS($B$11,$X$2-1+AX$8)),INDIRECT("rP!"&amp;ADDRESS(Prcsses!$B95,$X$2+$P$8-AX$8)&amp;":"&amp;ADDRESS(Prcsses!$B95,$X$2-1+$P$8))))</f>
        <v>0</v>
      </c>
      <c r="AY119" s="5">
        <f ca="1">IF(AY$4="",0,SUMPRODUCT(INDIRECT(ADDRESS($B33,$X$2)&amp;":"&amp;ADDRESS($B33,$X$2-1+AY$8)),INDIRECT(ADDRESS($B$11,$X$2)&amp;":"&amp;ADDRESS($B$11,$X$2-1+AY$8)),INDIRECT("rP!"&amp;ADDRESS(Prcsses!$B95,$X$2+$P$8-AY$8)&amp;":"&amp;ADDRESS(Prcsses!$B95,$X$2-1+$P$8))))</f>
        <v>0</v>
      </c>
      <c r="AZ119" s="5">
        <f ca="1">IF(AZ$4="",0,SUMPRODUCT(INDIRECT(ADDRESS($B33,$X$2)&amp;":"&amp;ADDRESS($B33,$X$2-1+AZ$8)),INDIRECT(ADDRESS($B$11,$X$2)&amp;":"&amp;ADDRESS($B$11,$X$2-1+AZ$8)),INDIRECT("rP!"&amp;ADDRESS(Prcsses!$B95,$X$2+$P$8-AZ$8)&amp;":"&amp;ADDRESS(Prcsses!$B95,$X$2-1+$P$8))))</f>
        <v>0</v>
      </c>
      <c r="BA119" s="5">
        <f ca="1">IF(BA$4="",0,SUMPRODUCT(INDIRECT(ADDRESS($B33,$X$2)&amp;":"&amp;ADDRESS($B33,$X$2-1+BA$8)),INDIRECT(ADDRESS($B$11,$X$2)&amp;":"&amp;ADDRESS($B$11,$X$2-1+BA$8)),INDIRECT("rP!"&amp;ADDRESS(Prcsses!$B95,$X$2+$P$8-BA$8)&amp;":"&amp;ADDRESS(Prcsses!$B95,$X$2-1+$P$8))))</f>
        <v>0</v>
      </c>
      <c r="BB119" s="5">
        <f ca="1">IF(BB$4="",0,SUMPRODUCT(INDIRECT(ADDRESS($B33,$X$2)&amp;":"&amp;ADDRESS($B33,$X$2-1+BB$8)),INDIRECT(ADDRESS($B$11,$X$2)&amp;":"&amp;ADDRESS($B$11,$X$2-1+BB$8)),INDIRECT("rP!"&amp;ADDRESS(Prcsses!$B95,$X$2+$P$8-BB$8)&amp;":"&amp;ADDRESS(Prcsses!$B95,$X$2-1+$P$8))))</f>
        <v>0</v>
      </c>
      <c r="BC119" s="5">
        <f ca="1">IF(BC$4="",0,SUMPRODUCT(INDIRECT(ADDRESS($B33,$X$2)&amp;":"&amp;ADDRESS($B33,$X$2-1+BC$8)),INDIRECT(ADDRESS($B$11,$X$2)&amp;":"&amp;ADDRESS($B$11,$X$2-1+BC$8)),INDIRECT("rP!"&amp;ADDRESS(Prcsses!$B95,$X$2+$P$8-BC$8)&amp;":"&amp;ADDRESS(Prcsses!$B95,$X$2-1+$P$8))))</f>
        <v>0</v>
      </c>
      <c r="BD119" s="5">
        <f ca="1">IF(BD$4="",0,SUMPRODUCT(INDIRECT(ADDRESS($B33,$X$2)&amp;":"&amp;ADDRESS($B33,$X$2-1+BD$8)),INDIRECT(ADDRESS($B$11,$X$2)&amp;":"&amp;ADDRESS($B$11,$X$2-1+BD$8)),INDIRECT("rP!"&amp;ADDRESS(Prcsses!$B95,$X$2+$P$8-BD$8)&amp;":"&amp;ADDRESS(Prcsses!$B95,$X$2-1+$P$8))))</f>
        <v>0</v>
      </c>
      <c r="BE119" s="5">
        <f ca="1">IF(BE$4="",0,SUMPRODUCT(INDIRECT(ADDRESS($B33,$X$2)&amp;":"&amp;ADDRESS($B33,$X$2-1+BE$8)),INDIRECT(ADDRESS($B$11,$X$2)&amp;":"&amp;ADDRESS($B$11,$X$2-1+BE$8)),INDIRECT("rP!"&amp;ADDRESS(Prcsses!$B95,$X$2+$P$8-BE$8)&amp;":"&amp;ADDRESS(Prcsses!$B95,$X$2-1+$P$8))))</f>
        <v>0</v>
      </c>
      <c r="BF119" s="5">
        <f ca="1">IF(BF$4="",0,SUMPRODUCT(INDIRECT(ADDRESS($B33,$X$2)&amp;":"&amp;ADDRESS($B33,$X$2-1+BF$8)),INDIRECT(ADDRESS($B$11,$X$2)&amp;":"&amp;ADDRESS($B$11,$X$2-1+BF$8)),INDIRECT("rP!"&amp;ADDRESS(Prcsses!$B95,$X$2+$P$8-BF$8)&amp;":"&amp;ADDRESS(Prcsses!$B95,$X$2-1+$P$8))))</f>
        <v>0</v>
      </c>
      <c r="BG119" s="5">
        <f ca="1">IF(BG$4="",0,SUMPRODUCT(INDIRECT(ADDRESS($B33,$X$2)&amp;":"&amp;ADDRESS($B33,$X$2-1+BG$8)),INDIRECT(ADDRESS($B$11,$X$2)&amp;":"&amp;ADDRESS($B$11,$X$2-1+BG$8)),INDIRECT("rP!"&amp;ADDRESS(Prcsses!$B95,$X$2+$P$8-BG$8)&amp;":"&amp;ADDRESS(Prcsses!$B95,$X$2-1+$P$8))))</f>
        <v>0</v>
      </c>
      <c r="BH119" s="5">
        <f ca="1">IF(BH$4="",0,SUMPRODUCT(INDIRECT(ADDRESS($B33,$X$2)&amp;":"&amp;ADDRESS($B33,$X$2-1+BH$8)),INDIRECT(ADDRESS($B$11,$X$2)&amp;":"&amp;ADDRESS($B$11,$X$2-1+BH$8)),INDIRECT("rP!"&amp;ADDRESS(Prcsses!$B95,$X$2+$P$8-BH$8)&amp;":"&amp;ADDRESS(Prcsses!$B95,$X$2-1+$P$8))))</f>
        <v>0</v>
      </c>
      <c r="BI119" s="5">
        <f ca="1">IF(BI$4="",0,SUMPRODUCT(INDIRECT(ADDRESS($B33,$X$2)&amp;":"&amp;ADDRESS($B33,$X$2-1+BI$8)),INDIRECT(ADDRESS($B$11,$X$2)&amp;":"&amp;ADDRESS($B$11,$X$2-1+BI$8)),INDIRECT("rP!"&amp;ADDRESS(Prcsses!$B95,$X$2+$P$8-BI$8)&amp;":"&amp;ADDRESS(Prcsses!$B95,$X$2-1+$P$8))))</f>
        <v>0</v>
      </c>
      <c r="BJ119" s="5">
        <f ca="1">IF(BJ$4="",0,SUMPRODUCT(INDIRECT(ADDRESS($B33,$X$2)&amp;":"&amp;ADDRESS($B33,$X$2-1+BJ$8)),INDIRECT(ADDRESS($B$11,$X$2)&amp;":"&amp;ADDRESS($B$11,$X$2-1+BJ$8)),INDIRECT("rP!"&amp;ADDRESS(Prcsses!$B95,$X$2+$P$8-BJ$8)&amp;":"&amp;ADDRESS(Prcsses!$B95,$X$2-1+$P$8))))</f>
        <v>0</v>
      </c>
      <c r="BK119" s="5">
        <f ca="1">IF(BK$4="",0,SUMPRODUCT(INDIRECT(ADDRESS($B33,$X$2)&amp;":"&amp;ADDRESS($B33,$X$2-1+BK$8)),INDIRECT(ADDRESS($B$11,$X$2)&amp;":"&amp;ADDRESS($B$11,$X$2-1+BK$8)),INDIRECT("rP!"&amp;ADDRESS(Prcsses!$B95,$X$2+$P$8-BK$8)&amp;":"&amp;ADDRESS(Prcsses!$B95,$X$2-1+$P$8))))</f>
        <v>0</v>
      </c>
      <c r="BL119" s="5">
        <f ca="1">IF(BL$4="",0,SUMPRODUCT(INDIRECT(ADDRESS($B33,$X$2)&amp;":"&amp;ADDRESS($B33,$X$2-1+BL$8)),INDIRECT(ADDRESS($B$11,$X$2)&amp;":"&amp;ADDRESS($B$11,$X$2-1+BL$8)),INDIRECT("rP!"&amp;ADDRESS(Prcsses!$B95,$X$2+$P$8-BL$8)&amp;":"&amp;ADDRESS(Prcsses!$B95,$X$2-1+$P$8))))</f>
        <v>0</v>
      </c>
      <c r="BM119" s="5">
        <f ca="1">IF(BM$4="",0,SUMPRODUCT(INDIRECT(ADDRESS($B33,$X$2)&amp;":"&amp;ADDRESS($B33,$X$2-1+BM$8)),INDIRECT(ADDRESS($B$11,$X$2)&amp;":"&amp;ADDRESS($B$11,$X$2-1+BM$8)),INDIRECT("rP!"&amp;ADDRESS(Prcsses!$B95,$X$2+$P$8-BM$8)&amp;":"&amp;ADDRESS(Prcsses!$B95,$X$2-1+$P$8))))</f>
        <v>0</v>
      </c>
      <c r="BN119" s="5">
        <f ca="1">IF(BN$4="",0,SUMPRODUCT(INDIRECT(ADDRESS($B33,$X$2)&amp;":"&amp;ADDRESS($B33,$X$2-1+BN$8)),INDIRECT(ADDRESS($B$11,$X$2)&amp;":"&amp;ADDRESS($B$11,$X$2-1+BN$8)),INDIRECT("rP!"&amp;ADDRESS(Prcsses!$B95,$X$2+$P$8-BN$8)&amp;":"&amp;ADDRESS(Prcsses!$B95,$X$2-1+$P$8))))</f>
        <v>0</v>
      </c>
      <c r="BO119" s="5">
        <f ca="1">IF(BO$4="",0,SUMPRODUCT(INDIRECT(ADDRESS($B33,$X$2)&amp;":"&amp;ADDRESS($B33,$X$2-1+BO$8)),INDIRECT(ADDRESS($B$11,$X$2)&amp;":"&amp;ADDRESS($B$11,$X$2-1+BO$8)),INDIRECT("rP!"&amp;ADDRESS(Prcsses!$B95,$X$2+$P$8-BO$8)&amp;":"&amp;ADDRESS(Prcsses!$B95,$X$2-1+$P$8))))</f>
        <v>0</v>
      </c>
      <c r="BP119" s="5">
        <f ca="1">IF(BP$4="",0,SUMPRODUCT(INDIRECT(ADDRESS($B33,$X$2)&amp;":"&amp;ADDRESS($B33,$X$2-1+BP$8)),INDIRECT(ADDRESS($B$11,$X$2)&amp;":"&amp;ADDRESS($B$11,$X$2-1+BP$8)),INDIRECT("rP!"&amp;ADDRESS(Prcsses!$B95,$X$2+$P$8-BP$8)&amp;":"&amp;ADDRESS(Prcsses!$B95,$X$2-1+$P$8))))</f>
        <v>0</v>
      </c>
      <c r="BQ119" s="5">
        <f ca="1">IF(BQ$4="",0,SUMPRODUCT(INDIRECT(ADDRESS($B33,$X$2)&amp;":"&amp;ADDRESS($B33,$X$2-1+BQ$8)),INDIRECT(ADDRESS($B$11,$X$2)&amp;":"&amp;ADDRESS($B$11,$X$2-1+BQ$8)),INDIRECT("rP!"&amp;ADDRESS(Prcsses!$B95,$X$2+$P$8-BQ$8)&amp;":"&amp;ADDRESS(Prcsses!$B95,$X$2-1+$P$8))))</f>
        <v>0</v>
      </c>
      <c r="BR119" s="5">
        <f ca="1">IF(BR$4="",0,SUMPRODUCT(INDIRECT(ADDRESS($B33,$X$2)&amp;":"&amp;ADDRESS($B33,$X$2-1+BR$8)),INDIRECT(ADDRESS($B$11,$X$2)&amp;":"&amp;ADDRESS($B$11,$X$2-1+BR$8)),INDIRECT("rP!"&amp;ADDRESS(Prcsses!$B95,$X$2+$P$8-BR$8)&amp;":"&amp;ADDRESS(Prcsses!$B95,$X$2-1+$P$8))))</f>
        <v>0</v>
      </c>
      <c r="BS119" s="5">
        <f ca="1">IF(BS$4="",0,SUMPRODUCT(INDIRECT(ADDRESS($B33,$X$2)&amp;":"&amp;ADDRESS($B33,$X$2-1+BS$8)),INDIRECT(ADDRESS($B$11,$X$2)&amp;":"&amp;ADDRESS($B$11,$X$2-1+BS$8)),INDIRECT("rP!"&amp;ADDRESS(Prcsses!$B95,$X$2+$P$8-BS$8)&amp;":"&amp;ADDRESS(Prcsses!$B95,$X$2-1+$P$8))))</f>
        <v>0</v>
      </c>
      <c r="BT119" s="5">
        <f ca="1">IF(BT$4="",0,SUMPRODUCT(INDIRECT(ADDRESS($B33,$X$2)&amp;":"&amp;ADDRESS($B33,$X$2-1+BT$8)),INDIRECT(ADDRESS($B$11,$X$2)&amp;":"&amp;ADDRESS($B$11,$X$2-1+BT$8)),INDIRECT("rP!"&amp;ADDRESS(Prcsses!$B95,$X$2+$P$8-BT$8)&amp;":"&amp;ADDRESS(Prcsses!$B95,$X$2-1+$P$8))))</f>
        <v>0</v>
      </c>
      <c r="BU119" s="5">
        <f ca="1">IF(BU$4="",0,SUMPRODUCT(INDIRECT(ADDRESS($B33,$X$2)&amp;":"&amp;ADDRESS($B33,$X$2-1+BU$8)),INDIRECT(ADDRESS($B$11,$X$2)&amp;":"&amp;ADDRESS($B$11,$X$2-1+BU$8)),INDIRECT("rP!"&amp;ADDRESS(Prcsses!$B95,$X$2+$P$8-BU$8)&amp;":"&amp;ADDRESS(Prcsses!$B95,$X$2-1+$P$8))))</f>
        <v>0</v>
      </c>
      <c r="BV119" s="5">
        <f ca="1">IF(BV$4="",0,SUMPRODUCT(INDIRECT(ADDRESS($B33,$X$2)&amp;":"&amp;ADDRESS($B33,$X$2-1+BV$8)),INDIRECT(ADDRESS($B$11,$X$2)&amp;":"&amp;ADDRESS($B$11,$X$2-1+BV$8)),INDIRECT("rP!"&amp;ADDRESS(Prcsses!$B95,$X$2+$P$8-BV$8)&amp;":"&amp;ADDRESS(Prcsses!$B95,$X$2-1+$P$8))))</f>
        <v>0</v>
      </c>
      <c r="BW119" s="5">
        <f ca="1">IF(BW$4="",0,SUMPRODUCT(INDIRECT(ADDRESS($B33,$X$2)&amp;":"&amp;ADDRESS($B33,$X$2-1+BW$8)),INDIRECT(ADDRESS($B$11,$X$2)&amp;":"&amp;ADDRESS($B$11,$X$2-1+BW$8)),INDIRECT("rP!"&amp;ADDRESS(Prcsses!$B95,$X$2+$P$8-BW$8)&amp;":"&amp;ADDRESS(Prcsses!$B95,$X$2-1+$P$8))))</f>
        <v>0</v>
      </c>
      <c r="BX119" s="5">
        <f ca="1">IF(BX$4="",0,SUMPRODUCT(INDIRECT(ADDRESS($B33,$X$2)&amp;":"&amp;ADDRESS($B33,$X$2-1+BX$8)),INDIRECT(ADDRESS($B$11,$X$2)&amp;":"&amp;ADDRESS($B$11,$X$2-1+BX$8)),INDIRECT("rP!"&amp;ADDRESS(Prcsses!$B95,$X$2+$P$8-BX$8)&amp;":"&amp;ADDRESS(Prcsses!$B95,$X$2-1+$P$8))))</f>
        <v>0</v>
      </c>
      <c r="BY119" s="5">
        <f ca="1">IF(BY$4="",0,SUMPRODUCT(INDIRECT(ADDRESS($B33,$X$2)&amp;":"&amp;ADDRESS($B33,$X$2-1+BY$8)),INDIRECT(ADDRESS($B$11,$X$2)&amp;":"&amp;ADDRESS($B$11,$X$2-1+BY$8)),INDIRECT("rP!"&amp;ADDRESS(Prcsses!$B95,$X$2+$P$8-BY$8)&amp;":"&amp;ADDRESS(Prcsses!$B95,$X$2-1+$P$8))))</f>
        <v>0</v>
      </c>
      <c r="BZ119" s="5">
        <f ca="1">IF(BZ$4="",0,SUMPRODUCT(INDIRECT(ADDRESS($B33,$X$2)&amp;":"&amp;ADDRESS($B33,$X$2-1+BZ$8)),INDIRECT(ADDRESS($B$11,$X$2)&amp;":"&amp;ADDRESS($B$11,$X$2-1+BZ$8)),INDIRECT("rP!"&amp;ADDRESS(Prcsses!$B95,$X$2+$P$8-BZ$8)&amp;":"&amp;ADDRESS(Prcsses!$B95,$X$2-1+$P$8))))</f>
        <v>0</v>
      </c>
      <c r="CA119" s="5">
        <f ca="1">IF(CA$4="",0,SUMPRODUCT(INDIRECT(ADDRESS($B33,$X$2)&amp;":"&amp;ADDRESS($B33,$X$2-1+CA$8)),INDIRECT(ADDRESS($B$11,$X$2)&amp;":"&amp;ADDRESS($B$11,$X$2-1+CA$8)),INDIRECT("rP!"&amp;ADDRESS(Prcsses!$B95,$X$2+$P$8-CA$8)&amp;":"&amp;ADDRESS(Prcsses!$B95,$X$2-1+$P$8))))</f>
        <v>0</v>
      </c>
      <c r="CB119" s="5">
        <f ca="1">IF(CB$4="",0,SUMPRODUCT(INDIRECT(ADDRESS($B33,$X$2)&amp;":"&amp;ADDRESS($B33,$X$2-1+CB$8)),INDIRECT(ADDRESS($B$11,$X$2)&amp;":"&amp;ADDRESS($B$11,$X$2-1+CB$8)),INDIRECT("rP!"&amp;ADDRESS(Prcsses!$B95,$X$2+$P$8-CB$8)&amp;":"&amp;ADDRESS(Prcsses!$B95,$X$2-1+$P$8))))</f>
        <v>0</v>
      </c>
      <c r="CC119" s="5">
        <f ca="1">IF(CC$4="",0,SUMPRODUCT(INDIRECT(ADDRESS($B33,$X$2)&amp;":"&amp;ADDRESS($B33,$X$2-1+CC$8)),INDIRECT(ADDRESS($B$11,$X$2)&amp;":"&amp;ADDRESS($B$11,$X$2-1+CC$8)),INDIRECT("rP!"&amp;ADDRESS(Prcsses!$B95,$X$2+$P$8-CC$8)&amp;":"&amp;ADDRESS(Prcsses!$B95,$X$2-1+$P$8))))</f>
        <v>0</v>
      </c>
      <c r="CD119" s="5">
        <f ca="1">IF(CD$4="",0,SUMPRODUCT(INDIRECT(ADDRESS($B33,$X$2)&amp;":"&amp;ADDRESS($B33,$X$2-1+CD$8)),INDIRECT(ADDRESS($B$11,$X$2)&amp;":"&amp;ADDRESS($B$11,$X$2-1+CD$8)),INDIRECT("rP!"&amp;ADDRESS(Prcsses!$B95,$X$2+$P$8-CD$8)&amp;":"&amp;ADDRESS(Prcsses!$B95,$X$2-1+$P$8))))</f>
        <v>0</v>
      </c>
      <c r="CE119" s="5">
        <f ca="1">IF(CE$4="",0,SUMPRODUCT(INDIRECT(ADDRESS($B33,$X$2)&amp;":"&amp;ADDRESS($B33,$X$2-1+CE$8)),INDIRECT(ADDRESS($B$11,$X$2)&amp;":"&amp;ADDRESS($B$11,$X$2-1+CE$8)),INDIRECT("rP!"&amp;ADDRESS(Prcsses!$B95,$X$2+$P$8-CE$8)&amp;":"&amp;ADDRESS(Prcsses!$B95,$X$2-1+$P$8))))</f>
        <v>0</v>
      </c>
      <c r="CF119" s="5">
        <f ca="1">IF(CF$4="",0,SUMPRODUCT(INDIRECT(ADDRESS($B33,$X$2)&amp;":"&amp;ADDRESS($B33,$X$2-1+CF$8)),INDIRECT(ADDRESS($B$11,$X$2)&amp;":"&amp;ADDRESS($B$11,$X$2-1+CF$8)),INDIRECT("rP!"&amp;ADDRESS(Prcsses!$B95,$X$2+$P$8-CF$8)&amp;":"&amp;ADDRESS(Prcsses!$B95,$X$2-1+$P$8))))</f>
        <v>0</v>
      </c>
    </row>
    <row r="120" spans="2:84" x14ac:dyDescent="0.3">
      <c r="B120" s="13">
        <f>ROW()</f>
        <v>120</v>
      </c>
      <c r="H120" s="1" t="str">
        <f t="shared" si="191"/>
        <v>Ввод в эксплуатацию капзатрат</v>
      </c>
      <c r="I120" s="1" t="str">
        <f>$I$118</f>
        <v>Стартовые капитальные затраты</v>
      </c>
      <c r="J120" s="1" t="str">
        <f>Prcsses!I80</f>
        <v>Лицензии, сертификаты</v>
      </c>
      <c r="M120" s="53" t="s">
        <v>18</v>
      </c>
      <c r="U120" s="5">
        <f t="shared" ca="1" si="192"/>
        <v>100000</v>
      </c>
      <c r="X120" s="5">
        <f ca="1">IF(X$4="",0,SUMPRODUCT(INDIRECT(ADDRESS($B34,$X$2)&amp;":"&amp;ADDRESS($B34,$X$2-1+X$8)),INDIRECT(ADDRESS($B$11,$X$2)&amp;":"&amp;ADDRESS($B$11,$X$2-1+X$8)),INDIRECT("rP!"&amp;ADDRESS(Prcsses!$B96,$X$2+$P$8-X$8)&amp;":"&amp;ADDRESS(Prcsses!$B96,$X$2-1+$P$8))))</f>
        <v>0</v>
      </c>
      <c r="Y120" s="5">
        <f ca="1">IF(Y$4="",0,SUMPRODUCT(INDIRECT(ADDRESS($B34,$X$2)&amp;":"&amp;ADDRESS($B34,$X$2-1+Y$8)),INDIRECT(ADDRESS($B$11,$X$2)&amp;":"&amp;ADDRESS($B$11,$X$2-1+Y$8)),INDIRECT("rP!"&amp;ADDRESS(Prcsses!$B96,$X$2+$P$8-Y$8)&amp;":"&amp;ADDRESS(Prcsses!$B96,$X$2-1+$P$8))))</f>
        <v>100000</v>
      </c>
      <c r="Z120" s="5">
        <f ca="1">IF(Z$4="",0,SUMPRODUCT(INDIRECT(ADDRESS($B34,$X$2)&amp;":"&amp;ADDRESS($B34,$X$2-1+Z$8)),INDIRECT(ADDRESS($B$11,$X$2)&amp;":"&amp;ADDRESS($B$11,$X$2-1+Z$8)),INDIRECT("rP!"&amp;ADDRESS(Prcsses!$B96,$X$2+$P$8-Z$8)&amp;":"&amp;ADDRESS(Prcsses!$B96,$X$2-1+$P$8))))</f>
        <v>0</v>
      </c>
      <c r="AA120" s="5">
        <f ca="1">IF(AA$4="",0,SUMPRODUCT(INDIRECT(ADDRESS($B34,$X$2)&amp;":"&amp;ADDRESS($B34,$X$2-1+AA$8)),INDIRECT(ADDRESS($B$11,$X$2)&amp;":"&amp;ADDRESS($B$11,$X$2-1+AA$8)),INDIRECT("rP!"&amp;ADDRESS(Prcsses!$B96,$X$2+$P$8-AA$8)&amp;":"&amp;ADDRESS(Prcsses!$B96,$X$2-1+$P$8))))</f>
        <v>0</v>
      </c>
      <c r="AB120" s="5">
        <f ca="1">IF(AB$4="",0,SUMPRODUCT(INDIRECT(ADDRESS($B34,$X$2)&amp;":"&amp;ADDRESS($B34,$X$2-1+AB$8)),INDIRECT(ADDRESS($B$11,$X$2)&amp;":"&amp;ADDRESS($B$11,$X$2-1+AB$8)),INDIRECT("rP!"&amp;ADDRESS(Prcsses!$B96,$X$2+$P$8-AB$8)&amp;":"&amp;ADDRESS(Prcsses!$B96,$X$2-1+$P$8))))</f>
        <v>0</v>
      </c>
      <c r="AC120" s="5">
        <f ca="1">IF(AC$4="",0,SUMPRODUCT(INDIRECT(ADDRESS($B34,$X$2)&amp;":"&amp;ADDRESS($B34,$X$2-1+AC$8)),INDIRECT(ADDRESS($B$11,$X$2)&amp;":"&amp;ADDRESS($B$11,$X$2-1+AC$8)),INDIRECT("rP!"&amp;ADDRESS(Prcsses!$B96,$X$2+$P$8-AC$8)&amp;":"&amp;ADDRESS(Prcsses!$B96,$X$2-1+$P$8))))</f>
        <v>0</v>
      </c>
      <c r="AD120" s="5">
        <f ca="1">IF(AD$4="",0,SUMPRODUCT(INDIRECT(ADDRESS($B34,$X$2)&amp;":"&amp;ADDRESS($B34,$X$2-1+AD$8)),INDIRECT(ADDRESS($B$11,$X$2)&amp;":"&amp;ADDRESS($B$11,$X$2-1+AD$8)),INDIRECT("rP!"&amp;ADDRESS(Prcsses!$B96,$X$2+$P$8-AD$8)&amp;":"&amp;ADDRESS(Prcsses!$B96,$X$2-1+$P$8))))</f>
        <v>0</v>
      </c>
      <c r="AE120" s="5">
        <f ca="1">IF(AE$4="",0,SUMPRODUCT(INDIRECT(ADDRESS($B34,$X$2)&amp;":"&amp;ADDRESS($B34,$X$2-1+AE$8)),INDIRECT(ADDRESS($B$11,$X$2)&amp;":"&amp;ADDRESS($B$11,$X$2-1+AE$8)),INDIRECT("rP!"&amp;ADDRESS(Prcsses!$B96,$X$2+$P$8-AE$8)&amp;":"&amp;ADDRESS(Prcsses!$B96,$X$2-1+$P$8))))</f>
        <v>0</v>
      </c>
      <c r="AF120" s="5">
        <f ca="1">IF(AF$4="",0,SUMPRODUCT(INDIRECT(ADDRESS($B34,$X$2)&amp;":"&amp;ADDRESS($B34,$X$2-1+AF$8)),INDIRECT(ADDRESS($B$11,$X$2)&amp;":"&amp;ADDRESS($B$11,$X$2-1+AF$8)),INDIRECT("rP!"&amp;ADDRESS(Prcsses!$B96,$X$2+$P$8-AF$8)&amp;":"&amp;ADDRESS(Prcsses!$B96,$X$2-1+$P$8))))</f>
        <v>0</v>
      </c>
      <c r="AG120" s="5">
        <f ca="1">IF(AG$4="",0,SUMPRODUCT(INDIRECT(ADDRESS($B34,$X$2)&amp;":"&amp;ADDRESS($B34,$X$2-1+AG$8)),INDIRECT(ADDRESS($B$11,$X$2)&amp;":"&amp;ADDRESS($B$11,$X$2-1+AG$8)),INDIRECT("rP!"&amp;ADDRESS(Prcsses!$B96,$X$2+$P$8-AG$8)&amp;":"&amp;ADDRESS(Prcsses!$B96,$X$2-1+$P$8))))</f>
        <v>0</v>
      </c>
      <c r="AH120" s="5">
        <f ca="1">IF(AH$4="",0,SUMPRODUCT(INDIRECT(ADDRESS($B34,$X$2)&amp;":"&amp;ADDRESS($B34,$X$2-1+AH$8)),INDIRECT(ADDRESS($B$11,$X$2)&amp;":"&amp;ADDRESS($B$11,$X$2-1+AH$8)),INDIRECT("rP!"&amp;ADDRESS(Prcsses!$B96,$X$2+$P$8-AH$8)&amp;":"&amp;ADDRESS(Prcsses!$B96,$X$2-1+$P$8))))</f>
        <v>0</v>
      </c>
      <c r="AI120" s="5">
        <f ca="1">IF(AI$4="",0,SUMPRODUCT(INDIRECT(ADDRESS($B34,$X$2)&amp;":"&amp;ADDRESS($B34,$X$2-1+AI$8)),INDIRECT(ADDRESS($B$11,$X$2)&amp;":"&amp;ADDRESS($B$11,$X$2-1+AI$8)),INDIRECT("rP!"&amp;ADDRESS(Prcsses!$B96,$X$2+$P$8-AI$8)&amp;":"&amp;ADDRESS(Prcsses!$B96,$X$2-1+$P$8))))</f>
        <v>0</v>
      </c>
      <c r="AJ120" s="5">
        <f ca="1">IF(AJ$4="",0,SUMPRODUCT(INDIRECT(ADDRESS($B34,$X$2)&amp;":"&amp;ADDRESS($B34,$X$2-1+AJ$8)),INDIRECT(ADDRESS($B$11,$X$2)&amp;":"&amp;ADDRESS($B$11,$X$2-1+AJ$8)),INDIRECT("rP!"&amp;ADDRESS(Prcsses!$B96,$X$2+$P$8-AJ$8)&amp;":"&amp;ADDRESS(Prcsses!$B96,$X$2-1+$P$8))))</f>
        <v>0</v>
      </c>
      <c r="AK120" s="5">
        <f ca="1">IF(AK$4="",0,SUMPRODUCT(INDIRECT(ADDRESS($B34,$X$2)&amp;":"&amp;ADDRESS($B34,$X$2-1+AK$8)),INDIRECT(ADDRESS($B$11,$X$2)&amp;":"&amp;ADDRESS($B$11,$X$2-1+AK$8)),INDIRECT("rP!"&amp;ADDRESS(Prcsses!$B96,$X$2+$P$8-AK$8)&amp;":"&amp;ADDRESS(Prcsses!$B96,$X$2-1+$P$8))))</f>
        <v>0</v>
      </c>
      <c r="AL120" s="5">
        <f ca="1">IF(AL$4="",0,SUMPRODUCT(INDIRECT(ADDRESS($B34,$X$2)&amp;":"&amp;ADDRESS($B34,$X$2-1+AL$8)),INDIRECT(ADDRESS($B$11,$X$2)&amp;":"&amp;ADDRESS($B$11,$X$2-1+AL$8)),INDIRECT("rP!"&amp;ADDRESS(Prcsses!$B96,$X$2+$P$8-AL$8)&amp;":"&amp;ADDRESS(Prcsses!$B96,$X$2-1+$P$8))))</f>
        <v>0</v>
      </c>
      <c r="AM120" s="5">
        <f ca="1">IF(AM$4="",0,SUMPRODUCT(INDIRECT(ADDRESS($B34,$X$2)&amp;":"&amp;ADDRESS($B34,$X$2-1+AM$8)),INDIRECT(ADDRESS($B$11,$X$2)&amp;":"&amp;ADDRESS($B$11,$X$2-1+AM$8)),INDIRECT("rP!"&amp;ADDRESS(Prcsses!$B96,$X$2+$P$8-AM$8)&amp;":"&amp;ADDRESS(Prcsses!$B96,$X$2-1+$P$8))))</f>
        <v>0</v>
      </c>
      <c r="AN120" s="5">
        <f ca="1">IF(AN$4="",0,SUMPRODUCT(INDIRECT(ADDRESS($B34,$X$2)&amp;":"&amp;ADDRESS($B34,$X$2-1+AN$8)),INDIRECT(ADDRESS($B$11,$X$2)&amp;":"&amp;ADDRESS($B$11,$X$2-1+AN$8)),INDIRECT("rP!"&amp;ADDRESS(Prcsses!$B96,$X$2+$P$8-AN$8)&amp;":"&amp;ADDRESS(Prcsses!$B96,$X$2-1+$P$8))))</f>
        <v>0</v>
      </c>
      <c r="AO120" s="5">
        <f ca="1">IF(AO$4="",0,SUMPRODUCT(INDIRECT(ADDRESS($B34,$X$2)&amp;":"&amp;ADDRESS($B34,$X$2-1+AO$8)),INDIRECT(ADDRESS($B$11,$X$2)&amp;":"&amp;ADDRESS($B$11,$X$2-1+AO$8)),INDIRECT("rP!"&amp;ADDRESS(Prcsses!$B96,$X$2+$P$8-AO$8)&amp;":"&amp;ADDRESS(Prcsses!$B96,$X$2-1+$P$8))))</f>
        <v>0</v>
      </c>
      <c r="AP120" s="5">
        <f ca="1">IF(AP$4="",0,SUMPRODUCT(INDIRECT(ADDRESS($B34,$X$2)&amp;":"&amp;ADDRESS($B34,$X$2-1+AP$8)),INDIRECT(ADDRESS($B$11,$X$2)&amp;":"&amp;ADDRESS($B$11,$X$2-1+AP$8)),INDIRECT("rP!"&amp;ADDRESS(Prcsses!$B96,$X$2+$P$8-AP$8)&amp;":"&amp;ADDRESS(Prcsses!$B96,$X$2-1+$P$8))))</f>
        <v>0</v>
      </c>
      <c r="AQ120" s="5">
        <f ca="1">IF(AQ$4="",0,SUMPRODUCT(INDIRECT(ADDRESS($B34,$X$2)&amp;":"&amp;ADDRESS($B34,$X$2-1+AQ$8)),INDIRECT(ADDRESS($B$11,$X$2)&amp;":"&amp;ADDRESS($B$11,$X$2-1+AQ$8)),INDIRECT("rP!"&amp;ADDRESS(Prcsses!$B96,$X$2+$P$8-AQ$8)&amp;":"&amp;ADDRESS(Prcsses!$B96,$X$2-1+$P$8))))</f>
        <v>0</v>
      </c>
      <c r="AR120" s="5">
        <f ca="1">IF(AR$4="",0,SUMPRODUCT(INDIRECT(ADDRESS($B34,$X$2)&amp;":"&amp;ADDRESS($B34,$X$2-1+AR$8)),INDIRECT(ADDRESS($B$11,$X$2)&amp;":"&amp;ADDRESS($B$11,$X$2-1+AR$8)),INDIRECT("rP!"&amp;ADDRESS(Prcsses!$B96,$X$2+$P$8-AR$8)&amp;":"&amp;ADDRESS(Prcsses!$B96,$X$2-1+$P$8))))</f>
        <v>0</v>
      </c>
      <c r="AS120" s="5">
        <f ca="1">IF(AS$4="",0,SUMPRODUCT(INDIRECT(ADDRESS($B34,$X$2)&amp;":"&amp;ADDRESS($B34,$X$2-1+AS$8)),INDIRECT(ADDRESS($B$11,$X$2)&amp;":"&amp;ADDRESS($B$11,$X$2-1+AS$8)),INDIRECT("rP!"&amp;ADDRESS(Prcsses!$B96,$X$2+$P$8-AS$8)&amp;":"&amp;ADDRESS(Prcsses!$B96,$X$2-1+$P$8))))</f>
        <v>0</v>
      </c>
      <c r="AT120" s="5">
        <f ca="1">IF(AT$4="",0,SUMPRODUCT(INDIRECT(ADDRESS($B34,$X$2)&amp;":"&amp;ADDRESS($B34,$X$2-1+AT$8)),INDIRECT(ADDRESS($B$11,$X$2)&amp;":"&amp;ADDRESS($B$11,$X$2-1+AT$8)),INDIRECT("rP!"&amp;ADDRESS(Prcsses!$B96,$X$2+$P$8-AT$8)&amp;":"&amp;ADDRESS(Prcsses!$B96,$X$2-1+$P$8))))</f>
        <v>0</v>
      </c>
      <c r="AU120" s="5">
        <f ca="1">IF(AU$4="",0,SUMPRODUCT(INDIRECT(ADDRESS($B34,$X$2)&amp;":"&amp;ADDRESS($B34,$X$2-1+AU$8)),INDIRECT(ADDRESS($B$11,$X$2)&amp;":"&amp;ADDRESS($B$11,$X$2-1+AU$8)),INDIRECT("rP!"&amp;ADDRESS(Prcsses!$B96,$X$2+$P$8-AU$8)&amp;":"&amp;ADDRESS(Prcsses!$B96,$X$2-1+$P$8))))</f>
        <v>0</v>
      </c>
      <c r="AV120" s="5">
        <f ca="1">IF(AV$4="",0,SUMPRODUCT(INDIRECT(ADDRESS($B34,$X$2)&amp;":"&amp;ADDRESS($B34,$X$2-1+AV$8)),INDIRECT(ADDRESS($B$11,$X$2)&amp;":"&amp;ADDRESS($B$11,$X$2-1+AV$8)),INDIRECT("rP!"&amp;ADDRESS(Prcsses!$B96,$X$2+$P$8-AV$8)&amp;":"&amp;ADDRESS(Prcsses!$B96,$X$2-1+$P$8))))</f>
        <v>0</v>
      </c>
      <c r="AW120" s="5">
        <f ca="1">IF(AW$4="",0,SUMPRODUCT(INDIRECT(ADDRESS($B34,$X$2)&amp;":"&amp;ADDRESS($B34,$X$2-1+AW$8)),INDIRECT(ADDRESS($B$11,$X$2)&amp;":"&amp;ADDRESS($B$11,$X$2-1+AW$8)),INDIRECT("rP!"&amp;ADDRESS(Prcsses!$B96,$X$2+$P$8-AW$8)&amp;":"&amp;ADDRESS(Prcsses!$B96,$X$2-1+$P$8))))</f>
        <v>0</v>
      </c>
      <c r="AX120" s="5">
        <f ca="1">IF(AX$4="",0,SUMPRODUCT(INDIRECT(ADDRESS($B34,$X$2)&amp;":"&amp;ADDRESS($B34,$X$2-1+AX$8)),INDIRECT(ADDRESS($B$11,$X$2)&amp;":"&amp;ADDRESS($B$11,$X$2-1+AX$8)),INDIRECT("rP!"&amp;ADDRESS(Prcsses!$B96,$X$2+$P$8-AX$8)&amp;":"&amp;ADDRESS(Prcsses!$B96,$X$2-1+$P$8))))</f>
        <v>0</v>
      </c>
      <c r="AY120" s="5">
        <f ca="1">IF(AY$4="",0,SUMPRODUCT(INDIRECT(ADDRESS($B34,$X$2)&amp;":"&amp;ADDRESS($B34,$X$2-1+AY$8)),INDIRECT(ADDRESS($B$11,$X$2)&amp;":"&amp;ADDRESS($B$11,$X$2-1+AY$8)),INDIRECT("rP!"&amp;ADDRESS(Prcsses!$B96,$X$2+$P$8-AY$8)&amp;":"&amp;ADDRESS(Prcsses!$B96,$X$2-1+$P$8))))</f>
        <v>0</v>
      </c>
      <c r="AZ120" s="5">
        <f ca="1">IF(AZ$4="",0,SUMPRODUCT(INDIRECT(ADDRESS($B34,$X$2)&amp;":"&amp;ADDRESS($B34,$X$2-1+AZ$8)),INDIRECT(ADDRESS($B$11,$X$2)&amp;":"&amp;ADDRESS($B$11,$X$2-1+AZ$8)),INDIRECT("rP!"&amp;ADDRESS(Prcsses!$B96,$X$2+$P$8-AZ$8)&amp;":"&amp;ADDRESS(Prcsses!$B96,$X$2-1+$P$8))))</f>
        <v>0</v>
      </c>
      <c r="BA120" s="5">
        <f ca="1">IF(BA$4="",0,SUMPRODUCT(INDIRECT(ADDRESS($B34,$X$2)&amp;":"&amp;ADDRESS($B34,$X$2-1+BA$8)),INDIRECT(ADDRESS($B$11,$X$2)&amp;":"&amp;ADDRESS($B$11,$X$2-1+BA$8)),INDIRECT("rP!"&amp;ADDRESS(Prcsses!$B96,$X$2+$P$8-BA$8)&amp;":"&amp;ADDRESS(Prcsses!$B96,$X$2-1+$P$8))))</f>
        <v>0</v>
      </c>
      <c r="BB120" s="5">
        <f ca="1">IF(BB$4="",0,SUMPRODUCT(INDIRECT(ADDRESS($B34,$X$2)&amp;":"&amp;ADDRESS($B34,$X$2-1+BB$8)),INDIRECT(ADDRESS($B$11,$X$2)&amp;":"&amp;ADDRESS($B$11,$X$2-1+BB$8)),INDIRECT("rP!"&amp;ADDRESS(Prcsses!$B96,$X$2+$P$8-BB$8)&amp;":"&amp;ADDRESS(Prcsses!$B96,$X$2-1+$P$8))))</f>
        <v>0</v>
      </c>
      <c r="BC120" s="5">
        <f ca="1">IF(BC$4="",0,SUMPRODUCT(INDIRECT(ADDRESS($B34,$X$2)&amp;":"&amp;ADDRESS($B34,$X$2-1+BC$8)),INDIRECT(ADDRESS($B$11,$X$2)&amp;":"&amp;ADDRESS($B$11,$X$2-1+BC$8)),INDIRECT("rP!"&amp;ADDRESS(Prcsses!$B96,$X$2+$P$8-BC$8)&amp;":"&amp;ADDRESS(Prcsses!$B96,$X$2-1+$P$8))))</f>
        <v>0</v>
      </c>
      <c r="BD120" s="5">
        <f ca="1">IF(BD$4="",0,SUMPRODUCT(INDIRECT(ADDRESS($B34,$X$2)&amp;":"&amp;ADDRESS($B34,$X$2-1+BD$8)),INDIRECT(ADDRESS($B$11,$X$2)&amp;":"&amp;ADDRESS($B$11,$X$2-1+BD$8)),INDIRECT("rP!"&amp;ADDRESS(Prcsses!$B96,$X$2+$P$8-BD$8)&amp;":"&amp;ADDRESS(Prcsses!$B96,$X$2-1+$P$8))))</f>
        <v>0</v>
      </c>
      <c r="BE120" s="5">
        <f ca="1">IF(BE$4="",0,SUMPRODUCT(INDIRECT(ADDRESS($B34,$X$2)&amp;":"&amp;ADDRESS($B34,$X$2-1+BE$8)),INDIRECT(ADDRESS($B$11,$X$2)&amp;":"&amp;ADDRESS($B$11,$X$2-1+BE$8)),INDIRECT("rP!"&amp;ADDRESS(Prcsses!$B96,$X$2+$P$8-BE$8)&amp;":"&amp;ADDRESS(Prcsses!$B96,$X$2-1+$P$8))))</f>
        <v>0</v>
      </c>
      <c r="BF120" s="5">
        <f ca="1">IF(BF$4="",0,SUMPRODUCT(INDIRECT(ADDRESS($B34,$X$2)&amp;":"&amp;ADDRESS($B34,$X$2-1+BF$8)),INDIRECT(ADDRESS($B$11,$X$2)&amp;":"&amp;ADDRESS($B$11,$X$2-1+BF$8)),INDIRECT("rP!"&amp;ADDRESS(Prcsses!$B96,$X$2+$P$8-BF$8)&amp;":"&amp;ADDRESS(Prcsses!$B96,$X$2-1+$P$8))))</f>
        <v>0</v>
      </c>
      <c r="BG120" s="5">
        <f ca="1">IF(BG$4="",0,SUMPRODUCT(INDIRECT(ADDRESS($B34,$X$2)&amp;":"&amp;ADDRESS($B34,$X$2-1+BG$8)),INDIRECT(ADDRESS($B$11,$X$2)&amp;":"&amp;ADDRESS($B$11,$X$2-1+BG$8)),INDIRECT("rP!"&amp;ADDRESS(Prcsses!$B96,$X$2+$P$8-BG$8)&amp;":"&amp;ADDRESS(Prcsses!$B96,$X$2-1+$P$8))))</f>
        <v>0</v>
      </c>
      <c r="BH120" s="5">
        <f ca="1">IF(BH$4="",0,SUMPRODUCT(INDIRECT(ADDRESS($B34,$X$2)&amp;":"&amp;ADDRESS($B34,$X$2-1+BH$8)),INDIRECT(ADDRESS($B$11,$X$2)&amp;":"&amp;ADDRESS($B$11,$X$2-1+BH$8)),INDIRECT("rP!"&amp;ADDRESS(Prcsses!$B96,$X$2+$P$8-BH$8)&amp;":"&amp;ADDRESS(Prcsses!$B96,$X$2-1+$P$8))))</f>
        <v>0</v>
      </c>
      <c r="BI120" s="5">
        <f ca="1">IF(BI$4="",0,SUMPRODUCT(INDIRECT(ADDRESS($B34,$X$2)&amp;":"&amp;ADDRESS($B34,$X$2-1+BI$8)),INDIRECT(ADDRESS($B$11,$X$2)&amp;":"&amp;ADDRESS($B$11,$X$2-1+BI$8)),INDIRECT("rP!"&amp;ADDRESS(Prcsses!$B96,$X$2+$P$8-BI$8)&amp;":"&amp;ADDRESS(Prcsses!$B96,$X$2-1+$P$8))))</f>
        <v>0</v>
      </c>
      <c r="BJ120" s="5">
        <f ca="1">IF(BJ$4="",0,SUMPRODUCT(INDIRECT(ADDRESS($B34,$X$2)&amp;":"&amp;ADDRESS($B34,$X$2-1+BJ$8)),INDIRECT(ADDRESS($B$11,$X$2)&amp;":"&amp;ADDRESS($B$11,$X$2-1+BJ$8)),INDIRECT("rP!"&amp;ADDRESS(Prcsses!$B96,$X$2+$P$8-BJ$8)&amp;":"&amp;ADDRESS(Prcsses!$B96,$X$2-1+$P$8))))</f>
        <v>0</v>
      </c>
      <c r="BK120" s="5">
        <f ca="1">IF(BK$4="",0,SUMPRODUCT(INDIRECT(ADDRESS($B34,$X$2)&amp;":"&amp;ADDRESS($B34,$X$2-1+BK$8)),INDIRECT(ADDRESS($B$11,$X$2)&amp;":"&amp;ADDRESS($B$11,$X$2-1+BK$8)),INDIRECT("rP!"&amp;ADDRESS(Prcsses!$B96,$X$2+$P$8-BK$8)&amp;":"&amp;ADDRESS(Prcsses!$B96,$X$2-1+$P$8))))</f>
        <v>0</v>
      </c>
      <c r="BL120" s="5">
        <f ca="1">IF(BL$4="",0,SUMPRODUCT(INDIRECT(ADDRESS($B34,$X$2)&amp;":"&amp;ADDRESS($B34,$X$2-1+BL$8)),INDIRECT(ADDRESS($B$11,$X$2)&amp;":"&amp;ADDRESS($B$11,$X$2-1+BL$8)),INDIRECT("rP!"&amp;ADDRESS(Prcsses!$B96,$X$2+$P$8-BL$8)&amp;":"&amp;ADDRESS(Prcsses!$B96,$X$2-1+$P$8))))</f>
        <v>0</v>
      </c>
      <c r="BM120" s="5">
        <f ca="1">IF(BM$4="",0,SUMPRODUCT(INDIRECT(ADDRESS($B34,$X$2)&amp;":"&amp;ADDRESS($B34,$X$2-1+BM$8)),INDIRECT(ADDRESS($B$11,$X$2)&amp;":"&amp;ADDRESS($B$11,$X$2-1+BM$8)),INDIRECT("rP!"&amp;ADDRESS(Prcsses!$B96,$X$2+$P$8-BM$8)&amp;":"&amp;ADDRESS(Prcsses!$B96,$X$2-1+$P$8))))</f>
        <v>0</v>
      </c>
      <c r="BN120" s="5">
        <f ca="1">IF(BN$4="",0,SUMPRODUCT(INDIRECT(ADDRESS($B34,$X$2)&amp;":"&amp;ADDRESS($B34,$X$2-1+BN$8)),INDIRECT(ADDRESS($B$11,$X$2)&amp;":"&amp;ADDRESS($B$11,$X$2-1+BN$8)),INDIRECT("rP!"&amp;ADDRESS(Prcsses!$B96,$X$2+$P$8-BN$8)&amp;":"&amp;ADDRESS(Prcsses!$B96,$X$2-1+$P$8))))</f>
        <v>0</v>
      </c>
      <c r="BO120" s="5">
        <f ca="1">IF(BO$4="",0,SUMPRODUCT(INDIRECT(ADDRESS($B34,$X$2)&amp;":"&amp;ADDRESS($B34,$X$2-1+BO$8)),INDIRECT(ADDRESS($B$11,$X$2)&amp;":"&amp;ADDRESS($B$11,$X$2-1+BO$8)),INDIRECT("rP!"&amp;ADDRESS(Prcsses!$B96,$X$2+$P$8-BO$8)&amp;":"&amp;ADDRESS(Prcsses!$B96,$X$2-1+$P$8))))</f>
        <v>0</v>
      </c>
      <c r="BP120" s="5">
        <f ca="1">IF(BP$4="",0,SUMPRODUCT(INDIRECT(ADDRESS($B34,$X$2)&amp;":"&amp;ADDRESS($B34,$X$2-1+BP$8)),INDIRECT(ADDRESS($B$11,$X$2)&amp;":"&amp;ADDRESS($B$11,$X$2-1+BP$8)),INDIRECT("rP!"&amp;ADDRESS(Prcsses!$B96,$X$2+$P$8-BP$8)&amp;":"&amp;ADDRESS(Prcsses!$B96,$X$2-1+$P$8))))</f>
        <v>0</v>
      </c>
      <c r="BQ120" s="5">
        <f ca="1">IF(BQ$4="",0,SUMPRODUCT(INDIRECT(ADDRESS($B34,$X$2)&amp;":"&amp;ADDRESS($B34,$X$2-1+BQ$8)),INDIRECT(ADDRESS($B$11,$X$2)&amp;":"&amp;ADDRESS($B$11,$X$2-1+BQ$8)),INDIRECT("rP!"&amp;ADDRESS(Prcsses!$B96,$X$2+$P$8-BQ$8)&amp;":"&amp;ADDRESS(Prcsses!$B96,$X$2-1+$P$8))))</f>
        <v>0</v>
      </c>
      <c r="BR120" s="5">
        <f ca="1">IF(BR$4="",0,SUMPRODUCT(INDIRECT(ADDRESS($B34,$X$2)&amp;":"&amp;ADDRESS($B34,$X$2-1+BR$8)),INDIRECT(ADDRESS($B$11,$X$2)&amp;":"&amp;ADDRESS($B$11,$X$2-1+BR$8)),INDIRECT("rP!"&amp;ADDRESS(Prcsses!$B96,$X$2+$P$8-BR$8)&amp;":"&amp;ADDRESS(Prcsses!$B96,$X$2-1+$P$8))))</f>
        <v>0</v>
      </c>
      <c r="BS120" s="5">
        <f ca="1">IF(BS$4="",0,SUMPRODUCT(INDIRECT(ADDRESS($B34,$X$2)&amp;":"&amp;ADDRESS($B34,$X$2-1+BS$8)),INDIRECT(ADDRESS($B$11,$X$2)&amp;":"&amp;ADDRESS($B$11,$X$2-1+BS$8)),INDIRECT("rP!"&amp;ADDRESS(Prcsses!$B96,$X$2+$P$8-BS$8)&amp;":"&amp;ADDRESS(Prcsses!$B96,$X$2-1+$P$8))))</f>
        <v>0</v>
      </c>
      <c r="BT120" s="5">
        <f ca="1">IF(BT$4="",0,SUMPRODUCT(INDIRECT(ADDRESS($B34,$X$2)&amp;":"&amp;ADDRESS($B34,$X$2-1+BT$8)),INDIRECT(ADDRESS($B$11,$X$2)&amp;":"&amp;ADDRESS($B$11,$X$2-1+BT$8)),INDIRECT("rP!"&amp;ADDRESS(Prcsses!$B96,$X$2+$P$8-BT$8)&amp;":"&amp;ADDRESS(Prcsses!$B96,$X$2-1+$P$8))))</f>
        <v>0</v>
      </c>
      <c r="BU120" s="5">
        <f ca="1">IF(BU$4="",0,SUMPRODUCT(INDIRECT(ADDRESS($B34,$X$2)&amp;":"&amp;ADDRESS($B34,$X$2-1+BU$8)),INDIRECT(ADDRESS($B$11,$X$2)&amp;":"&amp;ADDRESS($B$11,$X$2-1+BU$8)),INDIRECT("rP!"&amp;ADDRESS(Prcsses!$B96,$X$2+$P$8-BU$8)&amp;":"&amp;ADDRESS(Prcsses!$B96,$X$2-1+$P$8))))</f>
        <v>0</v>
      </c>
      <c r="BV120" s="5">
        <f ca="1">IF(BV$4="",0,SUMPRODUCT(INDIRECT(ADDRESS($B34,$X$2)&amp;":"&amp;ADDRESS($B34,$X$2-1+BV$8)),INDIRECT(ADDRESS($B$11,$X$2)&amp;":"&amp;ADDRESS($B$11,$X$2-1+BV$8)),INDIRECT("rP!"&amp;ADDRESS(Prcsses!$B96,$X$2+$P$8-BV$8)&amp;":"&amp;ADDRESS(Prcsses!$B96,$X$2-1+$P$8))))</f>
        <v>0</v>
      </c>
      <c r="BW120" s="5">
        <f ca="1">IF(BW$4="",0,SUMPRODUCT(INDIRECT(ADDRESS($B34,$X$2)&amp;":"&amp;ADDRESS($B34,$X$2-1+BW$8)),INDIRECT(ADDRESS($B$11,$X$2)&amp;":"&amp;ADDRESS($B$11,$X$2-1+BW$8)),INDIRECT("rP!"&amp;ADDRESS(Prcsses!$B96,$X$2+$P$8-BW$8)&amp;":"&amp;ADDRESS(Prcsses!$B96,$X$2-1+$P$8))))</f>
        <v>0</v>
      </c>
      <c r="BX120" s="5">
        <f ca="1">IF(BX$4="",0,SUMPRODUCT(INDIRECT(ADDRESS($B34,$X$2)&amp;":"&amp;ADDRESS($B34,$X$2-1+BX$8)),INDIRECT(ADDRESS($B$11,$X$2)&amp;":"&amp;ADDRESS($B$11,$X$2-1+BX$8)),INDIRECT("rP!"&amp;ADDRESS(Prcsses!$B96,$X$2+$P$8-BX$8)&amp;":"&amp;ADDRESS(Prcsses!$B96,$X$2-1+$P$8))))</f>
        <v>0</v>
      </c>
      <c r="BY120" s="5">
        <f ca="1">IF(BY$4="",0,SUMPRODUCT(INDIRECT(ADDRESS($B34,$X$2)&amp;":"&amp;ADDRESS($B34,$X$2-1+BY$8)),INDIRECT(ADDRESS($B$11,$X$2)&amp;":"&amp;ADDRESS($B$11,$X$2-1+BY$8)),INDIRECT("rP!"&amp;ADDRESS(Prcsses!$B96,$X$2+$P$8-BY$8)&amp;":"&amp;ADDRESS(Prcsses!$B96,$X$2-1+$P$8))))</f>
        <v>0</v>
      </c>
      <c r="BZ120" s="5">
        <f ca="1">IF(BZ$4="",0,SUMPRODUCT(INDIRECT(ADDRESS($B34,$X$2)&amp;":"&amp;ADDRESS($B34,$X$2-1+BZ$8)),INDIRECT(ADDRESS($B$11,$X$2)&amp;":"&amp;ADDRESS($B$11,$X$2-1+BZ$8)),INDIRECT("rP!"&amp;ADDRESS(Prcsses!$B96,$X$2+$P$8-BZ$8)&amp;":"&amp;ADDRESS(Prcsses!$B96,$X$2-1+$P$8))))</f>
        <v>0</v>
      </c>
      <c r="CA120" s="5">
        <f ca="1">IF(CA$4="",0,SUMPRODUCT(INDIRECT(ADDRESS($B34,$X$2)&amp;":"&amp;ADDRESS($B34,$X$2-1+CA$8)),INDIRECT(ADDRESS($B$11,$X$2)&amp;":"&amp;ADDRESS($B$11,$X$2-1+CA$8)),INDIRECT("rP!"&amp;ADDRESS(Prcsses!$B96,$X$2+$P$8-CA$8)&amp;":"&amp;ADDRESS(Prcsses!$B96,$X$2-1+$P$8))))</f>
        <v>0</v>
      </c>
      <c r="CB120" s="5">
        <f ca="1">IF(CB$4="",0,SUMPRODUCT(INDIRECT(ADDRESS($B34,$X$2)&amp;":"&amp;ADDRESS($B34,$X$2-1+CB$8)),INDIRECT(ADDRESS($B$11,$X$2)&amp;":"&amp;ADDRESS($B$11,$X$2-1+CB$8)),INDIRECT("rP!"&amp;ADDRESS(Prcsses!$B96,$X$2+$P$8-CB$8)&amp;":"&amp;ADDRESS(Prcsses!$B96,$X$2-1+$P$8))))</f>
        <v>0</v>
      </c>
      <c r="CC120" s="5">
        <f ca="1">IF(CC$4="",0,SUMPRODUCT(INDIRECT(ADDRESS($B34,$X$2)&amp;":"&amp;ADDRESS($B34,$X$2-1+CC$8)),INDIRECT(ADDRESS($B$11,$X$2)&amp;":"&amp;ADDRESS($B$11,$X$2-1+CC$8)),INDIRECT("rP!"&amp;ADDRESS(Prcsses!$B96,$X$2+$P$8-CC$8)&amp;":"&amp;ADDRESS(Prcsses!$B96,$X$2-1+$P$8))))</f>
        <v>0</v>
      </c>
      <c r="CD120" s="5">
        <f ca="1">IF(CD$4="",0,SUMPRODUCT(INDIRECT(ADDRESS($B34,$X$2)&amp;":"&amp;ADDRESS($B34,$X$2-1+CD$8)),INDIRECT(ADDRESS($B$11,$X$2)&amp;":"&amp;ADDRESS($B$11,$X$2-1+CD$8)),INDIRECT("rP!"&amp;ADDRESS(Prcsses!$B96,$X$2+$P$8-CD$8)&amp;":"&amp;ADDRESS(Prcsses!$B96,$X$2-1+$P$8))))</f>
        <v>0</v>
      </c>
      <c r="CE120" s="5">
        <f ca="1">IF(CE$4="",0,SUMPRODUCT(INDIRECT(ADDRESS($B34,$X$2)&amp;":"&amp;ADDRESS($B34,$X$2-1+CE$8)),INDIRECT(ADDRESS($B$11,$X$2)&amp;":"&amp;ADDRESS($B$11,$X$2-1+CE$8)),INDIRECT("rP!"&amp;ADDRESS(Prcsses!$B96,$X$2+$P$8-CE$8)&amp;":"&amp;ADDRESS(Prcsses!$B96,$X$2-1+$P$8))))</f>
        <v>0</v>
      </c>
      <c r="CF120" s="5">
        <f ca="1">IF(CF$4="",0,SUMPRODUCT(INDIRECT(ADDRESS($B34,$X$2)&amp;":"&amp;ADDRESS($B34,$X$2-1+CF$8)),INDIRECT(ADDRESS($B$11,$X$2)&amp;":"&amp;ADDRESS($B$11,$X$2-1+CF$8)),INDIRECT("rP!"&amp;ADDRESS(Prcsses!$B96,$X$2+$P$8-CF$8)&amp;":"&amp;ADDRESS(Prcsses!$B96,$X$2-1+$P$8))))</f>
        <v>0</v>
      </c>
    </row>
    <row r="121" spans="2:84" x14ac:dyDescent="0.3">
      <c r="B121" s="13">
        <f>ROW()</f>
        <v>121</v>
      </c>
      <c r="H121" s="1" t="str">
        <f t="shared" si="191"/>
        <v>Ввод в эксплуатацию капзатрат</v>
      </c>
      <c r="I121" s="1" t="str">
        <f>$I$118</f>
        <v>Стартовые капитальные затраты</v>
      </c>
      <c r="J121" s="1" t="str">
        <f>Prcsses!I81</f>
        <v>Оборудование</v>
      </c>
      <c r="M121" s="53" t="s">
        <v>18</v>
      </c>
      <c r="U121" s="5">
        <f t="shared" ca="1" si="192"/>
        <v>500000</v>
      </c>
      <c r="X121" s="5">
        <f ca="1">IF(X$4="",0,SUMPRODUCT(INDIRECT(ADDRESS($B35,$X$2)&amp;":"&amp;ADDRESS($B35,$X$2-1+X$8)),INDIRECT(ADDRESS($B$11,$X$2)&amp;":"&amp;ADDRESS($B$11,$X$2-1+X$8)),INDIRECT("rP!"&amp;ADDRESS(Prcsses!$B97,$X$2+$P$8-X$8)&amp;":"&amp;ADDRESS(Prcsses!$B97,$X$2-1+$P$8))))</f>
        <v>0</v>
      </c>
      <c r="Y121" s="5">
        <f ca="1">IF(Y$4="",0,SUMPRODUCT(INDIRECT(ADDRESS($B35,$X$2)&amp;":"&amp;ADDRESS($B35,$X$2-1+Y$8)),INDIRECT(ADDRESS($B$11,$X$2)&amp;":"&amp;ADDRESS($B$11,$X$2-1+Y$8)),INDIRECT("rP!"&amp;ADDRESS(Prcsses!$B97,$X$2+$P$8-Y$8)&amp;":"&amp;ADDRESS(Prcsses!$B97,$X$2-1+$P$8))))</f>
        <v>500000</v>
      </c>
      <c r="Z121" s="5">
        <f ca="1">IF(Z$4="",0,SUMPRODUCT(INDIRECT(ADDRESS($B35,$X$2)&amp;":"&amp;ADDRESS($B35,$X$2-1+Z$8)),INDIRECT(ADDRESS($B$11,$X$2)&amp;":"&amp;ADDRESS($B$11,$X$2-1+Z$8)),INDIRECT("rP!"&amp;ADDRESS(Prcsses!$B97,$X$2+$P$8-Z$8)&amp;":"&amp;ADDRESS(Prcsses!$B97,$X$2-1+$P$8))))</f>
        <v>0</v>
      </c>
      <c r="AA121" s="5">
        <f ca="1">IF(AA$4="",0,SUMPRODUCT(INDIRECT(ADDRESS($B35,$X$2)&amp;":"&amp;ADDRESS($B35,$X$2-1+AA$8)),INDIRECT(ADDRESS($B$11,$X$2)&amp;":"&amp;ADDRESS($B$11,$X$2-1+AA$8)),INDIRECT("rP!"&amp;ADDRESS(Prcsses!$B97,$X$2+$P$8-AA$8)&amp;":"&amp;ADDRESS(Prcsses!$B97,$X$2-1+$P$8))))</f>
        <v>0</v>
      </c>
      <c r="AB121" s="5">
        <f ca="1">IF(AB$4="",0,SUMPRODUCT(INDIRECT(ADDRESS($B35,$X$2)&amp;":"&amp;ADDRESS($B35,$X$2-1+AB$8)),INDIRECT(ADDRESS($B$11,$X$2)&amp;":"&amp;ADDRESS($B$11,$X$2-1+AB$8)),INDIRECT("rP!"&amp;ADDRESS(Prcsses!$B97,$X$2+$P$8-AB$8)&amp;":"&amp;ADDRESS(Prcsses!$B97,$X$2-1+$P$8))))</f>
        <v>0</v>
      </c>
      <c r="AC121" s="5">
        <f ca="1">IF(AC$4="",0,SUMPRODUCT(INDIRECT(ADDRESS($B35,$X$2)&amp;":"&amp;ADDRESS($B35,$X$2-1+AC$8)),INDIRECT(ADDRESS($B$11,$X$2)&amp;":"&amp;ADDRESS($B$11,$X$2-1+AC$8)),INDIRECT("rP!"&amp;ADDRESS(Prcsses!$B97,$X$2+$P$8-AC$8)&amp;":"&amp;ADDRESS(Prcsses!$B97,$X$2-1+$P$8))))</f>
        <v>0</v>
      </c>
      <c r="AD121" s="5">
        <f ca="1">IF(AD$4="",0,SUMPRODUCT(INDIRECT(ADDRESS($B35,$X$2)&amp;":"&amp;ADDRESS($B35,$X$2-1+AD$8)),INDIRECT(ADDRESS($B$11,$X$2)&amp;":"&amp;ADDRESS($B$11,$X$2-1+AD$8)),INDIRECT("rP!"&amp;ADDRESS(Prcsses!$B97,$X$2+$P$8-AD$8)&amp;":"&amp;ADDRESS(Prcsses!$B97,$X$2-1+$P$8))))</f>
        <v>0</v>
      </c>
      <c r="AE121" s="5">
        <f ca="1">IF(AE$4="",0,SUMPRODUCT(INDIRECT(ADDRESS($B35,$X$2)&amp;":"&amp;ADDRESS($B35,$X$2-1+AE$8)),INDIRECT(ADDRESS($B$11,$X$2)&amp;":"&amp;ADDRESS($B$11,$X$2-1+AE$8)),INDIRECT("rP!"&amp;ADDRESS(Prcsses!$B97,$X$2+$P$8-AE$8)&amp;":"&amp;ADDRESS(Prcsses!$B97,$X$2-1+$P$8))))</f>
        <v>0</v>
      </c>
      <c r="AF121" s="5">
        <f ca="1">IF(AF$4="",0,SUMPRODUCT(INDIRECT(ADDRESS($B35,$X$2)&amp;":"&amp;ADDRESS($B35,$X$2-1+AF$8)),INDIRECT(ADDRESS($B$11,$X$2)&amp;":"&amp;ADDRESS($B$11,$X$2-1+AF$8)),INDIRECT("rP!"&amp;ADDRESS(Prcsses!$B97,$X$2+$P$8-AF$8)&amp;":"&amp;ADDRESS(Prcsses!$B97,$X$2-1+$P$8))))</f>
        <v>0</v>
      </c>
      <c r="AG121" s="5">
        <f ca="1">IF(AG$4="",0,SUMPRODUCT(INDIRECT(ADDRESS($B35,$X$2)&amp;":"&amp;ADDRESS($B35,$X$2-1+AG$8)),INDIRECT(ADDRESS($B$11,$X$2)&amp;":"&amp;ADDRESS($B$11,$X$2-1+AG$8)),INDIRECT("rP!"&amp;ADDRESS(Prcsses!$B97,$X$2+$P$8-AG$8)&amp;":"&amp;ADDRESS(Prcsses!$B97,$X$2-1+$P$8))))</f>
        <v>0</v>
      </c>
      <c r="AH121" s="5">
        <f ca="1">IF(AH$4="",0,SUMPRODUCT(INDIRECT(ADDRESS($B35,$X$2)&amp;":"&amp;ADDRESS($B35,$X$2-1+AH$8)),INDIRECT(ADDRESS($B$11,$X$2)&amp;":"&amp;ADDRESS($B$11,$X$2-1+AH$8)),INDIRECT("rP!"&amp;ADDRESS(Prcsses!$B97,$X$2+$P$8-AH$8)&amp;":"&amp;ADDRESS(Prcsses!$B97,$X$2-1+$P$8))))</f>
        <v>0</v>
      </c>
      <c r="AI121" s="5">
        <f ca="1">IF(AI$4="",0,SUMPRODUCT(INDIRECT(ADDRESS($B35,$X$2)&amp;":"&amp;ADDRESS($B35,$X$2-1+AI$8)),INDIRECT(ADDRESS($B$11,$X$2)&amp;":"&amp;ADDRESS($B$11,$X$2-1+AI$8)),INDIRECT("rP!"&amp;ADDRESS(Prcsses!$B97,$X$2+$P$8-AI$8)&amp;":"&amp;ADDRESS(Prcsses!$B97,$X$2-1+$P$8))))</f>
        <v>0</v>
      </c>
      <c r="AJ121" s="5">
        <f ca="1">IF(AJ$4="",0,SUMPRODUCT(INDIRECT(ADDRESS($B35,$X$2)&amp;":"&amp;ADDRESS($B35,$X$2-1+AJ$8)),INDIRECT(ADDRESS($B$11,$X$2)&amp;":"&amp;ADDRESS($B$11,$X$2-1+AJ$8)),INDIRECT("rP!"&amp;ADDRESS(Prcsses!$B97,$X$2+$P$8-AJ$8)&amp;":"&amp;ADDRESS(Prcsses!$B97,$X$2-1+$P$8))))</f>
        <v>0</v>
      </c>
      <c r="AK121" s="5">
        <f ca="1">IF(AK$4="",0,SUMPRODUCT(INDIRECT(ADDRESS($B35,$X$2)&amp;":"&amp;ADDRESS($B35,$X$2-1+AK$8)),INDIRECT(ADDRESS($B$11,$X$2)&amp;":"&amp;ADDRESS($B$11,$X$2-1+AK$8)),INDIRECT("rP!"&amp;ADDRESS(Prcsses!$B97,$X$2+$P$8-AK$8)&amp;":"&amp;ADDRESS(Prcsses!$B97,$X$2-1+$P$8))))</f>
        <v>0</v>
      </c>
      <c r="AL121" s="5">
        <f ca="1">IF(AL$4="",0,SUMPRODUCT(INDIRECT(ADDRESS($B35,$X$2)&amp;":"&amp;ADDRESS($B35,$X$2-1+AL$8)),INDIRECT(ADDRESS($B$11,$X$2)&amp;":"&amp;ADDRESS($B$11,$X$2-1+AL$8)),INDIRECT("rP!"&amp;ADDRESS(Prcsses!$B97,$X$2+$P$8-AL$8)&amp;":"&amp;ADDRESS(Prcsses!$B97,$X$2-1+$P$8))))</f>
        <v>0</v>
      </c>
      <c r="AM121" s="5">
        <f ca="1">IF(AM$4="",0,SUMPRODUCT(INDIRECT(ADDRESS($B35,$X$2)&amp;":"&amp;ADDRESS($B35,$X$2-1+AM$8)),INDIRECT(ADDRESS($B$11,$X$2)&amp;":"&amp;ADDRESS($B$11,$X$2-1+AM$8)),INDIRECT("rP!"&amp;ADDRESS(Prcsses!$B97,$X$2+$P$8-AM$8)&amp;":"&amp;ADDRESS(Prcsses!$B97,$X$2-1+$P$8))))</f>
        <v>0</v>
      </c>
      <c r="AN121" s="5">
        <f ca="1">IF(AN$4="",0,SUMPRODUCT(INDIRECT(ADDRESS($B35,$X$2)&amp;":"&amp;ADDRESS($B35,$X$2-1+AN$8)),INDIRECT(ADDRESS($B$11,$X$2)&amp;":"&amp;ADDRESS($B$11,$X$2-1+AN$8)),INDIRECT("rP!"&amp;ADDRESS(Prcsses!$B97,$X$2+$P$8-AN$8)&amp;":"&amp;ADDRESS(Prcsses!$B97,$X$2-1+$P$8))))</f>
        <v>0</v>
      </c>
      <c r="AO121" s="5">
        <f ca="1">IF(AO$4="",0,SUMPRODUCT(INDIRECT(ADDRESS($B35,$X$2)&amp;":"&amp;ADDRESS($B35,$X$2-1+AO$8)),INDIRECT(ADDRESS($B$11,$X$2)&amp;":"&amp;ADDRESS($B$11,$X$2-1+AO$8)),INDIRECT("rP!"&amp;ADDRESS(Prcsses!$B97,$X$2+$P$8-AO$8)&amp;":"&amp;ADDRESS(Prcsses!$B97,$X$2-1+$P$8))))</f>
        <v>0</v>
      </c>
      <c r="AP121" s="5">
        <f ca="1">IF(AP$4="",0,SUMPRODUCT(INDIRECT(ADDRESS($B35,$X$2)&amp;":"&amp;ADDRESS($B35,$X$2-1+AP$8)),INDIRECT(ADDRESS($B$11,$X$2)&amp;":"&amp;ADDRESS($B$11,$X$2-1+AP$8)),INDIRECT("rP!"&amp;ADDRESS(Prcsses!$B97,$X$2+$P$8-AP$8)&amp;":"&amp;ADDRESS(Prcsses!$B97,$X$2-1+$P$8))))</f>
        <v>0</v>
      </c>
      <c r="AQ121" s="5">
        <f ca="1">IF(AQ$4="",0,SUMPRODUCT(INDIRECT(ADDRESS($B35,$X$2)&amp;":"&amp;ADDRESS($B35,$X$2-1+AQ$8)),INDIRECT(ADDRESS($B$11,$X$2)&amp;":"&amp;ADDRESS($B$11,$X$2-1+AQ$8)),INDIRECT("rP!"&amp;ADDRESS(Prcsses!$B97,$X$2+$P$8-AQ$8)&amp;":"&amp;ADDRESS(Prcsses!$B97,$X$2-1+$P$8))))</f>
        <v>0</v>
      </c>
      <c r="AR121" s="5">
        <f ca="1">IF(AR$4="",0,SUMPRODUCT(INDIRECT(ADDRESS($B35,$X$2)&amp;":"&amp;ADDRESS($B35,$X$2-1+AR$8)),INDIRECT(ADDRESS($B$11,$X$2)&amp;":"&amp;ADDRESS($B$11,$X$2-1+AR$8)),INDIRECT("rP!"&amp;ADDRESS(Prcsses!$B97,$X$2+$P$8-AR$8)&amp;":"&amp;ADDRESS(Prcsses!$B97,$X$2-1+$P$8))))</f>
        <v>0</v>
      </c>
      <c r="AS121" s="5">
        <f ca="1">IF(AS$4="",0,SUMPRODUCT(INDIRECT(ADDRESS($B35,$X$2)&amp;":"&amp;ADDRESS($B35,$X$2-1+AS$8)),INDIRECT(ADDRESS($B$11,$X$2)&amp;":"&amp;ADDRESS($B$11,$X$2-1+AS$8)),INDIRECT("rP!"&amp;ADDRESS(Prcsses!$B97,$X$2+$P$8-AS$8)&amp;":"&amp;ADDRESS(Prcsses!$B97,$X$2-1+$P$8))))</f>
        <v>0</v>
      </c>
      <c r="AT121" s="5">
        <f ca="1">IF(AT$4="",0,SUMPRODUCT(INDIRECT(ADDRESS($B35,$X$2)&amp;":"&amp;ADDRESS($B35,$X$2-1+AT$8)),INDIRECT(ADDRESS($B$11,$X$2)&amp;":"&amp;ADDRESS($B$11,$X$2-1+AT$8)),INDIRECT("rP!"&amp;ADDRESS(Prcsses!$B97,$X$2+$P$8-AT$8)&amp;":"&amp;ADDRESS(Prcsses!$B97,$X$2-1+$P$8))))</f>
        <v>0</v>
      </c>
      <c r="AU121" s="5">
        <f ca="1">IF(AU$4="",0,SUMPRODUCT(INDIRECT(ADDRESS($B35,$X$2)&amp;":"&amp;ADDRESS($B35,$X$2-1+AU$8)),INDIRECT(ADDRESS($B$11,$X$2)&amp;":"&amp;ADDRESS($B$11,$X$2-1+AU$8)),INDIRECT("rP!"&amp;ADDRESS(Prcsses!$B97,$X$2+$P$8-AU$8)&amp;":"&amp;ADDRESS(Prcsses!$B97,$X$2-1+$P$8))))</f>
        <v>0</v>
      </c>
      <c r="AV121" s="5">
        <f ca="1">IF(AV$4="",0,SUMPRODUCT(INDIRECT(ADDRESS($B35,$X$2)&amp;":"&amp;ADDRESS($B35,$X$2-1+AV$8)),INDIRECT(ADDRESS($B$11,$X$2)&amp;":"&amp;ADDRESS($B$11,$X$2-1+AV$8)),INDIRECT("rP!"&amp;ADDRESS(Prcsses!$B97,$X$2+$P$8-AV$8)&amp;":"&amp;ADDRESS(Prcsses!$B97,$X$2-1+$P$8))))</f>
        <v>0</v>
      </c>
      <c r="AW121" s="5">
        <f ca="1">IF(AW$4="",0,SUMPRODUCT(INDIRECT(ADDRESS($B35,$X$2)&amp;":"&amp;ADDRESS($B35,$X$2-1+AW$8)),INDIRECT(ADDRESS($B$11,$X$2)&amp;":"&amp;ADDRESS($B$11,$X$2-1+AW$8)),INDIRECT("rP!"&amp;ADDRESS(Prcsses!$B97,$X$2+$P$8-AW$8)&amp;":"&amp;ADDRESS(Prcsses!$B97,$X$2-1+$P$8))))</f>
        <v>0</v>
      </c>
      <c r="AX121" s="5">
        <f ca="1">IF(AX$4="",0,SUMPRODUCT(INDIRECT(ADDRESS($B35,$X$2)&amp;":"&amp;ADDRESS($B35,$X$2-1+AX$8)),INDIRECT(ADDRESS($B$11,$X$2)&amp;":"&amp;ADDRESS($B$11,$X$2-1+AX$8)),INDIRECT("rP!"&amp;ADDRESS(Prcsses!$B97,$X$2+$P$8-AX$8)&amp;":"&amp;ADDRESS(Prcsses!$B97,$X$2-1+$P$8))))</f>
        <v>0</v>
      </c>
      <c r="AY121" s="5">
        <f ca="1">IF(AY$4="",0,SUMPRODUCT(INDIRECT(ADDRESS($B35,$X$2)&amp;":"&amp;ADDRESS($B35,$X$2-1+AY$8)),INDIRECT(ADDRESS($B$11,$X$2)&amp;":"&amp;ADDRESS($B$11,$X$2-1+AY$8)),INDIRECT("rP!"&amp;ADDRESS(Prcsses!$B97,$X$2+$P$8-AY$8)&amp;":"&amp;ADDRESS(Prcsses!$B97,$X$2-1+$P$8))))</f>
        <v>0</v>
      </c>
      <c r="AZ121" s="5">
        <f ca="1">IF(AZ$4="",0,SUMPRODUCT(INDIRECT(ADDRESS($B35,$X$2)&amp;":"&amp;ADDRESS($B35,$X$2-1+AZ$8)),INDIRECT(ADDRESS($B$11,$X$2)&amp;":"&amp;ADDRESS($B$11,$X$2-1+AZ$8)),INDIRECT("rP!"&amp;ADDRESS(Prcsses!$B97,$X$2+$P$8-AZ$8)&amp;":"&amp;ADDRESS(Prcsses!$B97,$X$2-1+$P$8))))</f>
        <v>0</v>
      </c>
      <c r="BA121" s="5">
        <f ca="1">IF(BA$4="",0,SUMPRODUCT(INDIRECT(ADDRESS($B35,$X$2)&amp;":"&amp;ADDRESS($B35,$X$2-1+BA$8)),INDIRECT(ADDRESS($B$11,$X$2)&amp;":"&amp;ADDRESS($B$11,$X$2-1+BA$8)),INDIRECT("rP!"&amp;ADDRESS(Prcsses!$B97,$X$2+$P$8-BA$8)&amp;":"&amp;ADDRESS(Prcsses!$B97,$X$2-1+$P$8))))</f>
        <v>0</v>
      </c>
      <c r="BB121" s="5">
        <f ca="1">IF(BB$4="",0,SUMPRODUCT(INDIRECT(ADDRESS($B35,$X$2)&amp;":"&amp;ADDRESS($B35,$X$2-1+BB$8)),INDIRECT(ADDRESS($B$11,$X$2)&amp;":"&amp;ADDRESS($B$11,$X$2-1+BB$8)),INDIRECT("rP!"&amp;ADDRESS(Prcsses!$B97,$X$2+$P$8-BB$8)&amp;":"&amp;ADDRESS(Prcsses!$B97,$X$2-1+$P$8))))</f>
        <v>0</v>
      </c>
      <c r="BC121" s="5">
        <f ca="1">IF(BC$4="",0,SUMPRODUCT(INDIRECT(ADDRESS($B35,$X$2)&amp;":"&amp;ADDRESS($B35,$X$2-1+BC$8)),INDIRECT(ADDRESS($B$11,$X$2)&amp;":"&amp;ADDRESS($B$11,$X$2-1+BC$8)),INDIRECT("rP!"&amp;ADDRESS(Prcsses!$B97,$X$2+$P$8-BC$8)&amp;":"&amp;ADDRESS(Prcsses!$B97,$X$2-1+$P$8))))</f>
        <v>0</v>
      </c>
      <c r="BD121" s="5">
        <f ca="1">IF(BD$4="",0,SUMPRODUCT(INDIRECT(ADDRESS($B35,$X$2)&amp;":"&amp;ADDRESS($B35,$X$2-1+BD$8)),INDIRECT(ADDRESS($B$11,$X$2)&amp;":"&amp;ADDRESS($B$11,$X$2-1+BD$8)),INDIRECT("rP!"&amp;ADDRESS(Prcsses!$B97,$X$2+$P$8-BD$8)&amp;":"&amp;ADDRESS(Prcsses!$B97,$X$2-1+$P$8))))</f>
        <v>0</v>
      </c>
      <c r="BE121" s="5">
        <f ca="1">IF(BE$4="",0,SUMPRODUCT(INDIRECT(ADDRESS($B35,$X$2)&amp;":"&amp;ADDRESS($B35,$X$2-1+BE$8)),INDIRECT(ADDRESS($B$11,$X$2)&amp;":"&amp;ADDRESS($B$11,$X$2-1+BE$8)),INDIRECT("rP!"&amp;ADDRESS(Prcsses!$B97,$X$2+$P$8-BE$8)&amp;":"&amp;ADDRESS(Prcsses!$B97,$X$2-1+$P$8))))</f>
        <v>0</v>
      </c>
      <c r="BF121" s="5">
        <f ca="1">IF(BF$4="",0,SUMPRODUCT(INDIRECT(ADDRESS($B35,$X$2)&amp;":"&amp;ADDRESS($B35,$X$2-1+BF$8)),INDIRECT(ADDRESS($B$11,$X$2)&amp;":"&amp;ADDRESS($B$11,$X$2-1+BF$8)),INDIRECT("rP!"&amp;ADDRESS(Prcsses!$B97,$X$2+$P$8-BF$8)&amp;":"&amp;ADDRESS(Prcsses!$B97,$X$2-1+$P$8))))</f>
        <v>0</v>
      </c>
      <c r="BG121" s="5">
        <f ca="1">IF(BG$4="",0,SUMPRODUCT(INDIRECT(ADDRESS($B35,$X$2)&amp;":"&amp;ADDRESS($B35,$X$2-1+BG$8)),INDIRECT(ADDRESS($B$11,$X$2)&amp;":"&amp;ADDRESS($B$11,$X$2-1+BG$8)),INDIRECT("rP!"&amp;ADDRESS(Prcsses!$B97,$X$2+$P$8-BG$8)&amp;":"&amp;ADDRESS(Prcsses!$B97,$X$2-1+$P$8))))</f>
        <v>0</v>
      </c>
      <c r="BH121" s="5">
        <f ca="1">IF(BH$4="",0,SUMPRODUCT(INDIRECT(ADDRESS($B35,$X$2)&amp;":"&amp;ADDRESS($B35,$X$2-1+BH$8)),INDIRECT(ADDRESS($B$11,$X$2)&amp;":"&amp;ADDRESS($B$11,$X$2-1+BH$8)),INDIRECT("rP!"&amp;ADDRESS(Prcsses!$B97,$X$2+$P$8-BH$8)&amp;":"&amp;ADDRESS(Prcsses!$B97,$X$2-1+$P$8))))</f>
        <v>0</v>
      </c>
      <c r="BI121" s="5">
        <f ca="1">IF(BI$4="",0,SUMPRODUCT(INDIRECT(ADDRESS($B35,$X$2)&amp;":"&amp;ADDRESS($B35,$X$2-1+BI$8)),INDIRECT(ADDRESS($B$11,$X$2)&amp;":"&amp;ADDRESS($B$11,$X$2-1+BI$8)),INDIRECT("rP!"&amp;ADDRESS(Prcsses!$B97,$X$2+$P$8-BI$8)&amp;":"&amp;ADDRESS(Prcsses!$B97,$X$2-1+$P$8))))</f>
        <v>0</v>
      </c>
      <c r="BJ121" s="5">
        <f ca="1">IF(BJ$4="",0,SUMPRODUCT(INDIRECT(ADDRESS($B35,$X$2)&amp;":"&amp;ADDRESS($B35,$X$2-1+BJ$8)),INDIRECT(ADDRESS($B$11,$X$2)&amp;":"&amp;ADDRESS($B$11,$X$2-1+BJ$8)),INDIRECT("rP!"&amp;ADDRESS(Prcsses!$B97,$X$2+$P$8-BJ$8)&amp;":"&amp;ADDRESS(Prcsses!$B97,$X$2-1+$P$8))))</f>
        <v>0</v>
      </c>
      <c r="BK121" s="5">
        <f ca="1">IF(BK$4="",0,SUMPRODUCT(INDIRECT(ADDRESS($B35,$X$2)&amp;":"&amp;ADDRESS($B35,$X$2-1+BK$8)),INDIRECT(ADDRESS($B$11,$X$2)&amp;":"&amp;ADDRESS($B$11,$X$2-1+BK$8)),INDIRECT("rP!"&amp;ADDRESS(Prcsses!$B97,$X$2+$P$8-BK$8)&amp;":"&amp;ADDRESS(Prcsses!$B97,$X$2-1+$P$8))))</f>
        <v>0</v>
      </c>
      <c r="BL121" s="5">
        <f ca="1">IF(BL$4="",0,SUMPRODUCT(INDIRECT(ADDRESS($B35,$X$2)&amp;":"&amp;ADDRESS($B35,$X$2-1+BL$8)),INDIRECT(ADDRESS($B$11,$X$2)&amp;":"&amp;ADDRESS($B$11,$X$2-1+BL$8)),INDIRECT("rP!"&amp;ADDRESS(Prcsses!$B97,$X$2+$P$8-BL$8)&amp;":"&amp;ADDRESS(Prcsses!$B97,$X$2-1+$P$8))))</f>
        <v>0</v>
      </c>
      <c r="BM121" s="5">
        <f ca="1">IF(BM$4="",0,SUMPRODUCT(INDIRECT(ADDRESS($B35,$X$2)&amp;":"&amp;ADDRESS($B35,$X$2-1+BM$8)),INDIRECT(ADDRESS($B$11,$X$2)&amp;":"&amp;ADDRESS($B$11,$X$2-1+BM$8)),INDIRECT("rP!"&amp;ADDRESS(Prcsses!$B97,$X$2+$P$8-BM$8)&amp;":"&amp;ADDRESS(Prcsses!$B97,$X$2-1+$P$8))))</f>
        <v>0</v>
      </c>
      <c r="BN121" s="5">
        <f ca="1">IF(BN$4="",0,SUMPRODUCT(INDIRECT(ADDRESS($B35,$X$2)&amp;":"&amp;ADDRESS($B35,$X$2-1+BN$8)),INDIRECT(ADDRESS($B$11,$X$2)&amp;":"&amp;ADDRESS($B$11,$X$2-1+BN$8)),INDIRECT("rP!"&amp;ADDRESS(Prcsses!$B97,$X$2+$P$8-BN$8)&amp;":"&amp;ADDRESS(Prcsses!$B97,$X$2-1+$P$8))))</f>
        <v>0</v>
      </c>
      <c r="BO121" s="5">
        <f ca="1">IF(BO$4="",0,SUMPRODUCT(INDIRECT(ADDRESS($B35,$X$2)&amp;":"&amp;ADDRESS($B35,$X$2-1+BO$8)),INDIRECT(ADDRESS($B$11,$X$2)&amp;":"&amp;ADDRESS($B$11,$X$2-1+BO$8)),INDIRECT("rP!"&amp;ADDRESS(Prcsses!$B97,$X$2+$P$8-BO$8)&amp;":"&amp;ADDRESS(Prcsses!$B97,$X$2-1+$P$8))))</f>
        <v>0</v>
      </c>
      <c r="BP121" s="5">
        <f ca="1">IF(BP$4="",0,SUMPRODUCT(INDIRECT(ADDRESS($B35,$X$2)&amp;":"&amp;ADDRESS($B35,$X$2-1+BP$8)),INDIRECT(ADDRESS($B$11,$X$2)&amp;":"&amp;ADDRESS($B$11,$X$2-1+BP$8)),INDIRECT("rP!"&amp;ADDRESS(Prcsses!$B97,$X$2+$P$8-BP$8)&amp;":"&amp;ADDRESS(Prcsses!$B97,$X$2-1+$P$8))))</f>
        <v>0</v>
      </c>
      <c r="BQ121" s="5">
        <f ca="1">IF(BQ$4="",0,SUMPRODUCT(INDIRECT(ADDRESS($B35,$X$2)&amp;":"&amp;ADDRESS($B35,$X$2-1+BQ$8)),INDIRECT(ADDRESS($B$11,$X$2)&amp;":"&amp;ADDRESS($B$11,$X$2-1+BQ$8)),INDIRECT("rP!"&amp;ADDRESS(Prcsses!$B97,$X$2+$P$8-BQ$8)&amp;":"&amp;ADDRESS(Prcsses!$B97,$X$2-1+$P$8))))</f>
        <v>0</v>
      </c>
      <c r="BR121" s="5">
        <f ca="1">IF(BR$4="",0,SUMPRODUCT(INDIRECT(ADDRESS($B35,$X$2)&amp;":"&amp;ADDRESS($B35,$X$2-1+BR$8)),INDIRECT(ADDRESS($B$11,$X$2)&amp;":"&amp;ADDRESS($B$11,$X$2-1+BR$8)),INDIRECT("rP!"&amp;ADDRESS(Prcsses!$B97,$X$2+$P$8-BR$8)&amp;":"&amp;ADDRESS(Prcsses!$B97,$X$2-1+$P$8))))</f>
        <v>0</v>
      </c>
      <c r="BS121" s="5">
        <f ca="1">IF(BS$4="",0,SUMPRODUCT(INDIRECT(ADDRESS($B35,$X$2)&amp;":"&amp;ADDRESS($B35,$X$2-1+BS$8)),INDIRECT(ADDRESS($B$11,$X$2)&amp;":"&amp;ADDRESS($B$11,$X$2-1+BS$8)),INDIRECT("rP!"&amp;ADDRESS(Prcsses!$B97,$X$2+$P$8-BS$8)&amp;":"&amp;ADDRESS(Prcsses!$B97,$X$2-1+$P$8))))</f>
        <v>0</v>
      </c>
      <c r="BT121" s="5">
        <f ca="1">IF(BT$4="",0,SUMPRODUCT(INDIRECT(ADDRESS($B35,$X$2)&amp;":"&amp;ADDRESS($B35,$X$2-1+BT$8)),INDIRECT(ADDRESS($B$11,$X$2)&amp;":"&amp;ADDRESS($B$11,$X$2-1+BT$8)),INDIRECT("rP!"&amp;ADDRESS(Prcsses!$B97,$X$2+$P$8-BT$8)&amp;":"&amp;ADDRESS(Prcsses!$B97,$X$2-1+$P$8))))</f>
        <v>0</v>
      </c>
      <c r="BU121" s="5">
        <f ca="1">IF(BU$4="",0,SUMPRODUCT(INDIRECT(ADDRESS($B35,$X$2)&amp;":"&amp;ADDRESS($B35,$X$2-1+BU$8)),INDIRECT(ADDRESS($B$11,$X$2)&amp;":"&amp;ADDRESS($B$11,$X$2-1+BU$8)),INDIRECT("rP!"&amp;ADDRESS(Prcsses!$B97,$X$2+$P$8-BU$8)&amp;":"&amp;ADDRESS(Prcsses!$B97,$X$2-1+$P$8))))</f>
        <v>0</v>
      </c>
      <c r="BV121" s="5">
        <f ca="1">IF(BV$4="",0,SUMPRODUCT(INDIRECT(ADDRESS($B35,$X$2)&amp;":"&amp;ADDRESS($B35,$X$2-1+BV$8)),INDIRECT(ADDRESS($B$11,$X$2)&amp;":"&amp;ADDRESS($B$11,$X$2-1+BV$8)),INDIRECT("rP!"&amp;ADDRESS(Prcsses!$B97,$X$2+$P$8-BV$8)&amp;":"&amp;ADDRESS(Prcsses!$B97,$X$2-1+$P$8))))</f>
        <v>0</v>
      </c>
      <c r="BW121" s="5">
        <f ca="1">IF(BW$4="",0,SUMPRODUCT(INDIRECT(ADDRESS($B35,$X$2)&amp;":"&amp;ADDRESS($B35,$X$2-1+BW$8)),INDIRECT(ADDRESS($B$11,$X$2)&amp;":"&amp;ADDRESS($B$11,$X$2-1+BW$8)),INDIRECT("rP!"&amp;ADDRESS(Prcsses!$B97,$X$2+$P$8-BW$8)&amp;":"&amp;ADDRESS(Prcsses!$B97,$X$2-1+$P$8))))</f>
        <v>0</v>
      </c>
      <c r="BX121" s="5">
        <f ca="1">IF(BX$4="",0,SUMPRODUCT(INDIRECT(ADDRESS($B35,$X$2)&amp;":"&amp;ADDRESS($B35,$X$2-1+BX$8)),INDIRECT(ADDRESS($B$11,$X$2)&amp;":"&amp;ADDRESS($B$11,$X$2-1+BX$8)),INDIRECT("rP!"&amp;ADDRESS(Prcsses!$B97,$X$2+$P$8-BX$8)&amp;":"&amp;ADDRESS(Prcsses!$B97,$X$2-1+$P$8))))</f>
        <v>0</v>
      </c>
      <c r="BY121" s="5">
        <f ca="1">IF(BY$4="",0,SUMPRODUCT(INDIRECT(ADDRESS($B35,$X$2)&amp;":"&amp;ADDRESS($B35,$X$2-1+BY$8)),INDIRECT(ADDRESS($B$11,$X$2)&amp;":"&amp;ADDRESS($B$11,$X$2-1+BY$8)),INDIRECT("rP!"&amp;ADDRESS(Prcsses!$B97,$X$2+$P$8-BY$8)&amp;":"&amp;ADDRESS(Prcsses!$B97,$X$2-1+$P$8))))</f>
        <v>0</v>
      </c>
      <c r="BZ121" s="5">
        <f ca="1">IF(BZ$4="",0,SUMPRODUCT(INDIRECT(ADDRESS($B35,$X$2)&amp;":"&amp;ADDRESS($B35,$X$2-1+BZ$8)),INDIRECT(ADDRESS($B$11,$X$2)&amp;":"&amp;ADDRESS($B$11,$X$2-1+BZ$8)),INDIRECT("rP!"&amp;ADDRESS(Prcsses!$B97,$X$2+$P$8-BZ$8)&amp;":"&amp;ADDRESS(Prcsses!$B97,$X$2-1+$P$8))))</f>
        <v>0</v>
      </c>
      <c r="CA121" s="5">
        <f ca="1">IF(CA$4="",0,SUMPRODUCT(INDIRECT(ADDRESS($B35,$X$2)&amp;":"&amp;ADDRESS($B35,$X$2-1+CA$8)),INDIRECT(ADDRESS($B$11,$X$2)&amp;":"&amp;ADDRESS($B$11,$X$2-1+CA$8)),INDIRECT("rP!"&amp;ADDRESS(Prcsses!$B97,$X$2+$P$8-CA$8)&amp;":"&amp;ADDRESS(Prcsses!$B97,$X$2-1+$P$8))))</f>
        <v>0</v>
      </c>
      <c r="CB121" s="5">
        <f ca="1">IF(CB$4="",0,SUMPRODUCT(INDIRECT(ADDRESS($B35,$X$2)&amp;":"&amp;ADDRESS($B35,$X$2-1+CB$8)),INDIRECT(ADDRESS($B$11,$X$2)&amp;":"&amp;ADDRESS($B$11,$X$2-1+CB$8)),INDIRECT("rP!"&amp;ADDRESS(Prcsses!$B97,$X$2+$P$8-CB$8)&amp;":"&amp;ADDRESS(Prcsses!$B97,$X$2-1+$P$8))))</f>
        <v>0</v>
      </c>
      <c r="CC121" s="5">
        <f ca="1">IF(CC$4="",0,SUMPRODUCT(INDIRECT(ADDRESS($B35,$X$2)&amp;":"&amp;ADDRESS($B35,$X$2-1+CC$8)),INDIRECT(ADDRESS($B$11,$X$2)&amp;":"&amp;ADDRESS($B$11,$X$2-1+CC$8)),INDIRECT("rP!"&amp;ADDRESS(Prcsses!$B97,$X$2+$P$8-CC$8)&amp;":"&amp;ADDRESS(Prcsses!$B97,$X$2-1+$P$8))))</f>
        <v>0</v>
      </c>
      <c r="CD121" s="5">
        <f ca="1">IF(CD$4="",0,SUMPRODUCT(INDIRECT(ADDRESS($B35,$X$2)&amp;":"&amp;ADDRESS($B35,$X$2-1+CD$8)),INDIRECT(ADDRESS($B$11,$X$2)&amp;":"&amp;ADDRESS($B$11,$X$2-1+CD$8)),INDIRECT("rP!"&amp;ADDRESS(Prcsses!$B97,$X$2+$P$8-CD$8)&amp;":"&amp;ADDRESS(Prcsses!$B97,$X$2-1+$P$8))))</f>
        <v>0</v>
      </c>
      <c r="CE121" s="5">
        <f ca="1">IF(CE$4="",0,SUMPRODUCT(INDIRECT(ADDRESS($B35,$X$2)&amp;":"&amp;ADDRESS($B35,$X$2-1+CE$8)),INDIRECT(ADDRESS($B$11,$X$2)&amp;":"&amp;ADDRESS($B$11,$X$2-1+CE$8)),INDIRECT("rP!"&amp;ADDRESS(Prcsses!$B97,$X$2+$P$8-CE$8)&amp;":"&amp;ADDRESS(Prcsses!$B97,$X$2-1+$P$8))))</f>
        <v>0</v>
      </c>
      <c r="CF121" s="5">
        <f ca="1">IF(CF$4="",0,SUMPRODUCT(INDIRECT(ADDRESS($B35,$X$2)&amp;":"&amp;ADDRESS($B35,$X$2-1+CF$8)),INDIRECT(ADDRESS($B$11,$X$2)&amp;":"&amp;ADDRESS($B$11,$X$2-1+CF$8)),INDIRECT("rP!"&amp;ADDRESS(Prcsses!$B97,$X$2+$P$8-CF$8)&amp;":"&amp;ADDRESS(Prcsses!$B97,$X$2-1+$P$8))))</f>
        <v>0</v>
      </c>
    </row>
    <row r="122" spans="2:84" x14ac:dyDescent="0.3">
      <c r="B122" s="13">
        <f>ROW()</f>
        <v>122</v>
      </c>
      <c r="H122" s="1" t="str">
        <f t="shared" si="191"/>
        <v>Ввод в эксплуатацию капзатрат</v>
      </c>
      <c r="I122" s="1" t="str">
        <f>$I$118</f>
        <v>Стартовые капитальные затраты</v>
      </c>
      <c r="J122" s="1" t="str">
        <f>Prcsses!I82</f>
        <v>Транспортные средства</v>
      </c>
      <c r="M122" s="53" t="s">
        <v>18</v>
      </c>
      <c r="U122" s="5">
        <f t="shared" ca="1" si="192"/>
        <v>5000000</v>
      </c>
      <c r="X122" s="5">
        <f ca="1">IF(X$4="",0,SUMPRODUCT(INDIRECT(ADDRESS($B36,$X$2)&amp;":"&amp;ADDRESS($B36,$X$2-1+X$8)),INDIRECT(ADDRESS($B$11,$X$2)&amp;":"&amp;ADDRESS($B$11,$X$2-1+X$8)),INDIRECT("rP!"&amp;ADDRESS(Prcsses!$B98,$X$2+$P$8-X$8)&amp;":"&amp;ADDRESS(Prcsses!$B98,$X$2-1+$P$8))))</f>
        <v>0</v>
      </c>
      <c r="Y122" s="5">
        <f ca="1">IF(Y$4="",0,SUMPRODUCT(INDIRECT(ADDRESS($B36,$X$2)&amp;":"&amp;ADDRESS($B36,$X$2-1+Y$8)),INDIRECT(ADDRESS($B$11,$X$2)&amp;":"&amp;ADDRESS($B$11,$X$2-1+Y$8)),INDIRECT("rP!"&amp;ADDRESS(Prcsses!$B98,$X$2+$P$8-Y$8)&amp;":"&amp;ADDRESS(Prcsses!$B98,$X$2-1+$P$8))))</f>
        <v>5000000</v>
      </c>
      <c r="Z122" s="5">
        <f ca="1">IF(Z$4="",0,SUMPRODUCT(INDIRECT(ADDRESS($B36,$X$2)&amp;":"&amp;ADDRESS($B36,$X$2-1+Z$8)),INDIRECT(ADDRESS($B$11,$X$2)&amp;":"&amp;ADDRESS($B$11,$X$2-1+Z$8)),INDIRECT("rP!"&amp;ADDRESS(Prcsses!$B98,$X$2+$P$8-Z$8)&amp;":"&amp;ADDRESS(Prcsses!$B98,$X$2-1+$P$8))))</f>
        <v>0</v>
      </c>
      <c r="AA122" s="5">
        <f ca="1">IF(AA$4="",0,SUMPRODUCT(INDIRECT(ADDRESS($B36,$X$2)&amp;":"&amp;ADDRESS($B36,$X$2-1+AA$8)),INDIRECT(ADDRESS($B$11,$X$2)&amp;":"&amp;ADDRESS($B$11,$X$2-1+AA$8)),INDIRECT("rP!"&amp;ADDRESS(Prcsses!$B98,$X$2+$P$8-AA$8)&amp;":"&amp;ADDRESS(Prcsses!$B98,$X$2-1+$P$8))))</f>
        <v>0</v>
      </c>
      <c r="AB122" s="5">
        <f ca="1">IF(AB$4="",0,SUMPRODUCT(INDIRECT(ADDRESS($B36,$X$2)&amp;":"&amp;ADDRESS($B36,$X$2-1+AB$8)),INDIRECT(ADDRESS($B$11,$X$2)&amp;":"&amp;ADDRESS($B$11,$X$2-1+AB$8)),INDIRECT("rP!"&amp;ADDRESS(Prcsses!$B98,$X$2+$P$8-AB$8)&amp;":"&amp;ADDRESS(Prcsses!$B98,$X$2-1+$P$8))))</f>
        <v>0</v>
      </c>
      <c r="AC122" s="5">
        <f ca="1">IF(AC$4="",0,SUMPRODUCT(INDIRECT(ADDRESS($B36,$X$2)&amp;":"&amp;ADDRESS($B36,$X$2-1+AC$8)),INDIRECT(ADDRESS($B$11,$X$2)&amp;":"&amp;ADDRESS($B$11,$X$2-1+AC$8)),INDIRECT("rP!"&amp;ADDRESS(Prcsses!$B98,$X$2+$P$8-AC$8)&amp;":"&amp;ADDRESS(Prcsses!$B98,$X$2-1+$P$8))))</f>
        <v>0</v>
      </c>
      <c r="AD122" s="5">
        <f ca="1">IF(AD$4="",0,SUMPRODUCT(INDIRECT(ADDRESS($B36,$X$2)&amp;":"&amp;ADDRESS($B36,$X$2-1+AD$8)),INDIRECT(ADDRESS($B$11,$X$2)&amp;":"&amp;ADDRESS($B$11,$X$2-1+AD$8)),INDIRECT("rP!"&amp;ADDRESS(Prcsses!$B98,$X$2+$P$8-AD$8)&amp;":"&amp;ADDRESS(Prcsses!$B98,$X$2-1+$P$8))))</f>
        <v>0</v>
      </c>
      <c r="AE122" s="5">
        <f ca="1">IF(AE$4="",0,SUMPRODUCT(INDIRECT(ADDRESS($B36,$X$2)&amp;":"&amp;ADDRESS($B36,$X$2-1+AE$8)),INDIRECT(ADDRESS($B$11,$X$2)&amp;":"&amp;ADDRESS($B$11,$X$2-1+AE$8)),INDIRECT("rP!"&amp;ADDRESS(Prcsses!$B98,$X$2+$P$8-AE$8)&amp;":"&amp;ADDRESS(Prcsses!$B98,$X$2-1+$P$8))))</f>
        <v>0</v>
      </c>
      <c r="AF122" s="5">
        <f ca="1">IF(AF$4="",0,SUMPRODUCT(INDIRECT(ADDRESS($B36,$X$2)&amp;":"&amp;ADDRESS($B36,$X$2-1+AF$8)),INDIRECT(ADDRESS($B$11,$X$2)&amp;":"&amp;ADDRESS($B$11,$X$2-1+AF$8)),INDIRECT("rP!"&amp;ADDRESS(Prcsses!$B98,$X$2+$P$8-AF$8)&amp;":"&amp;ADDRESS(Prcsses!$B98,$X$2-1+$P$8))))</f>
        <v>0</v>
      </c>
      <c r="AG122" s="5">
        <f ca="1">IF(AG$4="",0,SUMPRODUCT(INDIRECT(ADDRESS($B36,$X$2)&amp;":"&amp;ADDRESS($B36,$X$2-1+AG$8)),INDIRECT(ADDRESS($B$11,$X$2)&amp;":"&amp;ADDRESS($B$11,$X$2-1+AG$8)),INDIRECT("rP!"&amp;ADDRESS(Prcsses!$B98,$X$2+$P$8-AG$8)&amp;":"&amp;ADDRESS(Prcsses!$B98,$X$2-1+$P$8))))</f>
        <v>0</v>
      </c>
      <c r="AH122" s="5">
        <f ca="1">IF(AH$4="",0,SUMPRODUCT(INDIRECT(ADDRESS($B36,$X$2)&amp;":"&amp;ADDRESS($B36,$X$2-1+AH$8)),INDIRECT(ADDRESS($B$11,$X$2)&amp;":"&amp;ADDRESS($B$11,$X$2-1+AH$8)),INDIRECT("rP!"&amp;ADDRESS(Prcsses!$B98,$X$2+$P$8-AH$8)&amp;":"&amp;ADDRESS(Prcsses!$B98,$X$2-1+$P$8))))</f>
        <v>0</v>
      </c>
      <c r="AI122" s="5">
        <f ca="1">IF(AI$4="",0,SUMPRODUCT(INDIRECT(ADDRESS($B36,$X$2)&amp;":"&amp;ADDRESS($B36,$X$2-1+AI$8)),INDIRECT(ADDRESS($B$11,$X$2)&amp;":"&amp;ADDRESS($B$11,$X$2-1+AI$8)),INDIRECT("rP!"&amp;ADDRESS(Prcsses!$B98,$X$2+$P$8-AI$8)&amp;":"&amp;ADDRESS(Prcsses!$B98,$X$2-1+$P$8))))</f>
        <v>0</v>
      </c>
      <c r="AJ122" s="5">
        <f ca="1">IF(AJ$4="",0,SUMPRODUCT(INDIRECT(ADDRESS($B36,$X$2)&amp;":"&amp;ADDRESS($B36,$X$2-1+AJ$8)),INDIRECT(ADDRESS($B$11,$X$2)&amp;":"&amp;ADDRESS($B$11,$X$2-1+AJ$8)),INDIRECT("rP!"&amp;ADDRESS(Prcsses!$B98,$X$2+$P$8-AJ$8)&amp;":"&amp;ADDRESS(Prcsses!$B98,$X$2-1+$P$8))))</f>
        <v>0</v>
      </c>
      <c r="AK122" s="5">
        <f ca="1">IF(AK$4="",0,SUMPRODUCT(INDIRECT(ADDRESS($B36,$X$2)&amp;":"&amp;ADDRESS($B36,$X$2-1+AK$8)),INDIRECT(ADDRESS($B$11,$X$2)&amp;":"&amp;ADDRESS($B$11,$X$2-1+AK$8)),INDIRECT("rP!"&amp;ADDRESS(Prcsses!$B98,$X$2+$P$8-AK$8)&amp;":"&amp;ADDRESS(Prcsses!$B98,$X$2-1+$P$8))))</f>
        <v>0</v>
      </c>
      <c r="AL122" s="5">
        <f ca="1">IF(AL$4="",0,SUMPRODUCT(INDIRECT(ADDRESS($B36,$X$2)&amp;":"&amp;ADDRESS($B36,$X$2-1+AL$8)),INDIRECT(ADDRESS($B$11,$X$2)&amp;":"&amp;ADDRESS($B$11,$X$2-1+AL$8)),INDIRECT("rP!"&amp;ADDRESS(Prcsses!$B98,$X$2+$P$8-AL$8)&amp;":"&amp;ADDRESS(Prcsses!$B98,$X$2-1+$P$8))))</f>
        <v>0</v>
      </c>
      <c r="AM122" s="5">
        <f ca="1">IF(AM$4="",0,SUMPRODUCT(INDIRECT(ADDRESS($B36,$X$2)&amp;":"&amp;ADDRESS($B36,$X$2-1+AM$8)),INDIRECT(ADDRESS($B$11,$X$2)&amp;":"&amp;ADDRESS($B$11,$X$2-1+AM$8)),INDIRECT("rP!"&amp;ADDRESS(Prcsses!$B98,$X$2+$P$8-AM$8)&amp;":"&amp;ADDRESS(Prcsses!$B98,$X$2-1+$P$8))))</f>
        <v>0</v>
      </c>
      <c r="AN122" s="5">
        <f ca="1">IF(AN$4="",0,SUMPRODUCT(INDIRECT(ADDRESS($B36,$X$2)&amp;":"&amp;ADDRESS($B36,$X$2-1+AN$8)),INDIRECT(ADDRESS($B$11,$X$2)&amp;":"&amp;ADDRESS($B$11,$X$2-1+AN$8)),INDIRECT("rP!"&amp;ADDRESS(Prcsses!$B98,$X$2+$P$8-AN$8)&amp;":"&amp;ADDRESS(Prcsses!$B98,$X$2-1+$P$8))))</f>
        <v>0</v>
      </c>
      <c r="AO122" s="5">
        <f ca="1">IF(AO$4="",0,SUMPRODUCT(INDIRECT(ADDRESS($B36,$X$2)&amp;":"&amp;ADDRESS($B36,$X$2-1+AO$8)),INDIRECT(ADDRESS($B$11,$X$2)&amp;":"&amp;ADDRESS($B$11,$X$2-1+AO$8)),INDIRECT("rP!"&amp;ADDRESS(Prcsses!$B98,$X$2+$P$8-AO$8)&amp;":"&amp;ADDRESS(Prcsses!$B98,$X$2-1+$P$8))))</f>
        <v>0</v>
      </c>
      <c r="AP122" s="5">
        <f ca="1">IF(AP$4="",0,SUMPRODUCT(INDIRECT(ADDRESS($B36,$X$2)&amp;":"&amp;ADDRESS($B36,$X$2-1+AP$8)),INDIRECT(ADDRESS($B$11,$X$2)&amp;":"&amp;ADDRESS($B$11,$X$2-1+AP$8)),INDIRECT("rP!"&amp;ADDRESS(Prcsses!$B98,$X$2+$P$8-AP$8)&amp;":"&amp;ADDRESS(Prcsses!$B98,$X$2-1+$P$8))))</f>
        <v>0</v>
      </c>
      <c r="AQ122" s="5">
        <f ca="1">IF(AQ$4="",0,SUMPRODUCT(INDIRECT(ADDRESS($B36,$X$2)&amp;":"&amp;ADDRESS($B36,$X$2-1+AQ$8)),INDIRECT(ADDRESS($B$11,$X$2)&amp;":"&amp;ADDRESS($B$11,$X$2-1+AQ$8)),INDIRECT("rP!"&amp;ADDRESS(Prcsses!$B98,$X$2+$P$8-AQ$8)&amp;":"&amp;ADDRESS(Prcsses!$B98,$X$2-1+$P$8))))</f>
        <v>0</v>
      </c>
      <c r="AR122" s="5">
        <f ca="1">IF(AR$4="",0,SUMPRODUCT(INDIRECT(ADDRESS($B36,$X$2)&amp;":"&amp;ADDRESS($B36,$X$2-1+AR$8)),INDIRECT(ADDRESS($B$11,$X$2)&amp;":"&amp;ADDRESS($B$11,$X$2-1+AR$8)),INDIRECT("rP!"&amp;ADDRESS(Prcsses!$B98,$X$2+$P$8-AR$8)&amp;":"&amp;ADDRESS(Prcsses!$B98,$X$2-1+$P$8))))</f>
        <v>0</v>
      </c>
      <c r="AS122" s="5">
        <f ca="1">IF(AS$4="",0,SUMPRODUCT(INDIRECT(ADDRESS($B36,$X$2)&amp;":"&amp;ADDRESS($B36,$X$2-1+AS$8)),INDIRECT(ADDRESS($B$11,$X$2)&amp;":"&amp;ADDRESS($B$11,$X$2-1+AS$8)),INDIRECT("rP!"&amp;ADDRESS(Prcsses!$B98,$X$2+$P$8-AS$8)&amp;":"&amp;ADDRESS(Prcsses!$B98,$X$2-1+$P$8))))</f>
        <v>0</v>
      </c>
      <c r="AT122" s="5">
        <f ca="1">IF(AT$4="",0,SUMPRODUCT(INDIRECT(ADDRESS($B36,$X$2)&amp;":"&amp;ADDRESS($B36,$X$2-1+AT$8)),INDIRECT(ADDRESS($B$11,$X$2)&amp;":"&amp;ADDRESS($B$11,$X$2-1+AT$8)),INDIRECT("rP!"&amp;ADDRESS(Prcsses!$B98,$X$2+$P$8-AT$8)&amp;":"&amp;ADDRESS(Prcsses!$B98,$X$2-1+$P$8))))</f>
        <v>0</v>
      </c>
      <c r="AU122" s="5">
        <f ca="1">IF(AU$4="",0,SUMPRODUCT(INDIRECT(ADDRESS($B36,$X$2)&amp;":"&amp;ADDRESS($B36,$X$2-1+AU$8)),INDIRECT(ADDRESS($B$11,$X$2)&amp;":"&amp;ADDRESS($B$11,$X$2-1+AU$8)),INDIRECT("rP!"&amp;ADDRESS(Prcsses!$B98,$X$2+$P$8-AU$8)&amp;":"&amp;ADDRESS(Prcsses!$B98,$X$2-1+$P$8))))</f>
        <v>0</v>
      </c>
      <c r="AV122" s="5">
        <f ca="1">IF(AV$4="",0,SUMPRODUCT(INDIRECT(ADDRESS($B36,$X$2)&amp;":"&amp;ADDRESS($B36,$X$2-1+AV$8)),INDIRECT(ADDRESS($B$11,$X$2)&amp;":"&amp;ADDRESS($B$11,$X$2-1+AV$8)),INDIRECT("rP!"&amp;ADDRESS(Prcsses!$B98,$X$2+$P$8-AV$8)&amp;":"&amp;ADDRESS(Prcsses!$B98,$X$2-1+$P$8))))</f>
        <v>0</v>
      </c>
      <c r="AW122" s="5">
        <f ca="1">IF(AW$4="",0,SUMPRODUCT(INDIRECT(ADDRESS($B36,$X$2)&amp;":"&amp;ADDRESS($B36,$X$2-1+AW$8)),INDIRECT(ADDRESS($B$11,$X$2)&amp;":"&amp;ADDRESS($B$11,$X$2-1+AW$8)),INDIRECT("rP!"&amp;ADDRESS(Prcsses!$B98,$X$2+$P$8-AW$8)&amp;":"&amp;ADDRESS(Prcsses!$B98,$X$2-1+$P$8))))</f>
        <v>0</v>
      </c>
      <c r="AX122" s="5">
        <f ca="1">IF(AX$4="",0,SUMPRODUCT(INDIRECT(ADDRESS($B36,$X$2)&amp;":"&amp;ADDRESS($B36,$X$2-1+AX$8)),INDIRECT(ADDRESS($B$11,$X$2)&amp;":"&amp;ADDRESS($B$11,$X$2-1+AX$8)),INDIRECT("rP!"&amp;ADDRESS(Prcsses!$B98,$X$2+$P$8-AX$8)&amp;":"&amp;ADDRESS(Prcsses!$B98,$X$2-1+$P$8))))</f>
        <v>0</v>
      </c>
      <c r="AY122" s="5">
        <f ca="1">IF(AY$4="",0,SUMPRODUCT(INDIRECT(ADDRESS($B36,$X$2)&amp;":"&amp;ADDRESS($B36,$X$2-1+AY$8)),INDIRECT(ADDRESS($B$11,$X$2)&amp;":"&amp;ADDRESS($B$11,$X$2-1+AY$8)),INDIRECT("rP!"&amp;ADDRESS(Prcsses!$B98,$X$2+$P$8-AY$8)&amp;":"&amp;ADDRESS(Prcsses!$B98,$X$2-1+$P$8))))</f>
        <v>0</v>
      </c>
      <c r="AZ122" s="5">
        <f ca="1">IF(AZ$4="",0,SUMPRODUCT(INDIRECT(ADDRESS($B36,$X$2)&amp;":"&amp;ADDRESS($B36,$X$2-1+AZ$8)),INDIRECT(ADDRESS($B$11,$X$2)&amp;":"&amp;ADDRESS($B$11,$X$2-1+AZ$8)),INDIRECT("rP!"&amp;ADDRESS(Prcsses!$B98,$X$2+$P$8-AZ$8)&amp;":"&amp;ADDRESS(Prcsses!$B98,$X$2-1+$P$8))))</f>
        <v>0</v>
      </c>
      <c r="BA122" s="5">
        <f ca="1">IF(BA$4="",0,SUMPRODUCT(INDIRECT(ADDRESS($B36,$X$2)&amp;":"&amp;ADDRESS($B36,$X$2-1+BA$8)),INDIRECT(ADDRESS($B$11,$X$2)&amp;":"&amp;ADDRESS($B$11,$X$2-1+BA$8)),INDIRECT("rP!"&amp;ADDRESS(Prcsses!$B98,$X$2+$P$8-BA$8)&amp;":"&amp;ADDRESS(Prcsses!$B98,$X$2-1+$P$8))))</f>
        <v>0</v>
      </c>
      <c r="BB122" s="5">
        <f ca="1">IF(BB$4="",0,SUMPRODUCT(INDIRECT(ADDRESS($B36,$X$2)&amp;":"&amp;ADDRESS($B36,$X$2-1+BB$8)),INDIRECT(ADDRESS($B$11,$X$2)&amp;":"&amp;ADDRESS($B$11,$X$2-1+BB$8)),INDIRECT("rP!"&amp;ADDRESS(Prcsses!$B98,$X$2+$P$8-BB$8)&amp;":"&amp;ADDRESS(Prcsses!$B98,$X$2-1+$P$8))))</f>
        <v>0</v>
      </c>
      <c r="BC122" s="5">
        <f ca="1">IF(BC$4="",0,SUMPRODUCT(INDIRECT(ADDRESS($B36,$X$2)&amp;":"&amp;ADDRESS($B36,$X$2-1+BC$8)),INDIRECT(ADDRESS($B$11,$X$2)&amp;":"&amp;ADDRESS($B$11,$X$2-1+BC$8)),INDIRECT("rP!"&amp;ADDRESS(Prcsses!$B98,$X$2+$P$8-BC$8)&amp;":"&amp;ADDRESS(Prcsses!$B98,$X$2-1+$P$8))))</f>
        <v>0</v>
      </c>
      <c r="BD122" s="5">
        <f ca="1">IF(BD$4="",0,SUMPRODUCT(INDIRECT(ADDRESS($B36,$X$2)&amp;":"&amp;ADDRESS($B36,$X$2-1+BD$8)),INDIRECT(ADDRESS($B$11,$X$2)&amp;":"&amp;ADDRESS($B$11,$X$2-1+BD$8)),INDIRECT("rP!"&amp;ADDRESS(Prcsses!$B98,$X$2+$P$8-BD$8)&amp;":"&amp;ADDRESS(Prcsses!$B98,$X$2-1+$P$8))))</f>
        <v>0</v>
      </c>
      <c r="BE122" s="5">
        <f ca="1">IF(BE$4="",0,SUMPRODUCT(INDIRECT(ADDRESS($B36,$X$2)&amp;":"&amp;ADDRESS($B36,$X$2-1+BE$8)),INDIRECT(ADDRESS($B$11,$X$2)&amp;":"&amp;ADDRESS($B$11,$X$2-1+BE$8)),INDIRECT("rP!"&amp;ADDRESS(Prcsses!$B98,$X$2+$P$8-BE$8)&amp;":"&amp;ADDRESS(Prcsses!$B98,$X$2-1+$P$8))))</f>
        <v>0</v>
      </c>
      <c r="BF122" s="5">
        <f ca="1">IF(BF$4="",0,SUMPRODUCT(INDIRECT(ADDRESS($B36,$X$2)&amp;":"&amp;ADDRESS($B36,$X$2-1+BF$8)),INDIRECT(ADDRESS($B$11,$X$2)&amp;":"&amp;ADDRESS($B$11,$X$2-1+BF$8)),INDIRECT("rP!"&amp;ADDRESS(Prcsses!$B98,$X$2+$P$8-BF$8)&amp;":"&amp;ADDRESS(Prcsses!$B98,$X$2-1+$P$8))))</f>
        <v>0</v>
      </c>
      <c r="BG122" s="5">
        <f ca="1">IF(BG$4="",0,SUMPRODUCT(INDIRECT(ADDRESS($B36,$X$2)&amp;":"&amp;ADDRESS($B36,$X$2-1+BG$8)),INDIRECT(ADDRESS($B$11,$X$2)&amp;":"&amp;ADDRESS($B$11,$X$2-1+BG$8)),INDIRECT("rP!"&amp;ADDRESS(Prcsses!$B98,$X$2+$P$8-BG$8)&amp;":"&amp;ADDRESS(Prcsses!$B98,$X$2-1+$P$8))))</f>
        <v>0</v>
      </c>
      <c r="BH122" s="5">
        <f ca="1">IF(BH$4="",0,SUMPRODUCT(INDIRECT(ADDRESS($B36,$X$2)&amp;":"&amp;ADDRESS($B36,$X$2-1+BH$8)),INDIRECT(ADDRESS($B$11,$X$2)&amp;":"&amp;ADDRESS($B$11,$X$2-1+BH$8)),INDIRECT("rP!"&amp;ADDRESS(Prcsses!$B98,$X$2+$P$8-BH$8)&amp;":"&amp;ADDRESS(Prcsses!$B98,$X$2-1+$P$8))))</f>
        <v>0</v>
      </c>
      <c r="BI122" s="5">
        <f ca="1">IF(BI$4="",0,SUMPRODUCT(INDIRECT(ADDRESS($B36,$X$2)&amp;":"&amp;ADDRESS($B36,$X$2-1+BI$8)),INDIRECT(ADDRESS($B$11,$X$2)&amp;":"&amp;ADDRESS($B$11,$X$2-1+BI$8)),INDIRECT("rP!"&amp;ADDRESS(Prcsses!$B98,$X$2+$P$8-BI$8)&amp;":"&amp;ADDRESS(Prcsses!$B98,$X$2-1+$P$8))))</f>
        <v>0</v>
      </c>
      <c r="BJ122" s="5">
        <f ca="1">IF(BJ$4="",0,SUMPRODUCT(INDIRECT(ADDRESS($B36,$X$2)&amp;":"&amp;ADDRESS($B36,$X$2-1+BJ$8)),INDIRECT(ADDRESS($B$11,$X$2)&amp;":"&amp;ADDRESS($B$11,$X$2-1+BJ$8)),INDIRECT("rP!"&amp;ADDRESS(Prcsses!$B98,$X$2+$P$8-BJ$8)&amp;":"&amp;ADDRESS(Prcsses!$B98,$X$2-1+$P$8))))</f>
        <v>0</v>
      </c>
      <c r="BK122" s="5">
        <f ca="1">IF(BK$4="",0,SUMPRODUCT(INDIRECT(ADDRESS($B36,$X$2)&amp;":"&amp;ADDRESS($B36,$X$2-1+BK$8)),INDIRECT(ADDRESS($B$11,$X$2)&amp;":"&amp;ADDRESS($B$11,$X$2-1+BK$8)),INDIRECT("rP!"&amp;ADDRESS(Prcsses!$B98,$X$2+$P$8-BK$8)&amp;":"&amp;ADDRESS(Prcsses!$B98,$X$2-1+$P$8))))</f>
        <v>0</v>
      </c>
      <c r="BL122" s="5">
        <f ca="1">IF(BL$4="",0,SUMPRODUCT(INDIRECT(ADDRESS($B36,$X$2)&amp;":"&amp;ADDRESS($B36,$X$2-1+BL$8)),INDIRECT(ADDRESS($B$11,$X$2)&amp;":"&amp;ADDRESS($B$11,$X$2-1+BL$8)),INDIRECT("rP!"&amp;ADDRESS(Prcsses!$B98,$X$2+$P$8-BL$8)&amp;":"&amp;ADDRESS(Prcsses!$B98,$X$2-1+$P$8))))</f>
        <v>0</v>
      </c>
      <c r="BM122" s="5">
        <f ca="1">IF(BM$4="",0,SUMPRODUCT(INDIRECT(ADDRESS($B36,$X$2)&amp;":"&amp;ADDRESS($B36,$X$2-1+BM$8)),INDIRECT(ADDRESS($B$11,$X$2)&amp;":"&amp;ADDRESS($B$11,$X$2-1+BM$8)),INDIRECT("rP!"&amp;ADDRESS(Prcsses!$B98,$X$2+$P$8-BM$8)&amp;":"&amp;ADDRESS(Prcsses!$B98,$X$2-1+$P$8))))</f>
        <v>0</v>
      </c>
      <c r="BN122" s="5">
        <f ca="1">IF(BN$4="",0,SUMPRODUCT(INDIRECT(ADDRESS($B36,$X$2)&amp;":"&amp;ADDRESS($B36,$X$2-1+BN$8)),INDIRECT(ADDRESS($B$11,$X$2)&amp;":"&amp;ADDRESS($B$11,$X$2-1+BN$8)),INDIRECT("rP!"&amp;ADDRESS(Prcsses!$B98,$X$2+$P$8-BN$8)&amp;":"&amp;ADDRESS(Prcsses!$B98,$X$2-1+$P$8))))</f>
        <v>0</v>
      </c>
      <c r="BO122" s="5">
        <f ca="1">IF(BO$4="",0,SUMPRODUCT(INDIRECT(ADDRESS($B36,$X$2)&amp;":"&amp;ADDRESS($B36,$X$2-1+BO$8)),INDIRECT(ADDRESS($B$11,$X$2)&amp;":"&amp;ADDRESS($B$11,$X$2-1+BO$8)),INDIRECT("rP!"&amp;ADDRESS(Prcsses!$B98,$X$2+$P$8-BO$8)&amp;":"&amp;ADDRESS(Prcsses!$B98,$X$2-1+$P$8))))</f>
        <v>0</v>
      </c>
      <c r="BP122" s="5">
        <f ca="1">IF(BP$4="",0,SUMPRODUCT(INDIRECT(ADDRESS($B36,$X$2)&amp;":"&amp;ADDRESS($B36,$X$2-1+BP$8)),INDIRECT(ADDRESS($B$11,$X$2)&amp;":"&amp;ADDRESS($B$11,$X$2-1+BP$8)),INDIRECT("rP!"&amp;ADDRESS(Prcsses!$B98,$X$2+$P$8-BP$8)&amp;":"&amp;ADDRESS(Prcsses!$B98,$X$2-1+$P$8))))</f>
        <v>0</v>
      </c>
      <c r="BQ122" s="5">
        <f ca="1">IF(BQ$4="",0,SUMPRODUCT(INDIRECT(ADDRESS($B36,$X$2)&amp;":"&amp;ADDRESS($B36,$X$2-1+BQ$8)),INDIRECT(ADDRESS($B$11,$X$2)&amp;":"&amp;ADDRESS($B$11,$X$2-1+BQ$8)),INDIRECT("rP!"&amp;ADDRESS(Prcsses!$B98,$X$2+$P$8-BQ$8)&amp;":"&amp;ADDRESS(Prcsses!$B98,$X$2-1+$P$8))))</f>
        <v>0</v>
      </c>
      <c r="BR122" s="5">
        <f ca="1">IF(BR$4="",0,SUMPRODUCT(INDIRECT(ADDRESS($B36,$X$2)&amp;":"&amp;ADDRESS($B36,$X$2-1+BR$8)),INDIRECT(ADDRESS($B$11,$X$2)&amp;":"&amp;ADDRESS($B$11,$X$2-1+BR$8)),INDIRECT("rP!"&amp;ADDRESS(Prcsses!$B98,$X$2+$P$8-BR$8)&amp;":"&amp;ADDRESS(Prcsses!$B98,$X$2-1+$P$8))))</f>
        <v>0</v>
      </c>
      <c r="BS122" s="5">
        <f ca="1">IF(BS$4="",0,SUMPRODUCT(INDIRECT(ADDRESS($B36,$X$2)&amp;":"&amp;ADDRESS($B36,$X$2-1+BS$8)),INDIRECT(ADDRESS($B$11,$X$2)&amp;":"&amp;ADDRESS($B$11,$X$2-1+BS$8)),INDIRECT("rP!"&amp;ADDRESS(Prcsses!$B98,$X$2+$P$8-BS$8)&amp;":"&amp;ADDRESS(Prcsses!$B98,$X$2-1+$P$8))))</f>
        <v>0</v>
      </c>
      <c r="BT122" s="5">
        <f ca="1">IF(BT$4="",0,SUMPRODUCT(INDIRECT(ADDRESS($B36,$X$2)&amp;":"&amp;ADDRESS($B36,$X$2-1+BT$8)),INDIRECT(ADDRESS($B$11,$X$2)&amp;":"&amp;ADDRESS($B$11,$X$2-1+BT$8)),INDIRECT("rP!"&amp;ADDRESS(Prcsses!$B98,$X$2+$P$8-BT$8)&amp;":"&amp;ADDRESS(Prcsses!$B98,$X$2-1+$P$8))))</f>
        <v>0</v>
      </c>
      <c r="BU122" s="5">
        <f ca="1">IF(BU$4="",0,SUMPRODUCT(INDIRECT(ADDRESS($B36,$X$2)&amp;":"&amp;ADDRESS($B36,$X$2-1+BU$8)),INDIRECT(ADDRESS($B$11,$X$2)&amp;":"&amp;ADDRESS($B$11,$X$2-1+BU$8)),INDIRECT("rP!"&amp;ADDRESS(Prcsses!$B98,$X$2+$P$8-BU$8)&amp;":"&amp;ADDRESS(Prcsses!$B98,$X$2-1+$P$8))))</f>
        <v>0</v>
      </c>
      <c r="BV122" s="5">
        <f ca="1">IF(BV$4="",0,SUMPRODUCT(INDIRECT(ADDRESS($B36,$X$2)&amp;":"&amp;ADDRESS($B36,$X$2-1+BV$8)),INDIRECT(ADDRESS($B$11,$X$2)&amp;":"&amp;ADDRESS($B$11,$X$2-1+BV$8)),INDIRECT("rP!"&amp;ADDRESS(Prcsses!$B98,$X$2+$P$8-BV$8)&amp;":"&amp;ADDRESS(Prcsses!$B98,$X$2-1+$P$8))))</f>
        <v>0</v>
      </c>
      <c r="BW122" s="5">
        <f ca="1">IF(BW$4="",0,SUMPRODUCT(INDIRECT(ADDRESS($B36,$X$2)&amp;":"&amp;ADDRESS($B36,$X$2-1+BW$8)),INDIRECT(ADDRESS($B$11,$X$2)&amp;":"&amp;ADDRESS($B$11,$X$2-1+BW$8)),INDIRECT("rP!"&amp;ADDRESS(Prcsses!$B98,$X$2+$P$8-BW$8)&amp;":"&amp;ADDRESS(Prcsses!$B98,$X$2-1+$P$8))))</f>
        <v>0</v>
      </c>
      <c r="BX122" s="5">
        <f ca="1">IF(BX$4="",0,SUMPRODUCT(INDIRECT(ADDRESS($B36,$X$2)&amp;":"&amp;ADDRESS($B36,$X$2-1+BX$8)),INDIRECT(ADDRESS($B$11,$X$2)&amp;":"&amp;ADDRESS($B$11,$X$2-1+BX$8)),INDIRECT("rP!"&amp;ADDRESS(Prcsses!$B98,$X$2+$P$8-BX$8)&amp;":"&amp;ADDRESS(Prcsses!$B98,$X$2-1+$P$8))))</f>
        <v>0</v>
      </c>
      <c r="BY122" s="5">
        <f ca="1">IF(BY$4="",0,SUMPRODUCT(INDIRECT(ADDRESS($B36,$X$2)&amp;":"&amp;ADDRESS($B36,$X$2-1+BY$8)),INDIRECT(ADDRESS($B$11,$X$2)&amp;":"&amp;ADDRESS($B$11,$X$2-1+BY$8)),INDIRECT("rP!"&amp;ADDRESS(Prcsses!$B98,$X$2+$P$8-BY$8)&amp;":"&amp;ADDRESS(Prcsses!$B98,$X$2-1+$P$8))))</f>
        <v>0</v>
      </c>
      <c r="BZ122" s="5">
        <f ca="1">IF(BZ$4="",0,SUMPRODUCT(INDIRECT(ADDRESS($B36,$X$2)&amp;":"&amp;ADDRESS($B36,$X$2-1+BZ$8)),INDIRECT(ADDRESS($B$11,$X$2)&amp;":"&amp;ADDRESS($B$11,$X$2-1+BZ$8)),INDIRECT("rP!"&amp;ADDRESS(Prcsses!$B98,$X$2+$P$8-BZ$8)&amp;":"&amp;ADDRESS(Prcsses!$B98,$X$2-1+$P$8))))</f>
        <v>0</v>
      </c>
      <c r="CA122" s="5">
        <f ca="1">IF(CA$4="",0,SUMPRODUCT(INDIRECT(ADDRESS($B36,$X$2)&amp;":"&amp;ADDRESS($B36,$X$2-1+CA$8)),INDIRECT(ADDRESS($B$11,$X$2)&amp;":"&amp;ADDRESS($B$11,$X$2-1+CA$8)),INDIRECT("rP!"&amp;ADDRESS(Prcsses!$B98,$X$2+$P$8-CA$8)&amp;":"&amp;ADDRESS(Prcsses!$B98,$X$2-1+$P$8))))</f>
        <v>0</v>
      </c>
      <c r="CB122" s="5">
        <f ca="1">IF(CB$4="",0,SUMPRODUCT(INDIRECT(ADDRESS($B36,$X$2)&amp;":"&amp;ADDRESS($B36,$X$2-1+CB$8)),INDIRECT(ADDRESS($B$11,$X$2)&amp;":"&amp;ADDRESS($B$11,$X$2-1+CB$8)),INDIRECT("rP!"&amp;ADDRESS(Prcsses!$B98,$X$2+$P$8-CB$8)&amp;":"&amp;ADDRESS(Prcsses!$B98,$X$2-1+$P$8))))</f>
        <v>0</v>
      </c>
      <c r="CC122" s="5">
        <f ca="1">IF(CC$4="",0,SUMPRODUCT(INDIRECT(ADDRESS($B36,$X$2)&amp;":"&amp;ADDRESS($B36,$X$2-1+CC$8)),INDIRECT(ADDRESS($B$11,$X$2)&amp;":"&amp;ADDRESS($B$11,$X$2-1+CC$8)),INDIRECT("rP!"&amp;ADDRESS(Prcsses!$B98,$X$2+$P$8-CC$8)&amp;":"&amp;ADDRESS(Prcsses!$B98,$X$2-1+$P$8))))</f>
        <v>0</v>
      </c>
      <c r="CD122" s="5">
        <f ca="1">IF(CD$4="",0,SUMPRODUCT(INDIRECT(ADDRESS($B36,$X$2)&amp;":"&amp;ADDRESS($B36,$X$2-1+CD$8)),INDIRECT(ADDRESS($B$11,$X$2)&amp;":"&amp;ADDRESS($B$11,$X$2-1+CD$8)),INDIRECT("rP!"&amp;ADDRESS(Prcsses!$B98,$X$2+$P$8-CD$8)&amp;":"&amp;ADDRESS(Prcsses!$B98,$X$2-1+$P$8))))</f>
        <v>0</v>
      </c>
      <c r="CE122" s="5">
        <f ca="1">IF(CE$4="",0,SUMPRODUCT(INDIRECT(ADDRESS($B36,$X$2)&amp;":"&amp;ADDRESS($B36,$X$2-1+CE$8)),INDIRECT(ADDRESS($B$11,$X$2)&amp;":"&amp;ADDRESS($B$11,$X$2-1+CE$8)),INDIRECT("rP!"&amp;ADDRESS(Prcsses!$B98,$X$2+$P$8-CE$8)&amp;":"&amp;ADDRESS(Prcsses!$B98,$X$2-1+$P$8))))</f>
        <v>0</v>
      </c>
      <c r="CF122" s="5">
        <f ca="1">IF(CF$4="",0,SUMPRODUCT(INDIRECT(ADDRESS($B36,$X$2)&amp;":"&amp;ADDRESS($B36,$X$2-1+CF$8)),INDIRECT(ADDRESS($B$11,$X$2)&amp;":"&amp;ADDRESS($B$11,$X$2-1+CF$8)),INDIRECT("rP!"&amp;ADDRESS(Prcsses!$B98,$X$2+$P$8-CF$8)&amp;":"&amp;ADDRESS(Prcsses!$B98,$X$2-1+$P$8))))</f>
        <v>0</v>
      </c>
    </row>
    <row r="123" spans="2:84" x14ac:dyDescent="0.3">
      <c r="B123" s="13">
        <f>ROW()</f>
        <v>123</v>
      </c>
      <c r="H123" s="1" t="str">
        <f t="shared" si="191"/>
        <v>Ввод в эксплуатацию капзатрат</v>
      </c>
      <c r="I123" s="1" t="str">
        <f>$I$118</f>
        <v>Стартовые капитальные затраты</v>
      </c>
      <c r="J123" s="1" t="str">
        <f>Prcsses!I83</f>
        <v>Земельный участок</v>
      </c>
      <c r="M123" s="53" t="s">
        <v>18</v>
      </c>
      <c r="U123" s="5">
        <f t="shared" ca="1" si="192"/>
        <v>10000000</v>
      </c>
      <c r="X123" s="5">
        <f ca="1">IF(X$4="",0,SUMPRODUCT(INDIRECT(ADDRESS($B37,$X$2)&amp;":"&amp;ADDRESS($B37,$X$2-1+X$8)),INDIRECT(ADDRESS($B$11,$X$2)&amp;":"&amp;ADDRESS($B$11,$X$2-1+X$8)),INDIRECT("rP!"&amp;ADDRESS(Prcsses!$B99,$X$2+$P$8-X$8)&amp;":"&amp;ADDRESS(Prcsses!$B99,$X$2-1+$P$8))))</f>
        <v>0</v>
      </c>
      <c r="Y123" s="5">
        <f ca="1">IF(Y$4="",0,SUMPRODUCT(INDIRECT(ADDRESS($B37,$X$2)&amp;":"&amp;ADDRESS($B37,$X$2-1+Y$8)),INDIRECT(ADDRESS($B$11,$X$2)&amp;":"&amp;ADDRESS($B$11,$X$2-1+Y$8)),INDIRECT("rP!"&amp;ADDRESS(Prcsses!$B99,$X$2+$P$8-Y$8)&amp;":"&amp;ADDRESS(Prcsses!$B99,$X$2-1+$P$8))))</f>
        <v>10000000</v>
      </c>
      <c r="Z123" s="5">
        <f ca="1">IF(Z$4="",0,SUMPRODUCT(INDIRECT(ADDRESS($B37,$X$2)&amp;":"&amp;ADDRESS($B37,$X$2-1+Z$8)),INDIRECT(ADDRESS($B$11,$X$2)&amp;":"&amp;ADDRESS($B$11,$X$2-1+Z$8)),INDIRECT("rP!"&amp;ADDRESS(Prcsses!$B99,$X$2+$P$8-Z$8)&amp;":"&amp;ADDRESS(Prcsses!$B99,$X$2-1+$P$8))))</f>
        <v>0</v>
      </c>
      <c r="AA123" s="5">
        <f ca="1">IF(AA$4="",0,SUMPRODUCT(INDIRECT(ADDRESS($B37,$X$2)&amp;":"&amp;ADDRESS($B37,$X$2-1+AA$8)),INDIRECT(ADDRESS($B$11,$X$2)&amp;":"&amp;ADDRESS($B$11,$X$2-1+AA$8)),INDIRECT("rP!"&amp;ADDRESS(Prcsses!$B99,$X$2+$P$8-AA$8)&amp;":"&amp;ADDRESS(Prcsses!$B99,$X$2-1+$P$8))))</f>
        <v>0</v>
      </c>
      <c r="AB123" s="5">
        <f ca="1">IF(AB$4="",0,SUMPRODUCT(INDIRECT(ADDRESS($B37,$X$2)&amp;":"&amp;ADDRESS($B37,$X$2-1+AB$8)),INDIRECT(ADDRESS($B$11,$X$2)&amp;":"&amp;ADDRESS($B$11,$X$2-1+AB$8)),INDIRECT("rP!"&amp;ADDRESS(Prcsses!$B99,$X$2+$P$8-AB$8)&amp;":"&amp;ADDRESS(Prcsses!$B99,$X$2-1+$P$8))))</f>
        <v>0</v>
      </c>
      <c r="AC123" s="5">
        <f ca="1">IF(AC$4="",0,SUMPRODUCT(INDIRECT(ADDRESS($B37,$X$2)&amp;":"&amp;ADDRESS($B37,$X$2-1+AC$8)),INDIRECT(ADDRESS($B$11,$X$2)&amp;":"&amp;ADDRESS($B$11,$X$2-1+AC$8)),INDIRECT("rP!"&amp;ADDRESS(Prcsses!$B99,$X$2+$P$8-AC$8)&amp;":"&amp;ADDRESS(Prcsses!$B99,$X$2-1+$P$8))))</f>
        <v>0</v>
      </c>
      <c r="AD123" s="5">
        <f ca="1">IF(AD$4="",0,SUMPRODUCT(INDIRECT(ADDRESS($B37,$X$2)&amp;":"&amp;ADDRESS($B37,$X$2-1+AD$8)),INDIRECT(ADDRESS($B$11,$X$2)&amp;":"&amp;ADDRESS($B$11,$X$2-1+AD$8)),INDIRECT("rP!"&amp;ADDRESS(Prcsses!$B99,$X$2+$P$8-AD$8)&amp;":"&amp;ADDRESS(Prcsses!$B99,$X$2-1+$P$8))))</f>
        <v>0</v>
      </c>
      <c r="AE123" s="5">
        <f ca="1">IF(AE$4="",0,SUMPRODUCT(INDIRECT(ADDRESS($B37,$X$2)&amp;":"&amp;ADDRESS($B37,$X$2-1+AE$8)),INDIRECT(ADDRESS($B$11,$X$2)&amp;":"&amp;ADDRESS($B$11,$X$2-1+AE$8)),INDIRECT("rP!"&amp;ADDRESS(Prcsses!$B99,$X$2+$P$8-AE$8)&amp;":"&amp;ADDRESS(Prcsses!$B99,$X$2-1+$P$8))))</f>
        <v>0</v>
      </c>
      <c r="AF123" s="5">
        <f ca="1">IF(AF$4="",0,SUMPRODUCT(INDIRECT(ADDRESS($B37,$X$2)&amp;":"&amp;ADDRESS($B37,$X$2-1+AF$8)),INDIRECT(ADDRESS($B$11,$X$2)&amp;":"&amp;ADDRESS($B$11,$X$2-1+AF$8)),INDIRECT("rP!"&amp;ADDRESS(Prcsses!$B99,$X$2+$P$8-AF$8)&amp;":"&amp;ADDRESS(Prcsses!$B99,$X$2-1+$P$8))))</f>
        <v>0</v>
      </c>
      <c r="AG123" s="5">
        <f ca="1">IF(AG$4="",0,SUMPRODUCT(INDIRECT(ADDRESS($B37,$X$2)&amp;":"&amp;ADDRESS($B37,$X$2-1+AG$8)),INDIRECT(ADDRESS($B$11,$X$2)&amp;":"&amp;ADDRESS($B$11,$X$2-1+AG$8)),INDIRECT("rP!"&amp;ADDRESS(Prcsses!$B99,$X$2+$P$8-AG$8)&amp;":"&amp;ADDRESS(Prcsses!$B99,$X$2-1+$P$8))))</f>
        <v>0</v>
      </c>
      <c r="AH123" s="5">
        <f ca="1">IF(AH$4="",0,SUMPRODUCT(INDIRECT(ADDRESS($B37,$X$2)&amp;":"&amp;ADDRESS($B37,$X$2-1+AH$8)),INDIRECT(ADDRESS($B$11,$X$2)&amp;":"&amp;ADDRESS($B$11,$X$2-1+AH$8)),INDIRECT("rP!"&amp;ADDRESS(Prcsses!$B99,$X$2+$P$8-AH$8)&amp;":"&amp;ADDRESS(Prcsses!$B99,$X$2-1+$P$8))))</f>
        <v>0</v>
      </c>
      <c r="AI123" s="5">
        <f ca="1">IF(AI$4="",0,SUMPRODUCT(INDIRECT(ADDRESS($B37,$X$2)&amp;":"&amp;ADDRESS($B37,$X$2-1+AI$8)),INDIRECT(ADDRESS($B$11,$X$2)&amp;":"&amp;ADDRESS($B$11,$X$2-1+AI$8)),INDIRECT("rP!"&amp;ADDRESS(Prcsses!$B99,$X$2+$P$8-AI$8)&amp;":"&amp;ADDRESS(Prcsses!$B99,$X$2-1+$P$8))))</f>
        <v>0</v>
      </c>
      <c r="AJ123" s="5">
        <f ca="1">IF(AJ$4="",0,SUMPRODUCT(INDIRECT(ADDRESS($B37,$X$2)&amp;":"&amp;ADDRESS($B37,$X$2-1+AJ$8)),INDIRECT(ADDRESS($B$11,$X$2)&amp;":"&amp;ADDRESS($B$11,$X$2-1+AJ$8)),INDIRECT("rP!"&amp;ADDRESS(Prcsses!$B99,$X$2+$P$8-AJ$8)&amp;":"&amp;ADDRESS(Prcsses!$B99,$X$2-1+$P$8))))</f>
        <v>0</v>
      </c>
      <c r="AK123" s="5">
        <f ca="1">IF(AK$4="",0,SUMPRODUCT(INDIRECT(ADDRESS($B37,$X$2)&amp;":"&amp;ADDRESS($B37,$X$2-1+AK$8)),INDIRECT(ADDRESS($B$11,$X$2)&amp;":"&amp;ADDRESS($B$11,$X$2-1+AK$8)),INDIRECT("rP!"&amp;ADDRESS(Prcsses!$B99,$X$2+$P$8-AK$8)&amp;":"&amp;ADDRESS(Prcsses!$B99,$X$2-1+$P$8))))</f>
        <v>0</v>
      </c>
      <c r="AL123" s="5">
        <f ca="1">IF(AL$4="",0,SUMPRODUCT(INDIRECT(ADDRESS($B37,$X$2)&amp;":"&amp;ADDRESS($B37,$X$2-1+AL$8)),INDIRECT(ADDRESS($B$11,$X$2)&amp;":"&amp;ADDRESS($B$11,$X$2-1+AL$8)),INDIRECT("rP!"&amp;ADDRESS(Prcsses!$B99,$X$2+$P$8-AL$8)&amp;":"&amp;ADDRESS(Prcsses!$B99,$X$2-1+$P$8))))</f>
        <v>0</v>
      </c>
      <c r="AM123" s="5">
        <f ca="1">IF(AM$4="",0,SUMPRODUCT(INDIRECT(ADDRESS($B37,$X$2)&amp;":"&amp;ADDRESS($B37,$X$2-1+AM$8)),INDIRECT(ADDRESS($B$11,$X$2)&amp;":"&amp;ADDRESS($B$11,$X$2-1+AM$8)),INDIRECT("rP!"&amp;ADDRESS(Prcsses!$B99,$X$2+$P$8-AM$8)&amp;":"&amp;ADDRESS(Prcsses!$B99,$X$2-1+$P$8))))</f>
        <v>0</v>
      </c>
      <c r="AN123" s="5">
        <f ca="1">IF(AN$4="",0,SUMPRODUCT(INDIRECT(ADDRESS($B37,$X$2)&amp;":"&amp;ADDRESS($B37,$X$2-1+AN$8)),INDIRECT(ADDRESS($B$11,$X$2)&amp;":"&amp;ADDRESS($B$11,$X$2-1+AN$8)),INDIRECT("rP!"&amp;ADDRESS(Prcsses!$B99,$X$2+$P$8-AN$8)&amp;":"&amp;ADDRESS(Prcsses!$B99,$X$2-1+$P$8))))</f>
        <v>0</v>
      </c>
      <c r="AO123" s="5">
        <f ca="1">IF(AO$4="",0,SUMPRODUCT(INDIRECT(ADDRESS($B37,$X$2)&amp;":"&amp;ADDRESS($B37,$X$2-1+AO$8)),INDIRECT(ADDRESS($B$11,$X$2)&amp;":"&amp;ADDRESS($B$11,$X$2-1+AO$8)),INDIRECT("rP!"&amp;ADDRESS(Prcsses!$B99,$X$2+$P$8-AO$8)&amp;":"&amp;ADDRESS(Prcsses!$B99,$X$2-1+$P$8))))</f>
        <v>0</v>
      </c>
      <c r="AP123" s="5">
        <f ca="1">IF(AP$4="",0,SUMPRODUCT(INDIRECT(ADDRESS($B37,$X$2)&amp;":"&amp;ADDRESS($B37,$X$2-1+AP$8)),INDIRECT(ADDRESS($B$11,$X$2)&amp;":"&amp;ADDRESS($B$11,$X$2-1+AP$8)),INDIRECT("rP!"&amp;ADDRESS(Prcsses!$B99,$X$2+$P$8-AP$8)&amp;":"&amp;ADDRESS(Prcsses!$B99,$X$2-1+$P$8))))</f>
        <v>0</v>
      </c>
      <c r="AQ123" s="5">
        <f ca="1">IF(AQ$4="",0,SUMPRODUCT(INDIRECT(ADDRESS($B37,$X$2)&amp;":"&amp;ADDRESS($B37,$X$2-1+AQ$8)),INDIRECT(ADDRESS($B$11,$X$2)&amp;":"&amp;ADDRESS($B$11,$X$2-1+AQ$8)),INDIRECT("rP!"&amp;ADDRESS(Prcsses!$B99,$X$2+$P$8-AQ$8)&amp;":"&amp;ADDRESS(Prcsses!$B99,$X$2-1+$P$8))))</f>
        <v>0</v>
      </c>
      <c r="AR123" s="5">
        <f ca="1">IF(AR$4="",0,SUMPRODUCT(INDIRECT(ADDRESS($B37,$X$2)&amp;":"&amp;ADDRESS($B37,$X$2-1+AR$8)),INDIRECT(ADDRESS($B$11,$X$2)&amp;":"&amp;ADDRESS($B$11,$X$2-1+AR$8)),INDIRECT("rP!"&amp;ADDRESS(Prcsses!$B99,$X$2+$P$8-AR$8)&amp;":"&amp;ADDRESS(Prcsses!$B99,$X$2-1+$P$8))))</f>
        <v>0</v>
      </c>
      <c r="AS123" s="5">
        <f ca="1">IF(AS$4="",0,SUMPRODUCT(INDIRECT(ADDRESS($B37,$X$2)&amp;":"&amp;ADDRESS($B37,$X$2-1+AS$8)),INDIRECT(ADDRESS($B$11,$X$2)&amp;":"&amp;ADDRESS($B$11,$X$2-1+AS$8)),INDIRECT("rP!"&amp;ADDRESS(Prcsses!$B99,$X$2+$P$8-AS$8)&amp;":"&amp;ADDRESS(Prcsses!$B99,$X$2-1+$P$8))))</f>
        <v>0</v>
      </c>
      <c r="AT123" s="5">
        <f ca="1">IF(AT$4="",0,SUMPRODUCT(INDIRECT(ADDRESS($B37,$X$2)&amp;":"&amp;ADDRESS($B37,$X$2-1+AT$8)),INDIRECT(ADDRESS($B$11,$X$2)&amp;":"&amp;ADDRESS($B$11,$X$2-1+AT$8)),INDIRECT("rP!"&amp;ADDRESS(Prcsses!$B99,$X$2+$P$8-AT$8)&amp;":"&amp;ADDRESS(Prcsses!$B99,$X$2-1+$P$8))))</f>
        <v>0</v>
      </c>
      <c r="AU123" s="5">
        <f ca="1">IF(AU$4="",0,SUMPRODUCT(INDIRECT(ADDRESS($B37,$X$2)&amp;":"&amp;ADDRESS($B37,$X$2-1+AU$8)),INDIRECT(ADDRESS($B$11,$X$2)&amp;":"&amp;ADDRESS($B$11,$X$2-1+AU$8)),INDIRECT("rP!"&amp;ADDRESS(Prcsses!$B99,$X$2+$P$8-AU$8)&amp;":"&amp;ADDRESS(Prcsses!$B99,$X$2-1+$P$8))))</f>
        <v>0</v>
      </c>
      <c r="AV123" s="5">
        <f ca="1">IF(AV$4="",0,SUMPRODUCT(INDIRECT(ADDRESS($B37,$X$2)&amp;":"&amp;ADDRESS($B37,$X$2-1+AV$8)),INDIRECT(ADDRESS($B$11,$X$2)&amp;":"&amp;ADDRESS($B$11,$X$2-1+AV$8)),INDIRECT("rP!"&amp;ADDRESS(Prcsses!$B99,$X$2+$P$8-AV$8)&amp;":"&amp;ADDRESS(Prcsses!$B99,$X$2-1+$P$8))))</f>
        <v>0</v>
      </c>
      <c r="AW123" s="5">
        <f ca="1">IF(AW$4="",0,SUMPRODUCT(INDIRECT(ADDRESS($B37,$X$2)&amp;":"&amp;ADDRESS($B37,$X$2-1+AW$8)),INDIRECT(ADDRESS($B$11,$X$2)&amp;":"&amp;ADDRESS($B$11,$X$2-1+AW$8)),INDIRECT("rP!"&amp;ADDRESS(Prcsses!$B99,$X$2+$P$8-AW$8)&amp;":"&amp;ADDRESS(Prcsses!$B99,$X$2-1+$P$8))))</f>
        <v>0</v>
      </c>
      <c r="AX123" s="5">
        <f ca="1">IF(AX$4="",0,SUMPRODUCT(INDIRECT(ADDRESS($B37,$X$2)&amp;":"&amp;ADDRESS($B37,$X$2-1+AX$8)),INDIRECT(ADDRESS($B$11,$X$2)&amp;":"&amp;ADDRESS($B$11,$X$2-1+AX$8)),INDIRECT("rP!"&amp;ADDRESS(Prcsses!$B99,$X$2+$P$8-AX$8)&amp;":"&amp;ADDRESS(Prcsses!$B99,$X$2-1+$P$8))))</f>
        <v>0</v>
      </c>
      <c r="AY123" s="5">
        <f ca="1">IF(AY$4="",0,SUMPRODUCT(INDIRECT(ADDRESS($B37,$X$2)&amp;":"&amp;ADDRESS($B37,$X$2-1+AY$8)),INDIRECT(ADDRESS($B$11,$X$2)&amp;":"&amp;ADDRESS($B$11,$X$2-1+AY$8)),INDIRECT("rP!"&amp;ADDRESS(Prcsses!$B99,$X$2+$P$8-AY$8)&amp;":"&amp;ADDRESS(Prcsses!$B99,$X$2-1+$P$8))))</f>
        <v>0</v>
      </c>
      <c r="AZ123" s="5">
        <f ca="1">IF(AZ$4="",0,SUMPRODUCT(INDIRECT(ADDRESS($B37,$X$2)&amp;":"&amp;ADDRESS($B37,$X$2-1+AZ$8)),INDIRECT(ADDRESS($B$11,$X$2)&amp;":"&amp;ADDRESS($B$11,$X$2-1+AZ$8)),INDIRECT("rP!"&amp;ADDRESS(Prcsses!$B99,$X$2+$P$8-AZ$8)&amp;":"&amp;ADDRESS(Prcsses!$B99,$X$2-1+$P$8))))</f>
        <v>0</v>
      </c>
      <c r="BA123" s="5">
        <f ca="1">IF(BA$4="",0,SUMPRODUCT(INDIRECT(ADDRESS($B37,$X$2)&amp;":"&amp;ADDRESS($B37,$X$2-1+BA$8)),INDIRECT(ADDRESS($B$11,$X$2)&amp;":"&amp;ADDRESS($B$11,$X$2-1+BA$8)),INDIRECT("rP!"&amp;ADDRESS(Prcsses!$B99,$X$2+$P$8-BA$8)&amp;":"&amp;ADDRESS(Prcsses!$B99,$X$2-1+$P$8))))</f>
        <v>0</v>
      </c>
      <c r="BB123" s="5">
        <f ca="1">IF(BB$4="",0,SUMPRODUCT(INDIRECT(ADDRESS($B37,$X$2)&amp;":"&amp;ADDRESS($B37,$X$2-1+BB$8)),INDIRECT(ADDRESS($B$11,$X$2)&amp;":"&amp;ADDRESS($B$11,$X$2-1+BB$8)),INDIRECT("rP!"&amp;ADDRESS(Prcsses!$B99,$X$2+$P$8-BB$8)&amp;":"&amp;ADDRESS(Prcsses!$B99,$X$2-1+$P$8))))</f>
        <v>0</v>
      </c>
      <c r="BC123" s="5">
        <f ca="1">IF(BC$4="",0,SUMPRODUCT(INDIRECT(ADDRESS($B37,$X$2)&amp;":"&amp;ADDRESS($B37,$X$2-1+BC$8)),INDIRECT(ADDRESS($B$11,$X$2)&amp;":"&amp;ADDRESS($B$11,$X$2-1+BC$8)),INDIRECT("rP!"&amp;ADDRESS(Prcsses!$B99,$X$2+$P$8-BC$8)&amp;":"&amp;ADDRESS(Prcsses!$B99,$X$2-1+$P$8))))</f>
        <v>0</v>
      </c>
      <c r="BD123" s="5">
        <f ca="1">IF(BD$4="",0,SUMPRODUCT(INDIRECT(ADDRESS($B37,$X$2)&amp;":"&amp;ADDRESS($B37,$X$2-1+BD$8)),INDIRECT(ADDRESS($B$11,$X$2)&amp;":"&amp;ADDRESS($B$11,$X$2-1+BD$8)),INDIRECT("rP!"&amp;ADDRESS(Prcsses!$B99,$X$2+$P$8-BD$8)&amp;":"&amp;ADDRESS(Prcsses!$B99,$X$2-1+$P$8))))</f>
        <v>0</v>
      </c>
      <c r="BE123" s="5">
        <f ca="1">IF(BE$4="",0,SUMPRODUCT(INDIRECT(ADDRESS($B37,$X$2)&amp;":"&amp;ADDRESS($B37,$X$2-1+BE$8)),INDIRECT(ADDRESS($B$11,$X$2)&amp;":"&amp;ADDRESS($B$11,$X$2-1+BE$8)),INDIRECT("rP!"&amp;ADDRESS(Prcsses!$B99,$X$2+$P$8-BE$8)&amp;":"&amp;ADDRESS(Prcsses!$B99,$X$2-1+$P$8))))</f>
        <v>0</v>
      </c>
      <c r="BF123" s="5">
        <f ca="1">IF(BF$4="",0,SUMPRODUCT(INDIRECT(ADDRESS($B37,$X$2)&amp;":"&amp;ADDRESS($B37,$X$2-1+BF$8)),INDIRECT(ADDRESS($B$11,$X$2)&amp;":"&amp;ADDRESS($B$11,$X$2-1+BF$8)),INDIRECT("rP!"&amp;ADDRESS(Prcsses!$B99,$X$2+$P$8-BF$8)&amp;":"&amp;ADDRESS(Prcsses!$B99,$X$2-1+$P$8))))</f>
        <v>0</v>
      </c>
      <c r="BG123" s="5">
        <f ca="1">IF(BG$4="",0,SUMPRODUCT(INDIRECT(ADDRESS($B37,$X$2)&amp;":"&amp;ADDRESS($B37,$X$2-1+BG$8)),INDIRECT(ADDRESS($B$11,$X$2)&amp;":"&amp;ADDRESS($B$11,$X$2-1+BG$8)),INDIRECT("rP!"&amp;ADDRESS(Prcsses!$B99,$X$2+$P$8-BG$8)&amp;":"&amp;ADDRESS(Prcsses!$B99,$X$2-1+$P$8))))</f>
        <v>0</v>
      </c>
      <c r="BH123" s="5">
        <f ca="1">IF(BH$4="",0,SUMPRODUCT(INDIRECT(ADDRESS($B37,$X$2)&amp;":"&amp;ADDRESS($B37,$X$2-1+BH$8)),INDIRECT(ADDRESS($B$11,$X$2)&amp;":"&amp;ADDRESS($B$11,$X$2-1+BH$8)),INDIRECT("rP!"&amp;ADDRESS(Prcsses!$B99,$X$2+$P$8-BH$8)&amp;":"&amp;ADDRESS(Prcsses!$B99,$X$2-1+$P$8))))</f>
        <v>0</v>
      </c>
      <c r="BI123" s="5">
        <f ca="1">IF(BI$4="",0,SUMPRODUCT(INDIRECT(ADDRESS($B37,$X$2)&amp;":"&amp;ADDRESS($B37,$X$2-1+BI$8)),INDIRECT(ADDRESS($B$11,$X$2)&amp;":"&amp;ADDRESS($B$11,$X$2-1+BI$8)),INDIRECT("rP!"&amp;ADDRESS(Prcsses!$B99,$X$2+$P$8-BI$8)&amp;":"&amp;ADDRESS(Prcsses!$B99,$X$2-1+$P$8))))</f>
        <v>0</v>
      </c>
      <c r="BJ123" s="5">
        <f ca="1">IF(BJ$4="",0,SUMPRODUCT(INDIRECT(ADDRESS($B37,$X$2)&amp;":"&amp;ADDRESS($B37,$X$2-1+BJ$8)),INDIRECT(ADDRESS($B$11,$X$2)&amp;":"&amp;ADDRESS($B$11,$X$2-1+BJ$8)),INDIRECT("rP!"&amp;ADDRESS(Prcsses!$B99,$X$2+$P$8-BJ$8)&amp;":"&amp;ADDRESS(Prcsses!$B99,$X$2-1+$P$8))))</f>
        <v>0</v>
      </c>
      <c r="BK123" s="5">
        <f ca="1">IF(BK$4="",0,SUMPRODUCT(INDIRECT(ADDRESS($B37,$X$2)&amp;":"&amp;ADDRESS($B37,$X$2-1+BK$8)),INDIRECT(ADDRESS($B$11,$X$2)&amp;":"&amp;ADDRESS($B$11,$X$2-1+BK$8)),INDIRECT("rP!"&amp;ADDRESS(Prcsses!$B99,$X$2+$P$8-BK$8)&amp;":"&amp;ADDRESS(Prcsses!$B99,$X$2-1+$P$8))))</f>
        <v>0</v>
      </c>
      <c r="BL123" s="5">
        <f ca="1">IF(BL$4="",0,SUMPRODUCT(INDIRECT(ADDRESS($B37,$X$2)&amp;":"&amp;ADDRESS($B37,$X$2-1+BL$8)),INDIRECT(ADDRESS($B$11,$X$2)&amp;":"&amp;ADDRESS($B$11,$X$2-1+BL$8)),INDIRECT("rP!"&amp;ADDRESS(Prcsses!$B99,$X$2+$P$8-BL$8)&amp;":"&amp;ADDRESS(Prcsses!$B99,$X$2-1+$P$8))))</f>
        <v>0</v>
      </c>
      <c r="BM123" s="5">
        <f ca="1">IF(BM$4="",0,SUMPRODUCT(INDIRECT(ADDRESS($B37,$X$2)&amp;":"&amp;ADDRESS($B37,$X$2-1+BM$8)),INDIRECT(ADDRESS($B$11,$X$2)&amp;":"&amp;ADDRESS($B$11,$X$2-1+BM$8)),INDIRECT("rP!"&amp;ADDRESS(Prcsses!$B99,$X$2+$P$8-BM$8)&amp;":"&amp;ADDRESS(Prcsses!$B99,$X$2-1+$P$8))))</f>
        <v>0</v>
      </c>
      <c r="BN123" s="5">
        <f ca="1">IF(BN$4="",0,SUMPRODUCT(INDIRECT(ADDRESS($B37,$X$2)&amp;":"&amp;ADDRESS($B37,$X$2-1+BN$8)),INDIRECT(ADDRESS($B$11,$X$2)&amp;":"&amp;ADDRESS($B$11,$X$2-1+BN$8)),INDIRECT("rP!"&amp;ADDRESS(Prcsses!$B99,$X$2+$P$8-BN$8)&amp;":"&amp;ADDRESS(Prcsses!$B99,$X$2-1+$P$8))))</f>
        <v>0</v>
      </c>
      <c r="BO123" s="5">
        <f ca="1">IF(BO$4="",0,SUMPRODUCT(INDIRECT(ADDRESS($B37,$X$2)&amp;":"&amp;ADDRESS($B37,$X$2-1+BO$8)),INDIRECT(ADDRESS($B$11,$X$2)&amp;":"&amp;ADDRESS($B$11,$X$2-1+BO$8)),INDIRECT("rP!"&amp;ADDRESS(Prcsses!$B99,$X$2+$P$8-BO$8)&amp;":"&amp;ADDRESS(Prcsses!$B99,$X$2-1+$P$8))))</f>
        <v>0</v>
      </c>
      <c r="BP123" s="5">
        <f ca="1">IF(BP$4="",0,SUMPRODUCT(INDIRECT(ADDRESS($B37,$X$2)&amp;":"&amp;ADDRESS($B37,$X$2-1+BP$8)),INDIRECT(ADDRESS($B$11,$X$2)&amp;":"&amp;ADDRESS($B$11,$X$2-1+BP$8)),INDIRECT("rP!"&amp;ADDRESS(Prcsses!$B99,$X$2+$P$8-BP$8)&amp;":"&amp;ADDRESS(Prcsses!$B99,$X$2-1+$P$8))))</f>
        <v>0</v>
      </c>
      <c r="BQ123" s="5">
        <f ca="1">IF(BQ$4="",0,SUMPRODUCT(INDIRECT(ADDRESS($B37,$X$2)&amp;":"&amp;ADDRESS($B37,$X$2-1+BQ$8)),INDIRECT(ADDRESS($B$11,$X$2)&amp;":"&amp;ADDRESS($B$11,$X$2-1+BQ$8)),INDIRECT("rP!"&amp;ADDRESS(Prcsses!$B99,$X$2+$P$8-BQ$8)&amp;":"&amp;ADDRESS(Prcsses!$B99,$X$2-1+$P$8))))</f>
        <v>0</v>
      </c>
      <c r="BR123" s="5">
        <f ca="1">IF(BR$4="",0,SUMPRODUCT(INDIRECT(ADDRESS($B37,$X$2)&amp;":"&amp;ADDRESS($B37,$X$2-1+BR$8)),INDIRECT(ADDRESS($B$11,$X$2)&amp;":"&amp;ADDRESS($B$11,$X$2-1+BR$8)),INDIRECT("rP!"&amp;ADDRESS(Prcsses!$B99,$X$2+$P$8-BR$8)&amp;":"&amp;ADDRESS(Prcsses!$B99,$X$2-1+$P$8))))</f>
        <v>0</v>
      </c>
      <c r="BS123" s="5">
        <f ca="1">IF(BS$4="",0,SUMPRODUCT(INDIRECT(ADDRESS($B37,$X$2)&amp;":"&amp;ADDRESS($B37,$X$2-1+BS$8)),INDIRECT(ADDRESS($B$11,$X$2)&amp;":"&amp;ADDRESS($B$11,$X$2-1+BS$8)),INDIRECT("rP!"&amp;ADDRESS(Prcsses!$B99,$X$2+$P$8-BS$8)&amp;":"&amp;ADDRESS(Prcsses!$B99,$X$2-1+$P$8))))</f>
        <v>0</v>
      </c>
      <c r="BT123" s="5">
        <f ca="1">IF(BT$4="",0,SUMPRODUCT(INDIRECT(ADDRESS($B37,$X$2)&amp;":"&amp;ADDRESS($B37,$X$2-1+BT$8)),INDIRECT(ADDRESS($B$11,$X$2)&amp;":"&amp;ADDRESS($B$11,$X$2-1+BT$8)),INDIRECT("rP!"&amp;ADDRESS(Prcsses!$B99,$X$2+$P$8-BT$8)&amp;":"&amp;ADDRESS(Prcsses!$B99,$X$2-1+$P$8))))</f>
        <v>0</v>
      </c>
      <c r="BU123" s="5">
        <f ca="1">IF(BU$4="",0,SUMPRODUCT(INDIRECT(ADDRESS($B37,$X$2)&amp;":"&amp;ADDRESS($B37,$X$2-1+BU$8)),INDIRECT(ADDRESS($B$11,$X$2)&amp;":"&amp;ADDRESS($B$11,$X$2-1+BU$8)),INDIRECT("rP!"&amp;ADDRESS(Prcsses!$B99,$X$2+$P$8-BU$8)&amp;":"&amp;ADDRESS(Prcsses!$B99,$X$2-1+$P$8))))</f>
        <v>0</v>
      </c>
      <c r="BV123" s="5">
        <f ca="1">IF(BV$4="",0,SUMPRODUCT(INDIRECT(ADDRESS($B37,$X$2)&amp;":"&amp;ADDRESS($B37,$X$2-1+BV$8)),INDIRECT(ADDRESS($B$11,$X$2)&amp;":"&amp;ADDRESS($B$11,$X$2-1+BV$8)),INDIRECT("rP!"&amp;ADDRESS(Prcsses!$B99,$X$2+$P$8-BV$8)&amp;":"&amp;ADDRESS(Prcsses!$B99,$X$2-1+$P$8))))</f>
        <v>0</v>
      </c>
      <c r="BW123" s="5">
        <f ca="1">IF(BW$4="",0,SUMPRODUCT(INDIRECT(ADDRESS($B37,$X$2)&amp;":"&amp;ADDRESS($B37,$X$2-1+BW$8)),INDIRECT(ADDRESS($B$11,$X$2)&amp;":"&amp;ADDRESS($B$11,$X$2-1+BW$8)),INDIRECT("rP!"&amp;ADDRESS(Prcsses!$B99,$X$2+$P$8-BW$8)&amp;":"&amp;ADDRESS(Prcsses!$B99,$X$2-1+$P$8))))</f>
        <v>0</v>
      </c>
      <c r="BX123" s="5">
        <f ca="1">IF(BX$4="",0,SUMPRODUCT(INDIRECT(ADDRESS($B37,$X$2)&amp;":"&amp;ADDRESS($B37,$X$2-1+BX$8)),INDIRECT(ADDRESS($B$11,$X$2)&amp;":"&amp;ADDRESS($B$11,$X$2-1+BX$8)),INDIRECT("rP!"&amp;ADDRESS(Prcsses!$B99,$X$2+$P$8-BX$8)&amp;":"&amp;ADDRESS(Prcsses!$B99,$X$2-1+$P$8))))</f>
        <v>0</v>
      </c>
      <c r="BY123" s="5">
        <f ca="1">IF(BY$4="",0,SUMPRODUCT(INDIRECT(ADDRESS($B37,$X$2)&amp;":"&amp;ADDRESS($B37,$X$2-1+BY$8)),INDIRECT(ADDRESS($B$11,$X$2)&amp;":"&amp;ADDRESS($B$11,$X$2-1+BY$8)),INDIRECT("rP!"&amp;ADDRESS(Prcsses!$B99,$X$2+$P$8-BY$8)&amp;":"&amp;ADDRESS(Prcsses!$B99,$X$2-1+$P$8))))</f>
        <v>0</v>
      </c>
      <c r="BZ123" s="5">
        <f ca="1">IF(BZ$4="",0,SUMPRODUCT(INDIRECT(ADDRESS($B37,$X$2)&amp;":"&amp;ADDRESS($B37,$X$2-1+BZ$8)),INDIRECT(ADDRESS($B$11,$X$2)&amp;":"&amp;ADDRESS($B$11,$X$2-1+BZ$8)),INDIRECT("rP!"&amp;ADDRESS(Prcsses!$B99,$X$2+$P$8-BZ$8)&amp;":"&amp;ADDRESS(Prcsses!$B99,$X$2-1+$P$8))))</f>
        <v>0</v>
      </c>
      <c r="CA123" s="5">
        <f ca="1">IF(CA$4="",0,SUMPRODUCT(INDIRECT(ADDRESS($B37,$X$2)&amp;":"&amp;ADDRESS($B37,$X$2-1+CA$8)),INDIRECT(ADDRESS($B$11,$X$2)&amp;":"&amp;ADDRESS($B$11,$X$2-1+CA$8)),INDIRECT("rP!"&amp;ADDRESS(Prcsses!$B99,$X$2+$P$8-CA$8)&amp;":"&amp;ADDRESS(Prcsses!$B99,$X$2-1+$P$8))))</f>
        <v>0</v>
      </c>
      <c r="CB123" s="5">
        <f ca="1">IF(CB$4="",0,SUMPRODUCT(INDIRECT(ADDRESS($B37,$X$2)&amp;":"&amp;ADDRESS($B37,$X$2-1+CB$8)),INDIRECT(ADDRESS($B$11,$X$2)&amp;":"&amp;ADDRESS($B$11,$X$2-1+CB$8)),INDIRECT("rP!"&amp;ADDRESS(Prcsses!$B99,$X$2+$P$8-CB$8)&amp;":"&amp;ADDRESS(Prcsses!$B99,$X$2-1+$P$8))))</f>
        <v>0</v>
      </c>
      <c r="CC123" s="5">
        <f ca="1">IF(CC$4="",0,SUMPRODUCT(INDIRECT(ADDRESS($B37,$X$2)&amp;":"&amp;ADDRESS($B37,$X$2-1+CC$8)),INDIRECT(ADDRESS($B$11,$X$2)&amp;":"&amp;ADDRESS($B$11,$X$2-1+CC$8)),INDIRECT("rP!"&amp;ADDRESS(Prcsses!$B99,$X$2+$P$8-CC$8)&amp;":"&amp;ADDRESS(Prcsses!$B99,$X$2-1+$P$8))))</f>
        <v>0</v>
      </c>
      <c r="CD123" s="5">
        <f ca="1">IF(CD$4="",0,SUMPRODUCT(INDIRECT(ADDRESS($B37,$X$2)&amp;":"&amp;ADDRESS($B37,$X$2-1+CD$8)),INDIRECT(ADDRESS($B$11,$X$2)&amp;":"&amp;ADDRESS($B$11,$X$2-1+CD$8)),INDIRECT("rP!"&amp;ADDRESS(Prcsses!$B99,$X$2+$P$8-CD$8)&amp;":"&amp;ADDRESS(Prcsses!$B99,$X$2-1+$P$8))))</f>
        <v>0</v>
      </c>
      <c r="CE123" s="5">
        <f ca="1">IF(CE$4="",0,SUMPRODUCT(INDIRECT(ADDRESS($B37,$X$2)&amp;":"&amp;ADDRESS($B37,$X$2-1+CE$8)),INDIRECT(ADDRESS($B$11,$X$2)&amp;":"&amp;ADDRESS($B$11,$X$2-1+CE$8)),INDIRECT("rP!"&amp;ADDRESS(Prcsses!$B99,$X$2+$P$8-CE$8)&amp;":"&amp;ADDRESS(Prcsses!$B99,$X$2-1+$P$8))))</f>
        <v>0</v>
      </c>
      <c r="CF123" s="5">
        <f ca="1">IF(CF$4="",0,SUMPRODUCT(INDIRECT(ADDRESS($B37,$X$2)&amp;":"&amp;ADDRESS($B37,$X$2-1+CF$8)),INDIRECT(ADDRESS($B$11,$X$2)&amp;":"&amp;ADDRESS($B$11,$X$2-1+CF$8)),INDIRECT("rP!"&amp;ADDRESS(Prcsses!$B99,$X$2+$P$8-CF$8)&amp;":"&amp;ADDRESS(Prcsses!$B99,$X$2-1+$P$8))))</f>
        <v>0</v>
      </c>
    </row>
    <row r="124" spans="2:84" s="26" customFormat="1" ht="12" x14ac:dyDescent="0.25">
      <c r="B124" s="13"/>
      <c r="M124" s="55"/>
      <c r="N124" s="44" t="s">
        <v>21</v>
      </c>
      <c r="O124" s="45"/>
      <c r="P124" s="46"/>
      <c r="Q124" s="89"/>
      <c r="U124" s="41"/>
      <c r="V124" s="42"/>
      <c r="W124" s="43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</row>
    <row r="125" spans="2:84" x14ac:dyDescent="0.3">
      <c r="B125" s="13">
        <f>ROW()</f>
        <v>125</v>
      </c>
      <c r="H125" s="1" t="str">
        <f t="shared" ref="H125:H130" si="204">$H$117</f>
        <v>Ввод в эксплуатацию капзатрат</v>
      </c>
      <c r="I125" s="1" t="s">
        <v>220</v>
      </c>
      <c r="M125" s="53" t="s">
        <v>18</v>
      </c>
      <c r="P125" s="72" t="str">
        <f>Lists!$AD$11</f>
        <v>ввод в экспл-ю</v>
      </c>
      <c r="U125" s="5">
        <f t="shared" ref="U125:U130" ca="1" si="205">SUM(INDIRECT(ADDRESS($B125,$X$2)&amp;":"&amp;ADDRESS($B125,$X$2-1+$P$8)))</f>
        <v>154317837.12841037</v>
      </c>
      <c r="X125" s="5">
        <f ca="1">IF(X$4="",0,SUM(X126:X131))</f>
        <v>0</v>
      </c>
      <c r="Y125" s="5">
        <f ca="1">IF(Y$4="",0,SUM(Y126:Y131))</f>
        <v>0</v>
      </c>
      <c r="Z125" s="5">
        <f t="shared" ref="Z125" ca="1" si="206">IF(Z$4="",0,SUM(Z126:Z131))</f>
        <v>28500000</v>
      </c>
      <c r="AA125" s="5">
        <f t="shared" ref="AA125" ca="1" si="207">IF(AA$4="",0,SUM(AA126:AA131))</f>
        <v>0</v>
      </c>
      <c r="AB125" s="5">
        <f t="shared" ref="AB125" ca="1" si="208">IF(AB$4="",0,SUM(AB126:AB131))</f>
        <v>0</v>
      </c>
      <c r="AC125" s="5">
        <f t="shared" ref="AC125" ca="1" si="209">IF(AC$4="",0,SUM(AC126:AC131))</f>
        <v>0</v>
      </c>
      <c r="AD125" s="5">
        <f t="shared" ref="AD125" ca="1" si="210">IF(AD$4="",0,SUM(AD126:AD131))</f>
        <v>0</v>
      </c>
      <c r="AE125" s="5">
        <f t="shared" ref="AE125" ca="1" si="211">IF(AE$4="",0,SUM(AE126:AE131))</f>
        <v>0</v>
      </c>
      <c r="AF125" s="5">
        <f t="shared" ref="AF125" ca="1" si="212">IF(AF$4="",0,SUM(AF126:AF131))</f>
        <v>0</v>
      </c>
      <c r="AG125" s="5">
        <f t="shared" ref="AG125" ca="1" si="213">IF(AG$4="",0,SUM(AG126:AG131))</f>
        <v>0</v>
      </c>
      <c r="AH125" s="5">
        <f t="shared" ref="AH125" ca="1" si="214">IF(AH$4="",0,SUM(AH126:AH131))</f>
        <v>0</v>
      </c>
      <c r="AI125" s="5">
        <f t="shared" ref="AI125:CF125" ca="1" si="215">IF(AI$4="",0,SUM(AI126:AI131))</f>
        <v>0</v>
      </c>
      <c r="AJ125" s="5">
        <f t="shared" ca="1" si="215"/>
        <v>0</v>
      </c>
      <c r="AK125" s="5">
        <f t="shared" ca="1" si="215"/>
        <v>0</v>
      </c>
      <c r="AL125" s="5">
        <f t="shared" ca="1" si="215"/>
        <v>0</v>
      </c>
      <c r="AM125" s="5">
        <f t="shared" ca="1" si="215"/>
        <v>0</v>
      </c>
      <c r="AN125" s="5">
        <f t="shared" ca="1" si="215"/>
        <v>0</v>
      </c>
      <c r="AO125" s="5">
        <f t="shared" ca="1" si="215"/>
        <v>0</v>
      </c>
      <c r="AP125" s="5">
        <f t="shared" ca="1" si="215"/>
        <v>0</v>
      </c>
      <c r="AQ125" s="5">
        <f t="shared" ca="1" si="215"/>
        <v>0</v>
      </c>
      <c r="AR125" s="5">
        <f t="shared" ca="1" si="215"/>
        <v>0</v>
      </c>
      <c r="AS125" s="5">
        <f t="shared" ca="1" si="215"/>
        <v>0</v>
      </c>
      <c r="AT125" s="5">
        <f t="shared" ca="1" si="215"/>
        <v>30066868.212000005</v>
      </c>
      <c r="AU125" s="5">
        <f t="shared" ca="1" si="215"/>
        <v>0</v>
      </c>
      <c r="AV125" s="5">
        <f t="shared" ca="1" si="215"/>
        <v>0</v>
      </c>
      <c r="AW125" s="5">
        <f t="shared" ca="1" si="215"/>
        <v>0</v>
      </c>
      <c r="AX125" s="5">
        <f t="shared" ca="1" si="215"/>
        <v>0</v>
      </c>
      <c r="AY125" s="5">
        <f t="shared" ca="1" si="215"/>
        <v>0</v>
      </c>
      <c r="AZ125" s="5">
        <f t="shared" ca="1" si="215"/>
        <v>0</v>
      </c>
      <c r="BA125" s="5">
        <f t="shared" ca="1" si="215"/>
        <v>0</v>
      </c>
      <c r="BB125" s="5">
        <f t="shared" ca="1" si="215"/>
        <v>0</v>
      </c>
      <c r="BC125" s="5">
        <f t="shared" ca="1" si="215"/>
        <v>0</v>
      </c>
      <c r="BD125" s="5">
        <f t="shared" ca="1" si="215"/>
        <v>31159017.132932693</v>
      </c>
      <c r="BE125" s="5">
        <f t="shared" ca="1" si="215"/>
        <v>0</v>
      </c>
      <c r="BF125" s="5">
        <f t="shared" ca="1" si="215"/>
        <v>0</v>
      </c>
      <c r="BG125" s="5">
        <f t="shared" ca="1" si="215"/>
        <v>0</v>
      </c>
      <c r="BH125" s="5">
        <f t="shared" ca="1" si="215"/>
        <v>0</v>
      </c>
      <c r="BI125" s="5">
        <f t="shared" ca="1" si="215"/>
        <v>0</v>
      </c>
      <c r="BJ125" s="5">
        <f t="shared" ca="1" si="215"/>
        <v>0</v>
      </c>
      <c r="BK125" s="5">
        <f t="shared" ca="1" si="215"/>
        <v>0</v>
      </c>
      <c r="BL125" s="5">
        <f t="shared" ca="1" si="215"/>
        <v>0</v>
      </c>
      <c r="BM125" s="5">
        <f t="shared" ca="1" si="215"/>
        <v>0</v>
      </c>
      <c r="BN125" s="5">
        <f t="shared" ca="1" si="215"/>
        <v>31719879.441325478</v>
      </c>
      <c r="BO125" s="5">
        <f t="shared" ca="1" si="215"/>
        <v>0</v>
      </c>
      <c r="BP125" s="5">
        <f t="shared" ca="1" si="215"/>
        <v>0</v>
      </c>
      <c r="BQ125" s="5">
        <f t="shared" ca="1" si="215"/>
        <v>0</v>
      </c>
      <c r="BR125" s="5">
        <f t="shared" ca="1" si="215"/>
        <v>0</v>
      </c>
      <c r="BS125" s="5">
        <f t="shared" ca="1" si="215"/>
        <v>0</v>
      </c>
      <c r="BT125" s="5">
        <f t="shared" ca="1" si="215"/>
        <v>0</v>
      </c>
      <c r="BU125" s="5">
        <f t="shared" ca="1" si="215"/>
        <v>0</v>
      </c>
      <c r="BV125" s="5">
        <f t="shared" ca="1" si="215"/>
        <v>0</v>
      </c>
      <c r="BW125" s="5">
        <f t="shared" ca="1" si="215"/>
        <v>0</v>
      </c>
      <c r="BX125" s="5">
        <f t="shared" ca="1" si="215"/>
        <v>32872072.342152182</v>
      </c>
      <c r="BY125" s="5">
        <f t="shared" ca="1" si="215"/>
        <v>0</v>
      </c>
      <c r="BZ125" s="5">
        <f t="shared" ca="1" si="215"/>
        <v>0</v>
      </c>
      <c r="CA125" s="5">
        <f t="shared" ca="1" si="215"/>
        <v>0</v>
      </c>
      <c r="CB125" s="5">
        <f t="shared" ca="1" si="215"/>
        <v>0</v>
      </c>
      <c r="CC125" s="5">
        <f t="shared" ca="1" si="215"/>
        <v>0</v>
      </c>
      <c r="CD125" s="5">
        <f t="shared" ca="1" si="215"/>
        <v>0</v>
      </c>
      <c r="CE125" s="5">
        <f t="shared" ca="1" si="215"/>
        <v>0</v>
      </c>
      <c r="CF125" s="5">
        <f t="shared" ca="1" si="215"/>
        <v>0</v>
      </c>
    </row>
    <row r="126" spans="2:84" x14ac:dyDescent="0.3">
      <c r="B126" s="13">
        <f>ROW()</f>
        <v>126</v>
      </c>
      <c r="H126" s="1" t="str">
        <f t="shared" si="204"/>
        <v>Ввод в эксплуатацию капзатрат</v>
      </c>
      <c r="I126" s="1" t="str">
        <f>$I$125</f>
        <v>Капзатраты на производственные мощности</v>
      </c>
      <c r="J126" s="1" t="str">
        <f>Prcsses!I111</f>
        <v>Разрешения, оформления и проектирование</v>
      </c>
      <c r="M126" s="53" t="s">
        <v>18</v>
      </c>
      <c r="U126" s="5">
        <f t="shared" ca="1" si="205"/>
        <v>5414660.9518740475</v>
      </c>
      <c r="X126" s="5">
        <f ca="1">IF(X$4="",0,SUMPRODUCT(INDIRECT(ADDRESS($B48,$X$2)&amp;":"&amp;ADDRESS($B48,$X$2-1+X$8)),INDIRECT(ADDRESS($B$14,$X$2)&amp;":"&amp;ADDRESS($B$14,$X$2-1+X$8)),INDIRECT("rP!"&amp;ADDRESS(Prcsses!$B127,$X$2+$P$8-X$8)&amp;":"&amp;ADDRESS(Prcsses!$B127,$X$2-1+$P$8))))</f>
        <v>0</v>
      </c>
      <c r="Y126" s="5">
        <f ca="1">IF(Y$4="",0,SUMPRODUCT(INDIRECT(ADDRESS($B48,$X$2)&amp;":"&amp;ADDRESS($B48,$X$2-1+Y$8)),INDIRECT(ADDRESS($B$14,$X$2)&amp;":"&amp;ADDRESS($B$14,$X$2-1+Y$8)),INDIRECT("rP!"&amp;ADDRESS(Prcsses!$B127,$X$2+$P$8-Y$8)&amp;":"&amp;ADDRESS(Prcsses!$B127,$X$2-1+$P$8))))</f>
        <v>0</v>
      </c>
      <c r="Z126" s="5">
        <f ca="1">IF(Z$4="",0,SUMPRODUCT(INDIRECT(ADDRESS($B48,$X$2)&amp;":"&amp;ADDRESS($B48,$X$2-1+Z$8)),INDIRECT(ADDRESS($B$14,$X$2)&amp;":"&amp;ADDRESS($B$14,$X$2-1+Z$8)),INDIRECT("rP!"&amp;ADDRESS(Prcsses!$B127,$X$2+$P$8-Z$8)&amp;":"&amp;ADDRESS(Prcsses!$B127,$X$2-1+$P$8))))</f>
        <v>1000000</v>
      </c>
      <c r="AA126" s="5">
        <f ca="1">IF(AA$4="",0,SUMPRODUCT(INDIRECT(ADDRESS($B48,$X$2)&amp;":"&amp;ADDRESS($B48,$X$2-1+AA$8)),INDIRECT(ADDRESS($B$14,$X$2)&amp;":"&amp;ADDRESS($B$14,$X$2-1+AA$8)),INDIRECT("rP!"&amp;ADDRESS(Prcsses!$B127,$X$2+$P$8-AA$8)&amp;":"&amp;ADDRESS(Prcsses!$B127,$X$2-1+$P$8))))</f>
        <v>0</v>
      </c>
      <c r="AB126" s="5">
        <f ca="1">IF(AB$4="",0,SUMPRODUCT(INDIRECT(ADDRESS($B48,$X$2)&amp;":"&amp;ADDRESS($B48,$X$2-1+AB$8)),INDIRECT(ADDRESS($B$14,$X$2)&amp;":"&amp;ADDRESS($B$14,$X$2-1+AB$8)),INDIRECT("rP!"&amp;ADDRESS(Prcsses!$B127,$X$2+$P$8-AB$8)&amp;":"&amp;ADDRESS(Prcsses!$B127,$X$2-1+$P$8))))</f>
        <v>0</v>
      </c>
      <c r="AC126" s="5">
        <f ca="1">IF(AC$4="",0,SUMPRODUCT(INDIRECT(ADDRESS($B48,$X$2)&amp;":"&amp;ADDRESS($B48,$X$2-1+AC$8)),INDIRECT(ADDRESS($B$14,$X$2)&amp;":"&amp;ADDRESS($B$14,$X$2-1+AC$8)),INDIRECT("rP!"&amp;ADDRESS(Prcsses!$B127,$X$2+$P$8-AC$8)&amp;":"&amp;ADDRESS(Prcsses!$B127,$X$2-1+$P$8))))</f>
        <v>0</v>
      </c>
      <c r="AD126" s="5">
        <f ca="1">IF(AD$4="",0,SUMPRODUCT(INDIRECT(ADDRESS($B48,$X$2)&amp;":"&amp;ADDRESS($B48,$X$2-1+AD$8)),INDIRECT(ADDRESS($B$14,$X$2)&amp;":"&amp;ADDRESS($B$14,$X$2-1+AD$8)),INDIRECT("rP!"&amp;ADDRESS(Prcsses!$B127,$X$2+$P$8-AD$8)&amp;":"&amp;ADDRESS(Prcsses!$B127,$X$2-1+$P$8))))</f>
        <v>0</v>
      </c>
      <c r="AE126" s="5">
        <f ca="1">IF(AE$4="",0,SUMPRODUCT(INDIRECT(ADDRESS($B48,$X$2)&amp;":"&amp;ADDRESS($B48,$X$2-1+AE$8)),INDIRECT(ADDRESS($B$14,$X$2)&amp;":"&amp;ADDRESS($B$14,$X$2-1+AE$8)),INDIRECT("rP!"&amp;ADDRESS(Prcsses!$B127,$X$2+$P$8-AE$8)&amp;":"&amp;ADDRESS(Prcsses!$B127,$X$2-1+$P$8))))</f>
        <v>0</v>
      </c>
      <c r="AF126" s="5">
        <f ca="1">IF(AF$4="",0,SUMPRODUCT(INDIRECT(ADDRESS($B48,$X$2)&amp;":"&amp;ADDRESS($B48,$X$2-1+AF$8)),INDIRECT(ADDRESS($B$14,$X$2)&amp;":"&amp;ADDRESS($B$14,$X$2-1+AF$8)),INDIRECT("rP!"&amp;ADDRESS(Prcsses!$B127,$X$2+$P$8-AF$8)&amp;":"&amp;ADDRESS(Prcsses!$B127,$X$2-1+$P$8))))</f>
        <v>0</v>
      </c>
      <c r="AG126" s="5">
        <f ca="1">IF(AG$4="",0,SUMPRODUCT(INDIRECT(ADDRESS($B48,$X$2)&amp;":"&amp;ADDRESS($B48,$X$2-1+AG$8)),INDIRECT(ADDRESS($B$14,$X$2)&amp;":"&amp;ADDRESS($B$14,$X$2-1+AG$8)),INDIRECT("rP!"&amp;ADDRESS(Prcsses!$B127,$X$2+$P$8-AG$8)&amp;":"&amp;ADDRESS(Prcsses!$B127,$X$2-1+$P$8))))</f>
        <v>0</v>
      </c>
      <c r="AH126" s="5">
        <f ca="1">IF(AH$4="",0,SUMPRODUCT(INDIRECT(ADDRESS($B48,$X$2)&amp;":"&amp;ADDRESS($B48,$X$2-1+AH$8)),INDIRECT(ADDRESS($B$14,$X$2)&amp;":"&amp;ADDRESS($B$14,$X$2-1+AH$8)),INDIRECT("rP!"&amp;ADDRESS(Prcsses!$B127,$X$2+$P$8-AH$8)&amp;":"&amp;ADDRESS(Prcsses!$B127,$X$2-1+$P$8))))</f>
        <v>0</v>
      </c>
      <c r="AI126" s="5">
        <f ca="1">IF(AI$4="",0,SUMPRODUCT(INDIRECT(ADDRESS($B48,$X$2)&amp;":"&amp;ADDRESS($B48,$X$2-1+AI$8)),INDIRECT(ADDRESS($B$14,$X$2)&amp;":"&amp;ADDRESS($B$14,$X$2-1+AI$8)),INDIRECT("rP!"&amp;ADDRESS(Prcsses!$B127,$X$2+$P$8-AI$8)&amp;":"&amp;ADDRESS(Prcsses!$B127,$X$2-1+$P$8))))</f>
        <v>0</v>
      </c>
      <c r="AJ126" s="5">
        <f ca="1">IF(AJ$4="",0,SUMPRODUCT(INDIRECT(ADDRESS($B48,$X$2)&amp;":"&amp;ADDRESS($B48,$X$2-1+AJ$8)),INDIRECT(ADDRESS($B$14,$X$2)&amp;":"&amp;ADDRESS($B$14,$X$2-1+AJ$8)),INDIRECT("rP!"&amp;ADDRESS(Prcsses!$B127,$X$2+$P$8-AJ$8)&amp;":"&amp;ADDRESS(Prcsses!$B127,$X$2-1+$P$8))))</f>
        <v>0</v>
      </c>
      <c r="AK126" s="5">
        <f ca="1">IF(AK$4="",0,SUMPRODUCT(INDIRECT(ADDRESS($B48,$X$2)&amp;":"&amp;ADDRESS($B48,$X$2-1+AK$8)),INDIRECT(ADDRESS($B$14,$X$2)&amp;":"&amp;ADDRESS($B$14,$X$2-1+AK$8)),INDIRECT("rP!"&amp;ADDRESS(Prcsses!$B127,$X$2+$P$8-AK$8)&amp;":"&amp;ADDRESS(Prcsses!$B127,$X$2-1+$P$8))))</f>
        <v>0</v>
      </c>
      <c r="AL126" s="5">
        <f ca="1">IF(AL$4="",0,SUMPRODUCT(INDIRECT(ADDRESS($B48,$X$2)&amp;":"&amp;ADDRESS($B48,$X$2-1+AL$8)),INDIRECT(ADDRESS($B$14,$X$2)&amp;":"&amp;ADDRESS($B$14,$X$2-1+AL$8)),INDIRECT("rP!"&amp;ADDRESS(Prcsses!$B127,$X$2+$P$8-AL$8)&amp;":"&amp;ADDRESS(Prcsses!$B127,$X$2-1+$P$8))))</f>
        <v>0</v>
      </c>
      <c r="AM126" s="5">
        <f ca="1">IF(AM$4="",0,SUMPRODUCT(INDIRECT(ADDRESS($B48,$X$2)&amp;":"&amp;ADDRESS($B48,$X$2-1+AM$8)),INDIRECT(ADDRESS($B$14,$X$2)&amp;":"&amp;ADDRESS($B$14,$X$2-1+AM$8)),INDIRECT("rP!"&amp;ADDRESS(Prcsses!$B127,$X$2+$P$8-AM$8)&amp;":"&amp;ADDRESS(Prcsses!$B127,$X$2-1+$P$8))))</f>
        <v>0</v>
      </c>
      <c r="AN126" s="5">
        <f ca="1">IF(AN$4="",0,SUMPRODUCT(INDIRECT(ADDRESS($B48,$X$2)&amp;":"&amp;ADDRESS($B48,$X$2-1+AN$8)),INDIRECT(ADDRESS($B$14,$X$2)&amp;":"&amp;ADDRESS($B$14,$X$2-1+AN$8)),INDIRECT("rP!"&amp;ADDRESS(Prcsses!$B127,$X$2+$P$8-AN$8)&amp;":"&amp;ADDRESS(Prcsses!$B127,$X$2-1+$P$8))))</f>
        <v>0</v>
      </c>
      <c r="AO126" s="5">
        <f ca="1">IF(AO$4="",0,SUMPRODUCT(INDIRECT(ADDRESS($B48,$X$2)&amp;":"&amp;ADDRESS($B48,$X$2-1+AO$8)),INDIRECT(ADDRESS($B$14,$X$2)&amp;":"&amp;ADDRESS($B$14,$X$2-1+AO$8)),INDIRECT("rP!"&amp;ADDRESS(Prcsses!$B127,$X$2+$P$8-AO$8)&amp;":"&amp;ADDRESS(Prcsses!$B127,$X$2-1+$P$8))))</f>
        <v>0</v>
      </c>
      <c r="AP126" s="5">
        <f ca="1">IF(AP$4="",0,SUMPRODUCT(INDIRECT(ADDRESS($B48,$X$2)&amp;":"&amp;ADDRESS($B48,$X$2-1+AP$8)),INDIRECT(ADDRESS($B$14,$X$2)&amp;":"&amp;ADDRESS($B$14,$X$2-1+AP$8)),INDIRECT("rP!"&amp;ADDRESS(Prcsses!$B127,$X$2+$P$8-AP$8)&amp;":"&amp;ADDRESS(Prcsses!$B127,$X$2-1+$P$8))))</f>
        <v>0</v>
      </c>
      <c r="AQ126" s="5">
        <f ca="1">IF(AQ$4="",0,SUMPRODUCT(INDIRECT(ADDRESS($B48,$X$2)&amp;":"&amp;ADDRESS($B48,$X$2-1+AQ$8)),INDIRECT(ADDRESS($B$14,$X$2)&amp;":"&amp;ADDRESS($B$14,$X$2-1+AQ$8)),INDIRECT("rP!"&amp;ADDRESS(Prcsses!$B127,$X$2+$P$8-AQ$8)&amp;":"&amp;ADDRESS(Prcsses!$B127,$X$2-1+$P$8))))</f>
        <v>0</v>
      </c>
      <c r="AR126" s="5">
        <f ca="1">IF(AR$4="",0,SUMPRODUCT(INDIRECT(ADDRESS($B48,$X$2)&amp;":"&amp;ADDRESS($B48,$X$2-1+AR$8)),INDIRECT(ADDRESS($B$14,$X$2)&amp;":"&amp;ADDRESS($B$14,$X$2-1+AR$8)),INDIRECT("rP!"&amp;ADDRESS(Prcsses!$B127,$X$2+$P$8-AR$8)&amp;":"&amp;ADDRESS(Prcsses!$B127,$X$2-1+$P$8))))</f>
        <v>0</v>
      </c>
      <c r="AS126" s="5">
        <f ca="1">IF(AS$4="",0,SUMPRODUCT(INDIRECT(ADDRESS($B48,$X$2)&amp;":"&amp;ADDRESS($B48,$X$2-1+AS$8)),INDIRECT(ADDRESS($B$14,$X$2)&amp;":"&amp;ADDRESS($B$14,$X$2-1+AS$8)),INDIRECT("rP!"&amp;ADDRESS(Prcsses!$B127,$X$2+$P$8-AS$8)&amp;":"&amp;ADDRESS(Prcsses!$B127,$X$2-1+$P$8))))</f>
        <v>0</v>
      </c>
      <c r="AT126" s="5">
        <f ca="1">IF(AT$4="",0,SUMPRODUCT(INDIRECT(ADDRESS($B48,$X$2)&amp;":"&amp;ADDRESS($B48,$X$2-1+AT$8)),INDIRECT(ADDRESS($B$14,$X$2)&amp;":"&amp;ADDRESS($B$14,$X$2-1+AT$8)),INDIRECT("rP!"&amp;ADDRESS(Prcsses!$B127,$X$2+$P$8-AT$8)&amp;":"&amp;ADDRESS(Prcsses!$B127,$X$2-1+$P$8))))</f>
        <v>1054977.8320000002</v>
      </c>
      <c r="AU126" s="5">
        <f ca="1">IF(AU$4="",0,SUMPRODUCT(INDIRECT(ADDRESS($B48,$X$2)&amp;":"&amp;ADDRESS($B48,$X$2-1+AU$8)),INDIRECT(ADDRESS($B$14,$X$2)&amp;":"&amp;ADDRESS($B$14,$X$2-1+AU$8)),INDIRECT("rP!"&amp;ADDRESS(Prcsses!$B127,$X$2+$P$8-AU$8)&amp;":"&amp;ADDRESS(Prcsses!$B127,$X$2-1+$P$8))))</f>
        <v>0</v>
      </c>
      <c r="AV126" s="5">
        <f ca="1">IF(AV$4="",0,SUMPRODUCT(INDIRECT(ADDRESS($B48,$X$2)&amp;":"&amp;ADDRESS($B48,$X$2-1+AV$8)),INDIRECT(ADDRESS($B$14,$X$2)&amp;":"&amp;ADDRESS($B$14,$X$2-1+AV$8)),INDIRECT("rP!"&amp;ADDRESS(Prcsses!$B127,$X$2+$P$8-AV$8)&amp;":"&amp;ADDRESS(Prcsses!$B127,$X$2-1+$P$8))))</f>
        <v>0</v>
      </c>
      <c r="AW126" s="5">
        <f ca="1">IF(AW$4="",0,SUMPRODUCT(INDIRECT(ADDRESS($B48,$X$2)&amp;":"&amp;ADDRESS($B48,$X$2-1+AW$8)),INDIRECT(ADDRESS($B$14,$X$2)&amp;":"&amp;ADDRESS($B$14,$X$2-1+AW$8)),INDIRECT("rP!"&amp;ADDRESS(Prcsses!$B127,$X$2+$P$8-AW$8)&amp;":"&amp;ADDRESS(Prcsses!$B127,$X$2-1+$P$8))))</f>
        <v>0</v>
      </c>
      <c r="AX126" s="5">
        <f ca="1">IF(AX$4="",0,SUMPRODUCT(INDIRECT(ADDRESS($B48,$X$2)&amp;":"&amp;ADDRESS($B48,$X$2-1+AX$8)),INDIRECT(ADDRESS($B$14,$X$2)&amp;":"&amp;ADDRESS($B$14,$X$2-1+AX$8)),INDIRECT("rP!"&amp;ADDRESS(Prcsses!$B127,$X$2+$P$8-AX$8)&amp;":"&amp;ADDRESS(Prcsses!$B127,$X$2-1+$P$8))))</f>
        <v>0</v>
      </c>
      <c r="AY126" s="5">
        <f ca="1">IF(AY$4="",0,SUMPRODUCT(INDIRECT(ADDRESS($B48,$X$2)&amp;":"&amp;ADDRESS($B48,$X$2-1+AY$8)),INDIRECT(ADDRESS($B$14,$X$2)&amp;":"&amp;ADDRESS($B$14,$X$2-1+AY$8)),INDIRECT("rP!"&amp;ADDRESS(Prcsses!$B127,$X$2+$P$8-AY$8)&amp;":"&amp;ADDRESS(Prcsses!$B127,$X$2-1+$P$8))))</f>
        <v>0</v>
      </c>
      <c r="AZ126" s="5">
        <f ca="1">IF(AZ$4="",0,SUMPRODUCT(INDIRECT(ADDRESS($B48,$X$2)&amp;":"&amp;ADDRESS($B48,$X$2-1+AZ$8)),INDIRECT(ADDRESS($B$14,$X$2)&amp;":"&amp;ADDRESS($B$14,$X$2-1+AZ$8)),INDIRECT("rP!"&amp;ADDRESS(Prcsses!$B127,$X$2+$P$8-AZ$8)&amp;":"&amp;ADDRESS(Prcsses!$B127,$X$2-1+$P$8))))</f>
        <v>0</v>
      </c>
      <c r="BA126" s="5">
        <f ca="1">IF(BA$4="",0,SUMPRODUCT(INDIRECT(ADDRESS($B48,$X$2)&amp;":"&amp;ADDRESS($B48,$X$2-1+BA$8)),INDIRECT(ADDRESS($B$14,$X$2)&amp;":"&amp;ADDRESS($B$14,$X$2-1+BA$8)),INDIRECT("rP!"&amp;ADDRESS(Prcsses!$B127,$X$2+$P$8-BA$8)&amp;":"&amp;ADDRESS(Prcsses!$B127,$X$2-1+$P$8))))</f>
        <v>0</v>
      </c>
      <c r="BB126" s="5">
        <f ca="1">IF(BB$4="",0,SUMPRODUCT(INDIRECT(ADDRESS($B48,$X$2)&amp;":"&amp;ADDRESS($B48,$X$2-1+BB$8)),INDIRECT(ADDRESS($B$14,$X$2)&amp;":"&amp;ADDRESS($B$14,$X$2-1+BB$8)),INDIRECT("rP!"&amp;ADDRESS(Prcsses!$B127,$X$2+$P$8-BB$8)&amp;":"&amp;ADDRESS(Prcsses!$B127,$X$2-1+$P$8))))</f>
        <v>0</v>
      </c>
      <c r="BC126" s="5">
        <f ca="1">IF(BC$4="",0,SUMPRODUCT(INDIRECT(ADDRESS($B48,$X$2)&amp;":"&amp;ADDRESS($B48,$X$2-1+BC$8)),INDIRECT(ADDRESS($B$14,$X$2)&amp;":"&amp;ADDRESS($B$14,$X$2-1+BC$8)),INDIRECT("rP!"&amp;ADDRESS(Prcsses!$B127,$X$2+$P$8-BC$8)&amp;":"&amp;ADDRESS(Prcsses!$B127,$X$2-1+$P$8))))</f>
        <v>0</v>
      </c>
      <c r="BD126" s="5">
        <f ca="1">IF(BD$4="",0,SUMPRODUCT(INDIRECT(ADDRESS($B48,$X$2)&amp;":"&amp;ADDRESS($B48,$X$2-1+BD$8)),INDIRECT(ADDRESS($B$14,$X$2)&amp;":"&amp;ADDRESS($B$14,$X$2-1+BD$8)),INDIRECT("rP!"&amp;ADDRESS(Prcsses!$B127,$X$2+$P$8-BD$8)&amp;":"&amp;ADDRESS(Prcsses!$B127,$X$2-1+$P$8))))</f>
        <v>1093298.846769568</v>
      </c>
      <c r="BE126" s="5">
        <f ca="1">IF(BE$4="",0,SUMPRODUCT(INDIRECT(ADDRESS($B48,$X$2)&amp;":"&amp;ADDRESS($B48,$X$2-1+BE$8)),INDIRECT(ADDRESS($B$14,$X$2)&amp;":"&amp;ADDRESS($B$14,$X$2-1+BE$8)),INDIRECT("rP!"&amp;ADDRESS(Prcsses!$B127,$X$2+$P$8-BE$8)&amp;":"&amp;ADDRESS(Prcsses!$B127,$X$2-1+$P$8))))</f>
        <v>0</v>
      </c>
      <c r="BF126" s="5">
        <f ca="1">IF(BF$4="",0,SUMPRODUCT(INDIRECT(ADDRESS($B48,$X$2)&amp;":"&amp;ADDRESS($B48,$X$2-1+BF$8)),INDIRECT(ADDRESS($B$14,$X$2)&amp;":"&amp;ADDRESS($B$14,$X$2-1+BF$8)),INDIRECT("rP!"&amp;ADDRESS(Prcsses!$B127,$X$2+$P$8-BF$8)&amp;":"&amp;ADDRESS(Prcsses!$B127,$X$2-1+$P$8))))</f>
        <v>0</v>
      </c>
      <c r="BG126" s="5">
        <f ca="1">IF(BG$4="",0,SUMPRODUCT(INDIRECT(ADDRESS($B48,$X$2)&amp;":"&amp;ADDRESS($B48,$X$2-1+BG$8)),INDIRECT(ADDRESS($B$14,$X$2)&amp;":"&amp;ADDRESS($B$14,$X$2-1+BG$8)),INDIRECT("rP!"&amp;ADDRESS(Prcsses!$B127,$X$2+$P$8-BG$8)&amp;":"&amp;ADDRESS(Prcsses!$B127,$X$2-1+$P$8))))</f>
        <v>0</v>
      </c>
      <c r="BH126" s="5">
        <f ca="1">IF(BH$4="",0,SUMPRODUCT(INDIRECT(ADDRESS($B48,$X$2)&amp;":"&amp;ADDRESS($B48,$X$2-1+BH$8)),INDIRECT(ADDRESS($B$14,$X$2)&amp;":"&amp;ADDRESS($B$14,$X$2-1+BH$8)),INDIRECT("rP!"&amp;ADDRESS(Prcsses!$B127,$X$2+$P$8-BH$8)&amp;":"&amp;ADDRESS(Prcsses!$B127,$X$2-1+$P$8))))</f>
        <v>0</v>
      </c>
      <c r="BI126" s="5">
        <f ca="1">IF(BI$4="",0,SUMPRODUCT(INDIRECT(ADDRESS($B48,$X$2)&amp;":"&amp;ADDRESS($B48,$X$2-1+BI$8)),INDIRECT(ADDRESS($B$14,$X$2)&amp;":"&amp;ADDRESS($B$14,$X$2-1+BI$8)),INDIRECT("rP!"&amp;ADDRESS(Prcsses!$B127,$X$2+$P$8-BI$8)&amp;":"&amp;ADDRESS(Prcsses!$B127,$X$2-1+$P$8))))</f>
        <v>0</v>
      </c>
      <c r="BJ126" s="5">
        <f ca="1">IF(BJ$4="",0,SUMPRODUCT(INDIRECT(ADDRESS($B48,$X$2)&amp;":"&amp;ADDRESS($B48,$X$2-1+BJ$8)),INDIRECT(ADDRESS($B$14,$X$2)&amp;":"&amp;ADDRESS($B$14,$X$2-1+BJ$8)),INDIRECT("rP!"&amp;ADDRESS(Prcsses!$B127,$X$2+$P$8-BJ$8)&amp;":"&amp;ADDRESS(Prcsses!$B127,$X$2-1+$P$8))))</f>
        <v>0</v>
      </c>
      <c r="BK126" s="5">
        <f ca="1">IF(BK$4="",0,SUMPRODUCT(INDIRECT(ADDRESS($B48,$X$2)&amp;":"&amp;ADDRESS($B48,$X$2-1+BK$8)),INDIRECT(ADDRESS($B$14,$X$2)&amp;":"&amp;ADDRESS($B$14,$X$2-1+BK$8)),INDIRECT("rP!"&amp;ADDRESS(Prcsses!$B127,$X$2+$P$8-BK$8)&amp;":"&amp;ADDRESS(Prcsses!$B127,$X$2-1+$P$8))))</f>
        <v>0</v>
      </c>
      <c r="BL126" s="5">
        <f ca="1">IF(BL$4="",0,SUMPRODUCT(INDIRECT(ADDRESS($B48,$X$2)&amp;":"&amp;ADDRESS($B48,$X$2-1+BL$8)),INDIRECT(ADDRESS($B$14,$X$2)&amp;":"&amp;ADDRESS($B$14,$X$2-1+BL$8)),INDIRECT("rP!"&amp;ADDRESS(Prcsses!$B127,$X$2+$P$8-BL$8)&amp;":"&amp;ADDRESS(Prcsses!$B127,$X$2-1+$P$8))))</f>
        <v>0</v>
      </c>
      <c r="BM126" s="5">
        <f ca="1">IF(BM$4="",0,SUMPRODUCT(INDIRECT(ADDRESS($B48,$X$2)&amp;":"&amp;ADDRESS($B48,$X$2-1+BM$8)),INDIRECT(ADDRESS($B$14,$X$2)&amp;":"&amp;ADDRESS($B$14,$X$2-1+BM$8)),INDIRECT("rP!"&amp;ADDRESS(Prcsses!$B127,$X$2+$P$8-BM$8)&amp;":"&amp;ADDRESS(Prcsses!$B127,$X$2-1+$P$8))))</f>
        <v>0</v>
      </c>
      <c r="BN126" s="5">
        <f ca="1">IF(BN$4="",0,SUMPRODUCT(INDIRECT(ADDRESS($B48,$X$2)&amp;":"&amp;ADDRESS($B48,$X$2-1+BN$8)),INDIRECT(ADDRESS($B$14,$X$2)&amp;":"&amp;ADDRESS($B$14,$X$2-1+BN$8)),INDIRECT("rP!"&amp;ADDRESS(Prcsses!$B127,$X$2+$P$8-BN$8)&amp;":"&amp;ADDRESS(Prcsses!$B127,$X$2-1+$P$8))))</f>
        <v>1112978.2260114204</v>
      </c>
      <c r="BO126" s="5">
        <f ca="1">IF(BO$4="",0,SUMPRODUCT(INDIRECT(ADDRESS($B48,$X$2)&amp;":"&amp;ADDRESS($B48,$X$2-1+BO$8)),INDIRECT(ADDRESS($B$14,$X$2)&amp;":"&amp;ADDRESS($B$14,$X$2-1+BO$8)),INDIRECT("rP!"&amp;ADDRESS(Prcsses!$B127,$X$2+$P$8-BO$8)&amp;":"&amp;ADDRESS(Prcsses!$B127,$X$2-1+$P$8))))</f>
        <v>0</v>
      </c>
      <c r="BP126" s="5">
        <f ca="1">IF(BP$4="",0,SUMPRODUCT(INDIRECT(ADDRESS($B48,$X$2)&amp;":"&amp;ADDRESS($B48,$X$2-1+BP$8)),INDIRECT(ADDRESS($B$14,$X$2)&amp;":"&amp;ADDRESS($B$14,$X$2-1+BP$8)),INDIRECT("rP!"&amp;ADDRESS(Prcsses!$B127,$X$2+$P$8-BP$8)&amp;":"&amp;ADDRESS(Prcsses!$B127,$X$2-1+$P$8))))</f>
        <v>0</v>
      </c>
      <c r="BQ126" s="5">
        <f ca="1">IF(BQ$4="",0,SUMPRODUCT(INDIRECT(ADDRESS($B48,$X$2)&amp;":"&amp;ADDRESS($B48,$X$2-1+BQ$8)),INDIRECT(ADDRESS($B$14,$X$2)&amp;":"&amp;ADDRESS($B$14,$X$2-1+BQ$8)),INDIRECT("rP!"&amp;ADDRESS(Prcsses!$B127,$X$2+$P$8-BQ$8)&amp;":"&amp;ADDRESS(Prcsses!$B127,$X$2-1+$P$8))))</f>
        <v>0</v>
      </c>
      <c r="BR126" s="5">
        <f ca="1">IF(BR$4="",0,SUMPRODUCT(INDIRECT(ADDRESS($B48,$X$2)&amp;":"&amp;ADDRESS($B48,$X$2-1+BR$8)),INDIRECT(ADDRESS($B$14,$X$2)&amp;":"&amp;ADDRESS($B$14,$X$2-1+BR$8)),INDIRECT("rP!"&amp;ADDRESS(Prcsses!$B127,$X$2+$P$8-BR$8)&amp;":"&amp;ADDRESS(Prcsses!$B127,$X$2-1+$P$8))))</f>
        <v>0</v>
      </c>
      <c r="BS126" s="5">
        <f ca="1">IF(BS$4="",0,SUMPRODUCT(INDIRECT(ADDRESS($B48,$X$2)&amp;":"&amp;ADDRESS($B48,$X$2-1+BS$8)),INDIRECT(ADDRESS($B$14,$X$2)&amp;":"&amp;ADDRESS($B$14,$X$2-1+BS$8)),INDIRECT("rP!"&amp;ADDRESS(Prcsses!$B127,$X$2+$P$8-BS$8)&amp;":"&amp;ADDRESS(Prcsses!$B127,$X$2-1+$P$8))))</f>
        <v>0</v>
      </c>
      <c r="BT126" s="5">
        <f ca="1">IF(BT$4="",0,SUMPRODUCT(INDIRECT(ADDRESS($B48,$X$2)&amp;":"&amp;ADDRESS($B48,$X$2-1+BT$8)),INDIRECT(ADDRESS($B$14,$X$2)&amp;":"&amp;ADDRESS($B$14,$X$2-1+BT$8)),INDIRECT("rP!"&amp;ADDRESS(Prcsses!$B127,$X$2+$P$8-BT$8)&amp;":"&amp;ADDRESS(Prcsses!$B127,$X$2-1+$P$8))))</f>
        <v>0</v>
      </c>
      <c r="BU126" s="5">
        <f ca="1">IF(BU$4="",0,SUMPRODUCT(INDIRECT(ADDRESS($B48,$X$2)&amp;":"&amp;ADDRESS($B48,$X$2-1+BU$8)),INDIRECT(ADDRESS($B$14,$X$2)&amp;":"&amp;ADDRESS($B$14,$X$2-1+BU$8)),INDIRECT("rP!"&amp;ADDRESS(Prcsses!$B127,$X$2+$P$8-BU$8)&amp;":"&amp;ADDRESS(Prcsses!$B127,$X$2-1+$P$8))))</f>
        <v>0</v>
      </c>
      <c r="BV126" s="5">
        <f ca="1">IF(BV$4="",0,SUMPRODUCT(INDIRECT(ADDRESS($B48,$X$2)&amp;":"&amp;ADDRESS($B48,$X$2-1+BV$8)),INDIRECT(ADDRESS($B$14,$X$2)&amp;":"&amp;ADDRESS($B$14,$X$2-1+BV$8)),INDIRECT("rP!"&amp;ADDRESS(Prcsses!$B127,$X$2+$P$8-BV$8)&amp;":"&amp;ADDRESS(Prcsses!$B127,$X$2-1+$P$8))))</f>
        <v>0</v>
      </c>
      <c r="BW126" s="5">
        <f ca="1">IF(BW$4="",0,SUMPRODUCT(INDIRECT(ADDRESS($B48,$X$2)&amp;":"&amp;ADDRESS($B48,$X$2-1+BW$8)),INDIRECT(ADDRESS($B$14,$X$2)&amp;":"&amp;ADDRESS($B$14,$X$2-1+BW$8)),INDIRECT("rP!"&amp;ADDRESS(Prcsses!$B127,$X$2+$P$8-BW$8)&amp;":"&amp;ADDRESS(Prcsses!$B127,$X$2-1+$P$8))))</f>
        <v>0</v>
      </c>
      <c r="BX126" s="5">
        <f ca="1">IF(BX$4="",0,SUMPRODUCT(INDIRECT(ADDRESS($B48,$X$2)&amp;":"&amp;ADDRESS($B48,$X$2-1+BX$8)),INDIRECT(ADDRESS($B$14,$X$2)&amp;":"&amp;ADDRESS($B$14,$X$2-1+BX$8)),INDIRECT("rP!"&amp;ADDRESS(Prcsses!$B127,$X$2+$P$8-BX$8)&amp;":"&amp;ADDRESS(Prcsses!$B127,$X$2-1+$P$8))))</f>
        <v>1153406.0470930592</v>
      </c>
      <c r="BY126" s="5">
        <f ca="1">IF(BY$4="",0,SUMPRODUCT(INDIRECT(ADDRESS($B48,$X$2)&amp;":"&amp;ADDRESS($B48,$X$2-1+BY$8)),INDIRECT(ADDRESS($B$14,$X$2)&amp;":"&amp;ADDRESS($B$14,$X$2-1+BY$8)),INDIRECT("rP!"&amp;ADDRESS(Prcsses!$B127,$X$2+$P$8-BY$8)&amp;":"&amp;ADDRESS(Prcsses!$B127,$X$2-1+$P$8))))</f>
        <v>0</v>
      </c>
      <c r="BZ126" s="5">
        <f ca="1">IF(BZ$4="",0,SUMPRODUCT(INDIRECT(ADDRESS($B48,$X$2)&amp;":"&amp;ADDRESS($B48,$X$2-1+BZ$8)),INDIRECT(ADDRESS($B$14,$X$2)&amp;":"&amp;ADDRESS($B$14,$X$2-1+BZ$8)),INDIRECT("rP!"&amp;ADDRESS(Prcsses!$B127,$X$2+$P$8-BZ$8)&amp;":"&amp;ADDRESS(Prcsses!$B127,$X$2-1+$P$8))))</f>
        <v>0</v>
      </c>
      <c r="CA126" s="5">
        <f ca="1">IF(CA$4="",0,SUMPRODUCT(INDIRECT(ADDRESS($B48,$X$2)&amp;":"&amp;ADDRESS($B48,$X$2-1+CA$8)),INDIRECT(ADDRESS($B$14,$X$2)&amp;":"&amp;ADDRESS($B$14,$X$2-1+CA$8)),INDIRECT("rP!"&amp;ADDRESS(Prcsses!$B127,$X$2+$P$8-CA$8)&amp;":"&amp;ADDRESS(Prcsses!$B127,$X$2-1+$P$8))))</f>
        <v>0</v>
      </c>
      <c r="CB126" s="5">
        <f ca="1">IF(CB$4="",0,SUMPRODUCT(INDIRECT(ADDRESS($B48,$X$2)&amp;":"&amp;ADDRESS($B48,$X$2-1+CB$8)),INDIRECT(ADDRESS($B$14,$X$2)&amp;":"&amp;ADDRESS($B$14,$X$2-1+CB$8)),INDIRECT("rP!"&amp;ADDRESS(Prcsses!$B127,$X$2+$P$8-CB$8)&amp;":"&amp;ADDRESS(Prcsses!$B127,$X$2-1+$P$8))))</f>
        <v>0</v>
      </c>
      <c r="CC126" s="5">
        <f ca="1">IF(CC$4="",0,SUMPRODUCT(INDIRECT(ADDRESS($B48,$X$2)&amp;":"&amp;ADDRESS($B48,$X$2-1+CC$8)),INDIRECT(ADDRESS($B$14,$X$2)&amp;":"&amp;ADDRESS($B$14,$X$2-1+CC$8)),INDIRECT("rP!"&amp;ADDRESS(Prcsses!$B127,$X$2+$P$8-CC$8)&amp;":"&amp;ADDRESS(Prcsses!$B127,$X$2-1+$P$8))))</f>
        <v>0</v>
      </c>
      <c r="CD126" s="5">
        <f ca="1">IF(CD$4="",0,SUMPRODUCT(INDIRECT(ADDRESS($B48,$X$2)&amp;":"&amp;ADDRESS($B48,$X$2-1+CD$8)),INDIRECT(ADDRESS($B$14,$X$2)&amp;":"&amp;ADDRESS($B$14,$X$2-1+CD$8)),INDIRECT("rP!"&amp;ADDRESS(Prcsses!$B127,$X$2+$P$8-CD$8)&amp;":"&amp;ADDRESS(Prcsses!$B127,$X$2-1+$P$8))))</f>
        <v>0</v>
      </c>
      <c r="CE126" s="5">
        <f ca="1">IF(CE$4="",0,SUMPRODUCT(INDIRECT(ADDRESS($B48,$X$2)&amp;":"&amp;ADDRESS($B48,$X$2-1+CE$8)),INDIRECT(ADDRESS($B$14,$X$2)&amp;":"&amp;ADDRESS($B$14,$X$2-1+CE$8)),INDIRECT("rP!"&amp;ADDRESS(Prcsses!$B127,$X$2+$P$8-CE$8)&amp;":"&amp;ADDRESS(Prcsses!$B127,$X$2-1+$P$8))))</f>
        <v>0</v>
      </c>
      <c r="CF126" s="5">
        <f ca="1">IF(CF$4="",0,SUMPRODUCT(INDIRECT(ADDRESS($B48,$X$2)&amp;":"&amp;ADDRESS($B48,$X$2-1+CF$8)),INDIRECT(ADDRESS($B$14,$X$2)&amp;":"&amp;ADDRESS($B$14,$X$2-1+CF$8)),INDIRECT("rP!"&amp;ADDRESS(Prcsses!$B127,$X$2+$P$8-CF$8)&amp;":"&amp;ADDRESS(Prcsses!$B127,$X$2-1+$P$8))))</f>
        <v>0</v>
      </c>
    </row>
    <row r="127" spans="2:84" x14ac:dyDescent="0.3">
      <c r="B127" s="13">
        <f>ROW()</f>
        <v>127</v>
      </c>
      <c r="H127" s="1" t="str">
        <f t="shared" si="204"/>
        <v>Ввод в эксплуатацию капзатрат</v>
      </c>
      <c r="I127" s="1" t="str">
        <f>$I$125</f>
        <v>Капзатраты на производственные мощности</v>
      </c>
      <c r="J127" s="1" t="str">
        <f>Prcsses!I112</f>
        <v>Строительно-монтажные работы</v>
      </c>
      <c r="M127" s="53" t="s">
        <v>18</v>
      </c>
      <c r="U127" s="5">
        <f t="shared" ca="1" si="205"/>
        <v>16243982.855622144</v>
      </c>
      <c r="X127" s="5">
        <f ca="1">IF(X$4="",0,SUMPRODUCT(INDIRECT(ADDRESS($B49,$X$2)&amp;":"&amp;ADDRESS($B49,$X$2-1+X$8)),INDIRECT(ADDRESS($B$14,$X$2)&amp;":"&amp;ADDRESS($B$14,$X$2-1+X$8)),INDIRECT("rP!"&amp;ADDRESS(Prcsses!$B128,$X$2+$P$8-X$8)&amp;":"&amp;ADDRESS(Prcsses!$B128,$X$2-1+$P$8))))</f>
        <v>0</v>
      </c>
      <c r="Y127" s="5">
        <f ca="1">IF(Y$4="",0,SUMPRODUCT(INDIRECT(ADDRESS($B49,$X$2)&amp;":"&amp;ADDRESS($B49,$X$2-1+Y$8)),INDIRECT(ADDRESS($B$14,$X$2)&amp;":"&amp;ADDRESS($B$14,$X$2-1+Y$8)),INDIRECT("rP!"&amp;ADDRESS(Prcsses!$B128,$X$2+$P$8-Y$8)&amp;":"&amp;ADDRESS(Prcsses!$B128,$X$2-1+$P$8))))</f>
        <v>0</v>
      </c>
      <c r="Z127" s="5">
        <f ca="1">IF(Z$4="",0,SUMPRODUCT(INDIRECT(ADDRESS($B49,$X$2)&amp;":"&amp;ADDRESS($B49,$X$2-1+Z$8)),INDIRECT(ADDRESS($B$14,$X$2)&amp;":"&amp;ADDRESS($B$14,$X$2-1+Z$8)),INDIRECT("rP!"&amp;ADDRESS(Prcsses!$B128,$X$2+$P$8-Z$8)&amp;":"&amp;ADDRESS(Prcsses!$B128,$X$2-1+$P$8))))</f>
        <v>3000000</v>
      </c>
      <c r="AA127" s="5">
        <f ca="1">IF(AA$4="",0,SUMPRODUCT(INDIRECT(ADDRESS($B49,$X$2)&amp;":"&amp;ADDRESS($B49,$X$2-1+AA$8)),INDIRECT(ADDRESS($B$14,$X$2)&amp;":"&amp;ADDRESS($B$14,$X$2-1+AA$8)),INDIRECT("rP!"&amp;ADDRESS(Prcsses!$B128,$X$2+$P$8-AA$8)&amp;":"&amp;ADDRESS(Prcsses!$B128,$X$2-1+$P$8))))</f>
        <v>0</v>
      </c>
      <c r="AB127" s="5">
        <f ca="1">IF(AB$4="",0,SUMPRODUCT(INDIRECT(ADDRESS($B49,$X$2)&amp;":"&amp;ADDRESS($B49,$X$2-1+AB$8)),INDIRECT(ADDRESS($B$14,$X$2)&amp;":"&amp;ADDRESS($B$14,$X$2-1+AB$8)),INDIRECT("rP!"&amp;ADDRESS(Prcsses!$B128,$X$2+$P$8-AB$8)&amp;":"&amp;ADDRESS(Prcsses!$B128,$X$2-1+$P$8))))</f>
        <v>0</v>
      </c>
      <c r="AC127" s="5">
        <f ca="1">IF(AC$4="",0,SUMPRODUCT(INDIRECT(ADDRESS($B49,$X$2)&amp;":"&amp;ADDRESS($B49,$X$2-1+AC$8)),INDIRECT(ADDRESS($B$14,$X$2)&amp;":"&amp;ADDRESS($B$14,$X$2-1+AC$8)),INDIRECT("rP!"&amp;ADDRESS(Prcsses!$B128,$X$2+$P$8-AC$8)&amp;":"&amp;ADDRESS(Prcsses!$B128,$X$2-1+$P$8))))</f>
        <v>0</v>
      </c>
      <c r="AD127" s="5">
        <f ca="1">IF(AD$4="",0,SUMPRODUCT(INDIRECT(ADDRESS($B49,$X$2)&amp;":"&amp;ADDRESS($B49,$X$2-1+AD$8)),INDIRECT(ADDRESS($B$14,$X$2)&amp;":"&amp;ADDRESS($B$14,$X$2-1+AD$8)),INDIRECT("rP!"&amp;ADDRESS(Prcsses!$B128,$X$2+$P$8-AD$8)&amp;":"&amp;ADDRESS(Prcsses!$B128,$X$2-1+$P$8))))</f>
        <v>0</v>
      </c>
      <c r="AE127" s="5">
        <f ca="1">IF(AE$4="",0,SUMPRODUCT(INDIRECT(ADDRESS($B49,$X$2)&amp;":"&amp;ADDRESS($B49,$X$2-1+AE$8)),INDIRECT(ADDRESS($B$14,$X$2)&amp;":"&amp;ADDRESS($B$14,$X$2-1+AE$8)),INDIRECT("rP!"&amp;ADDRESS(Prcsses!$B128,$X$2+$P$8-AE$8)&amp;":"&amp;ADDRESS(Prcsses!$B128,$X$2-1+$P$8))))</f>
        <v>0</v>
      </c>
      <c r="AF127" s="5">
        <f ca="1">IF(AF$4="",0,SUMPRODUCT(INDIRECT(ADDRESS($B49,$X$2)&amp;":"&amp;ADDRESS($B49,$X$2-1+AF$8)),INDIRECT(ADDRESS($B$14,$X$2)&amp;":"&amp;ADDRESS($B$14,$X$2-1+AF$8)),INDIRECT("rP!"&amp;ADDRESS(Prcsses!$B128,$X$2+$P$8-AF$8)&amp;":"&amp;ADDRESS(Prcsses!$B128,$X$2-1+$P$8))))</f>
        <v>0</v>
      </c>
      <c r="AG127" s="5">
        <f ca="1">IF(AG$4="",0,SUMPRODUCT(INDIRECT(ADDRESS($B49,$X$2)&amp;":"&amp;ADDRESS($B49,$X$2-1+AG$8)),INDIRECT(ADDRESS($B$14,$X$2)&amp;":"&amp;ADDRESS($B$14,$X$2-1+AG$8)),INDIRECT("rP!"&amp;ADDRESS(Prcsses!$B128,$X$2+$P$8-AG$8)&amp;":"&amp;ADDRESS(Prcsses!$B128,$X$2-1+$P$8))))</f>
        <v>0</v>
      </c>
      <c r="AH127" s="5">
        <f ca="1">IF(AH$4="",0,SUMPRODUCT(INDIRECT(ADDRESS($B49,$X$2)&amp;":"&amp;ADDRESS($B49,$X$2-1+AH$8)),INDIRECT(ADDRESS($B$14,$X$2)&amp;":"&amp;ADDRESS($B$14,$X$2-1+AH$8)),INDIRECT("rP!"&amp;ADDRESS(Prcsses!$B128,$X$2+$P$8-AH$8)&amp;":"&amp;ADDRESS(Prcsses!$B128,$X$2-1+$P$8))))</f>
        <v>0</v>
      </c>
      <c r="AI127" s="5">
        <f ca="1">IF(AI$4="",0,SUMPRODUCT(INDIRECT(ADDRESS($B49,$X$2)&amp;":"&amp;ADDRESS($B49,$X$2-1+AI$8)),INDIRECT(ADDRESS($B$14,$X$2)&amp;":"&amp;ADDRESS($B$14,$X$2-1+AI$8)),INDIRECT("rP!"&amp;ADDRESS(Prcsses!$B128,$X$2+$P$8-AI$8)&amp;":"&amp;ADDRESS(Prcsses!$B128,$X$2-1+$P$8))))</f>
        <v>0</v>
      </c>
      <c r="AJ127" s="5">
        <f ca="1">IF(AJ$4="",0,SUMPRODUCT(INDIRECT(ADDRESS($B49,$X$2)&amp;":"&amp;ADDRESS($B49,$X$2-1+AJ$8)),INDIRECT(ADDRESS($B$14,$X$2)&amp;":"&amp;ADDRESS($B$14,$X$2-1+AJ$8)),INDIRECT("rP!"&amp;ADDRESS(Prcsses!$B128,$X$2+$P$8-AJ$8)&amp;":"&amp;ADDRESS(Prcsses!$B128,$X$2-1+$P$8))))</f>
        <v>0</v>
      </c>
      <c r="AK127" s="5">
        <f ca="1">IF(AK$4="",0,SUMPRODUCT(INDIRECT(ADDRESS($B49,$X$2)&amp;":"&amp;ADDRESS($B49,$X$2-1+AK$8)),INDIRECT(ADDRESS($B$14,$X$2)&amp;":"&amp;ADDRESS($B$14,$X$2-1+AK$8)),INDIRECT("rP!"&amp;ADDRESS(Prcsses!$B128,$X$2+$P$8-AK$8)&amp;":"&amp;ADDRESS(Prcsses!$B128,$X$2-1+$P$8))))</f>
        <v>0</v>
      </c>
      <c r="AL127" s="5">
        <f ca="1">IF(AL$4="",0,SUMPRODUCT(INDIRECT(ADDRESS($B49,$X$2)&amp;":"&amp;ADDRESS($B49,$X$2-1+AL$8)),INDIRECT(ADDRESS($B$14,$X$2)&amp;":"&amp;ADDRESS($B$14,$X$2-1+AL$8)),INDIRECT("rP!"&amp;ADDRESS(Prcsses!$B128,$X$2+$P$8-AL$8)&amp;":"&amp;ADDRESS(Prcsses!$B128,$X$2-1+$P$8))))</f>
        <v>0</v>
      </c>
      <c r="AM127" s="5">
        <f ca="1">IF(AM$4="",0,SUMPRODUCT(INDIRECT(ADDRESS($B49,$X$2)&amp;":"&amp;ADDRESS($B49,$X$2-1+AM$8)),INDIRECT(ADDRESS($B$14,$X$2)&amp;":"&amp;ADDRESS($B$14,$X$2-1+AM$8)),INDIRECT("rP!"&amp;ADDRESS(Prcsses!$B128,$X$2+$P$8-AM$8)&amp;":"&amp;ADDRESS(Prcsses!$B128,$X$2-1+$P$8))))</f>
        <v>0</v>
      </c>
      <c r="AN127" s="5">
        <f ca="1">IF(AN$4="",0,SUMPRODUCT(INDIRECT(ADDRESS($B49,$X$2)&amp;":"&amp;ADDRESS($B49,$X$2-1+AN$8)),INDIRECT(ADDRESS($B$14,$X$2)&amp;":"&amp;ADDRESS($B$14,$X$2-1+AN$8)),INDIRECT("rP!"&amp;ADDRESS(Prcsses!$B128,$X$2+$P$8-AN$8)&amp;":"&amp;ADDRESS(Prcsses!$B128,$X$2-1+$P$8))))</f>
        <v>0</v>
      </c>
      <c r="AO127" s="5">
        <f ca="1">IF(AO$4="",0,SUMPRODUCT(INDIRECT(ADDRESS($B49,$X$2)&amp;":"&amp;ADDRESS($B49,$X$2-1+AO$8)),INDIRECT(ADDRESS($B$14,$X$2)&amp;":"&amp;ADDRESS($B$14,$X$2-1+AO$8)),INDIRECT("rP!"&amp;ADDRESS(Prcsses!$B128,$X$2+$P$8-AO$8)&amp;":"&amp;ADDRESS(Prcsses!$B128,$X$2-1+$P$8))))</f>
        <v>0</v>
      </c>
      <c r="AP127" s="5">
        <f ca="1">IF(AP$4="",0,SUMPRODUCT(INDIRECT(ADDRESS($B49,$X$2)&amp;":"&amp;ADDRESS($B49,$X$2-1+AP$8)),INDIRECT(ADDRESS($B$14,$X$2)&amp;":"&amp;ADDRESS($B$14,$X$2-1+AP$8)),INDIRECT("rP!"&amp;ADDRESS(Prcsses!$B128,$X$2+$P$8-AP$8)&amp;":"&amp;ADDRESS(Prcsses!$B128,$X$2-1+$P$8))))</f>
        <v>0</v>
      </c>
      <c r="AQ127" s="5">
        <f ca="1">IF(AQ$4="",0,SUMPRODUCT(INDIRECT(ADDRESS($B49,$X$2)&amp;":"&amp;ADDRESS($B49,$X$2-1+AQ$8)),INDIRECT(ADDRESS($B$14,$X$2)&amp;":"&amp;ADDRESS($B$14,$X$2-1+AQ$8)),INDIRECT("rP!"&amp;ADDRESS(Prcsses!$B128,$X$2+$P$8-AQ$8)&amp;":"&amp;ADDRESS(Prcsses!$B128,$X$2-1+$P$8))))</f>
        <v>0</v>
      </c>
      <c r="AR127" s="5">
        <f ca="1">IF(AR$4="",0,SUMPRODUCT(INDIRECT(ADDRESS($B49,$X$2)&amp;":"&amp;ADDRESS($B49,$X$2-1+AR$8)),INDIRECT(ADDRESS($B$14,$X$2)&amp;":"&amp;ADDRESS($B$14,$X$2-1+AR$8)),INDIRECT("rP!"&amp;ADDRESS(Prcsses!$B128,$X$2+$P$8-AR$8)&amp;":"&amp;ADDRESS(Prcsses!$B128,$X$2-1+$P$8))))</f>
        <v>0</v>
      </c>
      <c r="AS127" s="5">
        <f ca="1">IF(AS$4="",0,SUMPRODUCT(INDIRECT(ADDRESS($B49,$X$2)&amp;":"&amp;ADDRESS($B49,$X$2-1+AS$8)),INDIRECT(ADDRESS($B$14,$X$2)&amp;":"&amp;ADDRESS($B$14,$X$2-1+AS$8)),INDIRECT("rP!"&amp;ADDRESS(Prcsses!$B128,$X$2+$P$8-AS$8)&amp;":"&amp;ADDRESS(Prcsses!$B128,$X$2-1+$P$8))))</f>
        <v>0</v>
      </c>
      <c r="AT127" s="5">
        <f ca="1">IF(AT$4="",0,SUMPRODUCT(INDIRECT(ADDRESS($B49,$X$2)&amp;":"&amp;ADDRESS($B49,$X$2-1+AT$8)),INDIRECT(ADDRESS($B$14,$X$2)&amp;":"&amp;ADDRESS($B$14,$X$2-1+AT$8)),INDIRECT("rP!"&amp;ADDRESS(Prcsses!$B128,$X$2+$P$8-AT$8)&amp;":"&amp;ADDRESS(Prcsses!$B128,$X$2-1+$P$8))))</f>
        <v>3164933.4960000003</v>
      </c>
      <c r="AU127" s="5">
        <f ca="1">IF(AU$4="",0,SUMPRODUCT(INDIRECT(ADDRESS($B49,$X$2)&amp;":"&amp;ADDRESS($B49,$X$2-1+AU$8)),INDIRECT(ADDRESS($B$14,$X$2)&amp;":"&amp;ADDRESS($B$14,$X$2-1+AU$8)),INDIRECT("rP!"&amp;ADDRESS(Prcsses!$B128,$X$2+$P$8-AU$8)&amp;":"&amp;ADDRESS(Prcsses!$B128,$X$2-1+$P$8))))</f>
        <v>0</v>
      </c>
      <c r="AV127" s="5">
        <f ca="1">IF(AV$4="",0,SUMPRODUCT(INDIRECT(ADDRESS($B49,$X$2)&amp;":"&amp;ADDRESS($B49,$X$2-1+AV$8)),INDIRECT(ADDRESS($B$14,$X$2)&amp;":"&amp;ADDRESS($B$14,$X$2-1+AV$8)),INDIRECT("rP!"&amp;ADDRESS(Prcsses!$B128,$X$2+$P$8-AV$8)&amp;":"&amp;ADDRESS(Prcsses!$B128,$X$2-1+$P$8))))</f>
        <v>0</v>
      </c>
      <c r="AW127" s="5">
        <f ca="1">IF(AW$4="",0,SUMPRODUCT(INDIRECT(ADDRESS($B49,$X$2)&amp;":"&amp;ADDRESS($B49,$X$2-1+AW$8)),INDIRECT(ADDRESS($B$14,$X$2)&amp;":"&amp;ADDRESS($B$14,$X$2-1+AW$8)),INDIRECT("rP!"&amp;ADDRESS(Prcsses!$B128,$X$2+$P$8-AW$8)&amp;":"&amp;ADDRESS(Prcsses!$B128,$X$2-1+$P$8))))</f>
        <v>0</v>
      </c>
      <c r="AX127" s="5">
        <f ca="1">IF(AX$4="",0,SUMPRODUCT(INDIRECT(ADDRESS($B49,$X$2)&amp;":"&amp;ADDRESS($B49,$X$2-1+AX$8)),INDIRECT(ADDRESS($B$14,$X$2)&amp;":"&amp;ADDRESS($B$14,$X$2-1+AX$8)),INDIRECT("rP!"&amp;ADDRESS(Prcsses!$B128,$X$2+$P$8-AX$8)&amp;":"&amp;ADDRESS(Prcsses!$B128,$X$2-1+$P$8))))</f>
        <v>0</v>
      </c>
      <c r="AY127" s="5">
        <f ca="1">IF(AY$4="",0,SUMPRODUCT(INDIRECT(ADDRESS($B49,$X$2)&amp;":"&amp;ADDRESS($B49,$X$2-1+AY$8)),INDIRECT(ADDRESS($B$14,$X$2)&amp;":"&amp;ADDRESS($B$14,$X$2-1+AY$8)),INDIRECT("rP!"&amp;ADDRESS(Prcsses!$B128,$X$2+$P$8-AY$8)&amp;":"&amp;ADDRESS(Prcsses!$B128,$X$2-1+$P$8))))</f>
        <v>0</v>
      </c>
      <c r="AZ127" s="5">
        <f ca="1">IF(AZ$4="",0,SUMPRODUCT(INDIRECT(ADDRESS($B49,$X$2)&amp;":"&amp;ADDRESS($B49,$X$2-1+AZ$8)),INDIRECT(ADDRESS($B$14,$X$2)&amp;":"&amp;ADDRESS($B$14,$X$2-1+AZ$8)),INDIRECT("rP!"&amp;ADDRESS(Prcsses!$B128,$X$2+$P$8-AZ$8)&amp;":"&amp;ADDRESS(Prcsses!$B128,$X$2-1+$P$8))))</f>
        <v>0</v>
      </c>
      <c r="BA127" s="5">
        <f ca="1">IF(BA$4="",0,SUMPRODUCT(INDIRECT(ADDRESS($B49,$X$2)&amp;":"&amp;ADDRESS($B49,$X$2-1+BA$8)),INDIRECT(ADDRESS($B$14,$X$2)&amp;":"&amp;ADDRESS($B$14,$X$2-1+BA$8)),INDIRECT("rP!"&amp;ADDRESS(Prcsses!$B128,$X$2+$P$8-BA$8)&amp;":"&amp;ADDRESS(Prcsses!$B128,$X$2-1+$P$8))))</f>
        <v>0</v>
      </c>
      <c r="BB127" s="5">
        <f ca="1">IF(BB$4="",0,SUMPRODUCT(INDIRECT(ADDRESS($B49,$X$2)&amp;":"&amp;ADDRESS($B49,$X$2-1+BB$8)),INDIRECT(ADDRESS($B$14,$X$2)&amp;":"&amp;ADDRESS($B$14,$X$2-1+BB$8)),INDIRECT("rP!"&amp;ADDRESS(Prcsses!$B128,$X$2+$P$8-BB$8)&amp;":"&amp;ADDRESS(Prcsses!$B128,$X$2-1+$P$8))))</f>
        <v>0</v>
      </c>
      <c r="BC127" s="5">
        <f ca="1">IF(BC$4="",0,SUMPRODUCT(INDIRECT(ADDRESS($B49,$X$2)&amp;":"&amp;ADDRESS($B49,$X$2-1+BC$8)),INDIRECT(ADDRESS($B$14,$X$2)&amp;":"&amp;ADDRESS($B$14,$X$2-1+BC$8)),INDIRECT("rP!"&amp;ADDRESS(Prcsses!$B128,$X$2+$P$8-BC$8)&amp;":"&amp;ADDRESS(Prcsses!$B128,$X$2-1+$P$8))))</f>
        <v>0</v>
      </c>
      <c r="BD127" s="5">
        <f ca="1">IF(BD$4="",0,SUMPRODUCT(INDIRECT(ADDRESS($B49,$X$2)&amp;":"&amp;ADDRESS($B49,$X$2-1+BD$8)),INDIRECT(ADDRESS($B$14,$X$2)&amp;":"&amp;ADDRESS($B$14,$X$2-1+BD$8)),INDIRECT("rP!"&amp;ADDRESS(Prcsses!$B128,$X$2+$P$8-BD$8)&amp;":"&amp;ADDRESS(Prcsses!$B128,$X$2-1+$P$8))))</f>
        <v>3279896.5403087046</v>
      </c>
      <c r="BE127" s="5">
        <f ca="1">IF(BE$4="",0,SUMPRODUCT(INDIRECT(ADDRESS($B49,$X$2)&amp;":"&amp;ADDRESS($B49,$X$2-1+BE$8)),INDIRECT(ADDRESS($B$14,$X$2)&amp;":"&amp;ADDRESS($B$14,$X$2-1+BE$8)),INDIRECT("rP!"&amp;ADDRESS(Prcsses!$B128,$X$2+$P$8-BE$8)&amp;":"&amp;ADDRESS(Prcsses!$B128,$X$2-1+$P$8))))</f>
        <v>0</v>
      </c>
      <c r="BF127" s="5">
        <f ca="1">IF(BF$4="",0,SUMPRODUCT(INDIRECT(ADDRESS($B49,$X$2)&amp;":"&amp;ADDRESS($B49,$X$2-1+BF$8)),INDIRECT(ADDRESS($B$14,$X$2)&amp;":"&amp;ADDRESS($B$14,$X$2-1+BF$8)),INDIRECT("rP!"&amp;ADDRESS(Prcsses!$B128,$X$2+$P$8-BF$8)&amp;":"&amp;ADDRESS(Prcsses!$B128,$X$2-1+$P$8))))</f>
        <v>0</v>
      </c>
      <c r="BG127" s="5">
        <f ca="1">IF(BG$4="",0,SUMPRODUCT(INDIRECT(ADDRESS($B49,$X$2)&amp;":"&amp;ADDRESS($B49,$X$2-1+BG$8)),INDIRECT(ADDRESS($B$14,$X$2)&amp;":"&amp;ADDRESS($B$14,$X$2-1+BG$8)),INDIRECT("rP!"&amp;ADDRESS(Prcsses!$B128,$X$2+$P$8-BG$8)&amp;":"&amp;ADDRESS(Prcsses!$B128,$X$2-1+$P$8))))</f>
        <v>0</v>
      </c>
      <c r="BH127" s="5">
        <f ca="1">IF(BH$4="",0,SUMPRODUCT(INDIRECT(ADDRESS($B49,$X$2)&amp;":"&amp;ADDRESS($B49,$X$2-1+BH$8)),INDIRECT(ADDRESS($B$14,$X$2)&amp;":"&amp;ADDRESS($B$14,$X$2-1+BH$8)),INDIRECT("rP!"&amp;ADDRESS(Prcsses!$B128,$X$2+$P$8-BH$8)&amp;":"&amp;ADDRESS(Prcsses!$B128,$X$2-1+$P$8))))</f>
        <v>0</v>
      </c>
      <c r="BI127" s="5">
        <f ca="1">IF(BI$4="",0,SUMPRODUCT(INDIRECT(ADDRESS($B49,$X$2)&amp;":"&amp;ADDRESS($B49,$X$2-1+BI$8)),INDIRECT(ADDRESS($B$14,$X$2)&amp;":"&amp;ADDRESS($B$14,$X$2-1+BI$8)),INDIRECT("rP!"&amp;ADDRESS(Prcsses!$B128,$X$2+$P$8-BI$8)&amp;":"&amp;ADDRESS(Prcsses!$B128,$X$2-1+$P$8))))</f>
        <v>0</v>
      </c>
      <c r="BJ127" s="5">
        <f ca="1">IF(BJ$4="",0,SUMPRODUCT(INDIRECT(ADDRESS($B49,$X$2)&amp;":"&amp;ADDRESS($B49,$X$2-1+BJ$8)),INDIRECT(ADDRESS($B$14,$X$2)&amp;":"&amp;ADDRESS($B$14,$X$2-1+BJ$8)),INDIRECT("rP!"&amp;ADDRESS(Prcsses!$B128,$X$2+$P$8-BJ$8)&amp;":"&amp;ADDRESS(Prcsses!$B128,$X$2-1+$P$8))))</f>
        <v>0</v>
      </c>
      <c r="BK127" s="5">
        <f ca="1">IF(BK$4="",0,SUMPRODUCT(INDIRECT(ADDRESS($B49,$X$2)&amp;":"&amp;ADDRESS($B49,$X$2-1+BK$8)),INDIRECT(ADDRESS($B$14,$X$2)&amp;":"&amp;ADDRESS($B$14,$X$2-1+BK$8)),INDIRECT("rP!"&amp;ADDRESS(Prcsses!$B128,$X$2+$P$8-BK$8)&amp;":"&amp;ADDRESS(Prcsses!$B128,$X$2-1+$P$8))))</f>
        <v>0</v>
      </c>
      <c r="BL127" s="5">
        <f ca="1">IF(BL$4="",0,SUMPRODUCT(INDIRECT(ADDRESS($B49,$X$2)&amp;":"&amp;ADDRESS($B49,$X$2-1+BL$8)),INDIRECT(ADDRESS($B$14,$X$2)&amp;":"&amp;ADDRESS($B$14,$X$2-1+BL$8)),INDIRECT("rP!"&amp;ADDRESS(Prcsses!$B128,$X$2+$P$8-BL$8)&amp;":"&amp;ADDRESS(Prcsses!$B128,$X$2-1+$P$8))))</f>
        <v>0</v>
      </c>
      <c r="BM127" s="5">
        <f ca="1">IF(BM$4="",0,SUMPRODUCT(INDIRECT(ADDRESS($B49,$X$2)&amp;":"&amp;ADDRESS($B49,$X$2-1+BM$8)),INDIRECT(ADDRESS($B$14,$X$2)&amp;":"&amp;ADDRESS($B$14,$X$2-1+BM$8)),INDIRECT("rP!"&amp;ADDRESS(Prcsses!$B128,$X$2+$P$8-BM$8)&amp;":"&amp;ADDRESS(Prcsses!$B128,$X$2-1+$P$8))))</f>
        <v>0</v>
      </c>
      <c r="BN127" s="5">
        <f ca="1">IF(BN$4="",0,SUMPRODUCT(INDIRECT(ADDRESS($B49,$X$2)&amp;":"&amp;ADDRESS($B49,$X$2-1+BN$8)),INDIRECT(ADDRESS($B$14,$X$2)&amp;":"&amp;ADDRESS($B$14,$X$2-1+BN$8)),INDIRECT("rP!"&amp;ADDRESS(Prcsses!$B128,$X$2+$P$8-BN$8)&amp;":"&amp;ADDRESS(Prcsses!$B128,$X$2-1+$P$8))))</f>
        <v>3338934.6780342609</v>
      </c>
      <c r="BO127" s="5">
        <f ca="1">IF(BO$4="",0,SUMPRODUCT(INDIRECT(ADDRESS($B49,$X$2)&amp;":"&amp;ADDRESS($B49,$X$2-1+BO$8)),INDIRECT(ADDRESS($B$14,$X$2)&amp;":"&amp;ADDRESS($B$14,$X$2-1+BO$8)),INDIRECT("rP!"&amp;ADDRESS(Prcsses!$B128,$X$2+$P$8-BO$8)&amp;":"&amp;ADDRESS(Prcsses!$B128,$X$2-1+$P$8))))</f>
        <v>0</v>
      </c>
      <c r="BP127" s="5">
        <f ca="1">IF(BP$4="",0,SUMPRODUCT(INDIRECT(ADDRESS($B49,$X$2)&amp;":"&amp;ADDRESS($B49,$X$2-1+BP$8)),INDIRECT(ADDRESS($B$14,$X$2)&amp;":"&amp;ADDRESS($B$14,$X$2-1+BP$8)),INDIRECT("rP!"&amp;ADDRESS(Prcsses!$B128,$X$2+$P$8-BP$8)&amp;":"&amp;ADDRESS(Prcsses!$B128,$X$2-1+$P$8))))</f>
        <v>0</v>
      </c>
      <c r="BQ127" s="5">
        <f ca="1">IF(BQ$4="",0,SUMPRODUCT(INDIRECT(ADDRESS($B49,$X$2)&amp;":"&amp;ADDRESS($B49,$X$2-1+BQ$8)),INDIRECT(ADDRESS($B$14,$X$2)&amp;":"&amp;ADDRESS($B$14,$X$2-1+BQ$8)),INDIRECT("rP!"&amp;ADDRESS(Prcsses!$B128,$X$2+$P$8-BQ$8)&amp;":"&amp;ADDRESS(Prcsses!$B128,$X$2-1+$P$8))))</f>
        <v>0</v>
      </c>
      <c r="BR127" s="5">
        <f ca="1">IF(BR$4="",0,SUMPRODUCT(INDIRECT(ADDRESS($B49,$X$2)&amp;":"&amp;ADDRESS($B49,$X$2-1+BR$8)),INDIRECT(ADDRESS($B$14,$X$2)&amp;":"&amp;ADDRESS($B$14,$X$2-1+BR$8)),INDIRECT("rP!"&amp;ADDRESS(Prcsses!$B128,$X$2+$P$8-BR$8)&amp;":"&amp;ADDRESS(Prcsses!$B128,$X$2-1+$P$8))))</f>
        <v>0</v>
      </c>
      <c r="BS127" s="5">
        <f ca="1">IF(BS$4="",0,SUMPRODUCT(INDIRECT(ADDRESS($B49,$X$2)&amp;":"&amp;ADDRESS($B49,$X$2-1+BS$8)),INDIRECT(ADDRESS($B$14,$X$2)&amp;":"&amp;ADDRESS($B$14,$X$2-1+BS$8)),INDIRECT("rP!"&amp;ADDRESS(Prcsses!$B128,$X$2+$P$8-BS$8)&amp;":"&amp;ADDRESS(Prcsses!$B128,$X$2-1+$P$8))))</f>
        <v>0</v>
      </c>
      <c r="BT127" s="5">
        <f ca="1">IF(BT$4="",0,SUMPRODUCT(INDIRECT(ADDRESS($B49,$X$2)&amp;":"&amp;ADDRESS($B49,$X$2-1+BT$8)),INDIRECT(ADDRESS($B$14,$X$2)&amp;":"&amp;ADDRESS($B$14,$X$2-1+BT$8)),INDIRECT("rP!"&amp;ADDRESS(Prcsses!$B128,$X$2+$P$8-BT$8)&amp;":"&amp;ADDRESS(Prcsses!$B128,$X$2-1+$P$8))))</f>
        <v>0</v>
      </c>
      <c r="BU127" s="5">
        <f ca="1">IF(BU$4="",0,SUMPRODUCT(INDIRECT(ADDRESS($B49,$X$2)&amp;":"&amp;ADDRESS($B49,$X$2-1+BU$8)),INDIRECT(ADDRESS($B$14,$X$2)&amp;":"&amp;ADDRESS($B$14,$X$2-1+BU$8)),INDIRECT("rP!"&amp;ADDRESS(Prcsses!$B128,$X$2+$P$8-BU$8)&amp;":"&amp;ADDRESS(Prcsses!$B128,$X$2-1+$P$8))))</f>
        <v>0</v>
      </c>
      <c r="BV127" s="5">
        <f ca="1">IF(BV$4="",0,SUMPRODUCT(INDIRECT(ADDRESS($B49,$X$2)&amp;":"&amp;ADDRESS($B49,$X$2-1+BV$8)),INDIRECT(ADDRESS($B$14,$X$2)&amp;":"&amp;ADDRESS($B$14,$X$2-1+BV$8)),INDIRECT("rP!"&amp;ADDRESS(Prcsses!$B128,$X$2+$P$8-BV$8)&amp;":"&amp;ADDRESS(Prcsses!$B128,$X$2-1+$P$8))))</f>
        <v>0</v>
      </c>
      <c r="BW127" s="5">
        <f ca="1">IF(BW$4="",0,SUMPRODUCT(INDIRECT(ADDRESS($B49,$X$2)&amp;":"&amp;ADDRESS($B49,$X$2-1+BW$8)),INDIRECT(ADDRESS($B$14,$X$2)&amp;":"&amp;ADDRESS($B$14,$X$2-1+BW$8)),INDIRECT("rP!"&amp;ADDRESS(Prcsses!$B128,$X$2+$P$8-BW$8)&amp;":"&amp;ADDRESS(Prcsses!$B128,$X$2-1+$P$8))))</f>
        <v>0</v>
      </c>
      <c r="BX127" s="5">
        <f ca="1">IF(BX$4="",0,SUMPRODUCT(INDIRECT(ADDRESS($B49,$X$2)&amp;":"&amp;ADDRESS($B49,$X$2-1+BX$8)),INDIRECT(ADDRESS($B$14,$X$2)&amp;":"&amp;ADDRESS($B$14,$X$2-1+BX$8)),INDIRECT("rP!"&amp;ADDRESS(Prcsses!$B128,$X$2+$P$8-BX$8)&amp;":"&amp;ADDRESS(Prcsses!$B128,$X$2-1+$P$8))))</f>
        <v>3460218.1412791773</v>
      </c>
      <c r="BY127" s="5">
        <f ca="1">IF(BY$4="",0,SUMPRODUCT(INDIRECT(ADDRESS($B49,$X$2)&amp;":"&amp;ADDRESS($B49,$X$2-1+BY$8)),INDIRECT(ADDRESS($B$14,$X$2)&amp;":"&amp;ADDRESS($B$14,$X$2-1+BY$8)),INDIRECT("rP!"&amp;ADDRESS(Prcsses!$B128,$X$2+$P$8-BY$8)&amp;":"&amp;ADDRESS(Prcsses!$B128,$X$2-1+$P$8))))</f>
        <v>0</v>
      </c>
      <c r="BZ127" s="5">
        <f ca="1">IF(BZ$4="",0,SUMPRODUCT(INDIRECT(ADDRESS($B49,$X$2)&amp;":"&amp;ADDRESS($B49,$X$2-1+BZ$8)),INDIRECT(ADDRESS($B$14,$X$2)&amp;":"&amp;ADDRESS($B$14,$X$2-1+BZ$8)),INDIRECT("rP!"&amp;ADDRESS(Prcsses!$B128,$X$2+$P$8-BZ$8)&amp;":"&amp;ADDRESS(Prcsses!$B128,$X$2-1+$P$8))))</f>
        <v>0</v>
      </c>
      <c r="CA127" s="5">
        <f ca="1">IF(CA$4="",0,SUMPRODUCT(INDIRECT(ADDRESS($B49,$X$2)&amp;":"&amp;ADDRESS($B49,$X$2-1+CA$8)),INDIRECT(ADDRESS($B$14,$X$2)&amp;":"&amp;ADDRESS($B$14,$X$2-1+CA$8)),INDIRECT("rP!"&amp;ADDRESS(Prcsses!$B128,$X$2+$P$8-CA$8)&amp;":"&amp;ADDRESS(Prcsses!$B128,$X$2-1+$P$8))))</f>
        <v>0</v>
      </c>
      <c r="CB127" s="5">
        <f ca="1">IF(CB$4="",0,SUMPRODUCT(INDIRECT(ADDRESS($B49,$X$2)&amp;":"&amp;ADDRESS($B49,$X$2-1+CB$8)),INDIRECT(ADDRESS($B$14,$X$2)&amp;":"&amp;ADDRESS($B$14,$X$2-1+CB$8)),INDIRECT("rP!"&amp;ADDRESS(Prcsses!$B128,$X$2+$P$8-CB$8)&amp;":"&amp;ADDRESS(Prcsses!$B128,$X$2-1+$P$8))))</f>
        <v>0</v>
      </c>
      <c r="CC127" s="5">
        <f ca="1">IF(CC$4="",0,SUMPRODUCT(INDIRECT(ADDRESS($B49,$X$2)&amp;":"&amp;ADDRESS($B49,$X$2-1+CC$8)),INDIRECT(ADDRESS($B$14,$X$2)&amp;":"&amp;ADDRESS($B$14,$X$2-1+CC$8)),INDIRECT("rP!"&amp;ADDRESS(Prcsses!$B128,$X$2+$P$8-CC$8)&amp;":"&amp;ADDRESS(Prcsses!$B128,$X$2-1+$P$8))))</f>
        <v>0</v>
      </c>
      <c r="CD127" s="5">
        <f ca="1">IF(CD$4="",0,SUMPRODUCT(INDIRECT(ADDRESS($B49,$X$2)&amp;":"&amp;ADDRESS($B49,$X$2-1+CD$8)),INDIRECT(ADDRESS($B$14,$X$2)&amp;":"&amp;ADDRESS($B$14,$X$2-1+CD$8)),INDIRECT("rP!"&amp;ADDRESS(Prcsses!$B128,$X$2+$P$8-CD$8)&amp;":"&amp;ADDRESS(Prcsses!$B128,$X$2-1+$P$8))))</f>
        <v>0</v>
      </c>
      <c r="CE127" s="5">
        <f ca="1">IF(CE$4="",0,SUMPRODUCT(INDIRECT(ADDRESS($B49,$X$2)&amp;":"&amp;ADDRESS($B49,$X$2-1+CE$8)),INDIRECT(ADDRESS($B$14,$X$2)&amp;":"&amp;ADDRESS($B$14,$X$2-1+CE$8)),INDIRECT("rP!"&amp;ADDRESS(Prcsses!$B128,$X$2+$P$8-CE$8)&amp;":"&amp;ADDRESS(Prcsses!$B128,$X$2-1+$P$8))))</f>
        <v>0</v>
      </c>
      <c r="CF127" s="5">
        <f ca="1">IF(CF$4="",0,SUMPRODUCT(INDIRECT(ADDRESS($B49,$X$2)&amp;":"&amp;ADDRESS($B49,$X$2-1+CF$8)),INDIRECT(ADDRESS($B$14,$X$2)&amp;":"&amp;ADDRESS($B$14,$X$2-1+CF$8)),INDIRECT("rP!"&amp;ADDRESS(Prcsses!$B128,$X$2+$P$8-CF$8)&amp;":"&amp;ADDRESS(Prcsses!$B128,$X$2-1+$P$8))))</f>
        <v>0</v>
      </c>
    </row>
    <row r="128" spans="2:84" x14ac:dyDescent="0.3">
      <c r="B128" s="13">
        <f>ROW()</f>
        <v>128</v>
      </c>
      <c r="H128" s="1" t="str">
        <f t="shared" si="204"/>
        <v>Ввод в эксплуатацию капзатрат</v>
      </c>
      <c r="I128" s="1" t="str">
        <f>$I$125</f>
        <v>Капзатраты на производственные мощности</v>
      </c>
      <c r="J128" s="1" t="str">
        <f>Prcsses!I113</f>
        <v>Оборудование</v>
      </c>
      <c r="M128" s="53" t="s">
        <v>18</v>
      </c>
      <c r="U128" s="5">
        <f t="shared" ca="1" si="205"/>
        <v>108293219.03748095</v>
      </c>
      <c r="X128" s="5">
        <f ca="1">IF(X$4="",0,SUMPRODUCT(INDIRECT(ADDRESS($B50,$X$2)&amp;":"&amp;ADDRESS($B50,$X$2-1+X$8)),INDIRECT(ADDRESS($B$14,$X$2)&amp;":"&amp;ADDRESS($B$14,$X$2-1+X$8)),INDIRECT("rP!"&amp;ADDRESS(Prcsses!$B129,$X$2+$P$8-X$8)&amp;":"&amp;ADDRESS(Prcsses!$B129,$X$2-1+$P$8))))</f>
        <v>0</v>
      </c>
      <c r="Y128" s="5">
        <f ca="1">IF(Y$4="",0,SUMPRODUCT(INDIRECT(ADDRESS($B50,$X$2)&amp;":"&amp;ADDRESS($B50,$X$2-1+Y$8)),INDIRECT(ADDRESS($B$14,$X$2)&amp;":"&amp;ADDRESS($B$14,$X$2-1+Y$8)),INDIRECT("rP!"&amp;ADDRESS(Prcsses!$B129,$X$2+$P$8-Y$8)&amp;":"&amp;ADDRESS(Prcsses!$B129,$X$2-1+$P$8))))</f>
        <v>0</v>
      </c>
      <c r="Z128" s="5">
        <f ca="1">IF(Z$4="",0,SUMPRODUCT(INDIRECT(ADDRESS($B50,$X$2)&amp;":"&amp;ADDRESS($B50,$X$2-1+Z$8)),INDIRECT(ADDRESS($B$14,$X$2)&amp;":"&amp;ADDRESS($B$14,$X$2-1+Z$8)),INDIRECT("rP!"&amp;ADDRESS(Prcsses!$B129,$X$2+$P$8-Z$8)&amp;":"&amp;ADDRESS(Prcsses!$B129,$X$2-1+$P$8))))</f>
        <v>20000000</v>
      </c>
      <c r="AA128" s="5">
        <f ca="1">IF(AA$4="",0,SUMPRODUCT(INDIRECT(ADDRESS($B50,$X$2)&amp;":"&amp;ADDRESS($B50,$X$2-1+AA$8)),INDIRECT(ADDRESS($B$14,$X$2)&amp;":"&amp;ADDRESS($B$14,$X$2-1+AA$8)),INDIRECT("rP!"&amp;ADDRESS(Prcsses!$B129,$X$2+$P$8-AA$8)&amp;":"&amp;ADDRESS(Prcsses!$B129,$X$2-1+$P$8))))</f>
        <v>0</v>
      </c>
      <c r="AB128" s="5">
        <f ca="1">IF(AB$4="",0,SUMPRODUCT(INDIRECT(ADDRESS($B50,$X$2)&amp;":"&amp;ADDRESS($B50,$X$2-1+AB$8)),INDIRECT(ADDRESS($B$14,$X$2)&amp;":"&amp;ADDRESS($B$14,$X$2-1+AB$8)),INDIRECT("rP!"&amp;ADDRESS(Prcsses!$B129,$X$2+$P$8-AB$8)&amp;":"&amp;ADDRESS(Prcsses!$B129,$X$2-1+$P$8))))</f>
        <v>0</v>
      </c>
      <c r="AC128" s="5">
        <f ca="1">IF(AC$4="",0,SUMPRODUCT(INDIRECT(ADDRESS($B50,$X$2)&amp;":"&amp;ADDRESS($B50,$X$2-1+AC$8)),INDIRECT(ADDRESS($B$14,$X$2)&amp;":"&amp;ADDRESS($B$14,$X$2-1+AC$8)),INDIRECT("rP!"&amp;ADDRESS(Prcsses!$B129,$X$2+$P$8-AC$8)&amp;":"&amp;ADDRESS(Prcsses!$B129,$X$2-1+$P$8))))</f>
        <v>0</v>
      </c>
      <c r="AD128" s="5">
        <f ca="1">IF(AD$4="",0,SUMPRODUCT(INDIRECT(ADDRESS($B50,$X$2)&amp;":"&amp;ADDRESS($B50,$X$2-1+AD$8)),INDIRECT(ADDRESS($B$14,$X$2)&amp;":"&amp;ADDRESS($B$14,$X$2-1+AD$8)),INDIRECT("rP!"&amp;ADDRESS(Prcsses!$B129,$X$2+$P$8-AD$8)&amp;":"&amp;ADDRESS(Prcsses!$B129,$X$2-1+$P$8))))</f>
        <v>0</v>
      </c>
      <c r="AE128" s="5">
        <f ca="1">IF(AE$4="",0,SUMPRODUCT(INDIRECT(ADDRESS($B50,$X$2)&amp;":"&amp;ADDRESS($B50,$X$2-1+AE$8)),INDIRECT(ADDRESS($B$14,$X$2)&amp;":"&amp;ADDRESS($B$14,$X$2-1+AE$8)),INDIRECT("rP!"&amp;ADDRESS(Prcsses!$B129,$X$2+$P$8-AE$8)&amp;":"&amp;ADDRESS(Prcsses!$B129,$X$2-1+$P$8))))</f>
        <v>0</v>
      </c>
      <c r="AF128" s="5">
        <f ca="1">IF(AF$4="",0,SUMPRODUCT(INDIRECT(ADDRESS($B50,$X$2)&amp;":"&amp;ADDRESS($B50,$X$2-1+AF$8)),INDIRECT(ADDRESS($B$14,$X$2)&amp;":"&amp;ADDRESS($B$14,$X$2-1+AF$8)),INDIRECT("rP!"&amp;ADDRESS(Prcsses!$B129,$X$2+$P$8-AF$8)&amp;":"&amp;ADDRESS(Prcsses!$B129,$X$2-1+$P$8))))</f>
        <v>0</v>
      </c>
      <c r="AG128" s="5">
        <f ca="1">IF(AG$4="",0,SUMPRODUCT(INDIRECT(ADDRESS($B50,$X$2)&amp;":"&amp;ADDRESS($B50,$X$2-1+AG$8)),INDIRECT(ADDRESS($B$14,$X$2)&amp;":"&amp;ADDRESS($B$14,$X$2-1+AG$8)),INDIRECT("rP!"&amp;ADDRESS(Prcsses!$B129,$X$2+$P$8-AG$8)&amp;":"&amp;ADDRESS(Prcsses!$B129,$X$2-1+$P$8))))</f>
        <v>0</v>
      </c>
      <c r="AH128" s="5">
        <f ca="1">IF(AH$4="",0,SUMPRODUCT(INDIRECT(ADDRESS($B50,$X$2)&amp;":"&amp;ADDRESS($B50,$X$2-1+AH$8)),INDIRECT(ADDRESS($B$14,$X$2)&amp;":"&amp;ADDRESS($B$14,$X$2-1+AH$8)),INDIRECT("rP!"&amp;ADDRESS(Prcsses!$B129,$X$2+$P$8-AH$8)&amp;":"&amp;ADDRESS(Prcsses!$B129,$X$2-1+$P$8))))</f>
        <v>0</v>
      </c>
      <c r="AI128" s="5">
        <f ca="1">IF(AI$4="",0,SUMPRODUCT(INDIRECT(ADDRESS($B50,$X$2)&amp;":"&amp;ADDRESS($B50,$X$2-1+AI$8)),INDIRECT(ADDRESS($B$14,$X$2)&amp;":"&amp;ADDRESS($B$14,$X$2-1+AI$8)),INDIRECT("rP!"&amp;ADDRESS(Prcsses!$B129,$X$2+$P$8-AI$8)&amp;":"&amp;ADDRESS(Prcsses!$B129,$X$2-1+$P$8))))</f>
        <v>0</v>
      </c>
      <c r="AJ128" s="5">
        <f ca="1">IF(AJ$4="",0,SUMPRODUCT(INDIRECT(ADDRESS($B50,$X$2)&amp;":"&amp;ADDRESS($B50,$X$2-1+AJ$8)),INDIRECT(ADDRESS($B$14,$X$2)&amp;":"&amp;ADDRESS($B$14,$X$2-1+AJ$8)),INDIRECT("rP!"&amp;ADDRESS(Prcsses!$B129,$X$2+$P$8-AJ$8)&amp;":"&amp;ADDRESS(Prcsses!$B129,$X$2-1+$P$8))))</f>
        <v>0</v>
      </c>
      <c r="AK128" s="5">
        <f ca="1">IF(AK$4="",0,SUMPRODUCT(INDIRECT(ADDRESS($B50,$X$2)&amp;":"&amp;ADDRESS($B50,$X$2-1+AK$8)),INDIRECT(ADDRESS($B$14,$X$2)&amp;":"&amp;ADDRESS($B$14,$X$2-1+AK$8)),INDIRECT("rP!"&amp;ADDRESS(Prcsses!$B129,$X$2+$P$8-AK$8)&amp;":"&amp;ADDRESS(Prcsses!$B129,$X$2-1+$P$8))))</f>
        <v>0</v>
      </c>
      <c r="AL128" s="5">
        <f ca="1">IF(AL$4="",0,SUMPRODUCT(INDIRECT(ADDRESS($B50,$X$2)&amp;":"&amp;ADDRESS($B50,$X$2-1+AL$8)),INDIRECT(ADDRESS($B$14,$X$2)&amp;":"&amp;ADDRESS($B$14,$X$2-1+AL$8)),INDIRECT("rP!"&amp;ADDRESS(Prcsses!$B129,$X$2+$P$8-AL$8)&amp;":"&amp;ADDRESS(Prcsses!$B129,$X$2-1+$P$8))))</f>
        <v>0</v>
      </c>
      <c r="AM128" s="5">
        <f ca="1">IF(AM$4="",0,SUMPRODUCT(INDIRECT(ADDRESS($B50,$X$2)&amp;":"&amp;ADDRESS($B50,$X$2-1+AM$8)),INDIRECT(ADDRESS($B$14,$X$2)&amp;":"&amp;ADDRESS($B$14,$X$2-1+AM$8)),INDIRECT("rP!"&amp;ADDRESS(Prcsses!$B129,$X$2+$P$8-AM$8)&amp;":"&amp;ADDRESS(Prcsses!$B129,$X$2-1+$P$8))))</f>
        <v>0</v>
      </c>
      <c r="AN128" s="5">
        <f ca="1">IF(AN$4="",0,SUMPRODUCT(INDIRECT(ADDRESS($B50,$X$2)&amp;":"&amp;ADDRESS($B50,$X$2-1+AN$8)),INDIRECT(ADDRESS($B$14,$X$2)&amp;":"&amp;ADDRESS($B$14,$X$2-1+AN$8)),INDIRECT("rP!"&amp;ADDRESS(Prcsses!$B129,$X$2+$P$8-AN$8)&amp;":"&amp;ADDRESS(Prcsses!$B129,$X$2-1+$P$8))))</f>
        <v>0</v>
      </c>
      <c r="AO128" s="5">
        <f ca="1">IF(AO$4="",0,SUMPRODUCT(INDIRECT(ADDRESS($B50,$X$2)&amp;":"&amp;ADDRESS($B50,$X$2-1+AO$8)),INDIRECT(ADDRESS($B$14,$X$2)&amp;":"&amp;ADDRESS($B$14,$X$2-1+AO$8)),INDIRECT("rP!"&amp;ADDRESS(Prcsses!$B129,$X$2+$P$8-AO$8)&amp;":"&amp;ADDRESS(Prcsses!$B129,$X$2-1+$P$8))))</f>
        <v>0</v>
      </c>
      <c r="AP128" s="5">
        <f ca="1">IF(AP$4="",0,SUMPRODUCT(INDIRECT(ADDRESS($B50,$X$2)&amp;":"&amp;ADDRESS($B50,$X$2-1+AP$8)),INDIRECT(ADDRESS($B$14,$X$2)&amp;":"&amp;ADDRESS($B$14,$X$2-1+AP$8)),INDIRECT("rP!"&amp;ADDRESS(Prcsses!$B129,$X$2+$P$8-AP$8)&amp;":"&amp;ADDRESS(Prcsses!$B129,$X$2-1+$P$8))))</f>
        <v>0</v>
      </c>
      <c r="AQ128" s="5">
        <f ca="1">IF(AQ$4="",0,SUMPRODUCT(INDIRECT(ADDRESS($B50,$X$2)&amp;":"&amp;ADDRESS($B50,$X$2-1+AQ$8)),INDIRECT(ADDRESS($B$14,$X$2)&amp;":"&amp;ADDRESS($B$14,$X$2-1+AQ$8)),INDIRECT("rP!"&amp;ADDRESS(Prcsses!$B129,$X$2+$P$8-AQ$8)&amp;":"&amp;ADDRESS(Prcsses!$B129,$X$2-1+$P$8))))</f>
        <v>0</v>
      </c>
      <c r="AR128" s="5">
        <f ca="1">IF(AR$4="",0,SUMPRODUCT(INDIRECT(ADDRESS($B50,$X$2)&amp;":"&amp;ADDRESS($B50,$X$2-1+AR$8)),INDIRECT(ADDRESS($B$14,$X$2)&amp;":"&amp;ADDRESS($B$14,$X$2-1+AR$8)),INDIRECT("rP!"&amp;ADDRESS(Prcsses!$B129,$X$2+$P$8-AR$8)&amp;":"&amp;ADDRESS(Prcsses!$B129,$X$2-1+$P$8))))</f>
        <v>0</v>
      </c>
      <c r="AS128" s="5">
        <f ca="1">IF(AS$4="",0,SUMPRODUCT(INDIRECT(ADDRESS($B50,$X$2)&amp;":"&amp;ADDRESS($B50,$X$2-1+AS$8)),INDIRECT(ADDRESS($B$14,$X$2)&amp;":"&amp;ADDRESS($B$14,$X$2-1+AS$8)),INDIRECT("rP!"&amp;ADDRESS(Prcsses!$B129,$X$2+$P$8-AS$8)&amp;":"&amp;ADDRESS(Prcsses!$B129,$X$2-1+$P$8))))</f>
        <v>0</v>
      </c>
      <c r="AT128" s="5">
        <f ca="1">IF(AT$4="",0,SUMPRODUCT(INDIRECT(ADDRESS($B50,$X$2)&amp;":"&amp;ADDRESS($B50,$X$2-1+AT$8)),INDIRECT(ADDRESS($B$14,$X$2)&amp;":"&amp;ADDRESS($B$14,$X$2-1+AT$8)),INDIRECT("rP!"&amp;ADDRESS(Prcsses!$B129,$X$2+$P$8-AT$8)&amp;":"&amp;ADDRESS(Prcsses!$B129,$X$2-1+$P$8))))</f>
        <v>21099556.640000001</v>
      </c>
      <c r="AU128" s="5">
        <f ca="1">IF(AU$4="",0,SUMPRODUCT(INDIRECT(ADDRESS($B50,$X$2)&amp;":"&amp;ADDRESS($B50,$X$2-1+AU$8)),INDIRECT(ADDRESS($B$14,$X$2)&amp;":"&amp;ADDRESS($B$14,$X$2-1+AU$8)),INDIRECT("rP!"&amp;ADDRESS(Prcsses!$B129,$X$2+$P$8-AU$8)&amp;":"&amp;ADDRESS(Prcsses!$B129,$X$2-1+$P$8))))</f>
        <v>0</v>
      </c>
      <c r="AV128" s="5">
        <f ca="1">IF(AV$4="",0,SUMPRODUCT(INDIRECT(ADDRESS($B50,$X$2)&amp;":"&amp;ADDRESS($B50,$X$2-1+AV$8)),INDIRECT(ADDRESS($B$14,$X$2)&amp;":"&amp;ADDRESS($B$14,$X$2-1+AV$8)),INDIRECT("rP!"&amp;ADDRESS(Prcsses!$B129,$X$2+$P$8-AV$8)&amp;":"&amp;ADDRESS(Prcsses!$B129,$X$2-1+$P$8))))</f>
        <v>0</v>
      </c>
      <c r="AW128" s="5">
        <f ca="1">IF(AW$4="",0,SUMPRODUCT(INDIRECT(ADDRESS($B50,$X$2)&amp;":"&amp;ADDRESS($B50,$X$2-1+AW$8)),INDIRECT(ADDRESS($B$14,$X$2)&amp;":"&amp;ADDRESS($B$14,$X$2-1+AW$8)),INDIRECT("rP!"&amp;ADDRESS(Prcsses!$B129,$X$2+$P$8-AW$8)&amp;":"&amp;ADDRESS(Prcsses!$B129,$X$2-1+$P$8))))</f>
        <v>0</v>
      </c>
      <c r="AX128" s="5">
        <f ca="1">IF(AX$4="",0,SUMPRODUCT(INDIRECT(ADDRESS($B50,$X$2)&amp;":"&amp;ADDRESS($B50,$X$2-1+AX$8)),INDIRECT(ADDRESS($B$14,$X$2)&amp;":"&amp;ADDRESS($B$14,$X$2-1+AX$8)),INDIRECT("rP!"&amp;ADDRESS(Prcsses!$B129,$X$2+$P$8-AX$8)&amp;":"&amp;ADDRESS(Prcsses!$B129,$X$2-1+$P$8))))</f>
        <v>0</v>
      </c>
      <c r="AY128" s="5">
        <f ca="1">IF(AY$4="",0,SUMPRODUCT(INDIRECT(ADDRESS($B50,$X$2)&amp;":"&amp;ADDRESS($B50,$X$2-1+AY$8)),INDIRECT(ADDRESS($B$14,$X$2)&amp;":"&amp;ADDRESS($B$14,$X$2-1+AY$8)),INDIRECT("rP!"&amp;ADDRESS(Prcsses!$B129,$X$2+$P$8-AY$8)&amp;":"&amp;ADDRESS(Prcsses!$B129,$X$2-1+$P$8))))</f>
        <v>0</v>
      </c>
      <c r="AZ128" s="5">
        <f ca="1">IF(AZ$4="",0,SUMPRODUCT(INDIRECT(ADDRESS($B50,$X$2)&amp;":"&amp;ADDRESS($B50,$X$2-1+AZ$8)),INDIRECT(ADDRESS($B$14,$X$2)&amp;":"&amp;ADDRESS($B$14,$X$2-1+AZ$8)),INDIRECT("rP!"&amp;ADDRESS(Prcsses!$B129,$X$2+$P$8-AZ$8)&amp;":"&amp;ADDRESS(Prcsses!$B129,$X$2-1+$P$8))))</f>
        <v>0</v>
      </c>
      <c r="BA128" s="5">
        <f ca="1">IF(BA$4="",0,SUMPRODUCT(INDIRECT(ADDRESS($B50,$X$2)&amp;":"&amp;ADDRESS($B50,$X$2-1+BA$8)),INDIRECT(ADDRESS($B$14,$X$2)&amp;":"&amp;ADDRESS($B$14,$X$2-1+BA$8)),INDIRECT("rP!"&amp;ADDRESS(Prcsses!$B129,$X$2+$P$8-BA$8)&amp;":"&amp;ADDRESS(Prcsses!$B129,$X$2-1+$P$8))))</f>
        <v>0</v>
      </c>
      <c r="BB128" s="5">
        <f ca="1">IF(BB$4="",0,SUMPRODUCT(INDIRECT(ADDRESS($B50,$X$2)&amp;":"&amp;ADDRESS($B50,$X$2-1+BB$8)),INDIRECT(ADDRESS($B$14,$X$2)&amp;":"&amp;ADDRESS($B$14,$X$2-1+BB$8)),INDIRECT("rP!"&amp;ADDRESS(Prcsses!$B129,$X$2+$P$8-BB$8)&amp;":"&amp;ADDRESS(Prcsses!$B129,$X$2-1+$P$8))))</f>
        <v>0</v>
      </c>
      <c r="BC128" s="5">
        <f ca="1">IF(BC$4="",0,SUMPRODUCT(INDIRECT(ADDRESS($B50,$X$2)&amp;":"&amp;ADDRESS($B50,$X$2-1+BC$8)),INDIRECT(ADDRESS($B$14,$X$2)&amp;":"&amp;ADDRESS($B$14,$X$2-1+BC$8)),INDIRECT("rP!"&amp;ADDRESS(Prcsses!$B129,$X$2+$P$8-BC$8)&amp;":"&amp;ADDRESS(Prcsses!$B129,$X$2-1+$P$8))))</f>
        <v>0</v>
      </c>
      <c r="BD128" s="5">
        <f ca="1">IF(BD$4="",0,SUMPRODUCT(INDIRECT(ADDRESS($B50,$X$2)&amp;":"&amp;ADDRESS($B50,$X$2-1+BD$8)),INDIRECT(ADDRESS($B$14,$X$2)&amp;":"&amp;ADDRESS($B$14,$X$2-1+BD$8)),INDIRECT("rP!"&amp;ADDRESS(Prcsses!$B129,$X$2+$P$8-BD$8)&amp;":"&amp;ADDRESS(Prcsses!$B129,$X$2-1+$P$8))))</f>
        <v>21865976.935391363</v>
      </c>
      <c r="BE128" s="5">
        <f ca="1">IF(BE$4="",0,SUMPRODUCT(INDIRECT(ADDRESS($B50,$X$2)&amp;":"&amp;ADDRESS($B50,$X$2-1+BE$8)),INDIRECT(ADDRESS($B$14,$X$2)&amp;":"&amp;ADDRESS($B$14,$X$2-1+BE$8)),INDIRECT("rP!"&amp;ADDRESS(Prcsses!$B129,$X$2+$P$8-BE$8)&amp;":"&amp;ADDRESS(Prcsses!$B129,$X$2-1+$P$8))))</f>
        <v>0</v>
      </c>
      <c r="BF128" s="5">
        <f ca="1">IF(BF$4="",0,SUMPRODUCT(INDIRECT(ADDRESS($B50,$X$2)&amp;":"&amp;ADDRESS($B50,$X$2-1+BF$8)),INDIRECT(ADDRESS($B$14,$X$2)&amp;":"&amp;ADDRESS($B$14,$X$2-1+BF$8)),INDIRECT("rP!"&amp;ADDRESS(Prcsses!$B129,$X$2+$P$8-BF$8)&amp;":"&amp;ADDRESS(Prcsses!$B129,$X$2-1+$P$8))))</f>
        <v>0</v>
      </c>
      <c r="BG128" s="5">
        <f ca="1">IF(BG$4="",0,SUMPRODUCT(INDIRECT(ADDRESS($B50,$X$2)&amp;":"&amp;ADDRESS($B50,$X$2-1+BG$8)),INDIRECT(ADDRESS($B$14,$X$2)&amp;":"&amp;ADDRESS($B$14,$X$2-1+BG$8)),INDIRECT("rP!"&amp;ADDRESS(Prcsses!$B129,$X$2+$P$8-BG$8)&amp;":"&amp;ADDRESS(Prcsses!$B129,$X$2-1+$P$8))))</f>
        <v>0</v>
      </c>
      <c r="BH128" s="5">
        <f ca="1">IF(BH$4="",0,SUMPRODUCT(INDIRECT(ADDRESS($B50,$X$2)&amp;":"&amp;ADDRESS($B50,$X$2-1+BH$8)),INDIRECT(ADDRESS($B$14,$X$2)&amp;":"&amp;ADDRESS($B$14,$X$2-1+BH$8)),INDIRECT("rP!"&amp;ADDRESS(Prcsses!$B129,$X$2+$P$8-BH$8)&amp;":"&amp;ADDRESS(Prcsses!$B129,$X$2-1+$P$8))))</f>
        <v>0</v>
      </c>
      <c r="BI128" s="5">
        <f ca="1">IF(BI$4="",0,SUMPRODUCT(INDIRECT(ADDRESS($B50,$X$2)&amp;":"&amp;ADDRESS($B50,$X$2-1+BI$8)),INDIRECT(ADDRESS($B$14,$X$2)&amp;":"&amp;ADDRESS($B$14,$X$2-1+BI$8)),INDIRECT("rP!"&amp;ADDRESS(Prcsses!$B129,$X$2+$P$8-BI$8)&amp;":"&amp;ADDRESS(Prcsses!$B129,$X$2-1+$P$8))))</f>
        <v>0</v>
      </c>
      <c r="BJ128" s="5">
        <f ca="1">IF(BJ$4="",0,SUMPRODUCT(INDIRECT(ADDRESS($B50,$X$2)&amp;":"&amp;ADDRESS($B50,$X$2-1+BJ$8)),INDIRECT(ADDRESS($B$14,$X$2)&amp;":"&amp;ADDRESS($B$14,$X$2-1+BJ$8)),INDIRECT("rP!"&amp;ADDRESS(Prcsses!$B129,$X$2+$P$8-BJ$8)&amp;":"&amp;ADDRESS(Prcsses!$B129,$X$2-1+$P$8))))</f>
        <v>0</v>
      </c>
      <c r="BK128" s="5">
        <f ca="1">IF(BK$4="",0,SUMPRODUCT(INDIRECT(ADDRESS($B50,$X$2)&amp;":"&amp;ADDRESS($B50,$X$2-1+BK$8)),INDIRECT(ADDRESS($B$14,$X$2)&amp;":"&amp;ADDRESS($B$14,$X$2-1+BK$8)),INDIRECT("rP!"&amp;ADDRESS(Prcsses!$B129,$X$2+$P$8-BK$8)&amp;":"&amp;ADDRESS(Prcsses!$B129,$X$2-1+$P$8))))</f>
        <v>0</v>
      </c>
      <c r="BL128" s="5">
        <f ca="1">IF(BL$4="",0,SUMPRODUCT(INDIRECT(ADDRESS($B50,$X$2)&amp;":"&amp;ADDRESS($B50,$X$2-1+BL$8)),INDIRECT(ADDRESS($B$14,$X$2)&amp;":"&amp;ADDRESS($B$14,$X$2-1+BL$8)),INDIRECT("rP!"&amp;ADDRESS(Prcsses!$B129,$X$2+$P$8-BL$8)&amp;":"&amp;ADDRESS(Prcsses!$B129,$X$2-1+$P$8))))</f>
        <v>0</v>
      </c>
      <c r="BM128" s="5">
        <f ca="1">IF(BM$4="",0,SUMPRODUCT(INDIRECT(ADDRESS($B50,$X$2)&amp;":"&amp;ADDRESS($B50,$X$2-1+BM$8)),INDIRECT(ADDRESS($B$14,$X$2)&amp;":"&amp;ADDRESS($B$14,$X$2-1+BM$8)),INDIRECT("rP!"&amp;ADDRESS(Prcsses!$B129,$X$2+$P$8-BM$8)&amp;":"&amp;ADDRESS(Prcsses!$B129,$X$2-1+$P$8))))</f>
        <v>0</v>
      </c>
      <c r="BN128" s="5">
        <f ca="1">IF(BN$4="",0,SUMPRODUCT(INDIRECT(ADDRESS($B50,$X$2)&amp;":"&amp;ADDRESS($B50,$X$2-1+BN$8)),INDIRECT(ADDRESS($B$14,$X$2)&amp;":"&amp;ADDRESS($B$14,$X$2-1+BN$8)),INDIRECT("rP!"&amp;ADDRESS(Prcsses!$B129,$X$2+$P$8-BN$8)&amp;":"&amp;ADDRESS(Prcsses!$B129,$X$2-1+$P$8))))</f>
        <v>22259564.520228405</v>
      </c>
      <c r="BO128" s="5">
        <f ca="1">IF(BO$4="",0,SUMPRODUCT(INDIRECT(ADDRESS($B50,$X$2)&amp;":"&amp;ADDRESS($B50,$X$2-1+BO$8)),INDIRECT(ADDRESS($B$14,$X$2)&amp;":"&amp;ADDRESS($B$14,$X$2-1+BO$8)),INDIRECT("rP!"&amp;ADDRESS(Prcsses!$B129,$X$2+$P$8-BO$8)&amp;":"&amp;ADDRESS(Prcsses!$B129,$X$2-1+$P$8))))</f>
        <v>0</v>
      </c>
      <c r="BP128" s="5">
        <f ca="1">IF(BP$4="",0,SUMPRODUCT(INDIRECT(ADDRESS($B50,$X$2)&amp;":"&amp;ADDRESS($B50,$X$2-1+BP$8)),INDIRECT(ADDRESS($B$14,$X$2)&amp;":"&amp;ADDRESS($B$14,$X$2-1+BP$8)),INDIRECT("rP!"&amp;ADDRESS(Prcsses!$B129,$X$2+$P$8-BP$8)&amp;":"&amp;ADDRESS(Prcsses!$B129,$X$2-1+$P$8))))</f>
        <v>0</v>
      </c>
      <c r="BQ128" s="5">
        <f ca="1">IF(BQ$4="",0,SUMPRODUCT(INDIRECT(ADDRESS($B50,$X$2)&amp;":"&amp;ADDRESS($B50,$X$2-1+BQ$8)),INDIRECT(ADDRESS($B$14,$X$2)&amp;":"&amp;ADDRESS($B$14,$X$2-1+BQ$8)),INDIRECT("rP!"&amp;ADDRESS(Prcsses!$B129,$X$2+$P$8-BQ$8)&amp;":"&amp;ADDRESS(Prcsses!$B129,$X$2-1+$P$8))))</f>
        <v>0</v>
      </c>
      <c r="BR128" s="5">
        <f ca="1">IF(BR$4="",0,SUMPRODUCT(INDIRECT(ADDRESS($B50,$X$2)&amp;":"&amp;ADDRESS($B50,$X$2-1+BR$8)),INDIRECT(ADDRESS($B$14,$X$2)&amp;":"&amp;ADDRESS($B$14,$X$2-1+BR$8)),INDIRECT("rP!"&amp;ADDRESS(Prcsses!$B129,$X$2+$P$8-BR$8)&amp;":"&amp;ADDRESS(Prcsses!$B129,$X$2-1+$P$8))))</f>
        <v>0</v>
      </c>
      <c r="BS128" s="5">
        <f ca="1">IF(BS$4="",0,SUMPRODUCT(INDIRECT(ADDRESS($B50,$X$2)&amp;":"&amp;ADDRESS($B50,$X$2-1+BS$8)),INDIRECT(ADDRESS($B$14,$X$2)&amp;":"&amp;ADDRESS($B$14,$X$2-1+BS$8)),INDIRECT("rP!"&amp;ADDRESS(Prcsses!$B129,$X$2+$P$8-BS$8)&amp;":"&amp;ADDRESS(Prcsses!$B129,$X$2-1+$P$8))))</f>
        <v>0</v>
      </c>
      <c r="BT128" s="5">
        <f ca="1">IF(BT$4="",0,SUMPRODUCT(INDIRECT(ADDRESS($B50,$X$2)&amp;":"&amp;ADDRESS($B50,$X$2-1+BT$8)),INDIRECT(ADDRESS($B$14,$X$2)&amp;":"&amp;ADDRESS($B$14,$X$2-1+BT$8)),INDIRECT("rP!"&amp;ADDRESS(Prcsses!$B129,$X$2+$P$8-BT$8)&amp;":"&amp;ADDRESS(Prcsses!$B129,$X$2-1+$P$8))))</f>
        <v>0</v>
      </c>
      <c r="BU128" s="5">
        <f ca="1">IF(BU$4="",0,SUMPRODUCT(INDIRECT(ADDRESS($B50,$X$2)&amp;":"&amp;ADDRESS($B50,$X$2-1+BU$8)),INDIRECT(ADDRESS($B$14,$X$2)&amp;":"&amp;ADDRESS($B$14,$X$2-1+BU$8)),INDIRECT("rP!"&amp;ADDRESS(Prcsses!$B129,$X$2+$P$8-BU$8)&amp;":"&amp;ADDRESS(Prcsses!$B129,$X$2-1+$P$8))))</f>
        <v>0</v>
      </c>
      <c r="BV128" s="5">
        <f ca="1">IF(BV$4="",0,SUMPRODUCT(INDIRECT(ADDRESS($B50,$X$2)&amp;":"&amp;ADDRESS($B50,$X$2-1+BV$8)),INDIRECT(ADDRESS($B$14,$X$2)&amp;":"&amp;ADDRESS($B$14,$X$2-1+BV$8)),INDIRECT("rP!"&amp;ADDRESS(Prcsses!$B129,$X$2+$P$8-BV$8)&amp;":"&amp;ADDRESS(Prcsses!$B129,$X$2-1+$P$8))))</f>
        <v>0</v>
      </c>
      <c r="BW128" s="5">
        <f ca="1">IF(BW$4="",0,SUMPRODUCT(INDIRECT(ADDRESS($B50,$X$2)&amp;":"&amp;ADDRESS($B50,$X$2-1+BW$8)),INDIRECT(ADDRESS($B$14,$X$2)&amp;":"&amp;ADDRESS($B$14,$X$2-1+BW$8)),INDIRECT("rP!"&amp;ADDRESS(Prcsses!$B129,$X$2+$P$8-BW$8)&amp;":"&amp;ADDRESS(Prcsses!$B129,$X$2-1+$P$8))))</f>
        <v>0</v>
      </c>
      <c r="BX128" s="5">
        <f ca="1">IF(BX$4="",0,SUMPRODUCT(INDIRECT(ADDRESS($B50,$X$2)&amp;":"&amp;ADDRESS($B50,$X$2-1+BX$8)),INDIRECT(ADDRESS($B$14,$X$2)&amp;":"&amp;ADDRESS($B$14,$X$2-1+BX$8)),INDIRECT("rP!"&amp;ADDRESS(Prcsses!$B129,$X$2+$P$8-BX$8)&amp;":"&amp;ADDRESS(Prcsses!$B129,$X$2-1+$P$8))))</f>
        <v>23068120.941861182</v>
      </c>
      <c r="BY128" s="5">
        <f ca="1">IF(BY$4="",0,SUMPRODUCT(INDIRECT(ADDRESS($B50,$X$2)&amp;":"&amp;ADDRESS($B50,$X$2-1+BY$8)),INDIRECT(ADDRESS($B$14,$X$2)&amp;":"&amp;ADDRESS($B$14,$X$2-1+BY$8)),INDIRECT("rP!"&amp;ADDRESS(Prcsses!$B129,$X$2+$P$8-BY$8)&amp;":"&amp;ADDRESS(Prcsses!$B129,$X$2-1+$P$8))))</f>
        <v>0</v>
      </c>
      <c r="BZ128" s="5">
        <f ca="1">IF(BZ$4="",0,SUMPRODUCT(INDIRECT(ADDRESS($B50,$X$2)&amp;":"&amp;ADDRESS($B50,$X$2-1+BZ$8)),INDIRECT(ADDRESS($B$14,$X$2)&amp;":"&amp;ADDRESS($B$14,$X$2-1+BZ$8)),INDIRECT("rP!"&amp;ADDRESS(Prcsses!$B129,$X$2+$P$8-BZ$8)&amp;":"&amp;ADDRESS(Prcsses!$B129,$X$2-1+$P$8))))</f>
        <v>0</v>
      </c>
      <c r="CA128" s="5">
        <f ca="1">IF(CA$4="",0,SUMPRODUCT(INDIRECT(ADDRESS($B50,$X$2)&amp;":"&amp;ADDRESS($B50,$X$2-1+CA$8)),INDIRECT(ADDRESS($B$14,$X$2)&amp;":"&amp;ADDRESS($B$14,$X$2-1+CA$8)),INDIRECT("rP!"&amp;ADDRESS(Prcsses!$B129,$X$2+$P$8-CA$8)&amp;":"&amp;ADDRESS(Prcsses!$B129,$X$2-1+$P$8))))</f>
        <v>0</v>
      </c>
      <c r="CB128" s="5">
        <f ca="1">IF(CB$4="",0,SUMPRODUCT(INDIRECT(ADDRESS($B50,$X$2)&amp;":"&amp;ADDRESS($B50,$X$2-1+CB$8)),INDIRECT(ADDRESS($B$14,$X$2)&amp;":"&amp;ADDRESS($B$14,$X$2-1+CB$8)),INDIRECT("rP!"&amp;ADDRESS(Prcsses!$B129,$X$2+$P$8-CB$8)&amp;":"&amp;ADDRESS(Prcsses!$B129,$X$2-1+$P$8))))</f>
        <v>0</v>
      </c>
      <c r="CC128" s="5">
        <f ca="1">IF(CC$4="",0,SUMPRODUCT(INDIRECT(ADDRESS($B50,$X$2)&amp;":"&amp;ADDRESS($B50,$X$2-1+CC$8)),INDIRECT(ADDRESS($B$14,$X$2)&amp;":"&amp;ADDRESS($B$14,$X$2-1+CC$8)),INDIRECT("rP!"&amp;ADDRESS(Prcsses!$B129,$X$2+$P$8-CC$8)&amp;":"&amp;ADDRESS(Prcsses!$B129,$X$2-1+$P$8))))</f>
        <v>0</v>
      </c>
      <c r="CD128" s="5">
        <f ca="1">IF(CD$4="",0,SUMPRODUCT(INDIRECT(ADDRESS($B50,$X$2)&amp;":"&amp;ADDRESS($B50,$X$2-1+CD$8)),INDIRECT(ADDRESS($B$14,$X$2)&amp;":"&amp;ADDRESS($B$14,$X$2-1+CD$8)),INDIRECT("rP!"&amp;ADDRESS(Prcsses!$B129,$X$2+$P$8-CD$8)&amp;":"&amp;ADDRESS(Prcsses!$B129,$X$2-1+$P$8))))</f>
        <v>0</v>
      </c>
      <c r="CE128" s="5">
        <f ca="1">IF(CE$4="",0,SUMPRODUCT(INDIRECT(ADDRESS($B50,$X$2)&amp;":"&amp;ADDRESS($B50,$X$2-1+CE$8)),INDIRECT(ADDRESS($B$14,$X$2)&amp;":"&amp;ADDRESS($B$14,$X$2-1+CE$8)),INDIRECT("rP!"&amp;ADDRESS(Prcsses!$B129,$X$2+$P$8-CE$8)&amp;":"&amp;ADDRESS(Prcsses!$B129,$X$2-1+$P$8))))</f>
        <v>0</v>
      </c>
      <c r="CF128" s="5">
        <f ca="1">IF(CF$4="",0,SUMPRODUCT(INDIRECT(ADDRESS($B50,$X$2)&amp;":"&amp;ADDRESS($B50,$X$2-1+CF$8)),INDIRECT(ADDRESS($B$14,$X$2)&amp;":"&amp;ADDRESS($B$14,$X$2-1+CF$8)),INDIRECT("rP!"&amp;ADDRESS(Prcsses!$B129,$X$2+$P$8-CF$8)&amp;":"&amp;ADDRESS(Prcsses!$B129,$X$2-1+$P$8))))</f>
        <v>0</v>
      </c>
    </row>
    <row r="129" spans="2:84" x14ac:dyDescent="0.3">
      <c r="B129" s="13">
        <f>ROW()</f>
        <v>129</v>
      </c>
      <c r="H129" s="1" t="str">
        <f t="shared" si="204"/>
        <v>Ввод в эксплуатацию капзатрат</v>
      </c>
      <c r="I129" s="1" t="str">
        <f>$I$125</f>
        <v>Капзатраты на производственные мощности</v>
      </c>
      <c r="J129" s="1" t="str">
        <f>Prcsses!I114</f>
        <v>Доставка и установка оборудования</v>
      </c>
      <c r="M129" s="53" t="s">
        <v>18</v>
      </c>
      <c r="U129" s="5">
        <f t="shared" ca="1" si="205"/>
        <v>21658643.80749619</v>
      </c>
      <c r="X129" s="5">
        <f ca="1">IF(X$4="",0,SUMPRODUCT(INDIRECT(ADDRESS($B51,$X$2)&amp;":"&amp;ADDRESS($B51,$X$2-1+X$8)),INDIRECT(ADDRESS($B$14,$X$2)&amp;":"&amp;ADDRESS($B$14,$X$2-1+X$8)),INDIRECT("rP!"&amp;ADDRESS(Prcsses!$B130,$X$2+$P$8-X$8)&amp;":"&amp;ADDRESS(Prcsses!$B130,$X$2-1+$P$8))))</f>
        <v>0</v>
      </c>
      <c r="Y129" s="5">
        <f ca="1">IF(Y$4="",0,SUMPRODUCT(INDIRECT(ADDRESS($B51,$X$2)&amp;":"&amp;ADDRESS($B51,$X$2-1+Y$8)),INDIRECT(ADDRESS($B$14,$X$2)&amp;":"&amp;ADDRESS($B$14,$X$2-1+Y$8)),INDIRECT("rP!"&amp;ADDRESS(Prcsses!$B130,$X$2+$P$8-Y$8)&amp;":"&amp;ADDRESS(Prcsses!$B130,$X$2-1+$P$8))))</f>
        <v>0</v>
      </c>
      <c r="Z129" s="5">
        <f ca="1">IF(Z$4="",0,SUMPRODUCT(INDIRECT(ADDRESS($B51,$X$2)&amp;":"&amp;ADDRESS($B51,$X$2-1+Z$8)),INDIRECT(ADDRESS($B$14,$X$2)&amp;":"&amp;ADDRESS($B$14,$X$2-1+Z$8)),INDIRECT("rP!"&amp;ADDRESS(Prcsses!$B130,$X$2+$P$8-Z$8)&amp;":"&amp;ADDRESS(Prcsses!$B130,$X$2-1+$P$8))))</f>
        <v>4000000</v>
      </c>
      <c r="AA129" s="5">
        <f ca="1">IF(AA$4="",0,SUMPRODUCT(INDIRECT(ADDRESS($B51,$X$2)&amp;":"&amp;ADDRESS($B51,$X$2-1+AA$8)),INDIRECT(ADDRESS($B$14,$X$2)&amp;":"&amp;ADDRESS($B$14,$X$2-1+AA$8)),INDIRECT("rP!"&amp;ADDRESS(Prcsses!$B130,$X$2+$P$8-AA$8)&amp;":"&amp;ADDRESS(Prcsses!$B130,$X$2-1+$P$8))))</f>
        <v>0</v>
      </c>
      <c r="AB129" s="5">
        <f ca="1">IF(AB$4="",0,SUMPRODUCT(INDIRECT(ADDRESS($B51,$X$2)&amp;":"&amp;ADDRESS($B51,$X$2-1+AB$8)),INDIRECT(ADDRESS($B$14,$X$2)&amp;":"&amp;ADDRESS($B$14,$X$2-1+AB$8)),INDIRECT("rP!"&amp;ADDRESS(Prcsses!$B130,$X$2+$P$8-AB$8)&amp;":"&amp;ADDRESS(Prcsses!$B130,$X$2-1+$P$8))))</f>
        <v>0</v>
      </c>
      <c r="AC129" s="5">
        <f ca="1">IF(AC$4="",0,SUMPRODUCT(INDIRECT(ADDRESS($B51,$X$2)&amp;":"&amp;ADDRESS($B51,$X$2-1+AC$8)),INDIRECT(ADDRESS($B$14,$X$2)&amp;":"&amp;ADDRESS($B$14,$X$2-1+AC$8)),INDIRECT("rP!"&amp;ADDRESS(Prcsses!$B130,$X$2+$P$8-AC$8)&amp;":"&amp;ADDRESS(Prcsses!$B130,$X$2-1+$P$8))))</f>
        <v>0</v>
      </c>
      <c r="AD129" s="5">
        <f ca="1">IF(AD$4="",0,SUMPRODUCT(INDIRECT(ADDRESS($B51,$X$2)&amp;":"&amp;ADDRESS($B51,$X$2-1+AD$8)),INDIRECT(ADDRESS($B$14,$X$2)&amp;":"&amp;ADDRESS($B$14,$X$2-1+AD$8)),INDIRECT("rP!"&amp;ADDRESS(Prcsses!$B130,$X$2+$P$8-AD$8)&amp;":"&amp;ADDRESS(Prcsses!$B130,$X$2-1+$P$8))))</f>
        <v>0</v>
      </c>
      <c r="AE129" s="5">
        <f ca="1">IF(AE$4="",0,SUMPRODUCT(INDIRECT(ADDRESS($B51,$X$2)&amp;":"&amp;ADDRESS($B51,$X$2-1+AE$8)),INDIRECT(ADDRESS($B$14,$X$2)&amp;":"&amp;ADDRESS($B$14,$X$2-1+AE$8)),INDIRECT("rP!"&amp;ADDRESS(Prcsses!$B130,$X$2+$P$8-AE$8)&amp;":"&amp;ADDRESS(Prcsses!$B130,$X$2-1+$P$8))))</f>
        <v>0</v>
      </c>
      <c r="AF129" s="5">
        <f ca="1">IF(AF$4="",0,SUMPRODUCT(INDIRECT(ADDRESS($B51,$X$2)&amp;":"&amp;ADDRESS($B51,$X$2-1+AF$8)),INDIRECT(ADDRESS($B$14,$X$2)&amp;":"&amp;ADDRESS($B$14,$X$2-1+AF$8)),INDIRECT("rP!"&amp;ADDRESS(Prcsses!$B130,$X$2+$P$8-AF$8)&amp;":"&amp;ADDRESS(Prcsses!$B130,$X$2-1+$P$8))))</f>
        <v>0</v>
      </c>
      <c r="AG129" s="5">
        <f ca="1">IF(AG$4="",0,SUMPRODUCT(INDIRECT(ADDRESS($B51,$X$2)&amp;":"&amp;ADDRESS($B51,$X$2-1+AG$8)),INDIRECT(ADDRESS($B$14,$X$2)&amp;":"&amp;ADDRESS($B$14,$X$2-1+AG$8)),INDIRECT("rP!"&amp;ADDRESS(Prcsses!$B130,$X$2+$P$8-AG$8)&amp;":"&amp;ADDRESS(Prcsses!$B130,$X$2-1+$P$8))))</f>
        <v>0</v>
      </c>
      <c r="AH129" s="5">
        <f ca="1">IF(AH$4="",0,SUMPRODUCT(INDIRECT(ADDRESS($B51,$X$2)&amp;":"&amp;ADDRESS($B51,$X$2-1+AH$8)),INDIRECT(ADDRESS($B$14,$X$2)&amp;":"&amp;ADDRESS($B$14,$X$2-1+AH$8)),INDIRECT("rP!"&amp;ADDRESS(Prcsses!$B130,$X$2+$P$8-AH$8)&amp;":"&amp;ADDRESS(Prcsses!$B130,$X$2-1+$P$8))))</f>
        <v>0</v>
      </c>
      <c r="AI129" s="5">
        <f ca="1">IF(AI$4="",0,SUMPRODUCT(INDIRECT(ADDRESS($B51,$X$2)&amp;":"&amp;ADDRESS($B51,$X$2-1+AI$8)),INDIRECT(ADDRESS($B$14,$X$2)&amp;":"&amp;ADDRESS($B$14,$X$2-1+AI$8)),INDIRECT("rP!"&amp;ADDRESS(Prcsses!$B130,$X$2+$P$8-AI$8)&amp;":"&amp;ADDRESS(Prcsses!$B130,$X$2-1+$P$8))))</f>
        <v>0</v>
      </c>
      <c r="AJ129" s="5">
        <f ca="1">IF(AJ$4="",0,SUMPRODUCT(INDIRECT(ADDRESS($B51,$X$2)&amp;":"&amp;ADDRESS($B51,$X$2-1+AJ$8)),INDIRECT(ADDRESS($B$14,$X$2)&amp;":"&amp;ADDRESS($B$14,$X$2-1+AJ$8)),INDIRECT("rP!"&amp;ADDRESS(Prcsses!$B130,$X$2+$P$8-AJ$8)&amp;":"&amp;ADDRESS(Prcsses!$B130,$X$2-1+$P$8))))</f>
        <v>0</v>
      </c>
      <c r="AK129" s="5">
        <f ca="1">IF(AK$4="",0,SUMPRODUCT(INDIRECT(ADDRESS($B51,$X$2)&amp;":"&amp;ADDRESS($B51,$X$2-1+AK$8)),INDIRECT(ADDRESS($B$14,$X$2)&amp;":"&amp;ADDRESS($B$14,$X$2-1+AK$8)),INDIRECT("rP!"&amp;ADDRESS(Prcsses!$B130,$X$2+$P$8-AK$8)&amp;":"&amp;ADDRESS(Prcsses!$B130,$X$2-1+$P$8))))</f>
        <v>0</v>
      </c>
      <c r="AL129" s="5">
        <f ca="1">IF(AL$4="",0,SUMPRODUCT(INDIRECT(ADDRESS($B51,$X$2)&amp;":"&amp;ADDRESS($B51,$X$2-1+AL$8)),INDIRECT(ADDRESS($B$14,$X$2)&amp;":"&amp;ADDRESS($B$14,$X$2-1+AL$8)),INDIRECT("rP!"&amp;ADDRESS(Prcsses!$B130,$X$2+$P$8-AL$8)&amp;":"&amp;ADDRESS(Prcsses!$B130,$X$2-1+$P$8))))</f>
        <v>0</v>
      </c>
      <c r="AM129" s="5">
        <f ca="1">IF(AM$4="",0,SUMPRODUCT(INDIRECT(ADDRESS($B51,$X$2)&amp;":"&amp;ADDRESS($B51,$X$2-1+AM$8)),INDIRECT(ADDRESS($B$14,$X$2)&amp;":"&amp;ADDRESS($B$14,$X$2-1+AM$8)),INDIRECT("rP!"&amp;ADDRESS(Prcsses!$B130,$X$2+$P$8-AM$8)&amp;":"&amp;ADDRESS(Prcsses!$B130,$X$2-1+$P$8))))</f>
        <v>0</v>
      </c>
      <c r="AN129" s="5">
        <f ca="1">IF(AN$4="",0,SUMPRODUCT(INDIRECT(ADDRESS($B51,$X$2)&amp;":"&amp;ADDRESS($B51,$X$2-1+AN$8)),INDIRECT(ADDRESS($B$14,$X$2)&amp;":"&amp;ADDRESS($B$14,$X$2-1+AN$8)),INDIRECT("rP!"&amp;ADDRESS(Prcsses!$B130,$X$2+$P$8-AN$8)&amp;":"&amp;ADDRESS(Prcsses!$B130,$X$2-1+$P$8))))</f>
        <v>0</v>
      </c>
      <c r="AO129" s="5">
        <f ca="1">IF(AO$4="",0,SUMPRODUCT(INDIRECT(ADDRESS($B51,$X$2)&amp;":"&amp;ADDRESS($B51,$X$2-1+AO$8)),INDIRECT(ADDRESS($B$14,$X$2)&amp;":"&amp;ADDRESS($B$14,$X$2-1+AO$8)),INDIRECT("rP!"&amp;ADDRESS(Prcsses!$B130,$X$2+$P$8-AO$8)&amp;":"&amp;ADDRESS(Prcsses!$B130,$X$2-1+$P$8))))</f>
        <v>0</v>
      </c>
      <c r="AP129" s="5">
        <f ca="1">IF(AP$4="",0,SUMPRODUCT(INDIRECT(ADDRESS($B51,$X$2)&amp;":"&amp;ADDRESS($B51,$X$2-1+AP$8)),INDIRECT(ADDRESS($B$14,$X$2)&amp;":"&amp;ADDRESS($B$14,$X$2-1+AP$8)),INDIRECT("rP!"&amp;ADDRESS(Prcsses!$B130,$X$2+$P$8-AP$8)&amp;":"&amp;ADDRESS(Prcsses!$B130,$X$2-1+$P$8))))</f>
        <v>0</v>
      </c>
      <c r="AQ129" s="5">
        <f ca="1">IF(AQ$4="",0,SUMPRODUCT(INDIRECT(ADDRESS($B51,$X$2)&amp;":"&amp;ADDRESS($B51,$X$2-1+AQ$8)),INDIRECT(ADDRESS($B$14,$X$2)&amp;":"&amp;ADDRESS($B$14,$X$2-1+AQ$8)),INDIRECT("rP!"&amp;ADDRESS(Prcsses!$B130,$X$2+$P$8-AQ$8)&amp;":"&amp;ADDRESS(Prcsses!$B130,$X$2-1+$P$8))))</f>
        <v>0</v>
      </c>
      <c r="AR129" s="5">
        <f ca="1">IF(AR$4="",0,SUMPRODUCT(INDIRECT(ADDRESS($B51,$X$2)&amp;":"&amp;ADDRESS($B51,$X$2-1+AR$8)),INDIRECT(ADDRESS($B$14,$X$2)&amp;":"&amp;ADDRESS($B$14,$X$2-1+AR$8)),INDIRECT("rP!"&amp;ADDRESS(Prcsses!$B130,$X$2+$P$8-AR$8)&amp;":"&amp;ADDRESS(Prcsses!$B130,$X$2-1+$P$8))))</f>
        <v>0</v>
      </c>
      <c r="AS129" s="5">
        <f ca="1">IF(AS$4="",0,SUMPRODUCT(INDIRECT(ADDRESS($B51,$X$2)&amp;":"&amp;ADDRESS($B51,$X$2-1+AS$8)),INDIRECT(ADDRESS($B$14,$X$2)&amp;":"&amp;ADDRESS($B$14,$X$2-1+AS$8)),INDIRECT("rP!"&amp;ADDRESS(Prcsses!$B130,$X$2+$P$8-AS$8)&amp;":"&amp;ADDRESS(Prcsses!$B130,$X$2-1+$P$8))))</f>
        <v>0</v>
      </c>
      <c r="AT129" s="5">
        <f ca="1">IF(AT$4="",0,SUMPRODUCT(INDIRECT(ADDRESS($B51,$X$2)&amp;":"&amp;ADDRESS($B51,$X$2-1+AT$8)),INDIRECT(ADDRESS($B$14,$X$2)&amp;":"&amp;ADDRESS($B$14,$X$2-1+AT$8)),INDIRECT("rP!"&amp;ADDRESS(Prcsses!$B130,$X$2+$P$8-AT$8)&amp;":"&amp;ADDRESS(Prcsses!$B130,$X$2-1+$P$8))))</f>
        <v>4219911.3280000007</v>
      </c>
      <c r="AU129" s="5">
        <f ca="1">IF(AU$4="",0,SUMPRODUCT(INDIRECT(ADDRESS($B51,$X$2)&amp;":"&amp;ADDRESS($B51,$X$2-1+AU$8)),INDIRECT(ADDRESS($B$14,$X$2)&amp;":"&amp;ADDRESS($B$14,$X$2-1+AU$8)),INDIRECT("rP!"&amp;ADDRESS(Prcsses!$B130,$X$2+$P$8-AU$8)&amp;":"&amp;ADDRESS(Prcsses!$B130,$X$2-1+$P$8))))</f>
        <v>0</v>
      </c>
      <c r="AV129" s="5">
        <f ca="1">IF(AV$4="",0,SUMPRODUCT(INDIRECT(ADDRESS($B51,$X$2)&amp;":"&amp;ADDRESS($B51,$X$2-1+AV$8)),INDIRECT(ADDRESS($B$14,$X$2)&amp;":"&amp;ADDRESS($B$14,$X$2-1+AV$8)),INDIRECT("rP!"&amp;ADDRESS(Prcsses!$B130,$X$2+$P$8-AV$8)&amp;":"&amp;ADDRESS(Prcsses!$B130,$X$2-1+$P$8))))</f>
        <v>0</v>
      </c>
      <c r="AW129" s="5">
        <f ca="1">IF(AW$4="",0,SUMPRODUCT(INDIRECT(ADDRESS($B51,$X$2)&amp;":"&amp;ADDRESS($B51,$X$2-1+AW$8)),INDIRECT(ADDRESS($B$14,$X$2)&amp;":"&amp;ADDRESS($B$14,$X$2-1+AW$8)),INDIRECT("rP!"&amp;ADDRESS(Prcsses!$B130,$X$2+$P$8-AW$8)&amp;":"&amp;ADDRESS(Prcsses!$B130,$X$2-1+$P$8))))</f>
        <v>0</v>
      </c>
      <c r="AX129" s="5">
        <f ca="1">IF(AX$4="",0,SUMPRODUCT(INDIRECT(ADDRESS($B51,$X$2)&amp;":"&amp;ADDRESS($B51,$X$2-1+AX$8)),INDIRECT(ADDRESS($B$14,$X$2)&amp;":"&amp;ADDRESS($B$14,$X$2-1+AX$8)),INDIRECT("rP!"&amp;ADDRESS(Prcsses!$B130,$X$2+$P$8-AX$8)&amp;":"&amp;ADDRESS(Prcsses!$B130,$X$2-1+$P$8))))</f>
        <v>0</v>
      </c>
      <c r="AY129" s="5">
        <f ca="1">IF(AY$4="",0,SUMPRODUCT(INDIRECT(ADDRESS($B51,$X$2)&amp;":"&amp;ADDRESS($B51,$X$2-1+AY$8)),INDIRECT(ADDRESS($B$14,$X$2)&amp;":"&amp;ADDRESS($B$14,$X$2-1+AY$8)),INDIRECT("rP!"&amp;ADDRESS(Prcsses!$B130,$X$2+$P$8-AY$8)&amp;":"&amp;ADDRESS(Prcsses!$B130,$X$2-1+$P$8))))</f>
        <v>0</v>
      </c>
      <c r="AZ129" s="5">
        <f ca="1">IF(AZ$4="",0,SUMPRODUCT(INDIRECT(ADDRESS($B51,$X$2)&amp;":"&amp;ADDRESS($B51,$X$2-1+AZ$8)),INDIRECT(ADDRESS($B$14,$X$2)&amp;":"&amp;ADDRESS($B$14,$X$2-1+AZ$8)),INDIRECT("rP!"&amp;ADDRESS(Prcsses!$B130,$X$2+$P$8-AZ$8)&amp;":"&amp;ADDRESS(Prcsses!$B130,$X$2-1+$P$8))))</f>
        <v>0</v>
      </c>
      <c r="BA129" s="5">
        <f ca="1">IF(BA$4="",0,SUMPRODUCT(INDIRECT(ADDRESS($B51,$X$2)&amp;":"&amp;ADDRESS($B51,$X$2-1+BA$8)),INDIRECT(ADDRESS($B$14,$X$2)&amp;":"&amp;ADDRESS($B$14,$X$2-1+BA$8)),INDIRECT("rP!"&amp;ADDRESS(Prcsses!$B130,$X$2+$P$8-BA$8)&amp;":"&amp;ADDRESS(Prcsses!$B130,$X$2-1+$P$8))))</f>
        <v>0</v>
      </c>
      <c r="BB129" s="5">
        <f ca="1">IF(BB$4="",0,SUMPRODUCT(INDIRECT(ADDRESS($B51,$X$2)&amp;":"&amp;ADDRESS($B51,$X$2-1+BB$8)),INDIRECT(ADDRESS($B$14,$X$2)&amp;":"&amp;ADDRESS($B$14,$X$2-1+BB$8)),INDIRECT("rP!"&amp;ADDRESS(Prcsses!$B130,$X$2+$P$8-BB$8)&amp;":"&amp;ADDRESS(Prcsses!$B130,$X$2-1+$P$8))))</f>
        <v>0</v>
      </c>
      <c r="BC129" s="5">
        <f ca="1">IF(BC$4="",0,SUMPRODUCT(INDIRECT(ADDRESS($B51,$X$2)&amp;":"&amp;ADDRESS($B51,$X$2-1+BC$8)),INDIRECT(ADDRESS($B$14,$X$2)&amp;":"&amp;ADDRESS($B$14,$X$2-1+BC$8)),INDIRECT("rP!"&amp;ADDRESS(Prcsses!$B130,$X$2+$P$8-BC$8)&amp;":"&amp;ADDRESS(Prcsses!$B130,$X$2-1+$P$8))))</f>
        <v>0</v>
      </c>
      <c r="BD129" s="5">
        <f ca="1">IF(BD$4="",0,SUMPRODUCT(INDIRECT(ADDRESS($B51,$X$2)&amp;":"&amp;ADDRESS($B51,$X$2-1+BD$8)),INDIRECT(ADDRESS($B$14,$X$2)&amp;":"&amp;ADDRESS($B$14,$X$2-1+BD$8)),INDIRECT("rP!"&amp;ADDRESS(Prcsses!$B130,$X$2+$P$8-BD$8)&amp;":"&amp;ADDRESS(Prcsses!$B130,$X$2-1+$P$8))))</f>
        <v>4373195.3870782722</v>
      </c>
      <c r="BE129" s="5">
        <f ca="1">IF(BE$4="",0,SUMPRODUCT(INDIRECT(ADDRESS($B51,$X$2)&amp;":"&amp;ADDRESS($B51,$X$2-1+BE$8)),INDIRECT(ADDRESS($B$14,$X$2)&amp;":"&amp;ADDRESS($B$14,$X$2-1+BE$8)),INDIRECT("rP!"&amp;ADDRESS(Prcsses!$B130,$X$2+$P$8-BE$8)&amp;":"&amp;ADDRESS(Prcsses!$B130,$X$2-1+$P$8))))</f>
        <v>0</v>
      </c>
      <c r="BF129" s="5">
        <f ca="1">IF(BF$4="",0,SUMPRODUCT(INDIRECT(ADDRESS($B51,$X$2)&amp;":"&amp;ADDRESS($B51,$X$2-1+BF$8)),INDIRECT(ADDRESS($B$14,$X$2)&amp;":"&amp;ADDRESS($B$14,$X$2-1+BF$8)),INDIRECT("rP!"&amp;ADDRESS(Prcsses!$B130,$X$2+$P$8-BF$8)&amp;":"&amp;ADDRESS(Prcsses!$B130,$X$2-1+$P$8))))</f>
        <v>0</v>
      </c>
      <c r="BG129" s="5">
        <f ca="1">IF(BG$4="",0,SUMPRODUCT(INDIRECT(ADDRESS($B51,$X$2)&amp;":"&amp;ADDRESS($B51,$X$2-1+BG$8)),INDIRECT(ADDRESS($B$14,$X$2)&amp;":"&amp;ADDRESS($B$14,$X$2-1+BG$8)),INDIRECT("rP!"&amp;ADDRESS(Prcsses!$B130,$X$2+$P$8-BG$8)&amp;":"&amp;ADDRESS(Prcsses!$B130,$X$2-1+$P$8))))</f>
        <v>0</v>
      </c>
      <c r="BH129" s="5">
        <f ca="1">IF(BH$4="",0,SUMPRODUCT(INDIRECT(ADDRESS($B51,$X$2)&amp;":"&amp;ADDRESS($B51,$X$2-1+BH$8)),INDIRECT(ADDRESS($B$14,$X$2)&amp;":"&amp;ADDRESS($B$14,$X$2-1+BH$8)),INDIRECT("rP!"&amp;ADDRESS(Prcsses!$B130,$X$2+$P$8-BH$8)&amp;":"&amp;ADDRESS(Prcsses!$B130,$X$2-1+$P$8))))</f>
        <v>0</v>
      </c>
      <c r="BI129" s="5">
        <f ca="1">IF(BI$4="",0,SUMPRODUCT(INDIRECT(ADDRESS($B51,$X$2)&amp;":"&amp;ADDRESS($B51,$X$2-1+BI$8)),INDIRECT(ADDRESS($B$14,$X$2)&amp;":"&amp;ADDRESS($B$14,$X$2-1+BI$8)),INDIRECT("rP!"&amp;ADDRESS(Prcsses!$B130,$X$2+$P$8-BI$8)&amp;":"&amp;ADDRESS(Prcsses!$B130,$X$2-1+$P$8))))</f>
        <v>0</v>
      </c>
      <c r="BJ129" s="5">
        <f ca="1">IF(BJ$4="",0,SUMPRODUCT(INDIRECT(ADDRESS($B51,$X$2)&amp;":"&amp;ADDRESS($B51,$X$2-1+BJ$8)),INDIRECT(ADDRESS($B$14,$X$2)&amp;":"&amp;ADDRESS($B$14,$X$2-1+BJ$8)),INDIRECT("rP!"&amp;ADDRESS(Prcsses!$B130,$X$2+$P$8-BJ$8)&amp;":"&amp;ADDRESS(Prcsses!$B130,$X$2-1+$P$8))))</f>
        <v>0</v>
      </c>
      <c r="BK129" s="5">
        <f ca="1">IF(BK$4="",0,SUMPRODUCT(INDIRECT(ADDRESS($B51,$X$2)&amp;":"&amp;ADDRESS($B51,$X$2-1+BK$8)),INDIRECT(ADDRESS($B$14,$X$2)&amp;":"&amp;ADDRESS($B$14,$X$2-1+BK$8)),INDIRECT("rP!"&amp;ADDRESS(Prcsses!$B130,$X$2+$P$8-BK$8)&amp;":"&amp;ADDRESS(Prcsses!$B130,$X$2-1+$P$8))))</f>
        <v>0</v>
      </c>
      <c r="BL129" s="5">
        <f ca="1">IF(BL$4="",0,SUMPRODUCT(INDIRECT(ADDRESS($B51,$X$2)&amp;":"&amp;ADDRESS($B51,$X$2-1+BL$8)),INDIRECT(ADDRESS($B$14,$X$2)&amp;":"&amp;ADDRESS($B$14,$X$2-1+BL$8)),INDIRECT("rP!"&amp;ADDRESS(Prcsses!$B130,$X$2+$P$8-BL$8)&amp;":"&amp;ADDRESS(Prcsses!$B130,$X$2-1+$P$8))))</f>
        <v>0</v>
      </c>
      <c r="BM129" s="5">
        <f ca="1">IF(BM$4="",0,SUMPRODUCT(INDIRECT(ADDRESS($B51,$X$2)&amp;":"&amp;ADDRESS($B51,$X$2-1+BM$8)),INDIRECT(ADDRESS($B$14,$X$2)&amp;":"&amp;ADDRESS($B$14,$X$2-1+BM$8)),INDIRECT("rP!"&amp;ADDRESS(Prcsses!$B130,$X$2+$P$8-BM$8)&amp;":"&amp;ADDRESS(Prcsses!$B130,$X$2-1+$P$8))))</f>
        <v>0</v>
      </c>
      <c r="BN129" s="5">
        <f ca="1">IF(BN$4="",0,SUMPRODUCT(INDIRECT(ADDRESS($B51,$X$2)&amp;":"&amp;ADDRESS($B51,$X$2-1+BN$8)),INDIRECT(ADDRESS($B$14,$X$2)&amp;":"&amp;ADDRESS($B$14,$X$2-1+BN$8)),INDIRECT("rP!"&amp;ADDRESS(Prcsses!$B130,$X$2+$P$8-BN$8)&amp;":"&amp;ADDRESS(Prcsses!$B130,$X$2-1+$P$8))))</f>
        <v>4451912.9040456815</v>
      </c>
      <c r="BO129" s="5">
        <f ca="1">IF(BO$4="",0,SUMPRODUCT(INDIRECT(ADDRESS($B51,$X$2)&amp;":"&amp;ADDRESS($B51,$X$2-1+BO$8)),INDIRECT(ADDRESS($B$14,$X$2)&amp;":"&amp;ADDRESS($B$14,$X$2-1+BO$8)),INDIRECT("rP!"&amp;ADDRESS(Prcsses!$B130,$X$2+$P$8-BO$8)&amp;":"&amp;ADDRESS(Prcsses!$B130,$X$2-1+$P$8))))</f>
        <v>0</v>
      </c>
      <c r="BP129" s="5">
        <f ca="1">IF(BP$4="",0,SUMPRODUCT(INDIRECT(ADDRESS($B51,$X$2)&amp;":"&amp;ADDRESS($B51,$X$2-1+BP$8)),INDIRECT(ADDRESS($B$14,$X$2)&amp;":"&amp;ADDRESS($B$14,$X$2-1+BP$8)),INDIRECT("rP!"&amp;ADDRESS(Prcsses!$B130,$X$2+$P$8-BP$8)&amp;":"&amp;ADDRESS(Prcsses!$B130,$X$2-1+$P$8))))</f>
        <v>0</v>
      </c>
      <c r="BQ129" s="5">
        <f ca="1">IF(BQ$4="",0,SUMPRODUCT(INDIRECT(ADDRESS($B51,$X$2)&amp;":"&amp;ADDRESS($B51,$X$2-1+BQ$8)),INDIRECT(ADDRESS($B$14,$X$2)&amp;":"&amp;ADDRESS($B$14,$X$2-1+BQ$8)),INDIRECT("rP!"&amp;ADDRESS(Prcsses!$B130,$X$2+$P$8-BQ$8)&amp;":"&amp;ADDRESS(Prcsses!$B130,$X$2-1+$P$8))))</f>
        <v>0</v>
      </c>
      <c r="BR129" s="5">
        <f ca="1">IF(BR$4="",0,SUMPRODUCT(INDIRECT(ADDRESS($B51,$X$2)&amp;":"&amp;ADDRESS($B51,$X$2-1+BR$8)),INDIRECT(ADDRESS($B$14,$X$2)&amp;":"&amp;ADDRESS($B$14,$X$2-1+BR$8)),INDIRECT("rP!"&amp;ADDRESS(Prcsses!$B130,$X$2+$P$8-BR$8)&amp;":"&amp;ADDRESS(Prcsses!$B130,$X$2-1+$P$8))))</f>
        <v>0</v>
      </c>
      <c r="BS129" s="5">
        <f ca="1">IF(BS$4="",0,SUMPRODUCT(INDIRECT(ADDRESS($B51,$X$2)&amp;":"&amp;ADDRESS($B51,$X$2-1+BS$8)),INDIRECT(ADDRESS($B$14,$X$2)&amp;":"&amp;ADDRESS($B$14,$X$2-1+BS$8)),INDIRECT("rP!"&amp;ADDRESS(Prcsses!$B130,$X$2+$P$8-BS$8)&amp;":"&amp;ADDRESS(Prcsses!$B130,$X$2-1+$P$8))))</f>
        <v>0</v>
      </c>
      <c r="BT129" s="5">
        <f ca="1">IF(BT$4="",0,SUMPRODUCT(INDIRECT(ADDRESS($B51,$X$2)&amp;":"&amp;ADDRESS($B51,$X$2-1+BT$8)),INDIRECT(ADDRESS($B$14,$X$2)&amp;":"&amp;ADDRESS($B$14,$X$2-1+BT$8)),INDIRECT("rP!"&amp;ADDRESS(Prcsses!$B130,$X$2+$P$8-BT$8)&amp;":"&amp;ADDRESS(Prcsses!$B130,$X$2-1+$P$8))))</f>
        <v>0</v>
      </c>
      <c r="BU129" s="5">
        <f ca="1">IF(BU$4="",0,SUMPRODUCT(INDIRECT(ADDRESS($B51,$X$2)&amp;":"&amp;ADDRESS($B51,$X$2-1+BU$8)),INDIRECT(ADDRESS($B$14,$X$2)&amp;":"&amp;ADDRESS($B$14,$X$2-1+BU$8)),INDIRECT("rP!"&amp;ADDRESS(Prcsses!$B130,$X$2+$P$8-BU$8)&amp;":"&amp;ADDRESS(Prcsses!$B130,$X$2-1+$P$8))))</f>
        <v>0</v>
      </c>
      <c r="BV129" s="5">
        <f ca="1">IF(BV$4="",0,SUMPRODUCT(INDIRECT(ADDRESS($B51,$X$2)&amp;":"&amp;ADDRESS($B51,$X$2-1+BV$8)),INDIRECT(ADDRESS($B$14,$X$2)&amp;":"&amp;ADDRESS($B$14,$X$2-1+BV$8)),INDIRECT("rP!"&amp;ADDRESS(Prcsses!$B130,$X$2+$P$8-BV$8)&amp;":"&amp;ADDRESS(Prcsses!$B130,$X$2-1+$P$8))))</f>
        <v>0</v>
      </c>
      <c r="BW129" s="5">
        <f ca="1">IF(BW$4="",0,SUMPRODUCT(INDIRECT(ADDRESS($B51,$X$2)&amp;":"&amp;ADDRESS($B51,$X$2-1+BW$8)),INDIRECT(ADDRESS($B$14,$X$2)&amp;":"&amp;ADDRESS($B$14,$X$2-1+BW$8)),INDIRECT("rP!"&amp;ADDRESS(Prcsses!$B130,$X$2+$P$8-BW$8)&amp;":"&amp;ADDRESS(Prcsses!$B130,$X$2-1+$P$8))))</f>
        <v>0</v>
      </c>
      <c r="BX129" s="5">
        <f ca="1">IF(BX$4="",0,SUMPRODUCT(INDIRECT(ADDRESS($B51,$X$2)&amp;":"&amp;ADDRESS($B51,$X$2-1+BX$8)),INDIRECT(ADDRESS($B$14,$X$2)&amp;":"&amp;ADDRESS($B$14,$X$2-1+BX$8)),INDIRECT("rP!"&amp;ADDRESS(Prcsses!$B130,$X$2+$P$8-BX$8)&amp;":"&amp;ADDRESS(Prcsses!$B130,$X$2-1+$P$8))))</f>
        <v>4613624.1883722367</v>
      </c>
      <c r="BY129" s="5">
        <f ca="1">IF(BY$4="",0,SUMPRODUCT(INDIRECT(ADDRESS($B51,$X$2)&amp;":"&amp;ADDRESS($B51,$X$2-1+BY$8)),INDIRECT(ADDRESS($B$14,$X$2)&amp;":"&amp;ADDRESS($B$14,$X$2-1+BY$8)),INDIRECT("rP!"&amp;ADDRESS(Prcsses!$B130,$X$2+$P$8-BY$8)&amp;":"&amp;ADDRESS(Prcsses!$B130,$X$2-1+$P$8))))</f>
        <v>0</v>
      </c>
      <c r="BZ129" s="5">
        <f ca="1">IF(BZ$4="",0,SUMPRODUCT(INDIRECT(ADDRESS($B51,$X$2)&amp;":"&amp;ADDRESS($B51,$X$2-1+BZ$8)),INDIRECT(ADDRESS($B$14,$X$2)&amp;":"&amp;ADDRESS($B$14,$X$2-1+BZ$8)),INDIRECT("rP!"&amp;ADDRESS(Prcsses!$B130,$X$2+$P$8-BZ$8)&amp;":"&amp;ADDRESS(Prcsses!$B130,$X$2-1+$P$8))))</f>
        <v>0</v>
      </c>
      <c r="CA129" s="5">
        <f ca="1">IF(CA$4="",0,SUMPRODUCT(INDIRECT(ADDRESS($B51,$X$2)&amp;":"&amp;ADDRESS($B51,$X$2-1+CA$8)),INDIRECT(ADDRESS($B$14,$X$2)&amp;":"&amp;ADDRESS($B$14,$X$2-1+CA$8)),INDIRECT("rP!"&amp;ADDRESS(Prcsses!$B130,$X$2+$P$8-CA$8)&amp;":"&amp;ADDRESS(Prcsses!$B130,$X$2-1+$P$8))))</f>
        <v>0</v>
      </c>
      <c r="CB129" s="5">
        <f ca="1">IF(CB$4="",0,SUMPRODUCT(INDIRECT(ADDRESS($B51,$X$2)&amp;":"&amp;ADDRESS($B51,$X$2-1+CB$8)),INDIRECT(ADDRESS($B$14,$X$2)&amp;":"&amp;ADDRESS($B$14,$X$2-1+CB$8)),INDIRECT("rP!"&amp;ADDRESS(Prcsses!$B130,$X$2+$P$8-CB$8)&amp;":"&amp;ADDRESS(Prcsses!$B130,$X$2-1+$P$8))))</f>
        <v>0</v>
      </c>
      <c r="CC129" s="5">
        <f ca="1">IF(CC$4="",0,SUMPRODUCT(INDIRECT(ADDRESS($B51,$X$2)&amp;":"&amp;ADDRESS($B51,$X$2-1+CC$8)),INDIRECT(ADDRESS($B$14,$X$2)&amp;":"&amp;ADDRESS($B$14,$X$2-1+CC$8)),INDIRECT("rP!"&amp;ADDRESS(Prcsses!$B130,$X$2+$P$8-CC$8)&amp;":"&amp;ADDRESS(Prcsses!$B130,$X$2-1+$P$8))))</f>
        <v>0</v>
      </c>
      <c r="CD129" s="5">
        <f ca="1">IF(CD$4="",0,SUMPRODUCT(INDIRECT(ADDRESS($B51,$X$2)&amp;":"&amp;ADDRESS($B51,$X$2-1+CD$8)),INDIRECT(ADDRESS($B$14,$X$2)&amp;":"&amp;ADDRESS($B$14,$X$2-1+CD$8)),INDIRECT("rP!"&amp;ADDRESS(Prcsses!$B130,$X$2+$P$8-CD$8)&amp;":"&amp;ADDRESS(Prcsses!$B130,$X$2-1+$P$8))))</f>
        <v>0</v>
      </c>
      <c r="CE129" s="5">
        <f ca="1">IF(CE$4="",0,SUMPRODUCT(INDIRECT(ADDRESS($B51,$X$2)&amp;":"&amp;ADDRESS($B51,$X$2-1+CE$8)),INDIRECT(ADDRESS($B$14,$X$2)&amp;":"&amp;ADDRESS($B$14,$X$2-1+CE$8)),INDIRECT("rP!"&amp;ADDRESS(Prcsses!$B130,$X$2+$P$8-CE$8)&amp;":"&amp;ADDRESS(Prcsses!$B130,$X$2-1+$P$8))))</f>
        <v>0</v>
      </c>
      <c r="CF129" s="5">
        <f ca="1">IF(CF$4="",0,SUMPRODUCT(INDIRECT(ADDRESS($B51,$X$2)&amp;":"&amp;ADDRESS($B51,$X$2-1+CF$8)),INDIRECT(ADDRESS($B$14,$X$2)&amp;":"&amp;ADDRESS($B$14,$X$2-1+CF$8)),INDIRECT("rP!"&amp;ADDRESS(Prcsses!$B130,$X$2+$P$8-CF$8)&amp;":"&amp;ADDRESS(Prcsses!$B130,$X$2-1+$P$8))))</f>
        <v>0</v>
      </c>
    </row>
    <row r="130" spans="2:84" x14ac:dyDescent="0.3">
      <c r="B130" s="13">
        <f>ROW()</f>
        <v>130</v>
      </c>
      <c r="H130" s="1" t="str">
        <f t="shared" si="204"/>
        <v>Ввод в эксплуатацию капзатрат</v>
      </c>
      <c r="I130" s="1" t="str">
        <f>$I$125</f>
        <v>Капзатраты на производственные мощности</v>
      </c>
      <c r="J130" s="1" t="str">
        <f>Prcsses!I115</f>
        <v>Пуско-наладочные работы</v>
      </c>
      <c r="M130" s="53" t="s">
        <v>18</v>
      </c>
      <c r="U130" s="5">
        <f t="shared" ca="1" si="205"/>
        <v>2707330.4759370238</v>
      </c>
      <c r="X130" s="5">
        <f ca="1">IF(X$4="",0,SUMPRODUCT(INDIRECT(ADDRESS($B52,$X$2)&amp;":"&amp;ADDRESS($B52,$X$2-1+X$8)),INDIRECT(ADDRESS($B$14,$X$2)&amp;":"&amp;ADDRESS($B$14,$X$2-1+X$8)),INDIRECT("rP!"&amp;ADDRESS(Prcsses!$B131,$X$2+$P$8-X$8)&amp;":"&amp;ADDRESS(Prcsses!$B131,$X$2-1+$P$8))))</f>
        <v>0</v>
      </c>
      <c r="Y130" s="5">
        <f ca="1">IF(Y$4="",0,SUMPRODUCT(INDIRECT(ADDRESS($B52,$X$2)&amp;":"&amp;ADDRESS($B52,$X$2-1+Y$8)),INDIRECT(ADDRESS($B$14,$X$2)&amp;":"&amp;ADDRESS($B$14,$X$2-1+Y$8)),INDIRECT("rP!"&amp;ADDRESS(Prcsses!$B131,$X$2+$P$8-Y$8)&amp;":"&amp;ADDRESS(Prcsses!$B131,$X$2-1+$P$8))))</f>
        <v>0</v>
      </c>
      <c r="Z130" s="5">
        <f ca="1">IF(Z$4="",0,SUMPRODUCT(INDIRECT(ADDRESS($B52,$X$2)&amp;":"&amp;ADDRESS($B52,$X$2-1+Z$8)),INDIRECT(ADDRESS($B$14,$X$2)&amp;":"&amp;ADDRESS($B$14,$X$2-1+Z$8)),INDIRECT("rP!"&amp;ADDRESS(Prcsses!$B131,$X$2+$P$8-Z$8)&amp;":"&amp;ADDRESS(Prcsses!$B131,$X$2-1+$P$8))))</f>
        <v>500000</v>
      </c>
      <c r="AA130" s="5">
        <f ca="1">IF(AA$4="",0,SUMPRODUCT(INDIRECT(ADDRESS($B52,$X$2)&amp;":"&amp;ADDRESS($B52,$X$2-1+AA$8)),INDIRECT(ADDRESS($B$14,$X$2)&amp;":"&amp;ADDRESS($B$14,$X$2-1+AA$8)),INDIRECT("rP!"&amp;ADDRESS(Prcsses!$B131,$X$2+$P$8-AA$8)&amp;":"&amp;ADDRESS(Prcsses!$B131,$X$2-1+$P$8))))</f>
        <v>0</v>
      </c>
      <c r="AB130" s="5">
        <f ca="1">IF(AB$4="",0,SUMPRODUCT(INDIRECT(ADDRESS($B52,$X$2)&amp;":"&amp;ADDRESS($B52,$X$2-1+AB$8)),INDIRECT(ADDRESS($B$14,$X$2)&amp;":"&amp;ADDRESS($B$14,$X$2-1+AB$8)),INDIRECT("rP!"&amp;ADDRESS(Prcsses!$B131,$X$2+$P$8-AB$8)&amp;":"&amp;ADDRESS(Prcsses!$B131,$X$2-1+$P$8))))</f>
        <v>0</v>
      </c>
      <c r="AC130" s="5">
        <f ca="1">IF(AC$4="",0,SUMPRODUCT(INDIRECT(ADDRESS($B52,$X$2)&amp;":"&amp;ADDRESS($B52,$X$2-1+AC$8)),INDIRECT(ADDRESS($B$14,$X$2)&amp;":"&amp;ADDRESS($B$14,$X$2-1+AC$8)),INDIRECT("rP!"&amp;ADDRESS(Prcsses!$B131,$X$2+$P$8-AC$8)&amp;":"&amp;ADDRESS(Prcsses!$B131,$X$2-1+$P$8))))</f>
        <v>0</v>
      </c>
      <c r="AD130" s="5">
        <f ca="1">IF(AD$4="",0,SUMPRODUCT(INDIRECT(ADDRESS($B52,$X$2)&amp;":"&amp;ADDRESS($B52,$X$2-1+AD$8)),INDIRECT(ADDRESS($B$14,$X$2)&amp;":"&amp;ADDRESS($B$14,$X$2-1+AD$8)),INDIRECT("rP!"&amp;ADDRESS(Prcsses!$B131,$X$2+$P$8-AD$8)&amp;":"&amp;ADDRESS(Prcsses!$B131,$X$2-1+$P$8))))</f>
        <v>0</v>
      </c>
      <c r="AE130" s="5">
        <f ca="1">IF(AE$4="",0,SUMPRODUCT(INDIRECT(ADDRESS($B52,$X$2)&amp;":"&amp;ADDRESS($B52,$X$2-1+AE$8)),INDIRECT(ADDRESS($B$14,$X$2)&amp;":"&amp;ADDRESS($B$14,$X$2-1+AE$8)),INDIRECT("rP!"&amp;ADDRESS(Prcsses!$B131,$X$2+$P$8-AE$8)&amp;":"&amp;ADDRESS(Prcsses!$B131,$X$2-1+$P$8))))</f>
        <v>0</v>
      </c>
      <c r="AF130" s="5">
        <f ca="1">IF(AF$4="",0,SUMPRODUCT(INDIRECT(ADDRESS($B52,$X$2)&amp;":"&amp;ADDRESS($B52,$X$2-1+AF$8)),INDIRECT(ADDRESS($B$14,$X$2)&amp;":"&amp;ADDRESS($B$14,$X$2-1+AF$8)),INDIRECT("rP!"&amp;ADDRESS(Prcsses!$B131,$X$2+$P$8-AF$8)&amp;":"&amp;ADDRESS(Prcsses!$B131,$X$2-1+$P$8))))</f>
        <v>0</v>
      </c>
      <c r="AG130" s="5">
        <f ca="1">IF(AG$4="",0,SUMPRODUCT(INDIRECT(ADDRESS($B52,$X$2)&amp;":"&amp;ADDRESS($B52,$X$2-1+AG$8)),INDIRECT(ADDRESS($B$14,$X$2)&amp;":"&amp;ADDRESS($B$14,$X$2-1+AG$8)),INDIRECT("rP!"&amp;ADDRESS(Prcsses!$B131,$X$2+$P$8-AG$8)&amp;":"&amp;ADDRESS(Prcsses!$B131,$X$2-1+$P$8))))</f>
        <v>0</v>
      </c>
      <c r="AH130" s="5">
        <f ca="1">IF(AH$4="",0,SUMPRODUCT(INDIRECT(ADDRESS($B52,$X$2)&amp;":"&amp;ADDRESS($B52,$X$2-1+AH$8)),INDIRECT(ADDRESS($B$14,$X$2)&amp;":"&amp;ADDRESS($B$14,$X$2-1+AH$8)),INDIRECT("rP!"&amp;ADDRESS(Prcsses!$B131,$X$2+$P$8-AH$8)&amp;":"&amp;ADDRESS(Prcsses!$B131,$X$2-1+$P$8))))</f>
        <v>0</v>
      </c>
      <c r="AI130" s="5">
        <f ca="1">IF(AI$4="",0,SUMPRODUCT(INDIRECT(ADDRESS($B52,$X$2)&amp;":"&amp;ADDRESS($B52,$X$2-1+AI$8)),INDIRECT(ADDRESS($B$14,$X$2)&amp;":"&amp;ADDRESS($B$14,$X$2-1+AI$8)),INDIRECT("rP!"&amp;ADDRESS(Prcsses!$B131,$X$2+$P$8-AI$8)&amp;":"&amp;ADDRESS(Prcsses!$B131,$X$2-1+$P$8))))</f>
        <v>0</v>
      </c>
      <c r="AJ130" s="5">
        <f ca="1">IF(AJ$4="",0,SUMPRODUCT(INDIRECT(ADDRESS($B52,$X$2)&amp;":"&amp;ADDRESS($B52,$X$2-1+AJ$8)),INDIRECT(ADDRESS($B$14,$X$2)&amp;":"&amp;ADDRESS($B$14,$X$2-1+AJ$8)),INDIRECT("rP!"&amp;ADDRESS(Prcsses!$B131,$X$2+$P$8-AJ$8)&amp;":"&amp;ADDRESS(Prcsses!$B131,$X$2-1+$P$8))))</f>
        <v>0</v>
      </c>
      <c r="AK130" s="5">
        <f ca="1">IF(AK$4="",0,SUMPRODUCT(INDIRECT(ADDRESS($B52,$X$2)&amp;":"&amp;ADDRESS($B52,$X$2-1+AK$8)),INDIRECT(ADDRESS($B$14,$X$2)&amp;":"&amp;ADDRESS($B$14,$X$2-1+AK$8)),INDIRECT("rP!"&amp;ADDRESS(Prcsses!$B131,$X$2+$P$8-AK$8)&amp;":"&amp;ADDRESS(Prcsses!$B131,$X$2-1+$P$8))))</f>
        <v>0</v>
      </c>
      <c r="AL130" s="5">
        <f ca="1">IF(AL$4="",0,SUMPRODUCT(INDIRECT(ADDRESS($B52,$X$2)&amp;":"&amp;ADDRESS($B52,$X$2-1+AL$8)),INDIRECT(ADDRESS($B$14,$X$2)&amp;":"&amp;ADDRESS($B$14,$X$2-1+AL$8)),INDIRECT("rP!"&amp;ADDRESS(Prcsses!$B131,$X$2+$P$8-AL$8)&amp;":"&amp;ADDRESS(Prcsses!$B131,$X$2-1+$P$8))))</f>
        <v>0</v>
      </c>
      <c r="AM130" s="5">
        <f ca="1">IF(AM$4="",0,SUMPRODUCT(INDIRECT(ADDRESS($B52,$X$2)&amp;":"&amp;ADDRESS($B52,$X$2-1+AM$8)),INDIRECT(ADDRESS($B$14,$X$2)&amp;":"&amp;ADDRESS($B$14,$X$2-1+AM$8)),INDIRECT("rP!"&amp;ADDRESS(Prcsses!$B131,$X$2+$P$8-AM$8)&amp;":"&amp;ADDRESS(Prcsses!$B131,$X$2-1+$P$8))))</f>
        <v>0</v>
      </c>
      <c r="AN130" s="5">
        <f ca="1">IF(AN$4="",0,SUMPRODUCT(INDIRECT(ADDRESS($B52,$X$2)&amp;":"&amp;ADDRESS($B52,$X$2-1+AN$8)),INDIRECT(ADDRESS($B$14,$X$2)&amp;":"&amp;ADDRESS($B$14,$X$2-1+AN$8)),INDIRECT("rP!"&amp;ADDRESS(Prcsses!$B131,$X$2+$P$8-AN$8)&amp;":"&amp;ADDRESS(Prcsses!$B131,$X$2-1+$P$8))))</f>
        <v>0</v>
      </c>
      <c r="AO130" s="5">
        <f ca="1">IF(AO$4="",0,SUMPRODUCT(INDIRECT(ADDRESS($B52,$X$2)&amp;":"&amp;ADDRESS($B52,$X$2-1+AO$8)),INDIRECT(ADDRESS($B$14,$X$2)&amp;":"&amp;ADDRESS($B$14,$X$2-1+AO$8)),INDIRECT("rP!"&amp;ADDRESS(Prcsses!$B131,$X$2+$P$8-AO$8)&amp;":"&amp;ADDRESS(Prcsses!$B131,$X$2-1+$P$8))))</f>
        <v>0</v>
      </c>
      <c r="AP130" s="5">
        <f ca="1">IF(AP$4="",0,SUMPRODUCT(INDIRECT(ADDRESS($B52,$X$2)&amp;":"&amp;ADDRESS($B52,$X$2-1+AP$8)),INDIRECT(ADDRESS($B$14,$X$2)&amp;":"&amp;ADDRESS($B$14,$X$2-1+AP$8)),INDIRECT("rP!"&amp;ADDRESS(Prcsses!$B131,$X$2+$P$8-AP$8)&amp;":"&amp;ADDRESS(Prcsses!$B131,$X$2-1+$P$8))))</f>
        <v>0</v>
      </c>
      <c r="AQ130" s="5">
        <f ca="1">IF(AQ$4="",0,SUMPRODUCT(INDIRECT(ADDRESS($B52,$X$2)&amp;":"&amp;ADDRESS($B52,$X$2-1+AQ$8)),INDIRECT(ADDRESS($B$14,$X$2)&amp;":"&amp;ADDRESS($B$14,$X$2-1+AQ$8)),INDIRECT("rP!"&amp;ADDRESS(Prcsses!$B131,$X$2+$P$8-AQ$8)&amp;":"&amp;ADDRESS(Prcsses!$B131,$X$2-1+$P$8))))</f>
        <v>0</v>
      </c>
      <c r="AR130" s="5">
        <f ca="1">IF(AR$4="",0,SUMPRODUCT(INDIRECT(ADDRESS($B52,$X$2)&amp;":"&amp;ADDRESS($B52,$X$2-1+AR$8)),INDIRECT(ADDRESS($B$14,$X$2)&amp;":"&amp;ADDRESS($B$14,$X$2-1+AR$8)),INDIRECT("rP!"&amp;ADDRESS(Prcsses!$B131,$X$2+$P$8-AR$8)&amp;":"&amp;ADDRESS(Prcsses!$B131,$X$2-1+$P$8))))</f>
        <v>0</v>
      </c>
      <c r="AS130" s="5">
        <f ca="1">IF(AS$4="",0,SUMPRODUCT(INDIRECT(ADDRESS($B52,$X$2)&amp;":"&amp;ADDRESS($B52,$X$2-1+AS$8)),INDIRECT(ADDRESS($B$14,$X$2)&amp;":"&amp;ADDRESS($B$14,$X$2-1+AS$8)),INDIRECT("rP!"&amp;ADDRESS(Prcsses!$B131,$X$2+$P$8-AS$8)&amp;":"&amp;ADDRESS(Prcsses!$B131,$X$2-1+$P$8))))</f>
        <v>0</v>
      </c>
      <c r="AT130" s="5">
        <f ca="1">IF(AT$4="",0,SUMPRODUCT(INDIRECT(ADDRESS($B52,$X$2)&amp;":"&amp;ADDRESS($B52,$X$2-1+AT$8)),INDIRECT(ADDRESS($B$14,$X$2)&amp;":"&amp;ADDRESS($B$14,$X$2-1+AT$8)),INDIRECT("rP!"&amp;ADDRESS(Prcsses!$B131,$X$2+$P$8-AT$8)&amp;":"&amp;ADDRESS(Prcsses!$B131,$X$2-1+$P$8))))</f>
        <v>527488.91600000008</v>
      </c>
      <c r="AU130" s="5">
        <f ca="1">IF(AU$4="",0,SUMPRODUCT(INDIRECT(ADDRESS($B52,$X$2)&amp;":"&amp;ADDRESS($B52,$X$2-1+AU$8)),INDIRECT(ADDRESS($B$14,$X$2)&amp;":"&amp;ADDRESS($B$14,$X$2-1+AU$8)),INDIRECT("rP!"&amp;ADDRESS(Prcsses!$B131,$X$2+$P$8-AU$8)&amp;":"&amp;ADDRESS(Prcsses!$B131,$X$2-1+$P$8))))</f>
        <v>0</v>
      </c>
      <c r="AV130" s="5">
        <f ca="1">IF(AV$4="",0,SUMPRODUCT(INDIRECT(ADDRESS($B52,$X$2)&amp;":"&amp;ADDRESS($B52,$X$2-1+AV$8)),INDIRECT(ADDRESS($B$14,$X$2)&amp;":"&amp;ADDRESS($B$14,$X$2-1+AV$8)),INDIRECT("rP!"&amp;ADDRESS(Prcsses!$B131,$X$2+$P$8-AV$8)&amp;":"&amp;ADDRESS(Prcsses!$B131,$X$2-1+$P$8))))</f>
        <v>0</v>
      </c>
      <c r="AW130" s="5">
        <f ca="1">IF(AW$4="",0,SUMPRODUCT(INDIRECT(ADDRESS($B52,$X$2)&amp;":"&amp;ADDRESS($B52,$X$2-1+AW$8)),INDIRECT(ADDRESS($B$14,$X$2)&amp;":"&amp;ADDRESS($B$14,$X$2-1+AW$8)),INDIRECT("rP!"&amp;ADDRESS(Prcsses!$B131,$X$2+$P$8-AW$8)&amp;":"&amp;ADDRESS(Prcsses!$B131,$X$2-1+$P$8))))</f>
        <v>0</v>
      </c>
      <c r="AX130" s="5">
        <f ca="1">IF(AX$4="",0,SUMPRODUCT(INDIRECT(ADDRESS($B52,$X$2)&amp;":"&amp;ADDRESS($B52,$X$2-1+AX$8)),INDIRECT(ADDRESS($B$14,$X$2)&amp;":"&amp;ADDRESS($B$14,$X$2-1+AX$8)),INDIRECT("rP!"&amp;ADDRESS(Prcsses!$B131,$X$2+$P$8-AX$8)&amp;":"&amp;ADDRESS(Prcsses!$B131,$X$2-1+$P$8))))</f>
        <v>0</v>
      </c>
      <c r="AY130" s="5">
        <f ca="1">IF(AY$4="",0,SUMPRODUCT(INDIRECT(ADDRESS($B52,$X$2)&amp;":"&amp;ADDRESS($B52,$X$2-1+AY$8)),INDIRECT(ADDRESS($B$14,$X$2)&amp;":"&amp;ADDRESS($B$14,$X$2-1+AY$8)),INDIRECT("rP!"&amp;ADDRESS(Prcsses!$B131,$X$2+$P$8-AY$8)&amp;":"&amp;ADDRESS(Prcsses!$B131,$X$2-1+$P$8))))</f>
        <v>0</v>
      </c>
      <c r="AZ130" s="5">
        <f ca="1">IF(AZ$4="",0,SUMPRODUCT(INDIRECT(ADDRESS($B52,$X$2)&amp;":"&amp;ADDRESS($B52,$X$2-1+AZ$8)),INDIRECT(ADDRESS($B$14,$X$2)&amp;":"&amp;ADDRESS($B$14,$X$2-1+AZ$8)),INDIRECT("rP!"&amp;ADDRESS(Prcsses!$B131,$X$2+$P$8-AZ$8)&amp;":"&amp;ADDRESS(Prcsses!$B131,$X$2-1+$P$8))))</f>
        <v>0</v>
      </c>
      <c r="BA130" s="5">
        <f ca="1">IF(BA$4="",0,SUMPRODUCT(INDIRECT(ADDRESS($B52,$X$2)&amp;":"&amp;ADDRESS($B52,$X$2-1+BA$8)),INDIRECT(ADDRESS($B$14,$X$2)&amp;":"&amp;ADDRESS($B$14,$X$2-1+BA$8)),INDIRECT("rP!"&amp;ADDRESS(Prcsses!$B131,$X$2+$P$8-BA$8)&amp;":"&amp;ADDRESS(Prcsses!$B131,$X$2-1+$P$8))))</f>
        <v>0</v>
      </c>
      <c r="BB130" s="5">
        <f ca="1">IF(BB$4="",0,SUMPRODUCT(INDIRECT(ADDRESS($B52,$X$2)&amp;":"&amp;ADDRESS($B52,$X$2-1+BB$8)),INDIRECT(ADDRESS($B$14,$X$2)&amp;":"&amp;ADDRESS($B$14,$X$2-1+BB$8)),INDIRECT("rP!"&amp;ADDRESS(Prcsses!$B131,$X$2+$P$8-BB$8)&amp;":"&amp;ADDRESS(Prcsses!$B131,$X$2-1+$P$8))))</f>
        <v>0</v>
      </c>
      <c r="BC130" s="5">
        <f ca="1">IF(BC$4="",0,SUMPRODUCT(INDIRECT(ADDRESS($B52,$X$2)&amp;":"&amp;ADDRESS($B52,$X$2-1+BC$8)),INDIRECT(ADDRESS($B$14,$X$2)&amp;":"&amp;ADDRESS($B$14,$X$2-1+BC$8)),INDIRECT("rP!"&amp;ADDRESS(Prcsses!$B131,$X$2+$P$8-BC$8)&amp;":"&amp;ADDRESS(Prcsses!$B131,$X$2-1+$P$8))))</f>
        <v>0</v>
      </c>
      <c r="BD130" s="5">
        <f ca="1">IF(BD$4="",0,SUMPRODUCT(INDIRECT(ADDRESS($B52,$X$2)&amp;":"&amp;ADDRESS($B52,$X$2-1+BD$8)),INDIRECT(ADDRESS($B$14,$X$2)&amp;":"&amp;ADDRESS($B$14,$X$2-1+BD$8)),INDIRECT("rP!"&amp;ADDRESS(Prcsses!$B131,$X$2+$P$8-BD$8)&amp;":"&amp;ADDRESS(Prcsses!$B131,$X$2-1+$P$8))))</f>
        <v>546649.42338478402</v>
      </c>
      <c r="BE130" s="5">
        <f ca="1">IF(BE$4="",0,SUMPRODUCT(INDIRECT(ADDRESS($B52,$X$2)&amp;":"&amp;ADDRESS($B52,$X$2-1+BE$8)),INDIRECT(ADDRESS($B$14,$X$2)&amp;":"&amp;ADDRESS($B$14,$X$2-1+BE$8)),INDIRECT("rP!"&amp;ADDRESS(Prcsses!$B131,$X$2+$P$8-BE$8)&amp;":"&amp;ADDRESS(Prcsses!$B131,$X$2-1+$P$8))))</f>
        <v>0</v>
      </c>
      <c r="BF130" s="5">
        <f ca="1">IF(BF$4="",0,SUMPRODUCT(INDIRECT(ADDRESS($B52,$X$2)&amp;":"&amp;ADDRESS($B52,$X$2-1+BF$8)),INDIRECT(ADDRESS($B$14,$X$2)&amp;":"&amp;ADDRESS($B$14,$X$2-1+BF$8)),INDIRECT("rP!"&amp;ADDRESS(Prcsses!$B131,$X$2+$P$8-BF$8)&amp;":"&amp;ADDRESS(Prcsses!$B131,$X$2-1+$P$8))))</f>
        <v>0</v>
      </c>
      <c r="BG130" s="5">
        <f ca="1">IF(BG$4="",0,SUMPRODUCT(INDIRECT(ADDRESS($B52,$X$2)&amp;":"&amp;ADDRESS($B52,$X$2-1+BG$8)),INDIRECT(ADDRESS($B$14,$X$2)&amp;":"&amp;ADDRESS($B$14,$X$2-1+BG$8)),INDIRECT("rP!"&amp;ADDRESS(Prcsses!$B131,$X$2+$P$8-BG$8)&amp;":"&amp;ADDRESS(Prcsses!$B131,$X$2-1+$P$8))))</f>
        <v>0</v>
      </c>
      <c r="BH130" s="5">
        <f ca="1">IF(BH$4="",0,SUMPRODUCT(INDIRECT(ADDRESS($B52,$X$2)&amp;":"&amp;ADDRESS($B52,$X$2-1+BH$8)),INDIRECT(ADDRESS($B$14,$X$2)&amp;":"&amp;ADDRESS($B$14,$X$2-1+BH$8)),INDIRECT("rP!"&amp;ADDRESS(Prcsses!$B131,$X$2+$P$8-BH$8)&amp;":"&amp;ADDRESS(Prcsses!$B131,$X$2-1+$P$8))))</f>
        <v>0</v>
      </c>
      <c r="BI130" s="5">
        <f ca="1">IF(BI$4="",0,SUMPRODUCT(INDIRECT(ADDRESS($B52,$X$2)&amp;":"&amp;ADDRESS($B52,$X$2-1+BI$8)),INDIRECT(ADDRESS($B$14,$X$2)&amp;":"&amp;ADDRESS($B$14,$X$2-1+BI$8)),INDIRECT("rP!"&amp;ADDRESS(Prcsses!$B131,$X$2+$P$8-BI$8)&amp;":"&amp;ADDRESS(Prcsses!$B131,$X$2-1+$P$8))))</f>
        <v>0</v>
      </c>
      <c r="BJ130" s="5">
        <f ca="1">IF(BJ$4="",0,SUMPRODUCT(INDIRECT(ADDRESS($B52,$X$2)&amp;":"&amp;ADDRESS($B52,$X$2-1+BJ$8)),INDIRECT(ADDRESS($B$14,$X$2)&amp;":"&amp;ADDRESS($B$14,$X$2-1+BJ$8)),INDIRECT("rP!"&amp;ADDRESS(Prcsses!$B131,$X$2+$P$8-BJ$8)&amp;":"&amp;ADDRESS(Prcsses!$B131,$X$2-1+$P$8))))</f>
        <v>0</v>
      </c>
      <c r="BK130" s="5">
        <f ca="1">IF(BK$4="",0,SUMPRODUCT(INDIRECT(ADDRESS($B52,$X$2)&amp;":"&amp;ADDRESS($B52,$X$2-1+BK$8)),INDIRECT(ADDRESS($B$14,$X$2)&amp;":"&amp;ADDRESS($B$14,$X$2-1+BK$8)),INDIRECT("rP!"&amp;ADDRESS(Prcsses!$B131,$X$2+$P$8-BK$8)&amp;":"&amp;ADDRESS(Prcsses!$B131,$X$2-1+$P$8))))</f>
        <v>0</v>
      </c>
      <c r="BL130" s="5">
        <f ca="1">IF(BL$4="",0,SUMPRODUCT(INDIRECT(ADDRESS($B52,$X$2)&amp;":"&amp;ADDRESS($B52,$X$2-1+BL$8)),INDIRECT(ADDRESS($B$14,$X$2)&amp;":"&amp;ADDRESS($B$14,$X$2-1+BL$8)),INDIRECT("rP!"&amp;ADDRESS(Prcsses!$B131,$X$2+$P$8-BL$8)&amp;":"&amp;ADDRESS(Prcsses!$B131,$X$2-1+$P$8))))</f>
        <v>0</v>
      </c>
      <c r="BM130" s="5">
        <f ca="1">IF(BM$4="",0,SUMPRODUCT(INDIRECT(ADDRESS($B52,$X$2)&amp;":"&amp;ADDRESS($B52,$X$2-1+BM$8)),INDIRECT(ADDRESS($B$14,$X$2)&amp;":"&amp;ADDRESS($B$14,$X$2-1+BM$8)),INDIRECT("rP!"&amp;ADDRESS(Prcsses!$B131,$X$2+$P$8-BM$8)&amp;":"&amp;ADDRESS(Prcsses!$B131,$X$2-1+$P$8))))</f>
        <v>0</v>
      </c>
      <c r="BN130" s="5">
        <f ca="1">IF(BN$4="",0,SUMPRODUCT(INDIRECT(ADDRESS($B52,$X$2)&amp;":"&amp;ADDRESS($B52,$X$2-1+BN$8)),INDIRECT(ADDRESS($B$14,$X$2)&amp;":"&amp;ADDRESS($B$14,$X$2-1+BN$8)),INDIRECT("rP!"&amp;ADDRESS(Prcsses!$B131,$X$2+$P$8-BN$8)&amp;":"&amp;ADDRESS(Prcsses!$B131,$X$2-1+$P$8))))</f>
        <v>556489.11300571018</v>
      </c>
      <c r="BO130" s="5">
        <f ca="1">IF(BO$4="",0,SUMPRODUCT(INDIRECT(ADDRESS($B52,$X$2)&amp;":"&amp;ADDRESS($B52,$X$2-1+BO$8)),INDIRECT(ADDRESS($B$14,$X$2)&amp;":"&amp;ADDRESS($B$14,$X$2-1+BO$8)),INDIRECT("rP!"&amp;ADDRESS(Prcsses!$B131,$X$2+$P$8-BO$8)&amp;":"&amp;ADDRESS(Prcsses!$B131,$X$2-1+$P$8))))</f>
        <v>0</v>
      </c>
      <c r="BP130" s="5">
        <f ca="1">IF(BP$4="",0,SUMPRODUCT(INDIRECT(ADDRESS($B52,$X$2)&amp;":"&amp;ADDRESS($B52,$X$2-1+BP$8)),INDIRECT(ADDRESS($B$14,$X$2)&amp;":"&amp;ADDRESS($B$14,$X$2-1+BP$8)),INDIRECT("rP!"&amp;ADDRESS(Prcsses!$B131,$X$2+$P$8-BP$8)&amp;":"&amp;ADDRESS(Prcsses!$B131,$X$2-1+$P$8))))</f>
        <v>0</v>
      </c>
      <c r="BQ130" s="5">
        <f ca="1">IF(BQ$4="",0,SUMPRODUCT(INDIRECT(ADDRESS($B52,$X$2)&amp;":"&amp;ADDRESS($B52,$X$2-1+BQ$8)),INDIRECT(ADDRESS($B$14,$X$2)&amp;":"&amp;ADDRESS($B$14,$X$2-1+BQ$8)),INDIRECT("rP!"&amp;ADDRESS(Prcsses!$B131,$X$2+$P$8-BQ$8)&amp;":"&amp;ADDRESS(Prcsses!$B131,$X$2-1+$P$8))))</f>
        <v>0</v>
      </c>
      <c r="BR130" s="5">
        <f ca="1">IF(BR$4="",0,SUMPRODUCT(INDIRECT(ADDRESS($B52,$X$2)&amp;":"&amp;ADDRESS($B52,$X$2-1+BR$8)),INDIRECT(ADDRESS($B$14,$X$2)&amp;":"&amp;ADDRESS($B$14,$X$2-1+BR$8)),INDIRECT("rP!"&amp;ADDRESS(Prcsses!$B131,$X$2+$P$8-BR$8)&amp;":"&amp;ADDRESS(Prcsses!$B131,$X$2-1+$P$8))))</f>
        <v>0</v>
      </c>
      <c r="BS130" s="5">
        <f ca="1">IF(BS$4="",0,SUMPRODUCT(INDIRECT(ADDRESS($B52,$X$2)&amp;":"&amp;ADDRESS($B52,$X$2-1+BS$8)),INDIRECT(ADDRESS($B$14,$X$2)&amp;":"&amp;ADDRESS($B$14,$X$2-1+BS$8)),INDIRECT("rP!"&amp;ADDRESS(Prcsses!$B131,$X$2+$P$8-BS$8)&amp;":"&amp;ADDRESS(Prcsses!$B131,$X$2-1+$P$8))))</f>
        <v>0</v>
      </c>
      <c r="BT130" s="5">
        <f ca="1">IF(BT$4="",0,SUMPRODUCT(INDIRECT(ADDRESS($B52,$X$2)&amp;":"&amp;ADDRESS($B52,$X$2-1+BT$8)),INDIRECT(ADDRESS($B$14,$X$2)&amp;":"&amp;ADDRESS($B$14,$X$2-1+BT$8)),INDIRECT("rP!"&amp;ADDRESS(Prcsses!$B131,$X$2+$P$8-BT$8)&amp;":"&amp;ADDRESS(Prcsses!$B131,$X$2-1+$P$8))))</f>
        <v>0</v>
      </c>
      <c r="BU130" s="5">
        <f ca="1">IF(BU$4="",0,SUMPRODUCT(INDIRECT(ADDRESS($B52,$X$2)&amp;":"&amp;ADDRESS($B52,$X$2-1+BU$8)),INDIRECT(ADDRESS($B$14,$X$2)&amp;":"&amp;ADDRESS($B$14,$X$2-1+BU$8)),INDIRECT("rP!"&amp;ADDRESS(Prcsses!$B131,$X$2+$P$8-BU$8)&amp;":"&amp;ADDRESS(Prcsses!$B131,$X$2-1+$P$8))))</f>
        <v>0</v>
      </c>
      <c r="BV130" s="5">
        <f ca="1">IF(BV$4="",0,SUMPRODUCT(INDIRECT(ADDRESS($B52,$X$2)&amp;":"&amp;ADDRESS($B52,$X$2-1+BV$8)),INDIRECT(ADDRESS($B$14,$X$2)&amp;":"&amp;ADDRESS($B$14,$X$2-1+BV$8)),INDIRECT("rP!"&amp;ADDRESS(Prcsses!$B131,$X$2+$P$8-BV$8)&amp;":"&amp;ADDRESS(Prcsses!$B131,$X$2-1+$P$8))))</f>
        <v>0</v>
      </c>
      <c r="BW130" s="5">
        <f ca="1">IF(BW$4="",0,SUMPRODUCT(INDIRECT(ADDRESS($B52,$X$2)&amp;":"&amp;ADDRESS($B52,$X$2-1+BW$8)),INDIRECT(ADDRESS($B$14,$X$2)&amp;":"&amp;ADDRESS($B$14,$X$2-1+BW$8)),INDIRECT("rP!"&amp;ADDRESS(Prcsses!$B131,$X$2+$P$8-BW$8)&amp;":"&amp;ADDRESS(Prcsses!$B131,$X$2-1+$P$8))))</f>
        <v>0</v>
      </c>
      <c r="BX130" s="5">
        <f ca="1">IF(BX$4="",0,SUMPRODUCT(INDIRECT(ADDRESS($B52,$X$2)&amp;":"&amp;ADDRESS($B52,$X$2-1+BX$8)),INDIRECT(ADDRESS($B$14,$X$2)&amp;":"&amp;ADDRESS($B$14,$X$2-1+BX$8)),INDIRECT("rP!"&amp;ADDRESS(Prcsses!$B131,$X$2+$P$8-BX$8)&amp;":"&amp;ADDRESS(Prcsses!$B131,$X$2-1+$P$8))))</f>
        <v>576703.02354652958</v>
      </c>
      <c r="BY130" s="5">
        <f ca="1">IF(BY$4="",0,SUMPRODUCT(INDIRECT(ADDRESS($B52,$X$2)&amp;":"&amp;ADDRESS($B52,$X$2-1+BY$8)),INDIRECT(ADDRESS($B$14,$X$2)&amp;":"&amp;ADDRESS($B$14,$X$2-1+BY$8)),INDIRECT("rP!"&amp;ADDRESS(Prcsses!$B131,$X$2+$P$8-BY$8)&amp;":"&amp;ADDRESS(Prcsses!$B131,$X$2-1+$P$8))))</f>
        <v>0</v>
      </c>
      <c r="BZ130" s="5">
        <f ca="1">IF(BZ$4="",0,SUMPRODUCT(INDIRECT(ADDRESS($B52,$X$2)&amp;":"&amp;ADDRESS($B52,$X$2-1+BZ$8)),INDIRECT(ADDRESS($B$14,$X$2)&amp;":"&amp;ADDRESS($B$14,$X$2-1+BZ$8)),INDIRECT("rP!"&amp;ADDRESS(Prcsses!$B131,$X$2+$P$8-BZ$8)&amp;":"&amp;ADDRESS(Prcsses!$B131,$X$2-1+$P$8))))</f>
        <v>0</v>
      </c>
      <c r="CA130" s="5">
        <f ca="1">IF(CA$4="",0,SUMPRODUCT(INDIRECT(ADDRESS($B52,$X$2)&amp;":"&amp;ADDRESS($B52,$X$2-1+CA$8)),INDIRECT(ADDRESS($B$14,$X$2)&amp;":"&amp;ADDRESS($B$14,$X$2-1+CA$8)),INDIRECT("rP!"&amp;ADDRESS(Prcsses!$B131,$X$2+$P$8-CA$8)&amp;":"&amp;ADDRESS(Prcsses!$B131,$X$2-1+$P$8))))</f>
        <v>0</v>
      </c>
      <c r="CB130" s="5">
        <f ca="1">IF(CB$4="",0,SUMPRODUCT(INDIRECT(ADDRESS($B52,$X$2)&amp;":"&amp;ADDRESS($B52,$X$2-1+CB$8)),INDIRECT(ADDRESS($B$14,$X$2)&amp;":"&amp;ADDRESS($B$14,$X$2-1+CB$8)),INDIRECT("rP!"&amp;ADDRESS(Prcsses!$B131,$X$2+$P$8-CB$8)&amp;":"&amp;ADDRESS(Prcsses!$B131,$X$2-1+$P$8))))</f>
        <v>0</v>
      </c>
      <c r="CC130" s="5">
        <f ca="1">IF(CC$4="",0,SUMPRODUCT(INDIRECT(ADDRESS($B52,$X$2)&amp;":"&amp;ADDRESS($B52,$X$2-1+CC$8)),INDIRECT(ADDRESS($B$14,$X$2)&amp;":"&amp;ADDRESS($B$14,$X$2-1+CC$8)),INDIRECT("rP!"&amp;ADDRESS(Prcsses!$B131,$X$2+$P$8-CC$8)&amp;":"&amp;ADDRESS(Prcsses!$B131,$X$2-1+$P$8))))</f>
        <v>0</v>
      </c>
      <c r="CD130" s="5">
        <f ca="1">IF(CD$4="",0,SUMPRODUCT(INDIRECT(ADDRESS($B52,$X$2)&amp;":"&amp;ADDRESS($B52,$X$2-1+CD$8)),INDIRECT(ADDRESS($B$14,$X$2)&amp;":"&amp;ADDRESS($B$14,$X$2-1+CD$8)),INDIRECT("rP!"&amp;ADDRESS(Prcsses!$B131,$X$2+$P$8-CD$8)&amp;":"&amp;ADDRESS(Prcsses!$B131,$X$2-1+$P$8))))</f>
        <v>0</v>
      </c>
      <c r="CE130" s="5">
        <f ca="1">IF(CE$4="",0,SUMPRODUCT(INDIRECT(ADDRESS($B52,$X$2)&amp;":"&amp;ADDRESS($B52,$X$2-1+CE$8)),INDIRECT(ADDRESS($B$14,$X$2)&amp;":"&amp;ADDRESS($B$14,$X$2-1+CE$8)),INDIRECT("rP!"&amp;ADDRESS(Prcsses!$B131,$X$2+$P$8-CE$8)&amp;":"&amp;ADDRESS(Prcsses!$B131,$X$2-1+$P$8))))</f>
        <v>0</v>
      </c>
      <c r="CF130" s="5">
        <f ca="1">IF(CF$4="",0,SUMPRODUCT(INDIRECT(ADDRESS($B52,$X$2)&amp;":"&amp;ADDRESS($B52,$X$2-1+CF$8)),INDIRECT(ADDRESS($B$14,$X$2)&amp;":"&amp;ADDRESS($B$14,$X$2-1+CF$8)),INDIRECT("rP!"&amp;ADDRESS(Prcsses!$B131,$X$2+$P$8-CF$8)&amp;":"&amp;ADDRESS(Prcsses!$B131,$X$2-1+$P$8))))</f>
        <v>0</v>
      </c>
    </row>
    <row r="131" spans="2:84" s="26" customFormat="1" ht="12" x14ac:dyDescent="0.25">
      <c r="B131" s="13"/>
      <c r="M131" s="55"/>
      <c r="N131" s="44" t="s">
        <v>21</v>
      </c>
      <c r="O131" s="45"/>
      <c r="P131" s="46"/>
      <c r="Q131" s="89"/>
      <c r="U131" s="41"/>
      <c r="V131" s="42"/>
      <c r="W131" s="43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</row>
    <row r="132" spans="2:84" x14ac:dyDescent="0.3">
      <c r="B132" s="13">
        <f>ROW()</f>
        <v>132</v>
      </c>
      <c r="H132" s="1" t="str">
        <f t="shared" ref="H132:H137" si="216">$H$117</f>
        <v>Ввод в эксплуатацию капзатрат</v>
      </c>
      <c r="I132" s="1" t="s">
        <v>224</v>
      </c>
      <c r="M132" s="53" t="s">
        <v>18</v>
      </c>
      <c r="P132" s="72" t="str">
        <f>Lists!$AD$11</f>
        <v>ввод в экспл-ю</v>
      </c>
      <c r="U132" s="5">
        <f t="shared" ref="U132:U137" ca="1" si="217">SUM(INDIRECT(ADDRESS($B132,$X$2)&amp;":"&amp;ADDRESS($B132,$X$2-1+$P$8)))</f>
        <v>44060564.727765918</v>
      </c>
      <c r="X132" s="5">
        <f ca="1">IF(X$4="",0,SUM(X133:X138))</f>
        <v>0</v>
      </c>
      <c r="Y132" s="5">
        <f ca="1">IF(Y$4="",0,SUM(Y133:Y138))</f>
        <v>0</v>
      </c>
      <c r="Z132" s="5">
        <f t="shared" ref="Z132" ca="1" si="218">IF(Z$4="",0,SUM(Z133:Z138))</f>
        <v>2800000</v>
      </c>
      <c r="AA132" s="5">
        <f t="shared" ref="AA132" ca="1" si="219">IF(AA$4="",0,SUM(AA133:AA138))</f>
        <v>0</v>
      </c>
      <c r="AB132" s="5">
        <f t="shared" ref="AB132" ca="1" si="220">IF(AB$4="",0,SUM(AB133:AB138))</f>
        <v>0</v>
      </c>
      <c r="AC132" s="5">
        <f t="shared" ref="AC132" ca="1" si="221">IF(AC$4="",0,SUM(AC133:AC138))</f>
        <v>0</v>
      </c>
      <c r="AD132" s="5">
        <f t="shared" ref="AD132" ca="1" si="222">IF(AD$4="",0,SUM(AD133:AD138))</f>
        <v>0</v>
      </c>
      <c r="AE132" s="5">
        <f t="shared" ref="AE132" ca="1" si="223">IF(AE$4="",0,SUM(AE133:AE138))</f>
        <v>0</v>
      </c>
      <c r="AF132" s="5">
        <f t="shared" ref="AF132" ca="1" si="224">IF(AF$4="",0,SUM(AF133:AF138))</f>
        <v>0</v>
      </c>
      <c r="AG132" s="5">
        <f t="shared" ref="AG132" ca="1" si="225">IF(AG$4="",0,SUM(AG133:AG138))</f>
        <v>0</v>
      </c>
      <c r="AH132" s="5">
        <f t="shared" ref="AH132" ca="1" si="226">IF(AH$4="",0,SUM(AH133:AH138))</f>
        <v>2870000</v>
      </c>
      <c r="AI132" s="5">
        <f t="shared" ref="AI132:CF132" ca="1" si="227">IF(AI$4="",0,SUM(AI133:AI138))</f>
        <v>0</v>
      </c>
      <c r="AJ132" s="5">
        <f t="shared" ca="1" si="227"/>
        <v>0</v>
      </c>
      <c r="AK132" s="5">
        <f t="shared" ca="1" si="227"/>
        <v>0</v>
      </c>
      <c r="AL132" s="5">
        <f t="shared" ca="1" si="227"/>
        <v>2941750</v>
      </c>
      <c r="AM132" s="5">
        <f t="shared" ca="1" si="227"/>
        <v>0</v>
      </c>
      <c r="AN132" s="5">
        <f t="shared" ca="1" si="227"/>
        <v>0</v>
      </c>
      <c r="AO132" s="5">
        <f t="shared" ca="1" si="227"/>
        <v>0</v>
      </c>
      <c r="AP132" s="5">
        <f t="shared" ca="1" si="227"/>
        <v>2941750</v>
      </c>
      <c r="AQ132" s="5">
        <f t="shared" ca="1" si="227"/>
        <v>0</v>
      </c>
      <c r="AR132" s="5">
        <f t="shared" ca="1" si="227"/>
        <v>0</v>
      </c>
      <c r="AS132" s="5">
        <f t="shared" ca="1" si="227"/>
        <v>0</v>
      </c>
      <c r="AT132" s="5">
        <f t="shared" ca="1" si="227"/>
        <v>3015293.7499999995</v>
      </c>
      <c r="AU132" s="5">
        <f t="shared" ca="1" si="227"/>
        <v>0</v>
      </c>
      <c r="AV132" s="5">
        <f t="shared" ca="1" si="227"/>
        <v>0</v>
      </c>
      <c r="AW132" s="5">
        <f t="shared" ca="1" si="227"/>
        <v>0</v>
      </c>
      <c r="AX132" s="5">
        <f t="shared" ca="1" si="227"/>
        <v>3090676.0937499995</v>
      </c>
      <c r="AY132" s="5">
        <f t="shared" ca="1" si="227"/>
        <v>0</v>
      </c>
      <c r="AZ132" s="5">
        <f t="shared" ca="1" si="227"/>
        <v>0</v>
      </c>
      <c r="BA132" s="5">
        <f t="shared" ca="1" si="227"/>
        <v>0</v>
      </c>
      <c r="BB132" s="5">
        <f t="shared" ca="1" si="227"/>
        <v>3090676.0937499995</v>
      </c>
      <c r="BC132" s="5">
        <f t="shared" ca="1" si="227"/>
        <v>0</v>
      </c>
      <c r="BD132" s="5">
        <f t="shared" ca="1" si="227"/>
        <v>0</v>
      </c>
      <c r="BE132" s="5">
        <f t="shared" ca="1" si="227"/>
        <v>0</v>
      </c>
      <c r="BF132" s="5">
        <f t="shared" ca="1" si="227"/>
        <v>3167942.9960937491</v>
      </c>
      <c r="BG132" s="5">
        <f t="shared" ca="1" si="227"/>
        <v>0</v>
      </c>
      <c r="BH132" s="5">
        <f t="shared" ca="1" si="227"/>
        <v>0</v>
      </c>
      <c r="BI132" s="5">
        <f t="shared" ca="1" si="227"/>
        <v>0</v>
      </c>
      <c r="BJ132" s="5">
        <f t="shared" ca="1" si="227"/>
        <v>3247141.5709960922</v>
      </c>
      <c r="BK132" s="5">
        <f t="shared" ca="1" si="227"/>
        <v>0</v>
      </c>
      <c r="BL132" s="5">
        <f t="shared" ca="1" si="227"/>
        <v>0</v>
      </c>
      <c r="BM132" s="5">
        <f t="shared" ca="1" si="227"/>
        <v>0</v>
      </c>
      <c r="BN132" s="5">
        <f t="shared" ca="1" si="227"/>
        <v>3247141.5709960922</v>
      </c>
      <c r="BO132" s="5">
        <f t="shared" ca="1" si="227"/>
        <v>0</v>
      </c>
      <c r="BP132" s="5">
        <f t="shared" ca="1" si="227"/>
        <v>0</v>
      </c>
      <c r="BQ132" s="5">
        <f t="shared" ca="1" si="227"/>
        <v>0</v>
      </c>
      <c r="BR132" s="5">
        <f t="shared" ca="1" si="227"/>
        <v>3328320.1102709952</v>
      </c>
      <c r="BS132" s="5">
        <f t="shared" ca="1" si="227"/>
        <v>0</v>
      </c>
      <c r="BT132" s="5">
        <f t="shared" ca="1" si="227"/>
        <v>0</v>
      </c>
      <c r="BU132" s="5">
        <f t="shared" ca="1" si="227"/>
        <v>0</v>
      </c>
      <c r="BV132" s="5">
        <f t="shared" ca="1" si="227"/>
        <v>3411528.1130277701</v>
      </c>
      <c r="BW132" s="5">
        <f t="shared" ca="1" si="227"/>
        <v>0</v>
      </c>
      <c r="BX132" s="5">
        <f t="shared" ca="1" si="227"/>
        <v>0</v>
      </c>
      <c r="BY132" s="5">
        <f t="shared" ca="1" si="227"/>
        <v>0</v>
      </c>
      <c r="BZ132" s="5">
        <f t="shared" ca="1" si="227"/>
        <v>3411528.1130277701</v>
      </c>
      <c r="CA132" s="5">
        <f t="shared" ca="1" si="227"/>
        <v>0</v>
      </c>
      <c r="CB132" s="5">
        <f t="shared" ca="1" si="227"/>
        <v>0</v>
      </c>
      <c r="CC132" s="5">
        <f t="shared" ca="1" si="227"/>
        <v>0</v>
      </c>
      <c r="CD132" s="5">
        <f t="shared" ca="1" si="227"/>
        <v>3496816.315853463</v>
      </c>
      <c r="CE132" s="5">
        <f t="shared" ca="1" si="227"/>
        <v>0</v>
      </c>
      <c r="CF132" s="5">
        <f t="shared" ca="1" si="227"/>
        <v>0</v>
      </c>
    </row>
    <row r="133" spans="2:84" x14ac:dyDescent="0.3">
      <c r="B133" s="13">
        <f>ROW()</f>
        <v>133</v>
      </c>
      <c r="H133" s="1" t="str">
        <f t="shared" si="216"/>
        <v>Ввод в эксплуатацию капзатрат</v>
      </c>
      <c r="I133" s="1" t="str">
        <f>$I$132</f>
        <v>Капзатраты на торговые мощности</v>
      </c>
      <c r="J133" s="1" t="str">
        <f>Prcsses!I143</f>
        <v>Ремонтные работы</v>
      </c>
      <c r="M133" s="53" t="s">
        <v>18</v>
      </c>
      <c r="U133" s="5">
        <f t="shared" ca="1" si="217"/>
        <v>12588732.779361697</v>
      </c>
      <c r="X133" s="5">
        <f ca="1">IF(X$4="",0,SUMPRODUCT(INDIRECT(ADDRESS($B63,$X$2)&amp;":"&amp;ADDRESS($B63,$X$2-1+X$8)),INDIRECT(ADDRESS($B$19,$X$2)&amp;":"&amp;ADDRESS($B$19,$X$2-1+X$8)),INDIRECT("rP!"&amp;ADDRESS(Prcsses!$B159,$X$2+$P$8-X$8)&amp;":"&amp;ADDRESS(Prcsses!$B159,$X$2-1+$P$8))))</f>
        <v>0</v>
      </c>
      <c r="Y133" s="5">
        <f ca="1">IF(Y$4="",0,SUMPRODUCT(INDIRECT(ADDRESS($B63,$X$2)&amp;":"&amp;ADDRESS($B63,$X$2-1+Y$8)),INDIRECT(ADDRESS($B$19,$X$2)&amp;":"&amp;ADDRESS($B$19,$X$2-1+Y$8)),INDIRECT("rP!"&amp;ADDRESS(Prcsses!$B159,$X$2+$P$8-Y$8)&amp;":"&amp;ADDRESS(Prcsses!$B159,$X$2-1+$P$8))))</f>
        <v>0</v>
      </c>
      <c r="Z133" s="5">
        <f ca="1">IF(Z$4="",0,SUMPRODUCT(INDIRECT(ADDRESS($B63,$X$2)&amp;":"&amp;ADDRESS($B63,$X$2-1+Z$8)),INDIRECT(ADDRESS($B$19,$X$2)&amp;":"&amp;ADDRESS($B$19,$X$2-1+Z$8)),INDIRECT("rP!"&amp;ADDRESS(Prcsses!$B159,$X$2+$P$8-Z$8)&amp;":"&amp;ADDRESS(Prcsses!$B159,$X$2-1+$P$8))))</f>
        <v>800000</v>
      </c>
      <c r="AA133" s="5">
        <f ca="1">IF(AA$4="",0,SUMPRODUCT(INDIRECT(ADDRESS($B63,$X$2)&amp;":"&amp;ADDRESS($B63,$X$2-1+AA$8)),INDIRECT(ADDRESS($B$19,$X$2)&amp;":"&amp;ADDRESS($B$19,$X$2-1+AA$8)),INDIRECT("rP!"&amp;ADDRESS(Prcsses!$B159,$X$2+$P$8-AA$8)&amp;":"&amp;ADDRESS(Prcsses!$B159,$X$2-1+$P$8))))</f>
        <v>0</v>
      </c>
      <c r="AB133" s="5">
        <f ca="1">IF(AB$4="",0,SUMPRODUCT(INDIRECT(ADDRESS($B63,$X$2)&amp;":"&amp;ADDRESS($B63,$X$2-1+AB$8)),INDIRECT(ADDRESS($B$19,$X$2)&amp;":"&amp;ADDRESS($B$19,$X$2-1+AB$8)),INDIRECT("rP!"&amp;ADDRESS(Prcsses!$B159,$X$2+$P$8-AB$8)&amp;":"&amp;ADDRESS(Prcsses!$B159,$X$2-1+$P$8))))</f>
        <v>0</v>
      </c>
      <c r="AC133" s="5">
        <f ca="1">IF(AC$4="",0,SUMPRODUCT(INDIRECT(ADDRESS($B63,$X$2)&amp;":"&amp;ADDRESS($B63,$X$2-1+AC$8)),INDIRECT(ADDRESS($B$19,$X$2)&amp;":"&amp;ADDRESS($B$19,$X$2-1+AC$8)),INDIRECT("rP!"&amp;ADDRESS(Prcsses!$B159,$X$2+$P$8-AC$8)&amp;":"&amp;ADDRESS(Prcsses!$B159,$X$2-1+$P$8))))</f>
        <v>0</v>
      </c>
      <c r="AD133" s="5">
        <f ca="1">IF(AD$4="",0,SUMPRODUCT(INDIRECT(ADDRESS($B63,$X$2)&amp;":"&amp;ADDRESS($B63,$X$2-1+AD$8)),INDIRECT(ADDRESS($B$19,$X$2)&amp;":"&amp;ADDRESS($B$19,$X$2-1+AD$8)),INDIRECT("rP!"&amp;ADDRESS(Prcsses!$B159,$X$2+$P$8-AD$8)&amp;":"&amp;ADDRESS(Prcsses!$B159,$X$2-1+$P$8))))</f>
        <v>0</v>
      </c>
      <c r="AE133" s="5">
        <f ca="1">IF(AE$4="",0,SUMPRODUCT(INDIRECT(ADDRESS($B63,$X$2)&amp;":"&amp;ADDRESS($B63,$X$2-1+AE$8)),INDIRECT(ADDRESS($B$19,$X$2)&amp;":"&amp;ADDRESS($B$19,$X$2-1+AE$8)),INDIRECT("rP!"&amp;ADDRESS(Prcsses!$B159,$X$2+$P$8-AE$8)&amp;":"&amp;ADDRESS(Prcsses!$B159,$X$2-1+$P$8))))</f>
        <v>0</v>
      </c>
      <c r="AF133" s="5">
        <f ca="1">IF(AF$4="",0,SUMPRODUCT(INDIRECT(ADDRESS($B63,$X$2)&amp;":"&amp;ADDRESS($B63,$X$2-1+AF$8)),INDIRECT(ADDRESS($B$19,$X$2)&amp;":"&amp;ADDRESS($B$19,$X$2-1+AF$8)),INDIRECT("rP!"&amp;ADDRESS(Prcsses!$B159,$X$2+$P$8-AF$8)&amp;":"&amp;ADDRESS(Prcsses!$B159,$X$2-1+$P$8))))</f>
        <v>0</v>
      </c>
      <c r="AG133" s="5">
        <f ca="1">IF(AG$4="",0,SUMPRODUCT(INDIRECT(ADDRESS($B63,$X$2)&amp;":"&amp;ADDRESS($B63,$X$2-1+AG$8)),INDIRECT(ADDRESS($B$19,$X$2)&amp;":"&amp;ADDRESS($B$19,$X$2-1+AG$8)),INDIRECT("rP!"&amp;ADDRESS(Prcsses!$B159,$X$2+$P$8-AG$8)&amp;":"&amp;ADDRESS(Prcsses!$B159,$X$2-1+$P$8))))</f>
        <v>0</v>
      </c>
      <c r="AH133" s="5">
        <f ca="1">IF(AH$4="",0,SUMPRODUCT(INDIRECT(ADDRESS($B63,$X$2)&amp;":"&amp;ADDRESS($B63,$X$2-1+AH$8)),INDIRECT(ADDRESS($B$19,$X$2)&amp;":"&amp;ADDRESS($B$19,$X$2-1+AH$8)),INDIRECT("rP!"&amp;ADDRESS(Prcsses!$B159,$X$2+$P$8-AH$8)&amp;":"&amp;ADDRESS(Prcsses!$B159,$X$2-1+$P$8))))</f>
        <v>819999.99999999988</v>
      </c>
      <c r="AI133" s="5">
        <f ca="1">IF(AI$4="",0,SUMPRODUCT(INDIRECT(ADDRESS($B63,$X$2)&amp;":"&amp;ADDRESS($B63,$X$2-1+AI$8)),INDIRECT(ADDRESS($B$19,$X$2)&amp;":"&amp;ADDRESS($B$19,$X$2-1+AI$8)),INDIRECT("rP!"&amp;ADDRESS(Prcsses!$B159,$X$2+$P$8-AI$8)&amp;":"&amp;ADDRESS(Prcsses!$B159,$X$2-1+$P$8))))</f>
        <v>0</v>
      </c>
      <c r="AJ133" s="5">
        <f ca="1">IF(AJ$4="",0,SUMPRODUCT(INDIRECT(ADDRESS($B63,$X$2)&amp;":"&amp;ADDRESS($B63,$X$2-1+AJ$8)),INDIRECT(ADDRESS($B$19,$X$2)&amp;":"&amp;ADDRESS($B$19,$X$2-1+AJ$8)),INDIRECT("rP!"&amp;ADDRESS(Prcsses!$B159,$X$2+$P$8-AJ$8)&amp;":"&amp;ADDRESS(Prcsses!$B159,$X$2-1+$P$8))))</f>
        <v>0</v>
      </c>
      <c r="AK133" s="5">
        <f ca="1">IF(AK$4="",0,SUMPRODUCT(INDIRECT(ADDRESS($B63,$X$2)&amp;":"&amp;ADDRESS($B63,$X$2-1+AK$8)),INDIRECT(ADDRESS($B$19,$X$2)&amp;":"&amp;ADDRESS($B$19,$X$2-1+AK$8)),INDIRECT("rP!"&amp;ADDRESS(Prcsses!$B159,$X$2+$P$8-AK$8)&amp;":"&amp;ADDRESS(Prcsses!$B159,$X$2-1+$P$8))))</f>
        <v>0</v>
      </c>
      <c r="AL133" s="5">
        <f ca="1">IF(AL$4="",0,SUMPRODUCT(INDIRECT(ADDRESS($B63,$X$2)&amp;":"&amp;ADDRESS($B63,$X$2-1+AL$8)),INDIRECT(ADDRESS($B$19,$X$2)&amp;":"&amp;ADDRESS($B$19,$X$2-1+AL$8)),INDIRECT("rP!"&amp;ADDRESS(Prcsses!$B159,$X$2+$P$8-AL$8)&amp;":"&amp;ADDRESS(Prcsses!$B159,$X$2-1+$P$8))))</f>
        <v>840499.99999999988</v>
      </c>
      <c r="AM133" s="5">
        <f ca="1">IF(AM$4="",0,SUMPRODUCT(INDIRECT(ADDRESS($B63,$X$2)&amp;":"&amp;ADDRESS($B63,$X$2-1+AM$8)),INDIRECT(ADDRESS($B$19,$X$2)&amp;":"&amp;ADDRESS($B$19,$X$2-1+AM$8)),INDIRECT("rP!"&amp;ADDRESS(Prcsses!$B159,$X$2+$P$8-AM$8)&amp;":"&amp;ADDRESS(Prcsses!$B159,$X$2-1+$P$8))))</f>
        <v>0</v>
      </c>
      <c r="AN133" s="5">
        <f ca="1">IF(AN$4="",0,SUMPRODUCT(INDIRECT(ADDRESS($B63,$X$2)&amp;":"&amp;ADDRESS($B63,$X$2-1+AN$8)),INDIRECT(ADDRESS($B$19,$X$2)&amp;":"&amp;ADDRESS($B$19,$X$2-1+AN$8)),INDIRECT("rP!"&amp;ADDRESS(Prcsses!$B159,$X$2+$P$8-AN$8)&amp;":"&amp;ADDRESS(Prcsses!$B159,$X$2-1+$P$8))))</f>
        <v>0</v>
      </c>
      <c r="AO133" s="5">
        <f ca="1">IF(AO$4="",0,SUMPRODUCT(INDIRECT(ADDRESS($B63,$X$2)&amp;":"&amp;ADDRESS($B63,$X$2-1+AO$8)),INDIRECT(ADDRESS($B$19,$X$2)&amp;":"&amp;ADDRESS($B$19,$X$2-1+AO$8)),INDIRECT("rP!"&amp;ADDRESS(Prcsses!$B159,$X$2+$P$8-AO$8)&amp;":"&amp;ADDRESS(Prcsses!$B159,$X$2-1+$P$8))))</f>
        <v>0</v>
      </c>
      <c r="AP133" s="5">
        <f ca="1">IF(AP$4="",0,SUMPRODUCT(INDIRECT(ADDRESS($B63,$X$2)&amp;":"&amp;ADDRESS($B63,$X$2-1+AP$8)),INDIRECT(ADDRESS($B$19,$X$2)&amp;":"&amp;ADDRESS($B$19,$X$2-1+AP$8)),INDIRECT("rP!"&amp;ADDRESS(Prcsses!$B159,$X$2+$P$8-AP$8)&amp;":"&amp;ADDRESS(Prcsses!$B159,$X$2-1+$P$8))))</f>
        <v>840499.99999999988</v>
      </c>
      <c r="AQ133" s="5">
        <f ca="1">IF(AQ$4="",0,SUMPRODUCT(INDIRECT(ADDRESS($B63,$X$2)&amp;":"&amp;ADDRESS($B63,$X$2-1+AQ$8)),INDIRECT(ADDRESS($B$19,$X$2)&amp;":"&amp;ADDRESS($B$19,$X$2-1+AQ$8)),INDIRECT("rP!"&amp;ADDRESS(Prcsses!$B159,$X$2+$P$8-AQ$8)&amp;":"&amp;ADDRESS(Prcsses!$B159,$X$2-1+$P$8))))</f>
        <v>0</v>
      </c>
      <c r="AR133" s="5">
        <f ca="1">IF(AR$4="",0,SUMPRODUCT(INDIRECT(ADDRESS($B63,$X$2)&amp;":"&amp;ADDRESS($B63,$X$2-1+AR$8)),INDIRECT(ADDRESS($B$19,$X$2)&amp;":"&amp;ADDRESS($B$19,$X$2-1+AR$8)),INDIRECT("rP!"&amp;ADDRESS(Prcsses!$B159,$X$2+$P$8-AR$8)&amp;":"&amp;ADDRESS(Prcsses!$B159,$X$2-1+$P$8))))</f>
        <v>0</v>
      </c>
      <c r="AS133" s="5">
        <f ca="1">IF(AS$4="",0,SUMPRODUCT(INDIRECT(ADDRESS($B63,$X$2)&amp;":"&amp;ADDRESS($B63,$X$2-1+AS$8)),INDIRECT(ADDRESS($B$19,$X$2)&amp;":"&amp;ADDRESS($B$19,$X$2-1+AS$8)),INDIRECT("rP!"&amp;ADDRESS(Prcsses!$B159,$X$2+$P$8-AS$8)&amp;":"&amp;ADDRESS(Prcsses!$B159,$X$2-1+$P$8))))</f>
        <v>0</v>
      </c>
      <c r="AT133" s="5">
        <f ca="1">IF(AT$4="",0,SUMPRODUCT(INDIRECT(ADDRESS($B63,$X$2)&amp;":"&amp;ADDRESS($B63,$X$2-1+AT$8)),INDIRECT(ADDRESS($B$19,$X$2)&amp;":"&amp;ADDRESS($B$19,$X$2-1+AT$8)),INDIRECT("rP!"&amp;ADDRESS(Prcsses!$B159,$X$2+$P$8-AT$8)&amp;":"&amp;ADDRESS(Prcsses!$B159,$X$2-1+$P$8))))</f>
        <v>861512.49999999988</v>
      </c>
      <c r="AU133" s="5">
        <f ca="1">IF(AU$4="",0,SUMPRODUCT(INDIRECT(ADDRESS($B63,$X$2)&amp;":"&amp;ADDRESS($B63,$X$2-1+AU$8)),INDIRECT(ADDRESS($B$19,$X$2)&amp;":"&amp;ADDRESS($B$19,$X$2-1+AU$8)),INDIRECT("rP!"&amp;ADDRESS(Prcsses!$B159,$X$2+$P$8-AU$8)&amp;":"&amp;ADDRESS(Prcsses!$B159,$X$2-1+$P$8))))</f>
        <v>0</v>
      </c>
      <c r="AV133" s="5">
        <f ca="1">IF(AV$4="",0,SUMPRODUCT(INDIRECT(ADDRESS($B63,$X$2)&amp;":"&amp;ADDRESS($B63,$X$2-1+AV$8)),INDIRECT(ADDRESS($B$19,$X$2)&amp;":"&amp;ADDRESS($B$19,$X$2-1+AV$8)),INDIRECT("rP!"&amp;ADDRESS(Prcsses!$B159,$X$2+$P$8-AV$8)&amp;":"&amp;ADDRESS(Prcsses!$B159,$X$2-1+$P$8))))</f>
        <v>0</v>
      </c>
      <c r="AW133" s="5">
        <f ca="1">IF(AW$4="",0,SUMPRODUCT(INDIRECT(ADDRESS($B63,$X$2)&amp;":"&amp;ADDRESS($B63,$X$2-1+AW$8)),INDIRECT(ADDRESS($B$19,$X$2)&amp;":"&amp;ADDRESS($B$19,$X$2-1+AW$8)),INDIRECT("rP!"&amp;ADDRESS(Prcsses!$B159,$X$2+$P$8-AW$8)&amp;":"&amp;ADDRESS(Prcsses!$B159,$X$2-1+$P$8))))</f>
        <v>0</v>
      </c>
      <c r="AX133" s="5">
        <f ca="1">IF(AX$4="",0,SUMPRODUCT(INDIRECT(ADDRESS($B63,$X$2)&amp;":"&amp;ADDRESS($B63,$X$2-1+AX$8)),INDIRECT(ADDRESS($B$19,$X$2)&amp;":"&amp;ADDRESS($B$19,$X$2-1+AX$8)),INDIRECT("rP!"&amp;ADDRESS(Prcsses!$B159,$X$2+$P$8-AX$8)&amp;":"&amp;ADDRESS(Prcsses!$B159,$X$2-1+$P$8))))</f>
        <v>883050.31249999977</v>
      </c>
      <c r="AY133" s="5">
        <f ca="1">IF(AY$4="",0,SUMPRODUCT(INDIRECT(ADDRESS($B63,$X$2)&amp;":"&amp;ADDRESS($B63,$X$2-1+AY$8)),INDIRECT(ADDRESS($B$19,$X$2)&amp;":"&amp;ADDRESS($B$19,$X$2-1+AY$8)),INDIRECT("rP!"&amp;ADDRESS(Prcsses!$B159,$X$2+$P$8-AY$8)&amp;":"&amp;ADDRESS(Prcsses!$B159,$X$2-1+$P$8))))</f>
        <v>0</v>
      </c>
      <c r="AZ133" s="5">
        <f ca="1">IF(AZ$4="",0,SUMPRODUCT(INDIRECT(ADDRESS($B63,$X$2)&amp;":"&amp;ADDRESS($B63,$X$2-1+AZ$8)),INDIRECT(ADDRESS($B$19,$X$2)&amp;":"&amp;ADDRESS($B$19,$X$2-1+AZ$8)),INDIRECT("rP!"&amp;ADDRESS(Prcsses!$B159,$X$2+$P$8-AZ$8)&amp;":"&amp;ADDRESS(Prcsses!$B159,$X$2-1+$P$8))))</f>
        <v>0</v>
      </c>
      <c r="BA133" s="5">
        <f ca="1">IF(BA$4="",0,SUMPRODUCT(INDIRECT(ADDRESS($B63,$X$2)&amp;":"&amp;ADDRESS($B63,$X$2-1+BA$8)),INDIRECT(ADDRESS($B$19,$X$2)&amp;":"&amp;ADDRESS($B$19,$X$2-1+BA$8)),INDIRECT("rP!"&amp;ADDRESS(Prcsses!$B159,$X$2+$P$8-BA$8)&amp;":"&amp;ADDRESS(Prcsses!$B159,$X$2-1+$P$8))))</f>
        <v>0</v>
      </c>
      <c r="BB133" s="5">
        <f ca="1">IF(BB$4="",0,SUMPRODUCT(INDIRECT(ADDRESS($B63,$X$2)&amp;":"&amp;ADDRESS($B63,$X$2-1+BB$8)),INDIRECT(ADDRESS($B$19,$X$2)&amp;":"&amp;ADDRESS($B$19,$X$2-1+BB$8)),INDIRECT("rP!"&amp;ADDRESS(Prcsses!$B159,$X$2+$P$8-BB$8)&amp;":"&amp;ADDRESS(Prcsses!$B159,$X$2-1+$P$8))))</f>
        <v>883050.31249999977</v>
      </c>
      <c r="BC133" s="5">
        <f ca="1">IF(BC$4="",0,SUMPRODUCT(INDIRECT(ADDRESS($B63,$X$2)&amp;":"&amp;ADDRESS($B63,$X$2-1+BC$8)),INDIRECT(ADDRESS($B$19,$X$2)&amp;":"&amp;ADDRESS($B$19,$X$2-1+BC$8)),INDIRECT("rP!"&amp;ADDRESS(Prcsses!$B159,$X$2+$P$8-BC$8)&amp;":"&amp;ADDRESS(Prcsses!$B159,$X$2-1+$P$8))))</f>
        <v>0</v>
      </c>
      <c r="BD133" s="5">
        <f ca="1">IF(BD$4="",0,SUMPRODUCT(INDIRECT(ADDRESS($B63,$X$2)&amp;":"&amp;ADDRESS($B63,$X$2-1+BD$8)),INDIRECT(ADDRESS($B$19,$X$2)&amp;":"&amp;ADDRESS($B$19,$X$2-1+BD$8)),INDIRECT("rP!"&amp;ADDRESS(Prcsses!$B159,$X$2+$P$8-BD$8)&amp;":"&amp;ADDRESS(Prcsses!$B159,$X$2-1+$P$8))))</f>
        <v>0</v>
      </c>
      <c r="BE133" s="5">
        <f ca="1">IF(BE$4="",0,SUMPRODUCT(INDIRECT(ADDRESS($B63,$X$2)&amp;":"&amp;ADDRESS($B63,$X$2-1+BE$8)),INDIRECT(ADDRESS($B$19,$X$2)&amp;":"&amp;ADDRESS($B$19,$X$2-1+BE$8)),INDIRECT("rP!"&amp;ADDRESS(Prcsses!$B159,$X$2+$P$8-BE$8)&amp;":"&amp;ADDRESS(Prcsses!$B159,$X$2-1+$P$8))))</f>
        <v>0</v>
      </c>
      <c r="BF133" s="5">
        <f ca="1">IF(BF$4="",0,SUMPRODUCT(INDIRECT(ADDRESS($B63,$X$2)&amp;":"&amp;ADDRESS($B63,$X$2-1+BF$8)),INDIRECT(ADDRESS($B$19,$X$2)&amp;":"&amp;ADDRESS($B$19,$X$2-1+BF$8)),INDIRECT("rP!"&amp;ADDRESS(Prcsses!$B159,$X$2+$P$8-BF$8)&amp;":"&amp;ADDRESS(Prcsses!$B159,$X$2-1+$P$8))))</f>
        <v>905126.57031249977</v>
      </c>
      <c r="BG133" s="5">
        <f ca="1">IF(BG$4="",0,SUMPRODUCT(INDIRECT(ADDRESS($B63,$X$2)&amp;":"&amp;ADDRESS($B63,$X$2-1+BG$8)),INDIRECT(ADDRESS($B$19,$X$2)&amp;":"&amp;ADDRESS($B$19,$X$2-1+BG$8)),INDIRECT("rP!"&amp;ADDRESS(Prcsses!$B159,$X$2+$P$8-BG$8)&amp;":"&amp;ADDRESS(Prcsses!$B159,$X$2-1+$P$8))))</f>
        <v>0</v>
      </c>
      <c r="BH133" s="5">
        <f ca="1">IF(BH$4="",0,SUMPRODUCT(INDIRECT(ADDRESS($B63,$X$2)&amp;":"&amp;ADDRESS($B63,$X$2-1+BH$8)),INDIRECT(ADDRESS($B$19,$X$2)&amp;":"&amp;ADDRESS($B$19,$X$2-1+BH$8)),INDIRECT("rP!"&amp;ADDRESS(Prcsses!$B159,$X$2+$P$8-BH$8)&amp;":"&amp;ADDRESS(Prcsses!$B159,$X$2-1+$P$8))))</f>
        <v>0</v>
      </c>
      <c r="BI133" s="5">
        <f ca="1">IF(BI$4="",0,SUMPRODUCT(INDIRECT(ADDRESS($B63,$X$2)&amp;":"&amp;ADDRESS($B63,$X$2-1+BI$8)),INDIRECT(ADDRESS($B$19,$X$2)&amp;":"&amp;ADDRESS($B$19,$X$2-1+BI$8)),INDIRECT("rP!"&amp;ADDRESS(Prcsses!$B159,$X$2+$P$8-BI$8)&amp;":"&amp;ADDRESS(Prcsses!$B159,$X$2-1+$P$8))))</f>
        <v>0</v>
      </c>
      <c r="BJ133" s="5">
        <f ca="1">IF(BJ$4="",0,SUMPRODUCT(INDIRECT(ADDRESS($B63,$X$2)&amp;":"&amp;ADDRESS($B63,$X$2-1+BJ$8)),INDIRECT(ADDRESS($B$19,$X$2)&amp;":"&amp;ADDRESS($B$19,$X$2-1+BJ$8)),INDIRECT("rP!"&amp;ADDRESS(Prcsses!$B159,$X$2+$P$8-BJ$8)&amp;":"&amp;ADDRESS(Prcsses!$B159,$X$2-1+$P$8))))</f>
        <v>927754.7345703122</v>
      </c>
      <c r="BK133" s="5">
        <f ca="1">IF(BK$4="",0,SUMPRODUCT(INDIRECT(ADDRESS($B63,$X$2)&amp;":"&amp;ADDRESS($B63,$X$2-1+BK$8)),INDIRECT(ADDRESS($B$19,$X$2)&amp;":"&amp;ADDRESS($B$19,$X$2-1+BK$8)),INDIRECT("rP!"&amp;ADDRESS(Prcsses!$B159,$X$2+$P$8-BK$8)&amp;":"&amp;ADDRESS(Prcsses!$B159,$X$2-1+$P$8))))</f>
        <v>0</v>
      </c>
      <c r="BL133" s="5">
        <f ca="1">IF(BL$4="",0,SUMPRODUCT(INDIRECT(ADDRESS($B63,$X$2)&amp;":"&amp;ADDRESS($B63,$X$2-1+BL$8)),INDIRECT(ADDRESS($B$19,$X$2)&amp;":"&amp;ADDRESS($B$19,$X$2-1+BL$8)),INDIRECT("rP!"&amp;ADDRESS(Prcsses!$B159,$X$2+$P$8-BL$8)&amp;":"&amp;ADDRESS(Prcsses!$B159,$X$2-1+$P$8))))</f>
        <v>0</v>
      </c>
      <c r="BM133" s="5">
        <f ca="1">IF(BM$4="",0,SUMPRODUCT(INDIRECT(ADDRESS($B63,$X$2)&amp;":"&amp;ADDRESS($B63,$X$2-1+BM$8)),INDIRECT(ADDRESS($B$19,$X$2)&amp;":"&amp;ADDRESS($B$19,$X$2-1+BM$8)),INDIRECT("rP!"&amp;ADDRESS(Prcsses!$B159,$X$2+$P$8-BM$8)&amp;":"&amp;ADDRESS(Prcsses!$B159,$X$2-1+$P$8))))</f>
        <v>0</v>
      </c>
      <c r="BN133" s="5">
        <f ca="1">IF(BN$4="",0,SUMPRODUCT(INDIRECT(ADDRESS($B63,$X$2)&amp;":"&amp;ADDRESS($B63,$X$2-1+BN$8)),INDIRECT(ADDRESS($B$19,$X$2)&amp;":"&amp;ADDRESS($B$19,$X$2-1+BN$8)),INDIRECT("rP!"&amp;ADDRESS(Prcsses!$B159,$X$2+$P$8-BN$8)&amp;":"&amp;ADDRESS(Prcsses!$B159,$X$2-1+$P$8))))</f>
        <v>927754.7345703122</v>
      </c>
      <c r="BO133" s="5">
        <f ca="1">IF(BO$4="",0,SUMPRODUCT(INDIRECT(ADDRESS($B63,$X$2)&amp;":"&amp;ADDRESS($B63,$X$2-1+BO$8)),INDIRECT(ADDRESS($B$19,$X$2)&amp;":"&amp;ADDRESS($B$19,$X$2-1+BO$8)),INDIRECT("rP!"&amp;ADDRESS(Prcsses!$B159,$X$2+$P$8-BO$8)&amp;":"&amp;ADDRESS(Prcsses!$B159,$X$2-1+$P$8))))</f>
        <v>0</v>
      </c>
      <c r="BP133" s="5">
        <f ca="1">IF(BP$4="",0,SUMPRODUCT(INDIRECT(ADDRESS($B63,$X$2)&amp;":"&amp;ADDRESS($B63,$X$2-1+BP$8)),INDIRECT(ADDRESS($B$19,$X$2)&amp;":"&amp;ADDRESS($B$19,$X$2-1+BP$8)),INDIRECT("rP!"&amp;ADDRESS(Prcsses!$B159,$X$2+$P$8-BP$8)&amp;":"&amp;ADDRESS(Prcsses!$B159,$X$2-1+$P$8))))</f>
        <v>0</v>
      </c>
      <c r="BQ133" s="5">
        <f ca="1">IF(BQ$4="",0,SUMPRODUCT(INDIRECT(ADDRESS($B63,$X$2)&amp;":"&amp;ADDRESS($B63,$X$2-1+BQ$8)),INDIRECT(ADDRESS($B$19,$X$2)&amp;":"&amp;ADDRESS($B$19,$X$2-1+BQ$8)),INDIRECT("rP!"&amp;ADDRESS(Prcsses!$B159,$X$2+$P$8-BQ$8)&amp;":"&amp;ADDRESS(Prcsses!$B159,$X$2-1+$P$8))))</f>
        <v>0</v>
      </c>
      <c r="BR133" s="5">
        <f ca="1">IF(BR$4="",0,SUMPRODUCT(INDIRECT(ADDRESS($B63,$X$2)&amp;":"&amp;ADDRESS($B63,$X$2-1+BR$8)),INDIRECT(ADDRESS($B$19,$X$2)&amp;":"&amp;ADDRESS($B$19,$X$2-1+BR$8)),INDIRECT("rP!"&amp;ADDRESS(Prcsses!$B159,$X$2+$P$8-BR$8)&amp;":"&amp;ADDRESS(Prcsses!$B159,$X$2-1+$P$8))))</f>
        <v>950948.60293457005</v>
      </c>
      <c r="BS133" s="5">
        <f ca="1">IF(BS$4="",0,SUMPRODUCT(INDIRECT(ADDRESS($B63,$X$2)&amp;":"&amp;ADDRESS($B63,$X$2-1+BS$8)),INDIRECT(ADDRESS($B$19,$X$2)&amp;":"&amp;ADDRESS($B$19,$X$2-1+BS$8)),INDIRECT("rP!"&amp;ADDRESS(Prcsses!$B159,$X$2+$P$8-BS$8)&amp;":"&amp;ADDRESS(Prcsses!$B159,$X$2-1+$P$8))))</f>
        <v>0</v>
      </c>
      <c r="BT133" s="5">
        <f ca="1">IF(BT$4="",0,SUMPRODUCT(INDIRECT(ADDRESS($B63,$X$2)&amp;":"&amp;ADDRESS($B63,$X$2-1+BT$8)),INDIRECT(ADDRESS($B$19,$X$2)&amp;":"&amp;ADDRESS($B$19,$X$2-1+BT$8)),INDIRECT("rP!"&amp;ADDRESS(Prcsses!$B159,$X$2+$P$8-BT$8)&amp;":"&amp;ADDRESS(Prcsses!$B159,$X$2-1+$P$8))))</f>
        <v>0</v>
      </c>
      <c r="BU133" s="5">
        <f ca="1">IF(BU$4="",0,SUMPRODUCT(INDIRECT(ADDRESS($B63,$X$2)&amp;":"&amp;ADDRESS($B63,$X$2-1+BU$8)),INDIRECT(ADDRESS($B$19,$X$2)&amp;":"&amp;ADDRESS($B$19,$X$2-1+BU$8)),INDIRECT("rP!"&amp;ADDRESS(Prcsses!$B159,$X$2+$P$8-BU$8)&amp;":"&amp;ADDRESS(Prcsses!$B159,$X$2-1+$P$8))))</f>
        <v>0</v>
      </c>
      <c r="BV133" s="5">
        <f ca="1">IF(BV$4="",0,SUMPRODUCT(INDIRECT(ADDRESS($B63,$X$2)&amp;":"&amp;ADDRESS($B63,$X$2-1+BV$8)),INDIRECT(ADDRESS($B$19,$X$2)&amp;":"&amp;ADDRESS($B$19,$X$2-1+BV$8)),INDIRECT("rP!"&amp;ADDRESS(Prcsses!$B159,$X$2+$P$8-BV$8)&amp;":"&amp;ADDRESS(Prcsses!$B159,$X$2-1+$P$8))))</f>
        <v>974722.31800793414</v>
      </c>
      <c r="BW133" s="5">
        <f ca="1">IF(BW$4="",0,SUMPRODUCT(INDIRECT(ADDRESS($B63,$X$2)&amp;":"&amp;ADDRESS($B63,$X$2-1+BW$8)),INDIRECT(ADDRESS($B$19,$X$2)&amp;":"&amp;ADDRESS($B$19,$X$2-1+BW$8)),INDIRECT("rP!"&amp;ADDRESS(Prcsses!$B159,$X$2+$P$8-BW$8)&amp;":"&amp;ADDRESS(Prcsses!$B159,$X$2-1+$P$8))))</f>
        <v>0</v>
      </c>
      <c r="BX133" s="5">
        <f ca="1">IF(BX$4="",0,SUMPRODUCT(INDIRECT(ADDRESS($B63,$X$2)&amp;":"&amp;ADDRESS($B63,$X$2-1+BX$8)),INDIRECT(ADDRESS($B$19,$X$2)&amp;":"&amp;ADDRESS($B$19,$X$2-1+BX$8)),INDIRECT("rP!"&amp;ADDRESS(Prcsses!$B159,$X$2+$P$8-BX$8)&amp;":"&amp;ADDRESS(Prcsses!$B159,$X$2-1+$P$8))))</f>
        <v>0</v>
      </c>
      <c r="BY133" s="5">
        <f ca="1">IF(BY$4="",0,SUMPRODUCT(INDIRECT(ADDRESS($B63,$X$2)&amp;":"&amp;ADDRESS($B63,$X$2-1+BY$8)),INDIRECT(ADDRESS($B$19,$X$2)&amp;":"&amp;ADDRESS($B$19,$X$2-1+BY$8)),INDIRECT("rP!"&amp;ADDRESS(Prcsses!$B159,$X$2+$P$8-BY$8)&amp;":"&amp;ADDRESS(Prcsses!$B159,$X$2-1+$P$8))))</f>
        <v>0</v>
      </c>
      <c r="BZ133" s="5">
        <f ca="1">IF(BZ$4="",0,SUMPRODUCT(INDIRECT(ADDRESS($B63,$X$2)&amp;":"&amp;ADDRESS($B63,$X$2-1+BZ$8)),INDIRECT(ADDRESS($B$19,$X$2)&amp;":"&amp;ADDRESS($B$19,$X$2-1+BZ$8)),INDIRECT("rP!"&amp;ADDRESS(Prcsses!$B159,$X$2+$P$8-BZ$8)&amp;":"&amp;ADDRESS(Prcsses!$B159,$X$2-1+$P$8))))</f>
        <v>974722.31800793414</v>
      </c>
      <c r="CA133" s="5">
        <f ca="1">IF(CA$4="",0,SUMPRODUCT(INDIRECT(ADDRESS($B63,$X$2)&amp;":"&amp;ADDRESS($B63,$X$2-1+CA$8)),INDIRECT(ADDRESS($B$19,$X$2)&amp;":"&amp;ADDRESS($B$19,$X$2-1+CA$8)),INDIRECT("rP!"&amp;ADDRESS(Prcsses!$B159,$X$2+$P$8-CA$8)&amp;":"&amp;ADDRESS(Prcsses!$B159,$X$2-1+$P$8))))</f>
        <v>0</v>
      </c>
      <c r="CB133" s="5">
        <f ca="1">IF(CB$4="",0,SUMPRODUCT(INDIRECT(ADDRESS($B63,$X$2)&amp;":"&amp;ADDRESS($B63,$X$2-1+CB$8)),INDIRECT(ADDRESS($B$19,$X$2)&amp;":"&amp;ADDRESS($B$19,$X$2-1+CB$8)),INDIRECT("rP!"&amp;ADDRESS(Prcsses!$B159,$X$2+$P$8-CB$8)&amp;":"&amp;ADDRESS(Prcsses!$B159,$X$2-1+$P$8))))</f>
        <v>0</v>
      </c>
      <c r="CC133" s="5">
        <f ca="1">IF(CC$4="",0,SUMPRODUCT(INDIRECT(ADDRESS($B63,$X$2)&amp;":"&amp;ADDRESS($B63,$X$2-1+CC$8)),INDIRECT(ADDRESS($B$19,$X$2)&amp;":"&amp;ADDRESS($B$19,$X$2-1+CC$8)),INDIRECT("rP!"&amp;ADDRESS(Prcsses!$B159,$X$2+$P$8-CC$8)&amp;":"&amp;ADDRESS(Prcsses!$B159,$X$2-1+$P$8))))</f>
        <v>0</v>
      </c>
      <c r="CD133" s="5">
        <f ca="1">IF(CD$4="",0,SUMPRODUCT(INDIRECT(ADDRESS($B63,$X$2)&amp;":"&amp;ADDRESS($B63,$X$2-1+CD$8)),INDIRECT(ADDRESS($B$19,$X$2)&amp;":"&amp;ADDRESS($B$19,$X$2-1+CD$8)),INDIRECT("rP!"&amp;ADDRESS(Prcsses!$B159,$X$2+$P$8-CD$8)&amp;":"&amp;ADDRESS(Prcsses!$B159,$X$2-1+$P$8))))</f>
        <v>999090.37595813232</v>
      </c>
      <c r="CE133" s="5">
        <f ca="1">IF(CE$4="",0,SUMPRODUCT(INDIRECT(ADDRESS($B63,$X$2)&amp;":"&amp;ADDRESS($B63,$X$2-1+CE$8)),INDIRECT(ADDRESS($B$19,$X$2)&amp;":"&amp;ADDRESS($B$19,$X$2-1+CE$8)),INDIRECT("rP!"&amp;ADDRESS(Prcsses!$B159,$X$2+$P$8-CE$8)&amp;":"&amp;ADDRESS(Prcsses!$B159,$X$2-1+$P$8))))</f>
        <v>0</v>
      </c>
      <c r="CF133" s="5">
        <f ca="1">IF(CF$4="",0,SUMPRODUCT(INDIRECT(ADDRESS($B63,$X$2)&amp;":"&amp;ADDRESS($B63,$X$2-1+CF$8)),INDIRECT(ADDRESS($B$19,$X$2)&amp;":"&amp;ADDRESS($B$19,$X$2-1+CF$8)),INDIRECT("rP!"&amp;ADDRESS(Prcsses!$B159,$X$2+$P$8-CF$8)&amp;":"&amp;ADDRESS(Prcsses!$B159,$X$2-1+$P$8))))</f>
        <v>0</v>
      </c>
    </row>
    <row r="134" spans="2:84" x14ac:dyDescent="0.3">
      <c r="B134" s="13">
        <f>ROW()</f>
        <v>134</v>
      </c>
      <c r="H134" s="1" t="str">
        <f t="shared" si="216"/>
        <v>Ввод в эксплуатацию капзатрат</v>
      </c>
      <c r="I134" s="1" t="str">
        <f>$I$132</f>
        <v>Капзатраты на торговые мощности</v>
      </c>
      <c r="J134" s="1" t="str">
        <f>Prcsses!I144</f>
        <v>Гарантийный платеж</v>
      </c>
      <c r="M134" s="53" t="s">
        <v>18</v>
      </c>
      <c r="U134" s="5">
        <f t="shared" ca="1" si="217"/>
        <v>4720774.7922606356</v>
      </c>
      <c r="X134" s="5">
        <f ca="1">IF(X$4="",0,SUMPRODUCT(INDIRECT(ADDRESS($B64,$X$2)&amp;":"&amp;ADDRESS($B64,$X$2-1+X$8)),INDIRECT(ADDRESS($B$19,$X$2)&amp;":"&amp;ADDRESS($B$19,$X$2-1+X$8)),INDIRECT("rP!"&amp;ADDRESS(Prcsses!$B160,$X$2+$P$8-X$8)&amp;":"&amp;ADDRESS(Prcsses!$B160,$X$2-1+$P$8))))</f>
        <v>0</v>
      </c>
      <c r="Y134" s="5">
        <f ca="1">IF(Y$4="",0,SUMPRODUCT(INDIRECT(ADDRESS($B64,$X$2)&amp;":"&amp;ADDRESS($B64,$X$2-1+Y$8)),INDIRECT(ADDRESS($B$19,$X$2)&amp;":"&amp;ADDRESS($B$19,$X$2-1+Y$8)),INDIRECT("rP!"&amp;ADDRESS(Prcsses!$B160,$X$2+$P$8-Y$8)&amp;":"&amp;ADDRESS(Prcsses!$B160,$X$2-1+$P$8))))</f>
        <v>0</v>
      </c>
      <c r="Z134" s="5">
        <f ca="1">IF(Z$4="",0,SUMPRODUCT(INDIRECT(ADDRESS($B64,$X$2)&amp;":"&amp;ADDRESS($B64,$X$2-1+Z$8)),INDIRECT(ADDRESS($B$19,$X$2)&amp;":"&amp;ADDRESS($B$19,$X$2-1+Z$8)),INDIRECT("rP!"&amp;ADDRESS(Prcsses!$B160,$X$2+$P$8-Z$8)&amp;":"&amp;ADDRESS(Prcsses!$B160,$X$2-1+$P$8))))</f>
        <v>300000</v>
      </c>
      <c r="AA134" s="5">
        <f ca="1">IF(AA$4="",0,SUMPRODUCT(INDIRECT(ADDRESS($B64,$X$2)&amp;":"&amp;ADDRESS($B64,$X$2-1+AA$8)),INDIRECT(ADDRESS($B$19,$X$2)&amp;":"&amp;ADDRESS($B$19,$X$2-1+AA$8)),INDIRECT("rP!"&amp;ADDRESS(Prcsses!$B160,$X$2+$P$8-AA$8)&amp;":"&amp;ADDRESS(Prcsses!$B160,$X$2-1+$P$8))))</f>
        <v>0</v>
      </c>
      <c r="AB134" s="5">
        <f ca="1">IF(AB$4="",0,SUMPRODUCT(INDIRECT(ADDRESS($B64,$X$2)&amp;":"&amp;ADDRESS($B64,$X$2-1+AB$8)),INDIRECT(ADDRESS($B$19,$X$2)&amp;":"&amp;ADDRESS($B$19,$X$2-1+AB$8)),INDIRECT("rP!"&amp;ADDRESS(Prcsses!$B160,$X$2+$P$8-AB$8)&amp;":"&amp;ADDRESS(Prcsses!$B160,$X$2-1+$P$8))))</f>
        <v>0</v>
      </c>
      <c r="AC134" s="5">
        <f ca="1">IF(AC$4="",0,SUMPRODUCT(INDIRECT(ADDRESS($B64,$X$2)&amp;":"&amp;ADDRESS($B64,$X$2-1+AC$8)),INDIRECT(ADDRESS($B$19,$X$2)&amp;":"&amp;ADDRESS($B$19,$X$2-1+AC$8)),INDIRECT("rP!"&amp;ADDRESS(Prcsses!$B160,$X$2+$P$8-AC$8)&amp;":"&amp;ADDRESS(Prcsses!$B160,$X$2-1+$P$8))))</f>
        <v>0</v>
      </c>
      <c r="AD134" s="5">
        <f ca="1">IF(AD$4="",0,SUMPRODUCT(INDIRECT(ADDRESS($B64,$X$2)&amp;":"&amp;ADDRESS($B64,$X$2-1+AD$8)),INDIRECT(ADDRESS($B$19,$X$2)&amp;":"&amp;ADDRESS($B$19,$X$2-1+AD$8)),INDIRECT("rP!"&amp;ADDRESS(Prcsses!$B160,$X$2+$P$8-AD$8)&amp;":"&amp;ADDRESS(Prcsses!$B160,$X$2-1+$P$8))))</f>
        <v>0</v>
      </c>
      <c r="AE134" s="5">
        <f ca="1">IF(AE$4="",0,SUMPRODUCT(INDIRECT(ADDRESS($B64,$X$2)&amp;":"&amp;ADDRESS($B64,$X$2-1+AE$8)),INDIRECT(ADDRESS($B$19,$X$2)&amp;":"&amp;ADDRESS($B$19,$X$2-1+AE$8)),INDIRECT("rP!"&amp;ADDRESS(Prcsses!$B160,$X$2+$P$8-AE$8)&amp;":"&amp;ADDRESS(Prcsses!$B160,$X$2-1+$P$8))))</f>
        <v>0</v>
      </c>
      <c r="AF134" s="5">
        <f ca="1">IF(AF$4="",0,SUMPRODUCT(INDIRECT(ADDRESS($B64,$X$2)&amp;":"&amp;ADDRESS($B64,$X$2-1+AF$8)),INDIRECT(ADDRESS($B$19,$X$2)&amp;":"&amp;ADDRESS($B$19,$X$2-1+AF$8)),INDIRECT("rP!"&amp;ADDRESS(Prcsses!$B160,$X$2+$P$8-AF$8)&amp;":"&amp;ADDRESS(Prcsses!$B160,$X$2-1+$P$8))))</f>
        <v>0</v>
      </c>
      <c r="AG134" s="5">
        <f ca="1">IF(AG$4="",0,SUMPRODUCT(INDIRECT(ADDRESS($B64,$X$2)&amp;":"&amp;ADDRESS($B64,$X$2-1+AG$8)),INDIRECT(ADDRESS($B$19,$X$2)&amp;":"&amp;ADDRESS($B$19,$X$2-1+AG$8)),INDIRECT("rP!"&amp;ADDRESS(Prcsses!$B160,$X$2+$P$8-AG$8)&amp;":"&amp;ADDRESS(Prcsses!$B160,$X$2-1+$P$8))))</f>
        <v>0</v>
      </c>
      <c r="AH134" s="5">
        <f ca="1">IF(AH$4="",0,SUMPRODUCT(INDIRECT(ADDRESS($B64,$X$2)&amp;":"&amp;ADDRESS($B64,$X$2-1+AH$8)),INDIRECT(ADDRESS($B$19,$X$2)&amp;":"&amp;ADDRESS($B$19,$X$2-1+AH$8)),INDIRECT("rP!"&amp;ADDRESS(Prcsses!$B160,$X$2+$P$8-AH$8)&amp;":"&amp;ADDRESS(Prcsses!$B160,$X$2-1+$P$8))))</f>
        <v>307500</v>
      </c>
      <c r="AI134" s="5">
        <f ca="1">IF(AI$4="",0,SUMPRODUCT(INDIRECT(ADDRESS($B64,$X$2)&amp;":"&amp;ADDRESS($B64,$X$2-1+AI$8)),INDIRECT(ADDRESS($B$19,$X$2)&amp;":"&amp;ADDRESS($B$19,$X$2-1+AI$8)),INDIRECT("rP!"&amp;ADDRESS(Prcsses!$B160,$X$2+$P$8-AI$8)&amp;":"&amp;ADDRESS(Prcsses!$B160,$X$2-1+$P$8))))</f>
        <v>0</v>
      </c>
      <c r="AJ134" s="5">
        <f ca="1">IF(AJ$4="",0,SUMPRODUCT(INDIRECT(ADDRESS($B64,$X$2)&amp;":"&amp;ADDRESS($B64,$X$2-1+AJ$8)),INDIRECT(ADDRESS($B$19,$X$2)&amp;":"&amp;ADDRESS($B$19,$X$2-1+AJ$8)),INDIRECT("rP!"&amp;ADDRESS(Prcsses!$B160,$X$2+$P$8-AJ$8)&amp;":"&amp;ADDRESS(Prcsses!$B160,$X$2-1+$P$8))))</f>
        <v>0</v>
      </c>
      <c r="AK134" s="5">
        <f ca="1">IF(AK$4="",0,SUMPRODUCT(INDIRECT(ADDRESS($B64,$X$2)&amp;":"&amp;ADDRESS($B64,$X$2-1+AK$8)),INDIRECT(ADDRESS($B$19,$X$2)&amp;":"&amp;ADDRESS($B$19,$X$2-1+AK$8)),INDIRECT("rP!"&amp;ADDRESS(Prcsses!$B160,$X$2+$P$8-AK$8)&amp;":"&amp;ADDRESS(Prcsses!$B160,$X$2-1+$P$8))))</f>
        <v>0</v>
      </c>
      <c r="AL134" s="5">
        <f ca="1">IF(AL$4="",0,SUMPRODUCT(INDIRECT(ADDRESS($B64,$X$2)&amp;":"&amp;ADDRESS($B64,$X$2-1+AL$8)),INDIRECT(ADDRESS($B$19,$X$2)&amp;":"&amp;ADDRESS($B$19,$X$2-1+AL$8)),INDIRECT("rP!"&amp;ADDRESS(Prcsses!$B160,$X$2+$P$8-AL$8)&amp;":"&amp;ADDRESS(Prcsses!$B160,$X$2-1+$P$8))))</f>
        <v>315187.5</v>
      </c>
      <c r="AM134" s="5">
        <f ca="1">IF(AM$4="",0,SUMPRODUCT(INDIRECT(ADDRESS($B64,$X$2)&amp;":"&amp;ADDRESS($B64,$X$2-1+AM$8)),INDIRECT(ADDRESS($B$19,$X$2)&amp;":"&amp;ADDRESS($B$19,$X$2-1+AM$8)),INDIRECT("rP!"&amp;ADDRESS(Prcsses!$B160,$X$2+$P$8-AM$8)&amp;":"&amp;ADDRESS(Prcsses!$B160,$X$2-1+$P$8))))</f>
        <v>0</v>
      </c>
      <c r="AN134" s="5">
        <f ca="1">IF(AN$4="",0,SUMPRODUCT(INDIRECT(ADDRESS($B64,$X$2)&amp;":"&amp;ADDRESS($B64,$X$2-1+AN$8)),INDIRECT(ADDRESS($B$19,$X$2)&amp;":"&amp;ADDRESS($B$19,$X$2-1+AN$8)),INDIRECT("rP!"&amp;ADDRESS(Prcsses!$B160,$X$2+$P$8-AN$8)&amp;":"&amp;ADDRESS(Prcsses!$B160,$X$2-1+$P$8))))</f>
        <v>0</v>
      </c>
      <c r="AO134" s="5">
        <f ca="1">IF(AO$4="",0,SUMPRODUCT(INDIRECT(ADDRESS($B64,$X$2)&amp;":"&amp;ADDRESS($B64,$X$2-1+AO$8)),INDIRECT(ADDRESS($B$19,$X$2)&amp;":"&amp;ADDRESS($B$19,$X$2-1+AO$8)),INDIRECT("rP!"&amp;ADDRESS(Prcsses!$B160,$X$2+$P$8-AO$8)&amp;":"&amp;ADDRESS(Prcsses!$B160,$X$2-1+$P$8))))</f>
        <v>0</v>
      </c>
      <c r="AP134" s="5">
        <f ca="1">IF(AP$4="",0,SUMPRODUCT(INDIRECT(ADDRESS($B64,$X$2)&amp;":"&amp;ADDRESS($B64,$X$2-1+AP$8)),INDIRECT(ADDRESS($B$19,$X$2)&amp;":"&amp;ADDRESS($B$19,$X$2-1+AP$8)),INDIRECT("rP!"&amp;ADDRESS(Prcsses!$B160,$X$2+$P$8-AP$8)&amp;":"&amp;ADDRESS(Prcsses!$B160,$X$2-1+$P$8))))</f>
        <v>315187.5</v>
      </c>
      <c r="AQ134" s="5">
        <f ca="1">IF(AQ$4="",0,SUMPRODUCT(INDIRECT(ADDRESS($B64,$X$2)&amp;":"&amp;ADDRESS($B64,$X$2-1+AQ$8)),INDIRECT(ADDRESS($B$19,$X$2)&amp;":"&amp;ADDRESS($B$19,$X$2-1+AQ$8)),INDIRECT("rP!"&amp;ADDRESS(Prcsses!$B160,$X$2+$P$8-AQ$8)&amp;":"&amp;ADDRESS(Prcsses!$B160,$X$2-1+$P$8))))</f>
        <v>0</v>
      </c>
      <c r="AR134" s="5">
        <f ca="1">IF(AR$4="",0,SUMPRODUCT(INDIRECT(ADDRESS($B64,$X$2)&amp;":"&amp;ADDRESS($B64,$X$2-1+AR$8)),INDIRECT(ADDRESS($B$19,$X$2)&amp;":"&amp;ADDRESS($B$19,$X$2-1+AR$8)),INDIRECT("rP!"&amp;ADDRESS(Prcsses!$B160,$X$2+$P$8-AR$8)&amp;":"&amp;ADDRESS(Prcsses!$B160,$X$2-1+$P$8))))</f>
        <v>0</v>
      </c>
      <c r="AS134" s="5">
        <f ca="1">IF(AS$4="",0,SUMPRODUCT(INDIRECT(ADDRESS($B64,$X$2)&amp;":"&amp;ADDRESS($B64,$X$2-1+AS$8)),INDIRECT(ADDRESS($B$19,$X$2)&amp;":"&amp;ADDRESS($B$19,$X$2-1+AS$8)),INDIRECT("rP!"&amp;ADDRESS(Prcsses!$B160,$X$2+$P$8-AS$8)&amp;":"&amp;ADDRESS(Prcsses!$B160,$X$2-1+$P$8))))</f>
        <v>0</v>
      </c>
      <c r="AT134" s="5">
        <f ca="1">IF(AT$4="",0,SUMPRODUCT(INDIRECT(ADDRESS($B64,$X$2)&amp;":"&amp;ADDRESS($B64,$X$2-1+AT$8)),INDIRECT(ADDRESS($B$19,$X$2)&amp;":"&amp;ADDRESS($B$19,$X$2-1+AT$8)),INDIRECT("rP!"&amp;ADDRESS(Prcsses!$B160,$X$2+$P$8-AT$8)&amp;":"&amp;ADDRESS(Prcsses!$B160,$X$2-1+$P$8))))</f>
        <v>323067.18749999994</v>
      </c>
      <c r="AU134" s="5">
        <f ca="1">IF(AU$4="",0,SUMPRODUCT(INDIRECT(ADDRESS($B64,$X$2)&amp;":"&amp;ADDRESS($B64,$X$2-1+AU$8)),INDIRECT(ADDRESS($B$19,$X$2)&amp;":"&amp;ADDRESS($B$19,$X$2-1+AU$8)),INDIRECT("rP!"&amp;ADDRESS(Prcsses!$B160,$X$2+$P$8-AU$8)&amp;":"&amp;ADDRESS(Prcsses!$B160,$X$2-1+$P$8))))</f>
        <v>0</v>
      </c>
      <c r="AV134" s="5">
        <f ca="1">IF(AV$4="",0,SUMPRODUCT(INDIRECT(ADDRESS($B64,$X$2)&amp;":"&amp;ADDRESS($B64,$X$2-1+AV$8)),INDIRECT(ADDRESS($B$19,$X$2)&amp;":"&amp;ADDRESS($B$19,$X$2-1+AV$8)),INDIRECT("rP!"&amp;ADDRESS(Prcsses!$B160,$X$2+$P$8-AV$8)&amp;":"&amp;ADDRESS(Prcsses!$B160,$X$2-1+$P$8))))</f>
        <v>0</v>
      </c>
      <c r="AW134" s="5">
        <f ca="1">IF(AW$4="",0,SUMPRODUCT(INDIRECT(ADDRESS($B64,$X$2)&amp;":"&amp;ADDRESS($B64,$X$2-1+AW$8)),INDIRECT(ADDRESS($B$19,$X$2)&amp;":"&amp;ADDRESS($B$19,$X$2-1+AW$8)),INDIRECT("rP!"&amp;ADDRESS(Prcsses!$B160,$X$2+$P$8-AW$8)&amp;":"&amp;ADDRESS(Prcsses!$B160,$X$2-1+$P$8))))</f>
        <v>0</v>
      </c>
      <c r="AX134" s="5">
        <f ca="1">IF(AX$4="",0,SUMPRODUCT(INDIRECT(ADDRESS($B64,$X$2)&amp;":"&amp;ADDRESS($B64,$X$2-1+AX$8)),INDIRECT(ADDRESS($B$19,$X$2)&amp;":"&amp;ADDRESS($B$19,$X$2-1+AX$8)),INDIRECT("rP!"&amp;ADDRESS(Prcsses!$B160,$X$2+$P$8-AX$8)&amp;":"&amp;ADDRESS(Prcsses!$B160,$X$2-1+$P$8))))</f>
        <v>331143.86718749994</v>
      </c>
      <c r="AY134" s="5">
        <f ca="1">IF(AY$4="",0,SUMPRODUCT(INDIRECT(ADDRESS($B64,$X$2)&amp;":"&amp;ADDRESS($B64,$X$2-1+AY$8)),INDIRECT(ADDRESS($B$19,$X$2)&amp;":"&amp;ADDRESS($B$19,$X$2-1+AY$8)),INDIRECT("rP!"&amp;ADDRESS(Prcsses!$B160,$X$2+$P$8-AY$8)&amp;":"&amp;ADDRESS(Prcsses!$B160,$X$2-1+$P$8))))</f>
        <v>0</v>
      </c>
      <c r="AZ134" s="5">
        <f ca="1">IF(AZ$4="",0,SUMPRODUCT(INDIRECT(ADDRESS($B64,$X$2)&amp;":"&amp;ADDRESS($B64,$X$2-1+AZ$8)),INDIRECT(ADDRESS($B$19,$X$2)&amp;":"&amp;ADDRESS($B$19,$X$2-1+AZ$8)),INDIRECT("rP!"&amp;ADDRESS(Prcsses!$B160,$X$2+$P$8-AZ$8)&amp;":"&amp;ADDRESS(Prcsses!$B160,$X$2-1+$P$8))))</f>
        <v>0</v>
      </c>
      <c r="BA134" s="5">
        <f ca="1">IF(BA$4="",0,SUMPRODUCT(INDIRECT(ADDRESS($B64,$X$2)&amp;":"&amp;ADDRESS($B64,$X$2-1+BA$8)),INDIRECT(ADDRESS($B$19,$X$2)&amp;":"&amp;ADDRESS($B$19,$X$2-1+BA$8)),INDIRECT("rP!"&amp;ADDRESS(Prcsses!$B160,$X$2+$P$8-BA$8)&amp;":"&amp;ADDRESS(Prcsses!$B160,$X$2-1+$P$8))))</f>
        <v>0</v>
      </c>
      <c r="BB134" s="5">
        <f ca="1">IF(BB$4="",0,SUMPRODUCT(INDIRECT(ADDRESS($B64,$X$2)&amp;":"&amp;ADDRESS($B64,$X$2-1+BB$8)),INDIRECT(ADDRESS($B$19,$X$2)&amp;":"&amp;ADDRESS($B$19,$X$2-1+BB$8)),INDIRECT("rP!"&amp;ADDRESS(Prcsses!$B160,$X$2+$P$8-BB$8)&amp;":"&amp;ADDRESS(Prcsses!$B160,$X$2-1+$P$8))))</f>
        <v>331143.86718749994</v>
      </c>
      <c r="BC134" s="5">
        <f ca="1">IF(BC$4="",0,SUMPRODUCT(INDIRECT(ADDRESS($B64,$X$2)&amp;":"&amp;ADDRESS($B64,$X$2-1+BC$8)),INDIRECT(ADDRESS($B$19,$X$2)&amp;":"&amp;ADDRESS($B$19,$X$2-1+BC$8)),INDIRECT("rP!"&amp;ADDRESS(Prcsses!$B160,$X$2+$P$8-BC$8)&amp;":"&amp;ADDRESS(Prcsses!$B160,$X$2-1+$P$8))))</f>
        <v>0</v>
      </c>
      <c r="BD134" s="5">
        <f ca="1">IF(BD$4="",0,SUMPRODUCT(INDIRECT(ADDRESS($B64,$X$2)&amp;":"&amp;ADDRESS($B64,$X$2-1+BD$8)),INDIRECT(ADDRESS($B$19,$X$2)&amp;":"&amp;ADDRESS($B$19,$X$2-1+BD$8)),INDIRECT("rP!"&amp;ADDRESS(Prcsses!$B160,$X$2+$P$8-BD$8)&amp;":"&amp;ADDRESS(Prcsses!$B160,$X$2-1+$P$8))))</f>
        <v>0</v>
      </c>
      <c r="BE134" s="5">
        <f ca="1">IF(BE$4="",0,SUMPRODUCT(INDIRECT(ADDRESS($B64,$X$2)&amp;":"&amp;ADDRESS($B64,$X$2-1+BE$8)),INDIRECT(ADDRESS($B$19,$X$2)&amp;":"&amp;ADDRESS($B$19,$X$2-1+BE$8)),INDIRECT("rP!"&amp;ADDRESS(Prcsses!$B160,$X$2+$P$8-BE$8)&amp;":"&amp;ADDRESS(Prcsses!$B160,$X$2-1+$P$8))))</f>
        <v>0</v>
      </c>
      <c r="BF134" s="5">
        <f ca="1">IF(BF$4="",0,SUMPRODUCT(INDIRECT(ADDRESS($B64,$X$2)&amp;":"&amp;ADDRESS($B64,$X$2-1+BF$8)),INDIRECT(ADDRESS($B$19,$X$2)&amp;":"&amp;ADDRESS($B$19,$X$2-1+BF$8)),INDIRECT("rP!"&amp;ADDRESS(Prcsses!$B160,$X$2+$P$8-BF$8)&amp;":"&amp;ADDRESS(Prcsses!$B160,$X$2-1+$P$8))))</f>
        <v>339422.46386718738</v>
      </c>
      <c r="BG134" s="5">
        <f ca="1">IF(BG$4="",0,SUMPRODUCT(INDIRECT(ADDRESS($B64,$X$2)&amp;":"&amp;ADDRESS($B64,$X$2-1+BG$8)),INDIRECT(ADDRESS($B$19,$X$2)&amp;":"&amp;ADDRESS($B$19,$X$2-1+BG$8)),INDIRECT("rP!"&amp;ADDRESS(Prcsses!$B160,$X$2+$P$8-BG$8)&amp;":"&amp;ADDRESS(Prcsses!$B160,$X$2-1+$P$8))))</f>
        <v>0</v>
      </c>
      <c r="BH134" s="5">
        <f ca="1">IF(BH$4="",0,SUMPRODUCT(INDIRECT(ADDRESS($B64,$X$2)&amp;":"&amp;ADDRESS($B64,$X$2-1+BH$8)),INDIRECT(ADDRESS($B$19,$X$2)&amp;":"&amp;ADDRESS($B$19,$X$2-1+BH$8)),INDIRECT("rP!"&amp;ADDRESS(Prcsses!$B160,$X$2+$P$8-BH$8)&amp;":"&amp;ADDRESS(Prcsses!$B160,$X$2-1+$P$8))))</f>
        <v>0</v>
      </c>
      <c r="BI134" s="5">
        <f ca="1">IF(BI$4="",0,SUMPRODUCT(INDIRECT(ADDRESS($B64,$X$2)&amp;":"&amp;ADDRESS($B64,$X$2-1+BI$8)),INDIRECT(ADDRESS($B$19,$X$2)&amp;":"&amp;ADDRESS($B$19,$X$2-1+BI$8)),INDIRECT("rP!"&amp;ADDRESS(Prcsses!$B160,$X$2+$P$8-BI$8)&amp;":"&amp;ADDRESS(Prcsses!$B160,$X$2-1+$P$8))))</f>
        <v>0</v>
      </c>
      <c r="BJ134" s="5">
        <f ca="1">IF(BJ$4="",0,SUMPRODUCT(INDIRECT(ADDRESS($B64,$X$2)&amp;":"&amp;ADDRESS($B64,$X$2-1+BJ$8)),INDIRECT(ADDRESS($B$19,$X$2)&amp;":"&amp;ADDRESS($B$19,$X$2-1+BJ$8)),INDIRECT("rP!"&amp;ADDRESS(Prcsses!$B160,$X$2+$P$8-BJ$8)&amp;":"&amp;ADDRESS(Prcsses!$B160,$X$2-1+$P$8))))</f>
        <v>347908.02546386706</v>
      </c>
      <c r="BK134" s="5">
        <f ca="1">IF(BK$4="",0,SUMPRODUCT(INDIRECT(ADDRESS($B64,$X$2)&amp;":"&amp;ADDRESS($B64,$X$2-1+BK$8)),INDIRECT(ADDRESS($B$19,$X$2)&amp;":"&amp;ADDRESS($B$19,$X$2-1+BK$8)),INDIRECT("rP!"&amp;ADDRESS(Prcsses!$B160,$X$2+$P$8-BK$8)&amp;":"&amp;ADDRESS(Prcsses!$B160,$X$2-1+$P$8))))</f>
        <v>0</v>
      </c>
      <c r="BL134" s="5">
        <f ca="1">IF(BL$4="",0,SUMPRODUCT(INDIRECT(ADDRESS($B64,$X$2)&amp;":"&amp;ADDRESS($B64,$X$2-1+BL$8)),INDIRECT(ADDRESS($B$19,$X$2)&amp;":"&amp;ADDRESS($B$19,$X$2-1+BL$8)),INDIRECT("rP!"&amp;ADDRESS(Prcsses!$B160,$X$2+$P$8-BL$8)&amp;":"&amp;ADDRESS(Prcsses!$B160,$X$2-1+$P$8))))</f>
        <v>0</v>
      </c>
      <c r="BM134" s="5">
        <f ca="1">IF(BM$4="",0,SUMPRODUCT(INDIRECT(ADDRESS($B64,$X$2)&amp;":"&amp;ADDRESS($B64,$X$2-1+BM$8)),INDIRECT(ADDRESS($B$19,$X$2)&amp;":"&amp;ADDRESS($B$19,$X$2-1+BM$8)),INDIRECT("rP!"&amp;ADDRESS(Prcsses!$B160,$X$2+$P$8-BM$8)&amp;":"&amp;ADDRESS(Prcsses!$B160,$X$2-1+$P$8))))</f>
        <v>0</v>
      </c>
      <c r="BN134" s="5">
        <f ca="1">IF(BN$4="",0,SUMPRODUCT(INDIRECT(ADDRESS($B64,$X$2)&amp;":"&amp;ADDRESS($B64,$X$2-1+BN$8)),INDIRECT(ADDRESS($B$19,$X$2)&amp;":"&amp;ADDRESS($B$19,$X$2-1+BN$8)),INDIRECT("rP!"&amp;ADDRESS(Prcsses!$B160,$X$2+$P$8-BN$8)&amp;":"&amp;ADDRESS(Prcsses!$B160,$X$2-1+$P$8))))</f>
        <v>347908.02546386706</v>
      </c>
      <c r="BO134" s="5">
        <f ca="1">IF(BO$4="",0,SUMPRODUCT(INDIRECT(ADDRESS($B64,$X$2)&amp;":"&amp;ADDRESS($B64,$X$2-1+BO$8)),INDIRECT(ADDRESS($B$19,$X$2)&amp;":"&amp;ADDRESS($B$19,$X$2-1+BO$8)),INDIRECT("rP!"&amp;ADDRESS(Prcsses!$B160,$X$2+$P$8-BO$8)&amp;":"&amp;ADDRESS(Prcsses!$B160,$X$2-1+$P$8))))</f>
        <v>0</v>
      </c>
      <c r="BP134" s="5">
        <f ca="1">IF(BP$4="",0,SUMPRODUCT(INDIRECT(ADDRESS($B64,$X$2)&amp;":"&amp;ADDRESS($B64,$X$2-1+BP$8)),INDIRECT(ADDRESS($B$19,$X$2)&amp;":"&amp;ADDRESS($B$19,$X$2-1+BP$8)),INDIRECT("rP!"&amp;ADDRESS(Prcsses!$B160,$X$2+$P$8-BP$8)&amp;":"&amp;ADDRESS(Prcsses!$B160,$X$2-1+$P$8))))</f>
        <v>0</v>
      </c>
      <c r="BQ134" s="5">
        <f ca="1">IF(BQ$4="",0,SUMPRODUCT(INDIRECT(ADDRESS($B64,$X$2)&amp;":"&amp;ADDRESS($B64,$X$2-1+BQ$8)),INDIRECT(ADDRESS($B$19,$X$2)&amp;":"&amp;ADDRESS($B$19,$X$2-1+BQ$8)),INDIRECT("rP!"&amp;ADDRESS(Prcsses!$B160,$X$2+$P$8-BQ$8)&amp;":"&amp;ADDRESS(Prcsses!$B160,$X$2-1+$P$8))))</f>
        <v>0</v>
      </c>
      <c r="BR134" s="5">
        <f ca="1">IF(BR$4="",0,SUMPRODUCT(INDIRECT(ADDRESS($B64,$X$2)&amp;":"&amp;ADDRESS($B64,$X$2-1+BR$8)),INDIRECT(ADDRESS($B$19,$X$2)&amp;":"&amp;ADDRESS($B$19,$X$2-1+BR$8)),INDIRECT("rP!"&amp;ADDRESS(Prcsses!$B160,$X$2+$P$8-BR$8)&amp;":"&amp;ADDRESS(Prcsses!$B160,$X$2-1+$P$8))))</f>
        <v>356605.72610046377</v>
      </c>
      <c r="BS134" s="5">
        <f ca="1">IF(BS$4="",0,SUMPRODUCT(INDIRECT(ADDRESS($B64,$X$2)&amp;":"&amp;ADDRESS($B64,$X$2-1+BS$8)),INDIRECT(ADDRESS($B$19,$X$2)&amp;":"&amp;ADDRESS($B$19,$X$2-1+BS$8)),INDIRECT("rP!"&amp;ADDRESS(Prcsses!$B160,$X$2+$P$8-BS$8)&amp;":"&amp;ADDRESS(Prcsses!$B160,$X$2-1+$P$8))))</f>
        <v>0</v>
      </c>
      <c r="BT134" s="5">
        <f ca="1">IF(BT$4="",0,SUMPRODUCT(INDIRECT(ADDRESS($B64,$X$2)&amp;":"&amp;ADDRESS($B64,$X$2-1+BT$8)),INDIRECT(ADDRESS($B$19,$X$2)&amp;":"&amp;ADDRESS($B$19,$X$2-1+BT$8)),INDIRECT("rP!"&amp;ADDRESS(Prcsses!$B160,$X$2+$P$8-BT$8)&amp;":"&amp;ADDRESS(Prcsses!$B160,$X$2-1+$P$8))))</f>
        <v>0</v>
      </c>
      <c r="BU134" s="5">
        <f ca="1">IF(BU$4="",0,SUMPRODUCT(INDIRECT(ADDRESS($B64,$X$2)&amp;":"&amp;ADDRESS($B64,$X$2-1+BU$8)),INDIRECT(ADDRESS($B$19,$X$2)&amp;":"&amp;ADDRESS($B$19,$X$2-1+BU$8)),INDIRECT("rP!"&amp;ADDRESS(Prcsses!$B160,$X$2+$P$8-BU$8)&amp;":"&amp;ADDRESS(Prcsses!$B160,$X$2-1+$P$8))))</f>
        <v>0</v>
      </c>
      <c r="BV134" s="5">
        <f ca="1">IF(BV$4="",0,SUMPRODUCT(INDIRECT(ADDRESS($B64,$X$2)&amp;":"&amp;ADDRESS($B64,$X$2-1+BV$8)),INDIRECT(ADDRESS($B$19,$X$2)&amp;":"&amp;ADDRESS($B$19,$X$2-1+BV$8)),INDIRECT("rP!"&amp;ADDRESS(Prcsses!$B160,$X$2+$P$8-BV$8)&amp;":"&amp;ADDRESS(Prcsses!$B160,$X$2-1+$P$8))))</f>
        <v>365520.86925297533</v>
      </c>
      <c r="BW134" s="5">
        <f ca="1">IF(BW$4="",0,SUMPRODUCT(INDIRECT(ADDRESS($B64,$X$2)&amp;":"&amp;ADDRESS($B64,$X$2-1+BW$8)),INDIRECT(ADDRESS($B$19,$X$2)&amp;":"&amp;ADDRESS($B$19,$X$2-1+BW$8)),INDIRECT("rP!"&amp;ADDRESS(Prcsses!$B160,$X$2+$P$8-BW$8)&amp;":"&amp;ADDRESS(Prcsses!$B160,$X$2-1+$P$8))))</f>
        <v>0</v>
      </c>
      <c r="BX134" s="5">
        <f ca="1">IF(BX$4="",0,SUMPRODUCT(INDIRECT(ADDRESS($B64,$X$2)&amp;":"&amp;ADDRESS($B64,$X$2-1+BX$8)),INDIRECT(ADDRESS($B$19,$X$2)&amp;":"&amp;ADDRESS($B$19,$X$2-1+BX$8)),INDIRECT("rP!"&amp;ADDRESS(Prcsses!$B160,$X$2+$P$8-BX$8)&amp;":"&amp;ADDRESS(Prcsses!$B160,$X$2-1+$P$8))))</f>
        <v>0</v>
      </c>
      <c r="BY134" s="5">
        <f ca="1">IF(BY$4="",0,SUMPRODUCT(INDIRECT(ADDRESS($B64,$X$2)&amp;":"&amp;ADDRESS($B64,$X$2-1+BY$8)),INDIRECT(ADDRESS($B$19,$X$2)&amp;":"&amp;ADDRESS($B$19,$X$2-1+BY$8)),INDIRECT("rP!"&amp;ADDRESS(Prcsses!$B160,$X$2+$P$8-BY$8)&amp;":"&amp;ADDRESS(Prcsses!$B160,$X$2-1+$P$8))))</f>
        <v>0</v>
      </c>
      <c r="BZ134" s="5">
        <f ca="1">IF(BZ$4="",0,SUMPRODUCT(INDIRECT(ADDRESS($B64,$X$2)&amp;":"&amp;ADDRESS($B64,$X$2-1+BZ$8)),INDIRECT(ADDRESS($B$19,$X$2)&amp;":"&amp;ADDRESS($B$19,$X$2-1+BZ$8)),INDIRECT("rP!"&amp;ADDRESS(Prcsses!$B160,$X$2+$P$8-BZ$8)&amp;":"&amp;ADDRESS(Prcsses!$B160,$X$2-1+$P$8))))</f>
        <v>365520.86925297533</v>
      </c>
      <c r="CA134" s="5">
        <f ca="1">IF(CA$4="",0,SUMPRODUCT(INDIRECT(ADDRESS($B64,$X$2)&amp;":"&amp;ADDRESS($B64,$X$2-1+CA$8)),INDIRECT(ADDRESS($B$19,$X$2)&amp;":"&amp;ADDRESS($B$19,$X$2-1+CA$8)),INDIRECT("rP!"&amp;ADDRESS(Prcsses!$B160,$X$2+$P$8-CA$8)&amp;":"&amp;ADDRESS(Prcsses!$B160,$X$2-1+$P$8))))</f>
        <v>0</v>
      </c>
      <c r="CB134" s="5">
        <f ca="1">IF(CB$4="",0,SUMPRODUCT(INDIRECT(ADDRESS($B64,$X$2)&amp;":"&amp;ADDRESS($B64,$X$2-1+CB$8)),INDIRECT(ADDRESS($B$19,$X$2)&amp;":"&amp;ADDRESS($B$19,$X$2-1+CB$8)),INDIRECT("rP!"&amp;ADDRESS(Prcsses!$B160,$X$2+$P$8-CB$8)&amp;":"&amp;ADDRESS(Prcsses!$B160,$X$2-1+$P$8))))</f>
        <v>0</v>
      </c>
      <c r="CC134" s="5">
        <f ca="1">IF(CC$4="",0,SUMPRODUCT(INDIRECT(ADDRESS($B64,$X$2)&amp;":"&amp;ADDRESS($B64,$X$2-1+CC$8)),INDIRECT(ADDRESS($B$19,$X$2)&amp;":"&amp;ADDRESS($B$19,$X$2-1+CC$8)),INDIRECT("rP!"&amp;ADDRESS(Prcsses!$B160,$X$2+$P$8-CC$8)&amp;":"&amp;ADDRESS(Prcsses!$B160,$X$2-1+$P$8))))</f>
        <v>0</v>
      </c>
      <c r="CD134" s="5">
        <f ca="1">IF(CD$4="",0,SUMPRODUCT(INDIRECT(ADDRESS($B64,$X$2)&amp;":"&amp;ADDRESS($B64,$X$2-1+CD$8)),INDIRECT(ADDRESS($B$19,$X$2)&amp;":"&amp;ADDRESS($B$19,$X$2-1+CD$8)),INDIRECT("rP!"&amp;ADDRESS(Prcsses!$B160,$X$2+$P$8-CD$8)&amp;":"&amp;ADDRESS(Prcsses!$B160,$X$2-1+$P$8))))</f>
        <v>374658.89098429965</v>
      </c>
      <c r="CE134" s="5">
        <f ca="1">IF(CE$4="",0,SUMPRODUCT(INDIRECT(ADDRESS($B64,$X$2)&amp;":"&amp;ADDRESS($B64,$X$2-1+CE$8)),INDIRECT(ADDRESS($B$19,$X$2)&amp;":"&amp;ADDRESS($B$19,$X$2-1+CE$8)),INDIRECT("rP!"&amp;ADDRESS(Prcsses!$B160,$X$2+$P$8-CE$8)&amp;":"&amp;ADDRESS(Prcsses!$B160,$X$2-1+$P$8))))</f>
        <v>0</v>
      </c>
      <c r="CF134" s="5">
        <f ca="1">IF(CF$4="",0,SUMPRODUCT(INDIRECT(ADDRESS($B64,$X$2)&amp;":"&amp;ADDRESS($B64,$X$2-1+CF$8)),INDIRECT(ADDRESS($B$19,$X$2)&amp;":"&amp;ADDRESS($B$19,$X$2-1+CF$8)),INDIRECT("rP!"&amp;ADDRESS(Prcsses!$B160,$X$2+$P$8-CF$8)&amp;":"&amp;ADDRESS(Prcsses!$B160,$X$2-1+$P$8))))</f>
        <v>0</v>
      </c>
    </row>
    <row r="135" spans="2:84" x14ac:dyDescent="0.3">
      <c r="B135" s="13">
        <f>ROW()</f>
        <v>135</v>
      </c>
      <c r="H135" s="1" t="str">
        <f t="shared" si="216"/>
        <v>Ввод в эксплуатацию капзатрат</v>
      </c>
      <c r="I135" s="1" t="str">
        <f>$I$132</f>
        <v>Капзатраты на торговые мощности</v>
      </c>
      <c r="J135" s="1" t="str">
        <f>Prcsses!I145</f>
        <v>Торговое оборудование</v>
      </c>
      <c r="M135" s="53" t="s">
        <v>18</v>
      </c>
      <c r="U135" s="5">
        <f t="shared" ca="1" si="217"/>
        <v>18883099.169042543</v>
      </c>
      <c r="X135" s="5">
        <f ca="1">IF(X$4="",0,SUMPRODUCT(INDIRECT(ADDRESS($B65,$X$2)&amp;":"&amp;ADDRESS($B65,$X$2-1+X$8)),INDIRECT(ADDRESS($B$19,$X$2)&amp;":"&amp;ADDRESS($B$19,$X$2-1+X$8)),INDIRECT("rP!"&amp;ADDRESS(Prcsses!$B161,$X$2+$P$8-X$8)&amp;":"&amp;ADDRESS(Prcsses!$B161,$X$2-1+$P$8))))</f>
        <v>0</v>
      </c>
      <c r="Y135" s="5">
        <f ca="1">IF(Y$4="",0,SUMPRODUCT(INDIRECT(ADDRESS($B65,$X$2)&amp;":"&amp;ADDRESS($B65,$X$2-1+Y$8)),INDIRECT(ADDRESS($B$19,$X$2)&amp;":"&amp;ADDRESS($B$19,$X$2-1+Y$8)),INDIRECT("rP!"&amp;ADDRESS(Prcsses!$B161,$X$2+$P$8-Y$8)&amp;":"&amp;ADDRESS(Prcsses!$B161,$X$2-1+$P$8))))</f>
        <v>0</v>
      </c>
      <c r="Z135" s="5">
        <f ca="1">IF(Z$4="",0,SUMPRODUCT(INDIRECT(ADDRESS($B65,$X$2)&amp;":"&amp;ADDRESS($B65,$X$2-1+Z$8)),INDIRECT(ADDRESS($B$19,$X$2)&amp;":"&amp;ADDRESS($B$19,$X$2-1+Z$8)),INDIRECT("rP!"&amp;ADDRESS(Prcsses!$B161,$X$2+$P$8-Z$8)&amp;":"&amp;ADDRESS(Prcsses!$B161,$X$2-1+$P$8))))</f>
        <v>1200000</v>
      </c>
      <c r="AA135" s="5">
        <f ca="1">IF(AA$4="",0,SUMPRODUCT(INDIRECT(ADDRESS($B65,$X$2)&amp;":"&amp;ADDRESS($B65,$X$2-1+AA$8)),INDIRECT(ADDRESS($B$19,$X$2)&amp;":"&amp;ADDRESS($B$19,$X$2-1+AA$8)),INDIRECT("rP!"&amp;ADDRESS(Prcsses!$B161,$X$2+$P$8-AA$8)&amp;":"&amp;ADDRESS(Prcsses!$B161,$X$2-1+$P$8))))</f>
        <v>0</v>
      </c>
      <c r="AB135" s="5">
        <f ca="1">IF(AB$4="",0,SUMPRODUCT(INDIRECT(ADDRESS($B65,$X$2)&amp;":"&amp;ADDRESS($B65,$X$2-1+AB$8)),INDIRECT(ADDRESS($B$19,$X$2)&amp;":"&amp;ADDRESS($B$19,$X$2-1+AB$8)),INDIRECT("rP!"&amp;ADDRESS(Prcsses!$B161,$X$2+$P$8-AB$8)&amp;":"&amp;ADDRESS(Prcsses!$B161,$X$2-1+$P$8))))</f>
        <v>0</v>
      </c>
      <c r="AC135" s="5">
        <f ca="1">IF(AC$4="",0,SUMPRODUCT(INDIRECT(ADDRESS($B65,$X$2)&amp;":"&amp;ADDRESS($B65,$X$2-1+AC$8)),INDIRECT(ADDRESS($B$19,$X$2)&amp;":"&amp;ADDRESS($B$19,$X$2-1+AC$8)),INDIRECT("rP!"&amp;ADDRESS(Prcsses!$B161,$X$2+$P$8-AC$8)&amp;":"&amp;ADDRESS(Prcsses!$B161,$X$2-1+$P$8))))</f>
        <v>0</v>
      </c>
      <c r="AD135" s="5">
        <f ca="1">IF(AD$4="",0,SUMPRODUCT(INDIRECT(ADDRESS($B65,$X$2)&amp;":"&amp;ADDRESS($B65,$X$2-1+AD$8)),INDIRECT(ADDRESS($B$19,$X$2)&amp;":"&amp;ADDRESS($B$19,$X$2-1+AD$8)),INDIRECT("rP!"&amp;ADDRESS(Prcsses!$B161,$X$2+$P$8-AD$8)&amp;":"&amp;ADDRESS(Prcsses!$B161,$X$2-1+$P$8))))</f>
        <v>0</v>
      </c>
      <c r="AE135" s="5">
        <f ca="1">IF(AE$4="",0,SUMPRODUCT(INDIRECT(ADDRESS($B65,$X$2)&amp;":"&amp;ADDRESS($B65,$X$2-1+AE$8)),INDIRECT(ADDRESS($B$19,$X$2)&amp;":"&amp;ADDRESS($B$19,$X$2-1+AE$8)),INDIRECT("rP!"&amp;ADDRESS(Prcsses!$B161,$X$2+$P$8-AE$8)&amp;":"&amp;ADDRESS(Prcsses!$B161,$X$2-1+$P$8))))</f>
        <v>0</v>
      </c>
      <c r="AF135" s="5">
        <f ca="1">IF(AF$4="",0,SUMPRODUCT(INDIRECT(ADDRESS($B65,$X$2)&amp;":"&amp;ADDRESS($B65,$X$2-1+AF$8)),INDIRECT(ADDRESS($B$19,$X$2)&amp;":"&amp;ADDRESS($B$19,$X$2-1+AF$8)),INDIRECT("rP!"&amp;ADDRESS(Prcsses!$B161,$X$2+$P$8-AF$8)&amp;":"&amp;ADDRESS(Prcsses!$B161,$X$2-1+$P$8))))</f>
        <v>0</v>
      </c>
      <c r="AG135" s="5">
        <f ca="1">IF(AG$4="",0,SUMPRODUCT(INDIRECT(ADDRESS($B65,$X$2)&amp;":"&amp;ADDRESS($B65,$X$2-1+AG$8)),INDIRECT(ADDRESS($B$19,$X$2)&amp;":"&amp;ADDRESS($B$19,$X$2-1+AG$8)),INDIRECT("rP!"&amp;ADDRESS(Prcsses!$B161,$X$2+$P$8-AG$8)&amp;":"&amp;ADDRESS(Prcsses!$B161,$X$2-1+$P$8))))</f>
        <v>0</v>
      </c>
      <c r="AH135" s="5">
        <f ca="1">IF(AH$4="",0,SUMPRODUCT(INDIRECT(ADDRESS($B65,$X$2)&amp;":"&amp;ADDRESS($B65,$X$2-1+AH$8)),INDIRECT(ADDRESS($B$19,$X$2)&amp;":"&amp;ADDRESS($B$19,$X$2-1+AH$8)),INDIRECT("rP!"&amp;ADDRESS(Prcsses!$B161,$X$2+$P$8-AH$8)&amp;":"&amp;ADDRESS(Prcsses!$B161,$X$2-1+$P$8))))</f>
        <v>1230000</v>
      </c>
      <c r="AI135" s="5">
        <f ca="1">IF(AI$4="",0,SUMPRODUCT(INDIRECT(ADDRESS($B65,$X$2)&amp;":"&amp;ADDRESS($B65,$X$2-1+AI$8)),INDIRECT(ADDRESS($B$19,$X$2)&amp;":"&amp;ADDRESS($B$19,$X$2-1+AI$8)),INDIRECT("rP!"&amp;ADDRESS(Prcsses!$B161,$X$2+$P$8-AI$8)&amp;":"&amp;ADDRESS(Prcsses!$B161,$X$2-1+$P$8))))</f>
        <v>0</v>
      </c>
      <c r="AJ135" s="5">
        <f ca="1">IF(AJ$4="",0,SUMPRODUCT(INDIRECT(ADDRESS($B65,$X$2)&amp;":"&amp;ADDRESS($B65,$X$2-1+AJ$8)),INDIRECT(ADDRESS($B$19,$X$2)&amp;":"&amp;ADDRESS($B$19,$X$2-1+AJ$8)),INDIRECT("rP!"&amp;ADDRESS(Prcsses!$B161,$X$2+$P$8-AJ$8)&amp;":"&amp;ADDRESS(Prcsses!$B161,$X$2-1+$P$8))))</f>
        <v>0</v>
      </c>
      <c r="AK135" s="5">
        <f ca="1">IF(AK$4="",0,SUMPRODUCT(INDIRECT(ADDRESS($B65,$X$2)&amp;":"&amp;ADDRESS($B65,$X$2-1+AK$8)),INDIRECT(ADDRESS($B$19,$X$2)&amp;":"&amp;ADDRESS($B$19,$X$2-1+AK$8)),INDIRECT("rP!"&amp;ADDRESS(Prcsses!$B161,$X$2+$P$8-AK$8)&amp;":"&amp;ADDRESS(Prcsses!$B161,$X$2-1+$P$8))))</f>
        <v>0</v>
      </c>
      <c r="AL135" s="5">
        <f ca="1">IF(AL$4="",0,SUMPRODUCT(INDIRECT(ADDRESS($B65,$X$2)&amp;":"&amp;ADDRESS($B65,$X$2-1+AL$8)),INDIRECT(ADDRESS($B$19,$X$2)&amp;":"&amp;ADDRESS($B$19,$X$2-1+AL$8)),INDIRECT("rP!"&amp;ADDRESS(Prcsses!$B161,$X$2+$P$8-AL$8)&amp;":"&amp;ADDRESS(Prcsses!$B161,$X$2-1+$P$8))))</f>
        <v>1260750</v>
      </c>
      <c r="AM135" s="5">
        <f ca="1">IF(AM$4="",0,SUMPRODUCT(INDIRECT(ADDRESS($B65,$X$2)&amp;":"&amp;ADDRESS($B65,$X$2-1+AM$8)),INDIRECT(ADDRESS($B$19,$X$2)&amp;":"&amp;ADDRESS($B$19,$X$2-1+AM$8)),INDIRECT("rP!"&amp;ADDRESS(Prcsses!$B161,$X$2+$P$8-AM$8)&amp;":"&amp;ADDRESS(Prcsses!$B161,$X$2-1+$P$8))))</f>
        <v>0</v>
      </c>
      <c r="AN135" s="5">
        <f ca="1">IF(AN$4="",0,SUMPRODUCT(INDIRECT(ADDRESS($B65,$X$2)&amp;":"&amp;ADDRESS($B65,$X$2-1+AN$8)),INDIRECT(ADDRESS($B$19,$X$2)&amp;":"&amp;ADDRESS($B$19,$X$2-1+AN$8)),INDIRECT("rP!"&amp;ADDRESS(Prcsses!$B161,$X$2+$P$8-AN$8)&amp;":"&amp;ADDRESS(Prcsses!$B161,$X$2-1+$P$8))))</f>
        <v>0</v>
      </c>
      <c r="AO135" s="5">
        <f ca="1">IF(AO$4="",0,SUMPRODUCT(INDIRECT(ADDRESS($B65,$X$2)&amp;":"&amp;ADDRESS($B65,$X$2-1+AO$8)),INDIRECT(ADDRESS($B$19,$X$2)&amp;":"&amp;ADDRESS($B$19,$X$2-1+AO$8)),INDIRECT("rP!"&amp;ADDRESS(Prcsses!$B161,$X$2+$P$8-AO$8)&amp;":"&amp;ADDRESS(Prcsses!$B161,$X$2-1+$P$8))))</f>
        <v>0</v>
      </c>
      <c r="AP135" s="5">
        <f ca="1">IF(AP$4="",0,SUMPRODUCT(INDIRECT(ADDRESS($B65,$X$2)&amp;":"&amp;ADDRESS($B65,$X$2-1+AP$8)),INDIRECT(ADDRESS($B$19,$X$2)&amp;":"&amp;ADDRESS($B$19,$X$2-1+AP$8)),INDIRECT("rP!"&amp;ADDRESS(Prcsses!$B161,$X$2+$P$8-AP$8)&amp;":"&amp;ADDRESS(Prcsses!$B161,$X$2-1+$P$8))))</f>
        <v>1260750</v>
      </c>
      <c r="AQ135" s="5">
        <f ca="1">IF(AQ$4="",0,SUMPRODUCT(INDIRECT(ADDRESS($B65,$X$2)&amp;":"&amp;ADDRESS($B65,$X$2-1+AQ$8)),INDIRECT(ADDRESS($B$19,$X$2)&amp;":"&amp;ADDRESS($B$19,$X$2-1+AQ$8)),INDIRECT("rP!"&amp;ADDRESS(Prcsses!$B161,$X$2+$P$8-AQ$8)&amp;":"&amp;ADDRESS(Prcsses!$B161,$X$2-1+$P$8))))</f>
        <v>0</v>
      </c>
      <c r="AR135" s="5">
        <f ca="1">IF(AR$4="",0,SUMPRODUCT(INDIRECT(ADDRESS($B65,$X$2)&amp;":"&amp;ADDRESS($B65,$X$2-1+AR$8)),INDIRECT(ADDRESS($B$19,$X$2)&amp;":"&amp;ADDRESS($B$19,$X$2-1+AR$8)),INDIRECT("rP!"&amp;ADDRESS(Prcsses!$B161,$X$2+$P$8-AR$8)&amp;":"&amp;ADDRESS(Prcsses!$B161,$X$2-1+$P$8))))</f>
        <v>0</v>
      </c>
      <c r="AS135" s="5">
        <f ca="1">IF(AS$4="",0,SUMPRODUCT(INDIRECT(ADDRESS($B65,$X$2)&amp;":"&amp;ADDRESS($B65,$X$2-1+AS$8)),INDIRECT(ADDRESS($B$19,$X$2)&amp;":"&amp;ADDRESS($B$19,$X$2-1+AS$8)),INDIRECT("rP!"&amp;ADDRESS(Prcsses!$B161,$X$2+$P$8-AS$8)&amp;":"&amp;ADDRESS(Prcsses!$B161,$X$2-1+$P$8))))</f>
        <v>0</v>
      </c>
      <c r="AT135" s="5">
        <f ca="1">IF(AT$4="",0,SUMPRODUCT(INDIRECT(ADDRESS($B65,$X$2)&amp;":"&amp;ADDRESS($B65,$X$2-1+AT$8)),INDIRECT(ADDRESS($B$19,$X$2)&amp;":"&amp;ADDRESS($B$19,$X$2-1+AT$8)),INDIRECT("rP!"&amp;ADDRESS(Prcsses!$B161,$X$2+$P$8-AT$8)&amp;":"&amp;ADDRESS(Prcsses!$B161,$X$2-1+$P$8))))</f>
        <v>1292268.7499999998</v>
      </c>
      <c r="AU135" s="5">
        <f ca="1">IF(AU$4="",0,SUMPRODUCT(INDIRECT(ADDRESS($B65,$X$2)&amp;":"&amp;ADDRESS($B65,$X$2-1+AU$8)),INDIRECT(ADDRESS($B$19,$X$2)&amp;":"&amp;ADDRESS($B$19,$X$2-1+AU$8)),INDIRECT("rP!"&amp;ADDRESS(Prcsses!$B161,$X$2+$P$8-AU$8)&amp;":"&amp;ADDRESS(Prcsses!$B161,$X$2-1+$P$8))))</f>
        <v>0</v>
      </c>
      <c r="AV135" s="5">
        <f ca="1">IF(AV$4="",0,SUMPRODUCT(INDIRECT(ADDRESS($B65,$X$2)&amp;":"&amp;ADDRESS($B65,$X$2-1+AV$8)),INDIRECT(ADDRESS($B$19,$X$2)&amp;":"&amp;ADDRESS($B$19,$X$2-1+AV$8)),INDIRECT("rP!"&amp;ADDRESS(Prcsses!$B161,$X$2+$P$8-AV$8)&amp;":"&amp;ADDRESS(Prcsses!$B161,$X$2-1+$P$8))))</f>
        <v>0</v>
      </c>
      <c r="AW135" s="5">
        <f ca="1">IF(AW$4="",0,SUMPRODUCT(INDIRECT(ADDRESS($B65,$X$2)&amp;":"&amp;ADDRESS($B65,$X$2-1+AW$8)),INDIRECT(ADDRESS($B$19,$X$2)&amp;":"&amp;ADDRESS($B$19,$X$2-1+AW$8)),INDIRECT("rP!"&amp;ADDRESS(Prcsses!$B161,$X$2+$P$8-AW$8)&amp;":"&amp;ADDRESS(Prcsses!$B161,$X$2-1+$P$8))))</f>
        <v>0</v>
      </c>
      <c r="AX135" s="5">
        <f ca="1">IF(AX$4="",0,SUMPRODUCT(INDIRECT(ADDRESS($B65,$X$2)&amp;":"&amp;ADDRESS($B65,$X$2-1+AX$8)),INDIRECT(ADDRESS($B$19,$X$2)&amp;":"&amp;ADDRESS($B$19,$X$2-1+AX$8)),INDIRECT("rP!"&amp;ADDRESS(Prcsses!$B161,$X$2+$P$8-AX$8)&amp;":"&amp;ADDRESS(Prcsses!$B161,$X$2-1+$P$8))))</f>
        <v>1324575.4687499998</v>
      </c>
      <c r="AY135" s="5">
        <f ca="1">IF(AY$4="",0,SUMPRODUCT(INDIRECT(ADDRESS($B65,$X$2)&amp;":"&amp;ADDRESS($B65,$X$2-1+AY$8)),INDIRECT(ADDRESS($B$19,$X$2)&amp;":"&amp;ADDRESS($B$19,$X$2-1+AY$8)),INDIRECT("rP!"&amp;ADDRESS(Prcsses!$B161,$X$2+$P$8-AY$8)&amp;":"&amp;ADDRESS(Prcsses!$B161,$X$2-1+$P$8))))</f>
        <v>0</v>
      </c>
      <c r="AZ135" s="5">
        <f ca="1">IF(AZ$4="",0,SUMPRODUCT(INDIRECT(ADDRESS($B65,$X$2)&amp;":"&amp;ADDRESS($B65,$X$2-1+AZ$8)),INDIRECT(ADDRESS($B$19,$X$2)&amp;":"&amp;ADDRESS($B$19,$X$2-1+AZ$8)),INDIRECT("rP!"&amp;ADDRESS(Prcsses!$B161,$X$2+$P$8-AZ$8)&amp;":"&amp;ADDRESS(Prcsses!$B161,$X$2-1+$P$8))))</f>
        <v>0</v>
      </c>
      <c r="BA135" s="5">
        <f ca="1">IF(BA$4="",0,SUMPRODUCT(INDIRECT(ADDRESS($B65,$X$2)&amp;":"&amp;ADDRESS($B65,$X$2-1+BA$8)),INDIRECT(ADDRESS($B$19,$X$2)&amp;":"&amp;ADDRESS($B$19,$X$2-1+BA$8)),INDIRECT("rP!"&amp;ADDRESS(Prcsses!$B161,$X$2+$P$8-BA$8)&amp;":"&amp;ADDRESS(Prcsses!$B161,$X$2-1+$P$8))))</f>
        <v>0</v>
      </c>
      <c r="BB135" s="5">
        <f ca="1">IF(BB$4="",0,SUMPRODUCT(INDIRECT(ADDRESS($B65,$X$2)&amp;":"&amp;ADDRESS($B65,$X$2-1+BB$8)),INDIRECT(ADDRESS($B$19,$X$2)&amp;":"&amp;ADDRESS($B$19,$X$2-1+BB$8)),INDIRECT("rP!"&amp;ADDRESS(Prcsses!$B161,$X$2+$P$8-BB$8)&amp;":"&amp;ADDRESS(Prcsses!$B161,$X$2-1+$P$8))))</f>
        <v>1324575.4687499998</v>
      </c>
      <c r="BC135" s="5">
        <f ca="1">IF(BC$4="",0,SUMPRODUCT(INDIRECT(ADDRESS($B65,$X$2)&amp;":"&amp;ADDRESS($B65,$X$2-1+BC$8)),INDIRECT(ADDRESS($B$19,$X$2)&amp;":"&amp;ADDRESS($B$19,$X$2-1+BC$8)),INDIRECT("rP!"&amp;ADDRESS(Prcsses!$B161,$X$2+$P$8-BC$8)&amp;":"&amp;ADDRESS(Prcsses!$B161,$X$2-1+$P$8))))</f>
        <v>0</v>
      </c>
      <c r="BD135" s="5">
        <f ca="1">IF(BD$4="",0,SUMPRODUCT(INDIRECT(ADDRESS($B65,$X$2)&amp;":"&amp;ADDRESS($B65,$X$2-1+BD$8)),INDIRECT(ADDRESS($B$19,$X$2)&amp;":"&amp;ADDRESS($B$19,$X$2-1+BD$8)),INDIRECT("rP!"&amp;ADDRESS(Prcsses!$B161,$X$2+$P$8-BD$8)&amp;":"&amp;ADDRESS(Prcsses!$B161,$X$2-1+$P$8))))</f>
        <v>0</v>
      </c>
      <c r="BE135" s="5">
        <f ca="1">IF(BE$4="",0,SUMPRODUCT(INDIRECT(ADDRESS($B65,$X$2)&amp;":"&amp;ADDRESS($B65,$X$2-1+BE$8)),INDIRECT(ADDRESS($B$19,$X$2)&amp;":"&amp;ADDRESS($B$19,$X$2-1+BE$8)),INDIRECT("rP!"&amp;ADDRESS(Prcsses!$B161,$X$2+$P$8-BE$8)&amp;":"&amp;ADDRESS(Prcsses!$B161,$X$2-1+$P$8))))</f>
        <v>0</v>
      </c>
      <c r="BF135" s="5">
        <f ca="1">IF(BF$4="",0,SUMPRODUCT(INDIRECT(ADDRESS($B65,$X$2)&amp;":"&amp;ADDRESS($B65,$X$2-1+BF$8)),INDIRECT(ADDRESS($B$19,$X$2)&amp;":"&amp;ADDRESS($B$19,$X$2-1+BF$8)),INDIRECT("rP!"&amp;ADDRESS(Prcsses!$B161,$X$2+$P$8-BF$8)&amp;":"&amp;ADDRESS(Prcsses!$B161,$X$2-1+$P$8))))</f>
        <v>1357689.8554687495</v>
      </c>
      <c r="BG135" s="5">
        <f ca="1">IF(BG$4="",0,SUMPRODUCT(INDIRECT(ADDRESS($B65,$X$2)&amp;":"&amp;ADDRESS($B65,$X$2-1+BG$8)),INDIRECT(ADDRESS($B$19,$X$2)&amp;":"&amp;ADDRESS($B$19,$X$2-1+BG$8)),INDIRECT("rP!"&amp;ADDRESS(Prcsses!$B161,$X$2+$P$8-BG$8)&amp;":"&amp;ADDRESS(Prcsses!$B161,$X$2-1+$P$8))))</f>
        <v>0</v>
      </c>
      <c r="BH135" s="5">
        <f ca="1">IF(BH$4="",0,SUMPRODUCT(INDIRECT(ADDRESS($B65,$X$2)&amp;":"&amp;ADDRESS($B65,$X$2-1+BH$8)),INDIRECT(ADDRESS($B$19,$X$2)&amp;":"&amp;ADDRESS($B$19,$X$2-1+BH$8)),INDIRECT("rP!"&amp;ADDRESS(Prcsses!$B161,$X$2+$P$8-BH$8)&amp;":"&amp;ADDRESS(Prcsses!$B161,$X$2-1+$P$8))))</f>
        <v>0</v>
      </c>
      <c r="BI135" s="5">
        <f ca="1">IF(BI$4="",0,SUMPRODUCT(INDIRECT(ADDRESS($B65,$X$2)&amp;":"&amp;ADDRESS($B65,$X$2-1+BI$8)),INDIRECT(ADDRESS($B$19,$X$2)&amp;":"&amp;ADDRESS($B$19,$X$2-1+BI$8)),INDIRECT("rP!"&amp;ADDRESS(Prcsses!$B161,$X$2+$P$8-BI$8)&amp;":"&amp;ADDRESS(Prcsses!$B161,$X$2-1+$P$8))))</f>
        <v>0</v>
      </c>
      <c r="BJ135" s="5">
        <f ca="1">IF(BJ$4="",0,SUMPRODUCT(INDIRECT(ADDRESS($B65,$X$2)&amp;":"&amp;ADDRESS($B65,$X$2-1+BJ$8)),INDIRECT(ADDRESS($B$19,$X$2)&amp;":"&amp;ADDRESS($B$19,$X$2-1+BJ$8)),INDIRECT("rP!"&amp;ADDRESS(Prcsses!$B161,$X$2+$P$8-BJ$8)&amp;":"&amp;ADDRESS(Prcsses!$B161,$X$2-1+$P$8))))</f>
        <v>1391632.1018554682</v>
      </c>
      <c r="BK135" s="5">
        <f ca="1">IF(BK$4="",0,SUMPRODUCT(INDIRECT(ADDRESS($B65,$X$2)&amp;":"&amp;ADDRESS($B65,$X$2-1+BK$8)),INDIRECT(ADDRESS($B$19,$X$2)&amp;":"&amp;ADDRESS($B$19,$X$2-1+BK$8)),INDIRECT("rP!"&amp;ADDRESS(Prcsses!$B161,$X$2+$P$8-BK$8)&amp;":"&amp;ADDRESS(Prcsses!$B161,$X$2-1+$P$8))))</f>
        <v>0</v>
      </c>
      <c r="BL135" s="5">
        <f ca="1">IF(BL$4="",0,SUMPRODUCT(INDIRECT(ADDRESS($B65,$X$2)&amp;":"&amp;ADDRESS($B65,$X$2-1+BL$8)),INDIRECT(ADDRESS($B$19,$X$2)&amp;":"&amp;ADDRESS($B$19,$X$2-1+BL$8)),INDIRECT("rP!"&amp;ADDRESS(Prcsses!$B161,$X$2+$P$8-BL$8)&amp;":"&amp;ADDRESS(Prcsses!$B161,$X$2-1+$P$8))))</f>
        <v>0</v>
      </c>
      <c r="BM135" s="5">
        <f ca="1">IF(BM$4="",0,SUMPRODUCT(INDIRECT(ADDRESS($B65,$X$2)&amp;":"&amp;ADDRESS($B65,$X$2-1+BM$8)),INDIRECT(ADDRESS($B$19,$X$2)&amp;":"&amp;ADDRESS($B$19,$X$2-1+BM$8)),INDIRECT("rP!"&amp;ADDRESS(Prcsses!$B161,$X$2+$P$8-BM$8)&amp;":"&amp;ADDRESS(Prcsses!$B161,$X$2-1+$P$8))))</f>
        <v>0</v>
      </c>
      <c r="BN135" s="5">
        <f ca="1">IF(BN$4="",0,SUMPRODUCT(INDIRECT(ADDRESS($B65,$X$2)&amp;":"&amp;ADDRESS($B65,$X$2-1+BN$8)),INDIRECT(ADDRESS($B$19,$X$2)&amp;":"&amp;ADDRESS($B$19,$X$2-1+BN$8)),INDIRECT("rP!"&amp;ADDRESS(Prcsses!$B161,$X$2+$P$8-BN$8)&amp;":"&amp;ADDRESS(Prcsses!$B161,$X$2-1+$P$8))))</f>
        <v>1391632.1018554682</v>
      </c>
      <c r="BO135" s="5">
        <f ca="1">IF(BO$4="",0,SUMPRODUCT(INDIRECT(ADDRESS($B65,$X$2)&amp;":"&amp;ADDRESS($B65,$X$2-1+BO$8)),INDIRECT(ADDRESS($B$19,$X$2)&amp;":"&amp;ADDRESS($B$19,$X$2-1+BO$8)),INDIRECT("rP!"&amp;ADDRESS(Prcsses!$B161,$X$2+$P$8-BO$8)&amp;":"&amp;ADDRESS(Prcsses!$B161,$X$2-1+$P$8))))</f>
        <v>0</v>
      </c>
      <c r="BP135" s="5">
        <f ca="1">IF(BP$4="",0,SUMPRODUCT(INDIRECT(ADDRESS($B65,$X$2)&amp;":"&amp;ADDRESS($B65,$X$2-1+BP$8)),INDIRECT(ADDRESS($B$19,$X$2)&amp;":"&amp;ADDRESS($B$19,$X$2-1+BP$8)),INDIRECT("rP!"&amp;ADDRESS(Prcsses!$B161,$X$2+$P$8-BP$8)&amp;":"&amp;ADDRESS(Prcsses!$B161,$X$2-1+$P$8))))</f>
        <v>0</v>
      </c>
      <c r="BQ135" s="5">
        <f ca="1">IF(BQ$4="",0,SUMPRODUCT(INDIRECT(ADDRESS($B65,$X$2)&amp;":"&amp;ADDRESS($B65,$X$2-1+BQ$8)),INDIRECT(ADDRESS($B$19,$X$2)&amp;":"&amp;ADDRESS($B$19,$X$2-1+BQ$8)),INDIRECT("rP!"&amp;ADDRESS(Prcsses!$B161,$X$2+$P$8-BQ$8)&amp;":"&amp;ADDRESS(Prcsses!$B161,$X$2-1+$P$8))))</f>
        <v>0</v>
      </c>
      <c r="BR135" s="5">
        <f ca="1">IF(BR$4="",0,SUMPRODUCT(INDIRECT(ADDRESS($B65,$X$2)&amp;":"&amp;ADDRESS($B65,$X$2-1+BR$8)),INDIRECT(ADDRESS($B$19,$X$2)&amp;":"&amp;ADDRESS($B$19,$X$2-1+BR$8)),INDIRECT("rP!"&amp;ADDRESS(Prcsses!$B161,$X$2+$P$8-BR$8)&amp;":"&amp;ADDRESS(Prcsses!$B161,$X$2-1+$P$8))))</f>
        <v>1426422.9044018551</v>
      </c>
      <c r="BS135" s="5">
        <f ca="1">IF(BS$4="",0,SUMPRODUCT(INDIRECT(ADDRESS($B65,$X$2)&amp;":"&amp;ADDRESS($B65,$X$2-1+BS$8)),INDIRECT(ADDRESS($B$19,$X$2)&amp;":"&amp;ADDRESS($B$19,$X$2-1+BS$8)),INDIRECT("rP!"&amp;ADDRESS(Prcsses!$B161,$X$2+$P$8-BS$8)&amp;":"&amp;ADDRESS(Prcsses!$B161,$X$2-1+$P$8))))</f>
        <v>0</v>
      </c>
      <c r="BT135" s="5">
        <f ca="1">IF(BT$4="",0,SUMPRODUCT(INDIRECT(ADDRESS($B65,$X$2)&amp;":"&amp;ADDRESS($B65,$X$2-1+BT$8)),INDIRECT(ADDRESS($B$19,$X$2)&amp;":"&amp;ADDRESS($B$19,$X$2-1+BT$8)),INDIRECT("rP!"&amp;ADDRESS(Prcsses!$B161,$X$2+$P$8-BT$8)&amp;":"&amp;ADDRESS(Prcsses!$B161,$X$2-1+$P$8))))</f>
        <v>0</v>
      </c>
      <c r="BU135" s="5">
        <f ca="1">IF(BU$4="",0,SUMPRODUCT(INDIRECT(ADDRESS($B65,$X$2)&amp;":"&amp;ADDRESS($B65,$X$2-1+BU$8)),INDIRECT(ADDRESS($B$19,$X$2)&amp;":"&amp;ADDRESS($B$19,$X$2-1+BU$8)),INDIRECT("rP!"&amp;ADDRESS(Prcsses!$B161,$X$2+$P$8-BU$8)&amp;":"&amp;ADDRESS(Prcsses!$B161,$X$2-1+$P$8))))</f>
        <v>0</v>
      </c>
      <c r="BV135" s="5">
        <f ca="1">IF(BV$4="",0,SUMPRODUCT(INDIRECT(ADDRESS($B65,$X$2)&amp;":"&amp;ADDRESS($B65,$X$2-1+BV$8)),INDIRECT(ADDRESS($B$19,$X$2)&amp;":"&amp;ADDRESS($B$19,$X$2-1+BV$8)),INDIRECT("rP!"&amp;ADDRESS(Prcsses!$B161,$X$2+$P$8-BV$8)&amp;":"&amp;ADDRESS(Prcsses!$B161,$X$2-1+$P$8))))</f>
        <v>1462083.4770119013</v>
      </c>
      <c r="BW135" s="5">
        <f ca="1">IF(BW$4="",0,SUMPRODUCT(INDIRECT(ADDRESS($B65,$X$2)&amp;":"&amp;ADDRESS($B65,$X$2-1+BW$8)),INDIRECT(ADDRESS($B$19,$X$2)&amp;":"&amp;ADDRESS($B$19,$X$2-1+BW$8)),INDIRECT("rP!"&amp;ADDRESS(Prcsses!$B161,$X$2+$P$8-BW$8)&amp;":"&amp;ADDRESS(Prcsses!$B161,$X$2-1+$P$8))))</f>
        <v>0</v>
      </c>
      <c r="BX135" s="5">
        <f ca="1">IF(BX$4="",0,SUMPRODUCT(INDIRECT(ADDRESS($B65,$X$2)&amp;":"&amp;ADDRESS($B65,$X$2-1+BX$8)),INDIRECT(ADDRESS($B$19,$X$2)&amp;":"&amp;ADDRESS($B$19,$X$2-1+BX$8)),INDIRECT("rP!"&amp;ADDRESS(Prcsses!$B161,$X$2+$P$8-BX$8)&amp;":"&amp;ADDRESS(Prcsses!$B161,$X$2-1+$P$8))))</f>
        <v>0</v>
      </c>
      <c r="BY135" s="5">
        <f ca="1">IF(BY$4="",0,SUMPRODUCT(INDIRECT(ADDRESS($B65,$X$2)&amp;":"&amp;ADDRESS($B65,$X$2-1+BY$8)),INDIRECT(ADDRESS($B$19,$X$2)&amp;":"&amp;ADDRESS($B$19,$X$2-1+BY$8)),INDIRECT("rP!"&amp;ADDRESS(Prcsses!$B161,$X$2+$P$8-BY$8)&amp;":"&amp;ADDRESS(Prcsses!$B161,$X$2-1+$P$8))))</f>
        <v>0</v>
      </c>
      <c r="BZ135" s="5">
        <f ca="1">IF(BZ$4="",0,SUMPRODUCT(INDIRECT(ADDRESS($B65,$X$2)&amp;":"&amp;ADDRESS($B65,$X$2-1+BZ$8)),INDIRECT(ADDRESS($B$19,$X$2)&amp;":"&amp;ADDRESS($B$19,$X$2-1+BZ$8)),INDIRECT("rP!"&amp;ADDRESS(Prcsses!$B161,$X$2+$P$8-BZ$8)&amp;":"&amp;ADDRESS(Prcsses!$B161,$X$2-1+$P$8))))</f>
        <v>1462083.4770119013</v>
      </c>
      <c r="CA135" s="5">
        <f ca="1">IF(CA$4="",0,SUMPRODUCT(INDIRECT(ADDRESS($B65,$X$2)&amp;":"&amp;ADDRESS($B65,$X$2-1+CA$8)),INDIRECT(ADDRESS($B$19,$X$2)&amp;":"&amp;ADDRESS($B$19,$X$2-1+CA$8)),INDIRECT("rP!"&amp;ADDRESS(Prcsses!$B161,$X$2+$P$8-CA$8)&amp;":"&amp;ADDRESS(Prcsses!$B161,$X$2-1+$P$8))))</f>
        <v>0</v>
      </c>
      <c r="CB135" s="5">
        <f ca="1">IF(CB$4="",0,SUMPRODUCT(INDIRECT(ADDRESS($B65,$X$2)&amp;":"&amp;ADDRESS($B65,$X$2-1+CB$8)),INDIRECT(ADDRESS($B$19,$X$2)&amp;":"&amp;ADDRESS($B$19,$X$2-1+CB$8)),INDIRECT("rP!"&amp;ADDRESS(Prcsses!$B161,$X$2+$P$8-CB$8)&amp;":"&amp;ADDRESS(Prcsses!$B161,$X$2-1+$P$8))))</f>
        <v>0</v>
      </c>
      <c r="CC135" s="5">
        <f ca="1">IF(CC$4="",0,SUMPRODUCT(INDIRECT(ADDRESS($B65,$X$2)&amp;":"&amp;ADDRESS($B65,$X$2-1+CC$8)),INDIRECT(ADDRESS($B$19,$X$2)&amp;":"&amp;ADDRESS($B$19,$X$2-1+CC$8)),INDIRECT("rP!"&amp;ADDRESS(Prcsses!$B161,$X$2+$P$8-CC$8)&amp;":"&amp;ADDRESS(Prcsses!$B161,$X$2-1+$P$8))))</f>
        <v>0</v>
      </c>
      <c r="CD135" s="5">
        <f ca="1">IF(CD$4="",0,SUMPRODUCT(INDIRECT(ADDRESS($B65,$X$2)&amp;":"&amp;ADDRESS($B65,$X$2-1+CD$8)),INDIRECT(ADDRESS($B$19,$X$2)&amp;":"&amp;ADDRESS($B$19,$X$2-1+CD$8)),INDIRECT("rP!"&amp;ADDRESS(Prcsses!$B161,$X$2+$P$8-CD$8)&amp;":"&amp;ADDRESS(Prcsses!$B161,$X$2-1+$P$8))))</f>
        <v>1498635.5639371986</v>
      </c>
      <c r="CE135" s="5">
        <f ca="1">IF(CE$4="",0,SUMPRODUCT(INDIRECT(ADDRESS($B65,$X$2)&amp;":"&amp;ADDRESS($B65,$X$2-1+CE$8)),INDIRECT(ADDRESS($B$19,$X$2)&amp;":"&amp;ADDRESS($B$19,$X$2-1+CE$8)),INDIRECT("rP!"&amp;ADDRESS(Prcsses!$B161,$X$2+$P$8-CE$8)&amp;":"&amp;ADDRESS(Prcsses!$B161,$X$2-1+$P$8))))</f>
        <v>0</v>
      </c>
      <c r="CF135" s="5">
        <f ca="1">IF(CF$4="",0,SUMPRODUCT(INDIRECT(ADDRESS($B65,$X$2)&amp;":"&amp;ADDRESS($B65,$X$2-1+CF$8)),INDIRECT(ADDRESS($B$19,$X$2)&amp;":"&amp;ADDRESS($B$19,$X$2-1+CF$8)),INDIRECT("rP!"&amp;ADDRESS(Prcsses!$B161,$X$2+$P$8-CF$8)&amp;":"&amp;ADDRESS(Prcsses!$B161,$X$2-1+$P$8))))</f>
        <v>0</v>
      </c>
    </row>
    <row r="136" spans="2:84" x14ac:dyDescent="0.3">
      <c r="B136" s="13">
        <f>ROW()</f>
        <v>136</v>
      </c>
      <c r="H136" s="1" t="str">
        <f t="shared" si="216"/>
        <v>Ввод в эксплуатацию капзатрат</v>
      </c>
      <c r="I136" s="1" t="str">
        <f>$I$132</f>
        <v>Капзатраты на торговые мощности</v>
      </c>
      <c r="J136" s="1" t="str">
        <f>Prcsses!I146</f>
        <v>Кассовое оборудование</v>
      </c>
      <c r="M136" s="53" t="s">
        <v>18</v>
      </c>
      <c r="U136" s="5">
        <f t="shared" ca="1" si="217"/>
        <v>3147183.1948404242</v>
      </c>
      <c r="X136" s="5">
        <f ca="1">IF(X$4="",0,SUMPRODUCT(INDIRECT(ADDRESS($B66,$X$2)&amp;":"&amp;ADDRESS($B66,$X$2-1+X$8)),INDIRECT(ADDRESS($B$19,$X$2)&amp;":"&amp;ADDRESS($B$19,$X$2-1+X$8)),INDIRECT("rP!"&amp;ADDRESS(Prcsses!$B162,$X$2+$P$8-X$8)&amp;":"&amp;ADDRESS(Prcsses!$B162,$X$2-1+$P$8))))</f>
        <v>0</v>
      </c>
      <c r="Y136" s="5">
        <f ca="1">IF(Y$4="",0,SUMPRODUCT(INDIRECT(ADDRESS($B66,$X$2)&amp;":"&amp;ADDRESS($B66,$X$2-1+Y$8)),INDIRECT(ADDRESS($B$19,$X$2)&amp;":"&amp;ADDRESS($B$19,$X$2-1+Y$8)),INDIRECT("rP!"&amp;ADDRESS(Prcsses!$B162,$X$2+$P$8-Y$8)&amp;":"&amp;ADDRESS(Prcsses!$B162,$X$2-1+$P$8))))</f>
        <v>0</v>
      </c>
      <c r="Z136" s="5">
        <f ca="1">IF(Z$4="",0,SUMPRODUCT(INDIRECT(ADDRESS($B66,$X$2)&amp;":"&amp;ADDRESS($B66,$X$2-1+Z$8)),INDIRECT(ADDRESS($B$19,$X$2)&amp;":"&amp;ADDRESS($B$19,$X$2-1+Z$8)),INDIRECT("rP!"&amp;ADDRESS(Prcsses!$B162,$X$2+$P$8-Z$8)&amp;":"&amp;ADDRESS(Prcsses!$B162,$X$2-1+$P$8))))</f>
        <v>200000</v>
      </c>
      <c r="AA136" s="5">
        <f ca="1">IF(AA$4="",0,SUMPRODUCT(INDIRECT(ADDRESS($B66,$X$2)&amp;":"&amp;ADDRESS($B66,$X$2-1+AA$8)),INDIRECT(ADDRESS($B$19,$X$2)&amp;":"&amp;ADDRESS($B$19,$X$2-1+AA$8)),INDIRECT("rP!"&amp;ADDRESS(Prcsses!$B162,$X$2+$P$8-AA$8)&amp;":"&amp;ADDRESS(Prcsses!$B162,$X$2-1+$P$8))))</f>
        <v>0</v>
      </c>
      <c r="AB136" s="5">
        <f ca="1">IF(AB$4="",0,SUMPRODUCT(INDIRECT(ADDRESS($B66,$X$2)&amp;":"&amp;ADDRESS($B66,$X$2-1+AB$8)),INDIRECT(ADDRESS($B$19,$X$2)&amp;":"&amp;ADDRESS($B$19,$X$2-1+AB$8)),INDIRECT("rP!"&amp;ADDRESS(Prcsses!$B162,$X$2+$P$8-AB$8)&amp;":"&amp;ADDRESS(Prcsses!$B162,$X$2-1+$P$8))))</f>
        <v>0</v>
      </c>
      <c r="AC136" s="5">
        <f ca="1">IF(AC$4="",0,SUMPRODUCT(INDIRECT(ADDRESS($B66,$X$2)&amp;":"&amp;ADDRESS($B66,$X$2-1+AC$8)),INDIRECT(ADDRESS($B$19,$X$2)&amp;":"&amp;ADDRESS($B$19,$X$2-1+AC$8)),INDIRECT("rP!"&amp;ADDRESS(Prcsses!$B162,$X$2+$P$8-AC$8)&amp;":"&amp;ADDRESS(Prcsses!$B162,$X$2-1+$P$8))))</f>
        <v>0</v>
      </c>
      <c r="AD136" s="5">
        <f ca="1">IF(AD$4="",0,SUMPRODUCT(INDIRECT(ADDRESS($B66,$X$2)&amp;":"&amp;ADDRESS($B66,$X$2-1+AD$8)),INDIRECT(ADDRESS($B$19,$X$2)&amp;":"&amp;ADDRESS($B$19,$X$2-1+AD$8)),INDIRECT("rP!"&amp;ADDRESS(Prcsses!$B162,$X$2+$P$8-AD$8)&amp;":"&amp;ADDRESS(Prcsses!$B162,$X$2-1+$P$8))))</f>
        <v>0</v>
      </c>
      <c r="AE136" s="5">
        <f ca="1">IF(AE$4="",0,SUMPRODUCT(INDIRECT(ADDRESS($B66,$X$2)&amp;":"&amp;ADDRESS($B66,$X$2-1+AE$8)),INDIRECT(ADDRESS($B$19,$X$2)&amp;":"&amp;ADDRESS($B$19,$X$2-1+AE$8)),INDIRECT("rP!"&amp;ADDRESS(Prcsses!$B162,$X$2+$P$8-AE$8)&amp;":"&amp;ADDRESS(Prcsses!$B162,$X$2-1+$P$8))))</f>
        <v>0</v>
      </c>
      <c r="AF136" s="5">
        <f ca="1">IF(AF$4="",0,SUMPRODUCT(INDIRECT(ADDRESS($B66,$X$2)&amp;":"&amp;ADDRESS($B66,$X$2-1+AF$8)),INDIRECT(ADDRESS($B$19,$X$2)&amp;":"&amp;ADDRESS($B$19,$X$2-1+AF$8)),INDIRECT("rP!"&amp;ADDRESS(Prcsses!$B162,$X$2+$P$8-AF$8)&amp;":"&amp;ADDRESS(Prcsses!$B162,$X$2-1+$P$8))))</f>
        <v>0</v>
      </c>
      <c r="AG136" s="5">
        <f ca="1">IF(AG$4="",0,SUMPRODUCT(INDIRECT(ADDRESS($B66,$X$2)&amp;":"&amp;ADDRESS($B66,$X$2-1+AG$8)),INDIRECT(ADDRESS($B$19,$X$2)&amp;":"&amp;ADDRESS($B$19,$X$2-1+AG$8)),INDIRECT("rP!"&amp;ADDRESS(Prcsses!$B162,$X$2+$P$8-AG$8)&amp;":"&amp;ADDRESS(Prcsses!$B162,$X$2-1+$P$8))))</f>
        <v>0</v>
      </c>
      <c r="AH136" s="5">
        <f ca="1">IF(AH$4="",0,SUMPRODUCT(INDIRECT(ADDRESS($B66,$X$2)&amp;":"&amp;ADDRESS($B66,$X$2-1+AH$8)),INDIRECT(ADDRESS($B$19,$X$2)&amp;":"&amp;ADDRESS($B$19,$X$2-1+AH$8)),INDIRECT("rP!"&amp;ADDRESS(Prcsses!$B162,$X$2+$P$8-AH$8)&amp;":"&amp;ADDRESS(Prcsses!$B162,$X$2-1+$P$8))))</f>
        <v>204999.99999999997</v>
      </c>
      <c r="AI136" s="5">
        <f ca="1">IF(AI$4="",0,SUMPRODUCT(INDIRECT(ADDRESS($B66,$X$2)&amp;":"&amp;ADDRESS($B66,$X$2-1+AI$8)),INDIRECT(ADDRESS($B$19,$X$2)&amp;":"&amp;ADDRESS($B$19,$X$2-1+AI$8)),INDIRECT("rP!"&amp;ADDRESS(Prcsses!$B162,$X$2+$P$8-AI$8)&amp;":"&amp;ADDRESS(Prcsses!$B162,$X$2-1+$P$8))))</f>
        <v>0</v>
      </c>
      <c r="AJ136" s="5">
        <f ca="1">IF(AJ$4="",0,SUMPRODUCT(INDIRECT(ADDRESS($B66,$X$2)&amp;":"&amp;ADDRESS($B66,$X$2-1+AJ$8)),INDIRECT(ADDRESS($B$19,$X$2)&amp;":"&amp;ADDRESS($B$19,$X$2-1+AJ$8)),INDIRECT("rP!"&amp;ADDRESS(Prcsses!$B162,$X$2+$P$8-AJ$8)&amp;":"&amp;ADDRESS(Prcsses!$B162,$X$2-1+$P$8))))</f>
        <v>0</v>
      </c>
      <c r="AK136" s="5">
        <f ca="1">IF(AK$4="",0,SUMPRODUCT(INDIRECT(ADDRESS($B66,$X$2)&amp;":"&amp;ADDRESS($B66,$X$2-1+AK$8)),INDIRECT(ADDRESS($B$19,$X$2)&amp;":"&amp;ADDRESS($B$19,$X$2-1+AK$8)),INDIRECT("rP!"&amp;ADDRESS(Prcsses!$B162,$X$2+$P$8-AK$8)&amp;":"&amp;ADDRESS(Prcsses!$B162,$X$2-1+$P$8))))</f>
        <v>0</v>
      </c>
      <c r="AL136" s="5">
        <f ca="1">IF(AL$4="",0,SUMPRODUCT(INDIRECT(ADDRESS($B66,$X$2)&amp;":"&amp;ADDRESS($B66,$X$2-1+AL$8)),INDIRECT(ADDRESS($B$19,$X$2)&amp;":"&amp;ADDRESS($B$19,$X$2-1+AL$8)),INDIRECT("rP!"&amp;ADDRESS(Prcsses!$B162,$X$2+$P$8-AL$8)&amp;":"&amp;ADDRESS(Prcsses!$B162,$X$2-1+$P$8))))</f>
        <v>210124.99999999997</v>
      </c>
      <c r="AM136" s="5">
        <f ca="1">IF(AM$4="",0,SUMPRODUCT(INDIRECT(ADDRESS($B66,$X$2)&amp;":"&amp;ADDRESS($B66,$X$2-1+AM$8)),INDIRECT(ADDRESS($B$19,$X$2)&amp;":"&amp;ADDRESS($B$19,$X$2-1+AM$8)),INDIRECT("rP!"&amp;ADDRESS(Prcsses!$B162,$X$2+$P$8-AM$8)&amp;":"&amp;ADDRESS(Prcsses!$B162,$X$2-1+$P$8))))</f>
        <v>0</v>
      </c>
      <c r="AN136" s="5">
        <f ca="1">IF(AN$4="",0,SUMPRODUCT(INDIRECT(ADDRESS($B66,$X$2)&amp;":"&amp;ADDRESS($B66,$X$2-1+AN$8)),INDIRECT(ADDRESS($B$19,$X$2)&amp;":"&amp;ADDRESS($B$19,$X$2-1+AN$8)),INDIRECT("rP!"&amp;ADDRESS(Prcsses!$B162,$X$2+$P$8-AN$8)&amp;":"&amp;ADDRESS(Prcsses!$B162,$X$2-1+$P$8))))</f>
        <v>0</v>
      </c>
      <c r="AO136" s="5">
        <f ca="1">IF(AO$4="",0,SUMPRODUCT(INDIRECT(ADDRESS($B66,$X$2)&amp;":"&amp;ADDRESS($B66,$X$2-1+AO$8)),INDIRECT(ADDRESS($B$19,$X$2)&amp;":"&amp;ADDRESS($B$19,$X$2-1+AO$8)),INDIRECT("rP!"&amp;ADDRESS(Prcsses!$B162,$X$2+$P$8-AO$8)&amp;":"&amp;ADDRESS(Prcsses!$B162,$X$2-1+$P$8))))</f>
        <v>0</v>
      </c>
      <c r="AP136" s="5">
        <f ca="1">IF(AP$4="",0,SUMPRODUCT(INDIRECT(ADDRESS($B66,$X$2)&amp;":"&amp;ADDRESS($B66,$X$2-1+AP$8)),INDIRECT(ADDRESS($B$19,$X$2)&amp;":"&amp;ADDRESS($B$19,$X$2-1+AP$8)),INDIRECT("rP!"&amp;ADDRESS(Prcsses!$B162,$X$2+$P$8-AP$8)&amp;":"&amp;ADDRESS(Prcsses!$B162,$X$2-1+$P$8))))</f>
        <v>210124.99999999997</v>
      </c>
      <c r="AQ136" s="5">
        <f ca="1">IF(AQ$4="",0,SUMPRODUCT(INDIRECT(ADDRESS($B66,$X$2)&amp;":"&amp;ADDRESS($B66,$X$2-1+AQ$8)),INDIRECT(ADDRESS($B$19,$X$2)&amp;":"&amp;ADDRESS($B$19,$X$2-1+AQ$8)),INDIRECT("rP!"&amp;ADDRESS(Prcsses!$B162,$X$2+$P$8-AQ$8)&amp;":"&amp;ADDRESS(Prcsses!$B162,$X$2-1+$P$8))))</f>
        <v>0</v>
      </c>
      <c r="AR136" s="5">
        <f ca="1">IF(AR$4="",0,SUMPRODUCT(INDIRECT(ADDRESS($B66,$X$2)&amp;":"&amp;ADDRESS($B66,$X$2-1+AR$8)),INDIRECT(ADDRESS($B$19,$X$2)&amp;":"&amp;ADDRESS($B$19,$X$2-1+AR$8)),INDIRECT("rP!"&amp;ADDRESS(Prcsses!$B162,$X$2+$P$8-AR$8)&amp;":"&amp;ADDRESS(Prcsses!$B162,$X$2-1+$P$8))))</f>
        <v>0</v>
      </c>
      <c r="AS136" s="5">
        <f ca="1">IF(AS$4="",0,SUMPRODUCT(INDIRECT(ADDRESS($B66,$X$2)&amp;":"&amp;ADDRESS($B66,$X$2-1+AS$8)),INDIRECT(ADDRESS($B$19,$X$2)&amp;":"&amp;ADDRESS($B$19,$X$2-1+AS$8)),INDIRECT("rP!"&amp;ADDRESS(Prcsses!$B162,$X$2+$P$8-AS$8)&amp;":"&amp;ADDRESS(Prcsses!$B162,$X$2-1+$P$8))))</f>
        <v>0</v>
      </c>
      <c r="AT136" s="5">
        <f ca="1">IF(AT$4="",0,SUMPRODUCT(INDIRECT(ADDRESS($B66,$X$2)&amp;":"&amp;ADDRESS($B66,$X$2-1+AT$8)),INDIRECT(ADDRESS($B$19,$X$2)&amp;":"&amp;ADDRESS($B$19,$X$2-1+AT$8)),INDIRECT("rP!"&amp;ADDRESS(Prcsses!$B162,$X$2+$P$8-AT$8)&amp;":"&amp;ADDRESS(Prcsses!$B162,$X$2-1+$P$8))))</f>
        <v>215378.12499999997</v>
      </c>
      <c r="AU136" s="5">
        <f ca="1">IF(AU$4="",0,SUMPRODUCT(INDIRECT(ADDRESS($B66,$X$2)&amp;":"&amp;ADDRESS($B66,$X$2-1+AU$8)),INDIRECT(ADDRESS($B$19,$X$2)&amp;":"&amp;ADDRESS($B$19,$X$2-1+AU$8)),INDIRECT("rP!"&amp;ADDRESS(Prcsses!$B162,$X$2+$P$8-AU$8)&amp;":"&amp;ADDRESS(Prcsses!$B162,$X$2-1+$P$8))))</f>
        <v>0</v>
      </c>
      <c r="AV136" s="5">
        <f ca="1">IF(AV$4="",0,SUMPRODUCT(INDIRECT(ADDRESS($B66,$X$2)&amp;":"&amp;ADDRESS($B66,$X$2-1+AV$8)),INDIRECT(ADDRESS($B$19,$X$2)&amp;":"&amp;ADDRESS($B$19,$X$2-1+AV$8)),INDIRECT("rP!"&amp;ADDRESS(Prcsses!$B162,$X$2+$P$8-AV$8)&amp;":"&amp;ADDRESS(Prcsses!$B162,$X$2-1+$P$8))))</f>
        <v>0</v>
      </c>
      <c r="AW136" s="5">
        <f ca="1">IF(AW$4="",0,SUMPRODUCT(INDIRECT(ADDRESS($B66,$X$2)&amp;":"&amp;ADDRESS($B66,$X$2-1+AW$8)),INDIRECT(ADDRESS($B$19,$X$2)&amp;":"&amp;ADDRESS($B$19,$X$2-1+AW$8)),INDIRECT("rP!"&amp;ADDRESS(Prcsses!$B162,$X$2+$P$8-AW$8)&amp;":"&amp;ADDRESS(Prcsses!$B162,$X$2-1+$P$8))))</f>
        <v>0</v>
      </c>
      <c r="AX136" s="5">
        <f ca="1">IF(AX$4="",0,SUMPRODUCT(INDIRECT(ADDRESS($B66,$X$2)&amp;":"&amp;ADDRESS($B66,$X$2-1+AX$8)),INDIRECT(ADDRESS($B$19,$X$2)&amp;":"&amp;ADDRESS($B$19,$X$2-1+AX$8)),INDIRECT("rP!"&amp;ADDRESS(Prcsses!$B162,$X$2+$P$8-AX$8)&amp;":"&amp;ADDRESS(Prcsses!$B162,$X$2-1+$P$8))))</f>
        <v>220762.57812499994</v>
      </c>
      <c r="AY136" s="5">
        <f ca="1">IF(AY$4="",0,SUMPRODUCT(INDIRECT(ADDRESS($B66,$X$2)&amp;":"&amp;ADDRESS($B66,$X$2-1+AY$8)),INDIRECT(ADDRESS($B$19,$X$2)&amp;":"&amp;ADDRESS($B$19,$X$2-1+AY$8)),INDIRECT("rP!"&amp;ADDRESS(Prcsses!$B162,$X$2+$P$8-AY$8)&amp;":"&amp;ADDRESS(Prcsses!$B162,$X$2-1+$P$8))))</f>
        <v>0</v>
      </c>
      <c r="AZ136" s="5">
        <f ca="1">IF(AZ$4="",0,SUMPRODUCT(INDIRECT(ADDRESS($B66,$X$2)&amp;":"&amp;ADDRESS($B66,$X$2-1+AZ$8)),INDIRECT(ADDRESS($B$19,$X$2)&amp;":"&amp;ADDRESS($B$19,$X$2-1+AZ$8)),INDIRECT("rP!"&amp;ADDRESS(Prcsses!$B162,$X$2+$P$8-AZ$8)&amp;":"&amp;ADDRESS(Prcsses!$B162,$X$2-1+$P$8))))</f>
        <v>0</v>
      </c>
      <c r="BA136" s="5">
        <f ca="1">IF(BA$4="",0,SUMPRODUCT(INDIRECT(ADDRESS($B66,$X$2)&amp;":"&amp;ADDRESS($B66,$X$2-1+BA$8)),INDIRECT(ADDRESS($B$19,$X$2)&amp;":"&amp;ADDRESS($B$19,$X$2-1+BA$8)),INDIRECT("rP!"&amp;ADDRESS(Prcsses!$B162,$X$2+$P$8-BA$8)&amp;":"&amp;ADDRESS(Prcsses!$B162,$X$2-1+$P$8))))</f>
        <v>0</v>
      </c>
      <c r="BB136" s="5">
        <f ca="1">IF(BB$4="",0,SUMPRODUCT(INDIRECT(ADDRESS($B66,$X$2)&amp;":"&amp;ADDRESS($B66,$X$2-1+BB$8)),INDIRECT(ADDRESS($B$19,$X$2)&amp;":"&amp;ADDRESS($B$19,$X$2-1+BB$8)),INDIRECT("rP!"&amp;ADDRESS(Prcsses!$B162,$X$2+$P$8-BB$8)&amp;":"&amp;ADDRESS(Prcsses!$B162,$X$2-1+$P$8))))</f>
        <v>220762.57812499994</v>
      </c>
      <c r="BC136" s="5">
        <f ca="1">IF(BC$4="",0,SUMPRODUCT(INDIRECT(ADDRESS($B66,$X$2)&amp;":"&amp;ADDRESS($B66,$X$2-1+BC$8)),INDIRECT(ADDRESS($B$19,$X$2)&amp;":"&amp;ADDRESS($B$19,$X$2-1+BC$8)),INDIRECT("rP!"&amp;ADDRESS(Prcsses!$B162,$X$2+$P$8-BC$8)&amp;":"&amp;ADDRESS(Prcsses!$B162,$X$2-1+$P$8))))</f>
        <v>0</v>
      </c>
      <c r="BD136" s="5">
        <f ca="1">IF(BD$4="",0,SUMPRODUCT(INDIRECT(ADDRESS($B66,$X$2)&amp;":"&amp;ADDRESS($B66,$X$2-1+BD$8)),INDIRECT(ADDRESS($B$19,$X$2)&amp;":"&amp;ADDRESS($B$19,$X$2-1+BD$8)),INDIRECT("rP!"&amp;ADDRESS(Prcsses!$B162,$X$2+$P$8-BD$8)&amp;":"&amp;ADDRESS(Prcsses!$B162,$X$2-1+$P$8))))</f>
        <v>0</v>
      </c>
      <c r="BE136" s="5">
        <f ca="1">IF(BE$4="",0,SUMPRODUCT(INDIRECT(ADDRESS($B66,$X$2)&amp;":"&amp;ADDRESS($B66,$X$2-1+BE$8)),INDIRECT(ADDRESS($B$19,$X$2)&amp;":"&amp;ADDRESS($B$19,$X$2-1+BE$8)),INDIRECT("rP!"&amp;ADDRESS(Prcsses!$B162,$X$2+$P$8-BE$8)&amp;":"&amp;ADDRESS(Prcsses!$B162,$X$2-1+$P$8))))</f>
        <v>0</v>
      </c>
      <c r="BF136" s="5">
        <f ca="1">IF(BF$4="",0,SUMPRODUCT(INDIRECT(ADDRESS($B66,$X$2)&amp;":"&amp;ADDRESS($B66,$X$2-1+BF$8)),INDIRECT(ADDRESS($B$19,$X$2)&amp;":"&amp;ADDRESS($B$19,$X$2-1+BF$8)),INDIRECT("rP!"&amp;ADDRESS(Prcsses!$B162,$X$2+$P$8-BF$8)&amp;":"&amp;ADDRESS(Prcsses!$B162,$X$2-1+$P$8))))</f>
        <v>226281.64257812494</v>
      </c>
      <c r="BG136" s="5">
        <f ca="1">IF(BG$4="",0,SUMPRODUCT(INDIRECT(ADDRESS($B66,$X$2)&amp;":"&amp;ADDRESS($B66,$X$2-1+BG$8)),INDIRECT(ADDRESS($B$19,$X$2)&amp;":"&amp;ADDRESS($B$19,$X$2-1+BG$8)),INDIRECT("rP!"&amp;ADDRESS(Prcsses!$B162,$X$2+$P$8-BG$8)&amp;":"&amp;ADDRESS(Prcsses!$B162,$X$2-1+$P$8))))</f>
        <v>0</v>
      </c>
      <c r="BH136" s="5">
        <f ca="1">IF(BH$4="",0,SUMPRODUCT(INDIRECT(ADDRESS($B66,$X$2)&amp;":"&amp;ADDRESS($B66,$X$2-1+BH$8)),INDIRECT(ADDRESS($B$19,$X$2)&amp;":"&amp;ADDRESS($B$19,$X$2-1+BH$8)),INDIRECT("rP!"&amp;ADDRESS(Prcsses!$B162,$X$2+$P$8-BH$8)&amp;":"&amp;ADDRESS(Prcsses!$B162,$X$2-1+$P$8))))</f>
        <v>0</v>
      </c>
      <c r="BI136" s="5">
        <f ca="1">IF(BI$4="",0,SUMPRODUCT(INDIRECT(ADDRESS($B66,$X$2)&amp;":"&amp;ADDRESS($B66,$X$2-1+BI$8)),INDIRECT(ADDRESS($B$19,$X$2)&amp;":"&amp;ADDRESS($B$19,$X$2-1+BI$8)),INDIRECT("rP!"&amp;ADDRESS(Prcsses!$B162,$X$2+$P$8-BI$8)&amp;":"&amp;ADDRESS(Prcsses!$B162,$X$2-1+$P$8))))</f>
        <v>0</v>
      </c>
      <c r="BJ136" s="5">
        <f ca="1">IF(BJ$4="",0,SUMPRODUCT(INDIRECT(ADDRESS($B66,$X$2)&amp;":"&amp;ADDRESS($B66,$X$2-1+BJ$8)),INDIRECT(ADDRESS($B$19,$X$2)&amp;":"&amp;ADDRESS($B$19,$X$2-1+BJ$8)),INDIRECT("rP!"&amp;ADDRESS(Prcsses!$B162,$X$2+$P$8-BJ$8)&amp;":"&amp;ADDRESS(Prcsses!$B162,$X$2-1+$P$8))))</f>
        <v>231938.68364257805</v>
      </c>
      <c r="BK136" s="5">
        <f ca="1">IF(BK$4="",0,SUMPRODUCT(INDIRECT(ADDRESS($B66,$X$2)&amp;":"&amp;ADDRESS($B66,$X$2-1+BK$8)),INDIRECT(ADDRESS($B$19,$X$2)&amp;":"&amp;ADDRESS($B$19,$X$2-1+BK$8)),INDIRECT("rP!"&amp;ADDRESS(Prcsses!$B162,$X$2+$P$8-BK$8)&amp;":"&amp;ADDRESS(Prcsses!$B162,$X$2-1+$P$8))))</f>
        <v>0</v>
      </c>
      <c r="BL136" s="5">
        <f ca="1">IF(BL$4="",0,SUMPRODUCT(INDIRECT(ADDRESS($B66,$X$2)&amp;":"&amp;ADDRESS($B66,$X$2-1+BL$8)),INDIRECT(ADDRESS($B$19,$X$2)&amp;":"&amp;ADDRESS($B$19,$X$2-1+BL$8)),INDIRECT("rP!"&amp;ADDRESS(Prcsses!$B162,$X$2+$P$8-BL$8)&amp;":"&amp;ADDRESS(Prcsses!$B162,$X$2-1+$P$8))))</f>
        <v>0</v>
      </c>
      <c r="BM136" s="5">
        <f ca="1">IF(BM$4="",0,SUMPRODUCT(INDIRECT(ADDRESS($B66,$X$2)&amp;":"&amp;ADDRESS($B66,$X$2-1+BM$8)),INDIRECT(ADDRESS($B$19,$X$2)&amp;":"&amp;ADDRESS($B$19,$X$2-1+BM$8)),INDIRECT("rP!"&amp;ADDRESS(Prcsses!$B162,$X$2+$P$8-BM$8)&amp;":"&amp;ADDRESS(Prcsses!$B162,$X$2-1+$P$8))))</f>
        <v>0</v>
      </c>
      <c r="BN136" s="5">
        <f ca="1">IF(BN$4="",0,SUMPRODUCT(INDIRECT(ADDRESS($B66,$X$2)&amp;":"&amp;ADDRESS($B66,$X$2-1+BN$8)),INDIRECT(ADDRESS($B$19,$X$2)&amp;":"&amp;ADDRESS($B$19,$X$2-1+BN$8)),INDIRECT("rP!"&amp;ADDRESS(Prcsses!$B162,$X$2+$P$8-BN$8)&amp;":"&amp;ADDRESS(Prcsses!$B162,$X$2-1+$P$8))))</f>
        <v>231938.68364257805</v>
      </c>
      <c r="BO136" s="5">
        <f ca="1">IF(BO$4="",0,SUMPRODUCT(INDIRECT(ADDRESS($B66,$X$2)&amp;":"&amp;ADDRESS($B66,$X$2-1+BO$8)),INDIRECT(ADDRESS($B$19,$X$2)&amp;":"&amp;ADDRESS($B$19,$X$2-1+BO$8)),INDIRECT("rP!"&amp;ADDRESS(Prcsses!$B162,$X$2+$P$8-BO$8)&amp;":"&amp;ADDRESS(Prcsses!$B162,$X$2-1+$P$8))))</f>
        <v>0</v>
      </c>
      <c r="BP136" s="5">
        <f ca="1">IF(BP$4="",0,SUMPRODUCT(INDIRECT(ADDRESS($B66,$X$2)&amp;":"&amp;ADDRESS($B66,$X$2-1+BP$8)),INDIRECT(ADDRESS($B$19,$X$2)&amp;":"&amp;ADDRESS($B$19,$X$2-1+BP$8)),INDIRECT("rP!"&amp;ADDRESS(Prcsses!$B162,$X$2+$P$8-BP$8)&amp;":"&amp;ADDRESS(Prcsses!$B162,$X$2-1+$P$8))))</f>
        <v>0</v>
      </c>
      <c r="BQ136" s="5">
        <f ca="1">IF(BQ$4="",0,SUMPRODUCT(INDIRECT(ADDRESS($B66,$X$2)&amp;":"&amp;ADDRESS($B66,$X$2-1+BQ$8)),INDIRECT(ADDRESS($B$19,$X$2)&amp;":"&amp;ADDRESS($B$19,$X$2-1+BQ$8)),INDIRECT("rP!"&amp;ADDRESS(Prcsses!$B162,$X$2+$P$8-BQ$8)&amp;":"&amp;ADDRESS(Prcsses!$B162,$X$2-1+$P$8))))</f>
        <v>0</v>
      </c>
      <c r="BR136" s="5">
        <f ca="1">IF(BR$4="",0,SUMPRODUCT(INDIRECT(ADDRESS($B66,$X$2)&amp;":"&amp;ADDRESS($B66,$X$2-1+BR$8)),INDIRECT(ADDRESS($B$19,$X$2)&amp;":"&amp;ADDRESS($B$19,$X$2-1+BR$8)),INDIRECT("rP!"&amp;ADDRESS(Prcsses!$B162,$X$2+$P$8-BR$8)&amp;":"&amp;ADDRESS(Prcsses!$B162,$X$2-1+$P$8))))</f>
        <v>237737.15073364251</v>
      </c>
      <c r="BS136" s="5">
        <f ca="1">IF(BS$4="",0,SUMPRODUCT(INDIRECT(ADDRESS($B66,$X$2)&amp;":"&amp;ADDRESS($B66,$X$2-1+BS$8)),INDIRECT(ADDRESS($B$19,$X$2)&amp;":"&amp;ADDRESS($B$19,$X$2-1+BS$8)),INDIRECT("rP!"&amp;ADDRESS(Prcsses!$B162,$X$2+$P$8-BS$8)&amp;":"&amp;ADDRESS(Prcsses!$B162,$X$2-1+$P$8))))</f>
        <v>0</v>
      </c>
      <c r="BT136" s="5">
        <f ca="1">IF(BT$4="",0,SUMPRODUCT(INDIRECT(ADDRESS($B66,$X$2)&amp;":"&amp;ADDRESS($B66,$X$2-1+BT$8)),INDIRECT(ADDRESS($B$19,$X$2)&amp;":"&amp;ADDRESS($B$19,$X$2-1+BT$8)),INDIRECT("rP!"&amp;ADDRESS(Prcsses!$B162,$X$2+$P$8-BT$8)&amp;":"&amp;ADDRESS(Prcsses!$B162,$X$2-1+$P$8))))</f>
        <v>0</v>
      </c>
      <c r="BU136" s="5">
        <f ca="1">IF(BU$4="",0,SUMPRODUCT(INDIRECT(ADDRESS($B66,$X$2)&amp;":"&amp;ADDRESS($B66,$X$2-1+BU$8)),INDIRECT(ADDRESS($B$19,$X$2)&amp;":"&amp;ADDRESS($B$19,$X$2-1+BU$8)),INDIRECT("rP!"&amp;ADDRESS(Prcsses!$B162,$X$2+$P$8-BU$8)&amp;":"&amp;ADDRESS(Prcsses!$B162,$X$2-1+$P$8))))</f>
        <v>0</v>
      </c>
      <c r="BV136" s="5">
        <f ca="1">IF(BV$4="",0,SUMPRODUCT(INDIRECT(ADDRESS($B66,$X$2)&amp;":"&amp;ADDRESS($B66,$X$2-1+BV$8)),INDIRECT(ADDRESS($B$19,$X$2)&amp;":"&amp;ADDRESS($B$19,$X$2-1+BV$8)),INDIRECT("rP!"&amp;ADDRESS(Prcsses!$B162,$X$2+$P$8-BV$8)&amp;":"&amp;ADDRESS(Prcsses!$B162,$X$2-1+$P$8))))</f>
        <v>243680.57950198354</v>
      </c>
      <c r="BW136" s="5">
        <f ca="1">IF(BW$4="",0,SUMPRODUCT(INDIRECT(ADDRESS($B66,$X$2)&amp;":"&amp;ADDRESS($B66,$X$2-1+BW$8)),INDIRECT(ADDRESS($B$19,$X$2)&amp;":"&amp;ADDRESS($B$19,$X$2-1+BW$8)),INDIRECT("rP!"&amp;ADDRESS(Prcsses!$B162,$X$2+$P$8-BW$8)&amp;":"&amp;ADDRESS(Prcsses!$B162,$X$2-1+$P$8))))</f>
        <v>0</v>
      </c>
      <c r="BX136" s="5">
        <f ca="1">IF(BX$4="",0,SUMPRODUCT(INDIRECT(ADDRESS($B66,$X$2)&amp;":"&amp;ADDRESS($B66,$X$2-1+BX$8)),INDIRECT(ADDRESS($B$19,$X$2)&amp;":"&amp;ADDRESS($B$19,$X$2-1+BX$8)),INDIRECT("rP!"&amp;ADDRESS(Prcsses!$B162,$X$2+$P$8-BX$8)&amp;":"&amp;ADDRESS(Prcsses!$B162,$X$2-1+$P$8))))</f>
        <v>0</v>
      </c>
      <c r="BY136" s="5">
        <f ca="1">IF(BY$4="",0,SUMPRODUCT(INDIRECT(ADDRESS($B66,$X$2)&amp;":"&amp;ADDRESS($B66,$X$2-1+BY$8)),INDIRECT(ADDRESS($B$19,$X$2)&amp;":"&amp;ADDRESS($B$19,$X$2-1+BY$8)),INDIRECT("rP!"&amp;ADDRESS(Prcsses!$B162,$X$2+$P$8-BY$8)&amp;":"&amp;ADDRESS(Prcsses!$B162,$X$2-1+$P$8))))</f>
        <v>0</v>
      </c>
      <c r="BZ136" s="5">
        <f ca="1">IF(BZ$4="",0,SUMPRODUCT(INDIRECT(ADDRESS($B66,$X$2)&amp;":"&amp;ADDRESS($B66,$X$2-1+BZ$8)),INDIRECT(ADDRESS($B$19,$X$2)&amp;":"&amp;ADDRESS($B$19,$X$2-1+BZ$8)),INDIRECT("rP!"&amp;ADDRESS(Prcsses!$B162,$X$2+$P$8-BZ$8)&amp;":"&amp;ADDRESS(Prcsses!$B162,$X$2-1+$P$8))))</f>
        <v>243680.57950198354</v>
      </c>
      <c r="CA136" s="5">
        <f ca="1">IF(CA$4="",0,SUMPRODUCT(INDIRECT(ADDRESS($B66,$X$2)&amp;":"&amp;ADDRESS($B66,$X$2-1+CA$8)),INDIRECT(ADDRESS($B$19,$X$2)&amp;":"&amp;ADDRESS($B$19,$X$2-1+CA$8)),INDIRECT("rP!"&amp;ADDRESS(Prcsses!$B162,$X$2+$P$8-CA$8)&amp;":"&amp;ADDRESS(Prcsses!$B162,$X$2-1+$P$8))))</f>
        <v>0</v>
      </c>
      <c r="CB136" s="5">
        <f ca="1">IF(CB$4="",0,SUMPRODUCT(INDIRECT(ADDRESS($B66,$X$2)&amp;":"&amp;ADDRESS($B66,$X$2-1+CB$8)),INDIRECT(ADDRESS($B$19,$X$2)&amp;":"&amp;ADDRESS($B$19,$X$2-1+CB$8)),INDIRECT("rP!"&amp;ADDRESS(Prcsses!$B162,$X$2+$P$8-CB$8)&amp;":"&amp;ADDRESS(Prcsses!$B162,$X$2-1+$P$8))))</f>
        <v>0</v>
      </c>
      <c r="CC136" s="5">
        <f ca="1">IF(CC$4="",0,SUMPRODUCT(INDIRECT(ADDRESS($B66,$X$2)&amp;":"&amp;ADDRESS($B66,$X$2-1+CC$8)),INDIRECT(ADDRESS($B$19,$X$2)&amp;":"&amp;ADDRESS($B$19,$X$2-1+CC$8)),INDIRECT("rP!"&amp;ADDRESS(Prcsses!$B162,$X$2+$P$8-CC$8)&amp;":"&amp;ADDRESS(Prcsses!$B162,$X$2-1+$P$8))))</f>
        <v>0</v>
      </c>
      <c r="CD136" s="5">
        <f ca="1">IF(CD$4="",0,SUMPRODUCT(INDIRECT(ADDRESS($B66,$X$2)&amp;":"&amp;ADDRESS($B66,$X$2-1+CD$8)),INDIRECT(ADDRESS($B$19,$X$2)&amp;":"&amp;ADDRESS($B$19,$X$2-1+CD$8)),INDIRECT("rP!"&amp;ADDRESS(Prcsses!$B162,$X$2+$P$8-CD$8)&amp;":"&amp;ADDRESS(Prcsses!$B162,$X$2-1+$P$8))))</f>
        <v>249772.59398953308</v>
      </c>
      <c r="CE136" s="5">
        <f ca="1">IF(CE$4="",0,SUMPRODUCT(INDIRECT(ADDRESS($B66,$X$2)&amp;":"&amp;ADDRESS($B66,$X$2-1+CE$8)),INDIRECT(ADDRESS($B$19,$X$2)&amp;":"&amp;ADDRESS($B$19,$X$2-1+CE$8)),INDIRECT("rP!"&amp;ADDRESS(Prcsses!$B162,$X$2+$P$8-CE$8)&amp;":"&amp;ADDRESS(Prcsses!$B162,$X$2-1+$P$8))))</f>
        <v>0</v>
      </c>
      <c r="CF136" s="5">
        <f ca="1">IF(CF$4="",0,SUMPRODUCT(INDIRECT(ADDRESS($B66,$X$2)&amp;":"&amp;ADDRESS($B66,$X$2-1+CF$8)),INDIRECT(ADDRESS($B$19,$X$2)&amp;":"&amp;ADDRESS($B$19,$X$2-1+CF$8)),INDIRECT("rP!"&amp;ADDRESS(Prcsses!$B162,$X$2+$P$8-CF$8)&amp;":"&amp;ADDRESS(Prcsses!$B162,$X$2-1+$P$8))))</f>
        <v>0</v>
      </c>
    </row>
    <row r="137" spans="2:84" x14ac:dyDescent="0.3">
      <c r="B137" s="13">
        <f>ROW()</f>
        <v>137</v>
      </c>
      <c r="H137" s="1" t="str">
        <f t="shared" si="216"/>
        <v>Ввод в эксплуатацию капзатрат</v>
      </c>
      <c r="I137" s="1" t="str">
        <f>$I$132</f>
        <v>Капзатраты на торговые мощности</v>
      </c>
      <c r="J137" s="1" t="str">
        <f>Prcsses!I147</f>
        <v>Стартовый маркетинг и оформление</v>
      </c>
      <c r="M137" s="53" t="s">
        <v>18</v>
      </c>
      <c r="U137" s="5">
        <f t="shared" ca="1" si="217"/>
        <v>4720774.7922606356</v>
      </c>
      <c r="X137" s="5">
        <f ca="1">IF(X$4="",0,SUMPRODUCT(INDIRECT(ADDRESS($B67,$X$2)&amp;":"&amp;ADDRESS($B67,$X$2-1+X$8)),INDIRECT(ADDRESS($B$19,$X$2)&amp;":"&amp;ADDRESS($B$19,$X$2-1+X$8)),INDIRECT("rP!"&amp;ADDRESS(Prcsses!$B163,$X$2+$P$8-X$8)&amp;":"&amp;ADDRESS(Prcsses!$B163,$X$2-1+$P$8))))</f>
        <v>0</v>
      </c>
      <c r="Y137" s="5">
        <f ca="1">IF(Y$4="",0,SUMPRODUCT(INDIRECT(ADDRESS($B67,$X$2)&amp;":"&amp;ADDRESS($B67,$X$2-1+Y$8)),INDIRECT(ADDRESS($B$19,$X$2)&amp;":"&amp;ADDRESS($B$19,$X$2-1+Y$8)),INDIRECT("rP!"&amp;ADDRESS(Prcsses!$B163,$X$2+$P$8-Y$8)&amp;":"&amp;ADDRESS(Prcsses!$B163,$X$2-1+$P$8))))</f>
        <v>0</v>
      </c>
      <c r="Z137" s="5">
        <f ca="1">IF(Z$4="",0,SUMPRODUCT(INDIRECT(ADDRESS($B67,$X$2)&amp;":"&amp;ADDRESS($B67,$X$2-1+Z$8)),INDIRECT(ADDRESS($B$19,$X$2)&amp;":"&amp;ADDRESS($B$19,$X$2-1+Z$8)),INDIRECT("rP!"&amp;ADDRESS(Prcsses!$B163,$X$2+$P$8-Z$8)&amp;":"&amp;ADDRESS(Prcsses!$B163,$X$2-1+$P$8))))</f>
        <v>300000</v>
      </c>
      <c r="AA137" s="5">
        <f ca="1">IF(AA$4="",0,SUMPRODUCT(INDIRECT(ADDRESS($B67,$X$2)&amp;":"&amp;ADDRESS($B67,$X$2-1+AA$8)),INDIRECT(ADDRESS($B$19,$X$2)&amp;":"&amp;ADDRESS($B$19,$X$2-1+AA$8)),INDIRECT("rP!"&amp;ADDRESS(Prcsses!$B163,$X$2+$P$8-AA$8)&amp;":"&amp;ADDRESS(Prcsses!$B163,$X$2-1+$P$8))))</f>
        <v>0</v>
      </c>
      <c r="AB137" s="5">
        <f ca="1">IF(AB$4="",0,SUMPRODUCT(INDIRECT(ADDRESS($B67,$X$2)&amp;":"&amp;ADDRESS($B67,$X$2-1+AB$8)),INDIRECT(ADDRESS($B$19,$X$2)&amp;":"&amp;ADDRESS($B$19,$X$2-1+AB$8)),INDIRECT("rP!"&amp;ADDRESS(Prcsses!$B163,$X$2+$P$8-AB$8)&amp;":"&amp;ADDRESS(Prcsses!$B163,$X$2-1+$P$8))))</f>
        <v>0</v>
      </c>
      <c r="AC137" s="5">
        <f ca="1">IF(AC$4="",0,SUMPRODUCT(INDIRECT(ADDRESS($B67,$X$2)&amp;":"&amp;ADDRESS($B67,$X$2-1+AC$8)),INDIRECT(ADDRESS($B$19,$X$2)&amp;":"&amp;ADDRESS($B$19,$X$2-1+AC$8)),INDIRECT("rP!"&amp;ADDRESS(Prcsses!$B163,$X$2+$P$8-AC$8)&amp;":"&amp;ADDRESS(Prcsses!$B163,$X$2-1+$P$8))))</f>
        <v>0</v>
      </c>
      <c r="AD137" s="5">
        <f ca="1">IF(AD$4="",0,SUMPRODUCT(INDIRECT(ADDRESS($B67,$X$2)&amp;":"&amp;ADDRESS($B67,$X$2-1+AD$8)),INDIRECT(ADDRESS($B$19,$X$2)&amp;":"&amp;ADDRESS($B$19,$X$2-1+AD$8)),INDIRECT("rP!"&amp;ADDRESS(Prcsses!$B163,$X$2+$P$8-AD$8)&amp;":"&amp;ADDRESS(Prcsses!$B163,$X$2-1+$P$8))))</f>
        <v>0</v>
      </c>
      <c r="AE137" s="5">
        <f ca="1">IF(AE$4="",0,SUMPRODUCT(INDIRECT(ADDRESS($B67,$X$2)&amp;":"&amp;ADDRESS($B67,$X$2-1+AE$8)),INDIRECT(ADDRESS($B$19,$X$2)&amp;":"&amp;ADDRESS($B$19,$X$2-1+AE$8)),INDIRECT("rP!"&amp;ADDRESS(Prcsses!$B163,$X$2+$P$8-AE$8)&amp;":"&amp;ADDRESS(Prcsses!$B163,$X$2-1+$P$8))))</f>
        <v>0</v>
      </c>
      <c r="AF137" s="5">
        <f ca="1">IF(AF$4="",0,SUMPRODUCT(INDIRECT(ADDRESS($B67,$X$2)&amp;":"&amp;ADDRESS($B67,$X$2-1+AF$8)),INDIRECT(ADDRESS($B$19,$X$2)&amp;":"&amp;ADDRESS($B$19,$X$2-1+AF$8)),INDIRECT("rP!"&amp;ADDRESS(Prcsses!$B163,$X$2+$P$8-AF$8)&amp;":"&amp;ADDRESS(Prcsses!$B163,$X$2-1+$P$8))))</f>
        <v>0</v>
      </c>
      <c r="AG137" s="5">
        <f ca="1">IF(AG$4="",0,SUMPRODUCT(INDIRECT(ADDRESS($B67,$X$2)&amp;":"&amp;ADDRESS($B67,$X$2-1+AG$8)),INDIRECT(ADDRESS($B$19,$X$2)&amp;":"&amp;ADDRESS($B$19,$X$2-1+AG$8)),INDIRECT("rP!"&amp;ADDRESS(Prcsses!$B163,$X$2+$P$8-AG$8)&amp;":"&amp;ADDRESS(Prcsses!$B163,$X$2-1+$P$8))))</f>
        <v>0</v>
      </c>
      <c r="AH137" s="5">
        <f ca="1">IF(AH$4="",0,SUMPRODUCT(INDIRECT(ADDRESS($B67,$X$2)&amp;":"&amp;ADDRESS($B67,$X$2-1+AH$8)),INDIRECT(ADDRESS($B$19,$X$2)&amp;":"&amp;ADDRESS($B$19,$X$2-1+AH$8)),INDIRECT("rP!"&amp;ADDRESS(Prcsses!$B163,$X$2+$P$8-AH$8)&amp;":"&amp;ADDRESS(Prcsses!$B163,$X$2-1+$P$8))))</f>
        <v>307500</v>
      </c>
      <c r="AI137" s="5">
        <f ca="1">IF(AI$4="",0,SUMPRODUCT(INDIRECT(ADDRESS($B67,$X$2)&amp;":"&amp;ADDRESS($B67,$X$2-1+AI$8)),INDIRECT(ADDRESS($B$19,$X$2)&amp;":"&amp;ADDRESS($B$19,$X$2-1+AI$8)),INDIRECT("rP!"&amp;ADDRESS(Prcsses!$B163,$X$2+$P$8-AI$8)&amp;":"&amp;ADDRESS(Prcsses!$B163,$X$2-1+$P$8))))</f>
        <v>0</v>
      </c>
      <c r="AJ137" s="5">
        <f ca="1">IF(AJ$4="",0,SUMPRODUCT(INDIRECT(ADDRESS($B67,$X$2)&amp;":"&amp;ADDRESS($B67,$X$2-1+AJ$8)),INDIRECT(ADDRESS($B$19,$X$2)&amp;":"&amp;ADDRESS($B$19,$X$2-1+AJ$8)),INDIRECT("rP!"&amp;ADDRESS(Prcsses!$B163,$X$2+$P$8-AJ$8)&amp;":"&amp;ADDRESS(Prcsses!$B163,$X$2-1+$P$8))))</f>
        <v>0</v>
      </c>
      <c r="AK137" s="5">
        <f ca="1">IF(AK$4="",0,SUMPRODUCT(INDIRECT(ADDRESS($B67,$X$2)&amp;":"&amp;ADDRESS($B67,$X$2-1+AK$8)),INDIRECT(ADDRESS($B$19,$X$2)&amp;":"&amp;ADDRESS($B$19,$X$2-1+AK$8)),INDIRECT("rP!"&amp;ADDRESS(Prcsses!$B163,$X$2+$P$8-AK$8)&amp;":"&amp;ADDRESS(Prcsses!$B163,$X$2-1+$P$8))))</f>
        <v>0</v>
      </c>
      <c r="AL137" s="5">
        <f ca="1">IF(AL$4="",0,SUMPRODUCT(INDIRECT(ADDRESS($B67,$X$2)&amp;":"&amp;ADDRESS($B67,$X$2-1+AL$8)),INDIRECT(ADDRESS($B$19,$X$2)&amp;":"&amp;ADDRESS($B$19,$X$2-1+AL$8)),INDIRECT("rP!"&amp;ADDRESS(Prcsses!$B163,$X$2+$P$8-AL$8)&amp;":"&amp;ADDRESS(Prcsses!$B163,$X$2-1+$P$8))))</f>
        <v>315187.5</v>
      </c>
      <c r="AM137" s="5">
        <f ca="1">IF(AM$4="",0,SUMPRODUCT(INDIRECT(ADDRESS($B67,$X$2)&amp;":"&amp;ADDRESS($B67,$X$2-1+AM$8)),INDIRECT(ADDRESS($B$19,$X$2)&amp;":"&amp;ADDRESS($B$19,$X$2-1+AM$8)),INDIRECT("rP!"&amp;ADDRESS(Prcsses!$B163,$X$2+$P$8-AM$8)&amp;":"&amp;ADDRESS(Prcsses!$B163,$X$2-1+$P$8))))</f>
        <v>0</v>
      </c>
      <c r="AN137" s="5">
        <f ca="1">IF(AN$4="",0,SUMPRODUCT(INDIRECT(ADDRESS($B67,$X$2)&amp;":"&amp;ADDRESS($B67,$X$2-1+AN$8)),INDIRECT(ADDRESS($B$19,$X$2)&amp;":"&amp;ADDRESS($B$19,$X$2-1+AN$8)),INDIRECT("rP!"&amp;ADDRESS(Prcsses!$B163,$X$2+$P$8-AN$8)&amp;":"&amp;ADDRESS(Prcsses!$B163,$X$2-1+$P$8))))</f>
        <v>0</v>
      </c>
      <c r="AO137" s="5">
        <f ca="1">IF(AO$4="",0,SUMPRODUCT(INDIRECT(ADDRESS($B67,$X$2)&amp;":"&amp;ADDRESS($B67,$X$2-1+AO$8)),INDIRECT(ADDRESS($B$19,$X$2)&amp;":"&amp;ADDRESS($B$19,$X$2-1+AO$8)),INDIRECT("rP!"&amp;ADDRESS(Prcsses!$B163,$X$2+$P$8-AO$8)&amp;":"&amp;ADDRESS(Prcsses!$B163,$X$2-1+$P$8))))</f>
        <v>0</v>
      </c>
      <c r="AP137" s="5">
        <f ca="1">IF(AP$4="",0,SUMPRODUCT(INDIRECT(ADDRESS($B67,$X$2)&amp;":"&amp;ADDRESS($B67,$X$2-1+AP$8)),INDIRECT(ADDRESS($B$19,$X$2)&amp;":"&amp;ADDRESS($B$19,$X$2-1+AP$8)),INDIRECT("rP!"&amp;ADDRESS(Prcsses!$B163,$X$2+$P$8-AP$8)&amp;":"&amp;ADDRESS(Prcsses!$B163,$X$2-1+$P$8))))</f>
        <v>315187.5</v>
      </c>
      <c r="AQ137" s="5">
        <f ca="1">IF(AQ$4="",0,SUMPRODUCT(INDIRECT(ADDRESS($B67,$X$2)&amp;":"&amp;ADDRESS($B67,$X$2-1+AQ$8)),INDIRECT(ADDRESS($B$19,$X$2)&amp;":"&amp;ADDRESS($B$19,$X$2-1+AQ$8)),INDIRECT("rP!"&amp;ADDRESS(Prcsses!$B163,$X$2+$P$8-AQ$8)&amp;":"&amp;ADDRESS(Prcsses!$B163,$X$2-1+$P$8))))</f>
        <v>0</v>
      </c>
      <c r="AR137" s="5">
        <f ca="1">IF(AR$4="",0,SUMPRODUCT(INDIRECT(ADDRESS($B67,$X$2)&amp;":"&amp;ADDRESS($B67,$X$2-1+AR$8)),INDIRECT(ADDRESS($B$19,$X$2)&amp;":"&amp;ADDRESS($B$19,$X$2-1+AR$8)),INDIRECT("rP!"&amp;ADDRESS(Prcsses!$B163,$X$2+$P$8-AR$8)&amp;":"&amp;ADDRESS(Prcsses!$B163,$X$2-1+$P$8))))</f>
        <v>0</v>
      </c>
      <c r="AS137" s="5">
        <f ca="1">IF(AS$4="",0,SUMPRODUCT(INDIRECT(ADDRESS($B67,$X$2)&amp;":"&amp;ADDRESS($B67,$X$2-1+AS$8)),INDIRECT(ADDRESS($B$19,$X$2)&amp;":"&amp;ADDRESS($B$19,$X$2-1+AS$8)),INDIRECT("rP!"&amp;ADDRESS(Prcsses!$B163,$X$2+$P$8-AS$8)&amp;":"&amp;ADDRESS(Prcsses!$B163,$X$2-1+$P$8))))</f>
        <v>0</v>
      </c>
      <c r="AT137" s="5">
        <f ca="1">IF(AT$4="",0,SUMPRODUCT(INDIRECT(ADDRESS($B67,$X$2)&amp;":"&amp;ADDRESS($B67,$X$2-1+AT$8)),INDIRECT(ADDRESS($B$19,$X$2)&amp;":"&amp;ADDRESS($B$19,$X$2-1+AT$8)),INDIRECT("rP!"&amp;ADDRESS(Prcsses!$B163,$X$2+$P$8-AT$8)&amp;":"&amp;ADDRESS(Prcsses!$B163,$X$2-1+$P$8))))</f>
        <v>323067.18749999994</v>
      </c>
      <c r="AU137" s="5">
        <f ca="1">IF(AU$4="",0,SUMPRODUCT(INDIRECT(ADDRESS($B67,$X$2)&amp;":"&amp;ADDRESS($B67,$X$2-1+AU$8)),INDIRECT(ADDRESS($B$19,$X$2)&amp;":"&amp;ADDRESS($B$19,$X$2-1+AU$8)),INDIRECT("rP!"&amp;ADDRESS(Prcsses!$B163,$X$2+$P$8-AU$8)&amp;":"&amp;ADDRESS(Prcsses!$B163,$X$2-1+$P$8))))</f>
        <v>0</v>
      </c>
      <c r="AV137" s="5">
        <f ca="1">IF(AV$4="",0,SUMPRODUCT(INDIRECT(ADDRESS($B67,$X$2)&amp;":"&amp;ADDRESS($B67,$X$2-1+AV$8)),INDIRECT(ADDRESS($B$19,$X$2)&amp;":"&amp;ADDRESS($B$19,$X$2-1+AV$8)),INDIRECT("rP!"&amp;ADDRESS(Prcsses!$B163,$X$2+$P$8-AV$8)&amp;":"&amp;ADDRESS(Prcsses!$B163,$X$2-1+$P$8))))</f>
        <v>0</v>
      </c>
      <c r="AW137" s="5">
        <f ca="1">IF(AW$4="",0,SUMPRODUCT(INDIRECT(ADDRESS($B67,$X$2)&amp;":"&amp;ADDRESS($B67,$X$2-1+AW$8)),INDIRECT(ADDRESS($B$19,$X$2)&amp;":"&amp;ADDRESS($B$19,$X$2-1+AW$8)),INDIRECT("rP!"&amp;ADDRESS(Prcsses!$B163,$X$2+$P$8-AW$8)&amp;":"&amp;ADDRESS(Prcsses!$B163,$X$2-1+$P$8))))</f>
        <v>0</v>
      </c>
      <c r="AX137" s="5">
        <f ca="1">IF(AX$4="",0,SUMPRODUCT(INDIRECT(ADDRESS($B67,$X$2)&amp;":"&amp;ADDRESS($B67,$X$2-1+AX$8)),INDIRECT(ADDRESS($B$19,$X$2)&amp;":"&amp;ADDRESS($B$19,$X$2-1+AX$8)),INDIRECT("rP!"&amp;ADDRESS(Prcsses!$B163,$X$2+$P$8-AX$8)&amp;":"&amp;ADDRESS(Prcsses!$B163,$X$2-1+$P$8))))</f>
        <v>331143.86718749994</v>
      </c>
      <c r="AY137" s="5">
        <f ca="1">IF(AY$4="",0,SUMPRODUCT(INDIRECT(ADDRESS($B67,$X$2)&amp;":"&amp;ADDRESS($B67,$X$2-1+AY$8)),INDIRECT(ADDRESS($B$19,$X$2)&amp;":"&amp;ADDRESS($B$19,$X$2-1+AY$8)),INDIRECT("rP!"&amp;ADDRESS(Prcsses!$B163,$X$2+$P$8-AY$8)&amp;":"&amp;ADDRESS(Prcsses!$B163,$X$2-1+$P$8))))</f>
        <v>0</v>
      </c>
      <c r="AZ137" s="5">
        <f ca="1">IF(AZ$4="",0,SUMPRODUCT(INDIRECT(ADDRESS($B67,$X$2)&amp;":"&amp;ADDRESS($B67,$X$2-1+AZ$8)),INDIRECT(ADDRESS($B$19,$X$2)&amp;":"&amp;ADDRESS($B$19,$X$2-1+AZ$8)),INDIRECT("rP!"&amp;ADDRESS(Prcsses!$B163,$X$2+$P$8-AZ$8)&amp;":"&amp;ADDRESS(Prcsses!$B163,$X$2-1+$P$8))))</f>
        <v>0</v>
      </c>
      <c r="BA137" s="5">
        <f ca="1">IF(BA$4="",0,SUMPRODUCT(INDIRECT(ADDRESS($B67,$X$2)&amp;":"&amp;ADDRESS($B67,$X$2-1+BA$8)),INDIRECT(ADDRESS($B$19,$X$2)&amp;":"&amp;ADDRESS($B$19,$X$2-1+BA$8)),INDIRECT("rP!"&amp;ADDRESS(Prcsses!$B163,$X$2+$P$8-BA$8)&amp;":"&amp;ADDRESS(Prcsses!$B163,$X$2-1+$P$8))))</f>
        <v>0</v>
      </c>
      <c r="BB137" s="5">
        <f ca="1">IF(BB$4="",0,SUMPRODUCT(INDIRECT(ADDRESS($B67,$X$2)&amp;":"&amp;ADDRESS($B67,$X$2-1+BB$8)),INDIRECT(ADDRESS($B$19,$X$2)&amp;":"&amp;ADDRESS($B$19,$X$2-1+BB$8)),INDIRECT("rP!"&amp;ADDRESS(Prcsses!$B163,$X$2+$P$8-BB$8)&amp;":"&amp;ADDRESS(Prcsses!$B163,$X$2-1+$P$8))))</f>
        <v>331143.86718749994</v>
      </c>
      <c r="BC137" s="5">
        <f ca="1">IF(BC$4="",0,SUMPRODUCT(INDIRECT(ADDRESS($B67,$X$2)&amp;":"&amp;ADDRESS($B67,$X$2-1+BC$8)),INDIRECT(ADDRESS($B$19,$X$2)&amp;":"&amp;ADDRESS($B$19,$X$2-1+BC$8)),INDIRECT("rP!"&amp;ADDRESS(Prcsses!$B163,$X$2+$P$8-BC$8)&amp;":"&amp;ADDRESS(Prcsses!$B163,$X$2-1+$P$8))))</f>
        <v>0</v>
      </c>
      <c r="BD137" s="5">
        <f ca="1">IF(BD$4="",0,SUMPRODUCT(INDIRECT(ADDRESS($B67,$X$2)&amp;":"&amp;ADDRESS($B67,$X$2-1+BD$8)),INDIRECT(ADDRESS($B$19,$X$2)&amp;":"&amp;ADDRESS($B$19,$X$2-1+BD$8)),INDIRECT("rP!"&amp;ADDRESS(Prcsses!$B163,$X$2+$P$8-BD$8)&amp;":"&amp;ADDRESS(Prcsses!$B163,$X$2-1+$P$8))))</f>
        <v>0</v>
      </c>
      <c r="BE137" s="5">
        <f ca="1">IF(BE$4="",0,SUMPRODUCT(INDIRECT(ADDRESS($B67,$X$2)&amp;":"&amp;ADDRESS($B67,$X$2-1+BE$8)),INDIRECT(ADDRESS($B$19,$X$2)&amp;":"&amp;ADDRESS($B$19,$X$2-1+BE$8)),INDIRECT("rP!"&amp;ADDRESS(Prcsses!$B163,$X$2+$P$8-BE$8)&amp;":"&amp;ADDRESS(Prcsses!$B163,$X$2-1+$P$8))))</f>
        <v>0</v>
      </c>
      <c r="BF137" s="5">
        <f ca="1">IF(BF$4="",0,SUMPRODUCT(INDIRECT(ADDRESS($B67,$X$2)&amp;":"&amp;ADDRESS($B67,$X$2-1+BF$8)),INDIRECT(ADDRESS($B$19,$X$2)&amp;":"&amp;ADDRESS($B$19,$X$2-1+BF$8)),INDIRECT("rP!"&amp;ADDRESS(Prcsses!$B163,$X$2+$P$8-BF$8)&amp;":"&amp;ADDRESS(Prcsses!$B163,$X$2-1+$P$8))))</f>
        <v>339422.46386718738</v>
      </c>
      <c r="BG137" s="5">
        <f ca="1">IF(BG$4="",0,SUMPRODUCT(INDIRECT(ADDRESS($B67,$X$2)&amp;":"&amp;ADDRESS($B67,$X$2-1+BG$8)),INDIRECT(ADDRESS($B$19,$X$2)&amp;":"&amp;ADDRESS($B$19,$X$2-1+BG$8)),INDIRECT("rP!"&amp;ADDRESS(Prcsses!$B163,$X$2+$P$8-BG$8)&amp;":"&amp;ADDRESS(Prcsses!$B163,$X$2-1+$P$8))))</f>
        <v>0</v>
      </c>
      <c r="BH137" s="5">
        <f ca="1">IF(BH$4="",0,SUMPRODUCT(INDIRECT(ADDRESS($B67,$X$2)&amp;":"&amp;ADDRESS($B67,$X$2-1+BH$8)),INDIRECT(ADDRESS($B$19,$X$2)&amp;":"&amp;ADDRESS($B$19,$X$2-1+BH$8)),INDIRECT("rP!"&amp;ADDRESS(Prcsses!$B163,$X$2+$P$8-BH$8)&amp;":"&amp;ADDRESS(Prcsses!$B163,$X$2-1+$P$8))))</f>
        <v>0</v>
      </c>
      <c r="BI137" s="5">
        <f ca="1">IF(BI$4="",0,SUMPRODUCT(INDIRECT(ADDRESS($B67,$X$2)&amp;":"&amp;ADDRESS($B67,$X$2-1+BI$8)),INDIRECT(ADDRESS($B$19,$X$2)&amp;":"&amp;ADDRESS($B$19,$X$2-1+BI$8)),INDIRECT("rP!"&amp;ADDRESS(Prcsses!$B163,$X$2+$P$8-BI$8)&amp;":"&amp;ADDRESS(Prcsses!$B163,$X$2-1+$P$8))))</f>
        <v>0</v>
      </c>
      <c r="BJ137" s="5">
        <f ca="1">IF(BJ$4="",0,SUMPRODUCT(INDIRECT(ADDRESS($B67,$X$2)&amp;":"&amp;ADDRESS($B67,$X$2-1+BJ$8)),INDIRECT(ADDRESS($B$19,$X$2)&amp;":"&amp;ADDRESS($B$19,$X$2-1+BJ$8)),INDIRECT("rP!"&amp;ADDRESS(Prcsses!$B163,$X$2+$P$8-BJ$8)&amp;":"&amp;ADDRESS(Prcsses!$B163,$X$2-1+$P$8))))</f>
        <v>347908.02546386706</v>
      </c>
      <c r="BK137" s="5">
        <f ca="1">IF(BK$4="",0,SUMPRODUCT(INDIRECT(ADDRESS($B67,$X$2)&amp;":"&amp;ADDRESS($B67,$X$2-1+BK$8)),INDIRECT(ADDRESS($B$19,$X$2)&amp;":"&amp;ADDRESS($B$19,$X$2-1+BK$8)),INDIRECT("rP!"&amp;ADDRESS(Prcsses!$B163,$X$2+$P$8-BK$8)&amp;":"&amp;ADDRESS(Prcsses!$B163,$X$2-1+$P$8))))</f>
        <v>0</v>
      </c>
      <c r="BL137" s="5">
        <f ca="1">IF(BL$4="",0,SUMPRODUCT(INDIRECT(ADDRESS($B67,$X$2)&amp;":"&amp;ADDRESS($B67,$X$2-1+BL$8)),INDIRECT(ADDRESS($B$19,$X$2)&amp;":"&amp;ADDRESS($B$19,$X$2-1+BL$8)),INDIRECT("rP!"&amp;ADDRESS(Prcsses!$B163,$X$2+$P$8-BL$8)&amp;":"&amp;ADDRESS(Prcsses!$B163,$X$2-1+$P$8))))</f>
        <v>0</v>
      </c>
      <c r="BM137" s="5">
        <f ca="1">IF(BM$4="",0,SUMPRODUCT(INDIRECT(ADDRESS($B67,$X$2)&amp;":"&amp;ADDRESS($B67,$X$2-1+BM$8)),INDIRECT(ADDRESS($B$19,$X$2)&amp;":"&amp;ADDRESS($B$19,$X$2-1+BM$8)),INDIRECT("rP!"&amp;ADDRESS(Prcsses!$B163,$X$2+$P$8-BM$8)&amp;":"&amp;ADDRESS(Prcsses!$B163,$X$2-1+$P$8))))</f>
        <v>0</v>
      </c>
      <c r="BN137" s="5">
        <f ca="1">IF(BN$4="",0,SUMPRODUCT(INDIRECT(ADDRESS($B67,$X$2)&amp;":"&amp;ADDRESS($B67,$X$2-1+BN$8)),INDIRECT(ADDRESS($B$19,$X$2)&amp;":"&amp;ADDRESS($B$19,$X$2-1+BN$8)),INDIRECT("rP!"&amp;ADDRESS(Prcsses!$B163,$X$2+$P$8-BN$8)&amp;":"&amp;ADDRESS(Prcsses!$B163,$X$2-1+$P$8))))</f>
        <v>347908.02546386706</v>
      </c>
      <c r="BO137" s="5">
        <f ca="1">IF(BO$4="",0,SUMPRODUCT(INDIRECT(ADDRESS($B67,$X$2)&amp;":"&amp;ADDRESS($B67,$X$2-1+BO$8)),INDIRECT(ADDRESS($B$19,$X$2)&amp;":"&amp;ADDRESS($B$19,$X$2-1+BO$8)),INDIRECT("rP!"&amp;ADDRESS(Prcsses!$B163,$X$2+$P$8-BO$8)&amp;":"&amp;ADDRESS(Prcsses!$B163,$X$2-1+$P$8))))</f>
        <v>0</v>
      </c>
      <c r="BP137" s="5">
        <f ca="1">IF(BP$4="",0,SUMPRODUCT(INDIRECT(ADDRESS($B67,$X$2)&amp;":"&amp;ADDRESS($B67,$X$2-1+BP$8)),INDIRECT(ADDRESS($B$19,$X$2)&amp;":"&amp;ADDRESS($B$19,$X$2-1+BP$8)),INDIRECT("rP!"&amp;ADDRESS(Prcsses!$B163,$X$2+$P$8-BP$8)&amp;":"&amp;ADDRESS(Prcsses!$B163,$X$2-1+$P$8))))</f>
        <v>0</v>
      </c>
      <c r="BQ137" s="5">
        <f ca="1">IF(BQ$4="",0,SUMPRODUCT(INDIRECT(ADDRESS($B67,$X$2)&amp;":"&amp;ADDRESS($B67,$X$2-1+BQ$8)),INDIRECT(ADDRESS($B$19,$X$2)&amp;":"&amp;ADDRESS($B$19,$X$2-1+BQ$8)),INDIRECT("rP!"&amp;ADDRESS(Prcsses!$B163,$X$2+$P$8-BQ$8)&amp;":"&amp;ADDRESS(Prcsses!$B163,$X$2-1+$P$8))))</f>
        <v>0</v>
      </c>
      <c r="BR137" s="5">
        <f ca="1">IF(BR$4="",0,SUMPRODUCT(INDIRECT(ADDRESS($B67,$X$2)&amp;":"&amp;ADDRESS($B67,$X$2-1+BR$8)),INDIRECT(ADDRESS($B$19,$X$2)&amp;":"&amp;ADDRESS($B$19,$X$2-1+BR$8)),INDIRECT("rP!"&amp;ADDRESS(Prcsses!$B163,$X$2+$P$8-BR$8)&amp;":"&amp;ADDRESS(Prcsses!$B163,$X$2-1+$P$8))))</f>
        <v>356605.72610046377</v>
      </c>
      <c r="BS137" s="5">
        <f ca="1">IF(BS$4="",0,SUMPRODUCT(INDIRECT(ADDRESS($B67,$X$2)&amp;":"&amp;ADDRESS($B67,$X$2-1+BS$8)),INDIRECT(ADDRESS($B$19,$X$2)&amp;":"&amp;ADDRESS($B$19,$X$2-1+BS$8)),INDIRECT("rP!"&amp;ADDRESS(Prcsses!$B163,$X$2+$P$8-BS$8)&amp;":"&amp;ADDRESS(Prcsses!$B163,$X$2-1+$P$8))))</f>
        <v>0</v>
      </c>
      <c r="BT137" s="5">
        <f ca="1">IF(BT$4="",0,SUMPRODUCT(INDIRECT(ADDRESS($B67,$X$2)&amp;":"&amp;ADDRESS($B67,$X$2-1+BT$8)),INDIRECT(ADDRESS($B$19,$X$2)&amp;":"&amp;ADDRESS($B$19,$X$2-1+BT$8)),INDIRECT("rP!"&amp;ADDRESS(Prcsses!$B163,$X$2+$P$8-BT$8)&amp;":"&amp;ADDRESS(Prcsses!$B163,$X$2-1+$P$8))))</f>
        <v>0</v>
      </c>
      <c r="BU137" s="5">
        <f ca="1">IF(BU$4="",0,SUMPRODUCT(INDIRECT(ADDRESS($B67,$X$2)&amp;":"&amp;ADDRESS($B67,$X$2-1+BU$8)),INDIRECT(ADDRESS($B$19,$X$2)&amp;":"&amp;ADDRESS($B$19,$X$2-1+BU$8)),INDIRECT("rP!"&amp;ADDRESS(Prcsses!$B163,$X$2+$P$8-BU$8)&amp;":"&amp;ADDRESS(Prcsses!$B163,$X$2-1+$P$8))))</f>
        <v>0</v>
      </c>
      <c r="BV137" s="5">
        <f ca="1">IF(BV$4="",0,SUMPRODUCT(INDIRECT(ADDRESS($B67,$X$2)&amp;":"&amp;ADDRESS($B67,$X$2-1+BV$8)),INDIRECT(ADDRESS($B$19,$X$2)&amp;":"&amp;ADDRESS($B$19,$X$2-1+BV$8)),INDIRECT("rP!"&amp;ADDRESS(Prcsses!$B163,$X$2+$P$8-BV$8)&amp;":"&amp;ADDRESS(Prcsses!$B163,$X$2-1+$P$8))))</f>
        <v>365520.86925297533</v>
      </c>
      <c r="BW137" s="5">
        <f ca="1">IF(BW$4="",0,SUMPRODUCT(INDIRECT(ADDRESS($B67,$X$2)&amp;":"&amp;ADDRESS($B67,$X$2-1+BW$8)),INDIRECT(ADDRESS($B$19,$X$2)&amp;":"&amp;ADDRESS($B$19,$X$2-1+BW$8)),INDIRECT("rP!"&amp;ADDRESS(Prcsses!$B163,$X$2+$P$8-BW$8)&amp;":"&amp;ADDRESS(Prcsses!$B163,$X$2-1+$P$8))))</f>
        <v>0</v>
      </c>
      <c r="BX137" s="5">
        <f ca="1">IF(BX$4="",0,SUMPRODUCT(INDIRECT(ADDRESS($B67,$X$2)&amp;":"&amp;ADDRESS($B67,$X$2-1+BX$8)),INDIRECT(ADDRESS($B$19,$X$2)&amp;":"&amp;ADDRESS($B$19,$X$2-1+BX$8)),INDIRECT("rP!"&amp;ADDRESS(Prcsses!$B163,$X$2+$P$8-BX$8)&amp;":"&amp;ADDRESS(Prcsses!$B163,$X$2-1+$P$8))))</f>
        <v>0</v>
      </c>
      <c r="BY137" s="5">
        <f ca="1">IF(BY$4="",0,SUMPRODUCT(INDIRECT(ADDRESS($B67,$X$2)&amp;":"&amp;ADDRESS($B67,$X$2-1+BY$8)),INDIRECT(ADDRESS($B$19,$X$2)&amp;":"&amp;ADDRESS($B$19,$X$2-1+BY$8)),INDIRECT("rP!"&amp;ADDRESS(Prcsses!$B163,$X$2+$P$8-BY$8)&amp;":"&amp;ADDRESS(Prcsses!$B163,$X$2-1+$P$8))))</f>
        <v>0</v>
      </c>
      <c r="BZ137" s="5">
        <f ca="1">IF(BZ$4="",0,SUMPRODUCT(INDIRECT(ADDRESS($B67,$X$2)&amp;":"&amp;ADDRESS($B67,$X$2-1+BZ$8)),INDIRECT(ADDRESS($B$19,$X$2)&amp;":"&amp;ADDRESS($B$19,$X$2-1+BZ$8)),INDIRECT("rP!"&amp;ADDRESS(Prcsses!$B163,$X$2+$P$8-BZ$8)&amp;":"&amp;ADDRESS(Prcsses!$B163,$X$2-1+$P$8))))</f>
        <v>365520.86925297533</v>
      </c>
      <c r="CA137" s="5">
        <f ca="1">IF(CA$4="",0,SUMPRODUCT(INDIRECT(ADDRESS($B67,$X$2)&amp;":"&amp;ADDRESS($B67,$X$2-1+CA$8)),INDIRECT(ADDRESS($B$19,$X$2)&amp;":"&amp;ADDRESS($B$19,$X$2-1+CA$8)),INDIRECT("rP!"&amp;ADDRESS(Prcsses!$B163,$X$2+$P$8-CA$8)&amp;":"&amp;ADDRESS(Prcsses!$B163,$X$2-1+$P$8))))</f>
        <v>0</v>
      </c>
      <c r="CB137" s="5">
        <f ca="1">IF(CB$4="",0,SUMPRODUCT(INDIRECT(ADDRESS($B67,$X$2)&amp;":"&amp;ADDRESS($B67,$X$2-1+CB$8)),INDIRECT(ADDRESS($B$19,$X$2)&amp;":"&amp;ADDRESS($B$19,$X$2-1+CB$8)),INDIRECT("rP!"&amp;ADDRESS(Prcsses!$B163,$X$2+$P$8-CB$8)&amp;":"&amp;ADDRESS(Prcsses!$B163,$X$2-1+$P$8))))</f>
        <v>0</v>
      </c>
      <c r="CC137" s="5">
        <f ca="1">IF(CC$4="",0,SUMPRODUCT(INDIRECT(ADDRESS($B67,$X$2)&amp;":"&amp;ADDRESS($B67,$X$2-1+CC$8)),INDIRECT(ADDRESS($B$19,$X$2)&amp;":"&amp;ADDRESS($B$19,$X$2-1+CC$8)),INDIRECT("rP!"&amp;ADDRESS(Prcsses!$B163,$X$2+$P$8-CC$8)&amp;":"&amp;ADDRESS(Prcsses!$B163,$X$2-1+$P$8))))</f>
        <v>0</v>
      </c>
      <c r="CD137" s="5">
        <f ca="1">IF(CD$4="",0,SUMPRODUCT(INDIRECT(ADDRESS($B67,$X$2)&amp;":"&amp;ADDRESS($B67,$X$2-1+CD$8)),INDIRECT(ADDRESS($B$19,$X$2)&amp;":"&amp;ADDRESS($B$19,$X$2-1+CD$8)),INDIRECT("rP!"&amp;ADDRESS(Prcsses!$B163,$X$2+$P$8-CD$8)&amp;":"&amp;ADDRESS(Prcsses!$B163,$X$2-1+$P$8))))</f>
        <v>374658.89098429965</v>
      </c>
      <c r="CE137" s="5">
        <f ca="1">IF(CE$4="",0,SUMPRODUCT(INDIRECT(ADDRESS($B67,$X$2)&amp;":"&amp;ADDRESS($B67,$X$2-1+CE$8)),INDIRECT(ADDRESS($B$19,$X$2)&amp;":"&amp;ADDRESS($B$19,$X$2-1+CE$8)),INDIRECT("rP!"&amp;ADDRESS(Prcsses!$B163,$X$2+$P$8-CE$8)&amp;":"&amp;ADDRESS(Prcsses!$B163,$X$2-1+$P$8))))</f>
        <v>0</v>
      </c>
      <c r="CF137" s="5">
        <f ca="1">IF(CF$4="",0,SUMPRODUCT(INDIRECT(ADDRESS($B67,$X$2)&amp;":"&amp;ADDRESS($B67,$X$2-1+CF$8)),INDIRECT(ADDRESS($B$19,$X$2)&amp;":"&amp;ADDRESS($B$19,$X$2-1+CF$8)),INDIRECT("rP!"&amp;ADDRESS(Prcsses!$B163,$X$2+$P$8-CF$8)&amp;":"&amp;ADDRESS(Prcsses!$B163,$X$2-1+$P$8))))</f>
        <v>0</v>
      </c>
    </row>
    <row r="138" spans="2:84" s="26" customFormat="1" ht="12" x14ac:dyDescent="0.25">
      <c r="B138" s="13"/>
      <c r="M138" s="55"/>
      <c r="N138" s="44" t="s">
        <v>21</v>
      </c>
      <c r="O138" s="45"/>
      <c r="P138" s="46"/>
      <c r="Q138" s="89"/>
      <c r="U138" s="41"/>
      <c r="V138" s="42"/>
      <c r="W138" s="43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</row>
    <row r="139" spans="2:84" x14ac:dyDescent="0.3">
      <c r="B139" s="13">
        <f>ROW()</f>
        <v>139</v>
      </c>
    </row>
    <row r="140" spans="2:84" x14ac:dyDescent="0.3">
      <c r="B140" s="13">
        <f>ROW()</f>
        <v>140</v>
      </c>
      <c r="H140" s="1" t="s">
        <v>256</v>
      </c>
      <c r="M140" s="53" t="s">
        <v>18</v>
      </c>
      <c r="P140" s="72"/>
      <c r="U140" s="5">
        <f ca="1">SUM(INDIRECT(ADDRESS($B140,$X$2)&amp;":"&amp;ADDRESS($B140,$X$2-1+$P$8)))</f>
        <v>178352001.54681361</v>
      </c>
      <c r="X140" s="5">
        <f ca="1">IF(X$4="",0,SUMIFS(X141:X161,$I141:$I161,"&lt;&gt;"&amp;"",$J141:$J161,"",$P141:$P161,$P141))</f>
        <v>0</v>
      </c>
      <c r="Y140" s="5">
        <f t="shared" ref="Y140" ca="1" si="228">IF(Y$4="",0,SUMIFS(Y141:Y161,$I141:$I161,"&lt;&gt;"&amp;"",$J141:$J161,"",$P141:$P161,$P141))</f>
        <v>13036666.666666668</v>
      </c>
      <c r="Z140" s="5">
        <f t="shared" ref="Z140" ca="1" si="229">IF(Z$4="",0,SUMIFS(Z141:Z161,$I141:$I161,"&lt;&gt;"&amp;"",$J141:$J161,"",$P141:$P161,$P141))</f>
        <v>26083333.333333332</v>
      </c>
      <c r="AA140" s="5">
        <f t="shared" ref="AA140" ca="1" si="230">IF(AA$4="",0,SUMIFS(AA141:AA161,$I141:$I161,"&lt;&gt;"&amp;"",$J141:$J161,"",$P141:$P161,$P141))</f>
        <v>0</v>
      </c>
      <c r="AB140" s="5">
        <f t="shared" ref="AB140" ca="1" si="231">IF(AB$4="",0,SUMIFS(AB141:AB161,$I141:$I161,"&lt;&gt;"&amp;"",$J141:$J161,"",$P141:$P161,$P141))</f>
        <v>0</v>
      </c>
      <c r="AC140" s="5">
        <f t="shared" ref="AC140" ca="1" si="232">IF(AC$4="",0,SUMIFS(AC141:AC161,$I141:$I161,"&lt;&gt;"&amp;"",$J141:$J161,"",$P141:$P161,$P141))</f>
        <v>0</v>
      </c>
      <c r="AD140" s="5">
        <f t="shared" ref="AD140" ca="1" si="233">IF(AD$4="",0,SUMIFS(AD141:AD161,$I141:$I161,"&lt;&gt;"&amp;"",$J141:$J161,"",$P141:$P161,$P141))</f>
        <v>0</v>
      </c>
      <c r="AE140" s="5">
        <f t="shared" ref="AE140" ca="1" si="234">IF(AE$4="",0,SUMIFS(AE141:AE161,$I141:$I161,"&lt;&gt;"&amp;"",$J141:$J161,"",$P141:$P161,$P141))</f>
        <v>0</v>
      </c>
      <c r="AF140" s="5">
        <f t="shared" ref="AF140" ca="1" si="235">IF(AF$4="",0,SUMIFS(AF141:AF161,$I141:$I161,"&lt;&gt;"&amp;"",$J141:$J161,"",$P141:$P161,$P141))</f>
        <v>0</v>
      </c>
      <c r="AG140" s="5">
        <f t="shared" ref="AG140" ca="1" si="236">IF(AG$4="",0,SUMIFS(AG141:AG161,$I141:$I161,"&lt;&gt;"&amp;"",$J141:$J161,"",$P141:$P161,$P141))</f>
        <v>0</v>
      </c>
      <c r="AH140" s="5">
        <f t="shared" ref="AH140" ca="1" si="237">IF(AH$4="",0,SUMIFS(AH141:AH161,$I141:$I161,"&lt;&gt;"&amp;"",$J141:$J161,"",$P141:$P161,$P141))</f>
        <v>2391666.6666666665</v>
      </c>
      <c r="AI140" s="5">
        <f t="shared" ref="AI140:CF140" ca="1" si="238">IF(AI$4="",0,SUMIFS(AI141:AI161,$I141:$I161,"&lt;&gt;"&amp;"",$J141:$J161,"",$P141:$P161,$P141))</f>
        <v>0</v>
      </c>
      <c r="AJ140" s="5">
        <f t="shared" ca="1" si="238"/>
        <v>0</v>
      </c>
      <c r="AK140" s="5">
        <f t="shared" ca="1" si="238"/>
        <v>0</v>
      </c>
      <c r="AL140" s="5">
        <f t="shared" ca="1" si="238"/>
        <v>2451458.333333333</v>
      </c>
      <c r="AM140" s="5">
        <f t="shared" ca="1" si="238"/>
        <v>0</v>
      </c>
      <c r="AN140" s="5">
        <f t="shared" ca="1" si="238"/>
        <v>0</v>
      </c>
      <c r="AO140" s="5">
        <f t="shared" ca="1" si="238"/>
        <v>0</v>
      </c>
      <c r="AP140" s="5">
        <f t="shared" ca="1" si="238"/>
        <v>2451458.333333333</v>
      </c>
      <c r="AQ140" s="5">
        <f t="shared" ca="1" si="238"/>
        <v>0</v>
      </c>
      <c r="AR140" s="5">
        <f t="shared" ca="1" si="238"/>
        <v>0</v>
      </c>
      <c r="AS140" s="5">
        <f t="shared" ca="1" si="238"/>
        <v>0</v>
      </c>
      <c r="AT140" s="5">
        <f t="shared" ca="1" si="238"/>
        <v>27568468.30166667</v>
      </c>
      <c r="AU140" s="5">
        <f t="shared" ca="1" si="238"/>
        <v>0</v>
      </c>
      <c r="AV140" s="5">
        <f t="shared" ca="1" si="238"/>
        <v>0</v>
      </c>
      <c r="AW140" s="5">
        <f t="shared" ca="1" si="238"/>
        <v>0</v>
      </c>
      <c r="AX140" s="5">
        <f t="shared" ca="1" si="238"/>
        <v>2575563.4114583326</v>
      </c>
      <c r="AY140" s="5">
        <f t="shared" ca="1" si="238"/>
        <v>0</v>
      </c>
      <c r="AZ140" s="5">
        <f t="shared" ca="1" si="238"/>
        <v>0</v>
      </c>
      <c r="BA140" s="5">
        <f t="shared" ca="1" si="238"/>
        <v>0</v>
      </c>
      <c r="BB140" s="5">
        <f t="shared" ca="1" si="238"/>
        <v>2575563.4114583326</v>
      </c>
      <c r="BC140" s="5">
        <f t="shared" ca="1" si="238"/>
        <v>0</v>
      </c>
      <c r="BD140" s="5">
        <f t="shared" ca="1" si="238"/>
        <v>25965847.610777244</v>
      </c>
      <c r="BE140" s="5">
        <f t="shared" ca="1" si="238"/>
        <v>0</v>
      </c>
      <c r="BF140" s="5">
        <f t="shared" ca="1" si="238"/>
        <v>2639952.4967447915</v>
      </c>
      <c r="BG140" s="5">
        <f t="shared" ca="1" si="238"/>
        <v>0</v>
      </c>
      <c r="BH140" s="5">
        <f t="shared" ca="1" si="238"/>
        <v>0</v>
      </c>
      <c r="BI140" s="5">
        <f t="shared" ca="1" si="238"/>
        <v>0</v>
      </c>
      <c r="BJ140" s="5">
        <f t="shared" ca="1" si="238"/>
        <v>2705951.3091634107</v>
      </c>
      <c r="BK140" s="5">
        <f t="shared" ca="1" si="238"/>
        <v>0</v>
      </c>
      <c r="BL140" s="5">
        <f t="shared" ca="1" si="238"/>
        <v>0</v>
      </c>
      <c r="BM140" s="5">
        <f t="shared" ca="1" si="238"/>
        <v>0</v>
      </c>
      <c r="BN140" s="5">
        <f t="shared" ca="1" si="238"/>
        <v>29139184.176934641</v>
      </c>
      <c r="BO140" s="5">
        <f t="shared" ca="1" si="238"/>
        <v>0</v>
      </c>
      <c r="BP140" s="5">
        <f t="shared" ca="1" si="238"/>
        <v>0</v>
      </c>
      <c r="BQ140" s="5">
        <f t="shared" ca="1" si="238"/>
        <v>0</v>
      </c>
      <c r="BR140" s="5">
        <f t="shared" ca="1" si="238"/>
        <v>2773600.0918924962</v>
      </c>
      <c r="BS140" s="5">
        <f t="shared" ca="1" si="238"/>
        <v>0</v>
      </c>
      <c r="BT140" s="5">
        <f t="shared" ca="1" si="238"/>
        <v>0</v>
      </c>
      <c r="BU140" s="5">
        <f t="shared" ca="1" si="238"/>
        <v>0</v>
      </c>
      <c r="BV140" s="5">
        <f t="shared" ca="1" si="238"/>
        <v>2842940.0941898082</v>
      </c>
      <c r="BW140" s="5">
        <f t="shared" ca="1" si="238"/>
        <v>0</v>
      </c>
      <c r="BX140" s="5">
        <f t="shared" ca="1" si="238"/>
        <v>27393393.61846016</v>
      </c>
      <c r="BY140" s="5">
        <f t="shared" ca="1" si="238"/>
        <v>0</v>
      </c>
      <c r="BZ140" s="5">
        <f t="shared" ca="1" si="238"/>
        <v>2842940.0941898082</v>
      </c>
      <c r="CA140" s="5">
        <f t="shared" ca="1" si="238"/>
        <v>0</v>
      </c>
      <c r="CB140" s="5">
        <f t="shared" ca="1" si="238"/>
        <v>0</v>
      </c>
      <c r="CC140" s="5">
        <f t="shared" ca="1" si="238"/>
        <v>0</v>
      </c>
      <c r="CD140" s="5">
        <f t="shared" ca="1" si="238"/>
        <v>2914013.5965445531</v>
      </c>
      <c r="CE140" s="5">
        <f t="shared" ca="1" si="238"/>
        <v>0</v>
      </c>
      <c r="CF140" s="5">
        <f t="shared" ca="1" si="238"/>
        <v>0</v>
      </c>
    </row>
    <row r="141" spans="2:84" x14ac:dyDescent="0.3">
      <c r="B141" s="13">
        <f>ROW()</f>
        <v>141</v>
      </c>
      <c r="H141" s="1" t="str">
        <f t="shared" ref="H141:H146" si="239">$H$140</f>
        <v>Ввод в эксплуатацию капзатрат без НДС</v>
      </c>
      <c r="I141" s="1" t="str">
        <f>Prcsses!$H$78</f>
        <v>Стартовые капитальные затраты</v>
      </c>
      <c r="M141" s="53" t="s">
        <v>18</v>
      </c>
      <c r="P141" s="72" t="str">
        <f>Lists!$AD$11</f>
        <v>ввод в экспл-ю</v>
      </c>
      <c r="U141" s="5">
        <f t="shared" ref="U141:U146" ca="1" si="240">SUM(INDIRECT(ADDRESS($B141,$X$2)&amp;":"&amp;ADDRESS($B141,$X$2-1+$P$8)))</f>
        <v>13036666.666666668</v>
      </c>
      <c r="X141" s="5">
        <f ca="1">IF(X$4="",0,SUM(X142:X147))</f>
        <v>0</v>
      </c>
      <c r="Y141" s="5">
        <f t="shared" ref="Y141" ca="1" si="241">IF(Y$4="",0,SUM(Y142:Y147))</f>
        <v>13036666.666666668</v>
      </c>
      <c r="Z141" s="5">
        <f t="shared" ref="Z141" ca="1" si="242">IF(Z$4="",0,SUM(Z142:Z147))</f>
        <v>0</v>
      </c>
      <c r="AA141" s="5">
        <f t="shared" ref="AA141" ca="1" si="243">IF(AA$4="",0,SUM(AA142:AA147))</f>
        <v>0</v>
      </c>
      <c r="AB141" s="5">
        <f t="shared" ref="AB141" ca="1" si="244">IF(AB$4="",0,SUM(AB142:AB147))</f>
        <v>0</v>
      </c>
      <c r="AC141" s="5">
        <f t="shared" ref="AC141" ca="1" si="245">IF(AC$4="",0,SUM(AC142:AC147))</f>
        <v>0</v>
      </c>
      <c r="AD141" s="5">
        <f t="shared" ref="AD141" ca="1" si="246">IF(AD$4="",0,SUM(AD142:AD147))</f>
        <v>0</v>
      </c>
      <c r="AE141" s="5">
        <f t="shared" ref="AE141" ca="1" si="247">IF(AE$4="",0,SUM(AE142:AE147))</f>
        <v>0</v>
      </c>
      <c r="AF141" s="5">
        <f t="shared" ref="AF141" ca="1" si="248">IF(AF$4="",0,SUM(AF142:AF147))</f>
        <v>0</v>
      </c>
      <c r="AG141" s="5">
        <f t="shared" ref="AG141" ca="1" si="249">IF(AG$4="",0,SUM(AG142:AG147))</f>
        <v>0</v>
      </c>
      <c r="AH141" s="5">
        <f t="shared" ref="AH141" ca="1" si="250">IF(AH$4="",0,SUM(AH142:AH147))</f>
        <v>0</v>
      </c>
      <c r="AI141" s="5">
        <f t="shared" ref="AI141:CF141" ca="1" si="251">IF(AI$4="",0,SUM(AI142:AI147))</f>
        <v>0</v>
      </c>
      <c r="AJ141" s="5">
        <f t="shared" ca="1" si="251"/>
        <v>0</v>
      </c>
      <c r="AK141" s="5">
        <f t="shared" ca="1" si="251"/>
        <v>0</v>
      </c>
      <c r="AL141" s="5">
        <f t="shared" ca="1" si="251"/>
        <v>0</v>
      </c>
      <c r="AM141" s="5">
        <f t="shared" ca="1" si="251"/>
        <v>0</v>
      </c>
      <c r="AN141" s="5">
        <f t="shared" ca="1" si="251"/>
        <v>0</v>
      </c>
      <c r="AO141" s="5">
        <f t="shared" ca="1" si="251"/>
        <v>0</v>
      </c>
      <c r="AP141" s="5">
        <f t="shared" ca="1" si="251"/>
        <v>0</v>
      </c>
      <c r="AQ141" s="5">
        <f t="shared" ca="1" si="251"/>
        <v>0</v>
      </c>
      <c r="AR141" s="5">
        <f t="shared" ca="1" si="251"/>
        <v>0</v>
      </c>
      <c r="AS141" s="5">
        <f t="shared" ca="1" si="251"/>
        <v>0</v>
      </c>
      <c r="AT141" s="5">
        <f t="shared" ca="1" si="251"/>
        <v>0</v>
      </c>
      <c r="AU141" s="5">
        <f t="shared" ca="1" si="251"/>
        <v>0</v>
      </c>
      <c r="AV141" s="5">
        <f t="shared" ca="1" si="251"/>
        <v>0</v>
      </c>
      <c r="AW141" s="5">
        <f t="shared" ca="1" si="251"/>
        <v>0</v>
      </c>
      <c r="AX141" s="5">
        <f t="shared" ca="1" si="251"/>
        <v>0</v>
      </c>
      <c r="AY141" s="5">
        <f t="shared" ca="1" si="251"/>
        <v>0</v>
      </c>
      <c r="AZ141" s="5">
        <f t="shared" ca="1" si="251"/>
        <v>0</v>
      </c>
      <c r="BA141" s="5">
        <f t="shared" ca="1" si="251"/>
        <v>0</v>
      </c>
      <c r="BB141" s="5">
        <f t="shared" ca="1" si="251"/>
        <v>0</v>
      </c>
      <c r="BC141" s="5">
        <f t="shared" ca="1" si="251"/>
        <v>0</v>
      </c>
      <c r="BD141" s="5">
        <f t="shared" ca="1" si="251"/>
        <v>0</v>
      </c>
      <c r="BE141" s="5">
        <f t="shared" ca="1" si="251"/>
        <v>0</v>
      </c>
      <c r="BF141" s="5">
        <f t="shared" ca="1" si="251"/>
        <v>0</v>
      </c>
      <c r="BG141" s="5">
        <f t="shared" ca="1" si="251"/>
        <v>0</v>
      </c>
      <c r="BH141" s="5">
        <f t="shared" ca="1" si="251"/>
        <v>0</v>
      </c>
      <c r="BI141" s="5">
        <f t="shared" ca="1" si="251"/>
        <v>0</v>
      </c>
      <c r="BJ141" s="5">
        <f t="shared" ca="1" si="251"/>
        <v>0</v>
      </c>
      <c r="BK141" s="5">
        <f t="shared" ca="1" si="251"/>
        <v>0</v>
      </c>
      <c r="BL141" s="5">
        <f t="shared" ca="1" si="251"/>
        <v>0</v>
      </c>
      <c r="BM141" s="5">
        <f t="shared" ca="1" si="251"/>
        <v>0</v>
      </c>
      <c r="BN141" s="5">
        <f t="shared" ca="1" si="251"/>
        <v>0</v>
      </c>
      <c r="BO141" s="5">
        <f t="shared" ca="1" si="251"/>
        <v>0</v>
      </c>
      <c r="BP141" s="5">
        <f t="shared" ca="1" si="251"/>
        <v>0</v>
      </c>
      <c r="BQ141" s="5">
        <f t="shared" ca="1" si="251"/>
        <v>0</v>
      </c>
      <c r="BR141" s="5">
        <f t="shared" ca="1" si="251"/>
        <v>0</v>
      </c>
      <c r="BS141" s="5">
        <f t="shared" ca="1" si="251"/>
        <v>0</v>
      </c>
      <c r="BT141" s="5">
        <f t="shared" ca="1" si="251"/>
        <v>0</v>
      </c>
      <c r="BU141" s="5">
        <f t="shared" ca="1" si="251"/>
        <v>0</v>
      </c>
      <c r="BV141" s="5">
        <f t="shared" ca="1" si="251"/>
        <v>0</v>
      </c>
      <c r="BW141" s="5">
        <f t="shared" ca="1" si="251"/>
        <v>0</v>
      </c>
      <c r="BX141" s="5">
        <f t="shared" ca="1" si="251"/>
        <v>0</v>
      </c>
      <c r="BY141" s="5">
        <f t="shared" ca="1" si="251"/>
        <v>0</v>
      </c>
      <c r="BZ141" s="5">
        <f t="shared" ca="1" si="251"/>
        <v>0</v>
      </c>
      <c r="CA141" s="5">
        <f t="shared" ca="1" si="251"/>
        <v>0</v>
      </c>
      <c r="CB141" s="5">
        <f t="shared" ca="1" si="251"/>
        <v>0</v>
      </c>
      <c r="CC141" s="5">
        <f t="shared" ca="1" si="251"/>
        <v>0</v>
      </c>
      <c r="CD141" s="5">
        <f t="shared" ca="1" si="251"/>
        <v>0</v>
      </c>
      <c r="CE141" s="5">
        <f t="shared" ca="1" si="251"/>
        <v>0</v>
      </c>
      <c r="CF141" s="5">
        <f t="shared" ca="1" si="251"/>
        <v>0</v>
      </c>
    </row>
    <row r="142" spans="2:84" x14ac:dyDescent="0.3">
      <c r="B142" s="13">
        <f>ROW()</f>
        <v>142</v>
      </c>
      <c r="H142" s="1" t="str">
        <f t="shared" si="239"/>
        <v>Ввод в эксплуатацию капзатрат без НДС</v>
      </c>
      <c r="I142" s="1" t="str">
        <f>$I$141</f>
        <v>Стартовые капитальные затраты</v>
      </c>
      <c r="J142" s="1" t="str">
        <f>Prcsses!I79</f>
        <v>Оформление юрлица</v>
      </c>
      <c r="M142" s="53" t="s">
        <v>18</v>
      </c>
      <c r="U142" s="5">
        <f t="shared" ca="1" si="240"/>
        <v>20000</v>
      </c>
      <c r="X142" s="5">
        <f ca="1">IF(X$4="",0,X119/(1+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)))
)</f>
        <v>0</v>
      </c>
      <c r="Y142" s="5">
        <f ca="1">IF(Y$4="",0,Y119/(1+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)))
)</f>
        <v>20000</v>
      </c>
      <c r="Z142" s="5">
        <f ca="1">IF(Z$4="",0,Z119/(1+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)))
)</f>
        <v>0</v>
      </c>
      <c r="AA142" s="5">
        <f ca="1">IF(AA$4="",0,AA119/(1+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)))
)</f>
        <v>0</v>
      </c>
      <c r="AB142" s="5">
        <f ca="1">IF(AB$4="",0,AB119/(1+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)))
)</f>
        <v>0</v>
      </c>
      <c r="AC142" s="5">
        <f ca="1">IF(AC$4="",0,AC119/(1+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)))
)</f>
        <v>0</v>
      </c>
      <c r="AD142" s="5">
        <f ca="1">IF(AD$4="",0,AD119/(1+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)))
)</f>
        <v>0</v>
      </c>
      <c r="AE142" s="5">
        <f ca="1">IF(AE$4="",0,AE119/(1+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)))
)</f>
        <v>0</v>
      </c>
      <c r="AF142" s="5">
        <f ca="1">IF(AF$4="",0,AF119/(1+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)))
)</f>
        <v>0</v>
      </c>
      <c r="AG142" s="5">
        <f ca="1">IF(AG$4="",0,AG119/(1+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)))
)</f>
        <v>0</v>
      </c>
      <c r="AH142" s="5">
        <f ca="1">IF(AH$4="",0,AH119/(1+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)))
)</f>
        <v>0</v>
      </c>
      <c r="AI142" s="5">
        <f ca="1">IF(AI$4="",0,AI119/(1+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)))
)</f>
        <v>0</v>
      </c>
      <c r="AJ142" s="5">
        <f ca="1">IF(AJ$4="",0,AJ119/(1+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)))
)</f>
        <v>0</v>
      </c>
      <c r="AK142" s="5">
        <f ca="1">IF(AK$4="",0,AK119/(1+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)))
)</f>
        <v>0</v>
      </c>
      <c r="AL142" s="5">
        <f ca="1">IF(AL$4="",0,AL119/(1+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)))
)</f>
        <v>0</v>
      </c>
      <c r="AM142" s="5">
        <f ca="1">IF(AM$4="",0,AM119/(1+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)))
)</f>
        <v>0</v>
      </c>
      <c r="AN142" s="5">
        <f ca="1">IF(AN$4="",0,AN119/(1+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)))
)</f>
        <v>0</v>
      </c>
      <c r="AO142" s="5">
        <f ca="1">IF(AO$4="",0,AO119/(1+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)))
)</f>
        <v>0</v>
      </c>
      <c r="AP142" s="5">
        <f ca="1">IF(AP$4="",0,AP119/(1+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)))
)</f>
        <v>0</v>
      </c>
      <c r="AQ142" s="5">
        <f ca="1">IF(AQ$4="",0,AQ119/(1+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)))
)</f>
        <v>0</v>
      </c>
      <c r="AR142" s="5">
        <f ca="1">IF(AR$4="",0,AR119/(1+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)))
)</f>
        <v>0</v>
      </c>
      <c r="AS142" s="5">
        <f ca="1">IF(AS$4="",0,AS119/(1+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)))
)</f>
        <v>0</v>
      </c>
      <c r="AT142" s="5">
        <f ca="1">IF(AT$4="",0,AT119/(1+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)))
)</f>
        <v>0</v>
      </c>
      <c r="AU142" s="5">
        <f ca="1">IF(AU$4="",0,AU119/(1+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)))
)</f>
        <v>0</v>
      </c>
      <c r="AV142" s="5">
        <f ca="1">IF(AV$4="",0,AV119/(1+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)))
)</f>
        <v>0</v>
      </c>
      <c r="AW142" s="5">
        <f ca="1">IF(AW$4="",0,AW119/(1+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)))
)</f>
        <v>0</v>
      </c>
      <c r="AX142" s="5">
        <f ca="1">IF(AX$4="",0,AX119/(1+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)))
)</f>
        <v>0</v>
      </c>
      <c r="AY142" s="5">
        <f ca="1">IF(AY$4="",0,AY119/(1+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)))
)</f>
        <v>0</v>
      </c>
      <c r="AZ142" s="5">
        <f ca="1">IF(AZ$4="",0,AZ119/(1+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)))
)</f>
        <v>0</v>
      </c>
      <c r="BA142" s="5">
        <f ca="1">IF(BA$4="",0,BA119/(1+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)))
)</f>
        <v>0</v>
      </c>
      <c r="BB142" s="5">
        <f ca="1">IF(BB$4="",0,BB119/(1+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)))
)</f>
        <v>0</v>
      </c>
      <c r="BC142" s="5">
        <f ca="1">IF(BC$4="",0,BC119/(1+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)))
)</f>
        <v>0</v>
      </c>
      <c r="BD142" s="5">
        <f ca="1">IF(BD$4="",0,BD119/(1+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)))
)</f>
        <v>0</v>
      </c>
      <c r="BE142" s="5">
        <f ca="1">IF(BE$4="",0,BE119/(1+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)))
)</f>
        <v>0</v>
      </c>
      <c r="BF142" s="5">
        <f ca="1">IF(BF$4="",0,BF119/(1+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)))
)</f>
        <v>0</v>
      </c>
      <c r="BG142" s="5">
        <f ca="1">IF(BG$4="",0,BG119/(1+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)))
)</f>
        <v>0</v>
      </c>
      <c r="BH142" s="5">
        <f ca="1">IF(BH$4="",0,BH119/(1+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)))
)</f>
        <v>0</v>
      </c>
      <c r="BI142" s="5">
        <f ca="1">IF(BI$4="",0,BI119/(1+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)))
)</f>
        <v>0</v>
      </c>
      <c r="BJ142" s="5">
        <f ca="1">IF(BJ$4="",0,BJ119/(1+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)))
)</f>
        <v>0</v>
      </c>
      <c r="BK142" s="5">
        <f ca="1">IF(BK$4="",0,BK119/(1+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)))
)</f>
        <v>0</v>
      </c>
      <c r="BL142" s="5">
        <f ca="1">IF(BL$4="",0,BL119/(1+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)))
)</f>
        <v>0</v>
      </c>
      <c r="BM142" s="5">
        <f ca="1">IF(BM$4="",0,BM119/(1+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)))
)</f>
        <v>0</v>
      </c>
      <c r="BN142" s="5">
        <f ca="1">IF(BN$4="",0,BN119/(1+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)))
)</f>
        <v>0</v>
      </c>
      <c r="BO142" s="5">
        <f ca="1">IF(BO$4="",0,BO119/(1+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)))
)</f>
        <v>0</v>
      </c>
      <c r="BP142" s="5">
        <f ca="1">IF(BP$4="",0,BP119/(1+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)))
)</f>
        <v>0</v>
      </c>
      <c r="BQ142" s="5">
        <f ca="1">IF(BQ$4="",0,BQ119/(1+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)))
)</f>
        <v>0</v>
      </c>
      <c r="BR142" s="5">
        <f ca="1">IF(BR$4="",0,BR119/(1+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)))
)</f>
        <v>0</v>
      </c>
      <c r="BS142" s="5">
        <f ca="1">IF(BS$4="",0,BS119/(1+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)))
)</f>
        <v>0</v>
      </c>
      <c r="BT142" s="5">
        <f ca="1">IF(BT$4="",0,BT119/(1+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)))
)</f>
        <v>0</v>
      </c>
      <c r="BU142" s="5">
        <f ca="1">IF(BU$4="",0,BU119/(1+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)))
)</f>
        <v>0</v>
      </c>
      <c r="BV142" s="5">
        <f ca="1">IF(BV$4="",0,BV119/(1+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)))
)</f>
        <v>0</v>
      </c>
      <c r="BW142" s="5">
        <f ca="1">IF(BW$4="",0,BW119/(1+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)))
)</f>
        <v>0</v>
      </c>
      <c r="BX142" s="5">
        <f ca="1">IF(BX$4="",0,BX119/(1+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)))
)</f>
        <v>0</v>
      </c>
      <c r="BY142" s="5">
        <f ca="1">IF(BY$4="",0,BY119/(1+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)))
)</f>
        <v>0</v>
      </c>
      <c r="BZ142" s="5">
        <f ca="1">IF(BZ$4="",0,BZ119/(1+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)))
)</f>
        <v>0</v>
      </c>
      <c r="CA142" s="5">
        <f ca="1">IF(CA$4="",0,CA119/(1+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)))
)</f>
        <v>0</v>
      </c>
      <c r="CB142" s="5">
        <f ca="1">IF(CB$4="",0,CB119/(1+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)))
)</f>
        <v>0</v>
      </c>
      <c r="CC142" s="5">
        <f ca="1">IF(CC$4="",0,CC119/(1+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)))
)</f>
        <v>0</v>
      </c>
      <c r="CD142" s="5">
        <f ca="1">IF(CD$4="",0,CD119/(1+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)))
)</f>
        <v>0</v>
      </c>
      <c r="CE142" s="5">
        <f ca="1">IF(CE$4="",0,CE119/(1+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)))
)</f>
        <v>0</v>
      </c>
      <c r="CF142" s="5">
        <f ca="1">IF(CF$4="",0,CF119/(1+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)))
)</f>
        <v>0</v>
      </c>
    </row>
    <row r="143" spans="2:84" x14ac:dyDescent="0.3">
      <c r="B143" s="13">
        <f>ROW()</f>
        <v>143</v>
      </c>
      <c r="H143" s="1" t="str">
        <f t="shared" si="239"/>
        <v>Ввод в эксплуатацию капзатрат без НДС</v>
      </c>
      <c r="I143" s="1" t="str">
        <f>$I$141</f>
        <v>Стартовые капитальные затраты</v>
      </c>
      <c r="J143" s="1" t="str">
        <f>Prcsses!I80</f>
        <v>Лицензии, сертификаты</v>
      </c>
      <c r="M143" s="53" t="s">
        <v>18</v>
      </c>
      <c r="U143" s="5">
        <f t="shared" ca="1" si="240"/>
        <v>100000</v>
      </c>
      <c r="X143" s="5">
        <f ca="1">IF(X$4="",0,X120/(1+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)))
)</f>
        <v>0</v>
      </c>
      <c r="Y143" s="5">
        <f ca="1">IF(Y$4="",0,Y120/(1+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)))
)</f>
        <v>100000</v>
      </c>
      <c r="Z143" s="5">
        <f ca="1">IF(Z$4="",0,Z120/(1+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)))
)</f>
        <v>0</v>
      </c>
      <c r="AA143" s="5">
        <f ca="1">IF(AA$4="",0,AA120/(1+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)))
)</f>
        <v>0</v>
      </c>
      <c r="AB143" s="5">
        <f ca="1">IF(AB$4="",0,AB120/(1+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)))
)</f>
        <v>0</v>
      </c>
      <c r="AC143" s="5">
        <f ca="1">IF(AC$4="",0,AC120/(1+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)))
)</f>
        <v>0</v>
      </c>
      <c r="AD143" s="5">
        <f ca="1">IF(AD$4="",0,AD120/(1+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)))
)</f>
        <v>0</v>
      </c>
      <c r="AE143" s="5">
        <f ca="1">IF(AE$4="",0,AE120/(1+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)))
)</f>
        <v>0</v>
      </c>
      <c r="AF143" s="5">
        <f ca="1">IF(AF$4="",0,AF120/(1+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)))
)</f>
        <v>0</v>
      </c>
      <c r="AG143" s="5">
        <f ca="1">IF(AG$4="",0,AG120/(1+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)))
)</f>
        <v>0</v>
      </c>
      <c r="AH143" s="5">
        <f ca="1">IF(AH$4="",0,AH120/(1+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)))
)</f>
        <v>0</v>
      </c>
      <c r="AI143" s="5">
        <f ca="1">IF(AI$4="",0,AI120/(1+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)))
)</f>
        <v>0</v>
      </c>
      <c r="AJ143" s="5">
        <f ca="1">IF(AJ$4="",0,AJ120/(1+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)))
)</f>
        <v>0</v>
      </c>
      <c r="AK143" s="5">
        <f ca="1">IF(AK$4="",0,AK120/(1+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)))
)</f>
        <v>0</v>
      </c>
      <c r="AL143" s="5">
        <f ca="1">IF(AL$4="",0,AL120/(1+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)))
)</f>
        <v>0</v>
      </c>
      <c r="AM143" s="5">
        <f ca="1">IF(AM$4="",0,AM120/(1+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)))
)</f>
        <v>0</v>
      </c>
      <c r="AN143" s="5">
        <f ca="1">IF(AN$4="",0,AN120/(1+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)))
)</f>
        <v>0</v>
      </c>
      <c r="AO143" s="5">
        <f ca="1">IF(AO$4="",0,AO120/(1+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)))
)</f>
        <v>0</v>
      </c>
      <c r="AP143" s="5">
        <f ca="1">IF(AP$4="",0,AP120/(1+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)))
)</f>
        <v>0</v>
      </c>
      <c r="AQ143" s="5">
        <f ca="1">IF(AQ$4="",0,AQ120/(1+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)))
)</f>
        <v>0</v>
      </c>
      <c r="AR143" s="5">
        <f ca="1">IF(AR$4="",0,AR120/(1+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)))
)</f>
        <v>0</v>
      </c>
      <c r="AS143" s="5">
        <f ca="1">IF(AS$4="",0,AS120/(1+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)))
)</f>
        <v>0</v>
      </c>
      <c r="AT143" s="5">
        <f ca="1">IF(AT$4="",0,AT120/(1+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)))
)</f>
        <v>0</v>
      </c>
      <c r="AU143" s="5">
        <f ca="1">IF(AU$4="",0,AU120/(1+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)))
)</f>
        <v>0</v>
      </c>
      <c r="AV143" s="5">
        <f ca="1">IF(AV$4="",0,AV120/(1+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)))
)</f>
        <v>0</v>
      </c>
      <c r="AW143" s="5">
        <f ca="1">IF(AW$4="",0,AW120/(1+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)))
)</f>
        <v>0</v>
      </c>
      <c r="AX143" s="5">
        <f ca="1">IF(AX$4="",0,AX120/(1+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)))
)</f>
        <v>0</v>
      </c>
      <c r="AY143" s="5">
        <f ca="1">IF(AY$4="",0,AY120/(1+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)))
)</f>
        <v>0</v>
      </c>
      <c r="AZ143" s="5">
        <f ca="1">IF(AZ$4="",0,AZ120/(1+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)))
)</f>
        <v>0</v>
      </c>
      <c r="BA143" s="5">
        <f ca="1">IF(BA$4="",0,BA120/(1+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)))
)</f>
        <v>0</v>
      </c>
      <c r="BB143" s="5">
        <f ca="1">IF(BB$4="",0,BB120/(1+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)))
)</f>
        <v>0</v>
      </c>
      <c r="BC143" s="5">
        <f ca="1">IF(BC$4="",0,BC120/(1+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)))
)</f>
        <v>0</v>
      </c>
      <c r="BD143" s="5">
        <f ca="1">IF(BD$4="",0,BD120/(1+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)))
)</f>
        <v>0</v>
      </c>
      <c r="BE143" s="5">
        <f ca="1">IF(BE$4="",0,BE120/(1+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)))
)</f>
        <v>0</v>
      </c>
      <c r="BF143" s="5">
        <f ca="1">IF(BF$4="",0,BF120/(1+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)))
)</f>
        <v>0</v>
      </c>
      <c r="BG143" s="5">
        <f ca="1">IF(BG$4="",0,BG120/(1+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)))
)</f>
        <v>0</v>
      </c>
      <c r="BH143" s="5">
        <f ca="1">IF(BH$4="",0,BH120/(1+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)))
)</f>
        <v>0</v>
      </c>
      <c r="BI143" s="5">
        <f ca="1">IF(BI$4="",0,BI120/(1+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)))
)</f>
        <v>0</v>
      </c>
      <c r="BJ143" s="5">
        <f ca="1">IF(BJ$4="",0,BJ120/(1+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)))
)</f>
        <v>0</v>
      </c>
      <c r="BK143" s="5">
        <f ca="1">IF(BK$4="",0,BK120/(1+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)))
)</f>
        <v>0</v>
      </c>
      <c r="BL143" s="5">
        <f ca="1">IF(BL$4="",0,BL120/(1+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)))
)</f>
        <v>0</v>
      </c>
      <c r="BM143" s="5">
        <f ca="1">IF(BM$4="",0,BM120/(1+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)))
)</f>
        <v>0</v>
      </c>
      <c r="BN143" s="5">
        <f ca="1">IF(BN$4="",0,BN120/(1+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)))
)</f>
        <v>0</v>
      </c>
      <c r="BO143" s="5">
        <f ca="1">IF(BO$4="",0,BO120/(1+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)))
)</f>
        <v>0</v>
      </c>
      <c r="BP143" s="5">
        <f ca="1">IF(BP$4="",0,BP120/(1+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)))
)</f>
        <v>0</v>
      </c>
      <c r="BQ143" s="5">
        <f ca="1">IF(BQ$4="",0,BQ120/(1+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)))
)</f>
        <v>0</v>
      </c>
      <c r="BR143" s="5">
        <f ca="1">IF(BR$4="",0,BR120/(1+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)))
)</f>
        <v>0</v>
      </c>
      <c r="BS143" s="5">
        <f ca="1">IF(BS$4="",0,BS120/(1+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)))
)</f>
        <v>0</v>
      </c>
      <c r="BT143" s="5">
        <f ca="1">IF(BT$4="",0,BT120/(1+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)))
)</f>
        <v>0</v>
      </c>
      <c r="BU143" s="5">
        <f ca="1">IF(BU$4="",0,BU120/(1+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)))
)</f>
        <v>0</v>
      </c>
      <c r="BV143" s="5">
        <f ca="1">IF(BV$4="",0,BV120/(1+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)))
)</f>
        <v>0</v>
      </c>
      <c r="BW143" s="5">
        <f ca="1">IF(BW$4="",0,BW120/(1+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)))
)</f>
        <v>0</v>
      </c>
      <c r="BX143" s="5">
        <f ca="1">IF(BX$4="",0,BX120/(1+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)))
)</f>
        <v>0</v>
      </c>
      <c r="BY143" s="5">
        <f ca="1">IF(BY$4="",0,BY120/(1+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)))
)</f>
        <v>0</v>
      </c>
      <c r="BZ143" s="5">
        <f ca="1">IF(BZ$4="",0,BZ120/(1+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)))
)</f>
        <v>0</v>
      </c>
      <c r="CA143" s="5">
        <f ca="1">IF(CA$4="",0,CA120/(1+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)))
)</f>
        <v>0</v>
      </c>
      <c r="CB143" s="5">
        <f ca="1">IF(CB$4="",0,CB120/(1+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)))
)</f>
        <v>0</v>
      </c>
      <c r="CC143" s="5">
        <f ca="1">IF(CC$4="",0,CC120/(1+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)))
)</f>
        <v>0</v>
      </c>
      <c r="CD143" s="5">
        <f ca="1">IF(CD$4="",0,CD120/(1+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)))
)</f>
        <v>0</v>
      </c>
      <c r="CE143" s="5">
        <f ca="1">IF(CE$4="",0,CE120/(1+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)))
)</f>
        <v>0</v>
      </c>
      <c r="CF143" s="5">
        <f ca="1">IF(CF$4="",0,CF120/(1+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)))
)</f>
        <v>0</v>
      </c>
    </row>
    <row r="144" spans="2:84" x14ac:dyDescent="0.3">
      <c r="B144" s="13">
        <f>ROW()</f>
        <v>144</v>
      </c>
      <c r="H144" s="1" t="str">
        <f t="shared" si="239"/>
        <v>Ввод в эксплуатацию капзатрат без НДС</v>
      </c>
      <c r="I144" s="1" t="str">
        <f>$I$141</f>
        <v>Стартовые капитальные затраты</v>
      </c>
      <c r="J144" s="1" t="str">
        <f>Prcsses!I81</f>
        <v>Оборудование</v>
      </c>
      <c r="M144" s="53" t="s">
        <v>18</v>
      </c>
      <c r="U144" s="5">
        <f t="shared" ca="1" si="240"/>
        <v>416666.66666666669</v>
      </c>
      <c r="X144" s="5">
        <f ca="1">IF(X$4="",0,X121/(1+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)))
)</f>
        <v>0</v>
      </c>
      <c r="Y144" s="5">
        <f ca="1">IF(Y$4="",0,Y121/(1+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)))
)</f>
        <v>416666.66666666669</v>
      </c>
      <c r="Z144" s="5">
        <f ca="1">IF(Z$4="",0,Z121/(1+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)))
)</f>
        <v>0</v>
      </c>
      <c r="AA144" s="5">
        <f ca="1">IF(AA$4="",0,AA121/(1+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)))
)</f>
        <v>0</v>
      </c>
      <c r="AB144" s="5">
        <f ca="1">IF(AB$4="",0,AB121/(1+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)))
)</f>
        <v>0</v>
      </c>
      <c r="AC144" s="5">
        <f ca="1">IF(AC$4="",0,AC121/(1+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)))
)</f>
        <v>0</v>
      </c>
      <c r="AD144" s="5">
        <f ca="1">IF(AD$4="",0,AD121/(1+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)))
)</f>
        <v>0</v>
      </c>
      <c r="AE144" s="5">
        <f ca="1">IF(AE$4="",0,AE121/(1+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)))
)</f>
        <v>0</v>
      </c>
      <c r="AF144" s="5">
        <f ca="1">IF(AF$4="",0,AF121/(1+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)))
)</f>
        <v>0</v>
      </c>
      <c r="AG144" s="5">
        <f ca="1">IF(AG$4="",0,AG121/(1+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)))
)</f>
        <v>0</v>
      </c>
      <c r="AH144" s="5">
        <f ca="1">IF(AH$4="",0,AH121/(1+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)))
)</f>
        <v>0</v>
      </c>
      <c r="AI144" s="5">
        <f ca="1">IF(AI$4="",0,AI121/(1+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)))
)</f>
        <v>0</v>
      </c>
      <c r="AJ144" s="5">
        <f ca="1">IF(AJ$4="",0,AJ121/(1+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)))
)</f>
        <v>0</v>
      </c>
      <c r="AK144" s="5">
        <f ca="1">IF(AK$4="",0,AK121/(1+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)))
)</f>
        <v>0</v>
      </c>
      <c r="AL144" s="5">
        <f ca="1">IF(AL$4="",0,AL121/(1+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)))
)</f>
        <v>0</v>
      </c>
      <c r="AM144" s="5">
        <f ca="1">IF(AM$4="",0,AM121/(1+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)))
)</f>
        <v>0</v>
      </c>
      <c r="AN144" s="5">
        <f ca="1">IF(AN$4="",0,AN121/(1+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)))
)</f>
        <v>0</v>
      </c>
      <c r="AO144" s="5">
        <f ca="1">IF(AO$4="",0,AO121/(1+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)))
)</f>
        <v>0</v>
      </c>
      <c r="AP144" s="5">
        <f ca="1">IF(AP$4="",0,AP121/(1+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)))
)</f>
        <v>0</v>
      </c>
      <c r="AQ144" s="5">
        <f ca="1">IF(AQ$4="",0,AQ121/(1+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)))
)</f>
        <v>0</v>
      </c>
      <c r="AR144" s="5">
        <f ca="1">IF(AR$4="",0,AR121/(1+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)))
)</f>
        <v>0</v>
      </c>
      <c r="AS144" s="5">
        <f ca="1">IF(AS$4="",0,AS121/(1+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)))
)</f>
        <v>0</v>
      </c>
      <c r="AT144" s="5">
        <f ca="1">IF(AT$4="",0,AT121/(1+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)))
)</f>
        <v>0</v>
      </c>
      <c r="AU144" s="5">
        <f ca="1">IF(AU$4="",0,AU121/(1+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)))
)</f>
        <v>0</v>
      </c>
      <c r="AV144" s="5">
        <f ca="1">IF(AV$4="",0,AV121/(1+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)))
)</f>
        <v>0</v>
      </c>
      <c r="AW144" s="5">
        <f ca="1">IF(AW$4="",0,AW121/(1+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)))
)</f>
        <v>0</v>
      </c>
      <c r="AX144" s="5">
        <f ca="1">IF(AX$4="",0,AX121/(1+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)))
)</f>
        <v>0</v>
      </c>
      <c r="AY144" s="5">
        <f ca="1">IF(AY$4="",0,AY121/(1+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)))
)</f>
        <v>0</v>
      </c>
      <c r="AZ144" s="5">
        <f ca="1">IF(AZ$4="",0,AZ121/(1+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)))
)</f>
        <v>0</v>
      </c>
      <c r="BA144" s="5">
        <f ca="1">IF(BA$4="",0,BA121/(1+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)))
)</f>
        <v>0</v>
      </c>
      <c r="BB144" s="5">
        <f ca="1">IF(BB$4="",0,BB121/(1+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)))
)</f>
        <v>0</v>
      </c>
      <c r="BC144" s="5">
        <f ca="1">IF(BC$4="",0,BC121/(1+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)))
)</f>
        <v>0</v>
      </c>
      <c r="BD144" s="5">
        <f ca="1">IF(BD$4="",0,BD121/(1+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)))
)</f>
        <v>0</v>
      </c>
      <c r="BE144" s="5">
        <f ca="1">IF(BE$4="",0,BE121/(1+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)))
)</f>
        <v>0</v>
      </c>
      <c r="BF144" s="5">
        <f ca="1">IF(BF$4="",0,BF121/(1+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)))
)</f>
        <v>0</v>
      </c>
      <c r="BG144" s="5">
        <f ca="1">IF(BG$4="",0,BG121/(1+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)))
)</f>
        <v>0</v>
      </c>
      <c r="BH144" s="5">
        <f ca="1">IF(BH$4="",0,BH121/(1+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)))
)</f>
        <v>0</v>
      </c>
      <c r="BI144" s="5">
        <f ca="1">IF(BI$4="",0,BI121/(1+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)))
)</f>
        <v>0</v>
      </c>
      <c r="BJ144" s="5">
        <f ca="1">IF(BJ$4="",0,BJ121/(1+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)))
)</f>
        <v>0</v>
      </c>
      <c r="BK144" s="5">
        <f ca="1">IF(BK$4="",0,BK121/(1+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)))
)</f>
        <v>0</v>
      </c>
      <c r="BL144" s="5">
        <f ca="1">IF(BL$4="",0,BL121/(1+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)))
)</f>
        <v>0</v>
      </c>
      <c r="BM144" s="5">
        <f ca="1">IF(BM$4="",0,BM121/(1+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)))
)</f>
        <v>0</v>
      </c>
      <c r="BN144" s="5">
        <f ca="1">IF(BN$4="",0,BN121/(1+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)))
)</f>
        <v>0</v>
      </c>
      <c r="BO144" s="5">
        <f ca="1">IF(BO$4="",0,BO121/(1+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)))
)</f>
        <v>0</v>
      </c>
      <c r="BP144" s="5">
        <f ca="1">IF(BP$4="",0,BP121/(1+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)))
)</f>
        <v>0</v>
      </c>
      <c r="BQ144" s="5">
        <f ca="1">IF(BQ$4="",0,BQ121/(1+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)))
)</f>
        <v>0</v>
      </c>
      <c r="BR144" s="5">
        <f ca="1">IF(BR$4="",0,BR121/(1+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)))
)</f>
        <v>0</v>
      </c>
      <c r="BS144" s="5">
        <f ca="1">IF(BS$4="",0,BS121/(1+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)))
)</f>
        <v>0</v>
      </c>
      <c r="BT144" s="5">
        <f ca="1">IF(BT$4="",0,BT121/(1+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)))
)</f>
        <v>0</v>
      </c>
      <c r="BU144" s="5">
        <f ca="1">IF(BU$4="",0,BU121/(1+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)))
)</f>
        <v>0</v>
      </c>
      <c r="BV144" s="5">
        <f ca="1">IF(BV$4="",0,BV121/(1+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)))
)</f>
        <v>0</v>
      </c>
      <c r="BW144" s="5">
        <f ca="1">IF(BW$4="",0,BW121/(1+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)))
)</f>
        <v>0</v>
      </c>
      <c r="BX144" s="5">
        <f ca="1">IF(BX$4="",0,BX121/(1+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)))
)</f>
        <v>0</v>
      </c>
      <c r="BY144" s="5">
        <f ca="1">IF(BY$4="",0,BY121/(1+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)))
)</f>
        <v>0</v>
      </c>
      <c r="BZ144" s="5">
        <f ca="1">IF(BZ$4="",0,BZ121/(1+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)))
)</f>
        <v>0</v>
      </c>
      <c r="CA144" s="5">
        <f ca="1">IF(CA$4="",0,CA121/(1+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)))
)</f>
        <v>0</v>
      </c>
      <c r="CB144" s="5">
        <f ca="1">IF(CB$4="",0,CB121/(1+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)))
)</f>
        <v>0</v>
      </c>
      <c r="CC144" s="5">
        <f ca="1">IF(CC$4="",0,CC121/(1+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)))
)</f>
        <v>0</v>
      </c>
      <c r="CD144" s="5">
        <f ca="1">IF(CD$4="",0,CD121/(1+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)))
)</f>
        <v>0</v>
      </c>
      <c r="CE144" s="5">
        <f ca="1">IF(CE$4="",0,CE121/(1+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)))
)</f>
        <v>0</v>
      </c>
      <c r="CF144" s="5">
        <f ca="1">IF(CF$4="",0,CF121/(1+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)))
)</f>
        <v>0</v>
      </c>
    </row>
    <row r="145" spans="2:84" x14ac:dyDescent="0.3">
      <c r="B145" s="13">
        <f>ROW()</f>
        <v>145</v>
      </c>
      <c r="H145" s="1" t="str">
        <f t="shared" si="239"/>
        <v>Ввод в эксплуатацию капзатрат без НДС</v>
      </c>
      <c r="I145" s="1" t="str">
        <f>$I$141</f>
        <v>Стартовые капитальные затраты</v>
      </c>
      <c r="J145" s="1" t="str">
        <f>Prcsses!I82</f>
        <v>Транспортные средства</v>
      </c>
      <c r="M145" s="53" t="s">
        <v>18</v>
      </c>
      <c r="U145" s="5">
        <f t="shared" ca="1" si="240"/>
        <v>4166666.666666667</v>
      </c>
      <c r="X145" s="5">
        <f ca="1">IF(X$4="",0,X122/(1+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)))
)</f>
        <v>0</v>
      </c>
      <c r="Y145" s="5">
        <f ca="1">IF(Y$4="",0,Y122/(1+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)))
)</f>
        <v>4166666.666666667</v>
      </c>
      <c r="Z145" s="5">
        <f ca="1">IF(Z$4="",0,Z122/(1+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)))
)</f>
        <v>0</v>
      </c>
      <c r="AA145" s="5">
        <f ca="1">IF(AA$4="",0,AA122/(1+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)))
)</f>
        <v>0</v>
      </c>
      <c r="AB145" s="5">
        <f ca="1">IF(AB$4="",0,AB122/(1+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)))
)</f>
        <v>0</v>
      </c>
      <c r="AC145" s="5">
        <f ca="1">IF(AC$4="",0,AC122/(1+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)))
)</f>
        <v>0</v>
      </c>
      <c r="AD145" s="5">
        <f ca="1">IF(AD$4="",0,AD122/(1+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)))
)</f>
        <v>0</v>
      </c>
      <c r="AE145" s="5">
        <f ca="1">IF(AE$4="",0,AE122/(1+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)))
)</f>
        <v>0</v>
      </c>
      <c r="AF145" s="5">
        <f ca="1">IF(AF$4="",0,AF122/(1+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)))
)</f>
        <v>0</v>
      </c>
      <c r="AG145" s="5">
        <f ca="1">IF(AG$4="",0,AG122/(1+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)))
)</f>
        <v>0</v>
      </c>
      <c r="AH145" s="5">
        <f ca="1">IF(AH$4="",0,AH122/(1+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)))
)</f>
        <v>0</v>
      </c>
      <c r="AI145" s="5">
        <f ca="1">IF(AI$4="",0,AI122/(1+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)))
)</f>
        <v>0</v>
      </c>
      <c r="AJ145" s="5">
        <f ca="1">IF(AJ$4="",0,AJ122/(1+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)))
)</f>
        <v>0</v>
      </c>
      <c r="AK145" s="5">
        <f ca="1">IF(AK$4="",0,AK122/(1+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)))
)</f>
        <v>0</v>
      </c>
      <c r="AL145" s="5">
        <f ca="1">IF(AL$4="",0,AL122/(1+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)))
)</f>
        <v>0</v>
      </c>
      <c r="AM145" s="5">
        <f ca="1">IF(AM$4="",0,AM122/(1+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)))
)</f>
        <v>0</v>
      </c>
      <c r="AN145" s="5">
        <f ca="1">IF(AN$4="",0,AN122/(1+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)))
)</f>
        <v>0</v>
      </c>
      <c r="AO145" s="5">
        <f ca="1">IF(AO$4="",0,AO122/(1+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)))
)</f>
        <v>0</v>
      </c>
      <c r="AP145" s="5">
        <f ca="1">IF(AP$4="",0,AP122/(1+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)))
)</f>
        <v>0</v>
      </c>
      <c r="AQ145" s="5">
        <f ca="1">IF(AQ$4="",0,AQ122/(1+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)))
)</f>
        <v>0</v>
      </c>
      <c r="AR145" s="5">
        <f ca="1">IF(AR$4="",0,AR122/(1+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)))
)</f>
        <v>0</v>
      </c>
      <c r="AS145" s="5">
        <f ca="1">IF(AS$4="",0,AS122/(1+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)))
)</f>
        <v>0</v>
      </c>
      <c r="AT145" s="5">
        <f ca="1">IF(AT$4="",0,AT122/(1+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)))
)</f>
        <v>0</v>
      </c>
      <c r="AU145" s="5">
        <f ca="1">IF(AU$4="",0,AU122/(1+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)))
)</f>
        <v>0</v>
      </c>
      <c r="AV145" s="5">
        <f ca="1">IF(AV$4="",0,AV122/(1+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)))
)</f>
        <v>0</v>
      </c>
      <c r="AW145" s="5">
        <f ca="1">IF(AW$4="",0,AW122/(1+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)))
)</f>
        <v>0</v>
      </c>
      <c r="AX145" s="5">
        <f ca="1">IF(AX$4="",0,AX122/(1+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)))
)</f>
        <v>0</v>
      </c>
      <c r="AY145" s="5">
        <f ca="1">IF(AY$4="",0,AY122/(1+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)))
)</f>
        <v>0</v>
      </c>
      <c r="AZ145" s="5">
        <f ca="1">IF(AZ$4="",0,AZ122/(1+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)))
)</f>
        <v>0</v>
      </c>
      <c r="BA145" s="5">
        <f ca="1">IF(BA$4="",0,BA122/(1+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)))
)</f>
        <v>0</v>
      </c>
      <c r="BB145" s="5">
        <f ca="1">IF(BB$4="",0,BB122/(1+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)))
)</f>
        <v>0</v>
      </c>
      <c r="BC145" s="5">
        <f ca="1">IF(BC$4="",0,BC122/(1+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)))
)</f>
        <v>0</v>
      </c>
      <c r="BD145" s="5">
        <f ca="1">IF(BD$4="",0,BD122/(1+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)))
)</f>
        <v>0</v>
      </c>
      <c r="BE145" s="5">
        <f ca="1">IF(BE$4="",0,BE122/(1+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)))
)</f>
        <v>0</v>
      </c>
      <c r="BF145" s="5">
        <f ca="1">IF(BF$4="",0,BF122/(1+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)))
)</f>
        <v>0</v>
      </c>
      <c r="BG145" s="5">
        <f ca="1">IF(BG$4="",0,BG122/(1+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)))
)</f>
        <v>0</v>
      </c>
      <c r="BH145" s="5">
        <f ca="1">IF(BH$4="",0,BH122/(1+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)))
)</f>
        <v>0</v>
      </c>
      <c r="BI145" s="5">
        <f ca="1">IF(BI$4="",0,BI122/(1+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)))
)</f>
        <v>0</v>
      </c>
      <c r="BJ145" s="5">
        <f ca="1">IF(BJ$4="",0,BJ122/(1+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)))
)</f>
        <v>0</v>
      </c>
      <c r="BK145" s="5">
        <f ca="1">IF(BK$4="",0,BK122/(1+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)))
)</f>
        <v>0</v>
      </c>
      <c r="BL145" s="5">
        <f ca="1">IF(BL$4="",0,BL122/(1+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)))
)</f>
        <v>0</v>
      </c>
      <c r="BM145" s="5">
        <f ca="1">IF(BM$4="",0,BM122/(1+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)))
)</f>
        <v>0</v>
      </c>
      <c r="BN145" s="5">
        <f ca="1">IF(BN$4="",0,BN122/(1+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)))
)</f>
        <v>0</v>
      </c>
      <c r="BO145" s="5">
        <f ca="1">IF(BO$4="",0,BO122/(1+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)))
)</f>
        <v>0</v>
      </c>
      <c r="BP145" s="5">
        <f ca="1">IF(BP$4="",0,BP122/(1+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)))
)</f>
        <v>0</v>
      </c>
      <c r="BQ145" s="5">
        <f ca="1">IF(BQ$4="",0,BQ122/(1+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)))
)</f>
        <v>0</v>
      </c>
      <c r="BR145" s="5">
        <f ca="1">IF(BR$4="",0,BR122/(1+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)))
)</f>
        <v>0</v>
      </c>
      <c r="BS145" s="5">
        <f ca="1">IF(BS$4="",0,BS122/(1+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)))
)</f>
        <v>0</v>
      </c>
      <c r="BT145" s="5">
        <f ca="1">IF(BT$4="",0,BT122/(1+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)))
)</f>
        <v>0</v>
      </c>
      <c r="BU145" s="5">
        <f ca="1">IF(BU$4="",0,BU122/(1+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)))
)</f>
        <v>0</v>
      </c>
      <c r="BV145" s="5">
        <f ca="1">IF(BV$4="",0,BV122/(1+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)))
)</f>
        <v>0</v>
      </c>
      <c r="BW145" s="5">
        <f ca="1">IF(BW$4="",0,BW122/(1+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)))
)</f>
        <v>0</v>
      </c>
      <c r="BX145" s="5">
        <f ca="1">IF(BX$4="",0,BX122/(1+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)))
)</f>
        <v>0</v>
      </c>
      <c r="BY145" s="5">
        <f ca="1">IF(BY$4="",0,BY122/(1+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)))
)</f>
        <v>0</v>
      </c>
      <c r="BZ145" s="5">
        <f ca="1">IF(BZ$4="",0,BZ122/(1+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)))
)</f>
        <v>0</v>
      </c>
      <c r="CA145" s="5">
        <f ca="1">IF(CA$4="",0,CA122/(1+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)))
)</f>
        <v>0</v>
      </c>
      <c r="CB145" s="5">
        <f ca="1">IF(CB$4="",0,CB122/(1+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)))
)</f>
        <v>0</v>
      </c>
      <c r="CC145" s="5">
        <f ca="1">IF(CC$4="",0,CC122/(1+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)))
)</f>
        <v>0</v>
      </c>
      <c r="CD145" s="5">
        <f ca="1">IF(CD$4="",0,CD122/(1+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)))
)</f>
        <v>0</v>
      </c>
      <c r="CE145" s="5">
        <f ca="1">IF(CE$4="",0,CE122/(1+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)))
)</f>
        <v>0</v>
      </c>
      <c r="CF145" s="5">
        <f ca="1">IF(CF$4="",0,CF122/(1+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)))
)</f>
        <v>0</v>
      </c>
    </row>
    <row r="146" spans="2:84" x14ac:dyDescent="0.3">
      <c r="B146" s="13">
        <f>ROW()</f>
        <v>146</v>
      </c>
      <c r="H146" s="1" t="str">
        <f t="shared" si="239"/>
        <v>Ввод в эксплуатацию капзатрат без НДС</v>
      </c>
      <c r="I146" s="1" t="str">
        <f>$I$141</f>
        <v>Стартовые капитальные затраты</v>
      </c>
      <c r="J146" s="1" t="str">
        <f>Prcsses!I83</f>
        <v>Земельный участок</v>
      </c>
      <c r="M146" s="53" t="s">
        <v>18</v>
      </c>
      <c r="U146" s="5">
        <f t="shared" ca="1" si="240"/>
        <v>8333333.333333334</v>
      </c>
      <c r="X146" s="5">
        <f ca="1">IF(X$4="",0,X123/(1+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)))
)</f>
        <v>0</v>
      </c>
      <c r="Y146" s="5">
        <f ca="1">IF(Y$4="",0,Y123/(1+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)))
)</f>
        <v>8333333.333333334</v>
      </c>
      <c r="Z146" s="5">
        <f ca="1">IF(Z$4="",0,Z123/(1+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)))
)</f>
        <v>0</v>
      </c>
      <c r="AA146" s="5">
        <f ca="1">IF(AA$4="",0,AA123/(1+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)))
)</f>
        <v>0</v>
      </c>
      <c r="AB146" s="5">
        <f ca="1">IF(AB$4="",0,AB123/(1+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)))
)</f>
        <v>0</v>
      </c>
      <c r="AC146" s="5">
        <f ca="1">IF(AC$4="",0,AC123/(1+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)))
)</f>
        <v>0</v>
      </c>
      <c r="AD146" s="5">
        <f ca="1">IF(AD$4="",0,AD123/(1+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)))
)</f>
        <v>0</v>
      </c>
      <c r="AE146" s="5">
        <f ca="1">IF(AE$4="",0,AE123/(1+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)))
)</f>
        <v>0</v>
      </c>
      <c r="AF146" s="5">
        <f ca="1">IF(AF$4="",0,AF123/(1+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)))
)</f>
        <v>0</v>
      </c>
      <c r="AG146" s="5">
        <f ca="1">IF(AG$4="",0,AG123/(1+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)))
)</f>
        <v>0</v>
      </c>
      <c r="AH146" s="5">
        <f ca="1">IF(AH$4="",0,AH123/(1+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)))
)</f>
        <v>0</v>
      </c>
      <c r="AI146" s="5">
        <f ca="1">IF(AI$4="",0,AI123/(1+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)))
)</f>
        <v>0</v>
      </c>
      <c r="AJ146" s="5">
        <f ca="1">IF(AJ$4="",0,AJ123/(1+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)))
)</f>
        <v>0</v>
      </c>
      <c r="AK146" s="5">
        <f ca="1">IF(AK$4="",0,AK123/(1+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)))
)</f>
        <v>0</v>
      </c>
      <c r="AL146" s="5">
        <f ca="1">IF(AL$4="",0,AL123/(1+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)))
)</f>
        <v>0</v>
      </c>
      <c r="AM146" s="5">
        <f ca="1">IF(AM$4="",0,AM123/(1+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)))
)</f>
        <v>0</v>
      </c>
      <c r="AN146" s="5">
        <f ca="1">IF(AN$4="",0,AN123/(1+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)))
)</f>
        <v>0</v>
      </c>
      <c r="AO146" s="5">
        <f ca="1">IF(AO$4="",0,AO123/(1+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)))
)</f>
        <v>0</v>
      </c>
      <c r="AP146" s="5">
        <f ca="1">IF(AP$4="",0,AP123/(1+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)))
)</f>
        <v>0</v>
      </c>
      <c r="AQ146" s="5">
        <f ca="1">IF(AQ$4="",0,AQ123/(1+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)))
)</f>
        <v>0</v>
      </c>
      <c r="AR146" s="5">
        <f ca="1">IF(AR$4="",0,AR123/(1+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)))
)</f>
        <v>0</v>
      </c>
      <c r="AS146" s="5">
        <f ca="1">IF(AS$4="",0,AS123/(1+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)))
)</f>
        <v>0</v>
      </c>
      <c r="AT146" s="5">
        <f ca="1">IF(AT$4="",0,AT123/(1+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)))
)</f>
        <v>0</v>
      </c>
      <c r="AU146" s="5">
        <f ca="1">IF(AU$4="",0,AU123/(1+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)))
)</f>
        <v>0</v>
      </c>
      <c r="AV146" s="5">
        <f ca="1">IF(AV$4="",0,AV123/(1+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)))
)</f>
        <v>0</v>
      </c>
      <c r="AW146" s="5">
        <f ca="1">IF(AW$4="",0,AW123/(1+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)))
)</f>
        <v>0</v>
      </c>
      <c r="AX146" s="5">
        <f ca="1">IF(AX$4="",0,AX123/(1+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)))
)</f>
        <v>0</v>
      </c>
      <c r="AY146" s="5">
        <f ca="1">IF(AY$4="",0,AY123/(1+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)))
)</f>
        <v>0</v>
      </c>
      <c r="AZ146" s="5">
        <f ca="1">IF(AZ$4="",0,AZ123/(1+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)))
)</f>
        <v>0</v>
      </c>
      <c r="BA146" s="5">
        <f ca="1">IF(BA$4="",0,BA123/(1+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)))
)</f>
        <v>0</v>
      </c>
      <c r="BB146" s="5">
        <f ca="1">IF(BB$4="",0,BB123/(1+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)))
)</f>
        <v>0</v>
      </c>
      <c r="BC146" s="5">
        <f ca="1">IF(BC$4="",0,BC123/(1+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)))
)</f>
        <v>0</v>
      </c>
      <c r="BD146" s="5">
        <f ca="1">IF(BD$4="",0,BD123/(1+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)))
)</f>
        <v>0</v>
      </c>
      <c r="BE146" s="5">
        <f ca="1">IF(BE$4="",0,BE123/(1+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)))
)</f>
        <v>0</v>
      </c>
      <c r="BF146" s="5">
        <f ca="1">IF(BF$4="",0,BF123/(1+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)))
)</f>
        <v>0</v>
      </c>
      <c r="BG146" s="5">
        <f ca="1">IF(BG$4="",0,BG123/(1+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)))
)</f>
        <v>0</v>
      </c>
      <c r="BH146" s="5">
        <f ca="1">IF(BH$4="",0,BH123/(1+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)))
)</f>
        <v>0</v>
      </c>
      <c r="BI146" s="5">
        <f ca="1">IF(BI$4="",0,BI123/(1+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)))
)</f>
        <v>0</v>
      </c>
      <c r="BJ146" s="5">
        <f ca="1">IF(BJ$4="",0,BJ123/(1+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)))
)</f>
        <v>0</v>
      </c>
      <c r="BK146" s="5">
        <f ca="1">IF(BK$4="",0,BK123/(1+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)))
)</f>
        <v>0</v>
      </c>
      <c r="BL146" s="5">
        <f ca="1">IF(BL$4="",0,BL123/(1+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)))
)</f>
        <v>0</v>
      </c>
      <c r="BM146" s="5">
        <f ca="1">IF(BM$4="",0,BM123/(1+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)))
)</f>
        <v>0</v>
      </c>
      <c r="BN146" s="5">
        <f ca="1">IF(BN$4="",0,BN123/(1+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)))
)</f>
        <v>0</v>
      </c>
      <c r="BO146" s="5">
        <f ca="1">IF(BO$4="",0,BO123/(1+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)))
)</f>
        <v>0</v>
      </c>
      <c r="BP146" s="5">
        <f ca="1">IF(BP$4="",0,BP123/(1+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)))
)</f>
        <v>0</v>
      </c>
      <c r="BQ146" s="5">
        <f ca="1">IF(BQ$4="",0,BQ123/(1+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)))
)</f>
        <v>0</v>
      </c>
      <c r="BR146" s="5">
        <f ca="1">IF(BR$4="",0,BR123/(1+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)))
)</f>
        <v>0</v>
      </c>
      <c r="BS146" s="5">
        <f ca="1">IF(BS$4="",0,BS123/(1+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)))
)</f>
        <v>0</v>
      </c>
      <c r="BT146" s="5">
        <f ca="1">IF(BT$4="",0,BT123/(1+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)))
)</f>
        <v>0</v>
      </c>
      <c r="BU146" s="5">
        <f ca="1">IF(BU$4="",0,BU123/(1+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)))
)</f>
        <v>0</v>
      </c>
      <c r="BV146" s="5">
        <f ca="1">IF(BV$4="",0,BV123/(1+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)))
)</f>
        <v>0</v>
      </c>
      <c r="BW146" s="5">
        <f ca="1">IF(BW$4="",0,BW123/(1+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)))
)</f>
        <v>0</v>
      </c>
      <c r="BX146" s="5">
        <f ca="1">IF(BX$4="",0,BX123/(1+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)))
)</f>
        <v>0</v>
      </c>
      <c r="BY146" s="5">
        <f ca="1">IF(BY$4="",0,BY123/(1+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)))
)</f>
        <v>0</v>
      </c>
      <c r="BZ146" s="5">
        <f ca="1">IF(BZ$4="",0,BZ123/(1+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)))
)</f>
        <v>0</v>
      </c>
      <c r="CA146" s="5">
        <f ca="1">IF(CA$4="",0,CA123/(1+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)))
)</f>
        <v>0</v>
      </c>
      <c r="CB146" s="5">
        <f ca="1">IF(CB$4="",0,CB123/(1+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)))
)</f>
        <v>0</v>
      </c>
      <c r="CC146" s="5">
        <f ca="1">IF(CC$4="",0,CC123/(1+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)))
)</f>
        <v>0</v>
      </c>
      <c r="CD146" s="5">
        <f ca="1">IF(CD$4="",0,CD123/(1+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)))
)</f>
        <v>0</v>
      </c>
      <c r="CE146" s="5">
        <f ca="1">IF(CE$4="",0,CE123/(1+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)))
)</f>
        <v>0</v>
      </c>
      <c r="CF146" s="5">
        <f ca="1">IF(CF$4="",0,CF123/(1+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)))
)</f>
        <v>0</v>
      </c>
    </row>
    <row r="147" spans="2:84" s="26" customFormat="1" ht="12" x14ac:dyDescent="0.25">
      <c r="B147" s="13"/>
      <c r="M147" s="55"/>
      <c r="N147" s="44" t="s">
        <v>21</v>
      </c>
      <c r="O147" s="45"/>
      <c r="P147" s="46"/>
      <c r="Q147" s="89"/>
      <c r="U147" s="41"/>
      <c r="V147" s="42"/>
      <c r="W147" s="43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</row>
    <row r="148" spans="2:84" x14ac:dyDescent="0.3">
      <c r="B148" s="13">
        <f>ROW()</f>
        <v>148</v>
      </c>
      <c r="H148" s="1" t="str">
        <f t="shared" ref="H148:H153" si="252">$H$140</f>
        <v>Ввод в эксплуатацию капзатрат без НДС</v>
      </c>
      <c r="I148" s="1" t="s">
        <v>220</v>
      </c>
      <c r="M148" s="53" t="s">
        <v>18</v>
      </c>
      <c r="P148" s="72" t="str">
        <f>Lists!$AD$11</f>
        <v>ввод в экспл-ю</v>
      </c>
      <c r="U148" s="5">
        <f t="shared" ref="U148:U153" ca="1" si="253">SUM(INDIRECT(ADDRESS($B148,$X$2)&amp;":"&amp;ADDRESS($B148,$X$2-1+$P$8)))</f>
        <v>128598197.60700865</v>
      </c>
      <c r="X148" s="5">
        <f ca="1">IF(X$4="",0,SUM(X149:X154))</f>
        <v>0</v>
      </c>
      <c r="Y148" s="5">
        <f ca="1">IF(Y$4="",0,SUM(Y149:Y154))</f>
        <v>0</v>
      </c>
      <c r="Z148" s="5">
        <f t="shared" ref="Z148" ca="1" si="254">IF(Z$4="",0,SUM(Z149:Z154))</f>
        <v>23750000</v>
      </c>
      <c r="AA148" s="5">
        <f t="shared" ref="AA148" ca="1" si="255">IF(AA$4="",0,SUM(AA149:AA154))</f>
        <v>0</v>
      </c>
      <c r="AB148" s="5">
        <f t="shared" ref="AB148" ca="1" si="256">IF(AB$4="",0,SUM(AB149:AB154))</f>
        <v>0</v>
      </c>
      <c r="AC148" s="5">
        <f t="shared" ref="AC148" ca="1" si="257">IF(AC$4="",0,SUM(AC149:AC154))</f>
        <v>0</v>
      </c>
      <c r="AD148" s="5">
        <f t="shared" ref="AD148" ca="1" si="258">IF(AD$4="",0,SUM(AD149:AD154))</f>
        <v>0</v>
      </c>
      <c r="AE148" s="5">
        <f t="shared" ref="AE148" ca="1" si="259">IF(AE$4="",0,SUM(AE149:AE154))</f>
        <v>0</v>
      </c>
      <c r="AF148" s="5">
        <f t="shared" ref="AF148" ca="1" si="260">IF(AF$4="",0,SUM(AF149:AF154))</f>
        <v>0</v>
      </c>
      <c r="AG148" s="5">
        <f t="shared" ref="AG148" ca="1" si="261">IF(AG$4="",0,SUM(AG149:AG154))</f>
        <v>0</v>
      </c>
      <c r="AH148" s="5">
        <f t="shared" ref="AH148" ca="1" si="262">IF(AH$4="",0,SUM(AH149:AH154))</f>
        <v>0</v>
      </c>
      <c r="AI148" s="5">
        <f t="shared" ref="AI148:CF148" ca="1" si="263">IF(AI$4="",0,SUM(AI149:AI154))</f>
        <v>0</v>
      </c>
      <c r="AJ148" s="5">
        <f t="shared" ca="1" si="263"/>
        <v>0</v>
      </c>
      <c r="AK148" s="5">
        <f t="shared" ca="1" si="263"/>
        <v>0</v>
      </c>
      <c r="AL148" s="5">
        <f t="shared" ca="1" si="263"/>
        <v>0</v>
      </c>
      <c r="AM148" s="5">
        <f t="shared" ca="1" si="263"/>
        <v>0</v>
      </c>
      <c r="AN148" s="5">
        <f t="shared" ca="1" si="263"/>
        <v>0</v>
      </c>
      <c r="AO148" s="5">
        <f t="shared" ca="1" si="263"/>
        <v>0</v>
      </c>
      <c r="AP148" s="5">
        <f t="shared" ca="1" si="263"/>
        <v>0</v>
      </c>
      <c r="AQ148" s="5">
        <f t="shared" ca="1" si="263"/>
        <v>0</v>
      </c>
      <c r="AR148" s="5">
        <f t="shared" ca="1" si="263"/>
        <v>0</v>
      </c>
      <c r="AS148" s="5">
        <f t="shared" ca="1" si="263"/>
        <v>0</v>
      </c>
      <c r="AT148" s="5">
        <f t="shared" ca="1" si="263"/>
        <v>25055723.510000002</v>
      </c>
      <c r="AU148" s="5">
        <f t="shared" ca="1" si="263"/>
        <v>0</v>
      </c>
      <c r="AV148" s="5">
        <f t="shared" ca="1" si="263"/>
        <v>0</v>
      </c>
      <c r="AW148" s="5">
        <f t="shared" ca="1" si="263"/>
        <v>0</v>
      </c>
      <c r="AX148" s="5">
        <f t="shared" ca="1" si="263"/>
        <v>0</v>
      </c>
      <c r="AY148" s="5">
        <f t="shared" ca="1" si="263"/>
        <v>0</v>
      </c>
      <c r="AZ148" s="5">
        <f t="shared" ca="1" si="263"/>
        <v>0</v>
      </c>
      <c r="BA148" s="5">
        <f t="shared" ca="1" si="263"/>
        <v>0</v>
      </c>
      <c r="BB148" s="5">
        <f t="shared" ca="1" si="263"/>
        <v>0</v>
      </c>
      <c r="BC148" s="5">
        <f t="shared" ca="1" si="263"/>
        <v>0</v>
      </c>
      <c r="BD148" s="5">
        <f t="shared" ca="1" si="263"/>
        <v>25965847.610777244</v>
      </c>
      <c r="BE148" s="5">
        <f t="shared" ca="1" si="263"/>
        <v>0</v>
      </c>
      <c r="BF148" s="5">
        <f t="shared" ca="1" si="263"/>
        <v>0</v>
      </c>
      <c r="BG148" s="5">
        <f t="shared" ca="1" si="263"/>
        <v>0</v>
      </c>
      <c r="BH148" s="5">
        <f t="shared" ca="1" si="263"/>
        <v>0</v>
      </c>
      <c r="BI148" s="5">
        <f t="shared" ca="1" si="263"/>
        <v>0</v>
      </c>
      <c r="BJ148" s="5">
        <f t="shared" ca="1" si="263"/>
        <v>0</v>
      </c>
      <c r="BK148" s="5">
        <f t="shared" ca="1" si="263"/>
        <v>0</v>
      </c>
      <c r="BL148" s="5">
        <f t="shared" ca="1" si="263"/>
        <v>0</v>
      </c>
      <c r="BM148" s="5">
        <f t="shared" ca="1" si="263"/>
        <v>0</v>
      </c>
      <c r="BN148" s="5">
        <f t="shared" ca="1" si="263"/>
        <v>26433232.867771231</v>
      </c>
      <c r="BO148" s="5">
        <f t="shared" ca="1" si="263"/>
        <v>0</v>
      </c>
      <c r="BP148" s="5">
        <f t="shared" ca="1" si="263"/>
        <v>0</v>
      </c>
      <c r="BQ148" s="5">
        <f t="shared" ca="1" si="263"/>
        <v>0</v>
      </c>
      <c r="BR148" s="5">
        <f t="shared" ca="1" si="263"/>
        <v>0</v>
      </c>
      <c r="BS148" s="5">
        <f t="shared" ca="1" si="263"/>
        <v>0</v>
      </c>
      <c r="BT148" s="5">
        <f t="shared" ca="1" si="263"/>
        <v>0</v>
      </c>
      <c r="BU148" s="5">
        <f t="shared" ca="1" si="263"/>
        <v>0</v>
      </c>
      <c r="BV148" s="5">
        <f t="shared" ca="1" si="263"/>
        <v>0</v>
      </c>
      <c r="BW148" s="5">
        <f t="shared" ca="1" si="263"/>
        <v>0</v>
      </c>
      <c r="BX148" s="5">
        <f t="shared" ca="1" si="263"/>
        <v>27393393.61846016</v>
      </c>
      <c r="BY148" s="5">
        <f t="shared" ca="1" si="263"/>
        <v>0</v>
      </c>
      <c r="BZ148" s="5">
        <f t="shared" ca="1" si="263"/>
        <v>0</v>
      </c>
      <c r="CA148" s="5">
        <f t="shared" ca="1" si="263"/>
        <v>0</v>
      </c>
      <c r="CB148" s="5">
        <f t="shared" ca="1" si="263"/>
        <v>0</v>
      </c>
      <c r="CC148" s="5">
        <f t="shared" ca="1" si="263"/>
        <v>0</v>
      </c>
      <c r="CD148" s="5">
        <f t="shared" ca="1" si="263"/>
        <v>0</v>
      </c>
      <c r="CE148" s="5">
        <f t="shared" ca="1" si="263"/>
        <v>0</v>
      </c>
      <c r="CF148" s="5">
        <f t="shared" ca="1" si="263"/>
        <v>0</v>
      </c>
    </row>
    <row r="149" spans="2:84" x14ac:dyDescent="0.3">
      <c r="B149" s="13">
        <f>ROW()</f>
        <v>149</v>
      </c>
      <c r="H149" s="1" t="str">
        <f t="shared" si="252"/>
        <v>Ввод в эксплуатацию капзатрат без НДС</v>
      </c>
      <c r="I149" s="1" t="str">
        <f>$I$148</f>
        <v>Капзатраты на производственные мощности</v>
      </c>
      <c r="J149" s="1" t="str">
        <f>Prcsses!I111</f>
        <v>Разрешения, оформления и проектирование</v>
      </c>
      <c r="M149" s="53" t="s">
        <v>18</v>
      </c>
      <c r="U149" s="5">
        <f t="shared" ca="1" si="253"/>
        <v>4512217.4598950399</v>
      </c>
      <c r="X149" s="5">
        <f ca="1">IF(X$4="",0,X126/(1+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)))
)</f>
        <v>0</v>
      </c>
      <c r="Y149" s="5">
        <f ca="1">IF(Y$4="",0,Y126/(1+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)))
)</f>
        <v>0</v>
      </c>
      <c r="Z149" s="5">
        <f ca="1">IF(Z$4="",0,Z126/(1+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)))
)</f>
        <v>833333.33333333337</v>
      </c>
      <c r="AA149" s="5">
        <f ca="1">IF(AA$4="",0,AA126/(1+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)))
)</f>
        <v>0</v>
      </c>
      <c r="AB149" s="5">
        <f ca="1">IF(AB$4="",0,AB126/(1+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)))
)</f>
        <v>0</v>
      </c>
      <c r="AC149" s="5">
        <f ca="1">IF(AC$4="",0,AC126/(1+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)))
)</f>
        <v>0</v>
      </c>
      <c r="AD149" s="5">
        <f ca="1">IF(AD$4="",0,AD126/(1+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)))
)</f>
        <v>0</v>
      </c>
      <c r="AE149" s="5">
        <f ca="1">IF(AE$4="",0,AE126/(1+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)))
)</f>
        <v>0</v>
      </c>
      <c r="AF149" s="5">
        <f ca="1">IF(AF$4="",0,AF126/(1+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)))
)</f>
        <v>0</v>
      </c>
      <c r="AG149" s="5">
        <f ca="1">IF(AG$4="",0,AG126/(1+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)))
)</f>
        <v>0</v>
      </c>
      <c r="AH149" s="5">
        <f ca="1">IF(AH$4="",0,AH126/(1+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)))
)</f>
        <v>0</v>
      </c>
      <c r="AI149" s="5">
        <f ca="1">IF(AI$4="",0,AI126/(1+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)))
)</f>
        <v>0</v>
      </c>
      <c r="AJ149" s="5">
        <f ca="1">IF(AJ$4="",0,AJ126/(1+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)))
)</f>
        <v>0</v>
      </c>
      <c r="AK149" s="5">
        <f ca="1">IF(AK$4="",0,AK126/(1+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)))
)</f>
        <v>0</v>
      </c>
      <c r="AL149" s="5">
        <f ca="1">IF(AL$4="",0,AL126/(1+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)))
)</f>
        <v>0</v>
      </c>
      <c r="AM149" s="5">
        <f ca="1">IF(AM$4="",0,AM126/(1+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)))
)</f>
        <v>0</v>
      </c>
      <c r="AN149" s="5">
        <f ca="1">IF(AN$4="",0,AN126/(1+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)))
)</f>
        <v>0</v>
      </c>
      <c r="AO149" s="5">
        <f ca="1">IF(AO$4="",0,AO126/(1+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)))
)</f>
        <v>0</v>
      </c>
      <c r="AP149" s="5">
        <f ca="1">IF(AP$4="",0,AP126/(1+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)))
)</f>
        <v>0</v>
      </c>
      <c r="AQ149" s="5">
        <f ca="1">IF(AQ$4="",0,AQ126/(1+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)))
)</f>
        <v>0</v>
      </c>
      <c r="AR149" s="5">
        <f ca="1">IF(AR$4="",0,AR126/(1+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)))
)</f>
        <v>0</v>
      </c>
      <c r="AS149" s="5">
        <f ca="1">IF(AS$4="",0,AS126/(1+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)))
)</f>
        <v>0</v>
      </c>
      <c r="AT149" s="5">
        <f ca="1">IF(AT$4="",0,AT126/(1+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)))
)</f>
        <v>879148.19333333347</v>
      </c>
      <c r="AU149" s="5">
        <f ca="1">IF(AU$4="",0,AU126/(1+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)))
)</f>
        <v>0</v>
      </c>
      <c r="AV149" s="5">
        <f ca="1">IF(AV$4="",0,AV126/(1+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)))
)</f>
        <v>0</v>
      </c>
      <c r="AW149" s="5">
        <f ca="1">IF(AW$4="",0,AW126/(1+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)))
)</f>
        <v>0</v>
      </c>
      <c r="AX149" s="5">
        <f ca="1">IF(AX$4="",0,AX126/(1+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)))
)</f>
        <v>0</v>
      </c>
      <c r="AY149" s="5">
        <f ca="1">IF(AY$4="",0,AY126/(1+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)))
)</f>
        <v>0</v>
      </c>
      <c r="AZ149" s="5">
        <f ca="1">IF(AZ$4="",0,AZ126/(1+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)))
)</f>
        <v>0</v>
      </c>
      <c r="BA149" s="5">
        <f ca="1">IF(BA$4="",0,BA126/(1+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)))
)</f>
        <v>0</v>
      </c>
      <c r="BB149" s="5">
        <f ca="1">IF(BB$4="",0,BB126/(1+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)))
)</f>
        <v>0</v>
      </c>
      <c r="BC149" s="5">
        <f ca="1">IF(BC$4="",0,BC126/(1+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)))
)</f>
        <v>0</v>
      </c>
      <c r="BD149" s="5">
        <f ca="1">IF(BD$4="",0,BD126/(1+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)))
)</f>
        <v>911082.37230797345</v>
      </c>
      <c r="BE149" s="5">
        <f ca="1">IF(BE$4="",0,BE126/(1+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)))
)</f>
        <v>0</v>
      </c>
      <c r="BF149" s="5">
        <f ca="1">IF(BF$4="",0,BF126/(1+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)))
)</f>
        <v>0</v>
      </c>
      <c r="BG149" s="5">
        <f ca="1">IF(BG$4="",0,BG126/(1+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)))
)</f>
        <v>0</v>
      </c>
      <c r="BH149" s="5">
        <f ca="1">IF(BH$4="",0,BH126/(1+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)))
)</f>
        <v>0</v>
      </c>
      <c r="BI149" s="5">
        <f ca="1">IF(BI$4="",0,BI126/(1+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)))
)</f>
        <v>0</v>
      </c>
      <c r="BJ149" s="5">
        <f ca="1">IF(BJ$4="",0,BJ126/(1+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)))
)</f>
        <v>0</v>
      </c>
      <c r="BK149" s="5">
        <f ca="1">IF(BK$4="",0,BK126/(1+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)))
)</f>
        <v>0</v>
      </c>
      <c r="BL149" s="5">
        <f ca="1">IF(BL$4="",0,BL126/(1+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)))
)</f>
        <v>0</v>
      </c>
      <c r="BM149" s="5">
        <f ca="1">IF(BM$4="",0,BM126/(1+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)))
)</f>
        <v>0</v>
      </c>
      <c r="BN149" s="5">
        <f ca="1">IF(BN$4="",0,BN126/(1+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)))
)</f>
        <v>927481.85500951705</v>
      </c>
      <c r="BO149" s="5">
        <f ca="1">IF(BO$4="",0,BO126/(1+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)))
)</f>
        <v>0</v>
      </c>
      <c r="BP149" s="5">
        <f ca="1">IF(BP$4="",0,BP126/(1+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)))
)</f>
        <v>0</v>
      </c>
      <c r="BQ149" s="5">
        <f ca="1">IF(BQ$4="",0,BQ126/(1+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)))
)</f>
        <v>0</v>
      </c>
      <c r="BR149" s="5">
        <f ca="1">IF(BR$4="",0,BR126/(1+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)))
)</f>
        <v>0</v>
      </c>
      <c r="BS149" s="5">
        <f ca="1">IF(BS$4="",0,BS126/(1+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)))
)</f>
        <v>0</v>
      </c>
      <c r="BT149" s="5">
        <f ca="1">IF(BT$4="",0,BT126/(1+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)))
)</f>
        <v>0</v>
      </c>
      <c r="BU149" s="5">
        <f ca="1">IF(BU$4="",0,BU126/(1+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)))
)</f>
        <v>0</v>
      </c>
      <c r="BV149" s="5">
        <f ca="1">IF(BV$4="",0,BV126/(1+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)))
)</f>
        <v>0</v>
      </c>
      <c r="BW149" s="5">
        <f ca="1">IF(BW$4="",0,BW126/(1+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)))
)</f>
        <v>0</v>
      </c>
      <c r="BX149" s="5">
        <f ca="1">IF(BX$4="",0,BX126/(1+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)))
)</f>
        <v>961171.70591088268</v>
      </c>
      <c r="BY149" s="5">
        <f ca="1">IF(BY$4="",0,BY126/(1+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)))
)</f>
        <v>0</v>
      </c>
      <c r="BZ149" s="5">
        <f ca="1">IF(BZ$4="",0,BZ126/(1+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)))
)</f>
        <v>0</v>
      </c>
      <c r="CA149" s="5">
        <f ca="1">IF(CA$4="",0,CA126/(1+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)))
)</f>
        <v>0</v>
      </c>
      <c r="CB149" s="5">
        <f ca="1">IF(CB$4="",0,CB126/(1+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)))
)</f>
        <v>0</v>
      </c>
      <c r="CC149" s="5">
        <f ca="1">IF(CC$4="",0,CC126/(1+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)))
)</f>
        <v>0</v>
      </c>
      <c r="CD149" s="5">
        <f ca="1">IF(CD$4="",0,CD126/(1+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)))
)</f>
        <v>0</v>
      </c>
      <c r="CE149" s="5">
        <f ca="1">IF(CE$4="",0,CE126/(1+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)))
)</f>
        <v>0</v>
      </c>
      <c r="CF149" s="5">
        <f ca="1">IF(CF$4="",0,CF126/(1+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)))
)</f>
        <v>0</v>
      </c>
    </row>
    <row r="150" spans="2:84" x14ac:dyDescent="0.3">
      <c r="B150" s="13">
        <f>ROW()</f>
        <v>150</v>
      </c>
      <c r="H150" s="1" t="str">
        <f t="shared" si="252"/>
        <v>Ввод в эксплуатацию капзатрат без НДС</v>
      </c>
      <c r="I150" s="1" t="str">
        <f>$I$148</f>
        <v>Капзатраты на производственные мощности</v>
      </c>
      <c r="J150" s="1" t="str">
        <f>Prcsses!I112</f>
        <v>Строительно-монтажные работы</v>
      </c>
      <c r="M150" s="53" t="s">
        <v>18</v>
      </c>
      <c r="U150" s="5">
        <f t="shared" ca="1" si="253"/>
        <v>13536652.379685119</v>
      </c>
      <c r="X150" s="5">
        <f ca="1">IF(X$4="",0,X127/(1+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)))
)</f>
        <v>0</v>
      </c>
      <c r="Y150" s="5">
        <f ca="1">IF(Y$4="",0,Y127/(1+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)))
)</f>
        <v>0</v>
      </c>
      <c r="Z150" s="5">
        <f ca="1">IF(Z$4="",0,Z127/(1+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)))
)</f>
        <v>2500000</v>
      </c>
      <c r="AA150" s="5">
        <f ca="1">IF(AA$4="",0,AA127/(1+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)))
)</f>
        <v>0</v>
      </c>
      <c r="AB150" s="5">
        <f ca="1">IF(AB$4="",0,AB127/(1+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)))
)</f>
        <v>0</v>
      </c>
      <c r="AC150" s="5">
        <f ca="1">IF(AC$4="",0,AC127/(1+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)))
)</f>
        <v>0</v>
      </c>
      <c r="AD150" s="5">
        <f ca="1">IF(AD$4="",0,AD127/(1+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)))
)</f>
        <v>0</v>
      </c>
      <c r="AE150" s="5">
        <f ca="1">IF(AE$4="",0,AE127/(1+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)))
)</f>
        <v>0</v>
      </c>
      <c r="AF150" s="5">
        <f ca="1">IF(AF$4="",0,AF127/(1+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)))
)</f>
        <v>0</v>
      </c>
      <c r="AG150" s="5">
        <f ca="1">IF(AG$4="",0,AG127/(1+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)))
)</f>
        <v>0</v>
      </c>
      <c r="AH150" s="5">
        <f ca="1">IF(AH$4="",0,AH127/(1+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)))
)</f>
        <v>0</v>
      </c>
      <c r="AI150" s="5">
        <f ca="1">IF(AI$4="",0,AI127/(1+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)))
)</f>
        <v>0</v>
      </c>
      <c r="AJ150" s="5">
        <f ca="1">IF(AJ$4="",0,AJ127/(1+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)))
)</f>
        <v>0</v>
      </c>
      <c r="AK150" s="5">
        <f ca="1">IF(AK$4="",0,AK127/(1+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)))
)</f>
        <v>0</v>
      </c>
      <c r="AL150" s="5">
        <f ca="1">IF(AL$4="",0,AL127/(1+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)))
)</f>
        <v>0</v>
      </c>
      <c r="AM150" s="5">
        <f ca="1">IF(AM$4="",0,AM127/(1+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)))
)</f>
        <v>0</v>
      </c>
      <c r="AN150" s="5">
        <f ca="1">IF(AN$4="",0,AN127/(1+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)))
)</f>
        <v>0</v>
      </c>
      <c r="AO150" s="5">
        <f ca="1">IF(AO$4="",0,AO127/(1+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)))
)</f>
        <v>0</v>
      </c>
      <c r="AP150" s="5">
        <f ca="1">IF(AP$4="",0,AP127/(1+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)))
)</f>
        <v>0</v>
      </c>
      <c r="AQ150" s="5">
        <f ca="1">IF(AQ$4="",0,AQ127/(1+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)))
)</f>
        <v>0</v>
      </c>
      <c r="AR150" s="5">
        <f ca="1">IF(AR$4="",0,AR127/(1+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)))
)</f>
        <v>0</v>
      </c>
      <c r="AS150" s="5">
        <f ca="1">IF(AS$4="",0,AS127/(1+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)))
)</f>
        <v>0</v>
      </c>
      <c r="AT150" s="5">
        <f ca="1">IF(AT$4="",0,AT127/(1+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)))
)</f>
        <v>2637444.5800000005</v>
      </c>
      <c r="AU150" s="5">
        <f ca="1">IF(AU$4="",0,AU127/(1+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)))
)</f>
        <v>0</v>
      </c>
      <c r="AV150" s="5">
        <f ca="1">IF(AV$4="",0,AV127/(1+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)))
)</f>
        <v>0</v>
      </c>
      <c r="AW150" s="5">
        <f ca="1">IF(AW$4="",0,AW127/(1+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)))
)</f>
        <v>0</v>
      </c>
      <c r="AX150" s="5">
        <f ca="1">IF(AX$4="",0,AX127/(1+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)))
)</f>
        <v>0</v>
      </c>
      <c r="AY150" s="5">
        <f ca="1">IF(AY$4="",0,AY127/(1+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)))
)</f>
        <v>0</v>
      </c>
      <c r="AZ150" s="5">
        <f ca="1">IF(AZ$4="",0,AZ127/(1+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)))
)</f>
        <v>0</v>
      </c>
      <c r="BA150" s="5">
        <f ca="1">IF(BA$4="",0,BA127/(1+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)))
)</f>
        <v>0</v>
      </c>
      <c r="BB150" s="5">
        <f ca="1">IF(BB$4="",0,BB127/(1+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)))
)</f>
        <v>0</v>
      </c>
      <c r="BC150" s="5">
        <f ca="1">IF(BC$4="",0,BC127/(1+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)))
)</f>
        <v>0</v>
      </c>
      <c r="BD150" s="5">
        <f ca="1">IF(BD$4="",0,BD127/(1+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)))
)</f>
        <v>2733247.1169239208</v>
      </c>
      <c r="BE150" s="5">
        <f ca="1">IF(BE$4="",0,BE127/(1+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)))
)</f>
        <v>0</v>
      </c>
      <c r="BF150" s="5">
        <f ca="1">IF(BF$4="",0,BF127/(1+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)))
)</f>
        <v>0</v>
      </c>
      <c r="BG150" s="5">
        <f ca="1">IF(BG$4="",0,BG127/(1+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)))
)</f>
        <v>0</v>
      </c>
      <c r="BH150" s="5">
        <f ca="1">IF(BH$4="",0,BH127/(1+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)))
)</f>
        <v>0</v>
      </c>
      <c r="BI150" s="5">
        <f ca="1">IF(BI$4="",0,BI127/(1+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)))
)</f>
        <v>0</v>
      </c>
      <c r="BJ150" s="5">
        <f ca="1">IF(BJ$4="",0,BJ127/(1+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)))
)</f>
        <v>0</v>
      </c>
      <c r="BK150" s="5">
        <f ca="1">IF(BK$4="",0,BK127/(1+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)))
)</f>
        <v>0</v>
      </c>
      <c r="BL150" s="5">
        <f ca="1">IF(BL$4="",0,BL127/(1+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)))
)</f>
        <v>0</v>
      </c>
      <c r="BM150" s="5">
        <f ca="1">IF(BM$4="",0,BM127/(1+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)))
)</f>
        <v>0</v>
      </c>
      <c r="BN150" s="5">
        <f ca="1">IF(BN$4="",0,BN127/(1+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)))
)</f>
        <v>2782445.565028551</v>
      </c>
      <c r="BO150" s="5">
        <f ca="1">IF(BO$4="",0,BO127/(1+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)))
)</f>
        <v>0</v>
      </c>
      <c r="BP150" s="5">
        <f ca="1">IF(BP$4="",0,BP127/(1+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)))
)</f>
        <v>0</v>
      </c>
      <c r="BQ150" s="5">
        <f ca="1">IF(BQ$4="",0,BQ127/(1+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)))
)</f>
        <v>0</v>
      </c>
      <c r="BR150" s="5">
        <f ca="1">IF(BR$4="",0,BR127/(1+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)))
)</f>
        <v>0</v>
      </c>
      <c r="BS150" s="5">
        <f ca="1">IF(BS$4="",0,BS127/(1+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)))
)</f>
        <v>0</v>
      </c>
      <c r="BT150" s="5">
        <f ca="1">IF(BT$4="",0,BT127/(1+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)))
)</f>
        <v>0</v>
      </c>
      <c r="BU150" s="5">
        <f ca="1">IF(BU$4="",0,BU127/(1+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)))
)</f>
        <v>0</v>
      </c>
      <c r="BV150" s="5">
        <f ca="1">IF(BV$4="",0,BV127/(1+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)))
)</f>
        <v>0</v>
      </c>
      <c r="BW150" s="5">
        <f ca="1">IF(BW$4="",0,BW127/(1+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)))
)</f>
        <v>0</v>
      </c>
      <c r="BX150" s="5">
        <f ca="1">IF(BX$4="",0,BX127/(1+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)))
)</f>
        <v>2883515.1177326478</v>
      </c>
      <c r="BY150" s="5">
        <f ca="1">IF(BY$4="",0,BY127/(1+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)))
)</f>
        <v>0</v>
      </c>
      <c r="BZ150" s="5">
        <f ca="1">IF(BZ$4="",0,BZ127/(1+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)))
)</f>
        <v>0</v>
      </c>
      <c r="CA150" s="5">
        <f ca="1">IF(CA$4="",0,CA127/(1+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)))
)</f>
        <v>0</v>
      </c>
      <c r="CB150" s="5">
        <f ca="1">IF(CB$4="",0,CB127/(1+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)))
)</f>
        <v>0</v>
      </c>
      <c r="CC150" s="5">
        <f ca="1">IF(CC$4="",0,CC127/(1+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)))
)</f>
        <v>0</v>
      </c>
      <c r="CD150" s="5">
        <f ca="1">IF(CD$4="",0,CD127/(1+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)))
)</f>
        <v>0</v>
      </c>
      <c r="CE150" s="5">
        <f ca="1">IF(CE$4="",0,CE127/(1+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)))
)</f>
        <v>0</v>
      </c>
      <c r="CF150" s="5">
        <f ca="1">IF(CF$4="",0,CF127/(1+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)))
)</f>
        <v>0</v>
      </c>
    </row>
    <row r="151" spans="2:84" x14ac:dyDescent="0.3">
      <c r="B151" s="13">
        <f>ROW()</f>
        <v>151</v>
      </c>
      <c r="H151" s="1" t="str">
        <f t="shared" si="252"/>
        <v>Ввод в эксплуатацию капзатрат без НДС</v>
      </c>
      <c r="I151" s="1" t="str">
        <f>$I$148</f>
        <v>Капзатраты на производственные мощности</v>
      </c>
      <c r="J151" s="1" t="str">
        <f>Prcsses!I113</f>
        <v>Оборудование</v>
      </c>
      <c r="M151" s="53" t="s">
        <v>18</v>
      </c>
      <c r="U151" s="5">
        <f t="shared" ca="1" si="253"/>
        <v>90244349.197900802</v>
      </c>
      <c r="X151" s="5">
        <f ca="1">IF(X$4="",0,X128/(1+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)))
)</f>
        <v>0</v>
      </c>
      <c r="Y151" s="5">
        <f ca="1">IF(Y$4="",0,Y128/(1+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)))
)</f>
        <v>0</v>
      </c>
      <c r="Z151" s="5">
        <f ca="1">IF(Z$4="",0,Z128/(1+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)))
)</f>
        <v>16666666.666666668</v>
      </c>
      <c r="AA151" s="5">
        <f ca="1">IF(AA$4="",0,AA128/(1+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)))
)</f>
        <v>0</v>
      </c>
      <c r="AB151" s="5">
        <f ca="1">IF(AB$4="",0,AB128/(1+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)))
)</f>
        <v>0</v>
      </c>
      <c r="AC151" s="5">
        <f ca="1">IF(AC$4="",0,AC128/(1+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)))
)</f>
        <v>0</v>
      </c>
      <c r="AD151" s="5">
        <f ca="1">IF(AD$4="",0,AD128/(1+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)))
)</f>
        <v>0</v>
      </c>
      <c r="AE151" s="5">
        <f ca="1">IF(AE$4="",0,AE128/(1+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)))
)</f>
        <v>0</v>
      </c>
      <c r="AF151" s="5">
        <f ca="1">IF(AF$4="",0,AF128/(1+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)))
)</f>
        <v>0</v>
      </c>
      <c r="AG151" s="5">
        <f ca="1">IF(AG$4="",0,AG128/(1+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)))
)</f>
        <v>0</v>
      </c>
      <c r="AH151" s="5">
        <f ca="1">IF(AH$4="",0,AH128/(1+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)))
)</f>
        <v>0</v>
      </c>
      <c r="AI151" s="5">
        <f ca="1">IF(AI$4="",0,AI128/(1+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)))
)</f>
        <v>0</v>
      </c>
      <c r="AJ151" s="5">
        <f ca="1">IF(AJ$4="",0,AJ128/(1+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)))
)</f>
        <v>0</v>
      </c>
      <c r="AK151" s="5">
        <f ca="1">IF(AK$4="",0,AK128/(1+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)))
)</f>
        <v>0</v>
      </c>
      <c r="AL151" s="5">
        <f ca="1">IF(AL$4="",0,AL128/(1+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)))
)</f>
        <v>0</v>
      </c>
      <c r="AM151" s="5">
        <f ca="1">IF(AM$4="",0,AM128/(1+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)))
)</f>
        <v>0</v>
      </c>
      <c r="AN151" s="5">
        <f ca="1">IF(AN$4="",0,AN128/(1+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)))
)</f>
        <v>0</v>
      </c>
      <c r="AO151" s="5">
        <f ca="1">IF(AO$4="",0,AO128/(1+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)))
)</f>
        <v>0</v>
      </c>
      <c r="AP151" s="5">
        <f ca="1">IF(AP$4="",0,AP128/(1+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)))
)</f>
        <v>0</v>
      </c>
      <c r="AQ151" s="5">
        <f ca="1">IF(AQ$4="",0,AQ128/(1+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)))
)</f>
        <v>0</v>
      </c>
      <c r="AR151" s="5">
        <f ca="1">IF(AR$4="",0,AR128/(1+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)))
)</f>
        <v>0</v>
      </c>
      <c r="AS151" s="5">
        <f ca="1">IF(AS$4="",0,AS128/(1+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)))
)</f>
        <v>0</v>
      </c>
      <c r="AT151" s="5">
        <f ca="1">IF(AT$4="",0,AT128/(1+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)))
)</f>
        <v>17582963.866666667</v>
      </c>
      <c r="AU151" s="5">
        <f ca="1">IF(AU$4="",0,AU128/(1+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)))
)</f>
        <v>0</v>
      </c>
      <c r="AV151" s="5">
        <f ca="1">IF(AV$4="",0,AV128/(1+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)))
)</f>
        <v>0</v>
      </c>
      <c r="AW151" s="5">
        <f ca="1">IF(AW$4="",0,AW128/(1+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)))
)</f>
        <v>0</v>
      </c>
      <c r="AX151" s="5">
        <f ca="1">IF(AX$4="",0,AX128/(1+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)))
)</f>
        <v>0</v>
      </c>
      <c r="AY151" s="5">
        <f ca="1">IF(AY$4="",0,AY128/(1+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)))
)</f>
        <v>0</v>
      </c>
      <c r="AZ151" s="5">
        <f ca="1">IF(AZ$4="",0,AZ128/(1+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)))
)</f>
        <v>0</v>
      </c>
      <c r="BA151" s="5">
        <f ca="1">IF(BA$4="",0,BA128/(1+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)))
)</f>
        <v>0</v>
      </c>
      <c r="BB151" s="5">
        <f ca="1">IF(BB$4="",0,BB128/(1+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)))
)</f>
        <v>0</v>
      </c>
      <c r="BC151" s="5">
        <f ca="1">IF(BC$4="",0,BC128/(1+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)))
)</f>
        <v>0</v>
      </c>
      <c r="BD151" s="5">
        <f ca="1">IF(BD$4="",0,BD128/(1+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)))
)</f>
        <v>18221647.446159471</v>
      </c>
      <c r="BE151" s="5">
        <f ca="1">IF(BE$4="",0,BE128/(1+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)))
)</f>
        <v>0</v>
      </c>
      <c r="BF151" s="5">
        <f ca="1">IF(BF$4="",0,BF128/(1+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)))
)</f>
        <v>0</v>
      </c>
      <c r="BG151" s="5">
        <f ca="1">IF(BG$4="",0,BG128/(1+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)))
)</f>
        <v>0</v>
      </c>
      <c r="BH151" s="5">
        <f ca="1">IF(BH$4="",0,BH128/(1+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)))
)</f>
        <v>0</v>
      </c>
      <c r="BI151" s="5">
        <f ca="1">IF(BI$4="",0,BI128/(1+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)))
)</f>
        <v>0</v>
      </c>
      <c r="BJ151" s="5">
        <f ca="1">IF(BJ$4="",0,BJ128/(1+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)))
)</f>
        <v>0</v>
      </c>
      <c r="BK151" s="5">
        <f ca="1">IF(BK$4="",0,BK128/(1+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)))
)</f>
        <v>0</v>
      </c>
      <c r="BL151" s="5">
        <f ca="1">IF(BL$4="",0,BL128/(1+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)))
)</f>
        <v>0</v>
      </c>
      <c r="BM151" s="5">
        <f ca="1">IF(BM$4="",0,BM128/(1+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)))
)</f>
        <v>0</v>
      </c>
      <c r="BN151" s="5">
        <f ca="1">IF(BN$4="",0,BN128/(1+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)))
)</f>
        <v>18549637.100190338</v>
      </c>
      <c r="BO151" s="5">
        <f ca="1">IF(BO$4="",0,BO128/(1+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)))
)</f>
        <v>0</v>
      </c>
      <c r="BP151" s="5">
        <f ca="1">IF(BP$4="",0,BP128/(1+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)))
)</f>
        <v>0</v>
      </c>
      <c r="BQ151" s="5">
        <f ca="1">IF(BQ$4="",0,BQ128/(1+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)))
)</f>
        <v>0</v>
      </c>
      <c r="BR151" s="5">
        <f ca="1">IF(BR$4="",0,BR128/(1+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)))
)</f>
        <v>0</v>
      </c>
      <c r="BS151" s="5">
        <f ca="1">IF(BS$4="",0,BS128/(1+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)))
)</f>
        <v>0</v>
      </c>
      <c r="BT151" s="5">
        <f ca="1">IF(BT$4="",0,BT128/(1+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)))
)</f>
        <v>0</v>
      </c>
      <c r="BU151" s="5">
        <f ca="1">IF(BU$4="",0,BU128/(1+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)))
)</f>
        <v>0</v>
      </c>
      <c r="BV151" s="5">
        <f ca="1">IF(BV$4="",0,BV128/(1+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)))
)</f>
        <v>0</v>
      </c>
      <c r="BW151" s="5">
        <f ca="1">IF(BW$4="",0,BW128/(1+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)))
)</f>
        <v>0</v>
      </c>
      <c r="BX151" s="5">
        <f ca="1">IF(BX$4="",0,BX128/(1+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)))
)</f>
        <v>19223434.118217655</v>
      </c>
      <c r="BY151" s="5">
        <f ca="1">IF(BY$4="",0,BY128/(1+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)))
)</f>
        <v>0</v>
      </c>
      <c r="BZ151" s="5">
        <f ca="1">IF(BZ$4="",0,BZ128/(1+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)))
)</f>
        <v>0</v>
      </c>
      <c r="CA151" s="5">
        <f ca="1">IF(CA$4="",0,CA128/(1+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)))
)</f>
        <v>0</v>
      </c>
      <c r="CB151" s="5">
        <f ca="1">IF(CB$4="",0,CB128/(1+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)))
)</f>
        <v>0</v>
      </c>
      <c r="CC151" s="5">
        <f ca="1">IF(CC$4="",0,CC128/(1+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)))
)</f>
        <v>0</v>
      </c>
      <c r="CD151" s="5">
        <f ca="1">IF(CD$4="",0,CD128/(1+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)))
)</f>
        <v>0</v>
      </c>
      <c r="CE151" s="5">
        <f ca="1">IF(CE$4="",0,CE128/(1+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)))
)</f>
        <v>0</v>
      </c>
      <c r="CF151" s="5">
        <f ca="1">IF(CF$4="",0,CF128/(1+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)))
)</f>
        <v>0</v>
      </c>
    </row>
    <row r="152" spans="2:84" x14ac:dyDescent="0.3">
      <c r="B152" s="13">
        <f>ROW()</f>
        <v>152</v>
      </c>
      <c r="H152" s="1" t="str">
        <f t="shared" si="252"/>
        <v>Ввод в эксплуатацию капзатрат без НДС</v>
      </c>
      <c r="I152" s="1" t="str">
        <f>$I$148</f>
        <v>Капзатраты на производственные мощности</v>
      </c>
      <c r="J152" s="1" t="str">
        <f>Prcsses!I114</f>
        <v>Доставка и установка оборудования</v>
      </c>
      <c r="M152" s="53" t="s">
        <v>18</v>
      </c>
      <c r="U152" s="5">
        <f t="shared" ca="1" si="253"/>
        <v>18048869.83958016</v>
      </c>
      <c r="X152" s="5">
        <f ca="1">IF(X$4="",0,X129/(1+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)))
)</f>
        <v>0</v>
      </c>
      <c r="Y152" s="5">
        <f ca="1">IF(Y$4="",0,Y129/(1+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)))
)</f>
        <v>0</v>
      </c>
      <c r="Z152" s="5">
        <f ca="1">IF(Z$4="",0,Z129/(1+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)))
)</f>
        <v>3333333.3333333335</v>
      </c>
      <c r="AA152" s="5">
        <f ca="1">IF(AA$4="",0,AA129/(1+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)))
)</f>
        <v>0</v>
      </c>
      <c r="AB152" s="5">
        <f ca="1">IF(AB$4="",0,AB129/(1+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)))
)</f>
        <v>0</v>
      </c>
      <c r="AC152" s="5">
        <f ca="1">IF(AC$4="",0,AC129/(1+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)))
)</f>
        <v>0</v>
      </c>
      <c r="AD152" s="5">
        <f ca="1">IF(AD$4="",0,AD129/(1+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)))
)</f>
        <v>0</v>
      </c>
      <c r="AE152" s="5">
        <f ca="1">IF(AE$4="",0,AE129/(1+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)))
)</f>
        <v>0</v>
      </c>
      <c r="AF152" s="5">
        <f ca="1">IF(AF$4="",0,AF129/(1+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)))
)</f>
        <v>0</v>
      </c>
      <c r="AG152" s="5">
        <f ca="1">IF(AG$4="",0,AG129/(1+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)))
)</f>
        <v>0</v>
      </c>
      <c r="AH152" s="5">
        <f ca="1">IF(AH$4="",0,AH129/(1+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)))
)</f>
        <v>0</v>
      </c>
      <c r="AI152" s="5">
        <f ca="1">IF(AI$4="",0,AI129/(1+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)))
)</f>
        <v>0</v>
      </c>
      <c r="AJ152" s="5">
        <f ca="1">IF(AJ$4="",0,AJ129/(1+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)))
)</f>
        <v>0</v>
      </c>
      <c r="AK152" s="5">
        <f ca="1">IF(AK$4="",0,AK129/(1+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)))
)</f>
        <v>0</v>
      </c>
      <c r="AL152" s="5">
        <f ca="1">IF(AL$4="",0,AL129/(1+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)))
)</f>
        <v>0</v>
      </c>
      <c r="AM152" s="5">
        <f ca="1">IF(AM$4="",0,AM129/(1+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)))
)</f>
        <v>0</v>
      </c>
      <c r="AN152" s="5">
        <f ca="1">IF(AN$4="",0,AN129/(1+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)))
)</f>
        <v>0</v>
      </c>
      <c r="AO152" s="5">
        <f ca="1">IF(AO$4="",0,AO129/(1+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)))
)</f>
        <v>0</v>
      </c>
      <c r="AP152" s="5">
        <f ca="1">IF(AP$4="",0,AP129/(1+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)))
)</f>
        <v>0</v>
      </c>
      <c r="AQ152" s="5">
        <f ca="1">IF(AQ$4="",0,AQ129/(1+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)))
)</f>
        <v>0</v>
      </c>
      <c r="AR152" s="5">
        <f ca="1">IF(AR$4="",0,AR129/(1+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)))
)</f>
        <v>0</v>
      </c>
      <c r="AS152" s="5">
        <f ca="1">IF(AS$4="",0,AS129/(1+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)))
)</f>
        <v>0</v>
      </c>
      <c r="AT152" s="5">
        <f ca="1">IF(AT$4="",0,AT129/(1+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)))
)</f>
        <v>3516592.7733333339</v>
      </c>
      <c r="AU152" s="5">
        <f ca="1">IF(AU$4="",0,AU129/(1+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)))
)</f>
        <v>0</v>
      </c>
      <c r="AV152" s="5">
        <f ca="1">IF(AV$4="",0,AV129/(1+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)))
)</f>
        <v>0</v>
      </c>
      <c r="AW152" s="5">
        <f ca="1">IF(AW$4="",0,AW129/(1+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)))
)</f>
        <v>0</v>
      </c>
      <c r="AX152" s="5">
        <f ca="1">IF(AX$4="",0,AX129/(1+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)))
)</f>
        <v>0</v>
      </c>
      <c r="AY152" s="5">
        <f ca="1">IF(AY$4="",0,AY129/(1+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)))
)</f>
        <v>0</v>
      </c>
      <c r="AZ152" s="5">
        <f ca="1">IF(AZ$4="",0,AZ129/(1+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)))
)</f>
        <v>0</v>
      </c>
      <c r="BA152" s="5">
        <f ca="1">IF(BA$4="",0,BA129/(1+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)))
)</f>
        <v>0</v>
      </c>
      <c r="BB152" s="5">
        <f ca="1">IF(BB$4="",0,BB129/(1+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)))
)</f>
        <v>0</v>
      </c>
      <c r="BC152" s="5">
        <f ca="1">IF(BC$4="",0,BC129/(1+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)))
)</f>
        <v>0</v>
      </c>
      <c r="BD152" s="5">
        <f ca="1">IF(BD$4="",0,BD129/(1+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)))
)</f>
        <v>3644329.4892318938</v>
      </c>
      <c r="BE152" s="5">
        <f ca="1">IF(BE$4="",0,BE129/(1+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)))
)</f>
        <v>0</v>
      </c>
      <c r="BF152" s="5">
        <f ca="1">IF(BF$4="",0,BF129/(1+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)))
)</f>
        <v>0</v>
      </c>
      <c r="BG152" s="5">
        <f ca="1">IF(BG$4="",0,BG129/(1+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)))
)</f>
        <v>0</v>
      </c>
      <c r="BH152" s="5">
        <f ca="1">IF(BH$4="",0,BH129/(1+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)))
)</f>
        <v>0</v>
      </c>
      <c r="BI152" s="5">
        <f ca="1">IF(BI$4="",0,BI129/(1+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)))
)</f>
        <v>0</v>
      </c>
      <c r="BJ152" s="5">
        <f ca="1">IF(BJ$4="",0,BJ129/(1+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)))
)</f>
        <v>0</v>
      </c>
      <c r="BK152" s="5">
        <f ca="1">IF(BK$4="",0,BK129/(1+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)))
)</f>
        <v>0</v>
      </c>
      <c r="BL152" s="5">
        <f ca="1">IF(BL$4="",0,BL129/(1+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)))
)</f>
        <v>0</v>
      </c>
      <c r="BM152" s="5">
        <f ca="1">IF(BM$4="",0,BM129/(1+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)))
)</f>
        <v>0</v>
      </c>
      <c r="BN152" s="5">
        <f ca="1">IF(BN$4="",0,BN129/(1+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)))
)</f>
        <v>3709927.4200380682</v>
      </c>
      <c r="BO152" s="5">
        <f ca="1">IF(BO$4="",0,BO129/(1+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)))
)</f>
        <v>0</v>
      </c>
      <c r="BP152" s="5">
        <f ca="1">IF(BP$4="",0,BP129/(1+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)))
)</f>
        <v>0</v>
      </c>
      <c r="BQ152" s="5">
        <f ca="1">IF(BQ$4="",0,BQ129/(1+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)))
)</f>
        <v>0</v>
      </c>
      <c r="BR152" s="5">
        <f ca="1">IF(BR$4="",0,BR129/(1+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)))
)</f>
        <v>0</v>
      </c>
      <c r="BS152" s="5">
        <f ca="1">IF(BS$4="",0,BS129/(1+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)))
)</f>
        <v>0</v>
      </c>
      <c r="BT152" s="5">
        <f ca="1">IF(BT$4="",0,BT129/(1+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)))
)</f>
        <v>0</v>
      </c>
      <c r="BU152" s="5">
        <f ca="1">IF(BU$4="",0,BU129/(1+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)))
)</f>
        <v>0</v>
      </c>
      <c r="BV152" s="5">
        <f ca="1">IF(BV$4="",0,BV129/(1+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)))
)</f>
        <v>0</v>
      </c>
      <c r="BW152" s="5">
        <f ca="1">IF(BW$4="",0,BW129/(1+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)))
)</f>
        <v>0</v>
      </c>
      <c r="BX152" s="5">
        <f ca="1">IF(BX$4="",0,BX129/(1+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)))
)</f>
        <v>3844686.8236435307</v>
      </c>
      <c r="BY152" s="5">
        <f ca="1">IF(BY$4="",0,BY129/(1+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)))
)</f>
        <v>0</v>
      </c>
      <c r="BZ152" s="5">
        <f ca="1">IF(BZ$4="",0,BZ129/(1+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)))
)</f>
        <v>0</v>
      </c>
      <c r="CA152" s="5">
        <f ca="1">IF(CA$4="",0,CA129/(1+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)))
)</f>
        <v>0</v>
      </c>
      <c r="CB152" s="5">
        <f ca="1">IF(CB$4="",0,CB129/(1+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)))
)</f>
        <v>0</v>
      </c>
      <c r="CC152" s="5">
        <f ca="1">IF(CC$4="",0,CC129/(1+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)))
)</f>
        <v>0</v>
      </c>
      <c r="CD152" s="5">
        <f ca="1">IF(CD$4="",0,CD129/(1+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)))
)</f>
        <v>0</v>
      </c>
      <c r="CE152" s="5">
        <f ca="1">IF(CE$4="",0,CE129/(1+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)))
)</f>
        <v>0</v>
      </c>
      <c r="CF152" s="5">
        <f ca="1">IF(CF$4="",0,CF129/(1+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)))
)</f>
        <v>0</v>
      </c>
    </row>
    <row r="153" spans="2:84" x14ac:dyDescent="0.3">
      <c r="B153" s="13">
        <f>ROW()</f>
        <v>153</v>
      </c>
      <c r="H153" s="1" t="str">
        <f t="shared" si="252"/>
        <v>Ввод в эксплуатацию капзатрат без НДС</v>
      </c>
      <c r="I153" s="1" t="str">
        <f>$I$148</f>
        <v>Капзатраты на производственные мощности</v>
      </c>
      <c r="J153" s="1" t="str">
        <f>Prcsses!I115</f>
        <v>Пуско-наладочные работы</v>
      </c>
      <c r="M153" s="53" t="s">
        <v>18</v>
      </c>
      <c r="U153" s="5">
        <f t="shared" ca="1" si="253"/>
        <v>2256108.72994752</v>
      </c>
      <c r="X153" s="5">
        <f ca="1">IF(X$4="",0,X130/(1+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)))
)</f>
        <v>0</v>
      </c>
      <c r="Y153" s="5">
        <f ca="1">IF(Y$4="",0,Y130/(1+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)))
)</f>
        <v>0</v>
      </c>
      <c r="Z153" s="5">
        <f ca="1">IF(Z$4="",0,Z130/(1+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)))
)</f>
        <v>416666.66666666669</v>
      </c>
      <c r="AA153" s="5">
        <f ca="1">IF(AA$4="",0,AA130/(1+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)))
)</f>
        <v>0</v>
      </c>
      <c r="AB153" s="5">
        <f ca="1">IF(AB$4="",0,AB130/(1+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)))
)</f>
        <v>0</v>
      </c>
      <c r="AC153" s="5">
        <f ca="1">IF(AC$4="",0,AC130/(1+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)))
)</f>
        <v>0</v>
      </c>
      <c r="AD153" s="5">
        <f ca="1">IF(AD$4="",0,AD130/(1+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)))
)</f>
        <v>0</v>
      </c>
      <c r="AE153" s="5">
        <f ca="1">IF(AE$4="",0,AE130/(1+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)))
)</f>
        <v>0</v>
      </c>
      <c r="AF153" s="5">
        <f ca="1">IF(AF$4="",0,AF130/(1+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)))
)</f>
        <v>0</v>
      </c>
      <c r="AG153" s="5">
        <f ca="1">IF(AG$4="",0,AG130/(1+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)))
)</f>
        <v>0</v>
      </c>
      <c r="AH153" s="5">
        <f ca="1">IF(AH$4="",0,AH130/(1+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)))
)</f>
        <v>0</v>
      </c>
      <c r="AI153" s="5">
        <f ca="1">IF(AI$4="",0,AI130/(1+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)))
)</f>
        <v>0</v>
      </c>
      <c r="AJ153" s="5">
        <f ca="1">IF(AJ$4="",0,AJ130/(1+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)))
)</f>
        <v>0</v>
      </c>
      <c r="AK153" s="5">
        <f ca="1">IF(AK$4="",0,AK130/(1+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)))
)</f>
        <v>0</v>
      </c>
      <c r="AL153" s="5">
        <f ca="1">IF(AL$4="",0,AL130/(1+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)))
)</f>
        <v>0</v>
      </c>
      <c r="AM153" s="5">
        <f ca="1">IF(AM$4="",0,AM130/(1+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)))
)</f>
        <v>0</v>
      </c>
      <c r="AN153" s="5">
        <f ca="1">IF(AN$4="",0,AN130/(1+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)))
)</f>
        <v>0</v>
      </c>
      <c r="AO153" s="5">
        <f ca="1">IF(AO$4="",0,AO130/(1+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)))
)</f>
        <v>0</v>
      </c>
      <c r="AP153" s="5">
        <f ca="1">IF(AP$4="",0,AP130/(1+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)))
)</f>
        <v>0</v>
      </c>
      <c r="AQ153" s="5">
        <f ca="1">IF(AQ$4="",0,AQ130/(1+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)))
)</f>
        <v>0</v>
      </c>
      <c r="AR153" s="5">
        <f ca="1">IF(AR$4="",0,AR130/(1+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)))
)</f>
        <v>0</v>
      </c>
      <c r="AS153" s="5">
        <f ca="1">IF(AS$4="",0,AS130/(1+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)))
)</f>
        <v>0</v>
      </c>
      <c r="AT153" s="5">
        <f ca="1">IF(AT$4="",0,AT130/(1+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)))
)</f>
        <v>439574.09666666674</v>
      </c>
      <c r="AU153" s="5">
        <f ca="1">IF(AU$4="",0,AU130/(1+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)))
)</f>
        <v>0</v>
      </c>
      <c r="AV153" s="5">
        <f ca="1">IF(AV$4="",0,AV130/(1+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)))
)</f>
        <v>0</v>
      </c>
      <c r="AW153" s="5">
        <f ca="1">IF(AW$4="",0,AW130/(1+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)))
)</f>
        <v>0</v>
      </c>
      <c r="AX153" s="5">
        <f ca="1">IF(AX$4="",0,AX130/(1+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)))
)</f>
        <v>0</v>
      </c>
      <c r="AY153" s="5">
        <f ca="1">IF(AY$4="",0,AY130/(1+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)))
)</f>
        <v>0</v>
      </c>
      <c r="AZ153" s="5">
        <f ca="1">IF(AZ$4="",0,AZ130/(1+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)))
)</f>
        <v>0</v>
      </c>
      <c r="BA153" s="5">
        <f ca="1">IF(BA$4="",0,BA130/(1+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)))
)</f>
        <v>0</v>
      </c>
      <c r="BB153" s="5">
        <f ca="1">IF(BB$4="",0,BB130/(1+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)))
)</f>
        <v>0</v>
      </c>
      <c r="BC153" s="5">
        <f ca="1">IF(BC$4="",0,BC130/(1+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)))
)</f>
        <v>0</v>
      </c>
      <c r="BD153" s="5">
        <f ca="1">IF(BD$4="",0,BD130/(1+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)))
)</f>
        <v>455541.18615398672</v>
      </c>
      <c r="BE153" s="5">
        <f ca="1">IF(BE$4="",0,BE130/(1+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)))
)</f>
        <v>0</v>
      </c>
      <c r="BF153" s="5">
        <f ca="1">IF(BF$4="",0,BF130/(1+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)))
)</f>
        <v>0</v>
      </c>
      <c r="BG153" s="5">
        <f ca="1">IF(BG$4="",0,BG130/(1+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)))
)</f>
        <v>0</v>
      </c>
      <c r="BH153" s="5">
        <f ca="1">IF(BH$4="",0,BH130/(1+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)))
)</f>
        <v>0</v>
      </c>
      <c r="BI153" s="5">
        <f ca="1">IF(BI$4="",0,BI130/(1+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)))
)</f>
        <v>0</v>
      </c>
      <c r="BJ153" s="5">
        <f ca="1">IF(BJ$4="",0,BJ130/(1+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)))
)</f>
        <v>0</v>
      </c>
      <c r="BK153" s="5">
        <f ca="1">IF(BK$4="",0,BK130/(1+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)))
)</f>
        <v>0</v>
      </c>
      <c r="BL153" s="5">
        <f ca="1">IF(BL$4="",0,BL130/(1+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)))
)</f>
        <v>0</v>
      </c>
      <c r="BM153" s="5">
        <f ca="1">IF(BM$4="",0,BM130/(1+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)))
)</f>
        <v>0</v>
      </c>
      <c r="BN153" s="5">
        <f ca="1">IF(BN$4="",0,BN130/(1+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)))
)</f>
        <v>463740.92750475853</v>
      </c>
      <c r="BO153" s="5">
        <f ca="1">IF(BO$4="",0,BO130/(1+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)))
)</f>
        <v>0</v>
      </c>
      <c r="BP153" s="5">
        <f ca="1">IF(BP$4="",0,BP130/(1+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)))
)</f>
        <v>0</v>
      </c>
      <c r="BQ153" s="5">
        <f ca="1">IF(BQ$4="",0,BQ130/(1+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)))
)</f>
        <v>0</v>
      </c>
      <c r="BR153" s="5">
        <f ca="1">IF(BR$4="",0,BR130/(1+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)))
)</f>
        <v>0</v>
      </c>
      <c r="BS153" s="5">
        <f ca="1">IF(BS$4="",0,BS130/(1+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)))
)</f>
        <v>0</v>
      </c>
      <c r="BT153" s="5">
        <f ca="1">IF(BT$4="",0,BT130/(1+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)))
)</f>
        <v>0</v>
      </c>
      <c r="BU153" s="5">
        <f ca="1">IF(BU$4="",0,BU130/(1+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)))
)</f>
        <v>0</v>
      </c>
      <c r="BV153" s="5">
        <f ca="1">IF(BV$4="",0,BV130/(1+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)))
)</f>
        <v>0</v>
      </c>
      <c r="BW153" s="5">
        <f ca="1">IF(BW$4="",0,BW130/(1+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)))
)</f>
        <v>0</v>
      </c>
      <c r="BX153" s="5">
        <f ca="1">IF(BX$4="",0,BX130/(1+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)))
)</f>
        <v>480585.85295544134</v>
      </c>
      <c r="BY153" s="5">
        <f ca="1">IF(BY$4="",0,BY130/(1+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)))
)</f>
        <v>0</v>
      </c>
      <c r="BZ153" s="5">
        <f ca="1">IF(BZ$4="",0,BZ130/(1+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)))
)</f>
        <v>0</v>
      </c>
      <c r="CA153" s="5">
        <f ca="1">IF(CA$4="",0,CA130/(1+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)))
)</f>
        <v>0</v>
      </c>
      <c r="CB153" s="5">
        <f ca="1">IF(CB$4="",0,CB130/(1+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)))
)</f>
        <v>0</v>
      </c>
      <c r="CC153" s="5">
        <f ca="1">IF(CC$4="",0,CC130/(1+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)))
)</f>
        <v>0</v>
      </c>
      <c r="CD153" s="5">
        <f ca="1">IF(CD$4="",0,CD130/(1+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)))
)</f>
        <v>0</v>
      </c>
      <c r="CE153" s="5">
        <f ca="1">IF(CE$4="",0,CE130/(1+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)))
)</f>
        <v>0</v>
      </c>
      <c r="CF153" s="5">
        <f ca="1">IF(CF$4="",0,CF130/(1+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)))
)</f>
        <v>0</v>
      </c>
    </row>
    <row r="154" spans="2:84" s="26" customFormat="1" ht="12" x14ac:dyDescent="0.25">
      <c r="B154" s="13"/>
      <c r="M154" s="55"/>
      <c r="N154" s="44" t="s">
        <v>21</v>
      </c>
      <c r="O154" s="45"/>
      <c r="P154" s="46"/>
      <c r="Q154" s="89"/>
      <c r="U154" s="41"/>
      <c r="V154" s="42"/>
      <c r="W154" s="43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</row>
    <row r="155" spans="2:84" x14ac:dyDescent="0.3">
      <c r="B155" s="13">
        <f>ROW()</f>
        <v>155</v>
      </c>
      <c r="H155" s="1" t="str">
        <f t="shared" ref="H155:H160" si="264">$H$140</f>
        <v>Ввод в эксплуатацию капзатрат без НДС</v>
      </c>
      <c r="I155" s="1" t="s">
        <v>224</v>
      </c>
      <c r="M155" s="53" t="s">
        <v>18</v>
      </c>
      <c r="P155" s="72" t="str">
        <f>Lists!$AD$11</f>
        <v>ввод в экспл-ю</v>
      </c>
      <c r="U155" s="5">
        <f t="shared" ref="U155:U160" ca="1" si="265">SUM(INDIRECT(ADDRESS($B155,$X$2)&amp;":"&amp;ADDRESS($B155,$X$2-1+$P$8)))</f>
        <v>36717137.273138277</v>
      </c>
      <c r="X155" s="5">
        <f ca="1">IF(X$4="",0,SUM(X156:X161))</f>
        <v>0</v>
      </c>
      <c r="Y155" s="5">
        <f ca="1">IF(Y$4="",0,SUM(Y156:Y161))</f>
        <v>0</v>
      </c>
      <c r="Z155" s="5">
        <f t="shared" ref="Z155" ca="1" si="266">IF(Z$4="",0,SUM(Z156:Z161))</f>
        <v>2333333.3333333335</v>
      </c>
      <c r="AA155" s="5">
        <f t="shared" ref="AA155" ca="1" si="267">IF(AA$4="",0,SUM(AA156:AA161))</f>
        <v>0</v>
      </c>
      <c r="AB155" s="5">
        <f t="shared" ref="AB155" ca="1" si="268">IF(AB$4="",0,SUM(AB156:AB161))</f>
        <v>0</v>
      </c>
      <c r="AC155" s="5">
        <f t="shared" ref="AC155" ca="1" si="269">IF(AC$4="",0,SUM(AC156:AC161))</f>
        <v>0</v>
      </c>
      <c r="AD155" s="5">
        <f t="shared" ref="AD155" ca="1" si="270">IF(AD$4="",0,SUM(AD156:AD161))</f>
        <v>0</v>
      </c>
      <c r="AE155" s="5">
        <f t="shared" ref="AE155" ca="1" si="271">IF(AE$4="",0,SUM(AE156:AE161))</f>
        <v>0</v>
      </c>
      <c r="AF155" s="5">
        <f t="shared" ref="AF155" ca="1" si="272">IF(AF$4="",0,SUM(AF156:AF161))</f>
        <v>0</v>
      </c>
      <c r="AG155" s="5">
        <f t="shared" ref="AG155" ca="1" si="273">IF(AG$4="",0,SUM(AG156:AG161))</f>
        <v>0</v>
      </c>
      <c r="AH155" s="5">
        <f t="shared" ref="AH155" ca="1" si="274">IF(AH$4="",0,SUM(AH156:AH161))</f>
        <v>2391666.6666666665</v>
      </c>
      <c r="AI155" s="5">
        <f t="shared" ref="AI155:CF155" ca="1" si="275">IF(AI$4="",0,SUM(AI156:AI161))</f>
        <v>0</v>
      </c>
      <c r="AJ155" s="5">
        <f t="shared" ca="1" si="275"/>
        <v>0</v>
      </c>
      <c r="AK155" s="5">
        <f t="shared" ca="1" si="275"/>
        <v>0</v>
      </c>
      <c r="AL155" s="5">
        <f t="shared" ca="1" si="275"/>
        <v>2451458.333333333</v>
      </c>
      <c r="AM155" s="5">
        <f t="shared" ca="1" si="275"/>
        <v>0</v>
      </c>
      <c r="AN155" s="5">
        <f t="shared" ca="1" si="275"/>
        <v>0</v>
      </c>
      <c r="AO155" s="5">
        <f t="shared" ca="1" si="275"/>
        <v>0</v>
      </c>
      <c r="AP155" s="5">
        <f t="shared" ca="1" si="275"/>
        <v>2451458.333333333</v>
      </c>
      <c r="AQ155" s="5">
        <f t="shared" ca="1" si="275"/>
        <v>0</v>
      </c>
      <c r="AR155" s="5">
        <f t="shared" ca="1" si="275"/>
        <v>0</v>
      </c>
      <c r="AS155" s="5">
        <f t="shared" ca="1" si="275"/>
        <v>0</v>
      </c>
      <c r="AT155" s="5">
        <f t="shared" ca="1" si="275"/>
        <v>2512744.7916666665</v>
      </c>
      <c r="AU155" s="5">
        <f t="shared" ca="1" si="275"/>
        <v>0</v>
      </c>
      <c r="AV155" s="5">
        <f t="shared" ca="1" si="275"/>
        <v>0</v>
      </c>
      <c r="AW155" s="5">
        <f t="shared" ca="1" si="275"/>
        <v>0</v>
      </c>
      <c r="AX155" s="5">
        <f t="shared" ca="1" si="275"/>
        <v>2575563.4114583326</v>
      </c>
      <c r="AY155" s="5">
        <f t="shared" ca="1" si="275"/>
        <v>0</v>
      </c>
      <c r="AZ155" s="5">
        <f t="shared" ca="1" si="275"/>
        <v>0</v>
      </c>
      <c r="BA155" s="5">
        <f t="shared" ca="1" si="275"/>
        <v>0</v>
      </c>
      <c r="BB155" s="5">
        <f t="shared" ca="1" si="275"/>
        <v>2575563.4114583326</v>
      </c>
      <c r="BC155" s="5">
        <f t="shared" ca="1" si="275"/>
        <v>0</v>
      </c>
      <c r="BD155" s="5">
        <f t="shared" ca="1" si="275"/>
        <v>0</v>
      </c>
      <c r="BE155" s="5">
        <f t="shared" ca="1" si="275"/>
        <v>0</v>
      </c>
      <c r="BF155" s="5">
        <f t="shared" ca="1" si="275"/>
        <v>2639952.4967447915</v>
      </c>
      <c r="BG155" s="5">
        <f t="shared" ca="1" si="275"/>
        <v>0</v>
      </c>
      <c r="BH155" s="5">
        <f t="shared" ca="1" si="275"/>
        <v>0</v>
      </c>
      <c r="BI155" s="5">
        <f t="shared" ca="1" si="275"/>
        <v>0</v>
      </c>
      <c r="BJ155" s="5">
        <f t="shared" ca="1" si="275"/>
        <v>2705951.3091634107</v>
      </c>
      <c r="BK155" s="5">
        <f t="shared" ca="1" si="275"/>
        <v>0</v>
      </c>
      <c r="BL155" s="5">
        <f t="shared" ca="1" si="275"/>
        <v>0</v>
      </c>
      <c r="BM155" s="5">
        <f t="shared" ca="1" si="275"/>
        <v>0</v>
      </c>
      <c r="BN155" s="5">
        <f t="shared" ca="1" si="275"/>
        <v>2705951.3091634107</v>
      </c>
      <c r="BO155" s="5">
        <f t="shared" ca="1" si="275"/>
        <v>0</v>
      </c>
      <c r="BP155" s="5">
        <f t="shared" ca="1" si="275"/>
        <v>0</v>
      </c>
      <c r="BQ155" s="5">
        <f t="shared" ca="1" si="275"/>
        <v>0</v>
      </c>
      <c r="BR155" s="5">
        <f t="shared" ca="1" si="275"/>
        <v>2773600.0918924962</v>
      </c>
      <c r="BS155" s="5">
        <f t="shared" ca="1" si="275"/>
        <v>0</v>
      </c>
      <c r="BT155" s="5">
        <f t="shared" ca="1" si="275"/>
        <v>0</v>
      </c>
      <c r="BU155" s="5">
        <f t="shared" ca="1" si="275"/>
        <v>0</v>
      </c>
      <c r="BV155" s="5">
        <f t="shared" ca="1" si="275"/>
        <v>2842940.0941898082</v>
      </c>
      <c r="BW155" s="5">
        <f t="shared" ca="1" si="275"/>
        <v>0</v>
      </c>
      <c r="BX155" s="5">
        <f t="shared" ca="1" si="275"/>
        <v>0</v>
      </c>
      <c r="BY155" s="5">
        <f t="shared" ca="1" si="275"/>
        <v>0</v>
      </c>
      <c r="BZ155" s="5">
        <f t="shared" ca="1" si="275"/>
        <v>2842940.0941898082</v>
      </c>
      <c r="CA155" s="5">
        <f t="shared" ca="1" si="275"/>
        <v>0</v>
      </c>
      <c r="CB155" s="5">
        <f t="shared" ca="1" si="275"/>
        <v>0</v>
      </c>
      <c r="CC155" s="5">
        <f t="shared" ca="1" si="275"/>
        <v>0</v>
      </c>
      <c r="CD155" s="5">
        <f t="shared" ca="1" si="275"/>
        <v>2914013.5965445531</v>
      </c>
      <c r="CE155" s="5">
        <f t="shared" ca="1" si="275"/>
        <v>0</v>
      </c>
      <c r="CF155" s="5">
        <f t="shared" ca="1" si="275"/>
        <v>0</v>
      </c>
    </row>
    <row r="156" spans="2:84" x14ac:dyDescent="0.3">
      <c r="B156" s="13">
        <f>ROW()</f>
        <v>156</v>
      </c>
      <c r="H156" s="1" t="str">
        <f t="shared" si="264"/>
        <v>Ввод в эксплуатацию капзатрат без НДС</v>
      </c>
      <c r="I156" s="1" t="str">
        <f>$I$155</f>
        <v>Капзатраты на торговые мощности</v>
      </c>
      <c r="J156" s="1" t="str">
        <f>Prcsses!I143</f>
        <v>Ремонтные работы</v>
      </c>
      <c r="M156" s="53" t="s">
        <v>18</v>
      </c>
      <c r="U156" s="5">
        <f t="shared" ca="1" si="265"/>
        <v>10490610.649468075</v>
      </c>
      <c r="X156" s="5">
        <f ca="1">IF(X$4="",0,X133/(1+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)))
)</f>
        <v>0</v>
      </c>
      <c r="Y156" s="5">
        <f ca="1">IF(Y$4="",0,Y133/(1+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)))
)</f>
        <v>0</v>
      </c>
      <c r="Z156" s="5">
        <f ca="1">IF(Z$4="",0,Z133/(1+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)))
)</f>
        <v>666666.66666666674</v>
      </c>
      <c r="AA156" s="5">
        <f ca="1">IF(AA$4="",0,AA133/(1+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)))
)</f>
        <v>0</v>
      </c>
      <c r="AB156" s="5">
        <f ca="1">IF(AB$4="",0,AB133/(1+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)))
)</f>
        <v>0</v>
      </c>
      <c r="AC156" s="5">
        <f ca="1">IF(AC$4="",0,AC133/(1+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)))
)</f>
        <v>0</v>
      </c>
      <c r="AD156" s="5">
        <f ca="1">IF(AD$4="",0,AD133/(1+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)))
)</f>
        <v>0</v>
      </c>
      <c r="AE156" s="5">
        <f ca="1">IF(AE$4="",0,AE133/(1+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)))
)</f>
        <v>0</v>
      </c>
      <c r="AF156" s="5">
        <f ca="1">IF(AF$4="",0,AF133/(1+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)))
)</f>
        <v>0</v>
      </c>
      <c r="AG156" s="5">
        <f ca="1">IF(AG$4="",0,AG133/(1+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)))
)</f>
        <v>0</v>
      </c>
      <c r="AH156" s="5">
        <f ca="1">IF(AH$4="",0,AH133/(1+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)))
)</f>
        <v>683333.33333333326</v>
      </c>
      <c r="AI156" s="5">
        <f ca="1">IF(AI$4="",0,AI133/(1+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)))
)</f>
        <v>0</v>
      </c>
      <c r="AJ156" s="5">
        <f ca="1">IF(AJ$4="",0,AJ133/(1+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)))
)</f>
        <v>0</v>
      </c>
      <c r="AK156" s="5">
        <f ca="1">IF(AK$4="",0,AK133/(1+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)))
)</f>
        <v>0</v>
      </c>
      <c r="AL156" s="5">
        <f ca="1">IF(AL$4="",0,AL133/(1+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)))
)</f>
        <v>700416.66666666663</v>
      </c>
      <c r="AM156" s="5">
        <f ca="1">IF(AM$4="",0,AM133/(1+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)))
)</f>
        <v>0</v>
      </c>
      <c r="AN156" s="5">
        <f ca="1">IF(AN$4="",0,AN133/(1+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)))
)</f>
        <v>0</v>
      </c>
      <c r="AO156" s="5">
        <f ca="1">IF(AO$4="",0,AO133/(1+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)))
)</f>
        <v>0</v>
      </c>
      <c r="AP156" s="5">
        <f ca="1">IF(AP$4="",0,AP133/(1+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)))
)</f>
        <v>700416.66666666663</v>
      </c>
      <c r="AQ156" s="5">
        <f ca="1">IF(AQ$4="",0,AQ133/(1+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)))
)</f>
        <v>0</v>
      </c>
      <c r="AR156" s="5">
        <f ca="1">IF(AR$4="",0,AR133/(1+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)))
)</f>
        <v>0</v>
      </c>
      <c r="AS156" s="5">
        <f ca="1">IF(AS$4="",0,AS133/(1+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)))
)</f>
        <v>0</v>
      </c>
      <c r="AT156" s="5">
        <f ca="1">IF(AT$4="",0,AT133/(1+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)))
)</f>
        <v>717927.08333333326</v>
      </c>
      <c r="AU156" s="5">
        <f ca="1">IF(AU$4="",0,AU133/(1+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)))
)</f>
        <v>0</v>
      </c>
      <c r="AV156" s="5">
        <f ca="1">IF(AV$4="",0,AV133/(1+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)))
)</f>
        <v>0</v>
      </c>
      <c r="AW156" s="5">
        <f ca="1">IF(AW$4="",0,AW133/(1+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)))
)</f>
        <v>0</v>
      </c>
      <c r="AX156" s="5">
        <f ca="1">IF(AX$4="",0,AX133/(1+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)))
)</f>
        <v>735875.26041666651</v>
      </c>
      <c r="AY156" s="5">
        <f ca="1">IF(AY$4="",0,AY133/(1+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)))
)</f>
        <v>0</v>
      </c>
      <c r="AZ156" s="5">
        <f ca="1">IF(AZ$4="",0,AZ133/(1+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)))
)</f>
        <v>0</v>
      </c>
      <c r="BA156" s="5">
        <f ca="1">IF(BA$4="",0,BA133/(1+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)))
)</f>
        <v>0</v>
      </c>
      <c r="BB156" s="5">
        <f ca="1">IF(BB$4="",0,BB133/(1+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)))
)</f>
        <v>735875.26041666651</v>
      </c>
      <c r="BC156" s="5">
        <f ca="1">IF(BC$4="",0,BC133/(1+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)))
)</f>
        <v>0</v>
      </c>
      <c r="BD156" s="5">
        <f ca="1">IF(BD$4="",0,BD133/(1+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)))
)</f>
        <v>0</v>
      </c>
      <c r="BE156" s="5">
        <f ca="1">IF(BE$4="",0,BE133/(1+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)))
)</f>
        <v>0</v>
      </c>
      <c r="BF156" s="5">
        <f ca="1">IF(BF$4="",0,BF133/(1+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)))
)</f>
        <v>754272.14192708314</v>
      </c>
      <c r="BG156" s="5">
        <f ca="1">IF(BG$4="",0,BG133/(1+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)))
)</f>
        <v>0</v>
      </c>
      <c r="BH156" s="5">
        <f ca="1">IF(BH$4="",0,BH133/(1+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)))
)</f>
        <v>0</v>
      </c>
      <c r="BI156" s="5">
        <f ca="1">IF(BI$4="",0,BI133/(1+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)))
)</f>
        <v>0</v>
      </c>
      <c r="BJ156" s="5">
        <f ca="1">IF(BJ$4="",0,BJ133/(1+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)))
)</f>
        <v>773128.94547526015</v>
      </c>
      <c r="BK156" s="5">
        <f ca="1">IF(BK$4="",0,BK133/(1+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)))
)</f>
        <v>0</v>
      </c>
      <c r="BL156" s="5">
        <f ca="1">IF(BL$4="",0,BL133/(1+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)))
)</f>
        <v>0</v>
      </c>
      <c r="BM156" s="5">
        <f ca="1">IF(BM$4="",0,BM133/(1+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)))
)</f>
        <v>0</v>
      </c>
      <c r="BN156" s="5">
        <f ca="1">IF(BN$4="",0,BN133/(1+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)))
)</f>
        <v>773128.94547526015</v>
      </c>
      <c r="BO156" s="5">
        <f ca="1">IF(BO$4="",0,BO133/(1+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)))
)</f>
        <v>0</v>
      </c>
      <c r="BP156" s="5">
        <f ca="1">IF(BP$4="",0,BP133/(1+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)))
)</f>
        <v>0</v>
      </c>
      <c r="BQ156" s="5">
        <f ca="1">IF(BQ$4="",0,BQ133/(1+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)))
)</f>
        <v>0</v>
      </c>
      <c r="BR156" s="5">
        <f ca="1">IF(BR$4="",0,BR133/(1+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)))
)</f>
        <v>792457.16911214171</v>
      </c>
      <c r="BS156" s="5">
        <f ca="1">IF(BS$4="",0,BS133/(1+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)))
)</f>
        <v>0</v>
      </c>
      <c r="BT156" s="5">
        <f ca="1">IF(BT$4="",0,BT133/(1+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)))
)</f>
        <v>0</v>
      </c>
      <c r="BU156" s="5">
        <f ca="1">IF(BU$4="",0,BU133/(1+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)))
)</f>
        <v>0</v>
      </c>
      <c r="BV156" s="5">
        <f ca="1">IF(BV$4="",0,BV133/(1+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)))
)</f>
        <v>812268.59833994519</v>
      </c>
      <c r="BW156" s="5">
        <f ca="1">IF(BW$4="",0,BW133/(1+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)))
)</f>
        <v>0</v>
      </c>
      <c r="BX156" s="5">
        <f ca="1">IF(BX$4="",0,BX133/(1+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)))
)</f>
        <v>0</v>
      </c>
      <c r="BY156" s="5">
        <f ca="1">IF(BY$4="",0,BY133/(1+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)))
)</f>
        <v>0</v>
      </c>
      <c r="BZ156" s="5">
        <f ca="1">IF(BZ$4="",0,BZ133/(1+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)))
)</f>
        <v>812268.59833994519</v>
      </c>
      <c r="CA156" s="5">
        <f ca="1">IF(CA$4="",0,CA133/(1+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)))
)</f>
        <v>0</v>
      </c>
      <c r="CB156" s="5">
        <f ca="1">IF(CB$4="",0,CB133/(1+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)))
)</f>
        <v>0</v>
      </c>
      <c r="CC156" s="5">
        <f ca="1">IF(CC$4="",0,CC133/(1+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)))
)</f>
        <v>0</v>
      </c>
      <c r="CD156" s="5">
        <f ca="1">IF(CD$4="",0,CD133/(1+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)))
)</f>
        <v>832575.31329844368</v>
      </c>
      <c r="CE156" s="5">
        <f ca="1">IF(CE$4="",0,CE133/(1+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)))
)</f>
        <v>0</v>
      </c>
      <c r="CF156" s="5">
        <f ca="1">IF(CF$4="",0,CF133/(1+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)))
)</f>
        <v>0</v>
      </c>
    </row>
    <row r="157" spans="2:84" x14ac:dyDescent="0.3">
      <c r="B157" s="13">
        <f>ROW()</f>
        <v>157</v>
      </c>
      <c r="H157" s="1" t="str">
        <f t="shared" si="264"/>
        <v>Ввод в эксплуатацию капзатрат без НДС</v>
      </c>
      <c r="I157" s="1" t="str">
        <f>$I$155</f>
        <v>Капзатраты на торговые мощности</v>
      </c>
      <c r="J157" s="1" t="str">
        <f>Prcsses!I144</f>
        <v>Гарантийный платеж</v>
      </c>
      <c r="M157" s="53" t="s">
        <v>18</v>
      </c>
      <c r="U157" s="5">
        <f t="shared" ca="1" si="265"/>
        <v>3933978.9935505302</v>
      </c>
      <c r="X157" s="5">
        <f ca="1">IF(X$4="",0,X134/(1+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)))
)</f>
        <v>0</v>
      </c>
      <c r="Y157" s="5">
        <f ca="1">IF(Y$4="",0,Y134/(1+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)))
)</f>
        <v>0</v>
      </c>
      <c r="Z157" s="5">
        <f ca="1">IF(Z$4="",0,Z134/(1+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)))
)</f>
        <v>250000</v>
      </c>
      <c r="AA157" s="5">
        <f ca="1">IF(AA$4="",0,AA134/(1+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)))
)</f>
        <v>0</v>
      </c>
      <c r="AB157" s="5">
        <f ca="1">IF(AB$4="",0,AB134/(1+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)))
)</f>
        <v>0</v>
      </c>
      <c r="AC157" s="5">
        <f ca="1">IF(AC$4="",0,AC134/(1+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)))
)</f>
        <v>0</v>
      </c>
      <c r="AD157" s="5">
        <f ca="1">IF(AD$4="",0,AD134/(1+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)))
)</f>
        <v>0</v>
      </c>
      <c r="AE157" s="5">
        <f ca="1">IF(AE$4="",0,AE134/(1+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)))
)</f>
        <v>0</v>
      </c>
      <c r="AF157" s="5">
        <f ca="1">IF(AF$4="",0,AF134/(1+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)))
)</f>
        <v>0</v>
      </c>
      <c r="AG157" s="5">
        <f ca="1">IF(AG$4="",0,AG134/(1+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)))
)</f>
        <v>0</v>
      </c>
      <c r="AH157" s="5">
        <f ca="1">IF(AH$4="",0,AH134/(1+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)))
)</f>
        <v>256250</v>
      </c>
      <c r="AI157" s="5">
        <f ca="1">IF(AI$4="",0,AI134/(1+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)))
)</f>
        <v>0</v>
      </c>
      <c r="AJ157" s="5">
        <f ca="1">IF(AJ$4="",0,AJ134/(1+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)))
)</f>
        <v>0</v>
      </c>
      <c r="AK157" s="5">
        <f ca="1">IF(AK$4="",0,AK134/(1+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)))
)</f>
        <v>0</v>
      </c>
      <c r="AL157" s="5">
        <f ca="1">IF(AL$4="",0,AL134/(1+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)))
)</f>
        <v>262656.25</v>
      </c>
      <c r="AM157" s="5">
        <f ca="1">IF(AM$4="",0,AM134/(1+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)))
)</f>
        <v>0</v>
      </c>
      <c r="AN157" s="5">
        <f ca="1">IF(AN$4="",0,AN134/(1+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)))
)</f>
        <v>0</v>
      </c>
      <c r="AO157" s="5">
        <f ca="1">IF(AO$4="",0,AO134/(1+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)))
)</f>
        <v>0</v>
      </c>
      <c r="AP157" s="5">
        <f ca="1">IF(AP$4="",0,AP134/(1+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)))
)</f>
        <v>262656.25</v>
      </c>
      <c r="AQ157" s="5">
        <f ca="1">IF(AQ$4="",0,AQ134/(1+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)))
)</f>
        <v>0</v>
      </c>
      <c r="AR157" s="5">
        <f ca="1">IF(AR$4="",0,AR134/(1+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)))
)</f>
        <v>0</v>
      </c>
      <c r="AS157" s="5">
        <f ca="1">IF(AS$4="",0,AS134/(1+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)))
)</f>
        <v>0</v>
      </c>
      <c r="AT157" s="5">
        <f ca="1">IF(AT$4="",0,AT134/(1+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)))
)</f>
        <v>269222.65624999994</v>
      </c>
      <c r="AU157" s="5">
        <f ca="1">IF(AU$4="",0,AU134/(1+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)))
)</f>
        <v>0</v>
      </c>
      <c r="AV157" s="5">
        <f ca="1">IF(AV$4="",0,AV134/(1+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)))
)</f>
        <v>0</v>
      </c>
      <c r="AW157" s="5">
        <f ca="1">IF(AW$4="",0,AW134/(1+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)))
)</f>
        <v>0</v>
      </c>
      <c r="AX157" s="5">
        <f ca="1">IF(AX$4="",0,AX134/(1+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)))
)</f>
        <v>275953.22265624994</v>
      </c>
      <c r="AY157" s="5">
        <f ca="1">IF(AY$4="",0,AY134/(1+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)))
)</f>
        <v>0</v>
      </c>
      <c r="AZ157" s="5">
        <f ca="1">IF(AZ$4="",0,AZ134/(1+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)))
)</f>
        <v>0</v>
      </c>
      <c r="BA157" s="5">
        <f ca="1">IF(BA$4="",0,BA134/(1+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)))
)</f>
        <v>0</v>
      </c>
      <c r="BB157" s="5">
        <f ca="1">IF(BB$4="",0,BB134/(1+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)))
)</f>
        <v>275953.22265624994</v>
      </c>
      <c r="BC157" s="5">
        <f ca="1">IF(BC$4="",0,BC134/(1+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)))
)</f>
        <v>0</v>
      </c>
      <c r="BD157" s="5">
        <f ca="1">IF(BD$4="",0,BD134/(1+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)))
)</f>
        <v>0</v>
      </c>
      <c r="BE157" s="5">
        <f ca="1">IF(BE$4="",0,BE134/(1+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)))
)</f>
        <v>0</v>
      </c>
      <c r="BF157" s="5">
        <f ca="1">IF(BF$4="",0,BF134/(1+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)))
)</f>
        <v>282852.05322265619</v>
      </c>
      <c r="BG157" s="5">
        <f ca="1">IF(BG$4="",0,BG134/(1+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)))
)</f>
        <v>0</v>
      </c>
      <c r="BH157" s="5">
        <f ca="1">IF(BH$4="",0,BH134/(1+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)))
)</f>
        <v>0</v>
      </c>
      <c r="BI157" s="5">
        <f ca="1">IF(BI$4="",0,BI134/(1+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)))
)</f>
        <v>0</v>
      </c>
      <c r="BJ157" s="5">
        <f ca="1">IF(BJ$4="",0,BJ134/(1+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)))
)</f>
        <v>289923.35455322254</v>
      </c>
      <c r="BK157" s="5">
        <f ca="1">IF(BK$4="",0,BK134/(1+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)))
)</f>
        <v>0</v>
      </c>
      <c r="BL157" s="5">
        <f ca="1">IF(BL$4="",0,BL134/(1+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)))
)</f>
        <v>0</v>
      </c>
      <c r="BM157" s="5">
        <f ca="1">IF(BM$4="",0,BM134/(1+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)))
)</f>
        <v>0</v>
      </c>
      <c r="BN157" s="5">
        <f ca="1">IF(BN$4="",0,BN134/(1+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)))
)</f>
        <v>289923.35455322254</v>
      </c>
      <c r="BO157" s="5">
        <f ca="1">IF(BO$4="",0,BO134/(1+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)))
)</f>
        <v>0</v>
      </c>
      <c r="BP157" s="5">
        <f ca="1">IF(BP$4="",0,BP134/(1+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)))
)</f>
        <v>0</v>
      </c>
      <c r="BQ157" s="5">
        <f ca="1">IF(BQ$4="",0,BQ134/(1+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)))
)</f>
        <v>0</v>
      </c>
      <c r="BR157" s="5">
        <f ca="1">IF(BR$4="",0,BR134/(1+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)))
)</f>
        <v>297171.43841705314</v>
      </c>
      <c r="BS157" s="5">
        <f ca="1">IF(BS$4="",0,BS134/(1+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)))
)</f>
        <v>0</v>
      </c>
      <c r="BT157" s="5">
        <f ca="1">IF(BT$4="",0,BT134/(1+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)))
)</f>
        <v>0</v>
      </c>
      <c r="BU157" s="5">
        <f ca="1">IF(BU$4="",0,BU134/(1+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)))
)</f>
        <v>0</v>
      </c>
      <c r="BV157" s="5">
        <f ca="1">IF(BV$4="",0,BV134/(1+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)))
)</f>
        <v>304600.72437747946</v>
      </c>
      <c r="BW157" s="5">
        <f ca="1">IF(BW$4="",0,BW134/(1+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)))
)</f>
        <v>0</v>
      </c>
      <c r="BX157" s="5">
        <f ca="1">IF(BX$4="",0,BX134/(1+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)))
)</f>
        <v>0</v>
      </c>
      <c r="BY157" s="5">
        <f ca="1">IF(BY$4="",0,BY134/(1+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)))
)</f>
        <v>0</v>
      </c>
      <c r="BZ157" s="5">
        <f ca="1">IF(BZ$4="",0,BZ134/(1+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)))
)</f>
        <v>304600.72437747946</v>
      </c>
      <c r="CA157" s="5">
        <f ca="1">IF(CA$4="",0,CA134/(1+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)))
)</f>
        <v>0</v>
      </c>
      <c r="CB157" s="5">
        <f ca="1">IF(CB$4="",0,CB134/(1+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)))
)</f>
        <v>0</v>
      </c>
      <c r="CC157" s="5">
        <f ca="1">IF(CC$4="",0,CC134/(1+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)))
)</f>
        <v>0</v>
      </c>
      <c r="CD157" s="5">
        <f ca="1">IF(CD$4="",0,CD134/(1+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)))
)</f>
        <v>312215.74248691637</v>
      </c>
      <c r="CE157" s="5">
        <f ca="1">IF(CE$4="",0,CE134/(1+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)))
)</f>
        <v>0</v>
      </c>
      <c r="CF157" s="5">
        <f ca="1">IF(CF$4="",0,CF134/(1+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)))
)</f>
        <v>0</v>
      </c>
    </row>
    <row r="158" spans="2:84" x14ac:dyDescent="0.3">
      <c r="B158" s="13">
        <f>ROW()</f>
        <v>158</v>
      </c>
      <c r="H158" s="1" t="str">
        <f t="shared" si="264"/>
        <v>Ввод в эксплуатацию капзатрат без НДС</v>
      </c>
      <c r="I158" s="1" t="str">
        <f>$I$155</f>
        <v>Капзатраты на торговые мощности</v>
      </c>
      <c r="J158" s="1" t="str">
        <f>Prcsses!I145</f>
        <v>Торговое оборудование</v>
      </c>
      <c r="M158" s="53" t="s">
        <v>18</v>
      </c>
      <c r="U158" s="5">
        <f t="shared" ca="1" si="265"/>
        <v>15735915.974202121</v>
      </c>
      <c r="X158" s="5">
        <f ca="1">IF(X$4="",0,X135/(1+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)))
)</f>
        <v>0</v>
      </c>
      <c r="Y158" s="5">
        <f ca="1">IF(Y$4="",0,Y135/(1+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)))
)</f>
        <v>0</v>
      </c>
      <c r="Z158" s="5">
        <f ca="1">IF(Z$4="",0,Z135/(1+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)))
)</f>
        <v>1000000</v>
      </c>
      <c r="AA158" s="5">
        <f ca="1">IF(AA$4="",0,AA135/(1+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)))
)</f>
        <v>0</v>
      </c>
      <c r="AB158" s="5">
        <f ca="1">IF(AB$4="",0,AB135/(1+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)))
)</f>
        <v>0</v>
      </c>
      <c r="AC158" s="5">
        <f ca="1">IF(AC$4="",0,AC135/(1+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)))
)</f>
        <v>0</v>
      </c>
      <c r="AD158" s="5">
        <f ca="1">IF(AD$4="",0,AD135/(1+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)))
)</f>
        <v>0</v>
      </c>
      <c r="AE158" s="5">
        <f ca="1">IF(AE$4="",0,AE135/(1+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)))
)</f>
        <v>0</v>
      </c>
      <c r="AF158" s="5">
        <f ca="1">IF(AF$4="",0,AF135/(1+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)))
)</f>
        <v>0</v>
      </c>
      <c r="AG158" s="5">
        <f ca="1">IF(AG$4="",0,AG135/(1+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)))
)</f>
        <v>0</v>
      </c>
      <c r="AH158" s="5">
        <f ca="1">IF(AH$4="",0,AH135/(1+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)))
)</f>
        <v>1025000</v>
      </c>
      <c r="AI158" s="5">
        <f ca="1">IF(AI$4="",0,AI135/(1+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)))
)</f>
        <v>0</v>
      </c>
      <c r="AJ158" s="5">
        <f ca="1">IF(AJ$4="",0,AJ135/(1+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)))
)</f>
        <v>0</v>
      </c>
      <c r="AK158" s="5">
        <f ca="1">IF(AK$4="",0,AK135/(1+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)))
)</f>
        <v>0</v>
      </c>
      <c r="AL158" s="5">
        <f ca="1">IF(AL$4="",0,AL135/(1+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)))
)</f>
        <v>1050625</v>
      </c>
      <c r="AM158" s="5">
        <f ca="1">IF(AM$4="",0,AM135/(1+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)))
)</f>
        <v>0</v>
      </c>
      <c r="AN158" s="5">
        <f ca="1">IF(AN$4="",0,AN135/(1+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)))
)</f>
        <v>0</v>
      </c>
      <c r="AO158" s="5">
        <f ca="1">IF(AO$4="",0,AO135/(1+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)))
)</f>
        <v>0</v>
      </c>
      <c r="AP158" s="5">
        <f ca="1">IF(AP$4="",0,AP135/(1+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)))
)</f>
        <v>1050625</v>
      </c>
      <c r="AQ158" s="5">
        <f ca="1">IF(AQ$4="",0,AQ135/(1+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)))
)</f>
        <v>0</v>
      </c>
      <c r="AR158" s="5">
        <f ca="1">IF(AR$4="",0,AR135/(1+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)))
)</f>
        <v>0</v>
      </c>
      <c r="AS158" s="5">
        <f ca="1">IF(AS$4="",0,AS135/(1+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)))
)</f>
        <v>0</v>
      </c>
      <c r="AT158" s="5">
        <f ca="1">IF(AT$4="",0,AT135/(1+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)))
)</f>
        <v>1076890.6249999998</v>
      </c>
      <c r="AU158" s="5">
        <f ca="1">IF(AU$4="",0,AU135/(1+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)))
)</f>
        <v>0</v>
      </c>
      <c r="AV158" s="5">
        <f ca="1">IF(AV$4="",0,AV135/(1+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)))
)</f>
        <v>0</v>
      </c>
      <c r="AW158" s="5">
        <f ca="1">IF(AW$4="",0,AW135/(1+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)))
)</f>
        <v>0</v>
      </c>
      <c r="AX158" s="5">
        <f ca="1">IF(AX$4="",0,AX135/(1+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)))
)</f>
        <v>1103812.8906249998</v>
      </c>
      <c r="AY158" s="5">
        <f ca="1">IF(AY$4="",0,AY135/(1+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)))
)</f>
        <v>0</v>
      </c>
      <c r="AZ158" s="5">
        <f ca="1">IF(AZ$4="",0,AZ135/(1+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)))
)</f>
        <v>0</v>
      </c>
      <c r="BA158" s="5">
        <f ca="1">IF(BA$4="",0,BA135/(1+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)))
)</f>
        <v>0</v>
      </c>
      <c r="BB158" s="5">
        <f ca="1">IF(BB$4="",0,BB135/(1+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)))
)</f>
        <v>1103812.8906249998</v>
      </c>
      <c r="BC158" s="5">
        <f ca="1">IF(BC$4="",0,BC135/(1+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)))
)</f>
        <v>0</v>
      </c>
      <c r="BD158" s="5">
        <f ca="1">IF(BD$4="",0,BD135/(1+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)))
)</f>
        <v>0</v>
      </c>
      <c r="BE158" s="5">
        <f ca="1">IF(BE$4="",0,BE135/(1+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)))
)</f>
        <v>0</v>
      </c>
      <c r="BF158" s="5">
        <f ca="1">IF(BF$4="",0,BF135/(1+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)))
)</f>
        <v>1131408.2128906248</v>
      </c>
      <c r="BG158" s="5">
        <f ca="1">IF(BG$4="",0,BG135/(1+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)))
)</f>
        <v>0</v>
      </c>
      <c r="BH158" s="5">
        <f ca="1">IF(BH$4="",0,BH135/(1+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)))
)</f>
        <v>0</v>
      </c>
      <c r="BI158" s="5">
        <f ca="1">IF(BI$4="",0,BI135/(1+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)))
)</f>
        <v>0</v>
      </c>
      <c r="BJ158" s="5">
        <f ca="1">IF(BJ$4="",0,BJ135/(1+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)))
)</f>
        <v>1159693.4182128902</v>
      </c>
      <c r="BK158" s="5">
        <f ca="1">IF(BK$4="",0,BK135/(1+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)))
)</f>
        <v>0</v>
      </c>
      <c r="BL158" s="5">
        <f ca="1">IF(BL$4="",0,BL135/(1+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)))
)</f>
        <v>0</v>
      </c>
      <c r="BM158" s="5">
        <f ca="1">IF(BM$4="",0,BM135/(1+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)))
)</f>
        <v>0</v>
      </c>
      <c r="BN158" s="5">
        <f ca="1">IF(BN$4="",0,BN135/(1+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)))
)</f>
        <v>1159693.4182128902</v>
      </c>
      <c r="BO158" s="5">
        <f ca="1">IF(BO$4="",0,BO135/(1+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)))
)</f>
        <v>0</v>
      </c>
      <c r="BP158" s="5">
        <f ca="1">IF(BP$4="",0,BP135/(1+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)))
)</f>
        <v>0</v>
      </c>
      <c r="BQ158" s="5">
        <f ca="1">IF(BQ$4="",0,BQ135/(1+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)))
)</f>
        <v>0</v>
      </c>
      <c r="BR158" s="5">
        <f ca="1">IF(BR$4="",0,BR135/(1+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)))
)</f>
        <v>1188685.7536682126</v>
      </c>
      <c r="BS158" s="5">
        <f ca="1">IF(BS$4="",0,BS135/(1+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)))
)</f>
        <v>0</v>
      </c>
      <c r="BT158" s="5">
        <f ca="1">IF(BT$4="",0,BT135/(1+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)))
)</f>
        <v>0</v>
      </c>
      <c r="BU158" s="5">
        <f ca="1">IF(BU$4="",0,BU135/(1+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)))
)</f>
        <v>0</v>
      </c>
      <c r="BV158" s="5">
        <f ca="1">IF(BV$4="",0,BV135/(1+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)))
)</f>
        <v>1218402.8975099178</v>
      </c>
      <c r="BW158" s="5">
        <f ca="1">IF(BW$4="",0,BW135/(1+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)))
)</f>
        <v>0</v>
      </c>
      <c r="BX158" s="5">
        <f ca="1">IF(BX$4="",0,BX135/(1+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)))
)</f>
        <v>0</v>
      </c>
      <c r="BY158" s="5">
        <f ca="1">IF(BY$4="",0,BY135/(1+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)))
)</f>
        <v>0</v>
      </c>
      <c r="BZ158" s="5">
        <f ca="1">IF(BZ$4="",0,BZ135/(1+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)))
)</f>
        <v>1218402.8975099178</v>
      </c>
      <c r="CA158" s="5">
        <f ca="1">IF(CA$4="",0,CA135/(1+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)))
)</f>
        <v>0</v>
      </c>
      <c r="CB158" s="5">
        <f ca="1">IF(CB$4="",0,CB135/(1+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)))
)</f>
        <v>0</v>
      </c>
      <c r="CC158" s="5">
        <f ca="1">IF(CC$4="",0,CC135/(1+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)))
)</f>
        <v>0</v>
      </c>
      <c r="CD158" s="5">
        <f ca="1">IF(CD$4="",0,CD135/(1+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)))
)</f>
        <v>1248862.9699476655</v>
      </c>
      <c r="CE158" s="5">
        <f ca="1">IF(CE$4="",0,CE135/(1+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)))
)</f>
        <v>0</v>
      </c>
      <c r="CF158" s="5">
        <f ca="1">IF(CF$4="",0,CF135/(1+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)))
)</f>
        <v>0</v>
      </c>
    </row>
    <row r="159" spans="2:84" x14ac:dyDescent="0.3">
      <c r="B159" s="13">
        <f>ROW()</f>
        <v>159</v>
      </c>
      <c r="H159" s="1" t="str">
        <f t="shared" si="264"/>
        <v>Ввод в эксплуатацию капзатрат без НДС</v>
      </c>
      <c r="I159" s="1" t="str">
        <f>$I$155</f>
        <v>Капзатраты на торговые мощности</v>
      </c>
      <c r="J159" s="1" t="str">
        <f>Prcsses!I146</f>
        <v>Кассовое оборудование</v>
      </c>
      <c r="M159" s="53" t="s">
        <v>18</v>
      </c>
      <c r="U159" s="5">
        <f t="shared" ca="1" si="265"/>
        <v>2622652.6623670189</v>
      </c>
      <c r="X159" s="5">
        <f ca="1">IF(X$4="",0,X136/(1+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)))
)</f>
        <v>0</v>
      </c>
      <c r="Y159" s="5">
        <f ca="1">IF(Y$4="",0,Y136/(1+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)))
)</f>
        <v>0</v>
      </c>
      <c r="Z159" s="5">
        <f ca="1">IF(Z$4="",0,Z136/(1+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)))
)</f>
        <v>166666.66666666669</v>
      </c>
      <c r="AA159" s="5">
        <f ca="1">IF(AA$4="",0,AA136/(1+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)))
)</f>
        <v>0</v>
      </c>
      <c r="AB159" s="5">
        <f ca="1">IF(AB$4="",0,AB136/(1+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)))
)</f>
        <v>0</v>
      </c>
      <c r="AC159" s="5">
        <f ca="1">IF(AC$4="",0,AC136/(1+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)))
)</f>
        <v>0</v>
      </c>
      <c r="AD159" s="5">
        <f ca="1">IF(AD$4="",0,AD136/(1+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)))
)</f>
        <v>0</v>
      </c>
      <c r="AE159" s="5">
        <f ca="1">IF(AE$4="",0,AE136/(1+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)))
)</f>
        <v>0</v>
      </c>
      <c r="AF159" s="5">
        <f ca="1">IF(AF$4="",0,AF136/(1+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)))
)</f>
        <v>0</v>
      </c>
      <c r="AG159" s="5">
        <f ca="1">IF(AG$4="",0,AG136/(1+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)))
)</f>
        <v>0</v>
      </c>
      <c r="AH159" s="5">
        <f ca="1">IF(AH$4="",0,AH136/(1+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)))
)</f>
        <v>170833.33333333331</v>
      </c>
      <c r="AI159" s="5">
        <f ca="1">IF(AI$4="",0,AI136/(1+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)))
)</f>
        <v>0</v>
      </c>
      <c r="AJ159" s="5">
        <f ca="1">IF(AJ$4="",0,AJ136/(1+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)))
)</f>
        <v>0</v>
      </c>
      <c r="AK159" s="5">
        <f ca="1">IF(AK$4="",0,AK136/(1+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)))
)</f>
        <v>0</v>
      </c>
      <c r="AL159" s="5">
        <f ca="1">IF(AL$4="",0,AL136/(1+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)))
)</f>
        <v>175104.16666666666</v>
      </c>
      <c r="AM159" s="5">
        <f ca="1">IF(AM$4="",0,AM136/(1+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)))
)</f>
        <v>0</v>
      </c>
      <c r="AN159" s="5">
        <f ca="1">IF(AN$4="",0,AN136/(1+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)))
)</f>
        <v>0</v>
      </c>
      <c r="AO159" s="5">
        <f ca="1">IF(AO$4="",0,AO136/(1+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)))
)</f>
        <v>0</v>
      </c>
      <c r="AP159" s="5">
        <f ca="1">IF(AP$4="",0,AP136/(1+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)))
)</f>
        <v>175104.16666666666</v>
      </c>
      <c r="AQ159" s="5">
        <f ca="1">IF(AQ$4="",0,AQ136/(1+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)))
)</f>
        <v>0</v>
      </c>
      <c r="AR159" s="5">
        <f ca="1">IF(AR$4="",0,AR136/(1+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)))
)</f>
        <v>0</v>
      </c>
      <c r="AS159" s="5">
        <f ca="1">IF(AS$4="",0,AS136/(1+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)))
)</f>
        <v>0</v>
      </c>
      <c r="AT159" s="5">
        <f ca="1">IF(AT$4="",0,AT136/(1+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)))
)</f>
        <v>179481.77083333331</v>
      </c>
      <c r="AU159" s="5">
        <f ca="1">IF(AU$4="",0,AU136/(1+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)))
)</f>
        <v>0</v>
      </c>
      <c r="AV159" s="5">
        <f ca="1">IF(AV$4="",0,AV136/(1+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)))
)</f>
        <v>0</v>
      </c>
      <c r="AW159" s="5">
        <f ca="1">IF(AW$4="",0,AW136/(1+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)))
)</f>
        <v>0</v>
      </c>
      <c r="AX159" s="5">
        <f ca="1">IF(AX$4="",0,AX136/(1+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)))
)</f>
        <v>183968.81510416663</v>
      </c>
      <c r="AY159" s="5">
        <f ca="1">IF(AY$4="",0,AY136/(1+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)))
)</f>
        <v>0</v>
      </c>
      <c r="AZ159" s="5">
        <f ca="1">IF(AZ$4="",0,AZ136/(1+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)))
)</f>
        <v>0</v>
      </c>
      <c r="BA159" s="5">
        <f ca="1">IF(BA$4="",0,BA136/(1+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)))
)</f>
        <v>0</v>
      </c>
      <c r="BB159" s="5">
        <f ca="1">IF(BB$4="",0,BB136/(1+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)))
)</f>
        <v>183968.81510416663</v>
      </c>
      <c r="BC159" s="5">
        <f ca="1">IF(BC$4="",0,BC136/(1+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)))
)</f>
        <v>0</v>
      </c>
      <c r="BD159" s="5">
        <f ca="1">IF(BD$4="",0,BD136/(1+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)))
)</f>
        <v>0</v>
      </c>
      <c r="BE159" s="5">
        <f ca="1">IF(BE$4="",0,BE136/(1+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)))
)</f>
        <v>0</v>
      </c>
      <c r="BF159" s="5">
        <f ca="1">IF(BF$4="",0,BF136/(1+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)))
)</f>
        <v>188568.03548177078</v>
      </c>
      <c r="BG159" s="5">
        <f ca="1">IF(BG$4="",0,BG136/(1+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)))
)</f>
        <v>0</v>
      </c>
      <c r="BH159" s="5">
        <f ca="1">IF(BH$4="",0,BH136/(1+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)))
)</f>
        <v>0</v>
      </c>
      <c r="BI159" s="5">
        <f ca="1">IF(BI$4="",0,BI136/(1+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)))
)</f>
        <v>0</v>
      </c>
      <c r="BJ159" s="5">
        <f ca="1">IF(BJ$4="",0,BJ136/(1+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)))
)</f>
        <v>193282.23636881504</v>
      </c>
      <c r="BK159" s="5">
        <f ca="1">IF(BK$4="",0,BK136/(1+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)))
)</f>
        <v>0</v>
      </c>
      <c r="BL159" s="5">
        <f ca="1">IF(BL$4="",0,BL136/(1+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)))
)</f>
        <v>0</v>
      </c>
      <c r="BM159" s="5">
        <f ca="1">IF(BM$4="",0,BM136/(1+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)))
)</f>
        <v>0</v>
      </c>
      <c r="BN159" s="5">
        <f ca="1">IF(BN$4="",0,BN136/(1+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)))
)</f>
        <v>193282.23636881504</v>
      </c>
      <c r="BO159" s="5">
        <f ca="1">IF(BO$4="",0,BO136/(1+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)))
)</f>
        <v>0</v>
      </c>
      <c r="BP159" s="5">
        <f ca="1">IF(BP$4="",0,BP136/(1+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)))
)</f>
        <v>0</v>
      </c>
      <c r="BQ159" s="5">
        <f ca="1">IF(BQ$4="",0,BQ136/(1+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)))
)</f>
        <v>0</v>
      </c>
      <c r="BR159" s="5">
        <f ca="1">IF(BR$4="",0,BR136/(1+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)))
)</f>
        <v>198114.29227803543</v>
      </c>
      <c r="BS159" s="5">
        <f ca="1">IF(BS$4="",0,BS136/(1+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)))
)</f>
        <v>0</v>
      </c>
      <c r="BT159" s="5">
        <f ca="1">IF(BT$4="",0,BT136/(1+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)))
)</f>
        <v>0</v>
      </c>
      <c r="BU159" s="5">
        <f ca="1">IF(BU$4="",0,BU136/(1+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)))
)</f>
        <v>0</v>
      </c>
      <c r="BV159" s="5">
        <f ca="1">IF(BV$4="",0,BV136/(1+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)))
)</f>
        <v>203067.1495849863</v>
      </c>
      <c r="BW159" s="5">
        <f ca="1">IF(BW$4="",0,BW136/(1+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)))
)</f>
        <v>0</v>
      </c>
      <c r="BX159" s="5">
        <f ca="1">IF(BX$4="",0,BX136/(1+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)))
)</f>
        <v>0</v>
      </c>
      <c r="BY159" s="5">
        <f ca="1">IF(BY$4="",0,BY136/(1+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)))
)</f>
        <v>0</v>
      </c>
      <c r="BZ159" s="5">
        <f ca="1">IF(BZ$4="",0,BZ136/(1+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)))
)</f>
        <v>203067.1495849863</v>
      </c>
      <c r="CA159" s="5">
        <f ca="1">IF(CA$4="",0,CA136/(1+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)))
)</f>
        <v>0</v>
      </c>
      <c r="CB159" s="5">
        <f ca="1">IF(CB$4="",0,CB136/(1+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)))
)</f>
        <v>0</v>
      </c>
      <c r="CC159" s="5">
        <f ca="1">IF(CC$4="",0,CC136/(1+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)))
)</f>
        <v>0</v>
      </c>
      <c r="CD159" s="5">
        <f ca="1">IF(CD$4="",0,CD136/(1+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)))
)</f>
        <v>208143.82832461092</v>
      </c>
      <c r="CE159" s="5">
        <f ca="1">IF(CE$4="",0,CE136/(1+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)))
)</f>
        <v>0</v>
      </c>
      <c r="CF159" s="5">
        <f ca="1">IF(CF$4="",0,CF136/(1+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)))
)</f>
        <v>0</v>
      </c>
    </row>
    <row r="160" spans="2:84" x14ac:dyDescent="0.3">
      <c r="B160" s="13">
        <f>ROW()</f>
        <v>160</v>
      </c>
      <c r="H160" s="1" t="str">
        <f t="shared" si="264"/>
        <v>Ввод в эксплуатацию капзатрат без НДС</v>
      </c>
      <c r="I160" s="1" t="str">
        <f>$I$155</f>
        <v>Капзатраты на торговые мощности</v>
      </c>
      <c r="J160" s="1" t="str">
        <f>Prcsses!I147</f>
        <v>Стартовый маркетинг и оформление</v>
      </c>
      <c r="M160" s="53" t="s">
        <v>18</v>
      </c>
      <c r="U160" s="5">
        <f t="shared" ca="1" si="265"/>
        <v>3933978.9935505302</v>
      </c>
      <c r="X160" s="5">
        <f ca="1">IF(X$4="",0,X137/(1+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)))
)</f>
        <v>0</v>
      </c>
      <c r="Y160" s="5">
        <f ca="1">IF(Y$4="",0,Y137/(1+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)))
)</f>
        <v>0</v>
      </c>
      <c r="Z160" s="5">
        <f ca="1">IF(Z$4="",0,Z137/(1+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)))
)</f>
        <v>250000</v>
      </c>
      <c r="AA160" s="5">
        <f ca="1">IF(AA$4="",0,AA137/(1+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)))
)</f>
        <v>0</v>
      </c>
      <c r="AB160" s="5">
        <f ca="1">IF(AB$4="",0,AB137/(1+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)))
)</f>
        <v>0</v>
      </c>
      <c r="AC160" s="5">
        <f ca="1">IF(AC$4="",0,AC137/(1+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)))
)</f>
        <v>0</v>
      </c>
      <c r="AD160" s="5">
        <f ca="1">IF(AD$4="",0,AD137/(1+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)))
)</f>
        <v>0</v>
      </c>
      <c r="AE160" s="5">
        <f ca="1">IF(AE$4="",0,AE137/(1+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)))
)</f>
        <v>0</v>
      </c>
      <c r="AF160" s="5">
        <f ca="1">IF(AF$4="",0,AF137/(1+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)))
)</f>
        <v>0</v>
      </c>
      <c r="AG160" s="5">
        <f ca="1">IF(AG$4="",0,AG137/(1+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)))
)</f>
        <v>0</v>
      </c>
      <c r="AH160" s="5">
        <f ca="1">IF(AH$4="",0,AH137/(1+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)))
)</f>
        <v>256250</v>
      </c>
      <c r="AI160" s="5">
        <f ca="1">IF(AI$4="",0,AI137/(1+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)))
)</f>
        <v>0</v>
      </c>
      <c r="AJ160" s="5">
        <f ca="1">IF(AJ$4="",0,AJ137/(1+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)))
)</f>
        <v>0</v>
      </c>
      <c r="AK160" s="5">
        <f ca="1">IF(AK$4="",0,AK137/(1+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)))
)</f>
        <v>0</v>
      </c>
      <c r="AL160" s="5">
        <f ca="1">IF(AL$4="",0,AL137/(1+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)))
)</f>
        <v>262656.25</v>
      </c>
      <c r="AM160" s="5">
        <f ca="1">IF(AM$4="",0,AM137/(1+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)))
)</f>
        <v>0</v>
      </c>
      <c r="AN160" s="5">
        <f ca="1">IF(AN$4="",0,AN137/(1+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)))
)</f>
        <v>0</v>
      </c>
      <c r="AO160" s="5">
        <f ca="1">IF(AO$4="",0,AO137/(1+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)))
)</f>
        <v>0</v>
      </c>
      <c r="AP160" s="5">
        <f ca="1">IF(AP$4="",0,AP137/(1+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)))
)</f>
        <v>262656.25</v>
      </c>
      <c r="AQ160" s="5">
        <f ca="1">IF(AQ$4="",0,AQ137/(1+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)))
)</f>
        <v>0</v>
      </c>
      <c r="AR160" s="5">
        <f ca="1">IF(AR$4="",0,AR137/(1+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)))
)</f>
        <v>0</v>
      </c>
      <c r="AS160" s="5">
        <f ca="1">IF(AS$4="",0,AS137/(1+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)))
)</f>
        <v>0</v>
      </c>
      <c r="AT160" s="5">
        <f ca="1">IF(AT$4="",0,AT137/(1+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)))
)</f>
        <v>269222.65624999994</v>
      </c>
      <c r="AU160" s="5">
        <f ca="1">IF(AU$4="",0,AU137/(1+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)))
)</f>
        <v>0</v>
      </c>
      <c r="AV160" s="5">
        <f ca="1">IF(AV$4="",0,AV137/(1+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)))
)</f>
        <v>0</v>
      </c>
      <c r="AW160" s="5">
        <f ca="1">IF(AW$4="",0,AW137/(1+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)))
)</f>
        <v>0</v>
      </c>
      <c r="AX160" s="5">
        <f ca="1">IF(AX$4="",0,AX137/(1+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)))
)</f>
        <v>275953.22265624994</v>
      </c>
      <c r="AY160" s="5">
        <f ca="1">IF(AY$4="",0,AY137/(1+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)))
)</f>
        <v>0</v>
      </c>
      <c r="AZ160" s="5">
        <f ca="1">IF(AZ$4="",0,AZ137/(1+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)))
)</f>
        <v>0</v>
      </c>
      <c r="BA160" s="5">
        <f ca="1">IF(BA$4="",0,BA137/(1+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)))
)</f>
        <v>0</v>
      </c>
      <c r="BB160" s="5">
        <f ca="1">IF(BB$4="",0,BB137/(1+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)))
)</f>
        <v>275953.22265624994</v>
      </c>
      <c r="BC160" s="5">
        <f ca="1">IF(BC$4="",0,BC137/(1+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)))
)</f>
        <v>0</v>
      </c>
      <c r="BD160" s="5">
        <f ca="1">IF(BD$4="",0,BD137/(1+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)))
)</f>
        <v>0</v>
      </c>
      <c r="BE160" s="5">
        <f ca="1">IF(BE$4="",0,BE137/(1+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)))
)</f>
        <v>0</v>
      </c>
      <c r="BF160" s="5">
        <f ca="1">IF(BF$4="",0,BF137/(1+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)))
)</f>
        <v>282852.05322265619</v>
      </c>
      <c r="BG160" s="5">
        <f ca="1">IF(BG$4="",0,BG137/(1+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)))
)</f>
        <v>0</v>
      </c>
      <c r="BH160" s="5">
        <f ca="1">IF(BH$4="",0,BH137/(1+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)))
)</f>
        <v>0</v>
      </c>
      <c r="BI160" s="5">
        <f ca="1">IF(BI$4="",0,BI137/(1+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)))
)</f>
        <v>0</v>
      </c>
      <c r="BJ160" s="5">
        <f ca="1">IF(BJ$4="",0,BJ137/(1+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)))
)</f>
        <v>289923.35455322254</v>
      </c>
      <c r="BK160" s="5">
        <f ca="1">IF(BK$4="",0,BK137/(1+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)))
)</f>
        <v>0</v>
      </c>
      <c r="BL160" s="5">
        <f ca="1">IF(BL$4="",0,BL137/(1+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)))
)</f>
        <v>0</v>
      </c>
      <c r="BM160" s="5">
        <f ca="1">IF(BM$4="",0,BM137/(1+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)))
)</f>
        <v>0</v>
      </c>
      <c r="BN160" s="5">
        <f ca="1">IF(BN$4="",0,BN137/(1+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)))
)</f>
        <v>289923.35455322254</v>
      </c>
      <c r="BO160" s="5">
        <f ca="1">IF(BO$4="",0,BO137/(1+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)))
)</f>
        <v>0</v>
      </c>
      <c r="BP160" s="5">
        <f ca="1">IF(BP$4="",0,BP137/(1+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)))
)</f>
        <v>0</v>
      </c>
      <c r="BQ160" s="5">
        <f ca="1">IF(BQ$4="",0,BQ137/(1+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)))
)</f>
        <v>0</v>
      </c>
      <c r="BR160" s="5">
        <f ca="1">IF(BR$4="",0,BR137/(1+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)))
)</f>
        <v>297171.43841705314</v>
      </c>
      <c r="BS160" s="5">
        <f ca="1">IF(BS$4="",0,BS137/(1+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)))
)</f>
        <v>0</v>
      </c>
      <c r="BT160" s="5">
        <f ca="1">IF(BT$4="",0,BT137/(1+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)))
)</f>
        <v>0</v>
      </c>
      <c r="BU160" s="5">
        <f ca="1">IF(BU$4="",0,BU137/(1+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)))
)</f>
        <v>0</v>
      </c>
      <c r="BV160" s="5">
        <f ca="1">IF(BV$4="",0,BV137/(1+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)))
)</f>
        <v>304600.72437747946</v>
      </c>
      <c r="BW160" s="5">
        <f ca="1">IF(BW$4="",0,BW137/(1+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)))
)</f>
        <v>0</v>
      </c>
      <c r="BX160" s="5">
        <f ca="1">IF(BX$4="",0,BX137/(1+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)))
)</f>
        <v>0</v>
      </c>
      <c r="BY160" s="5">
        <f ca="1">IF(BY$4="",0,BY137/(1+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)))
)</f>
        <v>0</v>
      </c>
      <c r="BZ160" s="5">
        <f ca="1">IF(BZ$4="",0,BZ137/(1+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)))
)</f>
        <v>304600.72437747946</v>
      </c>
      <c r="CA160" s="5">
        <f ca="1">IF(CA$4="",0,CA137/(1+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)))
)</f>
        <v>0</v>
      </c>
      <c r="CB160" s="5">
        <f ca="1">IF(CB$4="",0,CB137/(1+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)))
)</f>
        <v>0</v>
      </c>
      <c r="CC160" s="5">
        <f ca="1">IF(CC$4="",0,CC137/(1+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)))
)</f>
        <v>0</v>
      </c>
      <c r="CD160" s="5">
        <f ca="1">IF(CD$4="",0,CD137/(1+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)))
)</f>
        <v>312215.74248691637</v>
      </c>
      <c r="CE160" s="5">
        <f ca="1">IF(CE$4="",0,CE137/(1+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)))
)</f>
        <v>0</v>
      </c>
      <c r="CF160" s="5">
        <f ca="1">IF(CF$4="",0,CF137/(1+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)))
)</f>
        <v>0</v>
      </c>
    </row>
    <row r="161" spans="2:84" s="26" customFormat="1" ht="12" x14ac:dyDescent="0.25">
      <c r="B161" s="13"/>
      <c r="M161" s="55"/>
      <c r="N161" s="44" t="s">
        <v>21</v>
      </c>
      <c r="O161" s="45"/>
      <c r="P161" s="46"/>
      <c r="Q161" s="89"/>
      <c r="U161" s="41"/>
      <c r="V161" s="42"/>
      <c r="W161" s="43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</row>
    <row r="162" spans="2:84" x14ac:dyDescent="0.3">
      <c r="B162" s="13">
        <f>ROW()</f>
        <v>162</v>
      </c>
    </row>
    <row r="163" spans="2:84" x14ac:dyDescent="0.3">
      <c r="B163" s="13">
        <f>ROW()</f>
        <v>163</v>
      </c>
      <c r="H163" s="1" t="s">
        <v>257</v>
      </c>
      <c r="M163" s="53" t="s">
        <v>18</v>
      </c>
      <c r="P163" s="72"/>
      <c r="U163" s="5">
        <f ca="1">SUM(INDIRECT(ADDRESS($B163,$X$2)&amp;":"&amp;ADDRESS($B163,$X$2-1+$P$8)))</f>
        <v>46574051.39615453</v>
      </c>
      <c r="X163" s="5">
        <f ca="1">IF(X$4="",0,SUMIFS(X164:X184,$I164:$I184,"&lt;&gt;"&amp;"",$J164:$J184,"",$P164:$P184,$P164))</f>
        <v>0</v>
      </c>
      <c r="Y163" s="5">
        <f t="shared" ref="Y163" ca="1" si="276">IF(Y$4="",0,SUMIFS(Y164:Y184,$I164:$I184,"&lt;&gt;"&amp;"",$J164:$J184,"",$P164:$P184,$P164))</f>
        <v>0</v>
      </c>
      <c r="Z163" s="5">
        <f t="shared" ref="Z163" ca="1" si="277">IF(Z$4="",0,SUMIFS(Z164:Z184,$I164:$I184,"&lt;&gt;"&amp;"",$J164:$J184,"",$P164:$P184,$P164))</f>
        <v>69259.25925925927</v>
      </c>
      <c r="AA163" s="5">
        <f t="shared" ref="AA163" ca="1" si="278">IF(AA$4="",0,SUMIFS(AA164:AA184,$I164:$I184,"&lt;&gt;"&amp;"",$J164:$J184,"",$P164:$P184,$P164))</f>
        <v>301898.1481481482</v>
      </c>
      <c r="AB163" s="5">
        <f t="shared" ref="AB163" ca="1" si="279">IF(AB$4="",0,SUMIFS(AB164:AB184,$I164:$I184,"&lt;&gt;"&amp;"",$J164:$J184,"",$P164:$P184,$P164))</f>
        <v>301898.1481481482</v>
      </c>
      <c r="AC163" s="5">
        <f t="shared" ref="AC163" ca="1" si="280">IF(AC$4="",0,SUMIFS(AC164:AC184,$I164:$I184,"&lt;&gt;"&amp;"",$J164:$J184,"",$P164:$P184,$P164))</f>
        <v>301898.1481481482</v>
      </c>
      <c r="AD163" s="5">
        <f t="shared" ref="AD163" ca="1" si="281">IF(AD$4="",0,SUMIFS(AD164:AD184,$I164:$I184,"&lt;&gt;"&amp;"",$J164:$J184,"",$P164:$P184,$P164))</f>
        <v>301898.1481481482</v>
      </c>
      <c r="AE163" s="5">
        <f t="shared" ref="AE163" ca="1" si="282">IF(AE$4="",0,SUMIFS(AE164:AE184,$I164:$I184,"&lt;&gt;"&amp;"",$J164:$J184,"",$P164:$P184,$P164))</f>
        <v>301898.1481481482</v>
      </c>
      <c r="AF163" s="5">
        <f t="shared" ref="AF163" ca="1" si="283">IF(AF$4="",0,SUMIFS(AF164:AF184,$I164:$I184,"&lt;&gt;"&amp;"",$J164:$J184,"",$P164:$P184,$P164))</f>
        <v>301898.1481481482</v>
      </c>
      <c r="AG163" s="5">
        <f t="shared" ref="AG163" ca="1" si="284">IF(AG$4="",0,SUMIFS(AG164:AG184,$I164:$I184,"&lt;&gt;"&amp;"",$J164:$J184,"",$P164:$P184,$P164))</f>
        <v>301898.1481481482</v>
      </c>
      <c r="AH163" s="5">
        <f t="shared" ref="AH163" ca="1" si="285">IF(AH$4="",0,SUMIFS(AH164:AH184,$I164:$I184,"&lt;&gt;"&amp;"",$J164:$J184,"",$P164:$P184,$P164))</f>
        <v>301898.1481481482</v>
      </c>
      <c r="AI163" s="5">
        <f t="shared" ref="AI163:CF163" ca="1" si="286">IF(AI$4="",0,SUMIFS(AI164:AI184,$I164:$I184,"&lt;&gt;"&amp;"",$J164:$J184,"",$P164:$P184,$P164))</f>
        <v>330370.37037037039</v>
      </c>
      <c r="AJ163" s="5">
        <f t="shared" ca="1" si="286"/>
        <v>330370.37037037039</v>
      </c>
      <c r="AK163" s="5">
        <f t="shared" ca="1" si="286"/>
        <v>330370.37037037039</v>
      </c>
      <c r="AL163" s="5">
        <f t="shared" ca="1" si="286"/>
        <v>328703.70370370371</v>
      </c>
      <c r="AM163" s="5">
        <f t="shared" ca="1" si="286"/>
        <v>357887.73148148146</v>
      </c>
      <c r="AN163" s="5">
        <f t="shared" ca="1" si="286"/>
        <v>357887.73148148146</v>
      </c>
      <c r="AO163" s="5">
        <f t="shared" ca="1" si="286"/>
        <v>357887.73148148146</v>
      </c>
      <c r="AP163" s="5">
        <f t="shared" ca="1" si="286"/>
        <v>357887.73148148146</v>
      </c>
      <c r="AQ163" s="5">
        <f t="shared" ca="1" si="286"/>
        <v>387071.75925925921</v>
      </c>
      <c r="AR163" s="5">
        <f t="shared" ca="1" si="286"/>
        <v>387071.75925925921</v>
      </c>
      <c r="AS163" s="5">
        <f t="shared" ca="1" si="286"/>
        <v>387071.75925925921</v>
      </c>
      <c r="AT163" s="5">
        <f t="shared" ca="1" si="286"/>
        <v>387071.75925925921</v>
      </c>
      <c r="AU163" s="5">
        <f t="shared" ca="1" si="286"/>
        <v>633109.31859259261</v>
      </c>
      <c r="AV163" s="5">
        <f t="shared" ca="1" si="286"/>
        <v>633109.31859259261</v>
      </c>
      <c r="AW163" s="5">
        <f t="shared" ca="1" si="286"/>
        <v>633109.31859259261</v>
      </c>
      <c r="AX163" s="5">
        <f t="shared" ca="1" si="286"/>
        <v>633109.31859259261</v>
      </c>
      <c r="AY163" s="5">
        <f t="shared" ca="1" si="286"/>
        <v>663770.78777662036</v>
      </c>
      <c r="AZ163" s="5">
        <f t="shared" ca="1" si="286"/>
        <v>663770.78777662036</v>
      </c>
      <c r="BA163" s="5">
        <f t="shared" ca="1" si="286"/>
        <v>663770.78777662036</v>
      </c>
      <c r="BB163" s="5">
        <f t="shared" ca="1" si="286"/>
        <v>663770.78777662036</v>
      </c>
      <c r="BC163" s="5">
        <f t="shared" ca="1" si="286"/>
        <v>694432.25696064811</v>
      </c>
      <c r="BD163" s="5">
        <f t="shared" ca="1" si="286"/>
        <v>694432.25696064811</v>
      </c>
      <c r="BE163" s="5">
        <f t="shared" ca="1" si="286"/>
        <v>918406.67348635825</v>
      </c>
      <c r="BF163" s="5">
        <f t="shared" ca="1" si="286"/>
        <v>918406.67348635825</v>
      </c>
      <c r="BG163" s="5">
        <f t="shared" ca="1" si="286"/>
        <v>949834.67939998675</v>
      </c>
      <c r="BH163" s="5">
        <f t="shared" ca="1" si="286"/>
        <v>949834.67939998675</v>
      </c>
      <c r="BI163" s="5">
        <f t="shared" ca="1" si="286"/>
        <v>949834.67939998675</v>
      </c>
      <c r="BJ163" s="5">
        <f t="shared" ca="1" si="286"/>
        <v>947056.901622209</v>
      </c>
      <c r="BK163" s="5">
        <f t="shared" ca="1" si="286"/>
        <v>979270.60768367816</v>
      </c>
      <c r="BL163" s="5">
        <f t="shared" ca="1" si="286"/>
        <v>979270.60768367816</v>
      </c>
      <c r="BM163" s="5">
        <f t="shared" ca="1" si="286"/>
        <v>979270.60768367816</v>
      </c>
      <c r="BN163" s="5">
        <f t="shared" ca="1" si="286"/>
        <v>979270.60768367816</v>
      </c>
      <c r="BO163" s="5">
        <f t="shared" ca="1" si="286"/>
        <v>1239490.26976832</v>
      </c>
      <c r="BP163" s="5">
        <f t="shared" ca="1" si="286"/>
        <v>1239490.26976832</v>
      </c>
      <c r="BQ163" s="5">
        <f t="shared" ca="1" si="286"/>
        <v>1239490.26976832</v>
      </c>
      <c r="BR163" s="5">
        <f t="shared" ca="1" si="286"/>
        <v>1239490.26976832</v>
      </c>
      <c r="BS163" s="5">
        <f t="shared" ca="1" si="286"/>
        <v>1272509.3184813261</v>
      </c>
      <c r="BT163" s="5">
        <f t="shared" ca="1" si="286"/>
        <v>1272509.3184813261</v>
      </c>
      <c r="BU163" s="5">
        <f t="shared" ca="1" si="286"/>
        <v>1272509.3184813261</v>
      </c>
      <c r="BV163" s="5">
        <f t="shared" ca="1" si="286"/>
        <v>1272509.3184813261</v>
      </c>
      <c r="BW163" s="5">
        <f t="shared" ca="1" si="286"/>
        <v>1306353.8434121571</v>
      </c>
      <c r="BX163" s="5">
        <f t="shared" ca="1" si="286"/>
        <v>1306353.8434121571</v>
      </c>
      <c r="BY163" s="5">
        <f t="shared" ca="1" si="286"/>
        <v>1542641.8877819157</v>
      </c>
      <c r="BZ163" s="5">
        <f t="shared" ca="1" si="286"/>
        <v>1542641.8877819157</v>
      </c>
      <c r="CA163" s="5">
        <f t="shared" ca="1" si="286"/>
        <v>1576486.4127127468</v>
      </c>
      <c r="CB163" s="5">
        <f t="shared" ca="1" si="286"/>
        <v>1576486.4127127468</v>
      </c>
      <c r="CC163" s="5">
        <f t="shared" ca="1" si="286"/>
        <v>1576486.4127127468</v>
      </c>
      <c r="CD163" s="5">
        <f t="shared" ca="1" si="286"/>
        <v>1576486.4127127468</v>
      </c>
      <c r="CE163" s="5">
        <f t="shared" ca="1" si="286"/>
        <v>1611177.0507668487</v>
      </c>
      <c r="CF163" s="5">
        <f t="shared" ca="1" si="286"/>
        <v>0</v>
      </c>
    </row>
    <row r="164" spans="2:84" x14ac:dyDescent="0.3">
      <c r="B164" s="13">
        <f>ROW()</f>
        <v>164</v>
      </c>
      <c r="H164" s="1" t="str">
        <f t="shared" ref="H164:H169" si="287">$H$163</f>
        <v>Амортизация капитальных затрат</v>
      </c>
      <c r="I164" s="1" t="str">
        <f>Prcsses!$H$78</f>
        <v>Стартовые капитальные затраты</v>
      </c>
      <c r="M164" s="53" t="s">
        <v>18</v>
      </c>
      <c r="P164" s="72" t="str">
        <f>Lists!$AI$13</f>
        <v>PL(-)</v>
      </c>
      <c r="U164" s="5">
        <f t="shared" ref="U164:U169" ca="1" si="288">SUM(INDIRECT(ADDRESS($B164,$X$2)&amp;":"&amp;ADDRESS($B164,$X$2-1+$P$8)))</f>
        <v>3879259.2592592612</v>
      </c>
      <c r="X164" s="5">
        <f ca="1">IF(X$4="",0,SUM(X165:X170))</f>
        <v>0</v>
      </c>
      <c r="Y164" s="5">
        <f t="shared" ref="Y164" ca="1" si="289">IF(Y$4="",0,SUM(Y165:Y170))</f>
        <v>0</v>
      </c>
      <c r="Z164" s="5">
        <f t="shared" ref="Z164" ca="1" si="290">IF(Z$4="",0,SUM(Z165:Z170))</f>
        <v>69259.25925925927</v>
      </c>
      <c r="AA164" s="5">
        <f t="shared" ref="AA164" ca="1" si="291">IF(AA$4="",0,SUM(AA165:AA170))</f>
        <v>69259.25925925927</v>
      </c>
      <c r="AB164" s="5">
        <f t="shared" ref="AB164" ca="1" si="292">IF(AB$4="",0,SUM(AB165:AB170))</f>
        <v>69259.25925925927</v>
      </c>
      <c r="AC164" s="5">
        <f t="shared" ref="AC164" ca="1" si="293">IF(AC$4="",0,SUM(AC165:AC170))</f>
        <v>69259.25925925927</v>
      </c>
      <c r="AD164" s="5">
        <f t="shared" ref="AD164" ca="1" si="294">IF(AD$4="",0,SUM(AD165:AD170))</f>
        <v>69259.25925925927</v>
      </c>
      <c r="AE164" s="5">
        <f t="shared" ref="AE164" ca="1" si="295">IF(AE$4="",0,SUM(AE165:AE170))</f>
        <v>69259.25925925927</v>
      </c>
      <c r="AF164" s="5">
        <f t="shared" ref="AF164" ca="1" si="296">IF(AF$4="",0,SUM(AF165:AF170))</f>
        <v>69259.25925925927</v>
      </c>
      <c r="AG164" s="5">
        <f t="shared" ref="AG164" ca="1" si="297">IF(AG$4="",0,SUM(AG165:AG170))</f>
        <v>69259.25925925927</v>
      </c>
      <c r="AH164" s="5">
        <f t="shared" ref="AH164" ca="1" si="298">IF(AH$4="",0,SUM(AH165:AH170))</f>
        <v>69259.25925925927</v>
      </c>
      <c r="AI164" s="5">
        <f t="shared" ref="AI164:CF164" ca="1" si="299">IF(AI$4="",0,SUM(AI165:AI170))</f>
        <v>69259.25925925927</v>
      </c>
      <c r="AJ164" s="5">
        <f t="shared" ca="1" si="299"/>
        <v>69259.25925925927</v>
      </c>
      <c r="AK164" s="5">
        <f t="shared" ca="1" si="299"/>
        <v>69259.25925925927</v>
      </c>
      <c r="AL164" s="5">
        <f t="shared" ca="1" si="299"/>
        <v>67592.592592592599</v>
      </c>
      <c r="AM164" s="5">
        <f t="shared" ca="1" si="299"/>
        <v>67592.592592592599</v>
      </c>
      <c r="AN164" s="5">
        <f t="shared" ca="1" si="299"/>
        <v>67592.592592592599</v>
      </c>
      <c r="AO164" s="5">
        <f t="shared" ca="1" si="299"/>
        <v>67592.592592592599</v>
      </c>
      <c r="AP164" s="5">
        <f t="shared" ca="1" si="299"/>
        <v>67592.592592592599</v>
      </c>
      <c r="AQ164" s="5">
        <f t="shared" ca="1" si="299"/>
        <v>67592.592592592599</v>
      </c>
      <c r="AR164" s="5">
        <f t="shared" ca="1" si="299"/>
        <v>67592.592592592599</v>
      </c>
      <c r="AS164" s="5">
        <f t="shared" ca="1" si="299"/>
        <v>67592.592592592599</v>
      </c>
      <c r="AT164" s="5">
        <f t="shared" ca="1" si="299"/>
        <v>67592.592592592599</v>
      </c>
      <c r="AU164" s="5">
        <f t="shared" ca="1" si="299"/>
        <v>67592.592592592599</v>
      </c>
      <c r="AV164" s="5">
        <f t="shared" ca="1" si="299"/>
        <v>67592.592592592599</v>
      </c>
      <c r="AW164" s="5">
        <f t="shared" ca="1" si="299"/>
        <v>67592.592592592599</v>
      </c>
      <c r="AX164" s="5">
        <f t="shared" ca="1" si="299"/>
        <v>67592.592592592599</v>
      </c>
      <c r="AY164" s="5">
        <f t="shared" ca="1" si="299"/>
        <v>67592.592592592599</v>
      </c>
      <c r="AZ164" s="5">
        <f t="shared" ca="1" si="299"/>
        <v>67592.592592592599</v>
      </c>
      <c r="BA164" s="5">
        <f t="shared" ca="1" si="299"/>
        <v>67592.592592592599</v>
      </c>
      <c r="BB164" s="5">
        <f t="shared" ca="1" si="299"/>
        <v>67592.592592592599</v>
      </c>
      <c r="BC164" s="5">
        <f t="shared" ca="1" si="299"/>
        <v>67592.592592592599</v>
      </c>
      <c r="BD164" s="5">
        <f t="shared" ca="1" si="299"/>
        <v>67592.592592592599</v>
      </c>
      <c r="BE164" s="5">
        <f t="shared" ca="1" si="299"/>
        <v>67592.592592592599</v>
      </c>
      <c r="BF164" s="5">
        <f t="shared" ca="1" si="299"/>
        <v>67592.592592592599</v>
      </c>
      <c r="BG164" s="5">
        <f t="shared" ca="1" si="299"/>
        <v>67592.592592592599</v>
      </c>
      <c r="BH164" s="5">
        <f t="shared" ca="1" si="299"/>
        <v>67592.592592592599</v>
      </c>
      <c r="BI164" s="5">
        <f t="shared" ca="1" si="299"/>
        <v>67592.592592592599</v>
      </c>
      <c r="BJ164" s="5">
        <f t="shared" ca="1" si="299"/>
        <v>64814.814814814818</v>
      </c>
      <c r="BK164" s="5">
        <f t="shared" ca="1" si="299"/>
        <v>64814.814814814818</v>
      </c>
      <c r="BL164" s="5">
        <f t="shared" ca="1" si="299"/>
        <v>64814.814814814818</v>
      </c>
      <c r="BM164" s="5">
        <f t="shared" ca="1" si="299"/>
        <v>64814.814814814818</v>
      </c>
      <c r="BN164" s="5">
        <f t="shared" ca="1" si="299"/>
        <v>64814.814814814818</v>
      </c>
      <c r="BO164" s="5">
        <f t="shared" ca="1" si="299"/>
        <v>64814.814814814818</v>
      </c>
      <c r="BP164" s="5">
        <f t="shared" ca="1" si="299"/>
        <v>64814.814814814818</v>
      </c>
      <c r="BQ164" s="5">
        <f t="shared" ca="1" si="299"/>
        <v>64814.814814814818</v>
      </c>
      <c r="BR164" s="5">
        <f t="shared" ca="1" si="299"/>
        <v>64814.814814814818</v>
      </c>
      <c r="BS164" s="5">
        <f t="shared" ca="1" si="299"/>
        <v>64814.814814814818</v>
      </c>
      <c r="BT164" s="5">
        <f t="shared" ca="1" si="299"/>
        <v>64814.814814814818</v>
      </c>
      <c r="BU164" s="5">
        <f t="shared" ca="1" si="299"/>
        <v>64814.814814814818</v>
      </c>
      <c r="BV164" s="5">
        <f t="shared" ca="1" si="299"/>
        <v>64814.814814814818</v>
      </c>
      <c r="BW164" s="5">
        <f t="shared" ca="1" si="299"/>
        <v>64814.814814814818</v>
      </c>
      <c r="BX164" s="5">
        <f t="shared" ca="1" si="299"/>
        <v>64814.814814814818</v>
      </c>
      <c r="BY164" s="5">
        <f t="shared" ca="1" si="299"/>
        <v>64814.814814814818</v>
      </c>
      <c r="BZ164" s="5">
        <f t="shared" ca="1" si="299"/>
        <v>64814.814814814818</v>
      </c>
      <c r="CA164" s="5">
        <f t="shared" ca="1" si="299"/>
        <v>64814.814814814818</v>
      </c>
      <c r="CB164" s="5">
        <f t="shared" ca="1" si="299"/>
        <v>64814.814814814818</v>
      </c>
      <c r="CC164" s="5">
        <f t="shared" ca="1" si="299"/>
        <v>64814.814814814818</v>
      </c>
      <c r="CD164" s="5">
        <f t="shared" ca="1" si="299"/>
        <v>64814.814814814818</v>
      </c>
      <c r="CE164" s="5">
        <f t="shared" ca="1" si="299"/>
        <v>64814.814814814818</v>
      </c>
      <c r="CF164" s="5">
        <f t="shared" ca="1" si="299"/>
        <v>0</v>
      </c>
    </row>
    <row r="165" spans="2:84" x14ac:dyDescent="0.3">
      <c r="B165" s="13">
        <f>ROW()</f>
        <v>165</v>
      </c>
      <c r="H165" s="1" t="str">
        <f t="shared" si="287"/>
        <v>Амортизация капитальных затрат</v>
      </c>
      <c r="I165" s="1" t="str">
        <f>$I$164</f>
        <v>Стартовые капитальные затраты</v>
      </c>
      <c r="J165" s="1" t="str">
        <f>Prcsses!I79</f>
        <v>Оформление юрлица</v>
      </c>
      <c r="M165" s="53" t="s">
        <v>18</v>
      </c>
      <c r="U165" s="5">
        <f t="shared" ca="1" si="288"/>
        <v>20000</v>
      </c>
      <c r="X165" s="5">
        <f ca="1">IF(X$4="",0,SUMPRODUCT(INDIRECT(ADDRESS($B142,$X$2)&amp;":"&amp;ADDRESS($B142,$X$2-1+X$8)),INDIRECT("rP!"&amp;ADDRESS(Prcsses!$B103,$X$2+$P$8-X$8)&amp;":"&amp;ADDRESS(Prcsses!$B103,$X$2-1+$P$8))))</f>
        <v>0</v>
      </c>
      <c r="Y165" s="5">
        <f ca="1">IF(Y$4="",0,SUMPRODUCT(INDIRECT(ADDRESS($B142,$X$2)&amp;":"&amp;ADDRESS($B142,$X$2-1+Y$8)),INDIRECT("rP!"&amp;ADDRESS(Prcsses!$B103,$X$2+$P$8-Y$8)&amp;":"&amp;ADDRESS(Prcsses!$B103,$X$2-1+$P$8))))</f>
        <v>0</v>
      </c>
      <c r="Z165" s="5">
        <f ca="1">IF(Z$4="",0,SUMPRODUCT(INDIRECT(ADDRESS($B142,$X$2)&amp;":"&amp;ADDRESS($B142,$X$2-1+Z$8)),INDIRECT("rP!"&amp;ADDRESS(Prcsses!$B103,$X$2+$P$8-Z$8)&amp;":"&amp;ADDRESS(Prcsses!$B103,$X$2-1+$P$8))))</f>
        <v>1666.6666666666665</v>
      </c>
      <c r="AA165" s="5">
        <f ca="1">IF(AA$4="",0,SUMPRODUCT(INDIRECT(ADDRESS($B142,$X$2)&amp;":"&amp;ADDRESS($B142,$X$2-1+AA$8)),INDIRECT("rP!"&amp;ADDRESS(Prcsses!$B103,$X$2+$P$8-AA$8)&amp;":"&amp;ADDRESS(Prcsses!$B103,$X$2-1+$P$8))))</f>
        <v>1666.6666666666665</v>
      </c>
      <c r="AB165" s="5">
        <f ca="1">IF(AB$4="",0,SUMPRODUCT(INDIRECT(ADDRESS($B142,$X$2)&amp;":"&amp;ADDRESS($B142,$X$2-1+AB$8)),INDIRECT("rP!"&amp;ADDRESS(Prcsses!$B103,$X$2+$P$8-AB$8)&amp;":"&amp;ADDRESS(Prcsses!$B103,$X$2-1+$P$8))))</f>
        <v>1666.6666666666665</v>
      </c>
      <c r="AC165" s="5">
        <f ca="1">IF(AC$4="",0,SUMPRODUCT(INDIRECT(ADDRESS($B142,$X$2)&amp;":"&amp;ADDRESS($B142,$X$2-1+AC$8)),INDIRECT("rP!"&amp;ADDRESS(Prcsses!$B103,$X$2+$P$8-AC$8)&amp;":"&amp;ADDRESS(Prcsses!$B103,$X$2-1+$P$8))))</f>
        <v>1666.6666666666665</v>
      </c>
      <c r="AD165" s="5">
        <f ca="1">IF(AD$4="",0,SUMPRODUCT(INDIRECT(ADDRESS($B142,$X$2)&amp;":"&amp;ADDRESS($B142,$X$2-1+AD$8)),INDIRECT("rP!"&amp;ADDRESS(Prcsses!$B103,$X$2+$P$8-AD$8)&amp;":"&amp;ADDRESS(Prcsses!$B103,$X$2-1+$P$8))))</f>
        <v>1666.6666666666665</v>
      </c>
      <c r="AE165" s="5">
        <f ca="1">IF(AE$4="",0,SUMPRODUCT(INDIRECT(ADDRESS($B142,$X$2)&amp;":"&amp;ADDRESS($B142,$X$2-1+AE$8)),INDIRECT("rP!"&amp;ADDRESS(Prcsses!$B103,$X$2+$P$8-AE$8)&amp;":"&amp;ADDRESS(Prcsses!$B103,$X$2-1+$P$8))))</f>
        <v>1666.6666666666665</v>
      </c>
      <c r="AF165" s="5">
        <f ca="1">IF(AF$4="",0,SUMPRODUCT(INDIRECT(ADDRESS($B142,$X$2)&amp;":"&amp;ADDRESS($B142,$X$2-1+AF$8)),INDIRECT("rP!"&amp;ADDRESS(Prcsses!$B103,$X$2+$P$8-AF$8)&amp;":"&amp;ADDRESS(Prcsses!$B103,$X$2-1+$P$8))))</f>
        <v>1666.6666666666665</v>
      </c>
      <c r="AG165" s="5">
        <f ca="1">IF(AG$4="",0,SUMPRODUCT(INDIRECT(ADDRESS($B142,$X$2)&amp;":"&amp;ADDRESS($B142,$X$2-1+AG$8)),INDIRECT("rP!"&amp;ADDRESS(Prcsses!$B103,$X$2+$P$8-AG$8)&amp;":"&amp;ADDRESS(Prcsses!$B103,$X$2-1+$P$8))))</f>
        <v>1666.6666666666665</v>
      </c>
      <c r="AH165" s="5">
        <f ca="1">IF(AH$4="",0,SUMPRODUCT(INDIRECT(ADDRESS($B142,$X$2)&amp;":"&amp;ADDRESS($B142,$X$2-1+AH$8)),INDIRECT("rP!"&amp;ADDRESS(Prcsses!$B103,$X$2+$P$8-AH$8)&amp;":"&amp;ADDRESS(Prcsses!$B103,$X$2-1+$P$8))))</f>
        <v>1666.6666666666665</v>
      </c>
      <c r="AI165" s="5">
        <f ca="1">IF(AI$4="",0,SUMPRODUCT(INDIRECT(ADDRESS($B142,$X$2)&amp;":"&amp;ADDRESS($B142,$X$2-1+AI$8)),INDIRECT("rP!"&amp;ADDRESS(Prcsses!$B103,$X$2+$P$8-AI$8)&amp;":"&amp;ADDRESS(Prcsses!$B103,$X$2-1+$P$8))))</f>
        <v>1666.6666666666665</v>
      </c>
      <c r="AJ165" s="5">
        <f ca="1">IF(AJ$4="",0,SUMPRODUCT(INDIRECT(ADDRESS($B142,$X$2)&amp;":"&amp;ADDRESS($B142,$X$2-1+AJ$8)),INDIRECT("rP!"&amp;ADDRESS(Prcsses!$B103,$X$2+$P$8-AJ$8)&amp;":"&amp;ADDRESS(Prcsses!$B103,$X$2-1+$P$8))))</f>
        <v>1666.6666666666665</v>
      </c>
      <c r="AK165" s="5">
        <f ca="1">IF(AK$4="",0,SUMPRODUCT(INDIRECT(ADDRESS($B142,$X$2)&amp;":"&amp;ADDRESS($B142,$X$2-1+AK$8)),INDIRECT("rP!"&amp;ADDRESS(Prcsses!$B103,$X$2+$P$8-AK$8)&amp;":"&amp;ADDRESS(Prcsses!$B103,$X$2-1+$P$8))))</f>
        <v>1666.6666666666665</v>
      </c>
      <c r="AL165" s="5">
        <f ca="1">IF(AL$4="",0,SUMPRODUCT(INDIRECT(ADDRESS($B142,$X$2)&amp;":"&amp;ADDRESS($B142,$X$2-1+AL$8)),INDIRECT("rP!"&amp;ADDRESS(Prcsses!$B103,$X$2+$P$8-AL$8)&amp;":"&amp;ADDRESS(Prcsses!$B103,$X$2-1+$P$8))))</f>
        <v>0</v>
      </c>
      <c r="AM165" s="5">
        <f ca="1">IF(AM$4="",0,SUMPRODUCT(INDIRECT(ADDRESS($B142,$X$2)&amp;":"&amp;ADDRESS($B142,$X$2-1+AM$8)),INDIRECT("rP!"&amp;ADDRESS(Prcsses!$B103,$X$2+$P$8-AM$8)&amp;":"&amp;ADDRESS(Prcsses!$B103,$X$2-1+$P$8))))</f>
        <v>0</v>
      </c>
      <c r="AN165" s="5">
        <f ca="1">IF(AN$4="",0,SUMPRODUCT(INDIRECT(ADDRESS($B142,$X$2)&amp;":"&amp;ADDRESS($B142,$X$2-1+AN$8)),INDIRECT("rP!"&amp;ADDRESS(Prcsses!$B103,$X$2+$P$8-AN$8)&amp;":"&amp;ADDRESS(Prcsses!$B103,$X$2-1+$P$8))))</f>
        <v>0</v>
      </c>
      <c r="AO165" s="5">
        <f ca="1">IF(AO$4="",0,SUMPRODUCT(INDIRECT(ADDRESS($B142,$X$2)&amp;":"&amp;ADDRESS($B142,$X$2-1+AO$8)),INDIRECT("rP!"&amp;ADDRESS(Prcsses!$B103,$X$2+$P$8-AO$8)&amp;":"&amp;ADDRESS(Prcsses!$B103,$X$2-1+$P$8))))</f>
        <v>0</v>
      </c>
      <c r="AP165" s="5">
        <f ca="1">IF(AP$4="",0,SUMPRODUCT(INDIRECT(ADDRESS($B142,$X$2)&amp;":"&amp;ADDRESS($B142,$X$2-1+AP$8)),INDIRECT("rP!"&amp;ADDRESS(Prcsses!$B103,$X$2+$P$8-AP$8)&amp;":"&amp;ADDRESS(Prcsses!$B103,$X$2-1+$P$8))))</f>
        <v>0</v>
      </c>
      <c r="AQ165" s="5">
        <f ca="1">IF(AQ$4="",0,SUMPRODUCT(INDIRECT(ADDRESS($B142,$X$2)&amp;":"&amp;ADDRESS($B142,$X$2-1+AQ$8)),INDIRECT("rP!"&amp;ADDRESS(Prcsses!$B103,$X$2+$P$8-AQ$8)&amp;":"&amp;ADDRESS(Prcsses!$B103,$X$2-1+$P$8))))</f>
        <v>0</v>
      </c>
      <c r="AR165" s="5">
        <f ca="1">IF(AR$4="",0,SUMPRODUCT(INDIRECT(ADDRESS($B142,$X$2)&amp;":"&amp;ADDRESS($B142,$X$2-1+AR$8)),INDIRECT("rP!"&amp;ADDRESS(Prcsses!$B103,$X$2+$P$8-AR$8)&amp;":"&amp;ADDRESS(Prcsses!$B103,$X$2-1+$P$8))))</f>
        <v>0</v>
      </c>
      <c r="AS165" s="5">
        <f ca="1">IF(AS$4="",0,SUMPRODUCT(INDIRECT(ADDRESS($B142,$X$2)&amp;":"&amp;ADDRESS($B142,$X$2-1+AS$8)),INDIRECT("rP!"&amp;ADDRESS(Prcsses!$B103,$X$2+$P$8-AS$8)&amp;":"&amp;ADDRESS(Prcsses!$B103,$X$2-1+$P$8))))</f>
        <v>0</v>
      </c>
      <c r="AT165" s="5">
        <f ca="1">IF(AT$4="",0,SUMPRODUCT(INDIRECT(ADDRESS($B142,$X$2)&amp;":"&amp;ADDRESS($B142,$X$2-1+AT$8)),INDIRECT("rP!"&amp;ADDRESS(Prcsses!$B103,$X$2+$P$8-AT$8)&amp;":"&amp;ADDRESS(Prcsses!$B103,$X$2-1+$P$8))))</f>
        <v>0</v>
      </c>
      <c r="AU165" s="5">
        <f ca="1">IF(AU$4="",0,SUMPRODUCT(INDIRECT(ADDRESS($B142,$X$2)&amp;":"&amp;ADDRESS($B142,$X$2-1+AU$8)),INDIRECT("rP!"&amp;ADDRESS(Prcsses!$B103,$X$2+$P$8-AU$8)&amp;":"&amp;ADDRESS(Prcsses!$B103,$X$2-1+$P$8))))</f>
        <v>0</v>
      </c>
      <c r="AV165" s="5">
        <f ca="1">IF(AV$4="",0,SUMPRODUCT(INDIRECT(ADDRESS($B142,$X$2)&amp;":"&amp;ADDRESS($B142,$X$2-1+AV$8)),INDIRECT("rP!"&amp;ADDRESS(Prcsses!$B103,$X$2+$P$8-AV$8)&amp;":"&amp;ADDRESS(Prcsses!$B103,$X$2-1+$P$8))))</f>
        <v>0</v>
      </c>
      <c r="AW165" s="5">
        <f ca="1">IF(AW$4="",0,SUMPRODUCT(INDIRECT(ADDRESS($B142,$X$2)&amp;":"&amp;ADDRESS($B142,$X$2-1+AW$8)),INDIRECT("rP!"&amp;ADDRESS(Prcsses!$B103,$X$2+$P$8-AW$8)&amp;":"&amp;ADDRESS(Prcsses!$B103,$X$2-1+$P$8))))</f>
        <v>0</v>
      </c>
      <c r="AX165" s="5">
        <f ca="1">IF(AX$4="",0,SUMPRODUCT(INDIRECT(ADDRESS($B142,$X$2)&amp;":"&amp;ADDRESS($B142,$X$2-1+AX$8)),INDIRECT("rP!"&amp;ADDRESS(Prcsses!$B103,$X$2+$P$8-AX$8)&amp;":"&amp;ADDRESS(Prcsses!$B103,$X$2-1+$P$8))))</f>
        <v>0</v>
      </c>
      <c r="AY165" s="5">
        <f ca="1">IF(AY$4="",0,SUMPRODUCT(INDIRECT(ADDRESS($B142,$X$2)&amp;":"&amp;ADDRESS($B142,$X$2-1+AY$8)),INDIRECT("rP!"&amp;ADDRESS(Prcsses!$B103,$X$2+$P$8-AY$8)&amp;":"&amp;ADDRESS(Prcsses!$B103,$X$2-1+$P$8))))</f>
        <v>0</v>
      </c>
      <c r="AZ165" s="5">
        <f ca="1">IF(AZ$4="",0,SUMPRODUCT(INDIRECT(ADDRESS($B142,$X$2)&amp;":"&amp;ADDRESS($B142,$X$2-1+AZ$8)),INDIRECT("rP!"&amp;ADDRESS(Prcsses!$B103,$X$2+$P$8-AZ$8)&amp;":"&amp;ADDRESS(Prcsses!$B103,$X$2-1+$P$8))))</f>
        <v>0</v>
      </c>
      <c r="BA165" s="5">
        <f ca="1">IF(BA$4="",0,SUMPRODUCT(INDIRECT(ADDRESS($B142,$X$2)&amp;":"&amp;ADDRESS($B142,$X$2-1+BA$8)),INDIRECT("rP!"&amp;ADDRESS(Prcsses!$B103,$X$2+$P$8-BA$8)&amp;":"&amp;ADDRESS(Prcsses!$B103,$X$2-1+$P$8))))</f>
        <v>0</v>
      </c>
      <c r="BB165" s="5">
        <f ca="1">IF(BB$4="",0,SUMPRODUCT(INDIRECT(ADDRESS($B142,$X$2)&amp;":"&amp;ADDRESS($B142,$X$2-1+BB$8)),INDIRECT("rP!"&amp;ADDRESS(Prcsses!$B103,$X$2+$P$8-BB$8)&amp;":"&amp;ADDRESS(Prcsses!$B103,$X$2-1+$P$8))))</f>
        <v>0</v>
      </c>
      <c r="BC165" s="5">
        <f ca="1">IF(BC$4="",0,SUMPRODUCT(INDIRECT(ADDRESS($B142,$X$2)&amp;":"&amp;ADDRESS($B142,$X$2-1+BC$8)),INDIRECT("rP!"&amp;ADDRESS(Prcsses!$B103,$X$2+$P$8-BC$8)&amp;":"&amp;ADDRESS(Prcsses!$B103,$X$2-1+$P$8))))</f>
        <v>0</v>
      </c>
      <c r="BD165" s="5">
        <f ca="1">IF(BD$4="",0,SUMPRODUCT(INDIRECT(ADDRESS($B142,$X$2)&amp;":"&amp;ADDRESS($B142,$X$2-1+BD$8)),INDIRECT("rP!"&amp;ADDRESS(Prcsses!$B103,$X$2+$P$8-BD$8)&amp;":"&amp;ADDRESS(Prcsses!$B103,$X$2-1+$P$8))))</f>
        <v>0</v>
      </c>
      <c r="BE165" s="5">
        <f ca="1">IF(BE$4="",0,SUMPRODUCT(INDIRECT(ADDRESS($B142,$X$2)&amp;":"&amp;ADDRESS($B142,$X$2-1+BE$8)),INDIRECT("rP!"&amp;ADDRESS(Prcsses!$B103,$X$2+$P$8-BE$8)&amp;":"&amp;ADDRESS(Prcsses!$B103,$X$2-1+$P$8))))</f>
        <v>0</v>
      </c>
      <c r="BF165" s="5">
        <f ca="1">IF(BF$4="",0,SUMPRODUCT(INDIRECT(ADDRESS($B142,$X$2)&amp;":"&amp;ADDRESS($B142,$X$2-1+BF$8)),INDIRECT("rP!"&amp;ADDRESS(Prcsses!$B103,$X$2+$P$8-BF$8)&amp;":"&amp;ADDRESS(Prcsses!$B103,$X$2-1+$P$8))))</f>
        <v>0</v>
      </c>
      <c r="BG165" s="5">
        <f ca="1">IF(BG$4="",0,SUMPRODUCT(INDIRECT(ADDRESS($B142,$X$2)&amp;":"&amp;ADDRESS($B142,$X$2-1+BG$8)),INDIRECT("rP!"&amp;ADDRESS(Prcsses!$B103,$X$2+$P$8-BG$8)&amp;":"&amp;ADDRESS(Prcsses!$B103,$X$2-1+$P$8))))</f>
        <v>0</v>
      </c>
      <c r="BH165" s="5">
        <f ca="1">IF(BH$4="",0,SUMPRODUCT(INDIRECT(ADDRESS($B142,$X$2)&amp;":"&amp;ADDRESS($B142,$X$2-1+BH$8)),INDIRECT("rP!"&amp;ADDRESS(Prcsses!$B103,$X$2+$P$8-BH$8)&amp;":"&amp;ADDRESS(Prcsses!$B103,$X$2-1+$P$8))))</f>
        <v>0</v>
      </c>
      <c r="BI165" s="5">
        <f ca="1">IF(BI$4="",0,SUMPRODUCT(INDIRECT(ADDRESS($B142,$X$2)&amp;":"&amp;ADDRESS($B142,$X$2-1+BI$8)),INDIRECT("rP!"&amp;ADDRESS(Prcsses!$B103,$X$2+$P$8-BI$8)&amp;":"&amp;ADDRESS(Prcsses!$B103,$X$2-1+$P$8))))</f>
        <v>0</v>
      </c>
      <c r="BJ165" s="5">
        <f ca="1">IF(BJ$4="",0,SUMPRODUCT(INDIRECT(ADDRESS($B142,$X$2)&amp;":"&amp;ADDRESS($B142,$X$2-1+BJ$8)),INDIRECT("rP!"&amp;ADDRESS(Prcsses!$B103,$X$2+$P$8-BJ$8)&amp;":"&amp;ADDRESS(Prcsses!$B103,$X$2-1+$P$8))))</f>
        <v>0</v>
      </c>
      <c r="BK165" s="5">
        <f ca="1">IF(BK$4="",0,SUMPRODUCT(INDIRECT(ADDRESS($B142,$X$2)&amp;":"&amp;ADDRESS($B142,$X$2-1+BK$8)),INDIRECT("rP!"&amp;ADDRESS(Prcsses!$B103,$X$2+$P$8-BK$8)&amp;":"&amp;ADDRESS(Prcsses!$B103,$X$2-1+$P$8))))</f>
        <v>0</v>
      </c>
      <c r="BL165" s="5">
        <f ca="1">IF(BL$4="",0,SUMPRODUCT(INDIRECT(ADDRESS($B142,$X$2)&amp;":"&amp;ADDRESS($B142,$X$2-1+BL$8)),INDIRECT("rP!"&amp;ADDRESS(Prcsses!$B103,$X$2+$P$8-BL$8)&amp;":"&amp;ADDRESS(Prcsses!$B103,$X$2-1+$P$8))))</f>
        <v>0</v>
      </c>
      <c r="BM165" s="5">
        <f ca="1">IF(BM$4="",0,SUMPRODUCT(INDIRECT(ADDRESS($B142,$X$2)&amp;":"&amp;ADDRESS($B142,$X$2-1+BM$8)),INDIRECT("rP!"&amp;ADDRESS(Prcsses!$B103,$X$2+$P$8-BM$8)&amp;":"&amp;ADDRESS(Prcsses!$B103,$X$2-1+$P$8))))</f>
        <v>0</v>
      </c>
      <c r="BN165" s="5">
        <f ca="1">IF(BN$4="",0,SUMPRODUCT(INDIRECT(ADDRESS($B142,$X$2)&amp;":"&amp;ADDRESS($B142,$X$2-1+BN$8)),INDIRECT("rP!"&amp;ADDRESS(Prcsses!$B103,$X$2+$P$8-BN$8)&amp;":"&amp;ADDRESS(Prcsses!$B103,$X$2-1+$P$8))))</f>
        <v>0</v>
      </c>
      <c r="BO165" s="5">
        <f ca="1">IF(BO$4="",0,SUMPRODUCT(INDIRECT(ADDRESS($B142,$X$2)&amp;":"&amp;ADDRESS($B142,$X$2-1+BO$8)),INDIRECT("rP!"&amp;ADDRESS(Prcsses!$B103,$X$2+$P$8-BO$8)&amp;":"&amp;ADDRESS(Prcsses!$B103,$X$2-1+$P$8))))</f>
        <v>0</v>
      </c>
      <c r="BP165" s="5">
        <f ca="1">IF(BP$4="",0,SUMPRODUCT(INDIRECT(ADDRESS($B142,$X$2)&amp;":"&amp;ADDRESS($B142,$X$2-1+BP$8)),INDIRECT("rP!"&amp;ADDRESS(Prcsses!$B103,$X$2+$P$8-BP$8)&amp;":"&amp;ADDRESS(Prcsses!$B103,$X$2-1+$P$8))))</f>
        <v>0</v>
      </c>
      <c r="BQ165" s="5">
        <f ca="1">IF(BQ$4="",0,SUMPRODUCT(INDIRECT(ADDRESS($B142,$X$2)&amp;":"&amp;ADDRESS($B142,$X$2-1+BQ$8)),INDIRECT("rP!"&amp;ADDRESS(Prcsses!$B103,$X$2+$P$8-BQ$8)&amp;":"&amp;ADDRESS(Prcsses!$B103,$X$2-1+$P$8))))</f>
        <v>0</v>
      </c>
      <c r="BR165" s="5">
        <f ca="1">IF(BR$4="",0,SUMPRODUCT(INDIRECT(ADDRESS($B142,$X$2)&amp;":"&amp;ADDRESS($B142,$X$2-1+BR$8)),INDIRECT("rP!"&amp;ADDRESS(Prcsses!$B103,$X$2+$P$8-BR$8)&amp;":"&amp;ADDRESS(Prcsses!$B103,$X$2-1+$P$8))))</f>
        <v>0</v>
      </c>
      <c r="BS165" s="5">
        <f ca="1">IF(BS$4="",0,SUMPRODUCT(INDIRECT(ADDRESS($B142,$X$2)&amp;":"&amp;ADDRESS($B142,$X$2-1+BS$8)),INDIRECT("rP!"&amp;ADDRESS(Prcsses!$B103,$X$2+$P$8-BS$8)&amp;":"&amp;ADDRESS(Prcsses!$B103,$X$2-1+$P$8))))</f>
        <v>0</v>
      </c>
      <c r="BT165" s="5">
        <f ca="1">IF(BT$4="",0,SUMPRODUCT(INDIRECT(ADDRESS($B142,$X$2)&amp;":"&amp;ADDRESS($B142,$X$2-1+BT$8)),INDIRECT("rP!"&amp;ADDRESS(Prcsses!$B103,$X$2+$P$8-BT$8)&amp;":"&amp;ADDRESS(Prcsses!$B103,$X$2-1+$P$8))))</f>
        <v>0</v>
      </c>
      <c r="BU165" s="5">
        <f ca="1">IF(BU$4="",0,SUMPRODUCT(INDIRECT(ADDRESS($B142,$X$2)&amp;":"&amp;ADDRESS($B142,$X$2-1+BU$8)),INDIRECT("rP!"&amp;ADDRESS(Prcsses!$B103,$X$2+$P$8-BU$8)&amp;":"&amp;ADDRESS(Prcsses!$B103,$X$2-1+$P$8))))</f>
        <v>0</v>
      </c>
      <c r="BV165" s="5">
        <f ca="1">IF(BV$4="",0,SUMPRODUCT(INDIRECT(ADDRESS($B142,$X$2)&amp;":"&amp;ADDRESS($B142,$X$2-1+BV$8)),INDIRECT("rP!"&amp;ADDRESS(Prcsses!$B103,$X$2+$P$8-BV$8)&amp;":"&amp;ADDRESS(Prcsses!$B103,$X$2-1+$P$8))))</f>
        <v>0</v>
      </c>
      <c r="BW165" s="5">
        <f ca="1">IF(BW$4="",0,SUMPRODUCT(INDIRECT(ADDRESS($B142,$X$2)&amp;":"&amp;ADDRESS($B142,$X$2-1+BW$8)),INDIRECT("rP!"&amp;ADDRESS(Prcsses!$B103,$X$2+$P$8-BW$8)&amp;":"&amp;ADDRESS(Prcsses!$B103,$X$2-1+$P$8))))</f>
        <v>0</v>
      </c>
      <c r="BX165" s="5">
        <f ca="1">IF(BX$4="",0,SUMPRODUCT(INDIRECT(ADDRESS($B142,$X$2)&amp;":"&amp;ADDRESS($B142,$X$2-1+BX$8)),INDIRECT("rP!"&amp;ADDRESS(Prcsses!$B103,$X$2+$P$8-BX$8)&amp;":"&amp;ADDRESS(Prcsses!$B103,$X$2-1+$P$8))))</f>
        <v>0</v>
      </c>
      <c r="BY165" s="5">
        <f ca="1">IF(BY$4="",0,SUMPRODUCT(INDIRECT(ADDRESS($B142,$X$2)&amp;":"&amp;ADDRESS($B142,$X$2-1+BY$8)),INDIRECT("rP!"&amp;ADDRESS(Prcsses!$B103,$X$2+$P$8-BY$8)&amp;":"&amp;ADDRESS(Prcsses!$B103,$X$2-1+$P$8))))</f>
        <v>0</v>
      </c>
      <c r="BZ165" s="5">
        <f ca="1">IF(BZ$4="",0,SUMPRODUCT(INDIRECT(ADDRESS($B142,$X$2)&amp;":"&amp;ADDRESS($B142,$X$2-1+BZ$8)),INDIRECT("rP!"&amp;ADDRESS(Prcsses!$B103,$X$2+$P$8-BZ$8)&amp;":"&amp;ADDRESS(Prcsses!$B103,$X$2-1+$P$8))))</f>
        <v>0</v>
      </c>
      <c r="CA165" s="5">
        <f ca="1">IF(CA$4="",0,SUMPRODUCT(INDIRECT(ADDRESS($B142,$X$2)&amp;":"&amp;ADDRESS($B142,$X$2-1+CA$8)),INDIRECT("rP!"&amp;ADDRESS(Prcsses!$B103,$X$2+$P$8-CA$8)&amp;":"&amp;ADDRESS(Prcsses!$B103,$X$2-1+$P$8))))</f>
        <v>0</v>
      </c>
      <c r="CB165" s="5">
        <f ca="1">IF(CB$4="",0,SUMPRODUCT(INDIRECT(ADDRESS($B142,$X$2)&amp;":"&amp;ADDRESS($B142,$X$2-1+CB$8)),INDIRECT("rP!"&amp;ADDRESS(Prcsses!$B103,$X$2+$P$8-CB$8)&amp;":"&amp;ADDRESS(Prcsses!$B103,$X$2-1+$P$8))))</f>
        <v>0</v>
      </c>
      <c r="CC165" s="5">
        <f ca="1">IF(CC$4="",0,SUMPRODUCT(INDIRECT(ADDRESS($B142,$X$2)&amp;":"&amp;ADDRESS($B142,$X$2-1+CC$8)),INDIRECT("rP!"&amp;ADDRESS(Prcsses!$B103,$X$2+$P$8-CC$8)&amp;":"&amp;ADDRESS(Prcsses!$B103,$X$2-1+$P$8))))</f>
        <v>0</v>
      </c>
      <c r="CD165" s="5">
        <f ca="1">IF(CD$4="",0,SUMPRODUCT(INDIRECT(ADDRESS($B142,$X$2)&amp;":"&amp;ADDRESS($B142,$X$2-1+CD$8)),INDIRECT("rP!"&amp;ADDRESS(Prcsses!$B103,$X$2+$P$8-CD$8)&amp;":"&amp;ADDRESS(Prcsses!$B103,$X$2-1+$P$8))))</f>
        <v>0</v>
      </c>
      <c r="CE165" s="5">
        <f ca="1">IF(CE$4="",0,SUMPRODUCT(INDIRECT(ADDRESS($B142,$X$2)&amp;":"&amp;ADDRESS($B142,$X$2-1+CE$8)),INDIRECT("rP!"&amp;ADDRESS(Prcsses!$B103,$X$2+$P$8-CE$8)&amp;":"&amp;ADDRESS(Prcsses!$B103,$X$2-1+$P$8))))</f>
        <v>0</v>
      </c>
      <c r="CF165" s="5">
        <f ca="1">IF(CF$4="",0,SUMPRODUCT(INDIRECT(ADDRESS($B142,$X$2)&amp;":"&amp;ADDRESS($B142,$X$2-1+CF$8)),INDIRECT("rP!"&amp;ADDRESS(Prcsses!$B103,$X$2+$P$8-CF$8)&amp;":"&amp;ADDRESS(Prcsses!$B103,$X$2-1+$P$8))))</f>
        <v>0</v>
      </c>
    </row>
    <row r="166" spans="2:84" x14ac:dyDescent="0.3">
      <c r="B166" s="13">
        <f>ROW()</f>
        <v>166</v>
      </c>
      <c r="H166" s="1" t="str">
        <f t="shared" si="287"/>
        <v>Амортизация капитальных затрат</v>
      </c>
      <c r="I166" s="1" t="str">
        <f>$I$164</f>
        <v>Стартовые капитальные затраты</v>
      </c>
      <c r="J166" s="1" t="str">
        <f>Prcsses!I80</f>
        <v>Лицензии, сертификаты</v>
      </c>
      <c r="M166" s="53" t="s">
        <v>18</v>
      </c>
      <c r="U166" s="5">
        <f t="shared" ca="1" si="288"/>
        <v>100000.00000000007</v>
      </c>
      <c r="X166" s="5">
        <f ca="1">IF(X$4="",0,SUMPRODUCT(INDIRECT(ADDRESS($B143,$X$2)&amp;":"&amp;ADDRESS($B143,$X$2-1+X$8)),INDIRECT("rP!"&amp;ADDRESS(Prcsses!$B104,$X$2+$P$8-X$8)&amp;":"&amp;ADDRESS(Prcsses!$B104,$X$2-1+$P$8))))</f>
        <v>0</v>
      </c>
      <c r="Y166" s="5">
        <f ca="1">IF(Y$4="",0,SUMPRODUCT(INDIRECT(ADDRESS($B143,$X$2)&amp;":"&amp;ADDRESS($B143,$X$2-1+Y$8)),INDIRECT("rP!"&amp;ADDRESS(Prcsses!$B104,$X$2+$P$8-Y$8)&amp;":"&amp;ADDRESS(Prcsses!$B104,$X$2-1+$P$8))))</f>
        <v>0</v>
      </c>
      <c r="Z166" s="5">
        <f ca="1">IF(Z$4="",0,SUMPRODUCT(INDIRECT(ADDRESS($B143,$X$2)&amp;":"&amp;ADDRESS($B143,$X$2-1+Z$8)),INDIRECT("rP!"&amp;ADDRESS(Prcsses!$B104,$X$2+$P$8-Z$8)&amp;":"&amp;ADDRESS(Prcsses!$B104,$X$2-1+$P$8))))</f>
        <v>2777.7777777777778</v>
      </c>
      <c r="AA166" s="5">
        <f ca="1">IF(AA$4="",0,SUMPRODUCT(INDIRECT(ADDRESS($B143,$X$2)&amp;":"&amp;ADDRESS($B143,$X$2-1+AA$8)),INDIRECT("rP!"&amp;ADDRESS(Prcsses!$B104,$X$2+$P$8-AA$8)&amp;":"&amp;ADDRESS(Prcsses!$B104,$X$2-1+$P$8))))</f>
        <v>2777.7777777777778</v>
      </c>
      <c r="AB166" s="5">
        <f ca="1">IF(AB$4="",0,SUMPRODUCT(INDIRECT(ADDRESS($B143,$X$2)&amp;":"&amp;ADDRESS($B143,$X$2-1+AB$8)),INDIRECT("rP!"&amp;ADDRESS(Prcsses!$B104,$X$2+$P$8-AB$8)&amp;":"&amp;ADDRESS(Prcsses!$B104,$X$2-1+$P$8))))</f>
        <v>2777.7777777777778</v>
      </c>
      <c r="AC166" s="5">
        <f ca="1">IF(AC$4="",0,SUMPRODUCT(INDIRECT(ADDRESS($B143,$X$2)&amp;":"&amp;ADDRESS($B143,$X$2-1+AC$8)),INDIRECT("rP!"&amp;ADDRESS(Prcsses!$B104,$X$2+$P$8-AC$8)&amp;":"&amp;ADDRESS(Prcsses!$B104,$X$2-1+$P$8))))</f>
        <v>2777.7777777777778</v>
      </c>
      <c r="AD166" s="5">
        <f ca="1">IF(AD$4="",0,SUMPRODUCT(INDIRECT(ADDRESS($B143,$X$2)&amp;":"&amp;ADDRESS($B143,$X$2-1+AD$8)),INDIRECT("rP!"&amp;ADDRESS(Prcsses!$B104,$X$2+$P$8-AD$8)&amp;":"&amp;ADDRESS(Prcsses!$B104,$X$2-1+$P$8))))</f>
        <v>2777.7777777777778</v>
      </c>
      <c r="AE166" s="5">
        <f ca="1">IF(AE$4="",0,SUMPRODUCT(INDIRECT(ADDRESS($B143,$X$2)&amp;":"&amp;ADDRESS($B143,$X$2-1+AE$8)),INDIRECT("rP!"&amp;ADDRESS(Prcsses!$B104,$X$2+$P$8-AE$8)&amp;":"&amp;ADDRESS(Prcsses!$B104,$X$2-1+$P$8))))</f>
        <v>2777.7777777777778</v>
      </c>
      <c r="AF166" s="5">
        <f ca="1">IF(AF$4="",0,SUMPRODUCT(INDIRECT(ADDRESS($B143,$X$2)&amp;":"&amp;ADDRESS($B143,$X$2-1+AF$8)),INDIRECT("rP!"&amp;ADDRESS(Prcsses!$B104,$X$2+$P$8-AF$8)&amp;":"&amp;ADDRESS(Prcsses!$B104,$X$2-1+$P$8))))</f>
        <v>2777.7777777777778</v>
      </c>
      <c r="AG166" s="5">
        <f ca="1">IF(AG$4="",0,SUMPRODUCT(INDIRECT(ADDRESS($B143,$X$2)&amp;":"&amp;ADDRESS($B143,$X$2-1+AG$8)),INDIRECT("rP!"&amp;ADDRESS(Prcsses!$B104,$X$2+$P$8-AG$8)&amp;":"&amp;ADDRESS(Prcsses!$B104,$X$2-1+$P$8))))</f>
        <v>2777.7777777777778</v>
      </c>
      <c r="AH166" s="5">
        <f ca="1">IF(AH$4="",0,SUMPRODUCT(INDIRECT(ADDRESS($B143,$X$2)&amp;":"&amp;ADDRESS($B143,$X$2-1+AH$8)),INDIRECT("rP!"&amp;ADDRESS(Prcsses!$B104,$X$2+$P$8-AH$8)&amp;":"&amp;ADDRESS(Prcsses!$B104,$X$2-1+$P$8))))</f>
        <v>2777.7777777777778</v>
      </c>
      <c r="AI166" s="5">
        <f ca="1">IF(AI$4="",0,SUMPRODUCT(INDIRECT(ADDRESS($B143,$X$2)&amp;":"&amp;ADDRESS($B143,$X$2-1+AI$8)),INDIRECT("rP!"&amp;ADDRESS(Prcsses!$B104,$X$2+$P$8-AI$8)&amp;":"&amp;ADDRESS(Prcsses!$B104,$X$2-1+$P$8))))</f>
        <v>2777.7777777777778</v>
      </c>
      <c r="AJ166" s="5">
        <f ca="1">IF(AJ$4="",0,SUMPRODUCT(INDIRECT(ADDRESS($B143,$X$2)&amp;":"&amp;ADDRESS($B143,$X$2-1+AJ$8)),INDIRECT("rP!"&amp;ADDRESS(Prcsses!$B104,$X$2+$P$8-AJ$8)&amp;":"&amp;ADDRESS(Prcsses!$B104,$X$2-1+$P$8))))</f>
        <v>2777.7777777777778</v>
      </c>
      <c r="AK166" s="5">
        <f ca="1">IF(AK$4="",0,SUMPRODUCT(INDIRECT(ADDRESS($B143,$X$2)&amp;":"&amp;ADDRESS($B143,$X$2-1+AK$8)),INDIRECT("rP!"&amp;ADDRESS(Prcsses!$B104,$X$2+$P$8-AK$8)&amp;":"&amp;ADDRESS(Prcsses!$B104,$X$2-1+$P$8))))</f>
        <v>2777.7777777777778</v>
      </c>
      <c r="AL166" s="5">
        <f ca="1">IF(AL$4="",0,SUMPRODUCT(INDIRECT(ADDRESS($B143,$X$2)&amp;":"&amp;ADDRESS($B143,$X$2-1+AL$8)),INDIRECT("rP!"&amp;ADDRESS(Prcsses!$B104,$X$2+$P$8-AL$8)&amp;":"&amp;ADDRESS(Prcsses!$B104,$X$2-1+$P$8))))</f>
        <v>2777.7777777777778</v>
      </c>
      <c r="AM166" s="5">
        <f ca="1">IF(AM$4="",0,SUMPRODUCT(INDIRECT(ADDRESS($B143,$X$2)&amp;":"&amp;ADDRESS($B143,$X$2-1+AM$8)),INDIRECT("rP!"&amp;ADDRESS(Prcsses!$B104,$X$2+$P$8-AM$8)&amp;":"&amp;ADDRESS(Prcsses!$B104,$X$2-1+$P$8))))</f>
        <v>2777.7777777777778</v>
      </c>
      <c r="AN166" s="5">
        <f ca="1">IF(AN$4="",0,SUMPRODUCT(INDIRECT(ADDRESS($B143,$X$2)&amp;":"&amp;ADDRESS($B143,$X$2-1+AN$8)),INDIRECT("rP!"&amp;ADDRESS(Prcsses!$B104,$X$2+$P$8-AN$8)&amp;":"&amp;ADDRESS(Prcsses!$B104,$X$2-1+$P$8))))</f>
        <v>2777.7777777777778</v>
      </c>
      <c r="AO166" s="5">
        <f ca="1">IF(AO$4="",0,SUMPRODUCT(INDIRECT(ADDRESS($B143,$X$2)&amp;":"&amp;ADDRESS($B143,$X$2-1+AO$8)),INDIRECT("rP!"&amp;ADDRESS(Prcsses!$B104,$X$2+$P$8-AO$8)&amp;":"&amp;ADDRESS(Prcsses!$B104,$X$2-1+$P$8))))</f>
        <v>2777.7777777777778</v>
      </c>
      <c r="AP166" s="5">
        <f ca="1">IF(AP$4="",0,SUMPRODUCT(INDIRECT(ADDRESS($B143,$X$2)&amp;":"&amp;ADDRESS($B143,$X$2-1+AP$8)),INDIRECT("rP!"&amp;ADDRESS(Prcsses!$B104,$X$2+$P$8-AP$8)&amp;":"&amp;ADDRESS(Prcsses!$B104,$X$2-1+$P$8))))</f>
        <v>2777.7777777777778</v>
      </c>
      <c r="AQ166" s="5">
        <f ca="1">IF(AQ$4="",0,SUMPRODUCT(INDIRECT(ADDRESS($B143,$X$2)&amp;":"&amp;ADDRESS($B143,$X$2-1+AQ$8)),INDIRECT("rP!"&amp;ADDRESS(Prcsses!$B104,$X$2+$P$8-AQ$8)&amp;":"&amp;ADDRESS(Prcsses!$B104,$X$2-1+$P$8))))</f>
        <v>2777.7777777777778</v>
      </c>
      <c r="AR166" s="5">
        <f ca="1">IF(AR$4="",0,SUMPRODUCT(INDIRECT(ADDRESS($B143,$X$2)&amp;":"&amp;ADDRESS($B143,$X$2-1+AR$8)),INDIRECT("rP!"&amp;ADDRESS(Prcsses!$B104,$X$2+$P$8-AR$8)&amp;":"&amp;ADDRESS(Prcsses!$B104,$X$2-1+$P$8))))</f>
        <v>2777.7777777777778</v>
      </c>
      <c r="AS166" s="5">
        <f ca="1">IF(AS$4="",0,SUMPRODUCT(INDIRECT(ADDRESS($B143,$X$2)&amp;":"&amp;ADDRESS($B143,$X$2-1+AS$8)),INDIRECT("rP!"&amp;ADDRESS(Prcsses!$B104,$X$2+$P$8-AS$8)&amp;":"&amp;ADDRESS(Prcsses!$B104,$X$2-1+$P$8))))</f>
        <v>2777.7777777777778</v>
      </c>
      <c r="AT166" s="5">
        <f ca="1">IF(AT$4="",0,SUMPRODUCT(INDIRECT(ADDRESS($B143,$X$2)&amp;":"&amp;ADDRESS($B143,$X$2-1+AT$8)),INDIRECT("rP!"&amp;ADDRESS(Prcsses!$B104,$X$2+$P$8-AT$8)&amp;":"&amp;ADDRESS(Prcsses!$B104,$X$2-1+$P$8))))</f>
        <v>2777.7777777777778</v>
      </c>
      <c r="AU166" s="5">
        <f ca="1">IF(AU$4="",0,SUMPRODUCT(INDIRECT(ADDRESS($B143,$X$2)&amp;":"&amp;ADDRESS($B143,$X$2-1+AU$8)),INDIRECT("rP!"&amp;ADDRESS(Prcsses!$B104,$X$2+$P$8-AU$8)&amp;":"&amp;ADDRESS(Prcsses!$B104,$X$2-1+$P$8))))</f>
        <v>2777.7777777777778</v>
      </c>
      <c r="AV166" s="5">
        <f ca="1">IF(AV$4="",0,SUMPRODUCT(INDIRECT(ADDRESS($B143,$X$2)&amp;":"&amp;ADDRESS($B143,$X$2-1+AV$8)),INDIRECT("rP!"&amp;ADDRESS(Prcsses!$B104,$X$2+$P$8-AV$8)&amp;":"&amp;ADDRESS(Prcsses!$B104,$X$2-1+$P$8))))</f>
        <v>2777.7777777777778</v>
      </c>
      <c r="AW166" s="5">
        <f ca="1">IF(AW$4="",0,SUMPRODUCT(INDIRECT(ADDRESS($B143,$X$2)&amp;":"&amp;ADDRESS($B143,$X$2-1+AW$8)),INDIRECT("rP!"&amp;ADDRESS(Prcsses!$B104,$X$2+$P$8-AW$8)&amp;":"&amp;ADDRESS(Prcsses!$B104,$X$2-1+$P$8))))</f>
        <v>2777.7777777777778</v>
      </c>
      <c r="AX166" s="5">
        <f ca="1">IF(AX$4="",0,SUMPRODUCT(INDIRECT(ADDRESS($B143,$X$2)&amp;":"&amp;ADDRESS($B143,$X$2-1+AX$8)),INDIRECT("rP!"&amp;ADDRESS(Prcsses!$B104,$X$2+$P$8-AX$8)&amp;":"&amp;ADDRESS(Prcsses!$B104,$X$2-1+$P$8))))</f>
        <v>2777.7777777777778</v>
      </c>
      <c r="AY166" s="5">
        <f ca="1">IF(AY$4="",0,SUMPRODUCT(INDIRECT(ADDRESS($B143,$X$2)&amp;":"&amp;ADDRESS($B143,$X$2-1+AY$8)),INDIRECT("rP!"&amp;ADDRESS(Prcsses!$B104,$X$2+$P$8-AY$8)&amp;":"&amp;ADDRESS(Prcsses!$B104,$X$2-1+$P$8))))</f>
        <v>2777.7777777777778</v>
      </c>
      <c r="AZ166" s="5">
        <f ca="1">IF(AZ$4="",0,SUMPRODUCT(INDIRECT(ADDRESS($B143,$X$2)&amp;":"&amp;ADDRESS($B143,$X$2-1+AZ$8)),INDIRECT("rP!"&amp;ADDRESS(Prcsses!$B104,$X$2+$P$8-AZ$8)&amp;":"&amp;ADDRESS(Prcsses!$B104,$X$2-1+$P$8))))</f>
        <v>2777.7777777777778</v>
      </c>
      <c r="BA166" s="5">
        <f ca="1">IF(BA$4="",0,SUMPRODUCT(INDIRECT(ADDRESS($B143,$X$2)&amp;":"&amp;ADDRESS($B143,$X$2-1+BA$8)),INDIRECT("rP!"&amp;ADDRESS(Prcsses!$B104,$X$2+$P$8-BA$8)&amp;":"&amp;ADDRESS(Prcsses!$B104,$X$2-1+$P$8))))</f>
        <v>2777.7777777777778</v>
      </c>
      <c r="BB166" s="5">
        <f ca="1">IF(BB$4="",0,SUMPRODUCT(INDIRECT(ADDRESS($B143,$X$2)&amp;":"&amp;ADDRESS($B143,$X$2-1+BB$8)),INDIRECT("rP!"&amp;ADDRESS(Prcsses!$B104,$X$2+$P$8-BB$8)&amp;":"&amp;ADDRESS(Prcsses!$B104,$X$2-1+$P$8))))</f>
        <v>2777.7777777777778</v>
      </c>
      <c r="BC166" s="5">
        <f ca="1">IF(BC$4="",0,SUMPRODUCT(INDIRECT(ADDRESS($B143,$X$2)&amp;":"&amp;ADDRESS($B143,$X$2-1+BC$8)),INDIRECT("rP!"&amp;ADDRESS(Prcsses!$B104,$X$2+$P$8-BC$8)&amp;":"&amp;ADDRESS(Prcsses!$B104,$X$2-1+$P$8))))</f>
        <v>2777.7777777777778</v>
      </c>
      <c r="BD166" s="5">
        <f ca="1">IF(BD$4="",0,SUMPRODUCT(INDIRECT(ADDRESS($B143,$X$2)&amp;":"&amp;ADDRESS($B143,$X$2-1+BD$8)),INDIRECT("rP!"&amp;ADDRESS(Prcsses!$B104,$X$2+$P$8-BD$8)&amp;":"&amp;ADDRESS(Prcsses!$B104,$X$2-1+$P$8))))</f>
        <v>2777.7777777777778</v>
      </c>
      <c r="BE166" s="5">
        <f ca="1">IF(BE$4="",0,SUMPRODUCT(INDIRECT(ADDRESS($B143,$X$2)&amp;":"&amp;ADDRESS($B143,$X$2-1+BE$8)),INDIRECT("rP!"&amp;ADDRESS(Prcsses!$B104,$X$2+$P$8-BE$8)&amp;":"&amp;ADDRESS(Prcsses!$B104,$X$2-1+$P$8))))</f>
        <v>2777.7777777777778</v>
      </c>
      <c r="BF166" s="5">
        <f ca="1">IF(BF$4="",0,SUMPRODUCT(INDIRECT(ADDRESS($B143,$X$2)&amp;":"&amp;ADDRESS($B143,$X$2-1+BF$8)),INDIRECT("rP!"&amp;ADDRESS(Prcsses!$B104,$X$2+$P$8-BF$8)&amp;":"&amp;ADDRESS(Prcsses!$B104,$X$2-1+$P$8))))</f>
        <v>2777.7777777777778</v>
      </c>
      <c r="BG166" s="5">
        <f ca="1">IF(BG$4="",0,SUMPRODUCT(INDIRECT(ADDRESS($B143,$X$2)&amp;":"&amp;ADDRESS($B143,$X$2-1+BG$8)),INDIRECT("rP!"&amp;ADDRESS(Prcsses!$B104,$X$2+$P$8-BG$8)&amp;":"&amp;ADDRESS(Prcsses!$B104,$X$2-1+$P$8))))</f>
        <v>2777.7777777777778</v>
      </c>
      <c r="BH166" s="5">
        <f ca="1">IF(BH$4="",0,SUMPRODUCT(INDIRECT(ADDRESS($B143,$X$2)&amp;":"&amp;ADDRESS($B143,$X$2-1+BH$8)),INDIRECT("rP!"&amp;ADDRESS(Prcsses!$B104,$X$2+$P$8-BH$8)&amp;":"&amp;ADDRESS(Prcsses!$B104,$X$2-1+$P$8))))</f>
        <v>2777.7777777777778</v>
      </c>
      <c r="BI166" s="5">
        <f ca="1">IF(BI$4="",0,SUMPRODUCT(INDIRECT(ADDRESS($B143,$X$2)&amp;":"&amp;ADDRESS($B143,$X$2-1+BI$8)),INDIRECT("rP!"&amp;ADDRESS(Prcsses!$B104,$X$2+$P$8-BI$8)&amp;":"&amp;ADDRESS(Prcsses!$B104,$X$2-1+$P$8))))</f>
        <v>2777.7777777777778</v>
      </c>
      <c r="BJ166" s="5">
        <f ca="1">IF(BJ$4="",0,SUMPRODUCT(INDIRECT(ADDRESS($B143,$X$2)&amp;":"&amp;ADDRESS($B143,$X$2-1+BJ$8)),INDIRECT("rP!"&amp;ADDRESS(Prcsses!$B104,$X$2+$P$8-BJ$8)&amp;":"&amp;ADDRESS(Prcsses!$B104,$X$2-1+$P$8))))</f>
        <v>0</v>
      </c>
      <c r="BK166" s="5">
        <f ca="1">IF(BK$4="",0,SUMPRODUCT(INDIRECT(ADDRESS($B143,$X$2)&amp;":"&amp;ADDRESS($B143,$X$2-1+BK$8)),INDIRECT("rP!"&amp;ADDRESS(Prcsses!$B104,$X$2+$P$8-BK$8)&amp;":"&amp;ADDRESS(Prcsses!$B104,$X$2-1+$P$8))))</f>
        <v>0</v>
      </c>
      <c r="BL166" s="5">
        <f ca="1">IF(BL$4="",0,SUMPRODUCT(INDIRECT(ADDRESS($B143,$X$2)&amp;":"&amp;ADDRESS($B143,$X$2-1+BL$8)),INDIRECT("rP!"&amp;ADDRESS(Prcsses!$B104,$X$2+$P$8-BL$8)&amp;":"&amp;ADDRESS(Prcsses!$B104,$X$2-1+$P$8))))</f>
        <v>0</v>
      </c>
      <c r="BM166" s="5">
        <f ca="1">IF(BM$4="",0,SUMPRODUCT(INDIRECT(ADDRESS($B143,$X$2)&amp;":"&amp;ADDRESS($B143,$X$2-1+BM$8)),INDIRECT("rP!"&amp;ADDRESS(Prcsses!$B104,$X$2+$P$8-BM$8)&amp;":"&amp;ADDRESS(Prcsses!$B104,$X$2-1+$P$8))))</f>
        <v>0</v>
      </c>
      <c r="BN166" s="5">
        <f ca="1">IF(BN$4="",0,SUMPRODUCT(INDIRECT(ADDRESS($B143,$X$2)&amp;":"&amp;ADDRESS($B143,$X$2-1+BN$8)),INDIRECT("rP!"&amp;ADDRESS(Prcsses!$B104,$X$2+$P$8-BN$8)&amp;":"&amp;ADDRESS(Prcsses!$B104,$X$2-1+$P$8))))</f>
        <v>0</v>
      </c>
      <c r="BO166" s="5">
        <f ca="1">IF(BO$4="",0,SUMPRODUCT(INDIRECT(ADDRESS($B143,$X$2)&amp;":"&amp;ADDRESS($B143,$X$2-1+BO$8)),INDIRECT("rP!"&amp;ADDRESS(Prcsses!$B104,$X$2+$P$8-BO$8)&amp;":"&amp;ADDRESS(Prcsses!$B104,$X$2-1+$P$8))))</f>
        <v>0</v>
      </c>
      <c r="BP166" s="5">
        <f ca="1">IF(BP$4="",0,SUMPRODUCT(INDIRECT(ADDRESS($B143,$X$2)&amp;":"&amp;ADDRESS($B143,$X$2-1+BP$8)),INDIRECT("rP!"&amp;ADDRESS(Prcsses!$B104,$X$2+$P$8-BP$8)&amp;":"&amp;ADDRESS(Prcsses!$B104,$X$2-1+$P$8))))</f>
        <v>0</v>
      </c>
      <c r="BQ166" s="5">
        <f ca="1">IF(BQ$4="",0,SUMPRODUCT(INDIRECT(ADDRESS($B143,$X$2)&amp;":"&amp;ADDRESS($B143,$X$2-1+BQ$8)),INDIRECT("rP!"&amp;ADDRESS(Prcsses!$B104,$X$2+$P$8-BQ$8)&amp;":"&amp;ADDRESS(Prcsses!$B104,$X$2-1+$P$8))))</f>
        <v>0</v>
      </c>
      <c r="BR166" s="5">
        <f ca="1">IF(BR$4="",0,SUMPRODUCT(INDIRECT(ADDRESS($B143,$X$2)&amp;":"&amp;ADDRESS($B143,$X$2-1+BR$8)),INDIRECT("rP!"&amp;ADDRESS(Prcsses!$B104,$X$2+$P$8-BR$8)&amp;":"&amp;ADDRESS(Prcsses!$B104,$X$2-1+$P$8))))</f>
        <v>0</v>
      </c>
      <c r="BS166" s="5">
        <f ca="1">IF(BS$4="",0,SUMPRODUCT(INDIRECT(ADDRESS($B143,$X$2)&amp;":"&amp;ADDRESS($B143,$X$2-1+BS$8)),INDIRECT("rP!"&amp;ADDRESS(Prcsses!$B104,$X$2+$P$8-BS$8)&amp;":"&amp;ADDRESS(Prcsses!$B104,$X$2-1+$P$8))))</f>
        <v>0</v>
      </c>
      <c r="BT166" s="5">
        <f ca="1">IF(BT$4="",0,SUMPRODUCT(INDIRECT(ADDRESS($B143,$X$2)&amp;":"&amp;ADDRESS($B143,$X$2-1+BT$8)),INDIRECT("rP!"&amp;ADDRESS(Prcsses!$B104,$X$2+$P$8-BT$8)&amp;":"&amp;ADDRESS(Prcsses!$B104,$X$2-1+$P$8))))</f>
        <v>0</v>
      </c>
      <c r="BU166" s="5">
        <f ca="1">IF(BU$4="",0,SUMPRODUCT(INDIRECT(ADDRESS($B143,$X$2)&amp;":"&amp;ADDRESS($B143,$X$2-1+BU$8)),INDIRECT("rP!"&amp;ADDRESS(Prcsses!$B104,$X$2+$P$8-BU$8)&amp;":"&amp;ADDRESS(Prcsses!$B104,$X$2-1+$P$8))))</f>
        <v>0</v>
      </c>
      <c r="BV166" s="5">
        <f ca="1">IF(BV$4="",0,SUMPRODUCT(INDIRECT(ADDRESS($B143,$X$2)&amp;":"&amp;ADDRESS($B143,$X$2-1+BV$8)),INDIRECT("rP!"&amp;ADDRESS(Prcsses!$B104,$X$2+$P$8-BV$8)&amp;":"&amp;ADDRESS(Prcsses!$B104,$X$2-1+$P$8))))</f>
        <v>0</v>
      </c>
      <c r="BW166" s="5">
        <f ca="1">IF(BW$4="",0,SUMPRODUCT(INDIRECT(ADDRESS($B143,$X$2)&amp;":"&amp;ADDRESS($B143,$X$2-1+BW$8)),INDIRECT("rP!"&amp;ADDRESS(Prcsses!$B104,$X$2+$P$8-BW$8)&amp;":"&amp;ADDRESS(Prcsses!$B104,$X$2-1+$P$8))))</f>
        <v>0</v>
      </c>
      <c r="BX166" s="5">
        <f ca="1">IF(BX$4="",0,SUMPRODUCT(INDIRECT(ADDRESS($B143,$X$2)&amp;":"&amp;ADDRESS($B143,$X$2-1+BX$8)),INDIRECT("rP!"&amp;ADDRESS(Prcsses!$B104,$X$2+$P$8-BX$8)&amp;":"&amp;ADDRESS(Prcsses!$B104,$X$2-1+$P$8))))</f>
        <v>0</v>
      </c>
      <c r="BY166" s="5">
        <f ca="1">IF(BY$4="",0,SUMPRODUCT(INDIRECT(ADDRESS($B143,$X$2)&amp;":"&amp;ADDRESS($B143,$X$2-1+BY$8)),INDIRECT("rP!"&amp;ADDRESS(Prcsses!$B104,$X$2+$P$8-BY$8)&amp;":"&amp;ADDRESS(Prcsses!$B104,$X$2-1+$P$8))))</f>
        <v>0</v>
      </c>
      <c r="BZ166" s="5">
        <f ca="1">IF(BZ$4="",0,SUMPRODUCT(INDIRECT(ADDRESS($B143,$X$2)&amp;":"&amp;ADDRESS($B143,$X$2-1+BZ$8)),INDIRECT("rP!"&amp;ADDRESS(Prcsses!$B104,$X$2+$P$8-BZ$8)&amp;":"&amp;ADDRESS(Prcsses!$B104,$X$2-1+$P$8))))</f>
        <v>0</v>
      </c>
      <c r="CA166" s="5">
        <f ca="1">IF(CA$4="",0,SUMPRODUCT(INDIRECT(ADDRESS($B143,$X$2)&amp;":"&amp;ADDRESS($B143,$X$2-1+CA$8)),INDIRECT("rP!"&amp;ADDRESS(Prcsses!$B104,$X$2+$P$8-CA$8)&amp;":"&amp;ADDRESS(Prcsses!$B104,$X$2-1+$P$8))))</f>
        <v>0</v>
      </c>
      <c r="CB166" s="5">
        <f ca="1">IF(CB$4="",0,SUMPRODUCT(INDIRECT(ADDRESS($B143,$X$2)&amp;":"&amp;ADDRESS($B143,$X$2-1+CB$8)),INDIRECT("rP!"&amp;ADDRESS(Prcsses!$B104,$X$2+$P$8-CB$8)&amp;":"&amp;ADDRESS(Prcsses!$B104,$X$2-1+$P$8))))</f>
        <v>0</v>
      </c>
      <c r="CC166" s="5">
        <f ca="1">IF(CC$4="",0,SUMPRODUCT(INDIRECT(ADDRESS($B143,$X$2)&amp;":"&amp;ADDRESS($B143,$X$2-1+CC$8)),INDIRECT("rP!"&amp;ADDRESS(Prcsses!$B104,$X$2+$P$8-CC$8)&amp;":"&amp;ADDRESS(Prcsses!$B104,$X$2-1+$P$8))))</f>
        <v>0</v>
      </c>
      <c r="CD166" s="5">
        <f ca="1">IF(CD$4="",0,SUMPRODUCT(INDIRECT(ADDRESS($B143,$X$2)&amp;":"&amp;ADDRESS($B143,$X$2-1+CD$8)),INDIRECT("rP!"&amp;ADDRESS(Prcsses!$B104,$X$2+$P$8-CD$8)&amp;":"&amp;ADDRESS(Prcsses!$B104,$X$2-1+$P$8))))</f>
        <v>0</v>
      </c>
      <c r="CE166" s="5">
        <f ca="1">IF(CE$4="",0,SUMPRODUCT(INDIRECT(ADDRESS($B143,$X$2)&amp;":"&amp;ADDRESS($B143,$X$2-1+CE$8)),INDIRECT("rP!"&amp;ADDRESS(Prcsses!$B104,$X$2+$P$8-CE$8)&amp;":"&amp;ADDRESS(Prcsses!$B104,$X$2-1+$P$8))))</f>
        <v>0</v>
      </c>
      <c r="CF166" s="5">
        <f ca="1">IF(CF$4="",0,SUMPRODUCT(INDIRECT(ADDRESS($B143,$X$2)&amp;":"&amp;ADDRESS($B143,$X$2-1+CF$8)),INDIRECT("rP!"&amp;ADDRESS(Prcsses!$B104,$X$2+$P$8-CF$8)&amp;":"&amp;ADDRESS(Prcsses!$B104,$X$2-1+$P$8))))</f>
        <v>0</v>
      </c>
    </row>
    <row r="167" spans="2:84" x14ac:dyDescent="0.3">
      <c r="B167" s="13">
        <f>ROW()</f>
        <v>167</v>
      </c>
      <c r="H167" s="1" t="str">
        <f t="shared" si="287"/>
        <v>Амортизация капитальных затрат</v>
      </c>
      <c r="I167" s="1" t="str">
        <f>$I$164</f>
        <v>Стартовые капитальные затраты</v>
      </c>
      <c r="J167" s="1" t="str">
        <f>Prcsses!I81</f>
        <v>Оборудование</v>
      </c>
      <c r="M167" s="53" t="s">
        <v>18</v>
      </c>
      <c r="U167" s="5">
        <f t="shared" ca="1" si="288"/>
        <v>402777.77777777746</v>
      </c>
      <c r="X167" s="5">
        <f ca="1">IF(X$4="",0,SUMPRODUCT(INDIRECT(ADDRESS($B144,$X$2)&amp;":"&amp;ADDRESS($B144,$X$2-1+X$8)),INDIRECT("rP!"&amp;ADDRESS(Prcsses!$B105,$X$2+$P$8-X$8)&amp;":"&amp;ADDRESS(Prcsses!$B105,$X$2-1+$P$8))))</f>
        <v>0</v>
      </c>
      <c r="Y167" s="5">
        <f ca="1">IF(Y$4="",0,SUMPRODUCT(INDIRECT(ADDRESS($B144,$X$2)&amp;":"&amp;ADDRESS($B144,$X$2-1+Y$8)),INDIRECT("rP!"&amp;ADDRESS(Prcsses!$B105,$X$2+$P$8-Y$8)&amp;":"&amp;ADDRESS(Prcsses!$B105,$X$2-1+$P$8))))</f>
        <v>0</v>
      </c>
      <c r="Z167" s="5">
        <f ca="1">IF(Z$4="",0,SUMPRODUCT(INDIRECT(ADDRESS($B144,$X$2)&amp;":"&amp;ADDRESS($B144,$X$2-1+Z$8)),INDIRECT("rP!"&amp;ADDRESS(Prcsses!$B105,$X$2+$P$8-Z$8)&amp;":"&amp;ADDRESS(Prcsses!$B105,$X$2-1+$P$8))))</f>
        <v>6944.4444444444443</v>
      </c>
      <c r="AA167" s="5">
        <f ca="1">IF(AA$4="",0,SUMPRODUCT(INDIRECT(ADDRESS($B144,$X$2)&amp;":"&amp;ADDRESS($B144,$X$2-1+AA$8)),INDIRECT("rP!"&amp;ADDRESS(Prcsses!$B105,$X$2+$P$8-AA$8)&amp;":"&amp;ADDRESS(Prcsses!$B105,$X$2-1+$P$8))))</f>
        <v>6944.4444444444443</v>
      </c>
      <c r="AB167" s="5">
        <f ca="1">IF(AB$4="",0,SUMPRODUCT(INDIRECT(ADDRESS($B144,$X$2)&amp;":"&amp;ADDRESS($B144,$X$2-1+AB$8)),INDIRECT("rP!"&amp;ADDRESS(Prcsses!$B105,$X$2+$P$8-AB$8)&amp;":"&amp;ADDRESS(Prcsses!$B105,$X$2-1+$P$8))))</f>
        <v>6944.4444444444443</v>
      </c>
      <c r="AC167" s="5">
        <f ca="1">IF(AC$4="",0,SUMPRODUCT(INDIRECT(ADDRESS($B144,$X$2)&amp;":"&amp;ADDRESS($B144,$X$2-1+AC$8)),INDIRECT("rP!"&amp;ADDRESS(Prcsses!$B105,$X$2+$P$8-AC$8)&amp;":"&amp;ADDRESS(Prcsses!$B105,$X$2-1+$P$8))))</f>
        <v>6944.4444444444443</v>
      </c>
      <c r="AD167" s="5">
        <f ca="1">IF(AD$4="",0,SUMPRODUCT(INDIRECT(ADDRESS($B144,$X$2)&amp;":"&amp;ADDRESS($B144,$X$2-1+AD$8)),INDIRECT("rP!"&amp;ADDRESS(Prcsses!$B105,$X$2+$P$8-AD$8)&amp;":"&amp;ADDRESS(Prcsses!$B105,$X$2-1+$P$8))))</f>
        <v>6944.4444444444443</v>
      </c>
      <c r="AE167" s="5">
        <f ca="1">IF(AE$4="",0,SUMPRODUCT(INDIRECT(ADDRESS($B144,$X$2)&amp;":"&amp;ADDRESS($B144,$X$2-1+AE$8)),INDIRECT("rP!"&amp;ADDRESS(Prcsses!$B105,$X$2+$P$8-AE$8)&amp;":"&amp;ADDRESS(Prcsses!$B105,$X$2-1+$P$8))))</f>
        <v>6944.4444444444443</v>
      </c>
      <c r="AF167" s="5">
        <f ca="1">IF(AF$4="",0,SUMPRODUCT(INDIRECT(ADDRESS($B144,$X$2)&amp;":"&amp;ADDRESS($B144,$X$2-1+AF$8)),INDIRECT("rP!"&amp;ADDRESS(Prcsses!$B105,$X$2+$P$8-AF$8)&amp;":"&amp;ADDRESS(Prcsses!$B105,$X$2-1+$P$8))))</f>
        <v>6944.4444444444443</v>
      </c>
      <c r="AG167" s="5">
        <f ca="1">IF(AG$4="",0,SUMPRODUCT(INDIRECT(ADDRESS($B144,$X$2)&amp;":"&amp;ADDRESS($B144,$X$2-1+AG$8)),INDIRECT("rP!"&amp;ADDRESS(Prcsses!$B105,$X$2+$P$8-AG$8)&amp;":"&amp;ADDRESS(Prcsses!$B105,$X$2-1+$P$8))))</f>
        <v>6944.4444444444443</v>
      </c>
      <c r="AH167" s="5">
        <f ca="1">IF(AH$4="",0,SUMPRODUCT(INDIRECT(ADDRESS($B144,$X$2)&amp;":"&amp;ADDRESS($B144,$X$2-1+AH$8)),INDIRECT("rP!"&amp;ADDRESS(Prcsses!$B105,$X$2+$P$8-AH$8)&amp;":"&amp;ADDRESS(Prcsses!$B105,$X$2-1+$P$8))))</f>
        <v>6944.4444444444443</v>
      </c>
      <c r="AI167" s="5">
        <f ca="1">IF(AI$4="",0,SUMPRODUCT(INDIRECT(ADDRESS($B144,$X$2)&amp;":"&amp;ADDRESS($B144,$X$2-1+AI$8)),INDIRECT("rP!"&amp;ADDRESS(Prcsses!$B105,$X$2+$P$8-AI$8)&amp;":"&amp;ADDRESS(Prcsses!$B105,$X$2-1+$P$8))))</f>
        <v>6944.4444444444443</v>
      </c>
      <c r="AJ167" s="5">
        <f ca="1">IF(AJ$4="",0,SUMPRODUCT(INDIRECT(ADDRESS($B144,$X$2)&amp;":"&amp;ADDRESS($B144,$X$2-1+AJ$8)),INDIRECT("rP!"&amp;ADDRESS(Prcsses!$B105,$X$2+$P$8-AJ$8)&amp;":"&amp;ADDRESS(Prcsses!$B105,$X$2-1+$P$8))))</f>
        <v>6944.4444444444443</v>
      </c>
      <c r="AK167" s="5">
        <f ca="1">IF(AK$4="",0,SUMPRODUCT(INDIRECT(ADDRESS($B144,$X$2)&amp;":"&amp;ADDRESS($B144,$X$2-1+AK$8)),INDIRECT("rP!"&amp;ADDRESS(Prcsses!$B105,$X$2+$P$8-AK$8)&amp;":"&amp;ADDRESS(Prcsses!$B105,$X$2-1+$P$8))))</f>
        <v>6944.4444444444443</v>
      </c>
      <c r="AL167" s="5">
        <f ca="1">IF(AL$4="",0,SUMPRODUCT(INDIRECT(ADDRESS($B144,$X$2)&amp;":"&amp;ADDRESS($B144,$X$2-1+AL$8)),INDIRECT("rP!"&amp;ADDRESS(Prcsses!$B105,$X$2+$P$8-AL$8)&amp;":"&amp;ADDRESS(Prcsses!$B105,$X$2-1+$P$8))))</f>
        <v>6944.4444444444443</v>
      </c>
      <c r="AM167" s="5">
        <f ca="1">IF(AM$4="",0,SUMPRODUCT(INDIRECT(ADDRESS($B144,$X$2)&amp;":"&amp;ADDRESS($B144,$X$2-1+AM$8)),INDIRECT("rP!"&amp;ADDRESS(Prcsses!$B105,$X$2+$P$8-AM$8)&amp;":"&amp;ADDRESS(Prcsses!$B105,$X$2-1+$P$8))))</f>
        <v>6944.4444444444443</v>
      </c>
      <c r="AN167" s="5">
        <f ca="1">IF(AN$4="",0,SUMPRODUCT(INDIRECT(ADDRESS($B144,$X$2)&amp;":"&amp;ADDRESS($B144,$X$2-1+AN$8)),INDIRECT("rP!"&amp;ADDRESS(Prcsses!$B105,$X$2+$P$8-AN$8)&amp;":"&amp;ADDRESS(Prcsses!$B105,$X$2-1+$P$8))))</f>
        <v>6944.4444444444443</v>
      </c>
      <c r="AO167" s="5">
        <f ca="1">IF(AO$4="",0,SUMPRODUCT(INDIRECT(ADDRESS($B144,$X$2)&amp;":"&amp;ADDRESS($B144,$X$2-1+AO$8)),INDIRECT("rP!"&amp;ADDRESS(Prcsses!$B105,$X$2+$P$8-AO$8)&amp;":"&amp;ADDRESS(Prcsses!$B105,$X$2-1+$P$8))))</f>
        <v>6944.4444444444443</v>
      </c>
      <c r="AP167" s="5">
        <f ca="1">IF(AP$4="",0,SUMPRODUCT(INDIRECT(ADDRESS($B144,$X$2)&amp;":"&amp;ADDRESS($B144,$X$2-1+AP$8)),INDIRECT("rP!"&amp;ADDRESS(Prcsses!$B105,$X$2+$P$8-AP$8)&amp;":"&amp;ADDRESS(Prcsses!$B105,$X$2-1+$P$8))))</f>
        <v>6944.4444444444443</v>
      </c>
      <c r="AQ167" s="5">
        <f ca="1">IF(AQ$4="",0,SUMPRODUCT(INDIRECT(ADDRESS($B144,$X$2)&amp;":"&amp;ADDRESS($B144,$X$2-1+AQ$8)),INDIRECT("rP!"&amp;ADDRESS(Prcsses!$B105,$X$2+$P$8-AQ$8)&amp;":"&amp;ADDRESS(Prcsses!$B105,$X$2-1+$P$8))))</f>
        <v>6944.4444444444443</v>
      </c>
      <c r="AR167" s="5">
        <f ca="1">IF(AR$4="",0,SUMPRODUCT(INDIRECT(ADDRESS($B144,$X$2)&amp;":"&amp;ADDRESS($B144,$X$2-1+AR$8)),INDIRECT("rP!"&amp;ADDRESS(Prcsses!$B105,$X$2+$P$8-AR$8)&amp;":"&amp;ADDRESS(Prcsses!$B105,$X$2-1+$P$8))))</f>
        <v>6944.4444444444443</v>
      </c>
      <c r="AS167" s="5">
        <f ca="1">IF(AS$4="",0,SUMPRODUCT(INDIRECT(ADDRESS($B144,$X$2)&amp;":"&amp;ADDRESS($B144,$X$2-1+AS$8)),INDIRECT("rP!"&amp;ADDRESS(Prcsses!$B105,$X$2+$P$8-AS$8)&amp;":"&amp;ADDRESS(Prcsses!$B105,$X$2-1+$P$8))))</f>
        <v>6944.4444444444443</v>
      </c>
      <c r="AT167" s="5">
        <f ca="1">IF(AT$4="",0,SUMPRODUCT(INDIRECT(ADDRESS($B144,$X$2)&amp;":"&amp;ADDRESS($B144,$X$2-1+AT$8)),INDIRECT("rP!"&amp;ADDRESS(Prcsses!$B105,$X$2+$P$8-AT$8)&amp;":"&amp;ADDRESS(Prcsses!$B105,$X$2-1+$P$8))))</f>
        <v>6944.4444444444443</v>
      </c>
      <c r="AU167" s="5">
        <f ca="1">IF(AU$4="",0,SUMPRODUCT(INDIRECT(ADDRESS($B144,$X$2)&amp;":"&amp;ADDRESS($B144,$X$2-1+AU$8)),INDIRECT("rP!"&amp;ADDRESS(Prcsses!$B105,$X$2+$P$8-AU$8)&amp;":"&amp;ADDRESS(Prcsses!$B105,$X$2-1+$P$8))))</f>
        <v>6944.4444444444443</v>
      </c>
      <c r="AV167" s="5">
        <f ca="1">IF(AV$4="",0,SUMPRODUCT(INDIRECT(ADDRESS($B144,$X$2)&amp;":"&amp;ADDRESS($B144,$X$2-1+AV$8)),INDIRECT("rP!"&amp;ADDRESS(Prcsses!$B105,$X$2+$P$8-AV$8)&amp;":"&amp;ADDRESS(Prcsses!$B105,$X$2-1+$P$8))))</f>
        <v>6944.4444444444443</v>
      </c>
      <c r="AW167" s="5">
        <f ca="1">IF(AW$4="",0,SUMPRODUCT(INDIRECT(ADDRESS($B144,$X$2)&amp;":"&amp;ADDRESS($B144,$X$2-1+AW$8)),INDIRECT("rP!"&amp;ADDRESS(Prcsses!$B105,$X$2+$P$8-AW$8)&amp;":"&amp;ADDRESS(Prcsses!$B105,$X$2-1+$P$8))))</f>
        <v>6944.4444444444443</v>
      </c>
      <c r="AX167" s="5">
        <f ca="1">IF(AX$4="",0,SUMPRODUCT(INDIRECT(ADDRESS($B144,$X$2)&amp;":"&amp;ADDRESS($B144,$X$2-1+AX$8)),INDIRECT("rP!"&amp;ADDRESS(Prcsses!$B105,$X$2+$P$8-AX$8)&amp;":"&amp;ADDRESS(Prcsses!$B105,$X$2-1+$P$8))))</f>
        <v>6944.4444444444443</v>
      </c>
      <c r="AY167" s="5">
        <f ca="1">IF(AY$4="",0,SUMPRODUCT(INDIRECT(ADDRESS($B144,$X$2)&amp;":"&amp;ADDRESS($B144,$X$2-1+AY$8)),INDIRECT("rP!"&amp;ADDRESS(Prcsses!$B105,$X$2+$P$8-AY$8)&amp;":"&amp;ADDRESS(Prcsses!$B105,$X$2-1+$P$8))))</f>
        <v>6944.4444444444443</v>
      </c>
      <c r="AZ167" s="5">
        <f ca="1">IF(AZ$4="",0,SUMPRODUCT(INDIRECT(ADDRESS($B144,$X$2)&amp;":"&amp;ADDRESS($B144,$X$2-1+AZ$8)),INDIRECT("rP!"&amp;ADDRESS(Prcsses!$B105,$X$2+$P$8-AZ$8)&amp;":"&amp;ADDRESS(Prcsses!$B105,$X$2-1+$P$8))))</f>
        <v>6944.4444444444443</v>
      </c>
      <c r="BA167" s="5">
        <f ca="1">IF(BA$4="",0,SUMPRODUCT(INDIRECT(ADDRESS($B144,$X$2)&amp;":"&amp;ADDRESS($B144,$X$2-1+BA$8)),INDIRECT("rP!"&amp;ADDRESS(Prcsses!$B105,$X$2+$P$8-BA$8)&amp;":"&amp;ADDRESS(Prcsses!$B105,$X$2-1+$P$8))))</f>
        <v>6944.4444444444443</v>
      </c>
      <c r="BB167" s="5">
        <f ca="1">IF(BB$4="",0,SUMPRODUCT(INDIRECT(ADDRESS($B144,$X$2)&amp;":"&amp;ADDRESS($B144,$X$2-1+BB$8)),INDIRECT("rP!"&amp;ADDRESS(Prcsses!$B105,$X$2+$P$8-BB$8)&amp;":"&amp;ADDRESS(Prcsses!$B105,$X$2-1+$P$8))))</f>
        <v>6944.4444444444443</v>
      </c>
      <c r="BC167" s="5">
        <f ca="1">IF(BC$4="",0,SUMPRODUCT(INDIRECT(ADDRESS($B144,$X$2)&amp;":"&amp;ADDRESS($B144,$X$2-1+BC$8)),INDIRECT("rP!"&amp;ADDRESS(Prcsses!$B105,$X$2+$P$8-BC$8)&amp;":"&amp;ADDRESS(Prcsses!$B105,$X$2-1+$P$8))))</f>
        <v>6944.4444444444443</v>
      </c>
      <c r="BD167" s="5">
        <f ca="1">IF(BD$4="",0,SUMPRODUCT(INDIRECT(ADDRESS($B144,$X$2)&amp;":"&amp;ADDRESS($B144,$X$2-1+BD$8)),INDIRECT("rP!"&amp;ADDRESS(Prcsses!$B105,$X$2+$P$8-BD$8)&amp;":"&amp;ADDRESS(Prcsses!$B105,$X$2-1+$P$8))))</f>
        <v>6944.4444444444443</v>
      </c>
      <c r="BE167" s="5">
        <f ca="1">IF(BE$4="",0,SUMPRODUCT(INDIRECT(ADDRESS($B144,$X$2)&amp;":"&amp;ADDRESS($B144,$X$2-1+BE$8)),INDIRECT("rP!"&amp;ADDRESS(Prcsses!$B105,$X$2+$P$8-BE$8)&amp;":"&amp;ADDRESS(Prcsses!$B105,$X$2-1+$P$8))))</f>
        <v>6944.4444444444443</v>
      </c>
      <c r="BF167" s="5">
        <f ca="1">IF(BF$4="",0,SUMPRODUCT(INDIRECT(ADDRESS($B144,$X$2)&amp;":"&amp;ADDRESS($B144,$X$2-1+BF$8)),INDIRECT("rP!"&amp;ADDRESS(Prcsses!$B105,$X$2+$P$8-BF$8)&amp;":"&amp;ADDRESS(Prcsses!$B105,$X$2-1+$P$8))))</f>
        <v>6944.4444444444443</v>
      </c>
      <c r="BG167" s="5">
        <f ca="1">IF(BG$4="",0,SUMPRODUCT(INDIRECT(ADDRESS($B144,$X$2)&amp;":"&amp;ADDRESS($B144,$X$2-1+BG$8)),INDIRECT("rP!"&amp;ADDRESS(Prcsses!$B105,$X$2+$P$8-BG$8)&amp;":"&amp;ADDRESS(Prcsses!$B105,$X$2-1+$P$8))))</f>
        <v>6944.4444444444443</v>
      </c>
      <c r="BH167" s="5">
        <f ca="1">IF(BH$4="",0,SUMPRODUCT(INDIRECT(ADDRESS($B144,$X$2)&amp;":"&amp;ADDRESS($B144,$X$2-1+BH$8)),INDIRECT("rP!"&amp;ADDRESS(Prcsses!$B105,$X$2+$P$8-BH$8)&amp;":"&amp;ADDRESS(Prcsses!$B105,$X$2-1+$P$8))))</f>
        <v>6944.4444444444443</v>
      </c>
      <c r="BI167" s="5">
        <f ca="1">IF(BI$4="",0,SUMPRODUCT(INDIRECT(ADDRESS($B144,$X$2)&amp;":"&amp;ADDRESS($B144,$X$2-1+BI$8)),INDIRECT("rP!"&amp;ADDRESS(Prcsses!$B105,$X$2+$P$8-BI$8)&amp;":"&amp;ADDRESS(Prcsses!$B105,$X$2-1+$P$8))))</f>
        <v>6944.4444444444443</v>
      </c>
      <c r="BJ167" s="5">
        <f ca="1">IF(BJ$4="",0,SUMPRODUCT(INDIRECT(ADDRESS($B144,$X$2)&amp;":"&amp;ADDRESS($B144,$X$2-1+BJ$8)),INDIRECT("rP!"&amp;ADDRESS(Prcsses!$B105,$X$2+$P$8-BJ$8)&amp;":"&amp;ADDRESS(Prcsses!$B105,$X$2-1+$P$8))))</f>
        <v>6944.4444444444443</v>
      </c>
      <c r="BK167" s="5">
        <f ca="1">IF(BK$4="",0,SUMPRODUCT(INDIRECT(ADDRESS($B144,$X$2)&amp;":"&amp;ADDRESS($B144,$X$2-1+BK$8)),INDIRECT("rP!"&amp;ADDRESS(Prcsses!$B105,$X$2+$P$8-BK$8)&amp;":"&amp;ADDRESS(Prcsses!$B105,$X$2-1+$P$8))))</f>
        <v>6944.4444444444443</v>
      </c>
      <c r="BL167" s="5">
        <f ca="1">IF(BL$4="",0,SUMPRODUCT(INDIRECT(ADDRESS($B144,$X$2)&amp;":"&amp;ADDRESS($B144,$X$2-1+BL$8)),INDIRECT("rP!"&amp;ADDRESS(Prcsses!$B105,$X$2+$P$8-BL$8)&amp;":"&amp;ADDRESS(Prcsses!$B105,$X$2-1+$P$8))))</f>
        <v>6944.4444444444443</v>
      </c>
      <c r="BM167" s="5">
        <f ca="1">IF(BM$4="",0,SUMPRODUCT(INDIRECT(ADDRESS($B144,$X$2)&amp;":"&amp;ADDRESS($B144,$X$2-1+BM$8)),INDIRECT("rP!"&amp;ADDRESS(Prcsses!$B105,$X$2+$P$8-BM$8)&amp;":"&amp;ADDRESS(Prcsses!$B105,$X$2-1+$P$8))))</f>
        <v>6944.4444444444443</v>
      </c>
      <c r="BN167" s="5">
        <f ca="1">IF(BN$4="",0,SUMPRODUCT(INDIRECT(ADDRESS($B144,$X$2)&amp;":"&amp;ADDRESS($B144,$X$2-1+BN$8)),INDIRECT("rP!"&amp;ADDRESS(Prcsses!$B105,$X$2+$P$8-BN$8)&amp;":"&amp;ADDRESS(Prcsses!$B105,$X$2-1+$P$8))))</f>
        <v>6944.4444444444443</v>
      </c>
      <c r="BO167" s="5">
        <f ca="1">IF(BO$4="",0,SUMPRODUCT(INDIRECT(ADDRESS($B144,$X$2)&amp;":"&amp;ADDRESS($B144,$X$2-1+BO$8)),INDIRECT("rP!"&amp;ADDRESS(Prcsses!$B105,$X$2+$P$8-BO$8)&amp;":"&amp;ADDRESS(Prcsses!$B105,$X$2-1+$P$8))))</f>
        <v>6944.4444444444443</v>
      </c>
      <c r="BP167" s="5">
        <f ca="1">IF(BP$4="",0,SUMPRODUCT(INDIRECT(ADDRESS($B144,$X$2)&amp;":"&amp;ADDRESS($B144,$X$2-1+BP$8)),INDIRECT("rP!"&amp;ADDRESS(Prcsses!$B105,$X$2+$P$8-BP$8)&amp;":"&amp;ADDRESS(Prcsses!$B105,$X$2-1+$P$8))))</f>
        <v>6944.4444444444443</v>
      </c>
      <c r="BQ167" s="5">
        <f ca="1">IF(BQ$4="",0,SUMPRODUCT(INDIRECT(ADDRESS($B144,$X$2)&amp;":"&amp;ADDRESS($B144,$X$2-1+BQ$8)),INDIRECT("rP!"&amp;ADDRESS(Prcsses!$B105,$X$2+$P$8-BQ$8)&amp;":"&amp;ADDRESS(Prcsses!$B105,$X$2-1+$P$8))))</f>
        <v>6944.4444444444443</v>
      </c>
      <c r="BR167" s="5">
        <f ca="1">IF(BR$4="",0,SUMPRODUCT(INDIRECT(ADDRESS($B144,$X$2)&amp;":"&amp;ADDRESS($B144,$X$2-1+BR$8)),INDIRECT("rP!"&amp;ADDRESS(Prcsses!$B105,$X$2+$P$8-BR$8)&amp;":"&amp;ADDRESS(Prcsses!$B105,$X$2-1+$P$8))))</f>
        <v>6944.4444444444443</v>
      </c>
      <c r="BS167" s="5">
        <f ca="1">IF(BS$4="",0,SUMPRODUCT(INDIRECT(ADDRESS($B144,$X$2)&amp;":"&amp;ADDRESS($B144,$X$2-1+BS$8)),INDIRECT("rP!"&amp;ADDRESS(Prcsses!$B105,$X$2+$P$8-BS$8)&amp;":"&amp;ADDRESS(Prcsses!$B105,$X$2-1+$P$8))))</f>
        <v>6944.4444444444443</v>
      </c>
      <c r="BT167" s="5">
        <f ca="1">IF(BT$4="",0,SUMPRODUCT(INDIRECT(ADDRESS($B144,$X$2)&amp;":"&amp;ADDRESS($B144,$X$2-1+BT$8)),INDIRECT("rP!"&amp;ADDRESS(Prcsses!$B105,$X$2+$P$8-BT$8)&amp;":"&amp;ADDRESS(Prcsses!$B105,$X$2-1+$P$8))))</f>
        <v>6944.4444444444443</v>
      </c>
      <c r="BU167" s="5">
        <f ca="1">IF(BU$4="",0,SUMPRODUCT(INDIRECT(ADDRESS($B144,$X$2)&amp;":"&amp;ADDRESS($B144,$X$2-1+BU$8)),INDIRECT("rP!"&amp;ADDRESS(Prcsses!$B105,$X$2+$P$8-BU$8)&amp;":"&amp;ADDRESS(Prcsses!$B105,$X$2-1+$P$8))))</f>
        <v>6944.4444444444443</v>
      </c>
      <c r="BV167" s="5">
        <f ca="1">IF(BV$4="",0,SUMPRODUCT(INDIRECT(ADDRESS($B144,$X$2)&amp;":"&amp;ADDRESS($B144,$X$2-1+BV$8)),INDIRECT("rP!"&amp;ADDRESS(Prcsses!$B105,$X$2+$P$8-BV$8)&amp;":"&amp;ADDRESS(Prcsses!$B105,$X$2-1+$P$8))))</f>
        <v>6944.4444444444443</v>
      </c>
      <c r="BW167" s="5">
        <f ca="1">IF(BW$4="",0,SUMPRODUCT(INDIRECT(ADDRESS($B144,$X$2)&amp;":"&amp;ADDRESS($B144,$X$2-1+BW$8)),INDIRECT("rP!"&amp;ADDRESS(Prcsses!$B105,$X$2+$P$8-BW$8)&amp;":"&amp;ADDRESS(Prcsses!$B105,$X$2-1+$P$8))))</f>
        <v>6944.4444444444443</v>
      </c>
      <c r="BX167" s="5">
        <f ca="1">IF(BX$4="",0,SUMPRODUCT(INDIRECT(ADDRESS($B144,$X$2)&amp;":"&amp;ADDRESS($B144,$X$2-1+BX$8)),INDIRECT("rP!"&amp;ADDRESS(Prcsses!$B105,$X$2+$P$8-BX$8)&amp;":"&amp;ADDRESS(Prcsses!$B105,$X$2-1+$P$8))))</f>
        <v>6944.4444444444443</v>
      </c>
      <c r="BY167" s="5">
        <f ca="1">IF(BY$4="",0,SUMPRODUCT(INDIRECT(ADDRESS($B144,$X$2)&amp;":"&amp;ADDRESS($B144,$X$2-1+BY$8)),INDIRECT("rP!"&amp;ADDRESS(Prcsses!$B105,$X$2+$P$8-BY$8)&amp;":"&amp;ADDRESS(Prcsses!$B105,$X$2-1+$P$8))))</f>
        <v>6944.4444444444443</v>
      </c>
      <c r="BZ167" s="5">
        <f ca="1">IF(BZ$4="",0,SUMPRODUCT(INDIRECT(ADDRESS($B144,$X$2)&amp;":"&amp;ADDRESS($B144,$X$2-1+BZ$8)),INDIRECT("rP!"&amp;ADDRESS(Prcsses!$B105,$X$2+$P$8-BZ$8)&amp;":"&amp;ADDRESS(Prcsses!$B105,$X$2-1+$P$8))))</f>
        <v>6944.4444444444443</v>
      </c>
      <c r="CA167" s="5">
        <f ca="1">IF(CA$4="",0,SUMPRODUCT(INDIRECT(ADDRESS($B144,$X$2)&amp;":"&amp;ADDRESS($B144,$X$2-1+CA$8)),INDIRECT("rP!"&amp;ADDRESS(Prcsses!$B105,$X$2+$P$8-CA$8)&amp;":"&amp;ADDRESS(Prcsses!$B105,$X$2-1+$P$8))))</f>
        <v>6944.4444444444443</v>
      </c>
      <c r="CB167" s="5">
        <f ca="1">IF(CB$4="",0,SUMPRODUCT(INDIRECT(ADDRESS($B144,$X$2)&amp;":"&amp;ADDRESS($B144,$X$2-1+CB$8)),INDIRECT("rP!"&amp;ADDRESS(Prcsses!$B105,$X$2+$P$8-CB$8)&amp;":"&amp;ADDRESS(Prcsses!$B105,$X$2-1+$P$8))))</f>
        <v>6944.4444444444443</v>
      </c>
      <c r="CC167" s="5">
        <f ca="1">IF(CC$4="",0,SUMPRODUCT(INDIRECT(ADDRESS($B144,$X$2)&amp;":"&amp;ADDRESS($B144,$X$2-1+CC$8)),INDIRECT("rP!"&amp;ADDRESS(Prcsses!$B105,$X$2+$P$8-CC$8)&amp;":"&amp;ADDRESS(Prcsses!$B105,$X$2-1+$P$8))))</f>
        <v>6944.4444444444443</v>
      </c>
      <c r="CD167" s="5">
        <f ca="1">IF(CD$4="",0,SUMPRODUCT(INDIRECT(ADDRESS($B144,$X$2)&amp;":"&amp;ADDRESS($B144,$X$2-1+CD$8)),INDIRECT("rP!"&amp;ADDRESS(Prcsses!$B105,$X$2+$P$8-CD$8)&amp;":"&amp;ADDRESS(Prcsses!$B105,$X$2-1+$P$8))))</f>
        <v>6944.4444444444443</v>
      </c>
      <c r="CE167" s="5">
        <f ca="1">IF(CE$4="",0,SUMPRODUCT(INDIRECT(ADDRESS($B144,$X$2)&amp;":"&amp;ADDRESS($B144,$X$2-1+CE$8)),INDIRECT("rP!"&amp;ADDRESS(Prcsses!$B105,$X$2+$P$8-CE$8)&amp;":"&amp;ADDRESS(Prcsses!$B105,$X$2-1+$P$8))))</f>
        <v>6944.4444444444443</v>
      </c>
      <c r="CF167" s="5">
        <f ca="1">IF(CF$4="",0,SUMPRODUCT(INDIRECT(ADDRESS($B144,$X$2)&amp;":"&amp;ADDRESS($B144,$X$2-1+CF$8)),INDIRECT("rP!"&amp;ADDRESS(Prcsses!$B105,$X$2+$P$8-CF$8)&amp;":"&amp;ADDRESS(Prcsses!$B105,$X$2-1+$P$8))))</f>
        <v>0</v>
      </c>
    </row>
    <row r="168" spans="2:84" x14ac:dyDescent="0.3">
      <c r="B168" s="13">
        <f>ROW()</f>
        <v>168</v>
      </c>
      <c r="H168" s="1" t="str">
        <f t="shared" si="287"/>
        <v>Амортизация капитальных затрат</v>
      </c>
      <c r="I168" s="1" t="str">
        <f>$I$164</f>
        <v>Стартовые капитальные затраты</v>
      </c>
      <c r="J168" s="1" t="str">
        <f>Prcsses!I82</f>
        <v>Транспортные средства</v>
      </c>
      <c r="M168" s="53" t="s">
        <v>18</v>
      </c>
      <c r="U168" s="5">
        <f t="shared" ca="1" si="288"/>
        <v>2013888.8888888902</v>
      </c>
      <c r="X168" s="5">
        <f ca="1">IF(X$4="",0,SUMPRODUCT(INDIRECT(ADDRESS($B145,$X$2)&amp;":"&amp;ADDRESS($B145,$X$2-1+X$8)),INDIRECT("rP!"&amp;ADDRESS(Prcsses!$B106,$X$2+$P$8-X$8)&amp;":"&amp;ADDRESS(Prcsses!$B106,$X$2-1+$P$8))))</f>
        <v>0</v>
      </c>
      <c r="Y168" s="5">
        <f ca="1">IF(Y$4="",0,SUMPRODUCT(INDIRECT(ADDRESS($B145,$X$2)&amp;":"&amp;ADDRESS($B145,$X$2-1+Y$8)),INDIRECT("rP!"&amp;ADDRESS(Prcsses!$B106,$X$2+$P$8-Y$8)&amp;":"&amp;ADDRESS(Prcsses!$B106,$X$2-1+$P$8))))</f>
        <v>0</v>
      </c>
      <c r="Z168" s="5">
        <f ca="1">IF(Z$4="",0,SUMPRODUCT(INDIRECT(ADDRESS($B145,$X$2)&amp;":"&amp;ADDRESS($B145,$X$2-1+Z$8)),INDIRECT("rP!"&amp;ADDRESS(Prcsses!$B106,$X$2+$P$8-Z$8)&amp;":"&amp;ADDRESS(Prcsses!$B106,$X$2-1+$P$8))))</f>
        <v>34722.222222222226</v>
      </c>
      <c r="AA168" s="5">
        <f ca="1">IF(AA$4="",0,SUMPRODUCT(INDIRECT(ADDRESS($B145,$X$2)&amp;":"&amp;ADDRESS($B145,$X$2-1+AA$8)),INDIRECT("rP!"&amp;ADDRESS(Prcsses!$B106,$X$2+$P$8-AA$8)&amp;":"&amp;ADDRESS(Prcsses!$B106,$X$2-1+$P$8))))</f>
        <v>34722.222222222226</v>
      </c>
      <c r="AB168" s="5">
        <f ca="1">IF(AB$4="",0,SUMPRODUCT(INDIRECT(ADDRESS($B145,$X$2)&amp;":"&amp;ADDRESS($B145,$X$2-1+AB$8)),INDIRECT("rP!"&amp;ADDRESS(Prcsses!$B106,$X$2+$P$8-AB$8)&amp;":"&amp;ADDRESS(Prcsses!$B106,$X$2-1+$P$8))))</f>
        <v>34722.222222222226</v>
      </c>
      <c r="AC168" s="5">
        <f ca="1">IF(AC$4="",0,SUMPRODUCT(INDIRECT(ADDRESS($B145,$X$2)&amp;":"&amp;ADDRESS($B145,$X$2-1+AC$8)),INDIRECT("rP!"&amp;ADDRESS(Prcsses!$B106,$X$2+$P$8-AC$8)&amp;":"&amp;ADDRESS(Prcsses!$B106,$X$2-1+$P$8))))</f>
        <v>34722.222222222226</v>
      </c>
      <c r="AD168" s="5">
        <f ca="1">IF(AD$4="",0,SUMPRODUCT(INDIRECT(ADDRESS($B145,$X$2)&amp;":"&amp;ADDRESS($B145,$X$2-1+AD$8)),INDIRECT("rP!"&amp;ADDRESS(Prcsses!$B106,$X$2+$P$8-AD$8)&amp;":"&amp;ADDRESS(Prcsses!$B106,$X$2-1+$P$8))))</f>
        <v>34722.222222222226</v>
      </c>
      <c r="AE168" s="5">
        <f ca="1">IF(AE$4="",0,SUMPRODUCT(INDIRECT(ADDRESS($B145,$X$2)&amp;":"&amp;ADDRESS($B145,$X$2-1+AE$8)),INDIRECT("rP!"&amp;ADDRESS(Prcsses!$B106,$X$2+$P$8-AE$8)&amp;":"&amp;ADDRESS(Prcsses!$B106,$X$2-1+$P$8))))</f>
        <v>34722.222222222226</v>
      </c>
      <c r="AF168" s="5">
        <f ca="1">IF(AF$4="",0,SUMPRODUCT(INDIRECT(ADDRESS($B145,$X$2)&amp;":"&amp;ADDRESS($B145,$X$2-1+AF$8)),INDIRECT("rP!"&amp;ADDRESS(Prcsses!$B106,$X$2+$P$8-AF$8)&amp;":"&amp;ADDRESS(Prcsses!$B106,$X$2-1+$P$8))))</f>
        <v>34722.222222222226</v>
      </c>
      <c r="AG168" s="5">
        <f ca="1">IF(AG$4="",0,SUMPRODUCT(INDIRECT(ADDRESS($B145,$X$2)&amp;":"&amp;ADDRESS($B145,$X$2-1+AG$8)),INDIRECT("rP!"&amp;ADDRESS(Prcsses!$B106,$X$2+$P$8-AG$8)&amp;":"&amp;ADDRESS(Prcsses!$B106,$X$2-1+$P$8))))</f>
        <v>34722.222222222226</v>
      </c>
      <c r="AH168" s="5">
        <f ca="1">IF(AH$4="",0,SUMPRODUCT(INDIRECT(ADDRESS($B145,$X$2)&amp;":"&amp;ADDRESS($B145,$X$2-1+AH$8)),INDIRECT("rP!"&amp;ADDRESS(Prcsses!$B106,$X$2+$P$8-AH$8)&amp;":"&amp;ADDRESS(Prcsses!$B106,$X$2-1+$P$8))))</f>
        <v>34722.222222222226</v>
      </c>
      <c r="AI168" s="5">
        <f ca="1">IF(AI$4="",0,SUMPRODUCT(INDIRECT(ADDRESS($B145,$X$2)&amp;":"&amp;ADDRESS($B145,$X$2-1+AI$8)),INDIRECT("rP!"&amp;ADDRESS(Prcsses!$B106,$X$2+$P$8-AI$8)&amp;":"&amp;ADDRESS(Prcsses!$B106,$X$2-1+$P$8))))</f>
        <v>34722.222222222226</v>
      </c>
      <c r="AJ168" s="5">
        <f ca="1">IF(AJ$4="",0,SUMPRODUCT(INDIRECT(ADDRESS($B145,$X$2)&amp;":"&amp;ADDRESS($B145,$X$2-1+AJ$8)),INDIRECT("rP!"&amp;ADDRESS(Prcsses!$B106,$X$2+$P$8-AJ$8)&amp;":"&amp;ADDRESS(Prcsses!$B106,$X$2-1+$P$8))))</f>
        <v>34722.222222222226</v>
      </c>
      <c r="AK168" s="5">
        <f ca="1">IF(AK$4="",0,SUMPRODUCT(INDIRECT(ADDRESS($B145,$X$2)&amp;":"&amp;ADDRESS($B145,$X$2-1+AK$8)),INDIRECT("rP!"&amp;ADDRESS(Prcsses!$B106,$X$2+$P$8-AK$8)&amp;":"&amp;ADDRESS(Prcsses!$B106,$X$2-1+$P$8))))</f>
        <v>34722.222222222226</v>
      </c>
      <c r="AL168" s="5">
        <f ca="1">IF(AL$4="",0,SUMPRODUCT(INDIRECT(ADDRESS($B145,$X$2)&amp;":"&amp;ADDRESS($B145,$X$2-1+AL$8)),INDIRECT("rP!"&amp;ADDRESS(Prcsses!$B106,$X$2+$P$8-AL$8)&amp;":"&amp;ADDRESS(Prcsses!$B106,$X$2-1+$P$8))))</f>
        <v>34722.222222222226</v>
      </c>
      <c r="AM168" s="5">
        <f ca="1">IF(AM$4="",0,SUMPRODUCT(INDIRECT(ADDRESS($B145,$X$2)&amp;":"&amp;ADDRESS($B145,$X$2-1+AM$8)),INDIRECT("rP!"&amp;ADDRESS(Prcsses!$B106,$X$2+$P$8-AM$8)&amp;":"&amp;ADDRESS(Prcsses!$B106,$X$2-1+$P$8))))</f>
        <v>34722.222222222226</v>
      </c>
      <c r="AN168" s="5">
        <f ca="1">IF(AN$4="",0,SUMPRODUCT(INDIRECT(ADDRESS($B145,$X$2)&amp;":"&amp;ADDRESS($B145,$X$2-1+AN$8)),INDIRECT("rP!"&amp;ADDRESS(Prcsses!$B106,$X$2+$P$8-AN$8)&amp;":"&amp;ADDRESS(Prcsses!$B106,$X$2-1+$P$8))))</f>
        <v>34722.222222222226</v>
      </c>
      <c r="AO168" s="5">
        <f ca="1">IF(AO$4="",0,SUMPRODUCT(INDIRECT(ADDRESS($B145,$X$2)&amp;":"&amp;ADDRESS($B145,$X$2-1+AO$8)),INDIRECT("rP!"&amp;ADDRESS(Prcsses!$B106,$X$2+$P$8-AO$8)&amp;":"&amp;ADDRESS(Prcsses!$B106,$X$2-1+$P$8))))</f>
        <v>34722.222222222226</v>
      </c>
      <c r="AP168" s="5">
        <f ca="1">IF(AP$4="",0,SUMPRODUCT(INDIRECT(ADDRESS($B145,$X$2)&amp;":"&amp;ADDRESS($B145,$X$2-1+AP$8)),INDIRECT("rP!"&amp;ADDRESS(Prcsses!$B106,$X$2+$P$8-AP$8)&amp;":"&amp;ADDRESS(Prcsses!$B106,$X$2-1+$P$8))))</f>
        <v>34722.222222222226</v>
      </c>
      <c r="AQ168" s="5">
        <f ca="1">IF(AQ$4="",0,SUMPRODUCT(INDIRECT(ADDRESS($B145,$X$2)&amp;":"&amp;ADDRESS($B145,$X$2-1+AQ$8)),INDIRECT("rP!"&amp;ADDRESS(Prcsses!$B106,$X$2+$P$8-AQ$8)&amp;":"&amp;ADDRESS(Prcsses!$B106,$X$2-1+$P$8))))</f>
        <v>34722.222222222226</v>
      </c>
      <c r="AR168" s="5">
        <f ca="1">IF(AR$4="",0,SUMPRODUCT(INDIRECT(ADDRESS($B145,$X$2)&amp;":"&amp;ADDRESS($B145,$X$2-1+AR$8)),INDIRECT("rP!"&amp;ADDRESS(Prcsses!$B106,$X$2+$P$8-AR$8)&amp;":"&amp;ADDRESS(Prcsses!$B106,$X$2-1+$P$8))))</f>
        <v>34722.222222222226</v>
      </c>
      <c r="AS168" s="5">
        <f ca="1">IF(AS$4="",0,SUMPRODUCT(INDIRECT(ADDRESS($B145,$X$2)&amp;":"&amp;ADDRESS($B145,$X$2-1+AS$8)),INDIRECT("rP!"&amp;ADDRESS(Prcsses!$B106,$X$2+$P$8-AS$8)&amp;":"&amp;ADDRESS(Prcsses!$B106,$X$2-1+$P$8))))</f>
        <v>34722.222222222226</v>
      </c>
      <c r="AT168" s="5">
        <f ca="1">IF(AT$4="",0,SUMPRODUCT(INDIRECT(ADDRESS($B145,$X$2)&amp;":"&amp;ADDRESS($B145,$X$2-1+AT$8)),INDIRECT("rP!"&amp;ADDRESS(Prcsses!$B106,$X$2+$P$8-AT$8)&amp;":"&amp;ADDRESS(Prcsses!$B106,$X$2-1+$P$8))))</f>
        <v>34722.222222222226</v>
      </c>
      <c r="AU168" s="5">
        <f ca="1">IF(AU$4="",0,SUMPRODUCT(INDIRECT(ADDRESS($B145,$X$2)&amp;":"&amp;ADDRESS($B145,$X$2-1+AU$8)),INDIRECT("rP!"&amp;ADDRESS(Prcsses!$B106,$X$2+$P$8-AU$8)&amp;":"&amp;ADDRESS(Prcsses!$B106,$X$2-1+$P$8))))</f>
        <v>34722.222222222226</v>
      </c>
      <c r="AV168" s="5">
        <f ca="1">IF(AV$4="",0,SUMPRODUCT(INDIRECT(ADDRESS($B145,$X$2)&amp;":"&amp;ADDRESS($B145,$X$2-1+AV$8)),INDIRECT("rP!"&amp;ADDRESS(Prcsses!$B106,$X$2+$P$8-AV$8)&amp;":"&amp;ADDRESS(Prcsses!$B106,$X$2-1+$P$8))))</f>
        <v>34722.222222222226</v>
      </c>
      <c r="AW168" s="5">
        <f ca="1">IF(AW$4="",0,SUMPRODUCT(INDIRECT(ADDRESS($B145,$X$2)&amp;":"&amp;ADDRESS($B145,$X$2-1+AW$8)),INDIRECT("rP!"&amp;ADDRESS(Prcsses!$B106,$X$2+$P$8-AW$8)&amp;":"&amp;ADDRESS(Prcsses!$B106,$X$2-1+$P$8))))</f>
        <v>34722.222222222226</v>
      </c>
      <c r="AX168" s="5">
        <f ca="1">IF(AX$4="",0,SUMPRODUCT(INDIRECT(ADDRESS($B145,$X$2)&amp;":"&amp;ADDRESS($B145,$X$2-1+AX$8)),INDIRECT("rP!"&amp;ADDRESS(Prcsses!$B106,$X$2+$P$8-AX$8)&amp;":"&amp;ADDRESS(Prcsses!$B106,$X$2-1+$P$8))))</f>
        <v>34722.222222222226</v>
      </c>
      <c r="AY168" s="5">
        <f ca="1">IF(AY$4="",0,SUMPRODUCT(INDIRECT(ADDRESS($B145,$X$2)&amp;":"&amp;ADDRESS($B145,$X$2-1+AY$8)),INDIRECT("rP!"&amp;ADDRESS(Prcsses!$B106,$X$2+$P$8-AY$8)&amp;":"&amp;ADDRESS(Prcsses!$B106,$X$2-1+$P$8))))</f>
        <v>34722.222222222226</v>
      </c>
      <c r="AZ168" s="5">
        <f ca="1">IF(AZ$4="",0,SUMPRODUCT(INDIRECT(ADDRESS($B145,$X$2)&amp;":"&amp;ADDRESS($B145,$X$2-1+AZ$8)),INDIRECT("rP!"&amp;ADDRESS(Prcsses!$B106,$X$2+$P$8-AZ$8)&amp;":"&amp;ADDRESS(Prcsses!$B106,$X$2-1+$P$8))))</f>
        <v>34722.222222222226</v>
      </c>
      <c r="BA168" s="5">
        <f ca="1">IF(BA$4="",0,SUMPRODUCT(INDIRECT(ADDRESS($B145,$X$2)&amp;":"&amp;ADDRESS($B145,$X$2-1+BA$8)),INDIRECT("rP!"&amp;ADDRESS(Prcsses!$B106,$X$2+$P$8-BA$8)&amp;":"&amp;ADDRESS(Prcsses!$B106,$X$2-1+$P$8))))</f>
        <v>34722.222222222226</v>
      </c>
      <c r="BB168" s="5">
        <f ca="1">IF(BB$4="",0,SUMPRODUCT(INDIRECT(ADDRESS($B145,$X$2)&amp;":"&amp;ADDRESS($B145,$X$2-1+BB$8)),INDIRECT("rP!"&amp;ADDRESS(Prcsses!$B106,$X$2+$P$8-BB$8)&amp;":"&amp;ADDRESS(Prcsses!$B106,$X$2-1+$P$8))))</f>
        <v>34722.222222222226</v>
      </c>
      <c r="BC168" s="5">
        <f ca="1">IF(BC$4="",0,SUMPRODUCT(INDIRECT(ADDRESS($B145,$X$2)&amp;":"&amp;ADDRESS($B145,$X$2-1+BC$8)),INDIRECT("rP!"&amp;ADDRESS(Prcsses!$B106,$X$2+$P$8-BC$8)&amp;":"&amp;ADDRESS(Prcsses!$B106,$X$2-1+$P$8))))</f>
        <v>34722.222222222226</v>
      </c>
      <c r="BD168" s="5">
        <f ca="1">IF(BD$4="",0,SUMPRODUCT(INDIRECT(ADDRESS($B145,$X$2)&amp;":"&amp;ADDRESS($B145,$X$2-1+BD$8)),INDIRECT("rP!"&amp;ADDRESS(Prcsses!$B106,$X$2+$P$8-BD$8)&amp;":"&amp;ADDRESS(Prcsses!$B106,$X$2-1+$P$8))))</f>
        <v>34722.222222222226</v>
      </c>
      <c r="BE168" s="5">
        <f ca="1">IF(BE$4="",0,SUMPRODUCT(INDIRECT(ADDRESS($B145,$X$2)&amp;":"&amp;ADDRESS($B145,$X$2-1+BE$8)),INDIRECT("rP!"&amp;ADDRESS(Prcsses!$B106,$X$2+$P$8-BE$8)&amp;":"&amp;ADDRESS(Prcsses!$B106,$X$2-1+$P$8))))</f>
        <v>34722.222222222226</v>
      </c>
      <c r="BF168" s="5">
        <f ca="1">IF(BF$4="",0,SUMPRODUCT(INDIRECT(ADDRESS($B145,$X$2)&amp;":"&amp;ADDRESS($B145,$X$2-1+BF$8)),INDIRECT("rP!"&amp;ADDRESS(Prcsses!$B106,$X$2+$P$8-BF$8)&amp;":"&amp;ADDRESS(Prcsses!$B106,$X$2-1+$P$8))))</f>
        <v>34722.222222222226</v>
      </c>
      <c r="BG168" s="5">
        <f ca="1">IF(BG$4="",0,SUMPRODUCT(INDIRECT(ADDRESS($B145,$X$2)&amp;":"&amp;ADDRESS($B145,$X$2-1+BG$8)),INDIRECT("rP!"&amp;ADDRESS(Prcsses!$B106,$X$2+$P$8-BG$8)&amp;":"&amp;ADDRESS(Prcsses!$B106,$X$2-1+$P$8))))</f>
        <v>34722.222222222226</v>
      </c>
      <c r="BH168" s="5">
        <f ca="1">IF(BH$4="",0,SUMPRODUCT(INDIRECT(ADDRESS($B145,$X$2)&amp;":"&amp;ADDRESS($B145,$X$2-1+BH$8)),INDIRECT("rP!"&amp;ADDRESS(Prcsses!$B106,$X$2+$P$8-BH$8)&amp;":"&amp;ADDRESS(Prcsses!$B106,$X$2-1+$P$8))))</f>
        <v>34722.222222222226</v>
      </c>
      <c r="BI168" s="5">
        <f ca="1">IF(BI$4="",0,SUMPRODUCT(INDIRECT(ADDRESS($B145,$X$2)&amp;":"&amp;ADDRESS($B145,$X$2-1+BI$8)),INDIRECT("rP!"&amp;ADDRESS(Prcsses!$B106,$X$2+$P$8-BI$8)&amp;":"&amp;ADDRESS(Prcsses!$B106,$X$2-1+$P$8))))</f>
        <v>34722.222222222226</v>
      </c>
      <c r="BJ168" s="5">
        <f ca="1">IF(BJ$4="",0,SUMPRODUCT(INDIRECT(ADDRESS($B145,$X$2)&amp;":"&amp;ADDRESS($B145,$X$2-1+BJ$8)),INDIRECT("rP!"&amp;ADDRESS(Prcsses!$B106,$X$2+$P$8-BJ$8)&amp;":"&amp;ADDRESS(Prcsses!$B106,$X$2-1+$P$8))))</f>
        <v>34722.222222222226</v>
      </c>
      <c r="BK168" s="5">
        <f ca="1">IF(BK$4="",0,SUMPRODUCT(INDIRECT(ADDRESS($B145,$X$2)&amp;":"&amp;ADDRESS($B145,$X$2-1+BK$8)),INDIRECT("rP!"&amp;ADDRESS(Prcsses!$B106,$X$2+$P$8-BK$8)&amp;":"&amp;ADDRESS(Prcsses!$B106,$X$2-1+$P$8))))</f>
        <v>34722.222222222226</v>
      </c>
      <c r="BL168" s="5">
        <f ca="1">IF(BL$4="",0,SUMPRODUCT(INDIRECT(ADDRESS($B145,$X$2)&amp;":"&amp;ADDRESS($B145,$X$2-1+BL$8)),INDIRECT("rP!"&amp;ADDRESS(Prcsses!$B106,$X$2+$P$8-BL$8)&amp;":"&amp;ADDRESS(Prcsses!$B106,$X$2-1+$P$8))))</f>
        <v>34722.222222222226</v>
      </c>
      <c r="BM168" s="5">
        <f ca="1">IF(BM$4="",0,SUMPRODUCT(INDIRECT(ADDRESS($B145,$X$2)&amp;":"&amp;ADDRESS($B145,$X$2-1+BM$8)),INDIRECT("rP!"&amp;ADDRESS(Prcsses!$B106,$X$2+$P$8-BM$8)&amp;":"&amp;ADDRESS(Prcsses!$B106,$X$2-1+$P$8))))</f>
        <v>34722.222222222226</v>
      </c>
      <c r="BN168" s="5">
        <f ca="1">IF(BN$4="",0,SUMPRODUCT(INDIRECT(ADDRESS($B145,$X$2)&amp;":"&amp;ADDRESS($B145,$X$2-1+BN$8)),INDIRECT("rP!"&amp;ADDRESS(Prcsses!$B106,$X$2+$P$8-BN$8)&amp;":"&amp;ADDRESS(Prcsses!$B106,$X$2-1+$P$8))))</f>
        <v>34722.222222222226</v>
      </c>
      <c r="BO168" s="5">
        <f ca="1">IF(BO$4="",0,SUMPRODUCT(INDIRECT(ADDRESS($B145,$X$2)&amp;":"&amp;ADDRESS($B145,$X$2-1+BO$8)),INDIRECT("rP!"&amp;ADDRESS(Prcsses!$B106,$X$2+$P$8-BO$8)&amp;":"&amp;ADDRESS(Prcsses!$B106,$X$2-1+$P$8))))</f>
        <v>34722.222222222226</v>
      </c>
      <c r="BP168" s="5">
        <f ca="1">IF(BP$4="",0,SUMPRODUCT(INDIRECT(ADDRESS($B145,$X$2)&amp;":"&amp;ADDRESS($B145,$X$2-1+BP$8)),INDIRECT("rP!"&amp;ADDRESS(Prcsses!$B106,$X$2+$P$8-BP$8)&amp;":"&amp;ADDRESS(Prcsses!$B106,$X$2-1+$P$8))))</f>
        <v>34722.222222222226</v>
      </c>
      <c r="BQ168" s="5">
        <f ca="1">IF(BQ$4="",0,SUMPRODUCT(INDIRECT(ADDRESS($B145,$X$2)&amp;":"&amp;ADDRESS($B145,$X$2-1+BQ$8)),INDIRECT("rP!"&amp;ADDRESS(Prcsses!$B106,$X$2+$P$8-BQ$8)&amp;":"&amp;ADDRESS(Prcsses!$B106,$X$2-1+$P$8))))</f>
        <v>34722.222222222226</v>
      </c>
      <c r="BR168" s="5">
        <f ca="1">IF(BR$4="",0,SUMPRODUCT(INDIRECT(ADDRESS($B145,$X$2)&amp;":"&amp;ADDRESS($B145,$X$2-1+BR$8)),INDIRECT("rP!"&amp;ADDRESS(Prcsses!$B106,$X$2+$P$8-BR$8)&amp;":"&amp;ADDRESS(Prcsses!$B106,$X$2-1+$P$8))))</f>
        <v>34722.222222222226</v>
      </c>
      <c r="BS168" s="5">
        <f ca="1">IF(BS$4="",0,SUMPRODUCT(INDIRECT(ADDRESS($B145,$X$2)&amp;":"&amp;ADDRESS($B145,$X$2-1+BS$8)),INDIRECT("rP!"&amp;ADDRESS(Prcsses!$B106,$X$2+$P$8-BS$8)&amp;":"&amp;ADDRESS(Prcsses!$B106,$X$2-1+$P$8))))</f>
        <v>34722.222222222226</v>
      </c>
      <c r="BT168" s="5">
        <f ca="1">IF(BT$4="",0,SUMPRODUCT(INDIRECT(ADDRESS($B145,$X$2)&amp;":"&amp;ADDRESS($B145,$X$2-1+BT$8)),INDIRECT("rP!"&amp;ADDRESS(Prcsses!$B106,$X$2+$P$8-BT$8)&amp;":"&amp;ADDRESS(Prcsses!$B106,$X$2-1+$P$8))))</f>
        <v>34722.222222222226</v>
      </c>
      <c r="BU168" s="5">
        <f ca="1">IF(BU$4="",0,SUMPRODUCT(INDIRECT(ADDRESS($B145,$X$2)&amp;":"&amp;ADDRESS($B145,$X$2-1+BU$8)),INDIRECT("rP!"&amp;ADDRESS(Prcsses!$B106,$X$2+$P$8-BU$8)&amp;":"&amp;ADDRESS(Prcsses!$B106,$X$2-1+$P$8))))</f>
        <v>34722.222222222226</v>
      </c>
      <c r="BV168" s="5">
        <f ca="1">IF(BV$4="",0,SUMPRODUCT(INDIRECT(ADDRESS($B145,$X$2)&amp;":"&amp;ADDRESS($B145,$X$2-1+BV$8)),INDIRECT("rP!"&amp;ADDRESS(Prcsses!$B106,$X$2+$P$8-BV$8)&amp;":"&amp;ADDRESS(Prcsses!$B106,$X$2-1+$P$8))))</f>
        <v>34722.222222222226</v>
      </c>
      <c r="BW168" s="5">
        <f ca="1">IF(BW$4="",0,SUMPRODUCT(INDIRECT(ADDRESS($B145,$X$2)&amp;":"&amp;ADDRESS($B145,$X$2-1+BW$8)),INDIRECT("rP!"&amp;ADDRESS(Prcsses!$B106,$X$2+$P$8-BW$8)&amp;":"&amp;ADDRESS(Prcsses!$B106,$X$2-1+$P$8))))</f>
        <v>34722.222222222226</v>
      </c>
      <c r="BX168" s="5">
        <f ca="1">IF(BX$4="",0,SUMPRODUCT(INDIRECT(ADDRESS($B145,$X$2)&amp;":"&amp;ADDRESS($B145,$X$2-1+BX$8)),INDIRECT("rP!"&amp;ADDRESS(Prcsses!$B106,$X$2+$P$8-BX$8)&amp;":"&amp;ADDRESS(Prcsses!$B106,$X$2-1+$P$8))))</f>
        <v>34722.222222222226</v>
      </c>
      <c r="BY168" s="5">
        <f ca="1">IF(BY$4="",0,SUMPRODUCT(INDIRECT(ADDRESS($B145,$X$2)&amp;":"&amp;ADDRESS($B145,$X$2-1+BY$8)),INDIRECT("rP!"&amp;ADDRESS(Prcsses!$B106,$X$2+$P$8-BY$8)&amp;":"&amp;ADDRESS(Prcsses!$B106,$X$2-1+$P$8))))</f>
        <v>34722.222222222226</v>
      </c>
      <c r="BZ168" s="5">
        <f ca="1">IF(BZ$4="",0,SUMPRODUCT(INDIRECT(ADDRESS($B145,$X$2)&amp;":"&amp;ADDRESS($B145,$X$2-1+BZ$8)),INDIRECT("rP!"&amp;ADDRESS(Prcsses!$B106,$X$2+$P$8-BZ$8)&amp;":"&amp;ADDRESS(Prcsses!$B106,$X$2-1+$P$8))))</f>
        <v>34722.222222222226</v>
      </c>
      <c r="CA168" s="5">
        <f ca="1">IF(CA$4="",0,SUMPRODUCT(INDIRECT(ADDRESS($B145,$X$2)&amp;":"&amp;ADDRESS($B145,$X$2-1+CA$8)),INDIRECT("rP!"&amp;ADDRESS(Prcsses!$B106,$X$2+$P$8-CA$8)&amp;":"&amp;ADDRESS(Prcsses!$B106,$X$2-1+$P$8))))</f>
        <v>34722.222222222226</v>
      </c>
      <c r="CB168" s="5">
        <f ca="1">IF(CB$4="",0,SUMPRODUCT(INDIRECT(ADDRESS($B145,$X$2)&amp;":"&amp;ADDRESS($B145,$X$2-1+CB$8)),INDIRECT("rP!"&amp;ADDRESS(Prcsses!$B106,$X$2+$P$8-CB$8)&amp;":"&amp;ADDRESS(Prcsses!$B106,$X$2-1+$P$8))))</f>
        <v>34722.222222222226</v>
      </c>
      <c r="CC168" s="5">
        <f ca="1">IF(CC$4="",0,SUMPRODUCT(INDIRECT(ADDRESS($B145,$X$2)&amp;":"&amp;ADDRESS($B145,$X$2-1+CC$8)),INDIRECT("rP!"&amp;ADDRESS(Prcsses!$B106,$X$2+$P$8-CC$8)&amp;":"&amp;ADDRESS(Prcsses!$B106,$X$2-1+$P$8))))</f>
        <v>34722.222222222226</v>
      </c>
      <c r="CD168" s="5">
        <f ca="1">IF(CD$4="",0,SUMPRODUCT(INDIRECT(ADDRESS($B145,$X$2)&amp;":"&amp;ADDRESS($B145,$X$2-1+CD$8)),INDIRECT("rP!"&amp;ADDRESS(Prcsses!$B106,$X$2+$P$8-CD$8)&amp;":"&amp;ADDRESS(Prcsses!$B106,$X$2-1+$P$8))))</f>
        <v>34722.222222222226</v>
      </c>
      <c r="CE168" s="5">
        <f ca="1">IF(CE$4="",0,SUMPRODUCT(INDIRECT(ADDRESS($B145,$X$2)&amp;":"&amp;ADDRESS($B145,$X$2-1+CE$8)),INDIRECT("rP!"&amp;ADDRESS(Prcsses!$B106,$X$2+$P$8-CE$8)&amp;":"&amp;ADDRESS(Prcsses!$B106,$X$2-1+$P$8))))</f>
        <v>34722.222222222226</v>
      </c>
      <c r="CF168" s="5">
        <f ca="1">IF(CF$4="",0,SUMPRODUCT(INDIRECT(ADDRESS($B145,$X$2)&amp;":"&amp;ADDRESS($B145,$X$2-1+CF$8)),INDIRECT("rP!"&amp;ADDRESS(Prcsses!$B106,$X$2+$P$8-CF$8)&amp;":"&amp;ADDRESS(Prcsses!$B106,$X$2-1+$P$8))))</f>
        <v>0</v>
      </c>
    </row>
    <row r="169" spans="2:84" x14ac:dyDescent="0.3">
      <c r="B169" s="13">
        <f>ROW()</f>
        <v>169</v>
      </c>
      <c r="H169" s="1" t="str">
        <f t="shared" si="287"/>
        <v>Амортизация капитальных затрат</v>
      </c>
      <c r="I169" s="1" t="str">
        <f>$I$164</f>
        <v>Стартовые капитальные затраты</v>
      </c>
      <c r="J169" s="1" t="str">
        <f>Prcsses!I83</f>
        <v>Земельный участок</v>
      </c>
      <c r="M169" s="53" t="s">
        <v>18</v>
      </c>
      <c r="U169" s="5">
        <f t="shared" ca="1" si="288"/>
        <v>1342592.592592593</v>
      </c>
      <c r="X169" s="5">
        <f ca="1">IF(X$4="",0,SUMPRODUCT(INDIRECT(ADDRESS($B146,$X$2)&amp;":"&amp;ADDRESS($B146,$X$2-1+X$8)),INDIRECT("rP!"&amp;ADDRESS(Prcsses!$B107,$X$2+$P$8-X$8)&amp;":"&amp;ADDRESS(Prcsses!$B107,$X$2-1+$P$8))))</f>
        <v>0</v>
      </c>
      <c r="Y169" s="5">
        <f ca="1">IF(Y$4="",0,SUMPRODUCT(INDIRECT(ADDRESS($B146,$X$2)&amp;":"&amp;ADDRESS($B146,$X$2-1+Y$8)),INDIRECT("rP!"&amp;ADDRESS(Prcsses!$B107,$X$2+$P$8-Y$8)&amp;":"&amp;ADDRESS(Prcsses!$B107,$X$2-1+$P$8))))</f>
        <v>0</v>
      </c>
      <c r="Z169" s="5">
        <f ca="1">IF(Z$4="",0,SUMPRODUCT(INDIRECT(ADDRESS($B146,$X$2)&amp;":"&amp;ADDRESS($B146,$X$2-1+Z$8)),INDIRECT("rP!"&amp;ADDRESS(Prcsses!$B107,$X$2+$P$8-Z$8)&amp;":"&amp;ADDRESS(Prcsses!$B107,$X$2-1+$P$8))))</f>
        <v>23148.14814814815</v>
      </c>
      <c r="AA169" s="5">
        <f ca="1">IF(AA$4="",0,SUMPRODUCT(INDIRECT(ADDRESS($B146,$X$2)&amp;":"&amp;ADDRESS($B146,$X$2-1+AA$8)),INDIRECT("rP!"&amp;ADDRESS(Prcsses!$B107,$X$2+$P$8-AA$8)&amp;":"&amp;ADDRESS(Prcsses!$B107,$X$2-1+$P$8))))</f>
        <v>23148.14814814815</v>
      </c>
      <c r="AB169" s="5">
        <f ca="1">IF(AB$4="",0,SUMPRODUCT(INDIRECT(ADDRESS($B146,$X$2)&amp;":"&amp;ADDRESS($B146,$X$2-1+AB$8)),INDIRECT("rP!"&amp;ADDRESS(Prcsses!$B107,$X$2+$P$8-AB$8)&amp;":"&amp;ADDRESS(Prcsses!$B107,$X$2-1+$P$8))))</f>
        <v>23148.14814814815</v>
      </c>
      <c r="AC169" s="5">
        <f ca="1">IF(AC$4="",0,SUMPRODUCT(INDIRECT(ADDRESS($B146,$X$2)&amp;":"&amp;ADDRESS($B146,$X$2-1+AC$8)),INDIRECT("rP!"&amp;ADDRESS(Prcsses!$B107,$X$2+$P$8-AC$8)&amp;":"&amp;ADDRESS(Prcsses!$B107,$X$2-1+$P$8))))</f>
        <v>23148.14814814815</v>
      </c>
      <c r="AD169" s="5">
        <f ca="1">IF(AD$4="",0,SUMPRODUCT(INDIRECT(ADDRESS($B146,$X$2)&amp;":"&amp;ADDRESS($B146,$X$2-1+AD$8)),INDIRECT("rP!"&amp;ADDRESS(Prcsses!$B107,$X$2+$P$8-AD$8)&amp;":"&amp;ADDRESS(Prcsses!$B107,$X$2-1+$P$8))))</f>
        <v>23148.14814814815</v>
      </c>
      <c r="AE169" s="5">
        <f ca="1">IF(AE$4="",0,SUMPRODUCT(INDIRECT(ADDRESS($B146,$X$2)&amp;":"&amp;ADDRESS($B146,$X$2-1+AE$8)),INDIRECT("rP!"&amp;ADDRESS(Prcsses!$B107,$X$2+$P$8-AE$8)&amp;":"&amp;ADDRESS(Prcsses!$B107,$X$2-1+$P$8))))</f>
        <v>23148.14814814815</v>
      </c>
      <c r="AF169" s="5">
        <f ca="1">IF(AF$4="",0,SUMPRODUCT(INDIRECT(ADDRESS($B146,$X$2)&amp;":"&amp;ADDRESS($B146,$X$2-1+AF$8)),INDIRECT("rP!"&amp;ADDRESS(Prcsses!$B107,$X$2+$P$8-AF$8)&amp;":"&amp;ADDRESS(Prcsses!$B107,$X$2-1+$P$8))))</f>
        <v>23148.14814814815</v>
      </c>
      <c r="AG169" s="5">
        <f ca="1">IF(AG$4="",0,SUMPRODUCT(INDIRECT(ADDRESS($B146,$X$2)&amp;":"&amp;ADDRESS($B146,$X$2-1+AG$8)),INDIRECT("rP!"&amp;ADDRESS(Prcsses!$B107,$X$2+$P$8-AG$8)&amp;":"&amp;ADDRESS(Prcsses!$B107,$X$2-1+$P$8))))</f>
        <v>23148.14814814815</v>
      </c>
      <c r="AH169" s="5">
        <f ca="1">IF(AH$4="",0,SUMPRODUCT(INDIRECT(ADDRESS($B146,$X$2)&amp;":"&amp;ADDRESS($B146,$X$2-1+AH$8)),INDIRECT("rP!"&amp;ADDRESS(Prcsses!$B107,$X$2+$P$8-AH$8)&amp;":"&amp;ADDRESS(Prcsses!$B107,$X$2-1+$P$8))))</f>
        <v>23148.14814814815</v>
      </c>
      <c r="AI169" s="5">
        <f ca="1">IF(AI$4="",0,SUMPRODUCT(INDIRECT(ADDRESS($B146,$X$2)&amp;":"&amp;ADDRESS($B146,$X$2-1+AI$8)),INDIRECT("rP!"&amp;ADDRESS(Prcsses!$B107,$X$2+$P$8-AI$8)&amp;":"&amp;ADDRESS(Prcsses!$B107,$X$2-1+$P$8))))</f>
        <v>23148.14814814815</v>
      </c>
      <c r="AJ169" s="5">
        <f ca="1">IF(AJ$4="",0,SUMPRODUCT(INDIRECT(ADDRESS($B146,$X$2)&amp;":"&amp;ADDRESS($B146,$X$2-1+AJ$8)),INDIRECT("rP!"&amp;ADDRESS(Prcsses!$B107,$X$2+$P$8-AJ$8)&amp;":"&amp;ADDRESS(Prcsses!$B107,$X$2-1+$P$8))))</f>
        <v>23148.14814814815</v>
      </c>
      <c r="AK169" s="5">
        <f ca="1">IF(AK$4="",0,SUMPRODUCT(INDIRECT(ADDRESS($B146,$X$2)&amp;":"&amp;ADDRESS($B146,$X$2-1+AK$8)),INDIRECT("rP!"&amp;ADDRESS(Prcsses!$B107,$X$2+$P$8-AK$8)&amp;":"&amp;ADDRESS(Prcsses!$B107,$X$2-1+$P$8))))</f>
        <v>23148.14814814815</v>
      </c>
      <c r="AL169" s="5">
        <f ca="1">IF(AL$4="",0,SUMPRODUCT(INDIRECT(ADDRESS($B146,$X$2)&amp;":"&amp;ADDRESS($B146,$X$2-1+AL$8)),INDIRECT("rP!"&amp;ADDRESS(Prcsses!$B107,$X$2+$P$8-AL$8)&amp;":"&amp;ADDRESS(Prcsses!$B107,$X$2-1+$P$8))))</f>
        <v>23148.14814814815</v>
      </c>
      <c r="AM169" s="5">
        <f ca="1">IF(AM$4="",0,SUMPRODUCT(INDIRECT(ADDRESS($B146,$X$2)&amp;":"&amp;ADDRESS($B146,$X$2-1+AM$8)),INDIRECT("rP!"&amp;ADDRESS(Prcsses!$B107,$X$2+$P$8-AM$8)&amp;":"&amp;ADDRESS(Prcsses!$B107,$X$2-1+$P$8))))</f>
        <v>23148.14814814815</v>
      </c>
      <c r="AN169" s="5">
        <f ca="1">IF(AN$4="",0,SUMPRODUCT(INDIRECT(ADDRESS($B146,$X$2)&amp;":"&amp;ADDRESS($B146,$X$2-1+AN$8)),INDIRECT("rP!"&amp;ADDRESS(Prcsses!$B107,$X$2+$P$8-AN$8)&amp;":"&amp;ADDRESS(Prcsses!$B107,$X$2-1+$P$8))))</f>
        <v>23148.14814814815</v>
      </c>
      <c r="AO169" s="5">
        <f ca="1">IF(AO$4="",0,SUMPRODUCT(INDIRECT(ADDRESS($B146,$X$2)&amp;":"&amp;ADDRESS($B146,$X$2-1+AO$8)),INDIRECT("rP!"&amp;ADDRESS(Prcsses!$B107,$X$2+$P$8-AO$8)&amp;":"&amp;ADDRESS(Prcsses!$B107,$X$2-1+$P$8))))</f>
        <v>23148.14814814815</v>
      </c>
      <c r="AP169" s="5">
        <f ca="1">IF(AP$4="",0,SUMPRODUCT(INDIRECT(ADDRESS($B146,$X$2)&amp;":"&amp;ADDRESS($B146,$X$2-1+AP$8)),INDIRECT("rP!"&amp;ADDRESS(Prcsses!$B107,$X$2+$P$8-AP$8)&amp;":"&amp;ADDRESS(Prcsses!$B107,$X$2-1+$P$8))))</f>
        <v>23148.14814814815</v>
      </c>
      <c r="AQ169" s="5">
        <f ca="1">IF(AQ$4="",0,SUMPRODUCT(INDIRECT(ADDRESS($B146,$X$2)&amp;":"&amp;ADDRESS($B146,$X$2-1+AQ$8)),INDIRECT("rP!"&amp;ADDRESS(Prcsses!$B107,$X$2+$P$8-AQ$8)&amp;":"&amp;ADDRESS(Prcsses!$B107,$X$2-1+$P$8))))</f>
        <v>23148.14814814815</v>
      </c>
      <c r="AR169" s="5">
        <f ca="1">IF(AR$4="",0,SUMPRODUCT(INDIRECT(ADDRESS($B146,$X$2)&amp;":"&amp;ADDRESS($B146,$X$2-1+AR$8)),INDIRECT("rP!"&amp;ADDRESS(Prcsses!$B107,$X$2+$P$8-AR$8)&amp;":"&amp;ADDRESS(Prcsses!$B107,$X$2-1+$P$8))))</f>
        <v>23148.14814814815</v>
      </c>
      <c r="AS169" s="5">
        <f ca="1">IF(AS$4="",0,SUMPRODUCT(INDIRECT(ADDRESS($B146,$X$2)&amp;":"&amp;ADDRESS($B146,$X$2-1+AS$8)),INDIRECT("rP!"&amp;ADDRESS(Prcsses!$B107,$X$2+$P$8-AS$8)&amp;":"&amp;ADDRESS(Prcsses!$B107,$X$2-1+$P$8))))</f>
        <v>23148.14814814815</v>
      </c>
      <c r="AT169" s="5">
        <f ca="1">IF(AT$4="",0,SUMPRODUCT(INDIRECT(ADDRESS($B146,$X$2)&amp;":"&amp;ADDRESS($B146,$X$2-1+AT$8)),INDIRECT("rP!"&amp;ADDRESS(Prcsses!$B107,$X$2+$P$8-AT$8)&amp;":"&amp;ADDRESS(Prcsses!$B107,$X$2-1+$P$8))))</f>
        <v>23148.14814814815</v>
      </c>
      <c r="AU169" s="5">
        <f ca="1">IF(AU$4="",0,SUMPRODUCT(INDIRECT(ADDRESS($B146,$X$2)&amp;":"&amp;ADDRESS($B146,$X$2-1+AU$8)),INDIRECT("rP!"&amp;ADDRESS(Prcsses!$B107,$X$2+$P$8-AU$8)&amp;":"&amp;ADDRESS(Prcsses!$B107,$X$2-1+$P$8))))</f>
        <v>23148.14814814815</v>
      </c>
      <c r="AV169" s="5">
        <f ca="1">IF(AV$4="",0,SUMPRODUCT(INDIRECT(ADDRESS($B146,$X$2)&amp;":"&amp;ADDRESS($B146,$X$2-1+AV$8)),INDIRECT("rP!"&amp;ADDRESS(Prcsses!$B107,$X$2+$P$8-AV$8)&amp;":"&amp;ADDRESS(Prcsses!$B107,$X$2-1+$P$8))))</f>
        <v>23148.14814814815</v>
      </c>
      <c r="AW169" s="5">
        <f ca="1">IF(AW$4="",0,SUMPRODUCT(INDIRECT(ADDRESS($B146,$X$2)&amp;":"&amp;ADDRESS($B146,$X$2-1+AW$8)),INDIRECT("rP!"&amp;ADDRESS(Prcsses!$B107,$X$2+$P$8-AW$8)&amp;":"&amp;ADDRESS(Prcsses!$B107,$X$2-1+$P$8))))</f>
        <v>23148.14814814815</v>
      </c>
      <c r="AX169" s="5">
        <f ca="1">IF(AX$4="",0,SUMPRODUCT(INDIRECT(ADDRESS($B146,$X$2)&amp;":"&amp;ADDRESS($B146,$X$2-1+AX$8)),INDIRECT("rP!"&amp;ADDRESS(Prcsses!$B107,$X$2+$P$8-AX$8)&amp;":"&amp;ADDRESS(Prcsses!$B107,$X$2-1+$P$8))))</f>
        <v>23148.14814814815</v>
      </c>
      <c r="AY169" s="5">
        <f ca="1">IF(AY$4="",0,SUMPRODUCT(INDIRECT(ADDRESS($B146,$X$2)&amp;":"&amp;ADDRESS($B146,$X$2-1+AY$8)),INDIRECT("rP!"&amp;ADDRESS(Prcsses!$B107,$X$2+$P$8-AY$8)&amp;":"&amp;ADDRESS(Prcsses!$B107,$X$2-1+$P$8))))</f>
        <v>23148.14814814815</v>
      </c>
      <c r="AZ169" s="5">
        <f ca="1">IF(AZ$4="",0,SUMPRODUCT(INDIRECT(ADDRESS($B146,$X$2)&amp;":"&amp;ADDRESS($B146,$X$2-1+AZ$8)),INDIRECT("rP!"&amp;ADDRESS(Prcsses!$B107,$X$2+$P$8-AZ$8)&amp;":"&amp;ADDRESS(Prcsses!$B107,$X$2-1+$P$8))))</f>
        <v>23148.14814814815</v>
      </c>
      <c r="BA169" s="5">
        <f ca="1">IF(BA$4="",0,SUMPRODUCT(INDIRECT(ADDRESS($B146,$X$2)&amp;":"&amp;ADDRESS($B146,$X$2-1+BA$8)),INDIRECT("rP!"&amp;ADDRESS(Prcsses!$B107,$X$2+$P$8-BA$8)&amp;":"&amp;ADDRESS(Prcsses!$B107,$X$2-1+$P$8))))</f>
        <v>23148.14814814815</v>
      </c>
      <c r="BB169" s="5">
        <f ca="1">IF(BB$4="",0,SUMPRODUCT(INDIRECT(ADDRESS($B146,$X$2)&amp;":"&amp;ADDRESS($B146,$X$2-1+BB$8)),INDIRECT("rP!"&amp;ADDRESS(Prcsses!$B107,$X$2+$P$8-BB$8)&amp;":"&amp;ADDRESS(Prcsses!$B107,$X$2-1+$P$8))))</f>
        <v>23148.14814814815</v>
      </c>
      <c r="BC169" s="5">
        <f ca="1">IF(BC$4="",0,SUMPRODUCT(INDIRECT(ADDRESS($B146,$X$2)&amp;":"&amp;ADDRESS($B146,$X$2-1+BC$8)),INDIRECT("rP!"&amp;ADDRESS(Prcsses!$B107,$X$2+$P$8-BC$8)&amp;":"&amp;ADDRESS(Prcsses!$B107,$X$2-1+$P$8))))</f>
        <v>23148.14814814815</v>
      </c>
      <c r="BD169" s="5">
        <f ca="1">IF(BD$4="",0,SUMPRODUCT(INDIRECT(ADDRESS($B146,$X$2)&amp;":"&amp;ADDRESS($B146,$X$2-1+BD$8)),INDIRECT("rP!"&amp;ADDRESS(Prcsses!$B107,$X$2+$P$8-BD$8)&amp;":"&amp;ADDRESS(Prcsses!$B107,$X$2-1+$P$8))))</f>
        <v>23148.14814814815</v>
      </c>
      <c r="BE169" s="5">
        <f ca="1">IF(BE$4="",0,SUMPRODUCT(INDIRECT(ADDRESS($B146,$X$2)&amp;":"&amp;ADDRESS($B146,$X$2-1+BE$8)),INDIRECT("rP!"&amp;ADDRESS(Prcsses!$B107,$X$2+$P$8-BE$8)&amp;":"&amp;ADDRESS(Prcsses!$B107,$X$2-1+$P$8))))</f>
        <v>23148.14814814815</v>
      </c>
      <c r="BF169" s="5">
        <f ca="1">IF(BF$4="",0,SUMPRODUCT(INDIRECT(ADDRESS($B146,$X$2)&amp;":"&amp;ADDRESS($B146,$X$2-1+BF$8)),INDIRECT("rP!"&amp;ADDRESS(Prcsses!$B107,$X$2+$P$8-BF$8)&amp;":"&amp;ADDRESS(Prcsses!$B107,$X$2-1+$P$8))))</f>
        <v>23148.14814814815</v>
      </c>
      <c r="BG169" s="5">
        <f ca="1">IF(BG$4="",0,SUMPRODUCT(INDIRECT(ADDRESS($B146,$X$2)&amp;":"&amp;ADDRESS($B146,$X$2-1+BG$8)),INDIRECT("rP!"&amp;ADDRESS(Prcsses!$B107,$X$2+$P$8-BG$8)&amp;":"&amp;ADDRESS(Prcsses!$B107,$X$2-1+$P$8))))</f>
        <v>23148.14814814815</v>
      </c>
      <c r="BH169" s="5">
        <f ca="1">IF(BH$4="",0,SUMPRODUCT(INDIRECT(ADDRESS($B146,$X$2)&amp;":"&amp;ADDRESS($B146,$X$2-1+BH$8)),INDIRECT("rP!"&amp;ADDRESS(Prcsses!$B107,$X$2+$P$8-BH$8)&amp;":"&amp;ADDRESS(Prcsses!$B107,$X$2-1+$P$8))))</f>
        <v>23148.14814814815</v>
      </c>
      <c r="BI169" s="5">
        <f ca="1">IF(BI$4="",0,SUMPRODUCT(INDIRECT(ADDRESS($B146,$X$2)&amp;":"&amp;ADDRESS($B146,$X$2-1+BI$8)),INDIRECT("rP!"&amp;ADDRESS(Prcsses!$B107,$X$2+$P$8-BI$8)&amp;":"&amp;ADDRESS(Prcsses!$B107,$X$2-1+$P$8))))</f>
        <v>23148.14814814815</v>
      </c>
      <c r="BJ169" s="5">
        <f ca="1">IF(BJ$4="",0,SUMPRODUCT(INDIRECT(ADDRESS($B146,$X$2)&amp;":"&amp;ADDRESS($B146,$X$2-1+BJ$8)),INDIRECT("rP!"&amp;ADDRESS(Prcsses!$B107,$X$2+$P$8-BJ$8)&amp;":"&amp;ADDRESS(Prcsses!$B107,$X$2-1+$P$8))))</f>
        <v>23148.14814814815</v>
      </c>
      <c r="BK169" s="5">
        <f ca="1">IF(BK$4="",0,SUMPRODUCT(INDIRECT(ADDRESS($B146,$X$2)&amp;":"&amp;ADDRESS($B146,$X$2-1+BK$8)),INDIRECT("rP!"&amp;ADDRESS(Prcsses!$B107,$X$2+$P$8-BK$8)&amp;":"&amp;ADDRESS(Prcsses!$B107,$X$2-1+$P$8))))</f>
        <v>23148.14814814815</v>
      </c>
      <c r="BL169" s="5">
        <f ca="1">IF(BL$4="",0,SUMPRODUCT(INDIRECT(ADDRESS($B146,$X$2)&amp;":"&amp;ADDRESS($B146,$X$2-1+BL$8)),INDIRECT("rP!"&amp;ADDRESS(Prcsses!$B107,$X$2+$P$8-BL$8)&amp;":"&amp;ADDRESS(Prcsses!$B107,$X$2-1+$P$8))))</f>
        <v>23148.14814814815</v>
      </c>
      <c r="BM169" s="5">
        <f ca="1">IF(BM$4="",0,SUMPRODUCT(INDIRECT(ADDRESS($B146,$X$2)&amp;":"&amp;ADDRESS($B146,$X$2-1+BM$8)),INDIRECT("rP!"&amp;ADDRESS(Prcsses!$B107,$X$2+$P$8-BM$8)&amp;":"&amp;ADDRESS(Prcsses!$B107,$X$2-1+$P$8))))</f>
        <v>23148.14814814815</v>
      </c>
      <c r="BN169" s="5">
        <f ca="1">IF(BN$4="",0,SUMPRODUCT(INDIRECT(ADDRESS($B146,$X$2)&amp;":"&amp;ADDRESS($B146,$X$2-1+BN$8)),INDIRECT("rP!"&amp;ADDRESS(Prcsses!$B107,$X$2+$P$8-BN$8)&amp;":"&amp;ADDRESS(Prcsses!$B107,$X$2-1+$P$8))))</f>
        <v>23148.14814814815</v>
      </c>
      <c r="BO169" s="5">
        <f ca="1">IF(BO$4="",0,SUMPRODUCT(INDIRECT(ADDRESS($B146,$X$2)&amp;":"&amp;ADDRESS($B146,$X$2-1+BO$8)),INDIRECT("rP!"&amp;ADDRESS(Prcsses!$B107,$X$2+$P$8-BO$8)&amp;":"&amp;ADDRESS(Prcsses!$B107,$X$2-1+$P$8))))</f>
        <v>23148.14814814815</v>
      </c>
      <c r="BP169" s="5">
        <f ca="1">IF(BP$4="",0,SUMPRODUCT(INDIRECT(ADDRESS($B146,$X$2)&amp;":"&amp;ADDRESS($B146,$X$2-1+BP$8)),INDIRECT("rP!"&amp;ADDRESS(Prcsses!$B107,$X$2+$P$8-BP$8)&amp;":"&amp;ADDRESS(Prcsses!$B107,$X$2-1+$P$8))))</f>
        <v>23148.14814814815</v>
      </c>
      <c r="BQ169" s="5">
        <f ca="1">IF(BQ$4="",0,SUMPRODUCT(INDIRECT(ADDRESS($B146,$X$2)&amp;":"&amp;ADDRESS($B146,$X$2-1+BQ$8)),INDIRECT("rP!"&amp;ADDRESS(Prcsses!$B107,$X$2+$P$8-BQ$8)&amp;":"&amp;ADDRESS(Prcsses!$B107,$X$2-1+$P$8))))</f>
        <v>23148.14814814815</v>
      </c>
      <c r="BR169" s="5">
        <f ca="1">IF(BR$4="",0,SUMPRODUCT(INDIRECT(ADDRESS($B146,$X$2)&amp;":"&amp;ADDRESS($B146,$X$2-1+BR$8)),INDIRECT("rP!"&amp;ADDRESS(Prcsses!$B107,$X$2+$P$8-BR$8)&amp;":"&amp;ADDRESS(Prcsses!$B107,$X$2-1+$P$8))))</f>
        <v>23148.14814814815</v>
      </c>
      <c r="BS169" s="5">
        <f ca="1">IF(BS$4="",0,SUMPRODUCT(INDIRECT(ADDRESS($B146,$X$2)&amp;":"&amp;ADDRESS($B146,$X$2-1+BS$8)),INDIRECT("rP!"&amp;ADDRESS(Prcsses!$B107,$X$2+$P$8-BS$8)&amp;":"&amp;ADDRESS(Prcsses!$B107,$X$2-1+$P$8))))</f>
        <v>23148.14814814815</v>
      </c>
      <c r="BT169" s="5">
        <f ca="1">IF(BT$4="",0,SUMPRODUCT(INDIRECT(ADDRESS($B146,$X$2)&amp;":"&amp;ADDRESS($B146,$X$2-1+BT$8)),INDIRECT("rP!"&amp;ADDRESS(Prcsses!$B107,$X$2+$P$8-BT$8)&amp;":"&amp;ADDRESS(Prcsses!$B107,$X$2-1+$P$8))))</f>
        <v>23148.14814814815</v>
      </c>
      <c r="BU169" s="5">
        <f ca="1">IF(BU$4="",0,SUMPRODUCT(INDIRECT(ADDRESS($B146,$X$2)&amp;":"&amp;ADDRESS($B146,$X$2-1+BU$8)),INDIRECT("rP!"&amp;ADDRESS(Prcsses!$B107,$X$2+$P$8-BU$8)&amp;":"&amp;ADDRESS(Prcsses!$B107,$X$2-1+$P$8))))</f>
        <v>23148.14814814815</v>
      </c>
      <c r="BV169" s="5">
        <f ca="1">IF(BV$4="",0,SUMPRODUCT(INDIRECT(ADDRESS($B146,$X$2)&amp;":"&amp;ADDRESS($B146,$X$2-1+BV$8)),INDIRECT("rP!"&amp;ADDRESS(Prcsses!$B107,$X$2+$P$8-BV$8)&amp;":"&amp;ADDRESS(Prcsses!$B107,$X$2-1+$P$8))))</f>
        <v>23148.14814814815</v>
      </c>
      <c r="BW169" s="5">
        <f ca="1">IF(BW$4="",0,SUMPRODUCT(INDIRECT(ADDRESS($B146,$X$2)&amp;":"&amp;ADDRESS($B146,$X$2-1+BW$8)),INDIRECT("rP!"&amp;ADDRESS(Prcsses!$B107,$X$2+$P$8-BW$8)&amp;":"&amp;ADDRESS(Prcsses!$B107,$X$2-1+$P$8))))</f>
        <v>23148.14814814815</v>
      </c>
      <c r="BX169" s="5">
        <f ca="1">IF(BX$4="",0,SUMPRODUCT(INDIRECT(ADDRESS($B146,$X$2)&amp;":"&amp;ADDRESS($B146,$X$2-1+BX$8)),INDIRECT("rP!"&amp;ADDRESS(Prcsses!$B107,$X$2+$P$8-BX$8)&amp;":"&amp;ADDRESS(Prcsses!$B107,$X$2-1+$P$8))))</f>
        <v>23148.14814814815</v>
      </c>
      <c r="BY169" s="5">
        <f ca="1">IF(BY$4="",0,SUMPRODUCT(INDIRECT(ADDRESS($B146,$X$2)&amp;":"&amp;ADDRESS($B146,$X$2-1+BY$8)),INDIRECT("rP!"&amp;ADDRESS(Prcsses!$B107,$X$2+$P$8-BY$8)&amp;":"&amp;ADDRESS(Prcsses!$B107,$X$2-1+$P$8))))</f>
        <v>23148.14814814815</v>
      </c>
      <c r="BZ169" s="5">
        <f ca="1">IF(BZ$4="",0,SUMPRODUCT(INDIRECT(ADDRESS($B146,$X$2)&amp;":"&amp;ADDRESS($B146,$X$2-1+BZ$8)),INDIRECT("rP!"&amp;ADDRESS(Prcsses!$B107,$X$2+$P$8-BZ$8)&amp;":"&amp;ADDRESS(Prcsses!$B107,$X$2-1+$P$8))))</f>
        <v>23148.14814814815</v>
      </c>
      <c r="CA169" s="5">
        <f ca="1">IF(CA$4="",0,SUMPRODUCT(INDIRECT(ADDRESS($B146,$X$2)&amp;":"&amp;ADDRESS($B146,$X$2-1+CA$8)),INDIRECT("rP!"&amp;ADDRESS(Prcsses!$B107,$X$2+$P$8-CA$8)&amp;":"&amp;ADDRESS(Prcsses!$B107,$X$2-1+$P$8))))</f>
        <v>23148.14814814815</v>
      </c>
      <c r="CB169" s="5">
        <f ca="1">IF(CB$4="",0,SUMPRODUCT(INDIRECT(ADDRESS($B146,$X$2)&amp;":"&amp;ADDRESS($B146,$X$2-1+CB$8)),INDIRECT("rP!"&amp;ADDRESS(Prcsses!$B107,$X$2+$P$8-CB$8)&amp;":"&amp;ADDRESS(Prcsses!$B107,$X$2-1+$P$8))))</f>
        <v>23148.14814814815</v>
      </c>
      <c r="CC169" s="5">
        <f ca="1">IF(CC$4="",0,SUMPRODUCT(INDIRECT(ADDRESS($B146,$X$2)&amp;":"&amp;ADDRESS($B146,$X$2-1+CC$8)),INDIRECT("rP!"&amp;ADDRESS(Prcsses!$B107,$X$2+$P$8-CC$8)&amp;":"&amp;ADDRESS(Prcsses!$B107,$X$2-1+$P$8))))</f>
        <v>23148.14814814815</v>
      </c>
      <c r="CD169" s="5">
        <f ca="1">IF(CD$4="",0,SUMPRODUCT(INDIRECT(ADDRESS($B146,$X$2)&amp;":"&amp;ADDRESS($B146,$X$2-1+CD$8)),INDIRECT("rP!"&amp;ADDRESS(Prcsses!$B107,$X$2+$P$8-CD$8)&amp;":"&amp;ADDRESS(Prcsses!$B107,$X$2-1+$P$8))))</f>
        <v>23148.14814814815</v>
      </c>
      <c r="CE169" s="5">
        <f ca="1">IF(CE$4="",0,SUMPRODUCT(INDIRECT(ADDRESS($B146,$X$2)&amp;":"&amp;ADDRESS($B146,$X$2-1+CE$8)),INDIRECT("rP!"&amp;ADDRESS(Prcsses!$B107,$X$2+$P$8-CE$8)&amp;":"&amp;ADDRESS(Prcsses!$B107,$X$2-1+$P$8))))</f>
        <v>23148.14814814815</v>
      </c>
      <c r="CF169" s="5">
        <f ca="1">IF(CF$4="",0,SUMPRODUCT(INDIRECT(ADDRESS($B146,$X$2)&amp;":"&amp;ADDRESS($B146,$X$2-1+CF$8)),INDIRECT("rP!"&amp;ADDRESS(Prcsses!$B107,$X$2+$P$8-CF$8)&amp;":"&amp;ADDRESS(Prcsses!$B107,$X$2-1+$P$8))))</f>
        <v>0</v>
      </c>
    </row>
    <row r="170" spans="2:84" s="26" customFormat="1" ht="12" x14ac:dyDescent="0.25">
      <c r="B170" s="13"/>
      <c r="M170" s="55"/>
      <c r="N170" s="44" t="s">
        <v>21</v>
      </c>
      <c r="O170" s="45"/>
      <c r="P170" s="46"/>
      <c r="Q170" s="89"/>
      <c r="U170" s="41"/>
      <c r="V170" s="42"/>
      <c r="W170" s="43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</row>
    <row r="171" spans="2:84" x14ac:dyDescent="0.3">
      <c r="B171" s="13">
        <f>ROW()</f>
        <v>171</v>
      </c>
      <c r="H171" s="1" t="str">
        <f t="shared" ref="H171:H176" si="300">$H$163</f>
        <v>Амортизация капитальных затрат</v>
      </c>
      <c r="I171" s="1" t="s">
        <v>220</v>
      </c>
      <c r="M171" s="53" t="s">
        <v>18</v>
      </c>
      <c r="P171" s="72" t="str">
        <f>Lists!$AI$13</f>
        <v>PL(-)</v>
      </c>
      <c r="U171" s="5">
        <f t="shared" ref="U171:U176" ca="1" si="301">SUM(INDIRECT(ADDRESS($B171,$X$2)&amp;":"&amp;ADDRESS($B171,$X$2-1+$P$8)))</f>
        <v>31251095.584370855</v>
      </c>
      <c r="X171" s="5">
        <f ca="1">IF(X$4="",0,SUM(X172:X177))</f>
        <v>0</v>
      </c>
      <c r="Y171" s="5">
        <f ca="1">IF(Y$4="",0,SUM(Y172:Y177))</f>
        <v>0</v>
      </c>
      <c r="Z171" s="5">
        <f t="shared" ref="Z171" ca="1" si="302">IF(Z$4="",0,SUM(Z172:Z177))</f>
        <v>0</v>
      </c>
      <c r="AA171" s="5">
        <f t="shared" ref="AA171" ca="1" si="303">IF(AA$4="",0,SUM(AA172:AA177))</f>
        <v>204861.11111111112</v>
      </c>
      <c r="AB171" s="5">
        <f t="shared" ref="AB171" ca="1" si="304">IF(AB$4="",0,SUM(AB172:AB177))</f>
        <v>204861.11111111112</v>
      </c>
      <c r="AC171" s="5">
        <f t="shared" ref="AC171" ca="1" si="305">IF(AC$4="",0,SUM(AC172:AC177))</f>
        <v>204861.11111111112</v>
      </c>
      <c r="AD171" s="5">
        <f t="shared" ref="AD171" ca="1" si="306">IF(AD$4="",0,SUM(AD172:AD177))</f>
        <v>204861.11111111112</v>
      </c>
      <c r="AE171" s="5">
        <f t="shared" ref="AE171" ca="1" si="307">IF(AE$4="",0,SUM(AE172:AE177))</f>
        <v>204861.11111111112</v>
      </c>
      <c r="AF171" s="5">
        <f t="shared" ref="AF171" ca="1" si="308">IF(AF$4="",0,SUM(AF172:AF177))</f>
        <v>204861.11111111112</v>
      </c>
      <c r="AG171" s="5">
        <f t="shared" ref="AG171" ca="1" si="309">IF(AG$4="",0,SUM(AG172:AG177))</f>
        <v>204861.11111111112</v>
      </c>
      <c r="AH171" s="5">
        <f t="shared" ref="AH171" ca="1" si="310">IF(AH$4="",0,SUM(AH172:AH177))</f>
        <v>204861.11111111112</v>
      </c>
      <c r="AI171" s="5">
        <f t="shared" ref="AI171:CF171" ca="1" si="311">IF(AI$4="",0,SUM(AI172:AI177))</f>
        <v>204861.11111111112</v>
      </c>
      <c r="AJ171" s="5">
        <f t="shared" ca="1" si="311"/>
        <v>204861.11111111112</v>
      </c>
      <c r="AK171" s="5">
        <f t="shared" ca="1" si="311"/>
        <v>204861.11111111112</v>
      </c>
      <c r="AL171" s="5">
        <f t="shared" ca="1" si="311"/>
        <v>204861.11111111112</v>
      </c>
      <c r="AM171" s="5">
        <f t="shared" ca="1" si="311"/>
        <v>204861.11111111112</v>
      </c>
      <c r="AN171" s="5">
        <f t="shared" ca="1" si="311"/>
        <v>204861.11111111112</v>
      </c>
      <c r="AO171" s="5">
        <f t="shared" ca="1" si="311"/>
        <v>204861.11111111112</v>
      </c>
      <c r="AP171" s="5">
        <f t="shared" ca="1" si="311"/>
        <v>204861.11111111112</v>
      </c>
      <c r="AQ171" s="5">
        <f t="shared" ca="1" si="311"/>
        <v>204861.11111111112</v>
      </c>
      <c r="AR171" s="5">
        <f t="shared" ca="1" si="311"/>
        <v>204861.11111111112</v>
      </c>
      <c r="AS171" s="5">
        <f t="shared" ca="1" si="311"/>
        <v>204861.11111111112</v>
      </c>
      <c r="AT171" s="5">
        <f t="shared" ca="1" si="311"/>
        <v>204861.11111111112</v>
      </c>
      <c r="AU171" s="5">
        <f t="shared" ca="1" si="311"/>
        <v>420985.04197222227</v>
      </c>
      <c r="AV171" s="5">
        <f t="shared" ca="1" si="311"/>
        <v>420985.04197222227</v>
      </c>
      <c r="AW171" s="5">
        <f t="shared" ca="1" si="311"/>
        <v>420985.04197222227</v>
      </c>
      <c r="AX171" s="5">
        <f t="shared" ca="1" si="311"/>
        <v>420985.04197222227</v>
      </c>
      <c r="AY171" s="5">
        <f t="shared" ca="1" si="311"/>
        <v>420985.04197222227</v>
      </c>
      <c r="AZ171" s="5">
        <f t="shared" ca="1" si="311"/>
        <v>420985.04197222227</v>
      </c>
      <c r="BA171" s="5">
        <f t="shared" ca="1" si="311"/>
        <v>420985.04197222227</v>
      </c>
      <c r="BB171" s="5">
        <f t="shared" ca="1" si="311"/>
        <v>420985.04197222227</v>
      </c>
      <c r="BC171" s="5">
        <f t="shared" ca="1" si="311"/>
        <v>420985.04197222227</v>
      </c>
      <c r="BD171" s="5">
        <f t="shared" ca="1" si="311"/>
        <v>420985.04197222227</v>
      </c>
      <c r="BE171" s="5">
        <f t="shared" ca="1" si="311"/>
        <v>644959.45849793241</v>
      </c>
      <c r="BF171" s="5">
        <f t="shared" ca="1" si="311"/>
        <v>644959.45849793241</v>
      </c>
      <c r="BG171" s="5">
        <f t="shared" ca="1" si="311"/>
        <v>644959.45849793241</v>
      </c>
      <c r="BH171" s="5">
        <f t="shared" ca="1" si="311"/>
        <v>644959.45849793241</v>
      </c>
      <c r="BI171" s="5">
        <f t="shared" ca="1" si="311"/>
        <v>644959.45849793241</v>
      </c>
      <c r="BJ171" s="5">
        <f t="shared" ca="1" si="311"/>
        <v>644959.45849793241</v>
      </c>
      <c r="BK171" s="5">
        <f t="shared" ca="1" si="311"/>
        <v>644959.45849793241</v>
      </c>
      <c r="BL171" s="5">
        <f t="shared" ca="1" si="311"/>
        <v>644959.45849793241</v>
      </c>
      <c r="BM171" s="5">
        <f t="shared" ca="1" si="311"/>
        <v>644959.45849793241</v>
      </c>
      <c r="BN171" s="5">
        <f t="shared" ca="1" si="311"/>
        <v>644959.45849793241</v>
      </c>
      <c r="BO171" s="5">
        <f t="shared" ca="1" si="311"/>
        <v>872965.41452110524</v>
      </c>
      <c r="BP171" s="5">
        <f t="shared" ca="1" si="311"/>
        <v>872965.41452110524</v>
      </c>
      <c r="BQ171" s="5">
        <f t="shared" ca="1" si="311"/>
        <v>872965.41452110524</v>
      </c>
      <c r="BR171" s="5">
        <f t="shared" ca="1" si="311"/>
        <v>872965.41452110524</v>
      </c>
      <c r="BS171" s="5">
        <f t="shared" ca="1" si="311"/>
        <v>872965.41452110524</v>
      </c>
      <c r="BT171" s="5">
        <f t="shared" ca="1" si="311"/>
        <v>872965.41452110524</v>
      </c>
      <c r="BU171" s="5">
        <f t="shared" ca="1" si="311"/>
        <v>872965.41452110524</v>
      </c>
      <c r="BV171" s="5">
        <f t="shared" ca="1" si="311"/>
        <v>872965.41452110524</v>
      </c>
      <c r="BW171" s="5">
        <f t="shared" ca="1" si="311"/>
        <v>872965.41452110524</v>
      </c>
      <c r="BX171" s="5">
        <f t="shared" ca="1" si="311"/>
        <v>872965.41452110524</v>
      </c>
      <c r="BY171" s="5">
        <f t="shared" ca="1" si="311"/>
        <v>1109253.4588908639</v>
      </c>
      <c r="BZ171" s="5">
        <f t="shared" ca="1" si="311"/>
        <v>1109253.4588908639</v>
      </c>
      <c r="CA171" s="5">
        <f t="shared" ca="1" si="311"/>
        <v>1109253.4588908639</v>
      </c>
      <c r="CB171" s="5">
        <f t="shared" ca="1" si="311"/>
        <v>1109253.4588908639</v>
      </c>
      <c r="CC171" s="5">
        <f t="shared" ca="1" si="311"/>
        <v>1109253.4588908639</v>
      </c>
      <c r="CD171" s="5">
        <f t="shared" ca="1" si="311"/>
        <v>1109253.4588908639</v>
      </c>
      <c r="CE171" s="5">
        <f t="shared" ca="1" si="311"/>
        <v>1109253.4588908639</v>
      </c>
      <c r="CF171" s="5">
        <f t="shared" ca="1" si="311"/>
        <v>0</v>
      </c>
    </row>
    <row r="172" spans="2:84" x14ac:dyDescent="0.3">
      <c r="B172" s="13">
        <f>ROW()</f>
        <v>172</v>
      </c>
      <c r="H172" s="1" t="str">
        <f t="shared" si="300"/>
        <v>Амортизация капитальных затрат</v>
      </c>
      <c r="I172" s="1" t="str">
        <f>$I$171</f>
        <v>Капзатраты на производственные мощности</v>
      </c>
      <c r="J172" s="1" t="str">
        <f>Prcsses!I111</f>
        <v>Разрешения, оформления и проектирование</v>
      </c>
      <c r="M172" s="53" t="s">
        <v>18</v>
      </c>
      <c r="U172" s="5">
        <f t="shared" ca="1" si="301"/>
        <v>2118718.3447031099</v>
      </c>
      <c r="X172" s="5">
        <f ca="1">IF(X$4="",0,SUMPRODUCT(INDIRECT(ADDRESS($B149,$X$2)&amp;":"&amp;ADDRESS($B149,$X$2-1+X$8)),INDIRECT("rP!"&amp;ADDRESS(Prcsses!$B135,$X$2+$P$8-X$8)&amp;":"&amp;ADDRESS(Prcsses!$B135,$X$2-1+$P$8))))</f>
        <v>0</v>
      </c>
      <c r="Y172" s="5">
        <f ca="1">IF(Y$4="",0,SUMPRODUCT(INDIRECT(ADDRESS($B149,$X$2)&amp;":"&amp;ADDRESS($B149,$X$2-1+Y$8)),INDIRECT("rP!"&amp;ADDRESS(Prcsses!$B135,$X$2+$P$8-Y$8)&amp;":"&amp;ADDRESS(Prcsses!$B135,$X$2-1+$P$8))))</f>
        <v>0</v>
      </c>
      <c r="Z172" s="5">
        <f ca="1">IF(Z$4="",0,SUMPRODUCT(INDIRECT(ADDRESS($B149,$X$2)&amp;":"&amp;ADDRESS($B149,$X$2-1+Z$8)),INDIRECT("rP!"&amp;ADDRESS(Prcsses!$B135,$X$2+$P$8-Z$8)&amp;":"&amp;ADDRESS(Prcsses!$B135,$X$2-1+$P$8))))</f>
        <v>0</v>
      </c>
      <c r="AA172" s="5">
        <f ca="1">IF(AA$4="",0,SUMPRODUCT(INDIRECT(ADDRESS($B149,$X$2)&amp;":"&amp;ADDRESS($B149,$X$2-1+AA$8)),INDIRECT("rP!"&amp;ADDRESS(Prcsses!$B135,$X$2+$P$8-AA$8)&amp;":"&amp;ADDRESS(Prcsses!$B135,$X$2-1+$P$8))))</f>
        <v>13888.888888888889</v>
      </c>
      <c r="AB172" s="5">
        <f ca="1">IF(AB$4="",0,SUMPRODUCT(INDIRECT(ADDRESS($B149,$X$2)&amp;":"&amp;ADDRESS($B149,$X$2-1+AB$8)),INDIRECT("rP!"&amp;ADDRESS(Prcsses!$B135,$X$2+$P$8-AB$8)&amp;":"&amp;ADDRESS(Prcsses!$B135,$X$2-1+$P$8))))</f>
        <v>13888.888888888889</v>
      </c>
      <c r="AC172" s="5">
        <f ca="1">IF(AC$4="",0,SUMPRODUCT(INDIRECT(ADDRESS($B149,$X$2)&amp;":"&amp;ADDRESS($B149,$X$2-1+AC$8)),INDIRECT("rP!"&amp;ADDRESS(Prcsses!$B135,$X$2+$P$8-AC$8)&amp;":"&amp;ADDRESS(Prcsses!$B135,$X$2-1+$P$8))))</f>
        <v>13888.888888888889</v>
      </c>
      <c r="AD172" s="5">
        <f ca="1">IF(AD$4="",0,SUMPRODUCT(INDIRECT(ADDRESS($B149,$X$2)&amp;":"&amp;ADDRESS($B149,$X$2-1+AD$8)),INDIRECT("rP!"&amp;ADDRESS(Prcsses!$B135,$X$2+$P$8-AD$8)&amp;":"&amp;ADDRESS(Prcsses!$B135,$X$2-1+$P$8))))</f>
        <v>13888.888888888889</v>
      </c>
      <c r="AE172" s="5">
        <f ca="1">IF(AE$4="",0,SUMPRODUCT(INDIRECT(ADDRESS($B149,$X$2)&amp;":"&amp;ADDRESS($B149,$X$2-1+AE$8)),INDIRECT("rP!"&amp;ADDRESS(Prcsses!$B135,$X$2+$P$8-AE$8)&amp;":"&amp;ADDRESS(Prcsses!$B135,$X$2-1+$P$8))))</f>
        <v>13888.888888888889</v>
      </c>
      <c r="AF172" s="5">
        <f ca="1">IF(AF$4="",0,SUMPRODUCT(INDIRECT(ADDRESS($B149,$X$2)&amp;":"&amp;ADDRESS($B149,$X$2-1+AF$8)),INDIRECT("rP!"&amp;ADDRESS(Prcsses!$B135,$X$2+$P$8-AF$8)&amp;":"&amp;ADDRESS(Prcsses!$B135,$X$2-1+$P$8))))</f>
        <v>13888.888888888889</v>
      </c>
      <c r="AG172" s="5">
        <f ca="1">IF(AG$4="",0,SUMPRODUCT(INDIRECT(ADDRESS($B149,$X$2)&amp;":"&amp;ADDRESS($B149,$X$2-1+AG$8)),INDIRECT("rP!"&amp;ADDRESS(Prcsses!$B135,$X$2+$P$8-AG$8)&amp;":"&amp;ADDRESS(Prcsses!$B135,$X$2-1+$P$8))))</f>
        <v>13888.888888888889</v>
      </c>
      <c r="AH172" s="5">
        <f ca="1">IF(AH$4="",0,SUMPRODUCT(INDIRECT(ADDRESS($B149,$X$2)&amp;":"&amp;ADDRESS($B149,$X$2-1+AH$8)),INDIRECT("rP!"&amp;ADDRESS(Prcsses!$B135,$X$2+$P$8-AH$8)&amp;":"&amp;ADDRESS(Prcsses!$B135,$X$2-1+$P$8))))</f>
        <v>13888.888888888889</v>
      </c>
      <c r="AI172" s="5">
        <f ca="1">IF(AI$4="",0,SUMPRODUCT(INDIRECT(ADDRESS($B149,$X$2)&amp;":"&amp;ADDRESS($B149,$X$2-1+AI$8)),INDIRECT("rP!"&amp;ADDRESS(Prcsses!$B135,$X$2+$P$8-AI$8)&amp;":"&amp;ADDRESS(Prcsses!$B135,$X$2-1+$P$8))))</f>
        <v>13888.888888888889</v>
      </c>
      <c r="AJ172" s="5">
        <f ca="1">IF(AJ$4="",0,SUMPRODUCT(INDIRECT(ADDRESS($B149,$X$2)&amp;":"&amp;ADDRESS($B149,$X$2-1+AJ$8)),INDIRECT("rP!"&amp;ADDRESS(Prcsses!$B135,$X$2+$P$8-AJ$8)&amp;":"&amp;ADDRESS(Prcsses!$B135,$X$2-1+$P$8))))</f>
        <v>13888.888888888889</v>
      </c>
      <c r="AK172" s="5">
        <f ca="1">IF(AK$4="",0,SUMPRODUCT(INDIRECT(ADDRESS($B149,$X$2)&amp;":"&amp;ADDRESS($B149,$X$2-1+AK$8)),INDIRECT("rP!"&amp;ADDRESS(Prcsses!$B135,$X$2+$P$8-AK$8)&amp;":"&amp;ADDRESS(Prcsses!$B135,$X$2-1+$P$8))))</f>
        <v>13888.888888888889</v>
      </c>
      <c r="AL172" s="5">
        <f ca="1">IF(AL$4="",0,SUMPRODUCT(INDIRECT(ADDRESS($B149,$X$2)&amp;":"&amp;ADDRESS($B149,$X$2-1+AL$8)),INDIRECT("rP!"&amp;ADDRESS(Prcsses!$B135,$X$2+$P$8-AL$8)&amp;":"&amp;ADDRESS(Prcsses!$B135,$X$2-1+$P$8))))</f>
        <v>13888.888888888889</v>
      </c>
      <c r="AM172" s="5">
        <f ca="1">IF(AM$4="",0,SUMPRODUCT(INDIRECT(ADDRESS($B149,$X$2)&amp;":"&amp;ADDRESS($B149,$X$2-1+AM$8)),INDIRECT("rP!"&amp;ADDRESS(Prcsses!$B135,$X$2+$P$8-AM$8)&amp;":"&amp;ADDRESS(Prcsses!$B135,$X$2-1+$P$8))))</f>
        <v>13888.888888888889</v>
      </c>
      <c r="AN172" s="5">
        <f ca="1">IF(AN$4="",0,SUMPRODUCT(INDIRECT(ADDRESS($B149,$X$2)&amp;":"&amp;ADDRESS($B149,$X$2-1+AN$8)),INDIRECT("rP!"&amp;ADDRESS(Prcsses!$B135,$X$2+$P$8-AN$8)&amp;":"&amp;ADDRESS(Prcsses!$B135,$X$2-1+$P$8))))</f>
        <v>13888.888888888889</v>
      </c>
      <c r="AO172" s="5">
        <f ca="1">IF(AO$4="",0,SUMPRODUCT(INDIRECT(ADDRESS($B149,$X$2)&amp;":"&amp;ADDRESS($B149,$X$2-1+AO$8)),INDIRECT("rP!"&amp;ADDRESS(Prcsses!$B135,$X$2+$P$8-AO$8)&amp;":"&amp;ADDRESS(Prcsses!$B135,$X$2-1+$P$8))))</f>
        <v>13888.888888888889</v>
      </c>
      <c r="AP172" s="5">
        <f ca="1">IF(AP$4="",0,SUMPRODUCT(INDIRECT(ADDRESS($B149,$X$2)&amp;":"&amp;ADDRESS($B149,$X$2-1+AP$8)),INDIRECT("rP!"&amp;ADDRESS(Prcsses!$B135,$X$2+$P$8-AP$8)&amp;":"&amp;ADDRESS(Prcsses!$B135,$X$2-1+$P$8))))</f>
        <v>13888.888888888889</v>
      </c>
      <c r="AQ172" s="5">
        <f ca="1">IF(AQ$4="",0,SUMPRODUCT(INDIRECT(ADDRESS($B149,$X$2)&amp;":"&amp;ADDRESS($B149,$X$2-1+AQ$8)),INDIRECT("rP!"&amp;ADDRESS(Prcsses!$B135,$X$2+$P$8-AQ$8)&amp;":"&amp;ADDRESS(Prcsses!$B135,$X$2-1+$P$8))))</f>
        <v>13888.888888888889</v>
      </c>
      <c r="AR172" s="5">
        <f ca="1">IF(AR$4="",0,SUMPRODUCT(INDIRECT(ADDRESS($B149,$X$2)&amp;":"&amp;ADDRESS($B149,$X$2-1+AR$8)),INDIRECT("rP!"&amp;ADDRESS(Prcsses!$B135,$X$2+$P$8-AR$8)&amp;":"&amp;ADDRESS(Prcsses!$B135,$X$2-1+$P$8))))</f>
        <v>13888.888888888889</v>
      </c>
      <c r="AS172" s="5">
        <f ca="1">IF(AS$4="",0,SUMPRODUCT(INDIRECT(ADDRESS($B149,$X$2)&amp;":"&amp;ADDRESS($B149,$X$2-1+AS$8)),INDIRECT("rP!"&amp;ADDRESS(Prcsses!$B135,$X$2+$P$8-AS$8)&amp;":"&amp;ADDRESS(Prcsses!$B135,$X$2-1+$P$8))))</f>
        <v>13888.888888888889</v>
      </c>
      <c r="AT172" s="5">
        <f ca="1">IF(AT$4="",0,SUMPRODUCT(INDIRECT(ADDRESS($B149,$X$2)&amp;":"&amp;ADDRESS($B149,$X$2-1+AT$8)),INDIRECT("rP!"&amp;ADDRESS(Prcsses!$B135,$X$2+$P$8-AT$8)&amp;":"&amp;ADDRESS(Prcsses!$B135,$X$2-1+$P$8))))</f>
        <v>13888.888888888889</v>
      </c>
      <c r="AU172" s="5">
        <f ca="1">IF(AU$4="",0,SUMPRODUCT(INDIRECT(ADDRESS($B149,$X$2)&amp;":"&amp;ADDRESS($B149,$X$2-1+AU$8)),INDIRECT("rP!"&amp;ADDRESS(Prcsses!$B135,$X$2+$P$8-AU$8)&amp;":"&amp;ADDRESS(Prcsses!$B135,$X$2-1+$P$8))))</f>
        <v>28541.358777777779</v>
      </c>
      <c r="AV172" s="5">
        <f ca="1">IF(AV$4="",0,SUMPRODUCT(INDIRECT(ADDRESS($B149,$X$2)&amp;":"&amp;ADDRESS($B149,$X$2-1+AV$8)),INDIRECT("rP!"&amp;ADDRESS(Prcsses!$B135,$X$2+$P$8-AV$8)&amp;":"&amp;ADDRESS(Prcsses!$B135,$X$2-1+$P$8))))</f>
        <v>28541.358777777779</v>
      </c>
      <c r="AW172" s="5">
        <f ca="1">IF(AW$4="",0,SUMPRODUCT(INDIRECT(ADDRESS($B149,$X$2)&amp;":"&amp;ADDRESS($B149,$X$2-1+AW$8)),INDIRECT("rP!"&amp;ADDRESS(Prcsses!$B135,$X$2+$P$8-AW$8)&amp;":"&amp;ADDRESS(Prcsses!$B135,$X$2-1+$P$8))))</f>
        <v>28541.358777777779</v>
      </c>
      <c r="AX172" s="5">
        <f ca="1">IF(AX$4="",0,SUMPRODUCT(INDIRECT(ADDRESS($B149,$X$2)&amp;":"&amp;ADDRESS($B149,$X$2-1+AX$8)),INDIRECT("rP!"&amp;ADDRESS(Prcsses!$B135,$X$2+$P$8-AX$8)&amp;":"&amp;ADDRESS(Prcsses!$B135,$X$2-1+$P$8))))</f>
        <v>28541.358777777779</v>
      </c>
      <c r="AY172" s="5">
        <f ca="1">IF(AY$4="",0,SUMPRODUCT(INDIRECT(ADDRESS($B149,$X$2)&amp;":"&amp;ADDRESS($B149,$X$2-1+AY$8)),INDIRECT("rP!"&amp;ADDRESS(Prcsses!$B135,$X$2+$P$8-AY$8)&amp;":"&amp;ADDRESS(Prcsses!$B135,$X$2-1+$P$8))))</f>
        <v>28541.358777777779</v>
      </c>
      <c r="AZ172" s="5">
        <f ca="1">IF(AZ$4="",0,SUMPRODUCT(INDIRECT(ADDRESS($B149,$X$2)&amp;":"&amp;ADDRESS($B149,$X$2-1+AZ$8)),INDIRECT("rP!"&amp;ADDRESS(Prcsses!$B135,$X$2+$P$8-AZ$8)&amp;":"&amp;ADDRESS(Prcsses!$B135,$X$2-1+$P$8))))</f>
        <v>28541.358777777779</v>
      </c>
      <c r="BA172" s="5">
        <f ca="1">IF(BA$4="",0,SUMPRODUCT(INDIRECT(ADDRESS($B149,$X$2)&amp;":"&amp;ADDRESS($B149,$X$2-1+BA$8)),INDIRECT("rP!"&amp;ADDRESS(Prcsses!$B135,$X$2+$P$8-BA$8)&amp;":"&amp;ADDRESS(Prcsses!$B135,$X$2-1+$P$8))))</f>
        <v>28541.358777777779</v>
      </c>
      <c r="BB172" s="5">
        <f ca="1">IF(BB$4="",0,SUMPRODUCT(INDIRECT(ADDRESS($B149,$X$2)&amp;":"&amp;ADDRESS($B149,$X$2-1+BB$8)),INDIRECT("rP!"&amp;ADDRESS(Prcsses!$B135,$X$2+$P$8-BB$8)&amp;":"&amp;ADDRESS(Prcsses!$B135,$X$2-1+$P$8))))</f>
        <v>28541.358777777779</v>
      </c>
      <c r="BC172" s="5">
        <f ca="1">IF(BC$4="",0,SUMPRODUCT(INDIRECT(ADDRESS($B149,$X$2)&amp;":"&amp;ADDRESS($B149,$X$2-1+BC$8)),INDIRECT("rP!"&amp;ADDRESS(Prcsses!$B135,$X$2+$P$8-BC$8)&amp;":"&amp;ADDRESS(Prcsses!$B135,$X$2-1+$P$8))))</f>
        <v>28541.358777777779</v>
      </c>
      <c r="BD172" s="5">
        <f ca="1">IF(BD$4="",0,SUMPRODUCT(INDIRECT(ADDRESS($B149,$X$2)&amp;":"&amp;ADDRESS($B149,$X$2-1+BD$8)),INDIRECT("rP!"&amp;ADDRESS(Prcsses!$B135,$X$2+$P$8-BD$8)&amp;":"&amp;ADDRESS(Prcsses!$B135,$X$2-1+$P$8))))</f>
        <v>28541.358777777779</v>
      </c>
      <c r="BE172" s="5">
        <f ca="1">IF(BE$4="",0,SUMPRODUCT(INDIRECT(ADDRESS($B149,$X$2)&amp;":"&amp;ADDRESS($B149,$X$2-1+BE$8)),INDIRECT("rP!"&amp;ADDRESS(Prcsses!$B135,$X$2+$P$8-BE$8)&amp;":"&amp;ADDRESS(Prcsses!$B135,$X$2-1+$P$8))))</f>
        <v>43726.06498291067</v>
      </c>
      <c r="BF172" s="5">
        <f ca="1">IF(BF$4="",0,SUMPRODUCT(INDIRECT(ADDRESS($B149,$X$2)&amp;":"&amp;ADDRESS($B149,$X$2-1+BF$8)),INDIRECT("rP!"&amp;ADDRESS(Prcsses!$B135,$X$2+$P$8-BF$8)&amp;":"&amp;ADDRESS(Prcsses!$B135,$X$2-1+$P$8))))</f>
        <v>43726.06498291067</v>
      </c>
      <c r="BG172" s="5">
        <f ca="1">IF(BG$4="",0,SUMPRODUCT(INDIRECT(ADDRESS($B149,$X$2)&amp;":"&amp;ADDRESS($B149,$X$2-1+BG$8)),INDIRECT("rP!"&amp;ADDRESS(Prcsses!$B135,$X$2+$P$8-BG$8)&amp;":"&amp;ADDRESS(Prcsses!$B135,$X$2-1+$P$8))))</f>
        <v>43726.06498291067</v>
      </c>
      <c r="BH172" s="5">
        <f ca="1">IF(BH$4="",0,SUMPRODUCT(INDIRECT(ADDRESS($B149,$X$2)&amp;":"&amp;ADDRESS($B149,$X$2-1+BH$8)),INDIRECT("rP!"&amp;ADDRESS(Prcsses!$B135,$X$2+$P$8-BH$8)&amp;":"&amp;ADDRESS(Prcsses!$B135,$X$2-1+$P$8))))</f>
        <v>43726.06498291067</v>
      </c>
      <c r="BI172" s="5">
        <f ca="1">IF(BI$4="",0,SUMPRODUCT(INDIRECT(ADDRESS($B149,$X$2)&amp;":"&amp;ADDRESS($B149,$X$2-1+BI$8)),INDIRECT("rP!"&amp;ADDRESS(Prcsses!$B135,$X$2+$P$8-BI$8)&amp;":"&amp;ADDRESS(Prcsses!$B135,$X$2-1+$P$8))))</f>
        <v>43726.06498291067</v>
      </c>
      <c r="BJ172" s="5">
        <f ca="1">IF(BJ$4="",0,SUMPRODUCT(INDIRECT(ADDRESS($B149,$X$2)&amp;":"&amp;ADDRESS($B149,$X$2-1+BJ$8)),INDIRECT("rP!"&amp;ADDRESS(Prcsses!$B135,$X$2+$P$8-BJ$8)&amp;":"&amp;ADDRESS(Prcsses!$B135,$X$2-1+$P$8))))</f>
        <v>43726.06498291067</v>
      </c>
      <c r="BK172" s="5">
        <f ca="1">IF(BK$4="",0,SUMPRODUCT(INDIRECT(ADDRESS($B149,$X$2)&amp;":"&amp;ADDRESS($B149,$X$2-1+BK$8)),INDIRECT("rP!"&amp;ADDRESS(Prcsses!$B135,$X$2+$P$8-BK$8)&amp;":"&amp;ADDRESS(Prcsses!$B135,$X$2-1+$P$8))))</f>
        <v>43726.06498291067</v>
      </c>
      <c r="BL172" s="5">
        <f ca="1">IF(BL$4="",0,SUMPRODUCT(INDIRECT(ADDRESS($B149,$X$2)&amp;":"&amp;ADDRESS($B149,$X$2-1+BL$8)),INDIRECT("rP!"&amp;ADDRESS(Prcsses!$B135,$X$2+$P$8-BL$8)&amp;":"&amp;ADDRESS(Prcsses!$B135,$X$2-1+$P$8))))</f>
        <v>43726.06498291067</v>
      </c>
      <c r="BM172" s="5">
        <f ca="1">IF(BM$4="",0,SUMPRODUCT(INDIRECT(ADDRESS($B149,$X$2)&amp;":"&amp;ADDRESS($B149,$X$2-1+BM$8)),INDIRECT("rP!"&amp;ADDRESS(Prcsses!$B135,$X$2+$P$8-BM$8)&amp;":"&amp;ADDRESS(Prcsses!$B135,$X$2-1+$P$8))))</f>
        <v>43726.06498291067</v>
      </c>
      <c r="BN172" s="5">
        <f ca="1">IF(BN$4="",0,SUMPRODUCT(INDIRECT(ADDRESS($B149,$X$2)&amp;":"&amp;ADDRESS($B149,$X$2-1+BN$8)),INDIRECT("rP!"&amp;ADDRESS(Prcsses!$B135,$X$2+$P$8-BN$8)&amp;":"&amp;ADDRESS(Prcsses!$B135,$X$2-1+$P$8))))</f>
        <v>43726.06498291067</v>
      </c>
      <c r="BO172" s="5">
        <f ca="1">IF(BO$4="",0,SUMPRODUCT(INDIRECT(ADDRESS($B149,$X$2)&amp;":"&amp;ADDRESS($B149,$X$2-1+BO$8)),INDIRECT("rP!"&amp;ADDRESS(Prcsses!$B135,$X$2+$P$8-BO$8)&amp;":"&amp;ADDRESS(Prcsses!$B135,$X$2-1+$P$8))))</f>
        <v>59184.095899735956</v>
      </c>
      <c r="BP172" s="5">
        <f ca="1">IF(BP$4="",0,SUMPRODUCT(INDIRECT(ADDRESS($B149,$X$2)&amp;":"&amp;ADDRESS($B149,$X$2-1+BP$8)),INDIRECT("rP!"&amp;ADDRESS(Prcsses!$B135,$X$2+$P$8-BP$8)&amp;":"&amp;ADDRESS(Prcsses!$B135,$X$2-1+$P$8))))</f>
        <v>59184.095899735956</v>
      </c>
      <c r="BQ172" s="5">
        <f ca="1">IF(BQ$4="",0,SUMPRODUCT(INDIRECT(ADDRESS($B149,$X$2)&amp;":"&amp;ADDRESS($B149,$X$2-1+BQ$8)),INDIRECT("rP!"&amp;ADDRESS(Prcsses!$B135,$X$2+$P$8-BQ$8)&amp;":"&amp;ADDRESS(Prcsses!$B135,$X$2-1+$P$8))))</f>
        <v>59184.095899735956</v>
      </c>
      <c r="BR172" s="5">
        <f ca="1">IF(BR$4="",0,SUMPRODUCT(INDIRECT(ADDRESS($B149,$X$2)&amp;":"&amp;ADDRESS($B149,$X$2-1+BR$8)),INDIRECT("rP!"&amp;ADDRESS(Prcsses!$B135,$X$2+$P$8-BR$8)&amp;":"&amp;ADDRESS(Prcsses!$B135,$X$2-1+$P$8))))</f>
        <v>59184.095899735956</v>
      </c>
      <c r="BS172" s="5">
        <f ca="1">IF(BS$4="",0,SUMPRODUCT(INDIRECT(ADDRESS($B149,$X$2)&amp;":"&amp;ADDRESS($B149,$X$2-1+BS$8)),INDIRECT("rP!"&amp;ADDRESS(Prcsses!$B135,$X$2+$P$8-BS$8)&amp;":"&amp;ADDRESS(Prcsses!$B135,$X$2-1+$P$8))))</f>
        <v>59184.095899735956</v>
      </c>
      <c r="BT172" s="5">
        <f ca="1">IF(BT$4="",0,SUMPRODUCT(INDIRECT(ADDRESS($B149,$X$2)&amp;":"&amp;ADDRESS($B149,$X$2-1+BT$8)),INDIRECT("rP!"&amp;ADDRESS(Prcsses!$B135,$X$2+$P$8-BT$8)&amp;":"&amp;ADDRESS(Prcsses!$B135,$X$2-1+$P$8))))</f>
        <v>59184.095899735956</v>
      </c>
      <c r="BU172" s="5">
        <f ca="1">IF(BU$4="",0,SUMPRODUCT(INDIRECT(ADDRESS($B149,$X$2)&amp;":"&amp;ADDRESS($B149,$X$2-1+BU$8)),INDIRECT("rP!"&amp;ADDRESS(Prcsses!$B135,$X$2+$P$8-BU$8)&amp;":"&amp;ADDRESS(Prcsses!$B135,$X$2-1+$P$8))))</f>
        <v>59184.095899735956</v>
      </c>
      <c r="BV172" s="5">
        <f ca="1">IF(BV$4="",0,SUMPRODUCT(INDIRECT(ADDRESS($B149,$X$2)&amp;":"&amp;ADDRESS($B149,$X$2-1+BV$8)),INDIRECT("rP!"&amp;ADDRESS(Prcsses!$B135,$X$2+$P$8-BV$8)&amp;":"&amp;ADDRESS(Prcsses!$B135,$X$2-1+$P$8))))</f>
        <v>59184.095899735956</v>
      </c>
      <c r="BW172" s="5">
        <f ca="1">IF(BW$4="",0,SUMPRODUCT(INDIRECT(ADDRESS($B149,$X$2)&amp;":"&amp;ADDRESS($B149,$X$2-1+BW$8)),INDIRECT("rP!"&amp;ADDRESS(Prcsses!$B135,$X$2+$P$8-BW$8)&amp;":"&amp;ADDRESS(Prcsses!$B135,$X$2-1+$P$8))))</f>
        <v>59184.095899735956</v>
      </c>
      <c r="BX172" s="5">
        <f ca="1">IF(BX$4="",0,SUMPRODUCT(INDIRECT(ADDRESS($B149,$X$2)&amp;":"&amp;ADDRESS($B149,$X$2-1+BX$8)),INDIRECT("rP!"&amp;ADDRESS(Prcsses!$B135,$X$2+$P$8-BX$8)&amp;":"&amp;ADDRESS(Prcsses!$B135,$X$2-1+$P$8))))</f>
        <v>59184.095899735956</v>
      </c>
      <c r="BY172" s="5">
        <f ca="1">IF(BY$4="",0,SUMPRODUCT(INDIRECT(ADDRESS($B149,$X$2)&amp;":"&amp;ADDRESS($B149,$X$2-1+BY$8)),INDIRECT("rP!"&amp;ADDRESS(Prcsses!$B135,$X$2+$P$8-BY$8)&amp;":"&amp;ADDRESS(Prcsses!$B135,$X$2-1+$P$8))))</f>
        <v>75203.624331583997</v>
      </c>
      <c r="BZ172" s="5">
        <f ca="1">IF(BZ$4="",0,SUMPRODUCT(INDIRECT(ADDRESS($B149,$X$2)&amp;":"&amp;ADDRESS($B149,$X$2-1+BZ$8)),INDIRECT("rP!"&amp;ADDRESS(Prcsses!$B135,$X$2+$P$8-BZ$8)&amp;":"&amp;ADDRESS(Prcsses!$B135,$X$2-1+$P$8))))</f>
        <v>75203.624331583997</v>
      </c>
      <c r="CA172" s="5">
        <f ca="1">IF(CA$4="",0,SUMPRODUCT(INDIRECT(ADDRESS($B149,$X$2)&amp;":"&amp;ADDRESS($B149,$X$2-1+CA$8)),INDIRECT("rP!"&amp;ADDRESS(Prcsses!$B135,$X$2+$P$8-CA$8)&amp;":"&amp;ADDRESS(Prcsses!$B135,$X$2-1+$P$8))))</f>
        <v>75203.624331583997</v>
      </c>
      <c r="CB172" s="5">
        <f ca="1">IF(CB$4="",0,SUMPRODUCT(INDIRECT(ADDRESS($B149,$X$2)&amp;":"&amp;ADDRESS($B149,$X$2-1+CB$8)),INDIRECT("rP!"&amp;ADDRESS(Prcsses!$B135,$X$2+$P$8-CB$8)&amp;":"&amp;ADDRESS(Prcsses!$B135,$X$2-1+$P$8))))</f>
        <v>75203.624331583997</v>
      </c>
      <c r="CC172" s="5">
        <f ca="1">IF(CC$4="",0,SUMPRODUCT(INDIRECT(ADDRESS($B149,$X$2)&amp;":"&amp;ADDRESS($B149,$X$2-1+CC$8)),INDIRECT("rP!"&amp;ADDRESS(Prcsses!$B135,$X$2+$P$8-CC$8)&amp;":"&amp;ADDRESS(Prcsses!$B135,$X$2-1+$P$8))))</f>
        <v>75203.624331583997</v>
      </c>
      <c r="CD172" s="5">
        <f ca="1">IF(CD$4="",0,SUMPRODUCT(INDIRECT(ADDRESS($B149,$X$2)&amp;":"&amp;ADDRESS($B149,$X$2-1+CD$8)),INDIRECT("rP!"&amp;ADDRESS(Prcsses!$B135,$X$2+$P$8-CD$8)&amp;":"&amp;ADDRESS(Prcsses!$B135,$X$2-1+$P$8))))</f>
        <v>75203.624331583997</v>
      </c>
      <c r="CE172" s="5">
        <f ca="1">IF(CE$4="",0,SUMPRODUCT(INDIRECT(ADDRESS($B149,$X$2)&amp;":"&amp;ADDRESS($B149,$X$2-1+CE$8)),INDIRECT("rP!"&amp;ADDRESS(Prcsses!$B135,$X$2+$P$8-CE$8)&amp;":"&amp;ADDRESS(Prcsses!$B135,$X$2-1+$P$8))))</f>
        <v>75203.624331583997</v>
      </c>
      <c r="CF172" s="5">
        <f ca="1">IF(CF$4="",0,SUMPRODUCT(INDIRECT(ADDRESS($B149,$X$2)&amp;":"&amp;ADDRESS($B149,$X$2-1+CF$8)),INDIRECT("rP!"&amp;ADDRESS(Prcsses!$B135,$X$2+$P$8-CF$8)&amp;":"&amp;ADDRESS(Prcsses!$B135,$X$2-1+$P$8))))</f>
        <v>0</v>
      </c>
    </row>
    <row r="173" spans="2:84" x14ac:dyDescent="0.3">
      <c r="B173" s="13">
        <f>ROW()</f>
        <v>173</v>
      </c>
      <c r="H173" s="1" t="str">
        <f t="shared" si="300"/>
        <v>Амортизация капитальных затрат</v>
      </c>
      <c r="I173" s="1" t="str">
        <f>$I$171</f>
        <v>Капзатраты на производственные мощности</v>
      </c>
      <c r="J173" s="1" t="str">
        <f>Prcsses!I112</f>
        <v>Строительно-монтажные работы</v>
      </c>
      <c r="M173" s="53" t="s">
        <v>18</v>
      </c>
      <c r="U173" s="5">
        <f t="shared" ca="1" si="301"/>
        <v>3178077.5170546621</v>
      </c>
      <c r="X173" s="5">
        <f ca="1">IF(X$4="",0,SUMPRODUCT(INDIRECT(ADDRESS($B150,$X$2)&amp;":"&amp;ADDRESS($B150,$X$2-1+X$8)),INDIRECT("rP!"&amp;ADDRESS(Prcsses!$B136,$X$2+$P$8-X$8)&amp;":"&amp;ADDRESS(Prcsses!$B136,$X$2-1+$P$8))))</f>
        <v>0</v>
      </c>
      <c r="Y173" s="5">
        <f ca="1">IF(Y$4="",0,SUMPRODUCT(INDIRECT(ADDRESS($B150,$X$2)&amp;":"&amp;ADDRESS($B150,$X$2-1+Y$8)),INDIRECT("rP!"&amp;ADDRESS(Prcsses!$B136,$X$2+$P$8-Y$8)&amp;":"&amp;ADDRESS(Prcsses!$B136,$X$2-1+$P$8))))</f>
        <v>0</v>
      </c>
      <c r="Z173" s="5">
        <f ca="1">IF(Z$4="",0,SUMPRODUCT(INDIRECT(ADDRESS($B150,$X$2)&amp;":"&amp;ADDRESS($B150,$X$2-1+Z$8)),INDIRECT("rP!"&amp;ADDRESS(Prcsses!$B136,$X$2+$P$8-Z$8)&amp;":"&amp;ADDRESS(Prcsses!$B136,$X$2-1+$P$8))))</f>
        <v>0</v>
      </c>
      <c r="AA173" s="5">
        <f ca="1">IF(AA$4="",0,SUMPRODUCT(INDIRECT(ADDRESS($B150,$X$2)&amp;":"&amp;ADDRESS($B150,$X$2-1+AA$8)),INDIRECT("rP!"&amp;ADDRESS(Prcsses!$B136,$X$2+$P$8-AA$8)&amp;":"&amp;ADDRESS(Prcsses!$B136,$X$2-1+$P$8))))</f>
        <v>20833.333333333332</v>
      </c>
      <c r="AB173" s="5">
        <f ca="1">IF(AB$4="",0,SUMPRODUCT(INDIRECT(ADDRESS($B150,$X$2)&amp;":"&amp;ADDRESS($B150,$X$2-1+AB$8)),INDIRECT("rP!"&amp;ADDRESS(Prcsses!$B136,$X$2+$P$8-AB$8)&amp;":"&amp;ADDRESS(Prcsses!$B136,$X$2-1+$P$8))))</f>
        <v>20833.333333333332</v>
      </c>
      <c r="AC173" s="5">
        <f ca="1">IF(AC$4="",0,SUMPRODUCT(INDIRECT(ADDRESS($B150,$X$2)&amp;":"&amp;ADDRESS($B150,$X$2-1+AC$8)),INDIRECT("rP!"&amp;ADDRESS(Prcsses!$B136,$X$2+$P$8-AC$8)&amp;":"&amp;ADDRESS(Prcsses!$B136,$X$2-1+$P$8))))</f>
        <v>20833.333333333332</v>
      </c>
      <c r="AD173" s="5">
        <f ca="1">IF(AD$4="",0,SUMPRODUCT(INDIRECT(ADDRESS($B150,$X$2)&amp;":"&amp;ADDRESS($B150,$X$2-1+AD$8)),INDIRECT("rP!"&amp;ADDRESS(Prcsses!$B136,$X$2+$P$8-AD$8)&amp;":"&amp;ADDRESS(Prcsses!$B136,$X$2-1+$P$8))))</f>
        <v>20833.333333333332</v>
      </c>
      <c r="AE173" s="5">
        <f ca="1">IF(AE$4="",0,SUMPRODUCT(INDIRECT(ADDRESS($B150,$X$2)&amp;":"&amp;ADDRESS($B150,$X$2-1+AE$8)),INDIRECT("rP!"&amp;ADDRESS(Prcsses!$B136,$X$2+$P$8-AE$8)&amp;":"&amp;ADDRESS(Prcsses!$B136,$X$2-1+$P$8))))</f>
        <v>20833.333333333332</v>
      </c>
      <c r="AF173" s="5">
        <f ca="1">IF(AF$4="",0,SUMPRODUCT(INDIRECT(ADDRESS($B150,$X$2)&amp;":"&amp;ADDRESS($B150,$X$2-1+AF$8)),INDIRECT("rP!"&amp;ADDRESS(Prcsses!$B136,$X$2+$P$8-AF$8)&amp;":"&amp;ADDRESS(Prcsses!$B136,$X$2-1+$P$8))))</f>
        <v>20833.333333333332</v>
      </c>
      <c r="AG173" s="5">
        <f ca="1">IF(AG$4="",0,SUMPRODUCT(INDIRECT(ADDRESS($B150,$X$2)&amp;":"&amp;ADDRESS($B150,$X$2-1+AG$8)),INDIRECT("rP!"&amp;ADDRESS(Prcsses!$B136,$X$2+$P$8-AG$8)&amp;":"&amp;ADDRESS(Prcsses!$B136,$X$2-1+$P$8))))</f>
        <v>20833.333333333332</v>
      </c>
      <c r="AH173" s="5">
        <f ca="1">IF(AH$4="",0,SUMPRODUCT(INDIRECT(ADDRESS($B150,$X$2)&amp;":"&amp;ADDRESS($B150,$X$2-1+AH$8)),INDIRECT("rP!"&amp;ADDRESS(Prcsses!$B136,$X$2+$P$8-AH$8)&amp;":"&amp;ADDRESS(Prcsses!$B136,$X$2-1+$P$8))))</f>
        <v>20833.333333333332</v>
      </c>
      <c r="AI173" s="5">
        <f ca="1">IF(AI$4="",0,SUMPRODUCT(INDIRECT(ADDRESS($B150,$X$2)&amp;":"&amp;ADDRESS($B150,$X$2-1+AI$8)),INDIRECT("rP!"&amp;ADDRESS(Prcsses!$B136,$X$2+$P$8-AI$8)&amp;":"&amp;ADDRESS(Prcsses!$B136,$X$2-1+$P$8))))</f>
        <v>20833.333333333332</v>
      </c>
      <c r="AJ173" s="5">
        <f ca="1">IF(AJ$4="",0,SUMPRODUCT(INDIRECT(ADDRESS($B150,$X$2)&amp;":"&amp;ADDRESS($B150,$X$2-1+AJ$8)),INDIRECT("rP!"&amp;ADDRESS(Prcsses!$B136,$X$2+$P$8-AJ$8)&amp;":"&amp;ADDRESS(Prcsses!$B136,$X$2-1+$P$8))))</f>
        <v>20833.333333333332</v>
      </c>
      <c r="AK173" s="5">
        <f ca="1">IF(AK$4="",0,SUMPRODUCT(INDIRECT(ADDRESS($B150,$X$2)&amp;":"&amp;ADDRESS($B150,$X$2-1+AK$8)),INDIRECT("rP!"&amp;ADDRESS(Prcsses!$B136,$X$2+$P$8-AK$8)&amp;":"&amp;ADDRESS(Prcsses!$B136,$X$2-1+$P$8))))</f>
        <v>20833.333333333332</v>
      </c>
      <c r="AL173" s="5">
        <f ca="1">IF(AL$4="",0,SUMPRODUCT(INDIRECT(ADDRESS($B150,$X$2)&amp;":"&amp;ADDRESS($B150,$X$2-1+AL$8)),INDIRECT("rP!"&amp;ADDRESS(Prcsses!$B136,$X$2+$P$8-AL$8)&amp;":"&amp;ADDRESS(Prcsses!$B136,$X$2-1+$P$8))))</f>
        <v>20833.333333333332</v>
      </c>
      <c r="AM173" s="5">
        <f ca="1">IF(AM$4="",0,SUMPRODUCT(INDIRECT(ADDRESS($B150,$X$2)&amp;":"&amp;ADDRESS($B150,$X$2-1+AM$8)),INDIRECT("rP!"&amp;ADDRESS(Prcsses!$B136,$X$2+$P$8-AM$8)&amp;":"&amp;ADDRESS(Prcsses!$B136,$X$2-1+$P$8))))</f>
        <v>20833.333333333332</v>
      </c>
      <c r="AN173" s="5">
        <f ca="1">IF(AN$4="",0,SUMPRODUCT(INDIRECT(ADDRESS($B150,$X$2)&amp;":"&amp;ADDRESS($B150,$X$2-1+AN$8)),INDIRECT("rP!"&amp;ADDRESS(Prcsses!$B136,$X$2+$P$8-AN$8)&amp;":"&amp;ADDRESS(Prcsses!$B136,$X$2-1+$P$8))))</f>
        <v>20833.333333333332</v>
      </c>
      <c r="AO173" s="5">
        <f ca="1">IF(AO$4="",0,SUMPRODUCT(INDIRECT(ADDRESS($B150,$X$2)&amp;":"&amp;ADDRESS($B150,$X$2-1+AO$8)),INDIRECT("rP!"&amp;ADDRESS(Prcsses!$B136,$X$2+$P$8-AO$8)&amp;":"&amp;ADDRESS(Prcsses!$B136,$X$2-1+$P$8))))</f>
        <v>20833.333333333332</v>
      </c>
      <c r="AP173" s="5">
        <f ca="1">IF(AP$4="",0,SUMPRODUCT(INDIRECT(ADDRESS($B150,$X$2)&amp;":"&amp;ADDRESS($B150,$X$2-1+AP$8)),INDIRECT("rP!"&amp;ADDRESS(Prcsses!$B136,$X$2+$P$8-AP$8)&amp;":"&amp;ADDRESS(Prcsses!$B136,$X$2-1+$P$8))))</f>
        <v>20833.333333333332</v>
      </c>
      <c r="AQ173" s="5">
        <f ca="1">IF(AQ$4="",0,SUMPRODUCT(INDIRECT(ADDRESS($B150,$X$2)&amp;":"&amp;ADDRESS($B150,$X$2-1+AQ$8)),INDIRECT("rP!"&amp;ADDRESS(Prcsses!$B136,$X$2+$P$8-AQ$8)&amp;":"&amp;ADDRESS(Prcsses!$B136,$X$2-1+$P$8))))</f>
        <v>20833.333333333332</v>
      </c>
      <c r="AR173" s="5">
        <f ca="1">IF(AR$4="",0,SUMPRODUCT(INDIRECT(ADDRESS($B150,$X$2)&amp;":"&amp;ADDRESS($B150,$X$2-1+AR$8)),INDIRECT("rP!"&amp;ADDRESS(Prcsses!$B136,$X$2+$P$8-AR$8)&amp;":"&amp;ADDRESS(Prcsses!$B136,$X$2-1+$P$8))))</f>
        <v>20833.333333333332</v>
      </c>
      <c r="AS173" s="5">
        <f ca="1">IF(AS$4="",0,SUMPRODUCT(INDIRECT(ADDRESS($B150,$X$2)&amp;":"&amp;ADDRESS($B150,$X$2-1+AS$8)),INDIRECT("rP!"&amp;ADDRESS(Prcsses!$B136,$X$2+$P$8-AS$8)&amp;":"&amp;ADDRESS(Prcsses!$B136,$X$2-1+$P$8))))</f>
        <v>20833.333333333332</v>
      </c>
      <c r="AT173" s="5">
        <f ca="1">IF(AT$4="",0,SUMPRODUCT(INDIRECT(ADDRESS($B150,$X$2)&amp;":"&amp;ADDRESS($B150,$X$2-1+AT$8)),INDIRECT("rP!"&amp;ADDRESS(Prcsses!$B136,$X$2+$P$8-AT$8)&amp;":"&amp;ADDRESS(Prcsses!$B136,$X$2-1+$P$8))))</f>
        <v>20833.333333333332</v>
      </c>
      <c r="AU173" s="5">
        <f ca="1">IF(AU$4="",0,SUMPRODUCT(INDIRECT(ADDRESS($B150,$X$2)&amp;":"&amp;ADDRESS($B150,$X$2-1+AU$8)),INDIRECT("rP!"&amp;ADDRESS(Prcsses!$B136,$X$2+$P$8-AU$8)&amp;":"&amp;ADDRESS(Prcsses!$B136,$X$2-1+$P$8))))</f>
        <v>42812.038166666665</v>
      </c>
      <c r="AV173" s="5">
        <f ca="1">IF(AV$4="",0,SUMPRODUCT(INDIRECT(ADDRESS($B150,$X$2)&amp;":"&amp;ADDRESS($B150,$X$2-1+AV$8)),INDIRECT("rP!"&amp;ADDRESS(Prcsses!$B136,$X$2+$P$8-AV$8)&amp;":"&amp;ADDRESS(Prcsses!$B136,$X$2-1+$P$8))))</f>
        <v>42812.038166666665</v>
      </c>
      <c r="AW173" s="5">
        <f ca="1">IF(AW$4="",0,SUMPRODUCT(INDIRECT(ADDRESS($B150,$X$2)&amp;":"&amp;ADDRESS($B150,$X$2-1+AW$8)),INDIRECT("rP!"&amp;ADDRESS(Prcsses!$B136,$X$2+$P$8-AW$8)&amp;":"&amp;ADDRESS(Prcsses!$B136,$X$2-1+$P$8))))</f>
        <v>42812.038166666665</v>
      </c>
      <c r="AX173" s="5">
        <f ca="1">IF(AX$4="",0,SUMPRODUCT(INDIRECT(ADDRESS($B150,$X$2)&amp;":"&amp;ADDRESS($B150,$X$2-1+AX$8)),INDIRECT("rP!"&amp;ADDRESS(Prcsses!$B136,$X$2+$P$8-AX$8)&amp;":"&amp;ADDRESS(Prcsses!$B136,$X$2-1+$P$8))))</f>
        <v>42812.038166666665</v>
      </c>
      <c r="AY173" s="5">
        <f ca="1">IF(AY$4="",0,SUMPRODUCT(INDIRECT(ADDRESS($B150,$X$2)&amp;":"&amp;ADDRESS($B150,$X$2-1+AY$8)),INDIRECT("rP!"&amp;ADDRESS(Prcsses!$B136,$X$2+$P$8-AY$8)&amp;":"&amp;ADDRESS(Prcsses!$B136,$X$2-1+$P$8))))</f>
        <v>42812.038166666665</v>
      </c>
      <c r="AZ173" s="5">
        <f ca="1">IF(AZ$4="",0,SUMPRODUCT(INDIRECT(ADDRESS($B150,$X$2)&amp;":"&amp;ADDRESS($B150,$X$2-1+AZ$8)),INDIRECT("rP!"&amp;ADDRESS(Prcsses!$B136,$X$2+$P$8-AZ$8)&amp;":"&amp;ADDRESS(Prcsses!$B136,$X$2-1+$P$8))))</f>
        <v>42812.038166666665</v>
      </c>
      <c r="BA173" s="5">
        <f ca="1">IF(BA$4="",0,SUMPRODUCT(INDIRECT(ADDRESS($B150,$X$2)&amp;":"&amp;ADDRESS($B150,$X$2-1+BA$8)),INDIRECT("rP!"&amp;ADDRESS(Prcsses!$B136,$X$2+$P$8-BA$8)&amp;":"&amp;ADDRESS(Prcsses!$B136,$X$2-1+$P$8))))</f>
        <v>42812.038166666665</v>
      </c>
      <c r="BB173" s="5">
        <f ca="1">IF(BB$4="",0,SUMPRODUCT(INDIRECT(ADDRESS($B150,$X$2)&amp;":"&amp;ADDRESS($B150,$X$2-1+BB$8)),INDIRECT("rP!"&amp;ADDRESS(Prcsses!$B136,$X$2+$P$8-BB$8)&amp;":"&amp;ADDRESS(Prcsses!$B136,$X$2-1+$P$8))))</f>
        <v>42812.038166666665</v>
      </c>
      <c r="BC173" s="5">
        <f ca="1">IF(BC$4="",0,SUMPRODUCT(INDIRECT(ADDRESS($B150,$X$2)&amp;":"&amp;ADDRESS($B150,$X$2-1+BC$8)),INDIRECT("rP!"&amp;ADDRESS(Prcsses!$B136,$X$2+$P$8-BC$8)&amp;":"&amp;ADDRESS(Prcsses!$B136,$X$2-1+$P$8))))</f>
        <v>42812.038166666665</v>
      </c>
      <c r="BD173" s="5">
        <f ca="1">IF(BD$4="",0,SUMPRODUCT(INDIRECT(ADDRESS($B150,$X$2)&amp;":"&amp;ADDRESS($B150,$X$2-1+BD$8)),INDIRECT("rP!"&amp;ADDRESS(Prcsses!$B136,$X$2+$P$8-BD$8)&amp;":"&amp;ADDRESS(Prcsses!$B136,$X$2-1+$P$8))))</f>
        <v>42812.038166666665</v>
      </c>
      <c r="BE173" s="5">
        <f ca="1">IF(BE$4="",0,SUMPRODUCT(INDIRECT(ADDRESS($B150,$X$2)&amp;":"&amp;ADDRESS($B150,$X$2-1+BE$8)),INDIRECT("rP!"&amp;ADDRESS(Prcsses!$B136,$X$2+$P$8-BE$8)&amp;":"&amp;ADDRESS(Prcsses!$B136,$X$2-1+$P$8))))</f>
        <v>65589.097474366004</v>
      </c>
      <c r="BF173" s="5">
        <f ca="1">IF(BF$4="",0,SUMPRODUCT(INDIRECT(ADDRESS($B150,$X$2)&amp;":"&amp;ADDRESS($B150,$X$2-1+BF$8)),INDIRECT("rP!"&amp;ADDRESS(Prcsses!$B136,$X$2+$P$8-BF$8)&amp;":"&amp;ADDRESS(Prcsses!$B136,$X$2-1+$P$8))))</f>
        <v>65589.097474366004</v>
      </c>
      <c r="BG173" s="5">
        <f ca="1">IF(BG$4="",0,SUMPRODUCT(INDIRECT(ADDRESS($B150,$X$2)&amp;":"&amp;ADDRESS($B150,$X$2-1+BG$8)),INDIRECT("rP!"&amp;ADDRESS(Prcsses!$B136,$X$2+$P$8-BG$8)&amp;":"&amp;ADDRESS(Prcsses!$B136,$X$2-1+$P$8))))</f>
        <v>65589.097474366004</v>
      </c>
      <c r="BH173" s="5">
        <f ca="1">IF(BH$4="",0,SUMPRODUCT(INDIRECT(ADDRESS($B150,$X$2)&amp;":"&amp;ADDRESS($B150,$X$2-1+BH$8)),INDIRECT("rP!"&amp;ADDRESS(Prcsses!$B136,$X$2+$P$8-BH$8)&amp;":"&amp;ADDRESS(Prcsses!$B136,$X$2-1+$P$8))))</f>
        <v>65589.097474366004</v>
      </c>
      <c r="BI173" s="5">
        <f ca="1">IF(BI$4="",0,SUMPRODUCT(INDIRECT(ADDRESS($B150,$X$2)&amp;":"&amp;ADDRESS($B150,$X$2-1+BI$8)),INDIRECT("rP!"&amp;ADDRESS(Prcsses!$B136,$X$2+$P$8-BI$8)&amp;":"&amp;ADDRESS(Prcsses!$B136,$X$2-1+$P$8))))</f>
        <v>65589.097474366004</v>
      </c>
      <c r="BJ173" s="5">
        <f ca="1">IF(BJ$4="",0,SUMPRODUCT(INDIRECT(ADDRESS($B150,$X$2)&amp;":"&amp;ADDRESS($B150,$X$2-1+BJ$8)),INDIRECT("rP!"&amp;ADDRESS(Prcsses!$B136,$X$2+$P$8-BJ$8)&amp;":"&amp;ADDRESS(Prcsses!$B136,$X$2-1+$P$8))))</f>
        <v>65589.097474366004</v>
      </c>
      <c r="BK173" s="5">
        <f ca="1">IF(BK$4="",0,SUMPRODUCT(INDIRECT(ADDRESS($B150,$X$2)&amp;":"&amp;ADDRESS($B150,$X$2-1+BK$8)),INDIRECT("rP!"&amp;ADDRESS(Prcsses!$B136,$X$2+$P$8-BK$8)&amp;":"&amp;ADDRESS(Prcsses!$B136,$X$2-1+$P$8))))</f>
        <v>65589.097474366004</v>
      </c>
      <c r="BL173" s="5">
        <f ca="1">IF(BL$4="",0,SUMPRODUCT(INDIRECT(ADDRESS($B150,$X$2)&amp;":"&amp;ADDRESS($B150,$X$2-1+BL$8)),INDIRECT("rP!"&amp;ADDRESS(Prcsses!$B136,$X$2+$P$8-BL$8)&amp;":"&amp;ADDRESS(Prcsses!$B136,$X$2-1+$P$8))))</f>
        <v>65589.097474366004</v>
      </c>
      <c r="BM173" s="5">
        <f ca="1">IF(BM$4="",0,SUMPRODUCT(INDIRECT(ADDRESS($B150,$X$2)&amp;":"&amp;ADDRESS($B150,$X$2-1+BM$8)),INDIRECT("rP!"&amp;ADDRESS(Prcsses!$B136,$X$2+$P$8-BM$8)&amp;":"&amp;ADDRESS(Prcsses!$B136,$X$2-1+$P$8))))</f>
        <v>65589.097474366004</v>
      </c>
      <c r="BN173" s="5">
        <f ca="1">IF(BN$4="",0,SUMPRODUCT(INDIRECT(ADDRESS($B150,$X$2)&amp;":"&amp;ADDRESS($B150,$X$2-1+BN$8)),INDIRECT("rP!"&amp;ADDRESS(Prcsses!$B136,$X$2+$P$8-BN$8)&amp;":"&amp;ADDRESS(Prcsses!$B136,$X$2-1+$P$8))))</f>
        <v>65589.097474366004</v>
      </c>
      <c r="BO173" s="5">
        <f ca="1">IF(BO$4="",0,SUMPRODUCT(INDIRECT(ADDRESS($B150,$X$2)&amp;":"&amp;ADDRESS($B150,$X$2-1+BO$8)),INDIRECT("rP!"&amp;ADDRESS(Prcsses!$B136,$X$2+$P$8-BO$8)&amp;":"&amp;ADDRESS(Prcsses!$B136,$X$2-1+$P$8))))</f>
        <v>88776.143849603934</v>
      </c>
      <c r="BP173" s="5">
        <f ca="1">IF(BP$4="",0,SUMPRODUCT(INDIRECT(ADDRESS($B150,$X$2)&amp;":"&amp;ADDRESS($B150,$X$2-1+BP$8)),INDIRECT("rP!"&amp;ADDRESS(Prcsses!$B136,$X$2+$P$8-BP$8)&amp;":"&amp;ADDRESS(Prcsses!$B136,$X$2-1+$P$8))))</f>
        <v>88776.143849603934</v>
      </c>
      <c r="BQ173" s="5">
        <f ca="1">IF(BQ$4="",0,SUMPRODUCT(INDIRECT(ADDRESS($B150,$X$2)&amp;":"&amp;ADDRESS($B150,$X$2-1+BQ$8)),INDIRECT("rP!"&amp;ADDRESS(Prcsses!$B136,$X$2+$P$8-BQ$8)&amp;":"&amp;ADDRESS(Prcsses!$B136,$X$2-1+$P$8))))</f>
        <v>88776.143849603934</v>
      </c>
      <c r="BR173" s="5">
        <f ca="1">IF(BR$4="",0,SUMPRODUCT(INDIRECT(ADDRESS($B150,$X$2)&amp;":"&amp;ADDRESS($B150,$X$2-1+BR$8)),INDIRECT("rP!"&amp;ADDRESS(Prcsses!$B136,$X$2+$P$8-BR$8)&amp;":"&amp;ADDRESS(Prcsses!$B136,$X$2-1+$P$8))))</f>
        <v>88776.143849603934</v>
      </c>
      <c r="BS173" s="5">
        <f ca="1">IF(BS$4="",0,SUMPRODUCT(INDIRECT(ADDRESS($B150,$X$2)&amp;":"&amp;ADDRESS($B150,$X$2-1+BS$8)),INDIRECT("rP!"&amp;ADDRESS(Prcsses!$B136,$X$2+$P$8-BS$8)&amp;":"&amp;ADDRESS(Prcsses!$B136,$X$2-1+$P$8))))</f>
        <v>88776.143849603934</v>
      </c>
      <c r="BT173" s="5">
        <f ca="1">IF(BT$4="",0,SUMPRODUCT(INDIRECT(ADDRESS($B150,$X$2)&amp;":"&amp;ADDRESS($B150,$X$2-1+BT$8)),INDIRECT("rP!"&amp;ADDRESS(Prcsses!$B136,$X$2+$P$8-BT$8)&amp;":"&amp;ADDRESS(Prcsses!$B136,$X$2-1+$P$8))))</f>
        <v>88776.143849603934</v>
      </c>
      <c r="BU173" s="5">
        <f ca="1">IF(BU$4="",0,SUMPRODUCT(INDIRECT(ADDRESS($B150,$X$2)&amp;":"&amp;ADDRESS($B150,$X$2-1+BU$8)),INDIRECT("rP!"&amp;ADDRESS(Prcsses!$B136,$X$2+$P$8-BU$8)&amp;":"&amp;ADDRESS(Prcsses!$B136,$X$2-1+$P$8))))</f>
        <v>88776.143849603934</v>
      </c>
      <c r="BV173" s="5">
        <f ca="1">IF(BV$4="",0,SUMPRODUCT(INDIRECT(ADDRESS($B150,$X$2)&amp;":"&amp;ADDRESS($B150,$X$2-1+BV$8)),INDIRECT("rP!"&amp;ADDRESS(Prcsses!$B136,$X$2+$P$8-BV$8)&amp;":"&amp;ADDRESS(Prcsses!$B136,$X$2-1+$P$8))))</f>
        <v>88776.143849603934</v>
      </c>
      <c r="BW173" s="5">
        <f ca="1">IF(BW$4="",0,SUMPRODUCT(INDIRECT(ADDRESS($B150,$X$2)&amp;":"&amp;ADDRESS($B150,$X$2-1+BW$8)),INDIRECT("rP!"&amp;ADDRESS(Prcsses!$B136,$X$2+$P$8-BW$8)&amp;":"&amp;ADDRESS(Prcsses!$B136,$X$2-1+$P$8))))</f>
        <v>88776.143849603934</v>
      </c>
      <c r="BX173" s="5">
        <f ca="1">IF(BX$4="",0,SUMPRODUCT(INDIRECT(ADDRESS($B150,$X$2)&amp;":"&amp;ADDRESS($B150,$X$2-1+BX$8)),INDIRECT("rP!"&amp;ADDRESS(Prcsses!$B136,$X$2+$P$8-BX$8)&amp;":"&amp;ADDRESS(Prcsses!$B136,$X$2-1+$P$8))))</f>
        <v>88776.143849603934</v>
      </c>
      <c r="BY173" s="5">
        <f ca="1">IF(BY$4="",0,SUMPRODUCT(INDIRECT(ADDRESS($B150,$X$2)&amp;":"&amp;ADDRESS($B150,$X$2-1+BY$8)),INDIRECT("rP!"&amp;ADDRESS(Prcsses!$B136,$X$2+$P$8-BY$8)&amp;":"&amp;ADDRESS(Prcsses!$B136,$X$2-1+$P$8))))</f>
        <v>112805.43649737599</v>
      </c>
      <c r="BZ173" s="5">
        <f ca="1">IF(BZ$4="",0,SUMPRODUCT(INDIRECT(ADDRESS($B150,$X$2)&amp;":"&amp;ADDRESS($B150,$X$2-1+BZ$8)),INDIRECT("rP!"&amp;ADDRESS(Prcsses!$B136,$X$2+$P$8-BZ$8)&amp;":"&amp;ADDRESS(Prcsses!$B136,$X$2-1+$P$8))))</f>
        <v>112805.43649737599</v>
      </c>
      <c r="CA173" s="5">
        <f ca="1">IF(CA$4="",0,SUMPRODUCT(INDIRECT(ADDRESS($B150,$X$2)&amp;":"&amp;ADDRESS($B150,$X$2-1+CA$8)),INDIRECT("rP!"&amp;ADDRESS(Prcsses!$B136,$X$2+$P$8-CA$8)&amp;":"&amp;ADDRESS(Prcsses!$B136,$X$2-1+$P$8))))</f>
        <v>112805.43649737599</v>
      </c>
      <c r="CB173" s="5">
        <f ca="1">IF(CB$4="",0,SUMPRODUCT(INDIRECT(ADDRESS($B150,$X$2)&amp;":"&amp;ADDRESS($B150,$X$2-1+CB$8)),INDIRECT("rP!"&amp;ADDRESS(Prcsses!$B136,$X$2+$P$8-CB$8)&amp;":"&amp;ADDRESS(Prcsses!$B136,$X$2-1+$P$8))))</f>
        <v>112805.43649737599</v>
      </c>
      <c r="CC173" s="5">
        <f ca="1">IF(CC$4="",0,SUMPRODUCT(INDIRECT(ADDRESS($B150,$X$2)&amp;":"&amp;ADDRESS($B150,$X$2-1+CC$8)),INDIRECT("rP!"&amp;ADDRESS(Prcsses!$B136,$X$2+$P$8-CC$8)&amp;":"&amp;ADDRESS(Prcsses!$B136,$X$2-1+$P$8))))</f>
        <v>112805.43649737599</v>
      </c>
      <c r="CD173" s="5">
        <f ca="1">IF(CD$4="",0,SUMPRODUCT(INDIRECT(ADDRESS($B150,$X$2)&amp;":"&amp;ADDRESS($B150,$X$2-1+CD$8)),INDIRECT("rP!"&amp;ADDRESS(Prcsses!$B136,$X$2+$P$8-CD$8)&amp;":"&amp;ADDRESS(Prcsses!$B136,$X$2-1+$P$8))))</f>
        <v>112805.43649737599</v>
      </c>
      <c r="CE173" s="5">
        <f ca="1">IF(CE$4="",0,SUMPRODUCT(INDIRECT(ADDRESS($B150,$X$2)&amp;":"&amp;ADDRESS($B150,$X$2-1+CE$8)),INDIRECT("rP!"&amp;ADDRESS(Prcsses!$B136,$X$2+$P$8-CE$8)&amp;":"&amp;ADDRESS(Prcsses!$B136,$X$2-1+$P$8))))</f>
        <v>112805.43649737599</v>
      </c>
      <c r="CF173" s="5">
        <f ca="1">IF(CF$4="",0,SUMPRODUCT(INDIRECT(ADDRESS($B150,$X$2)&amp;":"&amp;ADDRESS($B150,$X$2-1+CF$8)),INDIRECT("rP!"&amp;ADDRESS(Prcsses!$B136,$X$2+$P$8-CF$8)&amp;":"&amp;ADDRESS(Prcsses!$B136,$X$2-1+$P$8))))</f>
        <v>0</v>
      </c>
    </row>
    <row r="174" spans="2:84" x14ac:dyDescent="0.3">
      <c r="B174" s="13">
        <f>ROW()</f>
        <v>174</v>
      </c>
      <c r="H174" s="1" t="str">
        <f t="shared" si="300"/>
        <v>Амортизация капитальных затрат</v>
      </c>
      <c r="I174" s="1" t="str">
        <f>$I$171</f>
        <v>Капзатраты на производственные мощности</v>
      </c>
      <c r="J174" s="1" t="str">
        <f>Prcsses!I113</f>
        <v>Оборудование</v>
      </c>
      <c r="M174" s="53" t="s">
        <v>18</v>
      </c>
      <c r="U174" s="5">
        <f t="shared" ca="1" si="301"/>
        <v>21187183.447031084</v>
      </c>
      <c r="X174" s="5">
        <f ca="1">IF(X$4="",0,SUMPRODUCT(INDIRECT(ADDRESS($B151,$X$2)&amp;":"&amp;ADDRESS($B151,$X$2-1+X$8)),INDIRECT("rP!"&amp;ADDRESS(Prcsses!$B137,$X$2+$P$8-X$8)&amp;":"&amp;ADDRESS(Prcsses!$B137,$X$2-1+$P$8))))</f>
        <v>0</v>
      </c>
      <c r="Y174" s="5">
        <f ca="1">IF(Y$4="",0,SUMPRODUCT(INDIRECT(ADDRESS($B151,$X$2)&amp;":"&amp;ADDRESS($B151,$X$2-1+Y$8)),INDIRECT("rP!"&amp;ADDRESS(Prcsses!$B137,$X$2+$P$8-Y$8)&amp;":"&amp;ADDRESS(Prcsses!$B137,$X$2-1+$P$8))))</f>
        <v>0</v>
      </c>
      <c r="Z174" s="5">
        <f ca="1">IF(Z$4="",0,SUMPRODUCT(INDIRECT(ADDRESS($B151,$X$2)&amp;":"&amp;ADDRESS($B151,$X$2-1+Z$8)),INDIRECT("rP!"&amp;ADDRESS(Prcsses!$B137,$X$2+$P$8-Z$8)&amp;":"&amp;ADDRESS(Prcsses!$B137,$X$2-1+$P$8))))</f>
        <v>0</v>
      </c>
      <c r="AA174" s="5">
        <f ca="1">IF(AA$4="",0,SUMPRODUCT(INDIRECT(ADDRESS($B151,$X$2)&amp;":"&amp;ADDRESS($B151,$X$2-1+AA$8)),INDIRECT("rP!"&amp;ADDRESS(Prcsses!$B137,$X$2+$P$8-AA$8)&amp;":"&amp;ADDRESS(Prcsses!$B137,$X$2-1+$P$8))))</f>
        <v>138888.88888888891</v>
      </c>
      <c r="AB174" s="5">
        <f ca="1">IF(AB$4="",0,SUMPRODUCT(INDIRECT(ADDRESS($B151,$X$2)&amp;":"&amp;ADDRESS($B151,$X$2-1+AB$8)),INDIRECT("rP!"&amp;ADDRESS(Prcsses!$B137,$X$2+$P$8-AB$8)&amp;":"&amp;ADDRESS(Prcsses!$B137,$X$2-1+$P$8))))</f>
        <v>138888.88888888891</v>
      </c>
      <c r="AC174" s="5">
        <f ca="1">IF(AC$4="",0,SUMPRODUCT(INDIRECT(ADDRESS($B151,$X$2)&amp;":"&amp;ADDRESS($B151,$X$2-1+AC$8)),INDIRECT("rP!"&amp;ADDRESS(Prcsses!$B137,$X$2+$P$8-AC$8)&amp;":"&amp;ADDRESS(Prcsses!$B137,$X$2-1+$P$8))))</f>
        <v>138888.88888888891</v>
      </c>
      <c r="AD174" s="5">
        <f ca="1">IF(AD$4="",0,SUMPRODUCT(INDIRECT(ADDRESS($B151,$X$2)&amp;":"&amp;ADDRESS($B151,$X$2-1+AD$8)),INDIRECT("rP!"&amp;ADDRESS(Prcsses!$B137,$X$2+$P$8-AD$8)&amp;":"&amp;ADDRESS(Prcsses!$B137,$X$2-1+$P$8))))</f>
        <v>138888.88888888891</v>
      </c>
      <c r="AE174" s="5">
        <f ca="1">IF(AE$4="",0,SUMPRODUCT(INDIRECT(ADDRESS($B151,$X$2)&amp;":"&amp;ADDRESS($B151,$X$2-1+AE$8)),INDIRECT("rP!"&amp;ADDRESS(Prcsses!$B137,$X$2+$P$8-AE$8)&amp;":"&amp;ADDRESS(Prcsses!$B137,$X$2-1+$P$8))))</f>
        <v>138888.88888888891</v>
      </c>
      <c r="AF174" s="5">
        <f ca="1">IF(AF$4="",0,SUMPRODUCT(INDIRECT(ADDRESS($B151,$X$2)&amp;":"&amp;ADDRESS($B151,$X$2-1+AF$8)),INDIRECT("rP!"&amp;ADDRESS(Prcsses!$B137,$X$2+$P$8-AF$8)&amp;":"&amp;ADDRESS(Prcsses!$B137,$X$2-1+$P$8))))</f>
        <v>138888.88888888891</v>
      </c>
      <c r="AG174" s="5">
        <f ca="1">IF(AG$4="",0,SUMPRODUCT(INDIRECT(ADDRESS($B151,$X$2)&amp;":"&amp;ADDRESS($B151,$X$2-1+AG$8)),INDIRECT("rP!"&amp;ADDRESS(Prcsses!$B137,$X$2+$P$8-AG$8)&amp;":"&amp;ADDRESS(Prcsses!$B137,$X$2-1+$P$8))))</f>
        <v>138888.88888888891</v>
      </c>
      <c r="AH174" s="5">
        <f ca="1">IF(AH$4="",0,SUMPRODUCT(INDIRECT(ADDRESS($B151,$X$2)&amp;":"&amp;ADDRESS($B151,$X$2-1+AH$8)),INDIRECT("rP!"&amp;ADDRESS(Prcsses!$B137,$X$2+$P$8-AH$8)&amp;":"&amp;ADDRESS(Prcsses!$B137,$X$2-1+$P$8))))</f>
        <v>138888.88888888891</v>
      </c>
      <c r="AI174" s="5">
        <f ca="1">IF(AI$4="",0,SUMPRODUCT(INDIRECT(ADDRESS($B151,$X$2)&amp;":"&amp;ADDRESS($B151,$X$2-1+AI$8)),INDIRECT("rP!"&amp;ADDRESS(Prcsses!$B137,$X$2+$P$8-AI$8)&amp;":"&amp;ADDRESS(Prcsses!$B137,$X$2-1+$P$8))))</f>
        <v>138888.88888888891</v>
      </c>
      <c r="AJ174" s="5">
        <f ca="1">IF(AJ$4="",0,SUMPRODUCT(INDIRECT(ADDRESS($B151,$X$2)&amp;":"&amp;ADDRESS($B151,$X$2-1+AJ$8)),INDIRECT("rP!"&amp;ADDRESS(Prcsses!$B137,$X$2+$P$8-AJ$8)&amp;":"&amp;ADDRESS(Prcsses!$B137,$X$2-1+$P$8))))</f>
        <v>138888.88888888891</v>
      </c>
      <c r="AK174" s="5">
        <f ca="1">IF(AK$4="",0,SUMPRODUCT(INDIRECT(ADDRESS($B151,$X$2)&amp;":"&amp;ADDRESS($B151,$X$2-1+AK$8)),INDIRECT("rP!"&amp;ADDRESS(Prcsses!$B137,$X$2+$P$8-AK$8)&amp;":"&amp;ADDRESS(Prcsses!$B137,$X$2-1+$P$8))))</f>
        <v>138888.88888888891</v>
      </c>
      <c r="AL174" s="5">
        <f ca="1">IF(AL$4="",0,SUMPRODUCT(INDIRECT(ADDRESS($B151,$X$2)&amp;":"&amp;ADDRESS($B151,$X$2-1+AL$8)),INDIRECT("rP!"&amp;ADDRESS(Prcsses!$B137,$X$2+$P$8-AL$8)&amp;":"&amp;ADDRESS(Prcsses!$B137,$X$2-1+$P$8))))</f>
        <v>138888.88888888891</v>
      </c>
      <c r="AM174" s="5">
        <f ca="1">IF(AM$4="",0,SUMPRODUCT(INDIRECT(ADDRESS($B151,$X$2)&amp;":"&amp;ADDRESS($B151,$X$2-1+AM$8)),INDIRECT("rP!"&amp;ADDRESS(Prcsses!$B137,$X$2+$P$8-AM$8)&amp;":"&amp;ADDRESS(Prcsses!$B137,$X$2-1+$P$8))))</f>
        <v>138888.88888888891</v>
      </c>
      <c r="AN174" s="5">
        <f ca="1">IF(AN$4="",0,SUMPRODUCT(INDIRECT(ADDRESS($B151,$X$2)&amp;":"&amp;ADDRESS($B151,$X$2-1+AN$8)),INDIRECT("rP!"&amp;ADDRESS(Prcsses!$B137,$X$2+$P$8-AN$8)&amp;":"&amp;ADDRESS(Prcsses!$B137,$X$2-1+$P$8))))</f>
        <v>138888.88888888891</v>
      </c>
      <c r="AO174" s="5">
        <f ca="1">IF(AO$4="",0,SUMPRODUCT(INDIRECT(ADDRESS($B151,$X$2)&amp;":"&amp;ADDRESS($B151,$X$2-1+AO$8)),INDIRECT("rP!"&amp;ADDRESS(Prcsses!$B137,$X$2+$P$8-AO$8)&amp;":"&amp;ADDRESS(Prcsses!$B137,$X$2-1+$P$8))))</f>
        <v>138888.88888888891</v>
      </c>
      <c r="AP174" s="5">
        <f ca="1">IF(AP$4="",0,SUMPRODUCT(INDIRECT(ADDRESS($B151,$X$2)&amp;":"&amp;ADDRESS($B151,$X$2-1+AP$8)),INDIRECT("rP!"&amp;ADDRESS(Prcsses!$B137,$X$2+$P$8-AP$8)&amp;":"&amp;ADDRESS(Prcsses!$B137,$X$2-1+$P$8))))</f>
        <v>138888.88888888891</v>
      </c>
      <c r="AQ174" s="5">
        <f ca="1">IF(AQ$4="",0,SUMPRODUCT(INDIRECT(ADDRESS($B151,$X$2)&amp;":"&amp;ADDRESS($B151,$X$2-1+AQ$8)),INDIRECT("rP!"&amp;ADDRESS(Prcsses!$B137,$X$2+$P$8-AQ$8)&amp;":"&amp;ADDRESS(Prcsses!$B137,$X$2-1+$P$8))))</f>
        <v>138888.88888888891</v>
      </c>
      <c r="AR174" s="5">
        <f ca="1">IF(AR$4="",0,SUMPRODUCT(INDIRECT(ADDRESS($B151,$X$2)&amp;":"&amp;ADDRESS($B151,$X$2-1+AR$8)),INDIRECT("rP!"&amp;ADDRESS(Prcsses!$B137,$X$2+$P$8-AR$8)&amp;":"&amp;ADDRESS(Prcsses!$B137,$X$2-1+$P$8))))</f>
        <v>138888.88888888891</v>
      </c>
      <c r="AS174" s="5">
        <f ca="1">IF(AS$4="",0,SUMPRODUCT(INDIRECT(ADDRESS($B151,$X$2)&amp;":"&amp;ADDRESS($B151,$X$2-1+AS$8)),INDIRECT("rP!"&amp;ADDRESS(Prcsses!$B137,$X$2+$P$8-AS$8)&amp;":"&amp;ADDRESS(Prcsses!$B137,$X$2-1+$P$8))))</f>
        <v>138888.88888888891</v>
      </c>
      <c r="AT174" s="5">
        <f ca="1">IF(AT$4="",0,SUMPRODUCT(INDIRECT(ADDRESS($B151,$X$2)&amp;":"&amp;ADDRESS($B151,$X$2-1+AT$8)),INDIRECT("rP!"&amp;ADDRESS(Prcsses!$B137,$X$2+$P$8-AT$8)&amp;":"&amp;ADDRESS(Prcsses!$B137,$X$2-1+$P$8))))</f>
        <v>138888.88888888891</v>
      </c>
      <c r="AU174" s="5">
        <f ca="1">IF(AU$4="",0,SUMPRODUCT(INDIRECT(ADDRESS($B151,$X$2)&amp;":"&amp;ADDRESS($B151,$X$2-1+AU$8)),INDIRECT("rP!"&amp;ADDRESS(Prcsses!$B137,$X$2+$P$8-AU$8)&amp;":"&amp;ADDRESS(Prcsses!$B137,$X$2-1+$P$8))))</f>
        <v>285413.58777777781</v>
      </c>
      <c r="AV174" s="5">
        <f ca="1">IF(AV$4="",0,SUMPRODUCT(INDIRECT(ADDRESS($B151,$X$2)&amp;":"&amp;ADDRESS($B151,$X$2-1+AV$8)),INDIRECT("rP!"&amp;ADDRESS(Prcsses!$B137,$X$2+$P$8-AV$8)&amp;":"&amp;ADDRESS(Prcsses!$B137,$X$2-1+$P$8))))</f>
        <v>285413.58777777781</v>
      </c>
      <c r="AW174" s="5">
        <f ca="1">IF(AW$4="",0,SUMPRODUCT(INDIRECT(ADDRESS($B151,$X$2)&amp;":"&amp;ADDRESS($B151,$X$2-1+AW$8)),INDIRECT("rP!"&amp;ADDRESS(Prcsses!$B137,$X$2+$P$8-AW$8)&amp;":"&amp;ADDRESS(Prcsses!$B137,$X$2-1+$P$8))))</f>
        <v>285413.58777777781</v>
      </c>
      <c r="AX174" s="5">
        <f ca="1">IF(AX$4="",0,SUMPRODUCT(INDIRECT(ADDRESS($B151,$X$2)&amp;":"&amp;ADDRESS($B151,$X$2-1+AX$8)),INDIRECT("rP!"&amp;ADDRESS(Prcsses!$B137,$X$2+$P$8-AX$8)&amp;":"&amp;ADDRESS(Prcsses!$B137,$X$2-1+$P$8))))</f>
        <v>285413.58777777781</v>
      </c>
      <c r="AY174" s="5">
        <f ca="1">IF(AY$4="",0,SUMPRODUCT(INDIRECT(ADDRESS($B151,$X$2)&amp;":"&amp;ADDRESS($B151,$X$2-1+AY$8)),INDIRECT("rP!"&amp;ADDRESS(Prcsses!$B137,$X$2+$P$8-AY$8)&amp;":"&amp;ADDRESS(Prcsses!$B137,$X$2-1+$P$8))))</f>
        <v>285413.58777777781</v>
      </c>
      <c r="AZ174" s="5">
        <f ca="1">IF(AZ$4="",0,SUMPRODUCT(INDIRECT(ADDRESS($B151,$X$2)&amp;":"&amp;ADDRESS($B151,$X$2-1+AZ$8)),INDIRECT("rP!"&amp;ADDRESS(Prcsses!$B137,$X$2+$P$8-AZ$8)&amp;":"&amp;ADDRESS(Prcsses!$B137,$X$2-1+$P$8))))</f>
        <v>285413.58777777781</v>
      </c>
      <c r="BA174" s="5">
        <f ca="1">IF(BA$4="",0,SUMPRODUCT(INDIRECT(ADDRESS($B151,$X$2)&amp;":"&amp;ADDRESS($B151,$X$2-1+BA$8)),INDIRECT("rP!"&amp;ADDRESS(Prcsses!$B137,$X$2+$P$8-BA$8)&amp;":"&amp;ADDRESS(Prcsses!$B137,$X$2-1+$P$8))))</f>
        <v>285413.58777777781</v>
      </c>
      <c r="BB174" s="5">
        <f ca="1">IF(BB$4="",0,SUMPRODUCT(INDIRECT(ADDRESS($B151,$X$2)&amp;":"&amp;ADDRESS($B151,$X$2-1+BB$8)),INDIRECT("rP!"&amp;ADDRESS(Prcsses!$B137,$X$2+$P$8-BB$8)&amp;":"&amp;ADDRESS(Prcsses!$B137,$X$2-1+$P$8))))</f>
        <v>285413.58777777781</v>
      </c>
      <c r="BC174" s="5">
        <f ca="1">IF(BC$4="",0,SUMPRODUCT(INDIRECT(ADDRESS($B151,$X$2)&amp;":"&amp;ADDRESS($B151,$X$2-1+BC$8)),INDIRECT("rP!"&amp;ADDRESS(Prcsses!$B137,$X$2+$P$8-BC$8)&amp;":"&amp;ADDRESS(Prcsses!$B137,$X$2-1+$P$8))))</f>
        <v>285413.58777777781</v>
      </c>
      <c r="BD174" s="5">
        <f ca="1">IF(BD$4="",0,SUMPRODUCT(INDIRECT(ADDRESS($B151,$X$2)&amp;":"&amp;ADDRESS($B151,$X$2-1+BD$8)),INDIRECT("rP!"&amp;ADDRESS(Prcsses!$B137,$X$2+$P$8-BD$8)&amp;":"&amp;ADDRESS(Prcsses!$B137,$X$2-1+$P$8))))</f>
        <v>285413.58777777781</v>
      </c>
      <c r="BE174" s="5">
        <f ca="1">IF(BE$4="",0,SUMPRODUCT(INDIRECT(ADDRESS($B151,$X$2)&amp;":"&amp;ADDRESS($B151,$X$2-1+BE$8)),INDIRECT("rP!"&amp;ADDRESS(Prcsses!$B137,$X$2+$P$8-BE$8)&amp;":"&amp;ADDRESS(Prcsses!$B137,$X$2-1+$P$8))))</f>
        <v>437260.64982910675</v>
      </c>
      <c r="BF174" s="5">
        <f ca="1">IF(BF$4="",0,SUMPRODUCT(INDIRECT(ADDRESS($B151,$X$2)&amp;":"&amp;ADDRESS($B151,$X$2-1+BF$8)),INDIRECT("rP!"&amp;ADDRESS(Prcsses!$B137,$X$2+$P$8-BF$8)&amp;":"&amp;ADDRESS(Prcsses!$B137,$X$2-1+$P$8))))</f>
        <v>437260.64982910675</v>
      </c>
      <c r="BG174" s="5">
        <f ca="1">IF(BG$4="",0,SUMPRODUCT(INDIRECT(ADDRESS($B151,$X$2)&amp;":"&amp;ADDRESS($B151,$X$2-1+BG$8)),INDIRECT("rP!"&amp;ADDRESS(Prcsses!$B137,$X$2+$P$8-BG$8)&amp;":"&amp;ADDRESS(Prcsses!$B137,$X$2-1+$P$8))))</f>
        <v>437260.64982910675</v>
      </c>
      <c r="BH174" s="5">
        <f ca="1">IF(BH$4="",0,SUMPRODUCT(INDIRECT(ADDRESS($B151,$X$2)&amp;":"&amp;ADDRESS($B151,$X$2-1+BH$8)),INDIRECT("rP!"&amp;ADDRESS(Prcsses!$B137,$X$2+$P$8-BH$8)&amp;":"&amp;ADDRESS(Prcsses!$B137,$X$2-1+$P$8))))</f>
        <v>437260.64982910675</v>
      </c>
      <c r="BI174" s="5">
        <f ca="1">IF(BI$4="",0,SUMPRODUCT(INDIRECT(ADDRESS($B151,$X$2)&amp;":"&amp;ADDRESS($B151,$X$2-1+BI$8)),INDIRECT("rP!"&amp;ADDRESS(Prcsses!$B137,$X$2+$P$8-BI$8)&amp;":"&amp;ADDRESS(Prcsses!$B137,$X$2-1+$P$8))))</f>
        <v>437260.64982910675</v>
      </c>
      <c r="BJ174" s="5">
        <f ca="1">IF(BJ$4="",0,SUMPRODUCT(INDIRECT(ADDRESS($B151,$X$2)&amp;":"&amp;ADDRESS($B151,$X$2-1+BJ$8)),INDIRECT("rP!"&amp;ADDRESS(Prcsses!$B137,$X$2+$P$8-BJ$8)&amp;":"&amp;ADDRESS(Prcsses!$B137,$X$2-1+$P$8))))</f>
        <v>437260.64982910675</v>
      </c>
      <c r="BK174" s="5">
        <f ca="1">IF(BK$4="",0,SUMPRODUCT(INDIRECT(ADDRESS($B151,$X$2)&amp;":"&amp;ADDRESS($B151,$X$2-1+BK$8)),INDIRECT("rP!"&amp;ADDRESS(Prcsses!$B137,$X$2+$P$8-BK$8)&amp;":"&amp;ADDRESS(Prcsses!$B137,$X$2-1+$P$8))))</f>
        <v>437260.64982910675</v>
      </c>
      <c r="BL174" s="5">
        <f ca="1">IF(BL$4="",0,SUMPRODUCT(INDIRECT(ADDRESS($B151,$X$2)&amp;":"&amp;ADDRESS($B151,$X$2-1+BL$8)),INDIRECT("rP!"&amp;ADDRESS(Prcsses!$B137,$X$2+$P$8-BL$8)&amp;":"&amp;ADDRESS(Prcsses!$B137,$X$2-1+$P$8))))</f>
        <v>437260.64982910675</v>
      </c>
      <c r="BM174" s="5">
        <f ca="1">IF(BM$4="",0,SUMPRODUCT(INDIRECT(ADDRESS($B151,$X$2)&amp;":"&amp;ADDRESS($B151,$X$2-1+BM$8)),INDIRECT("rP!"&amp;ADDRESS(Prcsses!$B137,$X$2+$P$8-BM$8)&amp;":"&amp;ADDRESS(Prcsses!$B137,$X$2-1+$P$8))))</f>
        <v>437260.64982910675</v>
      </c>
      <c r="BN174" s="5">
        <f ca="1">IF(BN$4="",0,SUMPRODUCT(INDIRECT(ADDRESS($B151,$X$2)&amp;":"&amp;ADDRESS($B151,$X$2-1+BN$8)),INDIRECT("rP!"&amp;ADDRESS(Prcsses!$B137,$X$2+$P$8-BN$8)&amp;":"&amp;ADDRESS(Prcsses!$B137,$X$2-1+$P$8))))</f>
        <v>437260.64982910675</v>
      </c>
      <c r="BO174" s="5">
        <f ca="1">IF(BO$4="",0,SUMPRODUCT(INDIRECT(ADDRESS($B151,$X$2)&amp;":"&amp;ADDRESS($B151,$X$2-1+BO$8)),INDIRECT("rP!"&amp;ADDRESS(Prcsses!$B137,$X$2+$P$8-BO$8)&amp;":"&amp;ADDRESS(Prcsses!$B137,$X$2-1+$P$8))))</f>
        <v>591840.9589973595</v>
      </c>
      <c r="BP174" s="5">
        <f ca="1">IF(BP$4="",0,SUMPRODUCT(INDIRECT(ADDRESS($B151,$X$2)&amp;":"&amp;ADDRESS($B151,$X$2-1+BP$8)),INDIRECT("rP!"&amp;ADDRESS(Prcsses!$B137,$X$2+$P$8-BP$8)&amp;":"&amp;ADDRESS(Prcsses!$B137,$X$2-1+$P$8))))</f>
        <v>591840.9589973595</v>
      </c>
      <c r="BQ174" s="5">
        <f ca="1">IF(BQ$4="",0,SUMPRODUCT(INDIRECT(ADDRESS($B151,$X$2)&amp;":"&amp;ADDRESS($B151,$X$2-1+BQ$8)),INDIRECT("rP!"&amp;ADDRESS(Prcsses!$B137,$X$2+$P$8-BQ$8)&amp;":"&amp;ADDRESS(Prcsses!$B137,$X$2-1+$P$8))))</f>
        <v>591840.9589973595</v>
      </c>
      <c r="BR174" s="5">
        <f ca="1">IF(BR$4="",0,SUMPRODUCT(INDIRECT(ADDRESS($B151,$X$2)&amp;":"&amp;ADDRESS($B151,$X$2-1+BR$8)),INDIRECT("rP!"&amp;ADDRESS(Prcsses!$B137,$X$2+$P$8-BR$8)&amp;":"&amp;ADDRESS(Prcsses!$B137,$X$2-1+$P$8))))</f>
        <v>591840.9589973595</v>
      </c>
      <c r="BS174" s="5">
        <f ca="1">IF(BS$4="",0,SUMPRODUCT(INDIRECT(ADDRESS($B151,$X$2)&amp;":"&amp;ADDRESS($B151,$X$2-1+BS$8)),INDIRECT("rP!"&amp;ADDRESS(Prcsses!$B137,$X$2+$P$8-BS$8)&amp;":"&amp;ADDRESS(Prcsses!$B137,$X$2-1+$P$8))))</f>
        <v>591840.9589973595</v>
      </c>
      <c r="BT174" s="5">
        <f ca="1">IF(BT$4="",0,SUMPRODUCT(INDIRECT(ADDRESS($B151,$X$2)&amp;":"&amp;ADDRESS($B151,$X$2-1+BT$8)),INDIRECT("rP!"&amp;ADDRESS(Prcsses!$B137,$X$2+$P$8-BT$8)&amp;":"&amp;ADDRESS(Prcsses!$B137,$X$2-1+$P$8))))</f>
        <v>591840.9589973595</v>
      </c>
      <c r="BU174" s="5">
        <f ca="1">IF(BU$4="",0,SUMPRODUCT(INDIRECT(ADDRESS($B151,$X$2)&amp;":"&amp;ADDRESS($B151,$X$2-1+BU$8)),INDIRECT("rP!"&amp;ADDRESS(Prcsses!$B137,$X$2+$P$8-BU$8)&amp;":"&amp;ADDRESS(Prcsses!$B137,$X$2-1+$P$8))))</f>
        <v>591840.9589973595</v>
      </c>
      <c r="BV174" s="5">
        <f ca="1">IF(BV$4="",0,SUMPRODUCT(INDIRECT(ADDRESS($B151,$X$2)&amp;":"&amp;ADDRESS($B151,$X$2-1+BV$8)),INDIRECT("rP!"&amp;ADDRESS(Prcsses!$B137,$X$2+$P$8-BV$8)&amp;":"&amp;ADDRESS(Prcsses!$B137,$X$2-1+$P$8))))</f>
        <v>591840.9589973595</v>
      </c>
      <c r="BW174" s="5">
        <f ca="1">IF(BW$4="",0,SUMPRODUCT(INDIRECT(ADDRESS($B151,$X$2)&amp;":"&amp;ADDRESS($B151,$X$2-1+BW$8)),INDIRECT("rP!"&amp;ADDRESS(Prcsses!$B137,$X$2+$P$8-BW$8)&amp;":"&amp;ADDRESS(Prcsses!$B137,$X$2-1+$P$8))))</f>
        <v>591840.9589973595</v>
      </c>
      <c r="BX174" s="5">
        <f ca="1">IF(BX$4="",0,SUMPRODUCT(INDIRECT(ADDRESS($B151,$X$2)&amp;":"&amp;ADDRESS($B151,$X$2-1+BX$8)),INDIRECT("rP!"&amp;ADDRESS(Prcsses!$B137,$X$2+$P$8-BX$8)&amp;":"&amp;ADDRESS(Prcsses!$B137,$X$2-1+$P$8))))</f>
        <v>591840.9589973595</v>
      </c>
      <c r="BY174" s="5">
        <f ca="1">IF(BY$4="",0,SUMPRODUCT(INDIRECT(ADDRESS($B151,$X$2)&amp;":"&amp;ADDRESS($B151,$X$2-1+BY$8)),INDIRECT("rP!"&amp;ADDRESS(Prcsses!$B137,$X$2+$P$8-BY$8)&amp;":"&amp;ADDRESS(Prcsses!$B137,$X$2-1+$P$8))))</f>
        <v>752036.24331583991</v>
      </c>
      <c r="BZ174" s="5">
        <f ca="1">IF(BZ$4="",0,SUMPRODUCT(INDIRECT(ADDRESS($B151,$X$2)&amp;":"&amp;ADDRESS($B151,$X$2-1+BZ$8)),INDIRECT("rP!"&amp;ADDRESS(Prcsses!$B137,$X$2+$P$8-BZ$8)&amp;":"&amp;ADDRESS(Prcsses!$B137,$X$2-1+$P$8))))</f>
        <v>752036.24331583991</v>
      </c>
      <c r="CA174" s="5">
        <f ca="1">IF(CA$4="",0,SUMPRODUCT(INDIRECT(ADDRESS($B151,$X$2)&amp;":"&amp;ADDRESS($B151,$X$2-1+CA$8)),INDIRECT("rP!"&amp;ADDRESS(Prcsses!$B137,$X$2+$P$8-CA$8)&amp;":"&amp;ADDRESS(Prcsses!$B137,$X$2-1+$P$8))))</f>
        <v>752036.24331583991</v>
      </c>
      <c r="CB174" s="5">
        <f ca="1">IF(CB$4="",0,SUMPRODUCT(INDIRECT(ADDRESS($B151,$X$2)&amp;":"&amp;ADDRESS($B151,$X$2-1+CB$8)),INDIRECT("rP!"&amp;ADDRESS(Prcsses!$B137,$X$2+$P$8-CB$8)&amp;":"&amp;ADDRESS(Prcsses!$B137,$X$2-1+$P$8))))</f>
        <v>752036.24331583991</v>
      </c>
      <c r="CC174" s="5">
        <f ca="1">IF(CC$4="",0,SUMPRODUCT(INDIRECT(ADDRESS($B151,$X$2)&amp;":"&amp;ADDRESS($B151,$X$2-1+CC$8)),INDIRECT("rP!"&amp;ADDRESS(Prcsses!$B137,$X$2+$P$8-CC$8)&amp;":"&amp;ADDRESS(Prcsses!$B137,$X$2-1+$P$8))))</f>
        <v>752036.24331583991</v>
      </c>
      <c r="CD174" s="5">
        <f ca="1">IF(CD$4="",0,SUMPRODUCT(INDIRECT(ADDRESS($B151,$X$2)&amp;":"&amp;ADDRESS($B151,$X$2-1+CD$8)),INDIRECT("rP!"&amp;ADDRESS(Prcsses!$B137,$X$2+$P$8-CD$8)&amp;":"&amp;ADDRESS(Prcsses!$B137,$X$2-1+$P$8))))</f>
        <v>752036.24331583991</v>
      </c>
      <c r="CE174" s="5">
        <f ca="1">IF(CE$4="",0,SUMPRODUCT(INDIRECT(ADDRESS($B151,$X$2)&amp;":"&amp;ADDRESS($B151,$X$2-1+CE$8)),INDIRECT("rP!"&amp;ADDRESS(Prcsses!$B137,$X$2+$P$8-CE$8)&amp;":"&amp;ADDRESS(Prcsses!$B137,$X$2-1+$P$8))))</f>
        <v>752036.24331583991</v>
      </c>
      <c r="CF174" s="5">
        <f ca="1">IF(CF$4="",0,SUMPRODUCT(INDIRECT(ADDRESS($B151,$X$2)&amp;":"&amp;ADDRESS($B151,$X$2-1+CF$8)),INDIRECT("rP!"&amp;ADDRESS(Prcsses!$B137,$X$2+$P$8-CF$8)&amp;":"&amp;ADDRESS(Prcsses!$B137,$X$2-1+$P$8))))</f>
        <v>0</v>
      </c>
    </row>
    <row r="175" spans="2:84" x14ac:dyDescent="0.3">
      <c r="B175" s="13">
        <f>ROW()</f>
        <v>175</v>
      </c>
      <c r="H175" s="1" t="str">
        <f t="shared" si="300"/>
        <v>Амортизация капитальных затрат</v>
      </c>
      <c r="I175" s="1" t="str">
        <f>$I$171</f>
        <v>Капзатраты на производственные мощности</v>
      </c>
      <c r="J175" s="1" t="str">
        <f>Prcsses!I114</f>
        <v>Доставка и установка оборудования</v>
      </c>
      <c r="M175" s="53" t="s">
        <v>18</v>
      </c>
      <c r="U175" s="5">
        <f t="shared" ca="1" si="301"/>
        <v>4237436.6894062199</v>
      </c>
      <c r="X175" s="5">
        <f ca="1">IF(X$4="",0,SUMPRODUCT(INDIRECT(ADDRESS($B152,$X$2)&amp;":"&amp;ADDRESS($B152,$X$2-1+X$8)),INDIRECT("rP!"&amp;ADDRESS(Prcsses!$B138,$X$2+$P$8-X$8)&amp;":"&amp;ADDRESS(Prcsses!$B138,$X$2-1+$P$8))))</f>
        <v>0</v>
      </c>
      <c r="Y175" s="5">
        <f ca="1">IF(Y$4="",0,SUMPRODUCT(INDIRECT(ADDRESS($B152,$X$2)&amp;":"&amp;ADDRESS($B152,$X$2-1+Y$8)),INDIRECT("rP!"&amp;ADDRESS(Prcsses!$B138,$X$2+$P$8-Y$8)&amp;":"&amp;ADDRESS(Prcsses!$B138,$X$2-1+$P$8))))</f>
        <v>0</v>
      </c>
      <c r="Z175" s="5">
        <f ca="1">IF(Z$4="",0,SUMPRODUCT(INDIRECT(ADDRESS($B152,$X$2)&amp;":"&amp;ADDRESS($B152,$X$2-1+Z$8)),INDIRECT("rP!"&amp;ADDRESS(Prcsses!$B138,$X$2+$P$8-Z$8)&amp;":"&amp;ADDRESS(Prcsses!$B138,$X$2-1+$P$8))))</f>
        <v>0</v>
      </c>
      <c r="AA175" s="5">
        <f ca="1">IF(AA$4="",0,SUMPRODUCT(INDIRECT(ADDRESS($B152,$X$2)&amp;":"&amp;ADDRESS($B152,$X$2-1+AA$8)),INDIRECT("rP!"&amp;ADDRESS(Prcsses!$B138,$X$2+$P$8-AA$8)&amp;":"&amp;ADDRESS(Prcsses!$B138,$X$2-1+$P$8))))</f>
        <v>27777.777777777777</v>
      </c>
      <c r="AB175" s="5">
        <f ca="1">IF(AB$4="",0,SUMPRODUCT(INDIRECT(ADDRESS($B152,$X$2)&amp;":"&amp;ADDRESS($B152,$X$2-1+AB$8)),INDIRECT("rP!"&amp;ADDRESS(Prcsses!$B138,$X$2+$P$8-AB$8)&amp;":"&amp;ADDRESS(Prcsses!$B138,$X$2-1+$P$8))))</f>
        <v>27777.777777777777</v>
      </c>
      <c r="AC175" s="5">
        <f ca="1">IF(AC$4="",0,SUMPRODUCT(INDIRECT(ADDRESS($B152,$X$2)&amp;":"&amp;ADDRESS($B152,$X$2-1+AC$8)),INDIRECT("rP!"&amp;ADDRESS(Prcsses!$B138,$X$2+$P$8-AC$8)&amp;":"&amp;ADDRESS(Prcsses!$B138,$X$2-1+$P$8))))</f>
        <v>27777.777777777777</v>
      </c>
      <c r="AD175" s="5">
        <f ca="1">IF(AD$4="",0,SUMPRODUCT(INDIRECT(ADDRESS($B152,$X$2)&amp;":"&amp;ADDRESS($B152,$X$2-1+AD$8)),INDIRECT("rP!"&amp;ADDRESS(Prcsses!$B138,$X$2+$P$8-AD$8)&amp;":"&amp;ADDRESS(Prcsses!$B138,$X$2-1+$P$8))))</f>
        <v>27777.777777777777</v>
      </c>
      <c r="AE175" s="5">
        <f ca="1">IF(AE$4="",0,SUMPRODUCT(INDIRECT(ADDRESS($B152,$X$2)&amp;":"&amp;ADDRESS($B152,$X$2-1+AE$8)),INDIRECT("rP!"&amp;ADDRESS(Prcsses!$B138,$X$2+$P$8-AE$8)&amp;":"&amp;ADDRESS(Prcsses!$B138,$X$2-1+$P$8))))</f>
        <v>27777.777777777777</v>
      </c>
      <c r="AF175" s="5">
        <f ca="1">IF(AF$4="",0,SUMPRODUCT(INDIRECT(ADDRESS($B152,$X$2)&amp;":"&amp;ADDRESS($B152,$X$2-1+AF$8)),INDIRECT("rP!"&amp;ADDRESS(Prcsses!$B138,$X$2+$P$8-AF$8)&amp;":"&amp;ADDRESS(Prcsses!$B138,$X$2-1+$P$8))))</f>
        <v>27777.777777777777</v>
      </c>
      <c r="AG175" s="5">
        <f ca="1">IF(AG$4="",0,SUMPRODUCT(INDIRECT(ADDRESS($B152,$X$2)&amp;":"&amp;ADDRESS($B152,$X$2-1+AG$8)),INDIRECT("rP!"&amp;ADDRESS(Prcsses!$B138,$X$2+$P$8-AG$8)&amp;":"&amp;ADDRESS(Prcsses!$B138,$X$2-1+$P$8))))</f>
        <v>27777.777777777777</v>
      </c>
      <c r="AH175" s="5">
        <f ca="1">IF(AH$4="",0,SUMPRODUCT(INDIRECT(ADDRESS($B152,$X$2)&amp;":"&amp;ADDRESS($B152,$X$2-1+AH$8)),INDIRECT("rP!"&amp;ADDRESS(Prcsses!$B138,$X$2+$P$8-AH$8)&amp;":"&amp;ADDRESS(Prcsses!$B138,$X$2-1+$P$8))))</f>
        <v>27777.777777777777</v>
      </c>
      <c r="AI175" s="5">
        <f ca="1">IF(AI$4="",0,SUMPRODUCT(INDIRECT(ADDRESS($B152,$X$2)&amp;":"&amp;ADDRESS($B152,$X$2-1+AI$8)),INDIRECT("rP!"&amp;ADDRESS(Prcsses!$B138,$X$2+$P$8-AI$8)&amp;":"&amp;ADDRESS(Prcsses!$B138,$X$2-1+$P$8))))</f>
        <v>27777.777777777777</v>
      </c>
      <c r="AJ175" s="5">
        <f ca="1">IF(AJ$4="",0,SUMPRODUCT(INDIRECT(ADDRESS($B152,$X$2)&amp;":"&amp;ADDRESS($B152,$X$2-1+AJ$8)),INDIRECT("rP!"&amp;ADDRESS(Prcsses!$B138,$X$2+$P$8-AJ$8)&amp;":"&amp;ADDRESS(Prcsses!$B138,$X$2-1+$P$8))))</f>
        <v>27777.777777777777</v>
      </c>
      <c r="AK175" s="5">
        <f ca="1">IF(AK$4="",0,SUMPRODUCT(INDIRECT(ADDRESS($B152,$X$2)&amp;":"&amp;ADDRESS($B152,$X$2-1+AK$8)),INDIRECT("rP!"&amp;ADDRESS(Prcsses!$B138,$X$2+$P$8-AK$8)&amp;":"&amp;ADDRESS(Prcsses!$B138,$X$2-1+$P$8))))</f>
        <v>27777.777777777777</v>
      </c>
      <c r="AL175" s="5">
        <f ca="1">IF(AL$4="",0,SUMPRODUCT(INDIRECT(ADDRESS($B152,$X$2)&amp;":"&amp;ADDRESS($B152,$X$2-1+AL$8)),INDIRECT("rP!"&amp;ADDRESS(Prcsses!$B138,$X$2+$P$8-AL$8)&amp;":"&amp;ADDRESS(Prcsses!$B138,$X$2-1+$P$8))))</f>
        <v>27777.777777777777</v>
      </c>
      <c r="AM175" s="5">
        <f ca="1">IF(AM$4="",0,SUMPRODUCT(INDIRECT(ADDRESS($B152,$X$2)&amp;":"&amp;ADDRESS($B152,$X$2-1+AM$8)),INDIRECT("rP!"&amp;ADDRESS(Prcsses!$B138,$X$2+$P$8-AM$8)&amp;":"&amp;ADDRESS(Prcsses!$B138,$X$2-1+$P$8))))</f>
        <v>27777.777777777777</v>
      </c>
      <c r="AN175" s="5">
        <f ca="1">IF(AN$4="",0,SUMPRODUCT(INDIRECT(ADDRESS($B152,$X$2)&amp;":"&amp;ADDRESS($B152,$X$2-1+AN$8)),INDIRECT("rP!"&amp;ADDRESS(Prcsses!$B138,$X$2+$P$8-AN$8)&amp;":"&amp;ADDRESS(Prcsses!$B138,$X$2-1+$P$8))))</f>
        <v>27777.777777777777</v>
      </c>
      <c r="AO175" s="5">
        <f ca="1">IF(AO$4="",0,SUMPRODUCT(INDIRECT(ADDRESS($B152,$X$2)&amp;":"&amp;ADDRESS($B152,$X$2-1+AO$8)),INDIRECT("rP!"&amp;ADDRESS(Prcsses!$B138,$X$2+$P$8-AO$8)&amp;":"&amp;ADDRESS(Prcsses!$B138,$X$2-1+$P$8))))</f>
        <v>27777.777777777777</v>
      </c>
      <c r="AP175" s="5">
        <f ca="1">IF(AP$4="",0,SUMPRODUCT(INDIRECT(ADDRESS($B152,$X$2)&amp;":"&amp;ADDRESS($B152,$X$2-1+AP$8)),INDIRECT("rP!"&amp;ADDRESS(Prcsses!$B138,$X$2+$P$8-AP$8)&amp;":"&amp;ADDRESS(Prcsses!$B138,$X$2-1+$P$8))))</f>
        <v>27777.777777777777</v>
      </c>
      <c r="AQ175" s="5">
        <f ca="1">IF(AQ$4="",0,SUMPRODUCT(INDIRECT(ADDRESS($B152,$X$2)&amp;":"&amp;ADDRESS($B152,$X$2-1+AQ$8)),INDIRECT("rP!"&amp;ADDRESS(Prcsses!$B138,$X$2+$P$8-AQ$8)&amp;":"&amp;ADDRESS(Prcsses!$B138,$X$2-1+$P$8))))</f>
        <v>27777.777777777777</v>
      </c>
      <c r="AR175" s="5">
        <f ca="1">IF(AR$4="",0,SUMPRODUCT(INDIRECT(ADDRESS($B152,$X$2)&amp;":"&amp;ADDRESS($B152,$X$2-1+AR$8)),INDIRECT("rP!"&amp;ADDRESS(Prcsses!$B138,$X$2+$P$8-AR$8)&amp;":"&amp;ADDRESS(Prcsses!$B138,$X$2-1+$P$8))))</f>
        <v>27777.777777777777</v>
      </c>
      <c r="AS175" s="5">
        <f ca="1">IF(AS$4="",0,SUMPRODUCT(INDIRECT(ADDRESS($B152,$X$2)&amp;":"&amp;ADDRESS($B152,$X$2-1+AS$8)),INDIRECT("rP!"&amp;ADDRESS(Prcsses!$B138,$X$2+$P$8-AS$8)&amp;":"&amp;ADDRESS(Prcsses!$B138,$X$2-1+$P$8))))</f>
        <v>27777.777777777777</v>
      </c>
      <c r="AT175" s="5">
        <f ca="1">IF(AT$4="",0,SUMPRODUCT(INDIRECT(ADDRESS($B152,$X$2)&amp;":"&amp;ADDRESS($B152,$X$2-1+AT$8)),INDIRECT("rP!"&amp;ADDRESS(Prcsses!$B138,$X$2+$P$8-AT$8)&amp;":"&amp;ADDRESS(Prcsses!$B138,$X$2-1+$P$8))))</f>
        <v>27777.777777777777</v>
      </c>
      <c r="AU175" s="5">
        <f ca="1">IF(AU$4="",0,SUMPRODUCT(INDIRECT(ADDRESS($B152,$X$2)&amp;":"&amp;ADDRESS($B152,$X$2-1+AU$8)),INDIRECT("rP!"&amp;ADDRESS(Prcsses!$B138,$X$2+$P$8-AU$8)&amp;":"&amp;ADDRESS(Prcsses!$B138,$X$2-1+$P$8))))</f>
        <v>57082.717555555559</v>
      </c>
      <c r="AV175" s="5">
        <f ca="1">IF(AV$4="",0,SUMPRODUCT(INDIRECT(ADDRESS($B152,$X$2)&amp;":"&amp;ADDRESS($B152,$X$2-1+AV$8)),INDIRECT("rP!"&amp;ADDRESS(Prcsses!$B138,$X$2+$P$8-AV$8)&amp;":"&amp;ADDRESS(Prcsses!$B138,$X$2-1+$P$8))))</f>
        <v>57082.717555555559</v>
      </c>
      <c r="AW175" s="5">
        <f ca="1">IF(AW$4="",0,SUMPRODUCT(INDIRECT(ADDRESS($B152,$X$2)&amp;":"&amp;ADDRESS($B152,$X$2-1+AW$8)),INDIRECT("rP!"&amp;ADDRESS(Prcsses!$B138,$X$2+$P$8-AW$8)&amp;":"&amp;ADDRESS(Prcsses!$B138,$X$2-1+$P$8))))</f>
        <v>57082.717555555559</v>
      </c>
      <c r="AX175" s="5">
        <f ca="1">IF(AX$4="",0,SUMPRODUCT(INDIRECT(ADDRESS($B152,$X$2)&amp;":"&amp;ADDRESS($B152,$X$2-1+AX$8)),INDIRECT("rP!"&amp;ADDRESS(Prcsses!$B138,$X$2+$P$8-AX$8)&amp;":"&amp;ADDRESS(Prcsses!$B138,$X$2-1+$P$8))))</f>
        <v>57082.717555555559</v>
      </c>
      <c r="AY175" s="5">
        <f ca="1">IF(AY$4="",0,SUMPRODUCT(INDIRECT(ADDRESS($B152,$X$2)&amp;":"&amp;ADDRESS($B152,$X$2-1+AY$8)),INDIRECT("rP!"&amp;ADDRESS(Prcsses!$B138,$X$2+$P$8-AY$8)&amp;":"&amp;ADDRESS(Prcsses!$B138,$X$2-1+$P$8))))</f>
        <v>57082.717555555559</v>
      </c>
      <c r="AZ175" s="5">
        <f ca="1">IF(AZ$4="",0,SUMPRODUCT(INDIRECT(ADDRESS($B152,$X$2)&amp;":"&amp;ADDRESS($B152,$X$2-1+AZ$8)),INDIRECT("rP!"&amp;ADDRESS(Prcsses!$B138,$X$2+$P$8-AZ$8)&amp;":"&amp;ADDRESS(Prcsses!$B138,$X$2-1+$P$8))))</f>
        <v>57082.717555555559</v>
      </c>
      <c r="BA175" s="5">
        <f ca="1">IF(BA$4="",0,SUMPRODUCT(INDIRECT(ADDRESS($B152,$X$2)&amp;":"&amp;ADDRESS($B152,$X$2-1+BA$8)),INDIRECT("rP!"&amp;ADDRESS(Prcsses!$B138,$X$2+$P$8-BA$8)&amp;":"&amp;ADDRESS(Prcsses!$B138,$X$2-1+$P$8))))</f>
        <v>57082.717555555559</v>
      </c>
      <c r="BB175" s="5">
        <f ca="1">IF(BB$4="",0,SUMPRODUCT(INDIRECT(ADDRESS($B152,$X$2)&amp;":"&amp;ADDRESS($B152,$X$2-1+BB$8)),INDIRECT("rP!"&amp;ADDRESS(Prcsses!$B138,$X$2+$P$8-BB$8)&amp;":"&amp;ADDRESS(Prcsses!$B138,$X$2-1+$P$8))))</f>
        <v>57082.717555555559</v>
      </c>
      <c r="BC175" s="5">
        <f ca="1">IF(BC$4="",0,SUMPRODUCT(INDIRECT(ADDRESS($B152,$X$2)&amp;":"&amp;ADDRESS($B152,$X$2-1+BC$8)),INDIRECT("rP!"&amp;ADDRESS(Prcsses!$B138,$X$2+$P$8-BC$8)&amp;":"&amp;ADDRESS(Prcsses!$B138,$X$2-1+$P$8))))</f>
        <v>57082.717555555559</v>
      </c>
      <c r="BD175" s="5">
        <f ca="1">IF(BD$4="",0,SUMPRODUCT(INDIRECT(ADDRESS($B152,$X$2)&amp;":"&amp;ADDRESS($B152,$X$2-1+BD$8)),INDIRECT("rP!"&amp;ADDRESS(Prcsses!$B138,$X$2+$P$8-BD$8)&amp;":"&amp;ADDRESS(Prcsses!$B138,$X$2-1+$P$8))))</f>
        <v>57082.717555555559</v>
      </c>
      <c r="BE175" s="5">
        <f ca="1">IF(BE$4="",0,SUMPRODUCT(INDIRECT(ADDRESS($B152,$X$2)&amp;":"&amp;ADDRESS($B152,$X$2-1+BE$8)),INDIRECT("rP!"&amp;ADDRESS(Prcsses!$B138,$X$2+$P$8-BE$8)&amp;":"&amp;ADDRESS(Prcsses!$B138,$X$2-1+$P$8))))</f>
        <v>87452.129965821339</v>
      </c>
      <c r="BF175" s="5">
        <f ca="1">IF(BF$4="",0,SUMPRODUCT(INDIRECT(ADDRESS($B152,$X$2)&amp;":"&amp;ADDRESS($B152,$X$2-1+BF$8)),INDIRECT("rP!"&amp;ADDRESS(Prcsses!$B138,$X$2+$P$8-BF$8)&amp;":"&amp;ADDRESS(Prcsses!$B138,$X$2-1+$P$8))))</f>
        <v>87452.129965821339</v>
      </c>
      <c r="BG175" s="5">
        <f ca="1">IF(BG$4="",0,SUMPRODUCT(INDIRECT(ADDRESS($B152,$X$2)&amp;":"&amp;ADDRESS($B152,$X$2-1+BG$8)),INDIRECT("rP!"&amp;ADDRESS(Prcsses!$B138,$X$2+$P$8-BG$8)&amp;":"&amp;ADDRESS(Prcsses!$B138,$X$2-1+$P$8))))</f>
        <v>87452.129965821339</v>
      </c>
      <c r="BH175" s="5">
        <f ca="1">IF(BH$4="",0,SUMPRODUCT(INDIRECT(ADDRESS($B152,$X$2)&amp;":"&amp;ADDRESS($B152,$X$2-1+BH$8)),INDIRECT("rP!"&amp;ADDRESS(Prcsses!$B138,$X$2+$P$8-BH$8)&amp;":"&amp;ADDRESS(Prcsses!$B138,$X$2-1+$P$8))))</f>
        <v>87452.129965821339</v>
      </c>
      <c r="BI175" s="5">
        <f ca="1">IF(BI$4="",0,SUMPRODUCT(INDIRECT(ADDRESS($B152,$X$2)&amp;":"&amp;ADDRESS($B152,$X$2-1+BI$8)),INDIRECT("rP!"&amp;ADDRESS(Prcsses!$B138,$X$2+$P$8-BI$8)&amp;":"&amp;ADDRESS(Prcsses!$B138,$X$2-1+$P$8))))</f>
        <v>87452.129965821339</v>
      </c>
      <c r="BJ175" s="5">
        <f ca="1">IF(BJ$4="",0,SUMPRODUCT(INDIRECT(ADDRESS($B152,$X$2)&amp;":"&amp;ADDRESS($B152,$X$2-1+BJ$8)),INDIRECT("rP!"&amp;ADDRESS(Prcsses!$B138,$X$2+$P$8-BJ$8)&amp;":"&amp;ADDRESS(Prcsses!$B138,$X$2-1+$P$8))))</f>
        <v>87452.129965821339</v>
      </c>
      <c r="BK175" s="5">
        <f ca="1">IF(BK$4="",0,SUMPRODUCT(INDIRECT(ADDRESS($B152,$X$2)&amp;":"&amp;ADDRESS($B152,$X$2-1+BK$8)),INDIRECT("rP!"&amp;ADDRESS(Prcsses!$B138,$X$2+$P$8-BK$8)&amp;":"&amp;ADDRESS(Prcsses!$B138,$X$2-1+$P$8))))</f>
        <v>87452.129965821339</v>
      </c>
      <c r="BL175" s="5">
        <f ca="1">IF(BL$4="",0,SUMPRODUCT(INDIRECT(ADDRESS($B152,$X$2)&amp;":"&amp;ADDRESS($B152,$X$2-1+BL$8)),INDIRECT("rP!"&amp;ADDRESS(Prcsses!$B138,$X$2+$P$8-BL$8)&amp;":"&amp;ADDRESS(Prcsses!$B138,$X$2-1+$P$8))))</f>
        <v>87452.129965821339</v>
      </c>
      <c r="BM175" s="5">
        <f ca="1">IF(BM$4="",0,SUMPRODUCT(INDIRECT(ADDRESS($B152,$X$2)&amp;":"&amp;ADDRESS($B152,$X$2-1+BM$8)),INDIRECT("rP!"&amp;ADDRESS(Prcsses!$B138,$X$2+$P$8-BM$8)&amp;":"&amp;ADDRESS(Prcsses!$B138,$X$2-1+$P$8))))</f>
        <v>87452.129965821339</v>
      </c>
      <c r="BN175" s="5">
        <f ca="1">IF(BN$4="",0,SUMPRODUCT(INDIRECT(ADDRESS($B152,$X$2)&amp;":"&amp;ADDRESS($B152,$X$2-1+BN$8)),INDIRECT("rP!"&amp;ADDRESS(Prcsses!$B138,$X$2+$P$8-BN$8)&amp;":"&amp;ADDRESS(Prcsses!$B138,$X$2-1+$P$8))))</f>
        <v>87452.129965821339</v>
      </c>
      <c r="BO175" s="5">
        <f ca="1">IF(BO$4="",0,SUMPRODUCT(INDIRECT(ADDRESS($B152,$X$2)&amp;":"&amp;ADDRESS($B152,$X$2-1+BO$8)),INDIRECT("rP!"&amp;ADDRESS(Prcsses!$B138,$X$2+$P$8-BO$8)&amp;":"&amp;ADDRESS(Prcsses!$B138,$X$2-1+$P$8))))</f>
        <v>118368.19179947191</v>
      </c>
      <c r="BP175" s="5">
        <f ca="1">IF(BP$4="",0,SUMPRODUCT(INDIRECT(ADDRESS($B152,$X$2)&amp;":"&amp;ADDRESS($B152,$X$2-1+BP$8)),INDIRECT("rP!"&amp;ADDRESS(Prcsses!$B138,$X$2+$P$8-BP$8)&amp;":"&amp;ADDRESS(Prcsses!$B138,$X$2-1+$P$8))))</f>
        <v>118368.19179947191</v>
      </c>
      <c r="BQ175" s="5">
        <f ca="1">IF(BQ$4="",0,SUMPRODUCT(INDIRECT(ADDRESS($B152,$X$2)&amp;":"&amp;ADDRESS($B152,$X$2-1+BQ$8)),INDIRECT("rP!"&amp;ADDRESS(Prcsses!$B138,$X$2+$P$8-BQ$8)&amp;":"&amp;ADDRESS(Prcsses!$B138,$X$2-1+$P$8))))</f>
        <v>118368.19179947191</v>
      </c>
      <c r="BR175" s="5">
        <f ca="1">IF(BR$4="",0,SUMPRODUCT(INDIRECT(ADDRESS($B152,$X$2)&amp;":"&amp;ADDRESS($B152,$X$2-1+BR$8)),INDIRECT("rP!"&amp;ADDRESS(Prcsses!$B138,$X$2+$P$8-BR$8)&amp;":"&amp;ADDRESS(Prcsses!$B138,$X$2-1+$P$8))))</f>
        <v>118368.19179947191</v>
      </c>
      <c r="BS175" s="5">
        <f ca="1">IF(BS$4="",0,SUMPRODUCT(INDIRECT(ADDRESS($B152,$X$2)&amp;":"&amp;ADDRESS($B152,$X$2-1+BS$8)),INDIRECT("rP!"&amp;ADDRESS(Prcsses!$B138,$X$2+$P$8-BS$8)&amp;":"&amp;ADDRESS(Prcsses!$B138,$X$2-1+$P$8))))</f>
        <v>118368.19179947191</v>
      </c>
      <c r="BT175" s="5">
        <f ca="1">IF(BT$4="",0,SUMPRODUCT(INDIRECT(ADDRESS($B152,$X$2)&amp;":"&amp;ADDRESS($B152,$X$2-1+BT$8)),INDIRECT("rP!"&amp;ADDRESS(Prcsses!$B138,$X$2+$P$8-BT$8)&amp;":"&amp;ADDRESS(Prcsses!$B138,$X$2-1+$P$8))))</f>
        <v>118368.19179947191</v>
      </c>
      <c r="BU175" s="5">
        <f ca="1">IF(BU$4="",0,SUMPRODUCT(INDIRECT(ADDRESS($B152,$X$2)&amp;":"&amp;ADDRESS($B152,$X$2-1+BU$8)),INDIRECT("rP!"&amp;ADDRESS(Prcsses!$B138,$X$2+$P$8-BU$8)&amp;":"&amp;ADDRESS(Prcsses!$B138,$X$2-1+$P$8))))</f>
        <v>118368.19179947191</v>
      </c>
      <c r="BV175" s="5">
        <f ca="1">IF(BV$4="",0,SUMPRODUCT(INDIRECT(ADDRESS($B152,$X$2)&amp;":"&amp;ADDRESS($B152,$X$2-1+BV$8)),INDIRECT("rP!"&amp;ADDRESS(Prcsses!$B138,$X$2+$P$8-BV$8)&amp;":"&amp;ADDRESS(Prcsses!$B138,$X$2-1+$P$8))))</f>
        <v>118368.19179947191</v>
      </c>
      <c r="BW175" s="5">
        <f ca="1">IF(BW$4="",0,SUMPRODUCT(INDIRECT(ADDRESS($B152,$X$2)&amp;":"&amp;ADDRESS($B152,$X$2-1+BW$8)),INDIRECT("rP!"&amp;ADDRESS(Prcsses!$B138,$X$2+$P$8-BW$8)&amp;":"&amp;ADDRESS(Prcsses!$B138,$X$2-1+$P$8))))</f>
        <v>118368.19179947191</v>
      </c>
      <c r="BX175" s="5">
        <f ca="1">IF(BX$4="",0,SUMPRODUCT(INDIRECT(ADDRESS($B152,$X$2)&amp;":"&amp;ADDRESS($B152,$X$2-1+BX$8)),INDIRECT("rP!"&amp;ADDRESS(Prcsses!$B138,$X$2+$P$8-BX$8)&amp;":"&amp;ADDRESS(Prcsses!$B138,$X$2-1+$P$8))))</f>
        <v>118368.19179947191</v>
      </c>
      <c r="BY175" s="5">
        <f ca="1">IF(BY$4="",0,SUMPRODUCT(INDIRECT(ADDRESS($B152,$X$2)&amp;":"&amp;ADDRESS($B152,$X$2-1+BY$8)),INDIRECT("rP!"&amp;ADDRESS(Prcsses!$B138,$X$2+$P$8-BY$8)&amp;":"&amp;ADDRESS(Prcsses!$B138,$X$2-1+$P$8))))</f>
        <v>150407.24866316799</v>
      </c>
      <c r="BZ175" s="5">
        <f ca="1">IF(BZ$4="",0,SUMPRODUCT(INDIRECT(ADDRESS($B152,$X$2)&amp;":"&amp;ADDRESS($B152,$X$2-1+BZ$8)),INDIRECT("rP!"&amp;ADDRESS(Prcsses!$B138,$X$2+$P$8-BZ$8)&amp;":"&amp;ADDRESS(Prcsses!$B138,$X$2-1+$P$8))))</f>
        <v>150407.24866316799</v>
      </c>
      <c r="CA175" s="5">
        <f ca="1">IF(CA$4="",0,SUMPRODUCT(INDIRECT(ADDRESS($B152,$X$2)&amp;":"&amp;ADDRESS($B152,$X$2-1+CA$8)),INDIRECT("rP!"&amp;ADDRESS(Prcsses!$B138,$X$2+$P$8-CA$8)&amp;":"&amp;ADDRESS(Prcsses!$B138,$X$2-1+$P$8))))</f>
        <v>150407.24866316799</v>
      </c>
      <c r="CB175" s="5">
        <f ca="1">IF(CB$4="",0,SUMPRODUCT(INDIRECT(ADDRESS($B152,$X$2)&amp;":"&amp;ADDRESS($B152,$X$2-1+CB$8)),INDIRECT("rP!"&amp;ADDRESS(Prcsses!$B138,$X$2+$P$8-CB$8)&amp;":"&amp;ADDRESS(Prcsses!$B138,$X$2-1+$P$8))))</f>
        <v>150407.24866316799</v>
      </c>
      <c r="CC175" s="5">
        <f ca="1">IF(CC$4="",0,SUMPRODUCT(INDIRECT(ADDRESS($B152,$X$2)&amp;":"&amp;ADDRESS($B152,$X$2-1+CC$8)),INDIRECT("rP!"&amp;ADDRESS(Prcsses!$B138,$X$2+$P$8-CC$8)&amp;":"&amp;ADDRESS(Prcsses!$B138,$X$2-1+$P$8))))</f>
        <v>150407.24866316799</v>
      </c>
      <c r="CD175" s="5">
        <f ca="1">IF(CD$4="",0,SUMPRODUCT(INDIRECT(ADDRESS($B152,$X$2)&amp;":"&amp;ADDRESS($B152,$X$2-1+CD$8)),INDIRECT("rP!"&amp;ADDRESS(Prcsses!$B138,$X$2+$P$8-CD$8)&amp;":"&amp;ADDRESS(Prcsses!$B138,$X$2-1+$P$8))))</f>
        <v>150407.24866316799</v>
      </c>
      <c r="CE175" s="5">
        <f ca="1">IF(CE$4="",0,SUMPRODUCT(INDIRECT(ADDRESS($B152,$X$2)&amp;":"&amp;ADDRESS($B152,$X$2-1+CE$8)),INDIRECT("rP!"&amp;ADDRESS(Prcsses!$B138,$X$2+$P$8-CE$8)&amp;":"&amp;ADDRESS(Prcsses!$B138,$X$2-1+$P$8))))</f>
        <v>150407.24866316799</v>
      </c>
      <c r="CF175" s="5">
        <f ca="1">IF(CF$4="",0,SUMPRODUCT(INDIRECT(ADDRESS($B152,$X$2)&amp;":"&amp;ADDRESS($B152,$X$2-1+CF$8)),INDIRECT("rP!"&amp;ADDRESS(Prcsses!$B138,$X$2+$P$8-CF$8)&amp;":"&amp;ADDRESS(Prcsses!$B138,$X$2-1+$P$8))))</f>
        <v>0</v>
      </c>
    </row>
    <row r="176" spans="2:84" x14ac:dyDescent="0.3">
      <c r="B176" s="13">
        <f>ROW()</f>
        <v>176</v>
      </c>
      <c r="H176" s="1" t="str">
        <f t="shared" si="300"/>
        <v>Амортизация капитальных затрат</v>
      </c>
      <c r="I176" s="1" t="str">
        <f>$I$171</f>
        <v>Капзатраты на производственные мощности</v>
      </c>
      <c r="J176" s="1" t="str">
        <f>Prcsses!I115</f>
        <v>Пуско-наладочные работы</v>
      </c>
      <c r="M176" s="53" t="s">
        <v>18</v>
      </c>
      <c r="U176" s="5">
        <f t="shared" ca="1" si="301"/>
        <v>529679.58617577748</v>
      </c>
      <c r="X176" s="5">
        <f ca="1">IF(X$4="",0,SUMPRODUCT(INDIRECT(ADDRESS($B153,$X$2)&amp;":"&amp;ADDRESS($B153,$X$2-1+X$8)),INDIRECT("rP!"&amp;ADDRESS(Prcsses!$B139,$X$2+$P$8-X$8)&amp;":"&amp;ADDRESS(Prcsses!$B139,$X$2-1+$P$8))))</f>
        <v>0</v>
      </c>
      <c r="Y176" s="5">
        <f ca="1">IF(Y$4="",0,SUMPRODUCT(INDIRECT(ADDRESS($B153,$X$2)&amp;":"&amp;ADDRESS($B153,$X$2-1+Y$8)),INDIRECT("rP!"&amp;ADDRESS(Prcsses!$B139,$X$2+$P$8-Y$8)&amp;":"&amp;ADDRESS(Prcsses!$B139,$X$2-1+$P$8))))</f>
        <v>0</v>
      </c>
      <c r="Z176" s="5">
        <f ca="1">IF(Z$4="",0,SUMPRODUCT(INDIRECT(ADDRESS($B153,$X$2)&amp;":"&amp;ADDRESS($B153,$X$2-1+Z$8)),INDIRECT("rP!"&amp;ADDRESS(Prcsses!$B139,$X$2+$P$8-Z$8)&amp;":"&amp;ADDRESS(Prcsses!$B139,$X$2-1+$P$8))))</f>
        <v>0</v>
      </c>
      <c r="AA176" s="5">
        <f ca="1">IF(AA$4="",0,SUMPRODUCT(INDIRECT(ADDRESS($B153,$X$2)&amp;":"&amp;ADDRESS($B153,$X$2-1+AA$8)),INDIRECT("rP!"&amp;ADDRESS(Prcsses!$B139,$X$2+$P$8-AA$8)&amp;":"&amp;ADDRESS(Prcsses!$B139,$X$2-1+$P$8))))</f>
        <v>3472.2222222222222</v>
      </c>
      <c r="AB176" s="5">
        <f ca="1">IF(AB$4="",0,SUMPRODUCT(INDIRECT(ADDRESS($B153,$X$2)&amp;":"&amp;ADDRESS($B153,$X$2-1+AB$8)),INDIRECT("rP!"&amp;ADDRESS(Prcsses!$B139,$X$2+$P$8-AB$8)&amp;":"&amp;ADDRESS(Prcsses!$B139,$X$2-1+$P$8))))</f>
        <v>3472.2222222222222</v>
      </c>
      <c r="AC176" s="5">
        <f ca="1">IF(AC$4="",0,SUMPRODUCT(INDIRECT(ADDRESS($B153,$X$2)&amp;":"&amp;ADDRESS($B153,$X$2-1+AC$8)),INDIRECT("rP!"&amp;ADDRESS(Prcsses!$B139,$X$2+$P$8-AC$8)&amp;":"&amp;ADDRESS(Prcsses!$B139,$X$2-1+$P$8))))</f>
        <v>3472.2222222222222</v>
      </c>
      <c r="AD176" s="5">
        <f ca="1">IF(AD$4="",0,SUMPRODUCT(INDIRECT(ADDRESS($B153,$X$2)&amp;":"&amp;ADDRESS($B153,$X$2-1+AD$8)),INDIRECT("rP!"&amp;ADDRESS(Prcsses!$B139,$X$2+$P$8-AD$8)&amp;":"&amp;ADDRESS(Prcsses!$B139,$X$2-1+$P$8))))</f>
        <v>3472.2222222222222</v>
      </c>
      <c r="AE176" s="5">
        <f ca="1">IF(AE$4="",0,SUMPRODUCT(INDIRECT(ADDRESS($B153,$X$2)&amp;":"&amp;ADDRESS($B153,$X$2-1+AE$8)),INDIRECT("rP!"&amp;ADDRESS(Prcsses!$B139,$X$2+$P$8-AE$8)&amp;":"&amp;ADDRESS(Prcsses!$B139,$X$2-1+$P$8))))</f>
        <v>3472.2222222222222</v>
      </c>
      <c r="AF176" s="5">
        <f ca="1">IF(AF$4="",0,SUMPRODUCT(INDIRECT(ADDRESS($B153,$X$2)&amp;":"&amp;ADDRESS($B153,$X$2-1+AF$8)),INDIRECT("rP!"&amp;ADDRESS(Prcsses!$B139,$X$2+$P$8-AF$8)&amp;":"&amp;ADDRESS(Prcsses!$B139,$X$2-1+$P$8))))</f>
        <v>3472.2222222222222</v>
      </c>
      <c r="AG176" s="5">
        <f ca="1">IF(AG$4="",0,SUMPRODUCT(INDIRECT(ADDRESS($B153,$X$2)&amp;":"&amp;ADDRESS($B153,$X$2-1+AG$8)),INDIRECT("rP!"&amp;ADDRESS(Prcsses!$B139,$X$2+$P$8-AG$8)&amp;":"&amp;ADDRESS(Prcsses!$B139,$X$2-1+$P$8))))</f>
        <v>3472.2222222222222</v>
      </c>
      <c r="AH176" s="5">
        <f ca="1">IF(AH$4="",0,SUMPRODUCT(INDIRECT(ADDRESS($B153,$X$2)&amp;":"&amp;ADDRESS($B153,$X$2-1+AH$8)),INDIRECT("rP!"&amp;ADDRESS(Prcsses!$B139,$X$2+$P$8-AH$8)&amp;":"&amp;ADDRESS(Prcsses!$B139,$X$2-1+$P$8))))</f>
        <v>3472.2222222222222</v>
      </c>
      <c r="AI176" s="5">
        <f ca="1">IF(AI$4="",0,SUMPRODUCT(INDIRECT(ADDRESS($B153,$X$2)&amp;":"&amp;ADDRESS($B153,$X$2-1+AI$8)),INDIRECT("rP!"&amp;ADDRESS(Prcsses!$B139,$X$2+$P$8-AI$8)&amp;":"&amp;ADDRESS(Prcsses!$B139,$X$2-1+$P$8))))</f>
        <v>3472.2222222222222</v>
      </c>
      <c r="AJ176" s="5">
        <f ca="1">IF(AJ$4="",0,SUMPRODUCT(INDIRECT(ADDRESS($B153,$X$2)&amp;":"&amp;ADDRESS($B153,$X$2-1+AJ$8)),INDIRECT("rP!"&amp;ADDRESS(Prcsses!$B139,$X$2+$P$8-AJ$8)&amp;":"&amp;ADDRESS(Prcsses!$B139,$X$2-1+$P$8))))</f>
        <v>3472.2222222222222</v>
      </c>
      <c r="AK176" s="5">
        <f ca="1">IF(AK$4="",0,SUMPRODUCT(INDIRECT(ADDRESS($B153,$X$2)&amp;":"&amp;ADDRESS($B153,$X$2-1+AK$8)),INDIRECT("rP!"&amp;ADDRESS(Prcsses!$B139,$X$2+$P$8-AK$8)&amp;":"&amp;ADDRESS(Prcsses!$B139,$X$2-1+$P$8))))</f>
        <v>3472.2222222222222</v>
      </c>
      <c r="AL176" s="5">
        <f ca="1">IF(AL$4="",0,SUMPRODUCT(INDIRECT(ADDRESS($B153,$X$2)&amp;":"&amp;ADDRESS($B153,$X$2-1+AL$8)),INDIRECT("rP!"&amp;ADDRESS(Prcsses!$B139,$X$2+$P$8-AL$8)&amp;":"&amp;ADDRESS(Prcsses!$B139,$X$2-1+$P$8))))</f>
        <v>3472.2222222222222</v>
      </c>
      <c r="AM176" s="5">
        <f ca="1">IF(AM$4="",0,SUMPRODUCT(INDIRECT(ADDRESS($B153,$X$2)&amp;":"&amp;ADDRESS($B153,$X$2-1+AM$8)),INDIRECT("rP!"&amp;ADDRESS(Prcsses!$B139,$X$2+$P$8-AM$8)&amp;":"&amp;ADDRESS(Prcsses!$B139,$X$2-1+$P$8))))</f>
        <v>3472.2222222222222</v>
      </c>
      <c r="AN176" s="5">
        <f ca="1">IF(AN$4="",0,SUMPRODUCT(INDIRECT(ADDRESS($B153,$X$2)&amp;":"&amp;ADDRESS($B153,$X$2-1+AN$8)),INDIRECT("rP!"&amp;ADDRESS(Prcsses!$B139,$X$2+$P$8-AN$8)&amp;":"&amp;ADDRESS(Prcsses!$B139,$X$2-1+$P$8))))</f>
        <v>3472.2222222222222</v>
      </c>
      <c r="AO176" s="5">
        <f ca="1">IF(AO$4="",0,SUMPRODUCT(INDIRECT(ADDRESS($B153,$X$2)&amp;":"&amp;ADDRESS($B153,$X$2-1+AO$8)),INDIRECT("rP!"&amp;ADDRESS(Prcsses!$B139,$X$2+$P$8-AO$8)&amp;":"&amp;ADDRESS(Prcsses!$B139,$X$2-1+$P$8))))</f>
        <v>3472.2222222222222</v>
      </c>
      <c r="AP176" s="5">
        <f ca="1">IF(AP$4="",0,SUMPRODUCT(INDIRECT(ADDRESS($B153,$X$2)&amp;":"&amp;ADDRESS($B153,$X$2-1+AP$8)),INDIRECT("rP!"&amp;ADDRESS(Prcsses!$B139,$X$2+$P$8-AP$8)&amp;":"&amp;ADDRESS(Prcsses!$B139,$X$2-1+$P$8))))</f>
        <v>3472.2222222222222</v>
      </c>
      <c r="AQ176" s="5">
        <f ca="1">IF(AQ$4="",0,SUMPRODUCT(INDIRECT(ADDRESS($B153,$X$2)&amp;":"&amp;ADDRESS($B153,$X$2-1+AQ$8)),INDIRECT("rP!"&amp;ADDRESS(Prcsses!$B139,$X$2+$P$8-AQ$8)&amp;":"&amp;ADDRESS(Prcsses!$B139,$X$2-1+$P$8))))</f>
        <v>3472.2222222222222</v>
      </c>
      <c r="AR176" s="5">
        <f ca="1">IF(AR$4="",0,SUMPRODUCT(INDIRECT(ADDRESS($B153,$X$2)&amp;":"&amp;ADDRESS($B153,$X$2-1+AR$8)),INDIRECT("rP!"&amp;ADDRESS(Prcsses!$B139,$X$2+$P$8-AR$8)&amp;":"&amp;ADDRESS(Prcsses!$B139,$X$2-1+$P$8))))</f>
        <v>3472.2222222222222</v>
      </c>
      <c r="AS176" s="5">
        <f ca="1">IF(AS$4="",0,SUMPRODUCT(INDIRECT(ADDRESS($B153,$X$2)&amp;":"&amp;ADDRESS($B153,$X$2-1+AS$8)),INDIRECT("rP!"&amp;ADDRESS(Prcsses!$B139,$X$2+$P$8-AS$8)&amp;":"&amp;ADDRESS(Prcsses!$B139,$X$2-1+$P$8))))</f>
        <v>3472.2222222222222</v>
      </c>
      <c r="AT176" s="5">
        <f ca="1">IF(AT$4="",0,SUMPRODUCT(INDIRECT(ADDRESS($B153,$X$2)&amp;":"&amp;ADDRESS($B153,$X$2-1+AT$8)),INDIRECT("rP!"&amp;ADDRESS(Prcsses!$B139,$X$2+$P$8-AT$8)&amp;":"&amp;ADDRESS(Prcsses!$B139,$X$2-1+$P$8))))</f>
        <v>3472.2222222222222</v>
      </c>
      <c r="AU176" s="5">
        <f ca="1">IF(AU$4="",0,SUMPRODUCT(INDIRECT(ADDRESS($B153,$X$2)&amp;":"&amp;ADDRESS($B153,$X$2-1+AU$8)),INDIRECT("rP!"&amp;ADDRESS(Prcsses!$B139,$X$2+$P$8-AU$8)&amp;":"&amp;ADDRESS(Prcsses!$B139,$X$2-1+$P$8))))</f>
        <v>7135.3396944444448</v>
      </c>
      <c r="AV176" s="5">
        <f ca="1">IF(AV$4="",0,SUMPRODUCT(INDIRECT(ADDRESS($B153,$X$2)&amp;":"&amp;ADDRESS($B153,$X$2-1+AV$8)),INDIRECT("rP!"&amp;ADDRESS(Prcsses!$B139,$X$2+$P$8-AV$8)&amp;":"&amp;ADDRESS(Prcsses!$B139,$X$2-1+$P$8))))</f>
        <v>7135.3396944444448</v>
      </c>
      <c r="AW176" s="5">
        <f ca="1">IF(AW$4="",0,SUMPRODUCT(INDIRECT(ADDRESS($B153,$X$2)&amp;":"&amp;ADDRESS($B153,$X$2-1+AW$8)),INDIRECT("rP!"&amp;ADDRESS(Prcsses!$B139,$X$2+$P$8-AW$8)&amp;":"&amp;ADDRESS(Prcsses!$B139,$X$2-1+$P$8))))</f>
        <v>7135.3396944444448</v>
      </c>
      <c r="AX176" s="5">
        <f ca="1">IF(AX$4="",0,SUMPRODUCT(INDIRECT(ADDRESS($B153,$X$2)&amp;":"&amp;ADDRESS($B153,$X$2-1+AX$8)),INDIRECT("rP!"&amp;ADDRESS(Prcsses!$B139,$X$2+$P$8-AX$8)&amp;":"&amp;ADDRESS(Prcsses!$B139,$X$2-1+$P$8))))</f>
        <v>7135.3396944444448</v>
      </c>
      <c r="AY176" s="5">
        <f ca="1">IF(AY$4="",0,SUMPRODUCT(INDIRECT(ADDRESS($B153,$X$2)&amp;":"&amp;ADDRESS($B153,$X$2-1+AY$8)),INDIRECT("rP!"&amp;ADDRESS(Prcsses!$B139,$X$2+$P$8-AY$8)&amp;":"&amp;ADDRESS(Prcsses!$B139,$X$2-1+$P$8))))</f>
        <v>7135.3396944444448</v>
      </c>
      <c r="AZ176" s="5">
        <f ca="1">IF(AZ$4="",0,SUMPRODUCT(INDIRECT(ADDRESS($B153,$X$2)&amp;":"&amp;ADDRESS($B153,$X$2-1+AZ$8)),INDIRECT("rP!"&amp;ADDRESS(Prcsses!$B139,$X$2+$P$8-AZ$8)&amp;":"&amp;ADDRESS(Prcsses!$B139,$X$2-1+$P$8))))</f>
        <v>7135.3396944444448</v>
      </c>
      <c r="BA176" s="5">
        <f ca="1">IF(BA$4="",0,SUMPRODUCT(INDIRECT(ADDRESS($B153,$X$2)&amp;":"&amp;ADDRESS($B153,$X$2-1+BA$8)),INDIRECT("rP!"&amp;ADDRESS(Prcsses!$B139,$X$2+$P$8-BA$8)&amp;":"&amp;ADDRESS(Prcsses!$B139,$X$2-1+$P$8))))</f>
        <v>7135.3396944444448</v>
      </c>
      <c r="BB176" s="5">
        <f ca="1">IF(BB$4="",0,SUMPRODUCT(INDIRECT(ADDRESS($B153,$X$2)&amp;":"&amp;ADDRESS($B153,$X$2-1+BB$8)),INDIRECT("rP!"&amp;ADDRESS(Prcsses!$B139,$X$2+$P$8-BB$8)&amp;":"&amp;ADDRESS(Prcsses!$B139,$X$2-1+$P$8))))</f>
        <v>7135.3396944444448</v>
      </c>
      <c r="BC176" s="5">
        <f ca="1">IF(BC$4="",0,SUMPRODUCT(INDIRECT(ADDRESS($B153,$X$2)&amp;":"&amp;ADDRESS($B153,$X$2-1+BC$8)),INDIRECT("rP!"&amp;ADDRESS(Prcsses!$B139,$X$2+$P$8-BC$8)&amp;":"&amp;ADDRESS(Prcsses!$B139,$X$2-1+$P$8))))</f>
        <v>7135.3396944444448</v>
      </c>
      <c r="BD176" s="5">
        <f ca="1">IF(BD$4="",0,SUMPRODUCT(INDIRECT(ADDRESS($B153,$X$2)&amp;":"&amp;ADDRESS($B153,$X$2-1+BD$8)),INDIRECT("rP!"&amp;ADDRESS(Prcsses!$B139,$X$2+$P$8-BD$8)&amp;":"&amp;ADDRESS(Prcsses!$B139,$X$2-1+$P$8))))</f>
        <v>7135.3396944444448</v>
      </c>
      <c r="BE176" s="5">
        <f ca="1">IF(BE$4="",0,SUMPRODUCT(INDIRECT(ADDRESS($B153,$X$2)&amp;":"&amp;ADDRESS($B153,$X$2-1+BE$8)),INDIRECT("rP!"&amp;ADDRESS(Prcsses!$B139,$X$2+$P$8-BE$8)&amp;":"&amp;ADDRESS(Prcsses!$B139,$X$2-1+$P$8))))</f>
        <v>10931.516245727667</v>
      </c>
      <c r="BF176" s="5">
        <f ca="1">IF(BF$4="",0,SUMPRODUCT(INDIRECT(ADDRESS($B153,$X$2)&amp;":"&amp;ADDRESS($B153,$X$2-1+BF$8)),INDIRECT("rP!"&amp;ADDRESS(Prcsses!$B139,$X$2+$P$8-BF$8)&amp;":"&amp;ADDRESS(Prcsses!$B139,$X$2-1+$P$8))))</f>
        <v>10931.516245727667</v>
      </c>
      <c r="BG176" s="5">
        <f ca="1">IF(BG$4="",0,SUMPRODUCT(INDIRECT(ADDRESS($B153,$X$2)&amp;":"&amp;ADDRESS($B153,$X$2-1+BG$8)),INDIRECT("rP!"&amp;ADDRESS(Prcsses!$B139,$X$2+$P$8-BG$8)&amp;":"&amp;ADDRESS(Prcsses!$B139,$X$2-1+$P$8))))</f>
        <v>10931.516245727667</v>
      </c>
      <c r="BH176" s="5">
        <f ca="1">IF(BH$4="",0,SUMPRODUCT(INDIRECT(ADDRESS($B153,$X$2)&amp;":"&amp;ADDRESS($B153,$X$2-1+BH$8)),INDIRECT("rP!"&amp;ADDRESS(Prcsses!$B139,$X$2+$P$8-BH$8)&amp;":"&amp;ADDRESS(Prcsses!$B139,$X$2-1+$P$8))))</f>
        <v>10931.516245727667</v>
      </c>
      <c r="BI176" s="5">
        <f ca="1">IF(BI$4="",0,SUMPRODUCT(INDIRECT(ADDRESS($B153,$X$2)&amp;":"&amp;ADDRESS($B153,$X$2-1+BI$8)),INDIRECT("rP!"&amp;ADDRESS(Prcsses!$B139,$X$2+$P$8-BI$8)&amp;":"&amp;ADDRESS(Prcsses!$B139,$X$2-1+$P$8))))</f>
        <v>10931.516245727667</v>
      </c>
      <c r="BJ176" s="5">
        <f ca="1">IF(BJ$4="",0,SUMPRODUCT(INDIRECT(ADDRESS($B153,$X$2)&amp;":"&amp;ADDRESS($B153,$X$2-1+BJ$8)),INDIRECT("rP!"&amp;ADDRESS(Prcsses!$B139,$X$2+$P$8-BJ$8)&amp;":"&amp;ADDRESS(Prcsses!$B139,$X$2-1+$P$8))))</f>
        <v>10931.516245727667</v>
      </c>
      <c r="BK176" s="5">
        <f ca="1">IF(BK$4="",0,SUMPRODUCT(INDIRECT(ADDRESS($B153,$X$2)&amp;":"&amp;ADDRESS($B153,$X$2-1+BK$8)),INDIRECT("rP!"&amp;ADDRESS(Prcsses!$B139,$X$2+$P$8-BK$8)&amp;":"&amp;ADDRESS(Prcsses!$B139,$X$2-1+$P$8))))</f>
        <v>10931.516245727667</v>
      </c>
      <c r="BL176" s="5">
        <f ca="1">IF(BL$4="",0,SUMPRODUCT(INDIRECT(ADDRESS($B153,$X$2)&amp;":"&amp;ADDRESS($B153,$X$2-1+BL$8)),INDIRECT("rP!"&amp;ADDRESS(Prcsses!$B139,$X$2+$P$8-BL$8)&amp;":"&amp;ADDRESS(Prcsses!$B139,$X$2-1+$P$8))))</f>
        <v>10931.516245727667</v>
      </c>
      <c r="BM176" s="5">
        <f ca="1">IF(BM$4="",0,SUMPRODUCT(INDIRECT(ADDRESS($B153,$X$2)&amp;":"&amp;ADDRESS($B153,$X$2-1+BM$8)),INDIRECT("rP!"&amp;ADDRESS(Prcsses!$B139,$X$2+$P$8-BM$8)&amp;":"&amp;ADDRESS(Prcsses!$B139,$X$2-1+$P$8))))</f>
        <v>10931.516245727667</v>
      </c>
      <c r="BN176" s="5">
        <f ca="1">IF(BN$4="",0,SUMPRODUCT(INDIRECT(ADDRESS($B153,$X$2)&amp;":"&amp;ADDRESS($B153,$X$2-1+BN$8)),INDIRECT("rP!"&amp;ADDRESS(Prcsses!$B139,$X$2+$P$8-BN$8)&amp;":"&amp;ADDRESS(Prcsses!$B139,$X$2-1+$P$8))))</f>
        <v>10931.516245727667</v>
      </c>
      <c r="BO176" s="5">
        <f ca="1">IF(BO$4="",0,SUMPRODUCT(INDIRECT(ADDRESS($B153,$X$2)&amp;":"&amp;ADDRESS($B153,$X$2-1+BO$8)),INDIRECT("rP!"&amp;ADDRESS(Prcsses!$B139,$X$2+$P$8-BO$8)&amp;":"&amp;ADDRESS(Prcsses!$B139,$X$2-1+$P$8))))</f>
        <v>14796.023974933989</v>
      </c>
      <c r="BP176" s="5">
        <f ca="1">IF(BP$4="",0,SUMPRODUCT(INDIRECT(ADDRESS($B153,$X$2)&amp;":"&amp;ADDRESS($B153,$X$2-1+BP$8)),INDIRECT("rP!"&amp;ADDRESS(Prcsses!$B139,$X$2+$P$8-BP$8)&amp;":"&amp;ADDRESS(Prcsses!$B139,$X$2-1+$P$8))))</f>
        <v>14796.023974933989</v>
      </c>
      <c r="BQ176" s="5">
        <f ca="1">IF(BQ$4="",0,SUMPRODUCT(INDIRECT(ADDRESS($B153,$X$2)&amp;":"&amp;ADDRESS($B153,$X$2-1+BQ$8)),INDIRECT("rP!"&amp;ADDRESS(Prcsses!$B139,$X$2+$P$8-BQ$8)&amp;":"&amp;ADDRESS(Prcsses!$B139,$X$2-1+$P$8))))</f>
        <v>14796.023974933989</v>
      </c>
      <c r="BR176" s="5">
        <f ca="1">IF(BR$4="",0,SUMPRODUCT(INDIRECT(ADDRESS($B153,$X$2)&amp;":"&amp;ADDRESS($B153,$X$2-1+BR$8)),INDIRECT("rP!"&amp;ADDRESS(Prcsses!$B139,$X$2+$P$8-BR$8)&amp;":"&amp;ADDRESS(Prcsses!$B139,$X$2-1+$P$8))))</f>
        <v>14796.023974933989</v>
      </c>
      <c r="BS176" s="5">
        <f ca="1">IF(BS$4="",0,SUMPRODUCT(INDIRECT(ADDRESS($B153,$X$2)&amp;":"&amp;ADDRESS($B153,$X$2-1+BS$8)),INDIRECT("rP!"&amp;ADDRESS(Prcsses!$B139,$X$2+$P$8-BS$8)&amp;":"&amp;ADDRESS(Prcsses!$B139,$X$2-1+$P$8))))</f>
        <v>14796.023974933989</v>
      </c>
      <c r="BT176" s="5">
        <f ca="1">IF(BT$4="",0,SUMPRODUCT(INDIRECT(ADDRESS($B153,$X$2)&amp;":"&amp;ADDRESS($B153,$X$2-1+BT$8)),INDIRECT("rP!"&amp;ADDRESS(Prcsses!$B139,$X$2+$P$8-BT$8)&amp;":"&amp;ADDRESS(Prcsses!$B139,$X$2-1+$P$8))))</f>
        <v>14796.023974933989</v>
      </c>
      <c r="BU176" s="5">
        <f ca="1">IF(BU$4="",0,SUMPRODUCT(INDIRECT(ADDRESS($B153,$X$2)&amp;":"&amp;ADDRESS($B153,$X$2-1+BU$8)),INDIRECT("rP!"&amp;ADDRESS(Prcsses!$B139,$X$2+$P$8-BU$8)&amp;":"&amp;ADDRESS(Prcsses!$B139,$X$2-1+$P$8))))</f>
        <v>14796.023974933989</v>
      </c>
      <c r="BV176" s="5">
        <f ca="1">IF(BV$4="",0,SUMPRODUCT(INDIRECT(ADDRESS($B153,$X$2)&amp;":"&amp;ADDRESS($B153,$X$2-1+BV$8)),INDIRECT("rP!"&amp;ADDRESS(Prcsses!$B139,$X$2+$P$8-BV$8)&amp;":"&amp;ADDRESS(Prcsses!$B139,$X$2-1+$P$8))))</f>
        <v>14796.023974933989</v>
      </c>
      <c r="BW176" s="5">
        <f ca="1">IF(BW$4="",0,SUMPRODUCT(INDIRECT(ADDRESS($B153,$X$2)&amp;":"&amp;ADDRESS($B153,$X$2-1+BW$8)),INDIRECT("rP!"&amp;ADDRESS(Prcsses!$B139,$X$2+$P$8-BW$8)&amp;":"&amp;ADDRESS(Prcsses!$B139,$X$2-1+$P$8))))</f>
        <v>14796.023974933989</v>
      </c>
      <c r="BX176" s="5">
        <f ca="1">IF(BX$4="",0,SUMPRODUCT(INDIRECT(ADDRESS($B153,$X$2)&amp;":"&amp;ADDRESS($B153,$X$2-1+BX$8)),INDIRECT("rP!"&amp;ADDRESS(Prcsses!$B139,$X$2+$P$8-BX$8)&amp;":"&amp;ADDRESS(Prcsses!$B139,$X$2-1+$P$8))))</f>
        <v>14796.023974933989</v>
      </c>
      <c r="BY176" s="5">
        <f ca="1">IF(BY$4="",0,SUMPRODUCT(INDIRECT(ADDRESS($B153,$X$2)&amp;":"&amp;ADDRESS($B153,$X$2-1+BY$8)),INDIRECT("rP!"&amp;ADDRESS(Prcsses!$B139,$X$2+$P$8-BY$8)&amp;":"&amp;ADDRESS(Prcsses!$B139,$X$2-1+$P$8))))</f>
        <v>18800.906082895999</v>
      </c>
      <c r="BZ176" s="5">
        <f ca="1">IF(BZ$4="",0,SUMPRODUCT(INDIRECT(ADDRESS($B153,$X$2)&amp;":"&amp;ADDRESS($B153,$X$2-1+BZ$8)),INDIRECT("rP!"&amp;ADDRESS(Prcsses!$B139,$X$2+$P$8-BZ$8)&amp;":"&amp;ADDRESS(Prcsses!$B139,$X$2-1+$P$8))))</f>
        <v>18800.906082895999</v>
      </c>
      <c r="CA176" s="5">
        <f ca="1">IF(CA$4="",0,SUMPRODUCT(INDIRECT(ADDRESS($B153,$X$2)&amp;":"&amp;ADDRESS($B153,$X$2-1+CA$8)),INDIRECT("rP!"&amp;ADDRESS(Prcsses!$B139,$X$2+$P$8-CA$8)&amp;":"&amp;ADDRESS(Prcsses!$B139,$X$2-1+$P$8))))</f>
        <v>18800.906082895999</v>
      </c>
      <c r="CB176" s="5">
        <f ca="1">IF(CB$4="",0,SUMPRODUCT(INDIRECT(ADDRESS($B153,$X$2)&amp;":"&amp;ADDRESS($B153,$X$2-1+CB$8)),INDIRECT("rP!"&amp;ADDRESS(Prcsses!$B139,$X$2+$P$8-CB$8)&amp;":"&amp;ADDRESS(Prcsses!$B139,$X$2-1+$P$8))))</f>
        <v>18800.906082895999</v>
      </c>
      <c r="CC176" s="5">
        <f ca="1">IF(CC$4="",0,SUMPRODUCT(INDIRECT(ADDRESS($B153,$X$2)&amp;":"&amp;ADDRESS($B153,$X$2-1+CC$8)),INDIRECT("rP!"&amp;ADDRESS(Prcsses!$B139,$X$2+$P$8-CC$8)&amp;":"&amp;ADDRESS(Prcsses!$B139,$X$2-1+$P$8))))</f>
        <v>18800.906082895999</v>
      </c>
      <c r="CD176" s="5">
        <f ca="1">IF(CD$4="",0,SUMPRODUCT(INDIRECT(ADDRESS($B153,$X$2)&amp;":"&amp;ADDRESS($B153,$X$2-1+CD$8)),INDIRECT("rP!"&amp;ADDRESS(Prcsses!$B139,$X$2+$P$8-CD$8)&amp;":"&amp;ADDRESS(Prcsses!$B139,$X$2-1+$P$8))))</f>
        <v>18800.906082895999</v>
      </c>
      <c r="CE176" s="5">
        <f ca="1">IF(CE$4="",0,SUMPRODUCT(INDIRECT(ADDRESS($B153,$X$2)&amp;":"&amp;ADDRESS($B153,$X$2-1+CE$8)),INDIRECT("rP!"&amp;ADDRESS(Prcsses!$B139,$X$2+$P$8-CE$8)&amp;":"&amp;ADDRESS(Prcsses!$B139,$X$2-1+$P$8))))</f>
        <v>18800.906082895999</v>
      </c>
      <c r="CF176" s="5">
        <f ca="1">IF(CF$4="",0,SUMPRODUCT(INDIRECT(ADDRESS($B153,$X$2)&amp;":"&amp;ADDRESS($B153,$X$2-1+CF$8)),INDIRECT("rP!"&amp;ADDRESS(Prcsses!$B139,$X$2+$P$8-CF$8)&amp;":"&amp;ADDRESS(Prcsses!$B139,$X$2-1+$P$8))))</f>
        <v>0</v>
      </c>
    </row>
    <row r="177" spans="2:84" s="26" customFormat="1" ht="12" x14ac:dyDescent="0.25">
      <c r="B177" s="13"/>
      <c r="M177" s="55"/>
      <c r="N177" s="44" t="s">
        <v>21</v>
      </c>
      <c r="O177" s="45"/>
      <c r="P177" s="46"/>
      <c r="Q177" s="89"/>
      <c r="U177" s="41"/>
      <c r="V177" s="42"/>
      <c r="W177" s="43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</row>
    <row r="178" spans="2:84" x14ac:dyDescent="0.3">
      <c r="B178" s="13">
        <f>ROW()</f>
        <v>178</v>
      </c>
      <c r="H178" s="1" t="str">
        <f t="shared" ref="H178:H183" si="312">$H$163</f>
        <v>Амортизация капитальных затрат</v>
      </c>
      <c r="I178" s="1" t="s">
        <v>224</v>
      </c>
      <c r="M178" s="53" t="s">
        <v>18</v>
      </c>
      <c r="P178" s="72" t="str">
        <f>Lists!$AI$13</f>
        <v>PL(-)</v>
      </c>
      <c r="U178" s="5">
        <f t="shared" ref="U178:U183" ca="1" si="313">SUM(INDIRECT(ADDRESS($B178,$X$2)&amp;":"&amp;ADDRESS($B178,$X$2-1+$P$8)))</f>
        <v>11443696.552524403</v>
      </c>
      <c r="X178" s="5">
        <f ca="1">IF(X$4="",0,SUM(X179:X184))</f>
        <v>0</v>
      </c>
      <c r="Y178" s="5">
        <f ca="1">IF(Y$4="",0,SUM(Y179:Y184))</f>
        <v>0</v>
      </c>
      <c r="Z178" s="5">
        <f t="shared" ref="Z178" ca="1" si="314">IF(Z$4="",0,SUM(Z179:Z184))</f>
        <v>0</v>
      </c>
      <c r="AA178" s="5">
        <f t="shared" ref="AA178" ca="1" si="315">IF(AA$4="",0,SUM(AA179:AA184))</f>
        <v>27777.777777777781</v>
      </c>
      <c r="AB178" s="5">
        <f t="shared" ref="AB178" ca="1" si="316">IF(AB$4="",0,SUM(AB179:AB184))</f>
        <v>27777.777777777781</v>
      </c>
      <c r="AC178" s="5">
        <f t="shared" ref="AC178" ca="1" si="317">IF(AC$4="",0,SUM(AC179:AC184))</f>
        <v>27777.777777777781</v>
      </c>
      <c r="AD178" s="5">
        <f t="shared" ref="AD178" ca="1" si="318">IF(AD$4="",0,SUM(AD179:AD184))</f>
        <v>27777.777777777781</v>
      </c>
      <c r="AE178" s="5">
        <f t="shared" ref="AE178" ca="1" si="319">IF(AE$4="",0,SUM(AE179:AE184))</f>
        <v>27777.777777777781</v>
      </c>
      <c r="AF178" s="5">
        <f t="shared" ref="AF178" ca="1" si="320">IF(AF$4="",0,SUM(AF179:AF184))</f>
        <v>27777.777777777781</v>
      </c>
      <c r="AG178" s="5">
        <f t="shared" ref="AG178" ca="1" si="321">IF(AG$4="",0,SUM(AG179:AG184))</f>
        <v>27777.777777777781</v>
      </c>
      <c r="AH178" s="5">
        <f t="shared" ref="AH178" ca="1" si="322">IF(AH$4="",0,SUM(AH179:AH184))</f>
        <v>27777.777777777781</v>
      </c>
      <c r="AI178" s="5">
        <f t="shared" ref="AI178:CF178" ca="1" si="323">IF(AI$4="",0,SUM(AI179:AI184))</f>
        <v>56250</v>
      </c>
      <c r="AJ178" s="5">
        <f t="shared" ca="1" si="323"/>
        <v>56250</v>
      </c>
      <c r="AK178" s="5">
        <f t="shared" ca="1" si="323"/>
        <v>56250</v>
      </c>
      <c r="AL178" s="5">
        <f t="shared" ca="1" si="323"/>
        <v>56250</v>
      </c>
      <c r="AM178" s="5">
        <f t="shared" ca="1" si="323"/>
        <v>85434.027777777766</v>
      </c>
      <c r="AN178" s="5">
        <f t="shared" ca="1" si="323"/>
        <v>85434.027777777766</v>
      </c>
      <c r="AO178" s="5">
        <f t="shared" ca="1" si="323"/>
        <v>85434.027777777766</v>
      </c>
      <c r="AP178" s="5">
        <f t="shared" ca="1" si="323"/>
        <v>85434.027777777766</v>
      </c>
      <c r="AQ178" s="5">
        <f t="shared" ca="1" si="323"/>
        <v>114618.05555555553</v>
      </c>
      <c r="AR178" s="5">
        <f t="shared" ca="1" si="323"/>
        <v>114618.05555555553</v>
      </c>
      <c r="AS178" s="5">
        <f t="shared" ca="1" si="323"/>
        <v>114618.05555555553</v>
      </c>
      <c r="AT178" s="5">
        <f t="shared" ca="1" si="323"/>
        <v>114618.05555555553</v>
      </c>
      <c r="AU178" s="5">
        <f t="shared" ca="1" si="323"/>
        <v>144531.68402777775</v>
      </c>
      <c r="AV178" s="5">
        <f t="shared" ca="1" si="323"/>
        <v>144531.68402777775</v>
      </c>
      <c r="AW178" s="5">
        <f t="shared" ca="1" si="323"/>
        <v>144531.68402777775</v>
      </c>
      <c r="AX178" s="5">
        <f t="shared" ca="1" si="323"/>
        <v>144531.68402777775</v>
      </c>
      <c r="AY178" s="5">
        <f t="shared" ca="1" si="323"/>
        <v>175193.15321180553</v>
      </c>
      <c r="AZ178" s="5">
        <f t="shared" ca="1" si="323"/>
        <v>175193.15321180553</v>
      </c>
      <c r="BA178" s="5">
        <f t="shared" ca="1" si="323"/>
        <v>175193.15321180553</v>
      </c>
      <c r="BB178" s="5">
        <f t="shared" ca="1" si="323"/>
        <v>175193.15321180553</v>
      </c>
      <c r="BC178" s="5">
        <f t="shared" ca="1" si="323"/>
        <v>205854.62239583331</v>
      </c>
      <c r="BD178" s="5">
        <f t="shared" ca="1" si="323"/>
        <v>205854.62239583331</v>
      </c>
      <c r="BE178" s="5">
        <f t="shared" ca="1" si="323"/>
        <v>205854.62239583331</v>
      </c>
      <c r="BF178" s="5">
        <f t="shared" ca="1" si="323"/>
        <v>205854.62239583331</v>
      </c>
      <c r="BG178" s="5">
        <f t="shared" ca="1" si="323"/>
        <v>237282.62830946175</v>
      </c>
      <c r="BH178" s="5">
        <f t="shared" ca="1" si="323"/>
        <v>237282.62830946175</v>
      </c>
      <c r="BI178" s="5">
        <f t="shared" ca="1" si="323"/>
        <v>237282.62830946175</v>
      </c>
      <c r="BJ178" s="5">
        <f t="shared" ca="1" si="323"/>
        <v>237282.62830946175</v>
      </c>
      <c r="BK178" s="5">
        <f t="shared" ca="1" si="323"/>
        <v>269496.33437093091</v>
      </c>
      <c r="BL178" s="5">
        <f t="shared" ca="1" si="323"/>
        <v>269496.33437093091</v>
      </c>
      <c r="BM178" s="5">
        <f t="shared" ca="1" si="323"/>
        <v>269496.33437093091</v>
      </c>
      <c r="BN178" s="5">
        <f t="shared" ca="1" si="323"/>
        <v>269496.33437093091</v>
      </c>
      <c r="BO178" s="5">
        <f t="shared" ca="1" si="323"/>
        <v>301710.04043240007</v>
      </c>
      <c r="BP178" s="5">
        <f t="shared" ca="1" si="323"/>
        <v>301710.04043240007</v>
      </c>
      <c r="BQ178" s="5">
        <f t="shared" ca="1" si="323"/>
        <v>301710.04043240007</v>
      </c>
      <c r="BR178" s="5">
        <f t="shared" ca="1" si="323"/>
        <v>301710.04043240007</v>
      </c>
      <c r="BS178" s="5">
        <f t="shared" ca="1" si="323"/>
        <v>334729.08914540597</v>
      </c>
      <c r="BT178" s="5">
        <f t="shared" ca="1" si="323"/>
        <v>334729.08914540597</v>
      </c>
      <c r="BU178" s="5">
        <f t="shared" ca="1" si="323"/>
        <v>334729.08914540597</v>
      </c>
      <c r="BV178" s="5">
        <f t="shared" ca="1" si="323"/>
        <v>334729.08914540597</v>
      </c>
      <c r="BW178" s="5">
        <f t="shared" ca="1" si="323"/>
        <v>368573.61407623702</v>
      </c>
      <c r="BX178" s="5">
        <f t="shared" ca="1" si="323"/>
        <v>368573.61407623702</v>
      </c>
      <c r="BY178" s="5">
        <f t="shared" ca="1" si="323"/>
        <v>368573.61407623702</v>
      </c>
      <c r="BZ178" s="5">
        <f t="shared" ca="1" si="323"/>
        <v>368573.61407623702</v>
      </c>
      <c r="CA178" s="5">
        <f t="shared" ca="1" si="323"/>
        <v>402418.13900706812</v>
      </c>
      <c r="CB178" s="5">
        <f t="shared" ca="1" si="323"/>
        <v>402418.13900706812</v>
      </c>
      <c r="CC178" s="5">
        <f t="shared" ca="1" si="323"/>
        <v>402418.13900706812</v>
      </c>
      <c r="CD178" s="5">
        <f t="shared" ca="1" si="323"/>
        <v>402418.13900706812</v>
      </c>
      <c r="CE178" s="5">
        <f t="shared" ca="1" si="323"/>
        <v>437108.77706116991</v>
      </c>
      <c r="CF178" s="5">
        <f t="shared" ca="1" si="323"/>
        <v>0</v>
      </c>
    </row>
    <row r="179" spans="2:84" x14ac:dyDescent="0.3">
      <c r="B179" s="13">
        <f>ROW()</f>
        <v>179</v>
      </c>
      <c r="H179" s="1" t="str">
        <f t="shared" si="312"/>
        <v>Амортизация капитальных затрат</v>
      </c>
      <c r="I179" s="1" t="str">
        <f>$I$178</f>
        <v>Капзатраты на торговые мощности</v>
      </c>
      <c r="J179" s="1" t="str">
        <f>Prcsses!I143</f>
        <v>Ремонтные работы</v>
      </c>
      <c r="M179" s="53" t="s">
        <v>18</v>
      </c>
      <c r="U179" s="5">
        <f t="shared" ca="1" si="313"/>
        <v>3269627.5864355452</v>
      </c>
      <c r="X179" s="5">
        <f ca="1">IF(X$4="",0,SUMPRODUCT(INDIRECT(ADDRESS($B156,$X$2)&amp;":"&amp;ADDRESS($B156,$X$2-1+X$8)),INDIRECT("rP!"&amp;ADDRESS(Prcsses!$B167,$X$2+$P$8-X$8)&amp;":"&amp;ADDRESS(Prcsses!$B167,$X$2-1+$P$8))))</f>
        <v>0</v>
      </c>
      <c r="Y179" s="5">
        <f ca="1">IF(Y$4="",0,SUMPRODUCT(INDIRECT(ADDRESS($B156,$X$2)&amp;":"&amp;ADDRESS($B156,$X$2-1+Y$8)),INDIRECT("rP!"&amp;ADDRESS(Prcsses!$B167,$X$2+$P$8-Y$8)&amp;":"&amp;ADDRESS(Prcsses!$B167,$X$2-1+$P$8))))</f>
        <v>0</v>
      </c>
      <c r="Z179" s="5">
        <f ca="1">IF(Z$4="",0,SUMPRODUCT(INDIRECT(ADDRESS($B156,$X$2)&amp;":"&amp;ADDRESS($B156,$X$2-1+Z$8)),INDIRECT("rP!"&amp;ADDRESS(Prcsses!$B167,$X$2+$P$8-Z$8)&amp;":"&amp;ADDRESS(Prcsses!$B167,$X$2-1+$P$8))))</f>
        <v>0</v>
      </c>
      <c r="AA179" s="5">
        <f ca="1">IF(AA$4="",0,SUMPRODUCT(INDIRECT(ADDRESS($B156,$X$2)&amp;":"&amp;ADDRESS($B156,$X$2-1+AA$8)),INDIRECT("rP!"&amp;ADDRESS(Prcsses!$B167,$X$2+$P$8-AA$8)&amp;":"&amp;ADDRESS(Prcsses!$B167,$X$2-1+$P$8))))</f>
        <v>7936.5079365079373</v>
      </c>
      <c r="AB179" s="5">
        <f ca="1">IF(AB$4="",0,SUMPRODUCT(INDIRECT(ADDRESS($B156,$X$2)&amp;":"&amp;ADDRESS($B156,$X$2-1+AB$8)),INDIRECT("rP!"&amp;ADDRESS(Prcsses!$B167,$X$2+$P$8-AB$8)&amp;":"&amp;ADDRESS(Prcsses!$B167,$X$2-1+$P$8))))</f>
        <v>7936.5079365079373</v>
      </c>
      <c r="AC179" s="5">
        <f ca="1">IF(AC$4="",0,SUMPRODUCT(INDIRECT(ADDRESS($B156,$X$2)&amp;":"&amp;ADDRESS($B156,$X$2-1+AC$8)),INDIRECT("rP!"&amp;ADDRESS(Prcsses!$B167,$X$2+$P$8-AC$8)&amp;":"&amp;ADDRESS(Prcsses!$B167,$X$2-1+$P$8))))</f>
        <v>7936.5079365079373</v>
      </c>
      <c r="AD179" s="5">
        <f ca="1">IF(AD$4="",0,SUMPRODUCT(INDIRECT(ADDRESS($B156,$X$2)&amp;":"&amp;ADDRESS($B156,$X$2-1+AD$8)),INDIRECT("rP!"&amp;ADDRESS(Prcsses!$B167,$X$2+$P$8-AD$8)&amp;":"&amp;ADDRESS(Prcsses!$B167,$X$2-1+$P$8))))</f>
        <v>7936.5079365079373</v>
      </c>
      <c r="AE179" s="5">
        <f ca="1">IF(AE$4="",0,SUMPRODUCT(INDIRECT(ADDRESS($B156,$X$2)&amp;":"&amp;ADDRESS($B156,$X$2-1+AE$8)),INDIRECT("rP!"&amp;ADDRESS(Prcsses!$B167,$X$2+$P$8-AE$8)&amp;":"&amp;ADDRESS(Prcsses!$B167,$X$2-1+$P$8))))</f>
        <v>7936.5079365079373</v>
      </c>
      <c r="AF179" s="5">
        <f ca="1">IF(AF$4="",0,SUMPRODUCT(INDIRECT(ADDRESS($B156,$X$2)&amp;":"&amp;ADDRESS($B156,$X$2-1+AF$8)),INDIRECT("rP!"&amp;ADDRESS(Prcsses!$B167,$X$2+$P$8-AF$8)&amp;":"&amp;ADDRESS(Prcsses!$B167,$X$2-1+$P$8))))</f>
        <v>7936.5079365079373</v>
      </c>
      <c r="AG179" s="5">
        <f ca="1">IF(AG$4="",0,SUMPRODUCT(INDIRECT(ADDRESS($B156,$X$2)&amp;":"&amp;ADDRESS($B156,$X$2-1+AG$8)),INDIRECT("rP!"&amp;ADDRESS(Prcsses!$B167,$X$2+$P$8-AG$8)&amp;":"&amp;ADDRESS(Prcsses!$B167,$X$2-1+$P$8))))</f>
        <v>7936.5079365079373</v>
      </c>
      <c r="AH179" s="5">
        <f ca="1">IF(AH$4="",0,SUMPRODUCT(INDIRECT(ADDRESS($B156,$X$2)&amp;":"&amp;ADDRESS($B156,$X$2-1+AH$8)),INDIRECT("rP!"&amp;ADDRESS(Prcsses!$B167,$X$2+$P$8-AH$8)&amp;":"&amp;ADDRESS(Prcsses!$B167,$X$2-1+$P$8))))</f>
        <v>7936.5079365079373</v>
      </c>
      <c r="AI179" s="5">
        <f ca="1">IF(AI$4="",0,SUMPRODUCT(INDIRECT(ADDRESS($B156,$X$2)&amp;":"&amp;ADDRESS($B156,$X$2-1+AI$8)),INDIRECT("rP!"&amp;ADDRESS(Prcsses!$B167,$X$2+$P$8-AI$8)&amp;":"&amp;ADDRESS(Prcsses!$B167,$X$2-1+$P$8))))</f>
        <v>16071.428571428571</v>
      </c>
      <c r="AJ179" s="5">
        <f ca="1">IF(AJ$4="",0,SUMPRODUCT(INDIRECT(ADDRESS($B156,$X$2)&amp;":"&amp;ADDRESS($B156,$X$2-1+AJ$8)),INDIRECT("rP!"&amp;ADDRESS(Prcsses!$B167,$X$2+$P$8-AJ$8)&amp;":"&amp;ADDRESS(Prcsses!$B167,$X$2-1+$P$8))))</f>
        <v>16071.428571428571</v>
      </c>
      <c r="AK179" s="5">
        <f ca="1">IF(AK$4="",0,SUMPRODUCT(INDIRECT(ADDRESS($B156,$X$2)&amp;":"&amp;ADDRESS($B156,$X$2-1+AK$8)),INDIRECT("rP!"&amp;ADDRESS(Prcsses!$B167,$X$2+$P$8-AK$8)&amp;":"&amp;ADDRESS(Prcsses!$B167,$X$2-1+$P$8))))</f>
        <v>16071.428571428571</v>
      </c>
      <c r="AL179" s="5">
        <f ca="1">IF(AL$4="",0,SUMPRODUCT(INDIRECT(ADDRESS($B156,$X$2)&amp;":"&amp;ADDRESS($B156,$X$2-1+AL$8)),INDIRECT("rP!"&amp;ADDRESS(Prcsses!$B167,$X$2+$P$8-AL$8)&amp;":"&amp;ADDRESS(Prcsses!$B167,$X$2-1+$P$8))))</f>
        <v>16071.428571428571</v>
      </c>
      <c r="AM179" s="5">
        <f ca="1">IF(AM$4="",0,SUMPRODUCT(INDIRECT(ADDRESS($B156,$X$2)&amp;":"&amp;ADDRESS($B156,$X$2-1+AM$8)),INDIRECT("rP!"&amp;ADDRESS(Prcsses!$B167,$X$2+$P$8-AM$8)&amp;":"&amp;ADDRESS(Prcsses!$B167,$X$2-1+$P$8))))</f>
        <v>24409.722222222219</v>
      </c>
      <c r="AN179" s="5">
        <f ca="1">IF(AN$4="",0,SUMPRODUCT(INDIRECT(ADDRESS($B156,$X$2)&amp;":"&amp;ADDRESS($B156,$X$2-1+AN$8)),INDIRECT("rP!"&amp;ADDRESS(Prcsses!$B167,$X$2+$P$8-AN$8)&amp;":"&amp;ADDRESS(Prcsses!$B167,$X$2-1+$P$8))))</f>
        <v>24409.722222222219</v>
      </c>
      <c r="AO179" s="5">
        <f ca="1">IF(AO$4="",0,SUMPRODUCT(INDIRECT(ADDRESS($B156,$X$2)&amp;":"&amp;ADDRESS($B156,$X$2-1+AO$8)),INDIRECT("rP!"&amp;ADDRESS(Prcsses!$B167,$X$2+$P$8-AO$8)&amp;":"&amp;ADDRESS(Prcsses!$B167,$X$2-1+$P$8))))</f>
        <v>24409.722222222219</v>
      </c>
      <c r="AP179" s="5">
        <f ca="1">IF(AP$4="",0,SUMPRODUCT(INDIRECT(ADDRESS($B156,$X$2)&amp;":"&amp;ADDRESS($B156,$X$2-1+AP$8)),INDIRECT("rP!"&amp;ADDRESS(Prcsses!$B167,$X$2+$P$8-AP$8)&amp;":"&amp;ADDRESS(Prcsses!$B167,$X$2-1+$P$8))))</f>
        <v>24409.722222222219</v>
      </c>
      <c r="AQ179" s="5">
        <f ca="1">IF(AQ$4="",0,SUMPRODUCT(INDIRECT(ADDRESS($B156,$X$2)&amp;":"&amp;ADDRESS($B156,$X$2-1+AQ$8)),INDIRECT("rP!"&amp;ADDRESS(Prcsses!$B167,$X$2+$P$8-AQ$8)&amp;":"&amp;ADDRESS(Prcsses!$B167,$X$2-1+$P$8))))</f>
        <v>32748.015873015869</v>
      </c>
      <c r="AR179" s="5">
        <f ca="1">IF(AR$4="",0,SUMPRODUCT(INDIRECT(ADDRESS($B156,$X$2)&amp;":"&amp;ADDRESS($B156,$X$2-1+AR$8)),INDIRECT("rP!"&amp;ADDRESS(Prcsses!$B167,$X$2+$P$8-AR$8)&amp;":"&amp;ADDRESS(Prcsses!$B167,$X$2-1+$P$8))))</f>
        <v>32748.015873015869</v>
      </c>
      <c r="AS179" s="5">
        <f ca="1">IF(AS$4="",0,SUMPRODUCT(INDIRECT(ADDRESS($B156,$X$2)&amp;":"&amp;ADDRESS($B156,$X$2-1+AS$8)),INDIRECT("rP!"&amp;ADDRESS(Prcsses!$B167,$X$2+$P$8-AS$8)&amp;":"&amp;ADDRESS(Prcsses!$B167,$X$2-1+$P$8))))</f>
        <v>32748.015873015869</v>
      </c>
      <c r="AT179" s="5">
        <f ca="1">IF(AT$4="",0,SUMPRODUCT(INDIRECT(ADDRESS($B156,$X$2)&amp;":"&amp;ADDRESS($B156,$X$2-1+AT$8)),INDIRECT("rP!"&amp;ADDRESS(Prcsses!$B167,$X$2+$P$8-AT$8)&amp;":"&amp;ADDRESS(Prcsses!$B167,$X$2-1+$P$8))))</f>
        <v>32748.015873015869</v>
      </c>
      <c r="AU179" s="5">
        <f ca="1">IF(AU$4="",0,SUMPRODUCT(INDIRECT(ADDRESS($B156,$X$2)&amp;":"&amp;ADDRESS($B156,$X$2-1+AU$8)),INDIRECT("rP!"&amp;ADDRESS(Prcsses!$B167,$X$2+$P$8-AU$8)&amp;":"&amp;ADDRESS(Prcsses!$B167,$X$2-1+$P$8))))</f>
        <v>41294.766865079364</v>
      </c>
      <c r="AV179" s="5">
        <f ca="1">IF(AV$4="",0,SUMPRODUCT(INDIRECT(ADDRESS($B156,$X$2)&amp;":"&amp;ADDRESS($B156,$X$2-1+AV$8)),INDIRECT("rP!"&amp;ADDRESS(Prcsses!$B167,$X$2+$P$8-AV$8)&amp;":"&amp;ADDRESS(Prcsses!$B167,$X$2-1+$P$8))))</f>
        <v>41294.766865079364</v>
      </c>
      <c r="AW179" s="5">
        <f ca="1">IF(AW$4="",0,SUMPRODUCT(INDIRECT(ADDRESS($B156,$X$2)&amp;":"&amp;ADDRESS($B156,$X$2-1+AW$8)),INDIRECT("rP!"&amp;ADDRESS(Prcsses!$B167,$X$2+$P$8-AW$8)&amp;":"&amp;ADDRESS(Prcsses!$B167,$X$2-1+$P$8))))</f>
        <v>41294.766865079364</v>
      </c>
      <c r="AX179" s="5">
        <f ca="1">IF(AX$4="",0,SUMPRODUCT(INDIRECT(ADDRESS($B156,$X$2)&amp;":"&amp;ADDRESS($B156,$X$2-1+AX$8)),INDIRECT("rP!"&amp;ADDRESS(Prcsses!$B167,$X$2+$P$8-AX$8)&amp;":"&amp;ADDRESS(Prcsses!$B167,$X$2-1+$P$8))))</f>
        <v>41294.766865079364</v>
      </c>
      <c r="AY179" s="5">
        <f ca="1">IF(AY$4="",0,SUMPRODUCT(INDIRECT(ADDRESS($B156,$X$2)&amp;":"&amp;ADDRESS($B156,$X$2-1+AY$8)),INDIRECT("rP!"&amp;ADDRESS(Prcsses!$B167,$X$2+$P$8-AY$8)&amp;":"&amp;ADDRESS(Prcsses!$B167,$X$2-1+$P$8))))</f>
        <v>50055.186631944438</v>
      </c>
      <c r="AZ179" s="5">
        <f ca="1">IF(AZ$4="",0,SUMPRODUCT(INDIRECT(ADDRESS($B156,$X$2)&amp;":"&amp;ADDRESS($B156,$X$2-1+AZ$8)),INDIRECT("rP!"&amp;ADDRESS(Prcsses!$B167,$X$2+$P$8-AZ$8)&amp;":"&amp;ADDRESS(Prcsses!$B167,$X$2-1+$P$8))))</f>
        <v>50055.186631944438</v>
      </c>
      <c r="BA179" s="5">
        <f ca="1">IF(BA$4="",0,SUMPRODUCT(INDIRECT(ADDRESS($B156,$X$2)&amp;":"&amp;ADDRESS($B156,$X$2-1+BA$8)),INDIRECT("rP!"&amp;ADDRESS(Prcsses!$B167,$X$2+$P$8-BA$8)&amp;":"&amp;ADDRESS(Prcsses!$B167,$X$2-1+$P$8))))</f>
        <v>50055.186631944438</v>
      </c>
      <c r="BB179" s="5">
        <f ca="1">IF(BB$4="",0,SUMPRODUCT(INDIRECT(ADDRESS($B156,$X$2)&amp;":"&amp;ADDRESS($B156,$X$2-1+BB$8)),INDIRECT("rP!"&amp;ADDRESS(Prcsses!$B167,$X$2+$P$8-BB$8)&amp;":"&amp;ADDRESS(Prcsses!$B167,$X$2-1+$P$8))))</f>
        <v>50055.186631944438</v>
      </c>
      <c r="BC179" s="5">
        <f ca="1">IF(BC$4="",0,SUMPRODUCT(INDIRECT(ADDRESS($B156,$X$2)&amp;":"&amp;ADDRESS($B156,$X$2-1+BC$8)),INDIRECT("rP!"&amp;ADDRESS(Prcsses!$B167,$X$2+$P$8-BC$8)&amp;":"&amp;ADDRESS(Prcsses!$B167,$X$2-1+$P$8))))</f>
        <v>58815.606398809512</v>
      </c>
      <c r="BD179" s="5">
        <f ca="1">IF(BD$4="",0,SUMPRODUCT(INDIRECT(ADDRESS($B156,$X$2)&amp;":"&amp;ADDRESS($B156,$X$2-1+BD$8)),INDIRECT("rP!"&amp;ADDRESS(Prcsses!$B167,$X$2+$P$8-BD$8)&amp;":"&amp;ADDRESS(Prcsses!$B167,$X$2-1+$P$8))))</f>
        <v>58815.606398809512</v>
      </c>
      <c r="BE179" s="5">
        <f ca="1">IF(BE$4="",0,SUMPRODUCT(INDIRECT(ADDRESS($B156,$X$2)&amp;":"&amp;ADDRESS($B156,$X$2-1+BE$8)),INDIRECT("rP!"&amp;ADDRESS(Prcsses!$B167,$X$2+$P$8-BE$8)&amp;":"&amp;ADDRESS(Prcsses!$B167,$X$2-1+$P$8))))</f>
        <v>58815.606398809512</v>
      </c>
      <c r="BF179" s="5">
        <f ca="1">IF(BF$4="",0,SUMPRODUCT(INDIRECT(ADDRESS($B156,$X$2)&amp;":"&amp;ADDRESS($B156,$X$2-1+BF$8)),INDIRECT("rP!"&amp;ADDRESS(Prcsses!$B167,$X$2+$P$8-BF$8)&amp;":"&amp;ADDRESS(Prcsses!$B167,$X$2-1+$P$8))))</f>
        <v>58815.606398809512</v>
      </c>
      <c r="BG179" s="5">
        <f ca="1">IF(BG$4="",0,SUMPRODUCT(INDIRECT(ADDRESS($B156,$X$2)&amp;":"&amp;ADDRESS($B156,$X$2-1+BG$8)),INDIRECT("rP!"&amp;ADDRESS(Prcsses!$B167,$X$2+$P$8-BG$8)&amp;":"&amp;ADDRESS(Prcsses!$B167,$X$2-1+$P$8))))</f>
        <v>67795.036659846213</v>
      </c>
      <c r="BH179" s="5">
        <f ca="1">IF(BH$4="",0,SUMPRODUCT(INDIRECT(ADDRESS($B156,$X$2)&amp;":"&amp;ADDRESS($B156,$X$2-1+BH$8)),INDIRECT("rP!"&amp;ADDRESS(Prcsses!$B167,$X$2+$P$8-BH$8)&amp;":"&amp;ADDRESS(Prcsses!$B167,$X$2-1+$P$8))))</f>
        <v>67795.036659846213</v>
      </c>
      <c r="BI179" s="5">
        <f ca="1">IF(BI$4="",0,SUMPRODUCT(INDIRECT(ADDRESS($B156,$X$2)&amp;":"&amp;ADDRESS($B156,$X$2-1+BI$8)),INDIRECT("rP!"&amp;ADDRESS(Prcsses!$B167,$X$2+$P$8-BI$8)&amp;":"&amp;ADDRESS(Prcsses!$B167,$X$2-1+$P$8))))</f>
        <v>67795.036659846213</v>
      </c>
      <c r="BJ179" s="5">
        <f ca="1">IF(BJ$4="",0,SUMPRODUCT(INDIRECT(ADDRESS($B156,$X$2)&amp;":"&amp;ADDRESS($B156,$X$2-1+BJ$8)),INDIRECT("rP!"&amp;ADDRESS(Prcsses!$B167,$X$2+$P$8-BJ$8)&amp;":"&amp;ADDRESS(Prcsses!$B167,$X$2-1+$P$8))))</f>
        <v>67795.036659846213</v>
      </c>
      <c r="BK179" s="5">
        <f ca="1">IF(BK$4="",0,SUMPRODUCT(INDIRECT(ADDRESS($B156,$X$2)&amp;":"&amp;ADDRESS($B156,$X$2-1+BK$8)),INDIRECT("rP!"&amp;ADDRESS(Prcsses!$B167,$X$2+$P$8-BK$8)&amp;":"&amp;ADDRESS(Prcsses!$B167,$X$2-1+$P$8))))</f>
        <v>76998.95267740883</v>
      </c>
      <c r="BL179" s="5">
        <f ca="1">IF(BL$4="",0,SUMPRODUCT(INDIRECT(ADDRESS($B156,$X$2)&amp;":"&amp;ADDRESS($B156,$X$2-1+BL$8)),INDIRECT("rP!"&amp;ADDRESS(Prcsses!$B167,$X$2+$P$8-BL$8)&amp;":"&amp;ADDRESS(Prcsses!$B167,$X$2-1+$P$8))))</f>
        <v>76998.95267740883</v>
      </c>
      <c r="BM179" s="5">
        <f ca="1">IF(BM$4="",0,SUMPRODUCT(INDIRECT(ADDRESS($B156,$X$2)&amp;":"&amp;ADDRESS($B156,$X$2-1+BM$8)),INDIRECT("rP!"&amp;ADDRESS(Prcsses!$B167,$X$2+$P$8-BM$8)&amp;":"&amp;ADDRESS(Prcsses!$B167,$X$2-1+$P$8))))</f>
        <v>76998.95267740883</v>
      </c>
      <c r="BN179" s="5">
        <f ca="1">IF(BN$4="",0,SUMPRODUCT(INDIRECT(ADDRESS($B156,$X$2)&amp;":"&amp;ADDRESS($B156,$X$2-1+BN$8)),INDIRECT("rP!"&amp;ADDRESS(Prcsses!$B167,$X$2+$P$8-BN$8)&amp;":"&amp;ADDRESS(Prcsses!$B167,$X$2-1+$P$8))))</f>
        <v>76998.95267740883</v>
      </c>
      <c r="BO179" s="5">
        <f ca="1">IF(BO$4="",0,SUMPRODUCT(INDIRECT(ADDRESS($B156,$X$2)&amp;":"&amp;ADDRESS($B156,$X$2-1+BO$8)),INDIRECT("rP!"&amp;ADDRESS(Prcsses!$B167,$X$2+$P$8-BO$8)&amp;":"&amp;ADDRESS(Prcsses!$B167,$X$2-1+$P$8))))</f>
        <v>86202.868694971447</v>
      </c>
      <c r="BP179" s="5">
        <f ca="1">IF(BP$4="",0,SUMPRODUCT(INDIRECT(ADDRESS($B156,$X$2)&amp;":"&amp;ADDRESS($B156,$X$2-1+BP$8)),INDIRECT("rP!"&amp;ADDRESS(Prcsses!$B167,$X$2+$P$8-BP$8)&amp;":"&amp;ADDRESS(Prcsses!$B167,$X$2-1+$P$8))))</f>
        <v>86202.868694971447</v>
      </c>
      <c r="BQ179" s="5">
        <f ca="1">IF(BQ$4="",0,SUMPRODUCT(INDIRECT(ADDRESS($B156,$X$2)&amp;":"&amp;ADDRESS($B156,$X$2-1+BQ$8)),INDIRECT("rP!"&amp;ADDRESS(Prcsses!$B167,$X$2+$P$8-BQ$8)&amp;":"&amp;ADDRESS(Prcsses!$B167,$X$2-1+$P$8))))</f>
        <v>86202.868694971447</v>
      </c>
      <c r="BR179" s="5">
        <f ca="1">IF(BR$4="",0,SUMPRODUCT(INDIRECT(ADDRESS($B156,$X$2)&amp;":"&amp;ADDRESS($B156,$X$2-1+BR$8)),INDIRECT("rP!"&amp;ADDRESS(Prcsses!$B167,$X$2+$P$8-BR$8)&amp;":"&amp;ADDRESS(Prcsses!$B167,$X$2-1+$P$8))))</f>
        <v>86202.868694971447</v>
      </c>
      <c r="BS179" s="5">
        <f ca="1">IF(BS$4="",0,SUMPRODUCT(INDIRECT(ADDRESS($B156,$X$2)&amp;":"&amp;ADDRESS($B156,$X$2-1+BS$8)),INDIRECT("rP!"&amp;ADDRESS(Prcsses!$B167,$X$2+$P$8-BS$8)&amp;":"&amp;ADDRESS(Prcsses!$B167,$X$2-1+$P$8))))</f>
        <v>95636.882612973131</v>
      </c>
      <c r="BT179" s="5">
        <f ca="1">IF(BT$4="",0,SUMPRODUCT(INDIRECT(ADDRESS($B156,$X$2)&amp;":"&amp;ADDRESS($B156,$X$2-1+BT$8)),INDIRECT("rP!"&amp;ADDRESS(Prcsses!$B167,$X$2+$P$8-BT$8)&amp;":"&amp;ADDRESS(Prcsses!$B167,$X$2-1+$P$8))))</f>
        <v>95636.882612973131</v>
      </c>
      <c r="BU179" s="5">
        <f ca="1">IF(BU$4="",0,SUMPRODUCT(INDIRECT(ADDRESS($B156,$X$2)&amp;":"&amp;ADDRESS($B156,$X$2-1+BU$8)),INDIRECT("rP!"&amp;ADDRESS(Prcsses!$B167,$X$2+$P$8-BU$8)&amp;":"&amp;ADDRESS(Prcsses!$B167,$X$2-1+$P$8))))</f>
        <v>95636.882612973131</v>
      </c>
      <c r="BV179" s="5">
        <f ca="1">IF(BV$4="",0,SUMPRODUCT(INDIRECT(ADDRESS($B156,$X$2)&amp;":"&amp;ADDRESS($B156,$X$2-1+BV$8)),INDIRECT("rP!"&amp;ADDRESS(Prcsses!$B167,$X$2+$P$8-BV$8)&amp;":"&amp;ADDRESS(Prcsses!$B167,$X$2-1+$P$8))))</f>
        <v>95636.882612973131</v>
      </c>
      <c r="BW179" s="5">
        <f ca="1">IF(BW$4="",0,SUMPRODUCT(INDIRECT(ADDRESS($B156,$X$2)&amp;":"&amp;ADDRESS($B156,$X$2-1+BW$8)),INDIRECT("rP!"&amp;ADDRESS(Prcsses!$B167,$X$2+$P$8-BW$8)&amp;":"&amp;ADDRESS(Prcsses!$B167,$X$2-1+$P$8))))</f>
        <v>105306.74687892487</v>
      </c>
      <c r="BX179" s="5">
        <f ca="1">IF(BX$4="",0,SUMPRODUCT(INDIRECT(ADDRESS($B156,$X$2)&amp;":"&amp;ADDRESS($B156,$X$2-1+BX$8)),INDIRECT("rP!"&amp;ADDRESS(Prcsses!$B167,$X$2+$P$8-BX$8)&amp;":"&amp;ADDRESS(Prcsses!$B167,$X$2-1+$P$8))))</f>
        <v>105306.74687892487</v>
      </c>
      <c r="BY179" s="5">
        <f ca="1">IF(BY$4="",0,SUMPRODUCT(INDIRECT(ADDRESS($B156,$X$2)&amp;":"&amp;ADDRESS($B156,$X$2-1+BY$8)),INDIRECT("rP!"&amp;ADDRESS(Prcsses!$B167,$X$2+$P$8-BY$8)&amp;":"&amp;ADDRESS(Prcsses!$B167,$X$2-1+$P$8))))</f>
        <v>105306.74687892487</v>
      </c>
      <c r="BZ179" s="5">
        <f ca="1">IF(BZ$4="",0,SUMPRODUCT(INDIRECT(ADDRESS($B156,$X$2)&amp;":"&amp;ADDRESS($B156,$X$2-1+BZ$8)),INDIRECT("rP!"&amp;ADDRESS(Prcsses!$B167,$X$2+$P$8-BZ$8)&amp;":"&amp;ADDRESS(Prcsses!$B167,$X$2-1+$P$8))))</f>
        <v>105306.74687892487</v>
      </c>
      <c r="CA179" s="5">
        <f ca="1">IF(CA$4="",0,SUMPRODUCT(INDIRECT(ADDRESS($B156,$X$2)&amp;":"&amp;ADDRESS($B156,$X$2-1+CA$8)),INDIRECT("rP!"&amp;ADDRESS(Prcsses!$B167,$X$2+$P$8-CA$8)&amp;":"&amp;ADDRESS(Prcsses!$B167,$X$2-1+$P$8))))</f>
        <v>114976.6111448766</v>
      </c>
      <c r="CB179" s="5">
        <f ca="1">IF(CB$4="",0,SUMPRODUCT(INDIRECT(ADDRESS($B156,$X$2)&amp;":"&amp;ADDRESS($B156,$X$2-1+CB$8)),INDIRECT("rP!"&amp;ADDRESS(Prcsses!$B167,$X$2+$P$8-CB$8)&amp;":"&amp;ADDRESS(Prcsses!$B167,$X$2-1+$P$8))))</f>
        <v>114976.6111448766</v>
      </c>
      <c r="CC179" s="5">
        <f ca="1">IF(CC$4="",0,SUMPRODUCT(INDIRECT(ADDRESS($B156,$X$2)&amp;":"&amp;ADDRESS($B156,$X$2-1+CC$8)),INDIRECT("rP!"&amp;ADDRESS(Prcsses!$B167,$X$2+$P$8-CC$8)&amp;":"&amp;ADDRESS(Prcsses!$B167,$X$2-1+$P$8))))</f>
        <v>114976.6111448766</v>
      </c>
      <c r="CD179" s="5">
        <f ca="1">IF(CD$4="",0,SUMPRODUCT(INDIRECT(ADDRESS($B156,$X$2)&amp;":"&amp;ADDRESS($B156,$X$2-1+CD$8)),INDIRECT("rP!"&amp;ADDRESS(Prcsses!$B167,$X$2+$P$8-CD$8)&amp;":"&amp;ADDRESS(Prcsses!$B167,$X$2-1+$P$8))))</f>
        <v>114976.6111448766</v>
      </c>
      <c r="CE179" s="5">
        <f ca="1">IF(CE$4="",0,SUMPRODUCT(INDIRECT(ADDRESS($B156,$X$2)&amp;":"&amp;ADDRESS($B156,$X$2-1+CE$8)),INDIRECT("rP!"&amp;ADDRESS(Prcsses!$B167,$X$2+$P$8-CE$8)&amp;":"&amp;ADDRESS(Prcsses!$B167,$X$2-1+$P$8))))</f>
        <v>124888.22201747712</v>
      </c>
      <c r="CF179" s="5">
        <f ca="1">IF(CF$4="",0,SUMPRODUCT(INDIRECT(ADDRESS($B156,$X$2)&amp;":"&amp;ADDRESS($B156,$X$2-1+CF$8)),INDIRECT("rP!"&amp;ADDRESS(Prcsses!$B167,$X$2+$P$8-CF$8)&amp;":"&amp;ADDRESS(Prcsses!$B167,$X$2-1+$P$8))))</f>
        <v>0</v>
      </c>
    </row>
    <row r="180" spans="2:84" x14ac:dyDescent="0.3">
      <c r="B180" s="13">
        <f>ROW()</f>
        <v>180</v>
      </c>
      <c r="H180" s="1" t="str">
        <f t="shared" si="312"/>
        <v>Амортизация капитальных затрат</v>
      </c>
      <c r="I180" s="1" t="str">
        <f>$I$178</f>
        <v>Капзатраты на торговые мощности</v>
      </c>
      <c r="J180" s="1" t="str">
        <f>Prcsses!I144</f>
        <v>Гарантийный платеж</v>
      </c>
      <c r="M180" s="53" t="s">
        <v>18</v>
      </c>
      <c r="U180" s="5">
        <f t="shared" ca="1" si="313"/>
        <v>1226110.3449133292</v>
      </c>
      <c r="X180" s="5">
        <f ca="1">IF(X$4="",0,SUMPRODUCT(INDIRECT(ADDRESS($B157,$X$2)&amp;":"&amp;ADDRESS($B157,$X$2-1+X$8)),INDIRECT("rP!"&amp;ADDRESS(Prcsses!$B168,$X$2+$P$8-X$8)&amp;":"&amp;ADDRESS(Prcsses!$B168,$X$2-1+$P$8))))</f>
        <v>0</v>
      </c>
      <c r="Y180" s="5">
        <f ca="1">IF(Y$4="",0,SUMPRODUCT(INDIRECT(ADDRESS($B157,$X$2)&amp;":"&amp;ADDRESS($B157,$X$2-1+Y$8)),INDIRECT("rP!"&amp;ADDRESS(Prcsses!$B168,$X$2+$P$8-Y$8)&amp;":"&amp;ADDRESS(Prcsses!$B168,$X$2-1+$P$8))))</f>
        <v>0</v>
      </c>
      <c r="Z180" s="5">
        <f ca="1">IF(Z$4="",0,SUMPRODUCT(INDIRECT(ADDRESS($B157,$X$2)&amp;":"&amp;ADDRESS($B157,$X$2-1+Z$8)),INDIRECT("rP!"&amp;ADDRESS(Prcsses!$B168,$X$2+$P$8-Z$8)&amp;":"&amp;ADDRESS(Prcsses!$B168,$X$2-1+$P$8))))</f>
        <v>0</v>
      </c>
      <c r="AA180" s="5">
        <f ca="1">IF(AA$4="",0,SUMPRODUCT(INDIRECT(ADDRESS($B157,$X$2)&amp;":"&amp;ADDRESS($B157,$X$2-1+AA$8)),INDIRECT("rP!"&amp;ADDRESS(Prcsses!$B168,$X$2+$P$8-AA$8)&amp;":"&amp;ADDRESS(Prcsses!$B168,$X$2-1+$P$8))))</f>
        <v>2976.1904761904761</v>
      </c>
      <c r="AB180" s="5">
        <f ca="1">IF(AB$4="",0,SUMPRODUCT(INDIRECT(ADDRESS($B157,$X$2)&amp;":"&amp;ADDRESS($B157,$X$2-1+AB$8)),INDIRECT("rP!"&amp;ADDRESS(Prcsses!$B168,$X$2+$P$8-AB$8)&amp;":"&amp;ADDRESS(Prcsses!$B168,$X$2-1+$P$8))))</f>
        <v>2976.1904761904761</v>
      </c>
      <c r="AC180" s="5">
        <f ca="1">IF(AC$4="",0,SUMPRODUCT(INDIRECT(ADDRESS($B157,$X$2)&amp;":"&amp;ADDRESS($B157,$X$2-1+AC$8)),INDIRECT("rP!"&amp;ADDRESS(Prcsses!$B168,$X$2+$P$8-AC$8)&amp;":"&amp;ADDRESS(Prcsses!$B168,$X$2-1+$P$8))))</f>
        <v>2976.1904761904761</v>
      </c>
      <c r="AD180" s="5">
        <f ca="1">IF(AD$4="",0,SUMPRODUCT(INDIRECT(ADDRESS($B157,$X$2)&amp;":"&amp;ADDRESS($B157,$X$2-1+AD$8)),INDIRECT("rP!"&amp;ADDRESS(Prcsses!$B168,$X$2+$P$8-AD$8)&amp;":"&amp;ADDRESS(Prcsses!$B168,$X$2-1+$P$8))))</f>
        <v>2976.1904761904761</v>
      </c>
      <c r="AE180" s="5">
        <f ca="1">IF(AE$4="",0,SUMPRODUCT(INDIRECT(ADDRESS($B157,$X$2)&amp;":"&amp;ADDRESS($B157,$X$2-1+AE$8)),INDIRECT("rP!"&amp;ADDRESS(Prcsses!$B168,$X$2+$P$8-AE$8)&amp;":"&amp;ADDRESS(Prcsses!$B168,$X$2-1+$P$8))))</f>
        <v>2976.1904761904761</v>
      </c>
      <c r="AF180" s="5">
        <f ca="1">IF(AF$4="",0,SUMPRODUCT(INDIRECT(ADDRESS($B157,$X$2)&amp;":"&amp;ADDRESS($B157,$X$2-1+AF$8)),INDIRECT("rP!"&amp;ADDRESS(Prcsses!$B168,$X$2+$P$8-AF$8)&amp;":"&amp;ADDRESS(Prcsses!$B168,$X$2-1+$P$8))))</f>
        <v>2976.1904761904761</v>
      </c>
      <c r="AG180" s="5">
        <f ca="1">IF(AG$4="",0,SUMPRODUCT(INDIRECT(ADDRESS($B157,$X$2)&amp;":"&amp;ADDRESS($B157,$X$2-1+AG$8)),INDIRECT("rP!"&amp;ADDRESS(Prcsses!$B168,$X$2+$P$8-AG$8)&amp;":"&amp;ADDRESS(Prcsses!$B168,$X$2-1+$P$8))))</f>
        <v>2976.1904761904761</v>
      </c>
      <c r="AH180" s="5">
        <f ca="1">IF(AH$4="",0,SUMPRODUCT(INDIRECT(ADDRESS($B157,$X$2)&amp;":"&amp;ADDRESS($B157,$X$2-1+AH$8)),INDIRECT("rP!"&amp;ADDRESS(Prcsses!$B168,$X$2+$P$8-AH$8)&amp;":"&amp;ADDRESS(Prcsses!$B168,$X$2-1+$P$8))))</f>
        <v>2976.1904761904761</v>
      </c>
      <c r="AI180" s="5">
        <f ca="1">IF(AI$4="",0,SUMPRODUCT(INDIRECT(ADDRESS($B157,$X$2)&amp;":"&amp;ADDRESS($B157,$X$2-1+AI$8)),INDIRECT("rP!"&amp;ADDRESS(Prcsses!$B168,$X$2+$P$8-AI$8)&amp;":"&amp;ADDRESS(Prcsses!$B168,$X$2-1+$P$8))))</f>
        <v>6026.7857142857138</v>
      </c>
      <c r="AJ180" s="5">
        <f ca="1">IF(AJ$4="",0,SUMPRODUCT(INDIRECT(ADDRESS($B157,$X$2)&amp;":"&amp;ADDRESS($B157,$X$2-1+AJ$8)),INDIRECT("rP!"&amp;ADDRESS(Prcsses!$B168,$X$2+$P$8-AJ$8)&amp;":"&amp;ADDRESS(Prcsses!$B168,$X$2-1+$P$8))))</f>
        <v>6026.7857142857138</v>
      </c>
      <c r="AK180" s="5">
        <f ca="1">IF(AK$4="",0,SUMPRODUCT(INDIRECT(ADDRESS($B157,$X$2)&amp;":"&amp;ADDRESS($B157,$X$2-1+AK$8)),INDIRECT("rP!"&amp;ADDRESS(Prcsses!$B168,$X$2+$P$8-AK$8)&amp;":"&amp;ADDRESS(Prcsses!$B168,$X$2-1+$P$8))))</f>
        <v>6026.7857142857138</v>
      </c>
      <c r="AL180" s="5">
        <f ca="1">IF(AL$4="",0,SUMPRODUCT(INDIRECT(ADDRESS($B157,$X$2)&amp;":"&amp;ADDRESS($B157,$X$2-1+AL$8)),INDIRECT("rP!"&amp;ADDRESS(Prcsses!$B168,$X$2+$P$8-AL$8)&amp;":"&amp;ADDRESS(Prcsses!$B168,$X$2-1+$P$8))))</f>
        <v>6026.7857142857138</v>
      </c>
      <c r="AM180" s="5">
        <f ca="1">IF(AM$4="",0,SUMPRODUCT(INDIRECT(ADDRESS($B157,$X$2)&amp;":"&amp;ADDRESS($B157,$X$2-1+AM$8)),INDIRECT("rP!"&amp;ADDRESS(Prcsses!$B168,$X$2+$P$8-AM$8)&amp;":"&amp;ADDRESS(Prcsses!$B168,$X$2-1+$P$8))))</f>
        <v>9153.6458333333321</v>
      </c>
      <c r="AN180" s="5">
        <f ca="1">IF(AN$4="",0,SUMPRODUCT(INDIRECT(ADDRESS($B157,$X$2)&amp;":"&amp;ADDRESS($B157,$X$2-1+AN$8)),INDIRECT("rP!"&amp;ADDRESS(Prcsses!$B168,$X$2+$P$8-AN$8)&amp;":"&amp;ADDRESS(Prcsses!$B168,$X$2-1+$P$8))))</f>
        <v>9153.6458333333321</v>
      </c>
      <c r="AO180" s="5">
        <f ca="1">IF(AO$4="",0,SUMPRODUCT(INDIRECT(ADDRESS($B157,$X$2)&amp;":"&amp;ADDRESS($B157,$X$2-1+AO$8)),INDIRECT("rP!"&amp;ADDRESS(Prcsses!$B168,$X$2+$P$8-AO$8)&amp;":"&amp;ADDRESS(Prcsses!$B168,$X$2-1+$P$8))))</f>
        <v>9153.6458333333321</v>
      </c>
      <c r="AP180" s="5">
        <f ca="1">IF(AP$4="",0,SUMPRODUCT(INDIRECT(ADDRESS($B157,$X$2)&amp;":"&amp;ADDRESS($B157,$X$2-1+AP$8)),INDIRECT("rP!"&amp;ADDRESS(Prcsses!$B168,$X$2+$P$8-AP$8)&amp;":"&amp;ADDRESS(Prcsses!$B168,$X$2-1+$P$8))))</f>
        <v>9153.6458333333321</v>
      </c>
      <c r="AQ180" s="5">
        <f ca="1">IF(AQ$4="",0,SUMPRODUCT(INDIRECT(ADDRESS($B157,$X$2)&amp;":"&amp;ADDRESS($B157,$X$2-1+AQ$8)),INDIRECT("rP!"&amp;ADDRESS(Prcsses!$B168,$X$2+$P$8-AQ$8)&amp;":"&amp;ADDRESS(Prcsses!$B168,$X$2-1+$P$8))))</f>
        <v>12280.50595238095</v>
      </c>
      <c r="AR180" s="5">
        <f ca="1">IF(AR$4="",0,SUMPRODUCT(INDIRECT(ADDRESS($B157,$X$2)&amp;":"&amp;ADDRESS($B157,$X$2-1+AR$8)),INDIRECT("rP!"&amp;ADDRESS(Prcsses!$B168,$X$2+$P$8-AR$8)&amp;":"&amp;ADDRESS(Prcsses!$B168,$X$2-1+$P$8))))</f>
        <v>12280.50595238095</v>
      </c>
      <c r="AS180" s="5">
        <f ca="1">IF(AS$4="",0,SUMPRODUCT(INDIRECT(ADDRESS($B157,$X$2)&amp;":"&amp;ADDRESS($B157,$X$2-1+AS$8)),INDIRECT("rP!"&amp;ADDRESS(Prcsses!$B168,$X$2+$P$8-AS$8)&amp;":"&amp;ADDRESS(Prcsses!$B168,$X$2-1+$P$8))))</f>
        <v>12280.50595238095</v>
      </c>
      <c r="AT180" s="5">
        <f ca="1">IF(AT$4="",0,SUMPRODUCT(INDIRECT(ADDRESS($B157,$X$2)&amp;":"&amp;ADDRESS($B157,$X$2-1+AT$8)),INDIRECT("rP!"&amp;ADDRESS(Prcsses!$B168,$X$2+$P$8-AT$8)&amp;":"&amp;ADDRESS(Prcsses!$B168,$X$2-1+$P$8))))</f>
        <v>12280.50595238095</v>
      </c>
      <c r="AU180" s="5">
        <f ca="1">IF(AU$4="",0,SUMPRODUCT(INDIRECT(ADDRESS($B157,$X$2)&amp;":"&amp;ADDRESS($B157,$X$2-1+AU$8)),INDIRECT("rP!"&amp;ADDRESS(Prcsses!$B168,$X$2+$P$8-AU$8)&amp;":"&amp;ADDRESS(Prcsses!$B168,$X$2-1+$P$8))))</f>
        <v>15485.53757440476</v>
      </c>
      <c r="AV180" s="5">
        <f ca="1">IF(AV$4="",0,SUMPRODUCT(INDIRECT(ADDRESS($B157,$X$2)&amp;":"&amp;ADDRESS($B157,$X$2-1+AV$8)),INDIRECT("rP!"&amp;ADDRESS(Prcsses!$B168,$X$2+$P$8-AV$8)&amp;":"&amp;ADDRESS(Prcsses!$B168,$X$2-1+$P$8))))</f>
        <v>15485.53757440476</v>
      </c>
      <c r="AW180" s="5">
        <f ca="1">IF(AW$4="",0,SUMPRODUCT(INDIRECT(ADDRESS($B157,$X$2)&amp;":"&amp;ADDRESS($B157,$X$2-1+AW$8)),INDIRECT("rP!"&amp;ADDRESS(Prcsses!$B168,$X$2+$P$8-AW$8)&amp;":"&amp;ADDRESS(Prcsses!$B168,$X$2-1+$P$8))))</f>
        <v>15485.53757440476</v>
      </c>
      <c r="AX180" s="5">
        <f ca="1">IF(AX$4="",0,SUMPRODUCT(INDIRECT(ADDRESS($B157,$X$2)&amp;":"&amp;ADDRESS($B157,$X$2-1+AX$8)),INDIRECT("rP!"&amp;ADDRESS(Prcsses!$B168,$X$2+$P$8-AX$8)&amp;":"&amp;ADDRESS(Prcsses!$B168,$X$2-1+$P$8))))</f>
        <v>15485.53757440476</v>
      </c>
      <c r="AY180" s="5">
        <f ca="1">IF(AY$4="",0,SUMPRODUCT(INDIRECT(ADDRESS($B157,$X$2)&amp;":"&amp;ADDRESS($B157,$X$2-1+AY$8)),INDIRECT("rP!"&amp;ADDRESS(Prcsses!$B168,$X$2+$P$8-AY$8)&amp;":"&amp;ADDRESS(Prcsses!$B168,$X$2-1+$P$8))))</f>
        <v>18770.694986979164</v>
      </c>
      <c r="AZ180" s="5">
        <f ca="1">IF(AZ$4="",0,SUMPRODUCT(INDIRECT(ADDRESS($B157,$X$2)&amp;":"&amp;ADDRESS($B157,$X$2-1+AZ$8)),INDIRECT("rP!"&amp;ADDRESS(Prcsses!$B168,$X$2+$P$8-AZ$8)&amp;":"&amp;ADDRESS(Prcsses!$B168,$X$2-1+$P$8))))</f>
        <v>18770.694986979164</v>
      </c>
      <c r="BA180" s="5">
        <f ca="1">IF(BA$4="",0,SUMPRODUCT(INDIRECT(ADDRESS($B157,$X$2)&amp;":"&amp;ADDRESS($B157,$X$2-1+BA$8)),INDIRECT("rP!"&amp;ADDRESS(Prcsses!$B168,$X$2+$P$8-BA$8)&amp;":"&amp;ADDRESS(Prcsses!$B168,$X$2-1+$P$8))))</f>
        <v>18770.694986979164</v>
      </c>
      <c r="BB180" s="5">
        <f ca="1">IF(BB$4="",0,SUMPRODUCT(INDIRECT(ADDRESS($B157,$X$2)&amp;":"&amp;ADDRESS($B157,$X$2-1+BB$8)),INDIRECT("rP!"&amp;ADDRESS(Prcsses!$B168,$X$2+$P$8-BB$8)&amp;":"&amp;ADDRESS(Prcsses!$B168,$X$2-1+$P$8))))</f>
        <v>18770.694986979164</v>
      </c>
      <c r="BC180" s="5">
        <f ca="1">IF(BC$4="",0,SUMPRODUCT(INDIRECT(ADDRESS($B157,$X$2)&amp;":"&amp;ADDRESS($B157,$X$2-1+BC$8)),INDIRECT("rP!"&amp;ADDRESS(Prcsses!$B168,$X$2+$P$8-BC$8)&amp;":"&amp;ADDRESS(Prcsses!$B168,$X$2-1+$P$8))))</f>
        <v>22055.852399553569</v>
      </c>
      <c r="BD180" s="5">
        <f ca="1">IF(BD$4="",0,SUMPRODUCT(INDIRECT(ADDRESS($B157,$X$2)&amp;":"&amp;ADDRESS($B157,$X$2-1+BD$8)),INDIRECT("rP!"&amp;ADDRESS(Prcsses!$B168,$X$2+$P$8-BD$8)&amp;":"&amp;ADDRESS(Prcsses!$B168,$X$2-1+$P$8))))</f>
        <v>22055.852399553569</v>
      </c>
      <c r="BE180" s="5">
        <f ca="1">IF(BE$4="",0,SUMPRODUCT(INDIRECT(ADDRESS($B157,$X$2)&amp;":"&amp;ADDRESS($B157,$X$2-1+BE$8)),INDIRECT("rP!"&amp;ADDRESS(Prcsses!$B168,$X$2+$P$8-BE$8)&amp;":"&amp;ADDRESS(Prcsses!$B168,$X$2-1+$P$8))))</f>
        <v>22055.852399553569</v>
      </c>
      <c r="BF180" s="5">
        <f ca="1">IF(BF$4="",0,SUMPRODUCT(INDIRECT(ADDRESS($B157,$X$2)&amp;":"&amp;ADDRESS($B157,$X$2-1+BF$8)),INDIRECT("rP!"&amp;ADDRESS(Prcsses!$B168,$X$2+$P$8-BF$8)&amp;":"&amp;ADDRESS(Prcsses!$B168,$X$2-1+$P$8))))</f>
        <v>22055.852399553569</v>
      </c>
      <c r="BG180" s="5">
        <f ca="1">IF(BG$4="",0,SUMPRODUCT(INDIRECT(ADDRESS($B157,$X$2)&amp;":"&amp;ADDRESS($B157,$X$2-1+BG$8)),INDIRECT("rP!"&amp;ADDRESS(Prcsses!$B168,$X$2+$P$8-BG$8)&amp;":"&amp;ADDRESS(Prcsses!$B168,$X$2-1+$P$8))))</f>
        <v>25423.138747442332</v>
      </c>
      <c r="BH180" s="5">
        <f ca="1">IF(BH$4="",0,SUMPRODUCT(INDIRECT(ADDRESS($B157,$X$2)&amp;":"&amp;ADDRESS($B157,$X$2-1+BH$8)),INDIRECT("rP!"&amp;ADDRESS(Prcsses!$B168,$X$2+$P$8-BH$8)&amp;":"&amp;ADDRESS(Prcsses!$B168,$X$2-1+$P$8))))</f>
        <v>25423.138747442332</v>
      </c>
      <c r="BI180" s="5">
        <f ca="1">IF(BI$4="",0,SUMPRODUCT(INDIRECT(ADDRESS($B157,$X$2)&amp;":"&amp;ADDRESS($B157,$X$2-1+BI$8)),INDIRECT("rP!"&amp;ADDRESS(Prcsses!$B168,$X$2+$P$8-BI$8)&amp;":"&amp;ADDRESS(Prcsses!$B168,$X$2-1+$P$8))))</f>
        <v>25423.138747442332</v>
      </c>
      <c r="BJ180" s="5">
        <f ca="1">IF(BJ$4="",0,SUMPRODUCT(INDIRECT(ADDRESS($B157,$X$2)&amp;":"&amp;ADDRESS($B157,$X$2-1+BJ$8)),INDIRECT("rP!"&amp;ADDRESS(Prcsses!$B168,$X$2+$P$8-BJ$8)&amp;":"&amp;ADDRESS(Prcsses!$B168,$X$2-1+$P$8))))</f>
        <v>25423.138747442332</v>
      </c>
      <c r="BK180" s="5">
        <f ca="1">IF(BK$4="",0,SUMPRODUCT(INDIRECT(ADDRESS($B157,$X$2)&amp;":"&amp;ADDRESS($B157,$X$2-1+BK$8)),INDIRECT("rP!"&amp;ADDRESS(Prcsses!$B168,$X$2+$P$8-BK$8)&amp;":"&amp;ADDRESS(Prcsses!$B168,$X$2-1+$P$8))))</f>
        <v>28874.607254028313</v>
      </c>
      <c r="BL180" s="5">
        <f ca="1">IF(BL$4="",0,SUMPRODUCT(INDIRECT(ADDRESS($B157,$X$2)&amp;":"&amp;ADDRESS($B157,$X$2-1+BL$8)),INDIRECT("rP!"&amp;ADDRESS(Prcsses!$B168,$X$2+$P$8-BL$8)&amp;":"&amp;ADDRESS(Prcsses!$B168,$X$2-1+$P$8))))</f>
        <v>28874.607254028313</v>
      </c>
      <c r="BM180" s="5">
        <f ca="1">IF(BM$4="",0,SUMPRODUCT(INDIRECT(ADDRESS($B157,$X$2)&amp;":"&amp;ADDRESS($B157,$X$2-1+BM$8)),INDIRECT("rP!"&amp;ADDRESS(Prcsses!$B168,$X$2+$P$8-BM$8)&amp;":"&amp;ADDRESS(Prcsses!$B168,$X$2-1+$P$8))))</f>
        <v>28874.607254028313</v>
      </c>
      <c r="BN180" s="5">
        <f ca="1">IF(BN$4="",0,SUMPRODUCT(INDIRECT(ADDRESS($B157,$X$2)&amp;":"&amp;ADDRESS($B157,$X$2-1+BN$8)),INDIRECT("rP!"&amp;ADDRESS(Prcsses!$B168,$X$2+$P$8-BN$8)&amp;":"&amp;ADDRESS(Prcsses!$B168,$X$2-1+$P$8))))</f>
        <v>28874.607254028313</v>
      </c>
      <c r="BO180" s="5">
        <f ca="1">IF(BO$4="",0,SUMPRODUCT(INDIRECT(ADDRESS($B157,$X$2)&amp;":"&amp;ADDRESS($B157,$X$2-1+BO$8)),INDIRECT("rP!"&amp;ADDRESS(Prcsses!$B168,$X$2+$P$8-BO$8)&amp;":"&amp;ADDRESS(Prcsses!$B168,$X$2-1+$P$8))))</f>
        <v>32326.075760614294</v>
      </c>
      <c r="BP180" s="5">
        <f ca="1">IF(BP$4="",0,SUMPRODUCT(INDIRECT(ADDRESS($B157,$X$2)&amp;":"&amp;ADDRESS($B157,$X$2-1+BP$8)),INDIRECT("rP!"&amp;ADDRESS(Prcsses!$B168,$X$2+$P$8-BP$8)&amp;":"&amp;ADDRESS(Prcsses!$B168,$X$2-1+$P$8))))</f>
        <v>32326.075760614294</v>
      </c>
      <c r="BQ180" s="5">
        <f ca="1">IF(BQ$4="",0,SUMPRODUCT(INDIRECT(ADDRESS($B157,$X$2)&amp;":"&amp;ADDRESS($B157,$X$2-1+BQ$8)),INDIRECT("rP!"&amp;ADDRESS(Prcsses!$B168,$X$2+$P$8-BQ$8)&amp;":"&amp;ADDRESS(Prcsses!$B168,$X$2-1+$P$8))))</f>
        <v>32326.075760614294</v>
      </c>
      <c r="BR180" s="5">
        <f ca="1">IF(BR$4="",0,SUMPRODUCT(INDIRECT(ADDRESS($B157,$X$2)&amp;":"&amp;ADDRESS($B157,$X$2-1+BR$8)),INDIRECT("rP!"&amp;ADDRESS(Prcsses!$B168,$X$2+$P$8-BR$8)&amp;":"&amp;ADDRESS(Prcsses!$B168,$X$2-1+$P$8))))</f>
        <v>32326.075760614294</v>
      </c>
      <c r="BS180" s="5">
        <f ca="1">IF(BS$4="",0,SUMPRODUCT(INDIRECT(ADDRESS($B157,$X$2)&amp;":"&amp;ADDRESS($B157,$X$2-1+BS$8)),INDIRECT("rP!"&amp;ADDRESS(Prcsses!$B168,$X$2+$P$8-BS$8)&amp;":"&amp;ADDRESS(Prcsses!$B168,$X$2-1+$P$8))))</f>
        <v>35863.830979864928</v>
      </c>
      <c r="BT180" s="5">
        <f ca="1">IF(BT$4="",0,SUMPRODUCT(INDIRECT(ADDRESS($B157,$X$2)&amp;":"&amp;ADDRESS($B157,$X$2-1+BT$8)),INDIRECT("rP!"&amp;ADDRESS(Prcsses!$B168,$X$2+$P$8-BT$8)&amp;":"&amp;ADDRESS(Prcsses!$B168,$X$2-1+$P$8))))</f>
        <v>35863.830979864928</v>
      </c>
      <c r="BU180" s="5">
        <f ca="1">IF(BU$4="",0,SUMPRODUCT(INDIRECT(ADDRESS($B157,$X$2)&amp;":"&amp;ADDRESS($B157,$X$2-1+BU$8)),INDIRECT("rP!"&amp;ADDRESS(Prcsses!$B168,$X$2+$P$8-BU$8)&amp;":"&amp;ADDRESS(Prcsses!$B168,$X$2-1+$P$8))))</f>
        <v>35863.830979864928</v>
      </c>
      <c r="BV180" s="5">
        <f ca="1">IF(BV$4="",0,SUMPRODUCT(INDIRECT(ADDRESS($B157,$X$2)&amp;":"&amp;ADDRESS($B157,$X$2-1+BV$8)),INDIRECT("rP!"&amp;ADDRESS(Prcsses!$B168,$X$2+$P$8-BV$8)&amp;":"&amp;ADDRESS(Prcsses!$B168,$X$2-1+$P$8))))</f>
        <v>35863.830979864928</v>
      </c>
      <c r="BW180" s="5">
        <f ca="1">IF(BW$4="",0,SUMPRODUCT(INDIRECT(ADDRESS($B157,$X$2)&amp;":"&amp;ADDRESS($B157,$X$2-1+BW$8)),INDIRECT("rP!"&amp;ADDRESS(Prcsses!$B168,$X$2+$P$8-BW$8)&amp;":"&amp;ADDRESS(Prcsses!$B168,$X$2-1+$P$8))))</f>
        <v>39490.030079596829</v>
      </c>
      <c r="BX180" s="5">
        <f ca="1">IF(BX$4="",0,SUMPRODUCT(INDIRECT(ADDRESS($B157,$X$2)&amp;":"&amp;ADDRESS($B157,$X$2-1+BX$8)),INDIRECT("rP!"&amp;ADDRESS(Prcsses!$B168,$X$2+$P$8-BX$8)&amp;":"&amp;ADDRESS(Prcsses!$B168,$X$2-1+$P$8))))</f>
        <v>39490.030079596829</v>
      </c>
      <c r="BY180" s="5">
        <f ca="1">IF(BY$4="",0,SUMPRODUCT(INDIRECT(ADDRESS($B157,$X$2)&amp;":"&amp;ADDRESS($B157,$X$2-1+BY$8)),INDIRECT("rP!"&amp;ADDRESS(Prcsses!$B168,$X$2+$P$8-BY$8)&amp;":"&amp;ADDRESS(Prcsses!$B168,$X$2-1+$P$8))))</f>
        <v>39490.030079596829</v>
      </c>
      <c r="BZ180" s="5">
        <f ca="1">IF(BZ$4="",0,SUMPRODUCT(INDIRECT(ADDRESS($B157,$X$2)&amp;":"&amp;ADDRESS($B157,$X$2-1+BZ$8)),INDIRECT("rP!"&amp;ADDRESS(Prcsses!$B168,$X$2+$P$8-BZ$8)&amp;":"&amp;ADDRESS(Prcsses!$B168,$X$2-1+$P$8))))</f>
        <v>39490.030079596829</v>
      </c>
      <c r="CA180" s="5">
        <f ca="1">IF(CA$4="",0,SUMPRODUCT(INDIRECT(ADDRESS($B157,$X$2)&amp;":"&amp;ADDRESS($B157,$X$2-1+CA$8)),INDIRECT("rP!"&amp;ADDRESS(Prcsses!$B168,$X$2+$P$8-CA$8)&amp;":"&amp;ADDRESS(Prcsses!$B168,$X$2-1+$P$8))))</f>
        <v>43116.22917932873</v>
      </c>
      <c r="CB180" s="5">
        <f ca="1">IF(CB$4="",0,SUMPRODUCT(INDIRECT(ADDRESS($B157,$X$2)&amp;":"&amp;ADDRESS($B157,$X$2-1+CB$8)),INDIRECT("rP!"&amp;ADDRESS(Prcsses!$B168,$X$2+$P$8-CB$8)&amp;":"&amp;ADDRESS(Prcsses!$B168,$X$2-1+$P$8))))</f>
        <v>43116.22917932873</v>
      </c>
      <c r="CC180" s="5">
        <f ca="1">IF(CC$4="",0,SUMPRODUCT(INDIRECT(ADDRESS($B157,$X$2)&amp;":"&amp;ADDRESS($B157,$X$2-1+CC$8)),INDIRECT("rP!"&amp;ADDRESS(Prcsses!$B168,$X$2+$P$8-CC$8)&amp;":"&amp;ADDRESS(Prcsses!$B168,$X$2-1+$P$8))))</f>
        <v>43116.22917932873</v>
      </c>
      <c r="CD180" s="5">
        <f ca="1">IF(CD$4="",0,SUMPRODUCT(INDIRECT(ADDRESS($B157,$X$2)&amp;":"&amp;ADDRESS($B157,$X$2-1+CD$8)),INDIRECT("rP!"&amp;ADDRESS(Prcsses!$B168,$X$2+$P$8-CD$8)&amp;":"&amp;ADDRESS(Prcsses!$B168,$X$2-1+$P$8))))</f>
        <v>43116.22917932873</v>
      </c>
      <c r="CE180" s="5">
        <f ca="1">IF(CE$4="",0,SUMPRODUCT(INDIRECT(ADDRESS($B157,$X$2)&amp;":"&amp;ADDRESS($B157,$X$2-1+CE$8)),INDIRECT("rP!"&amp;ADDRESS(Prcsses!$B168,$X$2+$P$8-CE$8)&amp;":"&amp;ADDRESS(Prcsses!$B168,$X$2-1+$P$8))))</f>
        <v>46833.083256553924</v>
      </c>
      <c r="CF180" s="5">
        <f ca="1">IF(CF$4="",0,SUMPRODUCT(INDIRECT(ADDRESS($B157,$X$2)&amp;":"&amp;ADDRESS($B157,$X$2-1+CF$8)),INDIRECT("rP!"&amp;ADDRESS(Prcsses!$B168,$X$2+$P$8-CF$8)&amp;":"&amp;ADDRESS(Prcsses!$B168,$X$2-1+$P$8))))</f>
        <v>0</v>
      </c>
    </row>
    <row r="181" spans="2:84" x14ac:dyDescent="0.3">
      <c r="B181" s="13">
        <f>ROW()</f>
        <v>181</v>
      </c>
      <c r="H181" s="1" t="str">
        <f t="shared" si="312"/>
        <v>Амортизация капитальных затрат</v>
      </c>
      <c r="I181" s="1" t="str">
        <f>$I$178</f>
        <v>Капзатраты на торговые мощности</v>
      </c>
      <c r="J181" s="1" t="str">
        <f>Prcsses!I145</f>
        <v>Торговое оборудование</v>
      </c>
      <c r="M181" s="53" t="s">
        <v>18</v>
      </c>
      <c r="U181" s="5">
        <f t="shared" ca="1" si="313"/>
        <v>4904441.3796533169</v>
      </c>
      <c r="X181" s="5">
        <f ca="1">IF(X$4="",0,SUMPRODUCT(INDIRECT(ADDRESS($B158,$X$2)&amp;":"&amp;ADDRESS($B158,$X$2-1+X$8)),INDIRECT("rP!"&amp;ADDRESS(Prcsses!$B169,$X$2+$P$8-X$8)&amp;":"&amp;ADDRESS(Prcsses!$B169,$X$2-1+$P$8))))</f>
        <v>0</v>
      </c>
      <c r="Y181" s="5">
        <f ca="1">IF(Y$4="",0,SUMPRODUCT(INDIRECT(ADDRESS($B158,$X$2)&amp;":"&amp;ADDRESS($B158,$X$2-1+Y$8)),INDIRECT("rP!"&amp;ADDRESS(Prcsses!$B169,$X$2+$P$8-Y$8)&amp;":"&amp;ADDRESS(Prcsses!$B169,$X$2-1+$P$8))))</f>
        <v>0</v>
      </c>
      <c r="Z181" s="5">
        <f ca="1">IF(Z$4="",0,SUMPRODUCT(INDIRECT(ADDRESS($B158,$X$2)&amp;":"&amp;ADDRESS($B158,$X$2-1+Z$8)),INDIRECT("rP!"&amp;ADDRESS(Prcsses!$B169,$X$2+$P$8-Z$8)&amp;":"&amp;ADDRESS(Prcsses!$B169,$X$2-1+$P$8))))</f>
        <v>0</v>
      </c>
      <c r="AA181" s="5">
        <f ca="1">IF(AA$4="",0,SUMPRODUCT(INDIRECT(ADDRESS($B158,$X$2)&amp;":"&amp;ADDRESS($B158,$X$2-1+AA$8)),INDIRECT("rP!"&amp;ADDRESS(Prcsses!$B169,$X$2+$P$8-AA$8)&amp;":"&amp;ADDRESS(Prcsses!$B169,$X$2-1+$P$8))))</f>
        <v>11904.761904761905</v>
      </c>
      <c r="AB181" s="5">
        <f ca="1">IF(AB$4="",0,SUMPRODUCT(INDIRECT(ADDRESS($B158,$X$2)&amp;":"&amp;ADDRESS($B158,$X$2-1+AB$8)),INDIRECT("rP!"&amp;ADDRESS(Prcsses!$B169,$X$2+$P$8-AB$8)&amp;":"&amp;ADDRESS(Prcsses!$B169,$X$2-1+$P$8))))</f>
        <v>11904.761904761905</v>
      </c>
      <c r="AC181" s="5">
        <f ca="1">IF(AC$4="",0,SUMPRODUCT(INDIRECT(ADDRESS($B158,$X$2)&amp;":"&amp;ADDRESS($B158,$X$2-1+AC$8)),INDIRECT("rP!"&amp;ADDRESS(Prcsses!$B169,$X$2+$P$8-AC$8)&amp;":"&amp;ADDRESS(Prcsses!$B169,$X$2-1+$P$8))))</f>
        <v>11904.761904761905</v>
      </c>
      <c r="AD181" s="5">
        <f ca="1">IF(AD$4="",0,SUMPRODUCT(INDIRECT(ADDRESS($B158,$X$2)&amp;":"&amp;ADDRESS($B158,$X$2-1+AD$8)),INDIRECT("rP!"&amp;ADDRESS(Prcsses!$B169,$X$2+$P$8-AD$8)&amp;":"&amp;ADDRESS(Prcsses!$B169,$X$2-1+$P$8))))</f>
        <v>11904.761904761905</v>
      </c>
      <c r="AE181" s="5">
        <f ca="1">IF(AE$4="",0,SUMPRODUCT(INDIRECT(ADDRESS($B158,$X$2)&amp;":"&amp;ADDRESS($B158,$X$2-1+AE$8)),INDIRECT("rP!"&amp;ADDRESS(Prcsses!$B169,$X$2+$P$8-AE$8)&amp;":"&amp;ADDRESS(Prcsses!$B169,$X$2-1+$P$8))))</f>
        <v>11904.761904761905</v>
      </c>
      <c r="AF181" s="5">
        <f ca="1">IF(AF$4="",0,SUMPRODUCT(INDIRECT(ADDRESS($B158,$X$2)&amp;":"&amp;ADDRESS($B158,$X$2-1+AF$8)),INDIRECT("rP!"&amp;ADDRESS(Prcsses!$B169,$X$2+$P$8-AF$8)&amp;":"&amp;ADDRESS(Prcsses!$B169,$X$2-1+$P$8))))</f>
        <v>11904.761904761905</v>
      </c>
      <c r="AG181" s="5">
        <f ca="1">IF(AG$4="",0,SUMPRODUCT(INDIRECT(ADDRESS($B158,$X$2)&amp;":"&amp;ADDRESS($B158,$X$2-1+AG$8)),INDIRECT("rP!"&amp;ADDRESS(Prcsses!$B169,$X$2+$P$8-AG$8)&amp;":"&amp;ADDRESS(Prcsses!$B169,$X$2-1+$P$8))))</f>
        <v>11904.761904761905</v>
      </c>
      <c r="AH181" s="5">
        <f ca="1">IF(AH$4="",0,SUMPRODUCT(INDIRECT(ADDRESS($B158,$X$2)&amp;":"&amp;ADDRESS($B158,$X$2-1+AH$8)),INDIRECT("rP!"&amp;ADDRESS(Prcsses!$B169,$X$2+$P$8-AH$8)&amp;":"&amp;ADDRESS(Prcsses!$B169,$X$2-1+$P$8))))</f>
        <v>11904.761904761905</v>
      </c>
      <c r="AI181" s="5">
        <f ca="1">IF(AI$4="",0,SUMPRODUCT(INDIRECT(ADDRESS($B158,$X$2)&amp;":"&amp;ADDRESS($B158,$X$2-1+AI$8)),INDIRECT("rP!"&amp;ADDRESS(Prcsses!$B169,$X$2+$P$8-AI$8)&amp;":"&amp;ADDRESS(Prcsses!$B169,$X$2-1+$P$8))))</f>
        <v>24107.142857142855</v>
      </c>
      <c r="AJ181" s="5">
        <f ca="1">IF(AJ$4="",0,SUMPRODUCT(INDIRECT(ADDRESS($B158,$X$2)&amp;":"&amp;ADDRESS($B158,$X$2-1+AJ$8)),INDIRECT("rP!"&amp;ADDRESS(Prcsses!$B169,$X$2+$P$8-AJ$8)&amp;":"&amp;ADDRESS(Prcsses!$B169,$X$2-1+$P$8))))</f>
        <v>24107.142857142855</v>
      </c>
      <c r="AK181" s="5">
        <f ca="1">IF(AK$4="",0,SUMPRODUCT(INDIRECT(ADDRESS($B158,$X$2)&amp;":"&amp;ADDRESS($B158,$X$2-1+AK$8)),INDIRECT("rP!"&amp;ADDRESS(Prcsses!$B169,$X$2+$P$8-AK$8)&amp;":"&amp;ADDRESS(Prcsses!$B169,$X$2-1+$P$8))))</f>
        <v>24107.142857142855</v>
      </c>
      <c r="AL181" s="5">
        <f ca="1">IF(AL$4="",0,SUMPRODUCT(INDIRECT(ADDRESS($B158,$X$2)&amp;":"&amp;ADDRESS($B158,$X$2-1+AL$8)),INDIRECT("rP!"&amp;ADDRESS(Prcsses!$B169,$X$2+$P$8-AL$8)&amp;":"&amp;ADDRESS(Prcsses!$B169,$X$2-1+$P$8))))</f>
        <v>24107.142857142855</v>
      </c>
      <c r="AM181" s="5">
        <f ca="1">IF(AM$4="",0,SUMPRODUCT(INDIRECT(ADDRESS($B158,$X$2)&amp;":"&amp;ADDRESS($B158,$X$2-1+AM$8)),INDIRECT("rP!"&amp;ADDRESS(Prcsses!$B169,$X$2+$P$8-AM$8)&amp;":"&amp;ADDRESS(Prcsses!$B169,$X$2-1+$P$8))))</f>
        <v>36614.583333333328</v>
      </c>
      <c r="AN181" s="5">
        <f ca="1">IF(AN$4="",0,SUMPRODUCT(INDIRECT(ADDRESS($B158,$X$2)&amp;":"&amp;ADDRESS($B158,$X$2-1+AN$8)),INDIRECT("rP!"&amp;ADDRESS(Prcsses!$B169,$X$2+$P$8-AN$8)&amp;":"&amp;ADDRESS(Prcsses!$B169,$X$2-1+$P$8))))</f>
        <v>36614.583333333328</v>
      </c>
      <c r="AO181" s="5">
        <f ca="1">IF(AO$4="",0,SUMPRODUCT(INDIRECT(ADDRESS($B158,$X$2)&amp;":"&amp;ADDRESS($B158,$X$2-1+AO$8)),INDIRECT("rP!"&amp;ADDRESS(Prcsses!$B169,$X$2+$P$8-AO$8)&amp;":"&amp;ADDRESS(Prcsses!$B169,$X$2-1+$P$8))))</f>
        <v>36614.583333333328</v>
      </c>
      <c r="AP181" s="5">
        <f ca="1">IF(AP$4="",0,SUMPRODUCT(INDIRECT(ADDRESS($B158,$X$2)&amp;":"&amp;ADDRESS($B158,$X$2-1+AP$8)),INDIRECT("rP!"&amp;ADDRESS(Prcsses!$B169,$X$2+$P$8-AP$8)&amp;":"&amp;ADDRESS(Prcsses!$B169,$X$2-1+$P$8))))</f>
        <v>36614.583333333328</v>
      </c>
      <c r="AQ181" s="5">
        <f ca="1">IF(AQ$4="",0,SUMPRODUCT(INDIRECT(ADDRESS($B158,$X$2)&amp;":"&amp;ADDRESS($B158,$X$2-1+AQ$8)),INDIRECT("rP!"&amp;ADDRESS(Prcsses!$B169,$X$2+$P$8-AQ$8)&amp;":"&amp;ADDRESS(Prcsses!$B169,$X$2-1+$P$8))))</f>
        <v>49122.023809523802</v>
      </c>
      <c r="AR181" s="5">
        <f ca="1">IF(AR$4="",0,SUMPRODUCT(INDIRECT(ADDRESS($B158,$X$2)&amp;":"&amp;ADDRESS($B158,$X$2-1+AR$8)),INDIRECT("rP!"&amp;ADDRESS(Prcsses!$B169,$X$2+$P$8-AR$8)&amp;":"&amp;ADDRESS(Prcsses!$B169,$X$2-1+$P$8))))</f>
        <v>49122.023809523802</v>
      </c>
      <c r="AS181" s="5">
        <f ca="1">IF(AS$4="",0,SUMPRODUCT(INDIRECT(ADDRESS($B158,$X$2)&amp;":"&amp;ADDRESS($B158,$X$2-1+AS$8)),INDIRECT("rP!"&amp;ADDRESS(Prcsses!$B169,$X$2+$P$8-AS$8)&amp;":"&amp;ADDRESS(Prcsses!$B169,$X$2-1+$P$8))))</f>
        <v>49122.023809523802</v>
      </c>
      <c r="AT181" s="5">
        <f ca="1">IF(AT$4="",0,SUMPRODUCT(INDIRECT(ADDRESS($B158,$X$2)&amp;":"&amp;ADDRESS($B158,$X$2-1+AT$8)),INDIRECT("rP!"&amp;ADDRESS(Prcsses!$B169,$X$2+$P$8-AT$8)&amp;":"&amp;ADDRESS(Prcsses!$B169,$X$2-1+$P$8))))</f>
        <v>49122.023809523802</v>
      </c>
      <c r="AU181" s="5">
        <f ca="1">IF(AU$4="",0,SUMPRODUCT(INDIRECT(ADDRESS($B158,$X$2)&amp;":"&amp;ADDRESS($B158,$X$2-1+AU$8)),INDIRECT("rP!"&amp;ADDRESS(Prcsses!$B169,$X$2+$P$8-AU$8)&amp;":"&amp;ADDRESS(Prcsses!$B169,$X$2-1+$P$8))))</f>
        <v>61942.150297619039</v>
      </c>
      <c r="AV181" s="5">
        <f ca="1">IF(AV$4="",0,SUMPRODUCT(INDIRECT(ADDRESS($B158,$X$2)&amp;":"&amp;ADDRESS($B158,$X$2-1+AV$8)),INDIRECT("rP!"&amp;ADDRESS(Prcsses!$B169,$X$2+$P$8-AV$8)&amp;":"&amp;ADDRESS(Prcsses!$B169,$X$2-1+$P$8))))</f>
        <v>61942.150297619039</v>
      </c>
      <c r="AW181" s="5">
        <f ca="1">IF(AW$4="",0,SUMPRODUCT(INDIRECT(ADDRESS($B158,$X$2)&amp;":"&amp;ADDRESS($B158,$X$2-1+AW$8)),INDIRECT("rP!"&amp;ADDRESS(Prcsses!$B169,$X$2+$P$8-AW$8)&amp;":"&amp;ADDRESS(Prcsses!$B169,$X$2-1+$P$8))))</f>
        <v>61942.150297619039</v>
      </c>
      <c r="AX181" s="5">
        <f ca="1">IF(AX$4="",0,SUMPRODUCT(INDIRECT(ADDRESS($B158,$X$2)&amp;":"&amp;ADDRESS($B158,$X$2-1+AX$8)),INDIRECT("rP!"&amp;ADDRESS(Prcsses!$B169,$X$2+$P$8-AX$8)&amp;":"&amp;ADDRESS(Prcsses!$B169,$X$2-1+$P$8))))</f>
        <v>61942.150297619039</v>
      </c>
      <c r="AY181" s="5">
        <f ca="1">IF(AY$4="",0,SUMPRODUCT(INDIRECT(ADDRESS($B158,$X$2)&amp;":"&amp;ADDRESS($B158,$X$2-1+AY$8)),INDIRECT("rP!"&amp;ADDRESS(Prcsses!$B169,$X$2+$P$8-AY$8)&amp;":"&amp;ADDRESS(Prcsses!$B169,$X$2-1+$P$8))))</f>
        <v>75082.779947916657</v>
      </c>
      <c r="AZ181" s="5">
        <f ca="1">IF(AZ$4="",0,SUMPRODUCT(INDIRECT(ADDRESS($B158,$X$2)&amp;":"&amp;ADDRESS($B158,$X$2-1+AZ$8)),INDIRECT("rP!"&amp;ADDRESS(Prcsses!$B169,$X$2+$P$8-AZ$8)&amp;":"&amp;ADDRESS(Prcsses!$B169,$X$2-1+$P$8))))</f>
        <v>75082.779947916657</v>
      </c>
      <c r="BA181" s="5">
        <f ca="1">IF(BA$4="",0,SUMPRODUCT(INDIRECT(ADDRESS($B158,$X$2)&amp;":"&amp;ADDRESS($B158,$X$2-1+BA$8)),INDIRECT("rP!"&amp;ADDRESS(Prcsses!$B169,$X$2+$P$8-BA$8)&amp;":"&amp;ADDRESS(Prcsses!$B169,$X$2-1+$P$8))))</f>
        <v>75082.779947916657</v>
      </c>
      <c r="BB181" s="5">
        <f ca="1">IF(BB$4="",0,SUMPRODUCT(INDIRECT(ADDRESS($B158,$X$2)&amp;":"&amp;ADDRESS($B158,$X$2-1+BB$8)),INDIRECT("rP!"&amp;ADDRESS(Prcsses!$B169,$X$2+$P$8-BB$8)&amp;":"&amp;ADDRESS(Prcsses!$B169,$X$2-1+$P$8))))</f>
        <v>75082.779947916657</v>
      </c>
      <c r="BC181" s="5">
        <f ca="1">IF(BC$4="",0,SUMPRODUCT(INDIRECT(ADDRESS($B158,$X$2)&amp;":"&amp;ADDRESS($B158,$X$2-1+BC$8)),INDIRECT("rP!"&amp;ADDRESS(Prcsses!$B169,$X$2+$P$8-BC$8)&amp;":"&amp;ADDRESS(Prcsses!$B169,$X$2-1+$P$8))))</f>
        <v>88223.409598214275</v>
      </c>
      <c r="BD181" s="5">
        <f ca="1">IF(BD$4="",0,SUMPRODUCT(INDIRECT(ADDRESS($B158,$X$2)&amp;":"&amp;ADDRESS($B158,$X$2-1+BD$8)),INDIRECT("rP!"&amp;ADDRESS(Prcsses!$B169,$X$2+$P$8-BD$8)&amp;":"&amp;ADDRESS(Prcsses!$B169,$X$2-1+$P$8))))</f>
        <v>88223.409598214275</v>
      </c>
      <c r="BE181" s="5">
        <f ca="1">IF(BE$4="",0,SUMPRODUCT(INDIRECT(ADDRESS($B158,$X$2)&amp;":"&amp;ADDRESS($B158,$X$2-1+BE$8)),INDIRECT("rP!"&amp;ADDRESS(Prcsses!$B169,$X$2+$P$8-BE$8)&amp;":"&amp;ADDRESS(Prcsses!$B169,$X$2-1+$P$8))))</f>
        <v>88223.409598214275</v>
      </c>
      <c r="BF181" s="5">
        <f ca="1">IF(BF$4="",0,SUMPRODUCT(INDIRECT(ADDRESS($B158,$X$2)&amp;":"&amp;ADDRESS($B158,$X$2-1+BF$8)),INDIRECT("rP!"&amp;ADDRESS(Prcsses!$B169,$X$2+$P$8-BF$8)&amp;":"&amp;ADDRESS(Prcsses!$B169,$X$2-1+$P$8))))</f>
        <v>88223.409598214275</v>
      </c>
      <c r="BG181" s="5">
        <f ca="1">IF(BG$4="",0,SUMPRODUCT(INDIRECT(ADDRESS($B158,$X$2)&amp;":"&amp;ADDRESS($B158,$X$2-1+BG$8)),INDIRECT("rP!"&amp;ADDRESS(Prcsses!$B169,$X$2+$P$8-BG$8)&amp;":"&amp;ADDRESS(Prcsses!$B169,$X$2-1+$P$8))))</f>
        <v>101692.55498976933</v>
      </c>
      <c r="BH181" s="5">
        <f ca="1">IF(BH$4="",0,SUMPRODUCT(INDIRECT(ADDRESS($B158,$X$2)&amp;":"&amp;ADDRESS($B158,$X$2-1+BH$8)),INDIRECT("rP!"&amp;ADDRESS(Prcsses!$B169,$X$2+$P$8-BH$8)&amp;":"&amp;ADDRESS(Prcsses!$B169,$X$2-1+$P$8))))</f>
        <v>101692.55498976933</v>
      </c>
      <c r="BI181" s="5">
        <f ca="1">IF(BI$4="",0,SUMPRODUCT(INDIRECT(ADDRESS($B158,$X$2)&amp;":"&amp;ADDRESS($B158,$X$2-1+BI$8)),INDIRECT("rP!"&amp;ADDRESS(Prcsses!$B169,$X$2+$P$8-BI$8)&amp;":"&amp;ADDRESS(Prcsses!$B169,$X$2-1+$P$8))))</f>
        <v>101692.55498976933</v>
      </c>
      <c r="BJ181" s="5">
        <f ca="1">IF(BJ$4="",0,SUMPRODUCT(INDIRECT(ADDRESS($B158,$X$2)&amp;":"&amp;ADDRESS($B158,$X$2-1+BJ$8)),INDIRECT("rP!"&amp;ADDRESS(Prcsses!$B169,$X$2+$P$8-BJ$8)&amp;":"&amp;ADDRESS(Prcsses!$B169,$X$2-1+$P$8))))</f>
        <v>101692.55498976933</v>
      </c>
      <c r="BK181" s="5">
        <f ca="1">IF(BK$4="",0,SUMPRODUCT(INDIRECT(ADDRESS($B158,$X$2)&amp;":"&amp;ADDRESS($B158,$X$2-1+BK$8)),INDIRECT("rP!"&amp;ADDRESS(Prcsses!$B169,$X$2+$P$8-BK$8)&amp;":"&amp;ADDRESS(Prcsses!$B169,$X$2-1+$P$8))))</f>
        <v>115498.42901611325</v>
      </c>
      <c r="BL181" s="5">
        <f ca="1">IF(BL$4="",0,SUMPRODUCT(INDIRECT(ADDRESS($B158,$X$2)&amp;":"&amp;ADDRESS($B158,$X$2-1+BL$8)),INDIRECT("rP!"&amp;ADDRESS(Prcsses!$B169,$X$2+$P$8-BL$8)&amp;":"&amp;ADDRESS(Prcsses!$B169,$X$2-1+$P$8))))</f>
        <v>115498.42901611325</v>
      </c>
      <c r="BM181" s="5">
        <f ca="1">IF(BM$4="",0,SUMPRODUCT(INDIRECT(ADDRESS($B158,$X$2)&amp;":"&amp;ADDRESS($B158,$X$2-1+BM$8)),INDIRECT("rP!"&amp;ADDRESS(Prcsses!$B169,$X$2+$P$8-BM$8)&amp;":"&amp;ADDRESS(Prcsses!$B169,$X$2-1+$P$8))))</f>
        <v>115498.42901611325</v>
      </c>
      <c r="BN181" s="5">
        <f ca="1">IF(BN$4="",0,SUMPRODUCT(INDIRECT(ADDRESS($B158,$X$2)&amp;":"&amp;ADDRESS($B158,$X$2-1+BN$8)),INDIRECT("rP!"&amp;ADDRESS(Prcsses!$B169,$X$2+$P$8-BN$8)&amp;":"&amp;ADDRESS(Prcsses!$B169,$X$2-1+$P$8))))</f>
        <v>115498.42901611325</v>
      </c>
      <c r="BO181" s="5">
        <f ca="1">IF(BO$4="",0,SUMPRODUCT(INDIRECT(ADDRESS($B158,$X$2)&amp;":"&amp;ADDRESS($B158,$X$2-1+BO$8)),INDIRECT("rP!"&amp;ADDRESS(Prcsses!$B169,$X$2+$P$8-BO$8)&amp;":"&amp;ADDRESS(Prcsses!$B169,$X$2-1+$P$8))))</f>
        <v>129304.30304245718</v>
      </c>
      <c r="BP181" s="5">
        <f ca="1">IF(BP$4="",0,SUMPRODUCT(INDIRECT(ADDRESS($B158,$X$2)&amp;":"&amp;ADDRESS($B158,$X$2-1+BP$8)),INDIRECT("rP!"&amp;ADDRESS(Prcsses!$B169,$X$2+$P$8-BP$8)&amp;":"&amp;ADDRESS(Prcsses!$B169,$X$2-1+$P$8))))</f>
        <v>129304.30304245718</v>
      </c>
      <c r="BQ181" s="5">
        <f ca="1">IF(BQ$4="",0,SUMPRODUCT(INDIRECT(ADDRESS($B158,$X$2)&amp;":"&amp;ADDRESS($B158,$X$2-1+BQ$8)),INDIRECT("rP!"&amp;ADDRESS(Prcsses!$B169,$X$2+$P$8-BQ$8)&amp;":"&amp;ADDRESS(Prcsses!$B169,$X$2-1+$P$8))))</f>
        <v>129304.30304245718</v>
      </c>
      <c r="BR181" s="5">
        <f ca="1">IF(BR$4="",0,SUMPRODUCT(INDIRECT(ADDRESS($B158,$X$2)&amp;":"&amp;ADDRESS($B158,$X$2-1+BR$8)),INDIRECT("rP!"&amp;ADDRESS(Prcsses!$B169,$X$2+$P$8-BR$8)&amp;":"&amp;ADDRESS(Prcsses!$B169,$X$2-1+$P$8))))</f>
        <v>129304.30304245718</v>
      </c>
      <c r="BS181" s="5">
        <f ca="1">IF(BS$4="",0,SUMPRODUCT(INDIRECT(ADDRESS($B158,$X$2)&amp;":"&amp;ADDRESS($B158,$X$2-1+BS$8)),INDIRECT("rP!"&amp;ADDRESS(Prcsses!$B169,$X$2+$P$8-BS$8)&amp;":"&amp;ADDRESS(Prcsses!$B169,$X$2-1+$P$8))))</f>
        <v>143455.32391945971</v>
      </c>
      <c r="BT181" s="5">
        <f ca="1">IF(BT$4="",0,SUMPRODUCT(INDIRECT(ADDRESS($B158,$X$2)&amp;":"&amp;ADDRESS($B158,$X$2-1+BT$8)),INDIRECT("rP!"&amp;ADDRESS(Prcsses!$B169,$X$2+$P$8-BT$8)&amp;":"&amp;ADDRESS(Prcsses!$B169,$X$2-1+$P$8))))</f>
        <v>143455.32391945971</v>
      </c>
      <c r="BU181" s="5">
        <f ca="1">IF(BU$4="",0,SUMPRODUCT(INDIRECT(ADDRESS($B158,$X$2)&amp;":"&amp;ADDRESS($B158,$X$2-1+BU$8)),INDIRECT("rP!"&amp;ADDRESS(Prcsses!$B169,$X$2+$P$8-BU$8)&amp;":"&amp;ADDRESS(Prcsses!$B169,$X$2-1+$P$8))))</f>
        <v>143455.32391945971</v>
      </c>
      <c r="BV181" s="5">
        <f ca="1">IF(BV$4="",0,SUMPRODUCT(INDIRECT(ADDRESS($B158,$X$2)&amp;":"&amp;ADDRESS($B158,$X$2-1+BV$8)),INDIRECT("rP!"&amp;ADDRESS(Prcsses!$B169,$X$2+$P$8-BV$8)&amp;":"&amp;ADDRESS(Prcsses!$B169,$X$2-1+$P$8))))</f>
        <v>143455.32391945971</v>
      </c>
      <c r="BW181" s="5">
        <f ca="1">IF(BW$4="",0,SUMPRODUCT(INDIRECT(ADDRESS($B158,$X$2)&amp;":"&amp;ADDRESS($B158,$X$2-1+BW$8)),INDIRECT("rP!"&amp;ADDRESS(Prcsses!$B169,$X$2+$P$8-BW$8)&amp;":"&amp;ADDRESS(Prcsses!$B169,$X$2-1+$P$8))))</f>
        <v>157960.12031838731</v>
      </c>
      <c r="BX181" s="5">
        <f ca="1">IF(BX$4="",0,SUMPRODUCT(INDIRECT(ADDRESS($B158,$X$2)&amp;":"&amp;ADDRESS($B158,$X$2-1+BX$8)),INDIRECT("rP!"&amp;ADDRESS(Prcsses!$B169,$X$2+$P$8-BX$8)&amp;":"&amp;ADDRESS(Prcsses!$B169,$X$2-1+$P$8))))</f>
        <v>157960.12031838731</v>
      </c>
      <c r="BY181" s="5">
        <f ca="1">IF(BY$4="",0,SUMPRODUCT(INDIRECT(ADDRESS($B158,$X$2)&amp;":"&amp;ADDRESS($B158,$X$2-1+BY$8)),INDIRECT("rP!"&amp;ADDRESS(Prcsses!$B169,$X$2+$P$8-BY$8)&amp;":"&amp;ADDRESS(Prcsses!$B169,$X$2-1+$P$8))))</f>
        <v>157960.12031838731</v>
      </c>
      <c r="BZ181" s="5">
        <f ca="1">IF(BZ$4="",0,SUMPRODUCT(INDIRECT(ADDRESS($B158,$X$2)&amp;":"&amp;ADDRESS($B158,$X$2-1+BZ$8)),INDIRECT("rP!"&amp;ADDRESS(Prcsses!$B169,$X$2+$P$8-BZ$8)&amp;":"&amp;ADDRESS(Prcsses!$B169,$X$2-1+$P$8))))</f>
        <v>157960.12031838731</v>
      </c>
      <c r="CA181" s="5">
        <f ca="1">IF(CA$4="",0,SUMPRODUCT(INDIRECT(ADDRESS($B158,$X$2)&amp;":"&amp;ADDRESS($B158,$X$2-1+CA$8)),INDIRECT("rP!"&amp;ADDRESS(Prcsses!$B169,$X$2+$P$8-CA$8)&amp;":"&amp;ADDRESS(Prcsses!$B169,$X$2-1+$P$8))))</f>
        <v>172464.91671731492</v>
      </c>
      <c r="CB181" s="5">
        <f ca="1">IF(CB$4="",0,SUMPRODUCT(INDIRECT(ADDRESS($B158,$X$2)&amp;":"&amp;ADDRESS($B158,$X$2-1+CB$8)),INDIRECT("rP!"&amp;ADDRESS(Prcsses!$B169,$X$2+$P$8-CB$8)&amp;":"&amp;ADDRESS(Prcsses!$B169,$X$2-1+$P$8))))</f>
        <v>172464.91671731492</v>
      </c>
      <c r="CC181" s="5">
        <f ca="1">IF(CC$4="",0,SUMPRODUCT(INDIRECT(ADDRESS($B158,$X$2)&amp;":"&amp;ADDRESS($B158,$X$2-1+CC$8)),INDIRECT("rP!"&amp;ADDRESS(Prcsses!$B169,$X$2+$P$8-CC$8)&amp;":"&amp;ADDRESS(Prcsses!$B169,$X$2-1+$P$8))))</f>
        <v>172464.91671731492</v>
      </c>
      <c r="CD181" s="5">
        <f ca="1">IF(CD$4="",0,SUMPRODUCT(INDIRECT(ADDRESS($B158,$X$2)&amp;":"&amp;ADDRESS($B158,$X$2-1+CD$8)),INDIRECT("rP!"&amp;ADDRESS(Prcsses!$B169,$X$2+$P$8-CD$8)&amp;":"&amp;ADDRESS(Prcsses!$B169,$X$2-1+$P$8))))</f>
        <v>172464.91671731492</v>
      </c>
      <c r="CE181" s="5">
        <f ca="1">IF(CE$4="",0,SUMPRODUCT(INDIRECT(ADDRESS($B158,$X$2)&amp;":"&amp;ADDRESS($B158,$X$2-1+CE$8)),INDIRECT("rP!"&amp;ADDRESS(Prcsses!$B169,$X$2+$P$8-CE$8)&amp;":"&amp;ADDRESS(Prcsses!$B169,$X$2-1+$P$8))))</f>
        <v>187332.3330262157</v>
      </c>
      <c r="CF181" s="5">
        <f ca="1">IF(CF$4="",0,SUMPRODUCT(INDIRECT(ADDRESS($B158,$X$2)&amp;":"&amp;ADDRESS($B158,$X$2-1+CF$8)),INDIRECT("rP!"&amp;ADDRESS(Prcsses!$B169,$X$2+$P$8-CF$8)&amp;":"&amp;ADDRESS(Prcsses!$B169,$X$2-1+$P$8))))</f>
        <v>0</v>
      </c>
    </row>
    <row r="182" spans="2:84" x14ac:dyDescent="0.3">
      <c r="B182" s="13">
        <f>ROW()</f>
        <v>182</v>
      </c>
      <c r="H182" s="1" t="str">
        <f t="shared" si="312"/>
        <v>Амортизация капитальных затрат</v>
      </c>
      <c r="I182" s="1" t="str">
        <f>$I$178</f>
        <v>Капзатраты на торговые мощности</v>
      </c>
      <c r="J182" s="1" t="str">
        <f>Prcsses!I146</f>
        <v>Кассовое оборудование</v>
      </c>
      <c r="M182" s="53" t="s">
        <v>18</v>
      </c>
      <c r="U182" s="5">
        <f t="shared" ca="1" si="313"/>
        <v>817406.89660888631</v>
      </c>
      <c r="X182" s="5">
        <f ca="1">IF(X$4="",0,SUMPRODUCT(INDIRECT(ADDRESS($B159,$X$2)&amp;":"&amp;ADDRESS($B159,$X$2-1+X$8)),INDIRECT("rP!"&amp;ADDRESS(Prcsses!$B170,$X$2+$P$8-X$8)&amp;":"&amp;ADDRESS(Prcsses!$B170,$X$2-1+$P$8))))</f>
        <v>0</v>
      </c>
      <c r="Y182" s="5">
        <f ca="1">IF(Y$4="",0,SUMPRODUCT(INDIRECT(ADDRESS($B159,$X$2)&amp;":"&amp;ADDRESS($B159,$X$2-1+Y$8)),INDIRECT("rP!"&amp;ADDRESS(Prcsses!$B170,$X$2+$P$8-Y$8)&amp;":"&amp;ADDRESS(Prcsses!$B170,$X$2-1+$P$8))))</f>
        <v>0</v>
      </c>
      <c r="Z182" s="5">
        <f ca="1">IF(Z$4="",0,SUMPRODUCT(INDIRECT(ADDRESS($B159,$X$2)&amp;":"&amp;ADDRESS($B159,$X$2-1+Z$8)),INDIRECT("rP!"&amp;ADDRESS(Prcsses!$B170,$X$2+$P$8-Z$8)&amp;":"&amp;ADDRESS(Prcsses!$B170,$X$2-1+$P$8))))</f>
        <v>0</v>
      </c>
      <c r="AA182" s="5">
        <f ca="1">IF(AA$4="",0,SUMPRODUCT(INDIRECT(ADDRESS($B159,$X$2)&amp;":"&amp;ADDRESS($B159,$X$2-1+AA$8)),INDIRECT("rP!"&amp;ADDRESS(Prcsses!$B170,$X$2+$P$8-AA$8)&amp;":"&amp;ADDRESS(Prcsses!$B170,$X$2-1+$P$8))))</f>
        <v>1984.1269841269843</v>
      </c>
      <c r="AB182" s="5">
        <f ca="1">IF(AB$4="",0,SUMPRODUCT(INDIRECT(ADDRESS($B159,$X$2)&amp;":"&amp;ADDRESS($B159,$X$2-1+AB$8)),INDIRECT("rP!"&amp;ADDRESS(Prcsses!$B170,$X$2+$P$8-AB$8)&amp;":"&amp;ADDRESS(Prcsses!$B170,$X$2-1+$P$8))))</f>
        <v>1984.1269841269843</v>
      </c>
      <c r="AC182" s="5">
        <f ca="1">IF(AC$4="",0,SUMPRODUCT(INDIRECT(ADDRESS($B159,$X$2)&amp;":"&amp;ADDRESS($B159,$X$2-1+AC$8)),INDIRECT("rP!"&amp;ADDRESS(Prcsses!$B170,$X$2+$P$8-AC$8)&amp;":"&amp;ADDRESS(Prcsses!$B170,$X$2-1+$P$8))))</f>
        <v>1984.1269841269843</v>
      </c>
      <c r="AD182" s="5">
        <f ca="1">IF(AD$4="",0,SUMPRODUCT(INDIRECT(ADDRESS($B159,$X$2)&amp;":"&amp;ADDRESS($B159,$X$2-1+AD$8)),INDIRECT("rP!"&amp;ADDRESS(Prcsses!$B170,$X$2+$P$8-AD$8)&amp;":"&amp;ADDRESS(Prcsses!$B170,$X$2-1+$P$8))))</f>
        <v>1984.1269841269843</v>
      </c>
      <c r="AE182" s="5">
        <f ca="1">IF(AE$4="",0,SUMPRODUCT(INDIRECT(ADDRESS($B159,$X$2)&amp;":"&amp;ADDRESS($B159,$X$2-1+AE$8)),INDIRECT("rP!"&amp;ADDRESS(Prcsses!$B170,$X$2+$P$8-AE$8)&amp;":"&amp;ADDRESS(Prcsses!$B170,$X$2-1+$P$8))))</f>
        <v>1984.1269841269843</v>
      </c>
      <c r="AF182" s="5">
        <f ca="1">IF(AF$4="",0,SUMPRODUCT(INDIRECT(ADDRESS($B159,$X$2)&amp;":"&amp;ADDRESS($B159,$X$2-1+AF$8)),INDIRECT("rP!"&amp;ADDRESS(Prcsses!$B170,$X$2+$P$8-AF$8)&amp;":"&amp;ADDRESS(Prcsses!$B170,$X$2-1+$P$8))))</f>
        <v>1984.1269841269843</v>
      </c>
      <c r="AG182" s="5">
        <f ca="1">IF(AG$4="",0,SUMPRODUCT(INDIRECT(ADDRESS($B159,$X$2)&amp;":"&amp;ADDRESS($B159,$X$2-1+AG$8)),INDIRECT("rP!"&amp;ADDRESS(Prcsses!$B170,$X$2+$P$8-AG$8)&amp;":"&amp;ADDRESS(Prcsses!$B170,$X$2-1+$P$8))))</f>
        <v>1984.1269841269843</v>
      </c>
      <c r="AH182" s="5">
        <f ca="1">IF(AH$4="",0,SUMPRODUCT(INDIRECT(ADDRESS($B159,$X$2)&amp;":"&amp;ADDRESS($B159,$X$2-1+AH$8)),INDIRECT("rP!"&amp;ADDRESS(Prcsses!$B170,$X$2+$P$8-AH$8)&amp;":"&amp;ADDRESS(Prcsses!$B170,$X$2-1+$P$8))))</f>
        <v>1984.1269841269843</v>
      </c>
      <c r="AI182" s="5">
        <f ca="1">IF(AI$4="",0,SUMPRODUCT(INDIRECT(ADDRESS($B159,$X$2)&amp;":"&amp;ADDRESS($B159,$X$2-1+AI$8)),INDIRECT("rP!"&amp;ADDRESS(Prcsses!$B170,$X$2+$P$8-AI$8)&amp;":"&amp;ADDRESS(Prcsses!$B170,$X$2-1+$P$8))))</f>
        <v>4017.8571428571427</v>
      </c>
      <c r="AJ182" s="5">
        <f ca="1">IF(AJ$4="",0,SUMPRODUCT(INDIRECT(ADDRESS($B159,$X$2)&amp;":"&amp;ADDRESS($B159,$X$2-1+AJ$8)),INDIRECT("rP!"&amp;ADDRESS(Prcsses!$B170,$X$2+$P$8-AJ$8)&amp;":"&amp;ADDRESS(Prcsses!$B170,$X$2-1+$P$8))))</f>
        <v>4017.8571428571427</v>
      </c>
      <c r="AK182" s="5">
        <f ca="1">IF(AK$4="",0,SUMPRODUCT(INDIRECT(ADDRESS($B159,$X$2)&amp;":"&amp;ADDRESS($B159,$X$2-1+AK$8)),INDIRECT("rP!"&amp;ADDRESS(Prcsses!$B170,$X$2+$P$8-AK$8)&amp;":"&amp;ADDRESS(Prcsses!$B170,$X$2-1+$P$8))))</f>
        <v>4017.8571428571427</v>
      </c>
      <c r="AL182" s="5">
        <f ca="1">IF(AL$4="",0,SUMPRODUCT(INDIRECT(ADDRESS($B159,$X$2)&amp;":"&amp;ADDRESS($B159,$X$2-1+AL$8)),INDIRECT("rP!"&amp;ADDRESS(Prcsses!$B170,$X$2+$P$8-AL$8)&amp;":"&amp;ADDRESS(Prcsses!$B170,$X$2-1+$P$8))))</f>
        <v>4017.8571428571427</v>
      </c>
      <c r="AM182" s="5">
        <f ca="1">IF(AM$4="",0,SUMPRODUCT(INDIRECT(ADDRESS($B159,$X$2)&amp;":"&amp;ADDRESS($B159,$X$2-1+AM$8)),INDIRECT("rP!"&amp;ADDRESS(Prcsses!$B170,$X$2+$P$8-AM$8)&amp;":"&amp;ADDRESS(Prcsses!$B170,$X$2-1+$P$8))))</f>
        <v>6102.4305555555547</v>
      </c>
      <c r="AN182" s="5">
        <f ca="1">IF(AN$4="",0,SUMPRODUCT(INDIRECT(ADDRESS($B159,$X$2)&amp;":"&amp;ADDRESS($B159,$X$2-1+AN$8)),INDIRECT("rP!"&amp;ADDRESS(Prcsses!$B170,$X$2+$P$8-AN$8)&amp;":"&amp;ADDRESS(Prcsses!$B170,$X$2-1+$P$8))))</f>
        <v>6102.4305555555547</v>
      </c>
      <c r="AO182" s="5">
        <f ca="1">IF(AO$4="",0,SUMPRODUCT(INDIRECT(ADDRESS($B159,$X$2)&amp;":"&amp;ADDRESS($B159,$X$2-1+AO$8)),INDIRECT("rP!"&amp;ADDRESS(Prcsses!$B170,$X$2+$P$8-AO$8)&amp;":"&amp;ADDRESS(Prcsses!$B170,$X$2-1+$P$8))))</f>
        <v>6102.4305555555547</v>
      </c>
      <c r="AP182" s="5">
        <f ca="1">IF(AP$4="",0,SUMPRODUCT(INDIRECT(ADDRESS($B159,$X$2)&amp;":"&amp;ADDRESS($B159,$X$2-1+AP$8)),INDIRECT("rP!"&amp;ADDRESS(Prcsses!$B170,$X$2+$P$8-AP$8)&amp;":"&amp;ADDRESS(Prcsses!$B170,$X$2-1+$P$8))))</f>
        <v>6102.4305555555547</v>
      </c>
      <c r="AQ182" s="5">
        <f ca="1">IF(AQ$4="",0,SUMPRODUCT(INDIRECT(ADDRESS($B159,$X$2)&amp;":"&amp;ADDRESS($B159,$X$2-1+AQ$8)),INDIRECT("rP!"&amp;ADDRESS(Prcsses!$B170,$X$2+$P$8-AQ$8)&amp;":"&amp;ADDRESS(Prcsses!$B170,$X$2-1+$P$8))))</f>
        <v>8187.0039682539673</v>
      </c>
      <c r="AR182" s="5">
        <f ca="1">IF(AR$4="",0,SUMPRODUCT(INDIRECT(ADDRESS($B159,$X$2)&amp;":"&amp;ADDRESS($B159,$X$2-1+AR$8)),INDIRECT("rP!"&amp;ADDRESS(Prcsses!$B170,$X$2+$P$8-AR$8)&amp;":"&amp;ADDRESS(Prcsses!$B170,$X$2-1+$P$8))))</f>
        <v>8187.0039682539673</v>
      </c>
      <c r="AS182" s="5">
        <f ca="1">IF(AS$4="",0,SUMPRODUCT(INDIRECT(ADDRESS($B159,$X$2)&amp;":"&amp;ADDRESS($B159,$X$2-1+AS$8)),INDIRECT("rP!"&amp;ADDRESS(Prcsses!$B170,$X$2+$P$8-AS$8)&amp;":"&amp;ADDRESS(Prcsses!$B170,$X$2-1+$P$8))))</f>
        <v>8187.0039682539673</v>
      </c>
      <c r="AT182" s="5">
        <f ca="1">IF(AT$4="",0,SUMPRODUCT(INDIRECT(ADDRESS($B159,$X$2)&amp;":"&amp;ADDRESS($B159,$X$2-1+AT$8)),INDIRECT("rP!"&amp;ADDRESS(Prcsses!$B170,$X$2+$P$8-AT$8)&amp;":"&amp;ADDRESS(Prcsses!$B170,$X$2-1+$P$8))))</f>
        <v>8187.0039682539673</v>
      </c>
      <c r="AU182" s="5">
        <f ca="1">IF(AU$4="",0,SUMPRODUCT(INDIRECT(ADDRESS($B159,$X$2)&amp;":"&amp;ADDRESS($B159,$X$2-1+AU$8)),INDIRECT("rP!"&amp;ADDRESS(Prcsses!$B170,$X$2+$P$8-AU$8)&amp;":"&amp;ADDRESS(Prcsses!$B170,$X$2-1+$P$8))))</f>
        <v>10323.691716269841</v>
      </c>
      <c r="AV182" s="5">
        <f ca="1">IF(AV$4="",0,SUMPRODUCT(INDIRECT(ADDRESS($B159,$X$2)&amp;":"&amp;ADDRESS($B159,$X$2-1+AV$8)),INDIRECT("rP!"&amp;ADDRESS(Prcsses!$B170,$X$2+$P$8-AV$8)&amp;":"&amp;ADDRESS(Prcsses!$B170,$X$2-1+$P$8))))</f>
        <v>10323.691716269841</v>
      </c>
      <c r="AW182" s="5">
        <f ca="1">IF(AW$4="",0,SUMPRODUCT(INDIRECT(ADDRESS($B159,$X$2)&amp;":"&amp;ADDRESS($B159,$X$2-1+AW$8)),INDIRECT("rP!"&amp;ADDRESS(Prcsses!$B170,$X$2+$P$8-AW$8)&amp;":"&amp;ADDRESS(Prcsses!$B170,$X$2-1+$P$8))))</f>
        <v>10323.691716269841</v>
      </c>
      <c r="AX182" s="5">
        <f ca="1">IF(AX$4="",0,SUMPRODUCT(INDIRECT(ADDRESS($B159,$X$2)&amp;":"&amp;ADDRESS($B159,$X$2-1+AX$8)),INDIRECT("rP!"&amp;ADDRESS(Prcsses!$B170,$X$2+$P$8-AX$8)&amp;":"&amp;ADDRESS(Prcsses!$B170,$X$2-1+$P$8))))</f>
        <v>10323.691716269841</v>
      </c>
      <c r="AY182" s="5">
        <f ca="1">IF(AY$4="",0,SUMPRODUCT(INDIRECT(ADDRESS($B159,$X$2)&amp;":"&amp;ADDRESS($B159,$X$2-1+AY$8)),INDIRECT("rP!"&amp;ADDRESS(Prcsses!$B170,$X$2+$P$8-AY$8)&amp;":"&amp;ADDRESS(Prcsses!$B170,$X$2-1+$P$8))))</f>
        <v>12513.796657986109</v>
      </c>
      <c r="AZ182" s="5">
        <f ca="1">IF(AZ$4="",0,SUMPRODUCT(INDIRECT(ADDRESS($B159,$X$2)&amp;":"&amp;ADDRESS($B159,$X$2-1+AZ$8)),INDIRECT("rP!"&amp;ADDRESS(Prcsses!$B170,$X$2+$P$8-AZ$8)&amp;":"&amp;ADDRESS(Prcsses!$B170,$X$2-1+$P$8))))</f>
        <v>12513.796657986109</v>
      </c>
      <c r="BA182" s="5">
        <f ca="1">IF(BA$4="",0,SUMPRODUCT(INDIRECT(ADDRESS($B159,$X$2)&amp;":"&amp;ADDRESS($B159,$X$2-1+BA$8)),INDIRECT("rP!"&amp;ADDRESS(Prcsses!$B170,$X$2+$P$8-BA$8)&amp;":"&amp;ADDRESS(Prcsses!$B170,$X$2-1+$P$8))))</f>
        <v>12513.796657986109</v>
      </c>
      <c r="BB182" s="5">
        <f ca="1">IF(BB$4="",0,SUMPRODUCT(INDIRECT(ADDRESS($B159,$X$2)&amp;":"&amp;ADDRESS($B159,$X$2-1+BB$8)),INDIRECT("rP!"&amp;ADDRESS(Prcsses!$B170,$X$2+$P$8-BB$8)&amp;":"&amp;ADDRESS(Prcsses!$B170,$X$2-1+$P$8))))</f>
        <v>12513.796657986109</v>
      </c>
      <c r="BC182" s="5">
        <f ca="1">IF(BC$4="",0,SUMPRODUCT(INDIRECT(ADDRESS($B159,$X$2)&amp;":"&amp;ADDRESS($B159,$X$2-1+BC$8)),INDIRECT("rP!"&amp;ADDRESS(Prcsses!$B170,$X$2+$P$8-BC$8)&amp;":"&amp;ADDRESS(Prcsses!$B170,$X$2-1+$P$8))))</f>
        <v>14703.901599702378</v>
      </c>
      <c r="BD182" s="5">
        <f ca="1">IF(BD$4="",0,SUMPRODUCT(INDIRECT(ADDRESS($B159,$X$2)&amp;":"&amp;ADDRESS($B159,$X$2-1+BD$8)),INDIRECT("rP!"&amp;ADDRESS(Prcsses!$B170,$X$2+$P$8-BD$8)&amp;":"&amp;ADDRESS(Prcsses!$B170,$X$2-1+$P$8))))</f>
        <v>14703.901599702378</v>
      </c>
      <c r="BE182" s="5">
        <f ca="1">IF(BE$4="",0,SUMPRODUCT(INDIRECT(ADDRESS($B159,$X$2)&amp;":"&amp;ADDRESS($B159,$X$2-1+BE$8)),INDIRECT("rP!"&amp;ADDRESS(Prcsses!$B170,$X$2+$P$8-BE$8)&amp;":"&amp;ADDRESS(Prcsses!$B170,$X$2-1+$P$8))))</f>
        <v>14703.901599702378</v>
      </c>
      <c r="BF182" s="5">
        <f ca="1">IF(BF$4="",0,SUMPRODUCT(INDIRECT(ADDRESS($B159,$X$2)&amp;":"&amp;ADDRESS($B159,$X$2-1+BF$8)),INDIRECT("rP!"&amp;ADDRESS(Prcsses!$B170,$X$2+$P$8-BF$8)&amp;":"&amp;ADDRESS(Prcsses!$B170,$X$2-1+$P$8))))</f>
        <v>14703.901599702378</v>
      </c>
      <c r="BG182" s="5">
        <f ca="1">IF(BG$4="",0,SUMPRODUCT(INDIRECT(ADDRESS($B159,$X$2)&amp;":"&amp;ADDRESS($B159,$X$2-1+BG$8)),INDIRECT("rP!"&amp;ADDRESS(Prcsses!$B170,$X$2+$P$8-BG$8)&amp;":"&amp;ADDRESS(Prcsses!$B170,$X$2-1+$P$8))))</f>
        <v>16948.759164961553</v>
      </c>
      <c r="BH182" s="5">
        <f ca="1">IF(BH$4="",0,SUMPRODUCT(INDIRECT(ADDRESS($B159,$X$2)&amp;":"&amp;ADDRESS($B159,$X$2-1+BH$8)),INDIRECT("rP!"&amp;ADDRESS(Prcsses!$B170,$X$2+$P$8-BH$8)&amp;":"&amp;ADDRESS(Prcsses!$B170,$X$2-1+$P$8))))</f>
        <v>16948.759164961553</v>
      </c>
      <c r="BI182" s="5">
        <f ca="1">IF(BI$4="",0,SUMPRODUCT(INDIRECT(ADDRESS($B159,$X$2)&amp;":"&amp;ADDRESS($B159,$X$2-1+BI$8)),INDIRECT("rP!"&amp;ADDRESS(Prcsses!$B170,$X$2+$P$8-BI$8)&amp;":"&amp;ADDRESS(Prcsses!$B170,$X$2-1+$P$8))))</f>
        <v>16948.759164961553</v>
      </c>
      <c r="BJ182" s="5">
        <f ca="1">IF(BJ$4="",0,SUMPRODUCT(INDIRECT(ADDRESS($B159,$X$2)&amp;":"&amp;ADDRESS($B159,$X$2-1+BJ$8)),INDIRECT("rP!"&amp;ADDRESS(Prcsses!$B170,$X$2+$P$8-BJ$8)&amp;":"&amp;ADDRESS(Prcsses!$B170,$X$2-1+$P$8))))</f>
        <v>16948.759164961553</v>
      </c>
      <c r="BK182" s="5">
        <f ca="1">IF(BK$4="",0,SUMPRODUCT(INDIRECT(ADDRESS($B159,$X$2)&amp;":"&amp;ADDRESS($B159,$X$2-1+BK$8)),INDIRECT("rP!"&amp;ADDRESS(Prcsses!$B170,$X$2+$P$8-BK$8)&amp;":"&amp;ADDRESS(Prcsses!$B170,$X$2-1+$P$8))))</f>
        <v>19249.738169352207</v>
      </c>
      <c r="BL182" s="5">
        <f ca="1">IF(BL$4="",0,SUMPRODUCT(INDIRECT(ADDRESS($B159,$X$2)&amp;":"&amp;ADDRESS($B159,$X$2-1+BL$8)),INDIRECT("rP!"&amp;ADDRESS(Prcsses!$B170,$X$2+$P$8-BL$8)&amp;":"&amp;ADDRESS(Prcsses!$B170,$X$2-1+$P$8))))</f>
        <v>19249.738169352207</v>
      </c>
      <c r="BM182" s="5">
        <f ca="1">IF(BM$4="",0,SUMPRODUCT(INDIRECT(ADDRESS($B159,$X$2)&amp;":"&amp;ADDRESS($B159,$X$2-1+BM$8)),INDIRECT("rP!"&amp;ADDRESS(Prcsses!$B170,$X$2+$P$8-BM$8)&amp;":"&amp;ADDRESS(Prcsses!$B170,$X$2-1+$P$8))))</f>
        <v>19249.738169352207</v>
      </c>
      <c r="BN182" s="5">
        <f ca="1">IF(BN$4="",0,SUMPRODUCT(INDIRECT(ADDRESS($B159,$X$2)&amp;":"&amp;ADDRESS($B159,$X$2-1+BN$8)),INDIRECT("rP!"&amp;ADDRESS(Prcsses!$B170,$X$2+$P$8-BN$8)&amp;":"&amp;ADDRESS(Prcsses!$B170,$X$2-1+$P$8))))</f>
        <v>19249.738169352207</v>
      </c>
      <c r="BO182" s="5">
        <f ca="1">IF(BO$4="",0,SUMPRODUCT(INDIRECT(ADDRESS($B159,$X$2)&amp;":"&amp;ADDRESS($B159,$X$2-1+BO$8)),INDIRECT("rP!"&amp;ADDRESS(Prcsses!$B170,$X$2+$P$8-BO$8)&amp;":"&amp;ADDRESS(Prcsses!$B170,$X$2-1+$P$8))))</f>
        <v>21550.717173742862</v>
      </c>
      <c r="BP182" s="5">
        <f ca="1">IF(BP$4="",0,SUMPRODUCT(INDIRECT(ADDRESS($B159,$X$2)&amp;":"&amp;ADDRESS($B159,$X$2-1+BP$8)),INDIRECT("rP!"&amp;ADDRESS(Prcsses!$B170,$X$2+$P$8-BP$8)&amp;":"&amp;ADDRESS(Prcsses!$B170,$X$2-1+$P$8))))</f>
        <v>21550.717173742862</v>
      </c>
      <c r="BQ182" s="5">
        <f ca="1">IF(BQ$4="",0,SUMPRODUCT(INDIRECT(ADDRESS($B159,$X$2)&amp;":"&amp;ADDRESS($B159,$X$2-1+BQ$8)),INDIRECT("rP!"&amp;ADDRESS(Prcsses!$B170,$X$2+$P$8-BQ$8)&amp;":"&amp;ADDRESS(Prcsses!$B170,$X$2-1+$P$8))))</f>
        <v>21550.717173742862</v>
      </c>
      <c r="BR182" s="5">
        <f ca="1">IF(BR$4="",0,SUMPRODUCT(INDIRECT(ADDRESS($B159,$X$2)&amp;":"&amp;ADDRESS($B159,$X$2-1+BR$8)),INDIRECT("rP!"&amp;ADDRESS(Prcsses!$B170,$X$2+$P$8-BR$8)&amp;":"&amp;ADDRESS(Prcsses!$B170,$X$2-1+$P$8))))</f>
        <v>21550.717173742862</v>
      </c>
      <c r="BS182" s="5">
        <f ca="1">IF(BS$4="",0,SUMPRODUCT(INDIRECT(ADDRESS($B159,$X$2)&amp;":"&amp;ADDRESS($B159,$X$2-1+BS$8)),INDIRECT("rP!"&amp;ADDRESS(Prcsses!$B170,$X$2+$P$8-BS$8)&amp;":"&amp;ADDRESS(Prcsses!$B170,$X$2-1+$P$8))))</f>
        <v>23909.220653243283</v>
      </c>
      <c r="BT182" s="5">
        <f ca="1">IF(BT$4="",0,SUMPRODUCT(INDIRECT(ADDRESS($B159,$X$2)&amp;":"&amp;ADDRESS($B159,$X$2-1+BT$8)),INDIRECT("rP!"&amp;ADDRESS(Prcsses!$B170,$X$2+$P$8-BT$8)&amp;":"&amp;ADDRESS(Prcsses!$B170,$X$2-1+$P$8))))</f>
        <v>23909.220653243283</v>
      </c>
      <c r="BU182" s="5">
        <f ca="1">IF(BU$4="",0,SUMPRODUCT(INDIRECT(ADDRESS($B159,$X$2)&amp;":"&amp;ADDRESS($B159,$X$2-1+BU$8)),INDIRECT("rP!"&amp;ADDRESS(Prcsses!$B170,$X$2+$P$8-BU$8)&amp;":"&amp;ADDRESS(Prcsses!$B170,$X$2-1+$P$8))))</f>
        <v>23909.220653243283</v>
      </c>
      <c r="BV182" s="5">
        <f ca="1">IF(BV$4="",0,SUMPRODUCT(INDIRECT(ADDRESS($B159,$X$2)&amp;":"&amp;ADDRESS($B159,$X$2-1+BV$8)),INDIRECT("rP!"&amp;ADDRESS(Prcsses!$B170,$X$2+$P$8-BV$8)&amp;":"&amp;ADDRESS(Prcsses!$B170,$X$2-1+$P$8))))</f>
        <v>23909.220653243283</v>
      </c>
      <c r="BW182" s="5">
        <f ca="1">IF(BW$4="",0,SUMPRODUCT(INDIRECT(ADDRESS($B159,$X$2)&amp;":"&amp;ADDRESS($B159,$X$2-1+BW$8)),INDIRECT("rP!"&amp;ADDRESS(Prcsses!$B170,$X$2+$P$8-BW$8)&amp;":"&amp;ADDRESS(Prcsses!$B170,$X$2-1+$P$8))))</f>
        <v>26326.686719731217</v>
      </c>
      <c r="BX182" s="5">
        <f ca="1">IF(BX$4="",0,SUMPRODUCT(INDIRECT(ADDRESS($B159,$X$2)&amp;":"&amp;ADDRESS($B159,$X$2-1+BX$8)),INDIRECT("rP!"&amp;ADDRESS(Prcsses!$B170,$X$2+$P$8-BX$8)&amp;":"&amp;ADDRESS(Prcsses!$B170,$X$2-1+$P$8))))</f>
        <v>26326.686719731217</v>
      </c>
      <c r="BY182" s="5">
        <f ca="1">IF(BY$4="",0,SUMPRODUCT(INDIRECT(ADDRESS($B159,$X$2)&amp;":"&amp;ADDRESS($B159,$X$2-1+BY$8)),INDIRECT("rP!"&amp;ADDRESS(Prcsses!$B170,$X$2+$P$8-BY$8)&amp;":"&amp;ADDRESS(Prcsses!$B170,$X$2-1+$P$8))))</f>
        <v>26326.686719731217</v>
      </c>
      <c r="BZ182" s="5">
        <f ca="1">IF(BZ$4="",0,SUMPRODUCT(INDIRECT(ADDRESS($B159,$X$2)&amp;":"&amp;ADDRESS($B159,$X$2-1+BZ$8)),INDIRECT("rP!"&amp;ADDRESS(Prcsses!$B170,$X$2+$P$8-BZ$8)&amp;":"&amp;ADDRESS(Prcsses!$B170,$X$2-1+$P$8))))</f>
        <v>26326.686719731217</v>
      </c>
      <c r="CA182" s="5">
        <f ca="1">IF(CA$4="",0,SUMPRODUCT(INDIRECT(ADDRESS($B159,$X$2)&amp;":"&amp;ADDRESS($B159,$X$2-1+CA$8)),INDIRECT("rP!"&amp;ADDRESS(Prcsses!$B170,$X$2+$P$8-CA$8)&amp;":"&amp;ADDRESS(Prcsses!$B170,$X$2-1+$P$8))))</f>
        <v>28744.152786219151</v>
      </c>
      <c r="CB182" s="5">
        <f ca="1">IF(CB$4="",0,SUMPRODUCT(INDIRECT(ADDRESS($B159,$X$2)&amp;":"&amp;ADDRESS($B159,$X$2-1+CB$8)),INDIRECT("rP!"&amp;ADDRESS(Prcsses!$B170,$X$2+$P$8-CB$8)&amp;":"&amp;ADDRESS(Prcsses!$B170,$X$2-1+$P$8))))</f>
        <v>28744.152786219151</v>
      </c>
      <c r="CC182" s="5">
        <f ca="1">IF(CC$4="",0,SUMPRODUCT(INDIRECT(ADDRESS($B159,$X$2)&amp;":"&amp;ADDRESS($B159,$X$2-1+CC$8)),INDIRECT("rP!"&amp;ADDRESS(Prcsses!$B170,$X$2+$P$8-CC$8)&amp;":"&amp;ADDRESS(Prcsses!$B170,$X$2-1+$P$8))))</f>
        <v>28744.152786219151</v>
      </c>
      <c r="CD182" s="5">
        <f ca="1">IF(CD$4="",0,SUMPRODUCT(INDIRECT(ADDRESS($B159,$X$2)&amp;":"&amp;ADDRESS($B159,$X$2-1+CD$8)),INDIRECT("rP!"&amp;ADDRESS(Prcsses!$B170,$X$2+$P$8-CD$8)&amp;":"&amp;ADDRESS(Prcsses!$B170,$X$2-1+$P$8))))</f>
        <v>28744.152786219151</v>
      </c>
      <c r="CE182" s="5">
        <f ca="1">IF(CE$4="",0,SUMPRODUCT(INDIRECT(ADDRESS($B159,$X$2)&amp;":"&amp;ADDRESS($B159,$X$2-1+CE$8)),INDIRECT("rP!"&amp;ADDRESS(Prcsses!$B170,$X$2+$P$8-CE$8)&amp;":"&amp;ADDRESS(Prcsses!$B170,$X$2-1+$P$8))))</f>
        <v>31222.05550436928</v>
      </c>
      <c r="CF182" s="5">
        <f ca="1">IF(CF$4="",0,SUMPRODUCT(INDIRECT(ADDRESS($B159,$X$2)&amp;":"&amp;ADDRESS($B159,$X$2-1+CF$8)),INDIRECT("rP!"&amp;ADDRESS(Prcsses!$B170,$X$2+$P$8-CF$8)&amp;":"&amp;ADDRESS(Prcsses!$B170,$X$2-1+$P$8))))</f>
        <v>0</v>
      </c>
    </row>
    <row r="183" spans="2:84" x14ac:dyDescent="0.3">
      <c r="B183" s="13">
        <f>ROW()</f>
        <v>183</v>
      </c>
      <c r="H183" s="1" t="str">
        <f t="shared" si="312"/>
        <v>Амортизация капитальных затрат</v>
      </c>
      <c r="I183" s="1" t="str">
        <f>$I$178</f>
        <v>Капзатраты на торговые мощности</v>
      </c>
      <c r="J183" s="1" t="str">
        <f>Prcsses!I147</f>
        <v>Стартовый маркетинг и оформление</v>
      </c>
      <c r="M183" s="53" t="s">
        <v>18</v>
      </c>
      <c r="U183" s="5">
        <f t="shared" ca="1" si="313"/>
        <v>1226110.3449133292</v>
      </c>
      <c r="X183" s="5">
        <f ca="1">IF(X$4="",0,SUMPRODUCT(INDIRECT(ADDRESS($B160,$X$2)&amp;":"&amp;ADDRESS($B160,$X$2-1+X$8)),INDIRECT("rP!"&amp;ADDRESS(Prcsses!$B171,$X$2+$P$8-X$8)&amp;":"&amp;ADDRESS(Prcsses!$B171,$X$2-1+$P$8))))</f>
        <v>0</v>
      </c>
      <c r="Y183" s="5">
        <f ca="1">IF(Y$4="",0,SUMPRODUCT(INDIRECT(ADDRESS($B160,$X$2)&amp;":"&amp;ADDRESS($B160,$X$2-1+Y$8)),INDIRECT("rP!"&amp;ADDRESS(Prcsses!$B171,$X$2+$P$8-Y$8)&amp;":"&amp;ADDRESS(Prcsses!$B171,$X$2-1+$P$8))))</f>
        <v>0</v>
      </c>
      <c r="Z183" s="5">
        <f ca="1">IF(Z$4="",0,SUMPRODUCT(INDIRECT(ADDRESS($B160,$X$2)&amp;":"&amp;ADDRESS($B160,$X$2-1+Z$8)),INDIRECT("rP!"&amp;ADDRESS(Prcsses!$B171,$X$2+$P$8-Z$8)&amp;":"&amp;ADDRESS(Prcsses!$B171,$X$2-1+$P$8))))</f>
        <v>0</v>
      </c>
      <c r="AA183" s="5">
        <f ca="1">IF(AA$4="",0,SUMPRODUCT(INDIRECT(ADDRESS($B160,$X$2)&amp;":"&amp;ADDRESS($B160,$X$2-1+AA$8)),INDIRECT("rP!"&amp;ADDRESS(Prcsses!$B171,$X$2+$P$8-AA$8)&amp;":"&amp;ADDRESS(Prcsses!$B171,$X$2-1+$P$8))))</f>
        <v>2976.1904761904761</v>
      </c>
      <c r="AB183" s="5">
        <f ca="1">IF(AB$4="",0,SUMPRODUCT(INDIRECT(ADDRESS($B160,$X$2)&amp;":"&amp;ADDRESS($B160,$X$2-1+AB$8)),INDIRECT("rP!"&amp;ADDRESS(Prcsses!$B171,$X$2+$P$8-AB$8)&amp;":"&amp;ADDRESS(Prcsses!$B171,$X$2-1+$P$8))))</f>
        <v>2976.1904761904761</v>
      </c>
      <c r="AC183" s="5">
        <f ca="1">IF(AC$4="",0,SUMPRODUCT(INDIRECT(ADDRESS($B160,$X$2)&amp;":"&amp;ADDRESS($B160,$X$2-1+AC$8)),INDIRECT("rP!"&amp;ADDRESS(Prcsses!$B171,$X$2+$P$8-AC$8)&amp;":"&amp;ADDRESS(Prcsses!$B171,$X$2-1+$P$8))))</f>
        <v>2976.1904761904761</v>
      </c>
      <c r="AD183" s="5">
        <f ca="1">IF(AD$4="",0,SUMPRODUCT(INDIRECT(ADDRESS($B160,$X$2)&amp;":"&amp;ADDRESS($B160,$X$2-1+AD$8)),INDIRECT("rP!"&amp;ADDRESS(Prcsses!$B171,$X$2+$P$8-AD$8)&amp;":"&amp;ADDRESS(Prcsses!$B171,$X$2-1+$P$8))))</f>
        <v>2976.1904761904761</v>
      </c>
      <c r="AE183" s="5">
        <f ca="1">IF(AE$4="",0,SUMPRODUCT(INDIRECT(ADDRESS($B160,$X$2)&amp;":"&amp;ADDRESS($B160,$X$2-1+AE$8)),INDIRECT("rP!"&amp;ADDRESS(Prcsses!$B171,$X$2+$P$8-AE$8)&amp;":"&amp;ADDRESS(Prcsses!$B171,$X$2-1+$P$8))))</f>
        <v>2976.1904761904761</v>
      </c>
      <c r="AF183" s="5">
        <f ca="1">IF(AF$4="",0,SUMPRODUCT(INDIRECT(ADDRESS($B160,$X$2)&amp;":"&amp;ADDRESS($B160,$X$2-1+AF$8)),INDIRECT("rP!"&amp;ADDRESS(Prcsses!$B171,$X$2+$P$8-AF$8)&amp;":"&amp;ADDRESS(Prcsses!$B171,$X$2-1+$P$8))))</f>
        <v>2976.1904761904761</v>
      </c>
      <c r="AG183" s="5">
        <f ca="1">IF(AG$4="",0,SUMPRODUCT(INDIRECT(ADDRESS($B160,$X$2)&amp;":"&amp;ADDRESS($B160,$X$2-1+AG$8)),INDIRECT("rP!"&amp;ADDRESS(Prcsses!$B171,$X$2+$P$8-AG$8)&amp;":"&amp;ADDRESS(Prcsses!$B171,$X$2-1+$P$8))))</f>
        <v>2976.1904761904761</v>
      </c>
      <c r="AH183" s="5">
        <f ca="1">IF(AH$4="",0,SUMPRODUCT(INDIRECT(ADDRESS($B160,$X$2)&amp;":"&amp;ADDRESS($B160,$X$2-1+AH$8)),INDIRECT("rP!"&amp;ADDRESS(Prcsses!$B171,$X$2+$P$8-AH$8)&amp;":"&amp;ADDRESS(Prcsses!$B171,$X$2-1+$P$8))))</f>
        <v>2976.1904761904761</v>
      </c>
      <c r="AI183" s="5">
        <f ca="1">IF(AI$4="",0,SUMPRODUCT(INDIRECT(ADDRESS($B160,$X$2)&amp;":"&amp;ADDRESS($B160,$X$2-1+AI$8)),INDIRECT("rP!"&amp;ADDRESS(Prcsses!$B171,$X$2+$P$8-AI$8)&amp;":"&amp;ADDRESS(Prcsses!$B171,$X$2-1+$P$8))))</f>
        <v>6026.7857142857138</v>
      </c>
      <c r="AJ183" s="5">
        <f ca="1">IF(AJ$4="",0,SUMPRODUCT(INDIRECT(ADDRESS($B160,$X$2)&amp;":"&amp;ADDRESS($B160,$X$2-1+AJ$8)),INDIRECT("rP!"&amp;ADDRESS(Prcsses!$B171,$X$2+$P$8-AJ$8)&amp;":"&amp;ADDRESS(Prcsses!$B171,$X$2-1+$P$8))))</f>
        <v>6026.7857142857138</v>
      </c>
      <c r="AK183" s="5">
        <f ca="1">IF(AK$4="",0,SUMPRODUCT(INDIRECT(ADDRESS($B160,$X$2)&amp;":"&amp;ADDRESS($B160,$X$2-1+AK$8)),INDIRECT("rP!"&amp;ADDRESS(Prcsses!$B171,$X$2+$P$8-AK$8)&amp;":"&amp;ADDRESS(Prcsses!$B171,$X$2-1+$P$8))))</f>
        <v>6026.7857142857138</v>
      </c>
      <c r="AL183" s="5">
        <f ca="1">IF(AL$4="",0,SUMPRODUCT(INDIRECT(ADDRESS($B160,$X$2)&amp;":"&amp;ADDRESS($B160,$X$2-1+AL$8)),INDIRECT("rP!"&amp;ADDRESS(Prcsses!$B171,$X$2+$P$8-AL$8)&amp;":"&amp;ADDRESS(Prcsses!$B171,$X$2-1+$P$8))))</f>
        <v>6026.7857142857138</v>
      </c>
      <c r="AM183" s="5">
        <f ca="1">IF(AM$4="",0,SUMPRODUCT(INDIRECT(ADDRESS($B160,$X$2)&amp;":"&amp;ADDRESS($B160,$X$2-1+AM$8)),INDIRECT("rP!"&amp;ADDRESS(Prcsses!$B171,$X$2+$P$8-AM$8)&amp;":"&amp;ADDRESS(Prcsses!$B171,$X$2-1+$P$8))))</f>
        <v>9153.6458333333321</v>
      </c>
      <c r="AN183" s="5">
        <f ca="1">IF(AN$4="",0,SUMPRODUCT(INDIRECT(ADDRESS($B160,$X$2)&amp;":"&amp;ADDRESS($B160,$X$2-1+AN$8)),INDIRECT("rP!"&amp;ADDRESS(Prcsses!$B171,$X$2+$P$8-AN$8)&amp;":"&amp;ADDRESS(Prcsses!$B171,$X$2-1+$P$8))))</f>
        <v>9153.6458333333321</v>
      </c>
      <c r="AO183" s="5">
        <f ca="1">IF(AO$4="",0,SUMPRODUCT(INDIRECT(ADDRESS($B160,$X$2)&amp;":"&amp;ADDRESS($B160,$X$2-1+AO$8)),INDIRECT("rP!"&amp;ADDRESS(Prcsses!$B171,$X$2+$P$8-AO$8)&amp;":"&amp;ADDRESS(Prcsses!$B171,$X$2-1+$P$8))))</f>
        <v>9153.6458333333321</v>
      </c>
      <c r="AP183" s="5">
        <f ca="1">IF(AP$4="",0,SUMPRODUCT(INDIRECT(ADDRESS($B160,$X$2)&amp;":"&amp;ADDRESS($B160,$X$2-1+AP$8)),INDIRECT("rP!"&amp;ADDRESS(Prcsses!$B171,$X$2+$P$8-AP$8)&amp;":"&amp;ADDRESS(Prcsses!$B171,$X$2-1+$P$8))))</f>
        <v>9153.6458333333321</v>
      </c>
      <c r="AQ183" s="5">
        <f ca="1">IF(AQ$4="",0,SUMPRODUCT(INDIRECT(ADDRESS($B160,$X$2)&amp;":"&amp;ADDRESS($B160,$X$2-1+AQ$8)),INDIRECT("rP!"&amp;ADDRESS(Prcsses!$B171,$X$2+$P$8-AQ$8)&amp;":"&amp;ADDRESS(Prcsses!$B171,$X$2-1+$P$8))))</f>
        <v>12280.50595238095</v>
      </c>
      <c r="AR183" s="5">
        <f ca="1">IF(AR$4="",0,SUMPRODUCT(INDIRECT(ADDRESS($B160,$X$2)&amp;":"&amp;ADDRESS($B160,$X$2-1+AR$8)),INDIRECT("rP!"&amp;ADDRESS(Prcsses!$B171,$X$2+$P$8-AR$8)&amp;":"&amp;ADDRESS(Prcsses!$B171,$X$2-1+$P$8))))</f>
        <v>12280.50595238095</v>
      </c>
      <c r="AS183" s="5">
        <f ca="1">IF(AS$4="",0,SUMPRODUCT(INDIRECT(ADDRESS($B160,$X$2)&amp;":"&amp;ADDRESS($B160,$X$2-1+AS$8)),INDIRECT("rP!"&amp;ADDRESS(Prcsses!$B171,$X$2+$P$8-AS$8)&amp;":"&amp;ADDRESS(Prcsses!$B171,$X$2-1+$P$8))))</f>
        <v>12280.50595238095</v>
      </c>
      <c r="AT183" s="5">
        <f ca="1">IF(AT$4="",0,SUMPRODUCT(INDIRECT(ADDRESS($B160,$X$2)&amp;":"&amp;ADDRESS($B160,$X$2-1+AT$8)),INDIRECT("rP!"&amp;ADDRESS(Prcsses!$B171,$X$2+$P$8-AT$8)&amp;":"&amp;ADDRESS(Prcsses!$B171,$X$2-1+$P$8))))</f>
        <v>12280.50595238095</v>
      </c>
      <c r="AU183" s="5">
        <f ca="1">IF(AU$4="",0,SUMPRODUCT(INDIRECT(ADDRESS($B160,$X$2)&amp;":"&amp;ADDRESS($B160,$X$2-1+AU$8)),INDIRECT("rP!"&amp;ADDRESS(Prcsses!$B171,$X$2+$P$8-AU$8)&amp;":"&amp;ADDRESS(Prcsses!$B171,$X$2-1+$P$8))))</f>
        <v>15485.53757440476</v>
      </c>
      <c r="AV183" s="5">
        <f ca="1">IF(AV$4="",0,SUMPRODUCT(INDIRECT(ADDRESS($B160,$X$2)&amp;":"&amp;ADDRESS($B160,$X$2-1+AV$8)),INDIRECT("rP!"&amp;ADDRESS(Prcsses!$B171,$X$2+$P$8-AV$8)&amp;":"&amp;ADDRESS(Prcsses!$B171,$X$2-1+$P$8))))</f>
        <v>15485.53757440476</v>
      </c>
      <c r="AW183" s="5">
        <f ca="1">IF(AW$4="",0,SUMPRODUCT(INDIRECT(ADDRESS($B160,$X$2)&amp;":"&amp;ADDRESS($B160,$X$2-1+AW$8)),INDIRECT("rP!"&amp;ADDRESS(Prcsses!$B171,$X$2+$P$8-AW$8)&amp;":"&amp;ADDRESS(Prcsses!$B171,$X$2-1+$P$8))))</f>
        <v>15485.53757440476</v>
      </c>
      <c r="AX183" s="5">
        <f ca="1">IF(AX$4="",0,SUMPRODUCT(INDIRECT(ADDRESS($B160,$X$2)&amp;":"&amp;ADDRESS($B160,$X$2-1+AX$8)),INDIRECT("rP!"&amp;ADDRESS(Prcsses!$B171,$X$2+$P$8-AX$8)&amp;":"&amp;ADDRESS(Prcsses!$B171,$X$2-1+$P$8))))</f>
        <v>15485.53757440476</v>
      </c>
      <c r="AY183" s="5">
        <f ca="1">IF(AY$4="",0,SUMPRODUCT(INDIRECT(ADDRESS($B160,$X$2)&amp;":"&amp;ADDRESS($B160,$X$2-1+AY$8)),INDIRECT("rP!"&amp;ADDRESS(Prcsses!$B171,$X$2+$P$8-AY$8)&amp;":"&amp;ADDRESS(Prcsses!$B171,$X$2-1+$P$8))))</f>
        <v>18770.694986979164</v>
      </c>
      <c r="AZ183" s="5">
        <f ca="1">IF(AZ$4="",0,SUMPRODUCT(INDIRECT(ADDRESS($B160,$X$2)&amp;":"&amp;ADDRESS($B160,$X$2-1+AZ$8)),INDIRECT("rP!"&amp;ADDRESS(Prcsses!$B171,$X$2+$P$8-AZ$8)&amp;":"&amp;ADDRESS(Prcsses!$B171,$X$2-1+$P$8))))</f>
        <v>18770.694986979164</v>
      </c>
      <c r="BA183" s="5">
        <f ca="1">IF(BA$4="",0,SUMPRODUCT(INDIRECT(ADDRESS($B160,$X$2)&amp;":"&amp;ADDRESS($B160,$X$2-1+BA$8)),INDIRECT("rP!"&amp;ADDRESS(Prcsses!$B171,$X$2+$P$8-BA$8)&amp;":"&amp;ADDRESS(Prcsses!$B171,$X$2-1+$P$8))))</f>
        <v>18770.694986979164</v>
      </c>
      <c r="BB183" s="5">
        <f ca="1">IF(BB$4="",0,SUMPRODUCT(INDIRECT(ADDRESS($B160,$X$2)&amp;":"&amp;ADDRESS($B160,$X$2-1+BB$8)),INDIRECT("rP!"&amp;ADDRESS(Prcsses!$B171,$X$2+$P$8-BB$8)&amp;":"&amp;ADDRESS(Prcsses!$B171,$X$2-1+$P$8))))</f>
        <v>18770.694986979164</v>
      </c>
      <c r="BC183" s="5">
        <f ca="1">IF(BC$4="",0,SUMPRODUCT(INDIRECT(ADDRESS($B160,$X$2)&amp;":"&amp;ADDRESS($B160,$X$2-1+BC$8)),INDIRECT("rP!"&amp;ADDRESS(Prcsses!$B171,$X$2+$P$8-BC$8)&amp;":"&amp;ADDRESS(Prcsses!$B171,$X$2-1+$P$8))))</f>
        <v>22055.852399553569</v>
      </c>
      <c r="BD183" s="5">
        <f ca="1">IF(BD$4="",0,SUMPRODUCT(INDIRECT(ADDRESS($B160,$X$2)&amp;":"&amp;ADDRESS($B160,$X$2-1+BD$8)),INDIRECT("rP!"&amp;ADDRESS(Prcsses!$B171,$X$2+$P$8-BD$8)&amp;":"&amp;ADDRESS(Prcsses!$B171,$X$2-1+$P$8))))</f>
        <v>22055.852399553569</v>
      </c>
      <c r="BE183" s="5">
        <f ca="1">IF(BE$4="",0,SUMPRODUCT(INDIRECT(ADDRESS($B160,$X$2)&amp;":"&amp;ADDRESS($B160,$X$2-1+BE$8)),INDIRECT("rP!"&amp;ADDRESS(Prcsses!$B171,$X$2+$P$8-BE$8)&amp;":"&amp;ADDRESS(Prcsses!$B171,$X$2-1+$P$8))))</f>
        <v>22055.852399553569</v>
      </c>
      <c r="BF183" s="5">
        <f ca="1">IF(BF$4="",0,SUMPRODUCT(INDIRECT(ADDRESS($B160,$X$2)&amp;":"&amp;ADDRESS($B160,$X$2-1+BF$8)),INDIRECT("rP!"&amp;ADDRESS(Prcsses!$B171,$X$2+$P$8-BF$8)&amp;":"&amp;ADDRESS(Prcsses!$B171,$X$2-1+$P$8))))</f>
        <v>22055.852399553569</v>
      </c>
      <c r="BG183" s="5">
        <f ca="1">IF(BG$4="",0,SUMPRODUCT(INDIRECT(ADDRESS($B160,$X$2)&amp;":"&amp;ADDRESS($B160,$X$2-1+BG$8)),INDIRECT("rP!"&amp;ADDRESS(Prcsses!$B171,$X$2+$P$8-BG$8)&amp;":"&amp;ADDRESS(Prcsses!$B171,$X$2-1+$P$8))))</f>
        <v>25423.138747442332</v>
      </c>
      <c r="BH183" s="5">
        <f ca="1">IF(BH$4="",0,SUMPRODUCT(INDIRECT(ADDRESS($B160,$X$2)&amp;":"&amp;ADDRESS($B160,$X$2-1+BH$8)),INDIRECT("rP!"&amp;ADDRESS(Prcsses!$B171,$X$2+$P$8-BH$8)&amp;":"&amp;ADDRESS(Prcsses!$B171,$X$2-1+$P$8))))</f>
        <v>25423.138747442332</v>
      </c>
      <c r="BI183" s="5">
        <f ca="1">IF(BI$4="",0,SUMPRODUCT(INDIRECT(ADDRESS($B160,$X$2)&amp;":"&amp;ADDRESS($B160,$X$2-1+BI$8)),INDIRECT("rP!"&amp;ADDRESS(Prcsses!$B171,$X$2+$P$8-BI$8)&amp;":"&amp;ADDRESS(Prcsses!$B171,$X$2-1+$P$8))))</f>
        <v>25423.138747442332</v>
      </c>
      <c r="BJ183" s="5">
        <f ca="1">IF(BJ$4="",0,SUMPRODUCT(INDIRECT(ADDRESS($B160,$X$2)&amp;":"&amp;ADDRESS($B160,$X$2-1+BJ$8)),INDIRECT("rP!"&amp;ADDRESS(Prcsses!$B171,$X$2+$P$8-BJ$8)&amp;":"&amp;ADDRESS(Prcsses!$B171,$X$2-1+$P$8))))</f>
        <v>25423.138747442332</v>
      </c>
      <c r="BK183" s="5">
        <f ca="1">IF(BK$4="",0,SUMPRODUCT(INDIRECT(ADDRESS($B160,$X$2)&amp;":"&amp;ADDRESS($B160,$X$2-1+BK$8)),INDIRECT("rP!"&amp;ADDRESS(Prcsses!$B171,$X$2+$P$8-BK$8)&amp;":"&amp;ADDRESS(Prcsses!$B171,$X$2-1+$P$8))))</f>
        <v>28874.607254028313</v>
      </c>
      <c r="BL183" s="5">
        <f ca="1">IF(BL$4="",0,SUMPRODUCT(INDIRECT(ADDRESS($B160,$X$2)&amp;":"&amp;ADDRESS($B160,$X$2-1+BL$8)),INDIRECT("rP!"&amp;ADDRESS(Prcsses!$B171,$X$2+$P$8-BL$8)&amp;":"&amp;ADDRESS(Prcsses!$B171,$X$2-1+$P$8))))</f>
        <v>28874.607254028313</v>
      </c>
      <c r="BM183" s="5">
        <f ca="1">IF(BM$4="",0,SUMPRODUCT(INDIRECT(ADDRESS($B160,$X$2)&amp;":"&amp;ADDRESS($B160,$X$2-1+BM$8)),INDIRECT("rP!"&amp;ADDRESS(Prcsses!$B171,$X$2+$P$8-BM$8)&amp;":"&amp;ADDRESS(Prcsses!$B171,$X$2-1+$P$8))))</f>
        <v>28874.607254028313</v>
      </c>
      <c r="BN183" s="5">
        <f ca="1">IF(BN$4="",0,SUMPRODUCT(INDIRECT(ADDRESS($B160,$X$2)&amp;":"&amp;ADDRESS($B160,$X$2-1+BN$8)),INDIRECT("rP!"&amp;ADDRESS(Prcsses!$B171,$X$2+$P$8-BN$8)&amp;":"&amp;ADDRESS(Prcsses!$B171,$X$2-1+$P$8))))</f>
        <v>28874.607254028313</v>
      </c>
      <c r="BO183" s="5">
        <f ca="1">IF(BO$4="",0,SUMPRODUCT(INDIRECT(ADDRESS($B160,$X$2)&amp;":"&amp;ADDRESS($B160,$X$2-1+BO$8)),INDIRECT("rP!"&amp;ADDRESS(Prcsses!$B171,$X$2+$P$8-BO$8)&amp;":"&amp;ADDRESS(Prcsses!$B171,$X$2-1+$P$8))))</f>
        <v>32326.075760614294</v>
      </c>
      <c r="BP183" s="5">
        <f ca="1">IF(BP$4="",0,SUMPRODUCT(INDIRECT(ADDRESS($B160,$X$2)&amp;":"&amp;ADDRESS($B160,$X$2-1+BP$8)),INDIRECT("rP!"&amp;ADDRESS(Prcsses!$B171,$X$2+$P$8-BP$8)&amp;":"&amp;ADDRESS(Prcsses!$B171,$X$2-1+$P$8))))</f>
        <v>32326.075760614294</v>
      </c>
      <c r="BQ183" s="5">
        <f ca="1">IF(BQ$4="",0,SUMPRODUCT(INDIRECT(ADDRESS($B160,$X$2)&amp;":"&amp;ADDRESS($B160,$X$2-1+BQ$8)),INDIRECT("rP!"&amp;ADDRESS(Prcsses!$B171,$X$2+$P$8-BQ$8)&amp;":"&amp;ADDRESS(Prcsses!$B171,$X$2-1+$P$8))))</f>
        <v>32326.075760614294</v>
      </c>
      <c r="BR183" s="5">
        <f ca="1">IF(BR$4="",0,SUMPRODUCT(INDIRECT(ADDRESS($B160,$X$2)&amp;":"&amp;ADDRESS($B160,$X$2-1+BR$8)),INDIRECT("rP!"&amp;ADDRESS(Prcsses!$B171,$X$2+$P$8-BR$8)&amp;":"&amp;ADDRESS(Prcsses!$B171,$X$2-1+$P$8))))</f>
        <v>32326.075760614294</v>
      </c>
      <c r="BS183" s="5">
        <f ca="1">IF(BS$4="",0,SUMPRODUCT(INDIRECT(ADDRESS($B160,$X$2)&amp;":"&amp;ADDRESS($B160,$X$2-1+BS$8)),INDIRECT("rP!"&amp;ADDRESS(Prcsses!$B171,$X$2+$P$8-BS$8)&amp;":"&amp;ADDRESS(Prcsses!$B171,$X$2-1+$P$8))))</f>
        <v>35863.830979864928</v>
      </c>
      <c r="BT183" s="5">
        <f ca="1">IF(BT$4="",0,SUMPRODUCT(INDIRECT(ADDRESS($B160,$X$2)&amp;":"&amp;ADDRESS($B160,$X$2-1+BT$8)),INDIRECT("rP!"&amp;ADDRESS(Prcsses!$B171,$X$2+$P$8-BT$8)&amp;":"&amp;ADDRESS(Prcsses!$B171,$X$2-1+$P$8))))</f>
        <v>35863.830979864928</v>
      </c>
      <c r="BU183" s="5">
        <f ca="1">IF(BU$4="",0,SUMPRODUCT(INDIRECT(ADDRESS($B160,$X$2)&amp;":"&amp;ADDRESS($B160,$X$2-1+BU$8)),INDIRECT("rP!"&amp;ADDRESS(Prcsses!$B171,$X$2+$P$8-BU$8)&amp;":"&amp;ADDRESS(Prcsses!$B171,$X$2-1+$P$8))))</f>
        <v>35863.830979864928</v>
      </c>
      <c r="BV183" s="5">
        <f ca="1">IF(BV$4="",0,SUMPRODUCT(INDIRECT(ADDRESS($B160,$X$2)&amp;":"&amp;ADDRESS($B160,$X$2-1+BV$8)),INDIRECT("rP!"&amp;ADDRESS(Prcsses!$B171,$X$2+$P$8-BV$8)&amp;":"&amp;ADDRESS(Prcsses!$B171,$X$2-1+$P$8))))</f>
        <v>35863.830979864928</v>
      </c>
      <c r="BW183" s="5">
        <f ca="1">IF(BW$4="",0,SUMPRODUCT(INDIRECT(ADDRESS($B160,$X$2)&amp;":"&amp;ADDRESS($B160,$X$2-1+BW$8)),INDIRECT("rP!"&amp;ADDRESS(Prcsses!$B171,$X$2+$P$8-BW$8)&amp;":"&amp;ADDRESS(Prcsses!$B171,$X$2-1+$P$8))))</f>
        <v>39490.030079596829</v>
      </c>
      <c r="BX183" s="5">
        <f ca="1">IF(BX$4="",0,SUMPRODUCT(INDIRECT(ADDRESS($B160,$X$2)&amp;":"&amp;ADDRESS($B160,$X$2-1+BX$8)),INDIRECT("rP!"&amp;ADDRESS(Prcsses!$B171,$X$2+$P$8-BX$8)&amp;":"&amp;ADDRESS(Prcsses!$B171,$X$2-1+$P$8))))</f>
        <v>39490.030079596829</v>
      </c>
      <c r="BY183" s="5">
        <f ca="1">IF(BY$4="",0,SUMPRODUCT(INDIRECT(ADDRESS($B160,$X$2)&amp;":"&amp;ADDRESS($B160,$X$2-1+BY$8)),INDIRECT("rP!"&amp;ADDRESS(Prcsses!$B171,$X$2+$P$8-BY$8)&amp;":"&amp;ADDRESS(Prcsses!$B171,$X$2-1+$P$8))))</f>
        <v>39490.030079596829</v>
      </c>
      <c r="BZ183" s="5">
        <f ca="1">IF(BZ$4="",0,SUMPRODUCT(INDIRECT(ADDRESS($B160,$X$2)&amp;":"&amp;ADDRESS($B160,$X$2-1+BZ$8)),INDIRECT("rP!"&amp;ADDRESS(Prcsses!$B171,$X$2+$P$8-BZ$8)&amp;":"&amp;ADDRESS(Prcsses!$B171,$X$2-1+$P$8))))</f>
        <v>39490.030079596829</v>
      </c>
      <c r="CA183" s="5">
        <f ca="1">IF(CA$4="",0,SUMPRODUCT(INDIRECT(ADDRESS($B160,$X$2)&amp;":"&amp;ADDRESS($B160,$X$2-1+CA$8)),INDIRECT("rP!"&amp;ADDRESS(Prcsses!$B171,$X$2+$P$8-CA$8)&amp;":"&amp;ADDRESS(Prcsses!$B171,$X$2-1+$P$8))))</f>
        <v>43116.22917932873</v>
      </c>
      <c r="CB183" s="5">
        <f ca="1">IF(CB$4="",0,SUMPRODUCT(INDIRECT(ADDRESS($B160,$X$2)&amp;":"&amp;ADDRESS($B160,$X$2-1+CB$8)),INDIRECT("rP!"&amp;ADDRESS(Prcsses!$B171,$X$2+$P$8-CB$8)&amp;":"&amp;ADDRESS(Prcsses!$B171,$X$2-1+$P$8))))</f>
        <v>43116.22917932873</v>
      </c>
      <c r="CC183" s="5">
        <f ca="1">IF(CC$4="",0,SUMPRODUCT(INDIRECT(ADDRESS($B160,$X$2)&amp;":"&amp;ADDRESS($B160,$X$2-1+CC$8)),INDIRECT("rP!"&amp;ADDRESS(Prcsses!$B171,$X$2+$P$8-CC$8)&amp;":"&amp;ADDRESS(Prcsses!$B171,$X$2-1+$P$8))))</f>
        <v>43116.22917932873</v>
      </c>
      <c r="CD183" s="5">
        <f ca="1">IF(CD$4="",0,SUMPRODUCT(INDIRECT(ADDRESS($B160,$X$2)&amp;":"&amp;ADDRESS($B160,$X$2-1+CD$8)),INDIRECT("rP!"&amp;ADDRESS(Prcsses!$B171,$X$2+$P$8-CD$8)&amp;":"&amp;ADDRESS(Prcsses!$B171,$X$2-1+$P$8))))</f>
        <v>43116.22917932873</v>
      </c>
      <c r="CE183" s="5">
        <f ca="1">IF(CE$4="",0,SUMPRODUCT(INDIRECT(ADDRESS($B160,$X$2)&amp;":"&amp;ADDRESS($B160,$X$2-1+CE$8)),INDIRECT("rP!"&amp;ADDRESS(Prcsses!$B171,$X$2+$P$8-CE$8)&amp;":"&amp;ADDRESS(Prcsses!$B171,$X$2-1+$P$8))))</f>
        <v>46833.083256553924</v>
      </c>
      <c r="CF183" s="5">
        <f ca="1">IF(CF$4="",0,SUMPRODUCT(INDIRECT(ADDRESS($B160,$X$2)&amp;":"&amp;ADDRESS($B160,$X$2-1+CF$8)),INDIRECT("rP!"&amp;ADDRESS(Prcsses!$B171,$X$2+$P$8-CF$8)&amp;":"&amp;ADDRESS(Prcsses!$B171,$X$2-1+$P$8))))</f>
        <v>0</v>
      </c>
    </row>
    <row r="184" spans="2:84" s="26" customFormat="1" ht="12" x14ac:dyDescent="0.25">
      <c r="B184" s="13"/>
      <c r="M184" s="55"/>
      <c r="N184" s="44" t="s">
        <v>21</v>
      </c>
      <c r="O184" s="45"/>
      <c r="P184" s="46"/>
      <c r="Q184" s="89"/>
      <c r="U184" s="41"/>
      <c r="V184" s="42"/>
      <c r="W184" s="43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</row>
    <row r="185" spans="2:84" x14ac:dyDescent="0.3">
      <c r="B185" s="13">
        <f>ROW()</f>
        <v>185</v>
      </c>
    </row>
    <row r="186" spans="2:84" x14ac:dyDescent="0.3">
      <c r="B186" s="13">
        <f>ROW()</f>
        <v>186</v>
      </c>
      <c r="H186" s="1" t="s">
        <v>232</v>
      </c>
      <c r="M186" s="53" t="s">
        <v>18</v>
      </c>
      <c r="P186" s="72"/>
      <c r="U186" s="5">
        <f t="shared" ref="U186:U192" ca="1" si="324">INDIRECT(ADDRESS($B186,$X$2-1+$P$8))</f>
        <v>-7.4505805969238281E-9</v>
      </c>
      <c r="X186" s="5">
        <f ca="1">IF(X$4="",0,SUMIFS(X187:X207,$I187:$I207,"&lt;&gt;"&amp;"",$J187:$J207,"",$P187:$P207,$P187))</f>
        <v>2736666.666666667</v>
      </c>
      <c r="Y186" s="5">
        <f t="shared" ref="Y186" ca="1" si="325">IF(Y$4="",0,SUMIFS(Y187:Y207,$I187:$I207,"&lt;&gt;"&amp;"",$J187:$J207,"",$P187:$P207,$P187))</f>
        <v>13750000.000000002</v>
      </c>
      <c r="Z186" s="5">
        <f t="shared" ref="Z186" ca="1" si="326">IF(Z$4="",0,SUMIFS(Z187:Z207,$I187:$I207,"&lt;&gt;"&amp;"",$J187:$J207,"",$P187:$P207,$P187))</f>
        <v>0</v>
      </c>
      <c r="AA186" s="5">
        <f t="shared" ref="AA186" ca="1" si="327">IF(AA$4="",0,SUMIFS(AA187:AA207,$I187:$I207,"&lt;&gt;"&amp;"",$J187:$J207,"",$P187:$P207,$P187))</f>
        <v>0</v>
      </c>
      <c r="AB186" s="5">
        <f t="shared" ref="AB186" ca="1" si="328">IF(AB$4="",0,SUMIFS(AB187:AB207,$I187:$I207,"&lt;&gt;"&amp;"",$J187:$J207,"",$P187:$P207,$P187))</f>
        <v>0</v>
      </c>
      <c r="AC186" s="5">
        <f t="shared" ref="AC186" ca="1" si="329">IF(AC$4="",0,SUMIFS(AC187:AC207,$I187:$I207,"&lt;&gt;"&amp;"",$J187:$J207,"",$P187:$P207,$P187))</f>
        <v>0</v>
      </c>
      <c r="AD186" s="5">
        <f t="shared" ref="AD186" ca="1" si="330">IF(AD$4="",0,SUMIFS(AD187:AD207,$I187:$I207,"&lt;&gt;"&amp;"",$J187:$J207,"",$P187:$P207,$P187))</f>
        <v>0</v>
      </c>
      <c r="AE186" s="5">
        <f t="shared" ref="AE186" ca="1" si="331">IF(AE$4="",0,SUMIFS(AE187:AE207,$I187:$I207,"&lt;&gt;"&amp;"",$J187:$J207,"",$P187:$P207,$P187))</f>
        <v>0</v>
      </c>
      <c r="AF186" s="5">
        <f t="shared" ref="AF186" ca="1" si="332">IF(AF$4="",0,SUMIFS(AF187:AF207,$I187:$I207,"&lt;&gt;"&amp;"",$J187:$J207,"",$P187:$P207,$P187))</f>
        <v>597916.66666666663</v>
      </c>
      <c r="AG186" s="5">
        <f t="shared" ref="AG186" ca="1" si="333">IF(AG$4="",0,SUMIFS(AG187:AG207,$I187:$I207,"&lt;&gt;"&amp;"",$J187:$J207,"",$P187:$P207,$P187))</f>
        <v>2135416.6666666665</v>
      </c>
      <c r="AH186" s="5">
        <f t="shared" ref="AH186" ca="1" si="334">IF(AH$4="",0,SUMIFS(AH187:AH207,$I187:$I207,"&lt;&gt;"&amp;"",$J187:$J207,"",$P187:$P207,$P187))</f>
        <v>0</v>
      </c>
      <c r="AI186" s="5">
        <f t="shared" ref="AI186:CF186" ca="1" si="335">IF(AI$4="",0,SUMIFS(AI187:AI207,$I187:$I207,"&lt;&gt;"&amp;"",$J187:$J207,"",$P187:$P207,$P187))</f>
        <v>0</v>
      </c>
      <c r="AJ186" s="5">
        <f t="shared" ca="1" si="335"/>
        <v>612864.58333333326</v>
      </c>
      <c r="AK186" s="5">
        <f t="shared" ca="1" si="335"/>
        <v>2188802.083333333</v>
      </c>
      <c r="AL186" s="5">
        <f t="shared" ca="1" si="335"/>
        <v>0</v>
      </c>
      <c r="AM186" s="5">
        <f t="shared" ca="1" si="335"/>
        <v>0</v>
      </c>
      <c r="AN186" s="5">
        <f t="shared" ca="1" si="335"/>
        <v>612864.58333333349</v>
      </c>
      <c r="AO186" s="5">
        <f t="shared" ca="1" si="335"/>
        <v>2188802.0833333335</v>
      </c>
      <c r="AP186" s="5">
        <f t="shared" ca="1" si="335"/>
        <v>4.6566128730773926E-10</v>
      </c>
      <c r="AQ186" s="5">
        <f t="shared" ca="1" si="335"/>
        <v>4.6566128730773926E-10</v>
      </c>
      <c r="AR186" s="5">
        <f t="shared" ca="1" si="335"/>
        <v>2826056.6812500004</v>
      </c>
      <c r="AS186" s="5">
        <f t="shared" ca="1" si="335"/>
        <v>14551596.842083335</v>
      </c>
      <c r="AT186" s="5">
        <f t="shared" ca="1" si="335"/>
        <v>4.6566128730773926E-10</v>
      </c>
      <c r="AU186" s="5">
        <f t="shared" ca="1" si="335"/>
        <v>4.6566128730773926E-10</v>
      </c>
      <c r="AV186" s="5">
        <f t="shared" ca="1" si="335"/>
        <v>643890.85286458395</v>
      </c>
      <c r="AW186" s="5">
        <f t="shared" ca="1" si="335"/>
        <v>2299610.1888020835</v>
      </c>
      <c r="AX186" s="5">
        <f t="shared" ca="1" si="335"/>
        <v>9.3132257461547852E-10</v>
      </c>
      <c r="AY186" s="5">
        <f t="shared" ca="1" si="335"/>
        <v>9.3132257461547852E-10</v>
      </c>
      <c r="AZ186" s="5">
        <f t="shared" ca="1" si="335"/>
        <v>643890.85286458395</v>
      </c>
      <c r="BA186" s="5">
        <f t="shared" ca="1" si="335"/>
        <v>2299610.1888020835</v>
      </c>
      <c r="BB186" s="5">
        <f t="shared" ca="1" si="335"/>
        <v>2277705.9307699348</v>
      </c>
      <c r="BC186" s="5">
        <f t="shared" ca="1" si="335"/>
        <v>12755153.212311629</v>
      </c>
      <c r="BD186" s="5">
        <f t="shared" ca="1" si="335"/>
        <v>659988.12418619916</v>
      </c>
      <c r="BE186" s="5">
        <f t="shared" ca="1" si="335"/>
        <v>2357100.4435221367</v>
      </c>
      <c r="BF186" s="5">
        <f t="shared" ca="1" si="335"/>
        <v>1.862645149230957E-9</v>
      </c>
      <c r="BG186" s="5">
        <f t="shared" ca="1" si="335"/>
        <v>1.862645149230957E-9</v>
      </c>
      <c r="BH186" s="5">
        <f t="shared" ca="1" si="335"/>
        <v>676487.82729085442</v>
      </c>
      <c r="BI186" s="5">
        <f t="shared" ca="1" si="335"/>
        <v>2416027.9546101899</v>
      </c>
      <c r="BJ186" s="5">
        <f t="shared" ca="1" si="335"/>
        <v>1.862645149230957E-9</v>
      </c>
      <c r="BK186" s="5">
        <f t="shared" ca="1" si="335"/>
        <v>1.862645149230957E-9</v>
      </c>
      <c r="BL186" s="5">
        <f t="shared" ca="1" si="335"/>
        <v>2995192.4648146476</v>
      </c>
      <c r="BM186" s="5">
        <f t="shared" ca="1" si="335"/>
        <v>15400773.924743429</v>
      </c>
      <c r="BN186" s="5">
        <f t="shared" ca="1" si="335"/>
        <v>3.7252902984619141E-9</v>
      </c>
      <c r="BO186" s="5">
        <f t="shared" ca="1" si="335"/>
        <v>3.7252902984619141E-9</v>
      </c>
      <c r="BP186" s="5">
        <f t="shared" ca="1" si="335"/>
        <v>693400.02297312813</v>
      </c>
      <c r="BQ186" s="5">
        <f t="shared" ca="1" si="335"/>
        <v>2476428.6534754476</v>
      </c>
      <c r="BR186" s="5">
        <f t="shared" ca="1" si="335"/>
        <v>4.6566128730773926E-9</v>
      </c>
      <c r="BS186" s="5">
        <f t="shared" ca="1" si="335"/>
        <v>4.6566128730773926E-9</v>
      </c>
      <c r="BT186" s="5">
        <f t="shared" ca="1" si="335"/>
        <v>710735.02354745753</v>
      </c>
      <c r="BU186" s="5">
        <f t="shared" ca="1" si="335"/>
        <v>2538339.369812334</v>
      </c>
      <c r="BV186" s="5">
        <f t="shared" ca="1" si="335"/>
        <v>2402929.2647772119</v>
      </c>
      <c r="BW186" s="5">
        <f t="shared" ca="1" si="335"/>
        <v>13456403.882752359</v>
      </c>
      <c r="BX186" s="5">
        <f t="shared" ca="1" si="335"/>
        <v>710735.02354744263</v>
      </c>
      <c r="BY186" s="5">
        <f t="shared" ca="1" si="335"/>
        <v>2538339.3698123191</v>
      </c>
      <c r="BZ186" s="5">
        <f t="shared" ca="1" si="335"/>
        <v>-9.3132257461547852E-9</v>
      </c>
      <c r="CA186" s="5">
        <f t="shared" ca="1" si="335"/>
        <v>-9.3132257461547852E-9</v>
      </c>
      <c r="CB186" s="5">
        <f t="shared" ca="1" si="335"/>
        <v>728503.39913612977</v>
      </c>
      <c r="CC186" s="5">
        <f t="shared" ca="1" si="335"/>
        <v>2601797.8540576291</v>
      </c>
      <c r="CD186" s="5">
        <f t="shared" ca="1" si="335"/>
        <v>-7.4505805969238281E-9</v>
      </c>
      <c r="CE186" s="5">
        <f t="shared" ca="1" si="335"/>
        <v>-7.4505805969238281E-9</v>
      </c>
      <c r="CF186" s="5">
        <f t="shared" ca="1" si="335"/>
        <v>0</v>
      </c>
    </row>
    <row r="187" spans="2:84" x14ac:dyDescent="0.3">
      <c r="B187" s="13">
        <f>ROW()</f>
        <v>187</v>
      </c>
      <c r="H187" s="1" t="str">
        <f t="shared" ref="H187:H192" si="336">$H$186</f>
        <v>Незавершенные капзатраты</v>
      </c>
      <c r="I187" s="1" t="str">
        <f>Prcsses!$H$78</f>
        <v>Стартовые капитальные затраты</v>
      </c>
      <c r="M187" s="53" t="s">
        <v>18</v>
      </c>
      <c r="P187" s="72" t="str">
        <f>Lists!$AI$8</f>
        <v>BS</v>
      </c>
      <c r="U187" s="5">
        <f t="shared" ca="1" si="324"/>
        <v>0</v>
      </c>
      <c r="X187" s="5">
        <f ca="1">IF(X$4="",0,SUM(X188:X193))</f>
        <v>70000</v>
      </c>
      <c r="Y187" s="5">
        <f t="shared" ref="Y187" ca="1" si="337">IF(Y$4="",0,SUM(Y188:Y193))</f>
        <v>0</v>
      </c>
      <c r="Z187" s="5">
        <f t="shared" ref="Z187" ca="1" si="338">IF(Z$4="",0,SUM(Z188:Z193))</f>
        <v>0</v>
      </c>
      <c r="AA187" s="5">
        <f t="shared" ref="AA187" ca="1" si="339">IF(AA$4="",0,SUM(AA188:AA193))</f>
        <v>0</v>
      </c>
      <c r="AB187" s="5">
        <f t="shared" ref="AB187" ca="1" si="340">IF(AB$4="",0,SUM(AB188:AB193))</f>
        <v>0</v>
      </c>
      <c r="AC187" s="5">
        <f t="shared" ref="AC187" ca="1" si="341">IF(AC$4="",0,SUM(AC188:AC193))</f>
        <v>0</v>
      </c>
      <c r="AD187" s="5">
        <f t="shared" ref="AD187" ca="1" si="342">IF(AD$4="",0,SUM(AD188:AD193))</f>
        <v>0</v>
      </c>
      <c r="AE187" s="5">
        <f t="shared" ref="AE187" ca="1" si="343">IF(AE$4="",0,SUM(AE188:AE193))</f>
        <v>0</v>
      </c>
      <c r="AF187" s="5">
        <f t="shared" ref="AF187" ca="1" si="344">IF(AF$4="",0,SUM(AF188:AF193))</f>
        <v>0</v>
      </c>
      <c r="AG187" s="5">
        <f t="shared" ref="AG187" ca="1" si="345">IF(AG$4="",0,SUM(AG188:AG193))</f>
        <v>0</v>
      </c>
      <c r="AH187" s="5">
        <f t="shared" ref="AH187" ca="1" si="346">IF(AH$4="",0,SUM(AH188:AH193))</f>
        <v>0</v>
      </c>
      <c r="AI187" s="5">
        <f t="shared" ref="AI187:CF187" ca="1" si="347">IF(AI$4="",0,SUM(AI188:AI193))</f>
        <v>0</v>
      </c>
      <c r="AJ187" s="5">
        <f t="shared" ca="1" si="347"/>
        <v>0</v>
      </c>
      <c r="AK187" s="5">
        <f t="shared" ca="1" si="347"/>
        <v>0</v>
      </c>
      <c r="AL187" s="5">
        <f t="shared" ca="1" si="347"/>
        <v>0</v>
      </c>
      <c r="AM187" s="5">
        <f t="shared" ca="1" si="347"/>
        <v>0</v>
      </c>
      <c r="AN187" s="5">
        <f t="shared" ca="1" si="347"/>
        <v>0</v>
      </c>
      <c r="AO187" s="5">
        <f t="shared" ca="1" si="347"/>
        <v>0</v>
      </c>
      <c r="AP187" s="5">
        <f t="shared" ca="1" si="347"/>
        <v>0</v>
      </c>
      <c r="AQ187" s="5">
        <f t="shared" ca="1" si="347"/>
        <v>0</v>
      </c>
      <c r="AR187" s="5">
        <f t="shared" ca="1" si="347"/>
        <v>0</v>
      </c>
      <c r="AS187" s="5">
        <f t="shared" ca="1" si="347"/>
        <v>0</v>
      </c>
      <c r="AT187" s="5">
        <f t="shared" ca="1" si="347"/>
        <v>0</v>
      </c>
      <c r="AU187" s="5">
        <f t="shared" ca="1" si="347"/>
        <v>0</v>
      </c>
      <c r="AV187" s="5">
        <f t="shared" ca="1" si="347"/>
        <v>0</v>
      </c>
      <c r="AW187" s="5">
        <f t="shared" ca="1" si="347"/>
        <v>0</v>
      </c>
      <c r="AX187" s="5">
        <f t="shared" ca="1" si="347"/>
        <v>0</v>
      </c>
      <c r="AY187" s="5">
        <f t="shared" ca="1" si="347"/>
        <v>0</v>
      </c>
      <c r="AZ187" s="5">
        <f t="shared" ca="1" si="347"/>
        <v>0</v>
      </c>
      <c r="BA187" s="5">
        <f t="shared" ca="1" si="347"/>
        <v>0</v>
      </c>
      <c r="BB187" s="5">
        <f t="shared" ca="1" si="347"/>
        <v>0</v>
      </c>
      <c r="BC187" s="5">
        <f t="shared" ca="1" si="347"/>
        <v>0</v>
      </c>
      <c r="BD187" s="5">
        <f t="shared" ca="1" si="347"/>
        <v>0</v>
      </c>
      <c r="BE187" s="5">
        <f t="shared" ca="1" si="347"/>
        <v>0</v>
      </c>
      <c r="BF187" s="5">
        <f t="shared" ca="1" si="347"/>
        <v>0</v>
      </c>
      <c r="BG187" s="5">
        <f t="shared" ca="1" si="347"/>
        <v>0</v>
      </c>
      <c r="BH187" s="5">
        <f t="shared" ca="1" si="347"/>
        <v>0</v>
      </c>
      <c r="BI187" s="5">
        <f t="shared" ca="1" si="347"/>
        <v>0</v>
      </c>
      <c r="BJ187" s="5">
        <f t="shared" ca="1" si="347"/>
        <v>0</v>
      </c>
      <c r="BK187" s="5">
        <f t="shared" ca="1" si="347"/>
        <v>0</v>
      </c>
      <c r="BL187" s="5">
        <f t="shared" ca="1" si="347"/>
        <v>0</v>
      </c>
      <c r="BM187" s="5">
        <f t="shared" ca="1" si="347"/>
        <v>0</v>
      </c>
      <c r="BN187" s="5">
        <f t="shared" ca="1" si="347"/>
        <v>0</v>
      </c>
      <c r="BO187" s="5">
        <f t="shared" ca="1" si="347"/>
        <v>0</v>
      </c>
      <c r="BP187" s="5">
        <f t="shared" ca="1" si="347"/>
        <v>0</v>
      </c>
      <c r="BQ187" s="5">
        <f t="shared" ca="1" si="347"/>
        <v>0</v>
      </c>
      <c r="BR187" s="5">
        <f t="shared" ca="1" si="347"/>
        <v>0</v>
      </c>
      <c r="BS187" s="5">
        <f t="shared" ca="1" si="347"/>
        <v>0</v>
      </c>
      <c r="BT187" s="5">
        <f t="shared" ca="1" si="347"/>
        <v>0</v>
      </c>
      <c r="BU187" s="5">
        <f t="shared" ca="1" si="347"/>
        <v>0</v>
      </c>
      <c r="BV187" s="5">
        <f t="shared" ca="1" si="347"/>
        <v>0</v>
      </c>
      <c r="BW187" s="5">
        <f t="shared" ca="1" si="347"/>
        <v>0</v>
      </c>
      <c r="BX187" s="5">
        <f t="shared" ca="1" si="347"/>
        <v>0</v>
      </c>
      <c r="BY187" s="5">
        <f t="shared" ca="1" si="347"/>
        <v>0</v>
      </c>
      <c r="BZ187" s="5">
        <f t="shared" ca="1" si="347"/>
        <v>0</v>
      </c>
      <c r="CA187" s="5">
        <f t="shared" ca="1" si="347"/>
        <v>0</v>
      </c>
      <c r="CB187" s="5">
        <f t="shared" ca="1" si="347"/>
        <v>0</v>
      </c>
      <c r="CC187" s="5">
        <f t="shared" ca="1" si="347"/>
        <v>0</v>
      </c>
      <c r="CD187" s="5">
        <f t="shared" ca="1" si="347"/>
        <v>0</v>
      </c>
      <c r="CE187" s="5">
        <f t="shared" ca="1" si="347"/>
        <v>0</v>
      </c>
      <c r="CF187" s="5">
        <f t="shared" ca="1" si="347"/>
        <v>0</v>
      </c>
    </row>
    <row r="188" spans="2:84" x14ac:dyDescent="0.3">
      <c r="B188" s="13">
        <f>ROW()</f>
        <v>188</v>
      </c>
      <c r="H188" s="1" t="str">
        <f t="shared" si="336"/>
        <v>Незавершенные капзатраты</v>
      </c>
      <c r="I188" s="1" t="str">
        <f>$I$187</f>
        <v>Стартовые капитальные затраты</v>
      </c>
      <c r="J188" s="1" t="str">
        <f>Prcsses!I79</f>
        <v>Оформление юрлица</v>
      </c>
      <c r="M188" s="53" t="s">
        <v>18</v>
      </c>
      <c r="U188" s="5">
        <f t="shared" ca="1" si="324"/>
        <v>0</v>
      </c>
      <c r="X188" s="5">
        <f ca="1">IF(X$4="",0,SUM($W96:X96)-SUM($W142:X142))</f>
        <v>20000</v>
      </c>
      <c r="Y188" s="5">
        <f ca="1">IF(Y$4="",0,SUM($W96:Y96)-SUM($W142:Y142))</f>
        <v>0</v>
      </c>
      <c r="Z188" s="5">
        <f ca="1">IF(Z$4="",0,SUM($W96:Z96)-SUM($W142:Z142))</f>
        <v>0</v>
      </c>
      <c r="AA188" s="5">
        <f ca="1">IF(AA$4="",0,SUM($W96:AA96)-SUM($W142:AA142))</f>
        <v>0</v>
      </c>
      <c r="AB188" s="5">
        <f ca="1">IF(AB$4="",0,SUM($W96:AB96)-SUM($W142:AB142))</f>
        <v>0</v>
      </c>
      <c r="AC188" s="5">
        <f ca="1">IF(AC$4="",0,SUM($W96:AC96)-SUM($W142:AC142))</f>
        <v>0</v>
      </c>
      <c r="AD188" s="5">
        <f ca="1">IF(AD$4="",0,SUM($W96:AD96)-SUM($W142:AD142))</f>
        <v>0</v>
      </c>
      <c r="AE188" s="5">
        <f ca="1">IF(AE$4="",0,SUM($W96:AE96)-SUM($W142:AE142))</f>
        <v>0</v>
      </c>
      <c r="AF188" s="5">
        <f ca="1">IF(AF$4="",0,SUM($W96:AF96)-SUM($W142:AF142))</f>
        <v>0</v>
      </c>
      <c r="AG188" s="5">
        <f ca="1">IF(AG$4="",0,SUM($W96:AG96)-SUM($W142:AG142))</f>
        <v>0</v>
      </c>
      <c r="AH188" s="5">
        <f ca="1">IF(AH$4="",0,SUM($W96:AH96)-SUM($W142:AH142))</f>
        <v>0</v>
      </c>
      <c r="AI188" s="5">
        <f ca="1">IF(AI$4="",0,SUM($W96:AI96)-SUM($W142:AI142))</f>
        <v>0</v>
      </c>
      <c r="AJ188" s="5">
        <f ca="1">IF(AJ$4="",0,SUM($W96:AJ96)-SUM($W142:AJ142))</f>
        <v>0</v>
      </c>
      <c r="AK188" s="5">
        <f ca="1">IF(AK$4="",0,SUM($W96:AK96)-SUM($W142:AK142))</f>
        <v>0</v>
      </c>
      <c r="AL188" s="5">
        <f ca="1">IF(AL$4="",0,SUM($W96:AL96)-SUM($W142:AL142))</f>
        <v>0</v>
      </c>
      <c r="AM188" s="5">
        <f ca="1">IF(AM$4="",0,SUM($W96:AM96)-SUM($W142:AM142))</f>
        <v>0</v>
      </c>
      <c r="AN188" s="5">
        <f ca="1">IF(AN$4="",0,SUM($W96:AN96)-SUM($W142:AN142))</f>
        <v>0</v>
      </c>
      <c r="AO188" s="5">
        <f ca="1">IF(AO$4="",0,SUM($W96:AO96)-SUM($W142:AO142))</f>
        <v>0</v>
      </c>
      <c r="AP188" s="5">
        <f ca="1">IF(AP$4="",0,SUM($W96:AP96)-SUM($W142:AP142))</f>
        <v>0</v>
      </c>
      <c r="AQ188" s="5">
        <f ca="1">IF(AQ$4="",0,SUM($W96:AQ96)-SUM($W142:AQ142))</f>
        <v>0</v>
      </c>
      <c r="AR188" s="5">
        <f ca="1">IF(AR$4="",0,SUM($W96:AR96)-SUM($W142:AR142))</f>
        <v>0</v>
      </c>
      <c r="AS188" s="5">
        <f ca="1">IF(AS$4="",0,SUM($W96:AS96)-SUM($W142:AS142))</f>
        <v>0</v>
      </c>
      <c r="AT188" s="5">
        <f ca="1">IF(AT$4="",0,SUM($W96:AT96)-SUM($W142:AT142))</f>
        <v>0</v>
      </c>
      <c r="AU188" s="5">
        <f ca="1">IF(AU$4="",0,SUM($W96:AU96)-SUM($W142:AU142))</f>
        <v>0</v>
      </c>
      <c r="AV188" s="5">
        <f ca="1">IF(AV$4="",0,SUM($W96:AV96)-SUM($W142:AV142))</f>
        <v>0</v>
      </c>
      <c r="AW188" s="5">
        <f ca="1">IF(AW$4="",0,SUM($W96:AW96)-SUM($W142:AW142))</f>
        <v>0</v>
      </c>
      <c r="AX188" s="5">
        <f ca="1">IF(AX$4="",0,SUM($W96:AX96)-SUM($W142:AX142))</f>
        <v>0</v>
      </c>
      <c r="AY188" s="5">
        <f ca="1">IF(AY$4="",0,SUM($W96:AY96)-SUM($W142:AY142))</f>
        <v>0</v>
      </c>
      <c r="AZ188" s="5">
        <f ca="1">IF(AZ$4="",0,SUM($W96:AZ96)-SUM($W142:AZ142))</f>
        <v>0</v>
      </c>
      <c r="BA188" s="5">
        <f ca="1">IF(BA$4="",0,SUM($W96:BA96)-SUM($W142:BA142))</f>
        <v>0</v>
      </c>
      <c r="BB188" s="5">
        <f ca="1">IF(BB$4="",0,SUM($W96:BB96)-SUM($W142:BB142))</f>
        <v>0</v>
      </c>
      <c r="BC188" s="5">
        <f ca="1">IF(BC$4="",0,SUM($W96:BC96)-SUM($W142:BC142))</f>
        <v>0</v>
      </c>
      <c r="BD188" s="5">
        <f ca="1">IF(BD$4="",0,SUM($W96:BD96)-SUM($W142:BD142))</f>
        <v>0</v>
      </c>
      <c r="BE188" s="5">
        <f ca="1">IF(BE$4="",0,SUM($W96:BE96)-SUM($W142:BE142))</f>
        <v>0</v>
      </c>
      <c r="BF188" s="5">
        <f ca="1">IF(BF$4="",0,SUM($W96:BF96)-SUM($W142:BF142))</f>
        <v>0</v>
      </c>
      <c r="BG188" s="5">
        <f ca="1">IF(BG$4="",0,SUM($W96:BG96)-SUM($W142:BG142))</f>
        <v>0</v>
      </c>
      <c r="BH188" s="5">
        <f ca="1">IF(BH$4="",0,SUM($W96:BH96)-SUM($W142:BH142))</f>
        <v>0</v>
      </c>
      <c r="BI188" s="5">
        <f ca="1">IF(BI$4="",0,SUM($W96:BI96)-SUM($W142:BI142))</f>
        <v>0</v>
      </c>
      <c r="BJ188" s="5">
        <f ca="1">IF(BJ$4="",0,SUM($W96:BJ96)-SUM($W142:BJ142))</f>
        <v>0</v>
      </c>
      <c r="BK188" s="5">
        <f ca="1">IF(BK$4="",0,SUM($W96:BK96)-SUM($W142:BK142))</f>
        <v>0</v>
      </c>
      <c r="BL188" s="5">
        <f ca="1">IF(BL$4="",0,SUM($W96:BL96)-SUM($W142:BL142))</f>
        <v>0</v>
      </c>
      <c r="BM188" s="5">
        <f ca="1">IF(BM$4="",0,SUM($W96:BM96)-SUM($W142:BM142))</f>
        <v>0</v>
      </c>
      <c r="BN188" s="5">
        <f ca="1">IF(BN$4="",0,SUM($W96:BN96)-SUM($W142:BN142))</f>
        <v>0</v>
      </c>
      <c r="BO188" s="5">
        <f ca="1">IF(BO$4="",0,SUM($W96:BO96)-SUM($W142:BO142))</f>
        <v>0</v>
      </c>
      <c r="BP188" s="5">
        <f ca="1">IF(BP$4="",0,SUM($W96:BP96)-SUM($W142:BP142))</f>
        <v>0</v>
      </c>
      <c r="BQ188" s="5">
        <f ca="1">IF(BQ$4="",0,SUM($W96:BQ96)-SUM($W142:BQ142))</f>
        <v>0</v>
      </c>
      <c r="BR188" s="5">
        <f ca="1">IF(BR$4="",0,SUM($W96:BR96)-SUM($W142:BR142))</f>
        <v>0</v>
      </c>
      <c r="BS188" s="5">
        <f ca="1">IF(BS$4="",0,SUM($W96:BS96)-SUM($W142:BS142))</f>
        <v>0</v>
      </c>
      <c r="BT188" s="5">
        <f ca="1">IF(BT$4="",0,SUM($W96:BT96)-SUM($W142:BT142))</f>
        <v>0</v>
      </c>
      <c r="BU188" s="5">
        <f ca="1">IF(BU$4="",0,SUM($W96:BU96)-SUM($W142:BU142))</f>
        <v>0</v>
      </c>
      <c r="BV188" s="5">
        <f ca="1">IF(BV$4="",0,SUM($W96:BV96)-SUM($W142:BV142))</f>
        <v>0</v>
      </c>
      <c r="BW188" s="5">
        <f ca="1">IF(BW$4="",0,SUM($W96:BW96)-SUM($W142:BW142))</f>
        <v>0</v>
      </c>
      <c r="BX188" s="5">
        <f ca="1">IF(BX$4="",0,SUM($W96:BX96)-SUM($W142:BX142))</f>
        <v>0</v>
      </c>
      <c r="BY188" s="5">
        <f ca="1">IF(BY$4="",0,SUM($W96:BY96)-SUM($W142:BY142))</f>
        <v>0</v>
      </c>
      <c r="BZ188" s="5">
        <f ca="1">IF(BZ$4="",0,SUM($W96:BZ96)-SUM($W142:BZ142))</f>
        <v>0</v>
      </c>
      <c r="CA188" s="5">
        <f ca="1">IF(CA$4="",0,SUM($W96:CA96)-SUM($W142:CA142))</f>
        <v>0</v>
      </c>
      <c r="CB188" s="5">
        <f ca="1">IF(CB$4="",0,SUM($W96:CB96)-SUM($W142:CB142))</f>
        <v>0</v>
      </c>
      <c r="CC188" s="5">
        <f ca="1">IF(CC$4="",0,SUM($W96:CC96)-SUM($W142:CC142))</f>
        <v>0</v>
      </c>
      <c r="CD188" s="5">
        <f ca="1">IF(CD$4="",0,SUM($W96:CD96)-SUM($W142:CD142))</f>
        <v>0</v>
      </c>
      <c r="CE188" s="5">
        <f ca="1">IF(CE$4="",0,SUM($W96:CE96)-SUM($W142:CE142))</f>
        <v>0</v>
      </c>
      <c r="CF188" s="5">
        <f ca="1">IF(CF$4="",0,SUM($W96:CF96)-SUM($W142:CF142))</f>
        <v>0</v>
      </c>
    </row>
    <row r="189" spans="2:84" x14ac:dyDescent="0.3">
      <c r="B189" s="13">
        <f>ROW()</f>
        <v>189</v>
      </c>
      <c r="H189" s="1" t="str">
        <f t="shared" si="336"/>
        <v>Незавершенные капзатраты</v>
      </c>
      <c r="I189" s="1" t="str">
        <f>$I$187</f>
        <v>Стартовые капитальные затраты</v>
      </c>
      <c r="J189" s="1" t="str">
        <f>Prcsses!I80</f>
        <v>Лицензии, сертификаты</v>
      </c>
      <c r="M189" s="53" t="s">
        <v>18</v>
      </c>
      <c r="U189" s="5">
        <f t="shared" ca="1" si="324"/>
        <v>0</v>
      </c>
      <c r="X189" s="5">
        <f ca="1">IF(X$4="",0,SUM($W97:X97)-SUM($W143:X143))</f>
        <v>50000</v>
      </c>
      <c r="Y189" s="5">
        <f ca="1">IF(Y$4="",0,SUM($W97:Y97)-SUM($W143:Y143))</f>
        <v>0</v>
      </c>
      <c r="Z189" s="5">
        <f ca="1">IF(Z$4="",0,SUM($W97:Z97)-SUM($W143:Z143))</f>
        <v>0</v>
      </c>
      <c r="AA189" s="5">
        <f ca="1">IF(AA$4="",0,SUM($W97:AA97)-SUM($W143:AA143))</f>
        <v>0</v>
      </c>
      <c r="AB189" s="5">
        <f ca="1">IF(AB$4="",0,SUM($W97:AB97)-SUM($W143:AB143))</f>
        <v>0</v>
      </c>
      <c r="AC189" s="5">
        <f ca="1">IF(AC$4="",0,SUM($W97:AC97)-SUM($W143:AC143))</f>
        <v>0</v>
      </c>
      <c r="AD189" s="5">
        <f ca="1">IF(AD$4="",0,SUM($W97:AD97)-SUM($W143:AD143))</f>
        <v>0</v>
      </c>
      <c r="AE189" s="5">
        <f ca="1">IF(AE$4="",0,SUM($W97:AE97)-SUM($W143:AE143))</f>
        <v>0</v>
      </c>
      <c r="AF189" s="5">
        <f ca="1">IF(AF$4="",0,SUM($W97:AF97)-SUM($W143:AF143))</f>
        <v>0</v>
      </c>
      <c r="AG189" s="5">
        <f ca="1">IF(AG$4="",0,SUM($W97:AG97)-SUM($W143:AG143))</f>
        <v>0</v>
      </c>
      <c r="AH189" s="5">
        <f ca="1">IF(AH$4="",0,SUM($W97:AH97)-SUM($W143:AH143))</f>
        <v>0</v>
      </c>
      <c r="AI189" s="5">
        <f ca="1">IF(AI$4="",0,SUM($W97:AI97)-SUM($W143:AI143))</f>
        <v>0</v>
      </c>
      <c r="AJ189" s="5">
        <f ca="1">IF(AJ$4="",0,SUM($W97:AJ97)-SUM($W143:AJ143))</f>
        <v>0</v>
      </c>
      <c r="AK189" s="5">
        <f ca="1">IF(AK$4="",0,SUM($W97:AK97)-SUM($W143:AK143))</f>
        <v>0</v>
      </c>
      <c r="AL189" s="5">
        <f ca="1">IF(AL$4="",0,SUM($W97:AL97)-SUM($W143:AL143))</f>
        <v>0</v>
      </c>
      <c r="AM189" s="5">
        <f ca="1">IF(AM$4="",0,SUM($W97:AM97)-SUM($W143:AM143))</f>
        <v>0</v>
      </c>
      <c r="AN189" s="5">
        <f ca="1">IF(AN$4="",0,SUM($W97:AN97)-SUM($W143:AN143))</f>
        <v>0</v>
      </c>
      <c r="AO189" s="5">
        <f ca="1">IF(AO$4="",0,SUM($W97:AO97)-SUM($W143:AO143))</f>
        <v>0</v>
      </c>
      <c r="AP189" s="5">
        <f ca="1">IF(AP$4="",0,SUM($W97:AP97)-SUM($W143:AP143))</f>
        <v>0</v>
      </c>
      <c r="AQ189" s="5">
        <f ca="1">IF(AQ$4="",0,SUM($W97:AQ97)-SUM($W143:AQ143))</f>
        <v>0</v>
      </c>
      <c r="AR189" s="5">
        <f ca="1">IF(AR$4="",0,SUM($W97:AR97)-SUM($W143:AR143))</f>
        <v>0</v>
      </c>
      <c r="AS189" s="5">
        <f ca="1">IF(AS$4="",0,SUM($W97:AS97)-SUM($W143:AS143))</f>
        <v>0</v>
      </c>
      <c r="AT189" s="5">
        <f ca="1">IF(AT$4="",0,SUM($W97:AT97)-SUM($W143:AT143))</f>
        <v>0</v>
      </c>
      <c r="AU189" s="5">
        <f ca="1">IF(AU$4="",0,SUM($W97:AU97)-SUM($W143:AU143))</f>
        <v>0</v>
      </c>
      <c r="AV189" s="5">
        <f ca="1">IF(AV$4="",0,SUM($W97:AV97)-SUM($W143:AV143))</f>
        <v>0</v>
      </c>
      <c r="AW189" s="5">
        <f ca="1">IF(AW$4="",0,SUM($W97:AW97)-SUM($W143:AW143))</f>
        <v>0</v>
      </c>
      <c r="AX189" s="5">
        <f ca="1">IF(AX$4="",0,SUM($W97:AX97)-SUM($W143:AX143))</f>
        <v>0</v>
      </c>
      <c r="AY189" s="5">
        <f ca="1">IF(AY$4="",0,SUM($W97:AY97)-SUM($W143:AY143))</f>
        <v>0</v>
      </c>
      <c r="AZ189" s="5">
        <f ca="1">IF(AZ$4="",0,SUM($W97:AZ97)-SUM($W143:AZ143))</f>
        <v>0</v>
      </c>
      <c r="BA189" s="5">
        <f ca="1">IF(BA$4="",0,SUM($W97:BA97)-SUM($W143:BA143))</f>
        <v>0</v>
      </c>
      <c r="BB189" s="5">
        <f ca="1">IF(BB$4="",0,SUM($W97:BB97)-SUM($W143:BB143))</f>
        <v>0</v>
      </c>
      <c r="BC189" s="5">
        <f ca="1">IF(BC$4="",0,SUM($W97:BC97)-SUM($W143:BC143))</f>
        <v>0</v>
      </c>
      <c r="BD189" s="5">
        <f ca="1">IF(BD$4="",0,SUM($W97:BD97)-SUM($W143:BD143))</f>
        <v>0</v>
      </c>
      <c r="BE189" s="5">
        <f ca="1">IF(BE$4="",0,SUM($W97:BE97)-SUM($W143:BE143))</f>
        <v>0</v>
      </c>
      <c r="BF189" s="5">
        <f ca="1">IF(BF$4="",0,SUM($W97:BF97)-SUM($W143:BF143))</f>
        <v>0</v>
      </c>
      <c r="BG189" s="5">
        <f ca="1">IF(BG$4="",0,SUM($W97:BG97)-SUM($W143:BG143))</f>
        <v>0</v>
      </c>
      <c r="BH189" s="5">
        <f ca="1">IF(BH$4="",0,SUM($W97:BH97)-SUM($W143:BH143))</f>
        <v>0</v>
      </c>
      <c r="BI189" s="5">
        <f ca="1">IF(BI$4="",0,SUM($W97:BI97)-SUM($W143:BI143))</f>
        <v>0</v>
      </c>
      <c r="BJ189" s="5">
        <f ca="1">IF(BJ$4="",0,SUM($W97:BJ97)-SUM($W143:BJ143))</f>
        <v>0</v>
      </c>
      <c r="BK189" s="5">
        <f ca="1">IF(BK$4="",0,SUM($W97:BK97)-SUM($W143:BK143))</f>
        <v>0</v>
      </c>
      <c r="BL189" s="5">
        <f ca="1">IF(BL$4="",0,SUM($W97:BL97)-SUM($W143:BL143))</f>
        <v>0</v>
      </c>
      <c r="BM189" s="5">
        <f ca="1">IF(BM$4="",0,SUM($W97:BM97)-SUM($W143:BM143))</f>
        <v>0</v>
      </c>
      <c r="BN189" s="5">
        <f ca="1">IF(BN$4="",0,SUM($W97:BN97)-SUM($W143:BN143))</f>
        <v>0</v>
      </c>
      <c r="BO189" s="5">
        <f ca="1">IF(BO$4="",0,SUM($W97:BO97)-SUM($W143:BO143))</f>
        <v>0</v>
      </c>
      <c r="BP189" s="5">
        <f ca="1">IF(BP$4="",0,SUM($W97:BP97)-SUM($W143:BP143))</f>
        <v>0</v>
      </c>
      <c r="BQ189" s="5">
        <f ca="1">IF(BQ$4="",0,SUM($W97:BQ97)-SUM($W143:BQ143))</f>
        <v>0</v>
      </c>
      <c r="BR189" s="5">
        <f ca="1">IF(BR$4="",0,SUM($W97:BR97)-SUM($W143:BR143))</f>
        <v>0</v>
      </c>
      <c r="BS189" s="5">
        <f ca="1">IF(BS$4="",0,SUM($W97:BS97)-SUM($W143:BS143))</f>
        <v>0</v>
      </c>
      <c r="BT189" s="5">
        <f ca="1">IF(BT$4="",0,SUM($W97:BT97)-SUM($W143:BT143))</f>
        <v>0</v>
      </c>
      <c r="BU189" s="5">
        <f ca="1">IF(BU$4="",0,SUM($W97:BU97)-SUM($W143:BU143))</f>
        <v>0</v>
      </c>
      <c r="BV189" s="5">
        <f ca="1">IF(BV$4="",0,SUM($W97:BV97)-SUM($W143:BV143))</f>
        <v>0</v>
      </c>
      <c r="BW189" s="5">
        <f ca="1">IF(BW$4="",0,SUM($W97:BW97)-SUM($W143:BW143))</f>
        <v>0</v>
      </c>
      <c r="BX189" s="5">
        <f ca="1">IF(BX$4="",0,SUM($W97:BX97)-SUM($W143:BX143))</f>
        <v>0</v>
      </c>
      <c r="BY189" s="5">
        <f ca="1">IF(BY$4="",0,SUM($W97:BY97)-SUM($W143:BY143))</f>
        <v>0</v>
      </c>
      <c r="BZ189" s="5">
        <f ca="1">IF(BZ$4="",0,SUM($W97:BZ97)-SUM($W143:BZ143))</f>
        <v>0</v>
      </c>
      <c r="CA189" s="5">
        <f ca="1">IF(CA$4="",0,SUM($W97:CA97)-SUM($W143:CA143))</f>
        <v>0</v>
      </c>
      <c r="CB189" s="5">
        <f ca="1">IF(CB$4="",0,SUM($W97:CB97)-SUM($W143:CB143))</f>
        <v>0</v>
      </c>
      <c r="CC189" s="5">
        <f ca="1">IF(CC$4="",0,SUM($W97:CC97)-SUM($W143:CC143))</f>
        <v>0</v>
      </c>
      <c r="CD189" s="5">
        <f ca="1">IF(CD$4="",0,SUM($W97:CD97)-SUM($W143:CD143))</f>
        <v>0</v>
      </c>
      <c r="CE189" s="5">
        <f ca="1">IF(CE$4="",0,SUM($W97:CE97)-SUM($W143:CE143))</f>
        <v>0</v>
      </c>
      <c r="CF189" s="5">
        <f ca="1">IF(CF$4="",0,SUM($W97:CF97)-SUM($W143:CF143))</f>
        <v>0</v>
      </c>
    </row>
    <row r="190" spans="2:84" x14ac:dyDescent="0.3">
      <c r="B190" s="13">
        <f>ROW()</f>
        <v>190</v>
      </c>
      <c r="H190" s="1" t="str">
        <f t="shared" si="336"/>
        <v>Незавершенные капзатраты</v>
      </c>
      <c r="I190" s="1" t="str">
        <f>$I$187</f>
        <v>Стартовые капитальные затраты</v>
      </c>
      <c r="J190" s="1" t="str">
        <f>Prcsses!I81</f>
        <v>Оборудование</v>
      </c>
      <c r="M190" s="53" t="s">
        <v>18</v>
      </c>
      <c r="U190" s="5">
        <f t="shared" ca="1" si="324"/>
        <v>0</v>
      </c>
      <c r="X190" s="5">
        <f ca="1">IF(X$4="",0,SUM($W98:X98)-SUM($W144:X144))</f>
        <v>0</v>
      </c>
      <c r="Y190" s="5">
        <f ca="1">IF(Y$4="",0,SUM($W98:Y98)-SUM($W144:Y144))</f>
        <v>0</v>
      </c>
      <c r="Z190" s="5">
        <f ca="1">IF(Z$4="",0,SUM($W98:Z98)-SUM($W144:Z144))</f>
        <v>0</v>
      </c>
      <c r="AA190" s="5">
        <f ca="1">IF(AA$4="",0,SUM($W98:AA98)-SUM($W144:AA144))</f>
        <v>0</v>
      </c>
      <c r="AB190" s="5">
        <f ca="1">IF(AB$4="",0,SUM($W98:AB98)-SUM($W144:AB144))</f>
        <v>0</v>
      </c>
      <c r="AC190" s="5">
        <f ca="1">IF(AC$4="",0,SUM($W98:AC98)-SUM($W144:AC144))</f>
        <v>0</v>
      </c>
      <c r="AD190" s="5">
        <f ca="1">IF(AD$4="",0,SUM($W98:AD98)-SUM($W144:AD144))</f>
        <v>0</v>
      </c>
      <c r="AE190" s="5">
        <f ca="1">IF(AE$4="",0,SUM($W98:AE98)-SUM($W144:AE144))</f>
        <v>0</v>
      </c>
      <c r="AF190" s="5">
        <f ca="1">IF(AF$4="",0,SUM($W98:AF98)-SUM($W144:AF144))</f>
        <v>0</v>
      </c>
      <c r="AG190" s="5">
        <f ca="1">IF(AG$4="",0,SUM($W98:AG98)-SUM($W144:AG144))</f>
        <v>0</v>
      </c>
      <c r="AH190" s="5">
        <f ca="1">IF(AH$4="",0,SUM($W98:AH98)-SUM($W144:AH144))</f>
        <v>0</v>
      </c>
      <c r="AI190" s="5">
        <f ca="1">IF(AI$4="",0,SUM($W98:AI98)-SUM($W144:AI144))</f>
        <v>0</v>
      </c>
      <c r="AJ190" s="5">
        <f ca="1">IF(AJ$4="",0,SUM($W98:AJ98)-SUM($W144:AJ144))</f>
        <v>0</v>
      </c>
      <c r="AK190" s="5">
        <f ca="1">IF(AK$4="",0,SUM($W98:AK98)-SUM($W144:AK144))</f>
        <v>0</v>
      </c>
      <c r="AL190" s="5">
        <f ca="1">IF(AL$4="",0,SUM($W98:AL98)-SUM($W144:AL144))</f>
        <v>0</v>
      </c>
      <c r="AM190" s="5">
        <f ca="1">IF(AM$4="",0,SUM($W98:AM98)-SUM($W144:AM144))</f>
        <v>0</v>
      </c>
      <c r="AN190" s="5">
        <f ca="1">IF(AN$4="",0,SUM($W98:AN98)-SUM($W144:AN144))</f>
        <v>0</v>
      </c>
      <c r="AO190" s="5">
        <f ca="1">IF(AO$4="",0,SUM($W98:AO98)-SUM($W144:AO144))</f>
        <v>0</v>
      </c>
      <c r="AP190" s="5">
        <f ca="1">IF(AP$4="",0,SUM($W98:AP98)-SUM($W144:AP144))</f>
        <v>0</v>
      </c>
      <c r="AQ190" s="5">
        <f ca="1">IF(AQ$4="",0,SUM($W98:AQ98)-SUM($W144:AQ144))</f>
        <v>0</v>
      </c>
      <c r="AR190" s="5">
        <f ca="1">IF(AR$4="",0,SUM($W98:AR98)-SUM($W144:AR144))</f>
        <v>0</v>
      </c>
      <c r="AS190" s="5">
        <f ca="1">IF(AS$4="",0,SUM($W98:AS98)-SUM($W144:AS144))</f>
        <v>0</v>
      </c>
      <c r="AT190" s="5">
        <f ca="1">IF(AT$4="",0,SUM($W98:AT98)-SUM($W144:AT144))</f>
        <v>0</v>
      </c>
      <c r="AU190" s="5">
        <f ca="1">IF(AU$4="",0,SUM($W98:AU98)-SUM($W144:AU144))</f>
        <v>0</v>
      </c>
      <c r="AV190" s="5">
        <f ca="1">IF(AV$4="",0,SUM($W98:AV98)-SUM($W144:AV144))</f>
        <v>0</v>
      </c>
      <c r="AW190" s="5">
        <f ca="1">IF(AW$4="",0,SUM($W98:AW98)-SUM($W144:AW144))</f>
        <v>0</v>
      </c>
      <c r="AX190" s="5">
        <f ca="1">IF(AX$4="",0,SUM($W98:AX98)-SUM($W144:AX144))</f>
        <v>0</v>
      </c>
      <c r="AY190" s="5">
        <f ca="1">IF(AY$4="",0,SUM($W98:AY98)-SUM($W144:AY144))</f>
        <v>0</v>
      </c>
      <c r="AZ190" s="5">
        <f ca="1">IF(AZ$4="",0,SUM($W98:AZ98)-SUM($W144:AZ144))</f>
        <v>0</v>
      </c>
      <c r="BA190" s="5">
        <f ca="1">IF(BA$4="",0,SUM($W98:BA98)-SUM($W144:BA144))</f>
        <v>0</v>
      </c>
      <c r="BB190" s="5">
        <f ca="1">IF(BB$4="",0,SUM($W98:BB98)-SUM($W144:BB144))</f>
        <v>0</v>
      </c>
      <c r="BC190" s="5">
        <f ca="1">IF(BC$4="",0,SUM($W98:BC98)-SUM($W144:BC144))</f>
        <v>0</v>
      </c>
      <c r="BD190" s="5">
        <f ca="1">IF(BD$4="",0,SUM($W98:BD98)-SUM($W144:BD144))</f>
        <v>0</v>
      </c>
      <c r="BE190" s="5">
        <f ca="1">IF(BE$4="",0,SUM($W98:BE98)-SUM($W144:BE144))</f>
        <v>0</v>
      </c>
      <c r="BF190" s="5">
        <f ca="1">IF(BF$4="",0,SUM($W98:BF98)-SUM($W144:BF144))</f>
        <v>0</v>
      </c>
      <c r="BG190" s="5">
        <f ca="1">IF(BG$4="",0,SUM($W98:BG98)-SUM($W144:BG144))</f>
        <v>0</v>
      </c>
      <c r="BH190" s="5">
        <f ca="1">IF(BH$4="",0,SUM($W98:BH98)-SUM($W144:BH144))</f>
        <v>0</v>
      </c>
      <c r="BI190" s="5">
        <f ca="1">IF(BI$4="",0,SUM($W98:BI98)-SUM($W144:BI144))</f>
        <v>0</v>
      </c>
      <c r="BJ190" s="5">
        <f ca="1">IF(BJ$4="",0,SUM($W98:BJ98)-SUM($W144:BJ144))</f>
        <v>0</v>
      </c>
      <c r="BK190" s="5">
        <f ca="1">IF(BK$4="",0,SUM($W98:BK98)-SUM($W144:BK144))</f>
        <v>0</v>
      </c>
      <c r="BL190" s="5">
        <f ca="1">IF(BL$4="",0,SUM($W98:BL98)-SUM($W144:BL144))</f>
        <v>0</v>
      </c>
      <c r="BM190" s="5">
        <f ca="1">IF(BM$4="",0,SUM($W98:BM98)-SUM($W144:BM144))</f>
        <v>0</v>
      </c>
      <c r="BN190" s="5">
        <f ca="1">IF(BN$4="",0,SUM($W98:BN98)-SUM($W144:BN144))</f>
        <v>0</v>
      </c>
      <c r="BO190" s="5">
        <f ca="1">IF(BO$4="",0,SUM($W98:BO98)-SUM($W144:BO144))</f>
        <v>0</v>
      </c>
      <c r="BP190" s="5">
        <f ca="1">IF(BP$4="",0,SUM($W98:BP98)-SUM($W144:BP144))</f>
        <v>0</v>
      </c>
      <c r="BQ190" s="5">
        <f ca="1">IF(BQ$4="",0,SUM($W98:BQ98)-SUM($W144:BQ144))</f>
        <v>0</v>
      </c>
      <c r="BR190" s="5">
        <f ca="1">IF(BR$4="",0,SUM($W98:BR98)-SUM($W144:BR144))</f>
        <v>0</v>
      </c>
      <c r="BS190" s="5">
        <f ca="1">IF(BS$4="",0,SUM($W98:BS98)-SUM($W144:BS144))</f>
        <v>0</v>
      </c>
      <c r="BT190" s="5">
        <f ca="1">IF(BT$4="",0,SUM($W98:BT98)-SUM($W144:BT144))</f>
        <v>0</v>
      </c>
      <c r="BU190" s="5">
        <f ca="1">IF(BU$4="",0,SUM($W98:BU98)-SUM($W144:BU144))</f>
        <v>0</v>
      </c>
      <c r="BV190" s="5">
        <f ca="1">IF(BV$4="",0,SUM($W98:BV98)-SUM($W144:BV144))</f>
        <v>0</v>
      </c>
      <c r="BW190" s="5">
        <f ca="1">IF(BW$4="",0,SUM($W98:BW98)-SUM($W144:BW144))</f>
        <v>0</v>
      </c>
      <c r="BX190" s="5">
        <f ca="1">IF(BX$4="",0,SUM($W98:BX98)-SUM($W144:BX144))</f>
        <v>0</v>
      </c>
      <c r="BY190" s="5">
        <f ca="1">IF(BY$4="",0,SUM($W98:BY98)-SUM($W144:BY144))</f>
        <v>0</v>
      </c>
      <c r="BZ190" s="5">
        <f ca="1">IF(BZ$4="",0,SUM($W98:BZ98)-SUM($W144:BZ144))</f>
        <v>0</v>
      </c>
      <c r="CA190" s="5">
        <f ca="1">IF(CA$4="",0,SUM($W98:CA98)-SUM($W144:CA144))</f>
        <v>0</v>
      </c>
      <c r="CB190" s="5">
        <f ca="1">IF(CB$4="",0,SUM($W98:CB98)-SUM($W144:CB144))</f>
        <v>0</v>
      </c>
      <c r="CC190" s="5">
        <f ca="1">IF(CC$4="",0,SUM($W98:CC98)-SUM($W144:CC144))</f>
        <v>0</v>
      </c>
      <c r="CD190" s="5">
        <f ca="1">IF(CD$4="",0,SUM($W98:CD98)-SUM($W144:CD144))</f>
        <v>0</v>
      </c>
      <c r="CE190" s="5">
        <f ca="1">IF(CE$4="",0,SUM($W98:CE98)-SUM($W144:CE144))</f>
        <v>0</v>
      </c>
      <c r="CF190" s="5">
        <f ca="1">IF(CF$4="",0,SUM($W98:CF98)-SUM($W144:CF144))</f>
        <v>0</v>
      </c>
    </row>
    <row r="191" spans="2:84" x14ac:dyDescent="0.3">
      <c r="B191" s="13">
        <f>ROW()</f>
        <v>191</v>
      </c>
      <c r="H191" s="1" t="str">
        <f t="shared" si="336"/>
        <v>Незавершенные капзатраты</v>
      </c>
      <c r="I191" s="1" t="str">
        <f>$I$187</f>
        <v>Стартовые капитальные затраты</v>
      </c>
      <c r="J191" s="1" t="str">
        <f>Prcsses!I82</f>
        <v>Транспортные средства</v>
      </c>
      <c r="M191" s="53" t="s">
        <v>18</v>
      </c>
      <c r="U191" s="5">
        <f t="shared" ca="1" si="324"/>
        <v>0</v>
      </c>
      <c r="X191" s="5">
        <f ca="1">IF(X$4="",0,SUM($W99:X99)-SUM($W145:X145))</f>
        <v>0</v>
      </c>
      <c r="Y191" s="5">
        <f ca="1">IF(Y$4="",0,SUM($W99:Y99)-SUM($W145:Y145))</f>
        <v>0</v>
      </c>
      <c r="Z191" s="5">
        <f ca="1">IF(Z$4="",0,SUM($W99:Z99)-SUM($W145:Z145))</f>
        <v>0</v>
      </c>
      <c r="AA191" s="5">
        <f ca="1">IF(AA$4="",0,SUM($W99:AA99)-SUM($W145:AA145))</f>
        <v>0</v>
      </c>
      <c r="AB191" s="5">
        <f ca="1">IF(AB$4="",0,SUM($W99:AB99)-SUM($W145:AB145))</f>
        <v>0</v>
      </c>
      <c r="AC191" s="5">
        <f ca="1">IF(AC$4="",0,SUM($W99:AC99)-SUM($W145:AC145))</f>
        <v>0</v>
      </c>
      <c r="AD191" s="5">
        <f ca="1">IF(AD$4="",0,SUM($W99:AD99)-SUM($W145:AD145))</f>
        <v>0</v>
      </c>
      <c r="AE191" s="5">
        <f ca="1">IF(AE$4="",0,SUM($W99:AE99)-SUM($W145:AE145))</f>
        <v>0</v>
      </c>
      <c r="AF191" s="5">
        <f ca="1">IF(AF$4="",0,SUM($W99:AF99)-SUM($W145:AF145))</f>
        <v>0</v>
      </c>
      <c r="AG191" s="5">
        <f ca="1">IF(AG$4="",0,SUM($W99:AG99)-SUM($W145:AG145))</f>
        <v>0</v>
      </c>
      <c r="AH191" s="5">
        <f ca="1">IF(AH$4="",0,SUM($W99:AH99)-SUM($W145:AH145))</f>
        <v>0</v>
      </c>
      <c r="AI191" s="5">
        <f ca="1">IF(AI$4="",0,SUM($W99:AI99)-SUM($W145:AI145))</f>
        <v>0</v>
      </c>
      <c r="AJ191" s="5">
        <f ca="1">IF(AJ$4="",0,SUM($W99:AJ99)-SUM($W145:AJ145))</f>
        <v>0</v>
      </c>
      <c r="AK191" s="5">
        <f ca="1">IF(AK$4="",0,SUM($W99:AK99)-SUM($W145:AK145))</f>
        <v>0</v>
      </c>
      <c r="AL191" s="5">
        <f ca="1">IF(AL$4="",0,SUM($W99:AL99)-SUM($W145:AL145))</f>
        <v>0</v>
      </c>
      <c r="AM191" s="5">
        <f ca="1">IF(AM$4="",0,SUM($W99:AM99)-SUM($W145:AM145))</f>
        <v>0</v>
      </c>
      <c r="AN191" s="5">
        <f ca="1">IF(AN$4="",0,SUM($W99:AN99)-SUM($W145:AN145))</f>
        <v>0</v>
      </c>
      <c r="AO191" s="5">
        <f ca="1">IF(AO$4="",0,SUM($W99:AO99)-SUM($W145:AO145))</f>
        <v>0</v>
      </c>
      <c r="AP191" s="5">
        <f ca="1">IF(AP$4="",0,SUM($W99:AP99)-SUM($W145:AP145))</f>
        <v>0</v>
      </c>
      <c r="AQ191" s="5">
        <f ca="1">IF(AQ$4="",0,SUM($W99:AQ99)-SUM($W145:AQ145))</f>
        <v>0</v>
      </c>
      <c r="AR191" s="5">
        <f ca="1">IF(AR$4="",0,SUM($W99:AR99)-SUM($W145:AR145))</f>
        <v>0</v>
      </c>
      <c r="AS191" s="5">
        <f ca="1">IF(AS$4="",0,SUM($W99:AS99)-SUM($W145:AS145))</f>
        <v>0</v>
      </c>
      <c r="AT191" s="5">
        <f ca="1">IF(AT$4="",0,SUM($W99:AT99)-SUM($W145:AT145))</f>
        <v>0</v>
      </c>
      <c r="AU191" s="5">
        <f ca="1">IF(AU$4="",0,SUM($W99:AU99)-SUM($W145:AU145))</f>
        <v>0</v>
      </c>
      <c r="AV191" s="5">
        <f ca="1">IF(AV$4="",0,SUM($W99:AV99)-SUM($W145:AV145))</f>
        <v>0</v>
      </c>
      <c r="AW191" s="5">
        <f ca="1">IF(AW$4="",0,SUM($W99:AW99)-SUM($W145:AW145))</f>
        <v>0</v>
      </c>
      <c r="AX191" s="5">
        <f ca="1">IF(AX$4="",0,SUM($W99:AX99)-SUM($W145:AX145))</f>
        <v>0</v>
      </c>
      <c r="AY191" s="5">
        <f ca="1">IF(AY$4="",0,SUM($W99:AY99)-SUM($W145:AY145))</f>
        <v>0</v>
      </c>
      <c r="AZ191" s="5">
        <f ca="1">IF(AZ$4="",0,SUM($W99:AZ99)-SUM($W145:AZ145))</f>
        <v>0</v>
      </c>
      <c r="BA191" s="5">
        <f ca="1">IF(BA$4="",0,SUM($W99:BA99)-SUM($W145:BA145))</f>
        <v>0</v>
      </c>
      <c r="BB191" s="5">
        <f ca="1">IF(BB$4="",0,SUM($W99:BB99)-SUM($W145:BB145))</f>
        <v>0</v>
      </c>
      <c r="BC191" s="5">
        <f ca="1">IF(BC$4="",0,SUM($W99:BC99)-SUM($W145:BC145))</f>
        <v>0</v>
      </c>
      <c r="BD191" s="5">
        <f ca="1">IF(BD$4="",0,SUM($W99:BD99)-SUM($W145:BD145))</f>
        <v>0</v>
      </c>
      <c r="BE191" s="5">
        <f ca="1">IF(BE$4="",0,SUM($W99:BE99)-SUM($W145:BE145))</f>
        <v>0</v>
      </c>
      <c r="BF191" s="5">
        <f ca="1">IF(BF$4="",0,SUM($W99:BF99)-SUM($W145:BF145))</f>
        <v>0</v>
      </c>
      <c r="BG191" s="5">
        <f ca="1">IF(BG$4="",0,SUM($W99:BG99)-SUM($W145:BG145))</f>
        <v>0</v>
      </c>
      <c r="BH191" s="5">
        <f ca="1">IF(BH$4="",0,SUM($W99:BH99)-SUM($W145:BH145))</f>
        <v>0</v>
      </c>
      <c r="BI191" s="5">
        <f ca="1">IF(BI$4="",0,SUM($W99:BI99)-SUM($W145:BI145))</f>
        <v>0</v>
      </c>
      <c r="BJ191" s="5">
        <f ca="1">IF(BJ$4="",0,SUM($W99:BJ99)-SUM($W145:BJ145))</f>
        <v>0</v>
      </c>
      <c r="BK191" s="5">
        <f ca="1">IF(BK$4="",0,SUM($W99:BK99)-SUM($W145:BK145))</f>
        <v>0</v>
      </c>
      <c r="BL191" s="5">
        <f ca="1">IF(BL$4="",0,SUM($W99:BL99)-SUM($W145:BL145))</f>
        <v>0</v>
      </c>
      <c r="BM191" s="5">
        <f ca="1">IF(BM$4="",0,SUM($W99:BM99)-SUM($W145:BM145))</f>
        <v>0</v>
      </c>
      <c r="BN191" s="5">
        <f ca="1">IF(BN$4="",0,SUM($W99:BN99)-SUM($W145:BN145))</f>
        <v>0</v>
      </c>
      <c r="BO191" s="5">
        <f ca="1">IF(BO$4="",0,SUM($W99:BO99)-SUM($W145:BO145))</f>
        <v>0</v>
      </c>
      <c r="BP191" s="5">
        <f ca="1">IF(BP$4="",0,SUM($W99:BP99)-SUM($W145:BP145))</f>
        <v>0</v>
      </c>
      <c r="BQ191" s="5">
        <f ca="1">IF(BQ$4="",0,SUM($W99:BQ99)-SUM($W145:BQ145))</f>
        <v>0</v>
      </c>
      <c r="BR191" s="5">
        <f ca="1">IF(BR$4="",0,SUM($W99:BR99)-SUM($W145:BR145))</f>
        <v>0</v>
      </c>
      <c r="BS191" s="5">
        <f ca="1">IF(BS$4="",0,SUM($W99:BS99)-SUM($W145:BS145))</f>
        <v>0</v>
      </c>
      <c r="BT191" s="5">
        <f ca="1">IF(BT$4="",0,SUM($W99:BT99)-SUM($W145:BT145))</f>
        <v>0</v>
      </c>
      <c r="BU191" s="5">
        <f ca="1">IF(BU$4="",0,SUM($W99:BU99)-SUM($W145:BU145))</f>
        <v>0</v>
      </c>
      <c r="BV191" s="5">
        <f ca="1">IF(BV$4="",0,SUM($W99:BV99)-SUM($W145:BV145))</f>
        <v>0</v>
      </c>
      <c r="BW191" s="5">
        <f ca="1">IF(BW$4="",0,SUM($W99:BW99)-SUM($W145:BW145))</f>
        <v>0</v>
      </c>
      <c r="BX191" s="5">
        <f ca="1">IF(BX$4="",0,SUM($W99:BX99)-SUM($W145:BX145))</f>
        <v>0</v>
      </c>
      <c r="BY191" s="5">
        <f ca="1">IF(BY$4="",0,SUM($W99:BY99)-SUM($W145:BY145))</f>
        <v>0</v>
      </c>
      <c r="BZ191" s="5">
        <f ca="1">IF(BZ$4="",0,SUM($W99:BZ99)-SUM($W145:BZ145))</f>
        <v>0</v>
      </c>
      <c r="CA191" s="5">
        <f ca="1">IF(CA$4="",0,SUM($W99:CA99)-SUM($W145:CA145))</f>
        <v>0</v>
      </c>
      <c r="CB191" s="5">
        <f ca="1">IF(CB$4="",0,SUM($W99:CB99)-SUM($W145:CB145))</f>
        <v>0</v>
      </c>
      <c r="CC191" s="5">
        <f ca="1">IF(CC$4="",0,SUM($W99:CC99)-SUM($W145:CC145))</f>
        <v>0</v>
      </c>
      <c r="CD191" s="5">
        <f ca="1">IF(CD$4="",0,SUM($W99:CD99)-SUM($W145:CD145))</f>
        <v>0</v>
      </c>
      <c r="CE191" s="5">
        <f ca="1">IF(CE$4="",0,SUM($W99:CE99)-SUM($W145:CE145))</f>
        <v>0</v>
      </c>
      <c r="CF191" s="5">
        <f ca="1">IF(CF$4="",0,SUM($W99:CF99)-SUM($W145:CF145))</f>
        <v>0</v>
      </c>
    </row>
    <row r="192" spans="2:84" x14ac:dyDescent="0.3">
      <c r="B192" s="13">
        <f>ROW()</f>
        <v>192</v>
      </c>
      <c r="H192" s="1" t="str">
        <f t="shared" si="336"/>
        <v>Незавершенные капзатраты</v>
      </c>
      <c r="I192" s="1" t="str">
        <f>$I$187</f>
        <v>Стартовые капитальные затраты</v>
      </c>
      <c r="J192" s="1" t="str">
        <f>Prcsses!I83</f>
        <v>Земельный участок</v>
      </c>
      <c r="M192" s="53" t="s">
        <v>18</v>
      </c>
      <c r="U192" s="5">
        <f t="shared" ca="1" si="324"/>
        <v>0</v>
      </c>
      <c r="X192" s="5">
        <f ca="1">IF(X$4="",0,SUM($W100:X100)-SUM($W146:X146))</f>
        <v>0</v>
      </c>
      <c r="Y192" s="5">
        <f ca="1">IF(Y$4="",0,SUM($W100:Y100)-SUM($W146:Y146))</f>
        <v>0</v>
      </c>
      <c r="Z192" s="5">
        <f ca="1">IF(Z$4="",0,SUM($W100:Z100)-SUM($W146:Z146))</f>
        <v>0</v>
      </c>
      <c r="AA192" s="5">
        <f ca="1">IF(AA$4="",0,SUM($W100:AA100)-SUM($W146:AA146))</f>
        <v>0</v>
      </c>
      <c r="AB192" s="5">
        <f ca="1">IF(AB$4="",0,SUM($W100:AB100)-SUM($W146:AB146))</f>
        <v>0</v>
      </c>
      <c r="AC192" s="5">
        <f ca="1">IF(AC$4="",0,SUM($W100:AC100)-SUM($W146:AC146))</f>
        <v>0</v>
      </c>
      <c r="AD192" s="5">
        <f ca="1">IF(AD$4="",0,SUM($W100:AD100)-SUM($W146:AD146))</f>
        <v>0</v>
      </c>
      <c r="AE192" s="5">
        <f ca="1">IF(AE$4="",0,SUM($W100:AE100)-SUM($W146:AE146))</f>
        <v>0</v>
      </c>
      <c r="AF192" s="5">
        <f ca="1">IF(AF$4="",0,SUM($W100:AF100)-SUM($W146:AF146))</f>
        <v>0</v>
      </c>
      <c r="AG192" s="5">
        <f ca="1">IF(AG$4="",0,SUM($W100:AG100)-SUM($W146:AG146))</f>
        <v>0</v>
      </c>
      <c r="AH192" s="5">
        <f ca="1">IF(AH$4="",0,SUM($W100:AH100)-SUM($W146:AH146))</f>
        <v>0</v>
      </c>
      <c r="AI192" s="5">
        <f ca="1">IF(AI$4="",0,SUM($W100:AI100)-SUM($W146:AI146))</f>
        <v>0</v>
      </c>
      <c r="AJ192" s="5">
        <f ca="1">IF(AJ$4="",0,SUM($W100:AJ100)-SUM($W146:AJ146))</f>
        <v>0</v>
      </c>
      <c r="AK192" s="5">
        <f ca="1">IF(AK$4="",0,SUM($W100:AK100)-SUM($W146:AK146))</f>
        <v>0</v>
      </c>
      <c r="AL192" s="5">
        <f ca="1">IF(AL$4="",0,SUM($W100:AL100)-SUM($W146:AL146))</f>
        <v>0</v>
      </c>
      <c r="AM192" s="5">
        <f ca="1">IF(AM$4="",0,SUM($W100:AM100)-SUM($W146:AM146))</f>
        <v>0</v>
      </c>
      <c r="AN192" s="5">
        <f ca="1">IF(AN$4="",0,SUM($W100:AN100)-SUM($W146:AN146))</f>
        <v>0</v>
      </c>
      <c r="AO192" s="5">
        <f ca="1">IF(AO$4="",0,SUM($W100:AO100)-SUM($W146:AO146))</f>
        <v>0</v>
      </c>
      <c r="AP192" s="5">
        <f ca="1">IF(AP$4="",0,SUM($W100:AP100)-SUM($W146:AP146))</f>
        <v>0</v>
      </c>
      <c r="AQ192" s="5">
        <f ca="1">IF(AQ$4="",0,SUM($W100:AQ100)-SUM($W146:AQ146))</f>
        <v>0</v>
      </c>
      <c r="AR192" s="5">
        <f ca="1">IF(AR$4="",0,SUM($W100:AR100)-SUM($W146:AR146))</f>
        <v>0</v>
      </c>
      <c r="AS192" s="5">
        <f ca="1">IF(AS$4="",0,SUM($W100:AS100)-SUM($W146:AS146))</f>
        <v>0</v>
      </c>
      <c r="AT192" s="5">
        <f ca="1">IF(AT$4="",0,SUM($W100:AT100)-SUM($W146:AT146))</f>
        <v>0</v>
      </c>
      <c r="AU192" s="5">
        <f ca="1">IF(AU$4="",0,SUM($W100:AU100)-SUM($W146:AU146))</f>
        <v>0</v>
      </c>
      <c r="AV192" s="5">
        <f ca="1">IF(AV$4="",0,SUM($W100:AV100)-SUM($W146:AV146))</f>
        <v>0</v>
      </c>
      <c r="AW192" s="5">
        <f ca="1">IF(AW$4="",0,SUM($W100:AW100)-SUM($W146:AW146))</f>
        <v>0</v>
      </c>
      <c r="AX192" s="5">
        <f ca="1">IF(AX$4="",0,SUM($W100:AX100)-SUM($W146:AX146))</f>
        <v>0</v>
      </c>
      <c r="AY192" s="5">
        <f ca="1">IF(AY$4="",0,SUM($W100:AY100)-SUM($W146:AY146))</f>
        <v>0</v>
      </c>
      <c r="AZ192" s="5">
        <f ca="1">IF(AZ$4="",0,SUM($W100:AZ100)-SUM($W146:AZ146))</f>
        <v>0</v>
      </c>
      <c r="BA192" s="5">
        <f ca="1">IF(BA$4="",0,SUM($W100:BA100)-SUM($W146:BA146))</f>
        <v>0</v>
      </c>
      <c r="BB192" s="5">
        <f ca="1">IF(BB$4="",0,SUM($W100:BB100)-SUM($W146:BB146))</f>
        <v>0</v>
      </c>
      <c r="BC192" s="5">
        <f ca="1">IF(BC$4="",0,SUM($W100:BC100)-SUM($W146:BC146))</f>
        <v>0</v>
      </c>
      <c r="BD192" s="5">
        <f ca="1">IF(BD$4="",0,SUM($W100:BD100)-SUM($W146:BD146))</f>
        <v>0</v>
      </c>
      <c r="BE192" s="5">
        <f ca="1">IF(BE$4="",0,SUM($W100:BE100)-SUM($W146:BE146))</f>
        <v>0</v>
      </c>
      <c r="BF192" s="5">
        <f ca="1">IF(BF$4="",0,SUM($W100:BF100)-SUM($W146:BF146))</f>
        <v>0</v>
      </c>
      <c r="BG192" s="5">
        <f ca="1">IF(BG$4="",0,SUM($W100:BG100)-SUM($W146:BG146))</f>
        <v>0</v>
      </c>
      <c r="BH192" s="5">
        <f ca="1">IF(BH$4="",0,SUM($W100:BH100)-SUM($W146:BH146))</f>
        <v>0</v>
      </c>
      <c r="BI192" s="5">
        <f ca="1">IF(BI$4="",0,SUM($W100:BI100)-SUM($W146:BI146))</f>
        <v>0</v>
      </c>
      <c r="BJ192" s="5">
        <f ca="1">IF(BJ$4="",0,SUM($W100:BJ100)-SUM($W146:BJ146))</f>
        <v>0</v>
      </c>
      <c r="BK192" s="5">
        <f ca="1">IF(BK$4="",0,SUM($W100:BK100)-SUM($W146:BK146))</f>
        <v>0</v>
      </c>
      <c r="BL192" s="5">
        <f ca="1">IF(BL$4="",0,SUM($W100:BL100)-SUM($W146:BL146))</f>
        <v>0</v>
      </c>
      <c r="BM192" s="5">
        <f ca="1">IF(BM$4="",0,SUM($W100:BM100)-SUM($W146:BM146))</f>
        <v>0</v>
      </c>
      <c r="BN192" s="5">
        <f ca="1">IF(BN$4="",0,SUM($W100:BN100)-SUM($W146:BN146))</f>
        <v>0</v>
      </c>
      <c r="BO192" s="5">
        <f ca="1">IF(BO$4="",0,SUM($W100:BO100)-SUM($W146:BO146))</f>
        <v>0</v>
      </c>
      <c r="BP192" s="5">
        <f ca="1">IF(BP$4="",0,SUM($W100:BP100)-SUM($W146:BP146))</f>
        <v>0</v>
      </c>
      <c r="BQ192" s="5">
        <f ca="1">IF(BQ$4="",0,SUM($W100:BQ100)-SUM($W146:BQ146))</f>
        <v>0</v>
      </c>
      <c r="BR192" s="5">
        <f ca="1">IF(BR$4="",0,SUM($W100:BR100)-SUM($W146:BR146))</f>
        <v>0</v>
      </c>
      <c r="BS192" s="5">
        <f ca="1">IF(BS$4="",0,SUM($W100:BS100)-SUM($W146:BS146))</f>
        <v>0</v>
      </c>
      <c r="BT192" s="5">
        <f ca="1">IF(BT$4="",0,SUM($W100:BT100)-SUM($W146:BT146))</f>
        <v>0</v>
      </c>
      <c r="BU192" s="5">
        <f ca="1">IF(BU$4="",0,SUM($W100:BU100)-SUM($W146:BU146))</f>
        <v>0</v>
      </c>
      <c r="BV192" s="5">
        <f ca="1">IF(BV$4="",0,SUM($W100:BV100)-SUM($W146:BV146))</f>
        <v>0</v>
      </c>
      <c r="BW192" s="5">
        <f ca="1">IF(BW$4="",0,SUM($W100:BW100)-SUM($W146:BW146))</f>
        <v>0</v>
      </c>
      <c r="BX192" s="5">
        <f ca="1">IF(BX$4="",0,SUM($W100:BX100)-SUM($W146:BX146))</f>
        <v>0</v>
      </c>
      <c r="BY192" s="5">
        <f ca="1">IF(BY$4="",0,SUM($W100:BY100)-SUM($W146:BY146))</f>
        <v>0</v>
      </c>
      <c r="BZ192" s="5">
        <f ca="1">IF(BZ$4="",0,SUM($W100:BZ100)-SUM($W146:BZ146))</f>
        <v>0</v>
      </c>
      <c r="CA192" s="5">
        <f ca="1">IF(CA$4="",0,SUM($W100:CA100)-SUM($W146:CA146))</f>
        <v>0</v>
      </c>
      <c r="CB192" s="5">
        <f ca="1">IF(CB$4="",0,SUM($W100:CB100)-SUM($W146:CB146))</f>
        <v>0</v>
      </c>
      <c r="CC192" s="5">
        <f ca="1">IF(CC$4="",0,SUM($W100:CC100)-SUM($W146:CC146))</f>
        <v>0</v>
      </c>
      <c r="CD192" s="5">
        <f ca="1">IF(CD$4="",0,SUM($W100:CD100)-SUM($W146:CD146))</f>
        <v>0</v>
      </c>
      <c r="CE192" s="5">
        <f ca="1">IF(CE$4="",0,SUM($W100:CE100)-SUM($W146:CE146))</f>
        <v>0</v>
      </c>
      <c r="CF192" s="5">
        <f ca="1">IF(CF$4="",0,SUM($W100:CF100)-SUM($W146:CF146))</f>
        <v>0</v>
      </c>
    </row>
    <row r="193" spans="2:84" s="26" customFormat="1" ht="12" x14ac:dyDescent="0.25">
      <c r="B193" s="13"/>
      <c r="M193" s="55"/>
      <c r="N193" s="44" t="s">
        <v>21</v>
      </c>
      <c r="O193" s="45"/>
      <c r="P193" s="46"/>
      <c r="Q193" s="89"/>
      <c r="U193" s="41"/>
      <c r="V193" s="42"/>
      <c r="W193" s="43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</row>
    <row r="194" spans="2:84" x14ac:dyDescent="0.3">
      <c r="B194" s="13">
        <f>ROW()</f>
        <v>194</v>
      </c>
      <c r="H194" s="1" t="str">
        <f t="shared" ref="H194:H199" si="348">$H$186</f>
        <v>Незавершенные капзатраты</v>
      </c>
      <c r="I194" s="1" t="s">
        <v>220</v>
      </c>
      <c r="M194" s="53" t="s">
        <v>18</v>
      </c>
      <c r="P194" s="72" t="str">
        <f>Lists!$AI$8</f>
        <v>BS</v>
      </c>
      <c r="U194" s="5">
        <f t="shared" ref="U194:U199" ca="1" si="349">INDIRECT(ADDRESS($B194,$X$2-1+$P$8))</f>
        <v>-1.3038516044616699E-8</v>
      </c>
      <c r="X194" s="5">
        <f ca="1">IF(X$4="",0,SUM(X195:X200))</f>
        <v>2083333.3333333335</v>
      </c>
      <c r="Y194" s="5">
        <f ca="1">IF(Y$4="",0,SUM(Y195:Y200))</f>
        <v>11666666.666666668</v>
      </c>
      <c r="Z194" s="5">
        <f t="shared" ref="Z194" ca="1" si="350">IF(Z$4="",0,SUM(Z195:Z200))</f>
        <v>0</v>
      </c>
      <c r="AA194" s="5">
        <f t="shared" ref="AA194" ca="1" si="351">IF(AA$4="",0,SUM(AA195:AA200))</f>
        <v>0</v>
      </c>
      <c r="AB194" s="5">
        <f t="shared" ref="AB194" ca="1" si="352">IF(AB$4="",0,SUM(AB195:AB200))</f>
        <v>0</v>
      </c>
      <c r="AC194" s="5">
        <f t="shared" ref="AC194" ca="1" si="353">IF(AC$4="",0,SUM(AC195:AC200))</f>
        <v>0</v>
      </c>
      <c r="AD194" s="5">
        <f t="shared" ref="AD194" ca="1" si="354">IF(AD$4="",0,SUM(AD195:AD200))</f>
        <v>0</v>
      </c>
      <c r="AE194" s="5">
        <f t="shared" ref="AE194" ca="1" si="355">IF(AE$4="",0,SUM(AE195:AE200))</f>
        <v>0</v>
      </c>
      <c r="AF194" s="5">
        <f t="shared" ref="AF194" ca="1" si="356">IF(AF$4="",0,SUM(AF195:AF200))</f>
        <v>0</v>
      </c>
      <c r="AG194" s="5">
        <f t="shared" ref="AG194" ca="1" si="357">IF(AG$4="",0,SUM(AG195:AG200))</f>
        <v>0</v>
      </c>
      <c r="AH194" s="5">
        <f t="shared" ref="AH194" ca="1" si="358">IF(AH$4="",0,SUM(AH195:AH200))</f>
        <v>0</v>
      </c>
      <c r="AI194" s="5">
        <f t="shared" ref="AI194:CF194" ca="1" si="359">IF(AI$4="",0,SUM(AI195:AI200))</f>
        <v>0</v>
      </c>
      <c r="AJ194" s="5">
        <f t="shared" ca="1" si="359"/>
        <v>0</v>
      </c>
      <c r="AK194" s="5">
        <f t="shared" ca="1" si="359"/>
        <v>0</v>
      </c>
      <c r="AL194" s="5">
        <f t="shared" ca="1" si="359"/>
        <v>0</v>
      </c>
      <c r="AM194" s="5">
        <f t="shared" ca="1" si="359"/>
        <v>0</v>
      </c>
      <c r="AN194" s="5">
        <f t="shared" ca="1" si="359"/>
        <v>0</v>
      </c>
      <c r="AO194" s="5">
        <f t="shared" ca="1" si="359"/>
        <v>0</v>
      </c>
      <c r="AP194" s="5">
        <f t="shared" ca="1" si="359"/>
        <v>0</v>
      </c>
      <c r="AQ194" s="5">
        <f t="shared" ca="1" si="359"/>
        <v>0</v>
      </c>
      <c r="AR194" s="5">
        <f t="shared" ca="1" si="359"/>
        <v>2197870.4833333334</v>
      </c>
      <c r="AS194" s="5">
        <f t="shared" ca="1" si="359"/>
        <v>12308074.706666667</v>
      </c>
      <c r="AT194" s="5">
        <f t="shared" ca="1" si="359"/>
        <v>0</v>
      </c>
      <c r="AU194" s="5">
        <f t="shared" ca="1" si="359"/>
        <v>0</v>
      </c>
      <c r="AV194" s="5">
        <f t="shared" ca="1" si="359"/>
        <v>0</v>
      </c>
      <c r="AW194" s="5">
        <f t="shared" ca="1" si="359"/>
        <v>0</v>
      </c>
      <c r="AX194" s="5">
        <f t="shared" ca="1" si="359"/>
        <v>0</v>
      </c>
      <c r="AY194" s="5">
        <f t="shared" ca="1" si="359"/>
        <v>0</v>
      </c>
      <c r="AZ194" s="5">
        <f t="shared" ca="1" si="359"/>
        <v>0</v>
      </c>
      <c r="BA194" s="5">
        <f t="shared" ca="1" si="359"/>
        <v>0</v>
      </c>
      <c r="BB194" s="5">
        <f t="shared" ca="1" si="359"/>
        <v>2277705.9307699339</v>
      </c>
      <c r="BC194" s="5">
        <f t="shared" ca="1" si="359"/>
        <v>12755153.212311627</v>
      </c>
      <c r="BD194" s="5">
        <f t="shared" ca="1" si="359"/>
        <v>0</v>
      </c>
      <c r="BE194" s="5">
        <f t="shared" ca="1" si="359"/>
        <v>0</v>
      </c>
      <c r="BF194" s="5">
        <f t="shared" ca="1" si="359"/>
        <v>0</v>
      </c>
      <c r="BG194" s="5">
        <f t="shared" ca="1" si="359"/>
        <v>0</v>
      </c>
      <c r="BH194" s="5">
        <f t="shared" ca="1" si="359"/>
        <v>0</v>
      </c>
      <c r="BI194" s="5">
        <f t="shared" ca="1" si="359"/>
        <v>0</v>
      </c>
      <c r="BJ194" s="5">
        <f t="shared" ca="1" si="359"/>
        <v>0</v>
      </c>
      <c r="BK194" s="5">
        <f t="shared" ca="1" si="359"/>
        <v>0</v>
      </c>
      <c r="BL194" s="5">
        <f t="shared" ca="1" si="359"/>
        <v>2318704.6375237931</v>
      </c>
      <c r="BM194" s="5">
        <f t="shared" ca="1" si="359"/>
        <v>12984745.970133239</v>
      </c>
      <c r="BN194" s="5">
        <f t="shared" ca="1" si="359"/>
        <v>1.862645149230957E-9</v>
      </c>
      <c r="BO194" s="5">
        <f t="shared" ca="1" si="359"/>
        <v>1.862645149230957E-9</v>
      </c>
      <c r="BP194" s="5">
        <f t="shared" ca="1" si="359"/>
        <v>1.862645149230957E-9</v>
      </c>
      <c r="BQ194" s="5">
        <f t="shared" ca="1" si="359"/>
        <v>1.862645149230957E-9</v>
      </c>
      <c r="BR194" s="5">
        <f t="shared" ca="1" si="359"/>
        <v>1.862645149230957E-9</v>
      </c>
      <c r="BS194" s="5">
        <f t="shared" ca="1" si="359"/>
        <v>1.862645149230957E-9</v>
      </c>
      <c r="BT194" s="5">
        <f t="shared" ca="1" si="359"/>
        <v>1.862645149230957E-9</v>
      </c>
      <c r="BU194" s="5">
        <f t="shared" ca="1" si="359"/>
        <v>1.862645149230957E-9</v>
      </c>
      <c r="BV194" s="5">
        <f t="shared" ca="1" si="359"/>
        <v>2402929.2647772082</v>
      </c>
      <c r="BW194" s="5">
        <f t="shared" ca="1" si="359"/>
        <v>13456403.882752355</v>
      </c>
      <c r="BX194" s="5">
        <f t="shared" ca="1" si="359"/>
        <v>-1.3038516044616699E-8</v>
      </c>
      <c r="BY194" s="5">
        <f t="shared" ca="1" si="359"/>
        <v>-1.3038516044616699E-8</v>
      </c>
      <c r="BZ194" s="5">
        <f t="shared" ca="1" si="359"/>
        <v>-1.3038516044616699E-8</v>
      </c>
      <c r="CA194" s="5">
        <f t="shared" ca="1" si="359"/>
        <v>-1.3038516044616699E-8</v>
      </c>
      <c r="CB194" s="5">
        <f t="shared" ca="1" si="359"/>
        <v>-1.3038516044616699E-8</v>
      </c>
      <c r="CC194" s="5">
        <f t="shared" ca="1" si="359"/>
        <v>-1.3038516044616699E-8</v>
      </c>
      <c r="CD194" s="5">
        <f t="shared" ca="1" si="359"/>
        <v>-1.3038516044616699E-8</v>
      </c>
      <c r="CE194" s="5">
        <f t="shared" ca="1" si="359"/>
        <v>-1.3038516044616699E-8</v>
      </c>
      <c r="CF194" s="5">
        <f t="shared" ca="1" si="359"/>
        <v>0</v>
      </c>
    </row>
    <row r="195" spans="2:84" x14ac:dyDescent="0.3">
      <c r="B195" s="13">
        <f>ROW()</f>
        <v>195</v>
      </c>
      <c r="H195" s="1" t="str">
        <f t="shared" si="348"/>
        <v>Незавершенные капзатраты</v>
      </c>
      <c r="I195" s="1" t="str">
        <f>$I$194</f>
        <v>Капзатраты на производственные мощности</v>
      </c>
      <c r="J195" s="1" t="str">
        <f>Prcsses!I111</f>
        <v>Разрешения, оформления и проектирование</v>
      </c>
      <c r="M195" s="53" t="s">
        <v>18</v>
      </c>
      <c r="U195" s="5">
        <f t="shared" ca="1" si="349"/>
        <v>0</v>
      </c>
      <c r="X195" s="5">
        <f ca="1">IF(X$4="",0,SUM($W103:X103)-SUM($W149:X149))</f>
        <v>833333.33333333337</v>
      </c>
      <c r="Y195" s="5">
        <f ca="1">IF(Y$4="",0,SUM($W103:Y103)-SUM($W149:Y149))</f>
        <v>833333.33333333337</v>
      </c>
      <c r="Z195" s="5">
        <f ca="1">IF(Z$4="",0,SUM($W103:Z103)-SUM($W149:Z149))</f>
        <v>0</v>
      </c>
      <c r="AA195" s="5">
        <f ca="1">IF(AA$4="",0,SUM($W103:AA103)-SUM($W149:AA149))</f>
        <v>0</v>
      </c>
      <c r="AB195" s="5">
        <f ca="1">IF(AB$4="",0,SUM($W103:AB103)-SUM($W149:AB149))</f>
        <v>0</v>
      </c>
      <c r="AC195" s="5">
        <f ca="1">IF(AC$4="",0,SUM($W103:AC103)-SUM($W149:AC149))</f>
        <v>0</v>
      </c>
      <c r="AD195" s="5">
        <f ca="1">IF(AD$4="",0,SUM($W103:AD103)-SUM($W149:AD149))</f>
        <v>0</v>
      </c>
      <c r="AE195" s="5">
        <f ca="1">IF(AE$4="",0,SUM($W103:AE103)-SUM($W149:AE149))</f>
        <v>0</v>
      </c>
      <c r="AF195" s="5">
        <f ca="1">IF(AF$4="",0,SUM($W103:AF103)-SUM($W149:AF149))</f>
        <v>0</v>
      </c>
      <c r="AG195" s="5">
        <f ca="1">IF(AG$4="",0,SUM($W103:AG103)-SUM($W149:AG149))</f>
        <v>0</v>
      </c>
      <c r="AH195" s="5">
        <f ca="1">IF(AH$4="",0,SUM($W103:AH103)-SUM($W149:AH149))</f>
        <v>0</v>
      </c>
      <c r="AI195" s="5">
        <f ca="1">IF(AI$4="",0,SUM($W103:AI103)-SUM($W149:AI149))</f>
        <v>0</v>
      </c>
      <c r="AJ195" s="5">
        <f ca="1">IF(AJ$4="",0,SUM($W103:AJ103)-SUM($W149:AJ149))</f>
        <v>0</v>
      </c>
      <c r="AK195" s="5">
        <f ca="1">IF(AK$4="",0,SUM($W103:AK103)-SUM($W149:AK149))</f>
        <v>0</v>
      </c>
      <c r="AL195" s="5">
        <f ca="1">IF(AL$4="",0,SUM($W103:AL103)-SUM($W149:AL149))</f>
        <v>0</v>
      </c>
      <c r="AM195" s="5">
        <f ca="1">IF(AM$4="",0,SUM($W103:AM103)-SUM($W149:AM149))</f>
        <v>0</v>
      </c>
      <c r="AN195" s="5">
        <f ca="1">IF(AN$4="",0,SUM($W103:AN103)-SUM($W149:AN149))</f>
        <v>0</v>
      </c>
      <c r="AO195" s="5">
        <f ca="1">IF(AO$4="",0,SUM($W103:AO103)-SUM($W149:AO149))</f>
        <v>0</v>
      </c>
      <c r="AP195" s="5">
        <f ca="1">IF(AP$4="",0,SUM($W103:AP103)-SUM($W149:AP149))</f>
        <v>0</v>
      </c>
      <c r="AQ195" s="5">
        <f ca="1">IF(AQ$4="",0,SUM($W103:AQ103)-SUM($W149:AQ149))</f>
        <v>0</v>
      </c>
      <c r="AR195" s="5">
        <f ca="1">IF(AR$4="",0,SUM($W103:AR103)-SUM($W149:AR149))</f>
        <v>879148.19333333347</v>
      </c>
      <c r="AS195" s="5">
        <f ca="1">IF(AS$4="",0,SUM($W103:AS103)-SUM($W149:AS149))</f>
        <v>879148.19333333347</v>
      </c>
      <c r="AT195" s="5">
        <f ca="1">IF(AT$4="",0,SUM($W103:AT103)-SUM($W149:AT149))</f>
        <v>0</v>
      </c>
      <c r="AU195" s="5">
        <f ca="1">IF(AU$4="",0,SUM($W103:AU103)-SUM($W149:AU149))</f>
        <v>0</v>
      </c>
      <c r="AV195" s="5">
        <f ca="1">IF(AV$4="",0,SUM($W103:AV103)-SUM($W149:AV149))</f>
        <v>0</v>
      </c>
      <c r="AW195" s="5">
        <f ca="1">IF(AW$4="",0,SUM($W103:AW103)-SUM($W149:AW149))</f>
        <v>0</v>
      </c>
      <c r="AX195" s="5">
        <f ca="1">IF(AX$4="",0,SUM($W103:AX103)-SUM($W149:AX149))</f>
        <v>0</v>
      </c>
      <c r="AY195" s="5">
        <f ca="1">IF(AY$4="",0,SUM($W103:AY103)-SUM($W149:AY149))</f>
        <v>0</v>
      </c>
      <c r="AZ195" s="5">
        <f ca="1">IF(AZ$4="",0,SUM($W103:AZ103)-SUM($W149:AZ149))</f>
        <v>0</v>
      </c>
      <c r="BA195" s="5">
        <f ca="1">IF(BA$4="",0,SUM($W103:BA103)-SUM($W149:BA149))</f>
        <v>0</v>
      </c>
      <c r="BB195" s="5">
        <f ca="1">IF(BB$4="",0,SUM($W103:BB103)-SUM($W149:BB149))</f>
        <v>911082.37230797345</v>
      </c>
      <c r="BC195" s="5">
        <f ca="1">IF(BC$4="",0,SUM($W103:BC103)-SUM($W149:BC149))</f>
        <v>911082.37230797345</v>
      </c>
      <c r="BD195" s="5">
        <f ca="1">IF(BD$4="",0,SUM($W103:BD103)-SUM($W149:BD149))</f>
        <v>0</v>
      </c>
      <c r="BE195" s="5">
        <f ca="1">IF(BE$4="",0,SUM($W103:BE103)-SUM($W149:BE149))</f>
        <v>0</v>
      </c>
      <c r="BF195" s="5">
        <f ca="1">IF(BF$4="",0,SUM($W103:BF103)-SUM($W149:BF149))</f>
        <v>0</v>
      </c>
      <c r="BG195" s="5">
        <f ca="1">IF(BG$4="",0,SUM($W103:BG103)-SUM($W149:BG149))</f>
        <v>0</v>
      </c>
      <c r="BH195" s="5">
        <f ca="1">IF(BH$4="",0,SUM($W103:BH103)-SUM($W149:BH149))</f>
        <v>0</v>
      </c>
      <c r="BI195" s="5">
        <f ca="1">IF(BI$4="",0,SUM($W103:BI103)-SUM($W149:BI149))</f>
        <v>0</v>
      </c>
      <c r="BJ195" s="5">
        <f ca="1">IF(BJ$4="",0,SUM($W103:BJ103)-SUM($W149:BJ149))</f>
        <v>0</v>
      </c>
      <c r="BK195" s="5">
        <f ca="1">IF(BK$4="",0,SUM($W103:BK103)-SUM($W149:BK149))</f>
        <v>0</v>
      </c>
      <c r="BL195" s="5">
        <f ca="1">IF(BL$4="",0,SUM($W103:BL103)-SUM($W149:BL149))</f>
        <v>927481.85500951717</v>
      </c>
      <c r="BM195" s="5">
        <f ca="1">IF(BM$4="",0,SUM($W103:BM103)-SUM($W149:BM149))</f>
        <v>927481.85500951717</v>
      </c>
      <c r="BN195" s="5">
        <f ca="1">IF(BN$4="",0,SUM($W103:BN103)-SUM($W149:BN149))</f>
        <v>0</v>
      </c>
      <c r="BO195" s="5">
        <f ca="1">IF(BO$4="",0,SUM($W103:BO103)-SUM($W149:BO149))</f>
        <v>0</v>
      </c>
      <c r="BP195" s="5">
        <f ca="1">IF(BP$4="",0,SUM($W103:BP103)-SUM($W149:BP149))</f>
        <v>0</v>
      </c>
      <c r="BQ195" s="5">
        <f ca="1">IF(BQ$4="",0,SUM($W103:BQ103)-SUM($W149:BQ149))</f>
        <v>0</v>
      </c>
      <c r="BR195" s="5">
        <f ca="1">IF(BR$4="",0,SUM($W103:BR103)-SUM($W149:BR149))</f>
        <v>0</v>
      </c>
      <c r="BS195" s="5">
        <f ca="1">IF(BS$4="",0,SUM($W103:BS103)-SUM($W149:BS149))</f>
        <v>0</v>
      </c>
      <c r="BT195" s="5">
        <f ca="1">IF(BT$4="",0,SUM($W103:BT103)-SUM($W149:BT149))</f>
        <v>0</v>
      </c>
      <c r="BU195" s="5">
        <f ca="1">IF(BU$4="",0,SUM($W103:BU103)-SUM($W149:BU149))</f>
        <v>0</v>
      </c>
      <c r="BV195" s="5">
        <f ca="1">IF(BV$4="",0,SUM($W103:BV103)-SUM($W149:BV149))</f>
        <v>961171.70591088245</v>
      </c>
      <c r="BW195" s="5">
        <f ca="1">IF(BW$4="",0,SUM($W103:BW103)-SUM($W149:BW149))</f>
        <v>961171.70591088245</v>
      </c>
      <c r="BX195" s="5">
        <f ca="1">IF(BX$4="",0,SUM($W103:BX103)-SUM($W149:BX149))</f>
        <v>0</v>
      </c>
      <c r="BY195" s="5">
        <f ca="1">IF(BY$4="",0,SUM($W103:BY103)-SUM($W149:BY149))</f>
        <v>0</v>
      </c>
      <c r="BZ195" s="5">
        <f ca="1">IF(BZ$4="",0,SUM($W103:BZ103)-SUM($W149:BZ149))</f>
        <v>0</v>
      </c>
      <c r="CA195" s="5">
        <f ca="1">IF(CA$4="",0,SUM($W103:CA103)-SUM($W149:CA149))</f>
        <v>0</v>
      </c>
      <c r="CB195" s="5">
        <f ca="1">IF(CB$4="",0,SUM($W103:CB103)-SUM($W149:CB149))</f>
        <v>0</v>
      </c>
      <c r="CC195" s="5">
        <f ca="1">IF(CC$4="",0,SUM($W103:CC103)-SUM($W149:CC149))</f>
        <v>0</v>
      </c>
      <c r="CD195" s="5">
        <f ca="1">IF(CD$4="",0,SUM($W103:CD103)-SUM($W149:CD149))</f>
        <v>0</v>
      </c>
      <c r="CE195" s="5">
        <f ca="1">IF(CE$4="",0,SUM($W103:CE103)-SUM($W149:CE149))</f>
        <v>0</v>
      </c>
      <c r="CF195" s="5">
        <f ca="1">IF(CF$4="",0,SUM($W103:CF103)-SUM($W149:CF149))</f>
        <v>0</v>
      </c>
    </row>
    <row r="196" spans="2:84" x14ac:dyDescent="0.3">
      <c r="B196" s="13">
        <f>ROW()</f>
        <v>196</v>
      </c>
      <c r="H196" s="1" t="str">
        <f t="shared" si="348"/>
        <v>Незавершенные капзатраты</v>
      </c>
      <c r="I196" s="1" t="str">
        <f>$I$194</f>
        <v>Капзатраты на производственные мощности</v>
      </c>
      <c r="J196" s="1" t="str">
        <f>Prcsses!I112</f>
        <v>Строительно-монтажные работы</v>
      </c>
      <c r="M196" s="53" t="s">
        <v>18</v>
      </c>
      <c r="U196" s="5">
        <f t="shared" ca="1" si="349"/>
        <v>1.862645149230957E-9</v>
      </c>
      <c r="X196" s="5">
        <f ca="1">IF(X$4="",0,SUM($W104:X104)-SUM($W150:X150))</f>
        <v>1250000</v>
      </c>
      <c r="Y196" s="5">
        <f ca="1">IF(Y$4="",0,SUM($W104:Y104)-SUM($W150:Y150))</f>
        <v>2500000</v>
      </c>
      <c r="Z196" s="5">
        <f ca="1">IF(Z$4="",0,SUM($W104:Z104)-SUM($W150:Z150))</f>
        <v>0</v>
      </c>
      <c r="AA196" s="5">
        <f ca="1">IF(AA$4="",0,SUM($W104:AA104)-SUM($W150:AA150))</f>
        <v>0</v>
      </c>
      <c r="AB196" s="5">
        <f ca="1">IF(AB$4="",0,SUM($W104:AB104)-SUM($W150:AB150))</f>
        <v>0</v>
      </c>
      <c r="AC196" s="5">
        <f ca="1">IF(AC$4="",0,SUM($W104:AC104)-SUM($W150:AC150))</f>
        <v>0</v>
      </c>
      <c r="AD196" s="5">
        <f ca="1">IF(AD$4="",0,SUM($W104:AD104)-SUM($W150:AD150))</f>
        <v>0</v>
      </c>
      <c r="AE196" s="5">
        <f ca="1">IF(AE$4="",0,SUM($W104:AE104)-SUM($W150:AE150))</f>
        <v>0</v>
      </c>
      <c r="AF196" s="5">
        <f ca="1">IF(AF$4="",0,SUM($W104:AF104)-SUM($W150:AF150))</f>
        <v>0</v>
      </c>
      <c r="AG196" s="5">
        <f ca="1">IF(AG$4="",0,SUM($W104:AG104)-SUM($W150:AG150))</f>
        <v>0</v>
      </c>
      <c r="AH196" s="5">
        <f ca="1">IF(AH$4="",0,SUM($W104:AH104)-SUM($W150:AH150))</f>
        <v>0</v>
      </c>
      <c r="AI196" s="5">
        <f ca="1">IF(AI$4="",0,SUM($W104:AI104)-SUM($W150:AI150))</f>
        <v>0</v>
      </c>
      <c r="AJ196" s="5">
        <f ca="1">IF(AJ$4="",0,SUM($W104:AJ104)-SUM($W150:AJ150))</f>
        <v>0</v>
      </c>
      <c r="AK196" s="5">
        <f ca="1">IF(AK$4="",0,SUM($W104:AK104)-SUM($W150:AK150))</f>
        <v>0</v>
      </c>
      <c r="AL196" s="5">
        <f ca="1">IF(AL$4="",0,SUM($W104:AL104)-SUM($W150:AL150))</f>
        <v>0</v>
      </c>
      <c r="AM196" s="5">
        <f ca="1">IF(AM$4="",0,SUM($W104:AM104)-SUM($W150:AM150))</f>
        <v>0</v>
      </c>
      <c r="AN196" s="5">
        <f ca="1">IF(AN$4="",0,SUM($W104:AN104)-SUM($W150:AN150))</f>
        <v>0</v>
      </c>
      <c r="AO196" s="5">
        <f ca="1">IF(AO$4="",0,SUM($W104:AO104)-SUM($W150:AO150))</f>
        <v>0</v>
      </c>
      <c r="AP196" s="5">
        <f ca="1">IF(AP$4="",0,SUM($W104:AP104)-SUM($W150:AP150))</f>
        <v>0</v>
      </c>
      <c r="AQ196" s="5">
        <f ca="1">IF(AQ$4="",0,SUM($W104:AQ104)-SUM($W150:AQ150))</f>
        <v>0</v>
      </c>
      <c r="AR196" s="5">
        <f ca="1">IF(AR$4="",0,SUM($W104:AR104)-SUM($W150:AR150))</f>
        <v>1318722.29</v>
      </c>
      <c r="AS196" s="5">
        <f ca="1">IF(AS$4="",0,SUM($W104:AS104)-SUM($W150:AS150))</f>
        <v>2637444.58</v>
      </c>
      <c r="AT196" s="5">
        <f ca="1">IF(AT$4="",0,SUM($W104:AT104)-SUM($W150:AT150))</f>
        <v>0</v>
      </c>
      <c r="AU196" s="5">
        <f ca="1">IF(AU$4="",0,SUM($W104:AU104)-SUM($W150:AU150))</f>
        <v>0</v>
      </c>
      <c r="AV196" s="5">
        <f ca="1">IF(AV$4="",0,SUM($W104:AV104)-SUM($W150:AV150))</f>
        <v>0</v>
      </c>
      <c r="AW196" s="5">
        <f ca="1">IF(AW$4="",0,SUM($W104:AW104)-SUM($W150:AW150))</f>
        <v>0</v>
      </c>
      <c r="AX196" s="5">
        <f ca="1">IF(AX$4="",0,SUM($W104:AX104)-SUM($W150:AX150))</f>
        <v>0</v>
      </c>
      <c r="AY196" s="5">
        <f ca="1">IF(AY$4="",0,SUM($W104:AY104)-SUM($W150:AY150))</f>
        <v>0</v>
      </c>
      <c r="AZ196" s="5">
        <f ca="1">IF(AZ$4="",0,SUM($W104:AZ104)-SUM($W150:AZ150))</f>
        <v>0</v>
      </c>
      <c r="BA196" s="5">
        <f ca="1">IF(BA$4="",0,SUM($W104:BA104)-SUM($W150:BA150))</f>
        <v>0</v>
      </c>
      <c r="BB196" s="5">
        <f ca="1">IF(BB$4="",0,SUM($W104:BB104)-SUM($W150:BB150))</f>
        <v>1366623.5584619604</v>
      </c>
      <c r="BC196" s="5">
        <f ca="1">IF(BC$4="",0,SUM($W104:BC104)-SUM($W150:BC150))</f>
        <v>2733247.1169239208</v>
      </c>
      <c r="BD196" s="5">
        <f ca="1">IF(BD$4="",0,SUM($W104:BD104)-SUM($W150:BD150))</f>
        <v>0</v>
      </c>
      <c r="BE196" s="5">
        <f ca="1">IF(BE$4="",0,SUM($W104:BE104)-SUM($W150:BE150))</f>
        <v>0</v>
      </c>
      <c r="BF196" s="5">
        <f ca="1">IF(BF$4="",0,SUM($W104:BF104)-SUM($W150:BF150))</f>
        <v>0</v>
      </c>
      <c r="BG196" s="5">
        <f ca="1">IF(BG$4="",0,SUM($W104:BG104)-SUM($W150:BG150))</f>
        <v>0</v>
      </c>
      <c r="BH196" s="5">
        <f ca="1">IF(BH$4="",0,SUM($W104:BH104)-SUM($W150:BH150))</f>
        <v>0</v>
      </c>
      <c r="BI196" s="5">
        <f ca="1">IF(BI$4="",0,SUM($W104:BI104)-SUM($W150:BI150))</f>
        <v>0</v>
      </c>
      <c r="BJ196" s="5">
        <f ca="1">IF(BJ$4="",0,SUM($W104:BJ104)-SUM($W150:BJ150))</f>
        <v>0</v>
      </c>
      <c r="BK196" s="5">
        <f ca="1">IF(BK$4="",0,SUM($W104:BK104)-SUM($W150:BK150))</f>
        <v>0</v>
      </c>
      <c r="BL196" s="5">
        <f ca="1">IF(BL$4="",0,SUM($W104:BL104)-SUM($W150:BL150))</f>
        <v>1391222.782514276</v>
      </c>
      <c r="BM196" s="5">
        <f ca="1">IF(BM$4="",0,SUM($W104:BM104)-SUM($W150:BM150))</f>
        <v>2782445.565028552</v>
      </c>
      <c r="BN196" s="5">
        <f ca="1">IF(BN$4="",0,SUM($W104:BN104)-SUM($W150:BN150))</f>
        <v>1.862645149230957E-9</v>
      </c>
      <c r="BO196" s="5">
        <f ca="1">IF(BO$4="",0,SUM($W104:BO104)-SUM($W150:BO150))</f>
        <v>1.862645149230957E-9</v>
      </c>
      <c r="BP196" s="5">
        <f ca="1">IF(BP$4="",0,SUM($W104:BP104)-SUM($W150:BP150))</f>
        <v>1.862645149230957E-9</v>
      </c>
      <c r="BQ196" s="5">
        <f ca="1">IF(BQ$4="",0,SUM($W104:BQ104)-SUM($W150:BQ150))</f>
        <v>1.862645149230957E-9</v>
      </c>
      <c r="BR196" s="5">
        <f ca="1">IF(BR$4="",0,SUM($W104:BR104)-SUM($W150:BR150))</f>
        <v>1.862645149230957E-9</v>
      </c>
      <c r="BS196" s="5">
        <f ca="1">IF(BS$4="",0,SUM($W104:BS104)-SUM($W150:BS150))</f>
        <v>1.862645149230957E-9</v>
      </c>
      <c r="BT196" s="5">
        <f ca="1">IF(BT$4="",0,SUM($W104:BT104)-SUM($W150:BT150))</f>
        <v>1.862645149230957E-9</v>
      </c>
      <c r="BU196" s="5">
        <f ca="1">IF(BU$4="",0,SUM($W104:BU104)-SUM($W150:BU150))</f>
        <v>1.862645149230957E-9</v>
      </c>
      <c r="BV196" s="5">
        <f ca="1">IF(BV$4="",0,SUM($W104:BV104)-SUM($W150:BV150))</f>
        <v>1441757.5588663258</v>
      </c>
      <c r="BW196" s="5">
        <f ca="1">IF(BW$4="",0,SUM($W104:BW104)-SUM($W150:BW150))</f>
        <v>2883515.1177326497</v>
      </c>
      <c r="BX196" s="5">
        <f ca="1">IF(BX$4="",0,SUM($W104:BX104)-SUM($W150:BX150))</f>
        <v>1.862645149230957E-9</v>
      </c>
      <c r="BY196" s="5">
        <f ca="1">IF(BY$4="",0,SUM($W104:BY104)-SUM($W150:BY150))</f>
        <v>1.862645149230957E-9</v>
      </c>
      <c r="BZ196" s="5">
        <f ca="1">IF(BZ$4="",0,SUM($W104:BZ104)-SUM($W150:BZ150))</f>
        <v>1.862645149230957E-9</v>
      </c>
      <c r="CA196" s="5">
        <f ca="1">IF(CA$4="",0,SUM($W104:CA104)-SUM($W150:CA150))</f>
        <v>1.862645149230957E-9</v>
      </c>
      <c r="CB196" s="5">
        <f ca="1">IF(CB$4="",0,SUM($W104:CB104)-SUM($W150:CB150))</f>
        <v>1.862645149230957E-9</v>
      </c>
      <c r="CC196" s="5">
        <f ca="1">IF(CC$4="",0,SUM($W104:CC104)-SUM($W150:CC150))</f>
        <v>1.862645149230957E-9</v>
      </c>
      <c r="CD196" s="5">
        <f ca="1">IF(CD$4="",0,SUM($W104:CD104)-SUM($W150:CD150))</f>
        <v>1.862645149230957E-9</v>
      </c>
      <c r="CE196" s="5">
        <f ca="1">IF(CE$4="",0,SUM($W104:CE104)-SUM($W150:CE150))</f>
        <v>1.862645149230957E-9</v>
      </c>
      <c r="CF196" s="5">
        <f ca="1">IF(CF$4="",0,SUM($W104:CF104)-SUM($W150:CF150))</f>
        <v>0</v>
      </c>
    </row>
    <row r="197" spans="2:84" x14ac:dyDescent="0.3">
      <c r="B197" s="13">
        <f>ROW()</f>
        <v>197</v>
      </c>
      <c r="H197" s="1" t="str">
        <f t="shared" si="348"/>
        <v>Незавершенные капзатраты</v>
      </c>
      <c r="I197" s="1" t="str">
        <f>$I$194</f>
        <v>Капзатраты на производственные мощности</v>
      </c>
      <c r="J197" s="1" t="str">
        <f>Prcsses!I113</f>
        <v>Оборудование</v>
      </c>
      <c r="M197" s="53" t="s">
        <v>18</v>
      </c>
      <c r="U197" s="5">
        <f t="shared" ca="1" si="349"/>
        <v>-1.4901161193847656E-8</v>
      </c>
      <c r="X197" s="5">
        <f ca="1">IF(X$4="",0,SUM($W105:X105)-SUM($W151:X151))</f>
        <v>0</v>
      </c>
      <c r="Y197" s="5">
        <f ca="1">IF(Y$4="",0,SUM($W105:Y105)-SUM($W151:Y151))</f>
        <v>8333333.333333334</v>
      </c>
      <c r="Z197" s="5">
        <f ca="1">IF(Z$4="",0,SUM($W105:Z105)-SUM($W151:Z151))</f>
        <v>0</v>
      </c>
      <c r="AA197" s="5">
        <f ca="1">IF(AA$4="",0,SUM($W105:AA105)-SUM($W151:AA151))</f>
        <v>0</v>
      </c>
      <c r="AB197" s="5">
        <f ca="1">IF(AB$4="",0,SUM($W105:AB105)-SUM($W151:AB151))</f>
        <v>0</v>
      </c>
      <c r="AC197" s="5">
        <f ca="1">IF(AC$4="",0,SUM($W105:AC105)-SUM($W151:AC151))</f>
        <v>0</v>
      </c>
      <c r="AD197" s="5">
        <f ca="1">IF(AD$4="",0,SUM($W105:AD105)-SUM($W151:AD151))</f>
        <v>0</v>
      </c>
      <c r="AE197" s="5">
        <f ca="1">IF(AE$4="",0,SUM($W105:AE105)-SUM($W151:AE151))</f>
        <v>0</v>
      </c>
      <c r="AF197" s="5">
        <f ca="1">IF(AF$4="",0,SUM($W105:AF105)-SUM($W151:AF151))</f>
        <v>0</v>
      </c>
      <c r="AG197" s="5">
        <f ca="1">IF(AG$4="",0,SUM($W105:AG105)-SUM($W151:AG151))</f>
        <v>0</v>
      </c>
      <c r="AH197" s="5">
        <f ca="1">IF(AH$4="",0,SUM($W105:AH105)-SUM($W151:AH151))</f>
        <v>0</v>
      </c>
      <c r="AI197" s="5">
        <f ca="1">IF(AI$4="",0,SUM($W105:AI105)-SUM($W151:AI151))</f>
        <v>0</v>
      </c>
      <c r="AJ197" s="5">
        <f ca="1">IF(AJ$4="",0,SUM($W105:AJ105)-SUM($W151:AJ151))</f>
        <v>0</v>
      </c>
      <c r="AK197" s="5">
        <f ca="1">IF(AK$4="",0,SUM($W105:AK105)-SUM($W151:AK151))</f>
        <v>0</v>
      </c>
      <c r="AL197" s="5">
        <f ca="1">IF(AL$4="",0,SUM($W105:AL105)-SUM($W151:AL151))</f>
        <v>0</v>
      </c>
      <c r="AM197" s="5">
        <f ca="1">IF(AM$4="",0,SUM($W105:AM105)-SUM($W151:AM151))</f>
        <v>0</v>
      </c>
      <c r="AN197" s="5">
        <f ca="1">IF(AN$4="",0,SUM($W105:AN105)-SUM($W151:AN151))</f>
        <v>0</v>
      </c>
      <c r="AO197" s="5">
        <f ca="1">IF(AO$4="",0,SUM($W105:AO105)-SUM($W151:AO151))</f>
        <v>0</v>
      </c>
      <c r="AP197" s="5">
        <f ca="1">IF(AP$4="",0,SUM($W105:AP105)-SUM($W151:AP151))</f>
        <v>0</v>
      </c>
      <c r="AQ197" s="5">
        <f ca="1">IF(AQ$4="",0,SUM($W105:AQ105)-SUM($W151:AQ151))</f>
        <v>0</v>
      </c>
      <c r="AR197" s="5">
        <f ca="1">IF(AR$4="",0,SUM($W105:AR105)-SUM($W151:AR151))</f>
        <v>0</v>
      </c>
      <c r="AS197" s="5">
        <f ca="1">IF(AS$4="",0,SUM($W105:AS105)-SUM($W151:AS151))</f>
        <v>8791481.9333333336</v>
      </c>
      <c r="AT197" s="5">
        <f ca="1">IF(AT$4="",0,SUM($W105:AT105)-SUM($W151:AT151))</f>
        <v>0</v>
      </c>
      <c r="AU197" s="5">
        <f ca="1">IF(AU$4="",0,SUM($W105:AU105)-SUM($W151:AU151))</f>
        <v>0</v>
      </c>
      <c r="AV197" s="5">
        <f ca="1">IF(AV$4="",0,SUM($W105:AV105)-SUM($W151:AV151))</f>
        <v>0</v>
      </c>
      <c r="AW197" s="5">
        <f ca="1">IF(AW$4="",0,SUM($W105:AW105)-SUM($W151:AW151))</f>
        <v>0</v>
      </c>
      <c r="AX197" s="5">
        <f ca="1">IF(AX$4="",0,SUM($W105:AX105)-SUM($W151:AX151))</f>
        <v>0</v>
      </c>
      <c r="AY197" s="5">
        <f ca="1">IF(AY$4="",0,SUM($W105:AY105)-SUM($W151:AY151))</f>
        <v>0</v>
      </c>
      <c r="AZ197" s="5">
        <f ca="1">IF(AZ$4="",0,SUM($W105:AZ105)-SUM($W151:AZ151))</f>
        <v>0</v>
      </c>
      <c r="BA197" s="5">
        <f ca="1">IF(BA$4="",0,SUM($W105:BA105)-SUM($W151:BA151))</f>
        <v>0</v>
      </c>
      <c r="BB197" s="5">
        <f ca="1">IF(BB$4="",0,SUM($W105:BB105)-SUM($W151:BB151))</f>
        <v>0</v>
      </c>
      <c r="BC197" s="5">
        <f ca="1">IF(BC$4="",0,SUM($W105:BC105)-SUM($W151:BC151))</f>
        <v>9110823.7230797336</v>
      </c>
      <c r="BD197" s="5">
        <f ca="1">IF(BD$4="",0,SUM($W105:BD105)-SUM($W151:BD151))</f>
        <v>0</v>
      </c>
      <c r="BE197" s="5">
        <f ca="1">IF(BE$4="",0,SUM($W105:BE105)-SUM($W151:BE151))</f>
        <v>0</v>
      </c>
      <c r="BF197" s="5">
        <f ca="1">IF(BF$4="",0,SUM($W105:BF105)-SUM($W151:BF151))</f>
        <v>0</v>
      </c>
      <c r="BG197" s="5">
        <f ca="1">IF(BG$4="",0,SUM($W105:BG105)-SUM($W151:BG151))</f>
        <v>0</v>
      </c>
      <c r="BH197" s="5">
        <f ca="1">IF(BH$4="",0,SUM($W105:BH105)-SUM($W151:BH151))</f>
        <v>0</v>
      </c>
      <c r="BI197" s="5">
        <f ca="1">IF(BI$4="",0,SUM($W105:BI105)-SUM($W151:BI151))</f>
        <v>0</v>
      </c>
      <c r="BJ197" s="5">
        <f ca="1">IF(BJ$4="",0,SUM($W105:BJ105)-SUM($W151:BJ151))</f>
        <v>0</v>
      </c>
      <c r="BK197" s="5">
        <f ca="1">IF(BK$4="",0,SUM($W105:BK105)-SUM($W151:BK151))</f>
        <v>0</v>
      </c>
      <c r="BL197" s="5">
        <f ca="1">IF(BL$4="",0,SUM($W105:BL105)-SUM($W151:BL151))</f>
        <v>0</v>
      </c>
      <c r="BM197" s="5">
        <f ca="1">IF(BM$4="",0,SUM($W105:BM105)-SUM($W151:BM151))</f>
        <v>9274818.5500951707</v>
      </c>
      <c r="BN197" s="5">
        <f ca="1">IF(BN$4="",0,SUM($W105:BN105)-SUM($W151:BN151))</f>
        <v>0</v>
      </c>
      <c r="BO197" s="5">
        <f ca="1">IF(BO$4="",0,SUM($W105:BO105)-SUM($W151:BO151))</f>
        <v>0</v>
      </c>
      <c r="BP197" s="5">
        <f ca="1">IF(BP$4="",0,SUM($W105:BP105)-SUM($W151:BP151))</f>
        <v>0</v>
      </c>
      <c r="BQ197" s="5">
        <f ca="1">IF(BQ$4="",0,SUM($W105:BQ105)-SUM($W151:BQ151))</f>
        <v>0</v>
      </c>
      <c r="BR197" s="5">
        <f ca="1">IF(BR$4="",0,SUM($W105:BR105)-SUM($W151:BR151))</f>
        <v>0</v>
      </c>
      <c r="BS197" s="5">
        <f ca="1">IF(BS$4="",0,SUM($W105:BS105)-SUM($W151:BS151))</f>
        <v>0</v>
      </c>
      <c r="BT197" s="5">
        <f ca="1">IF(BT$4="",0,SUM($W105:BT105)-SUM($W151:BT151))</f>
        <v>0</v>
      </c>
      <c r="BU197" s="5">
        <f ca="1">IF(BU$4="",0,SUM($W105:BU105)-SUM($W151:BU151))</f>
        <v>0</v>
      </c>
      <c r="BV197" s="5">
        <f ca="1">IF(BV$4="",0,SUM($W105:BV105)-SUM($W151:BV151))</f>
        <v>0</v>
      </c>
      <c r="BW197" s="5">
        <f ca="1">IF(BW$4="",0,SUM($W105:BW105)-SUM($W151:BW151))</f>
        <v>9611717.0591088235</v>
      </c>
      <c r="BX197" s="5">
        <f ca="1">IF(BX$4="",0,SUM($W105:BX105)-SUM($W151:BX151))</f>
        <v>-1.4901161193847656E-8</v>
      </c>
      <c r="BY197" s="5">
        <f ca="1">IF(BY$4="",0,SUM($W105:BY105)-SUM($W151:BY151))</f>
        <v>-1.4901161193847656E-8</v>
      </c>
      <c r="BZ197" s="5">
        <f ca="1">IF(BZ$4="",0,SUM($W105:BZ105)-SUM($W151:BZ151))</f>
        <v>-1.4901161193847656E-8</v>
      </c>
      <c r="CA197" s="5">
        <f ca="1">IF(CA$4="",0,SUM($W105:CA105)-SUM($W151:CA151))</f>
        <v>-1.4901161193847656E-8</v>
      </c>
      <c r="CB197" s="5">
        <f ca="1">IF(CB$4="",0,SUM($W105:CB105)-SUM($W151:CB151))</f>
        <v>-1.4901161193847656E-8</v>
      </c>
      <c r="CC197" s="5">
        <f ca="1">IF(CC$4="",0,SUM($W105:CC105)-SUM($W151:CC151))</f>
        <v>-1.4901161193847656E-8</v>
      </c>
      <c r="CD197" s="5">
        <f ca="1">IF(CD$4="",0,SUM($W105:CD105)-SUM($W151:CD151))</f>
        <v>-1.4901161193847656E-8</v>
      </c>
      <c r="CE197" s="5">
        <f ca="1">IF(CE$4="",0,SUM($W105:CE105)-SUM($W151:CE151))</f>
        <v>-1.4901161193847656E-8</v>
      </c>
      <c r="CF197" s="5">
        <f ca="1">IF(CF$4="",0,SUM($W105:CF105)-SUM($W151:CF151))</f>
        <v>0</v>
      </c>
    </row>
    <row r="198" spans="2:84" x14ac:dyDescent="0.3">
      <c r="B198" s="13">
        <f>ROW()</f>
        <v>198</v>
      </c>
      <c r="H198" s="1" t="str">
        <f t="shared" si="348"/>
        <v>Незавершенные капзатраты</v>
      </c>
      <c r="I198" s="1" t="str">
        <f>$I$194</f>
        <v>Капзатраты на производственные мощности</v>
      </c>
      <c r="J198" s="1" t="str">
        <f>Prcsses!I114</f>
        <v>Доставка и установка оборудования</v>
      </c>
      <c r="M198" s="53" t="s">
        <v>18</v>
      </c>
      <c r="U198" s="5">
        <f t="shared" ca="1" si="349"/>
        <v>0</v>
      </c>
      <c r="X198" s="5">
        <f ca="1">IF(X$4="",0,SUM($W106:X106)-SUM($W152:X152))</f>
        <v>0</v>
      </c>
      <c r="Y198" s="5">
        <f ca="1">IF(Y$4="",0,SUM($W106:Y106)-SUM($W152:Y152))</f>
        <v>0</v>
      </c>
      <c r="Z198" s="5">
        <f ca="1">IF(Z$4="",0,SUM($W106:Z106)-SUM($W152:Z152))</f>
        <v>0</v>
      </c>
      <c r="AA198" s="5">
        <f ca="1">IF(AA$4="",0,SUM($W106:AA106)-SUM($W152:AA152))</f>
        <v>0</v>
      </c>
      <c r="AB198" s="5">
        <f ca="1">IF(AB$4="",0,SUM($W106:AB106)-SUM($W152:AB152))</f>
        <v>0</v>
      </c>
      <c r="AC198" s="5">
        <f ca="1">IF(AC$4="",0,SUM($W106:AC106)-SUM($W152:AC152))</f>
        <v>0</v>
      </c>
      <c r="AD198" s="5">
        <f ca="1">IF(AD$4="",0,SUM($W106:AD106)-SUM($W152:AD152))</f>
        <v>0</v>
      </c>
      <c r="AE198" s="5">
        <f ca="1">IF(AE$4="",0,SUM($W106:AE106)-SUM($W152:AE152))</f>
        <v>0</v>
      </c>
      <c r="AF198" s="5">
        <f ca="1">IF(AF$4="",0,SUM($W106:AF106)-SUM($W152:AF152))</f>
        <v>0</v>
      </c>
      <c r="AG198" s="5">
        <f ca="1">IF(AG$4="",0,SUM($W106:AG106)-SUM($W152:AG152))</f>
        <v>0</v>
      </c>
      <c r="AH198" s="5">
        <f ca="1">IF(AH$4="",0,SUM($W106:AH106)-SUM($W152:AH152))</f>
        <v>0</v>
      </c>
      <c r="AI198" s="5">
        <f ca="1">IF(AI$4="",0,SUM($W106:AI106)-SUM($W152:AI152))</f>
        <v>0</v>
      </c>
      <c r="AJ198" s="5">
        <f ca="1">IF(AJ$4="",0,SUM($W106:AJ106)-SUM($W152:AJ152))</f>
        <v>0</v>
      </c>
      <c r="AK198" s="5">
        <f ca="1">IF(AK$4="",0,SUM($W106:AK106)-SUM($W152:AK152))</f>
        <v>0</v>
      </c>
      <c r="AL198" s="5">
        <f ca="1">IF(AL$4="",0,SUM($W106:AL106)-SUM($W152:AL152))</f>
        <v>0</v>
      </c>
      <c r="AM198" s="5">
        <f ca="1">IF(AM$4="",0,SUM($W106:AM106)-SUM($W152:AM152))</f>
        <v>0</v>
      </c>
      <c r="AN198" s="5">
        <f ca="1">IF(AN$4="",0,SUM($W106:AN106)-SUM($W152:AN152))</f>
        <v>0</v>
      </c>
      <c r="AO198" s="5">
        <f ca="1">IF(AO$4="",0,SUM($W106:AO106)-SUM($W152:AO152))</f>
        <v>0</v>
      </c>
      <c r="AP198" s="5">
        <f ca="1">IF(AP$4="",0,SUM($W106:AP106)-SUM($W152:AP152))</f>
        <v>0</v>
      </c>
      <c r="AQ198" s="5">
        <f ca="1">IF(AQ$4="",0,SUM($W106:AQ106)-SUM($W152:AQ152))</f>
        <v>0</v>
      </c>
      <c r="AR198" s="5">
        <f ca="1">IF(AR$4="",0,SUM($W106:AR106)-SUM($W152:AR152))</f>
        <v>0</v>
      </c>
      <c r="AS198" s="5">
        <f ca="1">IF(AS$4="",0,SUM($W106:AS106)-SUM($W152:AS152))</f>
        <v>0</v>
      </c>
      <c r="AT198" s="5">
        <f ca="1">IF(AT$4="",0,SUM($W106:AT106)-SUM($W152:AT152))</f>
        <v>0</v>
      </c>
      <c r="AU198" s="5">
        <f ca="1">IF(AU$4="",0,SUM($W106:AU106)-SUM($W152:AU152))</f>
        <v>0</v>
      </c>
      <c r="AV198" s="5">
        <f ca="1">IF(AV$4="",0,SUM($W106:AV106)-SUM($W152:AV152))</f>
        <v>0</v>
      </c>
      <c r="AW198" s="5">
        <f ca="1">IF(AW$4="",0,SUM($W106:AW106)-SUM($W152:AW152))</f>
        <v>0</v>
      </c>
      <c r="AX198" s="5">
        <f ca="1">IF(AX$4="",0,SUM($W106:AX106)-SUM($W152:AX152))</f>
        <v>0</v>
      </c>
      <c r="AY198" s="5">
        <f ca="1">IF(AY$4="",0,SUM($W106:AY106)-SUM($W152:AY152))</f>
        <v>0</v>
      </c>
      <c r="AZ198" s="5">
        <f ca="1">IF(AZ$4="",0,SUM($W106:AZ106)-SUM($W152:AZ152))</f>
        <v>0</v>
      </c>
      <c r="BA198" s="5">
        <f ca="1">IF(BA$4="",0,SUM($W106:BA106)-SUM($W152:BA152))</f>
        <v>0</v>
      </c>
      <c r="BB198" s="5">
        <f ca="1">IF(BB$4="",0,SUM($W106:BB106)-SUM($W152:BB152))</f>
        <v>0</v>
      </c>
      <c r="BC198" s="5">
        <f ca="1">IF(BC$4="",0,SUM($W106:BC106)-SUM($W152:BC152))</f>
        <v>0</v>
      </c>
      <c r="BD198" s="5">
        <f ca="1">IF(BD$4="",0,SUM($W106:BD106)-SUM($W152:BD152))</f>
        <v>0</v>
      </c>
      <c r="BE198" s="5">
        <f ca="1">IF(BE$4="",0,SUM($W106:BE106)-SUM($W152:BE152))</f>
        <v>0</v>
      </c>
      <c r="BF198" s="5">
        <f ca="1">IF(BF$4="",0,SUM($W106:BF106)-SUM($W152:BF152))</f>
        <v>0</v>
      </c>
      <c r="BG198" s="5">
        <f ca="1">IF(BG$4="",0,SUM($W106:BG106)-SUM($W152:BG152))</f>
        <v>0</v>
      </c>
      <c r="BH198" s="5">
        <f ca="1">IF(BH$4="",0,SUM($W106:BH106)-SUM($W152:BH152))</f>
        <v>0</v>
      </c>
      <c r="BI198" s="5">
        <f ca="1">IF(BI$4="",0,SUM($W106:BI106)-SUM($W152:BI152))</f>
        <v>0</v>
      </c>
      <c r="BJ198" s="5">
        <f ca="1">IF(BJ$4="",0,SUM($W106:BJ106)-SUM($W152:BJ152))</f>
        <v>0</v>
      </c>
      <c r="BK198" s="5">
        <f ca="1">IF(BK$4="",0,SUM($W106:BK106)-SUM($W152:BK152))</f>
        <v>0</v>
      </c>
      <c r="BL198" s="5">
        <f ca="1">IF(BL$4="",0,SUM($W106:BL106)-SUM($W152:BL152))</f>
        <v>0</v>
      </c>
      <c r="BM198" s="5">
        <f ca="1">IF(BM$4="",0,SUM($W106:BM106)-SUM($W152:BM152))</f>
        <v>0</v>
      </c>
      <c r="BN198" s="5">
        <f ca="1">IF(BN$4="",0,SUM($W106:BN106)-SUM($W152:BN152))</f>
        <v>0</v>
      </c>
      <c r="BO198" s="5">
        <f ca="1">IF(BO$4="",0,SUM($W106:BO106)-SUM($W152:BO152))</f>
        <v>0</v>
      </c>
      <c r="BP198" s="5">
        <f ca="1">IF(BP$4="",0,SUM($W106:BP106)-SUM($W152:BP152))</f>
        <v>0</v>
      </c>
      <c r="BQ198" s="5">
        <f ca="1">IF(BQ$4="",0,SUM($W106:BQ106)-SUM($W152:BQ152))</f>
        <v>0</v>
      </c>
      <c r="BR198" s="5">
        <f ca="1">IF(BR$4="",0,SUM($W106:BR106)-SUM($W152:BR152))</f>
        <v>0</v>
      </c>
      <c r="BS198" s="5">
        <f ca="1">IF(BS$4="",0,SUM($W106:BS106)-SUM($W152:BS152))</f>
        <v>0</v>
      </c>
      <c r="BT198" s="5">
        <f ca="1">IF(BT$4="",0,SUM($W106:BT106)-SUM($W152:BT152))</f>
        <v>0</v>
      </c>
      <c r="BU198" s="5">
        <f ca="1">IF(BU$4="",0,SUM($W106:BU106)-SUM($W152:BU152))</f>
        <v>0</v>
      </c>
      <c r="BV198" s="5">
        <f ca="1">IF(BV$4="",0,SUM($W106:BV106)-SUM($W152:BV152))</f>
        <v>0</v>
      </c>
      <c r="BW198" s="5">
        <f ca="1">IF(BW$4="",0,SUM($W106:BW106)-SUM($W152:BW152))</f>
        <v>0</v>
      </c>
      <c r="BX198" s="5">
        <f ca="1">IF(BX$4="",0,SUM($W106:BX106)-SUM($W152:BX152))</f>
        <v>0</v>
      </c>
      <c r="BY198" s="5">
        <f ca="1">IF(BY$4="",0,SUM($W106:BY106)-SUM($W152:BY152))</f>
        <v>0</v>
      </c>
      <c r="BZ198" s="5">
        <f ca="1">IF(BZ$4="",0,SUM($W106:BZ106)-SUM($W152:BZ152))</f>
        <v>0</v>
      </c>
      <c r="CA198" s="5">
        <f ca="1">IF(CA$4="",0,SUM($W106:CA106)-SUM($W152:CA152))</f>
        <v>0</v>
      </c>
      <c r="CB198" s="5">
        <f ca="1">IF(CB$4="",0,SUM($W106:CB106)-SUM($W152:CB152))</f>
        <v>0</v>
      </c>
      <c r="CC198" s="5">
        <f ca="1">IF(CC$4="",0,SUM($W106:CC106)-SUM($W152:CC152))</f>
        <v>0</v>
      </c>
      <c r="CD198" s="5">
        <f ca="1">IF(CD$4="",0,SUM($W106:CD106)-SUM($W152:CD152))</f>
        <v>0</v>
      </c>
      <c r="CE198" s="5">
        <f ca="1">IF(CE$4="",0,SUM($W106:CE106)-SUM($W152:CE152))</f>
        <v>0</v>
      </c>
      <c r="CF198" s="5">
        <f ca="1">IF(CF$4="",0,SUM($W106:CF106)-SUM($W152:CF152))</f>
        <v>0</v>
      </c>
    </row>
    <row r="199" spans="2:84" x14ac:dyDescent="0.3">
      <c r="B199" s="13">
        <f>ROW()</f>
        <v>199</v>
      </c>
      <c r="H199" s="1" t="str">
        <f t="shared" si="348"/>
        <v>Незавершенные капзатраты</v>
      </c>
      <c r="I199" s="1" t="str">
        <f>$I$194</f>
        <v>Капзатраты на производственные мощности</v>
      </c>
      <c r="J199" s="1" t="str">
        <f>Prcsses!I115</f>
        <v>Пуско-наладочные работы</v>
      </c>
      <c r="M199" s="53" t="s">
        <v>18</v>
      </c>
      <c r="U199" s="5">
        <f t="shared" ca="1" si="349"/>
        <v>0</v>
      </c>
      <c r="X199" s="5">
        <f ca="1">IF(X$4="",0,SUM($W107:X107)-SUM($W153:X153))</f>
        <v>0</v>
      </c>
      <c r="Y199" s="5">
        <f ca="1">IF(Y$4="",0,SUM($W107:Y107)-SUM($W153:Y153))</f>
        <v>0</v>
      </c>
      <c r="Z199" s="5">
        <f ca="1">IF(Z$4="",0,SUM($W107:Z107)-SUM($W153:Z153))</f>
        <v>0</v>
      </c>
      <c r="AA199" s="5">
        <f ca="1">IF(AA$4="",0,SUM($W107:AA107)-SUM($W153:AA153))</f>
        <v>0</v>
      </c>
      <c r="AB199" s="5">
        <f ca="1">IF(AB$4="",0,SUM($W107:AB107)-SUM($W153:AB153))</f>
        <v>0</v>
      </c>
      <c r="AC199" s="5">
        <f ca="1">IF(AC$4="",0,SUM($W107:AC107)-SUM($W153:AC153))</f>
        <v>0</v>
      </c>
      <c r="AD199" s="5">
        <f ca="1">IF(AD$4="",0,SUM($W107:AD107)-SUM($W153:AD153))</f>
        <v>0</v>
      </c>
      <c r="AE199" s="5">
        <f ca="1">IF(AE$4="",0,SUM($W107:AE107)-SUM($W153:AE153))</f>
        <v>0</v>
      </c>
      <c r="AF199" s="5">
        <f ca="1">IF(AF$4="",0,SUM($W107:AF107)-SUM($W153:AF153))</f>
        <v>0</v>
      </c>
      <c r="AG199" s="5">
        <f ca="1">IF(AG$4="",0,SUM($W107:AG107)-SUM($W153:AG153))</f>
        <v>0</v>
      </c>
      <c r="AH199" s="5">
        <f ca="1">IF(AH$4="",0,SUM($W107:AH107)-SUM($W153:AH153))</f>
        <v>0</v>
      </c>
      <c r="AI199" s="5">
        <f ca="1">IF(AI$4="",0,SUM($W107:AI107)-SUM($W153:AI153))</f>
        <v>0</v>
      </c>
      <c r="AJ199" s="5">
        <f ca="1">IF(AJ$4="",0,SUM($W107:AJ107)-SUM($W153:AJ153))</f>
        <v>0</v>
      </c>
      <c r="AK199" s="5">
        <f ca="1">IF(AK$4="",0,SUM($W107:AK107)-SUM($W153:AK153))</f>
        <v>0</v>
      </c>
      <c r="AL199" s="5">
        <f ca="1">IF(AL$4="",0,SUM($W107:AL107)-SUM($W153:AL153))</f>
        <v>0</v>
      </c>
      <c r="AM199" s="5">
        <f ca="1">IF(AM$4="",0,SUM($W107:AM107)-SUM($W153:AM153))</f>
        <v>0</v>
      </c>
      <c r="AN199" s="5">
        <f ca="1">IF(AN$4="",0,SUM($W107:AN107)-SUM($W153:AN153))</f>
        <v>0</v>
      </c>
      <c r="AO199" s="5">
        <f ca="1">IF(AO$4="",0,SUM($W107:AO107)-SUM($W153:AO153))</f>
        <v>0</v>
      </c>
      <c r="AP199" s="5">
        <f ca="1">IF(AP$4="",0,SUM($W107:AP107)-SUM($W153:AP153))</f>
        <v>0</v>
      </c>
      <c r="AQ199" s="5">
        <f ca="1">IF(AQ$4="",0,SUM($W107:AQ107)-SUM($W153:AQ153))</f>
        <v>0</v>
      </c>
      <c r="AR199" s="5">
        <f ca="1">IF(AR$4="",0,SUM($W107:AR107)-SUM($W153:AR153))</f>
        <v>0</v>
      </c>
      <c r="AS199" s="5">
        <f ca="1">IF(AS$4="",0,SUM($W107:AS107)-SUM($W153:AS153))</f>
        <v>0</v>
      </c>
      <c r="AT199" s="5">
        <f ca="1">IF(AT$4="",0,SUM($W107:AT107)-SUM($W153:AT153))</f>
        <v>0</v>
      </c>
      <c r="AU199" s="5">
        <f ca="1">IF(AU$4="",0,SUM($W107:AU107)-SUM($W153:AU153))</f>
        <v>0</v>
      </c>
      <c r="AV199" s="5">
        <f ca="1">IF(AV$4="",0,SUM($W107:AV107)-SUM($W153:AV153))</f>
        <v>0</v>
      </c>
      <c r="AW199" s="5">
        <f ca="1">IF(AW$4="",0,SUM($W107:AW107)-SUM($W153:AW153))</f>
        <v>0</v>
      </c>
      <c r="AX199" s="5">
        <f ca="1">IF(AX$4="",0,SUM($W107:AX107)-SUM($W153:AX153))</f>
        <v>0</v>
      </c>
      <c r="AY199" s="5">
        <f ca="1">IF(AY$4="",0,SUM($W107:AY107)-SUM($W153:AY153))</f>
        <v>0</v>
      </c>
      <c r="AZ199" s="5">
        <f ca="1">IF(AZ$4="",0,SUM($W107:AZ107)-SUM($W153:AZ153))</f>
        <v>0</v>
      </c>
      <c r="BA199" s="5">
        <f ca="1">IF(BA$4="",0,SUM($W107:BA107)-SUM($W153:BA153))</f>
        <v>0</v>
      </c>
      <c r="BB199" s="5">
        <f ca="1">IF(BB$4="",0,SUM($W107:BB107)-SUM($W153:BB153))</f>
        <v>0</v>
      </c>
      <c r="BC199" s="5">
        <f ca="1">IF(BC$4="",0,SUM($W107:BC107)-SUM($W153:BC153))</f>
        <v>0</v>
      </c>
      <c r="BD199" s="5">
        <f ca="1">IF(BD$4="",0,SUM($W107:BD107)-SUM($W153:BD153))</f>
        <v>0</v>
      </c>
      <c r="BE199" s="5">
        <f ca="1">IF(BE$4="",0,SUM($W107:BE107)-SUM($W153:BE153))</f>
        <v>0</v>
      </c>
      <c r="BF199" s="5">
        <f ca="1">IF(BF$4="",0,SUM($W107:BF107)-SUM($W153:BF153))</f>
        <v>0</v>
      </c>
      <c r="BG199" s="5">
        <f ca="1">IF(BG$4="",0,SUM($W107:BG107)-SUM($W153:BG153))</f>
        <v>0</v>
      </c>
      <c r="BH199" s="5">
        <f ca="1">IF(BH$4="",0,SUM($W107:BH107)-SUM($W153:BH153))</f>
        <v>0</v>
      </c>
      <c r="BI199" s="5">
        <f ca="1">IF(BI$4="",0,SUM($W107:BI107)-SUM($W153:BI153))</f>
        <v>0</v>
      </c>
      <c r="BJ199" s="5">
        <f ca="1">IF(BJ$4="",0,SUM($W107:BJ107)-SUM($W153:BJ153))</f>
        <v>0</v>
      </c>
      <c r="BK199" s="5">
        <f ca="1">IF(BK$4="",0,SUM($W107:BK107)-SUM($W153:BK153))</f>
        <v>0</v>
      </c>
      <c r="BL199" s="5">
        <f ca="1">IF(BL$4="",0,SUM($W107:BL107)-SUM($W153:BL153))</f>
        <v>0</v>
      </c>
      <c r="BM199" s="5">
        <f ca="1">IF(BM$4="",0,SUM($W107:BM107)-SUM($W153:BM153))</f>
        <v>0</v>
      </c>
      <c r="BN199" s="5">
        <f ca="1">IF(BN$4="",0,SUM($W107:BN107)-SUM($W153:BN153))</f>
        <v>0</v>
      </c>
      <c r="BO199" s="5">
        <f ca="1">IF(BO$4="",0,SUM($W107:BO107)-SUM($W153:BO153))</f>
        <v>0</v>
      </c>
      <c r="BP199" s="5">
        <f ca="1">IF(BP$4="",0,SUM($W107:BP107)-SUM($W153:BP153))</f>
        <v>0</v>
      </c>
      <c r="BQ199" s="5">
        <f ca="1">IF(BQ$4="",0,SUM($W107:BQ107)-SUM($W153:BQ153))</f>
        <v>0</v>
      </c>
      <c r="BR199" s="5">
        <f ca="1">IF(BR$4="",0,SUM($W107:BR107)-SUM($W153:BR153))</f>
        <v>0</v>
      </c>
      <c r="BS199" s="5">
        <f ca="1">IF(BS$4="",0,SUM($W107:BS107)-SUM($W153:BS153))</f>
        <v>0</v>
      </c>
      <c r="BT199" s="5">
        <f ca="1">IF(BT$4="",0,SUM($W107:BT107)-SUM($W153:BT153))</f>
        <v>0</v>
      </c>
      <c r="BU199" s="5">
        <f ca="1">IF(BU$4="",0,SUM($W107:BU107)-SUM($W153:BU153))</f>
        <v>0</v>
      </c>
      <c r="BV199" s="5">
        <f ca="1">IF(BV$4="",0,SUM($W107:BV107)-SUM($W153:BV153))</f>
        <v>0</v>
      </c>
      <c r="BW199" s="5">
        <f ca="1">IF(BW$4="",0,SUM($W107:BW107)-SUM($W153:BW153))</f>
        <v>0</v>
      </c>
      <c r="BX199" s="5">
        <f ca="1">IF(BX$4="",0,SUM($W107:BX107)-SUM($W153:BX153))</f>
        <v>0</v>
      </c>
      <c r="BY199" s="5">
        <f ca="1">IF(BY$4="",0,SUM($W107:BY107)-SUM($W153:BY153))</f>
        <v>0</v>
      </c>
      <c r="BZ199" s="5">
        <f ca="1">IF(BZ$4="",0,SUM($W107:BZ107)-SUM($W153:BZ153))</f>
        <v>0</v>
      </c>
      <c r="CA199" s="5">
        <f ca="1">IF(CA$4="",0,SUM($W107:CA107)-SUM($W153:CA153))</f>
        <v>0</v>
      </c>
      <c r="CB199" s="5">
        <f ca="1">IF(CB$4="",0,SUM($W107:CB107)-SUM($W153:CB153))</f>
        <v>0</v>
      </c>
      <c r="CC199" s="5">
        <f ca="1">IF(CC$4="",0,SUM($W107:CC107)-SUM($W153:CC153))</f>
        <v>0</v>
      </c>
      <c r="CD199" s="5">
        <f ca="1">IF(CD$4="",0,SUM($W107:CD107)-SUM($W153:CD153))</f>
        <v>0</v>
      </c>
      <c r="CE199" s="5">
        <f ca="1">IF(CE$4="",0,SUM($W107:CE107)-SUM($W153:CE153))</f>
        <v>0</v>
      </c>
      <c r="CF199" s="5">
        <f ca="1">IF(CF$4="",0,SUM($W107:CF107)-SUM($W153:CF153))</f>
        <v>0</v>
      </c>
    </row>
    <row r="200" spans="2:84" s="26" customFormat="1" ht="12" x14ac:dyDescent="0.25">
      <c r="B200" s="13"/>
      <c r="M200" s="55"/>
      <c r="N200" s="44" t="s">
        <v>21</v>
      </c>
      <c r="O200" s="45"/>
      <c r="P200" s="46"/>
      <c r="Q200" s="89"/>
      <c r="U200" s="41"/>
      <c r="V200" s="42"/>
      <c r="W200" s="43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</row>
    <row r="201" spans="2:84" x14ac:dyDescent="0.3">
      <c r="B201" s="13">
        <f>ROW()</f>
        <v>201</v>
      </c>
      <c r="H201" s="1" t="str">
        <f t="shared" ref="H201:H206" si="360">$H$186</f>
        <v>Незавершенные капзатраты</v>
      </c>
      <c r="I201" s="1" t="s">
        <v>224</v>
      </c>
      <c r="M201" s="53" t="s">
        <v>18</v>
      </c>
      <c r="P201" s="72" t="str">
        <f>Lists!$AI$8</f>
        <v>BS</v>
      </c>
      <c r="U201" s="5">
        <f t="shared" ref="U201:U206" ca="1" si="361">INDIRECT(ADDRESS($B201,$X$2-1+$P$8))</f>
        <v>5.5879354476928711E-9</v>
      </c>
      <c r="X201" s="5">
        <f ca="1">IF(X$4="",0,SUM(X202:X207))</f>
        <v>583333.33333333337</v>
      </c>
      <c r="Y201" s="5">
        <f ca="1">IF(Y$4="",0,SUM(Y202:Y207))</f>
        <v>2083333.3333333335</v>
      </c>
      <c r="Z201" s="5">
        <f t="shared" ref="Z201" ca="1" si="362">IF(Z$4="",0,SUM(Z202:Z207))</f>
        <v>0</v>
      </c>
      <c r="AA201" s="5">
        <f t="shared" ref="AA201" ca="1" si="363">IF(AA$4="",0,SUM(AA202:AA207))</f>
        <v>0</v>
      </c>
      <c r="AB201" s="5">
        <f t="shared" ref="AB201" ca="1" si="364">IF(AB$4="",0,SUM(AB202:AB207))</f>
        <v>0</v>
      </c>
      <c r="AC201" s="5">
        <f t="shared" ref="AC201" ca="1" si="365">IF(AC$4="",0,SUM(AC202:AC207))</f>
        <v>0</v>
      </c>
      <c r="AD201" s="5">
        <f t="shared" ref="AD201" ca="1" si="366">IF(AD$4="",0,SUM(AD202:AD207))</f>
        <v>0</v>
      </c>
      <c r="AE201" s="5">
        <f t="shared" ref="AE201" ca="1" si="367">IF(AE$4="",0,SUM(AE202:AE207))</f>
        <v>0</v>
      </c>
      <c r="AF201" s="5">
        <f t="shared" ref="AF201" ca="1" si="368">IF(AF$4="",0,SUM(AF202:AF207))</f>
        <v>597916.66666666663</v>
      </c>
      <c r="AG201" s="5">
        <f t="shared" ref="AG201" ca="1" si="369">IF(AG$4="",0,SUM(AG202:AG207))</f>
        <v>2135416.6666666665</v>
      </c>
      <c r="AH201" s="5">
        <f t="shared" ref="AH201" ca="1" si="370">IF(AH$4="",0,SUM(AH202:AH207))</f>
        <v>0</v>
      </c>
      <c r="AI201" s="5">
        <f t="shared" ref="AI201:CF201" ca="1" si="371">IF(AI$4="",0,SUM(AI202:AI207))</f>
        <v>0</v>
      </c>
      <c r="AJ201" s="5">
        <f t="shared" ca="1" si="371"/>
        <v>612864.58333333326</v>
      </c>
      <c r="AK201" s="5">
        <f t="shared" ca="1" si="371"/>
        <v>2188802.083333333</v>
      </c>
      <c r="AL201" s="5">
        <f t="shared" ca="1" si="371"/>
        <v>0</v>
      </c>
      <c r="AM201" s="5">
        <f t="shared" ca="1" si="371"/>
        <v>0</v>
      </c>
      <c r="AN201" s="5">
        <f t="shared" ca="1" si="371"/>
        <v>612864.58333333349</v>
      </c>
      <c r="AO201" s="5">
        <f t="shared" ca="1" si="371"/>
        <v>2188802.0833333335</v>
      </c>
      <c r="AP201" s="5">
        <f t="shared" ca="1" si="371"/>
        <v>4.6566128730773926E-10</v>
      </c>
      <c r="AQ201" s="5">
        <f t="shared" ca="1" si="371"/>
        <v>4.6566128730773926E-10</v>
      </c>
      <c r="AR201" s="5">
        <f t="shared" ca="1" si="371"/>
        <v>628186.19791666698</v>
      </c>
      <c r="AS201" s="5">
        <f t="shared" ca="1" si="371"/>
        <v>2243522.135416667</v>
      </c>
      <c r="AT201" s="5">
        <f t="shared" ca="1" si="371"/>
        <v>4.6566128730773926E-10</v>
      </c>
      <c r="AU201" s="5">
        <f t="shared" ca="1" si="371"/>
        <v>4.6566128730773926E-10</v>
      </c>
      <c r="AV201" s="5">
        <f t="shared" ca="1" si="371"/>
        <v>643890.85286458395</v>
      </c>
      <c r="AW201" s="5">
        <f t="shared" ca="1" si="371"/>
        <v>2299610.1888020835</v>
      </c>
      <c r="AX201" s="5">
        <f t="shared" ca="1" si="371"/>
        <v>9.3132257461547852E-10</v>
      </c>
      <c r="AY201" s="5">
        <f t="shared" ca="1" si="371"/>
        <v>9.3132257461547852E-10</v>
      </c>
      <c r="AZ201" s="5">
        <f t="shared" ca="1" si="371"/>
        <v>643890.85286458395</v>
      </c>
      <c r="BA201" s="5">
        <f t="shared" ca="1" si="371"/>
        <v>2299610.1888020835</v>
      </c>
      <c r="BB201" s="5">
        <f t="shared" ca="1" si="371"/>
        <v>9.3132257461547852E-10</v>
      </c>
      <c r="BC201" s="5">
        <f t="shared" ca="1" si="371"/>
        <v>9.3132257461547852E-10</v>
      </c>
      <c r="BD201" s="5">
        <f t="shared" ca="1" si="371"/>
        <v>659988.12418619916</v>
      </c>
      <c r="BE201" s="5">
        <f t="shared" ca="1" si="371"/>
        <v>2357100.4435221367</v>
      </c>
      <c r="BF201" s="5">
        <f t="shared" ca="1" si="371"/>
        <v>1.862645149230957E-9</v>
      </c>
      <c r="BG201" s="5">
        <f t="shared" ca="1" si="371"/>
        <v>1.862645149230957E-9</v>
      </c>
      <c r="BH201" s="5">
        <f t="shared" ca="1" si="371"/>
        <v>676487.82729085442</v>
      </c>
      <c r="BI201" s="5">
        <f t="shared" ca="1" si="371"/>
        <v>2416027.9546101899</v>
      </c>
      <c r="BJ201" s="5">
        <f t="shared" ca="1" si="371"/>
        <v>1.862645149230957E-9</v>
      </c>
      <c r="BK201" s="5">
        <f t="shared" ca="1" si="371"/>
        <v>1.862645149230957E-9</v>
      </c>
      <c r="BL201" s="5">
        <f t="shared" ca="1" si="371"/>
        <v>676487.82729085442</v>
      </c>
      <c r="BM201" s="5">
        <f t="shared" ca="1" si="371"/>
        <v>2416027.9546101899</v>
      </c>
      <c r="BN201" s="5">
        <f t="shared" ca="1" si="371"/>
        <v>1.862645149230957E-9</v>
      </c>
      <c r="BO201" s="5">
        <f t="shared" ca="1" si="371"/>
        <v>1.862645149230957E-9</v>
      </c>
      <c r="BP201" s="5">
        <f t="shared" ca="1" si="371"/>
        <v>693400.02297312627</v>
      </c>
      <c r="BQ201" s="5">
        <f t="shared" ca="1" si="371"/>
        <v>2476428.6534754457</v>
      </c>
      <c r="BR201" s="5">
        <f t="shared" ca="1" si="371"/>
        <v>2.7939677238464355E-9</v>
      </c>
      <c r="BS201" s="5">
        <f t="shared" ca="1" si="371"/>
        <v>2.7939677238464355E-9</v>
      </c>
      <c r="BT201" s="5">
        <f t="shared" ca="1" si="371"/>
        <v>710735.02354745567</v>
      </c>
      <c r="BU201" s="5">
        <f t="shared" ca="1" si="371"/>
        <v>2538339.3698123321</v>
      </c>
      <c r="BV201" s="5">
        <f t="shared" ca="1" si="371"/>
        <v>3.7252902984619141E-9</v>
      </c>
      <c r="BW201" s="5">
        <f t="shared" ca="1" si="371"/>
        <v>3.7252902984619141E-9</v>
      </c>
      <c r="BX201" s="5">
        <f t="shared" ca="1" si="371"/>
        <v>710735.02354745567</v>
      </c>
      <c r="BY201" s="5">
        <f t="shared" ca="1" si="371"/>
        <v>2538339.3698123321</v>
      </c>
      <c r="BZ201" s="5">
        <f t="shared" ca="1" si="371"/>
        <v>3.7252902984619141E-9</v>
      </c>
      <c r="CA201" s="5">
        <f t="shared" ca="1" si="371"/>
        <v>3.7252902984619141E-9</v>
      </c>
      <c r="CB201" s="5">
        <f t="shared" ca="1" si="371"/>
        <v>728503.39913614281</v>
      </c>
      <c r="CC201" s="5">
        <f t="shared" ca="1" si="371"/>
        <v>2601797.8540576422</v>
      </c>
      <c r="CD201" s="5">
        <f t="shared" ca="1" si="371"/>
        <v>5.5879354476928711E-9</v>
      </c>
      <c r="CE201" s="5">
        <f t="shared" ca="1" si="371"/>
        <v>5.5879354476928711E-9</v>
      </c>
      <c r="CF201" s="5">
        <f t="shared" ca="1" si="371"/>
        <v>0</v>
      </c>
    </row>
    <row r="202" spans="2:84" x14ac:dyDescent="0.3">
      <c r="B202" s="13">
        <f>ROW()</f>
        <v>202</v>
      </c>
      <c r="H202" s="1" t="str">
        <f t="shared" si="360"/>
        <v>Незавершенные капзатраты</v>
      </c>
      <c r="I202" s="1" t="str">
        <f>$I$201</f>
        <v>Капзатраты на торговые мощности</v>
      </c>
      <c r="J202" s="1" t="str">
        <f>Prcsses!I143</f>
        <v>Ремонтные работы</v>
      </c>
      <c r="M202" s="53" t="s">
        <v>18</v>
      </c>
      <c r="U202" s="5">
        <f t="shared" ca="1" si="361"/>
        <v>5.5879354476928711E-9</v>
      </c>
      <c r="X202" s="5">
        <f ca="1">IF(X$4="",0,SUM($W110:X110)-SUM($W156:X156))</f>
        <v>333333.33333333337</v>
      </c>
      <c r="Y202" s="5">
        <f ca="1">IF(Y$4="",0,SUM($W110:Y110)-SUM($W156:Y156))</f>
        <v>666666.66666666674</v>
      </c>
      <c r="Z202" s="5">
        <f ca="1">IF(Z$4="",0,SUM($W110:Z110)-SUM($W156:Z156))</f>
        <v>0</v>
      </c>
      <c r="AA202" s="5">
        <f ca="1">IF(AA$4="",0,SUM($W110:AA110)-SUM($W156:AA156))</f>
        <v>0</v>
      </c>
      <c r="AB202" s="5">
        <f ca="1">IF(AB$4="",0,SUM($W110:AB110)-SUM($W156:AB156))</f>
        <v>0</v>
      </c>
      <c r="AC202" s="5">
        <f ca="1">IF(AC$4="",0,SUM($W110:AC110)-SUM($W156:AC156))</f>
        <v>0</v>
      </c>
      <c r="AD202" s="5">
        <f ca="1">IF(AD$4="",0,SUM($W110:AD110)-SUM($W156:AD156))</f>
        <v>0</v>
      </c>
      <c r="AE202" s="5">
        <f ca="1">IF(AE$4="",0,SUM($W110:AE110)-SUM($W156:AE156))</f>
        <v>0</v>
      </c>
      <c r="AF202" s="5">
        <f ca="1">IF(AF$4="",0,SUM($W110:AF110)-SUM($W156:AF156))</f>
        <v>341666.66666666663</v>
      </c>
      <c r="AG202" s="5">
        <f ca="1">IF(AG$4="",0,SUM($W110:AG110)-SUM($W156:AG156))</f>
        <v>683333.33333333326</v>
      </c>
      <c r="AH202" s="5">
        <f ca="1">IF(AH$4="",0,SUM($W110:AH110)-SUM($W156:AH156))</f>
        <v>0</v>
      </c>
      <c r="AI202" s="5">
        <f ca="1">IF(AI$4="",0,SUM($W110:AI110)-SUM($W156:AI156))</f>
        <v>0</v>
      </c>
      <c r="AJ202" s="5">
        <f ca="1">IF(AJ$4="",0,SUM($W110:AJ110)-SUM($W156:AJ156))</f>
        <v>350208.33333333326</v>
      </c>
      <c r="AK202" s="5">
        <f ca="1">IF(AK$4="",0,SUM($W110:AK110)-SUM($W156:AK156))</f>
        <v>700416.66666666651</v>
      </c>
      <c r="AL202" s="5">
        <f ca="1">IF(AL$4="",0,SUM($W110:AL110)-SUM($W156:AL156))</f>
        <v>0</v>
      </c>
      <c r="AM202" s="5">
        <f ca="1">IF(AM$4="",0,SUM($W110:AM110)-SUM($W156:AM156))</f>
        <v>0</v>
      </c>
      <c r="AN202" s="5">
        <f ca="1">IF(AN$4="",0,SUM($W110:AN110)-SUM($W156:AN156))</f>
        <v>350208.33333333349</v>
      </c>
      <c r="AO202" s="5">
        <f ca="1">IF(AO$4="",0,SUM($W110:AO110)-SUM($W156:AO156))</f>
        <v>700416.66666666698</v>
      </c>
      <c r="AP202" s="5">
        <f ca="1">IF(AP$4="",0,SUM($W110:AP110)-SUM($W156:AP156))</f>
        <v>4.6566128730773926E-10</v>
      </c>
      <c r="AQ202" s="5">
        <f ca="1">IF(AQ$4="",0,SUM($W110:AQ110)-SUM($W156:AQ156))</f>
        <v>4.6566128730773926E-10</v>
      </c>
      <c r="AR202" s="5">
        <f ca="1">IF(AR$4="",0,SUM($W110:AR110)-SUM($W156:AR156))</f>
        <v>358963.54166666698</v>
      </c>
      <c r="AS202" s="5">
        <f ca="1">IF(AS$4="",0,SUM($W110:AS110)-SUM($W156:AS156))</f>
        <v>717927.08333333349</v>
      </c>
      <c r="AT202" s="5">
        <f ca="1">IF(AT$4="",0,SUM($W110:AT110)-SUM($W156:AT156))</f>
        <v>4.6566128730773926E-10</v>
      </c>
      <c r="AU202" s="5">
        <f ca="1">IF(AU$4="",0,SUM($W110:AU110)-SUM($W156:AU156))</f>
        <v>4.6566128730773926E-10</v>
      </c>
      <c r="AV202" s="5">
        <f ca="1">IF(AV$4="",0,SUM($W110:AV110)-SUM($W156:AV156))</f>
        <v>367937.63020833395</v>
      </c>
      <c r="AW202" s="5">
        <f ca="1">IF(AW$4="",0,SUM($W110:AW110)-SUM($W156:AW156))</f>
        <v>735875.26041666698</v>
      </c>
      <c r="AX202" s="5">
        <f ca="1">IF(AX$4="",0,SUM($W110:AX110)-SUM($W156:AX156))</f>
        <v>9.3132257461547852E-10</v>
      </c>
      <c r="AY202" s="5">
        <f ca="1">IF(AY$4="",0,SUM($W110:AY110)-SUM($W156:AY156))</f>
        <v>9.3132257461547852E-10</v>
      </c>
      <c r="AZ202" s="5">
        <f ca="1">IF(AZ$4="",0,SUM($W110:AZ110)-SUM($W156:AZ156))</f>
        <v>367937.63020833395</v>
      </c>
      <c r="BA202" s="5">
        <f ca="1">IF(BA$4="",0,SUM($W110:BA110)-SUM($W156:BA156))</f>
        <v>735875.26041666698</v>
      </c>
      <c r="BB202" s="5">
        <f ca="1">IF(BB$4="",0,SUM($W110:BB110)-SUM($W156:BB156))</f>
        <v>9.3132257461547852E-10</v>
      </c>
      <c r="BC202" s="5">
        <f ca="1">IF(BC$4="",0,SUM($W110:BC110)-SUM($W156:BC156))</f>
        <v>9.3132257461547852E-10</v>
      </c>
      <c r="BD202" s="5">
        <f ca="1">IF(BD$4="",0,SUM($W110:BD110)-SUM($W156:BD156))</f>
        <v>377136.07096354291</v>
      </c>
      <c r="BE202" s="5">
        <f ca="1">IF(BE$4="",0,SUM($W110:BE110)-SUM($W156:BE156))</f>
        <v>754272.14192708489</v>
      </c>
      <c r="BF202" s="5">
        <f ca="1">IF(BF$4="",0,SUM($W110:BF110)-SUM($W156:BF156))</f>
        <v>1.862645149230957E-9</v>
      </c>
      <c r="BG202" s="5">
        <f ca="1">IF(BG$4="",0,SUM($W110:BG110)-SUM($W156:BG156))</f>
        <v>1.862645149230957E-9</v>
      </c>
      <c r="BH202" s="5">
        <f ca="1">IF(BH$4="",0,SUM($W110:BH110)-SUM($W156:BH156))</f>
        <v>386564.47273763176</v>
      </c>
      <c r="BI202" s="5">
        <f ca="1">IF(BI$4="",0,SUM($W110:BI110)-SUM($W156:BI156))</f>
        <v>773128.94547526166</v>
      </c>
      <c r="BJ202" s="5">
        <f ca="1">IF(BJ$4="",0,SUM($W110:BJ110)-SUM($W156:BJ156))</f>
        <v>1.862645149230957E-9</v>
      </c>
      <c r="BK202" s="5">
        <f ca="1">IF(BK$4="",0,SUM($W110:BK110)-SUM($W156:BK156))</f>
        <v>1.862645149230957E-9</v>
      </c>
      <c r="BL202" s="5">
        <f ca="1">IF(BL$4="",0,SUM($W110:BL110)-SUM($W156:BL156))</f>
        <v>386564.47273763176</v>
      </c>
      <c r="BM202" s="5">
        <f ca="1">IF(BM$4="",0,SUM($W110:BM110)-SUM($W156:BM156))</f>
        <v>773128.94547526166</v>
      </c>
      <c r="BN202" s="5">
        <f ca="1">IF(BN$4="",0,SUM($W110:BN110)-SUM($W156:BN156))</f>
        <v>1.862645149230957E-9</v>
      </c>
      <c r="BO202" s="5">
        <f ca="1">IF(BO$4="",0,SUM($W110:BO110)-SUM($W156:BO156))</f>
        <v>1.862645149230957E-9</v>
      </c>
      <c r="BP202" s="5">
        <f ca="1">IF(BP$4="",0,SUM($W110:BP110)-SUM($W156:BP156))</f>
        <v>396228.58455607295</v>
      </c>
      <c r="BQ202" s="5">
        <f ca="1">IF(BQ$4="",0,SUM($W110:BQ110)-SUM($W156:BQ156))</f>
        <v>792457.16911214404</v>
      </c>
      <c r="BR202" s="5">
        <f ca="1">IF(BR$4="",0,SUM($W110:BR110)-SUM($W156:BR156))</f>
        <v>2.7939677238464355E-9</v>
      </c>
      <c r="BS202" s="5">
        <f ca="1">IF(BS$4="",0,SUM($W110:BS110)-SUM($W156:BS156))</f>
        <v>2.7939677238464355E-9</v>
      </c>
      <c r="BT202" s="5">
        <f ca="1">IF(BT$4="",0,SUM($W110:BT110)-SUM($W156:BT156))</f>
        <v>406134.29916997626</v>
      </c>
      <c r="BU202" s="5">
        <f ca="1">IF(BU$4="",0,SUM($W110:BU110)-SUM($W156:BU156))</f>
        <v>812268.5983399488</v>
      </c>
      <c r="BV202" s="5">
        <f ca="1">IF(BV$4="",0,SUM($W110:BV110)-SUM($W156:BV156))</f>
        <v>3.7252902984619141E-9</v>
      </c>
      <c r="BW202" s="5">
        <f ca="1">IF(BW$4="",0,SUM($W110:BW110)-SUM($W156:BW156))</f>
        <v>3.7252902984619141E-9</v>
      </c>
      <c r="BX202" s="5">
        <f ca="1">IF(BX$4="",0,SUM($W110:BX110)-SUM($W156:BX156))</f>
        <v>406134.29916997626</v>
      </c>
      <c r="BY202" s="5">
        <f ca="1">IF(BY$4="",0,SUM($W110:BY110)-SUM($W156:BY156))</f>
        <v>812268.5983399488</v>
      </c>
      <c r="BZ202" s="5">
        <f ca="1">IF(BZ$4="",0,SUM($W110:BZ110)-SUM($W156:BZ156))</f>
        <v>3.7252902984619141E-9</v>
      </c>
      <c r="CA202" s="5">
        <f ca="1">IF(CA$4="",0,SUM($W110:CA110)-SUM($W156:CA156))</f>
        <v>3.7252902984619141E-9</v>
      </c>
      <c r="CB202" s="5">
        <f ca="1">IF(CB$4="",0,SUM($W110:CB110)-SUM($W156:CB156))</f>
        <v>416287.65664922632</v>
      </c>
      <c r="CC202" s="5">
        <f ca="1">IF(CC$4="",0,SUM($W110:CC110)-SUM($W156:CC156))</f>
        <v>832575.31329844892</v>
      </c>
      <c r="CD202" s="5">
        <f ca="1">IF(CD$4="",0,SUM($W110:CD110)-SUM($W156:CD156))</f>
        <v>5.5879354476928711E-9</v>
      </c>
      <c r="CE202" s="5">
        <f ca="1">IF(CE$4="",0,SUM($W110:CE110)-SUM($W156:CE156))</f>
        <v>5.5879354476928711E-9</v>
      </c>
      <c r="CF202" s="5">
        <f ca="1">IF(CF$4="",0,SUM($W110:CF110)-SUM($W156:CF156))</f>
        <v>0</v>
      </c>
    </row>
    <row r="203" spans="2:84" x14ac:dyDescent="0.3">
      <c r="B203" s="13">
        <f>ROW()</f>
        <v>203</v>
      </c>
      <c r="H203" s="1" t="str">
        <f t="shared" si="360"/>
        <v>Незавершенные капзатраты</v>
      </c>
      <c r="I203" s="1" t="str">
        <f>$I$201</f>
        <v>Капзатраты на торговые мощности</v>
      </c>
      <c r="J203" s="1" t="str">
        <f>Prcsses!I144</f>
        <v>Гарантийный платеж</v>
      </c>
      <c r="M203" s="53" t="s">
        <v>18</v>
      </c>
      <c r="U203" s="5">
        <f t="shared" ca="1" si="361"/>
        <v>0</v>
      </c>
      <c r="X203" s="5">
        <f ca="1">IF(X$4="",0,SUM($W111:X111)-SUM($W157:X157))</f>
        <v>250000</v>
      </c>
      <c r="Y203" s="5">
        <f ca="1">IF(Y$4="",0,SUM($W111:Y111)-SUM($W157:Y157))</f>
        <v>250000</v>
      </c>
      <c r="Z203" s="5">
        <f ca="1">IF(Z$4="",0,SUM($W111:Z111)-SUM($W157:Z157))</f>
        <v>0</v>
      </c>
      <c r="AA203" s="5">
        <f ca="1">IF(AA$4="",0,SUM($W111:AA111)-SUM($W157:AA157))</f>
        <v>0</v>
      </c>
      <c r="AB203" s="5">
        <f ca="1">IF(AB$4="",0,SUM($W111:AB111)-SUM($W157:AB157))</f>
        <v>0</v>
      </c>
      <c r="AC203" s="5">
        <f ca="1">IF(AC$4="",0,SUM($W111:AC111)-SUM($W157:AC157))</f>
        <v>0</v>
      </c>
      <c r="AD203" s="5">
        <f ca="1">IF(AD$4="",0,SUM($W111:AD111)-SUM($W157:AD157))</f>
        <v>0</v>
      </c>
      <c r="AE203" s="5">
        <f ca="1">IF(AE$4="",0,SUM($W111:AE111)-SUM($W157:AE157))</f>
        <v>0</v>
      </c>
      <c r="AF203" s="5">
        <f ca="1">IF(AF$4="",0,SUM($W111:AF111)-SUM($W157:AF157))</f>
        <v>256250</v>
      </c>
      <c r="AG203" s="5">
        <f ca="1">IF(AG$4="",0,SUM($W111:AG111)-SUM($W157:AG157))</f>
        <v>256250</v>
      </c>
      <c r="AH203" s="5">
        <f ca="1">IF(AH$4="",0,SUM($W111:AH111)-SUM($W157:AH157))</f>
        <v>0</v>
      </c>
      <c r="AI203" s="5">
        <f ca="1">IF(AI$4="",0,SUM($W111:AI111)-SUM($W157:AI157))</f>
        <v>0</v>
      </c>
      <c r="AJ203" s="5">
        <f ca="1">IF(AJ$4="",0,SUM($W111:AJ111)-SUM($W157:AJ157))</f>
        <v>262656.25</v>
      </c>
      <c r="AK203" s="5">
        <f ca="1">IF(AK$4="",0,SUM($W111:AK111)-SUM($W157:AK157))</f>
        <v>262656.25</v>
      </c>
      <c r="AL203" s="5">
        <f ca="1">IF(AL$4="",0,SUM($W111:AL111)-SUM($W157:AL157))</f>
        <v>0</v>
      </c>
      <c r="AM203" s="5">
        <f ca="1">IF(AM$4="",0,SUM($W111:AM111)-SUM($W157:AM157))</f>
        <v>0</v>
      </c>
      <c r="AN203" s="5">
        <f ca="1">IF(AN$4="",0,SUM($W111:AN111)-SUM($W157:AN157))</f>
        <v>262656.25</v>
      </c>
      <c r="AO203" s="5">
        <f ca="1">IF(AO$4="",0,SUM($W111:AO111)-SUM($W157:AO157))</f>
        <v>262656.25</v>
      </c>
      <c r="AP203" s="5">
        <f ca="1">IF(AP$4="",0,SUM($W111:AP111)-SUM($W157:AP157))</f>
        <v>0</v>
      </c>
      <c r="AQ203" s="5">
        <f ca="1">IF(AQ$4="",0,SUM($W111:AQ111)-SUM($W157:AQ157))</f>
        <v>0</v>
      </c>
      <c r="AR203" s="5">
        <f ca="1">IF(AR$4="",0,SUM($W111:AR111)-SUM($W157:AR157))</f>
        <v>269222.65625</v>
      </c>
      <c r="AS203" s="5">
        <f ca="1">IF(AS$4="",0,SUM($W111:AS111)-SUM($W157:AS157))</f>
        <v>269222.65625</v>
      </c>
      <c r="AT203" s="5">
        <f ca="1">IF(AT$4="",0,SUM($W111:AT111)-SUM($W157:AT157))</f>
        <v>0</v>
      </c>
      <c r="AU203" s="5">
        <f ca="1">IF(AU$4="",0,SUM($W111:AU111)-SUM($W157:AU157))</f>
        <v>0</v>
      </c>
      <c r="AV203" s="5">
        <f ca="1">IF(AV$4="",0,SUM($W111:AV111)-SUM($W157:AV157))</f>
        <v>275953.22265625</v>
      </c>
      <c r="AW203" s="5">
        <f ca="1">IF(AW$4="",0,SUM($W111:AW111)-SUM($W157:AW157))</f>
        <v>275953.22265625</v>
      </c>
      <c r="AX203" s="5">
        <f ca="1">IF(AX$4="",0,SUM($W111:AX111)-SUM($W157:AX157))</f>
        <v>0</v>
      </c>
      <c r="AY203" s="5">
        <f ca="1">IF(AY$4="",0,SUM($W111:AY111)-SUM($W157:AY157))</f>
        <v>0</v>
      </c>
      <c r="AZ203" s="5">
        <f ca="1">IF(AZ$4="",0,SUM($W111:AZ111)-SUM($W157:AZ157))</f>
        <v>275953.22265625</v>
      </c>
      <c r="BA203" s="5">
        <f ca="1">IF(BA$4="",0,SUM($W111:BA111)-SUM($W157:BA157))</f>
        <v>275953.22265625</v>
      </c>
      <c r="BB203" s="5">
        <f ca="1">IF(BB$4="",0,SUM($W111:BB111)-SUM($W157:BB157))</f>
        <v>0</v>
      </c>
      <c r="BC203" s="5">
        <f ca="1">IF(BC$4="",0,SUM($W111:BC111)-SUM($W157:BC157))</f>
        <v>0</v>
      </c>
      <c r="BD203" s="5">
        <f ca="1">IF(BD$4="",0,SUM($W111:BD111)-SUM($W157:BD157))</f>
        <v>282852.05322265625</v>
      </c>
      <c r="BE203" s="5">
        <f ca="1">IF(BE$4="",0,SUM($W111:BE111)-SUM($W157:BE157))</f>
        <v>282852.05322265625</v>
      </c>
      <c r="BF203" s="5">
        <f ca="1">IF(BF$4="",0,SUM($W111:BF111)-SUM($W157:BF157))</f>
        <v>0</v>
      </c>
      <c r="BG203" s="5">
        <f ca="1">IF(BG$4="",0,SUM($W111:BG111)-SUM($W157:BG157))</f>
        <v>0</v>
      </c>
      <c r="BH203" s="5">
        <f ca="1">IF(BH$4="",0,SUM($W111:BH111)-SUM($W157:BH157))</f>
        <v>289923.35455322266</v>
      </c>
      <c r="BI203" s="5">
        <f ca="1">IF(BI$4="",0,SUM($W111:BI111)-SUM($W157:BI157))</f>
        <v>289923.35455322266</v>
      </c>
      <c r="BJ203" s="5">
        <f ca="1">IF(BJ$4="",0,SUM($W111:BJ111)-SUM($W157:BJ157))</f>
        <v>0</v>
      </c>
      <c r="BK203" s="5">
        <f ca="1">IF(BK$4="",0,SUM($W111:BK111)-SUM($W157:BK157))</f>
        <v>0</v>
      </c>
      <c r="BL203" s="5">
        <f ca="1">IF(BL$4="",0,SUM($W111:BL111)-SUM($W157:BL157))</f>
        <v>289923.35455322266</v>
      </c>
      <c r="BM203" s="5">
        <f ca="1">IF(BM$4="",0,SUM($W111:BM111)-SUM($W157:BM157))</f>
        <v>289923.35455322266</v>
      </c>
      <c r="BN203" s="5">
        <f ca="1">IF(BN$4="",0,SUM($W111:BN111)-SUM($W157:BN157))</f>
        <v>0</v>
      </c>
      <c r="BO203" s="5">
        <f ca="1">IF(BO$4="",0,SUM($W111:BO111)-SUM($W157:BO157))</f>
        <v>0</v>
      </c>
      <c r="BP203" s="5">
        <f ca="1">IF(BP$4="",0,SUM($W111:BP111)-SUM($W157:BP157))</f>
        <v>297171.43841705332</v>
      </c>
      <c r="BQ203" s="5">
        <f ca="1">IF(BQ$4="",0,SUM($W111:BQ111)-SUM($W157:BQ157))</f>
        <v>297171.43841705332</v>
      </c>
      <c r="BR203" s="5">
        <f ca="1">IF(BR$4="",0,SUM($W111:BR111)-SUM($W157:BR157))</f>
        <v>0</v>
      </c>
      <c r="BS203" s="5">
        <f ca="1">IF(BS$4="",0,SUM($W111:BS111)-SUM($W157:BS157))</f>
        <v>0</v>
      </c>
      <c r="BT203" s="5">
        <f ca="1">IF(BT$4="",0,SUM($W111:BT111)-SUM($W157:BT157))</f>
        <v>304600.7243774794</v>
      </c>
      <c r="BU203" s="5">
        <f ca="1">IF(BU$4="",0,SUM($W111:BU111)-SUM($W157:BU157))</f>
        <v>304600.7243774794</v>
      </c>
      <c r="BV203" s="5">
        <f ca="1">IF(BV$4="",0,SUM($W111:BV111)-SUM($W157:BV157))</f>
        <v>0</v>
      </c>
      <c r="BW203" s="5">
        <f ca="1">IF(BW$4="",0,SUM($W111:BW111)-SUM($W157:BW157))</f>
        <v>0</v>
      </c>
      <c r="BX203" s="5">
        <f ca="1">IF(BX$4="",0,SUM($W111:BX111)-SUM($W157:BX157))</f>
        <v>304600.7243774794</v>
      </c>
      <c r="BY203" s="5">
        <f ca="1">IF(BY$4="",0,SUM($W111:BY111)-SUM($W157:BY157))</f>
        <v>304600.7243774794</v>
      </c>
      <c r="BZ203" s="5">
        <f ca="1">IF(BZ$4="",0,SUM($W111:BZ111)-SUM($W157:BZ157))</f>
        <v>0</v>
      </c>
      <c r="CA203" s="5">
        <f ca="1">IF(CA$4="",0,SUM($W111:CA111)-SUM($W157:CA157))</f>
        <v>0</v>
      </c>
      <c r="CB203" s="5">
        <f ca="1">IF(CB$4="",0,SUM($W111:CB111)-SUM($W157:CB157))</f>
        <v>312215.74248691648</v>
      </c>
      <c r="CC203" s="5">
        <f ca="1">IF(CC$4="",0,SUM($W111:CC111)-SUM($W157:CC157))</f>
        <v>312215.74248691648</v>
      </c>
      <c r="CD203" s="5">
        <f ca="1">IF(CD$4="",0,SUM($W111:CD111)-SUM($W157:CD157))</f>
        <v>0</v>
      </c>
      <c r="CE203" s="5">
        <f ca="1">IF(CE$4="",0,SUM($W111:CE111)-SUM($W157:CE157))</f>
        <v>0</v>
      </c>
      <c r="CF203" s="5">
        <f ca="1">IF(CF$4="",0,SUM($W111:CF111)-SUM($W157:CF157))</f>
        <v>0</v>
      </c>
    </row>
    <row r="204" spans="2:84" x14ac:dyDescent="0.3">
      <c r="B204" s="13">
        <f>ROW()</f>
        <v>204</v>
      </c>
      <c r="H204" s="1" t="str">
        <f t="shared" si="360"/>
        <v>Незавершенные капзатраты</v>
      </c>
      <c r="I204" s="1" t="str">
        <f>$I$201</f>
        <v>Капзатраты на торговые мощности</v>
      </c>
      <c r="J204" s="1" t="str">
        <f>Prcsses!I145</f>
        <v>Торговое оборудование</v>
      </c>
      <c r="M204" s="53" t="s">
        <v>18</v>
      </c>
      <c r="U204" s="5">
        <f t="shared" ca="1" si="361"/>
        <v>0</v>
      </c>
      <c r="X204" s="5">
        <f ca="1">IF(X$4="",0,SUM($W112:X112)-SUM($W158:X158))</f>
        <v>0</v>
      </c>
      <c r="Y204" s="5">
        <f ca="1">IF(Y$4="",0,SUM($W112:Y112)-SUM($W158:Y158))</f>
        <v>1000000</v>
      </c>
      <c r="Z204" s="5">
        <f ca="1">IF(Z$4="",0,SUM($W112:Z112)-SUM($W158:Z158))</f>
        <v>0</v>
      </c>
      <c r="AA204" s="5">
        <f ca="1">IF(AA$4="",0,SUM($W112:AA112)-SUM($W158:AA158))</f>
        <v>0</v>
      </c>
      <c r="AB204" s="5">
        <f ca="1">IF(AB$4="",0,SUM($W112:AB112)-SUM($W158:AB158))</f>
        <v>0</v>
      </c>
      <c r="AC204" s="5">
        <f ca="1">IF(AC$4="",0,SUM($W112:AC112)-SUM($W158:AC158))</f>
        <v>0</v>
      </c>
      <c r="AD204" s="5">
        <f ca="1">IF(AD$4="",0,SUM($W112:AD112)-SUM($W158:AD158))</f>
        <v>0</v>
      </c>
      <c r="AE204" s="5">
        <f ca="1">IF(AE$4="",0,SUM($W112:AE112)-SUM($W158:AE158))</f>
        <v>0</v>
      </c>
      <c r="AF204" s="5">
        <f ca="1">IF(AF$4="",0,SUM($W112:AF112)-SUM($W158:AF158))</f>
        <v>0</v>
      </c>
      <c r="AG204" s="5">
        <f ca="1">IF(AG$4="",0,SUM($W112:AG112)-SUM($W158:AG158))</f>
        <v>1025000</v>
      </c>
      <c r="AH204" s="5">
        <f ca="1">IF(AH$4="",0,SUM($W112:AH112)-SUM($W158:AH158))</f>
        <v>0</v>
      </c>
      <c r="AI204" s="5">
        <f ca="1">IF(AI$4="",0,SUM($W112:AI112)-SUM($W158:AI158))</f>
        <v>0</v>
      </c>
      <c r="AJ204" s="5">
        <f ca="1">IF(AJ$4="",0,SUM($W112:AJ112)-SUM($W158:AJ158))</f>
        <v>0</v>
      </c>
      <c r="AK204" s="5">
        <f ca="1">IF(AK$4="",0,SUM($W112:AK112)-SUM($W158:AK158))</f>
        <v>1050625</v>
      </c>
      <c r="AL204" s="5">
        <f ca="1">IF(AL$4="",0,SUM($W112:AL112)-SUM($W158:AL158))</f>
        <v>0</v>
      </c>
      <c r="AM204" s="5">
        <f ca="1">IF(AM$4="",0,SUM($W112:AM112)-SUM($W158:AM158))</f>
        <v>0</v>
      </c>
      <c r="AN204" s="5">
        <f ca="1">IF(AN$4="",0,SUM($W112:AN112)-SUM($W158:AN158))</f>
        <v>0</v>
      </c>
      <c r="AO204" s="5">
        <f ca="1">IF(AO$4="",0,SUM($W112:AO112)-SUM($W158:AO158))</f>
        <v>1050625</v>
      </c>
      <c r="AP204" s="5">
        <f ca="1">IF(AP$4="",0,SUM($W112:AP112)-SUM($W158:AP158))</f>
        <v>0</v>
      </c>
      <c r="AQ204" s="5">
        <f ca="1">IF(AQ$4="",0,SUM($W112:AQ112)-SUM($W158:AQ158))</f>
        <v>0</v>
      </c>
      <c r="AR204" s="5">
        <f ca="1">IF(AR$4="",0,SUM($W112:AR112)-SUM($W158:AR158))</f>
        <v>0</v>
      </c>
      <c r="AS204" s="5">
        <f ca="1">IF(AS$4="",0,SUM($W112:AS112)-SUM($W158:AS158))</f>
        <v>1076890.625</v>
      </c>
      <c r="AT204" s="5">
        <f ca="1">IF(AT$4="",0,SUM($W112:AT112)-SUM($W158:AT158))</f>
        <v>0</v>
      </c>
      <c r="AU204" s="5">
        <f ca="1">IF(AU$4="",0,SUM($W112:AU112)-SUM($W158:AU158))</f>
        <v>0</v>
      </c>
      <c r="AV204" s="5">
        <f ca="1">IF(AV$4="",0,SUM($W112:AV112)-SUM($W158:AV158))</f>
        <v>0</v>
      </c>
      <c r="AW204" s="5">
        <f ca="1">IF(AW$4="",0,SUM($W112:AW112)-SUM($W158:AW158))</f>
        <v>1103812.890625</v>
      </c>
      <c r="AX204" s="5">
        <f ca="1">IF(AX$4="",0,SUM($W112:AX112)-SUM($W158:AX158))</f>
        <v>0</v>
      </c>
      <c r="AY204" s="5">
        <f ca="1">IF(AY$4="",0,SUM($W112:AY112)-SUM($W158:AY158))</f>
        <v>0</v>
      </c>
      <c r="AZ204" s="5">
        <f ca="1">IF(AZ$4="",0,SUM($W112:AZ112)-SUM($W158:AZ158))</f>
        <v>0</v>
      </c>
      <c r="BA204" s="5">
        <f ca="1">IF(BA$4="",0,SUM($W112:BA112)-SUM($W158:BA158))</f>
        <v>1103812.890625</v>
      </c>
      <c r="BB204" s="5">
        <f ca="1">IF(BB$4="",0,SUM($W112:BB112)-SUM($W158:BB158))</f>
        <v>0</v>
      </c>
      <c r="BC204" s="5">
        <f ca="1">IF(BC$4="",0,SUM($W112:BC112)-SUM($W158:BC158))</f>
        <v>0</v>
      </c>
      <c r="BD204" s="5">
        <f ca="1">IF(BD$4="",0,SUM($W112:BD112)-SUM($W158:BD158))</f>
        <v>0</v>
      </c>
      <c r="BE204" s="5">
        <f ca="1">IF(BE$4="",0,SUM($W112:BE112)-SUM($W158:BE158))</f>
        <v>1131408.212890625</v>
      </c>
      <c r="BF204" s="5">
        <f ca="1">IF(BF$4="",0,SUM($W112:BF112)-SUM($W158:BF158))</f>
        <v>0</v>
      </c>
      <c r="BG204" s="5">
        <f ca="1">IF(BG$4="",0,SUM($W112:BG112)-SUM($W158:BG158))</f>
        <v>0</v>
      </c>
      <c r="BH204" s="5">
        <f ca="1">IF(BH$4="",0,SUM($W112:BH112)-SUM($W158:BH158))</f>
        <v>0</v>
      </c>
      <c r="BI204" s="5">
        <f ca="1">IF(BI$4="",0,SUM($W112:BI112)-SUM($W158:BI158))</f>
        <v>1159693.4182128906</v>
      </c>
      <c r="BJ204" s="5">
        <f ca="1">IF(BJ$4="",0,SUM($W112:BJ112)-SUM($W158:BJ158))</f>
        <v>0</v>
      </c>
      <c r="BK204" s="5">
        <f ca="1">IF(BK$4="",0,SUM($W112:BK112)-SUM($W158:BK158))</f>
        <v>0</v>
      </c>
      <c r="BL204" s="5">
        <f ca="1">IF(BL$4="",0,SUM($W112:BL112)-SUM($W158:BL158))</f>
        <v>0</v>
      </c>
      <c r="BM204" s="5">
        <f ca="1">IF(BM$4="",0,SUM($W112:BM112)-SUM($W158:BM158))</f>
        <v>1159693.4182128906</v>
      </c>
      <c r="BN204" s="5">
        <f ca="1">IF(BN$4="",0,SUM($W112:BN112)-SUM($W158:BN158))</f>
        <v>0</v>
      </c>
      <c r="BO204" s="5">
        <f ca="1">IF(BO$4="",0,SUM($W112:BO112)-SUM($W158:BO158))</f>
        <v>0</v>
      </c>
      <c r="BP204" s="5">
        <f ca="1">IF(BP$4="",0,SUM($W112:BP112)-SUM($W158:BP158))</f>
        <v>0</v>
      </c>
      <c r="BQ204" s="5">
        <f ca="1">IF(BQ$4="",0,SUM($W112:BQ112)-SUM($W158:BQ158))</f>
        <v>1188685.7536682133</v>
      </c>
      <c r="BR204" s="5">
        <f ca="1">IF(BR$4="",0,SUM($W112:BR112)-SUM($W158:BR158))</f>
        <v>0</v>
      </c>
      <c r="BS204" s="5">
        <f ca="1">IF(BS$4="",0,SUM($W112:BS112)-SUM($W158:BS158))</f>
        <v>0</v>
      </c>
      <c r="BT204" s="5">
        <f ca="1">IF(BT$4="",0,SUM($W112:BT112)-SUM($W158:BT158))</f>
        <v>0</v>
      </c>
      <c r="BU204" s="5">
        <f ca="1">IF(BU$4="",0,SUM($W112:BU112)-SUM($W158:BU158))</f>
        <v>1218402.8975099176</v>
      </c>
      <c r="BV204" s="5">
        <f ca="1">IF(BV$4="",0,SUM($W112:BV112)-SUM($W158:BV158))</f>
        <v>0</v>
      </c>
      <c r="BW204" s="5">
        <f ca="1">IF(BW$4="",0,SUM($W112:BW112)-SUM($W158:BW158))</f>
        <v>0</v>
      </c>
      <c r="BX204" s="5">
        <f ca="1">IF(BX$4="",0,SUM($W112:BX112)-SUM($W158:BX158))</f>
        <v>0</v>
      </c>
      <c r="BY204" s="5">
        <f ca="1">IF(BY$4="",0,SUM($W112:BY112)-SUM($W158:BY158))</f>
        <v>1218402.8975099176</v>
      </c>
      <c r="BZ204" s="5">
        <f ca="1">IF(BZ$4="",0,SUM($W112:BZ112)-SUM($W158:BZ158))</f>
        <v>0</v>
      </c>
      <c r="CA204" s="5">
        <f ca="1">IF(CA$4="",0,SUM($W112:CA112)-SUM($W158:CA158))</f>
        <v>0</v>
      </c>
      <c r="CB204" s="5">
        <f ca="1">IF(CB$4="",0,SUM($W112:CB112)-SUM($W158:CB158))</f>
        <v>0</v>
      </c>
      <c r="CC204" s="5">
        <f ca="1">IF(CC$4="",0,SUM($W112:CC112)-SUM($W158:CC158))</f>
        <v>1248862.9699476659</v>
      </c>
      <c r="CD204" s="5">
        <f ca="1">IF(CD$4="",0,SUM($W112:CD112)-SUM($W158:CD158))</f>
        <v>0</v>
      </c>
      <c r="CE204" s="5">
        <f ca="1">IF(CE$4="",0,SUM($W112:CE112)-SUM($W158:CE158))</f>
        <v>0</v>
      </c>
      <c r="CF204" s="5">
        <f ca="1">IF(CF$4="",0,SUM($W112:CF112)-SUM($W158:CF158))</f>
        <v>0</v>
      </c>
    </row>
    <row r="205" spans="2:84" x14ac:dyDescent="0.3">
      <c r="B205" s="13">
        <f>ROW()</f>
        <v>205</v>
      </c>
      <c r="H205" s="1" t="str">
        <f t="shared" si="360"/>
        <v>Незавершенные капзатраты</v>
      </c>
      <c r="I205" s="1" t="str">
        <f>$I$201</f>
        <v>Капзатраты на торговые мощности</v>
      </c>
      <c r="J205" s="1" t="str">
        <f>Prcsses!I146</f>
        <v>Кассовое оборудование</v>
      </c>
      <c r="M205" s="53" t="s">
        <v>18</v>
      </c>
      <c r="U205" s="5">
        <f t="shared" ca="1" si="361"/>
        <v>0</v>
      </c>
      <c r="X205" s="5">
        <f ca="1">IF(X$4="",0,SUM($W113:X113)-SUM($W159:X159))</f>
        <v>0</v>
      </c>
      <c r="Y205" s="5">
        <f ca="1">IF(Y$4="",0,SUM($W113:Y113)-SUM($W159:Y159))</f>
        <v>166666.66666666669</v>
      </c>
      <c r="Z205" s="5">
        <f ca="1">IF(Z$4="",0,SUM($W113:Z113)-SUM($W159:Z159))</f>
        <v>0</v>
      </c>
      <c r="AA205" s="5">
        <f ca="1">IF(AA$4="",0,SUM($W113:AA113)-SUM($W159:AA159))</f>
        <v>0</v>
      </c>
      <c r="AB205" s="5">
        <f ca="1">IF(AB$4="",0,SUM($W113:AB113)-SUM($W159:AB159))</f>
        <v>0</v>
      </c>
      <c r="AC205" s="5">
        <f ca="1">IF(AC$4="",0,SUM($W113:AC113)-SUM($W159:AC159))</f>
        <v>0</v>
      </c>
      <c r="AD205" s="5">
        <f ca="1">IF(AD$4="",0,SUM($W113:AD113)-SUM($W159:AD159))</f>
        <v>0</v>
      </c>
      <c r="AE205" s="5">
        <f ca="1">IF(AE$4="",0,SUM($W113:AE113)-SUM($W159:AE159))</f>
        <v>0</v>
      </c>
      <c r="AF205" s="5">
        <f ca="1">IF(AF$4="",0,SUM($W113:AF113)-SUM($W159:AF159))</f>
        <v>0</v>
      </c>
      <c r="AG205" s="5">
        <f ca="1">IF(AG$4="",0,SUM($W113:AG113)-SUM($W159:AG159))</f>
        <v>170833.33333333331</v>
      </c>
      <c r="AH205" s="5">
        <f ca="1">IF(AH$4="",0,SUM($W113:AH113)-SUM($W159:AH159))</f>
        <v>0</v>
      </c>
      <c r="AI205" s="5">
        <f ca="1">IF(AI$4="",0,SUM($W113:AI113)-SUM($W159:AI159))</f>
        <v>0</v>
      </c>
      <c r="AJ205" s="5">
        <f ca="1">IF(AJ$4="",0,SUM($W113:AJ113)-SUM($W159:AJ159))</f>
        <v>0</v>
      </c>
      <c r="AK205" s="5">
        <f ca="1">IF(AK$4="",0,SUM($W113:AK113)-SUM($W159:AK159))</f>
        <v>175104.16666666663</v>
      </c>
      <c r="AL205" s="5">
        <f ca="1">IF(AL$4="",0,SUM($W113:AL113)-SUM($W159:AL159))</f>
        <v>0</v>
      </c>
      <c r="AM205" s="5">
        <f ca="1">IF(AM$4="",0,SUM($W113:AM113)-SUM($W159:AM159))</f>
        <v>0</v>
      </c>
      <c r="AN205" s="5">
        <f ca="1">IF(AN$4="",0,SUM($W113:AN113)-SUM($W159:AN159))</f>
        <v>0</v>
      </c>
      <c r="AO205" s="5">
        <f ca="1">IF(AO$4="",0,SUM($W113:AO113)-SUM($W159:AO159))</f>
        <v>175104.16666666663</v>
      </c>
      <c r="AP205" s="5">
        <f ca="1">IF(AP$4="",0,SUM($W113:AP113)-SUM($W159:AP159))</f>
        <v>0</v>
      </c>
      <c r="AQ205" s="5">
        <f ca="1">IF(AQ$4="",0,SUM($W113:AQ113)-SUM($W159:AQ159))</f>
        <v>0</v>
      </c>
      <c r="AR205" s="5">
        <f ca="1">IF(AR$4="",0,SUM($W113:AR113)-SUM($W159:AR159))</f>
        <v>0</v>
      </c>
      <c r="AS205" s="5">
        <f ca="1">IF(AS$4="",0,SUM($W113:AS113)-SUM($W159:AS159))</f>
        <v>179481.77083333326</v>
      </c>
      <c r="AT205" s="5">
        <f ca="1">IF(AT$4="",0,SUM($W113:AT113)-SUM($W159:AT159))</f>
        <v>0</v>
      </c>
      <c r="AU205" s="5">
        <f ca="1">IF(AU$4="",0,SUM($W113:AU113)-SUM($W159:AU159))</f>
        <v>0</v>
      </c>
      <c r="AV205" s="5">
        <f ca="1">IF(AV$4="",0,SUM($W113:AV113)-SUM($W159:AV159))</f>
        <v>0</v>
      </c>
      <c r="AW205" s="5">
        <f ca="1">IF(AW$4="",0,SUM($W113:AW113)-SUM($W159:AW159))</f>
        <v>183968.81510416651</v>
      </c>
      <c r="AX205" s="5">
        <f ca="1">IF(AX$4="",0,SUM($W113:AX113)-SUM($W159:AX159))</f>
        <v>0</v>
      </c>
      <c r="AY205" s="5">
        <f ca="1">IF(AY$4="",0,SUM($W113:AY113)-SUM($W159:AY159))</f>
        <v>0</v>
      </c>
      <c r="AZ205" s="5">
        <f ca="1">IF(AZ$4="",0,SUM($W113:AZ113)-SUM($W159:AZ159))</f>
        <v>0</v>
      </c>
      <c r="BA205" s="5">
        <f ca="1">IF(BA$4="",0,SUM($W113:BA113)-SUM($W159:BA159))</f>
        <v>183968.81510416651</v>
      </c>
      <c r="BB205" s="5">
        <f ca="1">IF(BB$4="",0,SUM($W113:BB113)-SUM($W159:BB159))</f>
        <v>0</v>
      </c>
      <c r="BC205" s="5">
        <f ca="1">IF(BC$4="",0,SUM($W113:BC113)-SUM($W159:BC159))</f>
        <v>0</v>
      </c>
      <c r="BD205" s="5">
        <f ca="1">IF(BD$4="",0,SUM($W113:BD113)-SUM($W159:BD159))</f>
        <v>0</v>
      </c>
      <c r="BE205" s="5">
        <f ca="1">IF(BE$4="",0,SUM($W113:BE113)-SUM($W159:BE159))</f>
        <v>188568.03548177076</v>
      </c>
      <c r="BF205" s="5">
        <f ca="1">IF(BF$4="",0,SUM($W113:BF113)-SUM($W159:BF159))</f>
        <v>0</v>
      </c>
      <c r="BG205" s="5">
        <f ca="1">IF(BG$4="",0,SUM($W113:BG113)-SUM($W159:BG159))</f>
        <v>0</v>
      </c>
      <c r="BH205" s="5">
        <f ca="1">IF(BH$4="",0,SUM($W113:BH113)-SUM($W159:BH159))</f>
        <v>0</v>
      </c>
      <c r="BI205" s="5">
        <f ca="1">IF(BI$4="",0,SUM($W113:BI113)-SUM($W159:BI159))</f>
        <v>193282.23636881495</v>
      </c>
      <c r="BJ205" s="5">
        <f ca="1">IF(BJ$4="",0,SUM($W113:BJ113)-SUM($W159:BJ159))</f>
        <v>0</v>
      </c>
      <c r="BK205" s="5">
        <f ca="1">IF(BK$4="",0,SUM($W113:BK113)-SUM($W159:BK159))</f>
        <v>0</v>
      </c>
      <c r="BL205" s="5">
        <f ca="1">IF(BL$4="",0,SUM($W113:BL113)-SUM($W159:BL159))</f>
        <v>0</v>
      </c>
      <c r="BM205" s="5">
        <f ca="1">IF(BM$4="",0,SUM($W113:BM113)-SUM($W159:BM159))</f>
        <v>193282.23636881495</v>
      </c>
      <c r="BN205" s="5">
        <f ca="1">IF(BN$4="",0,SUM($W113:BN113)-SUM($W159:BN159))</f>
        <v>0</v>
      </c>
      <c r="BO205" s="5">
        <f ca="1">IF(BO$4="",0,SUM($W113:BO113)-SUM($W159:BO159))</f>
        <v>0</v>
      </c>
      <c r="BP205" s="5">
        <f ca="1">IF(BP$4="",0,SUM($W113:BP113)-SUM($W159:BP159))</f>
        <v>0</v>
      </c>
      <c r="BQ205" s="5">
        <f ca="1">IF(BQ$4="",0,SUM($W113:BQ113)-SUM($W159:BQ159))</f>
        <v>198114.29227803531</v>
      </c>
      <c r="BR205" s="5">
        <f ca="1">IF(BR$4="",0,SUM($W113:BR113)-SUM($W159:BR159))</f>
        <v>0</v>
      </c>
      <c r="BS205" s="5">
        <f ca="1">IF(BS$4="",0,SUM($W113:BS113)-SUM($W159:BS159))</f>
        <v>0</v>
      </c>
      <c r="BT205" s="5">
        <f ca="1">IF(BT$4="",0,SUM($W113:BT113)-SUM($W159:BT159))</f>
        <v>0</v>
      </c>
      <c r="BU205" s="5">
        <f ca="1">IF(BU$4="",0,SUM($W113:BU113)-SUM($W159:BU159))</f>
        <v>203067.14958498627</v>
      </c>
      <c r="BV205" s="5">
        <f ca="1">IF(BV$4="",0,SUM($W113:BV113)-SUM($W159:BV159))</f>
        <v>0</v>
      </c>
      <c r="BW205" s="5">
        <f ca="1">IF(BW$4="",0,SUM($W113:BW113)-SUM($W159:BW159))</f>
        <v>0</v>
      </c>
      <c r="BX205" s="5">
        <f ca="1">IF(BX$4="",0,SUM($W113:BX113)-SUM($W159:BX159))</f>
        <v>0</v>
      </c>
      <c r="BY205" s="5">
        <f ca="1">IF(BY$4="",0,SUM($W113:BY113)-SUM($W159:BY159))</f>
        <v>203067.14958498627</v>
      </c>
      <c r="BZ205" s="5">
        <f ca="1">IF(BZ$4="",0,SUM($W113:BZ113)-SUM($W159:BZ159))</f>
        <v>0</v>
      </c>
      <c r="CA205" s="5">
        <f ca="1">IF(CA$4="",0,SUM($W113:CA113)-SUM($W159:CA159))</f>
        <v>0</v>
      </c>
      <c r="CB205" s="5">
        <f ca="1">IF(CB$4="",0,SUM($W113:CB113)-SUM($W159:CB159))</f>
        <v>0</v>
      </c>
      <c r="CC205" s="5">
        <f ca="1">IF(CC$4="",0,SUM($W113:CC113)-SUM($W159:CC159))</f>
        <v>208143.82832461083</v>
      </c>
      <c r="CD205" s="5">
        <f ca="1">IF(CD$4="",0,SUM($W113:CD113)-SUM($W159:CD159))</f>
        <v>0</v>
      </c>
      <c r="CE205" s="5">
        <f ca="1">IF(CE$4="",0,SUM($W113:CE113)-SUM($W159:CE159))</f>
        <v>0</v>
      </c>
      <c r="CF205" s="5">
        <f ca="1">IF(CF$4="",0,SUM($W113:CF113)-SUM($W159:CF159))</f>
        <v>0</v>
      </c>
    </row>
    <row r="206" spans="2:84" x14ac:dyDescent="0.3">
      <c r="B206" s="13">
        <f>ROW()</f>
        <v>206</v>
      </c>
      <c r="H206" s="1" t="str">
        <f t="shared" si="360"/>
        <v>Незавершенные капзатраты</v>
      </c>
      <c r="I206" s="1" t="str">
        <f>$I$201</f>
        <v>Капзатраты на торговые мощности</v>
      </c>
      <c r="J206" s="1" t="str">
        <f>Prcsses!I147</f>
        <v>Стартовый маркетинг и оформление</v>
      </c>
      <c r="M206" s="53" t="s">
        <v>18</v>
      </c>
      <c r="U206" s="5">
        <f t="shared" ca="1" si="361"/>
        <v>0</v>
      </c>
      <c r="X206" s="5">
        <f ca="1">IF(X$4="",0,SUM($W114:X114)-SUM($W160:X160))</f>
        <v>0</v>
      </c>
      <c r="Y206" s="5">
        <f ca="1">IF(Y$4="",0,SUM($W114:Y114)-SUM($W160:Y160))</f>
        <v>0</v>
      </c>
      <c r="Z206" s="5">
        <f ca="1">IF(Z$4="",0,SUM($W114:Z114)-SUM($W160:Z160))</f>
        <v>0</v>
      </c>
      <c r="AA206" s="5">
        <f ca="1">IF(AA$4="",0,SUM($W114:AA114)-SUM($W160:AA160))</f>
        <v>0</v>
      </c>
      <c r="AB206" s="5">
        <f ca="1">IF(AB$4="",0,SUM($W114:AB114)-SUM($W160:AB160))</f>
        <v>0</v>
      </c>
      <c r="AC206" s="5">
        <f ca="1">IF(AC$4="",0,SUM($W114:AC114)-SUM($W160:AC160))</f>
        <v>0</v>
      </c>
      <c r="AD206" s="5">
        <f ca="1">IF(AD$4="",0,SUM($W114:AD114)-SUM($W160:AD160))</f>
        <v>0</v>
      </c>
      <c r="AE206" s="5">
        <f ca="1">IF(AE$4="",0,SUM($W114:AE114)-SUM($W160:AE160))</f>
        <v>0</v>
      </c>
      <c r="AF206" s="5">
        <f ca="1">IF(AF$4="",0,SUM($W114:AF114)-SUM($W160:AF160))</f>
        <v>0</v>
      </c>
      <c r="AG206" s="5">
        <f ca="1">IF(AG$4="",0,SUM($W114:AG114)-SUM($W160:AG160))</f>
        <v>0</v>
      </c>
      <c r="AH206" s="5">
        <f ca="1">IF(AH$4="",0,SUM($W114:AH114)-SUM($W160:AH160))</f>
        <v>0</v>
      </c>
      <c r="AI206" s="5">
        <f ca="1">IF(AI$4="",0,SUM($W114:AI114)-SUM($W160:AI160))</f>
        <v>0</v>
      </c>
      <c r="AJ206" s="5">
        <f ca="1">IF(AJ$4="",0,SUM($W114:AJ114)-SUM($W160:AJ160))</f>
        <v>0</v>
      </c>
      <c r="AK206" s="5">
        <f ca="1">IF(AK$4="",0,SUM($W114:AK114)-SUM($W160:AK160))</f>
        <v>0</v>
      </c>
      <c r="AL206" s="5">
        <f ca="1">IF(AL$4="",0,SUM($W114:AL114)-SUM($W160:AL160))</f>
        <v>0</v>
      </c>
      <c r="AM206" s="5">
        <f ca="1">IF(AM$4="",0,SUM($W114:AM114)-SUM($W160:AM160))</f>
        <v>0</v>
      </c>
      <c r="AN206" s="5">
        <f ca="1">IF(AN$4="",0,SUM($W114:AN114)-SUM($W160:AN160))</f>
        <v>0</v>
      </c>
      <c r="AO206" s="5">
        <f ca="1">IF(AO$4="",0,SUM($W114:AO114)-SUM($W160:AO160))</f>
        <v>0</v>
      </c>
      <c r="AP206" s="5">
        <f ca="1">IF(AP$4="",0,SUM($W114:AP114)-SUM($W160:AP160))</f>
        <v>0</v>
      </c>
      <c r="AQ206" s="5">
        <f ca="1">IF(AQ$4="",0,SUM($W114:AQ114)-SUM($W160:AQ160))</f>
        <v>0</v>
      </c>
      <c r="AR206" s="5">
        <f ca="1">IF(AR$4="",0,SUM($W114:AR114)-SUM($W160:AR160))</f>
        <v>0</v>
      </c>
      <c r="AS206" s="5">
        <f ca="1">IF(AS$4="",0,SUM($W114:AS114)-SUM($W160:AS160))</f>
        <v>0</v>
      </c>
      <c r="AT206" s="5">
        <f ca="1">IF(AT$4="",0,SUM($W114:AT114)-SUM($W160:AT160))</f>
        <v>0</v>
      </c>
      <c r="AU206" s="5">
        <f ca="1">IF(AU$4="",0,SUM($W114:AU114)-SUM($W160:AU160))</f>
        <v>0</v>
      </c>
      <c r="AV206" s="5">
        <f ca="1">IF(AV$4="",0,SUM($W114:AV114)-SUM($W160:AV160))</f>
        <v>0</v>
      </c>
      <c r="AW206" s="5">
        <f ca="1">IF(AW$4="",0,SUM($W114:AW114)-SUM($W160:AW160))</f>
        <v>0</v>
      </c>
      <c r="AX206" s="5">
        <f ca="1">IF(AX$4="",0,SUM($W114:AX114)-SUM($W160:AX160))</f>
        <v>0</v>
      </c>
      <c r="AY206" s="5">
        <f ca="1">IF(AY$4="",0,SUM($W114:AY114)-SUM($W160:AY160))</f>
        <v>0</v>
      </c>
      <c r="AZ206" s="5">
        <f ca="1">IF(AZ$4="",0,SUM($W114:AZ114)-SUM($W160:AZ160))</f>
        <v>0</v>
      </c>
      <c r="BA206" s="5">
        <f ca="1">IF(BA$4="",0,SUM($W114:BA114)-SUM($W160:BA160))</f>
        <v>0</v>
      </c>
      <c r="BB206" s="5">
        <f ca="1">IF(BB$4="",0,SUM($W114:BB114)-SUM($W160:BB160))</f>
        <v>0</v>
      </c>
      <c r="BC206" s="5">
        <f ca="1">IF(BC$4="",0,SUM($W114:BC114)-SUM($W160:BC160))</f>
        <v>0</v>
      </c>
      <c r="BD206" s="5">
        <f ca="1">IF(BD$4="",0,SUM($W114:BD114)-SUM($W160:BD160))</f>
        <v>0</v>
      </c>
      <c r="BE206" s="5">
        <f ca="1">IF(BE$4="",0,SUM($W114:BE114)-SUM($W160:BE160))</f>
        <v>0</v>
      </c>
      <c r="BF206" s="5">
        <f ca="1">IF(BF$4="",0,SUM($W114:BF114)-SUM($W160:BF160))</f>
        <v>0</v>
      </c>
      <c r="BG206" s="5">
        <f ca="1">IF(BG$4="",0,SUM($W114:BG114)-SUM($W160:BG160))</f>
        <v>0</v>
      </c>
      <c r="BH206" s="5">
        <f ca="1">IF(BH$4="",0,SUM($W114:BH114)-SUM($W160:BH160))</f>
        <v>0</v>
      </c>
      <c r="BI206" s="5">
        <f ca="1">IF(BI$4="",0,SUM($W114:BI114)-SUM($W160:BI160))</f>
        <v>0</v>
      </c>
      <c r="BJ206" s="5">
        <f ca="1">IF(BJ$4="",0,SUM($W114:BJ114)-SUM($W160:BJ160))</f>
        <v>0</v>
      </c>
      <c r="BK206" s="5">
        <f ca="1">IF(BK$4="",0,SUM($W114:BK114)-SUM($W160:BK160))</f>
        <v>0</v>
      </c>
      <c r="BL206" s="5">
        <f ca="1">IF(BL$4="",0,SUM($W114:BL114)-SUM($W160:BL160))</f>
        <v>0</v>
      </c>
      <c r="BM206" s="5">
        <f ca="1">IF(BM$4="",0,SUM($W114:BM114)-SUM($W160:BM160))</f>
        <v>0</v>
      </c>
      <c r="BN206" s="5">
        <f ca="1">IF(BN$4="",0,SUM($W114:BN114)-SUM($W160:BN160))</f>
        <v>0</v>
      </c>
      <c r="BO206" s="5">
        <f ca="1">IF(BO$4="",0,SUM($W114:BO114)-SUM($W160:BO160))</f>
        <v>0</v>
      </c>
      <c r="BP206" s="5">
        <f ca="1">IF(BP$4="",0,SUM($W114:BP114)-SUM($W160:BP160))</f>
        <v>0</v>
      </c>
      <c r="BQ206" s="5">
        <f ca="1">IF(BQ$4="",0,SUM($W114:BQ114)-SUM($W160:BQ160))</f>
        <v>0</v>
      </c>
      <c r="BR206" s="5">
        <f ca="1">IF(BR$4="",0,SUM($W114:BR114)-SUM($W160:BR160))</f>
        <v>0</v>
      </c>
      <c r="BS206" s="5">
        <f ca="1">IF(BS$4="",0,SUM($W114:BS114)-SUM($W160:BS160))</f>
        <v>0</v>
      </c>
      <c r="BT206" s="5">
        <f ca="1">IF(BT$4="",0,SUM($W114:BT114)-SUM($W160:BT160))</f>
        <v>0</v>
      </c>
      <c r="BU206" s="5">
        <f ca="1">IF(BU$4="",0,SUM($W114:BU114)-SUM($W160:BU160))</f>
        <v>0</v>
      </c>
      <c r="BV206" s="5">
        <f ca="1">IF(BV$4="",0,SUM($W114:BV114)-SUM($W160:BV160))</f>
        <v>0</v>
      </c>
      <c r="BW206" s="5">
        <f ca="1">IF(BW$4="",0,SUM($W114:BW114)-SUM($W160:BW160))</f>
        <v>0</v>
      </c>
      <c r="BX206" s="5">
        <f ca="1">IF(BX$4="",0,SUM($W114:BX114)-SUM($W160:BX160))</f>
        <v>0</v>
      </c>
      <c r="BY206" s="5">
        <f ca="1">IF(BY$4="",0,SUM($W114:BY114)-SUM($W160:BY160))</f>
        <v>0</v>
      </c>
      <c r="BZ206" s="5">
        <f ca="1">IF(BZ$4="",0,SUM($W114:BZ114)-SUM($W160:BZ160))</f>
        <v>0</v>
      </c>
      <c r="CA206" s="5">
        <f ca="1">IF(CA$4="",0,SUM($W114:CA114)-SUM($W160:CA160))</f>
        <v>0</v>
      </c>
      <c r="CB206" s="5">
        <f ca="1">IF(CB$4="",0,SUM($W114:CB114)-SUM($W160:CB160))</f>
        <v>0</v>
      </c>
      <c r="CC206" s="5">
        <f ca="1">IF(CC$4="",0,SUM($W114:CC114)-SUM($W160:CC160))</f>
        <v>0</v>
      </c>
      <c r="CD206" s="5">
        <f ca="1">IF(CD$4="",0,SUM($W114:CD114)-SUM($W160:CD160))</f>
        <v>0</v>
      </c>
      <c r="CE206" s="5">
        <f ca="1">IF(CE$4="",0,SUM($W114:CE114)-SUM($W160:CE160))</f>
        <v>0</v>
      </c>
      <c r="CF206" s="5">
        <f ca="1">IF(CF$4="",0,SUM($W114:CF114)-SUM($W160:CF160))</f>
        <v>0</v>
      </c>
    </row>
    <row r="207" spans="2:84" s="26" customFormat="1" ht="12" x14ac:dyDescent="0.25">
      <c r="B207" s="13"/>
      <c r="M207" s="55"/>
      <c r="N207" s="44" t="s">
        <v>21</v>
      </c>
      <c r="O207" s="45"/>
      <c r="P207" s="46"/>
      <c r="Q207" s="89"/>
      <c r="U207" s="41"/>
      <c r="V207" s="42"/>
      <c r="W207" s="43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</row>
    <row r="208" spans="2:84" x14ac:dyDescent="0.3">
      <c r="B208" s="13">
        <f>ROW()</f>
        <v>208</v>
      </c>
    </row>
    <row r="209" spans="2:84" x14ac:dyDescent="0.3">
      <c r="B209" s="13">
        <f>ROW()</f>
        <v>209</v>
      </c>
      <c r="H209" s="1" t="s">
        <v>233</v>
      </c>
      <c r="M209" s="53" t="s">
        <v>18</v>
      </c>
      <c r="P209" s="72"/>
      <c r="U209" s="5">
        <f t="shared" ref="U209:U215" ca="1" si="372">INDIRECT(ADDRESS($B209,$X$2-1+$P$8))</f>
        <v>131777950.15065905</v>
      </c>
      <c r="X209" s="5">
        <f ca="1">IF(X$4="",0,SUMIFS(X210:X230,$I210:$I230,"&lt;&gt;"&amp;"",$J210:$J230,"",$P210:$P230,$P210))</f>
        <v>0</v>
      </c>
      <c r="Y209" s="5">
        <f t="shared" ref="Y209" ca="1" si="373">IF(Y$4="",0,SUMIFS(Y210:Y230,$I210:$I230,"&lt;&gt;"&amp;"",$J210:$J230,"",$P210:$P230,$P210))</f>
        <v>13036666.666666668</v>
      </c>
      <c r="Z209" s="5">
        <f t="shared" ref="Z209" ca="1" si="374">IF(Z$4="",0,SUMIFS(Z210:Z230,$I210:$I230,"&lt;&gt;"&amp;"",$J210:$J230,"",$P210:$P230,$P210))</f>
        <v>39050740.740740746</v>
      </c>
      <c r="AA209" s="5">
        <f t="shared" ref="AA209" ca="1" si="375">IF(AA$4="",0,SUMIFS(AA210:AA230,$I210:$I230,"&lt;&gt;"&amp;"",$J210:$J230,"",$P210:$P230,$P210))</f>
        <v>38748842.592592597</v>
      </c>
      <c r="AB209" s="5">
        <f t="shared" ref="AB209" ca="1" si="376">IF(AB$4="",0,SUMIFS(AB210:AB230,$I210:$I230,"&lt;&gt;"&amp;"",$J210:$J230,"",$P210:$P230,$P210))</f>
        <v>38446944.444444448</v>
      </c>
      <c r="AC209" s="5">
        <f t="shared" ref="AC209" ca="1" si="377">IF(AC$4="",0,SUMIFS(AC210:AC230,$I210:$I230,"&lt;&gt;"&amp;"",$J210:$J230,"",$P210:$P230,$P210))</f>
        <v>38145046.296296299</v>
      </c>
      <c r="AD209" s="5">
        <f t="shared" ref="AD209" ca="1" si="378">IF(AD$4="",0,SUMIFS(AD210:AD230,$I210:$I230,"&lt;&gt;"&amp;"",$J210:$J230,"",$P210:$P230,$P210))</f>
        <v>37843148.148148149</v>
      </c>
      <c r="AE209" s="5">
        <f t="shared" ref="AE209" ca="1" si="379">IF(AE$4="",0,SUMIFS(AE210:AE230,$I210:$I230,"&lt;&gt;"&amp;"",$J210:$J230,"",$P210:$P230,$P210))</f>
        <v>37541250.000000007</v>
      </c>
      <c r="AF209" s="5">
        <f t="shared" ref="AF209" ca="1" si="380">IF(AF$4="",0,SUMIFS(AF210:AF230,$I210:$I230,"&lt;&gt;"&amp;"",$J210:$J230,"",$P210:$P230,$P210))</f>
        <v>37239351.851851851</v>
      </c>
      <c r="AG209" s="5">
        <f t="shared" ref="AG209" ca="1" si="381">IF(AG$4="",0,SUMIFS(AG210:AG230,$I210:$I230,"&lt;&gt;"&amp;"",$J210:$J230,"",$P210:$P230,$P210))</f>
        <v>36937453.703703709</v>
      </c>
      <c r="AH209" s="5">
        <f t="shared" ref="AH209" ca="1" si="382">IF(AH$4="",0,SUMIFS(AH210:AH230,$I210:$I230,"&lt;&gt;"&amp;"",$J210:$J230,"",$P210:$P230,$P210))</f>
        <v>39027222.222222224</v>
      </c>
      <c r="AI209" s="5">
        <f t="shared" ref="AI209:CF209" ca="1" si="383">IF(AI$4="",0,SUMIFS(AI210:AI230,$I210:$I230,"&lt;&gt;"&amp;"",$J210:$J230,"",$P210:$P230,$P210))</f>
        <v>38696851.851851851</v>
      </c>
      <c r="AJ209" s="5">
        <f t="shared" ca="1" si="383"/>
        <v>38366481.481481478</v>
      </c>
      <c r="AK209" s="5">
        <f t="shared" ca="1" si="383"/>
        <v>38036111.111111119</v>
      </c>
      <c r="AL209" s="5">
        <f t="shared" ca="1" si="383"/>
        <v>40158865.740740739</v>
      </c>
      <c r="AM209" s="5">
        <f t="shared" ca="1" si="383"/>
        <v>39800978.009259261</v>
      </c>
      <c r="AN209" s="5">
        <f t="shared" ca="1" si="383"/>
        <v>39443090.277777776</v>
      </c>
      <c r="AO209" s="5">
        <f t="shared" ca="1" si="383"/>
        <v>39085202.546296299</v>
      </c>
      <c r="AP209" s="5">
        <f t="shared" ca="1" si="383"/>
        <v>41178773.148148149</v>
      </c>
      <c r="AQ209" s="5">
        <f t="shared" ca="1" si="383"/>
        <v>40791701.388888888</v>
      </c>
      <c r="AR209" s="5">
        <f t="shared" ca="1" si="383"/>
        <v>40404629.629629634</v>
      </c>
      <c r="AS209" s="5">
        <f t="shared" ca="1" si="383"/>
        <v>40017557.870370373</v>
      </c>
      <c r="AT209" s="5">
        <f t="shared" ca="1" si="383"/>
        <v>67198954.412777781</v>
      </c>
      <c r="AU209" s="5">
        <f t="shared" ca="1" si="383"/>
        <v>66565845.094185188</v>
      </c>
      <c r="AV209" s="5">
        <f t="shared" ca="1" si="383"/>
        <v>65932735.775592595</v>
      </c>
      <c r="AW209" s="5">
        <f t="shared" ca="1" si="383"/>
        <v>65299626.457000002</v>
      </c>
      <c r="AX209" s="5">
        <f t="shared" ca="1" si="383"/>
        <v>67242080.549865738</v>
      </c>
      <c r="AY209" s="5">
        <f t="shared" ca="1" si="383"/>
        <v>66578309.762089118</v>
      </c>
      <c r="AZ209" s="5">
        <f t="shared" ca="1" si="383"/>
        <v>65914538.974312507</v>
      </c>
      <c r="BA209" s="5">
        <f t="shared" ca="1" si="383"/>
        <v>65250768.18653588</v>
      </c>
      <c r="BB209" s="5">
        <f t="shared" ca="1" si="383"/>
        <v>67162560.810217589</v>
      </c>
      <c r="BC209" s="5">
        <f t="shared" ca="1" si="383"/>
        <v>66468128.553256944</v>
      </c>
      <c r="BD209" s="5">
        <f t="shared" ca="1" si="383"/>
        <v>91739543.907073542</v>
      </c>
      <c r="BE209" s="5">
        <f t="shared" ca="1" si="383"/>
        <v>90821137.233587176</v>
      </c>
      <c r="BF209" s="5">
        <f t="shared" ca="1" si="383"/>
        <v>92542683.05684562</v>
      </c>
      <c r="BG209" s="5">
        <f t="shared" ca="1" si="383"/>
        <v>91592848.377445638</v>
      </c>
      <c r="BH209" s="5">
        <f t="shared" ca="1" si="383"/>
        <v>90643013.698045626</v>
      </c>
      <c r="BI209" s="5">
        <f t="shared" ca="1" si="383"/>
        <v>89693179.018645659</v>
      </c>
      <c r="BJ209" s="5">
        <f t="shared" ca="1" si="383"/>
        <v>91452073.426186845</v>
      </c>
      <c r="BK209" s="5">
        <f t="shared" ca="1" si="383"/>
        <v>90472802.818503186</v>
      </c>
      <c r="BL209" s="5">
        <f t="shared" ca="1" si="383"/>
        <v>89493532.210819498</v>
      </c>
      <c r="BM209" s="5">
        <f t="shared" ca="1" si="383"/>
        <v>88514261.603135824</v>
      </c>
      <c r="BN209" s="5">
        <f t="shared" ca="1" si="383"/>
        <v>116674175.17238678</v>
      </c>
      <c r="BO209" s="5">
        <f t="shared" ca="1" si="383"/>
        <v>115434684.90261847</v>
      </c>
      <c r="BP209" s="5">
        <f t="shared" ca="1" si="383"/>
        <v>114195194.63285016</v>
      </c>
      <c r="BQ209" s="5">
        <f t="shared" ca="1" si="383"/>
        <v>112955704.36308186</v>
      </c>
      <c r="BR209" s="5">
        <f t="shared" ca="1" si="383"/>
        <v>114489814.185206</v>
      </c>
      <c r="BS209" s="5">
        <f t="shared" ca="1" si="383"/>
        <v>113217304.86672467</v>
      </c>
      <c r="BT209" s="5">
        <f t="shared" ca="1" si="383"/>
        <v>111944795.54824336</v>
      </c>
      <c r="BU209" s="5">
        <f t="shared" ca="1" si="383"/>
        <v>110672286.22976202</v>
      </c>
      <c r="BV209" s="5">
        <f t="shared" ca="1" si="383"/>
        <v>112242717.00547051</v>
      </c>
      <c r="BW209" s="5">
        <f t="shared" ca="1" si="383"/>
        <v>110936363.16205835</v>
      </c>
      <c r="BX209" s="5">
        <f t="shared" ca="1" si="383"/>
        <v>137023402.93710634</v>
      </c>
      <c r="BY209" s="5">
        <f t="shared" ca="1" si="383"/>
        <v>135480761.04932445</v>
      </c>
      <c r="BZ209" s="5">
        <f t="shared" ca="1" si="383"/>
        <v>136781059.25573233</v>
      </c>
      <c r="CA209" s="5">
        <f t="shared" ca="1" si="383"/>
        <v>135204572.8430196</v>
      </c>
      <c r="CB209" s="5">
        <f t="shared" ca="1" si="383"/>
        <v>133628086.43030685</v>
      </c>
      <c r="CC209" s="5">
        <f t="shared" ca="1" si="383"/>
        <v>132051600.0175941</v>
      </c>
      <c r="CD209" s="5">
        <f t="shared" ca="1" si="383"/>
        <v>133389127.20142591</v>
      </c>
      <c r="CE209" s="5">
        <f t="shared" ca="1" si="383"/>
        <v>131777950.15065905</v>
      </c>
      <c r="CF209" s="5">
        <f t="shared" ca="1" si="383"/>
        <v>0</v>
      </c>
    </row>
    <row r="210" spans="2:84" x14ac:dyDescent="0.3">
      <c r="B210" s="13">
        <f>ROW()</f>
        <v>210</v>
      </c>
      <c r="H210" s="1" t="str">
        <f t="shared" ref="H210:H215" si="384">$H$209</f>
        <v>Внеоборотные активы</v>
      </c>
      <c r="I210" s="1" t="str">
        <f>Prcsses!$H$78</f>
        <v>Стартовые капитальные затраты</v>
      </c>
      <c r="M210" s="53" t="s">
        <v>18</v>
      </c>
      <c r="P210" s="72" t="str">
        <f>Lists!$AI$8</f>
        <v>BS</v>
      </c>
      <c r="U210" s="5">
        <f t="shared" ca="1" si="372"/>
        <v>9157407.4074074067</v>
      </c>
      <c r="X210" s="5">
        <f ca="1">IF(X$4="",0,SUM(X211:X216))</f>
        <v>0</v>
      </c>
      <c r="Y210" s="5">
        <f t="shared" ref="Y210" ca="1" si="385">IF(Y$4="",0,SUM(Y211:Y216))</f>
        <v>13036666.666666668</v>
      </c>
      <c r="Z210" s="5">
        <f t="shared" ref="Z210" ca="1" si="386">IF(Z$4="",0,SUM(Z211:Z216))</f>
        <v>12967407.407407409</v>
      </c>
      <c r="AA210" s="5">
        <f t="shared" ref="AA210" ca="1" si="387">IF(AA$4="",0,SUM(AA211:AA216))</f>
        <v>12898148.148148149</v>
      </c>
      <c r="AB210" s="5">
        <f t="shared" ref="AB210" ca="1" si="388">IF(AB$4="",0,SUM(AB211:AB216))</f>
        <v>12828888.888888892</v>
      </c>
      <c r="AC210" s="5">
        <f t="shared" ref="AC210" ca="1" si="389">IF(AC$4="",0,SUM(AC211:AC216))</f>
        <v>12759629.629629631</v>
      </c>
      <c r="AD210" s="5">
        <f t="shared" ref="AD210" ca="1" si="390">IF(AD$4="",0,SUM(AD211:AD216))</f>
        <v>12690370.370370371</v>
      </c>
      <c r="AE210" s="5">
        <f t="shared" ref="AE210" ca="1" si="391">IF(AE$4="",0,SUM(AE211:AE216))</f>
        <v>12621111.111111112</v>
      </c>
      <c r="AF210" s="5">
        <f t="shared" ref="AF210" ca="1" si="392">IF(AF$4="",0,SUM(AF211:AF216))</f>
        <v>12551851.851851853</v>
      </c>
      <c r="AG210" s="5">
        <f t="shared" ref="AG210" ca="1" si="393">IF(AG$4="",0,SUM(AG211:AG216))</f>
        <v>12482592.592592593</v>
      </c>
      <c r="AH210" s="5">
        <f t="shared" ref="AH210" ca="1" si="394">IF(AH$4="",0,SUM(AH211:AH216))</f>
        <v>12413333.333333336</v>
      </c>
      <c r="AI210" s="5">
        <f t="shared" ref="AI210:CF210" ca="1" si="395">IF(AI$4="",0,SUM(AI211:AI216))</f>
        <v>12344074.074074075</v>
      </c>
      <c r="AJ210" s="5">
        <f t="shared" ca="1" si="395"/>
        <v>12274814.814814815</v>
      </c>
      <c r="AK210" s="5">
        <f t="shared" ca="1" si="395"/>
        <v>12205555.555555556</v>
      </c>
      <c r="AL210" s="5">
        <f t="shared" ca="1" si="395"/>
        <v>12137962.962962963</v>
      </c>
      <c r="AM210" s="5">
        <f t="shared" ca="1" si="395"/>
        <v>12070370.370370371</v>
      </c>
      <c r="AN210" s="5">
        <f t="shared" ca="1" si="395"/>
        <v>12002777.77777778</v>
      </c>
      <c r="AO210" s="5">
        <f t="shared" ca="1" si="395"/>
        <v>11935185.185185187</v>
      </c>
      <c r="AP210" s="5">
        <f t="shared" ca="1" si="395"/>
        <v>11867592.592592593</v>
      </c>
      <c r="AQ210" s="5">
        <f t="shared" ca="1" si="395"/>
        <v>11800000</v>
      </c>
      <c r="AR210" s="5">
        <f t="shared" ca="1" si="395"/>
        <v>11732407.407407407</v>
      </c>
      <c r="AS210" s="5">
        <f t="shared" ca="1" si="395"/>
        <v>11664814.814814815</v>
      </c>
      <c r="AT210" s="5">
        <f t="shared" ca="1" si="395"/>
        <v>11597222.222222224</v>
      </c>
      <c r="AU210" s="5">
        <f t="shared" ca="1" si="395"/>
        <v>11529629.629629631</v>
      </c>
      <c r="AV210" s="5">
        <f t="shared" ca="1" si="395"/>
        <v>11462037.037037037</v>
      </c>
      <c r="AW210" s="5">
        <f t="shared" ca="1" si="395"/>
        <v>11394444.444444444</v>
      </c>
      <c r="AX210" s="5">
        <f t="shared" ca="1" si="395"/>
        <v>11326851.851851853</v>
      </c>
      <c r="AY210" s="5">
        <f t="shared" ca="1" si="395"/>
        <v>11259259.259259261</v>
      </c>
      <c r="AZ210" s="5">
        <f t="shared" ca="1" si="395"/>
        <v>11191666.666666668</v>
      </c>
      <c r="BA210" s="5">
        <f t="shared" ca="1" si="395"/>
        <v>11124074.074074075</v>
      </c>
      <c r="BB210" s="5">
        <f t="shared" ca="1" si="395"/>
        <v>11056481.481481481</v>
      </c>
      <c r="BC210" s="5">
        <f t="shared" ca="1" si="395"/>
        <v>10988888.888888888</v>
      </c>
      <c r="BD210" s="5">
        <f t="shared" ca="1" si="395"/>
        <v>10921296.296296297</v>
      </c>
      <c r="BE210" s="5">
        <f t="shared" ca="1" si="395"/>
        <v>10853703.703703703</v>
      </c>
      <c r="BF210" s="5">
        <f t="shared" ca="1" si="395"/>
        <v>10786111.11111111</v>
      </c>
      <c r="BG210" s="5">
        <f t="shared" ca="1" si="395"/>
        <v>10718518.518518519</v>
      </c>
      <c r="BH210" s="5">
        <f t="shared" ca="1" si="395"/>
        <v>10650925.925925925</v>
      </c>
      <c r="BI210" s="5">
        <f t="shared" ca="1" si="395"/>
        <v>10583333.333333332</v>
      </c>
      <c r="BJ210" s="5">
        <f t="shared" ca="1" si="395"/>
        <v>10518518.518518519</v>
      </c>
      <c r="BK210" s="5">
        <f t="shared" ca="1" si="395"/>
        <v>10453703.703703703</v>
      </c>
      <c r="BL210" s="5">
        <f t="shared" ca="1" si="395"/>
        <v>10388888.888888888</v>
      </c>
      <c r="BM210" s="5">
        <f t="shared" ca="1" si="395"/>
        <v>10324074.074074073</v>
      </c>
      <c r="BN210" s="5">
        <f t="shared" ca="1" si="395"/>
        <v>10259259.259259259</v>
      </c>
      <c r="BO210" s="5">
        <f t="shared" ca="1" si="395"/>
        <v>10194444.444444444</v>
      </c>
      <c r="BP210" s="5">
        <f t="shared" ca="1" si="395"/>
        <v>10129629.629629629</v>
      </c>
      <c r="BQ210" s="5">
        <f t="shared" ca="1" si="395"/>
        <v>10064814.814814813</v>
      </c>
      <c r="BR210" s="5">
        <f t="shared" ca="1" si="395"/>
        <v>10000000</v>
      </c>
      <c r="BS210" s="5">
        <f t="shared" ca="1" si="395"/>
        <v>9935185.1851851847</v>
      </c>
      <c r="BT210" s="5">
        <f t="shared" ca="1" si="395"/>
        <v>9870370.3703703694</v>
      </c>
      <c r="BU210" s="5">
        <f t="shared" ca="1" si="395"/>
        <v>9805555.5555555541</v>
      </c>
      <c r="BV210" s="5">
        <f t="shared" ca="1" si="395"/>
        <v>9740740.7407407388</v>
      </c>
      <c r="BW210" s="5">
        <f t="shared" ca="1" si="395"/>
        <v>9675925.9259259254</v>
      </c>
      <c r="BX210" s="5">
        <f t="shared" ca="1" si="395"/>
        <v>9611111.1111111101</v>
      </c>
      <c r="BY210" s="5">
        <f t="shared" ca="1" si="395"/>
        <v>9546296.2962962948</v>
      </c>
      <c r="BZ210" s="5">
        <f t="shared" ca="1" si="395"/>
        <v>9481481.4814814813</v>
      </c>
      <c r="CA210" s="5">
        <f t="shared" ca="1" si="395"/>
        <v>9416666.666666666</v>
      </c>
      <c r="CB210" s="5">
        <f t="shared" ca="1" si="395"/>
        <v>9351851.8518518507</v>
      </c>
      <c r="CC210" s="5">
        <f t="shared" ca="1" si="395"/>
        <v>9287037.0370370373</v>
      </c>
      <c r="CD210" s="5">
        <f t="shared" ca="1" si="395"/>
        <v>9222222.222222222</v>
      </c>
      <c r="CE210" s="5">
        <f t="shared" ca="1" si="395"/>
        <v>9157407.4074074067</v>
      </c>
      <c r="CF210" s="5">
        <f t="shared" ca="1" si="395"/>
        <v>0</v>
      </c>
    </row>
    <row r="211" spans="2:84" x14ac:dyDescent="0.3">
      <c r="B211" s="13">
        <f>ROW()</f>
        <v>211</v>
      </c>
      <c r="H211" s="1" t="str">
        <f t="shared" si="384"/>
        <v>Внеоборотные активы</v>
      </c>
      <c r="I211" s="1" t="str">
        <f>$I$210</f>
        <v>Стартовые капитальные затраты</v>
      </c>
      <c r="J211" s="1" t="str">
        <f>Prcsses!I79</f>
        <v>Оформление юрлица</v>
      </c>
      <c r="M211" s="53" t="s">
        <v>18</v>
      </c>
      <c r="U211" s="5">
        <f t="shared" ca="1" si="372"/>
        <v>0</v>
      </c>
      <c r="X211" s="5">
        <f ca="1">IF(X$4="",0,SUM($W142:X142)-SUM($W165:X165))</f>
        <v>0</v>
      </c>
      <c r="Y211" s="5">
        <f ca="1">IF(Y$4="",0,SUM($W142:Y142)-SUM($W165:Y165))</f>
        <v>20000</v>
      </c>
      <c r="Z211" s="5">
        <f ca="1">IF(Z$4="",0,SUM($W142:Z142)-SUM($W165:Z165))</f>
        <v>18333.333333333332</v>
      </c>
      <c r="AA211" s="5">
        <f ca="1">IF(AA$4="",0,SUM($W142:AA142)-SUM($W165:AA165))</f>
        <v>16666.666666666668</v>
      </c>
      <c r="AB211" s="5">
        <f ca="1">IF(AB$4="",0,SUM($W142:AB142)-SUM($W165:AB165))</f>
        <v>15000</v>
      </c>
      <c r="AC211" s="5">
        <f ca="1">IF(AC$4="",0,SUM($W142:AC142)-SUM($W165:AC165))</f>
        <v>13333.333333333334</v>
      </c>
      <c r="AD211" s="5">
        <f ca="1">IF(AD$4="",0,SUM($W142:AD142)-SUM($W165:AD165))</f>
        <v>11666.666666666668</v>
      </c>
      <c r="AE211" s="5">
        <f ca="1">IF(AE$4="",0,SUM($W142:AE142)-SUM($W165:AE165))</f>
        <v>10000.000000000002</v>
      </c>
      <c r="AF211" s="5">
        <f ca="1">IF(AF$4="",0,SUM($W142:AF142)-SUM($W165:AF165))</f>
        <v>8333.3333333333358</v>
      </c>
      <c r="AG211" s="5">
        <f ca="1">IF(AG$4="",0,SUM($W142:AG142)-SUM($W165:AG165))</f>
        <v>6666.6666666666697</v>
      </c>
      <c r="AH211" s="5">
        <f ca="1">IF(AH$4="",0,SUM($W142:AH142)-SUM($W165:AH165))</f>
        <v>5000.0000000000036</v>
      </c>
      <c r="AI211" s="5">
        <f ca="1">IF(AI$4="",0,SUM($W142:AI142)-SUM($W165:AI165))</f>
        <v>3333.3333333333358</v>
      </c>
      <c r="AJ211" s="5">
        <f ca="1">IF(AJ$4="",0,SUM($W142:AJ142)-SUM($W165:AJ165))</f>
        <v>1666.6666666666679</v>
      </c>
      <c r="AK211" s="5">
        <f ca="1">IF(AK$4="",0,SUM($W142:AK142)-SUM($W165:AK165))</f>
        <v>0</v>
      </c>
      <c r="AL211" s="5">
        <f ca="1">IF(AL$4="",0,SUM($W142:AL142)-SUM($W165:AL165))</f>
        <v>0</v>
      </c>
      <c r="AM211" s="5">
        <f ca="1">IF(AM$4="",0,SUM($W142:AM142)-SUM($W165:AM165))</f>
        <v>0</v>
      </c>
      <c r="AN211" s="5">
        <f ca="1">IF(AN$4="",0,SUM($W142:AN142)-SUM($W165:AN165))</f>
        <v>0</v>
      </c>
      <c r="AO211" s="5">
        <f ca="1">IF(AO$4="",0,SUM($W142:AO142)-SUM($W165:AO165))</f>
        <v>0</v>
      </c>
      <c r="AP211" s="5">
        <f ca="1">IF(AP$4="",0,SUM($W142:AP142)-SUM($W165:AP165))</f>
        <v>0</v>
      </c>
      <c r="AQ211" s="5">
        <f ca="1">IF(AQ$4="",0,SUM($W142:AQ142)-SUM($W165:AQ165))</f>
        <v>0</v>
      </c>
      <c r="AR211" s="5">
        <f ca="1">IF(AR$4="",0,SUM($W142:AR142)-SUM($W165:AR165))</f>
        <v>0</v>
      </c>
      <c r="AS211" s="5">
        <f ca="1">IF(AS$4="",0,SUM($W142:AS142)-SUM($W165:AS165))</f>
        <v>0</v>
      </c>
      <c r="AT211" s="5">
        <f ca="1">IF(AT$4="",0,SUM($W142:AT142)-SUM($W165:AT165))</f>
        <v>0</v>
      </c>
      <c r="AU211" s="5">
        <f ca="1">IF(AU$4="",0,SUM($W142:AU142)-SUM($W165:AU165))</f>
        <v>0</v>
      </c>
      <c r="AV211" s="5">
        <f ca="1">IF(AV$4="",0,SUM($W142:AV142)-SUM($W165:AV165))</f>
        <v>0</v>
      </c>
      <c r="AW211" s="5">
        <f ca="1">IF(AW$4="",0,SUM($W142:AW142)-SUM($W165:AW165))</f>
        <v>0</v>
      </c>
      <c r="AX211" s="5">
        <f ca="1">IF(AX$4="",0,SUM($W142:AX142)-SUM($W165:AX165))</f>
        <v>0</v>
      </c>
      <c r="AY211" s="5">
        <f ca="1">IF(AY$4="",0,SUM($W142:AY142)-SUM($W165:AY165))</f>
        <v>0</v>
      </c>
      <c r="AZ211" s="5">
        <f ca="1">IF(AZ$4="",0,SUM($W142:AZ142)-SUM($W165:AZ165))</f>
        <v>0</v>
      </c>
      <c r="BA211" s="5">
        <f ca="1">IF(BA$4="",0,SUM($W142:BA142)-SUM($W165:BA165))</f>
        <v>0</v>
      </c>
      <c r="BB211" s="5">
        <f ca="1">IF(BB$4="",0,SUM($W142:BB142)-SUM($W165:BB165))</f>
        <v>0</v>
      </c>
      <c r="BC211" s="5">
        <f ca="1">IF(BC$4="",0,SUM($W142:BC142)-SUM($W165:BC165))</f>
        <v>0</v>
      </c>
      <c r="BD211" s="5">
        <f ca="1">IF(BD$4="",0,SUM($W142:BD142)-SUM($W165:BD165))</f>
        <v>0</v>
      </c>
      <c r="BE211" s="5">
        <f ca="1">IF(BE$4="",0,SUM($W142:BE142)-SUM($W165:BE165))</f>
        <v>0</v>
      </c>
      <c r="BF211" s="5">
        <f ca="1">IF(BF$4="",0,SUM($W142:BF142)-SUM($W165:BF165))</f>
        <v>0</v>
      </c>
      <c r="BG211" s="5">
        <f ca="1">IF(BG$4="",0,SUM($W142:BG142)-SUM($W165:BG165))</f>
        <v>0</v>
      </c>
      <c r="BH211" s="5">
        <f ca="1">IF(BH$4="",0,SUM($W142:BH142)-SUM($W165:BH165))</f>
        <v>0</v>
      </c>
      <c r="BI211" s="5">
        <f ca="1">IF(BI$4="",0,SUM($W142:BI142)-SUM($W165:BI165))</f>
        <v>0</v>
      </c>
      <c r="BJ211" s="5">
        <f ca="1">IF(BJ$4="",0,SUM($W142:BJ142)-SUM($W165:BJ165))</f>
        <v>0</v>
      </c>
      <c r="BK211" s="5">
        <f ca="1">IF(BK$4="",0,SUM($W142:BK142)-SUM($W165:BK165))</f>
        <v>0</v>
      </c>
      <c r="BL211" s="5">
        <f ca="1">IF(BL$4="",0,SUM($W142:BL142)-SUM($W165:BL165))</f>
        <v>0</v>
      </c>
      <c r="BM211" s="5">
        <f ca="1">IF(BM$4="",0,SUM($W142:BM142)-SUM($W165:BM165))</f>
        <v>0</v>
      </c>
      <c r="BN211" s="5">
        <f ca="1">IF(BN$4="",0,SUM($W142:BN142)-SUM($W165:BN165))</f>
        <v>0</v>
      </c>
      <c r="BO211" s="5">
        <f ca="1">IF(BO$4="",0,SUM($W142:BO142)-SUM($W165:BO165))</f>
        <v>0</v>
      </c>
      <c r="BP211" s="5">
        <f ca="1">IF(BP$4="",0,SUM($W142:BP142)-SUM($W165:BP165))</f>
        <v>0</v>
      </c>
      <c r="BQ211" s="5">
        <f ca="1">IF(BQ$4="",0,SUM($W142:BQ142)-SUM($W165:BQ165))</f>
        <v>0</v>
      </c>
      <c r="BR211" s="5">
        <f ca="1">IF(BR$4="",0,SUM($W142:BR142)-SUM($W165:BR165))</f>
        <v>0</v>
      </c>
      <c r="BS211" s="5">
        <f ca="1">IF(BS$4="",0,SUM($W142:BS142)-SUM($W165:BS165))</f>
        <v>0</v>
      </c>
      <c r="BT211" s="5">
        <f ca="1">IF(BT$4="",0,SUM($W142:BT142)-SUM($W165:BT165))</f>
        <v>0</v>
      </c>
      <c r="BU211" s="5">
        <f ca="1">IF(BU$4="",0,SUM($W142:BU142)-SUM($W165:BU165))</f>
        <v>0</v>
      </c>
      <c r="BV211" s="5">
        <f ca="1">IF(BV$4="",0,SUM($W142:BV142)-SUM($W165:BV165))</f>
        <v>0</v>
      </c>
      <c r="BW211" s="5">
        <f ca="1">IF(BW$4="",0,SUM($W142:BW142)-SUM($W165:BW165))</f>
        <v>0</v>
      </c>
      <c r="BX211" s="5">
        <f ca="1">IF(BX$4="",0,SUM($W142:BX142)-SUM($W165:BX165))</f>
        <v>0</v>
      </c>
      <c r="BY211" s="5">
        <f ca="1">IF(BY$4="",0,SUM($W142:BY142)-SUM($W165:BY165))</f>
        <v>0</v>
      </c>
      <c r="BZ211" s="5">
        <f ca="1">IF(BZ$4="",0,SUM($W142:BZ142)-SUM($W165:BZ165))</f>
        <v>0</v>
      </c>
      <c r="CA211" s="5">
        <f ca="1">IF(CA$4="",0,SUM($W142:CA142)-SUM($W165:CA165))</f>
        <v>0</v>
      </c>
      <c r="CB211" s="5">
        <f ca="1">IF(CB$4="",0,SUM($W142:CB142)-SUM($W165:CB165))</f>
        <v>0</v>
      </c>
      <c r="CC211" s="5">
        <f ca="1">IF(CC$4="",0,SUM($W142:CC142)-SUM($W165:CC165))</f>
        <v>0</v>
      </c>
      <c r="CD211" s="5">
        <f ca="1">IF(CD$4="",0,SUM($W142:CD142)-SUM($W165:CD165))</f>
        <v>0</v>
      </c>
      <c r="CE211" s="5">
        <f ca="1">IF(CE$4="",0,SUM($W142:CE142)-SUM($W165:CE165))</f>
        <v>0</v>
      </c>
      <c r="CF211" s="5">
        <f ca="1">IF(CF$4="",0,SUM($W142:CF142)-SUM($W165:CF165))</f>
        <v>0</v>
      </c>
    </row>
    <row r="212" spans="2:84" x14ac:dyDescent="0.3">
      <c r="B212" s="13">
        <f>ROW()</f>
        <v>212</v>
      </c>
      <c r="H212" s="1" t="str">
        <f t="shared" si="384"/>
        <v>Внеоборотные активы</v>
      </c>
      <c r="I212" s="1" t="str">
        <f>$I$210</f>
        <v>Стартовые капитальные затраты</v>
      </c>
      <c r="J212" s="1" t="str">
        <f>Prcsses!I80</f>
        <v>Лицензии, сертификаты</v>
      </c>
      <c r="M212" s="53" t="s">
        <v>18</v>
      </c>
      <c r="U212" s="5">
        <f t="shared" ca="1" si="372"/>
        <v>-7.2759576141834259E-11</v>
      </c>
      <c r="X212" s="5">
        <f ca="1">IF(X$4="",0,SUM($W143:X143)-SUM($W166:X166))</f>
        <v>0</v>
      </c>
      <c r="Y212" s="5">
        <f ca="1">IF(Y$4="",0,SUM($W143:Y143)-SUM($W166:Y166))</f>
        <v>100000</v>
      </c>
      <c r="Z212" s="5">
        <f ca="1">IF(Z$4="",0,SUM($W143:Z143)-SUM($W166:Z166))</f>
        <v>97222.222222222219</v>
      </c>
      <c r="AA212" s="5">
        <f ca="1">IF(AA$4="",0,SUM($W143:AA143)-SUM($W166:AA166))</f>
        <v>94444.444444444438</v>
      </c>
      <c r="AB212" s="5">
        <f ca="1">IF(AB$4="",0,SUM($W143:AB143)-SUM($W166:AB166))</f>
        <v>91666.666666666672</v>
      </c>
      <c r="AC212" s="5">
        <f ca="1">IF(AC$4="",0,SUM($W143:AC143)-SUM($W166:AC166))</f>
        <v>88888.888888888891</v>
      </c>
      <c r="AD212" s="5">
        <f ca="1">IF(AD$4="",0,SUM($W143:AD143)-SUM($W166:AD166))</f>
        <v>86111.111111111109</v>
      </c>
      <c r="AE212" s="5">
        <f ca="1">IF(AE$4="",0,SUM($W143:AE143)-SUM($W166:AE166))</f>
        <v>83333.333333333328</v>
      </c>
      <c r="AF212" s="5">
        <f ca="1">IF(AF$4="",0,SUM($W143:AF143)-SUM($W166:AF166))</f>
        <v>80555.555555555562</v>
      </c>
      <c r="AG212" s="5">
        <f ca="1">IF(AG$4="",0,SUM($W143:AG143)-SUM($W166:AG166))</f>
        <v>77777.777777777781</v>
      </c>
      <c r="AH212" s="5">
        <f ca="1">IF(AH$4="",0,SUM($W143:AH143)-SUM($W166:AH166))</f>
        <v>75000</v>
      </c>
      <c r="AI212" s="5">
        <f ca="1">IF(AI$4="",0,SUM($W143:AI143)-SUM($W166:AI166))</f>
        <v>72222.222222222219</v>
      </c>
      <c r="AJ212" s="5">
        <f ca="1">IF(AJ$4="",0,SUM($W143:AJ143)-SUM($W166:AJ166))</f>
        <v>69444.444444444438</v>
      </c>
      <c r="AK212" s="5">
        <f ca="1">IF(AK$4="",0,SUM($W143:AK143)-SUM($W166:AK166))</f>
        <v>66666.666666666657</v>
      </c>
      <c r="AL212" s="5">
        <f ca="1">IF(AL$4="",0,SUM($W143:AL143)-SUM($W166:AL166))</f>
        <v>63888.888888888883</v>
      </c>
      <c r="AM212" s="5">
        <f ca="1">IF(AM$4="",0,SUM($W143:AM143)-SUM($W166:AM166))</f>
        <v>61111.111111111102</v>
      </c>
      <c r="AN212" s="5">
        <f ca="1">IF(AN$4="",0,SUM($W143:AN143)-SUM($W166:AN166))</f>
        <v>58333.333333333321</v>
      </c>
      <c r="AO212" s="5">
        <f ca="1">IF(AO$4="",0,SUM($W143:AO143)-SUM($W166:AO166))</f>
        <v>55555.55555555554</v>
      </c>
      <c r="AP212" s="5">
        <f ca="1">IF(AP$4="",0,SUM($W143:AP143)-SUM($W166:AP166))</f>
        <v>52777.777777777759</v>
      </c>
      <c r="AQ212" s="5">
        <f ca="1">IF(AQ$4="",0,SUM($W143:AQ143)-SUM($W166:AQ166))</f>
        <v>49999.999999999978</v>
      </c>
      <c r="AR212" s="5">
        <f ca="1">IF(AR$4="",0,SUM($W143:AR143)-SUM($W166:AR166))</f>
        <v>47222.222222222197</v>
      </c>
      <c r="AS212" s="5">
        <f ca="1">IF(AS$4="",0,SUM($W143:AS143)-SUM($W166:AS166))</f>
        <v>44444.444444444416</v>
      </c>
      <c r="AT212" s="5">
        <f ca="1">IF(AT$4="",0,SUM($W143:AT143)-SUM($W166:AT166))</f>
        <v>41666.666666666635</v>
      </c>
      <c r="AU212" s="5">
        <f ca="1">IF(AU$4="",0,SUM($W143:AU143)-SUM($W166:AU166))</f>
        <v>38888.888888888854</v>
      </c>
      <c r="AV212" s="5">
        <f ca="1">IF(AV$4="",0,SUM($W143:AV143)-SUM($W166:AV166))</f>
        <v>36111.111111111073</v>
      </c>
      <c r="AW212" s="5">
        <f ca="1">IF(AW$4="",0,SUM($W143:AW143)-SUM($W166:AW166))</f>
        <v>33333.333333333299</v>
      </c>
      <c r="AX212" s="5">
        <f ca="1">IF(AX$4="",0,SUM($W143:AX143)-SUM($W166:AX166))</f>
        <v>30555.555555555518</v>
      </c>
      <c r="AY212" s="5">
        <f ca="1">IF(AY$4="",0,SUM($W143:AY143)-SUM($W166:AY166))</f>
        <v>27777.777777777737</v>
      </c>
      <c r="AZ212" s="5">
        <f ca="1">IF(AZ$4="",0,SUM($W143:AZ143)-SUM($W166:AZ166))</f>
        <v>24999.999999999956</v>
      </c>
      <c r="BA212" s="5">
        <f ca="1">IF(BA$4="",0,SUM($W143:BA143)-SUM($W166:BA166))</f>
        <v>22222.222222222175</v>
      </c>
      <c r="BB212" s="5">
        <f ca="1">IF(BB$4="",0,SUM($W143:BB143)-SUM($W166:BB166))</f>
        <v>19444.444444444394</v>
      </c>
      <c r="BC212" s="5">
        <f ca="1">IF(BC$4="",0,SUM($W143:BC143)-SUM($W166:BC166))</f>
        <v>16666.666666666613</v>
      </c>
      <c r="BD212" s="5">
        <f ca="1">IF(BD$4="",0,SUM($W143:BD143)-SUM($W166:BD166))</f>
        <v>13888.888888888832</v>
      </c>
      <c r="BE212" s="5">
        <f ca="1">IF(BE$4="",0,SUM($W143:BE143)-SUM($W166:BE166))</f>
        <v>11111.111111111051</v>
      </c>
      <c r="BF212" s="5">
        <f ca="1">IF(BF$4="",0,SUM($W143:BF143)-SUM($W166:BF166))</f>
        <v>8333.3333333332703</v>
      </c>
      <c r="BG212" s="5">
        <f ca="1">IF(BG$4="",0,SUM($W143:BG143)-SUM($W166:BG166))</f>
        <v>5555.5555555554893</v>
      </c>
      <c r="BH212" s="5">
        <f ca="1">IF(BH$4="",0,SUM($W143:BH143)-SUM($W166:BH166))</f>
        <v>2777.7777777777083</v>
      </c>
      <c r="BI212" s="5">
        <f ca="1">IF(BI$4="",0,SUM($W143:BI143)-SUM($W166:BI166))</f>
        <v>-7.2759576141834259E-11</v>
      </c>
      <c r="BJ212" s="5">
        <f ca="1">IF(BJ$4="",0,SUM($W143:BJ143)-SUM($W166:BJ166))</f>
        <v>-7.2759576141834259E-11</v>
      </c>
      <c r="BK212" s="5">
        <f ca="1">IF(BK$4="",0,SUM($W143:BK143)-SUM($W166:BK166))</f>
        <v>-7.2759576141834259E-11</v>
      </c>
      <c r="BL212" s="5">
        <f ca="1">IF(BL$4="",0,SUM($W143:BL143)-SUM($W166:BL166))</f>
        <v>-7.2759576141834259E-11</v>
      </c>
      <c r="BM212" s="5">
        <f ca="1">IF(BM$4="",0,SUM($W143:BM143)-SUM($W166:BM166))</f>
        <v>-7.2759576141834259E-11</v>
      </c>
      <c r="BN212" s="5">
        <f ca="1">IF(BN$4="",0,SUM($W143:BN143)-SUM($W166:BN166))</f>
        <v>-7.2759576141834259E-11</v>
      </c>
      <c r="BO212" s="5">
        <f ca="1">IF(BO$4="",0,SUM($W143:BO143)-SUM($W166:BO166))</f>
        <v>-7.2759576141834259E-11</v>
      </c>
      <c r="BP212" s="5">
        <f ca="1">IF(BP$4="",0,SUM($W143:BP143)-SUM($W166:BP166))</f>
        <v>-7.2759576141834259E-11</v>
      </c>
      <c r="BQ212" s="5">
        <f ca="1">IF(BQ$4="",0,SUM($W143:BQ143)-SUM($W166:BQ166))</f>
        <v>-7.2759576141834259E-11</v>
      </c>
      <c r="BR212" s="5">
        <f ca="1">IF(BR$4="",0,SUM($W143:BR143)-SUM($W166:BR166))</f>
        <v>-7.2759576141834259E-11</v>
      </c>
      <c r="BS212" s="5">
        <f ca="1">IF(BS$4="",0,SUM($W143:BS143)-SUM($W166:BS166))</f>
        <v>-7.2759576141834259E-11</v>
      </c>
      <c r="BT212" s="5">
        <f ca="1">IF(BT$4="",0,SUM($W143:BT143)-SUM($W166:BT166))</f>
        <v>-7.2759576141834259E-11</v>
      </c>
      <c r="BU212" s="5">
        <f ca="1">IF(BU$4="",0,SUM($W143:BU143)-SUM($W166:BU166))</f>
        <v>-7.2759576141834259E-11</v>
      </c>
      <c r="BV212" s="5">
        <f ca="1">IF(BV$4="",0,SUM($W143:BV143)-SUM($W166:BV166))</f>
        <v>-7.2759576141834259E-11</v>
      </c>
      <c r="BW212" s="5">
        <f ca="1">IF(BW$4="",0,SUM($W143:BW143)-SUM($W166:BW166))</f>
        <v>-7.2759576141834259E-11</v>
      </c>
      <c r="BX212" s="5">
        <f ca="1">IF(BX$4="",0,SUM($W143:BX143)-SUM($W166:BX166))</f>
        <v>-7.2759576141834259E-11</v>
      </c>
      <c r="BY212" s="5">
        <f ca="1">IF(BY$4="",0,SUM($W143:BY143)-SUM($W166:BY166))</f>
        <v>-7.2759576141834259E-11</v>
      </c>
      <c r="BZ212" s="5">
        <f ca="1">IF(BZ$4="",0,SUM($W143:BZ143)-SUM($W166:BZ166))</f>
        <v>-7.2759576141834259E-11</v>
      </c>
      <c r="CA212" s="5">
        <f ca="1">IF(CA$4="",0,SUM($W143:CA143)-SUM($W166:CA166))</f>
        <v>-7.2759576141834259E-11</v>
      </c>
      <c r="CB212" s="5">
        <f ca="1">IF(CB$4="",0,SUM($W143:CB143)-SUM($W166:CB166))</f>
        <v>-7.2759576141834259E-11</v>
      </c>
      <c r="CC212" s="5">
        <f ca="1">IF(CC$4="",0,SUM($W143:CC143)-SUM($W166:CC166))</f>
        <v>-7.2759576141834259E-11</v>
      </c>
      <c r="CD212" s="5">
        <f ca="1">IF(CD$4="",0,SUM($W143:CD143)-SUM($W166:CD166))</f>
        <v>-7.2759576141834259E-11</v>
      </c>
      <c r="CE212" s="5">
        <f ca="1">IF(CE$4="",0,SUM($W143:CE143)-SUM($W166:CE166))</f>
        <v>-7.2759576141834259E-11</v>
      </c>
      <c r="CF212" s="5">
        <f ca="1">IF(CF$4="",0,SUM($W143:CF143)-SUM($W166:CF166))</f>
        <v>0</v>
      </c>
    </row>
    <row r="213" spans="2:84" x14ac:dyDescent="0.3">
      <c r="B213" s="13">
        <f>ROW()</f>
        <v>213</v>
      </c>
      <c r="H213" s="1" t="str">
        <f t="shared" si="384"/>
        <v>Внеоборотные активы</v>
      </c>
      <c r="I213" s="1" t="str">
        <f>$I$210</f>
        <v>Стартовые капитальные затраты</v>
      </c>
      <c r="J213" s="1" t="str">
        <f>Prcsses!I81</f>
        <v>Оборудование</v>
      </c>
      <c r="M213" s="53" t="s">
        <v>18</v>
      </c>
      <c r="U213" s="5">
        <f t="shared" ca="1" si="372"/>
        <v>13888.888888889225</v>
      </c>
      <c r="X213" s="5">
        <f ca="1">IF(X$4="",0,SUM($W144:X144)-SUM($W167:X167))</f>
        <v>0</v>
      </c>
      <c r="Y213" s="5">
        <f ca="1">IF(Y$4="",0,SUM($W144:Y144)-SUM($W167:Y167))</f>
        <v>416666.66666666669</v>
      </c>
      <c r="Z213" s="5">
        <f ca="1">IF(Z$4="",0,SUM($W144:Z144)-SUM($W167:Z167))</f>
        <v>409722.22222222225</v>
      </c>
      <c r="AA213" s="5">
        <f ca="1">IF(AA$4="",0,SUM($W144:AA144)-SUM($W167:AA167))</f>
        <v>402777.77777777781</v>
      </c>
      <c r="AB213" s="5">
        <f ca="1">IF(AB$4="",0,SUM($W144:AB144)-SUM($W167:AB167))</f>
        <v>395833.33333333337</v>
      </c>
      <c r="AC213" s="5">
        <f ca="1">IF(AC$4="",0,SUM($W144:AC144)-SUM($W167:AC167))</f>
        <v>388888.88888888893</v>
      </c>
      <c r="AD213" s="5">
        <f ca="1">IF(AD$4="",0,SUM($W144:AD144)-SUM($W167:AD167))</f>
        <v>381944.4444444445</v>
      </c>
      <c r="AE213" s="5">
        <f ca="1">IF(AE$4="",0,SUM($W144:AE144)-SUM($W167:AE167))</f>
        <v>375000</v>
      </c>
      <c r="AF213" s="5">
        <f ca="1">IF(AF$4="",0,SUM($W144:AF144)-SUM($W167:AF167))</f>
        <v>368055.55555555556</v>
      </c>
      <c r="AG213" s="5">
        <f ca="1">IF(AG$4="",0,SUM($W144:AG144)-SUM($W167:AG167))</f>
        <v>361111.11111111112</v>
      </c>
      <c r="AH213" s="5">
        <f ca="1">IF(AH$4="",0,SUM($W144:AH144)-SUM($W167:AH167))</f>
        <v>354166.66666666669</v>
      </c>
      <c r="AI213" s="5">
        <f ca="1">IF(AI$4="",0,SUM($W144:AI144)-SUM($W167:AI167))</f>
        <v>347222.22222222225</v>
      </c>
      <c r="AJ213" s="5">
        <f ca="1">IF(AJ$4="",0,SUM($W144:AJ144)-SUM($W167:AJ167))</f>
        <v>340277.77777777781</v>
      </c>
      <c r="AK213" s="5">
        <f ca="1">IF(AK$4="",0,SUM($W144:AK144)-SUM($W167:AK167))</f>
        <v>333333.33333333337</v>
      </c>
      <c r="AL213" s="5">
        <f ca="1">IF(AL$4="",0,SUM($W144:AL144)-SUM($W167:AL167))</f>
        <v>326388.88888888893</v>
      </c>
      <c r="AM213" s="5">
        <f ca="1">IF(AM$4="",0,SUM($W144:AM144)-SUM($W167:AM167))</f>
        <v>319444.4444444445</v>
      </c>
      <c r="AN213" s="5">
        <f ca="1">IF(AN$4="",0,SUM($W144:AN144)-SUM($W167:AN167))</f>
        <v>312500.00000000006</v>
      </c>
      <c r="AO213" s="5">
        <f ca="1">IF(AO$4="",0,SUM($W144:AO144)-SUM($W167:AO167))</f>
        <v>305555.55555555562</v>
      </c>
      <c r="AP213" s="5">
        <f ca="1">IF(AP$4="",0,SUM($W144:AP144)-SUM($W167:AP167))</f>
        <v>298611.11111111118</v>
      </c>
      <c r="AQ213" s="5">
        <f ca="1">IF(AQ$4="",0,SUM($W144:AQ144)-SUM($W167:AQ167))</f>
        <v>291666.66666666674</v>
      </c>
      <c r="AR213" s="5">
        <f ca="1">IF(AR$4="",0,SUM($W144:AR144)-SUM($W167:AR167))</f>
        <v>284722.22222222231</v>
      </c>
      <c r="AS213" s="5">
        <f ca="1">IF(AS$4="",0,SUM($W144:AS144)-SUM($W167:AS167))</f>
        <v>277777.77777777787</v>
      </c>
      <c r="AT213" s="5">
        <f ca="1">IF(AT$4="",0,SUM($W144:AT144)-SUM($W167:AT167))</f>
        <v>270833.33333333343</v>
      </c>
      <c r="AU213" s="5">
        <f ca="1">IF(AU$4="",0,SUM($W144:AU144)-SUM($W167:AU167))</f>
        <v>263888.88888888899</v>
      </c>
      <c r="AV213" s="5">
        <f ca="1">IF(AV$4="",0,SUM($W144:AV144)-SUM($W167:AV167))</f>
        <v>256944.44444444455</v>
      </c>
      <c r="AW213" s="5">
        <f ca="1">IF(AW$4="",0,SUM($W144:AW144)-SUM($W167:AW167))</f>
        <v>250000.00000000012</v>
      </c>
      <c r="AX213" s="5">
        <f ca="1">IF(AX$4="",0,SUM($W144:AX144)-SUM($W167:AX167))</f>
        <v>243055.55555555568</v>
      </c>
      <c r="AY213" s="5">
        <f ca="1">IF(AY$4="",0,SUM($W144:AY144)-SUM($W167:AY167))</f>
        <v>236111.11111111124</v>
      </c>
      <c r="AZ213" s="5">
        <f ca="1">IF(AZ$4="",0,SUM($W144:AZ144)-SUM($W167:AZ167))</f>
        <v>229166.6666666668</v>
      </c>
      <c r="BA213" s="5">
        <f ca="1">IF(BA$4="",0,SUM($W144:BA144)-SUM($W167:BA167))</f>
        <v>222222.22222222236</v>
      </c>
      <c r="BB213" s="5">
        <f ca="1">IF(BB$4="",0,SUM($W144:BB144)-SUM($W167:BB167))</f>
        <v>215277.77777777793</v>
      </c>
      <c r="BC213" s="5">
        <f ca="1">IF(BC$4="",0,SUM($W144:BC144)-SUM($W167:BC167))</f>
        <v>208333.33333333349</v>
      </c>
      <c r="BD213" s="5">
        <f ca="1">IF(BD$4="",0,SUM($W144:BD144)-SUM($W167:BD167))</f>
        <v>201388.88888888905</v>
      </c>
      <c r="BE213" s="5">
        <f ca="1">IF(BE$4="",0,SUM($W144:BE144)-SUM($W167:BE167))</f>
        <v>194444.44444444461</v>
      </c>
      <c r="BF213" s="5">
        <f ca="1">IF(BF$4="",0,SUM($W144:BF144)-SUM($W167:BF167))</f>
        <v>187500.00000000017</v>
      </c>
      <c r="BG213" s="5">
        <f ca="1">IF(BG$4="",0,SUM($W144:BG144)-SUM($W167:BG167))</f>
        <v>180555.55555555574</v>
      </c>
      <c r="BH213" s="5">
        <f ca="1">IF(BH$4="",0,SUM($W144:BH144)-SUM($W167:BH167))</f>
        <v>173611.1111111113</v>
      </c>
      <c r="BI213" s="5">
        <f ca="1">IF(BI$4="",0,SUM($W144:BI144)-SUM($W167:BI167))</f>
        <v>166666.66666666686</v>
      </c>
      <c r="BJ213" s="5">
        <f ca="1">IF(BJ$4="",0,SUM($W144:BJ144)-SUM($W167:BJ167))</f>
        <v>159722.22222222242</v>
      </c>
      <c r="BK213" s="5">
        <f ca="1">IF(BK$4="",0,SUM($W144:BK144)-SUM($W167:BK167))</f>
        <v>152777.77777777798</v>
      </c>
      <c r="BL213" s="5">
        <f ca="1">IF(BL$4="",0,SUM($W144:BL144)-SUM($W167:BL167))</f>
        <v>145833.33333333355</v>
      </c>
      <c r="BM213" s="5">
        <f ca="1">IF(BM$4="",0,SUM($W144:BM144)-SUM($W167:BM167))</f>
        <v>138888.88888888911</v>
      </c>
      <c r="BN213" s="5">
        <f ca="1">IF(BN$4="",0,SUM($W144:BN144)-SUM($W167:BN167))</f>
        <v>131944.44444444467</v>
      </c>
      <c r="BO213" s="5">
        <f ca="1">IF(BO$4="",0,SUM($W144:BO144)-SUM($W167:BO167))</f>
        <v>125000.00000000023</v>
      </c>
      <c r="BP213" s="5">
        <f ca="1">IF(BP$4="",0,SUM($W144:BP144)-SUM($W167:BP167))</f>
        <v>118055.55555555579</v>
      </c>
      <c r="BQ213" s="5">
        <f ca="1">IF(BQ$4="",0,SUM($W144:BQ144)-SUM($W167:BQ167))</f>
        <v>111111.11111111136</v>
      </c>
      <c r="BR213" s="5">
        <f ca="1">IF(BR$4="",0,SUM($W144:BR144)-SUM($W167:BR167))</f>
        <v>104166.66666666692</v>
      </c>
      <c r="BS213" s="5">
        <f ca="1">IF(BS$4="",0,SUM($W144:BS144)-SUM($W167:BS167))</f>
        <v>97222.222222222481</v>
      </c>
      <c r="BT213" s="5">
        <f ca="1">IF(BT$4="",0,SUM($W144:BT144)-SUM($W167:BT167))</f>
        <v>90277.777777778043</v>
      </c>
      <c r="BU213" s="5">
        <f ca="1">IF(BU$4="",0,SUM($W144:BU144)-SUM($W167:BU167))</f>
        <v>83333.333333333605</v>
      </c>
      <c r="BV213" s="5">
        <f ca="1">IF(BV$4="",0,SUM($W144:BV144)-SUM($W167:BV167))</f>
        <v>76388.888888889167</v>
      </c>
      <c r="BW213" s="5">
        <f ca="1">IF(BW$4="",0,SUM($W144:BW144)-SUM($W167:BW167))</f>
        <v>69444.444444444729</v>
      </c>
      <c r="BX213" s="5">
        <f ca="1">IF(BX$4="",0,SUM($W144:BX144)-SUM($W167:BX167))</f>
        <v>62500.000000000291</v>
      </c>
      <c r="BY213" s="5">
        <f ca="1">IF(BY$4="",0,SUM($W144:BY144)-SUM($W167:BY167))</f>
        <v>55555.555555555853</v>
      </c>
      <c r="BZ213" s="5">
        <f ca="1">IF(BZ$4="",0,SUM($W144:BZ144)-SUM($W167:BZ167))</f>
        <v>48611.111111111415</v>
      </c>
      <c r="CA213" s="5">
        <f ca="1">IF(CA$4="",0,SUM($W144:CA144)-SUM($W167:CA167))</f>
        <v>41666.666666666977</v>
      </c>
      <c r="CB213" s="5">
        <f ca="1">IF(CB$4="",0,SUM($W144:CB144)-SUM($W167:CB167))</f>
        <v>34722.222222222539</v>
      </c>
      <c r="CC213" s="5">
        <f ca="1">IF(CC$4="",0,SUM($W144:CC144)-SUM($W167:CC167))</f>
        <v>27777.777777778101</v>
      </c>
      <c r="CD213" s="5">
        <f ca="1">IF(CD$4="",0,SUM($W144:CD144)-SUM($W167:CD167))</f>
        <v>20833.333333333663</v>
      </c>
      <c r="CE213" s="5">
        <f ca="1">IF(CE$4="",0,SUM($W144:CE144)-SUM($W167:CE167))</f>
        <v>13888.888888889225</v>
      </c>
      <c r="CF213" s="5">
        <f ca="1">IF(CF$4="",0,SUM($W144:CF144)-SUM($W167:CF167))</f>
        <v>0</v>
      </c>
    </row>
    <row r="214" spans="2:84" x14ac:dyDescent="0.3">
      <c r="B214" s="13">
        <f>ROW()</f>
        <v>214</v>
      </c>
      <c r="H214" s="1" t="str">
        <f t="shared" si="384"/>
        <v>Внеоборотные активы</v>
      </c>
      <c r="I214" s="1" t="str">
        <f>$I$210</f>
        <v>Стартовые капитальные затраты</v>
      </c>
      <c r="J214" s="1" t="str">
        <f>Prcsses!I82</f>
        <v>Транспортные средства</v>
      </c>
      <c r="M214" s="53" t="s">
        <v>18</v>
      </c>
      <c r="U214" s="5">
        <f t="shared" ca="1" si="372"/>
        <v>2152777.7777777771</v>
      </c>
      <c r="X214" s="5">
        <f ca="1">IF(X$4="",0,SUM($W145:X145)-SUM($W168:X168))</f>
        <v>0</v>
      </c>
      <c r="Y214" s="5">
        <f ca="1">IF(Y$4="",0,SUM($W145:Y145)-SUM($W168:Y168))</f>
        <v>4166666.666666667</v>
      </c>
      <c r="Z214" s="5">
        <f ca="1">IF(Z$4="",0,SUM($W145:Z145)-SUM($W168:Z168))</f>
        <v>4131944.444444445</v>
      </c>
      <c r="AA214" s="5">
        <f ca="1">IF(AA$4="",0,SUM($W145:AA145)-SUM($W168:AA168))</f>
        <v>4097222.2222222225</v>
      </c>
      <c r="AB214" s="5">
        <f ca="1">IF(AB$4="",0,SUM($W145:AB145)-SUM($W168:AB168))</f>
        <v>4062500.0000000005</v>
      </c>
      <c r="AC214" s="5">
        <f ca="1">IF(AC$4="",0,SUM($W145:AC145)-SUM($W168:AC168))</f>
        <v>4027777.777777778</v>
      </c>
      <c r="AD214" s="5">
        <f ca="1">IF(AD$4="",0,SUM($W145:AD145)-SUM($W168:AD168))</f>
        <v>3993055.555555556</v>
      </c>
      <c r="AE214" s="5">
        <f ca="1">IF(AE$4="",0,SUM($W145:AE145)-SUM($W168:AE168))</f>
        <v>3958333.3333333335</v>
      </c>
      <c r="AF214" s="5">
        <f ca="1">IF(AF$4="",0,SUM($W145:AF145)-SUM($W168:AF168))</f>
        <v>3923611.1111111115</v>
      </c>
      <c r="AG214" s="5">
        <f ca="1">IF(AG$4="",0,SUM($W145:AG145)-SUM($W168:AG168))</f>
        <v>3888888.888888889</v>
      </c>
      <c r="AH214" s="5">
        <f ca="1">IF(AH$4="",0,SUM($W145:AH145)-SUM($W168:AH168))</f>
        <v>3854166.666666667</v>
      </c>
      <c r="AI214" s="5">
        <f ca="1">IF(AI$4="",0,SUM($W145:AI145)-SUM($W168:AI168))</f>
        <v>3819444.4444444445</v>
      </c>
      <c r="AJ214" s="5">
        <f ca="1">IF(AJ$4="",0,SUM($W145:AJ145)-SUM($W168:AJ168))</f>
        <v>3784722.2222222225</v>
      </c>
      <c r="AK214" s="5">
        <f ca="1">IF(AK$4="",0,SUM($W145:AK145)-SUM($W168:AK168))</f>
        <v>3750000</v>
      </c>
      <c r="AL214" s="5">
        <f ca="1">IF(AL$4="",0,SUM($W145:AL145)-SUM($W168:AL168))</f>
        <v>3715277.777777778</v>
      </c>
      <c r="AM214" s="5">
        <f ca="1">IF(AM$4="",0,SUM($W145:AM145)-SUM($W168:AM168))</f>
        <v>3680555.5555555555</v>
      </c>
      <c r="AN214" s="5">
        <f ca="1">IF(AN$4="",0,SUM($W145:AN145)-SUM($W168:AN168))</f>
        <v>3645833.3333333335</v>
      </c>
      <c r="AO214" s="5">
        <f ca="1">IF(AO$4="",0,SUM($W145:AO145)-SUM($W168:AO168))</f>
        <v>3611111.111111111</v>
      </c>
      <c r="AP214" s="5">
        <f ca="1">IF(AP$4="",0,SUM($W145:AP145)-SUM($W168:AP168))</f>
        <v>3576388.888888889</v>
      </c>
      <c r="AQ214" s="5">
        <f ca="1">IF(AQ$4="",0,SUM($W145:AQ145)-SUM($W168:AQ168))</f>
        <v>3541666.666666667</v>
      </c>
      <c r="AR214" s="5">
        <f ca="1">IF(AR$4="",0,SUM($W145:AR145)-SUM($W168:AR168))</f>
        <v>3506944.4444444445</v>
      </c>
      <c r="AS214" s="5">
        <f ca="1">IF(AS$4="",0,SUM($W145:AS145)-SUM($W168:AS168))</f>
        <v>3472222.222222222</v>
      </c>
      <c r="AT214" s="5">
        <f ca="1">IF(AT$4="",0,SUM($W145:AT145)-SUM($W168:AT168))</f>
        <v>3437500</v>
      </c>
      <c r="AU214" s="5">
        <f ca="1">IF(AU$4="",0,SUM($W145:AU145)-SUM($W168:AU168))</f>
        <v>3402777.777777778</v>
      </c>
      <c r="AV214" s="5">
        <f ca="1">IF(AV$4="",0,SUM($W145:AV145)-SUM($W168:AV168))</f>
        <v>3368055.5555555555</v>
      </c>
      <c r="AW214" s="5">
        <f ca="1">IF(AW$4="",0,SUM($W145:AW145)-SUM($W168:AW168))</f>
        <v>3333333.333333333</v>
      </c>
      <c r="AX214" s="5">
        <f ca="1">IF(AX$4="",0,SUM($W145:AX145)-SUM($W168:AX168))</f>
        <v>3298611.111111111</v>
      </c>
      <c r="AY214" s="5">
        <f ca="1">IF(AY$4="",0,SUM($W145:AY145)-SUM($W168:AY168))</f>
        <v>3263888.888888889</v>
      </c>
      <c r="AZ214" s="5">
        <f ca="1">IF(AZ$4="",0,SUM($W145:AZ145)-SUM($W168:AZ168))</f>
        <v>3229166.6666666665</v>
      </c>
      <c r="BA214" s="5">
        <f ca="1">IF(BA$4="",0,SUM($W145:BA145)-SUM($W168:BA168))</f>
        <v>3194444.444444444</v>
      </c>
      <c r="BB214" s="5">
        <f ca="1">IF(BB$4="",0,SUM($W145:BB145)-SUM($W168:BB168))</f>
        <v>3159722.222222222</v>
      </c>
      <c r="BC214" s="5">
        <f ca="1">IF(BC$4="",0,SUM($W145:BC145)-SUM($W168:BC168))</f>
        <v>3125000</v>
      </c>
      <c r="BD214" s="5">
        <f ca="1">IF(BD$4="",0,SUM($W145:BD145)-SUM($W168:BD168))</f>
        <v>3090277.7777777775</v>
      </c>
      <c r="BE214" s="5">
        <f ca="1">IF(BE$4="",0,SUM($W145:BE145)-SUM($W168:BE168))</f>
        <v>3055555.555555555</v>
      </c>
      <c r="BF214" s="5">
        <f ca="1">IF(BF$4="",0,SUM($W145:BF145)-SUM($W168:BF168))</f>
        <v>3020833.333333333</v>
      </c>
      <c r="BG214" s="5">
        <f ca="1">IF(BG$4="",0,SUM($W145:BG145)-SUM($W168:BG168))</f>
        <v>2986111.111111111</v>
      </c>
      <c r="BH214" s="5">
        <f ca="1">IF(BH$4="",0,SUM($W145:BH145)-SUM($W168:BH168))</f>
        <v>2951388.8888888885</v>
      </c>
      <c r="BI214" s="5">
        <f ca="1">IF(BI$4="",0,SUM($W145:BI145)-SUM($W168:BI168))</f>
        <v>2916666.666666666</v>
      </c>
      <c r="BJ214" s="5">
        <f ca="1">IF(BJ$4="",0,SUM($W145:BJ145)-SUM($W168:BJ168))</f>
        <v>2881944.444444444</v>
      </c>
      <c r="BK214" s="5">
        <f ca="1">IF(BK$4="",0,SUM($W145:BK145)-SUM($W168:BK168))</f>
        <v>2847222.222222222</v>
      </c>
      <c r="BL214" s="5">
        <f ca="1">IF(BL$4="",0,SUM($W145:BL145)-SUM($W168:BL168))</f>
        <v>2812499.9999999995</v>
      </c>
      <c r="BM214" s="5">
        <f ca="1">IF(BM$4="",0,SUM($W145:BM145)-SUM($W168:BM168))</f>
        <v>2777777.7777777771</v>
      </c>
      <c r="BN214" s="5">
        <f ca="1">IF(BN$4="",0,SUM($W145:BN145)-SUM($W168:BN168))</f>
        <v>2743055.555555555</v>
      </c>
      <c r="BO214" s="5">
        <f ca="1">IF(BO$4="",0,SUM($W145:BO145)-SUM($W168:BO168))</f>
        <v>2708333.333333333</v>
      </c>
      <c r="BP214" s="5">
        <f ca="1">IF(BP$4="",0,SUM($W145:BP145)-SUM($W168:BP168))</f>
        <v>2673611.1111111105</v>
      </c>
      <c r="BQ214" s="5">
        <f ca="1">IF(BQ$4="",0,SUM($W145:BQ145)-SUM($W168:BQ168))</f>
        <v>2638888.8888888881</v>
      </c>
      <c r="BR214" s="5">
        <f ca="1">IF(BR$4="",0,SUM($W145:BR145)-SUM($W168:BR168))</f>
        <v>2604166.666666666</v>
      </c>
      <c r="BS214" s="5">
        <f ca="1">IF(BS$4="",0,SUM($W145:BS145)-SUM($W168:BS168))</f>
        <v>2569444.444444444</v>
      </c>
      <c r="BT214" s="5">
        <f ca="1">IF(BT$4="",0,SUM($W145:BT145)-SUM($W168:BT168))</f>
        <v>2534722.2222222215</v>
      </c>
      <c r="BU214" s="5">
        <f ca="1">IF(BU$4="",0,SUM($W145:BU145)-SUM($W168:BU168))</f>
        <v>2499999.9999999991</v>
      </c>
      <c r="BV214" s="5">
        <f ca="1">IF(BV$4="",0,SUM($W145:BV145)-SUM($W168:BV168))</f>
        <v>2465277.7777777771</v>
      </c>
      <c r="BW214" s="5">
        <f ca="1">IF(BW$4="",0,SUM($W145:BW145)-SUM($W168:BW168))</f>
        <v>2430555.555555555</v>
      </c>
      <c r="BX214" s="5">
        <f ca="1">IF(BX$4="",0,SUM($W145:BX145)-SUM($W168:BX168))</f>
        <v>2395833.3333333326</v>
      </c>
      <c r="BY214" s="5">
        <f ca="1">IF(BY$4="",0,SUM($W145:BY145)-SUM($W168:BY168))</f>
        <v>2361111.1111111101</v>
      </c>
      <c r="BZ214" s="5">
        <f ca="1">IF(BZ$4="",0,SUM($W145:BZ145)-SUM($W168:BZ168))</f>
        <v>2326388.8888888881</v>
      </c>
      <c r="CA214" s="5">
        <f ca="1">IF(CA$4="",0,SUM($W145:CA145)-SUM($W168:CA168))</f>
        <v>2291666.666666666</v>
      </c>
      <c r="CB214" s="5">
        <f ca="1">IF(CB$4="",0,SUM($W145:CB145)-SUM($W168:CB168))</f>
        <v>2256944.4444444436</v>
      </c>
      <c r="CC214" s="5">
        <f ca="1">IF(CC$4="",0,SUM($W145:CC145)-SUM($W168:CC168))</f>
        <v>2222222.2222222211</v>
      </c>
      <c r="CD214" s="5">
        <f ca="1">IF(CD$4="",0,SUM($W145:CD145)-SUM($W168:CD168))</f>
        <v>2187499.9999999991</v>
      </c>
      <c r="CE214" s="5">
        <f ca="1">IF(CE$4="",0,SUM($W145:CE145)-SUM($W168:CE168))</f>
        <v>2152777.7777777771</v>
      </c>
      <c r="CF214" s="5">
        <f ca="1">IF(CF$4="",0,SUM($W145:CF145)-SUM($W168:CF168))</f>
        <v>0</v>
      </c>
    </row>
    <row r="215" spans="2:84" x14ac:dyDescent="0.3">
      <c r="B215" s="13">
        <f>ROW()</f>
        <v>215</v>
      </c>
      <c r="H215" s="1" t="str">
        <f t="shared" si="384"/>
        <v>Внеоборотные активы</v>
      </c>
      <c r="I215" s="1" t="str">
        <f>$I$210</f>
        <v>Стартовые капитальные затраты</v>
      </c>
      <c r="J215" s="1" t="str">
        <f>Prcsses!I83</f>
        <v>Земельный участок</v>
      </c>
      <c r="M215" s="53" t="s">
        <v>18</v>
      </c>
      <c r="U215" s="5">
        <f t="shared" ca="1" si="372"/>
        <v>6990740.7407407407</v>
      </c>
      <c r="X215" s="5">
        <f ca="1">IF(X$4="",0,SUM($W146:X146)-SUM($W169:X169))</f>
        <v>0</v>
      </c>
      <c r="Y215" s="5">
        <f ca="1">IF(Y$4="",0,SUM($W146:Y146)-SUM($W169:Y169))</f>
        <v>8333333.333333334</v>
      </c>
      <c r="Z215" s="5">
        <f ca="1">IF(Z$4="",0,SUM($W146:Z146)-SUM($W169:Z169))</f>
        <v>8310185.1851851856</v>
      </c>
      <c r="AA215" s="5">
        <f ca="1">IF(AA$4="",0,SUM($W146:AA146)-SUM($W169:AA169))</f>
        <v>8287037.0370370373</v>
      </c>
      <c r="AB215" s="5">
        <f ca="1">IF(AB$4="",0,SUM($W146:AB146)-SUM($W169:AB169))</f>
        <v>8263888.8888888899</v>
      </c>
      <c r="AC215" s="5">
        <f ca="1">IF(AC$4="",0,SUM($W146:AC146)-SUM($W169:AC169))</f>
        <v>8240740.7407407416</v>
      </c>
      <c r="AD215" s="5">
        <f ca="1">IF(AD$4="",0,SUM($W146:AD146)-SUM($W169:AD169))</f>
        <v>8217592.5925925933</v>
      </c>
      <c r="AE215" s="5">
        <f ca="1">IF(AE$4="",0,SUM($W146:AE146)-SUM($W169:AE169))</f>
        <v>8194444.444444445</v>
      </c>
      <c r="AF215" s="5">
        <f ca="1">IF(AF$4="",0,SUM($W146:AF146)-SUM($W169:AF169))</f>
        <v>8171296.2962962966</v>
      </c>
      <c r="AG215" s="5">
        <f ca="1">IF(AG$4="",0,SUM($W146:AG146)-SUM($W169:AG169))</f>
        <v>8148148.1481481483</v>
      </c>
      <c r="AH215" s="5">
        <f ca="1">IF(AH$4="",0,SUM($W146:AH146)-SUM($W169:AH169))</f>
        <v>8125000.0000000009</v>
      </c>
      <c r="AI215" s="5">
        <f ca="1">IF(AI$4="",0,SUM($W146:AI146)-SUM($W169:AI169))</f>
        <v>8101851.8518518526</v>
      </c>
      <c r="AJ215" s="5">
        <f ca="1">IF(AJ$4="",0,SUM($W146:AJ146)-SUM($W169:AJ169))</f>
        <v>8078703.7037037043</v>
      </c>
      <c r="AK215" s="5">
        <f ca="1">IF(AK$4="",0,SUM($W146:AK146)-SUM($W169:AK169))</f>
        <v>8055555.555555556</v>
      </c>
      <c r="AL215" s="5">
        <f ca="1">IF(AL$4="",0,SUM($W146:AL146)-SUM($W169:AL169))</f>
        <v>8032407.4074074076</v>
      </c>
      <c r="AM215" s="5">
        <f ca="1">IF(AM$4="",0,SUM($W146:AM146)-SUM($W169:AM169))</f>
        <v>8009259.2592592603</v>
      </c>
      <c r="AN215" s="5">
        <f ca="1">IF(AN$4="",0,SUM($W146:AN146)-SUM($W169:AN169))</f>
        <v>7986111.1111111119</v>
      </c>
      <c r="AO215" s="5">
        <f ca="1">IF(AO$4="",0,SUM($W146:AO146)-SUM($W169:AO169))</f>
        <v>7962962.9629629636</v>
      </c>
      <c r="AP215" s="5">
        <f ca="1">IF(AP$4="",0,SUM($W146:AP146)-SUM($W169:AP169))</f>
        <v>7939814.8148148153</v>
      </c>
      <c r="AQ215" s="5">
        <f ca="1">IF(AQ$4="",0,SUM($W146:AQ146)-SUM($W169:AQ169))</f>
        <v>7916666.666666667</v>
      </c>
      <c r="AR215" s="5">
        <f ca="1">IF(AR$4="",0,SUM($W146:AR146)-SUM($W169:AR169))</f>
        <v>7893518.5185185187</v>
      </c>
      <c r="AS215" s="5">
        <f ca="1">IF(AS$4="",0,SUM($W146:AS146)-SUM($W169:AS169))</f>
        <v>7870370.3703703713</v>
      </c>
      <c r="AT215" s="5">
        <f ca="1">IF(AT$4="",0,SUM($W146:AT146)-SUM($W169:AT169))</f>
        <v>7847222.2222222229</v>
      </c>
      <c r="AU215" s="5">
        <f ca="1">IF(AU$4="",0,SUM($W146:AU146)-SUM($W169:AU169))</f>
        <v>7824074.0740740746</v>
      </c>
      <c r="AV215" s="5">
        <f ca="1">IF(AV$4="",0,SUM($W146:AV146)-SUM($W169:AV169))</f>
        <v>7800925.9259259263</v>
      </c>
      <c r="AW215" s="5">
        <f ca="1">IF(AW$4="",0,SUM($W146:AW146)-SUM($W169:AW169))</f>
        <v>7777777.777777778</v>
      </c>
      <c r="AX215" s="5">
        <f ca="1">IF(AX$4="",0,SUM($W146:AX146)-SUM($W169:AX169))</f>
        <v>7754629.6296296306</v>
      </c>
      <c r="AY215" s="5">
        <f ca="1">IF(AY$4="",0,SUM($W146:AY146)-SUM($W169:AY169))</f>
        <v>7731481.4814814823</v>
      </c>
      <c r="AZ215" s="5">
        <f ca="1">IF(AZ$4="",0,SUM($W146:AZ146)-SUM($W169:AZ169))</f>
        <v>7708333.333333334</v>
      </c>
      <c r="BA215" s="5">
        <f ca="1">IF(BA$4="",0,SUM($W146:BA146)-SUM($W169:BA169))</f>
        <v>7685185.1851851856</v>
      </c>
      <c r="BB215" s="5">
        <f ca="1">IF(BB$4="",0,SUM($W146:BB146)-SUM($W169:BB169))</f>
        <v>7662037.0370370373</v>
      </c>
      <c r="BC215" s="5">
        <f ca="1">IF(BC$4="",0,SUM($W146:BC146)-SUM($W169:BC169))</f>
        <v>7638888.888888889</v>
      </c>
      <c r="BD215" s="5">
        <f ca="1">IF(BD$4="",0,SUM($W146:BD146)-SUM($W169:BD169))</f>
        <v>7615740.7407407407</v>
      </c>
      <c r="BE215" s="5">
        <f ca="1">IF(BE$4="",0,SUM($W146:BE146)-SUM($W169:BE169))</f>
        <v>7592592.5925925924</v>
      </c>
      <c r="BF215" s="5">
        <f ca="1">IF(BF$4="",0,SUM($W146:BF146)-SUM($W169:BF169))</f>
        <v>7569444.444444444</v>
      </c>
      <c r="BG215" s="5">
        <f ca="1">IF(BG$4="",0,SUM($W146:BG146)-SUM($W169:BG169))</f>
        <v>7546296.2962962966</v>
      </c>
      <c r="BH215" s="5">
        <f ca="1">IF(BH$4="",0,SUM($W146:BH146)-SUM($W169:BH169))</f>
        <v>7523148.1481481483</v>
      </c>
      <c r="BI215" s="5">
        <f ca="1">IF(BI$4="",0,SUM($W146:BI146)-SUM($W169:BI169))</f>
        <v>7500000</v>
      </c>
      <c r="BJ215" s="5">
        <f ca="1">IF(BJ$4="",0,SUM($W146:BJ146)-SUM($W169:BJ169))</f>
        <v>7476851.8518518517</v>
      </c>
      <c r="BK215" s="5">
        <f ca="1">IF(BK$4="",0,SUM($W146:BK146)-SUM($W169:BK169))</f>
        <v>7453703.7037037034</v>
      </c>
      <c r="BL215" s="5">
        <f ca="1">IF(BL$4="",0,SUM($W146:BL146)-SUM($W169:BL169))</f>
        <v>7430555.555555555</v>
      </c>
      <c r="BM215" s="5">
        <f ca="1">IF(BM$4="",0,SUM($W146:BM146)-SUM($W169:BM169))</f>
        <v>7407407.4074074067</v>
      </c>
      <c r="BN215" s="5">
        <f ca="1">IF(BN$4="",0,SUM($W146:BN146)-SUM($W169:BN169))</f>
        <v>7384259.2592592593</v>
      </c>
      <c r="BO215" s="5">
        <f ca="1">IF(BO$4="",0,SUM($W146:BO146)-SUM($W169:BO169))</f>
        <v>7361111.111111111</v>
      </c>
      <c r="BP215" s="5">
        <f ca="1">IF(BP$4="",0,SUM($W146:BP146)-SUM($W169:BP169))</f>
        <v>7337962.9629629627</v>
      </c>
      <c r="BQ215" s="5">
        <f ca="1">IF(BQ$4="",0,SUM($W146:BQ146)-SUM($W169:BQ169))</f>
        <v>7314814.8148148144</v>
      </c>
      <c r="BR215" s="5">
        <f ca="1">IF(BR$4="",0,SUM($W146:BR146)-SUM($W169:BR169))</f>
        <v>7291666.666666666</v>
      </c>
      <c r="BS215" s="5">
        <f ca="1">IF(BS$4="",0,SUM($W146:BS146)-SUM($W169:BS169))</f>
        <v>7268518.5185185177</v>
      </c>
      <c r="BT215" s="5">
        <f ca="1">IF(BT$4="",0,SUM($W146:BT146)-SUM($W169:BT169))</f>
        <v>7245370.3703703694</v>
      </c>
      <c r="BU215" s="5">
        <f ca="1">IF(BU$4="",0,SUM($W146:BU146)-SUM($W169:BU169))</f>
        <v>7222222.222222222</v>
      </c>
      <c r="BV215" s="5">
        <f ca="1">IF(BV$4="",0,SUM($W146:BV146)-SUM($W169:BV169))</f>
        <v>7199074.0740740737</v>
      </c>
      <c r="BW215" s="5">
        <f ca="1">IF(BW$4="",0,SUM($W146:BW146)-SUM($W169:BW169))</f>
        <v>7175925.9259259254</v>
      </c>
      <c r="BX215" s="5">
        <f ca="1">IF(BX$4="",0,SUM($W146:BX146)-SUM($W169:BX169))</f>
        <v>7152777.777777778</v>
      </c>
      <c r="BY215" s="5">
        <f ca="1">IF(BY$4="",0,SUM($W146:BY146)-SUM($W169:BY169))</f>
        <v>7129629.6296296297</v>
      </c>
      <c r="BZ215" s="5">
        <f ca="1">IF(BZ$4="",0,SUM($W146:BZ146)-SUM($W169:BZ169))</f>
        <v>7106481.4814814813</v>
      </c>
      <c r="CA215" s="5">
        <f ca="1">IF(CA$4="",0,SUM($W146:CA146)-SUM($W169:CA169))</f>
        <v>7083333.333333333</v>
      </c>
      <c r="CB215" s="5">
        <f ca="1">IF(CB$4="",0,SUM($W146:CB146)-SUM($W169:CB169))</f>
        <v>7060185.1851851847</v>
      </c>
      <c r="CC215" s="5">
        <f ca="1">IF(CC$4="",0,SUM($W146:CC146)-SUM($W169:CC169))</f>
        <v>7037037.0370370373</v>
      </c>
      <c r="CD215" s="5">
        <f ca="1">IF(CD$4="",0,SUM($W146:CD146)-SUM($W169:CD169))</f>
        <v>7013888.888888889</v>
      </c>
      <c r="CE215" s="5">
        <f ca="1">IF(CE$4="",0,SUM($W146:CE146)-SUM($W169:CE169))</f>
        <v>6990740.7407407407</v>
      </c>
      <c r="CF215" s="5">
        <f ca="1">IF(CF$4="",0,SUM($W146:CF146)-SUM($W169:CF169))</f>
        <v>0</v>
      </c>
    </row>
    <row r="216" spans="2:84" s="26" customFormat="1" ht="12" x14ac:dyDescent="0.25">
      <c r="B216" s="13"/>
      <c r="M216" s="55"/>
      <c r="N216" s="44" t="s">
        <v>21</v>
      </c>
      <c r="O216" s="45"/>
      <c r="P216" s="46"/>
      <c r="Q216" s="89"/>
      <c r="U216" s="41"/>
      <c r="V216" s="42"/>
      <c r="W216" s="43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</row>
    <row r="217" spans="2:84" x14ac:dyDescent="0.3">
      <c r="B217" s="13">
        <f>ROW()</f>
        <v>217</v>
      </c>
      <c r="H217" s="1" t="str">
        <f t="shared" ref="H217:H222" si="396">$H$209</f>
        <v>Внеоборотные активы</v>
      </c>
      <c r="I217" s="1" t="s">
        <v>220</v>
      </c>
      <c r="M217" s="53" t="s">
        <v>18</v>
      </c>
      <c r="P217" s="72" t="str">
        <f>Lists!$AI$8</f>
        <v>BS</v>
      </c>
      <c r="U217" s="5">
        <f t="shared" ref="U217:U222" ca="1" si="397">INDIRECT(ADDRESS($B217,$X$2-1+$P$8))</f>
        <v>97347102.022637784</v>
      </c>
      <c r="X217" s="5">
        <f ca="1">IF(X$4="",0,SUM(X218:X223))</f>
        <v>0</v>
      </c>
      <c r="Y217" s="5">
        <f ca="1">IF(Y$4="",0,SUM(Y218:Y223))</f>
        <v>0</v>
      </c>
      <c r="Z217" s="5">
        <f t="shared" ref="Z217" ca="1" si="398">IF(Z$4="",0,SUM(Z218:Z223))</f>
        <v>23750000</v>
      </c>
      <c r="AA217" s="5">
        <f t="shared" ref="AA217" ca="1" si="399">IF(AA$4="",0,SUM(AA218:AA223))</f>
        <v>23545138.888888892</v>
      </c>
      <c r="AB217" s="5">
        <f t="shared" ref="AB217" ca="1" si="400">IF(AB$4="",0,SUM(AB218:AB223))</f>
        <v>23340277.777777784</v>
      </c>
      <c r="AC217" s="5">
        <f t="shared" ref="AC217" ca="1" si="401">IF(AC$4="",0,SUM(AC218:AC223))</f>
        <v>23135416.666666668</v>
      </c>
      <c r="AD217" s="5">
        <f t="shared" ref="AD217" ca="1" si="402">IF(AD$4="",0,SUM(AD218:AD223))</f>
        <v>22930555.555555556</v>
      </c>
      <c r="AE217" s="5">
        <f t="shared" ref="AE217" ca="1" si="403">IF(AE$4="",0,SUM(AE218:AE223))</f>
        <v>22725694.444444448</v>
      </c>
      <c r="AF217" s="5">
        <f t="shared" ref="AF217" ca="1" si="404">IF(AF$4="",0,SUM(AF218:AF223))</f>
        <v>22520833.333333336</v>
      </c>
      <c r="AG217" s="5">
        <f t="shared" ref="AG217" ca="1" si="405">IF(AG$4="",0,SUM(AG218:AG223))</f>
        <v>22315972.222222224</v>
      </c>
      <c r="AH217" s="5">
        <f t="shared" ref="AH217" ca="1" si="406">IF(AH$4="",0,SUM(AH218:AH223))</f>
        <v>22111111.111111112</v>
      </c>
      <c r="AI217" s="5">
        <f t="shared" ref="AI217:CF217" ca="1" si="407">IF(AI$4="",0,SUM(AI218:AI223))</f>
        <v>21906250</v>
      </c>
      <c r="AJ217" s="5">
        <f t="shared" ca="1" si="407"/>
        <v>21701388.888888888</v>
      </c>
      <c r="AK217" s="5">
        <f t="shared" ca="1" si="407"/>
        <v>21496527.777777784</v>
      </c>
      <c r="AL217" s="5">
        <f t="shared" ca="1" si="407"/>
        <v>21291666.666666668</v>
      </c>
      <c r="AM217" s="5">
        <f t="shared" ca="1" si="407"/>
        <v>21086805.555555556</v>
      </c>
      <c r="AN217" s="5">
        <f t="shared" ca="1" si="407"/>
        <v>20881944.444444444</v>
      </c>
      <c r="AO217" s="5">
        <f t="shared" ca="1" si="407"/>
        <v>20677083.333333336</v>
      </c>
      <c r="AP217" s="5">
        <f t="shared" ca="1" si="407"/>
        <v>20472222.222222224</v>
      </c>
      <c r="AQ217" s="5">
        <f t="shared" ca="1" si="407"/>
        <v>20267361.111111112</v>
      </c>
      <c r="AR217" s="5">
        <f t="shared" ca="1" si="407"/>
        <v>20062500.000000004</v>
      </c>
      <c r="AS217" s="5">
        <f t="shared" ca="1" si="407"/>
        <v>19857638.888888892</v>
      </c>
      <c r="AT217" s="5">
        <f t="shared" ca="1" si="407"/>
        <v>44708501.287777774</v>
      </c>
      <c r="AU217" s="5">
        <f t="shared" ca="1" si="407"/>
        <v>44287516.245805562</v>
      </c>
      <c r="AV217" s="5">
        <f t="shared" ca="1" si="407"/>
        <v>43866531.203833334</v>
      </c>
      <c r="AW217" s="5">
        <f t="shared" ca="1" si="407"/>
        <v>43445546.161861114</v>
      </c>
      <c r="AX217" s="5">
        <f t="shared" ca="1" si="407"/>
        <v>43024561.119888887</v>
      </c>
      <c r="AY217" s="5">
        <f t="shared" ca="1" si="407"/>
        <v>42603576.077916659</v>
      </c>
      <c r="AZ217" s="5">
        <f t="shared" ca="1" si="407"/>
        <v>42182591.035944447</v>
      </c>
      <c r="BA217" s="5">
        <f t="shared" ca="1" si="407"/>
        <v>41761605.99397222</v>
      </c>
      <c r="BB217" s="5">
        <f t="shared" ca="1" si="407"/>
        <v>41340620.952</v>
      </c>
      <c r="BC217" s="5">
        <f t="shared" ca="1" si="407"/>
        <v>40919635.91002778</v>
      </c>
      <c r="BD217" s="5">
        <f t="shared" ca="1" si="407"/>
        <v>66464498.478832804</v>
      </c>
      <c r="BE217" s="5">
        <f t="shared" ca="1" si="407"/>
        <v>65819539.020334862</v>
      </c>
      <c r="BF217" s="5">
        <f t="shared" ca="1" si="407"/>
        <v>65174579.561836936</v>
      </c>
      <c r="BG217" s="5">
        <f t="shared" ca="1" si="407"/>
        <v>64529620.103339002</v>
      </c>
      <c r="BH217" s="5">
        <f t="shared" ca="1" si="407"/>
        <v>63884660.644841067</v>
      </c>
      <c r="BI217" s="5">
        <f t="shared" ca="1" si="407"/>
        <v>63239701.186343141</v>
      </c>
      <c r="BJ217" s="5">
        <f t="shared" ca="1" si="407"/>
        <v>62594741.727845199</v>
      </c>
      <c r="BK217" s="5">
        <f t="shared" ca="1" si="407"/>
        <v>61949782.269347273</v>
      </c>
      <c r="BL217" s="5">
        <f t="shared" ca="1" si="407"/>
        <v>61304822.810849346</v>
      </c>
      <c r="BM217" s="5">
        <f t="shared" ca="1" si="407"/>
        <v>60659863.352351412</v>
      </c>
      <c r="BN217" s="5">
        <f t="shared" ca="1" si="407"/>
        <v>86448136.761624709</v>
      </c>
      <c r="BO217" s="5">
        <f t="shared" ca="1" si="407"/>
        <v>85575171.347103611</v>
      </c>
      <c r="BP217" s="5">
        <f t="shared" ca="1" si="407"/>
        <v>84702205.932582512</v>
      </c>
      <c r="BQ217" s="5">
        <f t="shared" ca="1" si="407"/>
        <v>83829240.518061414</v>
      </c>
      <c r="BR217" s="5">
        <f t="shared" ca="1" si="407"/>
        <v>82956275.103540286</v>
      </c>
      <c r="BS217" s="5">
        <f t="shared" ca="1" si="407"/>
        <v>82083309.689019173</v>
      </c>
      <c r="BT217" s="5">
        <f t="shared" ca="1" si="407"/>
        <v>81210344.27449809</v>
      </c>
      <c r="BU217" s="5">
        <f t="shared" ca="1" si="407"/>
        <v>80337378.859976977</v>
      </c>
      <c r="BV217" s="5">
        <f t="shared" ca="1" si="407"/>
        <v>79464413.445455879</v>
      </c>
      <c r="BW217" s="5">
        <f t="shared" ca="1" si="407"/>
        <v>78591448.030934766</v>
      </c>
      <c r="BX217" s="5">
        <f t="shared" ca="1" si="407"/>
        <v>105111876.23487382</v>
      </c>
      <c r="BY217" s="5">
        <f t="shared" ca="1" si="407"/>
        <v>104002622.77598296</v>
      </c>
      <c r="BZ217" s="5">
        <f t="shared" ca="1" si="407"/>
        <v>102893369.31709209</v>
      </c>
      <c r="CA217" s="5">
        <f t="shared" ca="1" si="407"/>
        <v>101784115.85820124</v>
      </c>
      <c r="CB217" s="5">
        <f t="shared" ca="1" si="407"/>
        <v>100674862.39931038</v>
      </c>
      <c r="CC217" s="5">
        <f t="shared" ca="1" si="407"/>
        <v>99565608.94041951</v>
      </c>
      <c r="CD217" s="5">
        <f t="shared" ca="1" si="407"/>
        <v>98456355.48152864</v>
      </c>
      <c r="CE217" s="5">
        <f t="shared" ca="1" si="407"/>
        <v>97347102.022637784</v>
      </c>
      <c r="CF217" s="5">
        <f t="shared" ca="1" si="407"/>
        <v>0</v>
      </c>
    </row>
    <row r="218" spans="2:84" x14ac:dyDescent="0.3">
      <c r="B218" s="13">
        <f>ROW()</f>
        <v>218</v>
      </c>
      <c r="H218" s="1" t="str">
        <f t="shared" si="396"/>
        <v>Внеоборотные активы</v>
      </c>
      <c r="I218" s="1" t="str">
        <f>$I$217</f>
        <v>Капзатраты на производственные мощности</v>
      </c>
      <c r="J218" s="1" t="str">
        <f>Prcsses!I111</f>
        <v>Разрешения, оформления и проектирование</v>
      </c>
      <c r="M218" s="53" t="s">
        <v>18</v>
      </c>
      <c r="U218" s="5">
        <f t="shared" ca="1" si="397"/>
        <v>2393499.11519193</v>
      </c>
      <c r="X218" s="5">
        <f ca="1">IF(X$4="",0,SUM($W149:X149)-SUM($W172:X172))</f>
        <v>0</v>
      </c>
      <c r="Y218" s="5">
        <f ca="1">IF(Y$4="",0,SUM($W149:Y149)-SUM($W172:Y172))</f>
        <v>0</v>
      </c>
      <c r="Z218" s="5">
        <f ca="1">IF(Z$4="",0,SUM($W149:Z149)-SUM($W172:Z172))</f>
        <v>833333.33333333337</v>
      </c>
      <c r="AA218" s="5">
        <f ca="1">IF(AA$4="",0,SUM($W149:AA149)-SUM($W172:AA172))</f>
        <v>819444.4444444445</v>
      </c>
      <c r="AB218" s="5">
        <f ca="1">IF(AB$4="",0,SUM($W149:AB149)-SUM($W172:AB172))</f>
        <v>805555.55555555562</v>
      </c>
      <c r="AC218" s="5">
        <f ca="1">IF(AC$4="",0,SUM($W149:AC149)-SUM($W172:AC172))</f>
        <v>791666.66666666674</v>
      </c>
      <c r="AD218" s="5">
        <f ca="1">IF(AD$4="",0,SUM($W149:AD149)-SUM($W172:AD172))</f>
        <v>777777.77777777787</v>
      </c>
      <c r="AE218" s="5">
        <f ca="1">IF(AE$4="",0,SUM($W149:AE149)-SUM($W172:AE172))</f>
        <v>763888.88888888899</v>
      </c>
      <c r="AF218" s="5">
        <f ca="1">IF(AF$4="",0,SUM($W149:AF149)-SUM($W172:AF172))</f>
        <v>750000</v>
      </c>
      <c r="AG218" s="5">
        <f ca="1">IF(AG$4="",0,SUM($W149:AG149)-SUM($W172:AG172))</f>
        <v>736111.11111111112</v>
      </c>
      <c r="AH218" s="5">
        <f ca="1">IF(AH$4="",0,SUM($W149:AH149)-SUM($W172:AH172))</f>
        <v>722222.22222222225</v>
      </c>
      <c r="AI218" s="5">
        <f ca="1">IF(AI$4="",0,SUM($W149:AI149)-SUM($W172:AI172))</f>
        <v>708333.33333333337</v>
      </c>
      <c r="AJ218" s="5">
        <f ca="1">IF(AJ$4="",0,SUM($W149:AJ149)-SUM($W172:AJ172))</f>
        <v>694444.4444444445</v>
      </c>
      <c r="AK218" s="5">
        <f ca="1">IF(AK$4="",0,SUM($W149:AK149)-SUM($W172:AK172))</f>
        <v>680555.55555555562</v>
      </c>
      <c r="AL218" s="5">
        <f ca="1">IF(AL$4="",0,SUM($W149:AL149)-SUM($W172:AL172))</f>
        <v>666666.66666666674</v>
      </c>
      <c r="AM218" s="5">
        <f ca="1">IF(AM$4="",0,SUM($W149:AM149)-SUM($W172:AM172))</f>
        <v>652777.77777777787</v>
      </c>
      <c r="AN218" s="5">
        <f ca="1">IF(AN$4="",0,SUM($W149:AN149)-SUM($W172:AN172))</f>
        <v>638888.88888888899</v>
      </c>
      <c r="AO218" s="5">
        <f ca="1">IF(AO$4="",0,SUM($W149:AO149)-SUM($W172:AO172))</f>
        <v>625000.00000000012</v>
      </c>
      <c r="AP218" s="5">
        <f ca="1">IF(AP$4="",0,SUM($W149:AP149)-SUM($W172:AP172))</f>
        <v>611111.11111111124</v>
      </c>
      <c r="AQ218" s="5">
        <f ca="1">IF(AQ$4="",0,SUM($W149:AQ149)-SUM($W172:AQ172))</f>
        <v>597222.22222222236</v>
      </c>
      <c r="AR218" s="5">
        <f ca="1">IF(AR$4="",0,SUM($W149:AR149)-SUM($W172:AR172))</f>
        <v>583333.33333333349</v>
      </c>
      <c r="AS218" s="5">
        <f ca="1">IF(AS$4="",0,SUM($W149:AS149)-SUM($W172:AS172))</f>
        <v>569444.44444444461</v>
      </c>
      <c r="AT218" s="5">
        <f ca="1">IF(AT$4="",0,SUM($W149:AT149)-SUM($W172:AT172))</f>
        <v>1434703.7488888893</v>
      </c>
      <c r="AU218" s="5">
        <f ca="1">IF(AU$4="",0,SUM($W149:AU149)-SUM($W172:AU172))</f>
        <v>1406162.3901111116</v>
      </c>
      <c r="AV218" s="5">
        <f ca="1">IF(AV$4="",0,SUM($W149:AV149)-SUM($W172:AV172))</f>
        <v>1377621.0313333338</v>
      </c>
      <c r="AW218" s="5">
        <f ca="1">IF(AW$4="",0,SUM($W149:AW149)-SUM($W172:AW172))</f>
        <v>1349079.6725555561</v>
      </c>
      <c r="AX218" s="5">
        <f ca="1">IF(AX$4="",0,SUM($W149:AX149)-SUM($W172:AX172))</f>
        <v>1320538.3137777783</v>
      </c>
      <c r="AY218" s="5">
        <f ca="1">IF(AY$4="",0,SUM($W149:AY149)-SUM($W172:AY172))</f>
        <v>1291996.9550000005</v>
      </c>
      <c r="AZ218" s="5">
        <f ca="1">IF(AZ$4="",0,SUM($W149:AZ149)-SUM($W172:AZ172))</f>
        <v>1263455.5962222228</v>
      </c>
      <c r="BA218" s="5">
        <f ca="1">IF(BA$4="",0,SUM($W149:BA149)-SUM($W172:BA172))</f>
        <v>1234914.237444445</v>
      </c>
      <c r="BB218" s="5">
        <f ca="1">IF(BB$4="",0,SUM($W149:BB149)-SUM($W172:BB172))</f>
        <v>1206372.8786666673</v>
      </c>
      <c r="BC218" s="5">
        <f ca="1">IF(BC$4="",0,SUM($W149:BC149)-SUM($W172:BC172))</f>
        <v>1177831.5198888895</v>
      </c>
      <c r="BD218" s="5">
        <f ca="1">IF(BD$4="",0,SUM($W149:BD149)-SUM($W172:BD172))</f>
        <v>2060372.5334190852</v>
      </c>
      <c r="BE218" s="5">
        <f ca="1">IF(BE$4="",0,SUM($W149:BE149)-SUM($W172:BE172))</f>
        <v>2016646.4684361746</v>
      </c>
      <c r="BF218" s="5">
        <f ca="1">IF(BF$4="",0,SUM($W149:BF149)-SUM($W172:BF172))</f>
        <v>1972920.4034532639</v>
      </c>
      <c r="BG218" s="5">
        <f ca="1">IF(BG$4="",0,SUM($W149:BG149)-SUM($W172:BG172))</f>
        <v>1929194.3384703533</v>
      </c>
      <c r="BH218" s="5">
        <f ca="1">IF(BH$4="",0,SUM($W149:BH149)-SUM($W172:BH172))</f>
        <v>1885468.2734874426</v>
      </c>
      <c r="BI218" s="5">
        <f ca="1">IF(BI$4="",0,SUM($W149:BI149)-SUM($W172:BI172))</f>
        <v>1841742.208504532</v>
      </c>
      <c r="BJ218" s="5">
        <f ca="1">IF(BJ$4="",0,SUM($W149:BJ149)-SUM($W172:BJ172))</f>
        <v>1798016.1435216214</v>
      </c>
      <c r="BK218" s="5">
        <f ca="1">IF(BK$4="",0,SUM($W149:BK149)-SUM($W172:BK172))</f>
        <v>1754290.0785387107</v>
      </c>
      <c r="BL218" s="5">
        <f ca="1">IF(BL$4="",0,SUM($W149:BL149)-SUM($W172:BL172))</f>
        <v>1710564.0135558001</v>
      </c>
      <c r="BM218" s="5">
        <f ca="1">IF(BM$4="",0,SUM($W149:BM149)-SUM($W172:BM172))</f>
        <v>1666837.9485728894</v>
      </c>
      <c r="BN218" s="5">
        <f ca="1">IF(BN$4="",0,SUM($W149:BN149)-SUM($W172:BN172))</f>
        <v>2550593.738599496</v>
      </c>
      <c r="BO218" s="5">
        <f ca="1">IF(BO$4="",0,SUM($W149:BO149)-SUM($W172:BO172))</f>
        <v>2491409.6426997599</v>
      </c>
      <c r="BP218" s="5">
        <f ca="1">IF(BP$4="",0,SUM($W149:BP149)-SUM($W172:BP172))</f>
        <v>2432225.5468000239</v>
      </c>
      <c r="BQ218" s="5">
        <f ca="1">IF(BQ$4="",0,SUM($W149:BQ149)-SUM($W172:BQ172))</f>
        <v>2373041.4509002878</v>
      </c>
      <c r="BR218" s="5">
        <f ca="1">IF(BR$4="",0,SUM($W149:BR149)-SUM($W172:BR172))</f>
        <v>2313857.3550005518</v>
      </c>
      <c r="BS218" s="5">
        <f ca="1">IF(BS$4="",0,SUM($W149:BS149)-SUM($W172:BS172))</f>
        <v>2254673.2591008157</v>
      </c>
      <c r="BT218" s="5">
        <f ca="1">IF(BT$4="",0,SUM($W149:BT149)-SUM($W172:BT172))</f>
        <v>2195489.1632010797</v>
      </c>
      <c r="BU218" s="5">
        <f ca="1">IF(BU$4="",0,SUM($W149:BU149)-SUM($W172:BU172))</f>
        <v>2136305.0673013437</v>
      </c>
      <c r="BV218" s="5">
        <f ca="1">IF(BV$4="",0,SUM($W149:BV149)-SUM($W172:BV172))</f>
        <v>2077120.9714016076</v>
      </c>
      <c r="BW218" s="5">
        <f ca="1">IF(BW$4="",0,SUM($W149:BW149)-SUM($W172:BW172))</f>
        <v>2017936.8755018716</v>
      </c>
      <c r="BX218" s="5">
        <f ca="1">IF(BX$4="",0,SUM($W149:BX149)-SUM($W172:BX172))</f>
        <v>2919924.485513018</v>
      </c>
      <c r="BY218" s="5">
        <f ca="1">IF(BY$4="",0,SUM($W149:BY149)-SUM($W172:BY172))</f>
        <v>2844720.8611814342</v>
      </c>
      <c r="BZ218" s="5">
        <f ca="1">IF(BZ$4="",0,SUM($W149:BZ149)-SUM($W172:BZ172))</f>
        <v>2769517.23684985</v>
      </c>
      <c r="CA218" s="5">
        <f ca="1">IF(CA$4="",0,SUM($W149:CA149)-SUM($W172:CA172))</f>
        <v>2694313.6125182658</v>
      </c>
      <c r="CB218" s="5">
        <f ca="1">IF(CB$4="",0,SUM($W149:CB149)-SUM($W172:CB172))</f>
        <v>2619109.9881866821</v>
      </c>
      <c r="CC218" s="5">
        <f ca="1">IF(CC$4="",0,SUM($W149:CC149)-SUM($W172:CC172))</f>
        <v>2543906.3638550984</v>
      </c>
      <c r="CD218" s="5">
        <f ca="1">IF(CD$4="",0,SUM($W149:CD149)-SUM($W172:CD172))</f>
        <v>2468702.7395235142</v>
      </c>
      <c r="CE218" s="5">
        <f ca="1">IF(CE$4="",0,SUM($W149:CE149)-SUM($W172:CE172))</f>
        <v>2393499.11519193</v>
      </c>
      <c r="CF218" s="5">
        <f ca="1">IF(CF$4="",0,SUM($W149:CF149)-SUM($W172:CF172))</f>
        <v>0</v>
      </c>
    </row>
    <row r="219" spans="2:84" x14ac:dyDescent="0.3">
      <c r="B219" s="13">
        <f>ROW()</f>
        <v>219</v>
      </c>
      <c r="H219" s="1" t="str">
        <f t="shared" si="396"/>
        <v>Внеоборотные активы</v>
      </c>
      <c r="I219" s="1" t="str">
        <f>$I$217</f>
        <v>Капзатраты на производственные мощности</v>
      </c>
      <c r="J219" s="1" t="str">
        <f>Prcsses!I112</f>
        <v>Строительно-монтажные работы</v>
      </c>
      <c r="M219" s="53" t="s">
        <v>18</v>
      </c>
      <c r="U219" s="5">
        <f t="shared" ca="1" si="397"/>
        <v>10358574.862630457</v>
      </c>
      <c r="X219" s="5">
        <f ca="1">IF(X$4="",0,SUM($W150:X150)-SUM($W173:X173))</f>
        <v>0</v>
      </c>
      <c r="Y219" s="5">
        <f ca="1">IF(Y$4="",0,SUM($W150:Y150)-SUM($W173:Y173))</f>
        <v>0</v>
      </c>
      <c r="Z219" s="5">
        <f ca="1">IF(Z$4="",0,SUM($W150:Z150)-SUM($W173:Z173))</f>
        <v>2500000</v>
      </c>
      <c r="AA219" s="5">
        <f ca="1">IF(AA$4="",0,SUM($W150:AA150)-SUM($W173:AA173))</f>
        <v>2479166.6666666665</v>
      </c>
      <c r="AB219" s="5">
        <f ca="1">IF(AB$4="",0,SUM($W150:AB150)-SUM($W173:AB173))</f>
        <v>2458333.3333333335</v>
      </c>
      <c r="AC219" s="5">
        <f ca="1">IF(AC$4="",0,SUM($W150:AC150)-SUM($W173:AC173))</f>
        <v>2437500</v>
      </c>
      <c r="AD219" s="5">
        <f ca="1">IF(AD$4="",0,SUM($W150:AD150)-SUM($W173:AD173))</f>
        <v>2416666.6666666665</v>
      </c>
      <c r="AE219" s="5">
        <f ca="1">IF(AE$4="",0,SUM($W150:AE150)-SUM($W173:AE173))</f>
        <v>2395833.3333333335</v>
      </c>
      <c r="AF219" s="5">
        <f ca="1">IF(AF$4="",0,SUM($W150:AF150)-SUM($W173:AF173))</f>
        <v>2375000</v>
      </c>
      <c r="AG219" s="5">
        <f ca="1">IF(AG$4="",0,SUM($W150:AG150)-SUM($W173:AG173))</f>
        <v>2354166.6666666665</v>
      </c>
      <c r="AH219" s="5">
        <f ca="1">IF(AH$4="",0,SUM($W150:AH150)-SUM($W173:AH173))</f>
        <v>2333333.3333333335</v>
      </c>
      <c r="AI219" s="5">
        <f ca="1">IF(AI$4="",0,SUM($W150:AI150)-SUM($W173:AI173))</f>
        <v>2312500</v>
      </c>
      <c r="AJ219" s="5">
        <f ca="1">IF(AJ$4="",0,SUM($W150:AJ150)-SUM($W173:AJ173))</f>
        <v>2291666.6666666665</v>
      </c>
      <c r="AK219" s="5">
        <f ca="1">IF(AK$4="",0,SUM($W150:AK150)-SUM($W173:AK173))</f>
        <v>2270833.3333333335</v>
      </c>
      <c r="AL219" s="5">
        <f ca="1">IF(AL$4="",0,SUM($W150:AL150)-SUM($W173:AL173))</f>
        <v>2250000</v>
      </c>
      <c r="AM219" s="5">
        <f ca="1">IF(AM$4="",0,SUM($W150:AM150)-SUM($W173:AM173))</f>
        <v>2229166.6666666665</v>
      </c>
      <c r="AN219" s="5">
        <f ca="1">IF(AN$4="",0,SUM($W150:AN150)-SUM($W173:AN173))</f>
        <v>2208333.3333333335</v>
      </c>
      <c r="AO219" s="5">
        <f ca="1">IF(AO$4="",0,SUM($W150:AO150)-SUM($W173:AO173))</f>
        <v>2187500</v>
      </c>
      <c r="AP219" s="5">
        <f ca="1">IF(AP$4="",0,SUM($W150:AP150)-SUM($W173:AP173))</f>
        <v>2166666.6666666665</v>
      </c>
      <c r="AQ219" s="5">
        <f ca="1">IF(AQ$4="",0,SUM($W150:AQ150)-SUM($W173:AQ173))</f>
        <v>2145833.3333333335</v>
      </c>
      <c r="AR219" s="5">
        <f ca="1">IF(AR$4="",0,SUM($W150:AR150)-SUM($W173:AR173))</f>
        <v>2125000</v>
      </c>
      <c r="AS219" s="5">
        <f ca="1">IF(AS$4="",0,SUM($W150:AS150)-SUM($W173:AS173))</f>
        <v>2104166.666666667</v>
      </c>
      <c r="AT219" s="5">
        <f ca="1">IF(AT$4="",0,SUM($W150:AT150)-SUM($W173:AT173))</f>
        <v>4720777.9133333331</v>
      </c>
      <c r="AU219" s="5">
        <f ca="1">IF(AU$4="",0,SUM($W150:AU150)-SUM($W173:AU173))</f>
        <v>4677965.8751666667</v>
      </c>
      <c r="AV219" s="5">
        <f ca="1">IF(AV$4="",0,SUM($W150:AV150)-SUM($W173:AV173))</f>
        <v>4635153.8370000003</v>
      </c>
      <c r="AW219" s="5">
        <f ca="1">IF(AW$4="",0,SUM($W150:AW150)-SUM($W173:AW173))</f>
        <v>4592341.7988333339</v>
      </c>
      <c r="AX219" s="5">
        <f ca="1">IF(AX$4="",0,SUM($W150:AX150)-SUM($W173:AX173))</f>
        <v>4549529.7606666666</v>
      </c>
      <c r="AY219" s="5">
        <f ca="1">IF(AY$4="",0,SUM($W150:AY150)-SUM($W173:AY173))</f>
        <v>4506717.7225000001</v>
      </c>
      <c r="AZ219" s="5">
        <f ca="1">IF(AZ$4="",0,SUM($W150:AZ150)-SUM($W173:AZ173))</f>
        <v>4463905.6843333337</v>
      </c>
      <c r="BA219" s="5">
        <f ca="1">IF(BA$4="",0,SUM($W150:BA150)-SUM($W173:BA173))</f>
        <v>4421093.6461666673</v>
      </c>
      <c r="BB219" s="5">
        <f ca="1">IF(BB$4="",0,SUM($W150:BB150)-SUM($W173:BB173))</f>
        <v>4378281.608</v>
      </c>
      <c r="BC219" s="5">
        <f ca="1">IF(BC$4="",0,SUM($W150:BC150)-SUM($W173:BC173))</f>
        <v>4335469.5698333336</v>
      </c>
      <c r="BD219" s="5">
        <f ca="1">IF(BD$4="",0,SUM($W150:BD150)-SUM($W173:BD173))</f>
        <v>7025904.648590588</v>
      </c>
      <c r="BE219" s="5">
        <f ca="1">IF(BE$4="",0,SUM($W150:BE150)-SUM($W173:BE173))</f>
        <v>6960315.5511162216</v>
      </c>
      <c r="BF219" s="5">
        <f ca="1">IF(BF$4="",0,SUM($W150:BF150)-SUM($W173:BF173))</f>
        <v>6894726.4536418561</v>
      </c>
      <c r="BG219" s="5">
        <f ca="1">IF(BG$4="",0,SUM($W150:BG150)-SUM($W173:BG173))</f>
        <v>6829137.3561674897</v>
      </c>
      <c r="BH219" s="5">
        <f ca="1">IF(BH$4="",0,SUM($W150:BH150)-SUM($W173:BH173))</f>
        <v>6763548.2586931242</v>
      </c>
      <c r="BI219" s="5">
        <f ca="1">IF(BI$4="",0,SUM($W150:BI150)-SUM($W173:BI173))</f>
        <v>6697959.1612187577</v>
      </c>
      <c r="BJ219" s="5">
        <f ca="1">IF(BJ$4="",0,SUM($W150:BJ150)-SUM($W173:BJ173))</f>
        <v>6632370.0637443922</v>
      </c>
      <c r="BK219" s="5">
        <f ca="1">IF(BK$4="",0,SUM($W150:BK150)-SUM($W173:BK173))</f>
        <v>6566780.9662700258</v>
      </c>
      <c r="BL219" s="5">
        <f ca="1">IF(BL$4="",0,SUM($W150:BL150)-SUM($W173:BL173))</f>
        <v>6501191.8687956603</v>
      </c>
      <c r="BM219" s="5">
        <f ca="1">IF(BM$4="",0,SUM($W150:BM150)-SUM($W173:BM173))</f>
        <v>6435602.7713212939</v>
      </c>
      <c r="BN219" s="5">
        <f ca="1">IF(BN$4="",0,SUM($W150:BN150)-SUM($W173:BN173))</f>
        <v>9152459.2388754785</v>
      </c>
      <c r="BO219" s="5">
        <f ca="1">IF(BO$4="",0,SUM($W150:BO150)-SUM($W173:BO173))</f>
        <v>9063683.0950258747</v>
      </c>
      <c r="BP219" s="5">
        <f ca="1">IF(BP$4="",0,SUM($W150:BP150)-SUM($W173:BP173))</f>
        <v>8974906.9511762708</v>
      </c>
      <c r="BQ219" s="5">
        <f ca="1">IF(BQ$4="",0,SUM($W150:BQ150)-SUM($W173:BQ173))</f>
        <v>8886130.807326667</v>
      </c>
      <c r="BR219" s="5">
        <f ca="1">IF(BR$4="",0,SUM($W150:BR150)-SUM($W173:BR173))</f>
        <v>8797354.6634770632</v>
      </c>
      <c r="BS219" s="5">
        <f ca="1">IF(BS$4="",0,SUM($W150:BS150)-SUM($W173:BS173))</f>
        <v>8708578.5196274593</v>
      </c>
      <c r="BT219" s="5">
        <f ca="1">IF(BT$4="",0,SUM($W150:BT150)-SUM($W173:BT173))</f>
        <v>8619802.3757778555</v>
      </c>
      <c r="BU219" s="5">
        <f ca="1">IF(BU$4="",0,SUM($W150:BU150)-SUM($W173:BU173))</f>
        <v>8531026.2319282517</v>
      </c>
      <c r="BV219" s="5">
        <f ca="1">IF(BV$4="",0,SUM($W150:BV150)-SUM($W173:BV173))</f>
        <v>8442250.0880786479</v>
      </c>
      <c r="BW219" s="5">
        <f ca="1">IF(BW$4="",0,SUM($W150:BW150)-SUM($W173:BW173))</f>
        <v>8353473.944229044</v>
      </c>
      <c r="BX219" s="5">
        <f ca="1">IF(BX$4="",0,SUM($W150:BX150)-SUM($W173:BX173))</f>
        <v>11148212.918112088</v>
      </c>
      <c r="BY219" s="5">
        <f ca="1">IF(BY$4="",0,SUM($W150:BY150)-SUM($W173:BY173))</f>
        <v>11035407.481614713</v>
      </c>
      <c r="BZ219" s="5">
        <f ca="1">IF(BZ$4="",0,SUM($W150:BZ150)-SUM($W173:BZ173))</f>
        <v>10922602.045117335</v>
      </c>
      <c r="CA219" s="5">
        <f ca="1">IF(CA$4="",0,SUM($W150:CA150)-SUM($W173:CA173))</f>
        <v>10809796.60861996</v>
      </c>
      <c r="CB219" s="5">
        <f ca="1">IF(CB$4="",0,SUM($W150:CB150)-SUM($W173:CB173))</f>
        <v>10696991.172122585</v>
      </c>
      <c r="CC219" s="5">
        <f ca="1">IF(CC$4="",0,SUM($W150:CC150)-SUM($W173:CC173))</f>
        <v>10584185.735625207</v>
      </c>
      <c r="CD219" s="5">
        <f ca="1">IF(CD$4="",0,SUM($W150:CD150)-SUM($W173:CD173))</f>
        <v>10471380.299127832</v>
      </c>
      <c r="CE219" s="5">
        <f ca="1">IF(CE$4="",0,SUM($W150:CE150)-SUM($W173:CE173))</f>
        <v>10358574.862630457</v>
      </c>
      <c r="CF219" s="5">
        <f ca="1">IF(CF$4="",0,SUM($W150:CF150)-SUM($W173:CF173))</f>
        <v>0</v>
      </c>
    </row>
    <row r="220" spans="2:84" x14ac:dyDescent="0.3">
      <c r="B220" s="13">
        <f>ROW()</f>
        <v>220</v>
      </c>
      <c r="H220" s="1" t="str">
        <f t="shared" si="396"/>
        <v>Внеоборотные активы</v>
      </c>
      <c r="I220" s="1" t="str">
        <f>$I$217</f>
        <v>Капзатраты на производственные мощности</v>
      </c>
      <c r="J220" s="1" t="str">
        <f>Prcsses!I113</f>
        <v>Оборудование</v>
      </c>
      <c r="M220" s="53" t="s">
        <v>18</v>
      </c>
      <c r="U220" s="5">
        <f t="shared" ca="1" si="397"/>
        <v>69057165.750869721</v>
      </c>
      <c r="X220" s="5">
        <f ca="1">IF(X$4="",0,SUM($W151:X151)-SUM($W174:X174))</f>
        <v>0</v>
      </c>
      <c r="Y220" s="5">
        <f ca="1">IF(Y$4="",0,SUM($W151:Y151)-SUM($W174:Y174))</f>
        <v>0</v>
      </c>
      <c r="Z220" s="5">
        <f ca="1">IF(Z$4="",0,SUM($W151:Z151)-SUM($W174:Z174))</f>
        <v>16666666.666666668</v>
      </c>
      <c r="AA220" s="5">
        <f ca="1">IF(AA$4="",0,SUM($W151:AA151)-SUM($W174:AA174))</f>
        <v>16527777.77777778</v>
      </c>
      <c r="AB220" s="5">
        <f ca="1">IF(AB$4="",0,SUM($W151:AB151)-SUM($W174:AB174))</f>
        <v>16388888.88888889</v>
      </c>
      <c r="AC220" s="5">
        <f ca="1">IF(AC$4="",0,SUM($W151:AC151)-SUM($W174:AC174))</f>
        <v>16250000.000000002</v>
      </c>
      <c r="AD220" s="5">
        <f ca="1">IF(AD$4="",0,SUM($W151:AD151)-SUM($W174:AD174))</f>
        <v>16111111.111111112</v>
      </c>
      <c r="AE220" s="5">
        <f ca="1">IF(AE$4="",0,SUM($W151:AE151)-SUM($W174:AE174))</f>
        <v>15972222.222222224</v>
      </c>
      <c r="AF220" s="5">
        <f ca="1">IF(AF$4="",0,SUM($W151:AF151)-SUM($W174:AF174))</f>
        <v>15833333.333333334</v>
      </c>
      <c r="AG220" s="5">
        <f ca="1">IF(AG$4="",0,SUM($W151:AG151)-SUM($W174:AG174))</f>
        <v>15694444.444444446</v>
      </c>
      <c r="AH220" s="5">
        <f ca="1">IF(AH$4="",0,SUM($W151:AH151)-SUM($W174:AH174))</f>
        <v>15555555.555555556</v>
      </c>
      <c r="AI220" s="5">
        <f ca="1">IF(AI$4="",0,SUM($W151:AI151)-SUM($W174:AI174))</f>
        <v>15416666.666666668</v>
      </c>
      <c r="AJ220" s="5">
        <f ca="1">IF(AJ$4="",0,SUM($W151:AJ151)-SUM($W174:AJ174))</f>
        <v>15277777.777777778</v>
      </c>
      <c r="AK220" s="5">
        <f ca="1">IF(AK$4="",0,SUM($W151:AK151)-SUM($W174:AK174))</f>
        <v>15138888.88888889</v>
      </c>
      <c r="AL220" s="5">
        <f ca="1">IF(AL$4="",0,SUM($W151:AL151)-SUM($W174:AL174))</f>
        <v>15000000</v>
      </c>
      <c r="AM220" s="5">
        <f ca="1">IF(AM$4="",0,SUM($W151:AM151)-SUM($W174:AM174))</f>
        <v>14861111.111111112</v>
      </c>
      <c r="AN220" s="5">
        <f ca="1">IF(AN$4="",0,SUM($W151:AN151)-SUM($W174:AN174))</f>
        <v>14722222.222222222</v>
      </c>
      <c r="AO220" s="5">
        <f ca="1">IF(AO$4="",0,SUM($W151:AO151)-SUM($W174:AO174))</f>
        <v>14583333.333333334</v>
      </c>
      <c r="AP220" s="5">
        <f ca="1">IF(AP$4="",0,SUM($W151:AP151)-SUM($W174:AP174))</f>
        <v>14444444.444444444</v>
      </c>
      <c r="AQ220" s="5">
        <f ca="1">IF(AQ$4="",0,SUM($W151:AQ151)-SUM($W174:AQ174))</f>
        <v>14305555.555555556</v>
      </c>
      <c r="AR220" s="5">
        <f ca="1">IF(AR$4="",0,SUM($W151:AR151)-SUM($W174:AR174))</f>
        <v>14166666.666666668</v>
      </c>
      <c r="AS220" s="5">
        <f ca="1">IF(AS$4="",0,SUM($W151:AS151)-SUM($W174:AS174))</f>
        <v>14027777.777777778</v>
      </c>
      <c r="AT220" s="5">
        <f ca="1">IF(AT$4="",0,SUM($W151:AT151)-SUM($W174:AT174))</f>
        <v>31471852.755555551</v>
      </c>
      <c r="AU220" s="5">
        <f ca="1">IF(AU$4="",0,SUM($W151:AU151)-SUM($W174:AU174))</f>
        <v>31186439.167777777</v>
      </c>
      <c r="AV220" s="5">
        <f ca="1">IF(AV$4="",0,SUM($W151:AV151)-SUM($W174:AV174))</f>
        <v>30901025.579999998</v>
      </c>
      <c r="AW220" s="5">
        <f ca="1">IF(AW$4="",0,SUM($W151:AW151)-SUM($W174:AW174))</f>
        <v>30615611.99222222</v>
      </c>
      <c r="AX220" s="5">
        <f ca="1">IF(AX$4="",0,SUM($W151:AX151)-SUM($W174:AX174))</f>
        <v>30330198.404444441</v>
      </c>
      <c r="AY220" s="5">
        <f ca="1">IF(AY$4="",0,SUM($W151:AY151)-SUM($W174:AY174))</f>
        <v>30044784.816666663</v>
      </c>
      <c r="AZ220" s="5">
        <f ca="1">IF(AZ$4="",0,SUM($W151:AZ151)-SUM($W174:AZ174))</f>
        <v>29759371.228888888</v>
      </c>
      <c r="BA220" s="5">
        <f ca="1">IF(BA$4="",0,SUM($W151:BA151)-SUM($W174:BA174))</f>
        <v>29473957.641111109</v>
      </c>
      <c r="BB220" s="5">
        <f ca="1">IF(BB$4="",0,SUM($W151:BB151)-SUM($W174:BB174))</f>
        <v>29188544.053333331</v>
      </c>
      <c r="BC220" s="5">
        <f ca="1">IF(BC$4="",0,SUM($W151:BC151)-SUM($W174:BC174))</f>
        <v>28903130.465555556</v>
      </c>
      <c r="BD220" s="5">
        <f ca="1">IF(BD$4="",0,SUM($W151:BD151)-SUM($W174:BD174))</f>
        <v>46839364.323937245</v>
      </c>
      <c r="BE220" s="5">
        <f ca="1">IF(BE$4="",0,SUM($W151:BE151)-SUM($W174:BE174))</f>
        <v>46402103.67410814</v>
      </c>
      <c r="BF220" s="5">
        <f ca="1">IF(BF$4="",0,SUM($W151:BF151)-SUM($W174:BF174))</f>
        <v>45964843.024279028</v>
      </c>
      <c r="BG220" s="5">
        <f ca="1">IF(BG$4="",0,SUM($W151:BG151)-SUM($W174:BG174))</f>
        <v>45527582.374449924</v>
      </c>
      <c r="BH220" s="5">
        <f ca="1">IF(BH$4="",0,SUM($W151:BH151)-SUM($W174:BH174))</f>
        <v>45090321.724620819</v>
      </c>
      <c r="BI220" s="5">
        <f ca="1">IF(BI$4="",0,SUM($W151:BI151)-SUM($W174:BI174))</f>
        <v>44653061.074791715</v>
      </c>
      <c r="BJ220" s="5">
        <f ca="1">IF(BJ$4="",0,SUM($W151:BJ151)-SUM($W174:BJ174))</f>
        <v>44215800.424962603</v>
      </c>
      <c r="BK220" s="5">
        <f ca="1">IF(BK$4="",0,SUM($W151:BK151)-SUM($W174:BK174))</f>
        <v>43778539.775133498</v>
      </c>
      <c r="BL220" s="5">
        <f ca="1">IF(BL$4="",0,SUM($W151:BL151)-SUM($W174:BL174))</f>
        <v>43341279.125304393</v>
      </c>
      <c r="BM220" s="5">
        <f ca="1">IF(BM$4="",0,SUM($W151:BM151)-SUM($W174:BM174))</f>
        <v>42904018.475475281</v>
      </c>
      <c r="BN220" s="5">
        <f ca="1">IF(BN$4="",0,SUM($W151:BN151)-SUM($W174:BN174))</f>
        <v>61016394.925836518</v>
      </c>
      <c r="BO220" s="5">
        <f ca="1">IF(BO$4="",0,SUM($W151:BO151)-SUM($W174:BO174))</f>
        <v>60424553.966839164</v>
      </c>
      <c r="BP220" s="5">
        <f ca="1">IF(BP$4="",0,SUM($W151:BP151)-SUM($W174:BP174))</f>
        <v>59832713.007841803</v>
      </c>
      <c r="BQ220" s="5">
        <f ca="1">IF(BQ$4="",0,SUM($W151:BQ151)-SUM($W174:BQ174))</f>
        <v>59240872.048844442</v>
      </c>
      <c r="BR220" s="5">
        <f ca="1">IF(BR$4="",0,SUM($W151:BR151)-SUM($W174:BR174))</f>
        <v>58649031.08984708</v>
      </c>
      <c r="BS220" s="5">
        <f ca="1">IF(BS$4="",0,SUM($W151:BS151)-SUM($W174:BS174))</f>
        <v>58057190.130849719</v>
      </c>
      <c r="BT220" s="5">
        <f ca="1">IF(BT$4="",0,SUM($W151:BT151)-SUM($W174:BT174))</f>
        <v>57465349.171852365</v>
      </c>
      <c r="BU220" s="5">
        <f ca="1">IF(BU$4="",0,SUM($W151:BU151)-SUM($W174:BU174))</f>
        <v>56873508.212855004</v>
      </c>
      <c r="BV220" s="5">
        <f ca="1">IF(BV$4="",0,SUM($W151:BV151)-SUM($W174:BV174))</f>
        <v>56281667.253857642</v>
      </c>
      <c r="BW220" s="5">
        <f ca="1">IF(BW$4="",0,SUM($W151:BW151)-SUM($W174:BW174))</f>
        <v>55689826.294860289</v>
      </c>
      <c r="BX220" s="5">
        <f ca="1">IF(BX$4="",0,SUM($W151:BX151)-SUM($W174:BX174))</f>
        <v>74321419.454080582</v>
      </c>
      <c r="BY220" s="5">
        <f ca="1">IF(BY$4="",0,SUM($W151:BY151)-SUM($W174:BY174))</f>
        <v>73569383.210764751</v>
      </c>
      <c r="BZ220" s="5">
        <f ca="1">IF(BZ$4="",0,SUM($W151:BZ151)-SUM($W174:BZ174))</f>
        <v>72817346.967448905</v>
      </c>
      <c r="CA220" s="5">
        <f ca="1">IF(CA$4="",0,SUM($W151:CA151)-SUM($W174:CA174))</f>
        <v>72065310.724133074</v>
      </c>
      <c r="CB220" s="5">
        <f ca="1">IF(CB$4="",0,SUM($W151:CB151)-SUM($W174:CB174))</f>
        <v>71313274.480817229</v>
      </c>
      <c r="CC220" s="5">
        <f ca="1">IF(CC$4="",0,SUM($W151:CC151)-SUM($W174:CC174))</f>
        <v>70561238.237501398</v>
      </c>
      <c r="CD220" s="5">
        <f ca="1">IF(CD$4="",0,SUM($W151:CD151)-SUM($W174:CD174))</f>
        <v>69809201.994185552</v>
      </c>
      <c r="CE220" s="5">
        <f ca="1">IF(CE$4="",0,SUM($W151:CE151)-SUM($W174:CE174))</f>
        <v>69057165.750869721</v>
      </c>
      <c r="CF220" s="5">
        <f ca="1">IF(CF$4="",0,SUM($W151:CF151)-SUM($W174:CF174))</f>
        <v>0</v>
      </c>
    </row>
    <row r="221" spans="2:84" x14ac:dyDescent="0.3">
      <c r="B221" s="13">
        <f>ROW()</f>
        <v>221</v>
      </c>
      <c r="H221" s="1" t="str">
        <f t="shared" si="396"/>
        <v>Внеоборотные активы</v>
      </c>
      <c r="I221" s="1" t="str">
        <f>$I$217</f>
        <v>Капзатраты на производственные мощности</v>
      </c>
      <c r="J221" s="1" t="str">
        <f>Prcsses!I114</f>
        <v>Доставка и установка оборудования</v>
      </c>
      <c r="M221" s="53" t="s">
        <v>18</v>
      </c>
      <c r="U221" s="5">
        <f t="shared" ca="1" si="397"/>
        <v>13811433.15017394</v>
      </c>
      <c r="X221" s="5">
        <f ca="1">IF(X$4="",0,SUM($W152:X152)-SUM($W175:X175))</f>
        <v>0</v>
      </c>
      <c r="Y221" s="5">
        <f ca="1">IF(Y$4="",0,SUM($W152:Y152)-SUM($W175:Y175))</f>
        <v>0</v>
      </c>
      <c r="Z221" s="5">
        <f ca="1">IF(Z$4="",0,SUM($W152:Z152)-SUM($W175:Z175))</f>
        <v>3333333.3333333335</v>
      </c>
      <c r="AA221" s="5">
        <f ca="1">IF(AA$4="",0,SUM($W152:AA152)-SUM($W175:AA175))</f>
        <v>3305555.5555555555</v>
      </c>
      <c r="AB221" s="5">
        <f ca="1">IF(AB$4="",0,SUM($W152:AB152)-SUM($W175:AB175))</f>
        <v>3277777.777777778</v>
      </c>
      <c r="AC221" s="5">
        <f ca="1">IF(AC$4="",0,SUM($W152:AC152)-SUM($W175:AC175))</f>
        <v>3250000</v>
      </c>
      <c r="AD221" s="5">
        <f ca="1">IF(AD$4="",0,SUM($W152:AD152)-SUM($W175:AD175))</f>
        <v>3222222.2222222225</v>
      </c>
      <c r="AE221" s="5">
        <f ca="1">IF(AE$4="",0,SUM($W152:AE152)-SUM($W175:AE175))</f>
        <v>3194444.4444444445</v>
      </c>
      <c r="AF221" s="5">
        <f ca="1">IF(AF$4="",0,SUM($W152:AF152)-SUM($W175:AF175))</f>
        <v>3166666.666666667</v>
      </c>
      <c r="AG221" s="5">
        <f ca="1">IF(AG$4="",0,SUM($W152:AG152)-SUM($W175:AG175))</f>
        <v>3138888.888888889</v>
      </c>
      <c r="AH221" s="5">
        <f ca="1">IF(AH$4="",0,SUM($W152:AH152)-SUM($W175:AH175))</f>
        <v>3111111.1111111115</v>
      </c>
      <c r="AI221" s="5">
        <f ca="1">IF(AI$4="",0,SUM($W152:AI152)-SUM($W175:AI175))</f>
        <v>3083333.3333333335</v>
      </c>
      <c r="AJ221" s="5">
        <f ca="1">IF(AJ$4="",0,SUM($W152:AJ152)-SUM($W175:AJ175))</f>
        <v>3055555.555555556</v>
      </c>
      <c r="AK221" s="5">
        <f ca="1">IF(AK$4="",0,SUM($W152:AK152)-SUM($W175:AK175))</f>
        <v>3027777.777777778</v>
      </c>
      <c r="AL221" s="5">
        <f ca="1">IF(AL$4="",0,SUM($W152:AL152)-SUM($W175:AL175))</f>
        <v>3000000</v>
      </c>
      <c r="AM221" s="5">
        <f ca="1">IF(AM$4="",0,SUM($W152:AM152)-SUM($W175:AM175))</f>
        <v>2972222.2222222225</v>
      </c>
      <c r="AN221" s="5">
        <f ca="1">IF(AN$4="",0,SUM($W152:AN152)-SUM($W175:AN175))</f>
        <v>2944444.444444445</v>
      </c>
      <c r="AO221" s="5">
        <f ca="1">IF(AO$4="",0,SUM($W152:AO152)-SUM($W175:AO175))</f>
        <v>2916666.666666667</v>
      </c>
      <c r="AP221" s="5">
        <f ca="1">IF(AP$4="",0,SUM($W152:AP152)-SUM($W175:AP175))</f>
        <v>2888888.888888889</v>
      </c>
      <c r="AQ221" s="5">
        <f ca="1">IF(AQ$4="",0,SUM($W152:AQ152)-SUM($W175:AQ175))</f>
        <v>2861111.1111111115</v>
      </c>
      <c r="AR221" s="5">
        <f ca="1">IF(AR$4="",0,SUM($W152:AR152)-SUM($W175:AR175))</f>
        <v>2833333.333333334</v>
      </c>
      <c r="AS221" s="5">
        <f ca="1">IF(AS$4="",0,SUM($W152:AS152)-SUM($W175:AS175))</f>
        <v>2805555.555555556</v>
      </c>
      <c r="AT221" s="5">
        <f ca="1">IF(AT$4="",0,SUM($W152:AT152)-SUM($W175:AT175))</f>
        <v>6294370.5511111123</v>
      </c>
      <c r="AU221" s="5">
        <f ca="1">IF(AU$4="",0,SUM($W152:AU152)-SUM($W175:AU175))</f>
        <v>6237287.8335555568</v>
      </c>
      <c r="AV221" s="5">
        <f ca="1">IF(AV$4="",0,SUM($W152:AV152)-SUM($W175:AV175))</f>
        <v>6180205.1160000013</v>
      </c>
      <c r="AW221" s="5">
        <f ca="1">IF(AW$4="",0,SUM($W152:AW152)-SUM($W175:AW175))</f>
        <v>6123122.3984444458</v>
      </c>
      <c r="AX221" s="5">
        <f ca="1">IF(AX$4="",0,SUM($W152:AX152)-SUM($W175:AX175))</f>
        <v>6066039.6808888903</v>
      </c>
      <c r="AY221" s="5">
        <f ca="1">IF(AY$4="",0,SUM($W152:AY152)-SUM($W175:AY175))</f>
        <v>6008956.9633333348</v>
      </c>
      <c r="AZ221" s="5">
        <f ca="1">IF(AZ$4="",0,SUM($W152:AZ152)-SUM($W175:AZ175))</f>
        <v>5951874.2457777793</v>
      </c>
      <c r="BA221" s="5">
        <f ca="1">IF(BA$4="",0,SUM($W152:BA152)-SUM($W175:BA175))</f>
        <v>5894791.5282222237</v>
      </c>
      <c r="BB221" s="5">
        <f ca="1">IF(BB$4="",0,SUM($W152:BB152)-SUM($W175:BB175))</f>
        <v>5837708.8106666682</v>
      </c>
      <c r="BC221" s="5">
        <f ca="1">IF(BC$4="",0,SUM($W152:BC152)-SUM($W175:BC175))</f>
        <v>5780626.0931111127</v>
      </c>
      <c r="BD221" s="5">
        <f ca="1">IF(BD$4="",0,SUM($W152:BD152)-SUM($W175:BD175))</f>
        <v>9367872.8647874501</v>
      </c>
      <c r="BE221" s="5">
        <f ca="1">IF(BE$4="",0,SUM($W152:BE152)-SUM($W175:BE175))</f>
        <v>9280420.7348216288</v>
      </c>
      <c r="BF221" s="5">
        <f ca="1">IF(BF$4="",0,SUM($W152:BF152)-SUM($W175:BF175))</f>
        <v>9192968.6048558075</v>
      </c>
      <c r="BG221" s="5">
        <f ca="1">IF(BG$4="",0,SUM($W152:BG152)-SUM($W175:BG175))</f>
        <v>9105516.4748899862</v>
      </c>
      <c r="BH221" s="5">
        <f ca="1">IF(BH$4="",0,SUM($W152:BH152)-SUM($W175:BH175))</f>
        <v>9018064.3449241649</v>
      </c>
      <c r="BI221" s="5">
        <f ca="1">IF(BI$4="",0,SUM($W152:BI152)-SUM($W175:BI175))</f>
        <v>8930612.2149583437</v>
      </c>
      <c r="BJ221" s="5">
        <f ca="1">IF(BJ$4="",0,SUM($W152:BJ152)-SUM($W175:BJ175))</f>
        <v>8843160.0849925224</v>
      </c>
      <c r="BK221" s="5">
        <f ca="1">IF(BK$4="",0,SUM($W152:BK152)-SUM($W175:BK175))</f>
        <v>8755707.9550267011</v>
      </c>
      <c r="BL221" s="5">
        <f ca="1">IF(BL$4="",0,SUM($W152:BL152)-SUM($W175:BL175))</f>
        <v>8668255.8250608798</v>
      </c>
      <c r="BM221" s="5">
        <f ca="1">IF(BM$4="",0,SUM($W152:BM152)-SUM($W175:BM175))</f>
        <v>8580803.6950950585</v>
      </c>
      <c r="BN221" s="5">
        <f ca="1">IF(BN$4="",0,SUM($W152:BN152)-SUM($W175:BN175))</f>
        <v>12203278.985167306</v>
      </c>
      <c r="BO221" s="5">
        <f ca="1">IF(BO$4="",0,SUM($W152:BO152)-SUM($W175:BO175))</f>
        <v>12084910.793367835</v>
      </c>
      <c r="BP221" s="5">
        <f ca="1">IF(BP$4="",0,SUM($W152:BP152)-SUM($W175:BP175))</f>
        <v>11966542.601568364</v>
      </c>
      <c r="BQ221" s="5">
        <f ca="1">IF(BQ$4="",0,SUM($W152:BQ152)-SUM($W175:BQ175))</f>
        <v>11848174.409768891</v>
      </c>
      <c r="BR221" s="5">
        <f ca="1">IF(BR$4="",0,SUM($W152:BR152)-SUM($W175:BR175))</f>
        <v>11729806.217969418</v>
      </c>
      <c r="BS221" s="5">
        <f ca="1">IF(BS$4="",0,SUM($W152:BS152)-SUM($W175:BS175))</f>
        <v>11611438.026169946</v>
      </c>
      <c r="BT221" s="5">
        <f ca="1">IF(BT$4="",0,SUM($W152:BT152)-SUM($W175:BT175))</f>
        <v>11493069.834370475</v>
      </c>
      <c r="BU221" s="5">
        <f ca="1">IF(BU$4="",0,SUM($W152:BU152)-SUM($W175:BU175))</f>
        <v>11374701.642571002</v>
      </c>
      <c r="BV221" s="5">
        <f ca="1">IF(BV$4="",0,SUM($W152:BV152)-SUM($W175:BV175))</f>
        <v>11256333.450771529</v>
      </c>
      <c r="BW221" s="5">
        <f ca="1">IF(BW$4="",0,SUM($W152:BW152)-SUM($W175:BW175))</f>
        <v>11137965.258972058</v>
      </c>
      <c r="BX221" s="5">
        <f ca="1">IF(BX$4="",0,SUM($W152:BX152)-SUM($W175:BX175))</f>
        <v>14864283.890816115</v>
      </c>
      <c r="BY221" s="5">
        <f ca="1">IF(BY$4="",0,SUM($W152:BY152)-SUM($W175:BY175))</f>
        <v>14713876.642152948</v>
      </c>
      <c r="BZ221" s="5">
        <f ca="1">IF(BZ$4="",0,SUM($W152:BZ152)-SUM($W175:BZ175))</f>
        <v>14563469.39348978</v>
      </c>
      <c r="CA221" s="5">
        <f ca="1">IF(CA$4="",0,SUM($W152:CA152)-SUM($W175:CA175))</f>
        <v>14413062.144826612</v>
      </c>
      <c r="CB221" s="5">
        <f ca="1">IF(CB$4="",0,SUM($W152:CB152)-SUM($W175:CB175))</f>
        <v>14262654.896163445</v>
      </c>
      <c r="CC221" s="5">
        <f ca="1">IF(CC$4="",0,SUM($W152:CC152)-SUM($W175:CC175))</f>
        <v>14112247.647500277</v>
      </c>
      <c r="CD221" s="5">
        <f ca="1">IF(CD$4="",0,SUM($W152:CD152)-SUM($W175:CD175))</f>
        <v>13961840.398837108</v>
      </c>
      <c r="CE221" s="5">
        <f ca="1">IF(CE$4="",0,SUM($W152:CE152)-SUM($W175:CE175))</f>
        <v>13811433.15017394</v>
      </c>
      <c r="CF221" s="5">
        <f ca="1">IF(CF$4="",0,SUM($W152:CF152)-SUM($W175:CF175))</f>
        <v>0</v>
      </c>
    </row>
    <row r="222" spans="2:84" x14ac:dyDescent="0.3">
      <c r="B222" s="13">
        <f>ROW()</f>
        <v>222</v>
      </c>
      <c r="H222" s="1" t="str">
        <f t="shared" si="396"/>
        <v>Внеоборотные активы</v>
      </c>
      <c r="I222" s="1" t="str">
        <f>$I$217</f>
        <v>Капзатраты на производственные мощности</v>
      </c>
      <c r="J222" s="1" t="str">
        <f>Prcsses!I115</f>
        <v>Пуско-наладочные работы</v>
      </c>
      <c r="M222" s="53" t="s">
        <v>18</v>
      </c>
      <c r="U222" s="5">
        <f t="shared" ca="1" si="397"/>
        <v>1726429.1437717425</v>
      </c>
      <c r="X222" s="5">
        <f ca="1">IF(X$4="",0,SUM($W153:X153)-SUM($W176:X176))</f>
        <v>0</v>
      </c>
      <c r="Y222" s="5">
        <f ca="1">IF(Y$4="",0,SUM($W153:Y153)-SUM($W176:Y176))</f>
        <v>0</v>
      </c>
      <c r="Z222" s="5">
        <f ca="1">IF(Z$4="",0,SUM($W153:Z153)-SUM($W176:Z176))</f>
        <v>416666.66666666669</v>
      </c>
      <c r="AA222" s="5">
        <f ca="1">IF(AA$4="",0,SUM($W153:AA153)-SUM($W176:AA176))</f>
        <v>413194.44444444444</v>
      </c>
      <c r="AB222" s="5">
        <f ca="1">IF(AB$4="",0,SUM($W153:AB153)-SUM($W176:AB176))</f>
        <v>409722.22222222225</v>
      </c>
      <c r="AC222" s="5">
        <f ca="1">IF(AC$4="",0,SUM($W153:AC153)-SUM($W176:AC176))</f>
        <v>406250</v>
      </c>
      <c r="AD222" s="5">
        <f ca="1">IF(AD$4="",0,SUM($W153:AD153)-SUM($W176:AD176))</f>
        <v>402777.77777777781</v>
      </c>
      <c r="AE222" s="5">
        <f ca="1">IF(AE$4="",0,SUM($W153:AE153)-SUM($W176:AE176))</f>
        <v>399305.55555555556</v>
      </c>
      <c r="AF222" s="5">
        <f ca="1">IF(AF$4="",0,SUM($W153:AF153)-SUM($W176:AF176))</f>
        <v>395833.33333333337</v>
      </c>
      <c r="AG222" s="5">
        <f ca="1">IF(AG$4="",0,SUM($W153:AG153)-SUM($W176:AG176))</f>
        <v>392361.11111111112</v>
      </c>
      <c r="AH222" s="5">
        <f ca="1">IF(AH$4="",0,SUM($W153:AH153)-SUM($W176:AH176))</f>
        <v>388888.88888888893</v>
      </c>
      <c r="AI222" s="5">
        <f ca="1">IF(AI$4="",0,SUM($W153:AI153)-SUM($W176:AI176))</f>
        <v>385416.66666666669</v>
      </c>
      <c r="AJ222" s="5">
        <f ca="1">IF(AJ$4="",0,SUM($W153:AJ153)-SUM($W176:AJ176))</f>
        <v>381944.4444444445</v>
      </c>
      <c r="AK222" s="5">
        <f ca="1">IF(AK$4="",0,SUM($W153:AK153)-SUM($W176:AK176))</f>
        <v>378472.22222222225</v>
      </c>
      <c r="AL222" s="5">
        <f ca="1">IF(AL$4="",0,SUM($W153:AL153)-SUM($W176:AL176))</f>
        <v>375000</v>
      </c>
      <c r="AM222" s="5">
        <f ca="1">IF(AM$4="",0,SUM($W153:AM153)-SUM($W176:AM176))</f>
        <v>371527.77777777781</v>
      </c>
      <c r="AN222" s="5">
        <f ca="1">IF(AN$4="",0,SUM($W153:AN153)-SUM($W176:AN176))</f>
        <v>368055.55555555562</v>
      </c>
      <c r="AO222" s="5">
        <f ca="1">IF(AO$4="",0,SUM($W153:AO153)-SUM($W176:AO176))</f>
        <v>364583.33333333337</v>
      </c>
      <c r="AP222" s="5">
        <f ca="1">IF(AP$4="",0,SUM($W153:AP153)-SUM($W176:AP176))</f>
        <v>361111.11111111112</v>
      </c>
      <c r="AQ222" s="5">
        <f ca="1">IF(AQ$4="",0,SUM($W153:AQ153)-SUM($W176:AQ176))</f>
        <v>357638.88888888893</v>
      </c>
      <c r="AR222" s="5">
        <f ca="1">IF(AR$4="",0,SUM($W153:AR153)-SUM($W176:AR176))</f>
        <v>354166.66666666674</v>
      </c>
      <c r="AS222" s="5">
        <f ca="1">IF(AS$4="",0,SUM($W153:AS153)-SUM($W176:AS176))</f>
        <v>350694.4444444445</v>
      </c>
      <c r="AT222" s="5">
        <f ca="1">IF(AT$4="",0,SUM($W153:AT153)-SUM($W176:AT176))</f>
        <v>786796.31888888904</v>
      </c>
      <c r="AU222" s="5">
        <f ca="1">IF(AU$4="",0,SUM($W153:AU153)-SUM($W176:AU176))</f>
        <v>779660.9791944446</v>
      </c>
      <c r="AV222" s="5">
        <f ca="1">IF(AV$4="",0,SUM($W153:AV153)-SUM($W176:AV176))</f>
        <v>772525.63950000016</v>
      </c>
      <c r="AW222" s="5">
        <f ca="1">IF(AW$4="",0,SUM($W153:AW153)-SUM($W176:AW176))</f>
        <v>765390.29980555573</v>
      </c>
      <c r="AX222" s="5">
        <f ca="1">IF(AX$4="",0,SUM($W153:AX153)-SUM($W176:AX176))</f>
        <v>758254.96011111129</v>
      </c>
      <c r="AY222" s="5">
        <f ca="1">IF(AY$4="",0,SUM($W153:AY153)-SUM($W176:AY176))</f>
        <v>751119.62041666685</v>
      </c>
      <c r="AZ222" s="5">
        <f ca="1">IF(AZ$4="",0,SUM($W153:AZ153)-SUM($W176:AZ176))</f>
        <v>743984.28072222241</v>
      </c>
      <c r="BA222" s="5">
        <f ca="1">IF(BA$4="",0,SUM($W153:BA153)-SUM($W176:BA176))</f>
        <v>736848.94102777797</v>
      </c>
      <c r="BB222" s="5">
        <f ca="1">IF(BB$4="",0,SUM($W153:BB153)-SUM($W176:BB176))</f>
        <v>729713.60133333353</v>
      </c>
      <c r="BC222" s="5">
        <f ca="1">IF(BC$4="",0,SUM($W153:BC153)-SUM($W176:BC176))</f>
        <v>722578.26163888909</v>
      </c>
      <c r="BD222" s="5">
        <f ca="1">IF(BD$4="",0,SUM($W153:BD153)-SUM($W176:BD176))</f>
        <v>1170984.1080984313</v>
      </c>
      <c r="BE222" s="5">
        <f ca="1">IF(BE$4="",0,SUM($W153:BE153)-SUM($W176:BE176))</f>
        <v>1160052.5918527036</v>
      </c>
      <c r="BF222" s="5">
        <f ca="1">IF(BF$4="",0,SUM($W153:BF153)-SUM($W176:BF176))</f>
        <v>1149121.0756069759</v>
      </c>
      <c r="BG222" s="5">
        <f ca="1">IF(BG$4="",0,SUM($W153:BG153)-SUM($W176:BG176))</f>
        <v>1138189.5593612483</v>
      </c>
      <c r="BH222" s="5">
        <f ca="1">IF(BH$4="",0,SUM($W153:BH153)-SUM($W176:BH176))</f>
        <v>1127258.0431155206</v>
      </c>
      <c r="BI222" s="5">
        <f ca="1">IF(BI$4="",0,SUM($W153:BI153)-SUM($W176:BI176))</f>
        <v>1116326.526869793</v>
      </c>
      <c r="BJ222" s="5">
        <f ca="1">IF(BJ$4="",0,SUM($W153:BJ153)-SUM($W176:BJ176))</f>
        <v>1105395.0106240653</v>
      </c>
      <c r="BK222" s="5">
        <f ca="1">IF(BK$4="",0,SUM($W153:BK153)-SUM($W176:BK176))</f>
        <v>1094463.4943783376</v>
      </c>
      <c r="BL222" s="5">
        <f ca="1">IF(BL$4="",0,SUM($W153:BL153)-SUM($W176:BL176))</f>
        <v>1083531.97813261</v>
      </c>
      <c r="BM222" s="5">
        <f ca="1">IF(BM$4="",0,SUM($W153:BM153)-SUM($W176:BM176))</f>
        <v>1072600.4618868823</v>
      </c>
      <c r="BN222" s="5">
        <f ca="1">IF(BN$4="",0,SUM($W153:BN153)-SUM($W176:BN176))</f>
        <v>1525409.8731459132</v>
      </c>
      <c r="BO222" s="5">
        <f ca="1">IF(BO$4="",0,SUM($W153:BO153)-SUM($W176:BO176))</f>
        <v>1510613.8491709793</v>
      </c>
      <c r="BP222" s="5">
        <f ca="1">IF(BP$4="",0,SUM($W153:BP153)-SUM($W176:BP176))</f>
        <v>1495817.8251960455</v>
      </c>
      <c r="BQ222" s="5">
        <f ca="1">IF(BQ$4="",0,SUM($W153:BQ153)-SUM($W176:BQ176))</f>
        <v>1481021.8012211113</v>
      </c>
      <c r="BR222" s="5">
        <f ca="1">IF(BR$4="",0,SUM($W153:BR153)-SUM($W176:BR176))</f>
        <v>1466225.7772461772</v>
      </c>
      <c r="BS222" s="5">
        <f ca="1">IF(BS$4="",0,SUM($W153:BS153)-SUM($W176:BS176))</f>
        <v>1451429.7532712433</v>
      </c>
      <c r="BT222" s="5">
        <f ca="1">IF(BT$4="",0,SUM($W153:BT153)-SUM($W176:BT176))</f>
        <v>1436633.7292963094</v>
      </c>
      <c r="BU222" s="5">
        <f ca="1">IF(BU$4="",0,SUM($W153:BU153)-SUM($W176:BU176))</f>
        <v>1421837.7053213753</v>
      </c>
      <c r="BV222" s="5">
        <f ca="1">IF(BV$4="",0,SUM($W153:BV153)-SUM($W176:BV176))</f>
        <v>1407041.6813464412</v>
      </c>
      <c r="BW222" s="5">
        <f ca="1">IF(BW$4="",0,SUM($W153:BW153)-SUM($W176:BW176))</f>
        <v>1392245.6573715073</v>
      </c>
      <c r="BX222" s="5">
        <f ca="1">IF(BX$4="",0,SUM($W153:BX153)-SUM($W176:BX176))</f>
        <v>1858035.4863520144</v>
      </c>
      <c r="BY222" s="5">
        <f ca="1">IF(BY$4="",0,SUM($W153:BY153)-SUM($W176:BY176))</f>
        <v>1839234.5802691185</v>
      </c>
      <c r="BZ222" s="5">
        <f ca="1">IF(BZ$4="",0,SUM($W153:BZ153)-SUM($W176:BZ176))</f>
        <v>1820433.6741862225</v>
      </c>
      <c r="CA222" s="5">
        <f ca="1">IF(CA$4="",0,SUM($W153:CA153)-SUM($W176:CA176))</f>
        <v>1801632.7681033264</v>
      </c>
      <c r="CB222" s="5">
        <f ca="1">IF(CB$4="",0,SUM($W153:CB153)-SUM($W176:CB176))</f>
        <v>1782831.8620204306</v>
      </c>
      <c r="CC222" s="5">
        <f ca="1">IF(CC$4="",0,SUM($W153:CC153)-SUM($W176:CC176))</f>
        <v>1764030.9559375346</v>
      </c>
      <c r="CD222" s="5">
        <f ca="1">IF(CD$4="",0,SUM($W153:CD153)-SUM($W176:CD176))</f>
        <v>1745230.0498546385</v>
      </c>
      <c r="CE222" s="5">
        <f ca="1">IF(CE$4="",0,SUM($W153:CE153)-SUM($W176:CE176))</f>
        <v>1726429.1437717425</v>
      </c>
      <c r="CF222" s="5">
        <f ca="1">IF(CF$4="",0,SUM($W153:CF153)-SUM($W176:CF176))</f>
        <v>0</v>
      </c>
    </row>
    <row r="223" spans="2:84" s="26" customFormat="1" ht="12" x14ac:dyDescent="0.25">
      <c r="B223" s="13"/>
      <c r="M223" s="55"/>
      <c r="N223" s="44" t="s">
        <v>21</v>
      </c>
      <c r="O223" s="45"/>
      <c r="P223" s="46"/>
      <c r="Q223" s="89"/>
      <c r="U223" s="41"/>
      <c r="V223" s="42"/>
      <c r="W223" s="43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</row>
    <row r="224" spans="2:84" x14ac:dyDescent="0.3">
      <c r="B224" s="13">
        <f>ROW()</f>
        <v>224</v>
      </c>
      <c r="H224" s="1" t="str">
        <f t="shared" ref="H224:H229" si="408">$H$209</f>
        <v>Внеоборотные активы</v>
      </c>
      <c r="I224" s="1" t="s">
        <v>224</v>
      </c>
      <c r="M224" s="53" t="s">
        <v>18</v>
      </c>
      <c r="P224" s="72" t="str">
        <f>Lists!$AI$8</f>
        <v>BS</v>
      </c>
      <c r="U224" s="5">
        <f t="shared" ref="U224:U229" ca="1" si="409">INDIRECT(ADDRESS($B224,$X$2-1+$P$8))</f>
        <v>25273440.720613871</v>
      </c>
      <c r="X224" s="5">
        <f ca="1">IF(X$4="",0,SUM(X225:X230))</f>
        <v>0</v>
      </c>
      <c r="Y224" s="5">
        <f ca="1">IF(Y$4="",0,SUM(Y225:Y230))</f>
        <v>0</v>
      </c>
      <c r="Z224" s="5">
        <f t="shared" ref="Z224" ca="1" si="410">IF(Z$4="",0,SUM(Z225:Z230))</f>
        <v>2333333.3333333335</v>
      </c>
      <c r="AA224" s="5">
        <f t="shared" ref="AA224" ca="1" si="411">IF(AA$4="",0,SUM(AA225:AA230))</f>
        <v>2305555.5555555555</v>
      </c>
      <c r="AB224" s="5">
        <f t="shared" ref="AB224" ca="1" si="412">IF(AB$4="",0,SUM(AB225:AB230))</f>
        <v>2277777.777777778</v>
      </c>
      <c r="AC224" s="5">
        <f t="shared" ref="AC224" ca="1" si="413">IF(AC$4="",0,SUM(AC225:AC230))</f>
        <v>2250000</v>
      </c>
      <c r="AD224" s="5">
        <f t="shared" ref="AD224" ca="1" si="414">IF(AD$4="",0,SUM(AD225:AD230))</f>
        <v>2222222.2222222225</v>
      </c>
      <c r="AE224" s="5">
        <f t="shared" ref="AE224" ca="1" si="415">IF(AE$4="",0,SUM(AE225:AE230))</f>
        <v>2194444.4444444445</v>
      </c>
      <c r="AF224" s="5">
        <f t="shared" ref="AF224" ca="1" si="416">IF(AF$4="",0,SUM(AF225:AF230))</f>
        <v>2166666.666666667</v>
      </c>
      <c r="AG224" s="5">
        <f t="shared" ref="AG224" ca="1" si="417">IF(AG$4="",0,SUM(AG225:AG230))</f>
        <v>2138888.888888889</v>
      </c>
      <c r="AH224" s="5">
        <f t="shared" ref="AH224" ca="1" si="418">IF(AH$4="",0,SUM(AH225:AH230))</f>
        <v>4502777.777777778</v>
      </c>
      <c r="AI224" s="5">
        <f t="shared" ref="AI224:CF224" ca="1" si="419">IF(AI$4="",0,SUM(AI225:AI230))</f>
        <v>4446527.777777778</v>
      </c>
      <c r="AJ224" s="5">
        <f t="shared" ca="1" si="419"/>
        <v>4390277.777777778</v>
      </c>
      <c r="AK224" s="5">
        <f t="shared" ca="1" si="419"/>
        <v>4334027.777777778</v>
      </c>
      <c r="AL224" s="5">
        <f t="shared" ca="1" si="419"/>
        <v>6729236.111111111</v>
      </c>
      <c r="AM224" s="5">
        <f t="shared" ca="1" si="419"/>
        <v>6643802.083333333</v>
      </c>
      <c r="AN224" s="5">
        <f t="shared" ca="1" si="419"/>
        <v>6558368.055555556</v>
      </c>
      <c r="AO224" s="5">
        <f t="shared" ca="1" si="419"/>
        <v>6472934.0277777771</v>
      </c>
      <c r="AP224" s="5">
        <f t="shared" ca="1" si="419"/>
        <v>8838958.3333333321</v>
      </c>
      <c r="AQ224" s="5">
        <f t="shared" ca="1" si="419"/>
        <v>8724340.277777778</v>
      </c>
      <c r="AR224" s="5">
        <f t="shared" ca="1" si="419"/>
        <v>8609722.222222222</v>
      </c>
      <c r="AS224" s="5">
        <f t="shared" ca="1" si="419"/>
        <v>8495104.166666666</v>
      </c>
      <c r="AT224" s="5">
        <f t="shared" ca="1" si="419"/>
        <v>10893230.902777776</v>
      </c>
      <c r="AU224" s="5">
        <f t="shared" ca="1" si="419"/>
        <v>10748699.218749998</v>
      </c>
      <c r="AV224" s="5">
        <f t="shared" ca="1" si="419"/>
        <v>10604167.534722222</v>
      </c>
      <c r="AW224" s="5">
        <f t="shared" ca="1" si="419"/>
        <v>10459635.850694444</v>
      </c>
      <c r="AX224" s="5">
        <f t="shared" ca="1" si="419"/>
        <v>12890667.578125</v>
      </c>
      <c r="AY224" s="5">
        <f t="shared" ca="1" si="419"/>
        <v>12715474.424913194</v>
      </c>
      <c r="AZ224" s="5">
        <f t="shared" ca="1" si="419"/>
        <v>12540281.271701388</v>
      </c>
      <c r="BA224" s="5">
        <f t="shared" ca="1" si="419"/>
        <v>12365088.118489586</v>
      </c>
      <c r="BB224" s="5">
        <f t="shared" ca="1" si="419"/>
        <v>14765458.376736108</v>
      </c>
      <c r="BC224" s="5">
        <f t="shared" ca="1" si="419"/>
        <v>14559603.754340274</v>
      </c>
      <c r="BD224" s="5">
        <f t="shared" ca="1" si="419"/>
        <v>14353749.131944444</v>
      </c>
      <c r="BE224" s="5">
        <f t="shared" ca="1" si="419"/>
        <v>14147894.50954861</v>
      </c>
      <c r="BF224" s="5">
        <f t="shared" ca="1" si="419"/>
        <v>16581992.383897567</v>
      </c>
      <c r="BG224" s="5">
        <f t="shared" ca="1" si="419"/>
        <v>16344709.755588107</v>
      </c>
      <c r="BH224" s="5">
        <f t="shared" ca="1" si="419"/>
        <v>16107427.127278645</v>
      </c>
      <c r="BI224" s="5">
        <f t="shared" ca="1" si="419"/>
        <v>15870144.498969182</v>
      </c>
      <c r="BJ224" s="5">
        <f t="shared" ca="1" si="419"/>
        <v>18338813.17982313</v>
      </c>
      <c r="BK224" s="5">
        <f t="shared" ca="1" si="419"/>
        <v>18069316.845452201</v>
      </c>
      <c r="BL224" s="5">
        <f t="shared" ca="1" si="419"/>
        <v>17799820.511081267</v>
      </c>
      <c r="BM224" s="5">
        <f t="shared" ca="1" si="419"/>
        <v>17530324.176710337</v>
      </c>
      <c r="BN224" s="5">
        <f t="shared" ca="1" si="419"/>
        <v>19966779.151502818</v>
      </c>
      <c r="BO224" s="5">
        <f t="shared" ca="1" si="419"/>
        <v>19665069.111070417</v>
      </c>
      <c r="BP224" s="5">
        <f t="shared" ca="1" si="419"/>
        <v>19363359.07063802</v>
      </c>
      <c r="BQ224" s="5">
        <f t="shared" ca="1" si="419"/>
        <v>19061649.030205619</v>
      </c>
      <c r="BR224" s="5">
        <f t="shared" ca="1" si="419"/>
        <v>21533539.081665713</v>
      </c>
      <c r="BS224" s="5">
        <f t="shared" ca="1" si="419"/>
        <v>21198809.99252031</v>
      </c>
      <c r="BT224" s="5">
        <f t="shared" ca="1" si="419"/>
        <v>20864080.903374899</v>
      </c>
      <c r="BU224" s="5">
        <f t="shared" ca="1" si="419"/>
        <v>20529351.814229496</v>
      </c>
      <c r="BV224" s="5">
        <f t="shared" ca="1" si="419"/>
        <v>23037562.819273897</v>
      </c>
      <c r="BW224" s="5">
        <f t="shared" ca="1" si="419"/>
        <v>22668989.205197662</v>
      </c>
      <c r="BX224" s="5">
        <f t="shared" ca="1" si="419"/>
        <v>22300415.591121428</v>
      </c>
      <c r="BY224" s="5">
        <f t="shared" ca="1" si="419"/>
        <v>21931841.97704519</v>
      </c>
      <c r="BZ224" s="5">
        <f t="shared" ca="1" si="419"/>
        <v>24406208.457158756</v>
      </c>
      <c r="CA224" s="5">
        <f t="shared" ca="1" si="419"/>
        <v>24003790.318151694</v>
      </c>
      <c r="CB224" s="5">
        <f t="shared" ca="1" si="419"/>
        <v>23601372.179144617</v>
      </c>
      <c r="CC224" s="5">
        <f t="shared" ca="1" si="419"/>
        <v>23198954.040137559</v>
      </c>
      <c r="CD224" s="5">
        <f t="shared" ca="1" si="419"/>
        <v>25710549.497675039</v>
      </c>
      <c r="CE224" s="5">
        <f t="shared" ca="1" si="419"/>
        <v>25273440.720613871</v>
      </c>
      <c r="CF224" s="5">
        <f t="shared" ca="1" si="419"/>
        <v>0</v>
      </c>
    </row>
    <row r="225" spans="2:84" x14ac:dyDescent="0.3">
      <c r="B225" s="13">
        <f>ROW()</f>
        <v>225</v>
      </c>
      <c r="H225" s="1" t="str">
        <f t="shared" si="408"/>
        <v>Внеоборотные активы</v>
      </c>
      <c r="I225" s="1" t="str">
        <f>$I$224</f>
        <v>Капзатраты на торговые мощности</v>
      </c>
      <c r="J225" s="1" t="str">
        <f>Prcsses!I143</f>
        <v>Ремонтные работы</v>
      </c>
      <c r="M225" s="53" t="s">
        <v>18</v>
      </c>
      <c r="U225" s="5">
        <f t="shared" ca="1" si="409"/>
        <v>7220983.0630325302</v>
      </c>
      <c r="X225" s="5">
        <f ca="1">IF(X$4="",0,SUM($W156:X156)-SUM($W179:X179))</f>
        <v>0</v>
      </c>
      <c r="Y225" s="5">
        <f ca="1">IF(Y$4="",0,SUM($W156:Y156)-SUM($W179:Y179))</f>
        <v>0</v>
      </c>
      <c r="Z225" s="5">
        <f ca="1">IF(Z$4="",0,SUM($W156:Z156)-SUM($W179:Z179))</f>
        <v>666666.66666666674</v>
      </c>
      <c r="AA225" s="5">
        <f ca="1">IF(AA$4="",0,SUM($W156:AA156)-SUM($W179:AA179))</f>
        <v>658730.15873015882</v>
      </c>
      <c r="AB225" s="5">
        <f ca="1">IF(AB$4="",0,SUM($W156:AB156)-SUM($W179:AB179))</f>
        <v>650793.65079365089</v>
      </c>
      <c r="AC225" s="5">
        <f ca="1">IF(AC$4="",0,SUM($W156:AC156)-SUM($W179:AC179))</f>
        <v>642857.14285714296</v>
      </c>
      <c r="AD225" s="5">
        <f ca="1">IF(AD$4="",0,SUM($W156:AD156)-SUM($W179:AD179))</f>
        <v>634920.63492063503</v>
      </c>
      <c r="AE225" s="5">
        <f ca="1">IF(AE$4="",0,SUM($W156:AE156)-SUM($W179:AE179))</f>
        <v>626984.1269841271</v>
      </c>
      <c r="AF225" s="5">
        <f ca="1">IF(AF$4="",0,SUM($W156:AF156)-SUM($W179:AF179))</f>
        <v>619047.61904761917</v>
      </c>
      <c r="AG225" s="5">
        <f ca="1">IF(AG$4="",0,SUM($W156:AG156)-SUM($W179:AG179))</f>
        <v>611111.11111111124</v>
      </c>
      <c r="AH225" s="5">
        <f ca="1">IF(AH$4="",0,SUM($W156:AH156)-SUM($W179:AH179))</f>
        <v>1286507.9365079366</v>
      </c>
      <c r="AI225" s="5">
        <f ca="1">IF(AI$4="",0,SUM($W156:AI156)-SUM($W179:AI179))</f>
        <v>1270436.5079365079</v>
      </c>
      <c r="AJ225" s="5">
        <f ca="1">IF(AJ$4="",0,SUM($W156:AJ156)-SUM($W179:AJ179))</f>
        <v>1254365.0793650793</v>
      </c>
      <c r="AK225" s="5">
        <f ca="1">IF(AK$4="",0,SUM($W156:AK156)-SUM($W179:AK179))</f>
        <v>1238293.6507936509</v>
      </c>
      <c r="AL225" s="5">
        <f ca="1">IF(AL$4="",0,SUM($W156:AL156)-SUM($W179:AL179))</f>
        <v>1922638.8888888888</v>
      </c>
      <c r="AM225" s="5">
        <f ca="1">IF(AM$4="",0,SUM($W156:AM156)-SUM($W179:AM179))</f>
        <v>1898229.1666666665</v>
      </c>
      <c r="AN225" s="5">
        <f ca="1">IF(AN$4="",0,SUM($W156:AN156)-SUM($W179:AN179))</f>
        <v>1873819.4444444443</v>
      </c>
      <c r="AO225" s="5">
        <f ca="1">IF(AO$4="",0,SUM($W156:AO156)-SUM($W179:AO179))</f>
        <v>1849409.722222222</v>
      </c>
      <c r="AP225" s="5">
        <f ca="1">IF(AP$4="",0,SUM($W156:AP156)-SUM($W179:AP179))</f>
        <v>2525416.6666666665</v>
      </c>
      <c r="AQ225" s="5">
        <f ca="1">IF(AQ$4="",0,SUM($W156:AQ156)-SUM($W179:AQ179))</f>
        <v>2492668.6507936507</v>
      </c>
      <c r="AR225" s="5">
        <f ca="1">IF(AR$4="",0,SUM($W156:AR156)-SUM($W179:AR179))</f>
        <v>2459920.6349206348</v>
      </c>
      <c r="AS225" s="5">
        <f ca="1">IF(AS$4="",0,SUM($W156:AS156)-SUM($W179:AS179))</f>
        <v>2427172.6190476189</v>
      </c>
      <c r="AT225" s="5">
        <f ca="1">IF(AT$4="",0,SUM($W156:AT156)-SUM($W179:AT179))</f>
        <v>3112351.6865079361</v>
      </c>
      <c r="AU225" s="5">
        <f ca="1">IF(AU$4="",0,SUM($W156:AU156)-SUM($W179:AU179))</f>
        <v>3071056.9196428563</v>
      </c>
      <c r="AV225" s="5">
        <f ca="1">IF(AV$4="",0,SUM($W156:AV156)-SUM($W179:AV179))</f>
        <v>3029762.1527777771</v>
      </c>
      <c r="AW225" s="5">
        <f ca="1">IF(AW$4="",0,SUM($W156:AW156)-SUM($W179:AW179))</f>
        <v>2988467.3859126978</v>
      </c>
      <c r="AX225" s="5">
        <f ca="1">IF(AX$4="",0,SUM($W156:AX156)-SUM($W179:AX179))</f>
        <v>3683047.8794642845</v>
      </c>
      <c r="AY225" s="5">
        <f ca="1">IF(AY$4="",0,SUM($W156:AY156)-SUM($W179:AY179))</f>
        <v>3632992.69283234</v>
      </c>
      <c r="AZ225" s="5">
        <f ca="1">IF(AZ$4="",0,SUM($W156:AZ156)-SUM($W179:AZ179))</f>
        <v>3582937.5062003955</v>
      </c>
      <c r="BA225" s="5">
        <f ca="1">IF(BA$4="",0,SUM($W156:BA156)-SUM($W179:BA179))</f>
        <v>3532882.3195684515</v>
      </c>
      <c r="BB225" s="5">
        <f ca="1">IF(BB$4="",0,SUM($W156:BB156)-SUM($W179:BB179))</f>
        <v>4218702.3933531726</v>
      </c>
      <c r="BC225" s="5">
        <f ca="1">IF(BC$4="",0,SUM($W156:BC156)-SUM($W179:BC179))</f>
        <v>4159886.7869543633</v>
      </c>
      <c r="BD225" s="5">
        <f ca="1">IF(BD$4="",0,SUM($W156:BD156)-SUM($W179:BD179))</f>
        <v>4101071.1805555541</v>
      </c>
      <c r="BE225" s="5">
        <f ca="1">IF(BE$4="",0,SUM($W156:BE156)-SUM($W179:BE179))</f>
        <v>4042255.5741567444</v>
      </c>
      <c r="BF225" s="5">
        <f ca="1">IF(BF$4="",0,SUM($W156:BF156)-SUM($W179:BF179))</f>
        <v>4737712.1096850177</v>
      </c>
      <c r="BG225" s="5">
        <f ca="1">IF(BG$4="",0,SUM($W156:BG156)-SUM($W179:BG179))</f>
        <v>4669917.0730251716</v>
      </c>
      <c r="BH225" s="5">
        <f ca="1">IF(BH$4="",0,SUM($W156:BH156)-SUM($W179:BH179))</f>
        <v>4602122.0363653256</v>
      </c>
      <c r="BI225" s="5">
        <f ca="1">IF(BI$4="",0,SUM($W156:BI156)-SUM($W179:BI179))</f>
        <v>4534326.9997054795</v>
      </c>
      <c r="BJ225" s="5">
        <f ca="1">IF(BJ$4="",0,SUM($W156:BJ156)-SUM($W179:BJ179))</f>
        <v>5239660.9085208923</v>
      </c>
      <c r="BK225" s="5">
        <f ca="1">IF(BK$4="",0,SUM($W156:BK156)-SUM($W179:BK179))</f>
        <v>5162661.955843484</v>
      </c>
      <c r="BL225" s="5">
        <f ca="1">IF(BL$4="",0,SUM($W156:BL156)-SUM($W179:BL179))</f>
        <v>5085663.0031660749</v>
      </c>
      <c r="BM225" s="5">
        <f ca="1">IF(BM$4="",0,SUM($W156:BM156)-SUM($W179:BM179))</f>
        <v>5008664.0504886657</v>
      </c>
      <c r="BN225" s="5">
        <f ca="1">IF(BN$4="",0,SUM($W156:BN156)-SUM($W179:BN179))</f>
        <v>5704794.0432865173</v>
      </c>
      <c r="BO225" s="5">
        <f ca="1">IF(BO$4="",0,SUM($W156:BO156)-SUM($W179:BO179))</f>
        <v>5618591.174591545</v>
      </c>
      <c r="BP225" s="5">
        <f ca="1">IF(BP$4="",0,SUM($W156:BP156)-SUM($W179:BP179))</f>
        <v>5532388.3058965737</v>
      </c>
      <c r="BQ225" s="5">
        <f ca="1">IF(BQ$4="",0,SUM($W156:BQ156)-SUM($W179:BQ179))</f>
        <v>5446185.4372016024</v>
      </c>
      <c r="BR225" s="5">
        <f ca="1">IF(BR$4="",0,SUM($W156:BR156)-SUM($W179:BR179))</f>
        <v>6152439.7376187723</v>
      </c>
      <c r="BS225" s="5">
        <f ca="1">IF(BS$4="",0,SUM($W156:BS156)-SUM($W179:BS179))</f>
        <v>6056802.8550057989</v>
      </c>
      <c r="BT225" s="5">
        <f ca="1">IF(BT$4="",0,SUM($W156:BT156)-SUM($W179:BT179))</f>
        <v>5961165.9723928254</v>
      </c>
      <c r="BU225" s="5">
        <f ca="1">IF(BU$4="",0,SUM($W156:BU156)-SUM($W179:BU179))</f>
        <v>5865529.089779852</v>
      </c>
      <c r="BV225" s="5">
        <f ca="1">IF(BV$4="",0,SUM($W156:BV156)-SUM($W179:BV179))</f>
        <v>6582160.8055068245</v>
      </c>
      <c r="BW225" s="5">
        <f ca="1">IF(BW$4="",0,SUM($W156:BW156)-SUM($W179:BW179))</f>
        <v>6476854.0586278997</v>
      </c>
      <c r="BX225" s="5">
        <f ca="1">IF(BX$4="",0,SUM($W156:BX156)-SUM($W179:BX179))</f>
        <v>6371547.311748975</v>
      </c>
      <c r="BY225" s="5">
        <f ca="1">IF(BY$4="",0,SUM($W156:BY156)-SUM($W179:BY179))</f>
        <v>6266240.5648700502</v>
      </c>
      <c r="BZ225" s="5">
        <f ca="1">IF(BZ$4="",0,SUM($W156:BZ156)-SUM($W179:BZ179))</f>
        <v>6973202.4163310705</v>
      </c>
      <c r="CA225" s="5">
        <f ca="1">IF(CA$4="",0,SUM($W156:CA156)-SUM($W179:CA179))</f>
        <v>6858225.8051861934</v>
      </c>
      <c r="CB225" s="5">
        <f ca="1">IF(CB$4="",0,SUM($W156:CB156)-SUM($W179:CB179))</f>
        <v>6743249.1940413173</v>
      </c>
      <c r="CC225" s="5">
        <f ca="1">IF(CC$4="",0,SUM($W156:CC156)-SUM($W179:CC179))</f>
        <v>6628272.5828964412</v>
      </c>
      <c r="CD225" s="5">
        <f ca="1">IF(CD$4="",0,SUM($W156:CD156)-SUM($W179:CD179))</f>
        <v>7345871.2850500075</v>
      </c>
      <c r="CE225" s="5">
        <f ca="1">IF(CE$4="",0,SUM($W156:CE156)-SUM($W179:CE179))</f>
        <v>7220983.0630325302</v>
      </c>
      <c r="CF225" s="5">
        <f ca="1">IF(CF$4="",0,SUM($W156:CF156)-SUM($W179:CF179))</f>
        <v>0</v>
      </c>
    </row>
    <row r="226" spans="2:84" x14ac:dyDescent="0.3">
      <c r="B226" s="13">
        <f>ROW()</f>
        <v>226</v>
      </c>
      <c r="H226" s="1" t="str">
        <f t="shared" si="408"/>
        <v>Внеоборотные активы</v>
      </c>
      <c r="I226" s="1" t="str">
        <f>$I$224</f>
        <v>Капзатраты на торговые мощности</v>
      </c>
      <c r="J226" s="1" t="str">
        <f>Prcsses!I144</f>
        <v>Гарантийный платеж</v>
      </c>
      <c r="M226" s="53" t="s">
        <v>18</v>
      </c>
      <c r="U226" s="5">
        <f t="shared" ca="1" si="409"/>
        <v>2707868.6486372007</v>
      </c>
      <c r="X226" s="5">
        <f ca="1">IF(X$4="",0,SUM($W157:X157)-SUM($W180:X180))</f>
        <v>0</v>
      </c>
      <c r="Y226" s="5">
        <f ca="1">IF(Y$4="",0,SUM($W157:Y157)-SUM($W180:Y180))</f>
        <v>0</v>
      </c>
      <c r="Z226" s="5">
        <f ca="1">IF(Z$4="",0,SUM($W157:Z157)-SUM($W180:Z180))</f>
        <v>250000</v>
      </c>
      <c r="AA226" s="5">
        <f ca="1">IF(AA$4="",0,SUM($W157:AA157)-SUM($W180:AA180))</f>
        <v>247023.80952380953</v>
      </c>
      <c r="AB226" s="5">
        <f ca="1">IF(AB$4="",0,SUM($W157:AB157)-SUM($W180:AB180))</f>
        <v>244047.61904761905</v>
      </c>
      <c r="AC226" s="5">
        <f ca="1">IF(AC$4="",0,SUM($W157:AC157)-SUM($W180:AC180))</f>
        <v>241071.42857142858</v>
      </c>
      <c r="AD226" s="5">
        <f ca="1">IF(AD$4="",0,SUM($W157:AD157)-SUM($W180:AD180))</f>
        <v>238095.23809523811</v>
      </c>
      <c r="AE226" s="5">
        <f ca="1">IF(AE$4="",0,SUM($W157:AE157)-SUM($W180:AE180))</f>
        <v>235119.04761904763</v>
      </c>
      <c r="AF226" s="5">
        <f ca="1">IF(AF$4="",0,SUM($W157:AF157)-SUM($W180:AF180))</f>
        <v>232142.85714285713</v>
      </c>
      <c r="AG226" s="5">
        <f ca="1">IF(AG$4="",0,SUM($W157:AG157)-SUM($W180:AG180))</f>
        <v>229166.66666666666</v>
      </c>
      <c r="AH226" s="5">
        <f ca="1">IF(AH$4="",0,SUM($W157:AH157)-SUM($W180:AH180))</f>
        <v>482440.47619047621</v>
      </c>
      <c r="AI226" s="5">
        <f ca="1">IF(AI$4="",0,SUM($W157:AI157)-SUM($W180:AI180))</f>
        <v>476413.69047619047</v>
      </c>
      <c r="AJ226" s="5">
        <f ca="1">IF(AJ$4="",0,SUM($W157:AJ157)-SUM($W180:AJ180))</f>
        <v>470386.90476190473</v>
      </c>
      <c r="AK226" s="5">
        <f ca="1">IF(AK$4="",0,SUM($W157:AK157)-SUM($W180:AK180))</f>
        <v>464360.11904761905</v>
      </c>
      <c r="AL226" s="5">
        <f ca="1">IF(AL$4="",0,SUM($W157:AL157)-SUM($W180:AL180))</f>
        <v>720989.58333333337</v>
      </c>
      <c r="AM226" s="5">
        <f ca="1">IF(AM$4="",0,SUM($W157:AM157)-SUM($W180:AM180))</f>
        <v>711835.9375</v>
      </c>
      <c r="AN226" s="5">
        <f ca="1">IF(AN$4="",0,SUM($W157:AN157)-SUM($W180:AN180))</f>
        <v>702682.29166666674</v>
      </c>
      <c r="AO226" s="5">
        <f ca="1">IF(AO$4="",0,SUM($W157:AO157)-SUM($W180:AO180))</f>
        <v>693528.64583333337</v>
      </c>
      <c r="AP226" s="5">
        <f ca="1">IF(AP$4="",0,SUM($W157:AP157)-SUM($W180:AP180))</f>
        <v>947031.25</v>
      </c>
      <c r="AQ226" s="5">
        <f ca="1">IF(AQ$4="",0,SUM($W157:AQ157)-SUM($W180:AQ180))</f>
        <v>934750.74404761905</v>
      </c>
      <c r="AR226" s="5">
        <f ca="1">IF(AR$4="",0,SUM($W157:AR157)-SUM($W180:AR180))</f>
        <v>922470.23809523811</v>
      </c>
      <c r="AS226" s="5">
        <f ca="1">IF(AS$4="",0,SUM($W157:AS157)-SUM($W180:AS180))</f>
        <v>910189.73214285716</v>
      </c>
      <c r="AT226" s="5">
        <f ca="1">IF(AT$4="",0,SUM($W157:AT157)-SUM($W180:AT180))</f>
        <v>1167131.8824404762</v>
      </c>
      <c r="AU226" s="5">
        <f ca="1">IF(AU$4="",0,SUM($W157:AU157)-SUM($W180:AU180))</f>
        <v>1151646.3448660714</v>
      </c>
      <c r="AV226" s="5">
        <f ca="1">IF(AV$4="",0,SUM($W157:AV157)-SUM($W180:AV180))</f>
        <v>1136160.8072916667</v>
      </c>
      <c r="AW226" s="5">
        <f ca="1">IF(AW$4="",0,SUM($W157:AW157)-SUM($W180:AW180))</f>
        <v>1120675.2697172619</v>
      </c>
      <c r="AX226" s="5">
        <f ca="1">IF(AX$4="",0,SUM($W157:AX157)-SUM($W180:AX180))</f>
        <v>1381142.9547991073</v>
      </c>
      <c r="AY226" s="5">
        <f ca="1">IF(AY$4="",0,SUM($W157:AY157)-SUM($W180:AY180))</f>
        <v>1362372.259812128</v>
      </c>
      <c r="AZ226" s="5">
        <f ca="1">IF(AZ$4="",0,SUM($W157:AZ157)-SUM($W180:AZ180))</f>
        <v>1343601.5648251488</v>
      </c>
      <c r="BA226" s="5">
        <f ca="1">IF(BA$4="",0,SUM($W157:BA157)-SUM($W180:BA180))</f>
        <v>1324830.8698381698</v>
      </c>
      <c r="BB226" s="5">
        <f ca="1">IF(BB$4="",0,SUM($W157:BB157)-SUM($W180:BB180))</f>
        <v>1582013.3975074405</v>
      </c>
      <c r="BC226" s="5">
        <f ca="1">IF(BC$4="",0,SUM($W157:BC157)-SUM($W180:BC180))</f>
        <v>1559957.5451078869</v>
      </c>
      <c r="BD226" s="5">
        <f ca="1">IF(BD$4="",0,SUM($W157:BD157)-SUM($W180:BD180))</f>
        <v>1537901.6927083335</v>
      </c>
      <c r="BE226" s="5">
        <f ca="1">IF(BE$4="",0,SUM($W157:BE157)-SUM($W180:BE180))</f>
        <v>1515845.8403087799</v>
      </c>
      <c r="BF226" s="5">
        <f ca="1">IF(BF$4="",0,SUM($W157:BF157)-SUM($W180:BF180))</f>
        <v>1776642.0411318825</v>
      </c>
      <c r="BG226" s="5">
        <f ca="1">IF(BG$4="",0,SUM($W157:BG157)-SUM($W180:BG180))</f>
        <v>1751218.9023844402</v>
      </c>
      <c r="BH226" s="5">
        <f ca="1">IF(BH$4="",0,SUM($W157:BH157)-SUM($W180:BH180))</f>
        <v>1725795.7636369979</v>
      </c>
      <c r="BI226" s="5">
        <f ca="1">IF(BI$4="",0,SUM($W157:BI157)-SUM($W180:BI180))</f>
        <v>1700372.6248895554</v>
      </c>
      <c r="BJ226" s="5">
        <f ca="1">IF(BJ$4="",0,SUM($W157:BJ157)-SUM($W180:BJ180))</f>
        <v>1964872.8406953358</v>
      </c>
      <c r="BK226" s="5">
        <f ca="1">IF(BK$4="",0,SUM($W157:BK157)-SUM($W180:BK180))</f>
        <v>1935998.2334413074</v>
      </c>
      <c r="BL226" s="5">
        <f ca="1">IF(BL$4="",0,SUM($W157:BL157)-SUM($W180:BL180))</f>
        <v>1907123.6261872791</v>
      </c>
      <c r="BM226" s="5">
        <f ca="1">IF(BM$4="",0,SUM($W157:BM157)-SUM($W180:BM180))</f>
        <v>1878249.0189332508</v>
      </c>
      <c r="BN226" s="5">
        <f ca="1">IF(BN$4="",0,SUM($W157:BN157)-SUM($W180:BN180))</f>
        <v>2139297.7662324449</v>
      </c>
      <c r="BO226" s="5">
        <f ca="1">IF(BO$4="",0,SUM($W157:BO157)-SUM($W180:BO180))</f>
        <v>2106971.6904718308</v>
      </c>
      <c r="BP226" s="5">
        <f ca="1">IF(BP$4="",0,SUM($W157:BP157)-SUM($W180:BP180))</f>
        <v>2074645.6147112167</v>
      </c>
      <c r="BQ226" s="5">
        <f ca="1">IF(BQ$4="",0,SUM($W157:BQ157)-SUM($W180:BQ180))</f>
        <v>2042319.5389506025</v>
      </c>
      <c r="BR226" s="5">
        <f ca="1">IF(BR$4="",0,SUM($W157:BR157)-SUM($W180:BR180))</f>
        <v>2307164.9016070412</v>
      </c>
      <c r="BS226" s="5">
        <f ca="1">IF(BS$4="",0,SUM($W157:BS157)-SUM($W180:BS180))</f>
        <v>2271301.0706271767</v>
      </c>
      <c r="BT226" s="5">
        <f ca="1">IF(BT$4="",0,SUM($W157:BT157)-SUM($W180:BT180))</f>
        <v>2235437.2396473116</v>
      </c>
      <c r="BU226" s="5">
        <f ca="1">IF(BU$4="",0,SUM($W157:BU157)-SUM($W180:BU180))</f>
        <v>2199573.4086674466</v>
      </c>
      <c r="BV226" s="5">
        <f ca="1">IF(BV$4="",0,SUM($W157:BV157)-SUM($W180:BV180))</f>
        <v>2468310.3020650614</v>
      </c>
      <c r="BW226" s="5">
        <f ca="1">IF(BW$4="",0,SUM($W157:BW157)-SUM($W180:BW180))</f>
        <v>2428820.2719854643</v>
      </c>
      <c r="BX226" s="5">
        <f ca="1">IF(BX$4="",0,SUM($W157:BX157)-SUM($W180:BX180))</f>
        <v>2389330.2419058676</v>
      </c>
      <c r="BY226" s="5">
        <f ca="1">IF(BY$4="",0,SUM($W157:BY157)-SUM($W180:BY180))</f>
        <v>2349840.2118262709</v>
      </c>
      <c r="BZ226" s="5">
        <f ca="1">IF(BZ$4="",0,SUM($W157:BZ157)-SUM($W180:BZ180))</f>
        <v>2614950.9061241532</v>
      </c>
      <c r="CA226" s="5">
        <f ca="1">IF(CA$4="",0,SUM($W157:CA157)-SUM($W180:CA180))</f>
        <v>2571834.6769448249</v>
      </c>
      <c r="CB226" s="5">
        <f ca="1">IF(CB$4="",0,SUM($W157:CB157)-SUM($W180:CB180))</f>
        <v>2528718.4477654956</v>
      </c>
      <c r="CC226" s="5">
        <f ca="1">IF(CC$4="",0,SUM($W157:CC157)-SUM($W180:CC180))</f>
        <v>2485602.2185861673</v>
      </c>
      <c r="CD226" s="5">
        <f ca="1">IF(CD$4="",0,SUM($W157:CD157)-SUM($W180:CD180))</f>
        <v>2754701.7318937546</v>
      </c>
      <c r="CE226" s="5">
        <f ca="1">IF(CE$4="",0,SUM($W157:CE157)-SUM($W180:CE180))</f>
        <v>2707868.6486372007</v>
      </c>
      <c r="CF226" s="5">
        <f ca="1">IF(CF$4="",0,SUM($W157:CF157)-SUM($W180:CF180))</f>
        <v>0</v>
      </c>
    </row>
    <row r="227" spans="2:84" x14ac:dyDescent="0.3">
      <c r="B227" s="13">
        <f>ROW()</f>
        <v>227</v>
      </c>
      <c r="H227" s="1" t="str">
        <f t="shared" si="408"/>
        <v>Внеоборотные активы</v>
      </c>
      <c r="I227" s="1" t="str">
        <f>$I$224</f>
        <v>Капзатраты на торговые мощности</v>
      </c>
      <c r="J227" s="1" t="str">
        <f>Prcsses!I145</f>
        <v>Торговое оборудование</v>
      </c>
      <c r="M227" s="53" t="s">
        <v>18</v>
      </c>
      <c r="U227" s="5">
        <f t="shared" ca="1" si="409"/>
        <v>10831474.594548803</v>
      </c>
      <c r="X227" s="5">
        <f ca="1">IF(X$4="",0,SUM($W158:X158)-SUM($W181:X181))</f>
        <v>0</v>
      </c>
      <c r="Y227" s="5">
        <f ca="1">IF(Y$4="",0,SUM($W158:Y158)-SUM($W181:Y181))</f>
        <v>0</v>
      </c>
      <c r="Z227" s="5">
        <f ca="1">IF(Z$4="",0,SUM($W158:Z158)-SUM($W181:Z181))</f>
        <v>1000000</v>
      </c>
      <c r="AA227" s="5">
        <f ca="1">IF(AA$4="",0,SUM($W158:AA158)-SUM($W181:AA181))</f>
        <v>988095.23809523811</v>
      </c>
      <c r="AB227" s="5">
        <f ca="1">IF(AB$4="",0,SUM($W158:AB158)-SUM($W181:AB181))</f>
        <v>976190.47619047621</v>
      </c>
      <c r="AC227" s="5">
        <f ca="1">IF(AC$4="",0,SUM($W158:AC158)-SUM($W181:AC181))</f>
        <v>964285.71428571432</v>
      </c>
      <c r="AD227" s="5">
        <f ca="1">IF(AD$4="",0,SUM($W158:AD158)-SUM($W181:AD181))</f>
        <v>952380.95238095243</v>
      </c>
      <c r="AE227" s="5">
        <f ca="1">IF(AE$4="",0,SUM($W158:AE158)-SUM($W181:AE181))</f>
        <v>940476.19047619053</v>
      </c>
      <c r="AF227" s="5">
        <f ca="1">IF(AF$4="",0,SUM($W158:AF158)-SUM($W181:AF181))</f>
        <v>928571.42857142852</v>
      </c>
      <c r="AG227" s="5">
        <f ca="1">IF(AG$4="",0,SUM($W158:AG158)-SUM($W181:AG181))</f>
        <v>916666.66666666663</v>
      </c>
      <c r="AH227" s="5">
        <f ca="1">IF(AH$4="",0,SUM($W158:AH158)-SUM($W181:AH181))</f>
        <v>1929761.9047619049</v>
      </c>
      <c r="AI227" s="5">
        <f ca="1">IF(AI$4="",0,SUM($W158:AI158)-SUM($W181:AI181))</f>
        <v>1905654.7619047619</v>
      </c>
      <c r="AJ227" s="5">
        <f ca="1">IF(AJ$4="",0,SUM($W158:AJ158)-SUM($W181:AJ181))</f>
        <v>1881547.6190476189</v>
      </c>
      <c r="AK227" s="5">
        <f ca="1">IF(AK$4="",0,SUM($W158:AK158)-SUM($W181:AK181))</f>
        <v>1857440.4761904762</v>
      </c>
      <c r="AL227" s="5">
        <f ca="1">IF(AL$4="",0,SUM($W158:AL158)-SUM($W181:AL181))</f>
        <v>2883958.3333333335</v>
      </c>
      <c r="AM227" s="5">
        <f ca="1">IF(AM$4="",0,SUM($W158:AM158)-SUM($W181:AM181))</f>
        <v>2847343.75</v>
      </c>
      <c r="AN227" s="5">
        <f ca="1">IF(AN$4="",0,SUM($W158:AN158)-SUM($W181:AN181))</f>
        <v>2810729.166666667</v>
      </c>
      <c r="AO227" s="5">
        <f ca="1">IF(AO$4="",0,SUM($W158:AO158)-SUM($W181:AO181))</f>
        <v>2774114.5833333335</v>
      </c>
      <c r="AP227" s="5">
        <f ca="1">IF(AP$4="",0,SUM($W158:AP158)-SUM($W181:AP181))</f>
        <v>3788125</v>
      </c>
      <c r="AQ227" s="5">
        <f ca="1">IF(AQ$4="",0,SUM($W158:AQ158)-SUM($W181:AQ181))</f>
        <v>3739002.9761904762</v>
      </c>
      <c r="AR227" s="5">
        <f ca="1">IF(AR$4="",0,SUM($W158:AR158)-SUM($W181:AR181))</f>
        <v>3689880.9523809524</v>
      </c>
      <c r="AS227" s="5">
        <f ca="1">IF(AS$4="",0,SUM($W158:AS158)-SUM($W181:AS181))</f>
        <v>3640758.9285714286</v>
      </c>
      <c r="AT227" s="5">
        <f ca="1">IF(AT$4="",0,SUM($W158:AT158)-SUM($W181:AT181))</f>
        <v>4668527.5297619049</v>
      </c>
      <c r="AU227" s="5">
        <f ca="1">IF(AU$4="",0,SUM($W158:AU158)-SUM($W181:AU181))</f>
        <v>4606585.3794642854</v>
      </c>
      <c r="AV227" s="5">
        <f ca="1">IF(AV$4="",0,SUM($W158:AV158)-SUM($W181:AV181))</f>
        <v>4544643.229166667</v>
      </c>
      <c r="AW227" s="5">
        <f ca="1">IF(AW$4="",0,SUM($W158:AW158)-SUM($W181:AW181))</f>
        <v>4482701.0788690476</v>
      </c>
      <c r="AX227" s="5">
        <f ca="1">IF(AX$4="",0,SUM($W158:AX158)-SUM($W181:AX181))</f>
        <v>5524571.8191964291</v>
      </c>
      <c r="AY227" s="5">
        <f ca="1">IF(AY$4="",0,SUM($W158:AY158)-SUM($W181:AY181))</f>
        <v>5449489.0392485121</v>
      </c>
      <c r="AZ227" s="5">
        <f ca="1">IF(AZ$4="",0,SUM($W158:AZ158)-SUM($W181:AZ181))</f>
        <v>5374406.2593005951</v>
      </c>
      <c r="BA227" s="5">
        <f ca="1">IF(BA$4="",0,SUM($W158:BA158)-SUM($W181:BA181))</f>
        <v>5299323.4793526791</v>
      </c>
      <c r="BB227" s="5">
        <f ca="1">IF(BB$4="",0,SUM($W158:BB158)-SUM($W181:BB181))</f>
        <v>6328053.5900297621</v>
      </c>
      <c r="BC227" s="5">
        <f ca="1">IF(BC$4="",0,SUM($W158:BC158)-SUM($W181:BC181))</f>
        <v>6239830.1804315476</v>
      </c>
      <c r="BD227" s="5">
        <f ca="1">IF(BD$4="",0,SUM($W158:BD158)-SUM($W181:BD181))</f>
        <v>6151606.770833334</v>
      </c>
      <c r="BE227" s="5">
        <f ca="1">IF(BE$4="",0,SUM($W158:BE158)-SUM($W181:BE181))</f>
        <v>6063383.3612351194</v>
      </c>
      <c r="BF227" s="5">
        <f ca="1">IF(BF$4="",0,SUM($W158:BF158)-SUM($W181:BF181))</f>
        <v>7106568.1645275299</v>
      </c>
      <c r="BG227" s="5">
        <f ca="1">IF(BG$4="",0,SUM($W158:BG158)-SUM($W181:BG181))</f>
        <v>7004875.6095377607</v>
      </c>
      <c r="BH227" s="5">
        <f ca="1">IF(BH$4="",0,SUM($W158:BH158)-SUM($W181:BH181))</f>
        <v>6903183.0545479916</v>
      </c>
      <c r="BI227" s="5">
        <f ca="1">IF(BI$4="",0,SUM($W158:BI158)-SUM($W181:BI181))</f>
        <v>6801490.4995582215</v>
      </c>
      <c r="BJ227" s="5">
        <f ca="1">IF(BJ$4="",0,SUM($W158:BJ158)-SUM($W181:BJ181))</f>
        <v>7859491.3627813431</v>
      </c>
      <c r="BK227" s="5">
        <f ca="1">IF(BK$4="",0,SUM($W158:BK158)-SUM($W181:BK181))</f>
        <v>7743992.9337652298</v>
      </c>
      <c r="BL227" s="5">
        <f ca="1">IF(BL$4="",0,SUM($W158:BL158)-SUM($W181:BL181))</f>
        <v>7628494.5047491165</v>
      </c>
      <c r="BM227" s="5">
        <f ca="1">IF(BM$4="",0,SUM($W158:BM158)-SUM($W181:BM181))</f>
        <v>7512996.0757330032</v>
      </c>
      <c r="BN227" s="5">
        <f ca="1">IF(BN$4="",0,SUM($W158:BN158)-SUM($W181:BN181))</f>
        <v>8557191.0649297796</v>
      </c>
      <c r="BO227" s="5">
        <f ca="1">IF(BO$4="",0,SUM($W158:BO158)-SUM($W181:BO181))</f>
        <v>8427886.7618873231</v>
      </c>
      <c r="BP227" s="5">
        <f ca="1">IF(BP$4="",0,SUM($W158:BP158)-SUM($W181:BP181))</f>
        <v>8298582.4588448666</v>
      </c>
      <c r="BQ227" s="5">
        <f ca="1">IF(BQ$4="",0,SUM($W158:BQ158)-SUM($W181:BQ181))</f>
        <v>8169278.1558024101</v>
      </c>
      <c r="BR227" s="5">
        <f ca="1">IF(BR$4="",0,SUM($W158:BR158)-SUM($W181:BR181))</f>
        <v>9228659.606428165</v>
      </c>
      <c r="BS227" s="5">
        <f ca="1">IF(BS$4="",0,SUM($W158:BS158)-SUM($W181:BS181))</f>
        <v>9085204.2825087067</v>
      </c>
      <c r="BT227" s="5">
        <f ca="1">IF(BT$4="",0,SUM($W158:BT158)-SUM($W181:BT181))</f>
        <v>8941748.9585892465</v>
      </c>
      <c r="BU227" s="5">
        <f ca="1">IF(BU$4="",0,SUM($W158:BU158)-SUM($W181:BU181))</f>
        <v>8798293.6346697863</v>
      </c>
      <c r="BV227" s="5">
        <f ca="1">IF(BV$4="",0,SUM($W158:BV158)-SUM($W181:BV181))</f>
        <v>9873241.2082602456</v>
      </c>
      <c r="BW227" s="5">
        <f ca="1">IF(BW$4="",0,SUM($W158:BW158)-SUM($W181:BW181))</f>
        <v>9715281.0879418571</v>
      </c>
      <c r="BX227" s="5">
        <f ca="1">IF(BX$4="",0,SUM($W158:BX158)-SUM($W181:BX181))</f>
        <v>9557320.9676234704</v>
      </c>
      <c r="BY227" s="5">
        <f ca="1">IF(BY$4="",0,SUM($W158:BY158)-SUM($W181:BY181))</f>
        <v>9399360.8473050836</v>
      </c>
      <c r="BZ227" s="5">
        <f ca="1">IF(BZ$4="",0,SUM($W158:BZ158)-SUM($W181:BZ181))</f>
        <v>10459803.624496613</v>
      </c>
      <c r="CA227" s="5">
        <f ca="1">IF(CA$4="",0,SUM($W158:CA158)-SUM($W181:CA181))</f>
        <v>10287338.707779299</v>
      </c>
      <c r="CB227" s="5">
        <f ca="1">IF(CB$4="",0,SUM($W158:CB158)-SUM($W181:CB181))</f>
        <v>10114873.791061983</v>
      </c>
      <c r="CC227" s="5">
        <f ca="1">IF(CC$4="",0,SUM($W158:CC158)-SUM($W181:CC181))</f>
        <v>9942408.8743446693</v>
      </c>
      <c r="CD227" s="5">
        <f ca="1">IF(CD$4="",0,SUM($W158:CD158)-SUM($W181:CD181))</f>
        <v>11018806.927575018</v>
      </c>
      <c r="CE227" s="5">
        <f ca="1">IF(CE$4="",0,SUM($W158:CE158)-SUM($W181:CE181))</f>
        <v>10831474.594548803</v>
      </c>
      <c r="CF227" s="5">
        <f ca="1">IF(CF$4="",0,SUM($W158:CF158)-SUM($W181:CF181))</f>
        <v>0</v>
      </c>
    </row>
    <row r="228" spans="2:84" x14ac:dyDescent="0.3">
      <c r="B228" s="13">
        <f>ROW()</f>
        <v>228</v>
      </c>
      <c r="H228" s="1" t="str">
        <f t="shared" si="408"/>
        <v>Внеоборотные активы</v>
      </c>
      <c r="I228" s="1" t="str">
        <f>$I$224</f>
        <v>Капзатраты на торговые мощности</v>
      </c>
      <c r="J228" s="1" t="str">
        <f>Prcsses!I146</f>
        <v>Кассовое оборудование</v>
      </c>
      <c r="M228" s="53" t="s">
        <v>18</v>
      </c>
      <c r="U228" s="5">
        <f t="shared" ca="1" si="409"/>
        <v>1805245.7657581326</v>
      </c>
      <c r="X228" s="5">
        <f ca="1">IF(X$4="",0,SUM($W159:X159)-SUM($W182:X182))</f>
        <v>0</v>
      </c>
      <c r="Y228" s="5">
        <f ca="1">IF(Y$4="",0,SUM($W159:Y159)-SUM($W182:Y182))</f>
        <v>0</v>
      </c>
      <c r="Z228" s="5">
        <f ca="1">IF(Z$4="",0,SUM($W159:Z159)-SUM($W182:Z182))</f>
        <v>166666.66666666669</v>
      </c>
      <c r="AA228" s="5">
        <f ca="1">IF(AA$4="",0,SUM($W159:AA159)-SUM($W182:AA182))</f>
        <v>164682.5396825397</v>
      </c>
      <c r="AB228" s="5">
        <f ca="1">IF(AB$4="",0,SUM($W159:AB159)-SUM($W182:AB182))</f>
        <v>162698.41269841272</v>
      </c>
      <c r="AC228" s="5">
        <f ca="1">IF(AC$4="",0,SUM($W159:AC159)-SUM($W182:AC182))</f>
        <v>160714.28571428574</v>
      </c>
      <c r="AD228" s="5">
        <f ca="1">IF(AD$4="",0,SUM($W159:AD159)-SUM($W182:AD182))</f>
        <v>158730.15873015876</v>
      </c>
      <c r="AE228" s="5">
        <f ca="1">IF(AE$4="",0,SUM($W159:AE159)-SUM($W182:AE182))</f>
        <v>156746.03174603177</v>
      </c>
      <c r="AF228" s="5">
        <f ca="1">IF(AF$4="",0,SUM($W159:AF159)-SUM($W182:AF182))</f>
        <v>154761.90476190479</v>
      </c>
      <c r="AG228" s="5">
        <f ca="1">IF(AG$4="",0,SUM($W159:AG159)-SUM($W182:AG182))</f>
        <v>152777.77777777781</v>
      </c>
      <c r="AH228" s="5">
        <f ca="1">IF(AH$4="",0,SUM($W159:AH159)-SUM($W182:AH182))</f>
        <v>321626.98412698414</v>
      </c>
      <c r="AI228" s="5">
        <f ca="1">IF(AI$4="",0,SUM($W159:AI159)-SUM($W182:AI182))</f>
        <v>317609.12698412698</v>
      </c>
      <c r="AJ228" s="5">
        <f ca="1">IF(AJ$4="",0,SUM($W159:AJ159)-SUM($W182:AJ182))</f>
        <v>313591.26984126982</v>
      </c>
      <c r="AK228" s="5">
        <f ca="1">IF(AK$4="",0,SUM($W159:AK159)-SUM($W182:AK182))</f>
        <v>309573.41269841272</v>
      </c>
      <c r="AL228" s="5">
        <f ca="1">IF(AL$4="",0,SUM($W159:AL159)-SUM($W182:AL182))</f>
        <v>480659.72222222219</v>
      </c>
      <c r="AM228" s="5">
        <f ca="1">IF(AM$4="",0,SUM($W159:AM159)-SUM($W182:AM182))</f>
        <v>474557.29166666663</v>
      </c>
      <c r="AN228" s="5">
        <f ca="1">IF(AN$4="",0,SUM($W159:AN159)-SUM($W182:AN182))</f>
        <v>468454.86111111107</v>
      </c>
      <c r="AO228" s="5">
        <f ca="1">IF(AO$4="",0,SUM($W159:AO159)-SUM($W182:AO182))</f>
        <v>462352.4305555555</v>
      </c>
      <c r="AP228" s="5">
        <f ca="1">IF(AP$4="",0,SUM($W159:AP159)-SUM($W182:AP182))</f>
        <v>631354.16666666663</v>
      </c>
      <c r="AQ228" s="5">
        <f ca="1">IF(AQ$4="",0,SUM($W159:AQ159)-SUM($W182:AQ182))</f>
        <v>623167.16269841266</v>
      </c>
      <c r="AR228" s="5">
        <f ca="1">IF(AR$4="",0,SUM($W159:AR159)-SUM($W182:AR182))</f>
        <v>614980.1587301587</v>
      </c>
      <c r="AS228" s="5">
        <f ca="1">IF(AS$4="",0,SUM($W159:AS159)-SUM($W182:AS182))</f>
        <v>606793.15476190473</v>
      </c>
      <c r="AT228" s="5">
        <f ca="1">IF(AT$4="",0,SUM($W159:AT159)-SUM($W182:AT182))</f>
        <v>778087.92162698403</v>
      </c>
      <c r="AU228" s="5">
        <f ca="1">IF(AU$4="",0,SUM($W159:AU159)-SUM($W182:AU182))</f>
        <v>767764.22991071409</v>
      </c>
      <c r="AV228" s="5">
        <f ca="1">IF(AV$4="",0,SUM($W159:AV159)-SUM($W182:AV182))</f>
        <v>757440.53819444426</v>
      </c>
      <c r="AW228" s="5">
        <f ca="1">IF(AW$4="",0,SUM($W159:AW159)-SUM($W182:AW182))</f>
        <v>747116.84647817444</v>
      </c>
      <c r="AX228" s="5">
        <f ca="1">IF(AX$4="",0,SUM($W159:AX159)-SUM($W182:AX182))</f>
        <v>920761.96986607113</v>
      </c>
      <c r="AY228" s="5">
        <f ca="1">IF(AY$4="",0,SUM($W159:AY159)-SUM($W182:AY182))</f>
        <v>908248.17320808501</v>
      </c>
      <c r="AZ228" s="5">
        <f ca="1">IF(AZ$4="",0,SUM($W159:AZ159)-SUM($W182:AZ182))</f>
        <v>895734.37655009888</v>
      </c>
      <c r="BA228" s="5">
        <f ca="1">IF(BA$4="",0,SUM($W159:BA159)-SUM($W182:BA182))</f>
        <v>883220.57989211287</v>
      </c>
      <c r="BB228" s="5">
        <f ca="1">IF(BB$4="",0,SUM($W159:BB159)-SUM($W182:BB182))</f>
        <v>1054675.5983382931</v>
      </c>
      <c r="BC228" s="5">
        <f ca="1">IF(BC$4="",0,SUM($W159:BC159)-SUM($W182:BC182))</f>
        <v>1039971.6967385908</v>
      </c>
      <c r="BD228" s="5">
        <f ca="1">IF(BD$4="",0,SUM($W159:BD159)-SUM($W182:BD182))</f>
        <v>1025267.7951388885</v>
      </c>
      <c r="BE228" s="5">
        <f ca="1">IF(BE$4="",0,SUM($W159:BE159)-SUM($W182:BE182))</f>
        <v>1010563.8935391861</v>
      </c>
      <c r="BF228" s="5">
        <f ca="1">IF(BF$4="",0,SUM($W159:BF159)-SUM($W182:BF182))</f>
        <v>1184428.0274212544</v>
      </c>
      <c r="BG228" s="5">
        <f ca="1">IF(BG$4="",0,SUM($W159:BG159)-SUM($W182:BG182))</f>
        <v>1167479.2682562929</v>
      </c>
      <c r="BH228" s="5">
        <f ca="1">IF(BH$4="",0,SUM($W159:BH159)-SUM($W182:BH182))</f>
        <v>1150530.5090913314</v>
      </c>
      <c r="BI228" s="5">
        <f ca="1">IF(BI$4="",0,SUM($W159:BI159)-SUM($W182:BI182))</f>
        <v>1133581.7499263699</v>
      </c>
      <c r="BJ228" s="5">
        <f ca="1">IF(BJ$4="",0,SUM($W159:BJ159)-SUM($W182:BJ182))</f>
        <v>1309915.2271302231</v>
      </c>
      <c r="BK228" s="5">
        <f ca="1">IF(BK$4="",0,SUM($W159:BK159)-SUM($W182:BK182))</f>
        <v>1290665.488960871</v>
      </c>
      <c r="BL228" s="5">
        <f ca="1">IF(BL$4="",0,SUM($W159:BL159)-SUM($W182:BL182))</f>
        <v>1271415.7507915187</v>
      </c>
      <c r="BM228" s="5">
        <f ca="1">IF(BM$4="",0,SUM($W159:BM159)-SUM($W182:BM182))</f>
        <v>1252166.0126221664</v>
      </c>
      <c r="BN228" s="5">
        <f ca="1">IF(BN$4="",0,SUM($W159:BN159)-SUM($W182:BN182))</f>
        <v>1426198.5108216293</v>
      </c>
      <c r="BO228" s="5">
        <f ca="1">IF(BO$4="",0,SUM($W159:BO159)-SUM($W182:BO182))</f>
        <v>1404647.7936478863</v>
      </c>
      <c r="BP228" s="5">
        <f ca="1">IF(BP$4="",0,SUM($W159:BP159)-SUM($W182:BP182))</f>
        <v>1383097.0764741434</v>
      </c>
      <c r="BQ228" s="5">
        <f ca="1">IF(BQ$4="",0,SUM($W159:BQ159)-SUM($W182:BQ182))</f>
        <v>1361546.3593004006</v>
      </c>
      <c r="BR228" s="5">
        <f ca="1">IF(BR$4="",0,SUM($W159:BR159)-SUM($W182:BR182))</f>
        <v>1538109.9344046931</v>
      </c>
      <c r="BS228" s="5">
        <f ca="1">IF(BS$4="",0,SUM($W159:BS159)-SUM($W182:BS182))</f>
        <v>1514200.7137514497</v>
      </c>
      <c r="BT228" s="5">
        <f ca="1">IF(BT$4="",0,SUM($W159:BT159)-SUM($W182:BT182))</f>
        <v>1490291.4930982064</v>
      </c>
      <c r="BU228" s="5">
        <f ca="1">IF(BU$4="",0,SUM($W159:BU159)-SUM($W182:BU182))</f>
        <v>1466382.272444963</v>
      </c>
      <c r="BV228" s="5">
        <f ca="1">IF(BV$4="",0,SUM($W159:BV159)-SUM($W182:BV182))</f>
        <v>1645540.2013767061</v>
      </c>
      <c r="BW228" s="5">
        <f ca="1">IF(BW$4="",0,SUM($W159:BW159)-SUM($W182:BW182))</f>
        <v>1619213.5146569749</v>
      </c>
      <c r="BX228" s="5">
        <f ca="1">IF(BX$4="",0,SUM($W159:BX159)-SUM($W182:BX182))</f>
        <v>1592886.8279372437</v>
      </c>
      <c r="BY228" s="5">
        <f ca="1">IF(BY$4="",0,SUM($W159:BY159)-SUM($W182:BY182))</f>
        <v>1566560.1412175125</v>
      </c>
      <c r="BZ228" s="5">
        <f ca="1">IF(BZ$4="",0,SUM($W159:BZ159)-SUM($W182:BZ182))</f>
        <v>1743300.6040827676</v>
      </c>
      <c r="CA228" s="5">
        <f ca="1">IF(CA$4="",0,SUM($W159:CA159)-SUM($W182:CA182))</f>
        <v>1714556.4512965484</v>
      </c>
      <c r="CB228" s="5">
        <f ca="1">IF(CB$4="",0,SUM($W159:CB159)-SUM($W182:CB182))</f>
        <v>1685812.2985103293</v>
      </c>
      <c r="CC228" s="5">
        <f ca="1">IF(CC$4="",0,SUM($W159:CC159)-SUM($W182:CC182))</f>
        <v>1657068.1457241103</v>
      </c>
      <c r="CD228" s="5">
        <f ca="1">IF(CD$4="",0,SUM($W159:CD159)-SUM($W182:CD182))</f>
        <v>1836467.8212625019</v>
      </c>
      <c r="CE228" s="5">
        <f ca="1">IF(CE$4="",0,SUM($W159:CE159)-SUM($W182:CE182))</f>
        <v>1805245.7657581326</v>
      </c>
      <c r="CF228" s="5">
        <f ca="1">IF(CF$4="",0,SUM($W159:CF159)-SUM($W182:CF182))</f>
        <v>0</v>
      </c>
    </row>
    <row r="229" spans="2:84" x14ac:dyDescent="0.3">
      <c r="B229" s="13">
        <f>ROW()</f>
        <v>229</v>
      </c>
      <c r="H229" s="1" t="str">
        <f t="shared" si="408"/>
        <v>Внеоборотные активы</v>
      </c>
      <c r="I229" s="1" t="str">
        <f>$I$224</f>
        <v>Капзатраты на торговые мощности</v>
      </c>
      <c r="J229" s="1" t="str">
        <f>Prcsses!I147</f>
        <v>Стартовый маркетинг и оформление</v>
      </c>
      <c r="M229" s="53" t="s">
        <v>18</v>
      </c>
      <c r="U229" s="5">
        <f t="shared" ca="1" si="409"/>
        <v>2707868.6486372007</v>
      </c>
      <c r="X229" s="5">
        <f ca="1">IF(X$4="",0,SUM($W160:X160)-SUM($W183:X183))</f>
        <v>0</v>
      </c>
      <c r="Y229" s="5">
        <f ca="1">IF(Y$4="",0,SUM($W160:Y160)-SUM($W183:Y183))</f>
        <v>0</v>
      </c>
      <c r="Z229" s="5">
        <f ca="1">IF(Z$4="",0,SUM($W160:Z160)-SUM($W183:Z183))</f>
        <v>250000</v>
      </c>
      <c r="AA229" s="5">
        <f ca="1">IF(AA$4="",0,SUM($W160:AA160)-SUM($W183:AA183))</f>
        <v>247023.80952380953</v>
      </c>
      <c r="AB229" s="5">
        <f ca="1">IF(AB$4="",0,SUM($W160:AB160)-SUM($W183:AB183))</f>
        <v>244047.61904761905</v>
      </c>
      <c r="AC229" s="5">
        <f ca="1">IF(AC$4="",0,SUM($W160:AC160)-SUM($W183:AC183))</f>
        <v>241071.42857142858</v>
      </c>
      <c r="AD229" s="5">
        <f ca="1">IF(AD$4="",0,SUM($W160:AD160)-SUM($W183:AD183))</f>
        <v>238095.23809523811</v>
      </c>
      <c r="AE229" s="5">
        <f ca="1">IF(AE$4="",0,SUM($W160:AE160)-SUM($W183:AE183))</f>
        <v>235119.04761904763</v>
      </c>
      <c r="AF229" s="5">
        <f ca="1">IF(AF$4="",0,SUM($W160:AF160)-SUM($W183:AF183))</f>
        <v>232142.85714285713</v>
      </c>
      <c r="AG229" s="5">
        <f ca="1">IF(AG$4="",0,SUM($W160:AG160)-SUM($W183:AG183))</f>
        <v>229166.66666666666</v>
      </c>
      <c r="AH229" s="5">
        <f ca="1">IF(AH$4="",0,SUM($W160:AH160)-SUM($W183:AH183))</f>
        <v>482440.47619047621</v>
      </c>
      <c r="AI229" s="5">
        <f ca="1">IF(AI$4="",0,SUM($W160:AI160)-SUM($W183:AI183))</f>
        <v>476413.69047619047</v>
      </c>
      <c r="AJ229" s="5">
        <f ca="1">IF(AJ$4="",0,SUM($W160:AJ160)-SUM($W183:AJ183))</f>
        <v>470386.90476190473</v>
      </c>
      <c r="AK229" s="5">
        <f ca="1">IF(AK$4="",0,SUM($W160:AK160)-SUM($W183:AK183))</f>
        <v>464360.11904761905</v>
      </c>
      <c r="AL229" s="5">
        <f ca="1">IF(AL$4="",0,SUM($W160:AL160)-SUM($W183:AL183))</f>
        <v>720989.58333333337</v>
      </c>
      <c r="AM229" s="5">
        <f ca="1">IF(AM$4="",0,SUM($W160:AM160)-SUM($W183:AM183))</f>
        <v>711835.9375</v>
      </c>
      <c r="AN229" s="5">
        <f ca="1">IF(AN$4="",0,SUM($W160:AN160)-SUM($W183:AN183))</f>
        <v>702682.29166666674</v>
      </c>
      <c r="AO229" s="5">
        <f ca="1">IF(AO$4="",0,SUM($W160:AO160)-SUM($W183:AO183))</f>
        <v>693528.64583333337</v>
      </c>
      <c r="AP229" s="5">
        <f ca="1">IF(AP$4="",0,SUM($W160:AP160)-SUM($W183:AP183))</f>
        <v>947031.25</v>
      </c>
      <c r="AQ229" s="5">
        <f ca="1">IF(AQ$4="",0,SUM($W160:AQ160)-SUM($W183:AQ183))</f>
        <v>934750.74404761905</v>
      </c>
      <c r="AR229" s="5">
        <f ca="1">IF(AR$4="",0,SUM($W160:AR160)-SUM($W183:AR183))</f>
        <v>922470.23809523811</v>
      </c>
      <c r="AS229" s="5">
        <f ca="1">IF(AS$4="",0,SUM($W160:AS160)-SUM($W183:AS183))</f>
        <v>910189.73214285716</v>
      </c>
      <c r="AT229" s="5">
        <f ca="1">IF(AT$4="",0,SUM($W160:AT160)-SUM($W183:AT183))</f>
        <v>1167131.8824404762</v>
      </c>
      <c r="AU229" s="5">
        <f ca="1">IF(AU$4="",0,SUM($W160:AU160)-SUM($W183:AU183))</f>
        <v>1151646.3448660714</v>
      </c>
      <c r="AV229" s="5">
        <f ca="1">IF(AV$4="",0,SUM($W160:AV160)-SUM($W183:AV183))</f>
        <v>1136160.8072916667</v>
      </c>
      <c r="AW229" s="5">
        <f ca="1">IF(AW$4="",0,SUM($W160:AW160)-SUM($W183:AW183))</f>
        <v>1120675.2697172619</v>
      </c>
      <c r="AX229" s="5">
        <f ca="1">IF(AX$4="",0,SUM($W160:AX160)-SUM($W183:AX183))</f>
        <v>1381142.9547991073</v>
      </c>
      <c r="AY229" s="5">
        <f ca="1">IF(AY$4="",0,SUM($W160:AY160)-SUM($W183:AY183))</f>
        <v>1362372.259812128</v>
      </c>
      <c r="AZ229" s="5">
        <f ca="1">IF(AZ$4="",0,SUM($W160:AZ160)-SUM($W183:AZ183))</f>
        <v>1343601.5648251488</v>
      </c>
      <c r="BA229" s="5">
        <f ca="1">IF(BA$4="",0,SUM($W160:BA160)-SUM($W183:BA183))</f>
        <v>1324830.8698381698</v>
      </c>
      <c r="BB229" s="5">
        <f ca="1">IF(BB$4="",0,SUM($W160:BB160)-SUM($W183:BB183))</f>
        <v>1582013.3975074405</v>
      </c>
      <c r="BC229" s="5">
        <f ca="1">IF(BC$4="",0,SUM($W160:BC160)-SUM($W183:BC183))</f>
        <v>1559957.5451078869</v>
      </c>
      <c r="BD229" s="5">
        <f ca="1">IF(BD$4="",0,SUM($W160:BD160)-SUM($W183:BD183))</f>
        <v>1537901.6927083335</v>
      </c>
      <c r="BE229" s="5">
        <f ca="1">IF(BE$4="",0,SUM($W160:BE160)-SUM($W183:BE183))</f>
        <v>1515845.8403087799</v>
      </c>
      <c r="BF229" s="5">
        <f ca="1">IF(BF$4="",0,SUM($W160:BF160)-SUM($W183:BF183))</f>
        <v>1776642.0411318825</v>
      </c>
      <c r="BG229" s="5">
        <f ca="1">IF(BG$4="",0,SUM($W160:BG160)-SUM($W183:BG183))</f>
        <v>1751218.9023844402</v>
      </c>
      <c r="BH229" s="5">
        <f ca="1">IF(BH$4="",0,SUM($W160:BH160)-SUM($W183:BH183))</f>
        <v>1725795.7636369979</v>
      </c>
      <c r="BI229" s="5">
        <f ca="1">IF(BI$4="",0,SUM($W160:BI160)-SUM($W183:BI183))</f>
        <v>1700372.6248895554</v>
      </c>
      <c r="BJ229" s="5">
        <f ca="1">IF(BJ$4="",0,SUM($W160:BJ160)-SUM($W183:BJ183))</f>
        <v>1964872.8406953358</v>
      </c>
      <c r="BK229" s="5">
        <f ca="1">IF(BK$4="",0,SUM($W160:BK160)-SUM($W183:BK183))</f>
        <v>1935998.2334413074</v>
      </c>
      <c r="BL229" s="5">
        <f ca="1">IF(BL$4="",0,SUM($W160:BL160)-SUM($W183:BL183))</f>
        <v>1907123.6261872791</v>
      </c>
      <c r="BM229" s="5">
        <f ca="1">IF(BM$4="",0,SUM($W160:BM160)-SUM($W183:BM183))</f>
        <v>1878249.0189332508</v>
      </c>
      <c r="BN229" s="5">
        <f ca="1">IF(BN$4="",0,SUM($W160:BN160)-SUM($W183:BN183))</f>
        <v>2139297.7662324449</v>
      </c>
      <c r="BO229" s="5">
        <f ca="1">IF(BO$4="",0,SUM($W160:BO160)-SUM($W183:BO183))</f>
        <v>2106971.6904718308</v>
      </c>
      <c r="BP229" s="5">
        <f ca="1">IF(BP$4="",0,SUM($W160:BP160)-SUM($W183:BP183))</f>
        <v>2074645.6147112167</v>
      </c>
      <c r="BQ229" s="5">
        <f ca="1">IF(BQ$4="",0,SUM($W160:BQ160)-SUM($W183:BQ183))</f>
        <v>2042319.5389506025</v>
      </c>
      <c r="BR229" s="5">
        <f ca="1">IF(BR$4="",0,SUM($W160:BR160)-SUM($W183:BR183))</f>
        <v>2307164.9016070412</v>
      </c>
      <c r="BS229" s="5">
        <f ca="1">IF(BS$4="",0,SUM($W160:BS160)-SUM($W183:BS183))</f>
        <v>2271301.0706271767</v>
      </c>
      <c r="BT229" s="5">
        <f ca="1">IF(BT$4="",0,SUM($W160:BT160)-SUM($W183:BT183))</f>
        <v>2235437.2396473116</v>
      </c>
      <c r="BU229" s="5">
        <f ca="1">IF(BU$4="",0,SUM($W160:BU160)-SUM($W183:BU183))</f>
        <v>2199573.4086674466</v>
      </c>
      <c r="BV229" s="5">
        <f ca="1">IF(BV$4="",0,SUM($W160:BV160)-SUM($W183:BV183))</f>
        <v>2468310.3020650614</v>
      </c>
      <c r="BW229" s="5">
        <f ca="1">IF(BW$4="",0,SUM($W160:BW160)-SUM($W183:BW183))</f>
        <v>2428820.2719854643</v>
      </c>
      <c r="BX229" s="5">
        <f ca="1">IF(BX$4="",0,SUM($W160:BX160)-SUM($W183:BX183))</f>
        <v>2389330.2419058676</v>
      </c>
      <c r="BY229" s="5">
        <f ca="1">IF(BY$4="",0,SUM($W160:BY160)-SUM($W183:BY183))</f>
        <v>2349840.2118262709</v>
      </c>
      <c r="BZ229" s="5">
        <f ca="1">IF(BZ$4="",0,SUM($W160:BZ160)-SUM($W183:BZ183))</f>
        <v>2614950.9061241532</v>
      </c>
      <c r="CA229" s="5">
        <f ca="1">IF(CA$4="",0,SUM($W160:CA160)-SUM($W183:CA183))</f>
        <v>2571834.6769448249</v>
      </c>
      <c r="CB229" s="5">
        <f ca="1">IF(CB$4="",0,SUM($W160:CB160)-SUM($W183:CB183))</f>
        <v>2528718.4477654956</v>
      </c>
      <c r="CC229" s="5">
        <f ca="1">IF(CC$4="",0,SUM($W160:CC160)-SUM($W183:CC183))</f>
        <v>2485602.2185861673</v>
      </c>
      <c r="CD229" s="5">
        <f ca="1">IF(CD$4="",0,SUM($W160:CD160)-SUM($W183:CD183))</f>
        <v>2754701.7318937546</v>
      </c>
      <c r="CE229" s="5">
        <f ca="1">IF(CE$4="",0,SUM($W160:CE160)-SUM($W183:CE183))</f>
        <v>2707868.6486372007</v>
      </c>
      <c r="CF229" s="5">
        <f ca="1">IF(CF$4="",0,SUM($W160:CF160)-SUM($W183:CF183))</f>
        <v>0</v>
      </c>
    </row>
    <row r="230" spans="2:84" s="26" customFormat="1" ht="12" x14ac:dyDescent="0.25">
      <c r="B230" s="13"/>
      <c r="M230" s="55"/>
      <c r="N230" s="44" t="s">
        <v>21</v>
      </c>
      <c r="O230" s="45"/>
      <c r="P230" s="46"/>
      <c r="Q230" s="89"/>
      <c r="U230" s="41"/>
      <c r="V230" s="42"/>
      <c r="W230" s="43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</row>
    <row r="231" spans="2:84" x14ac:dyDescent="0.3">
      <c r="B231" s="13">
        <f>ROW()</f>
        <v>231</v>
      </c>
    </row>
    <row r="232" spans="2:84" x14ac:dyDescent="0.3">
      <c r="B232" s="13">
        <f>ROW()</f>
        <v>232</v>
      </c>
      <c r="H232" s="1" t="s">
        <v>234</v>
      </c>
      <c r="M232" s="53" t="s">
        <v>18</v>
      </c>
      <c r="P232" s="72"/>
      <c r="U232" s="5">
        <f t="shared" ref="U232:U238" ca="1" si="420">SUM(INDIRECT(ADDRESS($B232,$X$2)&amp;":"&amp;ADDRESS($B232,$X$2-1+$P$8)))</f>
        <v>6966046.4970547864</v>
      </c>
      <c r="X232" s="5">
        <f ca="1">IF(X$4="",0,SUMIFS(X233:X253,$I233:$I253,"&lt;&gt;"&amp;"",$J233:$J253,"",$P233:$P253,$P233))</f>
        <v>0</v>
      </c>
      <c r="Y232" s="5">
        <f t="shared" ref="Y232" ca="1" si="421">IF(Y$4="",0,SUMIFS(Y233:Y253,$I233:$I253,"&lt;&gt;"&amp;"",$J233:$J253,"",$P233:$P253,$P233))</f>
        <v>12916.666666666668</v>
      </c>
      <c r="Z232" s="5">
        <f t="shared" ref="Z232" ca="1" si="422">IF(Z$4="",0,SUMIFS(Z233:Z253,$I233:$I253,"&lt;&gt;"&amp;"",$J233:$J253,"",$P233:$P253,$P233))</f>
        <v>57013.310185185182</v>
      </c>
      <c r="AA232" s="5">
        <f t="shared" ref="AA232" ca="1" si="423">IF(AA$4="",0,SUMIFS(AA233:AA253,$I233:$I253,"&lt;&gt;"&amp;"",$J233:$J253,"",$P233:$P253,$P233))</f>
        <v>56581.597222222212</v>
      </c>
      <c r="AB232" s="5">
        <f t="shared" ref="AB232" ca="1" si="424">IF(AB$4="",0,SUMIFS(AB233:AB253,$I233:$I253,"&lt;&gt;"&amp;"",$J233:$J253,"",$P233:$P253,$P233))</f>
        <v>56149.884259259263</v>
      </c>
      <c r="AC232" s="5">
        <f t="shared" ref="AC232" ca="1" si="425">IF(AC$4="",0,SUMIFS(AC233:AC253,$I233:$I253,"&lt;&gt;"&amp;"",$J233:$J253,"",$P233:$P253,$P233))</f>
        <v>55718.171296296292</v>
      </c>
      <c r="AD232" s="5">
        <f t="shared" ref="AD232" ca="1" si="426">IF(AD$4="",0,SUMIFS(AD233:AD253,$I233:$I253,"&lt;&gt;"&amp;"",$J233:$J253,"",$P233:$P253,$P233))</f>
        <v>55286.458333333336</v>
      </c>
      <c r="AE232" s="5">
        <f t="shared" ref="AE232" ca="1" si="427">IF(AE$4="",0,SUMIFS(AE233:AE253,$I233:$I253,"&lt;&gt;"&amp;"",$J233:$J253,"",$P233:$P253,$P233))</f>
        <v>54854.745370370365</v>
      </c>
      <c r="AF232" s="5">
        <f t="shared" ref="AF232" ca="1" si="428">IF(AF$4="",0,SUMIFS(AF233:AF253,$I233:$I253,"&lt;&gt;"&amp;"",$J233:$J253,"",$P233:$P253,$P233))</f>
        <v>54423.032407407409</v>
      </c>
      <c r="AG232" s="5">
        <f t="shared" ref="AG232" ca="1" si="429">IF(AG$4="",0,SUMIFS(AG233:AG253,$I233:$I253,"&lt;&gt;"&amp;"",$J233:$J253,"",$P233:$P253,$P233))</f>
        <v>53991.319444444431</v>
      </c>
      <c r="AH232" s="5">
        <f t="shared" ref="AH232" ca="1" si="430">IF(AH$4="",0,SUMIFS(AH233:AH253,$I233:$I253,"&lt;&gt;"&amp;"",$J233:$J253,"",$P233:$P253,$P233))</f>
        <v>55751.967592592591</v>
      </c>
      <c r="AI232" s="5">
        <f t="shared" ref="AI232:CF232" ca="1" si="431">IF(AI$4="",0,SUMIFS(AI233:AI253,$I233:$I253,"&lt;&gt;"&amp;"",$J233:$J253,"",$P233:$P253,$P233))</f>
        <v>55294.155092592591</v>
      </c>
      <c r="AJ232" s="5">
        <f t="shared" ca="1" si="431"/>
        <v>54836.342592592584</v>
      </c>
      <c r="AK232" s="5">
        <f t="shared" ca="1" si="431"/>
        <v>54378.530092592584</v>
      </c>
      <c r="AL232" s="5">
        <f t="shared" ca="1" si="431"/>
        <v>56167.887731481474</v>
      </c>
      <c r="AM232" s="5">
        <f t="shared" ca="1" si="431"/>
        <v>55683.323206018518</v>
      </c>
      <c r="AN232" s="5">
        <f t="shared" ca="1" si="431"/>
        <v>55198.758680555547</v>
      </c>
      <c r="AO232" s="5">
        <f t="shared" ca="1" si="431"/>
        <v>54714.194155092591</v>
      </c>
      <c r="AP232" s="5">
        <f t="shared" ca="1" si="431"/>
        <v>56476.799768518511</v>
      </c>
      <c r="AQ232" s="5">
        <f t="shared" ca="1" si="431"/>
        <v>55965.483217592599</v>
      </c>
      <c r="AR232" s="5">
        <f t="shared" ca="1" si="431"/>
        <v>55454.166666666664</v>
      </c>
      <c r="AS232" s="5">
        <f t="shared" ca="1" si="431"/>
        <v>54942.850115740745</v>
      </c>
      <c r="AT232" s="5">
        <f t="shared" ca="1" si="431"/>
        <v>101058.60437106481</v>
      </c>
      <c r="AU232" s="5">
        <f t="shared" ca="1" si="431"/>
        <v>100150.5026489236</v>
      </c>
      <c r="AV232" s="5">
        <f t="shared" ca="1" si="431"/>
        <v>99242.400926782415</v>
      </c>
      <c r="AW232" s="5">
        <f t="shared" ca="1" si="431"/>
        <v>98334.299204641196</v>
      </c>
      <c r="AX232" s="5">
        <f t="shared" ca="1" si="431"/>
        <v>99787.13060967013</v>
      </c>
      <c r="AY232" s="5">
        <f t="shared" ca="1" si="431"/>
        <v>98850.922540776912</v>
      </c>
      <c r="AZ232" s="5">
        <f t="shared" ca="1" si="431"/>
        <v>97914.714471883664</v>
      </c>
      <c r="BA232" s="5">
        <f t="shared" ca="1" si="431"/>
        <v>96978.506402990432</v>
      </c>
      <c r="BB232" s="5">
        <f t="shared" ca="1" si="431"/>
        <v>98403.231461267336</v>
      </c>
      <c r="BC232" s="5">
        <f t="shared" ca="1" si="431"/>
        <v>97438.917045622104</v>
      </c>
      <c r="BD232" s="5">
        <f t="shared" ca="1" si="431"/>
        <v>142408.33890050382</v>
      </c>
      <c r="BE232" s="5">
        <f t="shared" ca="1" si="431"/>
        <v>141061.24334927087</v>
      </c>
      <c r="BF232" s="5">
        <f t="shared" ca="1" si="431"/>
        <v>142134.10425338728</v>
      </c>
      <c r="BG232" s="5">
        <f t="shared" ca="1" si="431"/>
        <v>140758.19969673347</v>
      </c>
      <c r="BH232" s="5">
        <f t="shared" ca="1" si="431"/>
        <v>139382.29514007966</v>
      </c>
      <c r="BI232" s="5">
        <f t="shared" ca="1" si="431"/>
        <v>138006.39058342582</v>
      </c>
      <c r="BJ232" s="5">
        <f t="shared" ca="1" si="431"/>
        <v>139110.94139350517</v>
      </c>
      <c r="BK232" s="5">
        <f t="shared" ca="1" si="431"/>
        <v>137705.50760629502</v>
      </c>
      <c r="BL232" s="5">
        <f t="shared" ca="1" si="431"/>
        <v>136300.07381908485</v>
      </c>
      <c r="BM232" s="5">
        <f t="shared" ca="1" si="431"/>
        <v>134894.6400318747</v>
      </c>
      <c r="BN232" s="5">
        <f t="shared" ca="1" si="431"/>
        <v>182730.20513479415</v>
      </c>
      <c r="BO232" s="5">
        <f t="shared" ca="1" si="431"/>
        <v>180905.57092099937</v>
      </c>
      <c r="BP232" s="5">
        <f t="shared" ca="1" si="431"/>
        <v>179080.93670720456</v>
      </c>
      <c r="BQ232" s="5">
        <f t="shared" ca="1" si="431"/>
        <v>177256.30249340978</v>
      </c>
      <c r="BR232" s="5">
        <f t="shared" ca="1" si="431"/>
        <v>177974.13503051639</v>
      </c>
      <c r="BS232" s="5">
        <f t="shared" ca="1" si="431"/>
        <v>176119.23335540135</v>
      </c>
      <c r="BT232" s="5">
        <f t="shared" ca="1" si="431"/>
        <v>174264.3316802863</v>
      </c>
      <c r="BU232" s="5">
        <f t="shared" ca="1" si="431"/>
        <v>172409.43000517125</v>
      </c>
      <c r="BV232" s="5">
        <f t="shared" ca="1" si="431"/>
        <v>173160.55674973017</v>
      </c>
      <c r="BW232" s="5">
        <f t="shared" ca="1" si="431"/>
        <v>171274.63092676186</v>
      </c>
      <c r="BX232" s="5">
        <f t="shared" ca="1" si="431"/>
        <v>217847.77861013386</v>
      </c>
      <c r="BY232" s="5">
        <f t="shared" ca="1" si="431"/>
        <v>215558.02717461274</v>
      </c>
      <c r="BZ232" s="5">
        <f t="shared" ca="1" si="431"/>
        <v>215874.30415876553</v>
      </c>
      <c r="CA232" s="5">
        <f t="shared" ca="1" si="431"/>
        <v>213553.52857539113</v>
      </c>
      <c r="CB232" s="5">
        <f t="shared" ca="1" si="431"/>
        <v>211232.7529920167</v>
      </c>
      <c r="CC232" s="5">
        <f t="shared" ca="1" si="431"/>
        <v>208911.97740864233</v>
      </c>
      <c r="CD232" s="5">
        <f t="shared" ca="1" si="431"/>
        <v>209262.38095543371</v>
      </c>
      <c r="CE232" s="5">
        <f t="shared" ca="1" si="431"/>
        <v>206909.80562050972</v>
      </c>
      <c r="CF232" s="5">
        <f t="shared" ca="1" si="431"/>
        <v>0</v>
      </c>
    </row>
    <row r="233" spans="2:84" x14ac:dyDescent="0.3">
      <c r="B233" s="13">
        <f>ROW()</f>
        <v>233</v>
      </c>
      <c r="H233" s="1" t="str">
        <f t="shared" ref="H233:H238" si="432">$H$232</f>
        <v>Налоги на внеоборотные активы</v>
      </c>
      <c r="I233" s="1" t="str">
        <f>Prcsses!$H$78</f>
        <v>Стартовые капитальные затраты</v>
      </c>
      <c r="M233" s="53" t="s">
        <v>18</v>
      </c>
      <c r="P233" s="72" t="str">
        <f>Lists!$AI$13</f>
        <v>PL(-)</v>
      </c>
      <c r="U233" s="5">
        <f t="shared" ca="1" si="420"/>
        <v>666037.61574074079</v>
      </c>
      <c r="X233" s="5">
        <f ca="1">IF(X$4="",0,SUM(X234:X239))</f>
        <v>0</v>
      </c>
      <c r="Y233" s="5">
        <f t="shared" ref="Y233" ca="1" si="433">IF(Y$4="",0,SUM(Y234:Y239))</f>
        <v>12916.666666666668</v>
      </c>
      <c r="Z233" s="5">
        <f t="shared" ref="Z233" ca="1" si="434">IF(Z$4="",0,SUM(Z234:Z239))</f>
        <v>12860.532407407405</v>
      </c>
      <c r="AA233" s="5">
        <f t="shared" ref="AA233" ca="1" si="435">IF(AA$4="",0,SUM(AA234:AA239))</f>
        <v>12804.398148148148</v>
      </c>
      <c r="AB233" s="5">
        <f t="shared" ref="AB233" ca="1" si="436">IF(AB$4="",0,SUM(AB234:AB239))</f>
        <v>12748.263888888889</v>
      </c>
      <c r="AC233" s="5">
        <f t="shared" ref="AC233" ca="1" si="437">IF(AC$4="",0,SUM(AC234:AC239))</f>
        <v>12692.12962962963</v>
      </c>
      <c r="AD233" s="5">
        <f t="shared" ref="AD233" ca="1" si="438">IF(AD$4="",0,SUM(AD234:AD239))</f>
        <v>12635.99537037037</v>
      </c>
      <c r="AE233" s="5">
        <f t="shared" ref="AE233" ca="1" si="439">IF(AE$4="",0,SUM(AE234:AE239))</f>
        <v>12579.861111111109</v>
      </c>
      <c r="AF233" s="5">
        <f t="shared" ref="AF233" ca="1" si="440">IF(AF$4="",0,SUM(AF234:AF239))</f>
        <v>12523.726851851852</v>
      </c>
      <c r="AG233" s="5">
        <f t="shared" ref="AG233" ca="1" si="441">IF(AG$4="",0,SUM(AG234:AG239))</f>
        <v>12467.592592592591</v>
      </c>
      <c r="AH233" s="5">
        <f t="shared" ref="AH233" ca="1" si="442">IF(AH$4="",0,SUM(AH234:AH239))</f>
        <v>12411.458333333334</v>
      </c>
      <c r="AI233" s="5">
        <f t="shared" ref="AI233:CF233" ca="1" si="443">IF(AI$4="",0,SUM(AI234:AI239))</f>
        <v>12355.324074074075</v>
      </c>
      <c r="AJ233" s="5">
        <f t="shared" ca="1" si="443"/>
        <v>12299.189814814814</v>
      </c>
      <c r="AK233" s="5">
        <f t="shared" ca="1" si="443"/>
        <v>12243.055555555555</v>
      </c>
      <c r="AL233" s="5">
        <f t="shared" ca="1" si="443"/>
        <v>12186.921296296296</v>
      </c>
      <c r="AM233" s="5">
        <f t="shared" ca="1" si="443"/>
        <v>12130.787037037036</v>
      </c>
      <c r="AN233" s="5">
        <f t="shared" ca="1" si="443"/>
        <v>12074.652777777777</v>
      </c>
      <c r="AO233" s="5">
        <f t="shared" ca="1" si="443"/>
        <v>12018.518518518518</v>
      </c>
      <c r="AP233" s="5">
        <f t="shared" ca="1" si="443"/>
        <v>11962.384259259259</v>
      </c>
      <c r="AQ233" s="5">
        <f t="shared" ca="1" si="443"/>
        <v>11906.25</v>
      </c>
      <c r="AR233" s="5">
        <f t="shared" ca="1" si="443"/>
        <v>11850.115740740739</v>
      </c>
      <c r="AS233" s="5">
        <f t="shared" ca="1" si="443"/>
        <v>11793.981481481482</v>
      </c>
      <c r="AT233" s="5">
        <f t="shared" ca="1" si="443"/>
        <v>11737.847222222223</v>
      </c>
      <c r="AU233" s="5">
        <f t="shared" ca="1" si="443"/>
        <v>11681.712962962964</v>
      </c>
      <c r="AV233" s="5">
        <f t="shared" ca="1" si="443"/>
        <v>11625.578703703704</v>
      </c>
      <c r="AW233" s="5">
        <f t="shared" ca="1" si="443"/>
        <v>11569.444444444443</v>
      </c>
      <c r="AX233" s="5">
        <f t="shared" ca="1" si="443"/>
        <v>11513.310185185186</v>
      </c>
      <c r="AY233" s="5">
        <f t="shared" ca="1" si="443"/>
        <v>11457.175925925927</v>
      </c>
      <c r="AZ233" s="5">
        <f t="shared" ca="1" si="443"/>
        <v>11401.041666666666</v>
      </c>
      <c r="BA233" s="5">
        <f t="shared" ca="1" si="443"/>
        <v>11344.907407407407</v>
      </c>
      <c r="BB233" s="5">
        <f t="shared" ca="1" si="443"/>
        <v>11288.773148148148</v>
      </c>
      <c r="BC233" s="5">
        <f t="shared" ca="1" si="443"/>
        <v>11232.638888888887</v>
      </c>
      <c r="BD233" s="5">
        <f t="shared" ca="1" si="443"/>
        <v>11176.50462962963</v>
      </c>
      <c r="BE233" s="5">
        <f t="shared" ca="1" si="443"/>
        <v>11120.370370370369</v>
      </c>
      <c r="BF233" s="5">
        <f t="shared" ca="1" si="443"/>
        <v>11064.236111111109</v>
      </c>
      <c r="BG233" s="5">
        <f t="shared" ca="1" si="443"/>
        <v>11008.10185185185</v>
      </c>
      <c r="BH233" s="5">
        <f t="shared" ca="1" si="443"/>
        <v>10951.967592592591</v>
      </c>
      <c r="BI233" s="5">
        <f t="shared" ca="1" si="443"/>
        <v>10895.833333333334</v>
      </c>
      <c r="BJ233" s="5">
        <f t="shared" ca="1" si="443"/>
        <v>10839.699074074073</v>
      </c>
      <c r="BK233" s="5">
        <f t="shared" ca="1" si="443"/>
        <v>10783.564814814814</v>
      </c>
      <c r="BL233" s="5">
        <f t="shared" ca="1" si="443"/>
        <v>10727.430555555555</v>
      </c>
      <c r="BM233" s="5">
        <f t="shared" ca="1" si="443"/>
        <v>10671.296296296294</v>
      </c>
      <c r="BN233" s="5">
        <f t="shared" ca="1" si="443"/>
        <v>10615.162037037036</v>
      </c>
      <c r="BO233" s="5">
        <f t="shared" ca="1" si="443"/>
        <v>10559.027777777776</v>
      </c>
      <c r="BP233" s="5">
        <f t="shared" ca="1" si="443"/>
        <v>10502.893518518518</v>
      </c>
      <c r="BQ233" s="5">
        <f t="shared" ca="1" si="443"/>
        <v>10446.759259259259</v>
      </c>
      <c r="BR233" s="5">
        <f t="shared" ca="1" si="443"/>
        <v>10390.624999999996</v>
      </c>
      <c r="BS233" s="5">
        <f t="shared" ca="1" si="443"/>
        <v>10334.490740740739</v>
      </c>
      <c r="BT233" s="5">
        <f t="shared" ca="1" si="443"/>
        <v>10278.35648148148</v>
      </c>
      <c r="BU233" s="5">
        <f t="shared" ca="1" si="443"/>
        <v>10222.222222222223</v>
      </c>
      <c r="BV233" s="5">
        <f t="shared" ca="1" si="443"/>
        <v>10166.087962962962</v>
      </c>
      <c r="BW233" s="5">
        <f t="shared" ca="1" si="443"/>
        <v>10109.953703703701</v>
      </c>
      <c r="BX233" s="5">
        <f t="shared" ca="1" si="443"/>
        <v>10053.819444444445</v>
      </c>
      <c r="BY233" s="5">
        <f t="shared" ca="1" si="443"/>
        <v>9997.6851851851825</v>
      </c>
      <c r="BZ233" s="5">
        <f t="shared" ca="1" si="443"/>
        <v>9941.5509259259252</v>
      </c>
      <c r="CA233" s="5">
        <f t="shared" ca="1" si="443"/>
        <v>9885.4166666666661</v>
      </c>
      <c r="CB233" s="5">
        <f t="shared" ca="1" si="443"/>
        <v>9829.2824074074051</v>
      </c>
      <c r="CC233" s="5">
        <f t="shared" ca="1" si="443"/>
        <v>9773.1481481481478</v>
      </c>
      <c r="CD233" s="5">
        <f t="shared" ca="1" si="443"/>
        <v>9717.0138888888869</v>
      </c>
      <c r="CE233" s="5">
        <f t="shared" ca="1" si="443"/>
        <v>9660.8796296296296</v>
      </c>
      <c r="CF233" s="5">
        <f t="shared" ca="1" si="443"/>
        <v>0</v>
      </c>
    </row>
    <row r="234" spans="2:84" x14ac:dyDescent="0.3">
      <c r="B234" s="13">
        <f>ROW()</f>
        <v>234</v>
      </c>
      <c r="H234" s="1" t="str">
        <f t="shared" si="432"/>
        <v>Налоги на внеоборотные активы</v>
      </c>
      <c r="I234" s="1" t="str">
        <f>$I$233</f>
        <v>Стартовые капитальные затраты</v>
      </c>
      <c r="J234" s="1" t="str">
        <f>Prcsses!I79</f>
        <v>Оформление юрлица</v>
      </c>
      <c r="M234" s="53" t="s">
        <v>18</v>
      </c>
      <c r="O234" s="82"/>
      <c r="P234" s="84"/>
      <c r="Q234" s="90" t="s">
        <v>5</v>
      </c>
      <c r="U234" s="5">
        <f t="shared" ca="1" si="420"/>
        <v>0</v>
      </c>
      <c r="X234" s="108">
        <f ca="1">IF(X$4="",0,IF($P234="",0,X211*(1/12)*
IF($P234=Lists!$AX$6,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IF($P234=Lists!$AX$7,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IF($P234=Lists!$AX$8,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4" s="5">
        <f ca="1">IF(Y$4="",0,IF($P234="",0,Y211*(1/12)*
IF($P234=Lists!$AX$6,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IF($P234=Lists!$AX$7,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IF($P234=Lists!$AX$8,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4" s="5">
        <f ca="1">IF(Z$4="",0,IF($P234="",0,Z211*(1/12)*
IF($P234=Lists!$AX$6,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IF($P234=Lists!$AX$7,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IF($P234=Lists!$AX$8,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4" s="5">
        <f ca="1">IF(AA$4="",0,IF($P234="",0,AA211*(1/12)*
IF($P234=Lists!$AX$6,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IF($P234=Lists!$AX$7,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IF($P234=Lists!$AX$8,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4" s="5">
        <f ca="1">IF(AB$4="",0,IF($P234="",0,AB211*(1/12)*
IF($P234=Lists!$AX$6,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IF($P234=Lists!$AX$7,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IF($P234=Lists!$AX$8,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4" s="5">
        <f ca="1">IF(AC$4="",0,IF($P234="",0,AC211*(1/12)*
IF($P234=Lists!$AX$6,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IF($P234=Lists!$AX$7,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IF($P234=Lists!$AX$8,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4" s="5">
        <f ca="1">IF(AD$4="",0,IF($P234="",0,AD211*(1/12)*
IF($P234=Lists!$AX$6,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IF($P234=Lists!$AX$7,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IF($P234=Lists!$AX$8,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4" s="5">
        <f ca="1">IF(AE$4="",0,IF($P234="",0,AE211*(1/12)*
IF($P234=Lists!$AX$6,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IF($P234=Lists!$AX$7,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IF($P234=Lists!$AX$8,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4" s="5">
        <f ca="1">IF(AF$4="",0,IF($P234="",0,AF211*(1/12)*
IF($P234=Lists!$AX$6,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IF($P234=Lists!$AX$7,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IF($P234=Lists!$AX$8,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4" s="5">
        <f ca="1">IF(AG$4="",0,IF($P234="",0,AG211*(1/12)*
IF($P234=Lists!$AX$6,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IF($P234=Lists!$AX$7,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IF($P234=Lists!$AX$8,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4" s="5">
        <f ca="1">IF(AH$4="",0,IF($P234="",0,AH211*(1/12)*
IF($P234=Lists!$AX$6,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IF($P234=Lists!$AX$7,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IF($P234=Lists!$AX$8,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4" s="5">
        <f ca="1">IF(AI$4="",0,IF($P234="",0,AI211*(1/12)*
IF($P234=Lists!$AX$6,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IF($P234=Lists!$AX$7,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IF($P234=Lists!$AX$8,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4" s="5">
        <f ca="1">IF(AJ$4="",0,IF($P234="",0,AJ211*(1/12)*
IF($P234=Lists!$AX$6,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IF($P234=Lists!$AX$7,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IF($P234=Lists!$AX$8,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4" s="5">
        <f ca="1">IF(AK$4="",0,IF($P234="",0,AK211*(1/12)*
IF($P234=Lists!$AX$6,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IF($P234=Lists!$AX$7,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IF($P234=Lists!$AX$8,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4" s="5">
        <f ca="1">IF(AL$4="",0,IF($P234="",0,AL211*(1/12)*
IF($P234=Lists!$AX$6,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IF($P234=Lists!$AX$7,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IF($P234=Lists!$AX$8,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4" s="5">
        <f ca="1">IF(AM$4="",0,IF($P234="",0,AM211*(1/12)*
IF($P234=Lists!$AX$6,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IF($P234=Lists!$AX$7,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IF($P234=Lists!$AX$8,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4" s="5">
        <f ca="1">IF(AN$4="",0,IF($P234="",0,AN211*(1/12)*
IF($P234=Lists!$AX$6,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IF($P234=Lists!$AX$7,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IF($P234=Lists!$AX$8,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4" s="5">
        <f ca="1">IF(AO$4="",0,IF($P234="",0,AO211*(1/12)*
IF($P234=Lists!$AX$6,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IF($P234=Lists!$AX$7,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IF($P234=Lists!$AX$8,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4" s="5">
        <f ca="1">IF(AP$4="",0,IF($P234="",0,AP211*(1/12)*
IF($P234=Lists!$AX$6,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IF($P234=Lists!$AX$7,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IF($P234=Lists!$AX$8,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4" s="5">
        <f ca="1">IF(AQ$4="",0,IF($P234="",0,AQ211*(1/12)*
IF($P234=Lists!$AX$6,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IF($P234=Lists!$AX$7,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IF($P234=Lists!$AX$8,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4" s="5">
        <f ca="1">IF(AR$4="",0,IF($P234="",0,AR211*(1/12)*
IF($P234=Lists!$AX$6,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IF($P234=Lists!$AX$7,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IF($P234=Lists!$AX$8,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4" s="5">
        <f ca="1">IF(AS$4="",0,IF($P234="",0,AS211*(1/12)*
IF($P234=Lists!$AX$6,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IF($P234=Lists!$AX$7,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IF($P234=Lists!$AX$8,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4" s="5">
        <f ca="1">IF(AT$4="",0,IF($P234="",0,AT211*(1/12)*
IF($P234=Lists!$AX$6,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IF($P234=Lists!$AX$7,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IF($P234=Lists!$AX$8,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4" s="5">
        <f ca="1">IF(AU$4="",0,IF($P234="",0,AU211*(1/12)*
IF($P234=Lists!$AX$6,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IF($P234=Lists!$AX$7,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IF($P234=Lists!$AX$8,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4" s="5">
        <f ca="1">IF(AV$4="",0,IF($P234="",0,AV211*(1/12)*
IF($P234=Lists!$AX$6,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IF($P234=Lists!$AX$7,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IF($P234=Lists!$AX$8,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4" s="5">
        <f ca="1">IF(AW$4="",0,IF($P234="",0,AW211*(1/12)*
IF($P234=Lists!$AX$6,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IF($P234=Lists!$AX$7,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IF($P234=Lists!$AX$8,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4" s="5">
        <f ca="1">IF(AX$4="",0,IF($P234="",0,AX211*(1/12)*
IF($P234=Lists!$AX$6,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IF($P234=Lists!$AX$7,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IF($P234=Lists!$AX$8,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4" s="5">
        <f ca="1">IF(AY$4="",0,IF($P234="",0,AY211*(1/12)*
IF($P234=Lists!$AX$6,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IF($P234=Lists!$AX$7,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IF($P234=Lists!$AX$8,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4" s="5">
        <f ca="1">IF(AZ$4="",0,IF($P234="",0,AZ211*(1/12)*
IF($P234=Lists!$AX$6,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IF($P234=Lists!$AX$7,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IF($P234=Lists!$AX$8,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4" s="5">
        <f ca="1">IF(BA$4="",0,IF($P234="",0,BA211*(1/12)*
IF($P234=Lists!$AX$6,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IF($P234=Lists!$AX$7,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IF($P234=Lists!$AX$8,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4" s="5">
        <f ca="1">IF(BB$4="",0,IF($P234="",0,BB211*(1/12)*
IF($P234=Lists!$AX$6,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IF($P234=Lists!$AX$7,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IF($P234=Lists!$AX$8,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4" s="5">
        <f ca="1">IF(BC$4="",0,IF($P234="",0,BC211*(1/12)*
IF($P234=Lists!$AX$6,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IF($P234=Lists!$AX$7,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IF($P234=Lists!$AX$8,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4" s="5">
        <f ca="1">IF(BD$4="",0,IF($P234="",0,BD211*(1/12)*
IF($P234=Lists!$AX$6,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IF($P234=Lists!$AX$7,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IF($P234=Lists!$AX$8,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4" s="5">
        <f ca="1">IF(BE$4="",0,IF($P234="",0,BE211*(1/12)*
IF($P234=Lists!$AX$6,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IF($P234=Lists!$AX$7,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IF($P234=Lists!$AX$8,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4" s="5">
        <f ca="1">IF(BF$4="",0,IF($P234="",0,BF211*(1/12)*
IF($P234=Lists!$AX$6,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IF($P234=Lists!$AX$7,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IF($P234=Lists!$AX$8,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4" s="5">
        <f ca="1">IF(BG$4="",0,IF($P234="",0,BG211*(1/12)*
IF($P234=Lists!$AX$6,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IF($P234=Lists!$AX$7,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IF($P234=Lists!$AX$8,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4" s="5">
        <f ca="1">IF(BH$4="",0,IF($P234="",0,BH211*(1/12)*
IF($P234=Lists!$AX$6,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IF($P234=Lists!$AX$7,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IF($P234=Lists!$AX$8,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4" s="5">
        <f ca="1">IF(BI$4="",0,IF($P234="",0,BI211*(1/12)*
IF($P234=Lists!$AX$6,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IF($P234=Lists!$AX$7,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IF($P234=Lists!$AX$8,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4" s="5">
        <f ca="1">IF(BJ$4="",0,IF($P234="",0,BJ211*(1/12)*
IF($P234=Lists!$AX$6,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IF($P234=Lists!$AX$7,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IF($P234=Lists!$AX$8,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4" s="5">
        <f ca="1">IF(BK$4="",0,IF($P234="",0,BK211*(1/12)*
IF($P234=Lists!$AX$6,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IF($P234=Lists!$AX$7,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IF($P234=Lists!$AX$8,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4" s="5">
        <f ca="1">IF(BL$4="",0,IF($P234="",0,BL211*(1/12)*
IF($P234=Lists!$AX$6,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IF($P234=Lists!$AX$7,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IF($P234=Lists!$AX$8,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4" s="5">
        <f ca="1">IF(BM$4="",0,IF($P234="",0,BM211*(1/12)*
IF($P234=Lists!$AX$6,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IF($P234=Lists!$AX$7,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IF($P234=Lists!$AX$8,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4" s="5">
        <f ca="1">IF(BN$4="",0,IF($P234="",0,BN211*(1/12)*
IF($P234=Lists!$AX$6,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IF($P234=Lists!$AX$7,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IF($P234=Lists!$AX$8,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4" s="5">
        <f ca="1">IF(BO$4="",0,IF($P234="",0,BO211*(1/12)*
IF($P234=Lists!$AX$6,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IF($P234=Lists!$AX$7,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IF($P234=Lists!$AX$8,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4" s="5">
        <f ca="1">IF(BP$4="",0,IF($P234="",0,BP211*(1/12)*
IF($P234=Lists!$AX$6,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IF($P234=Lists!$AX$7,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IF($P234=Lists!$AX$8,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4" s="5">
        <f ca="1">IF(BQ$4="",0,IF($P234="",0,BQ211*(1/12)*
IF($P234=Lists!$AX$6,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IF($P234=Lists!$AX$7,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IF($P234=Lists!$AX$8,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4" s="5">
        <f ca="1">IF(BR$4="",0,IF($P234="",0,BR211*(1/12)*
IF($P234=Lists!$AX$6,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IF($P234=Lists!$AX$7,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IF($P234=Lists!$AX$8,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4" s="5">
        <f ca="1">IF(BS$4="",0,IF($P234="",0,BS211*(1/12)*
IF($P234=Lists!$AX$6,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IF($P234=Lists!$AX$7,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IF($P234=Lists!$AX$8,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4" s="5">
        <f ca="1">IF(BT$4="",0,IF($P234="",0,BT211*(1/12)*
IF($P234=Lists!$AX$6,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IF($P234=Lists!$AX$7,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IF($P234=Lists!$AX$8,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4" s="5">
        <f ca="1">IF(BU$4="",0,IF($P234="",0,BU211*(1/12)*
IF($P234=Lists!$AX$6,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IF($P234=Lists!$AX$7,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IF($P234=Lists!$AX$8,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4" s="5">
        <f ca="1">IF(BV$4="",0,IF($P234="",0,BV211*(1/12)*
IF($P234=Lists!$AX$6,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IF($P234=Lists!$AX$7,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IF($P234=Lists!$AX$8,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4" s="5">
        <f ca="1">IF(BW$4="",0,IF($P234="",0,BW211*(1/12)*
IF($P234=Lists!$AX$6,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IF($P234=Lists!$AX$7,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IF($P234=Lists!$AX$8,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4" s="5">
        <f ca="1">IF(BX$4="",0,IF($P234="",0,BX211*(1/12)*
IF($P234=Lists!$AX$6,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IF($P234=Lists!$AX$7,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IF($P234=Lists!$AX$8,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4" s="5">
        <f ca="1">IF(BY$4="",0,IF($P234="",0,BY211*(1/12)*
IF($P234=Lists!$AX$6,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IF($P234=Lists!$AX$7,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IF($P234=Lists!$AX$8,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4" s="5">
        <f ca="1">IF(BZ$4="",0,IF($P234="",0,BZ211*(1/12)*
IF($P234=Lists!$AX$6,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IF($P234=Lists!$AX$7,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IF($P234=Lists!$AX$8,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4" s="5">
        <f ca="1">IF(CA$4="",0,IF($P234="",0,CA211*(1/12)*
IF($P234=Lists!$AX$6,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IF($P234=Lists!$AX$7,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IF($P234=Lists!$AX$8,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4" s="5">
        <f ca="1">IF(CB$4="",0,IF($P234="",0,CB211*(1/12)*
IF($P234=Lists!$AX$6,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IF($P234=Lists!$AX$7,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IF($P234=Lists!$AX$8,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4" s="5">
        <f ca="1">IF(CC$4="",0,IF($P234="",0,CC211*(1/12)*
IF($P234=Lists!$AX$6,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IF($P234=Lists!$AX$7,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IF($P234=Lists!$AX$8,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4" s="5">
        <f ca="1">IF(CD$4="",0,IF($P234="",0,CD211*(1/12)*
IF($P234=Lists!$AX$6,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IF($P234=Lists!$AX$7,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IF($P234=Lists!$AX$8,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4" s="5">
        <f ca="1">IF(CE$4="",0,IF($P234="",0,CE211*(1/12)*
IF($P234=Lists!$AX$6,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IF($P234=Lists!$AX$7,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IF($P234=Lists!$AX$8,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4" s="5">
        <f ca="1">IF(CF$4="",0,IF($P234="",0,CF211*(1/12)*
IF($P234=Lists!$AX$6,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IF($P234=Lists!$AX$7,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IF($P234=Lists!$AX$8,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5" spans="2:84" x14ac:dyDescent="0.3">
      <c r="B235" s="13">
        <f>ROW()</f>
        <v>235</v>
      </c>
      <c r="H235" s="1" t="str">
        <f t="shared" si="432"/>
        <v>Налоги на внеоборотные активы</v>
      </c>
      <c r="I235" s="1" t="str">
        <f>$I$233</f>
        <v>Стартовые капитальные затраты</v>
      </c>
      <c r="J235" s="1" t="str">
        <f>Prcsses!I80</f>
        <v>Лицензии, сертификаты</v>
      </c>
      <c r="M235" s="53" t="s">
        <v>18</v>
      </c>
      <c r="O235" s="82"/>
      <c r="P235" s="84"/>
      <c r="Q235" s="90" t="s">
        <v>5</v>
      </c>
      <c r="U235" s="5">
        <f t="shared" ca="1" si="420"/>
        <v>0</v>
      </c>
      <c r="X235" s="5">
        <f ca="1">IF(X$4="",0,IF($P235="",0,X212*(1/12)*
IF($P235=Lists!$AX$6,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IF($P235=Lists!$AX$7,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IF($P235=Lists!$AX$8,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5" s="5">
        <f ca="1">IF(Y$4="",0,IF($P235="",0,Y212*(1/12)*
IF($P235=Lists!$AX$6,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IF($P235=Lists!$AX$7,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IF($P235=Lists!$AX$8,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5" s="5">
        <f ca="1">IF(Z$4="",0,IF($P235="",0,Z212*(1/12)*
IF($P235=Lists!$AX$6,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IF($P235=Lists!$AX$7,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IF($P235=Lists!$AX$8,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5" s="5">
        <f ca="1">IF(AA$4="",0,IF($P235="",0,AA212*(1/12)*
IF($P235=Lists!$AX$6,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IF($P235=Lists!$AX$7,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IF($P235=Lists!$AX$8,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5" s="5">
        <f ca="1">IF(AB$4="",0,IF($P235="",0,AB212*(1/12)*
IF($P235=Lists!$AX$6,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IF($P235=Lists!$AX$7,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IF($P235=Lists!$AX$8,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5" s="5">
        <f ca="1">IF(AC$4="",0,IF($P235="",0,AC212*(1/12)*
IF($P235=Lists!$AX$6,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IF($P235=Lists!$AX$7,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IF($P235=Lists!$AX$8,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5" s="5">
        <f ca="1">IF(AD$4="",0,IF($P235="",0,AD212*(1/12)*
IF($P235=Lists!$AX$6,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IF($P235=Lists!$AX$7,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IF($P235=Lists!$AX$8,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5" s="5">
        <f ca="1">IF(AE$4="",0,IF($P235="",0,AE212*(1/12)*
IF($P235=Lists!$AX$6,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IF($P235=Lists!$AX$7,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IF($P235=Lists!$AX$8,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5" s="5">
        <f ca="1">IF(AF$4="",0,IF($P235="",0,AF212*(1/12)*
IF($P235=Lists!$AX$6,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IF($P235=Lists!$AX$7,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IF($P235=Lists!$AX$8,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5" s="5">
        <f ca="1">IF(AG$4="",0,IF($P235="",0,AG212*(1/12)*
IF($P235=Lists!$AX$6,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IF($P235=Lists!$AX$7,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IF($P235=Lists!$AX$8,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5" s="5">
        <f ca="1">IF(AH$4="",0,IF($P235="",0,AH212*(1/12)*
IF($P235=Lists!$AX$6,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IF($P235=Lists!$AX$7,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IF($P235=Lists!$AX$8,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5" s="5">
        <f ca="1">IF(AI$4="",0,IF($P235="",0,AI212*(1/12)*
IF($P235=Lists!$AX$6,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IF($P235=Lists!$AX$7,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IF($P235=Lists!$AX$8,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5" s="5">
        <f ca="1">IF(AJ$4="",0,IF($P235="",0,AJ212*(1/12)*
IF($P235=Lists!$AX$6,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IF($P235=Lists!$AX$7,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IF($P235=Lists!$AX$8,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5" s="5">
        <f ca="1">IF(AK$4="",0,IF($P235="",0,AK212*(1/12)*
IF($P235=Lists!$AX$6,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IF($P235=Lists!$AX$7,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IF($P235=Lists!$AX$8,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5" s="5">
        <f ca="1">IF(AL$4="",0,IF($P235="",0,AL212*(1/12)*
IF($P235=Lists!$AX$6,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IF($P235=Lists!$AX$7,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IF($P235=Lists!$AX$8,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5" s="5">
        <f ca="1">IF(AM$4="",0,IF($P235="",0,AM212*(1/12)*
IF($P235=Lists!$AX$6,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IF($P235=Lists!$AX$7,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IF($P235=Lists!$AX$8,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5" s="5">
        <f ca="1">IF(AN$4="",0,IF($P235="",0,AN212*(1/12)*
IF($P235=Lists!$AX$6,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IF($P235=Lists!$AX$7,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IF($P235=Lists!$AX$8,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5" s="5">
        <f ca="1">IF(AO$4="",0,IF($P235="",0,AO212*(1/12)*
IF($P235=Lists!$AX$6,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IF($P235=Lists!$AX$7,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IF($P235=Lists!$AX$8,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5" s="5">
        <f ca="1">IF(AP$4="",0,IF($P235="",0,AP212*(1/12)*
IF($P235=Lists!$AX$6,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IF($P235=Lists!$AX$7,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IF($P235=Lists!$AX$8,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5" s="5">
        <f ca="1">IF(AQ$4="",0,IF($P235="",0,AQ212*(1/12)*
IF($P235=Lists!$AX$6,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IF($P235=Lists!$AX$7,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IF($P235=Lists!$AX$8,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5" s="5">
        <f ca="1">IF(AR$4="",0,IF($P235="",0,AR212*(1/12)*
IF($P235=Lists!$AX$6,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IF($P235=Lists!$AX$7,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IF($P235=Lists!$AX$8,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5" s="5">
        <f ca="1">IF(AS$4="",0,IF($P235="",0,AS212*(1/12)*
IF($P235=Lists!$AX$6,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IF($P235=Lists!$AX$7,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IF($P235=Lists!$AX$8,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5" s="5">
        <f ca="1">IF(AT$4="",0,IF($P235="",0,AT212*(1/12)*
IF($P235=Lists!$AX$6,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IF($P235=Lists!$AX$7,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IF($P235=Lists!$AX$8,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5" s="5">
        <f ca="1">IF(AU$4="",0,IF($P235="",0,AU212*(1/12)*
IF($P235=Lists!$AX$6,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IF($P235=Lists!$AX$7,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IF($P235=Lists!$AX$8,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5" s="5">
        <f ca="1">IF(AV$4="",0,IF($P235="",0,AV212*(1/12)*
IF($P235=Lists!$AX$6,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IF($P235=Lists!$AX$7,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IF($P235=Lists!$AX$8,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5" s="5">
        <f ca="1">IF(AW$4="",0,IF($P235="",0,AW212*(1/12)*
IF($P235=Lists!$AX$6,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IF($P235=Lists!$AX$7,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IF($P235=Lists!$AX$8,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5" s="5">
        <f ca="1">IF(AX$4="",0,IF($P235="",0,AX212*(1/12)*
IF($P235=Lists!$AX$6,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IF($P235=Lists!$AX$7,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IF($P235=Lists!$AX$8,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5" s="5">
        <f ca="1">IF(AY$4="",0,IF($P235="",0,AY212*(1/12)*
IF($P235=Lists!$AX$6,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IF($P235=Lists!$AX$7,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IF($P235=Lists!$AX$8,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5" s="5">
        <f ca="1">IF(AZ$4="",0,IF($P235="",0,AZ212*(1/12)*
IF($P235=Lists!$AX$6,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IF($P235=Lists!$AX$7,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IF($P235=Lists!$AX$8,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5" s="5">
        <f ca="1">IF(BA$4="",0,IF($P235="",0,BA212*(1/12)*
IF($P235=Lists!$AX$6,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IF($P235=Lists!$AX$7,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IF($P235=Lists!$AX$8,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5" s="5">
        <f ca="1">IF(BB$4="",0,IF($P235="",0,BB212*(1/12)*
IF($P235=Lists!$AX$6,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IF($P235=Lists!$AX$7,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IF($P235=Lists!$AX$8,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5" s="5">
        <f ca="1">IF(BC$4="",0,IF($P235="",0,BC212*(1/12)*
IF($P235=Lists!$AX$6,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IF($P235=Lists!$AX$7,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IF($P235=Lists!$AX$8,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5" s="5">
        <f ca="1">IF(BD$4="",0,IF($P235="",0,BD212*(1/12)*
IF($P235=Lists!$AX$6,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IF($P235=Lists!$AX$7,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IF($P235=Lists!$AX$8,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5" s="5">
        <f ca="1">IF(BE$4="",0,IF($P235="",0,BE212*(1/12)*
IF($P235=Lists!$AX$6,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IF($P235=Lists!$AX$7,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IF($P235=Lists!$AX$8,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5" s="5">
        <f ca="1">IF(BF$4="",0,IF($P235="",0,BF212*(1/12)*
IF($P235=Lists!$AX$6,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IF($P235=Lists!$AX$7,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IF($P235=Lists!$AX$8,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5" s="5">
        <f ca="1">IF(BG$4="",0,IF($P235="",0,BG212*(1/12)*
IF($P235=Lists!$AX$6,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IF($P235=Lists!$AX$7,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IF($P235=Lists!$AX$8,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5" s="5">
        <f ca="1">IF(BH$4="",0,IF($P235="",0,BH212*(1/12)*
IF($P235=Lists!$AX$6,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IF($P235=Lists!$AX$7,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IF($P235=Lists!$AX$8,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5" s="5">
        <f ca="1">IF(BI$4="",0,IF($P235="",0,BI212*(1/12)*
IF($P235=Lists!$AX$6,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IF($P235=Lists!$AX$7,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IF($P235=Lists!$AX$8,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5" s="5">
        <f ca="1">IF(BJ$4="",0,IF($P235="",0,BJ212*(1/12)*
IF($P235=Lists!$AX$6,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IF($P235=Lists!$AX$7,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IF($P235=Lists!$AX$8,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5" s="5">
        <f ca="1">IF(BK$4="",0,IF($P235="",0,BK212*(1/12)*
IF($P235=Lists!$AX$6,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IF($P235=Lists!$AX$7,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IF($P235=Lists!$AX$8,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5" s="5">
        <f ca="1">IF(BL$4="",0,IF($P235="",0,BL212*(1/12)*
IF($P235=Lists!$AX$6,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IF($P235=Lists!$AX$7,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IF($P235=Lists!$AX$8,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5" s="5">
        <f ca="1">IF(BM$4="",0,IF($P235="",0,BM212*(1/12)*
IF($P235=Lists!$AX$6,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IF($P235=Lists!$AX$7,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IF($P235=Lists!$AX$8,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5" s="5">
        <f ca="1">IF(BN$4="",0,IF($P235="",0,BN212*(1/12)*
IF($P235=Lists!$AX$6,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IF($P235=Lists!$AX$7,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IF($P235=Lists!$AX$8,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5" s="5">
        <f ca="1">IF(BO$4="",0,IF($P235="",0,BO212*(1/12)*
IF($P235=Lists!$AX$6,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IF($P235=Lists!$AX$7,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IF($P235=Lists!$AX$8,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5" s="5">
        <f ca="1">IF(BP$4="",0,IF($P235="",0,BP212*(1/12)*
IF($P235=Lists!$AX$6,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IF($P235=Lists!$AX$7,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IF($P235=Lists!$AX$8,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5" s="5">
        <f ca="1">IF(BQ$4="",0,IF($P235="",0,BQ212*(1/12)*
IF($P235=Lists!$AX$6,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IF($P235=Lists!$AX$7,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IF($P235=Lists!$AX$8,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5" s="5">
        <f ca="1">IF(BR$4="",0,IF($P235="",0,BR212*(1/12)*
IF($P235=Lists!$AX$6,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IF($P235=Lists!$AX$7,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IF($P235=Lists!$AX$8,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5" s="5">
        <f ca="1">IF(BS$4="",0,IF($P235="",0,BS212*(1/12)*
IF($P235=Lists!$AX$6,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IF($P235=Lists!$AX$7,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IF($P235=Lists!$AX$8,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5" s="5">
        <f ca="1">IF(BT$4="",0,IF($P235="",0,BT212*(1/12)*
IF($P235=Lists!$AX$6,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IF($P235=Lists!$AX$7,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IF($P235=Lists!$AX$8,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5" s="5">
        <f ca="1">IF(BU$4="",0,IF($P235="",0,BU212*(1/12)*
IF($P235=Lists!$AX$6,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IF($P235=Lists!$AX$7,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IF($P235=Lists!$AX$8,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5" s="5">
        <f ca="1">IF(BV$4="",0,IF($P235="",0,BV212*(1/12)*
IF($P235=Lists!$AX$6,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IF($P235=Lists!$AX$7,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IF($P235=Lists!$AX$8,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5" s="5">
        <f ca="1">IF(BW$4="",0,IF($P235="",0,BW212*(1/12)*
IF($P235=Lists!$AX$6,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IF($P235=Lists!$AX$7,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IF($P235=Lists!$AX$8,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5" s="5">
        <f ca="1">IF(BX$4="",0,IF($P235="",0,BX212*(1/12)*
IF($P235=Lists!$AX$6,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IF($P235=Lists!$AX$7,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IF($P235=Lists!$AX$8,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5" s="5">
        <f ca="1">IF(BY$4="",0,IF($P235="",0,BY212*(1/12)*
IF($P235=Lists!$AX$6,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IF($P235=Lists!$AX$7,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IF($P235=Lists!$AX$8,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5" s="5">
        <f ca="1">IF(BZ$4="",0,IF($P235="",0,BZ212*(1/12)*
IF($P235=Lists!$AX$6,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IF($P235=Lists!$AX$7,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IF($P235=Lists!$AX$8,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5" s="5">
        <f ca="1">IF(CA$4="",0,IF($P235="",0,CA212*(1/12)*
IF($P235=Lists!$AX$6,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IF($P235=Lists!$AX$7,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IF($P235=Lists!$AX$8,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5" s="5">
        <f ca="1">IF(CB$4="",0,IF($P235="",0,CB212*(1/12)*
IF($P235=Lists!$AX$6,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IF($P235=Lists!$AX$7,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IF($P235=Lists!$AX$8,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5" s="5">
        <f ca="1">IF(CC$4="",0,IF($P235="",0,CC212*(1/12)*
IF($P235=Lists!$AX$6,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IF($P235=Lists!$AX$7,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IF($P235=Lists!$AX$8,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5" s="5">
        <f ca="1">IF(CD$4="",0,IF($P235="",0,CD212*(1/12)*
IF($P235=Lists!$AX$6,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IF($P235=Lists!$AX$7,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IF($P235=Lists!$AX$8,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5" s="5">
        <f ca="1">IF(CE$4="",0,IF($P235="",0,CE212*(1/12)*
IF($P235=Lists!$AX$6,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IF($P235=Lists!$AX$7,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IF($P235=Lists!$AX$8,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5" s="5">
        <f ca="1">IF(CF$4="",0,IF($P235="",0,CF212*(1/12)*
IF($P235=Lists!$AX$6,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IF($P235=Lists!$AX$7,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IF($P235=Lists!$AX$8,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6" spans="2:84" x14ac:dyDescent="0.3">
      <c r="B236" s="13">
        <f>ROW()</f>
        <v>236</v>
      </c>
      <c r="H236" s="1" t="str">
        <f t="shared" si="432"/>
        <v>Налоги на внеоборотные активы</v>
      </c>
      <c r="I236" s="1" t="str">
        <f>$I$233</f>
        <v>Стартовые капитальные затраты</v>
      </c>
      <c r="J236" s="1" t="str">
        <f>Prcsses!I81</f>
        <v>Оборудование</v>
      </c>
      <c r="M236" s="53" t="s">
        <v>18</v>
      </c>
      <c r="O236" s="82"/>
      <c r="P236" s="84" t="s">
        <v>236</v>
      </c>
      <c r="Q236" s="90" t="s">
        <v>5</v>
      </c>
      <c r="U236" s="5">
        <f t="shared" ca="1" si="420"/>
        <v>23285.879629629646</v>
      </c>
      <c r="X236" s="5">
        <f ca="1">IF(X$4="",0,IF($P236="",0,X213*(1/12)*
IF($P236=Lists!$AX$6,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IF($P236=Lists!$AX$7,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IF($P236=Lists!$AX$8,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6" s="5">
        <f ca="1">IF(Y$4="",0,IF($P236="",0,Y213*(1/12)*
IF($P236=Lists!$AX$6,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IF($P236=Lists!$AX$7,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IF($P236=Lists!$AX$8,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763.8888888888888</v>
      </c>
      <c r="Z236" s="5">
        <f ca="1">IF(Z$4="",0,IF($P236="",0,Z213*(1/12)*
IF($P236=Lists!$AX$6,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IF($P236=Lists!$AX$7,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IF($P236=Lists!$AX$8,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751.15740740740739</v>
      </c>
      <c r="AA236" s="5">
        <f ca="1">IF(AA$4="",0,IF($P236="",0,AA213*(1/12)*
IF($P236=Lists!$AX$6,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IF($P236=Lists!$AX$7,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IF($P236=Lists!$AX$8,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738.42592592592598</v>
      </c>
      <c r="AB236" s="5">
        <f ca="1">IF(AB$4="",0,IF($P236="",0,AB213*(1/12)*
IF($P236=Lists!$AX$6,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IF($P236=Lists!$AX$7,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IF($P236=Lists!$AX$8,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725.69444444444434</v>
      </c>
      <c r="AC236" s="5">
        <f ca="1">IF(AC$4="",0,IF($P236="",0,AC213*(1/12)*
IF($P236=Lists!$AX$6,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IF($P236=Lists!$AX$7,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IF($P236=Lists!$AX$8,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712.96296296296293</v>
      </c>
      <c r="AD236" s="5">
        <f ca="1">IF(AD$4="",0,IF($P236="",0,AD213*(1/12)*
IF($P236=Lists!$AX$6,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IF($P236=Lists!$AX$7,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IF($P236=Lists!$AX$8,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700.23148148148152</v>
      </c>
      <c r="AE236" s="5">
        <f ca="1">IF(AE$4="",0,IF($P236="",0,AE213*(1/12)*
IF($P236=Lists!$AX$6,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IF($P236=Lists!$AX$7,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IF($P236=Lists!$AX$8,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687.5</v>
      </c>
      <c r="AF236" s="5">
        <f ca="1">IF(AF$4="",0,IF($P236="",0,AF213*(1/12)*
IF($P236=Lists!$AX$6,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IF($P236=Lists!$AX$7,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IF($P236=Lists!$AX$8,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674.76851851851848</v>
      </c>
      <c r="AG236" s="5">
        <f ca="1">IF(AG$4="",0,IF($P236="",0,AG213*(1/12)*
IF($P236=Lists!$AX$6,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IF($P236=Lists!$AX$7,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IF($P236=Lists!$AX$8,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662.03703703703695</v>
      </c>
      <c r="AH236" s="5">
        <f ca="1">IF(AH$4="",0,IF($P236="",0,AH213*(1/12)*
IF($P236=Lists!$AX$6,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IF($P236=Lists!$AX$7,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IF($P236=Lists!$AX$8,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649.30555555555554</v>
      </c>
      <c r="AI236" s="5">
        <f ca="1">IF(AI$4="",0,IF($P236="",0,AI213*(1/12)*
IF($P236=Lists!$AX$6,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IF($P236=Lists!$AX$7,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IF($P236=Lists!$AX$8,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636.57407407407402</v>
      </c>
      <c r="AJ236" s="5">
        <f ca="1">IF(AJ$4="",0,IF($P236="",0,AJ213*(1/12)*
IF($P236=Lists!$AX$6,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IF($P236=Lists!$AX$7,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IF($P236=Lists!$AX$8,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623.84259259259261</v>
      </c>
      <c r="AK236" s="5">
        <f ca="1">IF(AK$4="",0,IF($P236="",0,AK213*(1/12)*
IF($P236=Lists!$AX$6,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IF($P236=Lists!$AX$7,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IF($P236=Lists!$AX$8,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611.1111111111112</v>
      </c>
      <c r="AL236" s="5">
        <f ca="1">IF(AL$4="",0,IF($P236="",0,AL213*(1/12)*
IF($P236=Lists!$AX$6,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IF($P236=Lists!$AX$7,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IF($P236=Lists!$AX$8,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598.37962962962968</v>
      </c>
      <c r="AM236" s="5">
        <f ca="1">IF(AM$4="",0,IF($P236="",0,AM213*(1/12)*
IF($P236=Lists!$AX$6,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IF($P236=Lists!$AX$7,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IF($P236=Lists!$AX$8,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585.64814814814815</v>
      </c>
      <c r="AN236" s="5">
        <f ca="1">IF(AN$4="",0,IF($P236="",0,AN213*(1/12)*
IF($P236=Lists!$AX$6,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IF($P236=Lists!$AX$7,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IF($P236=Lists!$AX$8,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572.91666666666674</v>
      </c>
      <c r="AO236" s="5">
        <f ca="1">IF(AO$4="",0,IF($P236="",0,AO213*(1/12)*
IF($P236=Lists!$AX$6,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IF($P236=Lists!$AX$7,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IF($P236=Lists!$AX$8,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560.18518518518522</v>
      </c>
      <c r="AP236" s="5">
        <f ca="1">IF(AP$4="",0,IF($P236="",0,AP213*(1/12)*
IF($P236=Lists!$AX$6,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IF($P236=Lists!$AX$7,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IF($P236=Lists!$AX$8,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547.4537037037037</v>
      </c>
      <c r="AQ236" s="5">
        <f ca="1">IF(AQ$4="",0,IF($P236="",0,AQ213*(1/12)*
IF($P236=Lists!$AX$6,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IF($P236=Lists!$AX$7,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IF($P236=Lists!$AX$8,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534.72222222222229</v>
      </c>
      <c r="AR236" s="5">
        <f ca="1">IF(AR$4="",0,IF($P236="",0,AR213*(1/12)*
IF($P236=Lists!$AX$6,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IF($P236=Lists!$AX$7,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IF($P236=Lists!$AX$8,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521.99074074074088</v>
      </c>
      <c r="AS236" s="5">
        <f ca="1">IF(AS$4="",0,IF($P236="",0,AS213*(1/12)*
IF($P236=Lists!$AX$6,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IF($P236=Lists!$AX$7,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IF($P236=Lists!$AX$8,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509.25925925925935</v>
      </c>
      <c r="AT236" s="5">
        <f ca="1">IF(AT$4="",0,IF($P236="",0,AT213*(1/12)*
IF($P236=Lists!$AX$6,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IF($P236=Lists!$AX$7,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IF($P236=Lists!$AX$8,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496.52777777777794</v>
      </c>
      <c r="AU236" s="5">
        <f ca="1">IF(AU$4="",0,IF($P236="",0,AU213*(1/12)*
IF($P236=Lists!$AX$6,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IF($P236=Lists!$AX$7,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IF($P236=Lists!$AX$8,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483.79629629629642</v>
      </c>
      <c r="AV236" s="5">
        <f ca="1">IF(AV$4="",0,IF($P236="",0,AV213*(1/12)*
IF($P236=Lists!$AX$6,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IF($P236=Lists!$AX$7,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IF($P236=Lists!$AX$8,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471.06481481481495</v>
      </c>
      <c r="AW236" s="5">
        <f ca="1">IF(AW$4="",0,IF($P236="",0,AW213*(1/12)*
IF($P236=Lists!$AX$6,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IF($P236=Lists!$AX$7,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IF($P236=Lists!$AX$8,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458.33333333333354</v>
      </c>
      <c r="AX236" s="5">
        <f ca="1">IF(AX$4="",0,IF($P236="",0,AX213*(1/12)*
IF($P236=Lists!$AX$6,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IF($P236=Lists!$AX$7,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IF($P236=Lists!$AX$8,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445.60185185185202</v>
      </c>
      <c r="AY236" s="5">
        <f ca="1">IF(AY$4="",0,IF($P236="",0,AY213*(1/12)*
IF($P236=Lists!$AX$6,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IF($P236=Lists!$AX$7,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IF($P236=Lists!$AX$8,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432.87037037037055</v>
      </c>
      <c r="AZ236" s="5">
        <f ca="1">IF(AZ$4="",0,IF($P236="",0,AZ213*(1/12)*
IF($P236=Lists!$AX$6,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IF($P236=Lists!$AX$7,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IF($P236=Lists!$AX$8,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420.13888888888914</v>
      </c>
      <c r="BA236" s="5">
        <f ca="1">IF(BA$4="",0,IF($P236="",0,BA213*(1/12)*
IF($P236=Lists!$AX$6,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IF($P236=Lists!$AX$7,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IF($P236=Lists!$AX$8,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407.40740740740762</v>
      </c>
      <c r="BB236" s="5">
        <f ca="1">IF(BB$4="",0,IF($P236="",0,BB213*(1/12)*
IF($P236=Lists!$AX$6,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IF($P236=Lists!$AX$7,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IF($P236=Lists!$AX$8,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394.67592592592609</v>
      </c>
      <c r="BC236" s="5">
        <f ca="1">IF(BC$4="",0,IF($P236="",0,BC213*(1/12)*
IF($P236=Lists!$AX$6,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IF($P236=Lists!$AX$7,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IF($P236=Lists!$AX$8,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381.94444444444468</v>
      </c>
      <c r="BD236" s="5">
        <f ca="1">IF(BD$4="",0,IF($P236="",0,BD213*(1/12)*
IF($P236=Lists!$AX$6,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IF($P236=Lists!$AX$7,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IF($P236=Lists!$AX$8,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369.21296296296322</v>
      </c>
      <c r="BE236" s="5">
        <f ca="1">IF(BE$4="",0,IF($P236="",0,BE213*(1/12)*
IF($P236=Lists!$AX$6,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IF($P236=Lists!$AX$7,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IF($P236=Lists!$AX$8,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356.48148148148175</v>
      </c>
      <c r="BF236" s="5">
        <f ca="1">IF(BF$4="",0,IF($P236="",0,BF213*(1/12)*
IF($P236=Lists!$AX$6,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IF($P236=Lists!$AX$7,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IF($P236=Lists!$AX$8,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343.75000000000028</v>
      </c>
      <c r="BG236" s="5">
        <f ca="1">IF(BG$4="",0,IF($P236="",0,BG213*(1/12)*
IF($P236=Lists!$AX$6,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IF($P236=Lists!$AX$7,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IF($P236=Lists!$AX$8,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331.01851851851882</v>
      </c>
      <c r="BH236" s="5">
        <f ca="1">IF(BH$4="",0,IF($P236="",0,BH213*(1/12)*
IF($P236=Lists!$AX$6,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IF($P236=Lists!$AX$7,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IF($P236=Lists!$AX$8,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318.28703703703735</v>
      </c>
      <c r="BI236" s="5">
        <f ca="1">IF(BI$4="",0,IF($P236="",0,BI213*(1/12)*
IF($P236=Lists!$AX$6,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IF($P236=Lists!$AX$7,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IF($P236=Lists!$AX$8,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305.55555555555588</v>
      </c>
      <c r="BJ236" s="5">
        <f ca="1">IF(BJ$4="",0,IF($P236="",0,BJ213*(1/12)*
IF($P236=Lists!$AX$6,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IF($P236=Lists!$AX$7,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IF($P236=Lists!$AX$8,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292.82407407407442</v>
      </c>
      <c r="BK236" s="5">
        <f ca="1">IF(BK$4="",0,IF($P236="",0,BK213*(1/12)*
IF($P236=Lists!$AX$6,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IF($P236=Lists!$AX$7,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IF($P236=Lists!$AX$8,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280.09259259259295</v>
      </c>
      <c r="BL236" s="5">
        <f ca="1">IF(BL$4="",0,IF($P236="",0,BL213*(1/12)*
IF($P236=Lists!$AX$6,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IF($P236=Lists!$AX$7,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IF($P236=Lists!$AX$8,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267.36111111111148</v>
      </c>
      <c r="BM236" s="5">
        <f ca="1">IF(BM$4="",0,IF($P236="",0,BM213*(1/12)*
IF($P236=Lists!$AX$6,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IF($P236=Lists!$AX$7,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IF($P236=Lists!$AX$8,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254.62962962962999</v>
      </c>
      <c r="BN236" s="5">
        <f ca="1">IF(BN$4="",0,IF($P236="",0,BN213*(1/12)*
IF($P236=Lists!$AX$6,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IF($P236=Lists!$AX$7,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IF($P236=Lists!$AX$8,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241.89814814814852</v>
      </c>
      <c r="BO236" s="5">
        <f ca="1">IF(BO$4="",0,IF($P236="",0,BO213*(1/12)*
IF($P236=Lists!$AX$6,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IF($P236=Lists!$AX$7,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IF($P236=Lists!$AX$8,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229.16666666666708</v>
      </c>
      <c r="BP236" s="5">
        <f ca="1">IF(BP$4="",0,IF($P236="",0,BP213*(1/12)*
IF($P236=Lists!$AX$6,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IF($P236=Lists!$AX$7,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IF($P236=Lists!$AX$8,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216.43518518518559</v>
      </c>
      <c r="BQ236" s="5">
        <f ca="1">IF(BQ$4="",0,IF($P236="",0,BQ213*(1/12)*
IF($P236=Lists!$AX$6,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IF($P236=Lists!$AX$7,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IF($P236=Lists!$AX$8,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203.70370370370412</v>
      </c>
      <c r="BR236" s="5">
        <f ca="1">IF(BR$4="",0,IF($P236="",0,BR213*(1/12)*
IF($P236=Lists!$AX$6,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IF($P236=Lists!$AX$7,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IF($P236=Lists!$AX$8,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190.97222222222268</v>
      </c>
      <c r="BS236" s="5">
        <f ca="1">IF(BS$4="",0,IF($P236="",0,BS213*(1/12)*
IF($P236=Lists!$AX$6,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IF($P236=Lists!$AX$7,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IF($P236=Lists!$AX$8,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178.24074074074119</v>
      </c>
      <c r="BT236" s="5">
        <f ca="1">IF(BT$4="",0,IF($P236="",0,BT213*(1/12)*
IF($P236=Lists!$AX$6,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IF($P236=Lists!$AX$7,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IF($P236=Lists!$AX$8,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165.50925925925972</v>
      </c>
      <c r="BU236" s="5">
        <f ca="1">IF(BU$4="",0,IF($P236="",0,BU213*(1/12)*
IF($P236=Lists!$AX$6,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IF($P236=Lists!$AX$7,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IF($P236=Lists!$AX$8,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152.77777777777825</v>
      </c>
      <c r="BV236" s="5">
        <f ca="1">IF(BV$4="",0,IF($P236="",0,BV213*(1/12)*
IF($P236=Lists!$AX$6,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IF($P236=Lists!$AX$7,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IF($P236=Lists!$AX$8,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140.04629629629679</v>
      </c>
      <c r="BW236" s="5">
        <f ca="1">IF(BW$4="",0,IF($P236="",0,BW213*(1/12)*
IF($P236=Lists!$AX$6,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IF($P236=Lists!$AX$7,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IF($P236=Lists!$AX$8,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127.31481481481532</v>
      </c>
      <c r="BX236" s="5">
        <f ca="1">IF(BX$4="",0,IF($P236="",0,BX213*(1/12)*
IF($P236=Lists!$AX$6,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IF($P236=Lists!$AX$7,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IF($P236=Lists!$AX$8,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114.58333333333385</v>
      </c>
      <c r="BY236" s="5">
        <f ca="1">IF(BY$4="",0,IF($P236="",0,BY213*(1/12)*
IF($P236=Lists!$AX$6,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IF($P236=Lists!$AX$7,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IF($P236=Lists!$AX$8,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101.85185185185239</v>
      </c>
      <c r="BZ236" s="5">
        <f ca="1">IF(BZ$4="",0,IF($P236="",0,BZ213*(1/12)*
IF($P236=Lists!$AX$6,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IF($P236=Lists!$AX$7,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IF($P236=Lists!$AX$8,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89.120370370370921</v>
      </c>
      <c r="CA236" s="5">
        <f ca="1">IF(CA$4="",0,IF($P236="",0,CA213*(1/12)*
IF($P236=Lists!$AX$6,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IF($P236=Lists!$AX$7,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IF($P236=Lists!$AX$8,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76.388888888889454</v>
      </c>
      <c r="CB236" s="5">
        <f ca="1">IF(CB$4="",0,IF($P236="",0,CB213*(1/12)*
IF($P236=Lists!$AX$6,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IF($P236=Lists!$AX$7,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IF($P236=Lists!$AX$8,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63.65740740740798</v>
      </c>
      <c r="CC236" s="5">
        <f ca="1">IF(CC$4="",0,IF($P236="",0,CC213*(1/12)*
IF($P236=Lists!$AX$6,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IF($P236=Lists!$AX$7,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IF($P236=Lists!$AX$8,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50.925925925926514</v>
      </c>
      <c r="CD236" s="5">
        <f ca="1">IF(CD$4="",0,IF($P236="",0,CD213*(1/12)*
IF($P236=Lists!$AX$6,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IF($P236=Lists!$AX$7,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IF($P236=Lists!$AX$8,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38.194444444445047</v>
      </c>
      <c r="CE236" s="5">
        <f ca="1">IF(CE$4="",0,IF($P236="",0,CE213*(1/12)*
IF($P236=Lists!$AX$6,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IF($P236=Lists!$AX$7,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IF($P236=Lists!$AX$8,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25.462962962963577</v>
      </c>
      <c r="CF236" s="5">
        <f ca="1">IF(CF$4="",0,IF($P236="",0,CF213*(1/12)*
IF($P236=Lists!$AX$6,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IF($P236=Lists!$AX$7,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IF($P236=Lists!$AX$8,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7" spans="2:84" x14ac:dyDescent="0.3">
      <c r="B237" s="13">
        <f>ROW()</f>
        <v>237</v>
      </c>
      <c r="H237" s="1" t="str">
        <f t="shared" si="432"/>
        <v>Налоги на внеоборотные активы</v>
      </c>
      <c r="I237" s="1" t="str">
        <f>$I$233</f>
        <v>Стартовые капитальные затраты</v>
      </c>
      <c r="J237" s="1" t="str">
        <f>Prcsses!I82</f>
        <v>Транспортные средства</v>
      </c>
      <c r="M237" s="53" t="s">
        <v>18</v>
      </c>
      <c r="O237" s="82"/>
      <c r="P237" s="84" t="s">
        <v>237</v>
      </c>
      <c r="Q237" s="90" t="s">
        <v>5</v>
      </c>
      <c r="U237" s="5">
        <f t="shared" ca="1" si="420"/>
        <v>77676.504629629606</v>
      </c>
      <c r="X237" s="5">
        <f ca="1">IF(X$4="",0,IF($P237="",0,X214*(1/12)*
IF($P237=Lists!$AX$6,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IF($P237=Lists!$AX$7,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IF($P237=Lists!$AX$8,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7" s="5">
        <f ca="1">IF(Y$4="",0,IF($P237="",0,Y214*(1/12)*
IF($P237=Lists!$AX$6,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IF($P237=Lists!$AX$7,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IF($P237=Lists!$AX$8,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1736.1111111111113</v>
      </c>
      <c r="Z237" s="5">
        <f ca="1">IF(Z$4="",0,IF($P237="",0,Z214*(1/12)*
IF($P237=Lists!$AX$6,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IF($P237=Lists!$AX$7,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IF($P237=Lists!$AX$8,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1721.6435185185185</v>
      </c>
      <c r="AA237" s="5">
        <f ca="1">IF(AA$4="",0,IF($P237="",0,AA214*(1/12)*
IF($P237=Lists!$AX$6,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IF($P237=Lists!$AX$7,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IF($P237=Lists!$AX$8,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1707.1759259259259</v>
      </c>
      <c r="AB237" s="5">
        <f ca="1">IF(AB$4="",0,IF($P237="",0,AB214*(1/12)*
IF($P237=Lists!$AX$6,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IF($P237=Lists!$AX$7,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IF($P237=Lists!$AX$8,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1692.7083333333335</v>
      </c>
      <c r="AC237" s="5">
        <f ca="1">IF(AC$4="",0,IF($P237="",0,AC214*(1/12)*
IF($P237=Lists!$AX$6,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IF($P237=Lists!$AX$7,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IF($P237=Lists!$AX$8,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1678.2407407407409</v>
      </c>
      <c r="AD237" s="5">
        <f ca="1">IF(AD$4="",0,IF($P237="",0,AD214*(1/12)*
IF($P237=Lists!$AX$6,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IF($P237=Lists!$AX$7,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IF($P237=Lists!$AX$8,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1663.7731481481483</v>
      </c>
      <c r="AE237" s="5">
        <f ca="1">IF(AE$4="",0,IF($P237="",0,AE214*(1/12)*
IF($P237=Lists!$AX$6,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IF($P237=Lists!$AX$7,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IF($P237=Lists!$AX$8,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1649.3055555555557</v>
      </c>
      <c r="AF237" s="5">
        <f ca="1">IF(AF$4="",0,IF($P237="",0,AF214*(1/12)*
IF($P237=Lists!$AX$6,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IF($P237=Lists!$AX$7,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IF($P237=Lists!$AX$8,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1634.837962962963</v>
      </c>
      <c r="AG237" s="5">
        <f ca="1">IF(AG$4="",0,IF($P237="",0,AG214*(1/12)*
IF($P237=Lists!$AX$6,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IF($P237=Lists!$AX$7,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IF($P237=Lists!$AX$8,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1620.3703703703702</v>
      </c>
      <c r="AH237" s="5">
        <f ca="1">IF(AH$4="",0,IF($P237="",0,AH214*(1/12)*
IF($P237=Lists!$AX$6,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IF($P237=Lists!$AX$7,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IF($P237=Lists!$AX$8,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1605.9027777777778</v>
      </c>
      <c r="AI237" s="5">
        <f ca="1">IF(AI$4="",0,IF($P237="",0,AI214*(1/12)*
IF($P237=Lists!$AX$6,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IF($P237=Lists!$AX$7,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IF($P237=Lists!$AX$8,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1591.4351851851852</v>
      </c>
      <c r="AJ237" s="5">
        <f ca="1">IF(AJ$4="",0,IF($P237="",0,AJ214*(1/12)*
IF($P237=Lists!$AX$6,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IF($P237=Lists!$AX$7,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IF($P237=Lists!$AX$8,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1576.9675925925928</v>
      </c>
      <c r="AK237" s="5">
        <f ca="1">IF(AK$4="",0,IF($P237="",0,AK214*(1/12)*
IF($P237=Lists!$AX$6,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IF($P237=Lists!$AX$7,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IF($P237=Lists!$AX$8,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1562.5</v>
      </c>
      <c r="AL237" s="5">
        <f ca="1">IF(AL$4="",0,IF($P237="",0,AL214*(1/12)*
IF($P237=Lists!$AX$6,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IF($P237=Lists!$AX$7,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IF($P237=Lists!$AX$8,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1548.0324074074074</v>
      </c>
      <c r="AM237" s="5">
        <f ca="1">IF(AM$4="",0,IF($P237="",0,AM214*(1/12)*
IF($P237=Lists!$AX$6,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IF($P237=Lists!$AX$7,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IF($P237=Lists!$AX$8,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1533.5648148148146</v>
      </c>
      <c r="AN237" s="5">
        <f ca="1">IF(AN$4="",0,IF($P237="",0,AN214*(1/12)*
IF($P237=Lists!$AX$6,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IF($P237=Lists!$AX$7,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IF($P237=Lists!$AX$8,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1519.0972222222222</v>
      </c>
      <c r="AO237" s="5">
        <f ca="1">IF(AO$4="",0,IF($P237="",0,AO214*(1/12)*
IF($P237=Lists!$AX$6,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IF($P237=Lists!$AX$7,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IF($P237=Lists!$AX$8,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1504.6296296296296</v>
      </c>
      <c r="AP237" s="5">
        <f ca="1">IF(AP$4="",0,IF($P237="",0,AP214*(1/12)*
IF($P237=Lists!$AX$6,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IF($P237=Lists!$AX$7,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IF($P237=Lists!$AX$8,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1490.1620370370372</v>
      </c>
      <c r="AQ237" s="5">
        <f ca="1">IF(AQ$4="",0,IF($P237="",0,AQ214*(1/12)*
IF($P237=Lists!$AX$6,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IF($P237=Lists!$AX$7,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IF($P237=Lists!$AX$8,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1475.6944444444443</v>
      </c>
      <c r="AR237" s="5">
        <f ca="1">IF(AR$4="",0,IF($P237="",0,AR214*(1/12)*
IF($P237=Lists!$AX$6,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IF($P237=Lists!$AX$7,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IF($P237=Lists!$AX$8,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1461.2268518518517</v>
      </c>
      <c r="AS237" s="5">
        <f ca="1">IF(AS$4="",0,IF($P237="",0,AS214*(1/12)*
IF($P237=Lists!$AX$6,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IF($P237=Lists!$AX$7,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IF($P237=Lists!$AX$8,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1446.7592592592589</v>
      </c>
      <c r="AT237" s="5">
        <f ca="1">IF(AT$4="",0,IF($P237="",0,AT214*(1/12)*
IF($P237=Lists!$AX$6,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IF($P237=Lists!$AX$7,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IF($P237=Lists!$AX$8,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1432.2916666666665</v>
      </c>
      <c r="AU237" s="5">
        <f ca="1">IF(AU$4="",0,IF($P237="",0,AU214*(1/12)*
IF($P237=Lists!$AX$6,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IF($P237=Lists!$AX$7,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IF($P237=Lists!$AX$8,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1417.8240740740741</v>
      </c>
      <c r="AV237" s="5">
        <f ca="1">IF(AV$4="",0,IF($P237="",0,AV214*(1/12)*
IF($P237=Lists!$AX$6,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IF($P237=Lists!$AX$7,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IF($P237=Lists!$AX$8,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1403.3564814814815</v>
      </c>
      <c r="AW237" s="5">
        <f ca="1">IF(AW$4="",0,IF($P237="",0,AW214*(1/12)*
IF($P237=Lists!$AX$6,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IF($P237=Lists!$AX$7,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IF($P237=Lists!$AX$8,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1388.8888888888887</v>
      </c>
      <c r="AX237" s="5">
        <f ca="1">IF(AX$4="",0,IF($P237="",0,AX214*(1/12)*
IF($P237=Lists!$AX$6,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IF($P237=Lists!$AX$7,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IF($P237=Lists!$AX$8,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1374.4212962962961</v>
      </c>
      <c r="AY237" s="5">
        <f ca="1">IF(AY$4="",0,IF($P237="",0,AY214*(1/12)*
IF($P237=Lists!$AX$6,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IF($P237=Lists!$AX$7,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IF($P237=Lists!$AX$8,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1359.9537037037037</v>
      </c>
      <c r="AZ237" s="5">
        <f ca="1">IF(AZ$4="",0,IF($P237="",0,AZ214*(1/12)*
IF($P237=Lists!$AX$6,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IF($P237=Lists!$AX$7,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IF($P237=Lists!$AX$8,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1345.4861111111111</v>
      </c>
      <c r="BA237" s="5">
        <f ca="1">IF(BA$4="",0,IF($P237="",0,BA214*(1/12)*
IF($P237=Lists!$AX$6,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IF($P237=Lists!$AX$7,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IF($P237=Lists!$AX$8,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1331.0185185185182</v>
      </c>
      <c r="BB237" s="5">
        <f ca="1">IF(BB$4="",0,IF($P237="",0,BB214*(1/12)*
IF($P237=Lists!$AX$6,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IF($P237=Lists!$AX$7,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IF($P237=Lists!$AX$8,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1316.5509259259259</v>
      </c>
      <c r="BC237" s="5">
        <f ca="1">IF(BC$4="",0,IF($P237="",0,BC214*(1/12)*
IF($P237=Lists!$AX$6,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IF($P237=Lists!$AX$7,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IF($P237=Lists!$AX$8,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1302.0833333333333</v>
      </c>
      <c r="BD237" s="5">
        <f ca="1">IF(BD$4="",0,IF($P237="",0,BD214*(1/12)*
IF($P237=Lists!$AX$6,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IF($P237=Lists!$AX$7,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IF($P237=Lists!$AX$8,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1287.6157407407406</v>
      </c>
      <c r="BE237" s="5">
        <f ca="1">IF(BE$4="",0,IF($P237="",0,BE214*(1/12)*
IF($P237=Lists!$AX$6,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IF($P237=Lists!$AX$7,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IF($P237=Lists!$AX$8,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1273.1481481481478</v>
      </c>
      <c r="BF237" s="5">
        <f ca="1">IF(BF$4="",0,IF($P237="",0,BF214*(1/12)*
IF($P237=Lists!$AX$6,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IF($P237=Lists!$AX$7,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IF($P237=Lists!$AX$8,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1258.6805555555554</v>
      </c>
      <c r="BG237" s="5">
        <f ca="1">IF(BG$4="",0,IF($P237="",0,BG214*(1/12)*
IF($P237=Lists!$AX$6,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IF($P237=Lists!$AX$7,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IF($P237=Lists!$AX$8,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1244.212962962963</v>
      </c>
      <c r="BH237" s="5">
        <f ca="1">IF(BH$4="",0,IF($P237="",0,BH214*(1/12)*
IF($P237=Lists!$AX$6,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IF($P237=Lists!$AX$7,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IF($P237=Lists!$AX$8,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1229.7453703703702</v>
      </c>
      <c r="BI237" s="5">
        <f ca="1">IF(BI$4="",0,IF($P237="",0,BI214*(1/12)*
IF($P237=Lists!$AX$6,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IF($P237=Lists!$AX$7,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IF($P237=Lists!$AX$8,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1215.2777777777776</v>
      </c>
      <c r="BJ237" s="5">
        <f ca="1">IF(BJ$4="",0,IF($P237="",0,BJ214*(1/12)*
IF($P237=Lists!$AX$6,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IF($P237=Lists!$AX$7,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IF($P237=Lists!$AX$8,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1200.810185185185</v>
      </c>
      <c r="BK237" s="5">
        <f ca="1">IF(BK$4="",0,IF($P237="",0,BK214*(1/12)*
IF($P237=Lists!$AX$6,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IF($P237=Lists!$AX$7,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IF($P237=Lists!$AX$8,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1186.3425925925924</v>
      </c>
      <c r="BL237" s="5">
        <f ca="1">IF(BL$4="",0,IF($P237="",0,BL214*(1/12)*
IF($P237=Lists!$AX$6,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IF($P237=Lists!$AX$7,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IF($P237=Lists!$AX$8,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1171.8749999999998</v>
      </c>
      <c r="BM237" s="5">
        <f ca="1">IF(BM$4="",0,IF($P237="",0,BM214*(1/12)*
IF($P237=Lists!$AX$6,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IF($P237=Lists!$AX$7,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IF($P237=Lists!$AX$8,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1157.4074074074069</v>
      </c>
      <c r="BN237" s="5">
        <f ca="1">IF(BN$4="",0,IF($P237="",0,BN214*(1/12)*
IF($P237=Lists!$AX$6,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IF($P237=Lists!$AX$7,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IF($P237=Lists!$AX$8,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1142.9398148148146</v>
      </c>
      <c r="BO237" s="5">
        <f ca="1">IF(BO$4="",0,IF($P237="",0,BO214*(1/12)*
IF($P237=Lists!$AX$6,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IF($P237=Lists!$AX$7,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IF($P237=Lists!$AX$8,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1128.4722222222222</v>
      </c>
      <c r="BP237" s="5">
        <f ca="1">IF(BP$4="",0,IF($P237="",0,BP214*(1/12)*
IF($P237=Lists!$AX$6,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IF($P237=Lists!$AX$7,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IF($P237=Lists!$AX$8,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1114.0046296296293</v>
      </c>
      <c r="BQ237" s="5">
        <f ca="1">IF(BQ$4="",0,IF($P237="",0,BQ214*(1/12)*
IF($P237=Lists!$AX$6,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IF($P237=Lists!$AX$7,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IF($P237=Lists!$AX$8,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1099.5370370370367</v>
      </c>
      <c r="BR237" s="5">
        <f ca="1">IF(BR$4="",0,IF($P237="",0,BR214*(1/12)*
IF($P237=Lists!$AX$6,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IF($P237=Lists!$AX$7,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IF($P237=Lists!$AX$8,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1085.0694444444441</v>
      </c>
      <c r="BS237" s="5">
        <f ca="1">IF(BS$4="",0,IF($P237="",0,BS214*(1/12)*
IF($P237=Lists!$AX$6,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IF($P237=Lists!$AX$7,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IF($P237=Lists!$AX$8,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1070.6018518518517</v>
      </c>
      <c r="BT237" s="5">
        <f ca="1">IF(BT$4="",0,IF($P237="",0,BT214*(1/12)*
IF($P237=Lists!$AX$6,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IF($P237=Lists!$AX$7,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IF($P237=Lists!$AX$8,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1056.1342592592589</v>
      </c>
      <c r="BU237" s="5">
        <f ca="1">IF(BU$4="",0,IF($P237="",0,BU214*(1/12)*
IF($P237=Lists!$AX$6,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IF($P237=Lists!$AX$7,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IF($P237=Lists!$AX$8,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1041.6666666666663</v>
      </c>
      <c r="BV237" s="5">
        <f ca="1">IF(BV$4="",0,IF($P237="",0,BV214*(1/12)*
IF($P237=Lists!$AX$6,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IF($P237=Lists!$AX$7,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IF($P237=Lists!$AX$8,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1027.1990740740737</v>
      </c>
      <c r="BW237" s="5">
        <f ca="1">IF(BW$4="",0,IF($P237="",0,BW214*(1/12)*
IF($P237=Lists!$AX$6,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IF($P237=Lists!$AX$7,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IF($P237=Lists!$AX$8,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1012.7314814814812</v>
      </c>
      <c r="BX237" s="5">
        <f ca="1">IF(BX$4="",0,IF($P237="",0,BX214*(1/12)*
IF($P237=Lists!$AX$6,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IF($P237=Lists!$AX$7,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IF($P237=Lists!$AX$8,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998.26388888888846</v>
      </c>
      <c r="BY237" s="5">
        <f ca="1">IF(BY$4="",0,IF($P237="",0,BY214*(1/12)*
IF($P237=Lists!$AX$6,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IF($P237=Lists!$AX$7,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IF($P237=Lists!$AX$8,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983.79629629629574</v>
      </c>
      <c r="BZ237" s="5">
        <f ca="1">IF(BZ$4="",0,IF($P237="",0,BZ214*(1/12)*
IF($P237=Lists!$AX$6,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IF($P237=Lists!$AX$7,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IF($P237=Lists!$AX$8,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969.32870370370335</v>
      </c>
      <c r="CA237" s="5">
        <f ca="1">IF(CA$4="",0,IF($P237="",0,CA214*(1/12)*
IF($P237=Lists!$AX$6,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IF($P237=Lists!$AX$7,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IF($P237=Lists!$AX$8,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954.86111111111086</v>
      </c>
      <c r="CB237" s="5">
        <f ca="1">IF(CB$4="",0,IF($P237="",0,CB214*(1/12)*
IF($P237=Lists!$AX$6,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IF($P237=Lists!$AX$7,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IF($P237=Lists!$AX$8,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940.39351851851814</v>
      </c>
      <c r="CC237" s="5">
        <f ca="1">IF(CC$4="",0,IF($P237="",0,CC214*(1/12)*
IF($P237=Lists!$AX$6,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IF($P237=Lists!$AX$7,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IF($P237=Lists!$AX$8,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925.92592592592541</v>
      </c>
      <c r="CD237" s="5">
        <f ca="1">IF(CD$4="",0,IF($P237="",0,CD214*(1/12)*
IF($P237=Lists!$AX$6,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IF($P237=Lists!$AX$7,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IF($P237=Lists!$AX$8,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911.45833333333292</v>
      </c>
      <c r="CE237" s="5">
        <f ca="1">IF(CE$4="",0,IF($P237="",0,CE214*(1/12)*
IF($P237=Lists!$AX$6,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IF($P237=Lists!$AX$7,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IF($P237=Lists!$AX$8,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896.99074074074042</v>
      </c>
      <c r="CF237" s="5">
        <f ca="1">IF(CF$4="",0,IF($P237="",0,CF214*(1/12)*
IF($P237=Lists!$AX$6,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IF($P237=Lists!$AX$7,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IF($P237=Lists!$AX$8,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8" spans="2:84" x14ac:dyDescent="0.3">
      <c r="B238" s="13">
        <f>ROW()</f>
        <v>238</v>
      </c>
      <c r="H238" s="1" t="str">
        <f t="shared" si="432"/>
        <v>Налоги на внеоборотные активы</v>
      </c>
      <c r="I238" s="1" t="str">
        <f>$I$233</f>
        <v>Стартовые капитальные затраты</v>
      </c>
      <c r="J238" s="1" t="str">
        <f>Prcsses!I83</f>
        <v>Земельный участок</v>
      </c>
      <c r="M238" s="53" t="s">
        <v>18</v>
      </c>
      <c r="O238" s="82"/>
      <c r="P238" s="84" t="s">
        <v>235</v>
      </c>
      <c r="Q238" s="90" t="s">
        <v>5</v>
      </c>
      <c r="U238" s="5">
        <f t="shared" ca="1" si="420"/>
        <v>565075.23148148146</v>
      </c>
      <c r="X238" s="5">
        <f ca="1">IF(X$4="",0,IF($P238="",0,X215*(1/12)*
IF($P238=Lists!$AX$6,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IF($P238=Lists!$AX$7,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IF($P238=Lists!$AX$8,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8" s="5">
        <f ca="1">IF(Y$4="",0,IF($P238="",0,Y215*(1/12)*
IF($P238=Lists!$AX$6,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IF($P238=Lists!$AX$7,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IF($P238=Lists!$AX$8,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10416.666666666668</v>
      </c>
      <c r="Z238" s="5">
        <f ca="1">IF(Z$4="",0,IF($P238="",0,Z215*(1/12)*
IF($P238=Lists!$AX$6,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IF($P238=Lists!$AX$7,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IF($P238=Lists!$AX$8,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10387.73148148148</v>
      </c>
      <c r="AA238" s="5">
        <f ca="1">IF(AA$4="",0,IF($P238="",0,AA215*(1/12)*
IF($P238=Lists!$AX$6,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IF($P238=Lists!$AX$7,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IF($P238=Lists!$AX$8,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10358.796296296296</v>
      </c>
      <c r="AB238" s="5">
        <f ca="1">IF(AB$4="",0,IF($P238="",0,AB215*(1/12)*
IF($P238=Lists!$AX$6,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IF($P238=Lists!$AX$7,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IF($P238=Lists!$AX$8,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10329.861111111111</v>
      </c>
      <c r="AC238" s="5">
        <f ca="1">IF(AC$4="",0,IF($P238="",0,AC215*(1/12)*
IF($P238=Lists!$AX$6,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IF($P238=Lists!$AX$7,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IF($P238=Lists!$AX$8,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10300.925925925925</v>
      </c>
      <c r="AD238" s="5">
        <f ca="1">IF(AD$4="",0,IF($P238="",0,AD215*(1/12)*
IF($P238=Lists!$AX$6,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IF($P238=Lists!$AX$7,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IF($P238=Lists!$AX$8,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10271.990740740741</v>
      </c>
      <c r="AE238" s="5">
        <f ca="1">IF(AE$4="",0,IF($P238="",0,AE215*(1/12)*
IF($P238=Lists!$AX$6,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IF($P238=Lists!$AX$7,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IF($P238=Lists!$AX$8,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10243.055555555555</v>
      </c>
      <c r="AF238" s="5">
        <f ca="1">IF(AF$4="",0,IF($P238="",0,AF215*(1/12)*
IF($P238=Lists!$AX$6,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IF($P238=Lists!$AX$7,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IF($P238=Lists!$AX$8,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10214.12037037037</v>
      </c>
      <c r="AG238" s="5">
        <f ca="1">IF(AG$4="",0,IF($P238="",0,AG215*(1/12)*
IF($P238=Lists!$AX$6,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IF($P238=Lists!$AX$7,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IF($P238=Lists!$AX$8,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10185.185185185184</v>
      </c>
      <c r="AH238" s="5">
        <f ca="1">IF(AH$4="",0,IF($P238="",0,AH215*(1/12)*
IF($P238=Lists!$AX$6,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IF($P238=Lists!$AX$7,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IF($P238=Lists!$AX$8,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10156.25</v>
      </c>
      <c r="AI238" s="5">
        <f ca="1">IF(AI$4="",0,IF($P238="",0,AI215*(1/12)*
IF($P238=Lists!$AX$6,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IF($P238=Lists!$AX$7,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IF($P238=Lists!$AX$8,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10127.314814814816</v>
      </c>
      <c r="AJ238" s="5">
        <f ca="1">IF(AJ$4="",0,IF($P238="",0,AJ215*(1/12)*
IF($P238=Lists!$AX$6,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IF($P238=Lists!$AX$7,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IF($P238=Lists!$AX$8,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10098.37962962963</v>
      </c>
      <c r="AK238" s="5">
        <f ca="1">IF(AK$4="",0,IF($P238="",0,AK215*(1/12)*
IF($P238=Lists!$AX$6,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IF($P238=Lists!$AX$7,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IF($P238=Lists!$AX$8,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10069.444444444443</v>
      </c>
      <c r="AL238" s="5">
        <f ca="1">IF(AL$4="",0,IF($P238="",0,AL215*(1/12)*
IF($P238=Lists!$AX$6,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IF($P238=Lists!$AX$7,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IF($P238=Lists!$AX$8,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10040.509259259259</v>
      </c>
      <c r="AM238" s="5">
        <f ca="1">IF(AM$4="",0,IF($P238="",0,AM215*(1/12)*
IF($P238=Lists!$AX$6,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IF($P238=Lists!$AX$7,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IF($P238=Lists!$AX$8,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10011.574074074075</v>
      </c>
      <c r="AN238" s="5">
        <f ca="1">IF(AN$4="",0,IF($P238="",0,AN215*(1/12)*
IF($P238=Lists!$AX$6,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IF($P238=Lists!$AX$7,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IF($P238=Lists!$AX$8,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9982.6388888888887</v>
      </c>
      <c r="AO238" s="5">
        <f ca="1">IF(AO$4="",0,IF($P238="",0,AO215*(1/12)*
IF($P238=Lists!$AX$6,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IF($P238=Lists!$AX$7,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IF($P238=Lists!$AX$8,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9953.7037037037026</v>
      </c>
      <c r="AP238" s="5">
        <f ca="1">IF(AP$4="",0,IF($P238="",0,AP215*(1/12)*
IF($P238=Lists!$AX$6,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IF($P238=Lists!$AX$7,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IF($P238=Lists!$AX$8,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9924.7685185185182</v>
      </c>
      <c r="AQ238" s="5">
        <f ca="1">IF(AQ$4="",0,IF($P238="",0,AQ215*(1/12)*
IF($P238=Lists!$AX$6,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IF($P238=Lists!$AX$7,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IF($P238=Lists!$AX$8,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9895.8333333333339</v>
      </c>
      <c r="AR238" s="5">
        <f ca="1">IF(AR$4="",0,IF($P238="",0,AR215*(1/12)*
IF($P238=Lists!$AX$6,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IF($P238=Lists!$AX$7,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IF($P238=Lists!$AX$8,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9866.898148148146</v>
      </c>
      <c r="AS238" s="5">
        <f ca="1">IF(AS$4="",0,IF($P238="",0,AS215*(1/12)*
IF($P238=Lists!$AX$6,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IF($P238=Lists!$AX$7,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IF($P238=Lists!$AX$8,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9837.9629629629635</v>
      </c>
      <c r="AT238" s="5">
        <f ca="1">IF(AT$4="",0,IF($P238="",0,AT215*(1/12)*
IF($P238=Lists!$AX$6,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IF($P238=Lists!$AX$7,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IF($P238=Lists!$AX$8,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9809.0277777777774</v>
      </c>
      <c r="AU238" s="5">
        <f ca="1">IF(AU$4="",0,IF($P238="",0,AU215*(1/12)*
IF($P238=Lists!$AX$6,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IF($P238=Lists!$AX$7,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IF($P238=Lists!$AX$8,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9780.0925925925931</v>
      </c>
      <c r="AV238" s="5">
        <f ca="1">IF(AV$4="",0,IF($P238="",0,AV215*(1/12)*
IF($P238=Lists!$AX$6,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IF($P238=Lists!$AX$7,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IF($P238=Lists!$AX$8,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9751.1574074074069</v>
      </c>
      <c r="AW238" s="5">
        <f ca="1">IF(AW$4="",0,IF($P238="",0,AW215*(1/12)*
IF($P238=Lists!$AX$6,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IF($P238=Lists!$AX$7,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IF($P238=Lists!$AX$8,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9722.2222222222208</v>
      </c>
      <c r="AX238" s="5">
        <f ca="1">IF(AX$4="",0,IF($P238="",0,AX215*(1/12)*
IF($P238=Lists!$AX$6,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IF($P238=Lists!$AX$7,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IF($P238=Lists!$AX$8,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9693.2870370370383</v>
      </c>
      <c r="AY238" s="5">
        <f ca="1">IF(AY$4="",0,IF($P238="",0,AY215*(1/12)*
IF($P238=Lists!$AX$6,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IF($P238=Lists!$AX$7,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IF($P238=Lists!$AX$8,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9664.3518518518522</v>
      </c>
      <c r="AZ238" s="5">
        <f ca="1">IF(AZ$4="",0,IF($P238="",0,AZ215*(1/12)*
IF($P238=Lists!$AX$6,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IF($P238=Lists!$AX$7,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IF($P238=Lists!$AX$8,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9635.4166666666661</v>
      </c>
      <c r="BA238" s="5">
        <f ca="1">IF(BA$4="",0,IF($P238="",0,BA215*(1/12)*
IF($P238=Lists!$AX$6,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IF($P238=Lists!$AX$7,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IF($P238=Lists!$AX$8,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9606.4814814814818</v>
      </c>
      <c r="BB238" s="5">
        <f ca="1">IF(BB$4="",0,IF($P238="",0,BB215*(1/12)*
IF($P238=Lists!$AX$6,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IF($P238=Lists!$AX$7,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IF($P238=Lists!$AX$8,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9577.5462962962956</v>
      </c>
      <c r="BC238" s="5">
        <f ca="1">IF(BC$4="",0,IF($P238="",0,BC215*(1/12)*
IF($P238=Lists!$AX$6,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IF($P238=Lists!$AX$7,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IF($P238=Lists!$AX$8,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9548.6111111111095</v>
      </c>
      <c r="BD238" s="5">
        <f ca="1">IF(BD$4="",0,IF($P238="",0,BD215*(1/12)*
IF($P238=Lists!$AX$6,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IF($P238=Lists!$AX$7,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IF($P238=Lists!$AX$8,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9519.6759259259252</v>
      </c>
      <c r="BE238" s="5">
        <f ca="1">IF(BE$4="",0,IF($P238="",0,BE215*(1/12)*
IF($P238=Lists!$AX$6,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IF($P238=Lists!$AX$7,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IF($P238=Lists!$AX$8,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9490.7407407407391</v>
      </c>
      <c r="BF238" s="5">
        <f ca="1">IF(BF$4="",0,IF($P238="",0,BF215*(1/12)*
IF($P238=Lists!$AX$6,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IF($P238=Lists!$AX$7,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IF($P238=Lists!$AX$8,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9461.8055555555547</v>
      </c>
      <c r="BG238" s="5">
        <f ca="1">IF(BG$4="",0,IF($P238="",0,BG215*(1/12)*
IF($P238=Lists!$AX$6,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IF($P238=Lists!$AX$7,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IF($P238=Lists!$AX$8,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9432.8703703703686</v>
      </c>
      <c r="BH238" s="5">
        <f ca="1">IF(BH$4="",0,IF($P238="",0,BH215*(1/12)*
IF($P238=Lists!$AX$6,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IF($P238=Lists!$AX$7,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IF($P238=Lists!$AX$8,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9403.9351851851843</v>
      </c>
      <c r="BI238" s="5">
        <f ca="1">IF(BI$4="",0,IF($P238="",0,BI215*(1/12)*
IF($P238=Lists!$AX$6,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IF($P238=Lists!$AX$7,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IF($P238=Lists!$AX$8,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9375</v>
      </c>
      <c r="BJ238" s="5">
        <f ca="1">IF(BJ$4="",0,IF($P238="",0,BJ215*(1/12)*
IF($P238=Lists!$AX$6,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IF($P238=Lists!$AX$7,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IF($P238=Lists!$AX$8,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9346.0648148148139</v>
      </c>
      <c r="BK238" s="5">
        <f ca="1">IF(BK$4="",0,IF($P238="",0,BK215*(1/12)*
IF($P238=Lists!$AX$6,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IF($P238=Lists!$AX$7,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IF($P238=Lists!$AX$8,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9317.1296296296277</v>
      </c>
      <c r="BL238" s="5">
        <f ca="1">IF(BL$4="",0,IF($P238="",0,BL215*(1/12)*
IF($P238=Lists!$AX$6,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IF($P238=Lists!$AX$7,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IF($P238=Lists!$AX$8,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9288.1944444444434</v>
      </c>
      <c r="BM238" s="5">
        <f ca="1">IF(BM$4="",0,IF($P238="",0,BM215*(1/12)*
IF($P238=Lists!$AX$6,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IF($P238=Lists!$AX$7,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IF($P238=Lists!$AX$8,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9259.2592592592573</v>
      </c>
      <c r="BN238" s="5">
        <f ca="1">IF(BN$4="",0,IF($P238="",0,BN215*(1/12)*
IF($P238=Lists!$AX$6,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IF($P238=Lists!$AX$7,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IF($P238=Lists!$AX$8,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9230.324074074073</v>
      </c>
      <c r="BO238" s="5">
        <f ca="1">IF(BO$4="",0,IF($P238="",0,BO215*(1/12)*
IF($P238=Lists!$AX$6,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IF($P238=Lists!$AX$7,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IF($P238=Lists!$AX$8,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9201.3888888888869</v>
      </c>
      <c r="BP238" s="5">
        <f ca="1">IF(BP$4="",0,IF($P238="",0,BP215*(1/12)*
IF($P238=Lists!$AX$6,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IF($P238=Lists!$AX$7,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IF($P238=Lists!$AX$8,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9172.4537037037026</v>
      </c>
      <c r="BQ238" s="5">
        <f ca="1">IF(BQ$4="",0,IF($P238="",0,BQ215*(1/12)*
IF($P238=Lists!$AX$6,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IF($P238=Lists!$AX$7,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IF($P238=Lists!$AX$8,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9143.5185185185182</v>
      </c>
      <c r="BR238" s="5">
        <f ca="1">IF(BR$4="",0,IF($P238="",0,BR215*(1/12)*
IF($P238=Lists!$AX$6,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IF($P238=Lists!$AX$7,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IF($P238=Lists!$AX$8,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9114.5833333333303</v>
      </c>
      <c r="BS238" s="5">
        <f ca="1">IF(BS$4="",0,IF($P238="",0,BS215*(1/12)*
IF($P238=Lists!$AX$6,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IF($P238=Lists!$AX$7,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IF($P238=Lists!$AX$8,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9085.648148148146</v>
      </c>
      <c r="BT238" s="5">
        <f ca="1">IF(BT$4="",0,IF($P238="",0,BT215*(1/12)*
IF($P238=Lists!$AX$6,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IF($P238=Lists!$AX$7,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IF($P238=Lists!$AX$8,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9056.7129629629617</v>
      </c>
      <c r="BU238" s="5">
        <f ca="1">IF(BU$4="",0,IF($P238="",0,BU215*(1/12)*
IF($P238=Lists!$AX$6,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IF($P238=Lists!$AX$7,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IF($P238=Lists!$AX$8,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9027.7777777777774</v>
      </c>
      <c r="BV238" s="5">
        <f ca="1">IF(BV$4="",0,IF($P238="",0,BV215*(1/12)*
IF($P238=Lists!$AX$6,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IF($P238=Lists!$AX$7,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IF($P238=Lists!$AX$8,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8998.8425925925912</v>
      </c>
      <c r="BW238" s="5">
        <f ca="1">IF(BW$4="",0,IF($P238="",0,BW215*(1/12)*
IF($P238=Lists!$AX$6,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IF($P238=Lists!$AX$7,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IF($P238=Lists!$AX$8,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8969.9074074074051</v>
      </c>
      <c r="BX238" s="5">
        <f ca="1">IF(BX$4="",0,IF($P238="",0,BX215*(1/12)*
IF($P238=Lists!$AX$6,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IF($P238=Lists!$AX$7,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IF($P238=Lists!$AX$8,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8940.9722222222226</v>
      </c>
      <c r="BY238" s="5">
        <f ca="1">IF(BY$4="",0,IF($P238="",0,BY215*(1/12)*
IF($P238=Lists!$AX$6,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IF($P238=Lists!$AX$7,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IF($P238=Lists!$AX$8,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8912.0370370370347</v>
      </c>
      <c r="BZ238" s="5">
        <f ca="1">IF(BZ$4="",0,IF($P238="",0,BZ215*(1/12)*
IF($P238=Lists!$AX$6,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IF($P238=Lists!$AX$7,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IF($P238=Lists!$AX$8,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8883.1018518518504</v>
      </c>
      <c r="CA238" s="5">
        <f ca="1">IF(CA$4="",0,IF($P238="",0,CA215*(1/12)*
IF($P238=Lists!$AX$6,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IF($P238=Lists!$AX$7,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IF($P238=Lists!$AX$8,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8854.1666666666661</v>
      </c>
      <c r="CB238" s="5">
        <f ca="1">IF(CB$4="",0,IF($P238="",0,CB215*(1/12)*
IF($P238=Lists!$AX$6,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IF($P238=Lists!$AX$7,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IF($P238=Lists!$AX$8,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8825.2314814814799</v>
      </c>
      <c r="CC238" s="5">
        <f ca="1">IF(CC$4="",0,IF($P238="",0,CC215*(1/12)*
IF($P238=Lists!$AX$6,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IF($P238=Lists!$AX$7,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IF($P238=Lists!$AX$8,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8796.2962962962956</v>
      </c>
      <c r="CD238" s="5">
        <f ca="1">IF(CD$4="",0,IF($P238="",0,CD215*(1/12)*
IF($P238=Lists!$AX$6,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IF($P238=Lists!$AX$7,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IF($P238=Lists!$AX$8,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8767.3611111111095</v>
      </c>
      <c r="CE238" s="5">
        <f ca="1">IF(CE$4="",0,IF($P238="",0,CE215*(1/12)*
IF($P238=Lists!$AX$6,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IF($P238=Lists!$AX$7,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IF($P238=Lists!$AX$8,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8738.4259259259252</v>
      </c>
      <c r="CF238" s="5">
        <f ca="1">IF(CF$4="",0,IF($P238="",0,CF215*(1/12)*
IF($P238=Lists!$AX$6,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IF($P238=Lists!$AX$7,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IF($P238=Lists!$AX$8,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9" spans="2:84" s="26" customFormat="1" ht="12" x14ac:dyDescent="0.25">
      <c r="B239" s="13"/>
      <c r="M239" s="55"/>
      <c r="N239" s="44" t="s">
        <v>21</v>
      </c>
      <c r="O239" s="45"/>
      <c r="P239" s="46"/>
      <c r="Q239" s="89"/>
      <c r="U239" s="41"/>
      <c r="V239" s="42"/>
      <c r="W239" s="43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</row>
    <row r="240" spans="2:84" x14ac:dyDescent="0.3">
      <c r="B240" s="13">
        <f>ROW()</f>
        <v>240</v>
      </c>
      <c r="H240" s="1" t="str">
        <f t="shared" ref="H240:H245" si="444">$H$232</f>
        <v>Налоги на внеоборотные активы</v>
      </c>
      <c r="I240" s="1" t="s">
        <v>220</v>
      </c>
      <c r="M240" s="53" t="s">
        <v>18</v>
      </c>
      <c r="P240" s="72" t="str">
        <f>Lists!$AI$13</f>
        <v>PL(-)</v>
      </c>
      <c r="U240" s="5">
        <f t="shared" ref="U240:U245" ca="1" si="445">SUM(INDIRECT(ADDRESS($B240,$X$2)&amp;":"&amp;ADDRESS($B240,$X$2-1+$P$8)))</f>
        <v>5582591.4228731664</v>
      </c>
      <c r="X240" s="5">
        <f ca="1">IF(X$4="",0,SUM(X241:X246))</f>
        <v>0</v>
      </c>
      <c r="Y240" s="5">
        <f ca="1">IF(Y$4="",0,SUM(Y241:Y246))</f>
        <v>0</v>
      </c>
      <c r="Z240" s="5">
        <f t="shared" ref="Z240" ca="1" si="446">IF(Z$4="",0,SUM(Z241:Z246))</f>
        <v>42013.888888888891</v>
      </c>
      <c r="AA240" s="5">
        <f t="shared" ref="AA240" ca="1" si="447">IF(AA$4="",0,SUM(AA241:AA246))</f>
        <v>41663.773148148139</v>
      </c>
      <c r="AB240" s="5">
        <f t="shared" ref="AB240" ca="1" si="448">IF(AB$4="",0,SUM(AB241:AB246))</f>
        <v>41313.657407407409</v>
      </c>
      <c r="AC240" s="5">
        <f t="shared" ref="AC240" ca="1" si="449">IF(AC$4="",0,SUM(AC241:AC246))</f>
        <v>40963.541666666664</v>
      </c>
      <c r="AD240" s="5">
        <f t="shared" ref="AD240" ca="1" si="450">IF(AD$4="",0,SUM(AD241:AD246))</f>
        <v>40613.425925925927</v>
      </c>
      <c r="AE240" s="5">
        <f t="shared" ref="AE240" ca="1" si="451">IF(AE$4="",0,SUM(AE241:AE246))</f>
        <v>40263.310185185182</v>
      </c>
      <c r="AF240" s="5">
        <f t="shared" ref="AF240" ca="1" si="452">IF(AF$4="",0,SUM(AF241:AF246))</f>
        <v>39913.194444444445</v>
      </c>
      <c r="AG240" s="5">
        <f t="shared" ref="AG240" ca="1" si="453">IF(AG$4="",0,SUM(AG241:AG246))</f>
        <v>39563.078703703693</v>
      </c>
      <c r="AH240" s="5">
        <f t="shared" ref="AH240" ca="1" si="454">IF(AH$4="",0,SUM(AH241:AH246))</f>
        <v>39212.962962962956</v>
      </c>
      <c r="AI240" s="5">
        <f t="shared" ref="AI240:CF240" ca="1" si="455">IF(AI$4="",0,SUM(AI241:AI246))</f>
        <v>38862.847222222219</v>
      </c>
      <c r="AJ240" s="5">
        <f t="shared" ca="1" si="455"/>
        <v>38512.731481481474</v>
      </c>
      <c r="AK240" s="5">
        <f t="shared" ca="1" si="455"/>
        <v>38162.615740740737</v>
      </c>
      <c r="AL240" s="5">
        <f t="shared" ca="1" si="455"/>
        <v>37812.5</v>
      </c>
      <c r="AM240" s="5">
        <f t="shared" ca="1" si="455"/>
        <v>37462.384259259263</v>
      </c>
      <c r="AN240" s="5">
        <f t="shared" ca="1" si="455"/>
        <v>37112.268518518511</v>
      </c>
      <c r="AO240" s="5">
        <f t="shared" ca="1" si="455"/>
        <v>36762.152777777774</v>
      </c>
      <c r="AP240" s="5">
        <f t="shared" ca="1" si="455"/>
        <v>36412.037037037036</v>
      </c>
      <c r="AQ240" s="5">
        <f t="shared" ca="1" si="455"/>
        <v>36061.921296296299</v>
      </c>
      <c r="AR240" s="5">
        <f t="shared" ca="1" si="455"/>
        <v>35711.805555555555</v>
      </c>
      <c r="AS240" s="5">
        <f t="shared" ca="1" si="455"/>
        <v>35361.689814814818</v>
      </c>
      <c r="AT240" s="5">
        <f t="shared" ca="1" si="455"/>
        <v>79335.295487962954</v>
      </c>
      <c r="AU240" s="5">
        <f t="shared" ca="1" si="455"/>
        <v>78615.815402106484</v>
      </c>
      <c r="AV240" s="5">
        <f t="shared" ca="1" si="455"/>
        <v>77896.335316249999</v>
      </c>
      <c r="AW240" s="5">
        <f t="shared" ca="1" si="455"/>
        <v>77176.855230393514</v>
      </c>
      <c r="AX240" s="5">
        <f t="shared" ca="1" si="455"/>
        <v>76457.375144537029</v>
      </c>
      <c r="AY240" s="5">
        <f t="shared" ca="1" si="455"/>
        <v>75737.895058680559</v>
      </c>
      <c r="AZ240" s="5">
        <f t="shared" ca="1" si="455"/>
        <v>75018.414972824059</v>
      </c>
      <c r="BA240" s="5">
        <f t="shared" ca="1" si="455"/>
        <v>74298.934886967574</v>
      </c>
      <c r="BB240" s="5">
        <f t="shared" ca="1" si="455"/>
        <v>73579.454801111089</v>
      </c>
      <c r="BC240" s="5">
        <f t="shared" ca="1" si="455"/>
        <v>72859.974715254633</v>
      </c>
      <c r="BD240" s="5">
        <f t="shared" ca="1" si="455"/>
        <v>118074.23089992513</v>
      </c>
      <c r="BE240" s="5">
        <f t="shared" ca="1" si="455"/>
        <v>116971.96967848093</v>
      </c>
      <c r="BF240" s="5">
        <f t="shared" ca="1" si="455"/>
        <v>115869.70845703673</v>
      </c>
      <c r="BG240" s="5">
        <f t="shared" ca="1" si="455"/>
        <v>114767.44723559251</v>
      </c>
      <c r="BH240" s="5">
        <f t="shared" ca="1" si="455"/>
        <v>113665.1860141483</v>
      </c>
      <c r="BI240" s="5">
        <f t="shared" ca="1" si="455"/>
        <v>112562.92479270409</v>
      </c>
      <c r="BJ240" s="5">
        <f t="shared" ca="1" si="455"/>
        <v>111460.66357125989</v>
      </c>
      <c r="BK240" s="5">
        <f t="shared" ca="1" si="455"/>
        <v>110358.40234981569</v>
      </c>
      <c r="BL240" s="5">
        <f t="shared" ca="1" si="455"/>
        <v>109256.14112837147</v>
      </c>
      <c r="BM240" s="5">
        <f t="shared" ca="1" si="455"/>
        <v>108153.87990692726</v>
      </c>
      <c r="BN240" s="5">
        <f t="shared" ca="1" si="455"/>
        <v>153812.16220887954</v>
      </c>
      <c r="BO240" s="5">
        <f t="shared" ca="1" si="455"/>
        <v>152320.22979140704</v>
      </c>
      <c r="BP240" s="5">
        <f t="shared" ca="1" si="455"/>
        <v>150828.29737393453</v>
      </c>
      <c r="BQ240" s="5">
        <f t="shared" ca="1" si="455"/>
        <v>149336.36495646203</v>
      </c>
      <c r="BR240" s="5">
        <f t="shared" ca="1" si="455"/>
        <v>147844.43253898949</v>
      </c>
      <c r="BS240" s="5">
        <f t="shared" ca="1" si="455"/>
        <v>146352.50012151699</v>
      </c>
      <c r="BT240" s="5">
        <f t="shared" ca="1" si="455"/>
        <v>144860.56770404449</v>
      </c>
      <c r="BU240" s="5">
        <f t="shared" ca="1" si="455"/>
        <v>143368.63528657198</v>
      </c>
      <c r="BV240" s="5">
        <f t="shared" ca="1" si="455"/>
        <v>141876.70286909948</v>
      </c>
      <c r="BW240" s="5">
        <f t="shared" ca="1" si="455"/>
        <v>140384.77045162697</v>
      </c>
      <c r="BX240" s="5">
        <f t="shared" ca="1" si="455"/>
        <v>187351.91154049477</v>
      </c>
      <c r="BY240" s="5">
        <f t="shared" ca="1" si="455"/>
        <v>185456.15351046945</v>
      </c>
      <c r="BZ240" s="5">
        <f t="shared" ca="1" si="455"/>
        <v>183560.39548044407</v>
      </c>
      <c r="CA240" s="5">
        <f t="shared" ca="1" si="455"/>
        <v>181664.63745041876</v>
      </c>
      <c r="CB240" s="5">
        <f t="shared" ca="1" si="455"/>
        <v>179768.87942039338</v>
      </c>
      <c r="CC240" s="5">
        <f t="shared" ca="1" si="455"/>
        <v>177873.12139036809</v>
      </c>
      <c r="CD240" s="5">
        <f t="shared" ca="1" si="455"/>
        <v>175977.36336034272</v>
      </c>
      <c r="CE240" s="5">
        <f t="shared" ca="1" si="455"/>
        <v>174081.60533031737</v>
      </c>
      <c r="CF240" s="5">
        <f t="shared" ca="1" si="455"/>
        <v>0</v>
      </c>
    </row>
    <row r="241" spans="2:84" x14ac:dyDescent="0.3">
      <c r="B241" s="13">
        <f>ROW()</f>
        <v>241</v>
      </c>
      <c r="H241" s="1" t="str">
        <f t="shared" si="444"/>
        <v>Налоги на внеоборотные активы</v>
      </c>
      <c r="I241" s="1" t="str">
        <f>$I$240</f>
        <v>Капзатраты на производственные мощности</v>
      </c>
      <c r="J241" s="1" t="str">
        <f>Prcsses!I111</f>
        <v>Разрешения, оформления и проектирование</v>
      </c>
      <c r="M241" s="53" t="s">
        <v>18</v>
      </c>
      <c r="O241" s="82"/>
      <c r="P241" s="84"/>
      <c r="Q241" s="90" t="s">
        <v>5</v>
      </c>
      <c r="U241" s="5">
        <f t="shared" ca="1" si="445"/>
        <v>0</v>
      </c>
      <c r="X241" s="5">
        <f ca="1">IF(X$4="",0,IF($P241="",0,X218*(1/12)*
IF($P241=Lists!$AX$6,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IF($P241=Lists!$AX$7,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IF($P241=Lists!$AX$8,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1" s="5">
        <f ca="1">IF(Y$4="",0,IF($P241="",0,Y218*(1/12)*
IF($P241=Lists!$AX$6,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IF($P241=Lists!$AX$7,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IF($P241=Lists!$AX$8,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1" s="5">
        <f ca="1">IF(Z$4="",0,IF($P241="",0,Z218*(1/12)*
IF($P241=Lists!$AX$6,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IF($P241=Lists!$AX$7,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IF($P241=Lists!$AX$8,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1" s="5">
        <f ca="1">IF(AA$4="",0,IF($P241="",0,AA218*(1/12)*
IF($P241=Lists!$AX$6,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IF($P241=Lists!$AX$7,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IF($P241=Lists!$AX$8,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1" s="5">
        <f ca="1">IF(AB$4="",0,IF($P241="",0,AB218*(1/12)*
IF($P241=Lists!$AX$6,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IF($P241=Lists!$AX$7,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IF($P241=Lists!$AX$8,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1" s="5">
        <f ca="1">IF(AC$4="",0,IF($P241="",0,AC218*(1/12)*
IF($P241=Lists!$AX$6,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IF($P241=Lists!$AX$7,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IF($P241=Lists!$AX$8,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1" s="5">
        <f ca="1">IF(AD$4="",0,IF($P241="",0,AD218*(1/12)*
IF($P241=Lists!$AX$6,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IF($P241=Lists!$AX$7,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IF($P241=Lists!$AX$8,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1" s="5">
        <f ca="1">IF(AE$4="",0,IF($P241="",0,AE218*(1/12)*
IF($P241=Lists!$AX$6,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IF($P241=Lists!$AX$7,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IF($P241=Lists!$AX$8,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1" s="5">
        <f ca="1">IF(AF$4="",0,IF($P241="",0,AF218*(1/12)*
IF($P241=Lists!$AX$6,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IF($P241=Lists!$AX$7,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IF($P241=Lists!$AX$8,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1" s="5">
        <f ca="1">IF(AG$4="",0,IF($P241="",0,AG218*(1/12)*
IF($P241=Lists!$AX$6,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IF($P241=Lists!$AX$7,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IF($P241=Lists!$AX$8,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1" s="5">
        <f ca="1">IF(AH$4="",0,IF($P241="",0,AH218*(1/12)*
IF($P241=Lists!$AX$6,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IF($P241=Lists!$AX$7,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IF($P241=Lists!$AX$8,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1" s="5">
        <f ca="1">IF(AI$4="",0,IF($P241="",0,AI218*(1/12)*
IF($P241=Lists!$AX$6,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IF($P241=Lists!$AX$7,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IF($P241=Lists!$AX$8,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1" s="5">
        <f ca="1">IF(AJ$4="",0,IF($P241="",0,AJ218*(1/12)*
IF($P241=Lists!$AX$6,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IF($P241=Lists!$AX$7,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IF($P241=Lists!$AX$8,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1" s="5">
        <f ca="1">IF(AK$4="",0,IF($P241="",0,AK218*(1/12)*
IF($P241=Lists!$AX$6,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IF($P241=Lists!$AX$7,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IF($P241=Lists!$AX$8,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1" s="5">
        <f ca="1">IF(AL$4="",0,IF($P241="",0,AL218*(1/12)*
IF($P241=Lists!$AX$6,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IF($P241=Lists!$AX$7,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IF($P241=Lists!$AX$8,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1" s="5">
        <f ca="1">IF(AM$4="",0,IF($P241="",0,AM218*(1/12)*
IF($P241=Lists!$AX$6,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IF($P241=Lists!$AX$7,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IF($P241=Lists!$AX$8,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1" s="5">
        <f ca="1">IF(AN$4="",0,IF($P241="",0,AN218*(1/12)*
IF($P241=Lists!$AX$6,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IF($P241=Lists!$AX$7,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IF($P241=Lists!$AX$8,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1" s="5">
        <f ca="1">IF(AO$4="",0,IF($P241="",0,AO218*(1/12)*
IF($P241=Lists!$AX$6,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IF($P241=Lists!$AX$7,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IF($P241=Lists!$AX$8,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1" s="5">
        <f ca="1">IF(AP$4="",0,IF($P241="",0,AP218*(1/12)*
IF($P241=Lists!$AX$6,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IF($P241=Lists!$AX$7,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IF($P241=Lists!$AX$8,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1" s="5">
        <f ca="1">IF(AQ$4="",0,IF($P241="",0,AQ218*(1/12)*
IF($P241=Lists!$AX$6,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IF($P241=Lists!$AX$7,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IF($P241=Lists!$AX$8,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1" s="5">
        <f ca="1">IF(AR$4="",0,IF($P241="",0,AR218*(1/12)*
IF($P241=Lists!$AX$6,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IF($P241=Lists!$AX$7,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IF($P241=Lists!$AX$8,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1" s="5">
        <f ca="1">IF(AS$4="",0,IF($P241="",0,AS218*(1/12)*
IF($P241=Lists!$AX$6,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IF($P241=Lists!$AX$7,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IF($P241=Lists!$AX$8,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1" s="5">
        <f ca="1">IF(AT$4="",0,IF($P241="",0,AT218*(1/12)*
IF($P241=Lists!$AX$6,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IF($P241=Lists!$AX$7,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IF($P241=Lists!$AX$8,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1" s="5">
        <f ca="1">IF(AU$4="",0,IF($P241="",0,AU218*(1/12)*
IF($P241=Lists!$AX$6,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IF($P241=Lists!$AX$7,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IF($P241=Lists!$AX$8,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1" s="5">
        <f ca="1">IF(AV$4="",0,IF($P241="",0,AV218*(1/12)*
IF($P241=Lists!$AX$6,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IF($P241=Lists!$AX$7,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IF($P241=Lists!$AX$8,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1" s="5">
        <f ca="1">IF(AW$4="",0,IF($P241="",0,AW218*(1/12)*
IF($P241=Lists!$AX$6,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IF($P241=Lists!$AX$7,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IF($P241=Lists!$AX$8,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1" s="5">
        <f ca="1">IF(AX$4="",0,IF($P241="",0,AX218*(1/12)*
IF($P241=Lists!$AX$6,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IF($P241=Lists!$AX$7,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IF($P241=Lists!$AX$8,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1" s="5">
        <f ca="1">IF(AY$4="",0,IF($P241="",0,AY218*(1/12)*
IF($P241=Lists!$AX$6,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IF($P241=Lists!$AX$7,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IF($P241=Lists!$AX$8,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1" s="5">
        <f ca="1">IF(AZ$4="",0,IF($P241="",0,AZ218*(1/12)*
IF($P241=Lists!$AX$6,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IF($P241=Lists!$AX$7,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IF($P241=Lists!$AX$8,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1" s="5">
        <f ca="1">IF(BA$4="",0,IF($P241="",0,BA218*(1/12)*
IF($P241=Lists!$AX$6,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IF($P241=Lists!$AX$7,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IF($P241=Lists!$AX$8,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1" s="5">
        <f ca="1">IF(BB$4="",0,IF($P241="",0,BB218*(1/12)*
IF($P241=Lists!$AX$6,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IF($P241=Lists!$AX$7,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IF($P241=Lists!$AX$8,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1" s="5">
        <f ca="1">IF(BC$4="",0,IF($P241="",0,BC218*(1/12)*
IF($P241=Lists!$AX$6,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IF($P241=Lists!$AX$7,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IF($P241=Lists!$AX$8,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1" s="5">
        <f ca="1">IF(BD$4="",0,IF($P241="",0,BD218*(1/12)*
IF($P241=Lists!$AX$6,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IF($P241=Lists!$AX$7,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IF($P241=Lists!$AX$8,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1" s="5">
        <f ca="1">IF(BE$4="",0,IF($P241="",0,BE218*(1/12)*
IF($P241=Lists!$AX$6,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IF($P241=Lists!$AX$7,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IF($P241=Lists!$AX$8,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1" s="5">
        <f ca="1">IF(BF$4="",0,IF($P241="",0,BF218*(1/12)*
IF($P241=Lists!$AX$6,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IF($P241=Lists!$AX$7,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IF($P241=Lists!$AX$8,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1" s="5">
        <f ca="1">IF(BG$4="",0,IF($P241="",0,BG218*(1/12)*
IF($P241=Lists!$AX$6,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IF($P241=Lists!$AX$7,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IF($P241=Lists!$AX$8,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1" s="5">
        <f ca="1">IF(BH$4="",0,IF($P241="",0,BH218*(1/12)*
IF($P241=Lists!$AX$6,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IF($P241=Lists!$AX$7,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IF($P241=Lists!$AX$8,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1" s="5">
        <f ca="1">IF(BI$4="",0,IF($P241="",0,BI218*(1/12)*
IF($P241=Lists!$AX$6,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IF($P241=Lists!$AX$7,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IF($P241=Lists!$AX$8,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1" s="5">
        <f ca="1">IF(BJ$4="",0,IF($P241="",0,BJ218*(1/12)*
IF($P241=Lists!$AX$6,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IF($P241=Lists!$AX$7,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IF($P241=Lists!$AX$8,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1" s="5">
        <f ca="1">IF(BK$4="",0,IF($P241="",0,BK218*(1/12)*
IF($P241=Lists!$AX$6,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IF($P241=Lists!$AX$7,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IF($P241=Lists!$AX$8,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1" s="5">
        <f ca="1">IF(BL$4="",0,IF($P241="",0,BL218*(1/12)*
IF($P241=Lists!$AX$6,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IF($P241=Lists!$AX$7,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IF($P241=Lists!$AX$8,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1" s="5">
        <f ca="1">IF(BM$4="",0,IF($P241="",0,BM218*(1/12)*
IF($P241=Lists!$AX$6,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IF($P241=Lists!$AX$7,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IF($P241=Lists!$AX$8,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1" s="5">
        <f ca="1">IF(BN$4="",0,IF($P241="",0,BN218*(1/12)*
IF($P241=Lists!$AX$6,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IF($P241=Lists!$AX$7,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IF($P241=Lists!$AX$8,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1" s="5">
        <f ca="1">IF(BO$4="",0,IF($P241="",0,BO218*(1/12)*
IF($P241=Lists!$AX$6,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IF($P241=Lists!$AX$7,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IF($P241=Lists!$AX$8,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1" s="5">
        <f ca="1">IF(BP$4="",0,IF($P241="",0,BP218*(1/12)*
IF($P241=Lists!$AX$6,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IF($P241=Lists!$AX$7,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IF($P241=Lists!$AX$8,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1" s="5">
        <f ca="1">IF(BQ$4="",0,IF($P241="",0,BQ218*(1/12)*
IF($P241=Lists!$AX$6,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IF($P241=Lists!$AX$7,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IF($P241=Lists!$AX$8,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1" s="5">
        <f ca="1">IF(BR$4="",0,IF($P241="",0,BR218*(1/12)*
IF($P241=Lists!$AX$6,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IF($P241=Lists!$AX$7,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IF($P241=Lists!$AX$8,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1" s="5">
        <f ca="1">IF(BS$4="",0,IF($P241="",0,BS218*(1/12)*
IF($P241=Lists!$AX$6,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IF($P241=Lists!$AX$7,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IF($P241=Lists!$AX$8,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1" s="5">
        <f ca="1">IF(BT$4="",0,IF($P241="",0,BT218*(1/12)*
IF($P241=Lists!$AX$6,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IF($P241=Lists!$AX$7,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IF($P241=Lists!$AX$8,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1" s="5">
        <f ca="1">IF(BU$4="",0,IF($P241="",0,BU218*(1/12)*
IF($P241=Lists!$AX$6,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IF($P241=Lists!$AX$7,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IF($P241=Lists!$AX$8,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1" s="5">
        <f ca="1">IF(BV$4="",0,IF($P241="",0,BV218*(1/12)*
IF($P241=Lists!$AX$6,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IF($P241=Lists!$AX$7,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IF($P241=Lists!$AX$8,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1" s="5">
        <f ca="1">IF(BW$4="",0,IF($P241="",0,BW218*(1/12)*
IF($P241=Lists!$AX$6,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IF($P241=Lists!$AX$7,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IF($P241=Lists!$AX$8,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1" s="5">
        <f ca="1">IF(BX$4="",0,IF($P241="",0,BX218*(1/12)*
IF($P241=Lists!$AX$6,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IF($P241=Lists!$AX$7,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IF($P241=Lists!$AX$8,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1" s="5">
        <f ca="1">IF(BY$4="",0,IF($P241="",0,BY218*(1/12)*
IF($P241=Lists!$AX$6,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IF($P241=Lists!$AX$7,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IF($P241=Lists!$AX$8,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1" s="5">
        <f ca="1">IF(BZ$4="",0,IF($P241="",0,BZ218*(1/12)*
IF($P241=Lists!$AX$6,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IF($P241=Lists!$AX$7,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IF($P241=Lists!$AX$8,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1" s="5">
        <f ca="1">IF(CA$4="",0,IF($P241="",0,CA218*(1/12)*
IF($P241=Lists!$AX$6,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IF($P241=Lists!$AX$7,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IF($P241=Lists!$AX$8,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1" s="5">
        <f ca="1">IF(CB$4="",0,IF($P241="",0,CB218*(1/12)*
IF($P241=Lists!$AX$6,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IF($P241=Lists!$AX$7,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IF($P241=Lists!$AX$8,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1" s="5">
        <f ca="1">IF(CC$4="",0,IF($P241="",0,CC218*(1/12)*
IF($P241=Lists!$AX$6,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IF($P241=Lists!$AX$7,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IF($P241=Lists!$AX$8,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1" s="5">
        <f ca="1">IF(CD$4="",0,IF($P241="",0,CD218*(1/12)*
IF($P241=Lists!$AX$6,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IF($P241=Lists!$AX$7,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IF($P241=Lists!$AX$8,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1" s="5">
        <f ca="1">IF(CE$4="",0,IF($P241="",0,CE218*(1/12)*
IF($P241=Lists!$AX$6,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IF($P241=Lists!$AX$7,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IF($P241=Lists!$AX$8,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1" s="5">
        <f ca="1">IF(CF$4="",0,IF($P241="",0,CF218*(1/12)*
IF($P241=Lists!$AX$6,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IF($P241=Lists!$AX$7,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IF($P241=Lists!$AX$8,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2" spans="2:84" x14ac:dyDescent="0.3">
      <c r="B242" s="13">
        <f>ROW()</f>
        <v>242</v>
      </c>
      <c r="H242" s="1" t="str">
        <f t="shared" si="444"/>
        <v>Налоги на внеоборотные активы</v>
      </c>
      <c r="I242" s="1" t="str">
        <f>$I$240</f>
        <v>Капзатраты на производственные мощности</v>
      </c>
      <c r="J242" s="1" t="str">
        <f>Prcsses!I112</f>
        <v>Строительно-монтажные работы</v>
      </c>
      <c r="M242" s="53" t="s">
        <v>18</v>
      </c>
      <c r="O242" s="82"/>
      <c r="P242" s="84" t="s">
        <v>236</v>
      </c>
      <c r="Q242" s="90" t="s">
        <v>5</v>
      </c>
      <c r="U242" s="5">
        <f t="shared" ca="1" si="445"/>
        <v>609009.97340434568</v>
      </c>
      <c r="X242" s="5">
        <f ca="1">IF(X$4="",0,IF($P242="",0,X219*(1/12)*
IF($P242=Lists!$AX$6,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2" s="5">
        <f ca="1">IF(Y$4="",0,IF($P242="",0,Y219*(1/12)*
IF($P242=Lists!$AX$6,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2" s="5">
        <f ca="1">IF(Z$4="",0,IF($P242="",0,Z219*(1/12)*
IF($P242=Lists!$AX$6,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4583.333333333333</v>
      </c>
      <c r="AA242" s="5">
        <f ca="1">IF(AA$4="",0,IF($P242="",0,AA219*(1/12)*
IF($P242=Lists!$AX$6,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4545.1388888888878</v>
      </c>
      <c r="AB242" s="5">
        <f ca="1">IF(AB$4="",0,IF($P242="",0,AB219*(1/12)*
IF($P242=Lists!$AX$6,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4506.9444444444443</v>
      </c>
      <c r="AC242" s="5">
        <f ca="1">IF(AC$4="",0,IF($P242="",0,AC219*(1/12)*
IF($P242=Lists!$AX$6,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4468.75</v>
      </c>
      <c r="AD242" s="5">
        <f ca="1">IF(AD$4="",0,IF($P242="",0,AD219*(1/12)*
IF($P242=Lists!$AX$6,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4430.5555555555547</v>
      </c>
      <c r="AE242" s="5">
        <f ca="1">IF(AE$4="",0,IF($P242="",0,AE219*(1/12)*
IF($P242=Lists!$AX$6,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4392.3611111111113</v>
      </c>
      <c r="AF242" s="5">
        <f ca="1">IF(AF$4="",0,IF($P242="",0,AF219*(1/12)*
IF($P242=Lists!$AX$6,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4354.1666666666661</v>
      </c>
      <c r="AG242" s="5">
        <f ca="1">IF(AG$4="",0,IF($P242="",0,AG219*(1/12)*
IF($P242=Lists!$AX$6,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4315.9722222222217</v>
      </c>
      <c r="AH242" s="5">
        <f ca="1">IF(AH$4="",0,IF($P242="",0,AH219*(1/12)*
IF($P242=Lists!$AX$6,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4277.7777777777774</v>
      </c>
      <c r="AI242" s="5">
        <f ca="1">IF(AI$4="",0,IF($P242="",0,AI219*(1/12)*
IF($P242=Lists!$AX$6,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4239.583333333333</v>
      </c>
      <c r="AJ242" s="5">
        <f ca="1">IF(AJ$4="",0,IF($P242="",0,AJ219*(1/12)*
IF($P242=Lists!$AX$6,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4201.3888888888878</v>
      </c>
      <c r="AK242" s="5">
        <f ca="1">IF(AK$4="",0,IF($P242="",0,AK219*(1/12)*
IF($P242=Lists!$AX$6,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4163.1944444444443</v>
      </c>
      <c r="AL242" s="5">
        <f ca="1">IF(AL$4="",0,IF($P242="",0,AL219*(1/12)*
IF($P242=Lists!$AX$6,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4125</v>
      </c>
      <c r="AM242" s="5">
        <f ca="1">IF(AM$4="",0,IF($P242="",0,AM219*(1/12)*
IF($P242=Lists!$AX$6,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4086.8055555555552</v>
      </c>
      <c r="AN242" s="5">
        <f ca="1">IF(AN$4="",0,IF($P242="",0,AN219*(1/12)*
IF($P242=Lists!$AX$6,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4048.6111111111109</v>
      </c>
      <c r="AO242" s="5">
        <f ca="1">IF(AO$4="",0,IF($P242="",0,AO219*(1/12)*
IF($P242=Lists!$AX$6,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4010.4166666666661</v>
      </c>
      <c r="AP242" s="5">
        <f ca="1">IF(AP$4="",0,IF($P242="",0,AP219*(1/12)*
IF($P242=Lists!$AX$6,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3972.2222222222217</v>
      </c>
      <c r="AQ242" s="5">
        <f ca="1">IF(AQ$4="",0,IF($P242="",0,AQ219*(1/12)*
IF($P242=Lists!$AX$6,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3934.0277777777774</v>
      </c>
      <c r="AR242" s="5">
        <f ca="1">IF(AR$4="",0,IF($P242="",0,AR219*(1/12)*
IF($P242=Lists!$AX$6,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3895.8333333333326</v>
      </c>
      <c r="AS242" s="5">
        <f ca="1">IF(AS$4="",0,IF($P242="",0,AS219*(1/12)*
IF($P242=Lists!$AX$6,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3857.6388888888891</v>
      </c>
      <c r="AT242" s="5">
        <f ca="1">IF(AT$4="",0,IF($P242="",0,AT219*(1/12)*
IF($P242=Lists!$AX$6,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8654.7595077777769</v>
      </c>
      <c r="AU242" s="5">
        <f ca="1">IF(AU$4="",0,IF($P242="",0,AU219*(1/12)*
IF($P242=Lists!$AX$6,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8576.2707711388884</v>
      </c>
      <c r="AV242" s="5">
        <f ca="1">IF(AV$4="",0,IF($P242="",0,AV219*(1/12)*
IF($P242=Lists!$AX$6,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8497.7820345</v>
      </c>
      <c r="AW242" s="5">
        <f ca="1">IF(AW$4="",0,IF($P242="",0,AW219*(1/12)*
IF($P242=Lists!$AX$6,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8419.2932978611116</v>
      </c>
      <c r="AX242" s="5">
        <f ca="1">IF(AX$4="",0,IF($P242="",0,AX219*(1/12)*
IF($P242=Lists!$AX$6,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8340.8045612222213</v>
      </c>
      <c r="AY242" s="5">
        <f ca="1">IF(AY$4="",0,IF($P242="",0,AY219*(1/12)*
IF($P242=Lists!$AX$6,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8262.3158245833329</v>
      </c>
      <c r="AZ242" s="5">
        <f ca="1">IF(AZ$4="",0,IF($P242="",0,AZ219*(1/12)*
IF($P242=Lists!$AX$6,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8183.8270879444444</v>
      </c>
      <c r="BA242" s="5">
        <f ca="1">IF(BA$4="",0,IF($P242="",0,BA219*(1/12)*
IF($P242=Lists!$AX$6,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8105.338351305556</v>
      </c>
      <c r="BB242" s="5">
        <f ca="1">IF(BB$4="",0,IF($P242="",0,BB219*(1/12)*
IF($P242=Lists!$AX$6,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8026.8496146666657</v>
      </c>
      <c r="BC242" s="5">
        <f ca="1">IF(BC$4="",0,IF($P242="",0,BC219*(1/12)*
IF($P242=Lists!$AX$6,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7948.3608780277773</v>
      </c>
      <c r="BD242" s="5">
        <f ca="1">IF(BD$4="",0,IF($P242="",0,BD219*(1/12)*
IF($P242=Lists!$AX$6,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12880.825189082743</v>
      </c>
      <c r="BE242" s="5">
        <f ca="1">IF(BE$4="",0,IF($P242="",0,BE219*(1/12)*
IF($P242=Lists!$AX$6,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12760.578510379739</v>
      </c>
      <c r="BF242" s="5">
        <f ca="1">IF(BF$4="",0,IF($P242="",0,BF219*(1/12)*
IF($P242=Lists!$AX$6,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12640.331831676735</v>
      </c>
      <c r="BG242" s="5">
        <f ca="1">IF(BG$4="",0,IF($P242="",0,BG219*(1/12)*
IF($P242=Lists!$AX$6,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12520.08515297373</v>
      </c>
      <c r="BH242" s="5">
        <f ca="1">IF(BH$4="",0,IF($P242="",0,BH219*(1/12)*
IF($P242=Lists!$AX$6,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12399.838474270726</v>
      </c>
      <c r="BI242" s="5">
        <f ca="1">IF(BI$4="",0,IF($P242="",0,BI219*(1/12)*
IF($P242=Lists!$AX$6,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12279.591795567721</v>
      </c>
      <c r="BJ242" s="5">
        <f ca="1">IF(BJ$4="",0,IF($P242="",0,BJ219*(1/12)*
IF($P242=Lists!$AX$6,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12159.345116864717</v>
      </c>
      <c r="BK242" s="5">
        <f ca="1">IF(BK$4="",0,IF($P242="",0,BK219*(1/12)*
IF($P242=Lists!$AX$6,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12039.098438161713</v>
      </c>
      <c r="BL242" s="5">
        <f ca="1">IF(BL$4="",0,IF($P242="",0,BL219*(1/12)*
IF($P242=Lists!$AX$6,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11918.851759458708</v>
      </c>
      <c r="BM242" s="5">
        <f ca="1">IF(BM$4="",0,IF($P242="",0,BM219*(1/12)*
IF($P242=Lists!$AX$6,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11798.605080755704</v>
      </c>
      <c r="BN242" s="5">
        <f ca="1">IF(BN$4="",0,IF($P242="",0,BN219*(1/12)*
IF($P242=Lists!$AX$6,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16779.508604605042</v>
      </c>
      <c r="BO242" s="5">
        <f ca="1">IF(BO$4="",0,IF($P242="",0,BO219*(1/12)*
IF($P242=Lists!$AX$6,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16616.752340880768</v>
      </c>
      <c r="BP242" s="5">
        <f ca="1">IF(BP$4="",0,IF($P242="",0,BP219*(1/12)*
IF($P242=Lists!$AX$6,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16453.996077156495</v>
      </c>
      <c r="BQ242" s="5">
        <f ca="1">IF(BQ$4="",0,IF($P242="",0,BQ219*(1/12)*
IF($P242=Lists!$AX$6,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16291.239813432221</v>
      </c>
      <c r="BR242" s="5">
        <f ca="1">IF(BR$4="",0,IF($P242="",0,BR219*(1/12)*
IF($P242=Lists!$AX$6,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16128.483549707948</v>
      </c>
      <c r="BS242" s="5">
        <f ca="1">IF(BS$4="",0,IF($P242="",0,BS219*(1/12)*
IF($P242=Lists!$AX$6,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15965.727285983672</v>
      </c>
      <c r="BT242" s="5">
        <f ca="1">IF(BT$4="",0,IF($P242="",0,BT219*(1/12)*
IF($P242=Lists!$AX$6,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15802.9710222594</v>
      </c>
      <c r="BU242" s="5">
        <f ca="1">IF(BU$4="",0,IF($P242="",0,BU219*(1/12)*
IF($P242=Lists!$AX$6,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15640.214758535127</v>
      </c>
      <c r="BV242" s="5">
        <f ca="1">IF(BV$4="",0,IF($P242="",0,BV219*(1/12)*
IF($P242=Lists!$AX$6,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15477.458494810851</v>
      </c>
      <c r="BW242" s="5">
        <f ca="1">IF(BW$4="",0,IF($P242="",0,BW219*(1/12)*
IF($P242=Lists!$AX$6,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15314.70223108658</v>
      </c>
      <c r="BX242" s="5">
        <f ca="1">IF(BX$4="",0,IF($P242="",0,BX219*(1/12)*
IF($P242=Lists!$AX$6,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20438.390349872159</v>
      </c>
      <c r="BY242" s="5">
        <f ca="1">IF(BY$4="",0,IF($P242="",0,BY219*(1/12)*
IF($P242=Lists!$AX$6,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20231.580382960306</v>
      </c>
      <c r="BZ242" s="5">
        <f ca="1">IF(BZ$4="",0,IF($P242="",0,BZ219*(1/12)*
IF($P242=Lists!$AX$6,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20024.770416048446</v>
      </c>
      <c r="CA242" s="5">
        <f ca="1">IF(CA$4="",0,IF($P242="",0,CA219*(1/12)*
IF($P242=Lists!$AX$6,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19817.960449136594</v>
      </c>
      <c r="CB242" s="5">
        <f ca="1">IF(CB$4="",0,IF($P242="",0,CB219*(1/12)*
IF($P242=Lists!$AX$6,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19611.150482224737</v>
      </c>
      <c r="CC242" s="5">
        <f ca="1">IF(CC$4="",0,IF($P242="",0,CC219*(1/12)*
IF($P242=Lists!$AX$6,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19404.340515312881</v>
      </c>
      <c r="CD242" s="5">
        <f ca="1">IF(CD$4="",0,IF($P242="",0,CD219*(1/12)*
IF($P242=Lists!$AX$6,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19197.530548401024</v>
      </c>
      <c r="CE242" s="5">
        <f ca="1">IF(CE$4="",0,IF($P242="",0,CE219*(1/12)*
IF($P242=Lists!$AX$6,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18990.720581489168</v>
      </c>
      <c r="CF242" s="5">
        <f ca="1">IF(CF$4="",0,IF($P242="",0,CF219*(1/12)*
IF($P242=Lists!$AX$6,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3" spans="2:84" x14ac:dyDescent="0.3">
      <c r="B243" s="13">
        <f>ROW()</f>
        <v>243</v>
      </c>
      <c r="H243" s="1" t="str">
        <f t="shared" si="444"/>
        <v>Налоги на внеоборотные активы</v>
      </c>
      <c r="I243" s="1" t="str">
        <f>$I$240</f>
        <v>Капзатраты на производственные мощности</v>
      </c>
      <c r="J243" s="1" t="str">
        <f>Prcsses!I113</f>
        <v>Оборудование</v>
      </c>
      <c r="M243" s="53" t="s">
        <v>18</v>
      </c>
      <c r="O243" s="82"/>
      <c r="P243" s="84" t="s">
        <v>236</v>
      </c>
      <c r="Q243" s="90" t="s">
        <v>5</v>
      </c>
      <c r="U243" s="5">
        <f t="shared" ca="1" si="445"/>
        <v>4060066.4893623041</v>
      </c>
      <c r="X243" s="5">
        <f ca="1">IF(X$4="",0,IF($P243="",0,X220*(1/12)*
IF($P243=Lists!$AX$6,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IF($P243=Lists!$AX$7,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IF($P243=Lists!$AX$8,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3" s="5">
        <f ca="1">IF(Y$4="",0,IF($P243="",0,Y220*(1/12)*
IF($P243=Lists!$AX$6,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IF($P243=Lists!$AX$7,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IF($P243=Lists!$AX$8,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3" s="5">
        <f ca="1">IF(Z$4="",0,IF($P243="",0,Z220*(1/12)*
IF($P243=Lists!$AX$6,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IF($P243=Lists!$AX$7,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IF($P243=Lists!$AX$8,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30555.555555555555</v>
      </c>
      <c r="AA243" s="5">
        <f ca="1">IF(AA$4="",0,IF($P243="",0,AA220*(1/12)*
IF($P243=Lists!$AX$6,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IF($P243=Lists!$AX$7,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IF($P243=Lists!$AX$8,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30300.925925925923</v>
      </c>
      <c r="AB243" s="5">
        <f ca="1">IF(AB$4="",0,IF($P243="",0,AB220*(1/12)*
IF($P243=Lists!$AX$6,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IF($P243=Lists!$AX$7,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IF($P243=Lists!$AX$8,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30046.296296296292</v>
      </c>
      <c r="AC243" s="5">
        <f ca="1">IF(AC$4="",0,IF($P243="",0,AC220*(1/12)*
IF($P243=Lists!$AX$6,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IF($P243=Lists!$AX$7,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IF($P243=Lists!$AX$8,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29791.666666666668</v>
      </c>
      <c r="AD243" s="5">
        <f ca="1">IF(AD$4="",0,IF($P243="",0,AD220*(1/12)*
IF($P243=Lists!$AX$6,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IF($P243=Lists!$AX$7,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IF($P243=Lists!$AX$8,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29537.037037037036</v>
      </c>
      <c r="AE243" s="5">
        <f ca="1">IF(AE$4="",0,IF($P243="",0,AE220*(1/12)*
IF($P243=Lists!$AX$6,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IF($P243=Lists!$AX$7,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IF($P243=Lists!$AX$8,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29282.407407407409</v>
      </c>
      <c r="AF243" s="5">
        <f ca="1">IF(AF$4="",0,IF($P243="",0,AF220*(1/12)*
IF($P243=Lists!$AX$6,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IF($P243=Lists!$AX$7,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IF($P243=Lists!$AX$8,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29027.777777777777</v>
      </c>
      <c r="AG243" s="5">
        <f ca="1">IF(AG$4="",0,IF($P243="",0,AG220*(1/12)*
IF($P243=Lists!$AX$6,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IF($P243=Lists!$AX$7,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IF($P243=Lists!$AX$8,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28773.148148148146</v>
      </c>
      <c r="AH243" s="5">
        <f ca="1">IF(AH$4="",0,IF($P243="",0,AH220*(1/12)*
IF($P243=Lists!$AX$6,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IF($P243=Lists!$AX$7,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IF($P243=Lists!$AX$8,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28518.518518518515</v>
      </c>
      <c r="AI243" s="5">
        <f ca="1">IF(AI$4="",0,IF($P243="",0,AI220*(1/12)*
IF($P243=Lists!$AX$6,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IF($P243=Lists!$AX$7,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IF($P243=Lists!$AX$8,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28263.888888888887</v>
      </c>
      <c r="AJ243" s="5">
        <f ca="1">IF(AJ$4="",0,IF($P243="",0,AJ220*(1/12)*
IF($P243=Lists!$AX$6,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IF($P243=Lists!$AX$7,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IF($P243=Lists!$AX$8,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28009.259259259255</v>
      </c>
      <c r="AK243" s="5">
        <f ca="1">IF(AK$4="",0,IF($P243="",0,AK220*(1/12)*
IF($P243=Lists!$AX$6,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IF($P243=Lists!$AX$7,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IF($P243=Lists!$AX$8,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27754.629629629631</v>
      </c>
      <c r="AL243" s="5">
        <f ca="1">IF(AL$4="",0,IF($P243="",0,AL220*(1/12)*
IF($P243=Lists!$AX$6,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IF($P243=Lists!$AX$7,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IF($P243=Lists!$AX$8,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27500</v>
      </c>
      <c r="AM243" s="5">
        <f ca="1">IF(AM$4="",0,IF($P243="",0,AM220*(1/12)*
IF($P243=Lists!$AX$6,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IF($P243=Lists!$AX$7,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IF($P243=Lists!$AX$8,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27245.370370370369</v>
      </c>
      <c r="AN243" s="5">
        <f ca="1">IF(AN$4="",0,IF($P243="",0,AN220*(1/12)*
IF($P243=Lists!$AX$6,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IF($P243=Lists!$AX$7,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IF($P243=Lists!$AX$8,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26990.740740740734</v>
      </c>
      <c r="AO243" s="5">
        <f ca="1">IF(AO$4="",0,IF($P243="",0,AO220*(1/12)*
IF($P243=Lists!$AX$6,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IF($P243=Lists!$AX$7,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IF($P243=Lists!$AX$8,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26736.111111111109</v>
      </c>
      <c r="AP243" s="5">
        <f ca="1">IF(AP$4="",0,IF($P243="",0,AP220*(1/12)*
IF($P243=Lists!$AX$6,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IF($P243=Lists!$AX$7,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IF($P243=Lists!$AX$8,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26481.481481481478</v>
      </c>
      <c r="AQ243" s="5">
        <f ca="1">IF(AQ$4="",0,IF($P243="",0,AQ220*(1/12)*
IF($P243=Lists!$AX$6,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IF($P243=Lists!$AX$7,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IF($P243=Lists!$AX$8,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26226.85185185185</v>
      </c>
      <c r="AR243" s="5">
        <f ca="1">IF(AR$4="",0,IF($P243="",0,AR220*(1/12)*
IF($P243=Lists!$AX$6,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IF($P243=Lists!$AX$7,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IF($P243=Lists!$AX$8,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25972.222222222219</v>
      </c>
      <c r="AS243" s="5">
        <f ca="1">IF(AS$4="",0,IF($P243="",0,AS220*(1/12)*
IF($P243=Lists!$AX$6,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IF($P243=Lists!$AX$7,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IF($P243=Lists!$AX$8,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25717.592592592588</v>
      </c>
      <c r="AT243" s="5">
        <f ca="1">IF(AT$4="",0,IF($P243="",0,AT220*(1/12)*
IF($P243=Lists!$AX$6,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IF($P243=Lists!$AX$7,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IF($P243=Lists!$AX$8,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57698.396718518503</v>
      </c>
      <c r="AU243" s="5">
        <f ca="1">IF(AU$4="",0,IF($P243="",0,AU220*(1/12)*
IF($P243=Lists!$AX$6,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IF($P243=Lists!$AX$7,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IF($P243=Lists!$AX$8,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57175.138474259256</v>
      </c>
      <c r="AV243" s="5">
        <f ca="1">IF(AV$4="",0,IF($P243="",0,AV220*(1/12)*
IF($P243=Lists!$AX$6,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IF($P243=Lists!$AX$7,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IF($P243=Lists!$AX$8,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56651.880229999995</v>
      </c>
      <c r="AW243" s="5">
        <f ca="1">IF(AW$4="",0,IF($P243="",0,AW220*(1/12)*
IF($P243=Lists!$AX$6,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IF($P243=Lists!$AX$7,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IF($P243=Lists!$AX$8,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56128.621985740734</v>
      </c>
      <c r="AX243" s="5">
        <f ca="1">IF(AX$4="",0,IF($P243="",0,AX220*(1/12)*
IF($P243=Lists!$AX$6,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IF($P243=Lists!$AX$7,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IF($P243=Lists!$AX$8,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55605.363741481473</v>
      </c>
      <c r="AY243" s="5">
        <f ca="1">IF(AY$4="",0,IF($P243="",0,AY220*(1/12)*
IF($P243=Lists!$AX$6,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IF($P243=Lists!$AX$7,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IF($P243=Lists!$AX$8,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55082.105497222212</v>
      </c>
      <c r="AZ243" s="5">
        <f ca="1">IF(AZ$4="",0,IF($P243="",0,AZ220*(1/12)*
IF($P243=Lists!$AX$6,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IF($P243=Lists!$AX$7,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IF($P243=Lists!$AX$8,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54558.847252962951</v>
      </c>
      <c r="BA243" s="5">
        <f ca="1">IF(BA$4="",0,IF($P243="",0,BA220*(1/12)*
IF($P243=Lists!$AX$6,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IF($P243=Lists!$AX$7,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IF($P243=Lists!$AX$8,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54035.58900870369</v>
      </c>
      <c r="BB243" s="5">
        <f ca="1">IF(BB$4="",0,IF($P243="",0,BB220*(1/12)*
IF($P243=Lists!$AX$6,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IF($P243=Lists!$AX$7,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IF($P243=Lists!$AX$8,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53512.330764444428</v>
      </c>
      <c r="BC243" s="5">
        <f ca="1">IF(BC$4="",0,IF($P243="",0,BC220*(1/12)*
IF($P243=Lists!$AX$6,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IF($P243=Lists!$AX$7,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IF($P243=Lists!$AX$8,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52989.072520185182</v>
      </c>
      <c r="BD243" s="5">
        <f ca="1">IF(BD$4="",0,IF($P243="",0,BD220*(1/12)*
IF($P243=Lists!$AX$6,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IF($P243=Lists!$AX$7,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IF($P243=Lists!$AX$8,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85872.167927218266</v>
      </c>
      <c r="BE243" s="5">
        <f ca="1">IF(BE$4="",0,IF($P243="",0,BE220*(1/12)*
IF($P243=Lists!$AX$6,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IF($P243=Lists!$AX$7,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IF($P243=Lists!$AX$8,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85070.523402531588</v>
      </c>
      <c r="BF243" s="5">
        <f ca="1">IF(BF$4="",0,IF($P243="",0,BF220*(1/12)*
IF($P243=Lists!$AX$6,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IF($P243=Lists!$AX$7,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IF($P243=Lists!$AX$8,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84268.87887784488</v>
      </c>
      <c r="BG243" s="5">
        <f ca="1">IF(BG$4="",0,IF($P243="",0,BG220*(1/12)*
IF($P243=Lists!$AX$6,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IF($P243=Lists!$AX$7,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IF($P243=Lists!$AX$8,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83467.234353158186</v>
      </c>
      <c r="BH243" s="5">
        <f ca="1">IF(BH$4="",0,IF($P243="",0,BH220*(1/12)*
IF($P243=Lists!$AX$6,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IF($P243=Lists!$AX$7,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IF($P243=Lists!$AX$8,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82665.589828471493</v>
      </c>
      <c r="BI243" s="5">
        <f ca="1">IF(BI$4="",0,IF($P243="",0,BI220*(1/12)*
IF($P243=Lists!$AX$6,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IF($P243=Lists!$AX$7,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IF($P243=Lists!$AX$8,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81863.9453037848</v>
      </c>
      <c r="BJ243" s="5">
        <f ca="1">IF(BJ$4="",0,IF($P243="",0,BJ220*(1/12)*
IF($P243=Lists!$AX$6,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IF($P243=Lists!$AX$7,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IF($P243=Lists!$AX$8,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81062.300779098106</v>
      </c>
      <c r="BK243" s="5">
        <f ca="1">IF(BK$4="",0,IF($P243="",0,BK220*(1/12)*
IF($P243=Lists!$AX$6,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IF($P243=Lists!$AX$7,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IF($P243=Lists!$AX$8,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80260.656254411399</v>
      </c>
      <c r="BL243" s="5">
        <f ca="1">IF(BL$4="",0,IF($P243="",0,BL220*(1/12)*
IF($P243=Lists!$AX$6,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IF($P243=Lists!$AX$7,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IF($P243=Lists!$AX$8,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79459.011729724705</v>
      </c>
      <c r="BM243" s="5">
        <f ca="1">IF(BM$4="",0,IF($P243="",0,BM220*(1/12)*
IF($P243=Lists!$AX$6,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IF($P243=Lists!$AX$7,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IF($P243=Lists!$AX$8,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78657.367205038012</v>
      </c>
      <c r="BN243" s="5">
        <f ca="1">IF(BN$4="",0,IF($P243="",0,BN220*(1/12)*
IF($P243=Lists!$AX$6,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IF($P243=Lists!$AX$7,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IF($P243=Lists!$AX$8,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111863.39069736694</v>
      </c>
      <c r="BO243" s="5">
        <f ca="1">IF(BO$4="",0,IF($P243="",0,BO220*(1/12)*
IF($P243=Lists!$AX$6,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IF($P243=Lists!$AX$7,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IF($P243=Lists!$AX$8,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110778.34893920511</v>
      </c>
      <c r="BP243" s="5">
        <f ca="1">IF(BP$4="",0,IF($P243="",0,BP220*(1/12)*
IF($P243=Lists!$AX$6,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IF($P243=Lists!$AX$7,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IF($P243=Lists!$AX$8,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109693.30718104329</v>
      </c>
      <c r="BQ243" s="5">
        <f ca="1">IF(BQ$4="",0,IF($P243="",0,BQ220*(1/12)*
IF($P243=Lists!$AX$6,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IF($P243=Lists!$AX$7,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IF($P243=Lists!$AX$8,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108608.26542288146</v>
      </c>
      <c r="BR243" s="5">
        <f ca="1">IF(BR$4="",0,IF($P243="",0,BR220*(1/12)*
IF($P243=Lists!$AX$6,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IF($P243=Lists!$AX$7,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IF($P243=Lists!$AX$8,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107523.22366471963</v>
      </c>
      <c r="BS243" s="5">
        <f ca="1">IF(BS$4="",0,IF($P243="",0,BS220*(1/12)*
IF($P243=Lists!$AX$6,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IF($P243=Lists!$AX$7,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IF($P243=Lists!$AX$8,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106438.1819065578</v>
      </c>
      <c r="BT243" s="5">
        <f ca="1">IF(BT$4="",0,IF($P243="",0,BT220*(1/12)*
IF($P243=Lists!$AX$6,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IF($P243=Lists!$AX$7,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IF($P243=Lists!$AX$8,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105353.14014839598</v>
      </c>
      <c r="BU243" s="5">
        <f ca="1">IF(BU$4="",0,IF($P243="",0,BU220*(1/12)*
IF($P243=Lists!$AX$6,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IF($P243=Lists!$AX$7,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IF($P243=Lists!$AX$8,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104268.09839023415</v>
      </c>
      <c r="BV243" s="5">
        <f ca="1">IF(BV$4="",0,IF($P243="",0,BV220*(1/12)*
IF($P243=Lists!$AX$6,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IF($P243=Lists!$AX$7,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IF($P243=Lists!$AX$8,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103183.05663207234</v>
      </c>
      <c r="BW243" s="5">
        <f ca="1">IF(BW$4="",0,IF($P243="",0,BW220*(1/12)*
IF($P243=Lists!$AX$6,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IF($P243=Lists!$AX$7,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IF($P243=Lists!$AX$8,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102098.01487391052</v>
      </c>
      <c r="BX243" s="5">
        <f ca="1">IF(BX$4="",0,IF($P243="",0,BX220*(1/12)*
IF($P243=Lists!$AX$6,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IF($P243=Lists!$AX$7,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IF($P243=Lists!$AX$8,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136255.93566581438</v>
      </c>
      <c r="BY243" s="5">
        <f ca="1">IF(BY$4="",0,IF($P243="",0,BY220*(1/12)*
IF($P243=Lists!$AX$6,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IF($P243=Lists!$AX$7,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IF($P243=Lists!$AX$8,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134877.2025530687</v>
      </c>
      <c r="BZ243" s="5">
        <f ca="1">IF(BZ$4="",0,IF($P243="",0,BZ220*(1/12)*
IF($P243=Lists!$AX$6,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IF($P243=Lists!$AX$7,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IF($P243=Lists!$AX$8,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133498.46944032298</v>
      </c>
      <c r="CA243" s="5">
        <f ca="1">IF(CA$4="",0,IF($P243="",0,CA220*(1/12)*
IF($P243=Lists!$AX$6,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IF($P243=Lists!$AX$7,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IF($P243=Lists!$AX$8,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132119.7363275773</v>
      </c>
      <c r="CB243" s="5">
        <f ca="1">IF(CB$4="",0,IF($P243="",0,CB220*(1/12)*
IF($P243=Lists!$AX$6,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IF($P243=Lists!$AX$7,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IF($P243=Lists!$AX$8,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130741.00321483157</v>
      </c>
      <c r="CC243" s="5">
        <f ca="1">IF(CC$4="",0,IF($P243="",0,CC220*(1/12)*
IF($P243=Lists!$AX$6,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IF($P243=Lists!$AX$7,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IF($P243=Lists!$AX$8,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129362.27010208589</v>
      </c>
      <c r="CD243" s="5">
        <f ca="1">IF(CD$4="",0,IF($P243="",0,CD220*(1/12)*
IF($P243=Lists!$AX$6,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IF($P243=Lists!$AX$7,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IF($P243=Lists!$AX$8,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127983.53698934017</v>
      </c>
      <c r="CE243" s="5">
        <f ca="1">IF(CE$4="",0,IF($P243="",0,CE220*(1/12)*
IF($P243=Lists!$AX$6,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IF($P243=Lists!$AX$7,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IF($P243=Lists!$AX$8,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126604.80387659448</v>
      </c>
      <c r="CF243" s="5">
        <f ca="1">IF(CF$4="",0,IF($P243="",0,CF220*(1/12)*
IF($P243=Lists!$AX$6,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IF($P243=Lists!$AX$7,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IF($P243=Lists!$AX$8,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4" spans="2:84" x14ac:dyDescent="0.3">
      <c r="B244" s="13">
        <f>ROW()</f>
        <v>244</v>
      </c>
      <c r="H244" s="1" t="str">
        <f t="shared" si="444"/>
        <v>Налоги на внеоборотные активы</v>
      </c>
      <c r="I244" s="1" t="str">
        <f>$I$240</f>
        <v>Капзатраты на производственные мощности</v>
      </c>
      <c r="J244" s="1" t="str">
        <f>Prcsses!I114</f>
        <v>Доставка и установка оборудования</v>
      </c>
      <c r="M244" s="53" t="s">
        <v>18</v>
      </c>
      <c r="O244" s="82"/>
      <c r="P244" s="84" t="s">
        <v>236</v>
      </c>
      <c r="Q244" s="90" t="s">
        <v>5</v>
      </c>
      <c r="U244" s="5">
        <f t="shared" ca="1" si="445"/>
        <v>812013.2978724608</v>
      </c>
      <c r="X244" s="5">
        <f ca="1">IF(X$4="",0,IF($P244="",0,X221*(1/12)*
IF($P244=Lists!$AX$6,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IF($P244=Lists!$AX$7,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IF($P244=Lists!$AX$8,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4" s="5">
        <f ca="1">IF(Y$4="",0,IF($P244="",0,Y221*(1/12)*
IF($P244=Lists!$AX$6,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IF($P244=Lists!$AX$7,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IF($P244=Lists!$AX$8,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4" s="5">
        <f ca="1">IF(Z$4="",0,IF($P244="",0,Z221*(1/12)*
IF($P244=Lists!$AX$6,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IF($P244=Lists!$AX$7,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IF($P244=Lists!$AX$8,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6111.1111111111104</v>
      </c>
      <c r="AA244" s="5">
        <f ca="1">IF(AA$4="",0,IF($P244="",0,AA221*(1/12)*
IF($P244=Lists!$AX$6,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IF($P244=Lists!$AX$7,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IF($P244=Lists!$AX$8,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6060.1851851851843</v>
      </c>
      <c r="AB244" s="5">
        <f ca="1">IF(AB$4="",0,IF($P244="",0,AB221*(1/12)*
IF($P244=Lists!$AX$6,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IF($P244=Lists!$AX$7,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IF($P244=Lists!$AX$8,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6009.2592592592591</v>
      </c>
      <c r="AC244" s="5">
        <f ca="1">IF(AC$4="",0,IF($P244="",0,AC221*(1/12)*
IF($P244=Lists!$AX$6,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IF($P244=Lists!$AX$7,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IF($P244=Lists!$AX$8,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5958.3333333333321</v>
      </c>
      <c r="AD244" s="5">
        <f ca="1">IF(AD$4="",0,IF($P244="",0,AD221*(1/12)*
IF($P244=Lists!$AX$6,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IF($P244=Lists!$AX$7,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IF($P244=Lists!$AX$8,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5907.4074074074078</v>
      </c>
      <c r="AE244" s="5">
        <f ca="1">IF(AE$4="",0,IF($P244="",0,AE221*(1/12)*
IF($P244=Lists!$AX$6,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IF($P244=Lists!$AX$7,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IF($P244=Lists!$AX$8,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5856.4814814814808</v>
      </c>
      <c r="AF244" s="5">
        <f ca="1">IF(AF$4="",0,IF($P244="",0,AF221*(1/12)*
IF($P244=Lists!$AX$6,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IF($P244=Lists!$AX$7,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IF($P244=Lists!$AX$8,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5805.5555555555547</v>
      </c>
      <c r="AG244" s="5">
        <f ca="1">IF(AG$4="",0,IF($P244="",0,AG221*(1/12)*
IF($P244=Lists!$AX$6,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IF($P244=Lists!$AX$7,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IF($P244=Lists!$AX$8,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5754.6296296296296</v>
      </c>
      <c r="AH244" s="5">
        <f ca="1">IF(AH$4="",0,IF($P244="",0,AH221*(1/12)*
IF($P244=Lists!$AX$6,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IF($P244=Lists!$AX$7,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IF($P244=Lists!$AX$8,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5703.7037037037035</v>
      </c>
      <c r="AI244" s="5">
        <f ca="1">IF(AI$4="",0,IF($P244="",0,AI221*(1/12)*
IF($P244=Lists!$AX$6,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IF($P244=Lists!$AX$7,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IF($P244=Lists!$AX$8,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5652.7777777777774</v>
      </c>
      <c r="AJ244" s="5">
        <f ca="1">IF(AJ$4="",0,IF($P244="",0,AJ221*(1/12)*
IF($P244=Lists!$AX$6,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IF($P244=Lists!$AX$7,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IF($P244=Lists!$AX$8,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5601.8518518518522</v>
      </c>
      <c r="AK244" s="5">
        <f ca="1">IF(AK$4="",0,IF($P244="",0,AK221*(1/12)*
IF($P244=Lists!$AX$6,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IF($P244=Lists!$AX$7,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IF($P244=Lists!$AX$8,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5550.9259259259261</v>
      </c>
      <c r="AL244" s="5">
        <f ca="1">IF(AL$4="",0,IF($P244="",0,AL221*(1/12)*
IF($P244=Lists!$AX$6,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IF($P244=Lists!$AX$7,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IF($P244=Lists!$AX$8,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5500</v>
      </c>
      <c r="AM244" s="5">
        <f ca="1">IF(AM$4="",0,IF($P244="",0,AM221*(1/12)*
IF($P244=Lists!$AX$6,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IF($P244=Lists!$AX$7,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IF($P244=Lists!$AX$8,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5449.0740740740739</v>
      </c>
      <c r="AN244" s="5">
        <f ca="1">IF(AN$4="",0,IF($P244="",0,AN221*(1/12)*
IF($P244=Lists!$AX$6,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IF($P244=Lists!$AX$7,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IF($P244=Lists!$AX$8,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5398.1481481481487</v>
      </c>
      <c r="AO244" s="5">
        <f ca="1">IF(AO$4="",0,IF($P244="",0,AO221*(1/12)*
IF($P244=Lists!$AX$6,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IF($P244=Lists!$AX$7,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IF($P244=Lists!$AX$8,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5347.2222222222217</v>
      </c>
      <c r="AP244" s="5">
        <f ca="1">IF(AP$4="",0,IF($P244="",0,AP221*(1/12)*
IF($P244=Lists!$AX$6,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IF($P244=Lists!$AX$7,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IF($P244=Lists!$AX$8,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5296.2962962962956</v>
      </c>
      <c r="AQ244" s="5">
        <f ca="1">IF(AQ$4="",0,IF($P244="",0,AQ221*(1/12)*
IF($P244=Lists!$AX$6,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IF($P244=Lists!$AX$7,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IF($P244=Lists!$AX$8,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5245.3703703703704</v>
      </c>
      <c r="AR244" s="5">
        <f ca="1">IF(AR$4="",0,IF($P244="",0,AR221*(1/12)*
IF($P244=Lists!$AX$6,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IF($P244=Lists!$AX$7,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IF($P244=Lists!$AX$8,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5194.4444444444453</v>
      </c>
      <c r="AS244" s="5">
        <f ca="1">IF(AS$4="",0,IF($P244="",0,AS221*(1/12)*
IF($P244=Lists!$AX$6,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IF($P244=Lists!$AX$7,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IF($P244=Lists!$AX$8,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5143.5185185185192</v>
      </c>
      <c r="AT244" s="5">
        <f ca="1">IF(AT$4="",0,IF($P244="",0,AT221*(1/12)*
IF($P244=Lists!$AX$6,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IF($P244=Lists!$AX$7,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IF($P244=Lists!$AX$8,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11539.679343703705</v>
      </c>
      <c r="AU244" s="5">
        <f ca="1">IF(AU$4="",0,IF($P244="",0,AU221*(1/12)*
IF($P244=Lists!$AX$6,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IF($P244=Lists!$AX$7,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IF($P244=Lists!$AX$8,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11435.027694851853</v>
      </c>
      <c r="AV244" s="5">
        <f ca="1">IF(AV$4="",0,IF($P244="",0,AV221*(1/12)*
IF($P244=Lists!$AX$6,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IF($P244=Lists!$AX$7,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IF($P244=Lists!$AX$8,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11330.376046000001</v>
      </c>
      <c r="AW244" s="5">
        <f ca="1">IF(AW$4="",0,IF($P244="",0,AW221*(1/12)*
IF($P244=Lists!$AX$6,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IF($P244=Lists!$AX$7,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IF($P244=Lists!$AX$8,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11225.724397148149</v>
      </c>
      <c r="AX244" s="5">
        <f ca="1">IF(AX$4="",0,IF($P244="",0,AX221*(1/12)*
IF($P244=Lists!$AX$6,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IF($P244=Lists!$AX$7,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IF($P244=Lists!$AX$8,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11121.072748296298</v>
      </c>
      <c r="AY244" s="5">
        <f ca="1">IF(AY$4="",0,IF($P244="",0,AY221*(1/12)*
IF($P244=Lists!$AX$6,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IF($P244=Lists!$AX$7,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IF($P244=Lists!$AX$8,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11016.421099444446</v>
      </c>
      <c r="AZ244" s="5">
        <f ca="1">IF(AZ$4="",0,IF($P244="",0,AZ221*(1/12)*
IF($P244=Lists!$AX$6,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IF($P244=Lists!$AX$7,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IF($P244=Lists!$AX$8,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10911.769450592594</v>
      </c>
      <c r="BA244" s="5">
        <f ca="1">IF(BA$4="",0,IF($P244="",0,BA221*(1/12)*
IF($P244=Lists!$AX$6,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IF($P244=Lists!$AX$7,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IF($P244=Lists!$AX$8,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10807.117801740742</v>
      </c>
      <c r="BB244" s="5">
        <f ca="1">IF(BB$4="",0,IF($P244="",0,BB221*(1/12)*
IF($P244=Lists!$AX$6,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IF($P244=Lists!$AX$7,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IF($P244=Lists!$AX$8,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10702.466152888892</v>
      </c>
      <c r="BC244" s="5">
        <f ca="1">IF(BC$4="",0,IF($P244="",0,BC221*(1/12)*
IF($P244=Lists!$AX$6,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IF($P244=Lists!$AX$7,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IF($P244=Lists!$AX$8,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10597.814504037038</v>
      </c>
      <c r="BD244" s="5">
        <f ca="1">IF(BD$4="",0,IF($P244="",0,BD221*(1/12)*
IF($P244=Lists!$AX$6,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IF($P244=Lists!$AX$7,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IF($P244=Lists!$AX$8,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17174.433585443658</v>
      </c>
      <c r="BE244" s="5">
        <f ca="1">IF(BE$4="",0,IF($P244="",0,BE221*(1/12)*
IF($P244=Lists!$AX$6,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IF($P244=Lists!$AX$7,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IF($P244=Lists!$AX$8,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17014.104680506316</v>
      </c>
      <c r="BF244" s="5">
        <f ca="1">IF(BF$4="",0,IF($P244="",0,BF221*(1/12)*
IF($P244=Lists!$AX$6,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IF($P244=Lists!$AX$7,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IF($P244=Lists!$AX$8,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16853.775775568978</v>
      </c>
      <c r="BG244" s="5">
        <f ca="1">IF(BG$4="",0,IF($P244="",0,BG221*(1/12)*
IF($P244=Lists!$AX$6,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IF($P244=Lists!$AX$7,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IF($P244=Lists!$AX$8,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16693.44687063164</v>
      </c>
      <c r="BH244" s="5">
        <f ca="1">IF(BH$4="",0,IF($P244="",0,BH221*(1/12)*
IF($P244=Lists!$AX$6,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IF($P244=Lists!$AX$7,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IF($P244=Lists!$AX$8,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16533.117965694302</v>
      </c>
      <c r="BI244" s="5">
        <f ca="1">IF(BI$4="",0,IF($P244="",0,BI221*(1/12)*
IF($P244=Lists!$AX$6,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IF($P244=Lists!$AX$7,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IF($P244=Lists!$AX$8,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16372.789060756961</v>
      </c>
      <c r="BJ244" s="5">
        <f ca="1">IF(BJ$4="",0,IF($P244="",0,BJ221*(1/12)*
IF($P244=Lists!$AX$6,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IF($P244=Lists!$AX$7,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IF($P244=Lists!$AX$8,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16212.460155819623</v>
      </c>
      <c r="BK244" s="5">
        <f ca="1">IF(BK$4="",0,IF($P244="",0,BK221*(1/12)*
IF($P244=Lists!$AX$6,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IF($P244=Lists!$AX$7,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IF($P244=Lists!$AX$8,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16052.131250882283</v>
      </c>
      <c r="BL244" s="5">
        <f ca="1">IF(BL$4="",0,IF($P244="",0,BL221*(1/12)*
IF($P244=Lists!$AX$6,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IF($P244=Lists!$AX$7,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IF($P244=Lists!$AX$8,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15891.802345944945</v>
      </c>
      <c r="BM244" s="5">
        <f ca="1">IF(BM$4="",0,IF($P244="",0,BM221*(1/12)*
IF($P244=Lists!$AX$6,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IF($P244=Lists!$AX$7,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IF($P244=Lists!$AX$8,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15731.473441007605</v>
      </c>
      <c r="BN244" s="5">
        <f ca="1">IF(BN$4="",0,IF($P244="",0,BN221*(1/12)*
IF($P244=Lists!$AX$6,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IF($P244=Lists!$AX$7,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IF($P244=Lists!$AX$8,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22372.678139473392</v>
      </c>
      <c r="BO244" s="5">
        <f ca="1">IF(BO$4="",0,IF($P244="",0,BO221*(1/12)*
IF($P244=Lists!$AX$6,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IF($P244=Lists!$AX$7,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IF($P244=Lists!$AX$8,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22155.66978784103</v>
      </c>
      <c r="BP244" s="5">
        <f ca="1">IF(BP$4="",0,IF($P244="",0,BP221*(1/12)*
IF($P244=Lists!$AX$6,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IF($P244=Lists!$AX$7,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IF($P244=Lists!$AX$8,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21938.661436208662</v>
      </c>
      <c r="BQ244" s="5">
        <f ca="1">IF(BQ$4="",0,IF($P244="",0,BQ221*(1/12)*
IF($P244=Lists!$AX$6,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IF($P244=Lists!$AX$7,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IF($P244=Lists!$AX$8,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21721.653084576297</v>
      </c>
      <c r="BR244" s="5">
        <f ca="1">IF(BR$4="",0,IF($P244="",0,BR221*(1/12)*
IF($P244=Lists!$AX$6,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IF($P244=Lists!$AX$7,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IF($P244=Lists!$AX$8,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21504.644732943929</v>
      </c>
      <c r="BS244" s="5">
        <f ca="1">IF(BS$4="",0,IF($P244="",0,BS221*(1/12)*
IF($P244=Lists!$AX$6,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IF($P244=Lists!$AX$7,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IF($P244=Lists!$AX$8,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21287.636381311568</v>
      </c>
      <c r="BT244" s="5">
        <f ca="1">IF(BT$4="",0,IF($P244="",0,BT221*(1/12)*
IF($P244=Lists!$AX$6,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IF($P244=Lists!$AX$7,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IF($P244=Lists!$AX$8,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21070.628029679203</v>
      </c>
      <c r="BU244" s="5">
        <f ca="1">IF(BU$4="",0,IF($P244="",0,BU221*(1/12)*
IF($P244=Lists!$AX$6,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IF($P244=Lists!$AX$7,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IF($P244=Lists!$AX$8,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20853.619678046834</v>
      </c>
      <c r="BV244" s="5">
        <f ca="1">IF(BV$4="",0,IF($P244="",0,BV221*(1/12)*
IF($P244=Lists!$AX$6,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IF($P244=Lists!$AX$7,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IF($P244=Lists!$AX$8,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20636.61132641447</v>
      </c>
      <c r="BW244" s="5">
        <f ca="1">IF(BW$4="",0,IF($P244="",0,BW221*(1/12)*
IF($P244=Lists!$AX$6,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IF($P244=Lists!$AX$7,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IF($P244=Lists!$AX$8,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20419.602974782105</v>
      </c>
      <c r="BX244" s="5">
        <f ca="1">IF(BX$4="",0,IF($P244="",0,BX221*(1/12)*
IF($P244=Lists!$AX$6,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IF($P244=Lists!$AX$7,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IF($P244=Lists!$AX$8,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27251.187133162872</v>
      </c>
      <c r="BY244" s="5">
        <f ca="1">IF(BY$4="",0,IF($P244="",0,BY221*(1/12)*
IF($P244=Lists!$AX$6,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IF($P244=Lists!$AX$7,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IF($P244=Lists!$AX$8,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26975.440510613738</v>
      </c>
      <c r="BZ244" s="5">
        <f ca="1">IF(BZ$4="",0,IF($P244="",0,BZ221*(1/12)*
IF($P244=Lists!$AX$6,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IF($P244=Lists!$AX$7,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IF($P244=Lists!$AX$8,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26699.69388806459</v>
      </c>
      <c r="CA244" s="5">
        <f ca="1">IF(CA$4="",0,IF($P244="",0,CA221*(1/12)*
IF($P244=Lists!$AX$6,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IF($P244=Lists!$AX$7,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IF($P244=Lists!$AX$8,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26423.94726551545</v>
      </c>
      <c r="CB244" s="5">
        <f ca="1">IF(CB$4="",0,IF($P244="",0,CB221*(1/12)*
IF($P244=Lists!$AX$6,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IF($P244=Lists!$AX$7,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IF($P244=Lists!$AX$8,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26148.200642966312</v>
      </c>
      <c r="CC244" s="5">
        <f ca="1">IF(CC$4="",0,IF($P244="",0,CC221*(1/12)*
IF($P244=Lists!$AX$6,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IF($P244=Lists!$AX$7,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IF($P244=Lists!$AX$8,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25872.454020417172</v>
      </c>
      <c r="CD244" s="5">
        <f ca="1">IF(CD$4="",0,IF($P244="",0,CD221*(1/12)*
IF($P244=Lists!$AX$6,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IF($P244=Lists!$AX$7,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IF($P244=Lists!$AX$8,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25596.707397868031</v>
      </c>
      <c r="CE244" s="5">
        <f ca="1">IF(CE$4="",0,IF($P244="",0,CE221*(1/12)*
IF($P244=Lists!$AX$6,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IF($P244=Lists!$AX$7,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IF($P244=Lists!$AX$8,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25320.960775318883</v>
      </c>
      <c r="CF244" s="5">
        <f ca="1">IF(CF$4="",0,IF($P244="",0,CF221*(1/12)*
IF($P244=Lists!$AX$6,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IF($P244=Lists!$AX$7,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IF($P244=Lists!$AX$8,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5" spans="2:84" x14ac:dyDescent="0.3">
      <c r="B245" s="13">
        <f>ROW()</f>
        <v>245</v>
      </c>
      <c r="H245" s="1" t="str">
        <f t="shared" si="444"/>
        <v>Налоги на внеоборотные активы</v>
      </c>
      <c r="I245" s="1" t="str">
        <f>$I$240</f>
        <v>Капзатраты на производственные мощности</v>
      </c>
      <c r="J245" s="1" t="str">
        <f>Prcsses!I115</f>
        <v>Пуско-наладочные работы</v>
      </c>
      <c r="M245" s="53" t="s">
        <v>18</v>
      </c>
      <c r="O245" s="82"/>
      <c r="P245" s="84" t="s">
        <v>236</v>
      </c>
      <c r="Q245" s="90" t="s">
        <v>5</v>
      </c>
      <c r="U245" s="5">
        <f t="shared" ca="1" si="445"/>
        <v>101501.6622340576</v>
      </c>
      <c r="X245" s="5">
        <f ca="1">IF(X$4="",0,IF($P245="",0,X222*(1/12)*
IF($P245=Lists!$AX$6,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IF($P245=Lists!$AX$7,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IF($P245=Lists!$AX$8,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5" s="5">
        <f ca="1">IF(Y$4="",0,IF($P245="",0,Y222*(1/12)*
IF($P245=Lists!$AX$6,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IF($P245=Lists!$AX$7,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IF($P245=Lists!$AX$8,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5" s="5">
        <f ca="1">IF(Z$4="",0,IF($P245="",0,Z222*(1/12)*
IF($P245=Lists!$AX$6,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IF($P245=Lists!$AX$7,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IF($P245=Lists!$AX$8,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763.8888888888888</v>
      </c>
      <c r="AA245" s="5">
        <f ca="1">IF(AA$4="",0,IF($P245="",0,AA222*(1/12)*
IF($P245=Lists!$AX$6,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IF($P245=Lists!$AX$7,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IF($P245=Lists!$AX$8,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757.52314814814804</v>
      </c>
      <c r="AB245" s="5">
        <f ca="1">IF(AB$4="",0,IF($P245="",0,AB222*(1/12)*
IF($P245=Lists!$AX$6,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IF($P245=Lists!$AX$7,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IF($P245=Lists!$AX$8,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751.15740740740739</v>
      </c>
      <c r="AC245" s="5">
        <f ca="1">IF(AC$4="",0,IF($P245="",0,AC222*(1/12)*
IF($P245=Lists!$AX$6,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IF($P245=Lists!$AX$7,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IF($P245=Lists!$AX$8,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744.79166666666652</v>
      </c>
      <c r="AD245" s="5">
        <f ca="1">IF(AD$4="",0,IF($P245="",0,AD222*(1/12)*
IF($P245=Lists!$AX$6,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IF($P245=Lists!$AX$7,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IF($P245=Lists!$AX$8,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738.42592592592598</v>
      </c>
      <c r="AE245" s="5">
        <f ca="1">IF(AE$4="",0,IF($P245="",0,AE222*(1/12)*
IF($P245=Lists!$AX$6,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IF($P245=Lists!$AX$7,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IF($P245=Lists!$AX$8,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732.06018518518511</v>
      </c>
      <c r="AF245" s="5">
        <f ca="1">IF(AF$4="",0,IF($P245="",0,AF222*(1/12)*
IF($P245=Lists!$AX$6,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IF($P245=Lists!$AX$7,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IF($P245=Lists!$AX$8,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725.69444444444434</v>
      </c>
      <c r="AG245" s="5">
        <f ca="1">IF(AG$4="",0,IF($P245="",0,AG222*(1/12)*
IF($P245=Lists!$AX$6,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IF($P245=Lists!$AX$7,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IF($P245=Lists!$AX$8,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719.3287037037037</v>
      </c>
      <c r="AH245" s="5">
        <f ca="1">IF(AH$4="",0,IF($P245="",0,AH222*(1/12)*
IF($P245=Lists!$AX$6,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IF($P245=Lists!$AX$7,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IF($P245=Lists!$AX$8,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712.96296296296293</v>
      </c>
      <c r="AI245" s="5">
        <f ca="1">IF(AI$4="",0,IF($P245="",0,AI222*(1/12)*
IF($P245=Lists!$AX$6,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IF($P245=Lists!$AX$7,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IF($P245=Lists!$AX$8,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706.59722222222217</v>
      </c>
      <c r="AJ245" s="5">
        <f ca="1">IF(AJ$4="",0,IF($P245="",0,AJ222*(1/12)*
IF($P245=Lists!$AX$6,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IF($P245=Lists!$AX$7,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IF($P245=Lists!$AX$8,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700.23148148148152</v>
      </c>
      <c r="AK245" s="5">
        <f ca="1">IF(AK$4="",0,IF($P245="",0,AK222*(1/12)*
IF($P245=Lists!$AX$6,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IF($P245=Lists!$AX$7,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IF($P245=Lists!$AX$8,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693.86574074074076</v>
      </c>
      <c r="AL245" s="5">
        <f ca="1">IF(AL$4="",0,IF($P245="",0,AL222*(1/12)*
IF($P245=Lists!$AX$6,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IF($P245=Lists!$AX$7,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IF($P245=Lists!$AX$8,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687.5</v>
      </c>
      <c r="AM245" s="5">
        <f ca="1">IF(AM$4="",0,IF($P245="",0,AM222*(1/12)*
IF($P245=Lists!$AX$6,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IF($P245=Lists!$AX$7,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IF($P245=Lists!$AX$8,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681.13425925925924</v>
      </c>
      <c r="AN245" s="5">
        <f ca="1">IF(AN$4="",0,IF($P245="",0,AN222*(1/12)*
IF($P245=Lists!$AX$6,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IF($P245=Lists!$AX$7,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IF($P245=Lists!$AX$8,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674.76851851851859</v>
      </c>
      <c r="AO245" s="5">
        <f ca="1">IF(AO$4="",0,IF($P245="",0,AO222*(1/12)*
IF($P245=Lists!$AX$6,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IF($P245=Lists!$AX$7,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IF($P245=Lists!$AX$8,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668.40277777777771</v>
      </c>
      <c r="AP245" s="5">
        <f ca="1">IF(AP$4="",0,IF($P245="",0,AP222*(1/12)*
IF($P245=Lists!$AX$6,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IF($P245=Lists!$AX$7,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IF($P245=Lists!$AX$8,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662.03703703703695</v>
      </c>
      <c r="AQ245" s="5">
        <f ca="1">IF(AQ$4="",0,IF($P245="",0,AQ222*(1/12)*
IF($P245=Lists!$AX$6,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IF($P245=Lists!$AX$7,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IF($P245=Lists!$AX$8,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655.6712962962963</v>
      </c>
      <c r="AR245" s="5">
        <f ca="1">IF(AR$4="",0,IF($P245="",0,AR222*(1/12)*
IF($P245=Lists!$AX$6,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IF($P245=Lists!$AX$7,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IF($P245=Lists!$AX$8,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649.30555555555566</v>
      </c>
      <c r="AS245" s="5">
        <f ca="1">IF(AS$4="",0,IF($P245="",0,AS222*(1/12)*
IF($P245=Lists!$AX$6,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IF($P245=Lists!$AX$7,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IF($P245=Lists!$AX$8,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642.93981481481489</v>
      </c>
      <c r="AT245" s="5">
        <f ca="1">IF(AT$4="",0,IF($P245="",0,AT222*(1/12)*
IF($P245=Lists!$AX$6,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IF($P245=Lists!$AX$7,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IF($P245=Lists!$AX$8,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1442.4599179629631</v>
      </c>
      <c r="AU245" s="5">
        <f ca="1">IF(AU$4="",0,IF($P245="",0,AU222*(1/12)*
IF($P245=Lists!$AX$6,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IF($P245=Lists!$AX$7,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IF($P245=Lists!$AX$8,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1429.3784618564816</v>
      </c>
      <c r="AV245" s="5">
        <f ca="1">IF(AV$4="",0,IF($P245="",0,AV222*(1/12)*
IF($P245=Lists!$AX$6,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IF($P245=Lists!$AX$7,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IF($P245=Lists!$AX$8,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1416.2970057500002</v>
      </c>
      <c r="AW245" s="5">
        <f ca="1">IF(AW$4="",0,IF($P245="",0,AW222*(1/12)*
IF($P245=Lists!$AX$6,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IF($P245=Lists!$AX$7,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IF($P245=Lists!$AX$8,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1403.2155496435187</v>
      </c>
      <c r="AX245" s="5">
        <f ca="1">IF(AX$4="",0,IF($P245="",0,AX222*(1/12)*
IF($P245=Lists!$AX$6,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IF($P245=Lists!$AX$7,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IF($P245=Lists!$AX$8,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1390.1340935370372</v>
      </c>
      <c r="AY245" s="5">
        <f ca="1">IF(AY$4="",0,IF($P245="",0,AY222*(1/12)*
IF($P245=Lists!$AX$6,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IF($P245=Lists!$AX$7,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IF($P245=Lists!$AX$8,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1377.0526374305557</v>
      </c>
      <c r="AZ245" s="5">
        <f ca="1">IF(AZ$4="",0,IF($P245="",0,AZ222*(1/12)*
IF($P245=Lists!$AX$6,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IF($P245=Lists!$AX$7,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IF($P245=Lists!$AX$8,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1363.9711813240742</v>
      </c>
      <c r="BA245" s="5">
        <f ca="1">IF(BA$4="",0,IF($P245="",0,BA222*(1/12)*
IF($P245=Lists!$AX$6,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IF($P245=Lists!$AX$7,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IF($P245=Lists!$AX$8,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1350.8897252175927</v>
      </c>
      <c r="BB245" s="5">
        <f ca="1">IF(BB$4="",0,IF($P245="",0,BB222*(1/12)*
IF($P245=Lists!$AX$6,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IF($P245=Lists!$AX$7,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IF($P245=Lists!$AX$8,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1337.8082691111115</v>
      </c>
      <c r="BC245" s="5">
        <f ca="1">IF(BC$4="",0,IF($P245="",0,BC222*(1/12)*
IF($P245=Lists!$AX$6,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IF($P245=Lists!$AX$7,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IF($P245=Lists!$AX$8,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1324.7268130046298</v>
      </c>
      <c r="BD245" s="5">
        <f ca="1">IF(BD$4="",0,IF($P245="",0,BD222*(1/12)*
IF($P245=Lists!$AX$6,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IF($P245=Lists!$AX$7,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IF($P245=Lists!$AX$8,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2146.8041981804572</v>
      </c>
      <c r="BE245" s="5">
        <f ca="1">IF(BE$4="",0,IF($P245="",0,BE222*(1/12)*
IF($P245=Lists!$AX$6,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IF($P245=Lists!$AX$7,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IF($P245=Lists!$AX$8,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2126.7630850632895</v>
      </c>
      <c r="BF245" s="5">
        <f ca="1">IF(BF$4="",0,IF($P245="",0,BF222*(1/12)*
IF($P245=Lists!$AX$6,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IF($P245=Lists!$AX$7,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IF($P245=Lists!$AX$8,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2106.7219719461223</v>
      </c>
      <c r="BG245" s="5">
        <f ca="1">IF(BG$4="",0,IF($P245="",0,BG222*(1/12)*
IF($P245=Lists!$AX$6,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IF($P245=Lists!$AX$7,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IF($P245=Lists!$AX$8,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2086.680858828955</v>
      </c>
      <c r="BH245" s="5">
        <f ca="1">IF(BH$4="",0,IF($P245="",0,BH222*(1/12)*
IF($P245=Lists!$AX$6,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IF($P245=Lists!$AX$7,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IF($P245=Lists!$AX$8,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2066.6397457117878</v>
      </c>
      <c r="BI245" s="5">
        <f ca="1">IF(BI$4="",0,IF($P245="",0,BI222*(1/12)*
IF($P245=Lists!$AX$6,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IF($P245=Lists!$AX$7,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IF($P245=Lists!$AX$8,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2046.5986325946201</v>
      </c>
      <c r="BJ245" s="5">
        <f ca="1">IF(BJ$4="",0,IF($P245="",0,BJ222*(1/12)*
IF($P245=Lists!$AX$6,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IF($P245=Lists!$AX$7,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IF($P245=Lists!$AX$8,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2026.5575194774528</v>
      </c>
      <c r="BK245" s="5">
        <f ca="1">IF(BK$4="",0,IF($P245="",0,BK222*(1/12)*
IF($P245=Lists!$AX$6,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IF($P245=Lists!$AX$7,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IF($P245=Lists!$AX$8,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2006.5164063602854</v>
      </c>
      <c r="BL245" s="5">
        <f ca="1">IF(BL$4="",0,IF($P245="",0,BL222*(1/12)*
IF($P245=Lists!$AX$6,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IF($P245=Lists!$AX$7,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IF($P245=Lists!$AX$8,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1986.4752932431181</v>
      </c>
      <c r="BM245" s="5">
        <f ca="1">IF(BM$4="",0,IF($P245="",0,BM222*(1/12)*
IF($P245=Lists!$AX$6,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IF($P245=Lists!$AX$7,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IF($P245=Lists!$AX$8,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1966.4341801259507</v>
      </c>
      <c r="BN245" s="5">
        <f ca="1">IF(BN$4="",0,IF($P245="",0,BN222*(1/12)*
IF($P245=Lists!$AX$6,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IF($P245=Lists!$AX$7,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IF($P245=Lists!$AX$8,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2796.584767434174</v>
      </c>
      <c r="BO245" s="5">
        <f ca="1">IF(BO$4="",0,IF($P245="",0,BO222*(1/12)*
IF($P245=Lists!$AX$6,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IF($P245=Lists!$AX$7,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IF($P245=Lists!$AX$8,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2769.4587234801288</v>
      </c>
      <c r="BP245" s="5">
        <f ca="1">IF(BP$4="",0,IF($P245="",0,BP222*(1/12)*
IF($P245=Lists!$AX$6,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IF($P245=Lists!$AX$7,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IF($P245=Lists!$AX$8,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2742.3326795260828</v>
      </c>
      <c r="BQ245" s="5">
        <f ca="1">IF(BQ$4="",0,IF($P245="",0,BQ222*(1/12)*
IF($P245=Lists!$AX$6,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IF($P245=Lists!$AX$7,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IF($P245=Lists!$AX$8,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2715.2066355720372</v>
      </c>
      <c r="BR245" s="5">
        <f ca="1">IF(BR$4="",0,IF($P245="",0,BR222*(1/12)*
IF($P245=Lists!$AX$6,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IF($P245=Lists!$AX$7,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IF($P245=Lists!$AX$8,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2688.0805916179911</v>
      </c>
      <c r="BS245" s="5">
        <f ca="1">IF(BS$4="",0,IF($P245="",0,BS222*(1/12)*
IF($P245=Lists!$AX$6,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IF($P245=Lists!$AX$7,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IF($P245=Lists!$AX$8,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2660.954547663946</v>
      </c>
      <c r="BT245" s="5">
        <f ca="1">IF(BT$4="",0,IF($P245="",0,BT222*(1/12)*
IF($P245=Lists!$AX$6,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IF($P245=Lists!$AX$7,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IF($P245=Lists!$AX$8,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2633.8285037099004</v>
      </c>
      <c r="BU245" s="5">
        <f ca="1">IF(BU$4="",0,IF($P245="",0,BU222*(1/12)*
IF($P245=Lists!$AX$6,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IF($P245=Lists!$AX$7,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IF($P245=Lists!$AX$8,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2606.7024597558543</v>
      </c>
      <c r="BV245" s="5">
        <f ca="1">IF(BV$4="",0,IF($P245="",0,BV222*(1/12)*
IF($P245=Lists!$AX$6,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IF($P245=Lists!$AX$7,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IF($P245=Lists!$AX$8,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2579.5764158018087</v>
      </c>
      <c r="BW245" s="5">
        <f ca="1">IF(BW$4="",0,IF($P245="",0,BW222*(1/12)*
IF($P245=Lists!$AX$6,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IF($P245=Lists!$AX$7,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IF($P245=Lists!$AX$8,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2552.4503718477631</v>
      </c>
      <c r="BX245" s="5">
        <f ca="1">IF(BX$4="",0,IF($P245="",0,BX222*(1/12)*
IF($P245=Lists!$AX$6,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IF($P245=Lists!$AX$7,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IF($P245=Lists!$AX$8,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3406.398391645359</v>
      </c>
      <c r="BY245" s="5">
        <f ca="1">IF(BY$4="",0,IF($P245="",0,BY222*(1/12)*
IF($P245=Lists!$AX$6,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IF($P245=Lists!$AX$7,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IF($P245=Lists!$AX$8,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3371.9300638267173</v>
      </c>
      <c r="BZ245" s="5">
        <f ca="1">IF(BZ$4="",0,IF($P245="",0,BZ222*(1/12)*
IF($P245=Lists!$AX$6,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IF($P245=Lists!$AX$7,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IF($P245=Lists!$AX$8,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3337.4617360080738</v>
      </c>
      <c r="CA245" s="5">
        <f ca="1">IF(CA$4="",0,IF($P245="",0,CA222*(1/12)*
IF($P245=Lists!$AX$6,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IF($P245=Lists!$AX$7,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IF($P245=Lists!$AX$8,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3302.9934081894312</v>
      </c>
      <c r="CB245" s="5">
        <f ca="1">IF(CB$4="",0,IF($P245="",0,CB222*(1/12)*
IF($P245=Lists!$AX$6,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IF($P245=Lists!$AX$7,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IF($P245=Lists!$AX$8,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3268.5250803707891</v>
      </c>
      <c r="CC245" s="5">
        <f ca="1">IF(CC$4="",0,IF($P245="",0,CC222*(1/12)*
IF($P245=Lists!$AX$6,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IF($P245=Lists!$AX$7,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IF($P245=Lists!$AX$8,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3234.0567525521465</v>
      </c>
      <c r="CD245" s="5">
        <f ca="1">IF(CD$4="",0,IF($P245="",0,CD222*(1/12)*
IF($P245=Lists!$AX$6,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IF($P245=Lists!$AX$7,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IF($P245=Lists!$AX$8,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3199.5884247335039</v>
      </c>
      <c r="CE245" s="5">
        <f ca="1">IF(CE$4="",0,IF($P245="",0,CE222*(1/12)*
IF($P245=Lists!$AX$6,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IF($P245=Lists!$AX$7,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IF($P245=Lists!$AX$8,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3165.1200969148604</v>
      </c>
      <c r="CF245" s="5">
        <f ca="1">IF(CF$4="",0,IF($P245="",0,CF222*(1/12)*
IF($P245=Lists!$AX$6,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IF($P245=Lists!$AX$7,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IF($P245=Lists!$AX$8,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6" spans="2:84" s="26" customFormat="1" ht="12" x14ac:dyDescent="0.25">
      <c r="B246" s="13"/>
      <c r="M246" s="55"/>
      <c r="N246" s="44" t="s">
        <v>21</v>
      </c>
      <c r="O246" s="45"/>
      <c r="P246" s="46"/>
      <c r="Q246" s="89"/>
      <c r="U246" s="41"/>
      <c r="V246" s="42"/>
      <c r="W246" s="43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</row>
    <row r="247" spans="2:84" x14ac:dyDescent="0.3">
      <c r="B247" s="13">
        <f>ROW()</f>
        <v>247</v>
      </c>
      <c r="H247" s="1" t="str">
        <f t="shared" ref="H247:H252" si="456">$H$232</f>
        <v>Налоги на внеоборотные активы</v>
      </c>
      <c r="I247" s="1" t="s">
        <v>224</v>
      </c>
      <c r="M247" s="53" t="s">
        <v>18</v>
      </c>
      <c r="P247" s="72" t="str">
        <f>Lists!$AI$13</f>
        <v>PL(-)</v>
      </c>
      <c r="U247" s="5">
        <f t="shared" ref="U247:U252" ca="1" si="457">SUM(INDIRECT(ADDRESS($B247,$X$2)&amp;":"&amp;ADDRESS($B247,$X$2-1+$P$8)))</f>
        <v>717417.45844087773</v>
      </c>
      <c r="X247" s="5">
        <f ca="1">IF(X$4="",0,SUM(X248:X253))</f>
        <v>0</v>
      </c>
      <c r="Y247" s="5">
        <f ca="1">IF(Y$4="",0,SUM(Y248:Y253))</f>
        <v>0</v>
      </c>
      <c r="Z247" s="5">
        <f t="shared" ref="Z247" ca="1" si="458">IF(Z$4="",0,SUM(Z248:Z253))</f>
        <v>2138.8888888888887</v>
      </c>
      <c r="AA247" s="5">
        <f t="shared" ref="AA247" ca="1" si="459">IF(AA$4="",0,SUM(AA248:AA253))</f>
        <v>2113.4259259259256</v>
      </c>
      <c r="AB247" s="5">
        <f t="shared" ref="AB247" ca="1" si="460">IF(AB$4="",0,SUM(AB248:AB253))</f>
        <v>2087.9629629629626</v>
      </c>
      <c r="AC247" s="5">
        <f t="shared" ref="AC247" ca="1" si="461">IF(AC$4="",0,SUM(AC248:AC253))</f>
        <v>2062.5</v>
      </c>
      <c r="AD247" s="5">
        <f t="shared" ref="AD247" ca="1" si="462">IF(AD$4="",0,SUM(AD248:AD253))</f>
        <v>2037.037037037037</v>
      </c>
      <c r="AE247" s="5">
        <f t="shared" ref="AE247" ca="1" si="463">IF(AE$4="",0,SUM(AE248:AE253))</f>
        <v>2011.5740740740739</v>
      </c>
      <c r="AF247" s="5">
        <f t="shared" ref="AF247" ca="1" si="464">IF(AF$4="",0,SUM(AF248:AF253))</f>
        <v>1986.1111111111109</v>
      </c>
      <c r="AG247" s="5">
        <f t="shared" ref="AG247" ca="1" si="465">IF(AG$4="",0,SUM(AG248:AG253))</f>
        <v>1960.6481481481478</v>
      </c>
      <c r="AH247" s="5">
        <f t="shared" ref="AH247" ca="1" si="466">IF(AH$4="",0,SUM(AH248:AH253))</f>
        <v>4127.5462962962965</v>
      </c>
      <c r="AI247" s="5">
        <f t="shared" ref="AI247:CF247" ca="1" si="467">IF(AI$4="",0,SUM(AI248:AI253))</f>
        <v>4075.9837962962961</v>
      </c>
      <c r="AJ247" s="5">
        <f t="shared" ca="1" si="467"/>
        <v>4024.4212962962956</v>
      </c>
      <c r="AK247" s="5">
        <f t="shared" ca="1" si="467"/>
        <v>3972.8587962962956</v>
      </c>
      <c r="AL247" s="5">
        <f t="shared" ca="1" si="467"/>
        <v>6168.4664351851852</v>
      </c>
      <c r="AM247" s="5">
        <f t="shared" ca="1" si="467"/>
        <v>6090.1519097222217</v>
      </c>
      <c r="AN247" s="5">
        <f t="shared" ca="1" si="467"/>
        <v>6011.8373842592582</v>
      </c>
      <c r="AO247" s="5">
        <f t="shared" ca="1" si="467"/>
        <v>5933.5228587962965</v>
      </c>
      <c r="AP247" s="5">
        <f t="shared" ca="1" si="467"/>
        <v>8102.3784722222208</v>
      </c>
      <c r="AQ247" s="5">
        <f t="shared" ca="1" si="467"/>
        <v>7997.3119212962956</v>
      </c>
      <c r="AR247" s="5">
        <f t="shared" ca="1" si="467"/>
        <v>7892.2453703703695</v>
      </c>
      <c r="AS247" s="5">
        <f t="shared" ca="1" si="467"/>
        <v>7787.1788194444434</v>
      </c>
      <c r="AT247" s="5">
        <f t="shared" ca="1" si="467"/>
        <v>9985.4616608796296</v>
      </c>
      <c r="AU247" s="5">
        <f t="shared" ca="1" si="467"/>
        <v>9852.9742838541642</v>
      </c>
      <c r="AV247" s="5">
        <f t="shared" ca="1" si="467"/>
        <v>9720.4869068287026</v>
      </c>
      <c r="AW247" s="5">
        <f t="shared" ca="1" si="467"/>
        <v>9587.9995298032409</v>
      </c>
      <c r="AX247" s="5">
        <f t="shared" ca="1" si="467"/>
        <v>11816.445279947915</v>
      </c>
      <c r="AY247" s="5">
        <f t="shared" ca="1" si="467"/>
        <v>11655.851556170426</v>
      </c>
      <c r="AZ247" s="5">
        <f t="shared" ca="1" si="467"/>
        <v>11495.257832392937</v>
      </c>
      <c r="BA247" s="5">
        <f t="shared" ca="1" si="467"/>
        <v>11334.66410861545</v>
      </c>
      <c r="BB247" s="5">
        <f t="shared" ca="1" si="467"/>
        <v>13535.003512008099</v>
      </c>
      <c r="BC247" s="5">
        <f t="shared" ca="1" si="467"/>
        <v>13346.303441478585</v>
      </c>
      <c r="BD247" s="5">
        <f t="shared" ca="1" si="467"/>
        <v>13157.603370949073</v>
      </c>
      <c r="BE247" s="5">
        <f t="shared" ca="1" si="467"/>
        <v>12968.903300419559</v>
      </c>
      <c r="BF247" s="5">
        <f t="shared" ca="1" si="467"/>
        <v>15200.159685239436</v>
      </c>
      <c r="BG247" s="5">
        <f t="shared" ca="1" si="467"/>
        <v>14982.650609289096</v>
      </c>
      <c r="BH247" s="5">
        <f t="shared" ca="1" si="467"/>
        <v>14765.141533338756</v>
      </c>
      <c r="BI247" s="5">
        <f t="shared" ca="1" si="467"/>
        <v>14547.632457388414</v>
      </c>
      <c r="BJ247" s="5">
        <f t="shared" ca="1" si="467"/>
        <v>16810.578748171203</v>
      </c>
      <c r="BK247" s="5">
        <f t="shared" ca="1" si="467"/>
        <v>16563.540441664514</v>
      </c>
      <c r="BL247" s="5">
        <f t="shared" ca="1" si="467"/>
        <v>16316.502135157829</v>
      </c>
      <c r="BM247" s="5">
        <f t="shared" ca="1" si="467"/>
        <v>16069.463828651142</v>
      </c>
      <c r="BN247" s="5">
        <f t="shared" ca="1" si="467"/>
        <v>18302.880888877582</v>
      </c>
      <c r="BO247" s="5">
        <f t="shared" ca="1" si="467"/>
        <v>18026.313351814548</v>
      </c>
      <c r="BP247" s="5">
        <f t="shared" ca="1" si="467"/>
        <v>17749.745814751517</v>
      </c>
      <c r="BQ247" s="5">
        <f t="shared" ca="1" si="467"/>
        <v>17473.178277688483</v>
      </c>
      <c r="BR247" s="5">
        <f t="shared" ca="1" si="467"/>
        <v>19739.077491526903</v>
      </c>
      <c r="BS247" s="5">
        <f t="shared" ca="1" si="467"/>
        <v>19432.242493143618</v>
      </c>
      <c r="BT247" s="5">
        <f t="shared" ca="1" si="467"/>
        <v>19125.407494760329</v>
      </c>
      <c r="BU247" s="5">
        <f t="shared" ca="1" si="467"/>
        <v>18818.572496377037</v>
      </c>
      <c r="BV247" s="5">
        <f t="shared" ca="1" si="467"/>
        <v>21117.765917667744</v>
      </c>
      <c r="BW247" s="5">
        <f t="shared" ca="1" si="467"/>
        <v>20779.90677143119</v>
      </c>
      <c r="BX247" s="5">
        <f t="shared" ca="1" si="467"/>
        <v>20442.047625194642</v>
      </c>
      <c r="BY247" s="5">
        <f t="shared" ca="1" si="467"/>
        <v>20104.188478958091</v>
      </c>
      <c r="BZ247" s="5">
        <f t="shared" ca="1" si="467"/>
        <v>22372.357752395528</v>
      </c>
      <c r="CA247" s="5">
        <f t="shared" ca="1" si="467"/>
        <v>22003.474458305718</v>
      </c>
      <c r="CB247" s="5">
        <f t="shared" ca="1" si="467"/>
        <v>21634.591164215901</v>
      </c>
      <c r="CC247" s="5">
        <f t="shared" ca="1" si="467"/>
        <v>21265.707870126094</v>
      </c>
      <c r="CD247" s="5">
        <f t="shared" ca="1" si="467"/>
        <v>23568.003706202118</v>
      </c>
      <c r="CE247" s="5">
        <f t="shared" ca="1" si="467"/>
        <v>23167.320660562713</v>
      </c>
      <c r="CF247" s="5">
        <f t="shared" ca="1" si="467"/>
        <v>0</v>
      </c>
    </row>
    <row r="248" spans="2:84" x14ac:dyDescent="0.3">
      <c r="B248" s="13">
        <f>ROW()</f>
        <v>248</v>
      </c>
      <c r="H248" s="1" t="str">
        <f t="shared" si="456"/>
        <v>Налоги на внеоборотные активы</v>
      </c>
      <c r="I248" s="1" t="str">
        <f>$I$247</f>
        <v>Капзатраты на торговые мощности</v>
      </c>
      <c r="J248" s="1" t="str">
        <f>Prcsses!I143</f>
        <v>Ремонтные работы</v>
      </c>
      <c r="M248" s="53" t="s">
        <v>18</v>
      </c>
      <c r="O248" s="82"/>
      <c r="P248" s="84"/>
      <c r="Q248" s="90" t="s">
        <v>5</v>
      </c>
      <c r="U248" s="5">
        <f t="shared" ca="1" si="457"/>
        <v>0</v>
      </c>
      <c r="X248" s="5">
        <f ca="1">IF(X$4="",0,IF($P248="",0,X225*(1/12)*
IF($P248=Lists!$AX$6,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IF($P248=Lists!$AX$7,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IF($P248=Lists!$AX$8,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8" s="5">
        <f ca="1">IF(Y$4="",0,IF($P248="",0,Y225*(1/12)*
IF($P248=Lists!$AX$6,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IF($P248=Lists!$AX$7,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IF($P248=Lists!$AX$8,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8" s="5">
        <f ca="1">IF(Z$4="",0,IF($P248="",0,Z225*(1/12)*
IF($P248=Lists!$AX$6,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IF($P248=Lists!$AX$7,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IF($P248=Lists!$AX$8,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8" s="5">
        <f ca="1">IF(AA$4="",0,IF($P248="",0,AA225*(1/12)*
IF($P248=Lists!$AX$6,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IF($P248=Lists!$AX$7,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IF($P248=Lists!$AX$8,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8" s="5">
        <f ca="1">IF(AB$4="",0,IF($P248="",0,AB225*(1/12)*
IF($P248=Lists!$AX$6,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IF($P248=Lists!$AX$7,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IF($P248=Lists!$AX$8,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8" s="5">
        <f ca="1">IF(AC$4="",0,IF($P248="",0,AC225*(1/12)*
IF($P248=Lists!$AX$6,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IF($P248=Lists!$AX$7,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IF($P248=Lists!$AX$8,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8" s="5">
        <f ca="1">IF(AD$4="",0,IF($P248="",0,AD225*(1/12)*
IF($P248=Lists!$AX$6,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IF($P248=Lists!$AX$7,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IF($P248=Lists!$AX$8,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8" s="5">
        <f ca="1">IF(AE$4="",0,IF($P248="",0,AE225*(1/12)*
IF($P248=Lists!$AX$6,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IF($P248=Lists!$AX$7,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IF($P248=Lists!$AX$8,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8" s="5">
        <f ca="1">IF(AF$4="",0,IF($P248="",0,AF225*(1/12)*
IF($P248=Lists!$AX$6,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IF($P248=Lists!$AX$7,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IF($P248=Lists!$AX$8,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8" s="5">
        <f ca="1">IF(AG$4="",0,IF($P248="",0,AG225*(1/12)*
IF($P248=Lists!$AX$6,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IF($P248=Lists!$AX$7,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IF($P248=Lists!$AX$8,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8" s="5">
        <f ca="1">IF(AH$4="",0,IF($P248="",0,AH225*(1/12)*
IF($P248=Lists!$AX$6,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IF($P248=Lists!$AX$7,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IF($P248=Lists!$AX$8,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8" s="5">
        <f ca="1">IF(AI$4="",0,IF($P248="",0,AI225*(1/12)*
IF($P248=Lists!$AX$6,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IF($P248=Lists!$AX$7,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IF($P248=Lists!$AX$8,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8" s="5">
        <f ca="1">IF(AJ$4="",0,IF($P248="",0,AJ225*(1/12)*
IF($P248=Lists!$AX$6,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IF($P248=Lists!$AX$7,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IF($P248=Lists!$AX$8,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8" s="5">
        <f ca="1">IF(AK$4="",0,IF($P248="",0,AK225*(1/12)*
IF($P248=Lists!$AX$6,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IF($P248=Lists!$AX$7,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IF($P248=Lists!$AX$8,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8" s="5">
        <f ca="1">IF(AL$4="",0,IF($P248="",0,AL225*(1/12)*
IF($P248=Lists!$AX$6,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IF($P248=Lists!$AX$7,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IF($P248=Lists!$AX$8,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8" s="5">
        <f ca="1">IF(AM$4="",0,IF($P248="",0,AM225*(1/12)*
IF($P248=Lists!$AX$6,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IF($P248=Lists!$AX$7,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IF($P248=Lists!$AX$8,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8" s="5">
        <f ca="1">IF(AN$4="",0,IF($P248="",0,AN225*(1/12)*
IF($P248=Lists!$AX$6,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IF($P248=Lists!$AX$7,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IF($P248=Lists!$AX$8,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8" s="5">
        <f ca="1">IF(AO$4="",0,IF($P248="",0,AO225*(1/12)*
IF($P248=Lists!$AX$6,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IF($P248=Lists!$AX$7,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IF($P248=Lists!$AX$8,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8" s="5">
        <f ca="1">IF(AP$4="",0,IF($P248="",0,AP225*(1/12)*
IF($P248=Lists!$AX$6,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IF($P248=Lists!$AX$7,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IF($P248=Lists!$AX$8,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8" s="5">
        <f ca="1">IF(AQ$4="",0,IF($P248="",0,AQ225*(1/12)*
IF($P248=Lists!$AX$6,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IF($P248=Lists!$AX$7,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IF($P248=Lists!$AX$8,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8" s="5">
        <f ca="1">IF(AR$4="",0,IF($P248="",0,AR225*(1/12)*
IF($P248=Lists!$AX$6,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IF($P248=Lists!$AX$7,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IF($P248=Lists!$AX$8,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8" s="5">
        <f ca="1">IF(AS$4="",0,IF($P248="",0,AS225*(1/12)*
IF($P248=Lists!$AX$6,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IF($P248=Lists!$AX$7,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IF($P248=Lists!$AX$8,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8" s="5">
        <f ca="1">IF(AT$4="",0,IF($P248="",0,AT225*(1/12)*
IF($P248=Lists!$AX$6,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IF($P248=Lists!$AX$7,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IF($P248=Lists!$AX$8,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8" s="5">
        <f ca="1">IF(AU$4="",0,IF($P248="",0,AU225*(1/12)*
IF($P248=Lists!$AX$6,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IF($P248=Lists!$AX$7,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IF($P248=Lists!$AX$8,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8" s="5">
        <f ca="1">IF(AV$4="",0,IF($P248="",0,AV225*(1/12)*
IF($P248=Lists!$AX$6,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IF($P248=Lists!$AX$7,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IF($P248=Lists!$AX$8,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8" s="5">
        <f ca="1">IF(AW$4="",0,IF($P248="",0,AW225*(1/12)*
IF($P248=Lists!$AX$6,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IF($P248=Lists!$AX$7,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IF($P248=Lists!$AX$8,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8" s="5">
        <f ca="1">IF(AX$4="",0,IF($P248="",0,AX225*(1/12)*
IF($P248=Lists!$AX$6,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IF($P248=Lists!$AX$7,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IF($P248=Lists!$AX$8,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8" s="5">
        <f ca="1">IF(AY$4="",0,IF($P248="",0,AY225*(1/12)*
IF($P248=Lists!$AX$6,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IF($P248=Lists!$AX$7,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IF($P248=Lists!$AX$8,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8" s="5">
        <f ca="1">IF(AZ$4="",0,IF($P248="",0,AZ225*(1/12)*
IF($P248=Lists!$AX$6,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IF($P248=Lists!$AX$7,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IF($P248=Lists!$AX$8,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8" s="5">
        <f ca="1">IF(BA$4="",0,IF($P248="",0,BA225*(1/12)*
IF($P248=Lists!$AX$6,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IF($P248=Lists!$AX$7,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IF($P248=Lists!$AX$8,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8" s="5">
        <f ca="1">IF(BB$4="",0,IF($P248="",0,BB225*(1/12)*
IF($P248=Lists!$AX$6,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IF($P248=Lists!$AX$7,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IF($P248=Lists!$AX$8,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8" s="5">
        <f ca="1">IF(BC$4="",0,IF($P248="",0,BC225*(1/12)*
IF($P248=Lists!$AX$6,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IF($P248=Lists!$AX$7,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IF($P248=Lists!$AX$8,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8" s="5">
        <f ca="1">IF(BD$4="",0,IF($P248="",0,BD225*(1/12)*
IF($P248=Lists!$AX$6,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IF($P248=Lists!$AX$7,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IF($P248=Lists!$AX$8,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8" s="5">
        <f ca="1">IF(BE$4="",0,IF($P248="",0,BE225*(1/12)*
IF($P248=Lists!$AX$6,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IF($P248=Lists!$AX$7,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IF($P248=Lists!$AX$8,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8" s="5">
        <f ca="1">IF(BF$4="",0,IF($P248="",0,BF225*(1/12)*
IF($P248=Lists!$AX$6,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IF($P248=Lists!$AX$7,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IF($P248=Lists!$AX$8,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8" s="5">
        <f ca="1">IF(BG$4="",0,IF($P248="",0,BG225*(1/12)*
IF($P248=Lists!$AX$6,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IF($P248=Lists!$AX$7,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IF($P248=Lists!$AX$8,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8" s="5">
        <f ca="1">IF(BH$4="",0,IF($P248="",0,BH225*(1/12)*
IF($P248=Lists!$AX$6,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IF($P248=Lists!$AX$7,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IF($P248=Lists!$AX$8,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8" s="5">
        <f ca="1">IF(BI$4="",0,IF($P248="",0,BI225*(1/12)*
IF($P248=Lists!$AX$6,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IF($P248=Lists!$AX$7,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IF($P248=Lists!$AX$8,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8" s="5">
        <f ca="1">IF(BJ$4="",0,IF($P248="",0,BJ225*(1/12)*
IF($P248=Lists!$AX$6,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IF($P248=Lists!$AX$7,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IF($P248=Lists!$AX$8,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8" s="5">
        <f ca="1">IF(BK$4="",0,IF($P248="",0,BK225*(1/12)*
IF($P248=Lists!$AX$6,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IF($P248=Lists!$AX$7,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IF($P248=Lists!$AX$8,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8" s="5">
        <f ca="1">IF(BL$4="",0,IF($P248="",0,BL225*(1/12)*
IF($P248=Lists!$AX$6,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IF($P248=Lists!$AX$7,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IF($P248=Lists!$AX$8,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8" s="5">
        <f ca="1">IF(BM$4="",0,IF($P248="",0,BM225*(1/12)*
IF($P248=Lists!$AX$6,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IF($P248=Lists!$AX$7,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IF($P248=Lists!$AX$8,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8" s="5">
        <f ca="1">IF(BN$4="",0,IF($P248="",0,BN225*(1/12)*
IF($P248=Lists!$AX$6,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IF($P248=Lists!$AX$7,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IF($P248=Lists!$AX$8,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8" s="5">
        <f ca="1">IF(BO$4="",0,IF($P248="",0,BO225*(1/12)*
IF($P248=Lists!$AX$6,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IF($P248=Lists!$AX$7,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IF($P248=Lists!$AX$8,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8" s="5">
        <f ca="1">IF(BP$4="",0,IF($P248="",0,BP225*(1/12)*
IF($P248=Lists!$AX$6,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IF($P248=Lists!$AX$7,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IF($P248=Lists!$AX$8,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8" s="5">
        <f ca="1">IF(BQ$4="",0,IF($P248="",0,BQ225*(1/12)*
IF($P248=Lists!$AX$6,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IF($P248=Lists!$AX$7,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IF($P248=Lists!$AX$8,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8" s="5">
        <f ca="1">IF(BR$4="",0,IF($P248="",0,BR225*(1/12)*
IF($P248=Lists!$AX$6,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IF($P248=Lists!$AX$7,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IF($P248=Lists!$AX$8,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8" s="5">
        <f ca="1">IF(BS$4="",0,IF($P248="",0,BS225*(1/12)*
IF($P248=Lists!$AX$6,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IF($P248=Lists!$AX$7,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IF($P248=Lists!$AX$8,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8" s="5">
        <f ca="1">IF(BT$4="",0,IF($P248="",0,BT225*(1/12)*
IF($P248=Lists!$AX$6,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IF($P248=Lists!$AX$7,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IF($P248=Lists!$AX$8,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8" s="5">
        <f ca="1">IF(BU$4="",0,IF($P248="",0,BU225*(1/12)*
IF($P248=Lists!$AX$6,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IF($P248=Lists!$AX$7,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IF($P248=Lists!$AX$8,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8" s="5">
        <f ca="1">IF(BV$4="",0,IF($P248="",0,BV225*(1/12)*
IF($P248=Lists!$AX$6,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IF($P248=Lists!$AX$7,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IF($P248=Lists!$AX$8,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8" s="5">
        <f ca="1">IF(BW$4="",0,IF($P248="",0,BW225*(1/12)*
IF($P248=Lists!$AX$6,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IF($P248=Lists!$AX$7,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IF($P248=Lists!$AX$8,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8" s="5">
        <f ca="1">IF(BX$4="",0,IF($P248="",0,BX225*(1/12)*
IF($P248=Lists!$AX$6,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IF($P248=Lists!$AX$7,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IF($P248=Lists!$AX$8,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8" s="5">
        <f ca="1">IF(BY$4="",0,IF($P248="",0,BY225*(1/12)*
IF($P248=Lists!$AX$6,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IF($P248=Lists!$AX$7,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IF($P248=Lists!$AX$8,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8" s="5">
        <f ca="1">IF(BZ$4="",0,IF($P248="",0,BZ225*(1/12)*
IF($P248=Lists!$AX$6,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IF($P248=Lists!$AX$7,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IF($P248=Lists!$AX$8,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8" s="5">
        <f ca="1">IF(CA$4="",0,IF($P248="",0,CA225*(1/12)*
IF($P248=Lists!$AX$6,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IF($P248=Lists!$AX$7,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IF($P248=Lists!$AX$8,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8" s="5">
        <f ca="1">IF(CB$4="",0,IF($P248="",0,CB225*(1/12)*
IF($P248=Lists!$AX$6,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IF($P248=Lists!$AX$7,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IF($P248=Lists!$AX$8,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8" s="5">
        <f ca="1">IF(CC$4="",0,IF($P248="",0,CC225*(1/12)*
IF($P248=Lists!$AX$6,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IF($P248=Lists!$AX$7,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IF($P248=Lists!$AX$8,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8" s="5">
        <f ca="1">IF(CD$4="",0,IF($P248="",0,CD225*(1/12)*
IF($P248=Lists!$AX$6,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IF($P248=Lists!$AX$7,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IF($P248=Lists!$AX$8,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8" s="5">
        <f ca="1">IF(CE$4="",0,IF($P248="",0,CE225*(1/12)*
IF($P248=Lists!$AX$6,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IF($P248=Lists!$AX$7,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IF($P248=Lists!$AX$8,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8" s="5">
        <f ca="1">IF(CF$4="",0,IF($P248="",0,CF225*(1/12)*
IF($P248=Lists!$AX$6,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IF($P248=Lists!$AX$7,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IF($P248=Lists!$AX$8,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9" spans="2:84" x14ac:dyDescent="0.3">
      <c r="B249" s="13">
        <f>ROW()</f>
        <v>249</v>
      </c>
      <c r="H249" s="1" t="str">
        <f t="shared" si="456"/>
        <v>Налоги на внеоборотные активы</v>
      </c>
      <c r="I249" s="1" t="str">
        <f>$I$247</f>
        <v>Капзатраты на торговые мощности</v>
      </c>
      <c r="J249" s="1" t="str">
        <f>Prcsses!I144</f>
        <v>Гарантийный платеж</v>
      </c>
      <c r="M249" s="53" t="s">
        <v>18</v>
      </c>
      <c r="O249" s="82"/>
      <c r="P249" s="84"/>
      <c r="Q249" s="90" t="s">
        <v>5</v>
      </c>
      <c r="U249" s="5">
        <f t="shared" ca="1" si="457"/>
        <v>0</v>
      </c>
      <c r="X249" s="5">
        <f ca="1">IF(X$4="",0,IF($P249="",0,X226*(1/12)*
IF($P249=Lists!$AX$6,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IF($P249=Lists!$AX$7,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IF($P249=Lists!$AX$8,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9" s="5">
        <f ca="1">IF(Y$4="",0,IF($P249="",0,Y226*(1/12)*
IF($P249=Lists!$AX$6,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IF($P249=Lists!$AX$7,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IF($P249=Lists!$AX$8,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9" s="5">
        <f ca="1">IF(Z$4="",0,IF($P249="",0,Z226*(1/12)*
IF($P249=Lists!$AX$6,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IF($P249=Lists!$AX$7,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IF($P249=Lists!$AX$8,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9" s="5">
        <f ca="1">IF(AA$4="",0,IF($P249="",0,AA226*(1/12)*
IF($P249=Lists!$AX$6,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IF($P249=Lists!$AX$7,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IF($P249=Lists!$AX$8,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9" s="5">
        <f ca="1">IF(AB$4="",0,IF($P249="",0,AB226*(1/12)*
IF($P249=Lists!$AX$6,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IF($P249=Lists!$AX$7,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IF($P249=Lists!$AX$8,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9" s="5">
        <f ca="1">IF(AC$4="",0,IF($P249="",0,AC226*(1/12)*
IF($P249=Lists!$AX$6,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IF($P249=Lists!$AX$7,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IF($P249=Lists!$AX$8,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9" s="5">
        <f ca="1">IF(AD$4="",0,IF($P249="",0,AD226*(1/12)*
IF($P249=Lists!$AX$6,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IF($P249=Lists!$AX$7,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IF($P249=Lists!$AX$8,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9" s="5">
        <f ca="1">IF(AE$4="",0,IF($P249="",0,AE226*(1/12)*
IF($P249=Lists!$AX$6,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IF($P249=Lists!$AX$7,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IF($P249=Lists!$AX$8,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9" s="5">
        <f ca="1">IF(AF$4="",0,IF($P249="",0,AF226*(1/12)*
IF($P249=Lists!$AX$6,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IF($P249=Lists!$AX$7,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IF($P249=Lists!$AX$8,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9" s="5">
        <f ca="1">IF(AG$4="",0,IF($P249="",0,AG226*(1/12)*
IF($P249=Lists!$AX$6,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IF($P249=Lists!$AX$7,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IF($P249=Lists!$AX$8,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9" s="5">
        <f ca="1">IF(AH$4="",0,IF($P249="",0,AH226*(1/12)*
IF($P249=Lists!$AX$6,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IF($P249=Lists!$AX$7,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IF($P249=Lists!$AX$8,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9" s="5">
        <f ca="1">IF(AI$4="",0,IF($P249="",0,AI226*(1/12)*
IF($P249=Lists!$AX$6,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IF($P249=Lists!$AX$7,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IF($P249=Lists!$AX$8,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9" s="5">
        <f ca="1">IF(AJ$4="",0,IF($P249="",0,AJ226*(1/12)*
IF($P249=Lists!$AX$6,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IF($P249=Lists!$AX$7,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IF($P249=Lists!$AX$8,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9" s="5">
        <f ca="1">IF(AK$4="",0,IF($P249="",0,AK226*(1/12)*
IF($P249=Lists!$AX$6,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IF($P249=Lists!$AX$7,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IF($P249=Lists!$AX$8,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9" s="5">
        <f ca="1">IF(AL$4="",0,IF($P249="",0,AL226*(1/12)*
IF($P249=Lists!$AX$6,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IF($P249=Lists!$AX$7,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IF($P249=Lists!$AX$8,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9" s="5">
        <f ca="1">IF(AM$4="",0,IF($P249="",0,AM226*(1/12)*
IF($P249=Lists!$AX$6,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IF($P249=Lists!$AX$7,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IF($P249=Lists!$AX$8,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9" s="5">
        <f ca="1">IF(AN$4="",0,IF($P249="",0,AN226*(1/12)*
IF($P249=Lists!$AX$6,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IF($P249=Lists!$AX$7,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IF($P249=Lists!$AX$8,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9" s="5">
        <f ca="1">IF(AO$4="",0,IF($P249="",0,AO226*(1/12)*
IF($P249=Lists!$AX$6,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IF($P249=Lists!$AX$7,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IF($P249=Lists!$AX$8,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9" s="5">
        <f ca="1">IF(AP$4="",0,IF($P249="",0,AP226*(1/12)*
IF($P249=Lists!$AX$6,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IF($P249=Lists!$AX$7,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IF($P249=Lists!$AX$8,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9" s="5">
        <f ca="1">IF(AQ$4="",0,IF($P249="",0,AQ226*(1/12)*
IF($P249=Lists!$AX$6,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IF($P249=Lists!$AX$7,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IF($P249=Lists!$AX$8,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9" s="5">
        <f ca="1">IF(AR$4="",0,IF($P249="",0,AR226*(1/12)*
IF($P249=Lists!$AX$6,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IF($P249=Lists!$AX$7,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IF($P249=Lists!$AX$8,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9" s="5">
        <f ca="1">IF(AS$4="",0,IF($P249="",0,AS226*(1/12)*
IF($P249=Lists!$AX$6,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IF($P249=Lists!$AX$7,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IF($P249=Lists!$AX$8,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9" s="5">
        <f ca="1">IF(AT$4="",0,IF($P249="",0,AT226*(1/12)*
IF($P249=Lists!$AX$6,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IF($P249=Lists!$AX$7,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IF($P249=Lists!$AX$8,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9" s="5">
        <f ca="1">IF(AU$4="",0,IF($P249="",0,AU226*(1/12)*
IF($P249=Lists!$AX$6,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IF($P249=Lists!$AX$7,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IF($P249=Lists!$AX$8,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9" s="5">
        <f ca="1">IF(AV$4="",0,IF($P249="",0,AV226*(1/12)*
IF($P249=Lists!$AX$6,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IF($P249=Lists!$AX$7,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IF($P249=Lists!$AX$8,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9" s="5">
        <f ca="1">IF(AW$4="",0,IF($P249="",0,AW226*(1/12)*
IF($P249=Lists!$AX$6,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IF($P249=Lists!$AX$7,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IF($P249=Lists!$AX$8,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9" s="5">
        <f ca="1">IF(AX$4="",0,IF($P249="",0,AX226*(1/12)*
IF($P249=Lists!$AX$6,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IF($P249=Lists!$AX$7,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IF($P249=Lists!$AX$8,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9" s="5">
        <f ca="1">IF(AY$4="",0,IF($P249="",0,AY226*(1/12)*
IF($P249=Lists!$AX$6,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IF($P249=Lists!$AX$7,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IF($P249=Lists!$AX$8,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9" s="5">
        <f ca="1">IF(AZ$4="",0,IF($P249="",0,AZ226*(1/12)*
IF($P249=Lists!$AX$6,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IF($P249=Lists!$AX$7,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IF($P249=Lists!$AX$8,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9" s="5">
        <f ca="1">IF(BA$4="",0,IF($P249="",0,BA226*(1/12)*
IF($P249=Lists!$AX$6,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IF($P249=Lists!$AX$7,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IF($P249=Lists!$AX$8,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9" s="5">
        <f ca="1">IF(BB$4="",0,IF($P249="",0,BB226*(1/12)*
IF($P249=Lists!$AX$6,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IF($P249=Lists!$AX$7,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IF($P249=Lists!$AX$8,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9" s="5">
        <f ca="1">IF(BC$4="",0,IF($P249="",0,BC226*(1/12)*
IF($P249=Lists!$AX$6,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IF($P249=Lists!$AX$7,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IF($P249=Lists!$AX$8,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9" s="5">
        <f ca="1">IF(BD$4="",0,IF($P249="",0,BD226*(1/12)*
IF($P249=Lists!$AX$6,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IF($P249=Lists!$AX$7,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IF($P249=Lists!$AX$8,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9" s="5">
        <f ca="1">IF(BE$4="",0,IF($P249="",0,BE226*(1/12)*
IF($P249=Lists!$AX$6,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IF($P249=Lists!$AX$7,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IF($P249=Lists!$AX$8,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9" s="5">
        <f ca="1">IF(BF$4="",0,IF($P249="",0,BF226*(1/12)*
IF($P249=Lists!$AX$6,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IF($P249=Lists!$AX$7,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IF($P249=Lists!$AX$8,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9" s="5">
        <f ca="1">IF(BG$4="",0,IF($P249="",0,BG226*(1/12)*
IF($P249=Lists!$AX$6,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IF($P249=Lists!$AX$7,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IF($P249=Lists!$AX$8,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9" s="5">
        <f ca="1">IF(BH$4="",0,IF($P249="",0,BH226*(1/12)*
IF($P249=Lists!$AX$6,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IF($P249=Lists!$AX$7,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IF($P249=Lists!$AX$8,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9" s="5">
        <f ca="1">IF(BI$4="",0,IF($P249="",0,BI226*(1/12)*
IF($P249=Lists!$AX$6,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IF($P249=Lists!$AX$7,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IF($P249=Lists!$AX$8,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9" s="5">
        <f ca="1">IF(BJ$4="",0,IF($P249="",0,BJ226*(1/12)*
IF($P249=Lists!$AX$6,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IF($P249=Lists!$AX$7,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IF($P249=Lists!$AX$8,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9" s="5">
        <f ca="1">IF(BK$4="",0,IF($P249="",0,BK226*(1/12)*
IF($P249=Lists!$AX$6,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IF($P249=Lists!$AX$7,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IF($P249=Lists!$AX$8,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9" s="5">
        <f ca="1">IF(BL$4="",0,IF($P249="",0,BL226*(1/12)*
IF($P249=Lists!$AX$6,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IF($P249=Lists!$AX$7,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IF($P249=Lists!$AX$8,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9" s="5">
        <f ca="1">IF(BM$4="",0,IF($P249="",0,BM226*(1/12)*
IF($P249=Lists!$AX$6,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IF($P249=Lists!$AX$7,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IF($P249=Lists!$AX$8,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9" s="5">
        <f ca="1">IF(BN$4="",0,IF($P249="",0,BN226*(1/12)*
IF($P249=Lists!$AX$6,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IF($P249=Lists!$AX$7,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IF($P249=Lists!$AX$8,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9" s="5">
        <f ca="1">IF(BO$4="",0,IF($P249="",0,BO226*(1/12)*
IF($P249=Lists!$AX$6,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IF($P249=Lists!$AX$7,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IF($P249=Lists!$AX$8,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9" s="5">
        <f ca="1">IF(BP$4="",0,IF($P249="",0,BP226*(1/12)*
IF($P249=Lists!$AX$6,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IF($P249=Lists!$AX$7,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IF($P249=Lists!$AX$8,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9" s="5">
        <f ca="1">IF(BQ$4="",0,IF($P249="",0,BQ226*(1/12)*
IF($P249=Lists!$AX$6,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IF($P249=Lists!$AX$7,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IF($P249=Lists!$AX$8,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9" s="5">
        <f ca="1">IF(BR$4="",0,IF($P249="",0,BR226*(1/12)*
IF($P249=Lists!$AX$6,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IF($P249=Lists!$AX$7,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IF($P249=Lists!$AX$8,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9" s="5">
        <f ca="1">IF(BS$4="",0,IF($P249="",0,BS226*(1/12)*
IF($P249=Lists!$AX$6,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IF($P249=Lists!$AX$7,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IF($P249=Lists!$AX$8,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9" s="5">
        <f ca="1">IF(BT$4="",0,IF($P249="",0,BT226*(1/12)*
IF($P249=Lists!$AX$6,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IF($P249=Lists!$AX$7,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IF($P249=Lists!$AX$8,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9" s="5">
        <f ca="1">IF(BU$4="",0,IF($P249="",0,BU226*(1/12)*
IF($P249=Lists!$AX$6,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IF($P249=Lists!$AX$7,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IF($P249=Lists!$AX$8,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9" s="5">
        <f ca="1">IF(BV$4="",0,IF($P249="",0,BV226*(1/12)*
IF($P249=Lists!$AX$6,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IF($P249=Lists!$AX$7,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IF($P249=Lists!$AX$8,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9" s="5">
        <f ca="1">IF(BW$4="",0,IF($P249="",0,BW226*(1/12)*
IF($P249=Lists!$AX$6,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IF($P249=Lists!$AX$7,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IF($P249=Lists!$AX$8,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9" s="5">
        <f ca="1">IF(BX$4="",0,IF($P249="",0,BX226*(1/12)*
IF($P249=Lists!$AX$6,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IF($P249=Lists!$AX$7,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IF($P249=Lists!$AX$8,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9" s="5">
        <f ca="1">IF(BY$4="",0,IF($P249="",0,BY226*(1/12)*
IF($P249=Lists!$AX$6,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IF($P249=Lists!$AX$7,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IF($P249=Lists!$AX$8,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9" s="5">
        <f ca="1">IF(BZ$4="",0,IF($P249="",0,BZ226*(1/12)*
IF($P249=Lists!$AX$6,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IF($P249=Lists!$AX$7,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IF($P249=Lists!$AX$8,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9" s="5">
        <f ca="1">IF(CA$4="",0,IF($P249="",0,CA226*(1/12)*
IF($P249=Lists!$AX$6,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IF($P249=Lists!$AX$7,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IF($P249=Lists!$AX$8,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9" s="5">
        <f ca="1">IF(CB$4="",0,IF($P249="",0,CB226*(1/12)*
IF($P249=Lists!$AX$6,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IF($P249=Lists!$AX$7,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IF($P249=Lists!$AX$8,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9" s="5">
        <f ca="1">IF(CC$4="",0,IF($P249="",0,CC226*(1/12)*
IF($P249=Lists!$AX$6,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IF($P249=Lists!$AX$7,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IF($P249=Lists!$AX$8,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9" s="5">
        <f ca="1">IF(CD$4="",0,IF($P249="",0,CD226*(1/12)*
IF($P249=Lists!$AX$6,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IF($P249=Lists!$AX$7,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IF($P249=Lists!$AX$8,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9" s="5">
        <f ca="1">IF(CE$4="",0,IF($P249="",0,CE226*(1/12)*
IF($P249=Lists!$AX$6,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IF($P249=Lists!$AX$7,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IF($P249=Lists!$AX$8,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9" s="5">
        <f ca="1">IF(CF$4="",0,IF($P249="",0,CF226*(1/12)*
IF($P249=Lists!$AX$6,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IF($P249=Lists!$AX$7,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IF($P249=Lists!$AX$8,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0" spans="2:84" x14ac:dyDescent="0.3">
      <c r="B250" s="13">
        <f>ROW()</f>
        <v>250</v>
      </c>
      <c r="H250" s="1" t="str">
        <f t="shared" si="456"/>
        <v>Налоги на внеоборотные активы</v>
      </c>
      <c r="I250" s="1" t="str">
        <f>$I$247</f>
        <v>Капзатраты на торговые мощности</v>
      </c>
      <c r="J250" s="1" t="str">
        <f>Prcsses!I145</f>
        <v>Торговое оборудование</v>
      </c>
      <c r="M250" s="53" t="s">
        <v>18</v>
      </c>
      <c r="O250" s="82"/>
      <c r="P250" s="84" t="s">
        <v>236</v>
      </c>
      <c r="Q250" s="90" t="s">
        <v>5</v>
      </c>
      <c r="U250" s="5">
        <f t="shared" ca="1" si="457"/>
        <v>614929.2500921808</v>
      </c>
      <c r="X250" s="5">
        <f ca="1">IF(X$4="",0,IF($P250="",0,X227*(1/12)*
IF($P250=Lists!$AX$6,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IF($P250=Lists!$AX$7,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IF($P250=Lists!$AX$8,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0" s="5">
        <f ca="1">IF(Y$4="",0,IF($P250="",0,Y227*(1/12)*
IF($P250=Lists!$AX$6,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IF($P250=Lists!$AX$7,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IF($P250=Lists!$AX$8,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0" s="5">
        <f ca="1">IF(Z$4="",0,IF($P250="",0,Z227*(1/12)*
IF($P250=Lists!$AX$6,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IF($P250=Lists!$AX$7,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IF($P250=Lists!$AX$8,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1833.333333333333</v>
      </c>
      <c r="AA250" s="5">
        <f ca="1">IF(AA$4="",0,IF($P250="",0,AA227*(1/12)*
IF($P250=Lists!$AX$6,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IF($P250=Lists!$AX$7,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IF($P250=Lists!$AX$8,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1811.5079365079364</v>
      </c>
      <c r="AB250" s="5">
        <f ca="1">IF(AB$4="",0,IF($P250="",0,AB227*(1/12)*
IF($P250=Lists!$AX$6,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IF($P250=Lists!$AX$7,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IF($P250=Lists!$AX$8,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1789.6825396825395</v>
      </c>
      <c r="AC250" s="5">
        <f ca="1">IF(AC$4="",0,IF($P250="",0,AC227*(1/12)*
IF($P250=Lists!$AX$6,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IF($P250=Lists!$AX$7,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IF($P250=Lists!$AX$8,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1767.8571428571427</v>
      </c>
      <c r="AD250" s="5">
        <f ca="1">IF(AD$4="",0,IF($P250="",0,AD227*(1/12)*
IF($P250=Lists!$AX$6,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IF($P250=Lists!$AX$7,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IF($P250=Lists!$AX$8,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1746.0317460317458</v>
      </c>
      <c r="AE250" s="5">
        <f ca="1">IF(AE$4="",0,IF($P250="",0,AE227*(1/12)*
IF($P250=Lists!$AX$6,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IF($P250=Lists!$AX$7,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IF($P250=Lists!$AX$8,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1724.2063492063492</v>
      </c>
      <c r="AF250" s="5">
        <f ca="1">IF(AF$4="",0,IF($P250="",0,AF227*(1/12)*
IF($P250=Lists!$AX$6,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IF($P250=Lists!$AX$7,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IF($P250=Lists!$AX$8,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1702.3809523809521</v>
      </c>
      <c r="AG250" s="5">
        <f ca="1">IF(AG$4="",0,IF($P250="",0,AG227*(1/12)*
IF($P250=Lists!$AX$6,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IF($P250=Lists!$AX$7,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IF($P250=Lists!$AX$8,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1680.5555555555552</v>
      </c>
      <c r="AH250" s="5">
        <f ca="1">IF(AH$4="",0,IF($P250="",0,AH227*(1/12)*
IF($P250=Lists!$AX$6,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IF($P250=Lists!$AX$7,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IF($P250=Lists!$AX$8,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3537.8968253968255</v>
      </c>
      <c r="AI250" s="5">
        <f ca="1">IF(AI$4="",0,IF($P250="",0,AI227*(1/12)*
IF($P250=Lists!$AX$6,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IF($P250=Lists!$AX$7,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IF($P250=Lists!$AX$8,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3493.7003968253966</v>
      </c>
      <c r="AJ250" s="5">
        <f ca="1">IF(AJ$4="",0,IF($P250="",0,AJ227*(1/12)*
IF($P250=Lists!$AX$6,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IF($P250=Lists!$AX$7,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IF($P250=Lists!$AX$8,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3449.5039682539677</v>
      </c>
      <c r="AK250" s="5">
        <f ca="1">IF(AK$4="",0,IF($P250="",0,AK227*(1/12)*
IF($P250=Lists!$AX$6,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IF($P250=Lists!$AX$7,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IF($P250=Lists!$AX$8,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3405.3075396825393</v>
      </c>
      <c r="AL250" s="5">
        <f ca="1">IF(AL$4="",0,IF($P250="",0,AL227*(1/12)*
IF($P250=Lists!$AX$6,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IF($P250=Lists!$AX$7,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IF($P250=Lists!$AX$8,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5287.2569444444443</v>
      </c>
      <c r="AM250" s="5">
        <f ca="1">IF(AM$4="",0,IF($P250="",0,AM227*(1/12)*
IF($P250=Lists!$AX$6,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IF($P250=Lists!$AX$7,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IF($P250=Lists!$AX$8,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5220.130208333333</v>
      </c>
      <c r="AN250" s="5">
        <f ca="1">IF(AN$4="",0,IF($P250="",0,AN227*(1/12)*
IF($P250=Lists!$AX$6,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IF($P250=Lists!$AX$7,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IF($P250=Lists!$AX$8,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5153.0034722222217</v>
      </c>
      <c r="AO250" s="5">
        <f ca="1">IF(AO$4="",0,IF($P250="",0,AO227*(1/12)*
IF($P250=Lists!$AX$6,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IF($P250=Lists!$AX$7,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IF($P250=Lists!$AX$8,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5085.8767361111113</v>
      </c>
      <c r="AP250" s="5">
        <f ca="1">IF(AP$4="",0,IF($P250="",0,AP227*(1/12)*
IF($P250=Lists!$AX$6,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IF($P250=Lists!$AX$7,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IF($P250=Lists!$AX$8,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6944.8958333333321</v>
      </c>
      <c r="AQ250" s="5">
        <f ca="1">IF(AQ$4="",0,IF($P250="",0,AQ227*(1/12)*
IF($P250=Lists!$AX$6,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IF($P250=Lists!$AX$7,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IF($P250=Lists!$AX$8,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6854.8387896825388</v>
      </c>
      <c r="AR250" s="5">
        <f ca="1">IF(AR$4="",0,IF($P250="",0,AR227*(1/12)*
IF($P250=Lists!$AX$6,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IF($P250=Lists!$AX$7,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IF($P250=Lists!$AX$8,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6764.7817460317456</v>
      </c>
      <c r="AS250" s="5">
        <f ca="1">IF(AS$4="",0,IF($P250="",0,AS227*(1/12)*
IF($P250=Lists!$AX$6,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IF($P250=Lists!$AX$7,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IF($P250=Lists!$AX$8,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6674.7247023809514</v>
      </c>
      <c r="AT250" s="5">
        <f ca="1">IF(AT$4="",0,IF($P250="",0,AT227*(1/12)*
IF($P250=Lists!$AX$6,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IF($P250=Lists!$AX$7,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IF($P250=Lists!$AX$8,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8558.9671378968251</v>
      </c>
      <c r="AU250" s="5">
        <f ca="1">IF(AU$4="",0,IF($P250="",0,AU227*(1/12)*
IF($P250=Lists!$AX$6,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IF($P250=Lists!$AX$7,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IF($P250=Lists!$AX$8,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8445.4065290178551</v>
      </c>
      <c r="AV250" s="5">
        <f ca="1">IF(AV$4="",0,IF($P250="",0,AV227*(1/12)*
IF($P250=Lists!$AX$6,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IF($P250=Lists!$AX$7,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IF($P250=Lists!$AX$8,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8331.8459201388887</v>
      </c>
      <c r="AW250" s="5">
        <f ca="1">IF(AW$4="",0,IF($P250="",0,AW227*(1/12)*
IF($P250=Lists!$AX$6,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IF($P250=Lists!$AX$7,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IF($P250=Lists!$AX$8,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8218.2853112599205</v>
      </c>
      <c r="AX250" s="5">
        <f ca="1">IF(AX$4="",0,IF($P250="",0,AX227*(1/12)*
IF($P250=Lists!$AX$6,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IF($P250=Lists!$AX$7,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IF($P250=Lists!$AX$8,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10128.381668526785</v>
      </c>
      <c r="AY250" s="5">
        <f ca="1">IF(AY$4="",0,IF($P250="",0,AY227*(1/12)*
IF($P250=Lists!$AX$6,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IF($P250=Lists!$AX$7,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IF($P250=Lists!$AX$8,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9990.7299052889375</v>
      </c>
      <c r="AZ250" s="5">
        <f ca="1">IF(AZ$4="",0,IF($P250="",0,AZ227*(1/12)*
IF($P250=Lists!$AX$6,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IF($P250=Lists!$AX$7,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IF($P250=Lists!$AX$8,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9853.0781420510903</v>
      </c>
      <c r="BA250" s="5">
        <f ca="1">IF(BA$4="",0,IF($P250="",0,BA227*(1/12)*
IF($P250=Lists!$AX$6,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IF($P250=Lists!$AX$7,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IF($P250=Lists!$AX$8,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9715.426378813243</v>
      </c>
      <c r="BB250" s="5">
        <f ca="1">IF(BB$4="",0,IF($P250="",0,BB227*(1/12)*
IF($P250=Lists!$AX$6,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IF($P250=Lists!$AX$7,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IF($P250=Lists!$AX$8,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11601.431581721228</v>
      </c>
      <c r="BC250" s="5">
        <f ca="1">IF(BC$4="",0,IF($P250="",0,BC227*(1/12)*
IF($P250=Lists!$AX$6,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IF($P250=Lists!$AX$7,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IF($P250=Lists!$AX$8,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11439.688664124502</v>
      </c>
      <c r="BD250" s="5">
        <f ca="1">IF(BD$4="",0,IF($P250="",0,BD227*(1/12)*
IF($P250=Lists!$AX$6,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IF($P250=Lists!$AX$7,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IF($P250=Lists!$AX$8,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11277.945746527777</v>
      </c>
      <c r="BE250" s="5">
        <f ca="1">IF(BE$4="",0,IF($P250="",0,BE227*(1/12)*
IF($P250=Lists!$AX$6,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IF($P250=Lists!$AX$7,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IF($P250=Lists!$AX$8,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11116.202828931051</v>
      </c>
      <c r="BF250" s="5">
        <f ca="1">IF(BF$4="",0,IF($P250="",0,BF227*(1/12)*
IF($P250=Lists!$AX$6,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IF($P250=Lists!$AX$7,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IF($P250=Lists!$AX$8,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13028.708301633804</v>
      </c>
      <c r="BG250" s="5">
        <f ca="1">IF(BG$4="",0,IF($P250="",0,BG227*(1/12)*
IF($P250=Lists!$AX$6,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IF($P250=Lists!$AX$7,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IF($P250=Lists!$AX$8,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12842.271950819226</v>
      </c>
      <c r="BH250" s="5">
        <f ca="1">IF(BH$4="",0,IF($P250="",0,BH227*(1/12)*
IF($P250=Lists!$AX$6,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IF($P250=Lists!$AX$7,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IF($P250=Lists!$AX$8,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12655.83560000465</v>
      </c>
      <c r="BI250" s="5">
        <f ca="1">IF(BI$4="",0,IF($P250="",0,BI227*(1/12)*
IF($P250=Lists!$AX$6,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IF($P250=Lists!$AX$7,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IF($P250=Lists!$AX$8,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12469.39924919007</v>
      </c>
      <c r="BJ250" s="5">
        <f ca="1">IF(BJ$4="",0,IF($P250="",0,BJ227*(1/12)*
IF($P250=Lists!$AX$6,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IF($P250=Lists!$AX$7,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IF($P250=Lists!$AX$8,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14409.067498432461</v>
      </c>
      <c r="BK250" s="5">
        <f ca="1">IF(BK$4="",0,IF($P250="",0,BK227*(1/12)*
IF($P250=Lists!$AX$6,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IF($P250=Lists!$AX$7,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IF($P250=Lists!$AX$8,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14197.320378569586</v>
      </c>
      <c r="BL250" s="5">
        <f ca="1">IF(BL$4="",0,IF($P250="",0,BL227*(1/12)*
IF($P250=Lists!$AX$6,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IF($P250=Lists!$AX$7,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IF($P250=Lists!$AX$8,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13985.573258706712</v>
      </c>
      <c r="BM250" s="5">
        <f ca="1">IF(BM$4="",0,IF($P250="",0,BM227*(1/12)*
IF($P250=Lists!$AX$6,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IF($P250=Lists!$AX$7,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IF($P250=Lists!$AX$8,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13773.826138843837</v>
      </c>
      <c r="BN250" s="5">
        <f ca="1">IF(BN$4="",0,IF($P250="",0,BN227*(1/12)*
IF($P250=Lists!$AX$6,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IF($P250=Lists!$AX$7,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IF($P250=Lists!$AX$8,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15688.183619037927</v>
      </c>
      <c r="BO250" s="5">
        <f ca="1">IF(BO$4="",0,IF($P250="",0,BO227*(1/12)*
IF($P250=Lists!$AX$6,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IF($P250=Lists!$AX$7,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IF($P250=Lists!$AX$8,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15451.125730126758</v>
      </c>
      <c r="BP250" s="5">
        <f ca="1">IF(BP$4="",0,IF($P250="",0,BP227*(1/12)*
IF($P250=Lists!$AX$6,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IF($P250=Lists!$AX$7,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IF($P250=Lists!$AX$8,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15214.067841215587</v>
      </c>
      <c r="BQ250" s="5">
        <f ca="1">IF(BQ$4="",0,IF($P250="",0,BQ227*(1/12)*
IF($P250=Lists!$AX$6,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IF($P250=Lists!$AX$7,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IF($P250=Lists!$AX$8,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14977.009952304415</v>
      </c>
      <c r="BR250" s="5">
        <f ca="1">IF(BR$4="",0,IF($P250="",0,BR227*(1/12)*
IF($P250=Lists!$AX$6,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IF($P250=Lists!$AX$7,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IF($P250=Lists!$AX$8,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16919.209278451632</v>
      </c>
      <c r="BS250" s="5">
        <f ca="1">IF(BS$4="",0,IF($P250="",0,BS227*(1/12)*
IF($P250=Lists!$AX$6,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IF($P250=Lists!$AX$7,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IF($P250=Lists!$AX$8,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16656.207851265961</v>
      </c>
      <c r="BT250" s="5">
        <f ca="1">IF(BT$4="",0,IF($P250="",0,BT227*(1/12)*
IF($P250=Lists!$AX$6,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IF($P250=Lists!$AX$7,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IF($P250=Lists!$AX$8,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16393.206424080283</v>
      </c>
      <c r="BU250" s="5">
        <f ca="1">IF(BU$4="",0,IF($P250="",0,BU227*(1/12)*
IF($P250=Lists!$AX$6,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IF($P250=Lists!$AX$7,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IF($P250=Lists!$AX$8,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16130.204996894607</v>
      </c>
      <c r="BV250" s="5">
        <f ca="1">IF(BV$4="",0,IF($P250="",0,BV227*(1/12)*
IF($P250=Lists!$AX$6,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IF($P250=Lists!$AX$7,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IF($P250=Lists!$AX$8,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18100.942215143783</v>
      </c>
      <c r="BW250" s="5">
        <f ca="1">IF(BW$4="",0,IF($P250="",0,BW227*(1/12)*
IF($P250=Lists!$AX$6,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IF($P250=Lists!$AX$7,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IF($P250=Lists!$AX$8,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17811.348661226737</v>
      </c>
      <c r="BX250" s="5">
        <f ca="1">IF(BX$4="",0,IF($P250="",0,BX227*(1/12)*
IF($P250=Lists!$AX$6,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IF($P250=Lists!$AX$7,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IF($P250=Lists!$AX$8,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17521.755107309695</v>
      </c>
      <c r="BY250" s="5">
        <f ca="1">IF(BY$4="",0,IF($P250="",0,BY227*(1/12)*
IF($P250=Lists!$AX$6,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IF($P250=Lists!$AX$7,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IF($P250=Lists!$AX$8,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17232.161553392652</v>
      </c>
      <c r="BZ250" s="5">
        <f ca="1">IF(BZ$4="",0,IF($P250="",0,BZ227*(1/12)*
IF($P250=Lists!$AX$6,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IF($P250=Lists!$AX$7,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IF($P250=Lists!$AX$8,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19176.306644910455</v>
      </c>
      <c r="CA250" s="5">
        <f ca="1">IF(CA$4="",0,IF($P250="",0,CA227*(1/12)*
IF($P250=Lists!$AX$6,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IF($P250=Lists!$AX$7,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IF($P250=Lists!$AX$8,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18860.120964262045</v>
      </c>
      <c r="CB250" s="5">
        <f ca="1">IF(CB$4="",0,IF($P250="",0,CB227*(1/12)*
IF($P250=Lists!$AX$6,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IF($P250=Lists!$AX$7,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IF($P250=Lists!$AX$8,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18543.935283613631</v>
      </c>
      <c r="CC250" s="5">
        <f ca="1">IF(CC$4="",0,IF($P250="",0,CC227*(1/12)*
IF($P250=Lists!$AX$6,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IF($P250=Lists!$AX$7,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IF($P250=Lists!$AX$8,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18227.749602965225</v>
      </c>
      <c r="CD250" s="5">
        <f ca="1">IF(CD$4="",0,IF($P250="",0,CD227*(1/12)*
IF($P250=Lists!$AX$6,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IF($P250=Lists!$AX$7,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IF($P250=Lists!$AX$8,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20201.146033887533</v>
      </c>
      <c r="CE250" s="5">
        <f ca="1">IF(CE$4="",0,IF($P250="",0,CE227*(1/12)*
IF($P250=Lists!$AX$6,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IF($P250=Lists!$AX$7,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IF($P250=Lists!$AX$8,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19857.70342333947</v>
      </c>
      <c r="CF250" s="5">
        <f ca="1">IF(CF$4="",0,IF($P250="",0,CF227*(1/12)*
IF($P250=Lists!$AX$6,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IF($P250=Lists!$AX$7,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IF($P250=Lists!$AX$8,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1" spans="2:84" x14ac:dyDescent="0.3">
      <c r="B251" s="13">
        <f>ROW()</f>
        <v>251</v>
      </c>
      <c r="H251" s="1" t="str">
        <f t="shared" si="456"/>
        <v>Налоги на внеоборотные активы</v>
      </c>
      <c r="I251" s="1" t="str">
        <f>$I$247</f>
        <v>Капзатраты на торговые мощности</v>
      </c>
      <c r="J251" s="1" t="str">
        <f>Prcsses!I146</f>
        <v>Кассовое оборудование</v>
      </c>
      <c r="M251" s="53" t="s">
        <v>18</v>
      </c>
      <c r="O251" s="82"/>
      <c r="P251" s="84" t="s">
        <v>236</v>
      </c>
      <c r="Q251" s="90" t="s">
        <v>5</v>
      </c>
      <c r="U251" s="5">
        <f t="shared" ca="1" si="457"/>
        <v>102488.20834869673</v>
      </c>
      <c r="X251" s="5">
        <f ca="1">IF(X$4="",0,IF($P251="",0,X228*(1/12)*
IF($P251=Lists!$AX$6,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IF($P251=Lists!$AX$7,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IF($P251=Lists!$AX$8,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1" s="5">
        <f ca="1">IF(Y$4="",0,IF($P251="",0,Y228*(1/12)*
IF($P251=Lists!$AX$6,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IF($P251=Lists!$AX$7,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IF($P251=Lists!$AX$8,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1" s="5">
        <f ca="1">IF(Z$4="",0,IF($P251="",0,Z228*(1/12)*
IF($P251=Lists!$AX$6,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IF($P251=Lists!$AX$7,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IF($P251=Lists!$AX$8,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305.5555555555556</v>
      </c>
      <c r="AA251" s="5">
        <f ca="1">IF(AA$4="",0,IF($P251="",0,AA228*(1/12)*
IF($P251=Lists!$AX$6,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IF($P251=Lists!$AX$7,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IF($P251=Lists!$AX$8,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301.91798941798942</v>
      </c>
      <c r="AB251" s="5">
        <f ca="1">IF(AB$4="",0,IF($P251="",0,AB228*(1/12)*
IF($P251=Lists!$AX$6,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IF($P251=Lists!$AX$7,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IF($P251=Lists!$AX$8,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298.28042328042329</v>
      </c>
      <c r="AC251" s="5">
        <f ca="1">IF(AC$4="",0,IF($P251="",0,AC228*(1/12)*
IF($P251=Lists!$AX$6,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IF($P251=Lists!$AX$7,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IF($P251=Lists!$AX$8,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294.64285714285717</v>
      </c>
      <c r="AD251" s="5">
        <f ca="1">IF(AD$4="",0,IF($P251="",0,AD228*(1/12)*
IF($P251=Lists!$AX$6,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IF($P251=Lists!$AX$7,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IF($P251=Lists!$AX$8,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291.00529100529104</v>
      </c>
      <c r="AE251" s="5">
        <f ca="1">IF(AE$4="",0,IF($P251="",0,AE228*(1/12)*
IF($P251=Lists!$AX$6,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IF($P251=Lists!$AX$7,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IF($P251=Lists!$AX$8,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287.36772486772486</v>
      </c>
      <c r="AF251" s="5">
        <f ca="1">IF(AF$4="",0,IF($P251="",0,AF228*(1/12)*
IF($P251=Lists!$AX$6,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IF($P251=Lists!$AX$7,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IF($P251=Lists!$AX$8,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283.73015873015879</v>
      </c>
      <c r="AG251" s="5">
        <f ca="1">IF(AG$4="",0,IF($P251="",0,AG228*(1/12)*
IF($P251=Lists!$AX$6,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IF($P251=Lists!$AX$7,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IF($P251=Lists!$AX$8,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280.09259259259261</v>
      </c>
      <c r="AH251" s="5">
        <f ca="1">IF(AH$4="",0,IF($P251="",0,AH228*(1/12)*
IF($P251=Lists!$AX$6,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IF($P251=Lists!$AX$7,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IF($P251=Lists!$AX$8,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589.64947089947088</v>
      </c>
      <c r="AI251" s="5">
        <f ca="1">IF(AI$4="",0,IF($P251="",0,AI228*(1/12)*
IF($P251=Lists!$AX$6,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IF($P251=Lists!$AX$7,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IF($P251=Lists!$AX$8,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582.28339947089933</v>
      </c>
      <c r="AJ251" s="5">
        <f ca="1">IF(AJ$4="",0,IF($P251="",0,AJ228*(1/12)*
IF($P251=Lists!$AX$6,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IF($P251=Lists!$AX$7,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IF($P251=Lists!$AX$8,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574.91732804232799</v>
      </c>
      <c r="AK251" s="5">
        <f ca="1">IF(AK$4="",0,IF($P251="",0,AK228*(1/12)*
IF($P251=Lists!$AX$6,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IF($P251=Lists!$AX$7,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IF($P251=Lists!$AX$8,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567.55125661375655</v>
      </c>
      <c r="AL251" s="5">
        <f ca="1">IF(AL$4="",0,IF($P251="",0,AL228*(1/12)*
IF($P251=Lists!$AX$6,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IF($P251=Lists!$AX$7,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IF($P251=Lists!$AX$8,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881.20949074074053</v>
      </c>
      <c r="AM251" s="5">
        <f ca="1">IF(AM$4="",0,IF($P251="",0,AM228*(1/12)*
IF($P251=Lists!$AX$6,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IF($P251=Lists!$AX$7,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IF($P251=Lists!$AX$8,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870.0217013888888</v>
      </c>
      <c r="AN251" s="5">
        <f ca="1">IF(AN$4="",0,IF($P251="",0,AN228*(1/12)*
IF($P251=Lists!$AX$6,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IF($P251=Lists!$AX$7,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IF($P251=Lists!$AX$8,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858.83391203703684</v>
      </c>
      <c r="AO251" s="5">
        <f ca="1">IF(AO$4="",0,IF($P251="",0,AO228*(1/12)*
IF($P251=Lists!$AX$6,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IF($P251=Lists!$AX$7,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IF($P251=Lists!$AX$8,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847.64612268518499</v>
      </c>
      <c r="AP251" s="5">
        <f ca="1">IF(AP$4="",0,IF($P251="",0,AP228*(1/12)*
IF($P251=Lists!$AX$6,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IF($P251=Lists!$AX$7,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IF($P251=Lists!$AX$8,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1157.4826388888887</v>
      </c>
      <c r="AQ251" s="5">
        <f ca="1">IF(AQ$4="",0,IF($P251="",0,AQ228*(1/12)*
IF($P251=Lists!$AX$6,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IF($P251=Lists!$AX$7,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IF($P251=Lists!$AX$8,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1142.4731316137563</v>
      </c>
      <c r="AR251" s="5">
        <f ca="1">IF(AR$4="",0,IF($P251="",0,AR228*(1/12)*
IF($P251=Lists!$AX$6,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IF($P251=Lists!$AX$7,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IF($P251=Lists!$AX$8,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1127.4636243386242</v>
      </c>
      <c r="AS251" s="5">
        <f ca="1">IF(AS$4="",0,IF($P251="",0,AS228*(1/12)*
IF($P251=Lists!$AX$6,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IF($P251=Lists!$AX$7,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IF($P251=Lists!$AX$8,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1112.454117063492</v>
      </c>
      <c r="AT251" s="5">
        <f ca="1">IF(AT$4="",0,IF($P251="",0,AT228*(1/12)*
IF($P251=Lists!$AX$6,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IF($P251=Lists!$AX$7,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IF($P251=Lists!$AX$8,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1426.494522982804</v>
      </c>
      <c r="AU251" s="5">
        <f ca="1">IF(AU$4="",0,IF($P251="",0,AU228*(1/12)*
IF($P251=Lists!$AX$6,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IF($P251=Lists!$AX$7,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IF($P251=Lists!$AX$8,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1407.5677548363089</v>
      </c>
      <c r="AV251" s="5">
        <f ca="1">IF(AV$4="",0,IF($P251="",0,AV228*(1/12)*
IF($P251=Lists!$AX$6,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IF($P251=Lists!$AX$7,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IF($P251=Lists!$AX$8,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1388.6409866898143</v>
      </c>
      <c r="AW251" s="5">
        <f ca="1">IF(AW$4="",0,IF($P251="",0,AW228*(1/12)*
IF($P251=Lists!$AX$6,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IF($P251=Lists!$AX$7,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IF($P251=Lists!$AX$8,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1369.7142185433197</v>
      </c>
      <c r="AX251" s="5">
        <f ca="1">IF(AX$4="",0,IF($P251="",0,AX228*(1/12)*
IF($P251=Lists!$AX$6,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IF($P251=Lists!$AX$7,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IF($P251=Lists!$AX$8,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1688.0636114211302</v>
      </c>
      <c r="AY251" s="5">
        <f ca="1">IF(AY$4="",0,IF($P251="",0,AY228*(1/12)*
IF($P251=Lists!$AX$6,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IF($P251=Lists!$AX$7,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IF($P251=Lists!$AX$8,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1665.1216508814889</v>
      </c>
      <c r="AZ251" s="5">
        <f ca="1">IF(AZ$4="",0,IF($P251="",0,AZ228*(1/12)*
IF($P251=Lists!$AX$6,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IF($P251=Lists!$AX$7,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IF($P251=Lists!$AX$8,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1642.1796903418478</v>
      </c>
      <c r="BA251" s="5">
        <f ca="1">IF(BA$4="",0,IF($P251="",0,BA228*(1/12)*
IF($P251=Lists!$AX$6,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IF($P251=Lists!$AX$7,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IF($P251=Lists!$AX$8,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1619.2377298022068</v>
      </c>
      <c r="BB251" s="5">
        <f ca="1">IF(BB$4="",0,IF($P251="",0,BB228*(1/12)*
IF($P251=Lists!$AX$6,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IF($P251=Lists!$AX$7,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IF($P251=Lists!$AX$8,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1933.5719302868706</v>
      </c>
      <c r="BC251" s="5">
        <f ca="1">IF(BC$4="",0,IF($P251="",0,BC228*(1/12)*
IF($P251=Lists!$AX$6,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IF($P251=Lists!$AX$7,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IF($P251=Lists!$AX$8,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1906.6147773540831</v>
      </c>
      <c r="BD251" s="5">
        <f ca="1">IF(BD$4="",0,IF($P251="",0,BD228*(1/12)*
IF($P251=Lists!$AX$6,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IF($P251=Lists!$AX$7,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IF($P251=Lists!$AX$8,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1879.6576244212954</v>
      </c>
      <c r="BE251" s="5">
        <f ca="1">IF(BE$4="",0,IF($P251="",0,BE228*(1/12)*
IF($P251=Lists!$AX$6,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IF($P251=Lists!$AX$7,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IF($P251=Lists!$AX$8,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1852.7004714885074</v>
      </c>
      <c r="BF251" s="5">
        <f ca="1">IF(BF$4="",0,IF($P251="",0,BF228*(1/12)*
IF($P251=Lists!$AX$6,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IF($P251=Lists!$AX$7,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IF($P251=Lists!$AX$8,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2171.4513836056331</v>
      </c>
      <c r="BG251" s="5">
        <f ca="1">IF(BG$4="",0,IF($P251="",0,BG228*(1/12)*
IF($P251=Lists!$AX$6,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IF($P251=Lists!$AX$7,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IF($P251=Lists!$AX$8,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2140.3786584698701</v>
      </c>
      <c r="BH251" s="5">
        <f ca="1">IF(BH$4="",0,IF($P251="",0,BH228*(1/12)*
IF($P251=Lists!$AX$6,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IF($P251=Lists!$AX$7,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IF($P251=Lists!$AX$8,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2109.3059333341071</v>
      </c>
      <c r="BI251" s="5">
        <f ca="1">IF(BI$4="",0,IF($P251="",0,BI228*(1/12)*
IF($P251=Lists!$AX$6,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IF($P251=Lists!$AX$7,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IF($P251=Lists!$AX$8,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2078.2332081983445</v>
      </c>
      <c r="BJ251" s="5">
        <f ca="1">IF(BJ$4="",0,IF($P251="",0,BJ228*(1/12)*
IF($P251=Lists!$AX$6,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IF($P251=Lists!$AX$7,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IF($P251=Lists!$AX$8,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2401.5112497387418</v>
      </c>
      <c r="BK251" s="5">
        <f ca="1">IF(BK$4="",0,IF($P251="",0,BK228*(1/12)*
IF($P251=Lists!$AX$6,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IF($P251=Lists!$AX$7,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IF($P251=Lists!$AX$8,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2366.2200630949296</v>
      </c>
      <c r="BL251" s="5">
        <f ca="1">IF(BL$4="",0,IF($P251="",0,BL228*(1/12)*
IF($P251=Lists!$AX$6,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IF($P251=Lists!$AX$7,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IF($P251=Lists!$AX$8,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2330.9288764511175</v>
      </c>
      <c r="BM251" s="5">
        <f ca="1">IF(BM$4="",0,IF($P251="",0,BM228*(1/12)*
IF($P251=Lists!$AX$6,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IF($P251=Lists!$AX$7,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IF($P251=Lists!$AX$8,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2295.6376898073049</v>
      </c>
      <c r="BN251" s="5">
        <f ca="1">IF(BN$4="",0,IF($P251="",0,BN228*(1/12)*
IF($P251=Lists!$AX$6,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IF($P251=Lists!$AX$7,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IF($P251=Lists!$AX$8,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2614.6972698396535</v>
      </c>
      <c r="BO251" s="5">
        <f ca="1">IF(BO$4="",0,IF($P251="",0,BO228*(1/12)*
IF($P251=Lists!$AX$6,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IF($P251=Lists!$AX$7,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IF($P251=Lists!$AX$8,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2575.1876216877913</v>
      </c>
      <c r="BP251" s="5">
        <f ca="1">IF(BP$4="",0,IF($P251="",0,BP228*(1/12)*
IF($P251=Lists!$AX$6,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IF($P251=Lists!$AX$7,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IF($P251=Lists!$AX$8,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2535.6779735359291</v>
      </c>
      <c r="BQ251" s="5">
        <f ca="1">IF(BQ$4="",0,IF($P251="",0,BQ228*(1/12)*
IF($P251=Lists!$AX$6,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IF($P251=Lists!$AX$7,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IF($P251=Lists!$AX$8,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2496.1683253840674</v>
      </c>
      <c r="BR251" s="5">
        <f ca="1">IF(BR$4="",0,IF($P251="",0,BR228*(1/12)*
IF($P251=Lists!$AX$6,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IF($P251=Lists!$AX$7,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IF($P251=Lists!$AX$8,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2819.8682130752704</v>
      </c>
      <c r="BS251" s="5">
        <f ca="1">IF(BS$4="",0,IF($P251="",0,BS228*(1/12)*
IF($P251=Lists!$AX$6,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IF($P251=Lists!$AX$7,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IF($P251=Lists!$AX$8,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2776.0346418776576</v>
      </c>
      <c r="BT251" s="5">
        <f ca="1">IF(BT$4="",0,IF($P251="",0,BT228*(1/12)*
IF($P251=Lists!$AX$6,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IF($P251=Lists!$AX$7,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IF($P251=Lists!$AX$8,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2732.2010706800447</v>
      </c>
      <c r="BU251" s="5">
        <f ca="1">IF(BU$4="",0,IF($P251="",0,BU228*(1/12)*
IF($P251=Lists!$AX$6,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IF($P251=Lists!$AX$7,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IF($P251=Lists!$AX$8,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2688.3674994824319</v>
      </c>
      <c r="BV251" s="5">
        <f ca="1">IF(BV$4="",0,IF($P251="",0,BV228*(1/12)*
IF($P251=Lists!$AX$6,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IF($P251=Lists!$AX$7,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IF($P251=Lists!$AX$8,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3016.8237025239609</v>
      </c>
      <c r="BW251" s="5">
        <f ca="1">IF(BW$4="",0,IF($P251="",0,BW228*(1/12)*
IF($P251=Lists!$AX$6,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IF($P251=Lists!$AX$7,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IF($P251=Lists!$AX$8,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2968.5581102044539</v>
      </c>
      <c r="BX251" s="5">
        <f ca="1">IF(BX$4="",0,IF($P251="",0,BX228*(1/12)*
IF($P251=Lists!$AX$6,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IF($P251=Lists!$AX$7,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IF($P251=Lists!$AX$8,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2920.2925178849464</v>
      </c>
      <c r="BY251" s="5">
        <f ca="1">IF(BY$4="",0,IF($P251="",0,BY228*(1/12)*
IF($P251=Lists!$AX$6,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IF($P251=Lists!$AX$7,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IF($P251=Lists!$AX$8,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2872.0269255654393</v>
      </c>
      <c r="BZ251" s="5">
        <f ca="1">IF(BZ$4="",0,IF($P251="",0,BZ228*(1/12)*
IF($P251=Lists!$AX$6,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IF($P251=Lists!$AX$7,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IF($P251=Lists!$AX$8,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3196.0511074850738</v>
      </c>
      <c r="CA251" s="5">
        <f ca="1">IF(CA$4="",0,IF($P251="",0,CA228*(1/12)*
IF($P251=Lists!$AX$6,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IF($P251=Lists!$AX$7,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IF($P251=Lists!$AX$8,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3143.3534940436716</v>
      </c>
      <c r="CB251" s="5">
        <f ca="1">IF(CB$4="",0,IF($P251="",0,CB228*(1/12)*
IF($P251=Lists!$AX$6,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IF($P251=Lists!$AX$7,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IF($P251=Lists!$AX$8,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3090.6558806022699</v>
      </c>
      <c r="CC251" s="5">
        <f ca="1">IF(CC$4="",0,IF($P251="",0,CC228*(1/12)*
IF($P251=Lists!$AX$6,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IF($P251=Lists!$AX$7,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IF($P251=Lists!$AX$8,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3037.9582671608687</v>
      </c>
      <c r="CD251" s="5">
        <f ca="1">IF(CD$4="",0,IF($P251="",0,CD228*(1/12)*
IF($P251=Lists!$AX$6,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IF($P251=Lists!$AX$7,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IF($P251=Lists!$AX$8,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3366.8576723145861</v>
      </c>
      <c r="CE251" s="5">
        <f ca="1">IF(CE$4="",0,IF($P251="",0,CE228*(1/12)*
IF($P251=Lists!$AX$6,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IF($P251=Lists!$AX$7,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IF($P251=Lists!$AX$8,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3309.6172372232427</v>
      </c>
      <c r="CF251" s="5">
        <f ca="1">IF(CF$4="",0,IF($P251="",0,CF228*(1/12)*
IF($P251=Lists!$AX$6,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IF($P251=Lists!$AX$7,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IF($P251=Lists!$AX$8,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2" spans="2:84" x14ac:dyDescent="0.3">
      <c r="B252" s="13">
        <f>ROW()</f>
        <v>252</v>
      </c>
      <c r="H252" s="1" t="str">
        <f t="shared" si="456"/>
        <v>Налоги на внеоборотные активы</v>
      </c>
      <c r="I252" s="1" t="str">
        <f>$I$247</f>
        <v>Капзатраты на торговые мощности</v>
      </c>
      <c r="J252" s="1" t="str">
        <f>Prcsses!I147</f>
        <v>Стартовый маркетинг и оформление</v>
      </c>
      <c r="M252" s="53" t="s">
        <v>18</v>
      </c>
      <c r="O252" s="82"/>
      <c r="P252" s="84"/>
      <c r="Q252" s="90" t="s">
        <v>5</v>
      </c>
      <c r="U252" s="5">
        <f t="shared" ca="1" si="457"/>
        <v>0</v>
      </c>
      <c r="X252" s="5">
        <f ca="1">IF(X$4="",0,IF($P252="",0,X229*(1/12)*
IF($P252=Lists!$AX$6,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2" s="5">
        <f ca="1">IF(Y$4="",0,IF($P252="",0,Y229*(1/12)*
IF($P252=Lists!$AX$6,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2" s="5">
        <f ca="1">IF(Z$4="",0,IF($P252="",0,Z229*(1/12)*
IF($P252=Lists!$AX$6,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2" s="5">
        <f ca="1">IF(AA$4="",0,IF($P252="",0,AA229*(1/12)*
IF($P252=Lists!$AX$6,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2" s="5">
        <f ca="1">IF(AB$4="",0,IF($P252="",0,AB229*(1/12)*
IF($P252=Lists!$AX$6,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2" s="5">
        <f ca="1">IF(AC$4="",0,IF($P252="",0,AC229*(1/12)*
IF($P252=Lists!$AX$6,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2" s="5">
        <f ca="1">IF(AD$4="",0,IF($P252="",0,AD229*(1/12)*
IF($P252=Lists!$AX$6,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2" s="5">
        <f ca="1">IF(AE$4="",0,IF($P252="",0,AE229*(1/12)*
IF($P252=Lists!$AX$6,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2" s="5">
        <f ca="1">IF(AF$4="",0,IF($P252="",0,AF229*(1/12)*
IF($P252=Lists!$AX$6,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2" s="5">
        <f ca="1">IF(AG$4="",0,IF($P252="",0,AG229*(1/12)*
IF($P252=Lists!$AX$6,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2" s="5">
        <f ca="1">IF(AH$4="",0,IF($P252="",0,AH229*(1/12)*
IF($P252=Lists!$AX$6,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2" s="5">
        <f ca="1">IF(AI$4="",0,IF($P252="",0,AI229*(1/12)*
IF($P252=Lists!$AX$6,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2" s="5">
        <f ca="1">IF(AJ$4="",0,IF($P252="",0,AJ229*(1/12)*
IF($P252=Lists!$AX$6,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2" s="5">
        <f ca="1">IF(AK$4="",0,IF($P252="",0,AK229*(1/12)*
IF($P252=Lists!$AX$6,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2" s="5">
        <f ca="1">IF(AL$4="",0,IF($P252="",0,AL229*(1/12)*
IF($P252=Lists!$AX$6,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2" s="5">
        <f ca="1">IF(AM$4="",0,IF($P252="",0,AM229*(1/12)*
IF($P252=Lists!$AX$6,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2" s="5">
        <f ca="1">IF(AN$4="",0,IF($P252="",0,AN229*(1/12)*
IF($P252=Lists!$AX$6,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2" s="5">
        <f ca="1">IF(AO$4="",0,IF($P252="",0,AO229*(1/12)*
IF($P252=Lists!$AX$6,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2" s="5">
        <f ca="1">IF(AP$4="",0,IF($P252="",0,AP229*(1/12)*
IF($P252=Lists!$AX$6,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2" s="5">
        <f ca="1">IF(AQ$4="",0,IF($P252="",0,AQ229*(1/12)*
IF($P252=Lists!$AX$6,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2" s="5">
        <f ca="1">IF(AR$4="",0,IF($P252="",0,AR229*(1/12)*
IF($P252=Lists!$AX$6,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2" s="5">
        <f ca="1">IF(AS$4="",0,IF($P252="",0,AS229*(1/12)*
IF($P252=Lists!$AX$6,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2" s="5">
        <f ca="1">IF(AT$4="",0,IF($P252="",0,AT229*(1/12)*
IF($P252=Lists!$AX$6,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2" s="5">
        <f ca="1">IF(AU$4="",0,IF($P252="",0,AU229*(1/12)*
IF($P252=Lists!$AX$6,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2" s="5">
        <f ca="1">IF(AV$4="",0,IF($P252="",0,AV229*(1/12)*
IF($P252=Lists!$AX$6,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2" s="5">
        <f ca="1">IF(AW$4="",0,IF($P252="",0,AW229*(1/12)*
IF($P252=Lists!$AX$6,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2" s="5">
        <f ca="1">IF(AX$4="",0,IF($P252="",0,AX229*(1/12)*
IF($P252=Lists!$AX$6,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2" s="5">
        <f ca="1">IF(AY$4="",0,IF($P252="",0,AY229*(1/12)*
IF($P252=Lists!$AX$6,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2" s="5">
        <f ca="1">IF(AZ$4="",0,IF($P252="",0,AZ229*(1/12)*
IF($P252=Lists!$AX$6,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2" s="5">
        <f ca="1">IF(BA$4="",0,IF($P252="",0,BA229*(1/12)*
IF($P252=Lists!$AX$6,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2" s="5">
        <f ca="1">IF(BB$4="",0,IF($P252="",0,BB229*(1/12)*
IF($P252=Lists!$AX$6,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2" s="5">
        <f ca="1">IF(BC$4="",0,IF($P252="",0,BC229*(1/12)*
IF($P252=Lists!$AX$6,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2" s="5">
        <f ca="1">IF(BD$4="",0,IF($P252="",0,BD229*(1/12)*
IF($P252=Lists!$AX$6,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2" s="5">
        <f ca="1">IF(BE$4="",0,IF($P252="",0,BE229*(1/12)*
IF($P252=Lists!$AX$6,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2" s="5">
        <f ca="1">IF(BF$4="",0,IF($P252="",0,BF229*(1/12)*
IF($P252=Lists!$AX$6,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2" s="5">
        <f ca="1">IF(BG$4="",0,IF($P252="",0,BG229*(1/12)*
IF($P252=Lists!$AX$6,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2" s="5">
        <f ca="1">IF(BH$4="",0,IF($P252="",0,BH229*(1/12)*
IF($P252=Lists!$AX$6,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2" s="5">
        <f ca="1">IF(BI$4="",0,IF($P252="",0,BI229*(1/12)*
IF($P252=Lists!$AX$6,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2" s="5">
        <f ca="1">IF(BJ$4="",0,IF($P252="",0,BJ229*(1/12)*
IF($P252=Lists!$AX$6,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2" s="5">
        <f ca="1">IF(BK$4="",0,IF($P252="",0,BK229*(1/12)*
IF($P252=Lists!$AX$6,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2" s="5">
        <f ca="1">IF(BL$4="",0,IF($P252="",0,BL229*(1/12)*
IF($P252=Lists!$AX$6,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2" s="5">
        <f ca="1">IF(BM$4="",0,IF($P252="",0,BM229*(1/12)*
IF($P252=Lists!$AX$6,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2" s="5">
        <f ca="1">IF(BN$4="",0,IF($P252="",0,BN229*(1/12)*
IF($P252=Lists!$AX$6,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2" s="5">
        <f ca="1">IF(BO$4="",0,IF($P252="",0,BO229*(1/12)*
IF($P252=Lists!$AX$6,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2" s="5">
        <f ca="1">IF(BP$4="",0,IF($P252="",0,BP229*(1/12)*
IF($P252=Lists!$AX$6,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2" s="5">
        <f ca="1">IF(BQ$4="",0,IF($P252="",0,BQ229*(1/12)*
IF($P252=Lists!$AX$6,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2" s="5">
        <f ca="1">IF(BR$4="",0,IF($P252="",0,BR229*(1/12)*
IF($P252=Lists!$AX$6,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2" s="5">
        <f ca="1">IF(BS$4="",0,IF($P252="",0,BS229*(1/12)*
IF($P252=Lists!$AX$6,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2" s="5">
        <f ca="1">IF(BT$4="",0,IF($P252="",0,BT229*(1/12)*
IF($P252=Lists!$AX$6,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2" s="5">
        <f ca="1">IF(BU$4="",0,IF($P252="",0,BU229*(1/12)*
IF($P252=Lists!$AX$6,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2" s="5">
        <f ca="1">IF(BV$4="",0,IF($P252="",0,BV229*(1/12)*
IF($P252=Lists!$AX$6,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2" s="5">
        <f ca="1">IF(BW$4="",0,IF($P252="",0,BW229*(1/12)*
IF($P252=Lists!$AX$6,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2" s="5">
        <f ca="1">IF(BX$4="",0,IF($P252="",0,BX229*(1/12)*
IF($P252=Lists!$AX$6,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2" s="5">
        <f ca="1">IF(BY$4="",0,IF($P252="",0,BY229*(1/12)*
IF($P252=Lists!$AX$6,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2" s="5">
        <f ca="1">IF(BZ$4="",0,IF($P252="",0,BZ229*(1/12)*
IF($P252=Lists!$AX$6,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2" s="5">
        <f ca="1">IF(CA$4="",0,IF($P252="",0,CA229*(1/12)*
IF($P252=Lists!$AX$6,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2" s="5">
        <f ca="1">IF(CB$4="",0,IF($P252="",0,CB229*(1/12)*
IF($P252=Lists!$AX$6,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2" s="5">
        <f ca="1">IF(CC$4="",0,IF($P252="",0,CC229*(1/12)*
IF($P252=Lists!$AX$6,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2" s="5">
        <f ca="1">IF(CD$4="",0,IF($P252="",0,CD229*(1/12)*
IF($P252=Lists!$AX$6,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2" s="5">
        <f ca="1">IF(CE$4="",0,IF($P252="",0,CE229*(1/12)*
IF($P252=Lists!$AX$6,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2" s="5">
        <f ca="1">IF(CF$4="",0,IF($P252="",0,CF229*(1/12)*
IF($P252=Lists!$AX$6,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3" spans="2:84" s="26" customFormat="1" ht="12" x14ac:dyDescent="0.25">
      <c r="B253" s="13"/>
      <c r="M253" s="55"/>
      <c r="N253" s="44" t="s">
        <v>21</v>
      </c>
      <c r="O253" s="45"/>
      <c r="P253" s="46"/>
      <c r="Q253" s="89"/>
      <c r="U253" s="41"/>
      <c r="V253" s="42"/>
      <c r="W253" s="43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</row>
    <row r="254" spans="2:84" x14ac:dyDescent="0.3">
      <c r="B254" s="13">
        <f>ROW()</f>
        <v>254</v>
      </c>
    </row>
    <row r="255" spans="2:84" x14ac:dyDescent="0.3">
      <c r="B255" s="13">
        <f>ROW()</f>
        <v>255</v>
      </c>
      <c r="H255" s="1" t="s">
        <v>234</v>
      </c>
      <c r="M255" s="53" t="s">
        <v>18</v>
      </c>
      <c r="P255" s="72"/>
      <c r="U255" s="5">
        <f t="shared" ref="U255:U261" ca="1" si="468">SUM(INDIRECT(ADDRESS($B255,$X$2)&amp;":"&amp;ADDRESS($B255,$X$2-1+$P$8)))</f>
        <v>6129729.5800781846</v>
      </c>
      <c r="X255" s="5">
        <f ca="1">IF(X$4="",0,SUMIFS(X256:X276,$I256:$I276,"&lt;&gt;"&amp;"",$J256:$J276,"",$P256:$P276,$P256))</f>
        <v>0</v>
      </c>
      <c r="Y255" s="5">
        <f t="shared" ref="Y255" ca="1" si="469">IF(Y$4="",0,SUMIFS(Y256:Y276,$I256:$I276,"&lt;&gt;"&amp;"",$J256:$J276,"",$P256:$P276,$P256))</f>
        <v>0</v>
      </c>
      <c r="Z255" s="5">
        <f t="shared" ref="Z255" ca="1" si="470">IF(Z$4="",0,SUMIFS(Z256:Z276,$I256:$I276,"&lt;&gt;"&amp;"",$J256:$J276,"",$P256:$P276,$P256))</f>
        <v>12916.666666666668</v>
      </c>
      <c r="AA255" s="5">
        <f t="shared" ref="AA255" ca="1" si="471">IF(AA$4="",0,SUMIFS(AA256:AA276,$I256:$I276,"&lt;&gt;"&amp;"",$J256:$J276,"",$P256:$P276,$P256))</f>
        <v>0</v>
      </c>
      <c r="AB255" s="5">
        <f t="shared" ref="AB255" ca="1" si="472">IF(AB$4="",0,SUMIFS(AB256:AB276,$I256:$I276,"&lt;&gt;"&amp;"",$J256:$J276,"",$P256:$P276,$P256))</f>
        <v>0</v>
      </c>
      <c r="AC255" s="5">
        <f t="shared" ref="AC255" ca="1" si="473">IF(AC$4="",0,SUMIFS(AC256:AC276,$I256:$I276,"&lt;&gt;"&amp;"",$J256:$J276,"",$P256:$P276,$P256))</f>
        <v>169744.79166666666</v>
      </c>
      <c r="AD255" s="5">
        <f t="shared" ref="AD255" ca="1" si="474">IF(AD$4="",0,SUMIFS(AD256:AD276,$I256:$I276,"&lt;&gt;"&amp;"",$J256:$J276,"",$P256:$P276,$P256))</f>
        <v>0</v>
      </c>
      <c r="AE255" s="5">
        <f t="shared" ref="AE255" ca="1" si="475">IF(AE$4="",0,SUMIFS(AE256:AE276,$I256:$I276,"&lt;&gt;"&amp;"",$J256:$J276,"",$P256:$P276,$P256))</f>
        <v>0</v>
      </c>
      <c r="AF255" s="5">
        <f t="shared" ref="AF255" ca="1" si="476">IF(AF$4="",0,SUMIFS(AF256:AF276,$I256:$I276,"&lt;&gt;"&amp;"",$J256:$J276,"",$P256:$P276,$P256))</f>
        <v>165859.37500000003</v>
      </c>
      <c r="AG255" s="5">
        <f t="shared" ref="AG255" ca="1" si="477">IF(AG$4="",0,SUMIFS(AG256:AG276,$I256:$I276,"&lt;&gt;"&amp;"",$J256:$J276,"",$P256:$P276,$P256))</f>
        <v>0</v>
      </c>
      <c r="AH255" s="5">
        <f t="shared" ref="AH255" ca="1" si="478">IF(AH$4="",0,SUMIFS(AH256:AH276,$I256:$I276,"&lt;&gt;"&amp;"",$J256:$J276,"",$P256:$P276,$P256))</f>
        <v>0</v>
      </c>
      <c r="AI255" s="5">
        <f t="shared" ref="AI255:CF255" ca="1" si="479">IF(AI$4="",0,SUMIFS(AI256:AI276,$I256:$I276,"&lt;&gt;"&amp;"",$J256:$J276,"",$P256:$P276,$P256))</f>
        <v>0</v>
      </c>
      <c r="AJ255" s="5">
        <f t="shared" ca="1" si="479"/>
        <v>0</v>
      </c>
      <c r="AK255" s="5">
        <f t="shared" ca="1" si="479"/>
        <v>164166.31944444444</v>
      </c>
      <c r="AL255" s="5">
        <f t="shared" ca="1" si="479"/>
        <v>164509.02777777775</v>
      </c>
      <c r="AM255" s="5">
        <f t="shared" ca="1" si="479"/>
        <v>0</v>
      </c>
      <c r="AN255" s="5">
        <f t="shared" ca="1" si="479"/>
        <v>0</v>
      </c>
      <c r="AO255" s="5">
        <f t="shared" ca="1" si="479"/>
        <v>167049.96961805553</v>
      </c>
      <c r="AP255" s="5">
        <f t="shared" ca="1" si="479"/>
        <v>0</v>
      </c>
      <c r="AQ255" s="5">
        <f t="shared" ca="1" si="479"/>
        <v>0</v>
      </c>
      <c r="AR255" s="5">
        <f t="shared" ca="1" si="479"/>
        <v>167156.47714120368</v>
      </c>
      <c r="AS255" s="5">
        <f t="shared" ca="1" si="479"/>
        <v>0</v>
      </c>
      <c r="AT255" s="5">
        <f t="shared" ca="1" si="479"/>
        <v>0</v>
      </c>
      <c r="AU255" s="5">
        <f t="shared" ca="1" si="479"/>
        <v>0</v>
      </c>
      <c r="AV255" s="5">
        <f t="shared" ca="1" si="479"/>
        <v>0</v>
      </c>
      <c r="AW255" s="5">
        <f t="shared" ca="1" si="479"/>
        <v>211455.62115347217</v>
      </c>
      <c r="AX255" s="5">
        <f t="shared" ca="1" si="479"/>
        <v>297727.2027803472</v>
      </c>
      <c r="AY255" s="5">
        <f t="shared" ca="1" si="479"/>
        <v>0</v>
      </c>
      <c r="AZ255" s="5">
        <f t="shared" ca="1" si="479"/>
        <v>0</v>
      </c>
      <c r="BA255" s="5">
        <f t="shared" ca="1" si="479"/>
        <v>296552.76762233069</v>
      </c>
      <c r="BB255" s="5">
        <f t="shared" ca="1" si="479"/>
        <v>0</v>
      </c>
      <c r="BC255" s="5">
        <f t="shared" ca="1" si="479"/>
        <v>0</v>
      </c>
      <c r="BD255" s="5">
        <f t="shared" ca="1" si="479"/>
        <v>292820.65490987984</v>
      </c>
      <c r="BE255" s="5">
        <f t="shared" ca="1" si="479"/>
        <v>0</v>
      </c>
      <c r="BF255" s="5">
        <f t="shared" ca="1" si="479"/>
        <v>0</v>
      </c>
      <c r="BG255" s="5">
        <f t="shared" ca="1" si="479"/>
        <v>0</v>
      </c>
      <c r="BH255" s="5">
        <f t="shared" ca="1" si="479"/>
        <v>0</v>
      </c>
      <c r="BI255" s="5">
        <f t="shared" ca="1" si="479"/>
        <v>425603.68650316203</v>
      </c>
      <c r="BJ255" s="5">
        <f t="shared" ca="1" si="479"/>
        <v>418146.88542023901</v>
      </c>
      <c r="BK255" s="5">
        <f t="shared" ca="1" si="479"/>
        <v>0</v>
      </c>
      <c r="BL255" s="5">
        <f t="shared" ca="1" si="479"/>
        <v>0</v>
      </c>
      <c r="BM255" s="5">
        <f t="shared" ca="1" si="479"/>
        <v>413116.52281888505</v>
      </c>
      <c r="BN255" s="5">
        <f t="shared" ca="1" si="479"/>
        <v>0</v>
      </c>
      <c r="BO255" s="5">
        <f t="shared" ca="1" si="479"/>
        <v>0</v>
      </c>
      <c r="BP255" s="5">
        <f t="shared" ca="1" si="479"/>
        <v>498530.41608766827</v>
      </c>
      <c r="BQ255" s="5">
        <f t="shared" ca="1" si="479"/>
        <v>0</v>
      </c>
      <c r="BR255" s="5">
        <f t="shared" ca="1" si="479"/>
        <v>0</v>
      </c>
      <c r="BS255" s="5">
        <f t="shared" ca="1" si="479"/>
        <v>0</v>
      </c>
      <c r="BT255" s="5">
        <f t="shared" ca="1" si="479"/>
        <v>0</v>
      </c>
      <c r="BU255" s="5">
        <f t="shared" ca="1" si="479"/>
        <v>534311.3742311307</v>
      </c>
      <c r="BV255" s="5">
        <f t="shared" ca="1" si="479"/>
        <v>522792.99504085892</v>
      </c>
      <c r="BW255" s="5">
        <f t="shared" ca="1" si="479"/>
        <v>0</v>
      </c>
      <c r="BX255" s="5">
        <f t="shared" ca="1" si="479"/>
        <v>0</v>
      </c>
      <c r="BY255" s="5">
        <f t="shared" ca="1" si="479"/>
        <v>562282.96628662595</v>
      </c>
      <c r="BZ255" s="5">
        <f t="shared" ca="1" si="479"/>
        <v>0</v>
      </c>
      <c r="CA255" s="5">
        <f t="shared" ca="1" si="479"/>
        <v>0</v>
      </c>
      <c r="CB255" s="5">
        <f t="shared" ca="1" si="479"/>
        <v>644985.85990876937</v>
      </c>
      <c r="CC255" s="5">
        <f t="shared" ca="1" si="479"/>
        <v>0</v>
      </c>
      <c r="CD255" s="5">
        <f t="shared" ca="1" si="479"/>
        <v>0</v>
      </c>
      <c r="CE255" s="5">
        <f t="shared" ca="1" si="479"/>
        <v>0</v>
      </c>
      <c r="CF255" s="5">
        <f t="shared" ca="1" si="479"/>
        <v>0</v>
      </c>
    </row>
    <row r="256" spans="2:84" x14ac:dyDescent="0.3">
      <c r="B256" s="13">
        <f>ROW()</f>
        <v>256</v>
      </c>
      <c r="H256" s="1" t="str">
        <f t="shared" ref="H256:H261" si="480">$H$255</f>
        <v>Налоги на внеоборотные активы</v>
      </c>
      <c r="I256" s="1" t="str">
        <f>Prcsses!$H$78</f>
        <v>Стартовые капитальные затраты</v>
      </c>
      <c r="M256" s="53" t="s">
        <v>18</v>
      </c>
      <c r="P256" s="72" t="str">
        <f>Lists!$AI$10</f>
        <v>CF(-)</v>
      </c>
      <c r="U256" s="5">
        <f t="shared" ca="1" si="468"/>
        <v>627057.29166666686</v>
      </c>
      <c r="X256" s="5">
        <f ca="1">IF(X$4="",0,SUM(X257:X262))</f>
        <v>0</v>
      </c>
      <c r="Y256" s="5">
        <f t="shared" ref="Y256" ca="1" si="481">IF(Y$4="",0,SUM(Y257:Y262))</f>
        <v>0</v>
      </c>
      <c r="Z256" s="5">
        <f t="shared" ref="Z256" ca="1" si="482">IF(Z$4="",0,SUM(Z257:Z262))</f>
        <v>12916.666666666668</v>
      </c>
      <c r="AA256" s="5">
        <f t="shared" ref="AA256" ca="1" si="483">IF(AA$4="",0,SUM(AA257:AA262))</f>
        <v>0</v>
      </c>
      <c r="AB256" s="5">
        <f t="shared" ref="AB256" ca="1" si="484">IF(AB$4="",0,SUM(AB257:AB262))</f>
        <v>0</v>
      </c>
      <c r="AC256" s="5">
        <f t="shared" ref="AC256" ca="1" si="485">IF(AC$4="",0,SUM(AC257:AC262))</f>
        <v>38413.194444444438</v>
      </c>
      <c r="AD256" s="5">
        <f t="shared" ref="AD256" ca="1" si="486">IF(AD$4="",0,SUM(AD257:AD262))</f>
        <v>0</v>
      </c>
      <c r="AE256" s="5">
        <f t="shared" ref="AE256" ca="1" si="487">IF(AE$4="",0,SUM(AE257:AE262))</f>
        <v>0</v>
      </c>
      <c r="AF256" s="5">
        <f t="shared" ref="AF256" ca="1" si="488">IF(AF$4="",0,SUM(AF257:AF262))</f>
        <v>37907.986111111109</v>
      </c>
      <c r="AG256" s="5">
        <f t="shared" ref="AG256" ca="1" si="489">IF(AG$4="",0,SUM(AG257:AG262))</f>
        <v>0</v>
      </c>
      <c r="AH256" s="5">
        <f t="shared" ref="AH256" ca="1" si="490">IF(AH$4="",0,SUM(AH257:AH262))</f>
        <v>0</v>
      </c>
      <c r="AI256" s="5">
        <f t="shared" ref="AI256:CF256" ca="1" si="491">IF(AI$4="",0,SUM(AI257:AI262))</f>
        <v>0</v>
      </c>
      <c r="AJ256" s="5">
        <f t="shared" ca="1" si="491"/>
        <v>0</v>
      </c>
      <c r="AK256" s="5">
        <f t="shared" ca="1" si="491"/>
        <v>37402.777777777781</v>
      </c>
      <c r="AL256" s="5">
        <f t="shared" ca="1" si="491"/>
        <v>36897.569444444445</v>
      </c>
      <c r="AM256" s="5">
        <f t="shared" ca="1" si="491"/>
        <v>0</v>
      </c>
      <c r="AN256" s="5">
        <f t="shared" ca="1" si="491"/>
        <v>0</v>
      </c>
      <c r="AO256" s="5">
        <f t="shared" ca="1" si="491"/>
        <v>36392.361111111117</v>
      </c>
      <c r="AP256" s="5">
        <f t="shared" ca="1" si="491"/>
        <v>0</v>
      </c>
      <c r="AQ256" s="5">
        <f t="shared" ca="1" si="491"/>
        <v>0</v>
      </c>
      <c r="AR256" s="5">
        <f t="shared" ca="1" si="491"/>
        <v>35887.152777777781</v>
      </c>
      <c r="AS256" s="5">
        <f t="shared" ca="1" si="491"/>
        <v>0</v>
      </c>
      <c r="AT256" s="5">
        <f t="shared" ca="1" si="491"/>
        <v>0</v>
      </c>
      <c r="AU256" s="5">
        <f t="shared" ca="1" si="491"/>
        <v>0</v>
      </c>
      <c r="AV256" s="5">
        <f t="shared" ca="1" si="491"/>
        <v>0</v>
      </c>
      <c r="AW256" s="5">
        <f t="shared" ca="1" si="491"/>
        <v>35381.944444444445</v>
      </c>
      <c r="AX256" s="5">
        <f t="shared" ca="1" si="491"/>
        <v>34876.736111111109</v>
      </c>
      <c r="AY256" s="5">
        <f t="shared" ca="1" si="491"/>
        <v>0</v>
      </c>
      <c r="AZ256" s="5">
        <f t="shared" ca="1" si="491"/>
        <v>0</v>
      </c>
      <c r="BA256" s="5">
        <f t="shared" ca="1" si="491"/>
        <v>34371.527777777781</v>
      </c>
      <c r="BB256" s="5">
        <f t="shared" ca="1" si="491"/>
        <v>0</v>
      </c>
      <c r="BC256" s="5">
        <f t="shared" ca="1" si="491"/>
        <v>0</v>
      </c>
      <c r="BD256" s="5">
        <f t="shared" ca="1" si="491"/>
        <v>33866.319444444445</v>
      </c>
      <c r="BE256" s="5">
        <f t="shared" ca="1" si="491"/>
        <v>0</v>
      </c>
      <c r="BF256" s="5">
        <f t="shared" ca="1" si="491"/>
        <v>0</v>
      </c>
      <c r="BG256" s="5">
        <f t="shared" ca="1" si="491"/>
        <v>0</v>
      </c>
      <c r="BH256" s="5">
        <f t="shared" ca="1" si="491"/>
        <v>0</v>
      </c>
      <c r="BI256" s="5">
        <f t="shared" ca="1" si="491"/>
        <v>33361.111111111109</v>
      </c>
      <c r="BJ256" s="5">
        <f t="shared" ca="1" si="491"/>
        <v>32855.902777777781</v>
      </c>
      <c r="BK256" s="5">
        <f t="shared" ca="1" si="491"/>
        <v>0</v>
      </c>
      <c r="BL256" s="5">
        <f t="shared" ca="1" si="491"/>
        <v>0</v>
      </c>
      <c r="BM256" s="5">
        <f t="shared" ca="1" si="491"/>
        <v>32350.694444444438</v>
      </c>
      <c r="BN256" s="5">
        <f t="shared" ca="1" si="491"/>
        <v>0</v>
      </c>
      <c r="BO256" s="5">
        <f t="shared" ca="1" si="491"/>
        <v>0</v>
      </c>
      <c r="BP256" s="5">
        <f t="shared" ca="1" si="491"/>
        <v>31845.486111111106</v>
      </c>
      <c r="BQ256" s="5">
        <f t="shared" ca="1" si="491"/>
        <v>0</v>
      </c>
      <c r="BR256" s="5">
        <f t="shared" ca="1" si="491"/>
        <v>0</v>
      </c>
      <c r="BS256" s="5">
        <f t="shared" ca="1" si="491"/>
        <v>0</v>
      </c>
      <c r="BT256" s="5">
        <f t="shared" ca="1" si="491"/>
        <v>0</v>
      </c>
      <c r="BU256" s="5">
        <f t="shared" ca="1" si="491"/>
        <v>31340.27777777777</v>
      </c>
      <c r="BV256" s="5">
        <f t="shared" ca="1" si="491"/>
        <v>30835.069444444442</v>
      </c>
      <c r="BW256" s="5">
        <f t="shared" ca="1" si="491"/>
        <v>0</v>
      </c>
      <c r="BX256" s="5">
        <f t="shared" ca="1" si="491"/>
        <v>0</v>
      </c>
      <c r="BY256" s="5">
        <f t="shared" ca="1" si="491"/>
        <v>30329.861111111109</v>
      </c>
      <c r="BZ256" s="5">
        <f t="shared" ca="1" si="491"/>
        <v>0</v>
      </c>
      <c r="CA256" s="5">
        <f t="shared" ca="1" si="491"/>
        <v>0</v>
      </c>
      <c r="CB256" s="5">
        <f t="shared" ca="1" si="491"/>
        <v>29824.65277777777</v>
      </c>
      <c r="CC256" s="5">
        <f t="shared" ca="1" si="491"/>
        <v>0</v>
      </c>
      <c r="CD256" s="5">
        <f t="shared" ca="1" si="491"/>
        <v>0</v>
      </c>
      <c r="CE256" s="5">
        <f t="shared" ca="1" si="491"/>
        <v>0</v>
      </c>
      <c r="CF256" s="5">
        <f t="shared" ca="1" si="491"/>
        <v>0</v>
      </c>
    </row>
    <row r="257" spans="2:84" x14ac:dyDescent="0.3">
      <c r="B257" s="13">
        <f>ROW()</f>
        <v>257</v>
      </c>
      <c r="H257" s="1" t="str">
        <f t="shared" si="480"/>
        <v>Налоги на внеоборотные активы</v>
      </c>
      <c r="I257" s="1" t="str">
        <f>$I$256</f>
        <v>Стартовые капитальные затраты</v>
      </c>
      <c r="J257" s="1" t="str">
        <f>Prcsses!I79</f>
        <v>Оформление юрлица</v>
      </c>
      <c r="M257" s="53" t="s">
        <v>18</v>
      </c>
      <c r="P257" s="72"/>
      <c r="U257" s="5">
        <f t="shared" ca="1" si="468"/>
        <v>0</v>
      </c>
      <c r="X257" s="108">
        <f ca="1">IF(X$4="",0,IF(OR(MONTH(X$4)=3,MONTH(X$4)=4,MONTH(X$4)=7,MONTH(X$4)=10),
SUMIFS($W234:W234,$W$1:W$1,"&lt;="&amp;(X$1-(MONTH(X$4)-3*INT((MONTH(X$4)-1)/3))),$W$1:W$1,"&gt;="&amp;(X$1-2-(MONTH(X$4)-3*INT((MONTH(X$4)-1)/3)))),
0))</f>
        <v>0</v>
      </c>
      <c r="Y257" s="5">
        <f ca="1">IF(Y$4="",0,IF(OR(MONTH(Y$4)=3,MONTH(Y$4)=4,MONTH(Y$4)=7,MONTH(Y$4)=10),
SUMIFS($W234:X234,$W$1:X$1,"&lt;="&amp;(Y$1-(MONTH(Y$4)-3*INT((MONTH(Y$4)-1)/3))),$W$1:X$1,"&gt;="&amp;(Y$1-2-(MONTH(Y$4)-3*INT((MONTH(Y$4)-1)/3)))),
0))</f>
        <v>0</v>
      </c>
      <c r="Z257" s="5">
        <f ca="1">IF(Z$4="",0,IF(OR(MONTH(Z$4)=3,MONTH(Z$4)=4,MONTH(Z$4)=7,MONTH(Z$4)=10),
SUMIFS($W234:Y234,$W$1:Y$1,"&lt;="&amp;(Z$1-(MONTH(Z$4)-3*INT((MONTH(Z$4)-1)/3))),$W$1:Y$1,"&gt;="&amp;(Z$1-2-(MONTH(Z$4)-3*INT((MONTH(Z$4)-1)/3)))),
0))</f>
        <v>0</v>
      </c>
      <c r="AA257" s="5">
        <f ca="1">IF(AA$4="",0,IF(OR(MONTH(AA$4)=3,MONTH(AA$4)=4,MONTH(AA$4)=7,MONTH(AA$4)=10),
SUMIFS($W234:Z234,$W$1:Z$1,"&lt;="&amp;(AA$1-(MONTH(AA$4)-3*INT((MONTH(AA$4)-1)/3))),$W$1:Z$1,"&gt;="&amp;(AA$1-2-(MONTH(AA$4)-3*INT((MONTH(AA$4)-1)/3)))),
0))</f>
        <v>0</v>
      </c>
      <c r="AB257" s="5">
        <f ca="1">IF(AB$4="",0,IF(OR(MONTH(AB$4)=3,MONTH(AB$4)=4,MONTH(AB$4)=7,MONTH(AB$4)=10),
SUMIFS($W234:AA234,$W$1:AA$1,"&lt;="&amp;(AB$1-(MONTH(AB$4)-3*INT((MONTH(AB$4)-1)/3))),$W$1:AA$1,"&gt;="&amp;(AB$1-2-(MONTH(AB$4)-3*INT((MONTH(AB$4)-1)/3)))),
0))</f>
        <v>0</v>
      </c>
      <c r="AC257" s="5">
        <f ca="1">IF(AC$4="",0,IF(OR(MONTH(AC$4)=3,MONTH(AC$4)=4,MONTH(AC$4)=7,MONTH(AC$4)=10),
SUMIFS($W234:AB234,$W$1:AB$1,"&lt;="&amp;(AC$1-(MONTH(AC$4)-3*INT((MONTH(AC$4)-1)/3))),$W$1:AB$1,"&gt;="&amp;(AC$1-2-(MONTH(AC$4)-3*INT((MONTH(AC$4)-1)/3)))),
0))</f>
        <v>0</v>
      </c>
      <c r="AD257" s="5">
        <f ca="1">IF(AD$4="",0,IF(OR(MONTH(AD$4)=3,MONTH(AD$4)=4,MONTH(AD$4)=7,MONTH(AD$4)=10),
SUMIFS($W234:AC234,$W$1:AC$1,"&lt;="&amp;(AD$1-(MONTH(AD$4)-3*INT((MONTH(AD$4)-1)/3))),$W$1:AC$1,"&gt;="&amp;(AD$1-2-(MONTH(AD$4)-3*INT((MONTH(AD$4)-1)/3)))),
0))</f>
        <v>0</v>
      </c>
      <c r="AE257" s="5">
        <f ca="1">IF(AE$4="",0,IF(OR(MONTH(AE$4)=3,MONTH(AE$4)=4,MONTH(AE$4)=7,MONTH(AE$4)=10),
SUMIFS($W234:AD234,$W$1:AD$1,"&lt;="&amp;(AE$1-(MONTH(AE$4)-3*INT((MONTH(AE$4)-1)/3))),$W$1:AD$1,"&gt;="&amp;(AE$1-2-(MONTH(AE$4)-3*INT((MONTH(AE$4)-1)/3)))),
0))</f>
        <v>0</v>
      </c>
      <c r="AF257" s="5">
        <f ca="1">IF(AF$4="",0,IF(OR(MONTH(AF$4)=3,MONTH(AF$4)=4,MONTH(AF$4)=7,MONTH(AF$4)=10),
SUMIFS($W234:AE234,$W$1:AE$1,"&lt;="&amp;(AF$1-(MONTH(AF$4)-3*INT((MONTH(AF$4)-1)/3))),$W$1:AE$1,"&gt;="&amp;(AF$1-2-(MONTH(AF$4)-3*INT((MONTH(AF$4)-1)/3)))),
0))</f>
        <v>0</v>
      </c>
      <c r="AG257" s="5">
        <f ca="1">IF(AG$4="",0,IF(OR(MONTH(AG$4)=3,MONTH(AG$4)=4,MONTH(AG$4)=7,MONTH(AG$4)=10),
SUMIFS($W234:AF234,$W$1:AF$1,"&lt;="&amp;(AG$1-(MONTH(AG$4)-3*INT((MONTH(AG$4)-1)/3))),$W$1:AF$1,"&gt;="&amp;(AG$1-2-(MONTH(AG$4)-3*INT((MONTH(AG$4)-1)/3)))),
0))</f>
        <v>0</v>
      </c>
      <c r="AH257" s="5">
        <f ca="1">IF(AH$4="",0,IF(OR(MONTH(AH$4)=3,MONTH(AH$4)=4,MONTH(AH$4)=7,MONTH(AH$4)=10),
SUMIFS($W234:AG234,$W$1:AG$1,"&lt;="&amp;(AH$1-(MONTH(AH$4)-3*INT((MONTH(AH$4)-1)/3))),$W$1:AG$1,"&gt;="&amp;(AH$1-2-(MONTH(AH$4)-3*INT((MONTH(AH$4)-1)/3)))),
0))</f>
        <v>0</v>
      </c>
      <c r="AI257" s="5">
        <f ca="1">IF(AI$4="",0,IF(OR(MONTH(AI$4)=3,MONTH(AI$4)=4,MONTH(AI$4)=7,MONTH(AI$4)=10),
SUMIFS($W234:AH234,$W$1:AH$1,"&lt;="&amp;(AI$1-(MONTH(AI$4)-3*INT((MONTH(AI$4)-1)/3))),$W$1:AH$1,"&gt;="&amp;(AI$1-2-(MONTH(AI$4)-3*INT((MONTH(AI$4)-1)/3)))),
0))</f>
        <v>0</v>
      </c>
      <c r="AJ257" s="5">
        <f ca="1">IF(AJ$4="",0,IF(OR(MONTH(AJ$4)=3,MONTH(AJ$4)=4,MONTH(AJ$4)=7,MONTH(AJ$4)=10),
SUMIFS($W234:AI234,$W$1:AI$1,"&lt;="&amp;(AJ$1-(MONTH(AJ$4)-3*INT((MONTH(AJ$4)-1)/3))),$W$1:AI$1,"&gt;="&amp;(AJ$1-2-(MONTH(AJ$4)-3*INT((MONTH(AJ$4)-1)/3)))),
0))</f>
        <v>0</v>
      </c>
      <c r="AK257" s="5">
        <f ca="1">IF(AK$4="",0,IF(OR(MONTH(AK$4)=3,MONTH(AK$4)=4,MONTH(AK$4)=7,MONTH(AK$4)=10),
SUMIFS($W234:AJ234,$W$1:AJ$1,"&lt;="&amp;(AK$1-(MONTH(AK$4)-3*INT((MONTH(AK$4)-1)/3))),$W$1:AJ$1,"&gt;="&amp;(AK$1-2-(MONTH(AK$4)-3*INT((MONTH(AK$4)-1)/3)))),
0))</f>
        <v>0</v>
      </c>
      <c r="AL257" s="5">
        <f ca="1">IF(AL$4="",0,IF(OR(MONTH(AL$4)=3,MONTH(AL$4)=4,MONTH(AL$4)=7,MONTH(AL$4)=10),
SUMIFS($W234:AK234,$W$1:AK$1,"&lt;="&amp;(AL$1-(MONTH(AL$4)-3*INT((MONTH(AL$4)-1)/3))),$W$1:AK$1,"&gt;="&amp;(AL$1-2-(MONTH(AL$4)-3*INT((MONTH(AL$4)-1)/3)))),
0))</f>
        <v>0</v>
      </c>
      <c r="AM257" s="5">
        <f ca="1">IF(AM$4="",0,IF(OR(MONTH(AM$4)=3,MONTH(AM$4)=4,MONTH(AM$4)=7,MONTH(AM$4)=10),
SUMIFS($W234:AL234,$W$1:AL$1,"&lt;="&amp;(AM$1-(MONTH(AM$4)-3*INT((MONTH(AM$4)-1)/3))),$W$1:AL$1,"&gt;="&amp;(AM$1-2-(MONTH(AM$4)-3*INT((MONTH(AM$4)-1)/3)))),
0))</f>
        <v>0</v>
      </c>
      <c r="AN257" s="5">
        <f ca="1">IF(AN$4="",0,IF(OR(MONTH(AN$4)=3,MONTH(AN$4)=4,MONTH(AN$4)=7,MONTH(AN$4)=10),
SUMIFS($W234:AM234,$W$1:AM$1,"&lt;="&amp;(AN$1-(MONTH(AN$4)-3*INT((MONTH(AN$4)-1)/3))),$W$1:AM$1,"&gt;="&amp;(AN$1-2-(MONTH(AN$4)-3*INT((MONTH(AN$4)-1)/3)))),
0))</f>
        <v>0</v>
      </c>
      <c r="AO257" s="5">
        <f ca="1">IF(AO$4="",0,IF(OR(MONTH(AO$4)=3,MONTH(AO$4)=4,MONTH(AO$4)=7,MONTH(AO$4)=10),
SUMIFS($W234:AN234,$W$1:AN$1,"&lt;="&amp;(AO$1-(MONTH(AO$4)-3*INT((MONTH(AO$4)-1)/3))),$W$1:AN$1,"&gt;="&amp;(AO$1-2-(MONTH(AO$4)-3*INT((MONTH(AO$4)-1)/3)))),
0))</f>
        <v>0</v>
      </c>
      <c r="AP257" s="5">
        <f ca="1">IF(AP$4="",0,IF(OR(MONTH(AP$4)=3,MONTH(AP$4)=4,MONTH(AP$4)=7,MONTH(AP$4)=10),
SUMIFS($W234:AO234,$W$1:AO$1,"&lt;="&amp;(AP$1-(MONTH(AP$4)-3*INT((MONTH(AP$4)-1)/3))),$W$1:AO$1,"&gt;="&amp;(AP$1-2-(MONTH(AP$4)-3*INT((MONTH(AP$4)-1)/3)))),
0))</f>
        <v>0</v>
      </c>
      <c r="AQ257" s="5">
        <f ca="1">IF(AQ$4="",0,IF(OR(MONTH(AQ$4)=3,MONTH(AQ$4)=4,MONTH(AQ$4)=7,MONTH(AQ$4)=10),
SUMIFS($W234:AP234,$W$1:AP$1,"&lt;="&amp;(AQ$1-(MONTH(AQ$4)-3*INT((MONTH(AQ$4)-1)/3))),$W$1:AP$1,"&gt;="&amp;(AQ$1-2-(MONTH(AQ$4)-3*INT((MONTH(AQ$4)-1)/3)))),
0))</f>
        <v>0</v>
      </c>
      <c r="AR257" s="5">
        <f ca="1">IF(AR$4="",0,IF(OR(MONTH(AR$4)=3,MONTH(AR$4)=4,MONTH(AR$4)=7,MONTH(AR$4)=10),
SUMIFS($W234:AQ234,$W$1:AQ$1,"&lt;="&amp;(AR$1-(MONTH(AR$4)-3*INT((MONTH(AR$4)-1)/3))),$W$1:AQ$1,"&gt;="&amp;(AR$1-2-(MONTH(AR$4)-3*INT((MONTH(AR$4)-1)/3)))),
0))</f>
        <v>0</v>
      </c>
      <c r="AS257" s="5">
        <f ca="1">IF(AS$4="",0,IF(OR(MONTH(AS$4)=3,MONTH(AS$4)=4,MONTH(AS$4)=7,MONTH(AS$4)=10),
SUMIFS($W234:AR234,$W$1:AR$1,"&lt;="&amp;(AS$1-(MONTH(AS$4)-3*INT((MONTH(AS$4)-1)/3))),$W$1:AR$1,"&gt;="&amp;(AS$1-2-(MONTH(AS$4)-3*INT((MONTH(AS$4)-1)/3)))),
0))</f>
        <v>0</v>
      </c>
      <c r="AT257" s="5">
        <f ca="1">IF(AT$4="",0,IF(OR(MONTH(AT$4)=3,MONTH(AT$4)=4,MONTH(AT$4)=7,MONTH(AT$4)=10),
SUMIFS($W234:AS234,$W$1:AS$1,"&lt;="&amp;(AT$1-(MONTH(AT$4)-3*INT((MONTH(AT$4)-1)/3))),$W$1:AS$1,"&gt;="&amp;(AT$1-2-(MONTH(AT$4)-3*INT((MONTH(AT$4)-1)/3)))),
0))</f>
        <v>0</v>
      </c>
      <c r="AU257" s="5">
        <f ca="1">IF(AU$4="",0,IF(OR(MONTH(AU$4)=3,MONTH(AU$4)=4,MONTH(AU$4)=7,MONTH(AU$4)=10),
SUMIFS($W234:AT234,$W$1:AT$1,"&lt;="&amp;(AU$1-(MONTH(AU$4)-3*INT((MONTH(AU$4)-1)/3))),$W$1:AT$1,"&gt;="&amp;(AU$1-2-(MONTH(AU$4)-3*INT((MONTH(AU$4)-1)/3)))),
0))</f>
        <v>0</v>
      </c>
      <c r="AV257" s="5">
        <f ca="1">IF(AV$4="",0,IF(OR(MONTH(AV$4)=3,MONTH(AV$4)=4,MONTH(AV$4)=7,MONTH(AV$4)=10),
SUMIFS($W234:AU234,$W$1:AU$1,"&lt;="&amp;(AV$1-(MONTH(AV$4)-3*INT((MONTH(AV$4)-1)/3))),$W$1:AU$1,"&gt;="&amp;(AV$1-2-(MONTH(AV$4)-3*INT((MONTH(AV$4)-1)/3)))),
0))</f>
        <v>0</v>
      </c>
      <c r="AW257" s="5">
        <f ca="1">IF(AW$4="",0,IF(OR(MONTH(AW$4)=3,MONTH(AW$4)=4,MONTH(AW$4)=7,MONTH(AW$4)=10),
SUMIFS($W234:AV234,$W$1:AV$1,"&lt;="&amp;(AW$1-(MONTH(AW$4)-3*INT((MONTH(AW$4)-1)/3))),$W$1:AV$1,"&gt;="&amp;(AW$1-2-(MONTH(AW$4)-3*INT((MONTH(AW$4)-1)/3)))),
0))</f>
        <v>0</v>
      </c>
      <c r="AX257" s="5">
        <f ca="1">IF(AX$4="",0,IF(OR(MONTH(AX$4)=3,MONTH(AX$4)=4,MONTH(AX$4)=7,MONTH(AX$4)=10),
SUMIFS($W234:AW234,$W$1:AW$1,"&lt;="&amp;(AX$1-(MONTH(AX$4)-3*INT((MONTH(AX$4)-1)/3))),$W$1:AW$1,"&gt;="&amp;(AX$1-2-(MONTH(AX$4)-3*INT((MONTH(AX$4)-1)/3)))),
0))</f>
        <v>0</v>
      </c>
      <c r="AY257" s="5">
        <f ca="1">IF(AY$4="",0,IF(OR(MONTH(AY$4)=3,MONTH(AY$4)=4,MONTH(AY$4)=7,MONTH(AY$4)=10),
SUMIFS($W234:AX234,$W$1:AX$1,"&lt;="&amp;(AY$1-(MONTH(AY$4)-3*INT((MONTH(AY$4)-1)/3))),$W$1:AX$1,"&gt;="&amp;(AY$1-2-(MONTH(AY$4)-3*INT((MONTH(AY$4)-1)/3)))),
0))</f>
        <v>0</v>
      </c>
      <c r="AZ257" s="5">
        <f ca="1">IF(AZ$4="",0,IF(OR(MONTH(AZ$4)=3,MONTH(AZ$4)=4,MONTH(AZ$4)=7,MONTH(AZ$4)=10),
SUMIFS($W234:AY234,$W$1:AY$1,"&lt;="&amp;(AZ$1-(MONTH(AZ$4)-3*INT((MONTH(AZ$4)-1)/3))),$W$1:AY$1,"&gt;="&amp;(AZ$1-2-(MONTH(AZ$4)-3*INT((MONTH(AZ$4)-1)/3)))),
0))</f>
        <v>0</v>
      </c>
      <c r="BA257" s="5">
        <f ca="1">IF(BA$4="",0,IF(OR(MONTH(BA$4)=3,MONTH(BA$4)=4,MONTH(BA$4)=7,MONTH(BA$4)=10),
SUMIFS($W234:AZ234,$W$1:AZ$1,"&lt;="&amp;(BA$1-(MONTH(BA$4)-3*INT((MONTH(BA$4)-1)/3))),$W$1:AZ$1,"&gt;="&amp;(BA$1-2-(MONTH(BA$4)-3*INT((MONTH(BA$4)-1)/3)))),
0))</f>
        <v>0</v>
      </c>
      <c r="BB257" s="5">
        <f ca="1">IF(BB$4="",0,IF(OR(MONTH(BB$4)=3,MONTH(BB$4)=4,MONTH(BB$4)=7,MONTH(BB$4)=10),
SUMIFS($W234:BA234,$W$1:BA$1,"&lt;="&amp;(BB$1-(MONTH(BB$4)-3*INT((MONTH(BB$4)-1)/3))),$W$1:BA$1,"&gt;="&amp;(BB$1-2-(MONTH(BB$4)-3*INT((MONTH(BB$4)-1)/3)))),
0))</f>
        <v>0</v>
      </c>
      <c r="BC257" s="5">
        <f ca="1">IF(BC$4="",0,IF(OR(MONTH(BC$4)=3,MONTH(BC$4)=4,MONTH(BC$4)=7,MONTH(BC$4)=10),
SUMIFS($W234:BB234,$W$1:BB$1,"&lt;="&amp;(BC$1-(MONTH(BC$4)-3*INT((MONTH(BC$4)-1)/3))),$W$1:BB$1,"&gt;="&amp;(BC$1-2-(MONTH(BC$4)-3*INT((MONTH(BC$4)-1)/3)))),
0))</f>
        <v>0</v>
      </c>
      <c r="BD257" s="5">
        <f ca="1">IF(BD$4="",0,IF(OR(MONTH(BD$4)=3,MONTH(BD$4)=4,MONTH(BD$4)=7,MONTH(BD$4)=10),
SUMIFS($W234:BC234,$W$1:BC$1,"&lt;="&amp;(BD$1-(MONTH(BD$4)-3*INT((MONTH(BD$4)-1)/3))),$W$1:BC$1,"&gt;="&amp;(BD$1-2-(MONTH(BD$4)-3*INT((MONTH(BD$4)-1)/3)))),
0))</f>
        <v>0</v>
      </c>
      <c r="BE257" s="5">
        <f ca="1">IF(BE$4="",0,IF(OR(MONTH(BE$4)=3,MONTH(BE$4)=4,MONTH(BE$4)=7,MONTH(BE$4)=10),
SUMIFS($W234:BD234,$W$1:BD$1,"&lt;="&amp;(BE$1-(MONTH(BE$4)-3*INT((MONTH(BE$4)-1)/3))),$W$1:BD$1,"&gt;="&amp;(BE$1-2-(MONTH(BE$4)-3*INT((MONTH(BE$4)-1)/3)))),
0))</f>
        <v>0</v>
      </c>
      <c r="BF257" s="5">
        <f ca="1">IF(BF$4="",0,IF(OR(MONTH(BF$4)=3,MONTH(BF$4)=4,MONTH(BF$4)=7,MONTH(BF$4)=10),
SUMIFS($W234:BE234,$W$1:BE$1,"&lt;="&amp;(BF$1-(MONTH(BF$4)-3*INT((MONTH(BF$4)-1)/3))),$W$1:BE$1,"&gt;="&amp;(BF$1-2-(MONTH(BF$4)-3*INT((MONTH(BF$4)-1)/3)))),
0))</f>
        <v>0</v>
      </c>
      <c r="BG257" s="5">
        <f ca="1">IF(BG$4="",0,IF(OR(MONTH(BG$4)=3,MONTH(BG$4)=4,MONTH(BG$4)=7,MONTH(BG$4)=10),
SUMIFS($W234:BF234,$W$1:BF$1,"&lt;="&amp;(BG$1-(MONTH(BG$4)-3*INT((MONTH(BG$4)-1)/3))),$W$1:BF$1,"&gt;="&amp;(BG$1-2-(MONTH(BG$4)-3*INT((MONTH(BG$4)-1)/3)))),
0))</f>
        <v>0</v>
      </c>
      <c r="BH257" s="5">
        <f ca="1">IF(BH$4="",0,IF(OR(MONTH(BH$4)=3,MONTH(BH$4)=4,MONTH(BH$4)=7,MONTH(BH$4)=10),
SUMIFS($W234:BG234,$W$1:BG$1,"&lt;="&amp;(BH$1-(MONTH(BH$4)-3*INT((MONTH(BH$4)-1)/3))),$W$1:BG$1,"&gt;="&amp;(BH$1-2-(MONTH(BH$4)-3*INT((MONTH(BH$4)-1)/3)))),
0))</f>
        <v>0</v>
      </c>
      <c r="BI257" s="5">
        <f ca="1">IF(BI$4="",0,IF(OR(MONTH(BI$4)=3,MONTH(BI$4)=4,MONTH(BI$4)=7,MONTH(BI$4)=10),
SUMIFS($W234:BH234,$W$1:BH$1,"&lt;="&amp;(BI$1-(MONTH(BI$4)-3*INT((MONTH(BI$4)-1)/3))),$W$1:BH$1,"&gt;="&amp;(BI$1-2-(MONTH(BI$4)-3*INT((MONTH(BI$4)-1)/3)))),
0))</f>
        <v>0</v>
      </c>
      <c r="BJ257" s="5">
        <f ca="1">IF(BJ$4="",0,IF(OR(MONTH(BJ$4)=3,MONTH(BJ$4)=4,MONTH(BJ$4)=7,MONTH(BJ$4)=10),
SUMIFS($W234:BI234,$W$1:BI$1,"&lt;="&amp;(BJ$1-(MONTH(BJ$4)-3*INT((MONTH(BJ$4)-1)/3))),$W$1:BI$1,"&gt;="&amp;(BJ$1-2-(MONTH(BJ$4)-3*INT((MONTH(BJ$4)-1)/3)))),
0))</f>
        <v>0</v>
      </c>
      <c r="BK257" s="5">
        <f ca="1">IF(BK$4="",0,IF(OR(MONTH(BK$4)=3,MONTH(BK$4)=4,MONTH(BK$4)=7,MONTH(BK$4)=10),
SUMIFS($W234:BJ234,$W$1:BJ$1,"&lt;="&amp;(BK$1-(MONTH(BK$4)-3*INT((MONTH(BK$4)-1)/3))),$W$1:BJ$1,"&gt;="&amp;(BK$1-2-(MONTH(BK$4)-3*INT((MONTH(BK$4)-1)/3)))),
0))</f>
        <v>0</v>
      </c>
      <c r="BL257" s="5">
        <f ca="1">IF(BL$4="",0,IF(OR(MONTH(BL$4)=3,MONTH(BL$4)=4,MONTH(BL$4)=7,MONTH(BL$4)=10),
SUMIFS($W234:BK234,$W$1:BK$1,"&lt;="&amp;(BL$1-(MONTH(BL$4)-3*INT((MONTH(BL$4)-1)/3))),$W$1:BK$1,"&gt;="&amp;(BL$1-2-(MONTH(BL$4)-3*INT((MONTH(BL$4)-1)/3)))),
0))</f>
        <v>0</v>
      </c>
      <c r="BM257" s="5">
        <f ca="1">IF(BM$4="",0,IF(OR(MONTH(BM$4)=3,MONTH(BM$4)=4,MONTH(BM$4)=7,MONTH(BM$4)=10),
SUMIFS($W234:BL234,$W$1:BL$1,"&lt;="&amp;(BM$1-(MONTH(BM$4)-3*INT((MONTH(BM$4)-1)/3))),$W$1:BL$1,"&gt;="&amp;(BM$1-2-(MONTH(BM$4)-3*INT((MONTH(BM$4)-1)/3)))),
0))</f>
        <v>0</v>
      </c>
      <c r="BN257" s="5">
        <f ca="1">IF(BN$4="",0,IF(OR(MONTH(BN$4)=3,MONTH(BN$4)=4,MONTH(BN$4)=7,MONTH(BN$4)=10),
SUMIFS($W234:BM234,$W$1:BM$1,"&lt;="&amp;(BN$1-(MONTH(BN$4)-3*INT((MONTH(BN$4)-1)/3))),$W$1:BM$1,"&gt;="&amp;(BN$1-2-(MONTH(BN$4)-3*INT((MONTH(BN$4)-1)/3)))),
0))</f>
        <v>0</v>
      </c>
      <c r="BO257" s="5">
        <f ca="1">IF(BO$4="",0,IF(OR(MONTH(BO$4)=3,MONTH(BO$4)=4,MONTH(BO$4)=7,MONTH(BO$4)=10),
SUMIFS($W234:BN234,$W$1:BN$1,"&lt;="&amp;(BO$1-(MONTH(BO$4)-3*INT((MONTH(BO$4)-1)/3))),$W$1:BN$1,"&gt;="&amp;(BO$1-2-(MONTH(BO$4)-3*INT((MONTH(BO$4)-1)/3)))),
0))</f>
        <v>0</v>
      </c>
      <c r="BP257" s="5">
        <f ca="1">IF(BP$4="",0,IF(OR(MONTH(BP$4)=3,MONTH(BP$4)=4,MONTH(BP$4)=7,MONTH(BP$4)=10),
SUMIFS($W234:BO234,$W$1:BO$1,"&lt;="&amp;(BP$1-(MONTH(BP$4)-3*INT((MONTH(BP$4)-1)/3))),$W$1:BO$1,"&gt;="&amp;(BP$1-2-(MONTH(BP$4)-3*INT((MONTH(BP$4)-1)/3)))),
0))</f>
        <v>0</v>
      </c>
      <c r="BQ257" s="5">
        <f ca="1">IF(BQ$4="",0,IF(OR(MONTH(BQ$4)=3,MONTH(BQ$4)=4,MONTH(BQ$4)=7,MONTH(BQ$4)=10),
SUMIFS($W234:BP234,$W$1:BP$1,"&lt;="&amp;(BQ$1-(MONTH(BQ$4)-3*INT((MONTH(BQ$4)-1)/3))),$W$1:BP$1,"&gt;="&amp;(BQ$1-2-(MONTH(BQ$4)-3*INT((MONTH(BQ$4)-1)/3)))),
0))</f>
        <v>0</v>
      </c>
      <c r="BR257" s="5">
        <f ca="1">IF(BR$4="",0,IF(OR(MONTH(BR$4)=3,MONTH(BR$4)=4,MONTH(BR$4)=7,MONTH(BR$4)=10),
SUMIFS($W234:BQ234,$W$1:BQ$1,"&lt;="&amp;(BR$1-(MONTH(BR$4)-3*INT((MONTH(BR$4)-1)/3))),$W$1:BQ$1,"&gt;="&amp;(BR$1-2-(MONTH(BR$4)-3*INT((MONTH(BR$4)-1)/3)))),
0))</f>
        <v>0</v>
      </c>
      <c r="BS257" s="5">
        <f ca="1">IF(BS$4="",0,IF(OR(MONTH(BS$4)=3,MONTH(BS$4)=4,MONTH(BS$4)=7,MONTH(BS$4)=10),
SUMIFS($W234:BR234,$W$1:BR$1,"&lt;="&amp;(BS$1-(MONTH(BS$4)-3*INT((MONTH(BS$4)-1)/3))),$W$1:BR$1,"&gt;="&amp;(BS$1-2-(MONTH(BS$4)-3*INT((MONTH(BS$4)-1)/3)))),
0))</f>
        <v>0</v>
      </c>
      <c r="BT257" s="5">
        <f ca="1">IF(BT$4="",0,IF(OR(MONTH(BT$4)=3,MONTH(BT$4)=4,MONTH(BT$4)=7,MONTH(BT$4)=10),
SUMIFS($W234:BS234,$W$1:BS$1,"&lt;="&amp;(BT$1-(MONTH(BT$4)-3*INT((MONTH(BT$4)-1)/3))),$W$1:BS$1,"&gt;="&amp;(BT$1-2-(MONTH(BT$4)-3*INT((MONTH(BT$4)-1)/3)))),
0))</f>
        <v>0</v>
      </c>
      <c r="BU257" s="5">
        <f ca="1">IF(BU$4="",0,IF(OR(MONTH(BU$4)=3,MONTH(BU$4)=4,MONTH(BU$4)=7,MONTH(BU$4)=10),
SUMIFS($W234:BT234,$W$1:BT$1,"&lt;="&amp;(BU$1-(MONTH(BU$4)-3*INT((MONTH(BU$4)-1)/3))),$W$1:BT$1,"&gt;="&amp;(BU$1-2-(MONTH(BU$4)-3*INT((MONTH(BU$4)-1)/3)))),
0))</f>
        <v>0</v>
      </c>
      <c r="BV257" s="5">
        <f ca="1">IF(BV$4="",0,IF(OR(MONTH(BV$4)=3,MONTH(BV$4)=4,MONTH(BV$4)=7,MONTH(BV$4)=10),
SUMIFS($W234:BU234,$W$1:BU$1,"&lt;="&amp;(BV$1-(MONTH(BV$4)-3*INT((MONTH(BV$4)-1)/3))),$W$1:BU$1,"&gt;="&amp;(BV$1-2-(MONTH(BV$4)-3*INT((MONTH(BV$4)-1)/3)))),
0))</f>
        <v>0</v>
      </c>
      <c r="BW257" s="5">
        <f ca="1">IF(BW$4="",0,IF(OR(MONTH(BW$4)=3,MONTH(BW$4)=4,MONTH(BW$4)=7,MONTH(BW$4)=10),
SUMIFS($W234:BV234,$W$1:BV$1,"&lt;="&amp;(BW$1-(MONTH(BW$4)-3*INT((MONTH(BW$4)-1)/3))),$W$1:BV$1,"&gt;="&amp;(BW$1-2-(MONTH(BW$4)-3*INT((MONTH(BW$4)-1)/3)))),
0))</f>
        <v>0</v>
      </c>
      <c r="BX257" s="5">
        <f ca="1">IF(BX$4="",0,IF(OR(MONTH(BX$4)=3,MONTH(BX$4)=4,MONTH(BX$4)=7,MONTH(BX$4)=10),
SUMIFS($W234:BW234,$W$1:BW$1,"&lt;="&amp;(BX$1-(MONTH(BX$4)-3*INT((MONTH(BX$4)-1)/3))),$W$1:BW$1,"&gt;="&amp;(BX$1-2-(MONTH(BX$4)-3*INT((MONTH(BX$4)-1)/3)))),
0))</f>
        <v>0</v>
      </c>
      <c r="BY257" s="5">
        <f ca="1">IF(BY$4="",0,IF(OR(MONTH(BY$4)=3,MONTH(BY$4)=4,MONTH(BY$4)=7,MONTH(BY$4)=10),
SUMIFS($W234:BX234,$W$1:BX$1,"&lt;="&amp;(BY$1-(MONTH(BY$4)-3*INT((MONTH(BY$4)-1)/3))),$W$1:BX$1,"&gt;="&amp;(BY$1-2-(MONTH(BY$4)-3*INT((MONTH(BY$4)-1)/3)))),
0))</f>
        <v>0</v>
      </c>
      <c r="BZ257" s="5">
        <f ca="1">IF(BZ$4="",0,IF(OR(MONTH(BZ$4)=3,MONTH(BZ$4)=4,MONTH(BZ$4)=7,MONTH(BZ$4)=10),
SUMIFS($W234:BY234,$W$1:BY$1,"&lt;="&amp;(BZ$1-(MONTH(BZ$4)-3*INT((MONTH(BZ$4)-1)/3))),$W$1:BY$1,"&gt;="&amp;(BZ$1-2-(MONTH(BZ$4)-3*INT((MONTH(BZ$4)-1)/3)))),
0))</f>
        <v>0</v>
      </c>
      <c r="CA257" s="5">
        <f ca="1">IF(CA$4="",0,IF(OR(MONTH(CA$4)=3,MONTH(CA$4)=4,MONTH(CA$4)=7,MONTH(CA$4)=10),
SUMIFS($W234:BZ234,$W$1:BZ$1,"&lt;="&amp;(CA$1-(MONTH(CA$4)-3*INT((MONTH(CA$4)-1)/3))),$W$1:BZ$1,"&gt;="&amp;(CA$1-2-(MONTH(CA$4)-3*INT((MONTH(CA$4)-1)/3)))),
0))</f>
        <v>0</v>
      </c>
      <c r="CB257" s="5">
        <f ca="1">IF(CB$4="",0,IF(OR(MONTH(CB$4)=3,MONTH(CB$4)=4,MONTH(CB$4)=7,MONTH(CB$4)=10),
SUMIFS($W234:CA234,$W$1:CA$1,"&lt;="&amp;(CB$1-(MONTH(CB$4)-3*INT((MONTH(CB$4)-1)/3))),$W$1:CA$1,"&gt;="&amp;(CB$1-2-(MONTH(CB$4)-3*INT((MONTH(CB$4)-1)/3)))),
0))</f>
        <v>0</v>
      </c>
      <c r="CC257" s="5">
        <f ca="1">IF(CC$4="",0,IF(OR(MONTH(CC$4)=3,MONTH(CC$4)=4,MONTH(CC$4)=7,MONTH(CC$4)=10),
SUMIFS($W234:CB234,$W$1:CB$1,"&lt;="&amp;(CC$1-(MONTH(CC$4)-3*INT((MONTH(CC$4)-1)/3))),$W$1:CB$1,"&gt;="&amp;(CC$1-2-(MONTH(CC$4)-3*INT((MONTH(CC$4)-1)/3)))),
0))</f>
        <v>0</v>
      </c>
      <c r="CD257" s="5">
        <f ca="1">IF(CD$4="",0,IF(OR(MONTH(CD$4)=3,MONTH(CD$4)=4,MONTH(CD$4)=7,MONTH(CD$4)=10),
SUMIFS($W234:CC234,$W$1:CC$1,"&lt;="&amp;(CD$1-(MONTH(CD$4)-3*INT((MONTH(CD$4)-1)/3))),$W$1:CC$1,"&gt;="&amp;(CD$1-2-(MONTH(CD$4)-3*INT((MONTH(CD$4)-1)/3)))),
0))</f>
        <v>0</v>
      </c>
      <c r="CE257" s="5">
        <f ca="1">IF(CE$4="",0,IF(OR(MONTH(CE$4)=3,MONTH(CE$4)=4,MONTH(CE$4)=7,MONTH(CE$4)=10),
SUMIFS($W234:CD234,$W$1:CD$1,"&lt;="&amp;(CE$1-(MONTH(CE$4)-3*INT((MONTH(CE$4)-1)/3))),$W$1:CD$1,"&gt;="&amp;(CE$1-2-(MONTH(CE$4)-3*INT((MONTH(CE$4)-1)/3)))),
0))</f>
        <v>0</v>
      </c>
      <c r="CF257" s="5">
        <f ca="1">IF(CF$4="",0,IF(OR(MONTH(CF$4)=3,MONTH(CF$4)=4,MONTH(CF$4)=7,MONTH(CF$4)=10),
SUMIFS($W234:CE234,$W$1:CE$1,"&lt;="&amp;(CF$1-(MONTH(CF$4)-3*INT((MONTH(CF$4)-1)/3))),$W$1:CE$1,"&gt;="&amp;(CF$1-2-(MONTH(CF$4)-3*INT((MONTH(CF$4)-1)/3)))),
0))</f>
        <v>0</v>
      </c>
    </row>
    <row r="258" spans="2:84" x14ac:dyDescent="0.3">
      <c r="B258" s="13">
        <f>ROW()</f>
        <v>258</v>
      </c>
      <c r="H258" s="1" t="str">
        <f t="shared" si="480"/>
        <v>Налоги на внеоборотные активы</v>
      </c>
      <c r="I258" s="1" t="str">
        <f>$I$256</f>
        <v>Стартовые капитальные затраты</v>
      </c>
      <c r="J258" s="1" t="str">
        <f>Prcsses!I80</f>
        <v>Лицензии, сертификаты</v>
      </c>
      <c r="M258" s="53" t="s">
        <v>18</v>
      </c>
      <c r="P258" s="72"/>
      <c r="U258" s="5">
        <f t="shared" ca="1" si="468"/>
        <v>0</v>
      </c>
      <c r="X258" s="5">
        <f ca="1">IF(X$4="",0,IF(OR(MONTH(X$4)=3,MONTH(X$4)=4,MONTH(X$4)=7,MONTH(X$4)=10),
SUMIFS($W235:W235,$W$1:W$1,"&lt;="&amp;(X$1-(MONTH(X$4)-3*INT((MONTH(X$4)-1)/3))),$W$1:W$1,"&gt;="&amp;(X$1-2-(MONTH(X$4)-3*INT((MONTH(X$4)-1)/3)))),
0))</f>
        <v>0</v>
      </c>
      <c r="Y258" s="5">
        <f ca="1">IF(Y$4="",0,IF(OR(MONTH(Y$4)=3,MONTH(Y$4)=4,MONTH(Y$4)=7,MONTH(Y$4)=10),
SUMIFS($W235:X235,$W$1:X$1,"&lt;="&amp;(Y$1-(MONTH(Y$4)-3*INT((MONTH(Y$4)-1)/3))),$W$1:X$1,"&gt;="&amp;(Y$1-2-(MONTH(Y$4)-3*INT((MONTH(Y$4)-1)/3)))),
0))</f>
        <v>0</v>
      </c>
      <c r="Z258" s="5">
        <f ca="1">IF(Z$4="",0,IF(OR(MONTH(Z$4)=3,MONTH(Z$4)=4,MONTH(Z$4)=7,MONTH(Z$4)=10),
SUMIFS($W235:Y235,$W$1:Y$1,"&lt;="&amp;(Z$1-(MONTH(Z$4)-3*INT((MONTH(Z$4)-1)/3))),$W$1:Y$1,"&gt;="&amp;(Z$1-2-(MONTH(Z$4)-3*INT((MONTH(Z$4)-1)/3)))),
0))</f>
        <v>0</v>
      </c>
      <c r="AA258" s="5">
        <f ca="1">IF(AA$4="",0,IF(OR(MONTH(AA$4)=3,MONTH(AA$4)=4,MONTH(AA$4)=7,MONTH(AA$4)=10),
SUMIFS($W235:Z235,$W$1:Z$1,"&lt;="&amp;(AA$1-(MONTH(AA$4)-3*INT((MONTH(AA$4)-1)/3))),$W$1:Z$1,"&gt;="&amp;(AA$1-2-(MONTH(AA$4)-3*INT((MONTH(AA$4)-1)/3)))),
0))</f>
        <v>0</v>
      </c>
      <c r="AB258" s="5">
        <f ca="1">IF(AB$4="",0,IF(OR(MONTH(AB$4)=3,MONTH(AB$4)=4,MONTH(AB$4)=7,MONTH(AB$4)=10),
SUMIFS($W235:AA235,$W$1:AA$1,"&lt;="&amp;(AB$1-(MONTH(AB$4)-3*INT((MONTH(AB$4)-1)/3))),$W$1:AA$1,"&gt;="&amp;(AB$1-2-(MONTH(AB$4)-3*INT((MONTH(AB$4)-1)/3)))),
0))</f>
        <v>0</v>
      </c>
      <c r="AC258" s="5">
        <f ca="1">IF(AC$4="",0,IF(OR(MONTH(AC$4)=3,MONTH(AC$4)=4,MONTH(AC$4)=7,MONTH(AC$4)=10),
SUMIFS($W235:AB235,$W$1:AB$1,"&lt;="&amp;(AC$1-(MONTH(AC$4)-3*INT((MONTH(AC$4)-1)/3))),$W$1:AB$1,"&gt;="&amp;(AC$1-2-(MONTH(AC$4)-3*INT((MONTH(AC$4)-1)/3)))),
0))</f>
        <v>0</v>
      </c>
      <c r="AD258" s="5">
        <f ca="1">IF(AD$4="",0,IF(OR(MONTH(AD$4)=3,MONTH(AD$4)=4,MONTH(AD$4)=7,MONTH(AD$4)=10),
SUMIFS($W235:AC235,$W$1:AC$1,"&lt;="&amp;(AD$1-(MONTH(AD$4)-3*INT((MONTH(AD$4)-1)/3))),$W$1:AC$1,"&gt;="&amp;(AD$1-2-(MONTH(AD$4)-3*INT((MONTH(AD$4)-1)/3)))),
0))</f>
        <v>0</v>
      </c>
      <c r="AE258" s="5">
        <f ca="1">IF(AE$4="",0,IF(OR(MONTH(AE$4)=3,MONTH(AE$4)=4,MONTH(AE$4)=7,MONTH(AE$4)=10),
SUMIFS($W235:AD235,$W$1:AD$1,"&lt;="&amp;(AE$1-(MONTH(AE$4)-3*INT((MONTH(AE$4)-1)/3))),$W$1:AD$1,"&gt;="&amp;(AE$1-2-(MONTH(AE$4)-3*INT((MONTH(AE$4)-1)/3)))),
0))</f>
        <v>0</v>
      </c>
      <c r="AF258" s="5">
        <f ca="1">IF(AF$4="",0,IF(OR(MONTH(AF$4)=3,MONTH(AF$4)=4,MONTH(AF$4)=7,MONTH(AF$4)=10),
SUMIFS($W235:AE235,$W$1:AE$1,"&lt;="&amp;(AF$1-(MONTH(AF$4)-3*INT((MONTH(AF$4)-1)/3))),$W$1:AE$1,"&gt;="&amp;(AF$1-2-(MONTH(AF$4)-3*INT((MONTH(AF$4)-1)/3)))),
0))</f>
        <v>0</v>
      </c>
      <c r="AG258" s="5">
        <f ca="1">IF(AG$4="",0,IF(OR(MONTH(AG$4)=3,MONTH(AG$4)=4,MONTH(AG$4)=7,MONTH(AG$4)=10),
SUMIFS($W235:AF235,$W$1:AF$1,"&lt;="&amp;(AG$1-(MONTH(AG$4)-3*INT((MONTH(AG$4)-1)/3))),$W$1:AF$1,"&gt;="&amp;(AG$1-2-(MONTH(AG$4)-3*INT((MONTH(AG$4)-1)/3)))),
0))</f>
        <v>0</v>
      </c>
      <c r="AH258" s="5">
        <f ca="1">IF(AH$4="",0,IF(OR(MONTH(AH$4)=3,MONTH(AH$4)=4,MONTH(AH$4)=7,MONTH(AH$4)=10),
SUMIFS($W235:AG235,$W$1:AG$1,"&lt;="&amp;(AH$1-(MONTH(AH$4)-3*INT((MONTH(AH$4)-1)/3))),$W$1:AG$1,"&gt;="&amp;(AH$1-2-(MONTH(AH$4)-3*INT((MONTH(AH$4)-1)/3)))),
0))</f>
        <v>0</v>
      </c>
      <c r="AI258" s="5">
        <f ca="1">IF(AI$4="",0,IF(OR(MONTH(AI$4)=3,MONTH(AI$4)=4,MONTH(AI$4)=7,MONTH(AI$4)=10),
SUMIFS($W235:AH235,$W$1:AH$1,"&lt;="&amp;(AI$1-(MONTH(AI$4)-3*INT((MONTH(AI$4)-1)/3))),$W$1:AH$1,"&gt;="&amp;(AI$1-2-(MONTH(AI$4)-3*INT((MONTH(AI$4)-1)/3)))),
0))</f>
        <v>0</v>
      </c>
      <c r="AJ258" s="5">
        <f ca="1">IF(AJ$4="",0,IF(OR(MONTH(AJ$4)=3,MONTH(AJ$4)=4,MONTH(AJ$4)=7,MONTH(AJ$4)=10),
SUMIFS($W235:AI235,$W$1:AI$1,"&lt;="&amp;(AJ$1-(MONTH(AJ$4)-3*INT((MONTH(AJ$4)-1)/3))),$W$1:AI$1,"&gt;="&amp;(AJ$1-2-(MONTH(AJ$4)-3*INT((MONTH(AJ$4)-1)/3)))),
0))</f>
        <v>0</v>
      </c>
      <c r="AK258" s="5">
        <f ca="1">IF(AK$4="",0,IF(OR(MONTH(AK$4)=3,MONTH(AK$4)=4,MONTH(AK$4)=7,MONTH(AK$4)=10),
SUMIFS($W235:AJ235,$W$1:AJ$1,"&lt;="&amp;(AK$1-(MONTH(AK$4)-3*INT((MONTH(AK$4)-1)/3))),$W$1:AJ$1,"&gt;="&amp;(AK$1-2-(MONTH(AK$4)-3*INT((MONTH(AK$4)-1)/3)))),
0))</f>
        <v>0</v>
      </c>
      <c r="AL258" s="5">
        <f ca="1">IF(AL$4="",0,IF(OR(MONTH(AL$4)=3,MONTH(AL$4)=4,MONTH(AL$4)=7,MONTH(AL$4)=10),
SUMIFS($W235:AK235,$W$1:AK$1,"&lt;="&amp;(AL$1-(MONTH(AL$4)-3*INT((MONTH(AL$4)-1)/3))),$W$1:AK$1,"&gt;="&amp;(AL$1-2-(MONTH(AL$4)-3*INT((MONTH(AL$4)-1)/3)))),
0))</f>
        <v>0</v>
      </c>
      <c r="AM258" s="5">
        <f ca="1">IF(AM$4="",0,IF(OR(MONTH(AM$4)=3,MONTH(AM$4)=4,MONTH(AM$4)=7,MONTH(AM$4)=10),
SUMIFS($W235:AL235,$W$1:AL$1,"&lt;="&amp;(AM$1-(MONTH(AM$4)-3*INT((MONTH(AM$4)-1)/3))),$W$1:AL$1,"&gt;="&amp;(AM$1-2-(MONTH(AM$4)-3*INT((MONTH(AM$4)-1)/3)))),
0))</f>
        <v>0</v>
      </c>
      <c r="AN258" s="5">
        <f ca="1">IF(AN$4="",0,IF(OR(MONTH(AN$4)=3,MONTH(AN$4)=4,MONTH(AN$4)=7,MONTH(AN$4)=10),
SUMIFS($W235:AM235,$W$1:AM$1,"&lt;="&amp;(AN$1-(MONTH(AN$4)-3*INT((MONTH(AN$4)-1)/3))),$W$1:AM$1,"&gt;="&amp;(AN$1-2-(MONTH(AN$4)-3*INT((MONTH(AN$4)-1)/3)))),
0))</f>
        <v>0</v>
      </c>
      <c r="AO258" s="5">
        <f ca="1">IF(AO$4="",0,IF(OR(MONTH(AO$4)=3,MONTH(AO$4)=4,MONTH(AO$4)=7,MONTH(AO$4)=10),
SUMIFS($W235:AN235,$W$1:AN$1,"&lt;="&amp;(AO$1-(MONTH(AO$4)-3*INT((MONTH(AO$4)-1)/3))),$W$1:AN$1,"&gt;="&amp;(AO$1-2-(MONTH(AO$4)-3*INT((MONTH(AO$4)-1)/3)))),
0))</f>
        <v>0</v>
      </c>
      <c r="AP258" s="5">
        <f ca="1">IF(AP$4="",0,IF(OR(MONTH(AP$4)=3,MONTH(AP$4)=4,MONTH(AP$4)=7,MONTH(AP$4)=10),
SUMIFS($W235:AO235,$W$1:AO$1,"&lt;="&amp;(AP$1-(MONTH(AP$4)-3*INT((MONTH(AP$4)-1)/3))),$W$1:AO$1,"&gt;="&amp;(AP$1-2-(MONTH(AP$4)-3*INT((MONTH(AP$4)-1)/3)))),
0))</f>
        <v>0</v>
      </c>
      <c r="AQ258" s="5">
        <f ca="1">IF(AQ$4="",0,IF(OR(MONTH(AQ$4)=3,MONTH(AQ$4)=4,MONTH(AQ$4)=7,MONTH(AQ$4)=10),
SUMIFS($W235:AP235,$W$1:AP$1,"&lt;="&amp;(AQ$1-(MONTH(AQ$4)-3*INT((MONTH(AQ$4)-1)/3))),$W$1:AP$1,"&gt;="&amp;(AQ$1-2-(MONTH(AQ$4)-3*INT((MONTH(AQ$4)-1)/3)))),
0))</f>
        <v>0</v>
      </c>
      <c r="AR258" s="5">
        <f ca="1">IF(AR$4="",0,IF(OR(MONTH(AR$4)=3,MONTH(AR$4)=4,MONTH(AR$4)=7,MONTH(AR$4)=10),
SUMIFS($W235:AQ235,$W$1:AQ$1,"&lt;="&amp;(AR$1-(MONTH(AR$4)-3*INT((MONTH(AR$4)-1)/3))),$W$1:AQ$1,"&gt;="&amp;(AR$1-2-(MONTH(AR$4)-3*INT((MONTH(AR$4)-1)/3)))),
0))</f>
        <v>0</v>
      </c>
      <c r="AS258" s="5">
        <f ca="1">IF(AS$4="",0,IF(OR(MONTH(AS$4)=3,MONTH(AS$4)=4,MONTH(AS$4)=7,MONTH(AS$4)=10),
SUMIFS($W235:AR235,$W$1:AR$1,"&lt;="&amp;(AS$1-(MONTH(AS$4)-3*INT((MONTH(AS$4)-1)/3))),$W$1:AR$1,"&gt;="&amp;(AS$1-2-(MONTH(AS$4)-3*INT((MONTH(AS$4)-1)/3)))),
0))</f>
        <v>0</v>
      </c>
      <c r="AT258" s="5">
        <f ca="1">IF(AT$4="",0,IF(OR(MONTH(AT$4)=3,MONTH(AT$4)=4,MONTH(AT$4)=7,MONTH(AT$4)=10),
SUMIFS($W235:AS235,$W$1:AS$1,"&lt;="&amp;(AT$1-(MONTH(AT$4)-3*INT((MONTH(AT$4)-1)/3))),$W$1:AS$1,"&gt;="&amp;(AT$1-2-(MONTH(AT$4)-3*INT((MONTH(AT$4)-1)/3)))),
0))</f>
        <v>0</v>
      </c>
      <c r="AU258" s="5">
        <f ca="1">IF(AU$4="",0,IF(OR(MONTH(AU$4)=3,MONTH(AU$4)=4,MONTH(AU$4)=7,MONTH(AU$4)=10),
SUMIFS($W235:AT235,$W$1:AT$1,"&lt;="&amp;(AU$1-(MONTH(AU$4)-3*INT((MONTH(AU$4)-1)/3))),$W$1:AT$1,"&gt;="&amp;(AU$1-2-(MONTH(AU$4)-3*INT((MONTH(AU$4)-1)/3)))),
0))</f>
        <v>0</v>
      </c>
      <c r="AV258" s="5">
        <f ca="1">IF(AV$4="",0,IF(OR(MONTH(AV$4)=3,MONTH(AV$4)=4,MONTH(AV$4)=7,MONTH(AV$4)=10),
SUMIFS($W235:AU235,$W$1:AU$1,"&lt;="&amp;(AV$1-(MONTH(AV$4)-3*INT((MONTH(AV$4)-1)/3))),$W$1:AU$1,"&gt;="&amp;(AV$1-2-(MONTH(AV$4)-3*INT((MONTH(AV$4)-1)/3)))),
0))</f>
        <v>0</v>
      </c>
      <c r="AW258" s="5">
        <f ca="1">IF(AW$4="",0,IF(OR(MONTH(AW$4)=3,MONTH(AW$4)=4,MONTH(AW$4)=7,MONTH(AW$4)=10),
SUMIFS($W235:AV235,$W$1:AV$1,"&lt;="&amp;(AW$1-(MONTH(AW$4)-3*INT((MONTH(AW$4)-1)/3))),$W$1:AV$1,"&gt;="&amp;(AW$1-2-(MONTH(AW$4)-3*INT((MONTH(AW$4)-1)/3)))),
0))</f>
        <v>0</v>
      </c>
      <c r="AX258" s="5">
        <f ca="1">IF(AX$4="",0,IF(OR(MONTH(AX$4)=3,MONTH(AX$4)=4,MONTH(AX$4)=7,MONTH(AX$4)=10),
SUMIFS($W235:AW235,$W$1:AW$1,"&lt;="&amp;(AX$1-(MONTH(AX$4)-3*INT((MONTH(AX$4)-1)/3))),$W$1:AW$1,"&gt;="&amp;(AX$1-2-(MONTH(AX$4)-3*INT((MONTH(AX$4)-1)/3)))),
0))</f>
        <v>0</v>
      </c>
      <c r="AY258" s="5">
        <f ca="1">IF(AY$4="",0,IF(OR(MONTH(AY$4)=3,MONTH(AY$4)=4,MONTH(AY$4)=7,MONTH(AY$4)=10),
SUMIFS($W235:AX235,$W$1:AX$1,"&lt;="&amp;(AY$1-(MONTH(AY$4)-3*INT((MONTH(AY$4)-1)/3))),$W$1:AX$1,"&gt;="&amp;(AY$1-2-(MONTH(AY$4)-3*INT((MONTH(AY$4)-1)/3)))),
0))</f>
        <v>0</v>
      </c>
      <c r="AZ258" s="5">
        <f ca="1">IF(AZ$4="",0,IF(OR(MONTH(AZ$4)=3,MONTH(AZ$4)=4,MONTH(AZ$4)=7,MONTH(AZ$4)=10),
SUMIFS($W235:AY235,$W$1:AY$1,"&lt;="&amp;(AZ$1-(MONTH(AZ$4)-3*INT((MONTH(AZ$4)-1)/3))),$W$1:AY$1,"&gt;="&amp;(AZ$1-2-(MONTH(AZ$4)-3*INT((MONTH(AZ$4)-1)/3)))),
0))</f>
        <v>0</v>
      </c>
      <c r="BA258" s="5">
        <f ca="1">IF(BA$4="",0,IF(OR(MONTH(BA$4)=3,MONTH(BA$4)=4,MONTH(BA$4)=7,MONTH(BA$4)=10),
SUMIFS($W235:AZ235,$W$1:AZ$1,"&lt;="&amp;(BA$1-(MONTH(BA$4)-3*INT((MONTH(BA$4)-1)/3))),$W$1:AZ$1,"&gt;="&amp;(BA$1-2-(MONTH(BA$4)-3*INT((MONTH(BA$4)-1)/3)))),
0))</f>
        <v>0</v>
      </c>
      <c r="BB258" s="5">
        <f ca="1">IF(BB$4="",0,IF(OR(MONTH(BB$4)=3,MONTH(BB$4)=4,MONTH(BB$4)=7,MONTH(BB$4)=10),
SUMIFS($W235:BA235,$W$1:BA$1,"&lt;="&amp;(BB$1-(MONTH(BB$4)-3*INT((MONTH(BB$4)-1)/3))),$W$1:BA$1,"&gt;="&amp;(BB$1-2-(MONTH(BB$4)-3*INT((MONTH(BB$4)-1)/3)))),
0))</f>
        <v>0</v>
      </c>
      <c r="BC258" s="5">
        <f ca="1">IF(BC$4="",0,IF(OR(MONTH(BC$4)=3,MONTH(BC$4)=4,MONTH(BC$4)=7,MONTH(BC$4)=10),
SUMIFS($W235:BB235,$W$1:BB$1,"&lt;="&amp;(BC$1-(MONTH(BC$4)-3*INT((MONTH(BC$4)-1)/3))),$W$1:BB$1,"&gt;="&amp;(BC$1-2-(MONTH(BC$4)-3*INT((MONTH(BC$4)-1)/3)))),
0))</f>
        <v>0</v>
      </c>
      <c r="BD258" s="5">
        <f ca="1">IF(BD$4="",0,IF(OR(MONTH(BD$4)=3,MONTH(BD$4)=4,MONTH(BD$4)=7,MONTH(BD$4)=10),
SUMIFS($W235:BC235,$W$1:BC$1,"&lt;="&amp;(BD$1-(MONTH(BD$4)-3*INT((MONTH(BD$4)-1)/3))),$W$1:BC$1,"&gt;="&amp;(BD$1-2-(MONTH(BD$4)-3*INT((MONTH(BD$4)-1)/3)))),
0))</f>
        <v>0</v>
      </c>
      <c r="BE258" s="5">
        <f ca="1">IF(BE$4="",0,IF(OR(MONTH(BE$4)=3,MONTH(BE$4)=4,MONTH(BE$4)=7,MONTH(BE$4)=10),
SUMIFS($W235:BD235,$W$1:BD$1,"&lt;="&amp;(BE$1-(MONTH(BE$4)-3*INT((MONTH(BE$4)-1)/3))),$W$1:BD$1,"&gt;="&amp;(BE$1-2-(MONTH(BE$4)-3*INT((MONTH(BE$4)-1)/3)))),
0))</f>
        <v>0</v>
      </c>
      <c r="BF258" s="5">
        <f ca="1">IF(BF$4="",0,IF(OR(MONTH(BF$4)=3,MONTH(BF$4)=4,MONTH(BF$4)=7,MONTH(BF$4)=10),
SUMIFS($W235:BE235,$W$1:BE$1,"&lt;="&amp;(BF$1-(MONTH(BF$4)-3*INT((MONTH(BF$4)-1)/3))),$W$1:BE$1,"&gt;="&amp;(BF$1-2-(MONTH(BF$4)-3*INT((MONTH(BF$4)-1)/3)))),
0))</f>
        <v>0</v>
      </c>
      <c r="BG258" s="5">
        <f ca="1">IF(BG$4="",0,IF(OR(MONTH(BG$4)=3,MONTH(BG$4)=4,MONTH(BG$4)=7,MONTH(BG$4)=10),
SUMIFS($W235:BF235,$W$1:BF$1,"&lt;="&amp;(BG$1-(MONTH(BG$4)-3*INT((MONTH(BG$4)-1)/3))),$W$1:BF$1,"&gt;="&amp;(BG$1-2-(MONTH(BG$4)-3*INT((MONTH(BG$4)-1)/3)))),
0))</f>
        <v>0</v>
      </c>
      <c r="BH258" s="5">
        <f ca="1">IF(BH$4="",0,IF(OR(MONTH(BH$4)=3,MONTH(BH$4)=4,MONTH(BH$4)=7,MONTH(BH$4)=10),
SUMIFS($W235:BG235,$W$1:BG$1,"&lt;="&amp;(BH$1-(MONTH(BH$4)-3*INT((MONTH(BH$4)-1)/3))),$W$1:BG$1,"&gt;="&amp;(BH$1-2-(MONTH(BH$4)-3*INT((MONTH(BH$4)-1)/3)))),
0))</f>
        <v>0</v>
      </c>
      <c r="BI258" s="5">
        <f ca="1">IF(BI$4="",0,IF(OR(MONTH(BI$4)=3,MONTH(BI$4)=4,MONTH(BI$4)=7,MONTH(BI$4)=10),
SUMIFS($W235:BH235,$W$1:BH$1,"&lt;="&amp;(BI$1-(MONTH(BI$4)-3*INT((MONTH(BI$4)-1)/3))),$W$1:BH$1,"&gt;="&amp;(BI$1-2-(MONTH(BI$4)-3*INT((MONTH(BI$4)-1)/3)))),
0))</f>
        <v>0</v>
      </c>
      <c r="BJ258" s="5">
        <f ca="1">IF(BJ$4="",0,IF(OR(MONTH(BJ$4)=3,MONTH(BJ$4)=4,MONTH(BJ$4)=7,MONTH(BJ$4)=10),
SUMIFS($W235:BI235,$W$1:BI$1,"&lt;="&amp;(BJ$1-(MONTH(BJ$4)-3*INT((MONTH(BJ$4)-1)/3))),$W$1:BI$1,"&gt;="&amp;(BJ$1-2-(MONTH(BJ$4)-3*INT((MONTH(BJ$4)-1)/3)))),
0))</f>
        <v>0</v>
      </c>
      <c r="BK258" s="5">
        <f ca="1">IF(BK$4="",0,IF(OR(MONTH(BK$4)=3,MONTH(BK$4)=4,MONTH(BK$4)=7,MONTH(BK$4)=10),
SUMIFS($W235:BJ235,$W$1:BJ$1,"&lt;="&amp;(BK$1-(MONTH(BK$4)-3*INT((MONTH(BK$4)-1)/3))),$W$1:BJ$1,"&gt;="&amp;(BK$1-2-(MONTH(BK$4)-3*INT((MONTH(BK$4)-1)/3)))),
0))</f>
        <v>0</v>
      </c>
      <c r="BL258" s="5">
        <f ca="1">IF(BL$4="",0,IF(OR(MONTH(BL$4)=3,MONTH(BL$4)=4,MONTH(BL$4)=7,MONTH(BL$4)=10),
SUMIFS($W235:BK235,$W$1:BK$1,"&lt;="&amp;(BL$1-(MONTH(BL$4)-3*INT((MONTH(BL$4)-1)/3))),$W$1:BK$1,"&gt;="&amp;(BL$1-2-(MONTH(BL$4)-3*INT((MONTH(BL$4)-1)/3)))),
0))</f>
        <v>0</v>
      </c>
      <c r="BM258" s="5">
        <f ca="1">IF(BM$4="",0,IF(OR(MONTH(BM$4)=3,MONTH(BM$4)=4,MONTH(BM$4)=7,MONTH(BM$4)=10),
SUMIFS($W235:BL235,$W$1:BL$1,"&lt;="&amp;(BM$1-(MONTH(BM$4)-3*INT((MONTH(BM$4)-1)/3))),$W$1:BL$1,"&gt;="&amp;(BM$1-2-(MONTH(BM$4)-3*INT((MONTH(BM$4)-1)/3)))),
0))</f>
        <v>0</v>
      </c>
      <c r="BN258" s="5">
        <f ca="1">IF(BN$4="",0,IF(OR(MONTH(BN$4)=3,MONTH(BN$4)=4,MONTH(BN$4)=7,MONTH(BN$4)=10),
SUMIFS($W235:BM235,$W$1:BM$1,"&lt;="&amp;(BN$1-(MONTH(BN$4)-3*INT((MONTH(BN$4)-1)/3))),$W$1:BM$1,"&gt;="&amp;(BN$1-2-(MONTH(BN$4)-3*INT((MONTH(BN$4)-1)/3)))),
0))</f>
        <v>0</v>
      </c>
      <c r="BO258" s="5">
        <f ca="1">IF(BO$4="",0,IF(OR(MONTH(BO$4)=3,MONTH(BO$4)=4,MONTH(BO$4)=7,MONTH(BO$4)=10),
SUMIFS($W235:BN235,$W$1:BN$1,"&lt;="&amp;(BO$1-(MONTH(BO$4)-3*INT((MONTH(BO$4)-1)/3))),$W$1:BN$1,"&gt;="&amp;(BO$1-2-(MONTH(BO$4)-3*INT((MONTH(BO$4)-1)/3)))),
0))</f>
        <v>0</v>
      </c>
      <c r="BP258" s="5">
        <f ca="1">IF(BP$4="",0,IF(OR(MONTH(BP$4)=3,MONTH(BP$4)=4,MONTH(BP$4)=7,MONTH(BP$4)=10),
SUMIFS($W235:BO235,$W$1:BO$1,"&lt;="&amp;(BP$1-(MONTH(BP$4)-3*INT((MONTH(BP$4)-1)/3))),$W$1:BO$1,"&gt;="&amp;(BP$1-2-(MONTH(BP$4)-3*INT((MONTH(BP$4)-1)/3)))),
0))</f>
        <v>0</v>
      </c>
      <c r="BQ258" s="5">
        <f ca="1">IF(BQ$4="",0,IF(OR(MONTH(BQ$4)=3,MONTH(BQ$4)=4,MONTH(BQ$4)=7,MONTH(BQ$4)=10),
SUMIFS($W235:BP235,$W$1:BP$1,"&lt;="&amp;(BQ$1-(MONTH(BQ$4)-3*INT((MONTH(BQ$4)-1)/3))),$W$1:BP$1,"&gt;="&amp;(BQ$1-2-(MONTH(BQ$4)-3*INT((MONTH(BQ$4)-1)/3)))),
0))</f>
        <v>0</v>
      </c>
      <c r="BR258" s="5">
        <f ca="1">IF(BR$4="",0,IF(OR(MONTH(BR$4)=3,MONTH(BR$4)=4,MONTH(BR$4)=7,MONTH(BR$4)=10),
SUMIFS($W235:BQ235,$W$1:BQ$1,"&lt;="&amp;(BR$1-(MONTH(BR$4)-3*INT((MONTH(BR$4)-1)/3))),$W$1:BQ$1,"&gt;="&amp;(BR$1-2-(MONTH(BR$4)-3*INT((MONTH(BR$4)-1)/3)))),
0))</f>
        <v>0</v>
      </c>
      <c r="BS258" s="5">
        <f ca="1">IF(BS$4="",0,IF(OR(MONTH(BS$4)=3,MONTH(BS$4)=4,MONTH(BS$4)=7,MONTH(BS$4)=10),
SUMIFS($W235:BR235,$W$1:BR$1,"&lt;="&amp;(BS$1-(MONTH(BS$4)-3*INT((MONTH(BS$4)-1)/3))),$W$1:BR$1,"&gt;="&amp;(BS$1-2-(MONTH(BS$4)-3*INT((MONTH(BS$4)-1)/3)))),
0))</f>
        <v>0</v>
      </c>
      <c r="BT258" s="5">
        <f ca="1">IF(BT$4="",0,IF(OR(MONTH(BT$4)=3,MONTH(BT$4)=4,MONTH(BT$4)=7,MONTH(BT$4)=10),
SUMIFS($W235:BS235,$W$1:BS$1,"&lt;="&amp;(BT$1-(MONTH(BT$4)-3*INT((MONTH(BT$4)-1)/3))),$W$1:BS$1,"&gt;="&amp;(BT$1-2-(MONTH(BT$4)-3*INT((MONTH(BT$4)-1)/3)))),
0))</f>
        <v>0</v>
      </c>
      <c r="BU258" s="5">
        <f ca="1">IF(BU$4="",0,IF(OR(MONTH(BU$4)=3,MONTH(BU$4)=4,MONTH(BU$4)=7,MONTH(BU$4)=10),
SUMIFS($W235:BT235,$W$1:BT$1,"&lt;="&amp;(BU$1-(MONTH(BU$4)-3*INT((MONTH(BU$4)-1)/3))),$W$1:BT$1,"&gt;="&amp;(BU$1-2-(MONTH(BU$4)-3*INT((MONTH(BU$4)-1)/3)))),
0))</f>
        <v>0</v>
      </c>
      <c r="BV258" s="5">
        <f ca="1">IF(BV$4="",0,IF(OR(MONTH(BV$4)=3,MONTH(BV$4)=4,MONTH(BV$4)=7,MONTH(BV$4)=10),
SUMIFS($W235:BU235,$W$1:BU$1,"&lt;="&amp;(BV$1-(MONTH(BV$4)-3*INT((MONTH(BV$4)-1)/3))),$W$1:BU$1,"&gt;="&amp;(BV$1-2-(MONTH(BV$4)-3*INT((MONTH(BV$4)-1)/3)))),
0))</f>
        <v>0</v>
      </c>
      <c r="BW258" s="5">
        <f ca="1">IF(BW$4="",0,IF(OR(MONTH(BW$4)=3,MONTH(BW$4)=4,MONTH(BW$4)=7,MONTH(BW$4)=10),
SUMIFS($W235:BV235,$W$1:BV$1,"&lt;="&amp;(BW$1-(MONTH(BW$4)-3*INT((MONTH(BW$4)-1)/3))),$W$1:BV$1,"&gt;="&amp;(BW$1-2-(MONTH(BW$4)-3*INT((MONTH(BW$4)-1)/3)))),
0))</f>
        <v>0</v>
      </c>
      <c r="BX258" s="5">
        <f ca="1">IF(BX$4="",0,IF(OR(MONTH(BX$4)=3,MONTH(BX$4)=4,MONTH(BX$4)=7,MONTH(BX$4)=10),
SUMIFS($W235:BW235,$W$1:BW$1,"&lt;="&amp;(BX$1-(MONTH(BX$4)-3*INT((MONTH(BX$4)-1)/3))),$W$1:BW$1,"&gt;="&amp;(BX$1-2-(MONTH(BX$4)-3*INT((MONTH(BX$4)-1)/3)))),
0))</f>
        <v>0</v>
      </c>
      <c r="BY258" s="5">
        <f ca="1">IF(BY$4="",0,IF(OR(MONTH(BY$4)=3,MONTH(BY$4)=4,MONTH(BY$4)=7,MONTH(BY$4)=10),
SUMIFS($W235:BX235,$W$1:BX$1,"&lt;="&amp;(BY$1-(MONTH(BY$4)-3*INT((MONTH(BY$4)-1)/3))),$W$1:BX$1,"&gt;="&amp;(BY$1-2-(MONTH(BY$4)-3*INT((MONTH(BY$4)-1)/3)))),
0))</f>
        <v>0</v>
      </c>
      <c r="BZ258" s="5">
        <f ca="1">IF(BZ$4="",0,IF(OR(MONTH(BZ$4)=3,MONTH(BZ$4)=4,MONTH(BZ$4)=7,MONTH(BZ$4)=10),
SUMIFS($W235:BY235,$W$1:BY$1,"&lt;="&amp;(BZ$1-(MONTH(BZ$4)-3*INT((MONTH(BZ$4)-1)/3))),$W$1:BY$1,"&gt;="&amp;(BZ$1-2-(MONTH(BZ$4)-3*INT((MONTH(BZ$4)-1)/3)))),
0))</f>
        <v>0</v>
      </c>
      <c r="CA258" s="5">
        <f ca="1">IF(CA$4="",0,IF(OR(MONTH(CA$4)=3,MONTH(CA$4)=4,MONTH(CA$4)=7,MONTH(CA$4)=10),
SUMIFS($W235:BZ235,$W$1:BZ$1,"&lt;="&amp;(CA$1-(MONTH(CA$4)-3*INT((MONTH(CA$4)-1)/3))),$W$1:BZ$1,"&gt;="&amp;(CA$1-2-(MONTH(CA$4)-3*INT((MONTH(CA$4)-1)/3)))),
0))</f>
        <v>0</v>
      </c>
      <c r="CB258" s="5">
        <f ca="1">IF(CB$4="",0,IF(OR(MONTH(CB$4)=3,MONTH(CB$4)=4,MONTH(CB$4)=7,MONTH(CB$4)=10),
SUMIFS($W235:CA235,$W$1:CA$1,"&lt;="&amp;(CB$1-(MONTH(CB$4)-3*INT((MONTH(CB$4)-1)/3))),$W$1:CA$1,"&gt;="&amp;(CB$1-2-(MONTH(CB$4)-3*INT((MONTH(CB$4)-1)/3)))),
0))</f>
        <v>0</v>
      </c>
      <c r="CC258" s="5">
        <f ca="1">IF(CC$4="",0,IF(OR(MONTH(CC$4)=3,MONTH(CC$4)=4,MONTH(CC$4)=7,MONTH(CC$4)=10),
SUMIFS($W235:CB235,$W$1:CB$1,"&lt;="&amp;(CC$1-(MONTH(CC$4)-3*INT((MONTH(CC$4)-1)/3))),$W$1:CB$1,"&gt;="&amp;(CC$1-2-(MONTH(CC$4)-3*INT((MONTH(CC$4)-1)/3)))),
0))</f>
        <v>0</v>
      </c>
      <c r="CD258" s="5">
        <f ca="1">IF(CD$4="",0,IF(OR(MONTH(CD$4)=3,MONTH(CD$4)=4,MONTH(CD$4)=7,MONTH(CD$4)=10),
SUMIFS($W235:CC235,$W$1:CC$1,"&lt;="&amp;(CD$1-(MONTH(CD$4)-3*INT((MONTH(CD$4)-1)/3))),$W$1:CC$1,"&gt;="&amp;(CD$1-2-(MONTH(CD$4)-3*INT((MONTH(CD$4)-1)/3)))),
0))</f>
        <v>0</v>
      </c>
      <c r="CE258" s="5">
        <f ca="1">IF(CE$4="",0,IF(OR(MONTH(CE$4)=3,MONTH(CE$4)=4,MONTH(CE$4)=7,MONTH(CE$4)=10),
SUMIFS($W235:CD235,$W$1:CD$1,"&lt;="&amp;(CE$1-(MONTH(CE$4)-3*INT((MONTH(CE$4)-1)/3))),$W$1:CD$1,"&gt;="&amp;(CE$1-2-(MONTH(CE$4)-3*INT((MONTH(CE$4)-1)/3)))),
0))</f>
        <v>0</v>
      </c>
      <c r="CF258" s="5">
        <f ca="1">IF(CF$4="",0,IF(OR(MONTH(CF$4)=3,MONTH(CF$4)=4,MONTH(CF$4)=7,MONTH(CF$4)=10),
SUMIFS($W235:CE235,$W$1:CE$1,"&lt;="&amp;(CF$1-(MONTH(CF$4)-3*INT((MONTH(CF$4)-1)/3))),$W$1:CE$1,"&gt;="&amp;(CF$1-2-(MONTH(CF$4)-3*INT((MONTH(CF$4)-1)/3)))),
0))</f>
        <v>0</v>
      </c>
    </row>
    <row r="259" spans="2:84" x14ac:dyDescent="0.3">
      <c r="B259" s="13">
        <f>ROW()</f>
        <v>259</v>
      </c>
      <c r="H259" s="1" t="str">
        <f t="shared" si="480"/>
        <v>Налоги на внеоборотные активы</v>
      </c>
      <c r="I259" s="1" t="str">
        <f>$I$256</f>
        <v>Стартовые капитальные затраты</v>
      </c>
      <c r="J259" s="1" t="str">
        <f>Prcsses!I81</f>
        <v>Оборудование</v>
      </c>
      <c r="M259" s="53" t="s">
        <v>18</v>
      </c>
      <c r="P259" s="72"/>
      <c r="U259" s="5">
        <f t="shared" ca="1" si="468"/>
        <v>23107.638888888901</v>
      </c>
      <c r="X259" s="5">
        <f ca="1">IF(X$4="",0,IF(OR(MONTH(X$4)=3,MONTH(X$4)=4,MONTH(X$4)=7,MONTH(X$4)=10),
SUMIFS($W236:W236,$W$1:W$1,"&lt;="&amp;(X$1-(MONTH(X$4)-3*INT((MONTH(X$4)-1)/3))),$W$1:W$1,"&gt;="&amp;(X$1-2-(MONTH(X$4)-3*INT((MONTH(X$4)-1)/3)))),
0))</f>
        <v>0</v>
      </c>
      <c r="Y259" s="5">
        <f ca="1">IF(Y$4="",0,IF(OR(MONTH(Y$4)=3,MONTH(Y$4)=4,MONTH(Y$4)=7,MONTH(Y$4)=10),
SUMIFS($W236:X236,$W$1:X$1,"&lt;="&amp;(Y$1-(MONTH(Y$4)-3*INT((MONTH(Y$4)-1)/3))),$W$1:X$1,"&gt;="&amp;(Y$1-2-(MONTH(Y$4)-3*INT((MONTH(Y$4)-1)/3)))),
0))</f>
        <v>0</v>
      </c>
      <c r="Z259" s="5">
        <f ca="1">IF(Z$4="",0,IF(OR(MONTH(Z$4)=3,MONTH(Z$4)=4,MONTH(Z$4)=7,MONTH(Z$4)=10),
SUMIFS($W236:Y236,$W$1:Y$1,"&lt;="&amp;(Z$1-(MONTH(Z$4)-3*INT((MONTH(Z$4)-1)/3))),$W$1:Y$1,"&gt;="&amp;(Z$1-2-(MONTH(Z$4)-3*INT((MONTH(Z$4)-1)/3)))),
0))</f>
        <v>763.8888888888888</v>
      </c>
      <c r="AA259" s="5">
        <f ca="1">IF(AA$4="",0,IF(OR(MONTH(AA$4)=3,MONTH(AA$4)=4,MONTH(AA$4)=7,MONTH(AA$4)=10),
SUMIFS($W236:Z236,$W$1:Z$1,"&lt;="&amp;(AA$1-(MONTH(AA$4)-3*INT((MONTH(AA$4)-1)/3))),$W$1:Z$1,"&gt;="&amp;(AA$1-2-(MONTH(AA$4)-3*INT((MONTH(AA$4)-1)/3)))),
0))</f>
        <v>0</v>
      </c>
      <c r="AB259" s="5">
        <f ca="1">IF(AB$4="",0,IF(OR(MONTH(AB$4)=3,MONTH(AB$4)=4,MONTH(AB$4)=7,MONTH(AB$4)=10),
SUMIFS($W236:AA236,$W$1:AA$1,"&lt;="&amp;(AB$1-(MONTH(AB$4)-3*INT((MONTH(AB$4)-1)/3))),$W$1:AA$1,"&gt;="&amp;(AB$1-2-(MONTH(AB$4)-3*INT((MONTH(AB$4)-1)/3)))),
0))</f>
        <v>0</v>
      </c>
      <c r="AC259" s="5">
        <f ca="1">IF(AC$4="",0,IF(OR(MONTH(AC$4)=3,MONTH(AC$4)=4,MONTH(AC$4)=7,MONTH(AC$4)=10),
SUMIFS($W236:AB236,$W$1:AB$1,"&lt;="&amp;(AC$1-(MONTH(AC$4)-3*INT((MONTH(AC$4)-1)/3))),$W$1:AB$1,"&gt;="&amp;(AC$1-2-(MONTH(AC$4)-3*INT((MONTH(AC$4)-1)/3)))),
0))</f>
        <v>2215.2777777777778</v>
      </c>
      <c r="AD259" s="5">
        <f ca="1">IF(AD$4="",0,IF(OR(MONTH(AD$4)=3,MONTH(AD$4)=4,MONTH(AD$4)=7,MONTH(AD$4)=10),
SUMIFS($W236:AC236,$W$1:AC$1,"&lt;="&amp;(AD$1-(MONTH(AD$4)-3*INT((MONTH(AD$4)-1)/3))),$W$1:AC$1,"&gt;="&amp;(AD$1-2-(MONTH(AD$4)-3*INT((MONTH(AD$4)-1)/3)))),
0))</f>
        <v>0</v>
      </c>
      <c r="AE259" s="5">
        <f ca="1">IF(AE$4="",0,IF(OR(MONTH(AE$4)=3,MONTH(AE$4)=4,MONTH(AE$4)=7,MONTH(AE$4)=10),
SUMIFS($W236:AD236,$W$1:AD$1,"&lt;="&amp;(AE$1-(MONTH(AE$4)-3*INT((MONTH(AE$4)-1)/3))),$W$1:AD$1,"&gt;="&amp;(AE$1-2-(MONTH(AE$4)-3*INT((MONTH(AE$4)-1)/3)))),
0))</f>
        <v>0</v>
      </c>
      <c r="AF259" s="5">
        <f ca="1">IF(AF$4="",0,IF(OR(MONTH(AF$4)=3,MONTH(AF$4)=4,MONTH(AF$4)=7,MONTH(AF$4)=10),
SUMIFS($W236:AE236,$W$1:AE$1,"&lt;="&amp;(AF$1-(MONTH(AF$4)-3*INT((MONTH(AF$4)-1)/3))),$W$1:AE$1,"&gt;="&amp;(AF$1-2-(MONTH(AF$4)-3*INT((MONTH(AF$4)-1)/3)))),
0))</f>
        <v>2100.6944444444443</v>
      </c>
      <c r="AG259" s="5">
        <f ca="1">IF(AG$4="",0,IF(OR(MONTH(AG$4)=3,MONTH(AG$4)=4,MONTH(AG$4)=7,MONTH(AG$4)=10),
SUMIFS($W236:AF236,$W$1:AF$1,"&lt;="&amp;(AG$1-(MONTH(AG$4)-3*INT((MONTH(AG$4)-1)/3))),$W$1:AF$1,"&gt;="&amp;(AG$1-2-(MONTH(AG$4)-3*INT((MONTH(AG$4)-1)/3)))),
0))</f>
        <v>0</v>
      </c>
      <c r="AH259" s="5">
        <f ca="1">IF(AH$4="",0,IF(OR(MONTH(AH$4)=3,MONTH(AH$4)=4,MONTH(AH$4)=7,MONTH(AH$4)=10),
SUMIFS($W236:AG236,$W$1:AG$1,"&lt;="&amp;(AH$1-(MONTH(AH$4)-3*INT((MONTH(AH$4)-1)/3))),$W$1:AG$1,"&gt;="&amp;(AH$1-2-(MONTH(AH$4)-3*INT((MONTH(AH$4)-1)/3)))),
0))</f>
        <v>0</v>
      </c>
      <c r="AI259" s="5">
        <f ca="1">IF(AI$4="",0,IF(OR(MONTH(AI$4)=3,MONTH(AI$4)=4,MONTH(AI$4)=7,MONTH(AI$4)=10),
SUMIFS($W236:AH236,$W$1:AH$1,"&lt;="&amp;(AI$1-(MONTH(AI$4)-3*INT((MONTH(AI$4)-1)/3))),$W$1:AH$1,"&gt;="&amp;(AI$1-2-(MONTH(AI$4)-3*INT((MONTH(AI$4)-1)/3)))),
0))</f>
        <v>0</v>
      </c>
      <c r="AJ259" s="5">
        <f ca="1">IF(AJ$4="",0,IF(OR(MONTH(AJ$4)=3,MONTH(AJ$4)=4,MONTH(AJ$4)=7,MONTH(AJ$4)=10),
SUMIFS($W236:AI236,$W$1:AI$1,"&lt;="&amp;(AJ$1-(MONTH(AJ$4)-3*INT((MONTH(AJ$4)-1)/3))),$W$1:AI$1,"&gt;="&amp;(AJ$1-2-(MONTH(AJ$4)-3*INT((MONTH(AJ$4)-1)/3)))),
0))</f>
        <v>0</v>
      </c>
      <c r="AK259" s="5">
        <f ca="1">IF(AK$4="",0,IF(OR(MONTH(AK$4)=3,MONTH(AK$4)=4,MONTH(AK$4)=7,MONTH(AK$4)=10),
SUMIFS($W236:AJ236,$W$1:AJ$1,"&lt;="&amp;(AK$1-(MONTH(AK$4)-3*INT((MONTH(AK$4)-1)/3))),$W$1:AJ$1,"&gt;="&amp;(AK$1-2-(MONTH(AK$4)-3*INT((MONTH(AK$4)-1)/3)))),
0))</f>
        <v>1986.1111111111109</v>
      </c>
      <c r="AL259" s="5">
        <f ca="1">IF(AL$4="",0,IF(OR(MONTH(AL$4)=3,MONTH(AL$4)=4,MONTH(AL$4)=7,MONTH(AL$4)=10),
SUMIFS($W236:AK236,$W$1:AK$1,"&lt;="&amp;(AL$1-(MONTH(AL$4)-3*INT((MONTH(AL$4)-1)/3))),$W$1:AK$1,"&gt;="&amp;(AL$1-2-(MONTH(AL$4)-3*INT((MONTH(AL$4)-1)/3)))),
0))</f>
        <v>1871.5277777777778</v>
      </c>
      <c r="AM259" s="5">
        <f ca="1">IF(AM$4="",0,IF(OR(MONTH(AM$4)=3,MONTH(AM$4)=4,MONTH(AM$4)=7,MONTH(AM$4)=10),
SUMIFS($W236:AL236,$W$1:AL$1,"&lt;="&amp;(AM$1-(MONTH(AM$4)-3*INT((MONTH(AM$4)-1)/3))),$W$1:AL$1,"&gt;="&amp;(AM$1-2-(MONTH(AM$4)-3*INT((MONTH(AM$4)-1)/3)))),
0))</f>
        <v>0</v>
      </c>
      <c r="AN259" s="5">
        <f ca="1">IF(AN$4="",0,IF(OR(MONTH(AN$4)=3,MONTH(AN$4)=4,MONTH(AN$4)=7,MONTH(AN$4)=10),
SUMIFS($W236:AM236,$W$1:AM$1,"&lt;="&amp;(AN$1-(MONTH(AN$4)-3*INT((MONTH(AN$4)-1)/3))),$W$1:AM$1,"&gt;="&amp;(AN$1-2-(MONTH(AN$4)-3*INT((MONTH(AN$4)-1)/3)))),
0))</f>
        <v>0</v>
      </c>
      <c r="AO259" s="5">
        <f ca="1">IF(AO$4="",0,IF(OR(MONTH(AO$4)=3,MONTH(AO$4)=4,MONTH(AO$4)=7,MONTH(AO$4)=10),
SUMIFS($W236:AN236,$W$1:AN$1,"&lt;="&amp;(AO$1-(MONTH(AO$4)-3*INT((MONTH(AO$4)-1)/3))),$W$1:AN$1,"&gt;="&amp;(AO$1-2-(MONTH(AO$4)-3*INT((MONTH(AO$4)-1)/3)))),
0))</f>
        <v>1756.9444444444446</v>
      </c>
      <c r="AP259" s="5">
        <f ca="1">IF(AP$4="",0,IF(OR(MONTH(AP$4)=3,MONTH(AP$4)=4,MONTH(AP$4)=7,MONTH(AP$4)=10),
SUMIFS($W236:AO236,$W$1:AO$1,"&lt;="&amp;(AP$1-(MONTH(AP$4)-3*INT((MONTH(AP$4)-1)/3))),$W$1:AO$1,"&gt;="&amp;(AP$1-2-(MONTH(AP$4)-3*INT((MONTH(AP$4)-1)/3)))),
0))</f>
        <v>0</v>
      </c>
      <c r="AQ259" s="5">
        <f ca="1">IF(AQ$4="",0,IF(OR(MONTH(AQ$4)=3,MONTH(AQ$4)=4,MONTH(AQ$4)=7,MONTH(AQ$4)=10),
SUMIFS($W236:AP236,$W$1:AP$1,"&lt;="&amp;(AQ$1-(MONTH(AQ$4)-3*INT((MONTH(AQ$4)-1)/3))),$W$1:AP$1,"&gt;="&amp;(AQ$1-2-(MONTH(AQ$4)-3*INT((MONTH(AQ$4)-1)/3)))),
0))</f>
        <v>0</v>
      </c>
      <c r="AR259" s="5">
        <f ca="1">IF(AR$4="",0,IF(OR(MONTH(AR$4)=3,MONTH(AR$4)=4,MONTH(AR$4)=7,MONTH(AR$4)=10),
SUMIFS($W236:AQ236,$W$1:AQ$1,"&lt;="&amp;(AR$1-(MONTH(AR$4)-3*INT((MONTH(AR$4)-1)/3))),$W$1:AQ$1,"&gt;="&amp;(AR$1-2-(MONTH(AR$4)-3*INT((MONTH(AR$4)-1)/3)))),
0))</f>
        <v>1642.3611111111113</v>
      </c>
      <c r="AS259" s="5">
        <f ca="1">IF(AS$4="",0,IF(OR(MONTH(AS$4)=3,MONTH(AS$4)=4,MONTH(AS$4)=7,MONTH(AS$4)=10),
SUMIFS($W236:AR236,$W$1:AR$1,"&lt;="&amp;(AS$1-(MONTH(AS$4)-3*INT((MONTH(AS$4)-1)/3))),$W$1:AR$1,"&gt;="&amp;(AS$1-2-(MONTH(AS$4)-3*INT((MONTH(AS$4)-1)/3)))),
0))</f>
        <v>0</v>
      </c>
      <c r="AT259" s="5">
        <f ca="1">IF(AT$4="",0,IF(OR(MONTH(AT$4)=3,MONTH(AT$4)=4,MONTH(AT$4)=7,MONTH(AT$4)=10),
SUMIFS($W236:AS236,$W$1:AS$1,"&lt;="&amp;(AT$1-(MONTH(AT$4)-3*INT((MONTH(AT$4)-1)/3))),$W$1:AS$1,"&gt;="&amp;(AT$1-2-(MONTH(AT$4)-3*INT((MONTH(AT$4)-1)/3)))),
0))</f>
        <v>0</v>
      </c>
      <c r="AU259" s="5">
        <f ca="1">IF(AU$4="",0,IF(OR(MONTH(AU$4)=3,MONTH(AU$4)=4,MONTH(AU$4)=7,MONTH(AU$4)=10),
SUMIFS($W236:AT236,$W$1:AT$1,"&lt;="&amp;(AU$1-(MONTH(AU$4)-3*INT((MONTH(AU$4)-1)/3))),$W$1:AT$1,"&gt;="&amp;(AU$1-2-(MONTH(AU$4)-3*INT((MONTH(AU$4)-1)/3)))),
0))</f>
        <v>0</v>
      </c>
      <c r="AV259" s="5">
        <f ca="1">IF(AV$4="",0,IF(OR(MONTH(AV$4)=3,MONTH(AV$4)=4,MONTH(AV$4)=7,MONTH(AV$4)=10),
SUMIFS($W236:AU236,$W$1:AU$1,"&lt;="&amp;(AV$1-(MONTH(AV$4)-3*INT((MONTH(AV$4)-1)/3))),$W$1:AU$1,"&gt;="&amp;(AV$1-2-(MONTH(AV$4)-3*INT((MONTH(AV$4)-1)/3)))),
0))</f>
        <v>0</v>
      </c>
      <c r="AW259" s="5">
        <f ca="1">IF(AW$4="",0,IF(OR(MONTH(AW$4)=3,MONTH(AW$4)=4,MONTH(AW$4)=7,MONTH(AW$4)=10),
SUMIFS($W236:AV236,$W$1:AV$1,"&lt;="&amp;(AW$1-(MONTH(AW$4)-3*INT((MONTH(AW$4)-1)/3))),$W$1:AV$1,"&gt;="&amp;(AW$1-2-(MONTH(AW$4)-3*INT((MONTH(AW$4)-1)/3)))),
0))</f>
        <v>1527.7777777777783</v>
      </c>
      <c r="AX259" s="5">
        <f ca="1">IF(AX$4="",0,IF(OR(MONTH(AX$4)=3,MONTH(AX$4)=4,MONTH(AX$4)=7,MONTH(AX$4)=10),
SUMIFS($W236:AW236,$W$1:AW$1,"&lt;="&amp;(AX$1-(MONTH(AX$4)-3*INT((MONTH(AX$4)-1)/3))),$W$1:AW$1,"&gt;="&amp;(AX$1-2-(MONTH(AX$4)-3*INT((MONTH(AX$4)-1)/3)))),
0))</f>
        <v>1413.1944444444448</v>
      </c>
      <c r="AY259" s="5">
        <f ca="1">IF(AY$4="",0,IF(OR(MONTH(AY$4)=3,MONTH(AY$4)=4,MONTH(AY$4)=7,MONTH(AY$4)=10),
SUMIFS($W236:AX236,$W$1:AX$1,"&lt;="&amp;(AY$1-(MONTH(AY$4)-3*INT((MONTH(AY$4)-1)/3))),$W$1:AX$1,"&gt;="&amp;(AY$1-2-(MONTH(AY$4)-3*INT((MONTH(AY$4)-1)/3)))),
0))</f>
        <v>0</v>
      </c>
      <c r="AZ259" s="5">
        <f ca="1">IF(AZ$4="",0,IF(OR(MONTH(AZ$4)=3,MONTH(AZ$4)=4,MONTH(AZ$4)=7,MONTH(AZ$4)=10),
SUMIFS($W236:AY236,$W$1:AY$1,"&lt;="&amp;(AZ$1-(MONTH(AZ$4)-3*INT((MONTH(AZ$4)-1)/3))),$W$1:AY$1,"&gt;="&amp;(AZ$1-2-(MONTH(AZ$4)-3*INT((MONTH(AZ$4)-1)/3)))),
0))</f>
        <v>0</v>
      </c>
      <c r="BA259" s="5">
        <f ca="1">IF(BA$4="",0,IF(OR(MONTH(BA$4)=3,MONTH(BA$4)=4,MONTH(BA$4)=7,MONTH(BA$4)=10),
SUMIFS($W236:AZ236,$W$1:AZ$1,"&lt;="&amp;(BA$1-(MONTH(BA$4)-3*INT((MONTH(BA$4)-1)/3))),$W$1:AZ$1,"&gt;="&amp;(BA$1-2-(MONTH(BA$4)-3*INT((MONTH(BA$4)-1)/3)))),
0))</f>
        <v>1298.6111111111118</v>
      </c>
      <c r="BB259" s="5">
        <f ca="1">IF(BB$4="",0,IF(OR(MONTH(BB$4)=3,MONTH(BB$4)=4,MONTH(BB$4)=7,MONTH(BB$4)=10),
SUMIFS($W236:BA236,$W$1:BA$1,"&lt;="&amp;(BB$1-(MONTH(BB$4)-3*INT((MONTH(BB$4)-1)/3))),$W$1:BA$1,"&gt;="&amp;(BB$1-2-(MONTH(BB$4)-3*INT((MONTH(BB$4)-1)/3)))),
0))</f>
        <v>0</v>
      </c>
      <c r="BC259" s="5">
        <f ca="1">IF(BC$4="",0,IF(OR(MONTH(BC$4)=3,MONTH(BC$4)=4,MONTH(BC$4)=7,MONTH(BC$4)=10),
SUMIFS($W236:BB236,$W$1:BB$1,"&lt;="&amp;(BC$1-(MONTH(BC$4)-3*INT((MONTH(BC$4)-1)/3))),$W$1:BB$1,"&gt;="&amp;(BC$1-2-(MONTH(BC$4)-3*INT((MONTH(BC$4)-1)/3)))),
0))</f>
        <v>0</v>
      </c>
      <c r="BD259" s="5">
        <f ca="1">IF(BD$4="",0,IF(OR(MONTH(BD$4)=3,MONTH(BD$4)=4,MONTH(BD$4)=7,MONTH(BD$4)=10),
SUMIFS($W236:BC236,$W$1:BC$1,"&lt;="&amp;(BD$1-(MONTH(BD$4)-3*INT((MONTH(BD$4)-1)/3))),$W$1:BC$1,"&gt;="&amp;(BD$1-2-(MONTH(BD$4)-3*INT((MONTH(BD$4)-1)/3)))),
0))</f>
        <v>1184.0277777777783</v>
      </c>
      <c r="BE259" s="5">
        <f ca="1">IF(BE$4="",0,IF(OR(MONTH(BE$4)=3,MONTH(BE$4)=4,MONTH(BE$4)=7,MONTH(BE$4)=10),
SUMIFS($W236:BD236,$W$1:BD$1,"&lt;="&amp;(BE$1-(MONTH(BE$4)-3*INT((MONTH(BE$4)-1)/3))),$W$1:BD$1,"&gt;="&amp;(BE$1-2-(MONTH(BE$4)-3*INT((MONTH(BE$4)-1)/3)))),
0))</f>
        <v>0</v>
      </c>
      <c r="BF259" s="5">
        <f ca="1">IF(BF$4="",0,IF(OR(MONTH(BF$4)=3,MONTH(BF$4)=4,MONTH(BF$4)=7,MONTH(BF$4)=10),
SUMIFS($W236:BE236,$W$1:BE$1,"&lt;="&amp;(BF$1-(MONTH(BF$4)-3*INT((MONTH(BF$4)-1)/3))),$W$1:BE$1,"&gt;="&amp;(BF$1-2-(MONTH(BF$4)-3*INT((MONTH(BF$4)-1)/3)))),
0))</f>
        <v>0</v>
      </c>
      <c r="BG259" s="5">
        <f ca="1">IF(BG$4="",0,IF(OR(MONTH(BG$4)=3,MONTH(BG$4)=4,MONTH(BG$4)=7,MONTH(BG$4)=10),
SUMIFS($W236:BF236,$W$1:BF$1,"&lt;="&amp;(BG$1-(MONTH(BG$4)-3*INT((MONTH(BG$4)-1)/3))),$W$1:BF$1,"&gt;="&amp;(BG$1-2-(MONTH(BG$4)-3*INT((MONTH(BG$4)-1)/3)))),
0))</f>
        <v>0</v>
      </c>
      <c r="BH259" s="5">
        <f ca="1">IF(BH$4="",0,IF(OR(MONTH(BH$4)=3,MONTH(BH$4)=4,MONTH(BH$4)=7,MONTH(BH$4)=10),
SUMIFS($W236:BG236,$W$1:BG$1,"&lt;="&amp;(BH$1-(MONTH(BH$4)-3*INT((MONTH(BH$4)-1)/3))),$W$1:BG$1,"&gt;="&amp;(BH$1-2-(MONTH(BH$4)-3*INT((MONTH(BH$4)-1)/3)))),
0))</f>
        <v>0</v>
      </c>
      <c r="BI259" s="5">
        <f ca="1">IF(BI$4="",0,IF(OR(MONTH(BI$4)=3,MONTH(BI$4)=4,MONTH(BI$4)=7,MONTH(BI$4)=10),
SUMIFS($W236:BH236,$W$1:BH$1,"&lt;="&amp;(BI$1-(MONTH(BI$4)-3*INT((MONTH(BI$4)-1)/3))),$W$1:BH$1,"&gt;="&amp;(BI$1-2-(MONTH(BI$4)-3*INT((MONTH(BI$4)-1)/3)))),
0))</f>
        <v>1069.4444444444453</v>
      </c>
      <c r="BJ259" s="5">
        <f ca="1">IF(BJ$4="",0,IF(OR(MONTH(BJ$4)=3,MONTH(BJ$4)=4,MONTH(BJ$4)=7,MONTH(BJ$4)=10),
SUMIFS($W236:BI236,$W$1:BI$1,"&lt;="&amp;(BJ$1-(MONTH(BJ$4)-3*INT((MONTH(BJ$4)-1)/3))),$W$1:BI$1,"&gt;="&amp;(BJ$1-2-(MONTH(BJ$4)-3*INT((MONTH(BJ$4)-1)/3)))),
0))</f>
        <v>954.861111111112</v>
      </c>
      <c r="BK259" s="5">
        <f ca="1">IF(BK$4="",0,IF(OR(MONTH(BK$4)=3,MONTH(BK$4)=4,MONTH(BK$4)=7,MONTH(BK$4)=10),
SUMIFS($W236:BJ236,$W$1:BJ$1,"&lt;="&amp;(BK$1-(MONTH(BK$4)-3*INT((MONTH(BK$4)-1)/3))),$W$1:BJ$1,"&gt;="&amp;(BK$1-2-(MONTH(BK$4)-3*INT((MONTH(BK$4)-1)/3)))),
0))</f>
        <v>0</v>
      </c>
      <c r="BL259" s="5">
        <f ca="1">IF(BL$4="",0,IF(OR(MONTH(BL$4)=3,MONTH(BL$4)=4,MONTH(BL$4)=7,MONTH(BL$4)=10),
SUMIFS($W236:BK236,$W$1:BK$1,"&lt;="&amp;(BL$1-(MONTH(BL$4)-3*INT((MONTH(BL$4)-1)/3))),$W$1:BK$1,"&gt;="&amp;(BL$1-2-(MONTH(BL$4)-3*INT((MONTH(BL$4)-1)/3)))),
0))</f>
        <v>0</v>
      </c>
      <c r="BM259" s="5">
        <f ca="1">IF(BM$4="",0,IF(OR(MONTH(BM$4)=3,MONTH(BM$4)=4,MONTH(BM$4)=7,MONTH(BM$4)=10),
SUMIFS($W236:BL236,$W$1:BL$1,"&lt;="&amp;(BM$1-(MONTH(BM$4)-3*INT((MONTH(BM$4)-1)/3))),$W$1:BL$1,"&gt;="&amp;(BM$1-2-(MONTH(BM$4)-3*INT((MONTH(BM$4)-1)/3)))),
0))</f>
        <v>840.27777777777897</v>
      </c>
      <c r="BN259" s="5">
        <f ca="1">IF(BN$4="",0,IF(OR(MONTH(BN$4)=3,MONTH(BN$4)=4,MONTH(BN$4)=7,MONTH(BN$4)=10),
SUMIFS($W236:BM236,$W$1:BM$1,"&lt;="&amp;(BN$1-(MONTH(BN$4)-3*INT((MONTH(BN$4)-1)/3))),$W$1:BM$1,"&gt;="&amp;(BN$1-2-(MONTH(BN$4)-3*INT((MONTH(BN$4)-1)/3)))),
0))</f>
        <v>0</v>
      </c>
      <c r="BO259" s="5">
        <f ca="1">IF(BO$4="",0,IF(OR(MONTH(BO$4)=3,MONTH(BO$4)=4,MONTH(BO$4)=7,MONTH(BO$4)=10),
SUMIFS($W236:BN236,$W$1:BN$1,"&lt;="&amp;(BO$1-(MONTH(BO$4)-3*INT((MONTH(BO$4)-1)/3))),$W$1:BN$1,"&gt;="&amp;(BO$1-2-(MONTH(BO$4)-3*INT((MONTH(BO$4)-1)/3)))),
0))</f>
        <v>0</v>
      </c>
      <c r="BP259" s="5">
        <f ca="1">IF(BP$4="",0,IF(OR(MONTH(BP$4)=3,MONTH(BP$4)=4,MONTH(BP$4)=7,MONTH(BP$4)=10),
SUMIFS($W236:BO236,$W$1:BO$1,"&lt;="&amp;(BP$1-(MONTH(BP$4)-3*INT((MONTH(BP$4)-1)/3))),$W$1:BO$1,"&gt;="&amp;(BP$1-2-(MONTH(BP$4)-3*INT((MONTH(BP$4)-1)/3)))),
0))</f>
        <v>725.69444444444559</v>
      </c>
      <c r="BQ259" s="5">
        <f ca="1">IF(BQ$4="",0,IF(OR(MONTH(BQ$4)=3,MONTH(BQ$4)=4,MONTH(BQ$4)=7,MONTH(BQ$4)=10),
SUMIFS($W236:BP236,$W$1:BP$1,"&lt;="&amp;(BQ$1-(MONTH(BQ$4)-3*INT((MONTH(BQ$4)-1)/3))),$W$1:BP$1,"&gt;="&amp;(BQ$1-2-(MONTH(BQ$4)-3*INT((MONTH(BQ$4)-1)/3)))),
0))</f>
        <v>0</v>
      </c>
      <c r="BR259" s="5">
        <f ca="1">IF(BR$4="",0,IF(OR(MONTH(BR$4)=3,MONTH(BR$4)=4,MONTH(BR$4)=7,MONTH(BR$4)=10),
SUMIFS($W236:BQ236,$W$1:BQ$1,"&lt;="&amp;(BR$1-(MONTH(BR$4)-3*INT((MONTH(BR$4)-1)/3))),$W$1:BQ$1,"&gt;="&amp;(BR$1-2-(MONTH(BR$4)-3*INT((MONTH(BR$4)-1)/3)))),
0))</f>
        <v>0</v>
      </c>
      <c r="BS259" s="5">
        <f ca="1">IF(BS$4="",0,IF(OR(MONTH(BS$4)=3,MONTH(BS$4)=4,MONTH(BS$4)=7,MONTH(BS$4)=10),
SUMIFS($W236:BR236,$W$1:BR$1,"&lt;="&amp;(BS$1-(MONTH(BS$4)-3*INT((MONTH(BS$4)-1)/3))),$W$1:BR$1,"&gt;="&amp;(BS$1-2-(MONTH(BS$4)-3*INT((MONTH(BS$4)-1)/3)))),
0))</f>
        <v>0</v>
      </c>
      <c r="BT259" s="5">
        <f ca="1">IF(BT$4="",0,IF(OR(MONTH(BT$4)=3,MONTH(BT$4)=4,MONTH(BT$4)=7,MONTH(BT$4)=10),
SUMIFS($W236:BS236,$W$1:BS$1,"&lt;="&amp;(BT$1-(MONTH(BT$4)-3*INT((MONTH(BT$4)-1)/3))),$W$1:BS$1,"&gt;="&amp;(BT$1-2-(MONTH(BT$4)-3*INT((MONTH(BT$4)-1)/3)))),
0))</f>
        <v>0</v>
      </c>
      <c r="BU259" s="5">
        <f ca="1">IF(BU$4="",0,IF(OR(MONTH(BU$4)=3,MONTH(BU$4)=4,MONTH(BU$4)=7,MONTH(BU$4)=10),
SUMIFS($W236:BT236,$W$1:BT$1,"&lt;="&amp;(BU$1-(MONTH(BU$4)-3*INT((MONTH(BU$4)-1)/3))),$W$1:BT$1,"&gt;="&amp;(BU$1-2-(MONTH(BU$4)-3*INT((MONTH(BU$4)-1)/3)))),
0))</f>
        <v>611.11111111111245</v>
      </c>
      <c r="BV259" s="5">
        <f ca="1">IF(BV$4="",0,IF(OR(MONTH(BV$4)=3,MONTH(BV$4)=4,MONTH(BV$4)=7,MONTH(BV$4)=10),
SUMIFS($W236:BU236,$W$1:BU$1,"&lt;="&amp;(BV$1-(MONTH(BV$4)-3*INT((MONTH(BV$4)-1)/3))),$W$1:BU$1,"&gt;="&amp;(BV$1-2-(MONTH(BV$4)-3*INT((MONTH(BV$4)-1)/3)))),
0))</f>
        <v>496.52777777777919</v>
      </c>
      <c r="BW259" s="5">
        <f ca="1">IF(BW$4="",0,IF(OR(MONTH(BW$4)=3,MONTH(BW$4)=4,MONTH(BW$4)=7,MONTH(BW$4)=10),
SUMIFS($W236:BV236,$W$1:BV$1,"&lt;="&amp;(BW$1-(MONTH(BW$4)-3*INT((MONTH(BW$4)-1)/3))),$W$1:BV$1,"&gt;="&amp;(BW$1-2-(MONTH(BW$4)-3*INT((MONTH(BW$4)-1)/3)))),
0))</f>
        <v>0</v>
      </c>
      <c r="BX259" s="5">
        <f ca="1">IF(BX$4="",0,IF(OR(MONTH(BX$4)=3,MONTH(BX$4)=4,MONTH(BX$4)=7,MONTH(BX$4)=10),
SUMIFS($W236:BW236,$W$1:BW$1,"&lt;="&amp;(BX$1-(MONTH(BX$4)-3*INT((MONTH(BX$4)-1)/3))),$W$1:BW$1,"&gt;="&amp;(BX$1-2-(MONTH(BX$4)-3*INT((MONTH(BX$4)-1)/3)))),
0))</f>
        <v>0</v>
      </c>
      <c r="BY259" s="5">
        <f ca="1">IF(BY$4="",0,IF(OR(MONTH(BY$4)=3,MONTH(BY$4)=4,MONTH(BY$4)=7,MONTH(BY$4)=10),
SUMIFS($W236:BX236,$W$1:BX$1,"&lt;="&amp;(BY$1-(MONTH(BY$4)-3*INT((MONTH(BY$4)-1)/3))),$W$1:BX$1,"&gt;="&amp;(BY$1-2-(MONTH(BY$4)-3*INT((MONTH(BY$4)-1)/3)))),
0))</f>
        <v>381.94444444444594</v>
      </c>
      <c r="BZ259" s="5">
        <f ca="1">IF(BZ$4="",0,IF(OR(MONTH(BZ$4)=3,MONTH(BZ$4)=4,MONTH(BZ$4)=7,MONTH(BZ$4)=10),
SUMIFS($W236:BY236,$W$1:BY$1,"&lt;="&amp;(BZ$1-(MONTH(BZ$4)-3*INT((MONTH(BZ$4)-1)/3))),$W$1:BY$1,"&gt;="&amp;(BZ$1-2-(MONTH(BZ$4)-3*INT((MONTH(BZ$4)-1)/3)))),
0))</f>
        <v>0</v>
      </c>
      <c r="CA259" s="5">
        <f ca="1">IF(CA$4="",0,IF(OR(MONTH(CA$4)=3,MONTH(CA$4)=4,MONTH(CA$4)=7,MONTH(CA$4)=10),
SUMIFS($W236:BZ236,$W$1:BZ$1,"&lt;="&amp;(CA$1-(MONTH(CA$4)-3*INT((MONTH(CA$4)-1)/3))),$W$1:BZ$1,"&gt;="&amp;(CA$1-2-(MONTH(CA$4)-3*INT((MONTH(CA$4)-1)/3)))),
0))</f>
        <v>0</v>
      </c>
      <c r="CB259" s="5">
        <f ca="1">IF(CB$4="",0,IF(OR(MONTH(CB$4)=3,MONTH(CB$4)=4,MONTH(CB$4)=7,MONTH(CB$4)=10),
SUMIFS($W236:CA236,$W$1:CA$1,"&lt;="&amp;(CB$1-(MONTH(CB$4)-3*INT((MONTH(CB$4)-1)/3))),$W$1:CA$1,"&gt;="&amp;(CB$1-2-(MONTH(CB$4)-3*INT((MONTH(CB$4)-1)/3)))),
0))</f>
        <v>267.36111111111279</v>
      </c>
      <c r="CC259" s="5">
        <f ca="1">IF(CC$4="",0,IF(OR(MONTH(CC$4)=3,MONTH(CC$4)=4,MONTH(CC$4)=7,MONTH(CC$4)=10),
SUMIFS($W236:CB236,$W$1:CB$1,"&lt;="&amp;(CC$1-(MONTH(CC$4)-3*INT((MONTH(CC$4)-1)/3))),$W$1:CB$1,"&gt;="&amp;(CC$1-2-(MONTH(CC$4)-3*INT((MONTH(CC$4)-1)/3)))),
0))</f>
        <v>0</v>
      </c>
      <c r="CD259" s="5">
        <f ca="1">IF(CD$4="",0,IF(OR(MONTH(CD$4)=3,MONTH(CD$4)=4,MONTH(CD$4)=7,MONTH(CD$4)=10),
SUMIFS($W236:CC236,$W$1:CC$1,"&lt;="&amp;(CD$1-(MONTH(CD$4)-3*INT((MONTH(CD$4)-1)/3))),$W$1:CC$1,"&gt;="&amp;(CD$1-2-(MONTH(CD$4)-3*INT((MONTH(CD$4)-1)/3)))),
0))</f>
        <v>0</v>
      </c>
      <c r="CE259" s="5">
        <f ca="1">IF(CE$4="",0,IF(OR(MONTH(CE$4)=3,MONTH(CE$4)=4,MONTH(CE$4)=7,MONTH(CE$4)=10),
SUMIFS($W236:CD236,$W$1:CD$1,"&lt;="&amp;(CE$1-(MONTH(CE$4)-3*INT((MONTH(CE$4)-1)/3))),$W$1:CD$1,"&gt;="&amp;(CE$1-2-(MONTH(CE$4)-3*INT((MONTH(CE$4)-1)/3)))),
0))</f>
        <v>0</v>
      </c>
      <c r="CF259" s="5">
        <f ca="1">IF(CF$4="",0,IF(OR(MONTH(CF$4)=3,MONTH(CF$4)=4,MONTH(CF$4)=7,MONTH(CF$4)=10),
SUMIFS($W236:CE236,$W$1:CE$1,"&lt;="&amp;(CF$1-(MONTH(CF$4)-3*INT((MONTH(CF$4)-1)/3))),$W$1:CE$1,"&gt;="&amp;(CF$1-2-(MONTH(CF$4)-3*INT((MONTH(CF$4)-1)/3)))),
0))</f>
        <v>0</v>
      </c>
    </row>
    <row r="260" spans="2:84" x14ac:dyDescent="0.3">
      <c r="B260" s="13">
        <f>ROW()</f>
        <v>260</v>
      </c>
      <c r="H260" s="1" t="str">
        <f t="shared" si="480"/>
        <v>Налоги на внеоборотные активы</v>
      </c>
      <c r="I260" s="1" t="str">
        <f>$I$256</f>
        <v>Стартовые капитальные затраты</v>
      </c>
      <c r="J260" s="1" t="str">
        <f>Prcsses!I82</f>
        <v>Транспортные средства</v>
      </c>
      <c r="M260" s="53" t="s">
        <v>18</v>
      </c>
      <c r="P260" s="72"/>
      <c r="U260" s="5">
        <f t="shared" ca="1" si="468"/>
        <v>74001.73611111108</v>
      </c>
      <c r="X260" s="5">
        <f ca="1">IF(X$4="",0,IF(OR(MONTH(X$4)=3,MONTH(X$4)=4,MONTH(X$4)=7,MONTH(X$4)=10),
SUMIFS($W237:W237,$W$1:W$1,"&lt;="&amp;(X$1-(MONTH(X$4)-3*INT((MONTH(X$4)-1)/3))),$W$1:W$1,"&gt;="&amp;(X$1-2-(MONTH(X$4)-3*INT((MONTH(X$4)-1)/3)))),
0))</f>
        <v>0</v>
      </c>
      <c r="Y260" s="5">
        <f ca="1">IF(Y$4="",0,IF(OR(MONTH(Y$4)=3,MONTH(Y$4)=4,MONTH(Y$4)=7,MONTH(Y$4)=10),
SUMIFS($W237:X237,$W$1:X$1,"&lt;="&amp;(Y$1-(MONTH(Y$4)-3*INT((MONTH(Y$4)-1)/3))),$W$1:X$1,"&gt;="&amp;(Y$1-2-(MONTH(Y$4)-3*INT((MONTH(Y$4)-1)/3)))),
0))</f>
        <v>0</v>
      </c>
      <c r="Z260" s="5">
        <f ca="1">IF(Z$4="",0,IF(OR(MONTH(Z$4)=3,MONTH(Z$4)=4,MONTH(Z$4)=7,MONTH(Z$4)=10),
SUMIFS($W237:Y237,$W$1:Y$1,"&lt;="&amp;(Z$1-(MONTH(Z$4)-3*INT((MONTH(Z$4)-1)/3))),$W$1:Y$1,"&gt;="&amp;(Z$1-2-(MONTH(Z$4)-3*INT((MONTH(Z$4)-1)/3)))),
0))</f>
        <v>1736.1111111111113</v>
      </c>
      <c r="AA260" s="5">
        <f ca="1">IF(AA$4="",0,IF(OR(MONTH(AA$4)=3,MONTH(AA$4)=4,MONTH(AA$4)=7,MONTH(AA$4)=10),
SUMIFS($W237:Z237,$W$1:Z$1,"&lt;="&amp;(AA$1-(MONTH(AA$4)-3*INT((MONTH(AA$4)-1)/3))),$W$1:Z$1,"&gt;="&amp;(AA$1-2-(MONTH(AA$4)-3*INT((MONTH(AA$4)-1)/3)))),
0))</f>
        <v>0</v>
      </c>
      <c r="AB260" s="5">
        <f ca="1">IF(AB$4="",0,IF(OR(MONTH(AB$4)=3,MONTH(AB$4)=4,MONTH(AB$4)=7,MONTH(AB$4)=10),
SUMIFS($W237:AA237,$W$1:AA$1,"&lt;="&amp;(AB$1-(MONTH(AB$4)-3*INT((MONTH(AB$4)-1)/3))),$W$1:AA$1,"&gt;="&amp;(AB$1-2-(MONTH(AB$4)-3*INT((MONTH(AB$4)-1)/3)))),
0))</f>
        <v>0</v>
      </c>
      <c r="AC260" s="5">
        <f ca="1">IF(AC$4="",0,IF(OR(MONTH(AC$4)=3,MONTH(AC$4)=4,MONTH(AC$4)=7,MONTH(AC$4)=10),
SUMIFS($W237:AB237,$W$1:AB$1,"&lt;="&amp;(AC$1-(MONTH(AC$4)-3*INT((MONTH(AC$4)-1)/3))),$W$1:AB$1,"&gt;="&amp;(AC$1-2-(MONTH(AC$4)-3*INT((MONTH(AC$4)-1)/3)))),
0))</f>
        <v>5121.5277777777774</v>
      </c>
      <c r="AD260" s="5">
        <f ca="1">IF(AD$4="",0,IF(OR(MONTH(AD$4)=3,MONTH(AD$4)=4,MONTH(AD$4)=7,MONTH(AD$4)=10),
SUMIFS($W237:AC237,$W$1:AC$1,"&lt;="&amp;(AD$1-(MONTH(AD$4)-3*INT((MONTH(AD$4)-1)/3))),$W$1:AC$1,"&gt;="&amp;(AD$1-2-(MONTH(AD$4)-3*INT((MONTH(AD$4)-1)/3)))),
0))</f>
        <v>0</v>
      </c>
      <c r="AE260" s="5">
        <f ca="1">IF(AE$4="",0,IF(OR(MONTH(AE$4)=3,MONTH(AE$4)=4,MONTH(AE$4)=7,MONTH(AE$4)=10),
SUMIFS($W237:AD237,$W$1:AD$1,"&lt;="&amp;(AE$1-(MONTH(AE$4)-3*INT((MONTH(AE$4)-1)/3))),$W$1:AD$1,"&gt;="&amp;(AE$1-2-(MONTH(AE$4)-3*INT((MONTH(AE$4)-1)/3)))),
0))</f>
        <v>0</v>
      </c>
      <c r="AF260" s="5">
        <f ca="1">IF(AF$4="",0,IF(OR(MONTH(AF$4)=3,MONTH(AF$4)=4,MONTH(AF$4)=7,MONTH(AF$4)=10),
SUMIFS($W237:AE237,$W$1:AE$1,"&lt;="&amp;(AF$1-(MONTH(AF$4)-3*INT((MONTH(AF$4)-1)/3))),$W$1:AE$1,"&gt;="&amp;(AF$1-2-(MONTH(AF$4)-3*INT((MONTH(AF$4)-1)/3)))),
0))</f>
        <v>4991.3194444444453</v>
      </c>
      <c r="AG260" s="5">
        <f ca="1">IF(AG$4="",0,IF(OR(MONTH(AG$4)=3,MONTH(AG$4)=4,MONTH(AG$4)=7,MONTH(AG$4)=10),
SUMIFS($W237:AF237,$W$1:AF$1,"&lt;="&amp;(AG$1-(MONTH(AG$4)-3*INT((MONTH(AG$4)-1)/3))),$W$1:AF$1,"&gt;="&amp;(AG$1-2-(MONTH(AG$4)-3*INT((MONTH(AG$4)-1)/3)))),
0))</f>
        <v>0</v>
      </c>
      <c r="AH260" s="5">
        <f ca="1">IF(AH$4="",0,IF(OR(MONTH(AH$4)=3,MONTH(AH$4)=4,MONTH(AH$4)=7,MONTH(AH$4)=10),
SUMIFS($W237:AG237,$W$1:AG$1,"&lt;="&amp;(AH$1-(MONTH(AH$4)-3*INT((MONTH(AH$4)-1)/3))),$W$1:AG$1,"&gt;="&amp;(AH$1-2-(MONTH(AH$4)-3*INT((MONTH(AH$4)-1)/3)))),
0))</f>
        <v>0</v>
      </c>
      <c r="AI260" s="5">
        <f ca="1">IF(AI$4="",0,IF(OR(MONTH(AI$4)=3,MONTH(AI$4)=4,MONTH(AI$4)=7,MONTH(AI$4)=10),
SUMIFS($W237:AH237,$W$1:AH$1,"&lt;="&amp;(AI$1-(MONTH(AI$4)-3*INT((MONTH(AI$4)-1)/3))),$W$1:AH$1,"&gt;="&amp;(AI$1-2-(MONTH(AI$4)-3*INT((MONTH(AI$4)-1)/3)))),
0))</f>
        <v>0</v>
      </c>
      <c r="AJ260" s="5">
        <f ca="1">IF(AJ$4="",0,IF(OR(MONTH(AJ$4)=3,MONTH(AJ$4)=4,MONTH(AJ$4)=7,MONTH(AJ$4)=10),
SUMIFS($W237:AI237,$W$1:AI$1,"&lt;="&amp;(AJ$1-(MONTH(AJ$4)-3*INT((MONTH(AJ$4)-1)/3))),$W$1:AI$1,"&gt;="&amp;(AJ$1-2-(MONTH(AJ$4)-3*INT((MONTH(AJ$4)-1)/3)))),
0))</f>
        <v>0</v>
      </c>
      <c r="AK260" s="5">
        <f ca="1">IF(AK$4="",0,IF(OR(MONTH(AK$4)=3,MONTH(AK$4)=4,MONTH(AK$4)=7,MONTH(AK$4)=10),
SUMIFS($W237:AJ237,$W$1:AJ$1,"&lt;="&amp;(AK$1-(MONTH(AK$4)-3*INT((MONTH(AK$4)-1)/3))),$W$1:AJ$1,"&gt;="&amp;(AK$1-2-(MONTH(AK$4)-3*INT((MONTH(AK$4)-1)/3)))),
0))</f>
        <v>4861.1111111111113</v>
      </c>
      <c r="AL260" s="5">
        <f ca="1">IF(AL$4="",0,IF(OR(MONTH(AL$4)=3,MONTH(AL$4)=4,MONTH(AL$4)=7,MONTH(AL$4)=10),
SUMIFS($W237:AK237,$W$1:AK$1,"&lt;="&amp;(AL$1-(MONTH(AL$4)-3*INT((MONTH(AL$4)-1)/3))),$W$1:AK$1,"&gt;="&amp;(AL$1-2-(MONTH(AL$4)-3*INT((MONTH(AL$4)-1)/3)))),
0))</f>
        <v>4730.9027777777783</v>
      </c>
      <c r="AM260" s="5">
        <f ca="1">IF(AM$4="",0,IF(OR(MONTH(AM$4)=3,MONTH(AM$4)=4,MONTH(AM$4)=7,MONTH(AM$4)=10),
SUMIFS($W237:AL237,$W$1:AL$1,"&lt;="&amp;(AM$1-(MONTH(AM$4)-3*INT((MONTH(AM$4)-1)/3))),$W$1:AL$1,"&gt;="&amp;(AM$1-2-(MONTH(AM$4)-3*INT((MONTH(AM$4)-1)/3)))),
0))</f>
        <v>0</v>
      </c>
      <c r="AN260" s="5">
        <f ca="1">IF(AN$4="",0,IF(OR(MONTH(AN$4)=3,MONTH(AN$4)=4,MONTH(AN$4)=7,MONTH(AN$4)=10),
SUMIFS($W237:AM237,$W$1:AM$1,"&lt;="&amp;(AN$1-(MONTH(AN$4)-3*INT((MONTH(AN$4)-1)/3))),$W$1:AM$1,"&gt;="&amp;(AN$1-2-(MONTH(AN$4)-3*INT((MONTH(AN$4)-1)/3)))),
0))</f>
        <v>0</v>
      </c>
      <c r="AO260" s="5">
        <f ca="1">IF(AO$4="",0,IF(OR(MONTH(AO$4)=3,MONTH(AO$4)=4,MONTH(AO$4)=7,MONTH(AO$4)=10),
SUMIFS($W237:AN237,$W$1:AN$1,"&lt;="&amp;(AO$1-(MONTH(AO$4)-3*INT((MONTH(AO$4)-1)/3))),$W$1:AN$1,"&gt;="&amp;(AO$1-2-(MONTH(AO$4)-3*INT((MONTH(AO$4)-1)/3)))),
0))</f>
        <v>4600.6944444444434</v>
      </c>
      <c r="AP260" s="5">
        <f ca="1">IF(AP$4="",0,IF(OR(MONTH(AP$4)=3,MONTH(AP$4)=4,MONTH(AP$4)=7,MONTH(AP$4)=10),
SUMIFS($W237:AO237,$W$1:AO$1,"&lt;="&amp;(AP$1-(MONTH(AP$4)-3*INT((MONTH(AP$4)-1)/3))),$W$1:AO$1,"&gt;="&amp;(AP$1-2-(MONTH(AP$4)-3*INT((MONTH(AP$4)-1)/3)))),
0))</f>
        <v>0</v>
      </c>
      <c r="AQ260" s="5">
        <f ca="1">IF(AQ$4="",0,IF(OR(MONTH(AQ$4)=3,MONTH(AQ$4)=4,MONTH(AQ$4)=7,MONTH(AQ$4)=10),
SUMIFS($W237:AP237,$W$1:AP$1,"&lt;="&amp;(AQ$1-(MONTH(AQ$4)-3*INT((MONTH(AQ$4)-1)/3))),$W$1:AP$1,"&gt;="&amp;(AQ$1-2-(MONTH(AQ$4)-3*INT((MONTH(AQ$4)-1)/3)))),
0))</f>
        <v>0</v>
      </c>
      <c r="AR260" s="5">
        <f ca="1">IF(AR$4="",0,IF(OR(MONTH(AR$4)=3,MONTH(AR$4)=4,MONTH(AR$4)=7,MONTH(AR$4)=10),
SUMIFS($W237:AQ237,$W$1:AQ$1,"&lt;="&amp;(AR$1-(MONTH(AR$4)-3*INT((MONTH(AR$4)-1)/3))),$W$1:AQ$1,"&gt;="&amp;(AR$1-2-(MONTH(AR$4)-3*INT((MONTH(AR$4)-1)/3)))),
0))</f>
        <v>4470.4861111111113</v>
      </c>
      <c r="AS260" s="5">
        <f ca="1">IF(AS$4="",0,IF(OR(MONTH(AS$4)=3,MONTH(AS$4)=4,MONTH(AS$4)=7,MONTH(AS$4)=10),
SUMIFS($W237:AR237,$W$1:AR$1,"&lt;="&amp;(AS$1-(MONTH(AS$4)-3*INT((MONTH(AS$4)-1)/3))),$W$1:AR$1,"&gt;="&amp;(AS$1-2-(MONTH(AS$4)-3*INT((MONTH(AS$4)-1)/3)))),
0))</f>
        <v>0</v>
      </c>
      <c r="AT260" s="5">
        <f ca="1">IF(AT$4="",0,IF(OR(MONTH(AT$4)=3,MONTH(AT$4)=4,MONTH(AT$4)=7,MONTH(AT$4)=10),
SUMIFS($W237:AS237,$W$1:AS$1,"&lt;="&amp;(AT$1-(MONTH(AT$4)-3*INT((MONTH(AT$4)-1)/3))),$W$1:AS$1,"&gt;="&amp;(AT$1-2-(MONTH(AT$4)-3*INT((MONTH(AT$4)-1)/3)))),
0))</f>
        <v>0</v>
      </c>
      <c r="AU260" s="5">
        <f ca="1">IF(AU$4="",0,IF(OR(MONTH(AU$4)=3,MONTH(AU$4)=4,MONTH(AU$4)=7,MONTH(AU$4)=10),
SUMIFS($W237:AT237,$W$1:AT$1,"&lt;="&amp;(AU$1-(MONTH(AU$4)-3*INT((MONTH(AU$4)-1)/3))),$W$1:AT$1,"&gt;="&amp;(AU$1-2-(MONTH(AU$4)-3*INT((MONTH(AU$4)-1)/3)))),
0))</f>
        <v>0</v>
      </c>
      <c r="AV260" s="5">
        <f ca="1">IF(AV$4="",0,IF(OR(MONTH(AV$4)=3,MONTH(AV$4)=4,MONTH(AV$4)=7,MONTH(AV$4)=10),
SUMIFS($W237:AU237,$W$1:AU$1,"&lt;="&amp;(AV$1-(MONTH(AV$4)-3*INT((MONTH(AV$4)-1)/3))),$W$1:AU$1,"&gt;="&amp;(AV$1-2-(MONTH(AV$4)-3*INT((MONTH(AV$4)-1)/3)))),
0))</f>
        <v>0</v>
      </c>
      <c r="AW260" s="5">
        <f ca="1">IF(AW$4="",0,IF(OR(MONTH(AW$4)=3,MONTH(AW$4)=4,MONTH(AW$4)=7,MONTH(AW$4)=10),
SUMIFS($W237:AV237,$W$1:AV$1,"&lt;="&amp;(AW$1-(MONTH(AW$4)-3*INT((MONTH(AW$4)-1)/3))),$W$1:AV$1,"&gt;="&amp;(AW$1-2-(MONTH(AW$4)-3*INT((MONTH(AW$4)-1)/3)))),
0))</f>
        <v>4340.2777777777774</v>
      </c>
      <c r="AX260" s="5">
        <f ca="1">IF(AX$4="",0,IF(OR(MONTH(AX$4)=3,MONTH(AX$4)=4,MONTH(AX$4)=7,MONTH(AX$4)=10),
SUMIFS($W237:AW237,$W$1:AW$1,"&lt;="&amp;(AX$1-(MONTH(AX$4)-3*INT((MONTH(AX$4)-1)/3))),$W$1:AW$1,"&gt;="&amp;(AX$1-2-(MONTH(AX$4)-3*INT((MONTH(AX$4)-1)/3)))),
0))</f>
        <v>4210.0694444444443</v>
      </c>
      <c r="AY260" s="5">
        <f ca="1">IF(AY$4="",0,IF(OR(MONTH(AY$4)=3,MONTH(AY$4)=4,MONTH(AY$4)=7,MONTH(AY$4)=10),
SUMIFS($W237:AX237,$W$1:AX$1,"&lt;="&amp;(AY$1-(MONTH(AY$4)-3*INT((MONTH(AY$4)-1)/3))),$W$1:AX$1,"&gt;="&amp;(AY$1-2-(MONTH(AY$4)-3*INT((MONTH(AY$4)-1)/3)))),
0))</f>
        <v>0</v>
      </c>
      <c r="AZ260" s="5">
        <f ca="1">IF(AZ$4="",0,IF(OR(MONTH(AZ$4)=3,MONTH(AZ$4)=4,MONTH(AZ$4)=7,MONTH(AZ$4)=10),
SUMIFS($W237:AY237,$W$1:AY$1,"&lt;="&amp;(AZ$1-(MONTH(AZ$4)-3*INT((MONTH(AZ$4)-1)/3))),$W$1:AY$1,"&gt;="&amp;(AZ$1-2-(MONTH(AZ$4)-3*INT((MONTH(AZ$4)-1)/3)))),
0))</f>
        <v>0</v>
      </c>
      <c r="BA260" s="5">
        <f ca="1">IF(BA$4="",0,IF(OR(MONTH(BA$4)=3,MONTH(BA$4)=4,MONTH(BA$4)=7,MONTH(BA$4)=10),
SUMIFS($W237:AZ237,$W$1:AZ$1,"&lt;="&amp;(BA$1-(MONTH(BA$4)-3*INT((MONTH(BA$4)-1)/3))),$W$1:AZ$1,"&gt;="&amp;(BA$1-2-(MONTH(BA$4)-3*INT((MONTH(BA$4)-1)/3)))),
0))</f>
        <v>4079.8611111111113</v>
      </c>
      <c r="BB260" s="5">
        <f ca="1">IF(BB$4="",0,IF(OR(MONTH(BB$4)=3,MONTH(BB$4)=4,MONTH(BB$4)=7,MONTH(BB$4)=10),
SUMIFS($W237:BA237,$W$1:BA$1,"&lt;="&amp;(BB$1-(MONTH(BB$4)-3*INT((MONTH(BB$4)-1)/3))),$W$1:BA$1,"&gt;="&amp;(BB$1-2-(MONTH(BB$4)-3*INT((MONTH(BB$4)-1)/3)))),
0))</f>
        <v>0</v>
      </c>
      <c r="BC260" s="5">
        <f ca="1">IF(BC$4="",0,IF(OR(MONTH(BC$4)=3,MONTH(BC$4)=4,MONTH(BC$4)=7,MONTH(BC$4)=10),
SUMIFS($W237:BB237,$W$1:BB$1,"&lt;="&amp;(BC$1-(MONTH(BC$4)-3*INT((MONTH(BC$4)-1)/3))),$W$1:BB$1,"&gt;="&amp;(BC$1-2-(MONTH(BC$4)-3*INT((MONTH(BC$4)-1)/3)))),
0))</f>
        <v>0</v>
      </c>
      <c r="BD260" s="5">
        <f ca="1">IF(BD$4="",0,IF(OR(MONTH(BD$4)=3,MONTH(BD$4)=4,MONTH(BD$4)=7,MONTH(BD$4)=10),
SUMIFS($W237:BC237,$W$1:BC$1,"&lt;="&amp;(BD$1-(MONTH(BD$4)-3*INT((MONTH(BD$4)-1)/3))),$W$1:BC$1,"&gt;="&amp;(BD$1-2-(MONTH(BD$4)-3*INT((MONTH(BD$4)-1)/3)))),
0))</f>
        <v>3949.6527777777774</v>
      </c>
      <c r="BE260" s="5">
        <f ca="1">IF(BE$4="",0,IF(OR(MONTH(BE$4)=3,MONTH(BE$4)=4,MONTH(BE$4)=7,MONTH(BE$4)=10),
SUMIFS($W237:BD237,$W$1:BD$1,"&lt;="&amp;(BE$1-(MONTH(BE$4)-3*INT((MONTH(BE$4)-1)/3))),$W$1:BD$1,"&gt;="&amp;(BE$1-2-(MONTH(BE$4)-3*INT((MONTH(BE$4)-1)/3)))),
0))</f>
        <v>0</v>
      </c>
      <c r="BF260" s="5">
        <f ca="1">IF(BF$4="",0,IF(OR(MONTH(BF$4)=3,MONTH(BF$4)=4,MONTH(BF$4)=7,MONTH(BF$4)=10),
SUMIFS($W237:BE237,$W$1:BE$1,"&lt;="&amp;(BF$1-(MONTH(BF$4)-3*INT((MONTH(BF$4)-1)/3))),$W$1:BE$1,"&gt;="&amp;(BF$1-2-(MONTH(BF$4)-3*INT((MONTH(BF$4)-1)/3)))),
0))</f>
        <v>0</v>
      </c>
      <c r="BG260" s="5">
        <f ca="1">IF(BG$4="",0,IF(OR(MONTH(BG$4)=3,MONTH(BG$4)=4,MONTH(BG$4)=7,MONTH(BG$4)=10),
SUMIFS($W237:BF237,$W$1:BF$1,"&lt;="&amp;(BG$1-(MONTH(BG$4)-3*INT((MONTH(BG$4)-1)/3))),$W$1:BF$1,"&gt;="&amp;(BG$1-2-(MONTH(BG$4)-3*INT((MONTH(BG$4)-1)/3)))),
0))</f>
        <v>0</v>
      </c>
      <c r="BH260" s="5">
        <f ca="1">IF(BH$4="",0,IF(OR(MONTH(BH$4)=3,MONTH(BH$4)=4,MONTH(BH$4)=7,MONTH(BH$4)=10),
SUMIFS($W237:BG237,$W$1:BG$1,"&lt;="&amp;(BH$1-(MONTH(BH$4)-3*INT((MONTH(BH$4)-1)/3))),$W$1:BG$1,"&gt;="&amp;(BH$1-2-(MONTH(BH$4)-3*INT((MONTH(BH$4)-1)/3)))),
0))</f>
        <v>0</v>
      </c>
      <c r="BI260" s="5">
        <f ca="1">IF(BI$4="",0,IF(OR(MONTH(BI$4)=3,MONTH(BI$4)=4,MONTH(BI$4)=7,MONTH(BI$4)=10),
SUMIFS($W237:BH237,$W$1:BH$1,"&lt;="&amp;(BI$1-(MONTH(BI$4)-3*INT((MONTH(BI$4)-1)/3))),$W$1:BH$1,"&gt;="&amp;(BI$1-2-(MONTH(BI$4)-3*INT((MONTH(BI$4)-1)/3)))),
0))</f>
        <v>3819.4444444444443</v>
      </c>
      <c r="BJ260" s="5">
        <f ca="1">IF(BJ$4="",0,IF(OR(MONTH(BJ$4)=3,MONTH(BJ$4)=4,MONTH(BJ$4)=7,MONTH(BJ$4)=10),
SUMIFS($W237:BI237,$W$1:BI$1,"&lt;="&amp;(BJ$1-(MONTH(BJ$4)-3*INT((MONTH(BJ$4)-1)/3))),$W$1:BI$1,"&gt;="&amp;(BJ$1-2-(MONTH(BJ$4)-3*INT((MONTH(BJ$4)-1)/3)))),
0))</f>
        <v>3689.2361111111104</v>
      </c>
      <c r="BK260" s="5">
        <f ca="1">IF(BK$4="",0,IF(OR(MONTH(BK$4)=3,MONTH(BK$4)=4,MONTH(BK$4)=7,MONTH(BK$4)=10),
SUMIFS($W237:BJ237,$W$1:BJ$1,"&lt;="&amp;(BK$1-(MONTH(BK$4)-3*INT((MONTH(BK$4)-1)/3))),$W$1:BJ$1,"&gt;="&amp;(BK$1-2-(MONTH(BK$4)-3*INT((MONTH(BK$4)-1)/3)))),
0))</f>
        <v>0</v>
      </c>
      <c r="BL260" s="5">
        <f ca="1">IF(BL$4="",0,IF(OR(MONTH(BL$4)=3,MONTH(BL$4)=4,MONTH(BL$4)=7,MONTH(BL$4)=10),
SUMIFS($W237:BK237,$W$1:BK$1,"&lt;="&amp;(BL$1-(MONTH(BL$4)-3*INT((MONTH(BL$4)-1)/3))),$W$1:BK$1,"&gt;="&amp;(BL$1-2-(MONTH(BL$4)-3*INT((MONTH(BL$4)-1)/3)))),
0))</f>
        <v>0</v>
      </c>
      <c r="BM260" s="5">
        <f ca="1">IF(BM$4="",0,IF(OR(MONTH(BM$4)=3,MONTH(BM$4)=4,MONTH(BM$4)=7,MONTH(BM$4)=10),
SUMIFS($W237:BL237,$W$1:BL$1,"&lt;="&amp;(BM$1-(MONTH(BM$4)-3*INT((MONTH(BM$4)-1)/3))),$W$1:BL$1,"&gt;="&amp;(BM$1-2-(MONTH(BM$4)-3*INT((MONTH(BM$4)-1)/3)))),
0))</f>
        <v>3559.0277777777774</v>
      </c>
      <c r="BN260" s="5">
        <f ca="1">IF(BN$4="",0,IF(OR(MONTH(BN$4)=3,MONTH(BN$4)=4,MONTH(BN$4)=7,MONTH(BN$4)=10),
SUMIFS($W237:BM237,$W$1:BM$1,"&lt;="&amp;(BN$1-(MONTH(BN$4)-3*INT((MONTH(BN$4)-1)/3))),$W$1:BM$1,"&gt;="&amp;(BN$1-2-(MONTH(BN$4)-3*INT((MONTH(BN$4)-1)/3)))),
0))</f>
        <v>0</v>
      </c>
      <c r="BO260" s="5">
        <f ca="1">IF(BO$4="",0,IF(OR(MONTH(BO$4)=3,MONTH(BO$4)=4,MONTH(BO$4)=7,MONTH(BO$4)=10),
SUMIFS($W237:BN237,$W$1:BN$1,"&lt;="&amp;(BO$1-(MONTH(BO$4)-3*INT((MONTH(BO$4)-1)/3))),$W$1:BN$1,"&gt;="&amp;(BO$1-2-(MONTH(BO$4)-3*INT((MONTH(BO$4)-1)/3)))),
0))</f>
        <v>0</v>
      </c>
      <c r="BP260" s="5">
        <f ca="1">IF(BP$4="",0,IF(OR(MONTH(BP$4)=3,MONTH(BP$4)=4,MONTH(BP$4)=7,MONTH(BP$4)=10),
SUMIFS($W237:BO237,$W$1:BO$1,"&lt;="&amp;(BP$1-(MONTH(BP$4)-3*INT((MONTH(BP$4)-1)/3))),$W$1:BO$1,"&gt;="&amp;(BP$1-2-(MONTH(BP$4)-3*INT((MONTH(BP$4)-1)/3)))),
0))</f>
        <v>3428.8194444444439</v>
      </c>
      <c r="BQ260" s="5">
        <f ca="1">IF(BQ$4="",0,IF(OR(MONTH(BQ$4)=3,MONTH(BQ$4)=4,MONTH(BQ$4)=7,MONTH(BQ$4)=10),
SUMIFS($W237:BP237,$W$1:BP$1,"&lt;="&amp;(BQ$1-(MONTH(BQ$4)-3*INT((MONTH(BQ$4)-1)/3))),$W$1:BP$1,"&gt;="&amp;(BQ$1-2-(MONTH(BQ$4)-3*INT((MONTH(BQ$4)-1)/3)))),
0))</f>
        <v>0</v>
      </c>
      <c r="BR260" s="5">
        <f ca="1">IF(BR$4="",0,IF(OR(MONTH(BR$4)=3,MONTH(BR$4)=4,MONTH(BR$4)=7,MONTH(BR$4)=10),
SUMIFS($W237:BQ237,$W$1:BQ$1,"&lt;="&amp;(BR$1-(MONTH(BR$4)-3*INT((MONTH(BR$4)-1)/3))),$W$1:BQ$1,"&gt;="&amp;(BR$1-2-(MONTH(BR$4)-3*INT((MONTH(BR$4)-1)/3)))),
0))</f>
        <v>0</v>
      </c>
      <c r="BS260" s="5">
        <f ca="1">IF(BS$4="",0,IF(OR(MONTH(BS$4)=3,MONTH(BS$4)=4,MONTH(BS$4)=7,MONTH(BS$4)=10),
SUMIFS($W237:BR237,$W$1:BR$1,"&lt;="&amp;(BS$1-(MONTH(BS$4)-3*INT((MONTH(BS$4)-1)/3))),$W$1:BR$1,"&gt;="&amp;(BS$1-2-(MONTH(BS$4)-3*INT((MONTH(BS$4)-1)/3)))),
0))</f>
        <v>0</v>
      </c>
      <c r="BT260" s="5">
        <f ca="1">IF(BT$4="",0,IF(OR(MONTH(BT$4)=3,MONTH(BT$4)=4,MONTH(BT$4)=7,MONTH(BT$4)=10),
SUMIFS($W237:BS237,$W$1:BS$1,"&lt;="&amp;(BT$1-(MONTH(BT$4)-3*INT((MONTH(BT$4)-1)/3))),$W$1:BS$1,"&gt;="&amp;(BT$1-2-(MONTH(BT$4)-3*INT((MONTH(BT$4)-1)/3)))),
0))</f>
        <v>0</v>
      </c>
      <c r="BU260" s="5">
        <f ca="1">IF(BU$4="",0,IF(OR(MONTH(BU$4)=3,MONTH(BU$4)=4,MONTH(BU$4)=7,MONTH(BU$4)=10),
SUMIFS($W237:BT237,$W$1:BT$1,"&lt;="&amp;(BU$1-(MONTH(BU$4)-3*INT((MONTH(BU$4)-1)/3))),$W$1:BT$1,"&gt;="&amp;(BU$1-2-(MONTH(BU$4)-3*INT((MONTH(BU$4)-1)/3)))),
0))</f>
        <v>3298.6111111111104</v>
      </c>
      <c r="BV260" s="5">
        <f ca="1">IF(BV$4="",0,IF(OR(MONTH(BV$4)=3,MONTH(BV$4)=4,MONTH(BV$4)=7,MONTH(BV$4)=10),
SUMIFS($W237:BU237,$W$1:BU$1,"&lt;="&amp;(BV$1-(MONTH(BV$4)-3*INT((MONTH(BV$4)-1)/3))),$W$1:BU$1,"&gt;="&amp;(BV$1-2-(MONTH(BV$4)-3*INT((MONTH(BV$4)-1)/3)))),
0))</f>
        <v>3168.4027777777765</v>
      </c>
      <c r="BW260" s="5">
        <f ca="1">IF(BW$4="",0,IF(OR(MONTH(BW$4)=3,MONTH(BW$4)=4,MONTH(BW$4)=7,MONTH(BW$4)=10),
SUMIFS($W237:BV237,$W$1:BV$1,"&lt;="&amp;(BW$1-(MONTH(BW$4)-3*INT((MONTH(BW$4)-1)/3))),$W$1:BV$1,"&gt;="&amp;(BW$1-2-(MONTH(BW$4)-3*INT((MONTH(BW$4)-1)/3)))),
0))</f>
        <v>0</v>
      </c>
      <c r="BX260" s="5">
        <f ca="1">IF(BX$4="",0,IF(OR(MONTH(BX$4)=3,MONTH(BX$4)=4,MONTH(BX$4)=7,MONTH(BX$4)=10),
SUMIFS($W237:BW237,$W$1:BW$1,"&lt;="&amp;(BX$1-(MONTH(BX$4)-3*INT((MONTH(BX$4)-1)/3))),$W$1:BW$1,"&gt;="&amp;(BX$1-2-(MONTH(BX$4)-3*INT((MONTH(BX$4)-1)/3)))),
0))</f>
        <v>0</v>
      </c>
      <c r="BY260" s="5">
        <f ca="1">IF(BY$4="",0,IF(OR(MONTH(BY$4)=3,MONTH(BY$4)=4,MONTH(BY$4)=7,MONTH(BY$4)=10),
SUMIFS($W237:BX237,$W$1:BX$1,"&lt;="&amp;(BY$1-(MONTH(BY$4)-3*INT((MONTH(BY$4)-1)/3))),$W$1:BX$1,"&gt;="&amp;(BY$1-2-(MONTH(BY$4)-3*INT((MONTH(BY$4)-1)/3)))),
0))</f>
        <v>3038.1944444444434</v>
      </c>
      <c r="BZ260" s="5">
        <f ca="1">IF(BZ$4="",0,IF(OR(MONTH(BZ$4)=3,MONTH(BZ$4)=4,MONTH(BZ$4)=7,MONTH(BZ$4)=10),
SUMIFS($W237:BY237,$W$1:BY$1,"&lt;="&amp;(BZ$1-(MONTH(BZ$4)-3*INT((MONTH(BZ$4)-1)/3))),$W$1:BY$1,"&gt;="&amp;(BZ$1-2-(MONTH(BZ$4)-3*INT((MONTH(BZ$4)-1)/3)))),
0))</f>
        <v>0</v>
      </c>
      <c r="CA260" s="5">
        <f ca="1">IF(CA$4="",0,IF(OR(MONTH(CA$4)=3,MONTH(CA$4)=4,MONTH(CA$4)=7,MONTH(CA$4)=10),
SUMIFS($W237:BZ237,$W$1:BZ$1,"&lt;="&amp;(CA$1-(MONTH(CA$4)-3*INT((MONTH(CA$4)-1)/3))),$W$1:BZ$1,"&gt;="&amp;(CA$1-2-(MONTH(CA$4)-3*INT((MONTH(CA$4)-1)/3)))),
0))</f>
        <v>0</v>
      </c>
      <c r="CB260" s="5">
        <f ca="1">IF(CB$4="",0,IF(OR(MONTH(CB$4)=3,MONTH(CB$4)=4,MONTH(CB$4)=7,MONTH(CB$4)=10),
SUMIFS($W237:CA237,$W$1:CA$1,"&lt;="&amp;(CB$1-(MONTH(CB$4)-3*INT((MONTH(CB$4)-1)/3))),$W$1:CA$1,"&gt;="&amp;(CB$1-2-(MONTH(CB$4)-3*INT((MONTH(CB$4)-1)/3)))),
0))</f>
        <v>2907.9861111111099</v>
      </c>
      <c r="CC260" s="5">
        <f ca="1">IF(CC$4="",0,IF(OR(MONTH(CC$4)=3,MONTH(CC$4)=4,MONTH(CC$4)=7,MONTH(CC$4)=10),
SUMIFS($W237:CB237,$W$1:CB$1,"&lt;="&amp;(CC$1-(MONTH(CC$4)-3*INT((MONTH(CC$4)-1)/3))),$W$1:CB$1,"&gt;="&amp;(CC$1-2-(MONTH(CC$4)-3*INT((MONTH(CC$4)-1)/3)))),
0))</f>
        <v>0</v>
      </c>
      <c r="CD260" s="5">
        <f ca="1">IF(CD$4="",0,IF(OR(MONTH(CD$4)=3,MONTH(CD$4)=4,MONTH(CD$4)=7,MONTH(CD$4)=10),
SUMIFS($W237:CC237,$W$1:CC$1,"&lt;="&amp;(CD$1-(MONTH(CD$4)-3*INT((MONTH(CD$4)-1)/3))),$W$1:CC$1,"&gt;="&amp;(CD$1-2-(MONTH(CD$4)-3*INT((MONTH(CD$4)-1)/3)))),
0))</f>
        <v>0</v>
      </c>
      <c r="CE260" s="5">
        <f ca="1">IF(CE$4="",0,IF(OR(MONTH(CE$4)=3,MONTH(CE$4)=4,MONTH(CE$4)=7,MONTH(CE$4)=10),
SUMIFS($W237:CD237,$W$1:CD$1,"&lt;="&amp;(CE$1-(MONTH(CE$4)-3*INT((MONTH(CE$4)-1)/3))),$W$1:CD$1,"&gt;="&amp;(CE$1-2-(MONTH(CE$4)-3*INT((MONTH(CE$4)-1)/3)))),
0))</f>
        <v>0</v>
      </c>
      <c r="CF260" s="5">
        <f ca="1">IF(CF$4="",0,IF(OR(MONTH(CF$4)=3,MONTH(CF$4)=4,MONTH(CF$4)=7,MONTH(CF$4)=10),
SUMIFS($W237:CE237,$W$1:CE$1,"&lt;="&amp;(CF$1-(MONTH(CF$4)-3*INT((MONTH(CF$4)-1)/3))),$W$1:CE$1,"&gt;="&amp;(CF$1-2-(MONTH(CF$4)-3*INT((MONTH(CF$4)-1)/3)))),
0))</f>
        <v>0</v>
      </c>
    </row>
    <row r="261" spans="2:84" x14ac:dyDescent="0.3">
      <c r="B261" s="13">
        <f>ROW()</f>
        <v>261</v>
      </c>
      <c r="H261" s="1" t="str">
        <f t="shared" si="480"/>
        <v>Налоги на внеоборотные активы</v>
      </c>
      <c r="I261" s="1" t="str">
        <f>$I$256</f>
        <v>Стартовые капитальные затраты</v>
      </c>
      <c r="J261" s="1" t="str">
        <f>Prcsses!I83</f>
        <v>Земельный участок</v>
      </c>
      <c r="M261" s="53" t="s">
        <v>18</v>
      </c>
      <c r="P261" s="72"/>
      <c r="U261" s="5">
        <f t="shared" ca="1" si="468"/>
        <v>529947.91666666651</v>
      </c>
      <c r="X261" s="5">
        <f ca="1">IF(X$4="",0,IF(OR(MONTH(X$4)=3,MONTH(X$4)=4,MONTH(X$4)=7,MONTH(X$4)=10),
SUMIFS($W238:W238,$W$1:W$1,"&lt;="&amp;(X$1-(MONTH(X$4)-3*INT((MONTH(X$4)-1)/3))),$W$1:W$1,"&gt;="&amp;(X$1-2-(MONTH(X$4)-3*INT((MONTH(X$4)-1)/3)))),
0))</f>
        <v>0</v>
      </c>
      <c r="Y261" s="5">
        <f ca="1">IF(Y$4="",0,IF(OR(MONTH(Y$4)=3,MONTH(Y$4)=4,MONTH(Y$4)=7,MONTH(Y$4)=10),
SUMIFS($W238:X238,$W$1:X$1,"&lt;="&amp;(Y$1-(MONTH(Y$4)-3*INT((MONTH(Y$4)-1)/3))),$W$1:X$1,"&gt;="&amp;(Y$1-2-(MONTH(Y$4)-3*INT((MONTH(Y$4)-1)/3)))),
0))</f>
        <v>0</v>
      </c>
      <c r="Z261" s="5">
        <f ca="1">IF(Z$4="",0,IF(OR(MONTH(Z$4)=3,MONTH(Z$4)=4,MONTH(Z$4)=7,MONTH(Z$4)=10),
SUMIFS($W238:Y238,$W$1:Y$1,"&lt;="&amp;(Z$1-(MONTH(Z$4)-3*INT((MONTH(Z$4)-1)/3))),$W$1:Y$1,"&gt;="&amp;(Z$1-2-(MONTH(Z$4)-3*INT((MONTH(Z$4)-1)/3)))),
0))</f>
        <v>10416.666666666668</v>
      </c>
      <c r="AA261" s="5">
        <f ca="1">IF(AA$4="",0,IF(OR(MONTH(AA$4)=3,MONTH(AA$4)=4,MONTH(AA$4)=7,MONTH(AA$4)=10),
SUMIFS($W238:Z238,$W$1:Z$1,"&lt;="&amp;(AA$1-(MONTH(AA$4)-3*INT((MONTH(AA$4)-1)/3))),$W$1:Z$1,"&gt;="&amp;(AA$1-2-(MONTH(AA$4)-3*INT((MONTH(AA$4)-1)/3)))),
0))</f>
        <v>0</v>
      </c>
      <c r="AB261" s="5">
        <f ca="1">IF(AB$4="",0,IF(OR(MONTH(AB$4)=3,MONTH(AB$4)=4,MONTH(AB$4)=7,MONTH(AB$4)=10),
SUMIFS($W238:AA238,$W$1:AA$1,"&lt;="&amp;(AB$1-(MONTH(AB$4)-3*INT((MONTH(AB$4)-1)/3))),$W$1:AA$1,"&gt;="&amp;(AB$1-2-(MONTH(AB$4)-3*INT((MONTH(AB$4)-1)/3)))),
0))</f>
        <v>0</v>
      </c>
      <c r="AC261" s="5">
        <f ca="1">IF(AC$4="",0,IF(OR(MONTH(AC$4)=3,MONTH(AC$4)=4,MONTH(AC$4)=7,MONTH(AC$4)=10),
SUMIFS($W238:AB238,$W$1:AB$1,"&lt;="&amp;(AC$1-(MONTH(AC$4)-3*INT((MONTH(AC$4)-1)/3))),$W$1:AB$1,"&gt;="&amp;(AC$1-2-(MONTH(AC$4)-3*INT((MONTH(AC$4)-1)/3)))),
0))</f>
        <v>31076.388888888883</v>
      </c>
      <c r="AD261" s="5">
        <f ca="1">IF(AD$4="",0,IF(OR(MONTH(AD$4)=3,MONTH(AD$4)=4,MONTH(AD$4)=7,MONTH(AD$4)=10),
SUMIFS($W238:AC238,$W$1:AC$1,"&lt;="&amp;(AD$1-(MONTH(AD$4)-3*INT((MONTH(AD$4)-1)/3))),$W$1:AC$1,"&gt;="&amp;(AD$1-2-(MONTH(AD$4)-3*INT((MONTH(AD$4)-1)/3)))),
0))</f>
        <v>0</v>
      </c>
      <c r="AE261" s="5">
        <f ca="1">IF(AE$4="",0,IF(OR(MONTH(AE$4)=3,MONTH(AE$4)=4,MONTH(AE$4)=7,MONTH(AE$4)=10),
SUMIFS($W238:AD238,$W$1:AD$1,"&lt;="&amp;(AE$1-(MONTH(AE$4)-3*INT((MONTH(AE$4)-1)/3))),$W$1:AD$1,"&gt;="&amp;(AE$1-2-(MONTH(AE$4)-3*INT((MONTH(AE$4)-1)/3)))),
0))</f>
        <v>0</v>
      </c>
      <c r="AF261" s="5">
        <f ca="1">IF(AF$4="",0,IF(OR(MONTH(AF$4)=3,MONTH(AF$4)=4,MONTH(AF$4)=7,MONTH(AF$4)=10),
SUMIFS($W238:AE238,$W$1:AE$1,"&lt;="&amp;(AF$1-(MONTH(AF$4)-3*INT((MONTH(AF$4)-1)/3))),$W$1:AE$1,"&gt;="&amp;(AF$1-2-(MONTH(AF$4)-3*INT((MONTH(AF$4)-1)/3)))),
0))</f>
        <v>30815.972222222219</v>
      </c>
      <c r="AG261" s="5">
        <f ca="1">IF(AG$4="",0,IF(OR(MONTH(AG$4)=3,MONTH(AG$4)=4,MONTH(AG$4)=7,MONTH(AG$4)=10),
SUMIFS($W238:AF238,$W$1:AF$1,"&lt;="&amp;(AG$1-(MONTH(AG$4)-3*INT((MONTH(AG$4)-1)/3))),$W$1:AF$1,"&gt;="&amp;(AG$1-2-(MONTH(AG$4)-3*INT((MONTH(AG$4)-1)/3)))),
0))</f>
        <v>0</v>
      </c>
      <c r="AH261" s="5">
        <f ca="1">IF(AH$4="",0,IF(OR(MONTH(AH$4)=3,MONTH(AH$4)=4,MONTH(AH$4)=7,MONTH(AH$4)=10),
SUMIFS($W238:AG238,$W$1:AG$1,"&lt;="&amp;(AH$1-(MONTH(AH$4)-3*INT((MONTH(AH$4)-1)/3))),$W$1:AG$1,"&gt;="&amp;(AH$1-2-(MONTH(AH$4)-3*INT((MONTH(AH$4)-1)/3)))),
0))</f>
        <v>0</v>
      </c>
      <c r="AI261" s="5">
        <f ca="1">IF(AI$4="",0,IF(OR(MONTH(AI$4)=3,MONTH(AI$4)=4,MONTH(AI$4)=7,MONTH(AI$4)=10),
SUMIFS($W238:AH238,$W$1:AH$1,"&lt;="&amp;(AI$1-(MONTH(AI$4)-3*INT((MONTH(AI$4)-1)/3))),$W$1:AH$1,"&gt;="&amp;(AI$1-2-(MONTH(AI$4)-3*INT((MONTH(AI$4)-1)/3)))),
0))</f>
        <v>0</v>
      </c>
      <c r="AJ261" s="5">
        <f ca="1">IF(AJ$4="",0,IF(OR(MONTH(AJ$4)=3,MONTH(AJ$4)=4,MONTH(AJ$4)=7,MONTH(AJ$4)=10),
SUMIFS($W238:AI238,$W$1:AI$1,"&lt;="&amp;(AJ$1-(MONTH(AJ$4)-3*INT((MONTH(AJ$4)-1)/3))),$W$1:AI$1,"&gt;="&amp;(AJ$1-2-(MONTH(AJ$4)-3*INT((MONTH(AJ$4)-1)/3)))),
0))</f>
        <v>0</v>
      </c>
      <c r="AK261" s="5">
        <f ca="1">IF(AK$4="",0,IF(OR(MONTH(AK$4)=3,MONTH(AK$4)=4,MONTH(AK$4)=7,MONTH(AK$4)=10),
SUMIFS($W238:AJ238,$W$1:AJ$1,"&lt;="&amp;(AK$1-(MONTH(AK$4)-3*INT((MONTH(AK$4)-1)/3))),$W$1:AJ$1,"&gt;="&amp;(AK$1-2-(MONTH(AK$4)-3*INT((MONTH(AK$4)-1)/3)))),
0))</f>
        <v>30555.555555555555</v>
      </c>
      <c r="AL261" s="5">
        <f ca="1">IF(AL$4="",0,IF(OR(MONTH(AL$4)=3,MONTH(AL$4)=4,MONTH(AL$4)=7,MONTH(AL$4)=10),
SUMIFS($W238:AK238,$W$1:AK$1,"&lt;="&amp;(AL$1-(MONTH(AL$4)-3*INT((MONTH(AL$4)-1)/3))),$W$1:AK$1,"&gt;="&amp;(AL$1-2-(MONTH(AL$4)-3*INT((MONTH(AL$4)-1)/3)))),
0))</f>
        <v>30295.138888888891</v>
      </c>
      <c r="AM261" s="5">
        <f ca="1">IF(AM$4="",0,IF(OR(MONTH(AM$4)=3,MONTH(AM$4)=4,MONTH(AM$4)=7,MONTH(AM$4)=10),
SUMIFS($W238:AL238,$W$1:AL$1,"&lt;="&amp;(AM$1-(MONTH(AM$4)-3*INT((MONTH(AM$4)-1)/3))),$W$1:AL$1,"&gt;="&amp;(AM$1-2-(MONTH(AM$4)-3*INT((MONTH(AM$4)-1)/3)))),
0))</f>
        <v>0</v>
      </c>
      <c r="AN261" s="5">
        <f ca="1">IF(AN$4="",0,IF(OR(MONTH(AN$4)=3,MONTH(AN$4)=4,MONTH(AN$4)=7,MONTH(AN$4)=10),
SUMIFS($W238:AM238,$W$1:AM$1,"&lt;="&amp;(AN$1-(MONTH(AN$4)-3*INT((MONTH(AN$4)-1)/3))),$W$1:AM$1,"&gt;="&amp;(AN$1-2-(MONTH(AN$4)-3*INT((MONTH(AN$4)-1)/3)))),
0))</f>
        <v>0</v>
      </c>
      <c r="AO261" s="5">
        <f ca="1">IF(AO$4="",0,IF(OR(MONTH(AO$4)=3,MONTH(AO$4)=4,MONTH(AO$4)=7,MONTH(AO$4)=10),
SUMIFS($W238:AN238,$W$1:AN$1,"&lt;="&amp;(AO$1-(MONTH(AO$4)-3*INT((MONTH(AO$4)-1)/3))),$W$1:AN$1,"&gt;="&amp;(AO$1-2-(MONTH(AO$4)-3*INT((MONTH(AO$4)-1)/3)))),
0))</f>
        <v>30034.722222222226</v>
      </c>
      <c r="AP261" s="5">
        <f ca="1">IF(AP$4="",0,IF(OR(MONTH(AP$4)=3,MONTH(AP$4)=4,MONTH(AP$4)=7,MONTH(AP$4)=10),
SUMIFS($W238:AO238,$W$1:AO$1,"&lt;="&amp;(AP$1-(MONTH(AP$4)-3*INT((MONTH(AP$4)-1)/3))),$W$1:AO$1,"&gt;="&amp;(AP$1-2-(MONTH(AP$4)-3*INT((MONTH(AP$4)-1)/3)))),
0))</f>
        <v>0</v>
      </c>
      <c r="AQ261" s="5">
        <f ca="1">IF(AQ$4="",0,IF(OR(MONTH(AQ$4)=3,MONTH(AQ$4)=4,MONTH(AQ$4)=7,MONTH(AQ$4)=10),
SUMIFS($W238:AP238,$W$1:AP$1,"&lt;="&amp;(AQ$1-(MONTH(AQ$4)-3*INT((MONTH(AQ$4)-1)/3))),$W$1:AP$1,"&gt;="&amp;(AQ$1-2-(MONTH(AQ$4)-3*INT((MONTH(AQ$4)-1)/3)))),
0))</f>
        <v>0</v>
      </c>
      <c r="AR261" s="5">
        <f ca="1">IF(AR$4="",0,IF(OR(MONTH(AR$4)=3,MONTH(AR$4)=4,MONTH(AR$4)=7,MONTH(AR$4)=10),
SUMIFS($W238:AQ238,$W$1:AQ$1,"&lt;="&amp;(AR$1-(MONTH(AR$4)-3*INT((MONTH(AR$4)-1)/3))),$W$1:AQ$1,"&gt;="&amp;(AR$1-2-(MONTH(AR$4)-3*INT((MONTH(AR$4)-1)/3)))),
0))</f>
        <v>29774.305555555555</v>
      </c>
      <c r="AS261" s="5">
        <f ca="1">IF(AS$4="",0,IF(OR(MONTH(AS$4)=3,MONTH(AS$4)=4,MONTH(AS$4)=7,MONTH(AS$4)=10),
SUMIFS($W238:AR238,$W$1:AR$1,"&lt;="&amp;(AS$1-(MONTH(AS$4)-3*INT((MONTH(AS$4)-1)/3))),$W$1:AR$1,"&gt;="&amp;(AS$1-2-(MONTH(AS$4)-3*INT((MONTH(AS$4)-1)/3)))),
0))</f>
        <v>0</v>
      </c>
      <c r="AT261" s="5">
        <f ca="1">IF(AT$4="",0,IF(OR(MONTH(AT$4)=3,MONTH(AT$4)=4,MONTH(AT$4)=7,MONTH(AT$4)=10),
SUMIFS($W238:AS238,$W$1:AS$1,"&lt;="&amp;(AT$1-(MONTH(AT$4)-3*INT((MONTH(AT$4)-1)/3))),$W$1:AS$1,"&gt;="&amp;(AT$1-2-(MONTH(AT$4)-3*INT((MONTH(AT$4)-1)/3)))),
0))</f>
        <v>0</v>
      </c>
      <c r="AU261" s="5">
        <f ca="1">IF(AU$4="",0,IF(OR(MONTH(AU$4)=3,MONTH(AU$4)=4,MONTH(AU$4)=7,MONTH(AU$4)=10),
SUMIFS($W238:AT238,$W$1:AT$1,"&lt;="&amp;(AU$1-(MONTH(AU$4)-3*INT((MONTH(AU$4)-1)/3))),$W$1:AT$1,"&gt;="&amp;(AU$1-2-(MONTH(AU$4)-3*INT((MONTH(AU$4)-1)/3)))),
0))</f>
        <v>0</v>
      </c>
      <c r="AV261" s="5">
        <f ca="1">IF(AV$4="",0,IF(OR(MONTH(AV$4)=3,MONTH(AV$4)=4,MONTH(AV$4)=7,MONTH(AV$4)=10),
SUMIFS($W238:AU238,$W$1:AU$1,"&lt;="&amp;(AV$1-(MONTH(AV$4)-3*INT((MONTH(AV$4)-1)/3))),$W$1:AU$1,"&gt;="&amp;(AV$1-2-(MONTH(AV$4)-3*INT((MONTH(AV$4)-1)/3)))),
0))</f>
        <v>0</v>
      </c>
      <c r="AW261" s="5">
        <f ca="1">IF(AW$4="",0,IF(OR(MONTH(AW$4)=3,MONTH(AW$4)=4,MONTH(AW$4)=7,MONTH(AW$4)=10),
SUMIFS($W238:AV238,$W$1:AV$1,"&lt;="&amp;(AW$1-(MONTH(AW$4)-3*INT((MONTH(AW$4)-1)/3))),$W$1:AV$1,"&gt;="&amp;(AW$1-2-(MONTH(AW$4)-3*INT((MONTH(AW$4)-1)/3)))),
0))</f>
        <v>29513.888888888887</v>
      </c>
      <c r="AX261" s="5">
        <f ca="1">IF(AX$4="",0,IF(OR(MONTH(AX$4)=3,MONTH(AX$4)=4,MONTH(AX$4)=7,MONTH(AX$4)=10),
SUMIFS($W238:AW238,$W$1:AW$1,"&lt;="&amp;(AX$1-(MONTH(AX$4)-3*INT((MONTH(AX$4)-1)/3))),$W$1:AW$1,"&gt;="&amp;(AX$1-2-(MONTH(AX$4)-3*INT((MONTH(AX$4)-1)/3)))),
0))</f>
        <v>29253.472222222219</v>
      </c>
      <c r="AY261" s="5">
        <f ca="1">IF(AY$4="",0,IF(OR(MONTH(AY$4)=3,MONTH(AY$4)=4,MONTH(AY$4)=7,MONTH(AY$4)=10),
SUMIFS($W238:AX238,$W$1:AX$1,"&lt;="&amp;(AY$1-(MONTH(AY$4)-3*INT((MONTH(AY$4)-1)/3))),$W$1:AX$1,"&gt;="&amp;(AY$1-2-(MONTH(AY$4)-3*INT((MONTH(AY$4)-1)/3)))),
0))</f>
        <v>0</v>
      </c>
      <c r="AZ261" s="5">
        <f ca="1">IF(AZ$4="",0,IF(OR(MONTH(AZ$4)=3,MONTH(AZ$4)=4,MONTH(AZ$4)=7,MONTH(AZ$4)=10),
SUMIFS($W238:AY238,$W$1:AY$1,"&lt;="&amp;(AZ$1-(MONTH(AZ$4)-3*INT((MONTH(AZ$4)-1)/3))),$W$1:AY$1,"&gt;="&amp;(AZ$1-2-(MONTH(AZ$4)-3*INT((MONTH(AZ$4)-1)/3)))),
0))</f>
        <v>0</v>
      </c>
      <c r="BA261" s="5">
        <f ca="1">IF(BA$4="",0,IF(OR(MONTH(BA$4)=3,MONTH(BA$4)=4,MONTH(BA$4)=7,MONTH(BA$4)=10),
SUMIFS($W238:AZ238,$W$1:AZ$1,"&lt;="&amp;(BA$1-(MONTH(BA$4)-3*INT((MONTH(BA$4)-1)/3))),$W$1:AZ$1,"&gt;="&amp;(BA$1-2-(MONTH(BA$4)-3*INT((MONTH(BA$4)-1)/3)))),
0))</f>
        <v>28993.055555555555</v>
      </c>
      <c r="BB261" s="5">
        <f ca="1">IF(BB$4="",0,IF(OR(MONTH(BB$4)=3,MONTH(BB$4)=4,MONTH(BB$4)=7,MONTH(BB$4)=10),
SUMIFS($W238:BA238,$W$1:BA$1,"&lt;="&amp;(BB$1-(MONTH(BB$4)-3*INT((MONTH(BB$4)-1)/3))),$W$1:BA$1,"&gt;="&amp;(BB$1-2-(MONTH(BB$4)-3*INT((MONTH(BB$4)-1)/3)))),
0))</f>
        <v>0</v>
      </c>
      <c r="BC261" s="5">
        <f ca="1">IF(BC$4="",0,IF(OR(MONTH(BC$4)=3,MONTH(BC$4)=4,MONTH(BC$4)=7,MONTH(BC$4)=10),
SUMIFS($W238:BB238,$W$1:BB$1,"&lt;="&amp;(BC$1-(MONTH(BC$4)-3*INT((MONTH(BC$4)-1)/3))),$W$1:BB$1,"&gt;="&amp;(BC$1-2-(MONTH(BC$4)-3*INT((MONTH(BC$4)-1)/3)))),
0))</f>
        <v>0</v>
      </c>
      <c r="BD261" s="5">
        <f ca="1">IF(BD$4="",0,IF(OR(MONTH(BD$4)=3,MONTH(BD$4)=4,MONTH(BD$4)=7,MONTH(BD$4)=10),
SUMIFS($W238:BC238,$W$1:BC$1,"&lt;="&amp;(BD$1-(MONTH(BD$4)-3*INT((MONTH(BD$4)-1)/3))),$W$1:BC$1,"&gt;="&amp;(BD$1-2-(MONTH(BD$4)-3*INT((MONTH(BD$4)-1)/3)))),
0))</f>
        <v>28732.638888888887</v>
      </c>
      <c r="BE261" s="5">
        <f ca="1">IF(BE$4="",0,IF(OR(MONTH(BE$4)=3,MONTH(BE$4)=4,MONTH(BE$4)=7,MONTH(BE$4)=10),
SUMIFS($W238:BD238,$W$1:BD$1,"&lt;="&amp;(BE$1-(MONTH(BE$4)-3*INT((MONTH(BE$4)-1)/3))),$W$1:BD$1,"&gt;="&amp;(BE$1-2-(MONTH(BE$4)-3*INT((MONTH(BE$4)-1)/3)))),
0))</f>
        <v>0</v>
      </c>
      <c r="BF261" s="5">
        <f ca="1">IF(BF$4="",0,IF(OR(MONTH(BF$4)=3,MONTH(BF$4)=4,MONTH(BF$4)=7,MONTH(BF$4)=10),
SUMIFS($W238:BE238,$W$1:BE$1,"&lt;="&amp;(BF$1-(MONTH(BF$4)-3*INT((MONTH(BF$4)-1)/3))),$W$1:BE$1,"&gt;="&amp;(BF$1-2-(MONTH(BF$4)-3*INT((MONTH(BF$4)-1)/3)))),
0))</f>
        <v>0</v>
      </c>
      <c r="BG261" s="5">
        <f ca="1">IF(BG$4="",0,IF(OR(MONTH(BG$4)=3,MONTH(BG$4)=4,MONTH(BG$4)=7,MONTH(BG$4)=10),
SUMIFS($W238:BF238,$W$1:BF$1,"&lt;="&amp;(BG$1-(MONTH(BG$4)-3*INT((MONTH(BG$4)-1)/3))),$W$1:BF$1,"&gt;="&amp;(BG$1-2-(MONTH(BG$4)-3*INT((MONTH(BG$4)-1)/3)))),
0))</f>
        <v>0</v>
      </c>
      <c r="BH261" s="5">
        <f ca="1">IF(BH$4="",0,IF(OR(MONTH(BH$4)=3,MONTH(BH$4)=4,MONTH(BH$4)=7,MONTH(BH$4)=10),
SUMIFS($W238:BG238,$W$1:BG$1,"&lt;="&amp;(BH$1-(MONTH(BH$4)-3*INT((MONTH(BH$4)-1)/3))),$W$1:BG$1,"&gt;="&amp;(BH$1-2-(MONTH(BH$4)-3*INT((MONTH(BH$4)-1)/3)))),
0))</f>
        <v>0</v>
      </c>
      <c r="BI261" s="5">
        <f ca="1">IF(BI$4="",0,IF(OR(MONTH(BI$4)=3,MONTH(BI$4)=4,MONTH(BI$4)=7,MONTH(BI$4)=10),
SUMIFS($W238:BH238,$W$1:BH$1,"&lt;="&amp;(BI$1-(MONTH(BI$4)-3*INT((MONTH(BI$4)-1)/3))),$W$1:BH$1,"&gt;="&amp;(BI$1-2-(MONTH(BI$4)-3*INT((MONTH(BI$4)-1)/3)))),
0))</f>
        <v>28472.222222222219</v>
      </c>
      <c r="BJ261" s="5">
        <f ca="1">IF(BJ$4="",0,IF(OR(MONTH(BJ$4)=3,MONTH(BJ$4)=4,MONTH(BJ$4)=7,MONTH(BJ$4)=10),
SUMIFS($W238:BI238,$W$1:BI$1,"&lt;="&amp;(BJ$1-(MONTH(BJ$4)-3*INT((MONTH(BJ$4)-1)/3))),$W$1:BI$1,"&gt;="&amp;(BJ$1-2-(MONTH(BJ$4)-3*INT((MONTH(BJ$4)-1)/3)))),
0))</f>
        <v>28211.805555555555</v>
      </c>
      <c r="BK261" s="5">
        <f ca="1">IF(BK$4="",0,IF(OR(MONTH(BK$4)=3,MONTH(BK$4)=4,MONTH(BK$4)=7,MONTH(BK$4)=10),
SUMIFS($W238:BJ238,$W$1:BJ$1,"&lt;="&amp;(BK$1-(MONTH(BK$4)-3*INT((MONTH(BK$4)-1)/3))),$W$1:BJ$1,"&gt;="&amp;(BK$1-2-(MONTH(BK$4)-3*INT((MONTH(BK$4)-1)/3)))),
0))</f>
        <v>0</v>
      </c>
      <c r="BL261" s="5">
        <f ca="1">IF(BL$4="",0,IF(OR(MONTH(BL$4)=3,MONTH(BL$4)=4,MONTH(BL$4)=7,MONTH(BL$4)=10),
SUMIFS($W238:BK238,$W$1:BK$1,"&lt;="&amp;(BL$1-(MONTH(BL$4)-3*INT((MONTH(BL$4)-1)/3))),$W$1:BK$1,"&gt;="&amp;(BL$1-2-(MONTH(BL$4)-3*INT((MONTH(BL$4)-1)/3)))),
0))</f>
        <v>0</v>
      </c>
      <c r="BM261" s="5">
        <f ca="1">IF(BM$4="",0,IF(OR(MONTH(BM$4)=3,MONTH(BM$4)=4,MONTH(BM$4)=7,MONTH(BM$4)=10),
SUMIFS($W238:BL238,$W$1:BL$1,"&lt;="&amp;(BM$1-(MONTH(BM$4)-3*INT((MONTH(BM$4)-1)/3))),$W$1:BL$1,"&gt;="&amp;(BM$1-2-(MONTH(BM$4)-3*INT((MONTH(BM$4)-1)/3)))),
0))</f>
        <v>27951.388888888883</v>
      </c>
      <c r="BN261" s="5">
        <f ca="1">IF(BN$4="",0,IF(OR(MONTH(BN$4)=3,MONTH(BN$4)=4,MONTH(BN$4)=7,MONTH(BN$4)=10),
SUMIFS($W238:BM238,$W$1:BM$1,"&lt;="&amp;(BN$1-(MONTH(BN$4)-3*INT((MONTH(BN$4)-1)/3))),$W$1:BM$1,"&gt;="&amp;(BN$1-2-(MONTH(BN$4)-3*INT((MONTH(BN$4)-1)/3)))),
0))</f>
        <v>0</v>
      </c>
      <c r="BO261" s="5">
        <f ca="1">IF(BO$4="",0,IF(OR(MONTH(BO$4)=3,MONTH(BO$4)=4,MONTH(BO$4)=7,MONTH(BO$4)=10),
SUMIFS($W238:BN238,$W$1:BN$1,"&lt;="&amp;(BO$1-(MONTH(BO$4)-3*INT((MONTH(BO$4)-1)/3))),$W$1:BN$1,"&gt;="&amp;(BO$1-2-(MONTH(BO$4)-3*INT((MONTH(BO$4)-1)/3)))),
0))</f>
        <v>0</v>
      </c>
      <c r="BP261" s="5">
        <f ca="1">IF(BP$4="",0,IF(OR(MONTH(BP$4)=3,MONTH(BP$4)=4,MONTH(BP$4)=7,MONTH(BP$4)=10),
SUMIFS($W238:BO238,$W$1:BO$1,"&lt;="&amp;(BP$1-(MONTH(BP$4)-3*INT((MONTH(BP$4)-1)/3))),$W$1:BO$1,"&gt;="&amp;(BP$1-2-(MONTH(BP$4)-3*INT((MONTH(BP$4)-1)/3)))),
0))</f>
        <v>27690.972222222215</v>
      </c>
      <c r="BQ261" s="5">
        <f ca="1">IF(BQ$4="",0,IF(OR(MONTH(BQ$4)=3,MONTH(BQ$4)=4,MONTH(BQ$4)=7,MONTH(BQ$4)=10),
SUMIFS($W238:BP238,$W$1:BP$1,"&lt;="&amp;(BQ$1-(MONTH(BQ$4)-3*INT((MONTH(BQ$4)-1)/3))),$W$1:BP$1,"&gt;="&amp;(BQ$1-2-(MONTH(BQ$4)-3*INT((MONTH(BQ$4)-1)/3)))),
0))</f>
        <v>0</v>
      </c>
      <c r="BR261" s="5">
        <f ca="1">IF(BR$4="",0,IF(OR(MONTH(BR$4)=3,MONTH(BR$4)=4,MONTH(BR$4)=7,MONTH(BR$4)=10),
SUMIFS($W238:BQ238,$W$1:BQ$1,"&lt;="&amp;(BR$1-(MONTH(BR$4)-3*INT((MONTH(BR$4)-1)/3))),$W$1:BQ$1,"&gt;="&amp;(BR$1-2-(MONTH(BR$4)-3*INT((MONTH(BR$4)-1)/3)))),
0))</f>
        <v>0</v>
      </c>
      <c r="BS261" s="5">
        <f ca="1">IF(BS$4="",0,IF(OR(MONTH(BS$4)=3,MONTH(BS$4)=4,MONTH(BS$4)=7,MONTH(BS$4)=10),
SUMIFS($W238:BR238,$W$1:BR$1,"&lt;="&amp;(BS$1-(MONTH(BS$4)-3*INT((MONTH(BS$4)-1)/3))),$W$1:BR$1,"&gt;="&amp;(BS$1-2-(MONTH(BS$4)-3*INT((MONTH(BS$4)-1)/3)))),
0))</f>
        <v>0</v>
      </c>
      <c r="BT261" s="5">
        <f ca="1">IF(BT$4="",0,IF(OR(MONTH(BT$4)=3,MONTH(BT$4)=4,MONTH(BT$4)=7,MONTH(BT$4)=10),
SUMIFS($W238:BS238,$W$1:BS$1,"&lt;="&amp;(BT$1-(MONTH(BT$4)-3*INT((MONTH(BT$4)-1)/3))),$W$1:BS$1,"&gt;="&amp;(BT$1-2-(MONTH(BT$4)-3*INT((MONTH(BT$4)-1)/3)))),
0))</f>
        <v>0</v>
      </c>
      <c r="BU261" s="5">
        <f ca="1">IF(BU$4="",0,IF(OR(MONTH(BU$4)=3,MONTH(BU$4)=4,MONTH(BU$4)=7,MONTH(BU$4)=10),
SUMIFS($W238:BT238,$W$1:BT$1,"&lt;="&amp;(BU$1-(MONTH(BU$4)-3*INT((MONTH(BU$4)-1)/3))),$W$1:BT$1,"&gt;="&amp;(BU$1-2-(MONTH(BU$4)-3*INT((MONTH(BU$4)-1)/3)))),
0))</f>
        <v>27430.555555555547</v>
      </c>
      <c r="BV261" s="5">
        <f ca="1">IF(BV$4="",0,IF(OR(MONTH(BV$4)=3,MONTH(BV$4)=4,MONTH(BV$4)=7,MONTH(BV$4)=10),
SUMIFS($W238:BU238,$W$1:BU$1,"&lt;="&amp;(BV$1-(MONTH(BV$4)-3*INT((MONTH(BV$4)-1)/3))),$W$1:BU$1,"&gt;="&amp;(BV$1-2-(MONTH(BV$4)-3*INT((MONTH(BV$4)-1)/3)))),
0))</f>
        <v>27170.138888888887</v>
      </c>
      <c r="BW261" s="5">
        <f ca="1">IF(BW$4="",0,IF(OR(MONTH(BW$4)=3,MONTH(BW$4)=4,MONTH(BW$4)=7,MONTH(BW$4)=10),
SUMIFS($W238:BV238,$W$1:BV$1,"&lt;="&amp;(BW$1-(MONTH(BW$4)-3*INT((MONTH(BW$4)-1)/3))),$W$1:BV$1,"&gt;="&amp;(BW$1-2-(MONTH(BW$4)-3*INT((MONTH(BW$4)-1)/3)))),
0))</f>
        <v>0</v>
      </c>
      <c r="BX261" s="5">
        <f ca="1">IF(BX$4="",0,IF(OR(MONTH(BX$4)=3,MONTH(BX$4)=4,MONTH(BX$4)=7,MONTH(BX$4)=10),
SUMIFS($W238:BW238,$W$1:BW$1,"&lt;="&amp;(BX$1-(MONTH(BX$4)-3*INT((MONTH(BX$4)-1)/3))),$W$1:BW$1,"&gt;="&amp;(BX$1-2-(MONTH(BX$4)-3*INT((MONTH(BX$4)-1)/3)))),
0))</f>
        <v>0</v>
      </c>
      <c r="BY261" s="5">
        <f ca="1">IF(BY$4="",0,IF(OR(MONTH(BY$4)=3,MONTH(BY$4)=4,MONTH(BY$4)=7,MONTH(BY$4)=10),
SUMIFS($W238:BX238,$W$1:BX$1,"&lt;="&amp;(BY$1-(MONTH(BY$4)-3*INT((MONTH(BY$4)-1)/3))),$W$1:BX$1,"&gt;="&amp;(BY$1-2-(MONTH(BY$4)-3*INT((MONTH(BY$4)-1)/3)))),
0))</f>
        <v>26909.722222222219</v>
      </c>
      <c r="BZ261" s="5">
        <f ca="1">IF(BZ$4="",0,IF(OR(MONTH(BZ$4)=3,MONTH(BZ$4)=4,MONTH(BZ$4)=7,MONTH(BZ$4)=10),
SUMIFS($W238:BY238,$W$1:BY$1,"&lt;="&amp;(BZ$1-(MONTH(BZ$4)-3*INT((MONTH(BZ$4)-1)/3))),$W$1:BY$1,"&gt;="&amp;(BZ$1-2-(MONTH(BZ$4)-3*INT((MONTH(BZ$4)-1)/3)))),
0))</f>
        <v>0</v>
      </c>
      <c r="CA261" s="5">
        <f ca="1">IF(CA$4="",0,IF(OR(MONTH(CA$4)=3,MONTH(CA$4)=4,MONTH(CA$4)=7,MONTH(CA$4)=10),
SUMIFS($W238:BZ238,$W$1:BZ$1,"&lt;="&amp;(CA$1-(MONTH(CA$4)-3*INT((MONTH(CA$4)-1)/3))),$W$1:BZ$1,"&gt;="&amp;(CA$1-2-(MONTH(CA$4)-3*INT((MONTH(CA$4)-1)/3)))),
0))</f>
        <v>0</v>
      </c>
      <c r="CB261" s="5">
        <f ca="1">IF(CB$4="",0,IF(OR(MONTH(CB$4)=3,MONTH(CB$4)=4,MONTH(CB$4)=7,MONTH(CB$4)=10),
SUMIFS($W238:CA238,$W$1:CA$1,"&lt;="&amp;(CB$1-(MONTH(CB$4)-3*INT((MONTH(CB$4)-1)/3))),$W$1:CA$1,"&gt;="&amp;(CB$1-2-(MONTH(CB$4)-3*INT((MONTH(CB$4)-1)/3)))),
0))</f>
        <v>26649.305555555547</v>
      </c>
      <c r="CC261" s="5">
        <f ca="1">IF(CC$4="",0,IF(OR(MONTH(CC$4)=3,MONTH(CC$4)=4,MONTH(CC$4)=7,MONTH(CC$4)=10),
SUMIFS($W238:CB238,$W$1:CB$1,"&lt;="&amp;(CC$1-(MONTH(CC$4)-3*INT((MONTH(CC$4)-1)/3))),$W$1:CB$1,"&gt;="&amp;(CC$1-2-(MONTH(CC$4)-3*INT((MONTH(CC$4)-1)/3)))),
0))</f>
        <v>0</v>
      </c>
      <c r="CD261" s="5">
        <f ca="1">IF(CD$4="",0,IF(OR(MONTH(CD$4)=3,MONTH(CD$4)=4,MONTH(CD$4)=7,MONTH(CD$4)=10),
SUMIFS($W238:CC238,$W$1:CC$1,"&lt;="&amp;(CD$1-(MONTH(CD$4)-3*INT((MONTH(CD$4)-1)/3))),$W$1:CC$1,"&gt;="&amp;(CD$1-2-(MONTH(CD$4)-3*INT((MONTH(CD$4)-1)/3)))),
0))</f>
        <v>0</v>
      </c>
      <c r="CE261" s="5">
        <f ca="1">IF(CE$4="",0,IF(OR(MONTH(CE$4)=3,MONTH(CE$4)=4,MONTH(CE$4)=7,MONTH(CE$4)=10),
SUMIFS($W238:CD238,$W$1:CD$1,"&lt;="&amp;(CE$1-(MONTH(CE$4)-3*INT((MONTH(CE$4)-1)/3))),$W$1:CD$1,"&gt;="&amp;(CE$1-2-(MONTH(CE$4)-3*INT((MONTH(CE$4)-1)/3)))),
0))</f>
        <v>0</v>
      </c>
      <c r="CF261" s="5">
        <f ca="1">IF(CF$4="",0,IF(OR(MONTH(CF$4)=3,MONTH(CF$4)=4,MONTH(CF$4)=7,MONTH(CF$4)=10),
SUMIFS($W238:CE238,$W$1:CE$1,"&lt;="&amp;(CF$1-(MONTH(CF$4)-3*INT((MONTH(CF$4)-1)/3))),$W$1:CE$1,"&gt;="&amp;(CF$1-2-(MONTH(CF$4)-3*INT((MONTH(CF$4)-1)/3)))),
0))</f>
        <v>0</v>
      </c>
    </row>
    <row r="262" spans="2:84" s="26" customFormat="1" ht="12" x14ac:dyDescent="0.25">
      <c r="B262" s="13"/>
      <c r="M262" s="55"/>
      <c r="N262" s="44" t="s">
        <v>21</v>
      </c>
      <c r="O262" s="45"/>
      <c r="P262" s="46"/>
      <c r="Q262" s="89"/>
      <c r="U262" s="41"/>
      <c r="V262" s="42"/>
      <c r="W262" s="43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</row>
    <row r="263" spans="2:84" x14ac:dyDescent="0.3">
      <c r="B263" s="13">
        <f>ROW()</f>
        <v>263</v>
      </c>
      <c r="H263" s="1" t="str">
        <f t="shared" ref="H263:H268" si="492">$H$255</f>
        <v>Налоги на внеоборотные активы</v>
      </c>
      <c r="I263" s="1" t="s">
        <v>220</v>
      </c>
      <c r="M263" s="53" t="s">
        <v>18</v>
      </c>
      <c r="P263" s="72" t="str">
        <f>Lists!$AI$10</f>
        <v>CF(-)</v>
      </c>
      <c r="U263" s="5">
        <f t="shared" ref="U263:U268" ca="1" si="493">SUM(INDIRECT(ADDRESS($B263,$X$2)&amp;":"&amp;ADDRESS($B263,$X$2-1+$P$8)))</f>
        <v>4874890.4533717465</v>
      </c>
      <c r="X263" s="5">
        <f ca="1">IF(X$4="",0,SUM(X264:X269))</f>
        <v>0</v>
      </c>
      <c r="Y263" s="5">
        <f ca="1">IF(Y$4="",0,SUM(Y264:Y269))</f>
        <v>0</v>
      </c>
      <c r="Z263" s="5">
        <f t="shared" ref="Z263" ca="1" si="494">IF(Z$4="",0,SUM(Z264:Z269))</f>
        <v>0</v>
      </c>
      <c r="AA263" s="5">
        <f t="shared" ref="AA263" ca="1" si="495">IF(AA$4="",0,SUM(AA264:AA269))</f>
        <v>0</v>
      </c>
      <c r="AB263" s="5">
        <f t="shared" ref="AB263" ca="1" si="496">IF(AB$4="",0,SUM(AB264:AB269))</f>
        <v>0</v>
      </c>
      <c r="AC263" s="5">
        <f t="shared" ref="AC263" ca="1" si="497">IF(AC$4="",0,SUM(AC264:AC269))</f>
        <v>124991.31944444444</v>
      </c>
      <c r="AD263" s="5">
        <f t="shared" ref="AD263" ca="1" si="498">IF(AD$4="",0,SUM(AD264:AD269))</f>
        <v>0</v>
      </c>
      <c r="AE263" s="5">
        <f t="shared" ref="AE263" ca="1" si="499">IF(AE$4="",0,SUM(AE264:AE269))</f>
        <v>0</v>
      </c>
      <c r="AF263" s="5">
        <f t="shared" ref="AF263" ca="1" si="500">IF(AF$4="",0,SUM(AF264:AF269))</f>
        <v>121840.2777777778</v>
      </c>
      <c r="AG263" s="5">
        <f t="shared" ref="AG263" ca="1" si="501">IF(AG$4="",0,SUM(AG264:AG269))</f>
        <v>0</v>
      </c>
      <c r="AH263" s="5">
        <f t="shared" ref="AH263" ca="1" si="502">IF(AH$4="",0,SUM(AH264:AH269))</f>
        <v>0</v>
      </c>
      <c r="AI263" s="5">
        <f t="shared" ref="AI263:CF263" ca="1" si="503">IF(AI$4="",0,SUM(AI264:AI269))</f>
        <v>0</v>
      </c>
      <c r="AJ263" s="5">
        <f t="shared" ca="1" si="503"/>
        <v>0</v>
      </c>
      <c r="AK263" s="5">
        <f t="shared" ca="1" si="503"/>
        <v>118689.23611111109</v>
      </c>
      <c r="AL263" s="5">
        <f t="shared" ca="1" si="503"/>
        <v>115538.19444444444</v>
      </c>
      <c r="AM263" s="5">
        <f t="shared" ca="1" si="503"/>
        <v>0</v>
      </c>
      <c r="AN263" s="5">
        <f t="shared" ca="1" si="503"/>
        <v>0</v>
      </c>
      <c r="AO263" s="5">
        <f t="shared" ca="1" si="503"/>
        <v>112387.15277777777</v>
      </c>
      <c r="AP263" s="5">
        <f t="shared" ca="1" si="503"/>
        <v>0</v>
      </c>
      <c r="AQ263" s="5">
        <f t="shared" ca="1" si="503"/>
        <v>0</v>
      </c>
      <c r="AR263" s="5">
        <f t="shared" ca="1" si="503"/>
        <v>109236.11111111109</v>
      </c>
      <c r="AS263" s="5">
        <f t="shared" ca="1" si="503"/>
        <v>0</v>
      </c>
      <c r="AT263" s="5">
        <f t="shared" ca="1" si="503"/>
        <v>0</v>
      </c>
      <c r="AU263" s="5">
        <f t="shared" ca="1" si="503"/>
        <v>0</v>
      </c>
      <c r="AV263" s="5">
        <f t="shared" ca="1" si="503"/>
        <v>0</v>
      </c>
      <c r="AW263" s="5">
        <f t="shared" ca="1" si="503"/>
        <v>150408.79085833329</v>
      </c>
      <c r="AX263" s="5">
        <f t="shared" ca="1" si="503"/>
        <v>233689.00594874995</v>
      </c>
      <c r="AY263" s="5">
        <f t="shared" ca="1" si="503"/>
        <v>0</v>
      </c>
      <c r="AZ263" s="5">
        <f t="shared" ca="1" si="503"/>
        <v>0</v>
      </c>
      <c r="BA263" s="5">
        <f t="shared" ca="1" si="503"/>
        <v>227213.68517604165</v>
      </c>
      <c r="BB263" s="5">
        <f t="shared" ca="1" si="503"/>
        <v>0</v>
      </c>
      <c r="BC263" s="5">
        <f t="shared" ca="1" si="503"/>
        <v>0</v>
      </c>
      <c r="BD263" s="5">
        <f t="shared" ca="1" si="503"/>
        <v>220738.36440333328</v>
      </c>
      <c r="BE263" s="5">
        <f t="shared" ca="1" si="503"/>
        <v>0</v>
      </c>
      <c r="BF263" s="5">
        <f t="shared" ca="1" si="503"/>
        <v>0</v>
      </c>
      <c r="BG263" s="5">
        <f t="shared" ca="1" si="503"/>
        <v>0</v>
      </c>
      <c r="BH263" s="5">
        <f t="shared" ca="1" si="503"/>
        <v>0</v>
      </c>
      <c r="BI263" s="5">
        <f t="shared" ca="1" si="503"/>
        <v>350915.9090354428</v>
      </c>
      <c r="BJ263" s="5">
        <f t="shared" ca="1" si="503"/>
        <v>340995.55804244499</v>
      </c>
      <c r="BK263" s="5">
        <f t="shared" ca="1" si="503"/>
        <v>0</v>
      </c>
      <c r="BL263" s="5">
        <f t="shared" ca="1" si="503"/>
        <v>0</v>
      </c>
      <c r="BM263" s="5">
        <f t="shared" ca="1" si="503"/>
        <v>331075.20704944705</v>
      </c>
      <c r="BN263" s="5">
        <f t="shared" ca="1" si="503"/>
        <v>0</v>
      </c>
      <c r="BO263" s="5">
        <f t="shared" ca="1" si="503"/>
        <v>0</v>
      </c>
      <c r="BP263" s="5">
        <f t="shared" ca="1" si="503"/>
        <v>414286.27190721384</v>
      </c>
      <c r="BQ263" s="5">
        <f t="shared" ca="1" si="503"/>
        <v>0</v>
      </c>
      <c r="BR263" s="5">
        <f t="shared" ca="1" si="503"/>
        <v>0</v>
      </c>
      <c r="BS263" s="5">
        <f t="shared" ca="1" si="503"/>
        <v>0</v>
      </c>
      <c r="BT263" s="5">
        <f t="shared" ca="1" si="503"/>
        <v>0</v>
      </c>
      <c r="BU263" s="5">
        <f t="shared" ca="1" si="503"/>
        <v>448009.094869386</v>
      </c>
      <c r="BV263" s="5">
        <f t="shared" ca="1" si="503"/>
        <v>434581.70311213349</v>
      </c>
      <c r="BW263" s="5">
        <f t="shared" ca="1" si="503"/>
        <v>0</v>
      </c>
      <c r="BX263" s="5">
        <f t="shared" ca="1" si="503"/>
        <v>0</v>
      </c>
      <c r="BY263" s="5">
        <f t="shared" ca="1" si="503"/>
        <v>469613.38486122119</v>
      </c>
      <c r="BZ263" s="5">
        <f t="shared" ca="1" si="503"/>
        <v>0</v>
      </c>
      <c r="CA263" s="5">
        <f t="shared" ca="1" si="503"/>
        <v>0</v>
      </c>
      <c r="CB263" s="5">
        <f t="shared" ca="1" si="503"/>
        <v>550681.18644133233</v>
      </c>
      <c r="CC263" s="5">
        <f t="shared" ca="1" si="503"/>
        <v>0</v>
      </c>
      <c r="CD263" s="5">
        <f t="shared" ca="1" si="503"/>
        <v>0</v>
      </c>
      <c r="CE263" s="5">
        <f t="shared" ca="1" si="503"/>
        <v>0</v>
      </c>
      <c r="CF263" s="5">
        <f t="shared" ca="1" si="503"/>
        <v>0</v>
      </c>
    </row>
    <row r="264" spans="2:84" x14ac:dyDescent="0.3">
      <c r="B264" s="13">
        <f>ROW()</f>
        <v>264</v>
      </c>
      <c r="H264" s="1" t="str">
        <f t="shared" si="492"/>
        <v>Налоги на внеоборотные активы</v>
      </c>
      <c r="I264" s="1" t="str">
        <f>$I$263</f>
        <v>Капзатраты на производственные мощности</v>
      </c>
      <c r="J264" s="1" t="str">
        <f>Prcsses!I111</f>
        <v>Разрешения, оформления и проектирование</v>
      </c>
      <c r="M264" s="53" t="s">
        <v>18</v>
      </c>
      <c r="P264" s="72"/>
      <c r="U264" s="5">
        <f t="shared" ca="1" si="493"/>
        <v>0</v>
      </c>
      <c r="X264" s="5">
        <f ca="1">IF(X$4="",0,IF(OR(MONTH(X$4)=3,MONTH(X$4)=4,MONTH(X$4)=7,MONTH(X$4)=10),
SUMIFS($W241:W241,$W$1:W$1,"&lt;="&amp;(X$1-(MONTH(X$4)-3*INT((MONTH(X$4)-1)/3))),$W$1:W$1,"&gt;="&amp;(X$1-2-(MONTH(X$4)-3*INT((MONTH(X$4)-1)/3)))),
0))</f>
        <v>0</v>
      </c>
      <c r="Y264" s="5">
        <f ca="1">IF(Y$4="",0,IF(OR(MONTH(Y$4)=3,MONTH(Y$4)=4,MONTH(Y$4)=7,MONTH(Y$4)=10),
SUMIFS($W241:X241,$W$1:X$1,"&lt;="&amp;(Y$1-(MONTH(Y$4)-3*INT((MONTH(Y$4)-1)/3))),$W$1:X$1,"&gt;="&amp;(Y$1-2-(MONTH(Y$4)-3*INT((MONTH(Y$4)-1)/3)))),
0))</f>
        <v>0</v>
      </c>
      <c r="Z264" s="5">
        <f ca="1">IF(Z$4="",0,IF(OR(MONTH(Z$4)=3,MONTH(Z$4)=4,MONTH(Z$4)=7,MONTH(Z$4)=10),
SUMIFS($W241:Y241,$W$1:Y$1,"&lt;="&amp;(Z$1-(MONTH(Z$4)-3*INT((MONTH(Z$4)-1)/3))),$W$1:Y$1,"&gt;="&amp;(Z$1-2-(MONTH(Z$4)-3*INT((MONTH(Z$4)-1)/3)))),
0))</f>
        <v>0</v>
      </c>
      <c r="AA264" s="5">
        <f ca="1">IF(AA$4="",0,IF(OR(MONTH(AA$4)=3,MONTH(AA$4)=4,MONTH(AA$4)=7,MONTH(AA$4)=10),
SUMIFS($W241:Z241,$W$1:Z$1,"&lt;="&amp;(AA$1-(MONTH(AA$4)-3*INT((MONTH(AA$4)-1)/3))),$W$1:Z$1,"&gt;="&amp;(AA$1-2-(MONTH(AA$4)-3*INT((MONTH(AA$4)-1)/3)))),
0))</f>
        <v>0</v>
      </c>
      <c r="AB264" s="5">
        <f ca="1">IF(AB$4="",0,IF(OR(MONTH(AB$4)=3,MONTH(AB$4)=4,MONTH(AB$4)=7,MONTH(AB$4)=10),
SUMIFS($W241:AA241,$W$1:AA$1,"&lt;="&amp;(AB$1-(MONTH(AB$4)-3*INT((MONTH(AB$4)-1)/3))),$W$1:AA$1,"&gt;="&amp;(AB$1-2-(MONTH(AB$4)-3*INT((MONTH(AB$4)-1)/3)))),
0))</f>
        <v>0</v>
      </c>
      <c r="AC264" s="5">
        <f ca="1">IF(AC$4="",0,IF(OR(MONTH(AC$4)=3,MONTH(AC$4)=4,MONTH(AC$4)=7,MONTH(AC$4)=10),
SUMIFS($W241:AB241,$W$1:AB$1,"&lt;="&amp;(AC$1-(MONTH(AC$4)-3*INT((MONTH(AC$4)-1)/3))),$W$1:AB$1,"&gt;="&amp;(AC$1-2-(MONTH(AC$4)-3*INT((MONTH(AC$4)-1)/3)))),
0))</f>
        <v>0</v>
      </c>
      <c r="AD264" s="5">
        <f ca="1">IF(AD$4="",0,IF(OR(MONTH(AD$4)=3,MONTH(AD$4)=4,MONTH(AD$4)=7,MONTH(AD$4)=10),
SUMIFS($W241:AC241,$W$1:AC$1,"&lt;="&amp;(AD$1-(MONTH(AD$4)-3*INT((MONTH(AD$4)-1)/3))),$W$1:AC$1,"&gt;="&amp;(AD$1-2-(MONTH(AD$4)-3*INT((MONTH(AD$4)-1)/3)))),
0))</f>
        <v>0</v>
      </c>
      <c r="AE264" s="5">
        <f ca="1">IF(AE$4="",0,IF(OR(MONTH(AE$4)=3,MONTH(AE$4)=4,MONTH(AE$4)=7,MONTH(AE$4)=10),
SUMIFS($W241:AD241,$W$1:AD$1,"&lt;="&amp;(AE$1-(MONTH(AE$4)-3*INT((MONTH(AE$4)-1)/3))),$W$1:AD$1,"&gt;="&amp;(AE$1-2-(MONTH(AE$4)-3*INT((MONTH(AE$4)-1)/3)))),
0))</f>
        <v>0</v>
      </c>
      <c r="AF264" s="5">
        <f ca="1">IF(AF$4="",0,IF(OR(MONTH(AF$4)=3,MONTH(AF$4)=4,MONTH(AF$4)=7,MONTH(AF$4)=10),
SUMIFS($W241:AE241,$W$1:AE$1,"&lt;="&amp;(AF$1-(MONTH(AF$4)-3*INT((MONTH(AF$4)-1)/3))),$W$1:AE$1,"&gt;="&amp;(AF$1-2-(MONTH(AF$4)-3*INT((MONTH(AF$4)-1)/3)))),
0))</f>
        <v>0</v>
      </c>
      <c r="AG264" s="5">
        <f ca="1">IF(AG$4="",0,IF(OR(MONTH(AG$4)=3,MONTH(AG$4)=4,MONTH(AG$4)=7,MONTH(AG$4)=10),
SUMIFS($W241:AF241,$W$1:AF$1,"&lt;="&amp;(AG$1-(MONTH(AG$4)-3*INT((MONTH(AG$4)-1)/3))),$W$1:AF$1,"&gt;="&amp;(AG$1-2-(MONTH(AG$4)-3*INT((MONTH(AG$4)-1)/3)))),
0))</f>
        <v>0</v>
      </c>
      <c r="AH264" s="5">
        <f ca="1">IF(AH$4="",0,IF(OR(MONTH(AH$4)=3,MONTH(AH$4)=4,MONTH(AH$4)=7,MONTH(AH$4)=10),
SUMIFS($W241:AG241,$W$1:AG$1,"&lt;="&amp;(AH$1-(MONTH(AH$4)-3*INT((MONTH(AH$4)-1)/3))),$W$1:AG$1,"&gt;="&amp;(AH$1-2-(MONTH(AH$4)-3*INT((MONTH(AH$4)-1)/3)))),
0))</f>
        <v>0</v>
      </c>
      <c r="AI264" s="5">
        <f ca="1">IF(AI$4="",0,IF(OR(MONTH(AI$4)=3,MONTH(AI$4)=4,MONTH(AI$4)=7,MONTH(AI$4)=10),
SUMIFS($W241:AH241,$W$1:AH$1,"&lt;="&amp;(AI$1-(MONTH(AI$4)-3*INT((MONTH(AI$4)-1)/3))),$W$1:AH$1,"&gt;="&amp;(AI$1-2-(MONTH(AI$4)-3*INT((MONTH(AI$4)-1)/3)))),
0))</f>
        <v>0</v>
      </c>
      <c r="AJ264" s="5">
        <f ca="1">IF(AJ$4="",0,IF(OR(MONTH(AJ$4)=3,MONTH(AJ$4)=4,MONTH(AJ$4)=7,MONTH(AJ$4)=10),
SUMIFS($W241:AI241,$W$1:AI$1,"&lt;="&amp;(AJ$1-(MONTH(AJ$4)-3*INT((MONTH(AJ$4)-1)/3))),$W$1:AI$1,"&gt;="&amp;(AJ$1-2-(MONTH(AJ$4)-3*INT((MONTH(AJ$4)-1)/3)))),
0))</f>
        <v>0</v>
      </c>
      <c r="AK264" s="5">
        <f ca="1">IF(AK$4="",0,IF(OR(MONTH(AK$4)=3,MONTH(AK$4)=4,MONTH(AK$4)=7,MONTH(AK$4)=10),
SUMIFS($W241:AJ241,$W$1:AJ$1,"&lt;="&amp;(AK$1-(MONTH(AK$4)-3*INT((MONTH(AK$4)-1)/3))),$W$1:AJ$1,"&gt;="&amp;(AK$1-2-(MONTH(AK$4)-3*INT((MONTH(AK$4)-1)/3)))),
0))</f>
        <v>0</v>
      </c>
      <c r="AL264" s="5">
        <f ca="1">IF(AL$4="",0,IF(OR(MONTH(AL$4)=3,MONTH(AL$4)=4,MONTH(AL$4)=7,MONTH(AL$4)=10),
SUMIFS($W241:AK241,$W$1:AK$1,"&lt;="&amp;(AL$1-(MONTH(AL$4)-3*INT((MONTH(AL$4)-1)/3))),$W$1:AK$1,"&gt;="&amp;(AL$1-2-(MONTH(AL$4)-3*INT((MONTH(AL$4)-1)/3)))),
0))</f>
        <v>0</v>
      </c>
      <c r="AM264" s="5">
        <f ca="1">IF(AM$4="",0,IF(OR(MONTH(AM$4)=3,MONTH(AM$4)=4,MONTH(AM$4)=7,MONTH(AM$4)=10),
SUMIFS($W241:AL241,$W$1:AL$1,"&lt;="&amp;(AM$1-(MONTH(AM$4)-3*INT((MONTH(AM$4)-1)/3))),$W$1:AL$1,"&gt;="&amp;(AM$1-2-(MONTH(AM$4)-3*INT((MONTH(AM$4)-1)/3)))),
0))</f>
        <v>0</v>
      </c>
      <c r="AN264" s="5">
        <f ca="1">IF(AN$4="",0,IF(OR(MONTH(AN$4)=3,MONTH(AN$4)=4,MONTH(AN$4)=7,MONTH(AN$4)=10),
SUMIFS($W241:AM241,$W$1:AM$1,"&lt;="&amp;(AN$1-(MONTH(AN$4)-3*INT((MONTH(AN$4)-1)/3))),$W$1:AM$1,"&gt;="&amp;(AN$1-2-(MONTH(AN$4)-3*INT((MONTH(AN$4)-1)/3)))),
0))</f>
        <v>0</v>
      </c>
      <c r="AO264" s="5">
        <f ca="1">IF(AO$4="",0,IF(OR(MONTH(AO$4)=3,MONTH(AO$4)=4,MONTH(AO$4)=7,MONTH(AO$4)=10),
SUMIFS($W241:AN241,$W$1:AN$1,"&lt;="&amp;(AO$1-(MONTH(AO$4)-3*INT((MONTH(AO$4)-1)/3))),$W$1:AN$1,"&gt;="&amp;(AO$1-2-(MONTH(AO$4)-3*INT((MONTH(AO$4)-1)/3)))),
0))</f>
        <v>0</v>
      </c>
      <c r="AP264" s="5">
        <f ca="1">IF(AP$4="",0,IF(OR(MONTH(AP$4)=3,MONTH(AP$4)=4,MONTH(AP$4)=7,MONTH(AP$4)=10),
SUMIFS($W241:AO241,$W$1:AO$1,"&lt;="&amp;(AP$1-(MONTH(AP$4)-3*INT((MONTH(AP$4)-1)/3))),$W$1:AO$1,"&gt;="&amp;(AP$1-2-(MONTH(AP$4)-3*INT((MONTH(AP$4)-1)/3)))),
0))</f>
        <v>0</v>
      </c>
      <c r="AQ264" s="5">
        <f ca="1">IF(AQ$4="",0,IF(OR(MONTH(AQ$4)=3,MONTH(AQ$4)=4,MONTH(AQ$4)=7,MONTH(AQ$4)=10),
SUMIFS($W241:AP241,$W$1:AP$1,"&lt;="&amp;(AQ$1-(MONTH(AQ$4)-3*INT((MONTH(AQ$4)-1)/3))),$W$1:AP$1,"&gt;="&amp;(AQ$1-2-(MONTH(AQ$4)-3*INT((MONTH(AQ$4)-1)/3)))),
0))</f>
        <v>0</v>
      </c>
      <c r="AR264" s="5">
        <f ca="1">IF(AR$4="",0,IF(OR(MONTH(AR$4)=3,MONTH(AR$4)=4,MONTH(AR$4)=7,MONTH(AR$4)=10),
SUMIFS($W241:AQ241,$W$1:AQ$1,"&lt;="&amp;(AR$1-(MONTH(AR$4)-3*INT((MONTH(AR$4)-1)/3))),$W$1:AQ$1,"&gt;="&amp;(AR$1-2-(MONTH(AR$4)-3*INT((MONTH(AR$4)-1)/3)))),
0))</f>
        <v>0</v>
      </c>
      <c r="AS264" s="5">
        <f ca="1">IF(AS$4="",0,IF(OR(MONTH(AS$4)=3,MONTH(AS$4)=4,MONTH(AS$4)=7,MONTH(AS$4)=10),
SUMIFS($W241:AR241,$W$1:AR$1,"&lt;="&amp;(AS$1-(MONTH(AS$4)-3*INT((MONTH(AS$4)-1)/3))),$W$1:AR$1,"&gt;="&amp;(AS$1-2-(MONTH(AS$4)-3*INT((MONTH(AS$4)-1)/3)))),
0))</f>
        <v>0</v>
      </c>
      <c r="AT264" s="5">
        <f ca="1">IF(AT$4="",0,IF(OR(MONTH(AT$4)=3,MONTH(AT$4)=4,MONTH(AT$4)=7,MONTH(AT$4)=10),
SUMIFS($W241:AS241,$W$1:AS$1,"&lt;="&amp;(AT$1-(MONTH(AT$4)-3*INT((MONTH(AT$4)-1)/3))),$W$1:AS$1,"&gt;="&amp;(AT$1-2-(MONTH(AT$4)-3*INT((MONTH(AT$4)-1)/3)))),
0))</f>
        <v>0</v>
      </c>
      <c r="AU264" s="5">
        <f ca="1">IF(AU$4="",0,IF(OR(MONTH(AU$4)=3,MONTH(AU$4)=4,MONTH(AU$4)=7,MONTH(AU$4)=10),
SUMIFS($W241:AT241,$W$1:AT$1,"&lt;="&amp;(AU$1-(MONTH(AU$4)-3*INT((MONTH(AU$4)-1)/3))),$W$1:AT$1,"&gt;="&amp;(AU$1-2-(MONTH(AU$4)-3*INT((MONTH(AU$4)-1)/3)))),
0))</f>
        <v>0</v>
      </c>
      <c r="AV264" s="5">
        <f ca="1">IF(AV$4="",0,IF(OR(MONTH(AV$4)=3,MONTH(AV$4)=4,MONTH(AV$4)=7,MONTH(AV$4)=10),
SUMIFS($W241:AU241,$W$1:AU$1,"&lt;="&amp;(AV$1-(MONTH(AV$4)-3*INT((MONTH(AV$4)-1)/3))),$W$1:AU$1,"&gt;="&amp;(AV$1-2-(MONTH(AV$4)-3*INT((MONTH(AV$4)-1)/3)))),
0))</f>
        <v>0</v>
      </c>
      <c r="AW264" s="5">
        <f ca="1">IF(AW$4="",0,IF(OR(MONTH(AW$4)=3,MONTH(AW$4)=4,MONTH(AW$4)=7,MONTH(AW$4)=10),
SUMIFS($W241:AV241,$W$1:AV$1,"&lt;="&amp;(AW$1-(MONTH(AW$4)-3*INT((MONTH(AW$4)-1)/3))),$W$1:AV$1,"&gt;="&amp;(AW$1-2-(MONTH(AW$4)-3*INT((MONTH(AW$4)-1)/3)))),
0))</f>
        <v>0</v>
      </c>
      <c r="AX264" s="5">
        <f ca="1">IF(AX$4="",0,IF(OR(MONTH(AX$4)=3,MONTH(AX$4)=4,MONTH(AX$4)=7,MONTH(AX$4)=10),
SUMIFS($W241:AW241,$W$1:AW$1,"&lt;="&amp;(AX$1-(MONTH(AX$4)-3*INT((MONTH(AX$4)-1)/3))),$W$1:AW$1,"&gt;="&amp;(AX$1-2-(MONTH(AX$4)-3*INT((MONTH(AX$4)-1)/3)))),
0))</f>
        <v>0</v>
      </c>
      <c r="AY264" s="5">
        <f ca="1">IF(AY$4="",0,IF(OR(MONTH(AY$4)=3,MONTH(AY$4)=4,MONTH(AY$4)=7,MONTH(AY$4)=10),
SUMIFS($W241:AX241,$W$1:AX$1,"&lt;="&amp;(AY$1-(MONTH(AY$4)-3*INT((MONTH(AY$4)-1)/3))),$W$1:AX$1,"&gt;="&amp;(AY$1-2-(MONTH(AY$4)-3*INT((MONTH(AY$4)-1)/3)))),
0))</f>
        <v>0</v>
      </c>
      <c r="AZ264" s="5">
        <f ca="1">IF(AZ$4="",0,IF(OR(MONTH(AZ$4)=3,MONTH(AZ$4)=4,MONTH(AZ$4)=7,MONTH(AZ$4)=10),
SUMIFS($W241:AY241,$W$1:AY$1,"&lt;="&amp;(AZ$1-(MONTH(AZ$4)-3*INT((MONTH(AZ$4)-1)/3))),$W$1:AY$1,"&gt;="&amp;(AZ$1-2-(MONTH(AZ$4)-3*INT((MONTH(AZ$4)-1)/3)))),
0))</f>
        <v>0</v>
      </c>
      <c r="BA264" s="5">
        <f ca="1">IF(BA$4="",0,IF(OR(MONTH(BA$4)=3,MONTH(BA$4)=4,MONTH(BA$4)=7,MONTH(BA$4)=10),
SUMIFS($W241:AZ241,$W$1:AZ$1,"&lt;="&amp;(BA$1-(MONTH(BA$4)-3*INT((MONTH(BA$4)-1)/3))),$W$1:AZ$1,"&gt;="&amp;(BA$1-2-(MONTH(BA$4)-3*INT((MONTH(BA$4)-1)/3)))),
0))</f>
        <v>0</v>
      </c>
      <c r="BB264" s="5">
        <f ca="1">IF(BB$4="",0,IF(OR(MONTH(BB$4)=3,MONTH(BB$4)=4,MONTH(BB$4)=7,MONTH(BB$4)=10),
SUMIFS($W241:BA241,$W$1:BA$1,"&lt;="&amp;(BB$1-(MONTH(BB$4)-3*INT((MONTH(BB$4)-1)/3))),$W$1:BA$1,"&gt;="&amp;(BB$1-2-(MONTH(BB$4)-3*INT((MONTH(BB$4)-1)/3)))),
0))</f>
        <v>0</v>
      </c>
      <c r="BC264" s="5">
        <f ca="1">IF(BC$4="",0,IF(OR(MONTH(BC$4)=3,MONTH(BC$4)=4,MONTH(BC$4)=7,MONTH(BC$4)=10),
SUMIFS($W241:BB241,$W$1:BB$1,"&lt;="&amp;(BC$1-(MONTH(BC$4)-3*INT((MONTH(BC$4)-1)/3))),$W$1:BB$1,"&gt;="&amp;(BC$1-2-(MONTH(BC$4)-3*INT((MONTH(BC$4)-1)/3)))),
0))</f>
        <v>0</v>
      </c>
      <c r="BD264" s="5">
        <f ca="1">IF(BD$4="",0,IF(OR(MONTH(BD$4)=3,MONTH(BD$4)=4,MONTH(BD$4)=7,MONTH(BD$4)=10),
SUMIFS($W241:BC241,$W$1:BC$1,"&lt;="&amp;(BD$1-(MONTH(BD$4)-3*INT((MONTH(BD$4)-1)/3))),$W$1:BC$1,"&gt;="&amp;(BD$1-2-(MONTH(BD$4)-3*INT((MONTH(BD$4)-1)/3)))),
0))</f>
        <v>0</v>
      </c>
      <c r="BE264" s="5">
        <f ca="1">IF(BE$4="",0,IF(OR(MONTH(BE$4)=3,MONTH(BE$4)=4,MONTH(BE$4)=7,MONTH(BE$4)=10),
SUMIFS($W241:BD241,$W$1:BD$1,"&lt;="&amp;(BE$1-(MONTH(BE$4)-3*INT((MONTH(BE$4)-1)/3))),$W$1:BD$1,"&gt;="&amp;(BE$1-2-(MONTH(BE$4)-3*INT((MONTH(BE$4)-1)/3)))),
0))</f>
        <v>0</v>
      </c>
      <c r="BF264" s="5">
        <f ca="1">IF(BF$4="",0,IF(OR(MONTH(BF$4)=3,MONTH(BF$4)=4,MONTH(BF$4)=7,MONTH(BF$4)=10),
SUMIFS($W241:BE241,$W$1:BE$1,"&lt;="&amp;(BF$1-(MONTH(BF$4)-3*INT((MONTH(BF$4)-1)/3))),$W$1:BE$1,"&gt;="&amp;(BF$1-2-(MONTH(BF$4)-3*INT((MONTH(BF$4)-1)/3)))),
0))</f>
        <v>0</v>
      </c>
      <c r="BG264" s="5">
        <f ca="1">IF(BG$4="",0,IF(OR(MONTH(BG$4)=3,MONTH(BG$4)=4,MONTH(BG$4)=7,MONTH(BG$4)=10),
SUMIFS($W241:BF241,$W$1:BF$1,"&lt;="&amp;(BG$1-(MONTH(BG$4)-3*INT((MONTH(BG$4)-1)/3))),$W$1:BF$1,"&gt;="&amp;(BG$1-2-(MONTH(BG$4)-3*INT((MONTH(BG$4)-1)/3)))),
0))</f>
        <v>0</v>
      </c>
      <c r="BH264" s="5">
        <f ca="1">IF(BH$4="",0,IF(OR(MONTH(BH$4)=3,MONTH(BH$4)=4,MONTH(BH$4)=7,MONTH(BH$4)=10),
SUMIFS($W241:BG241,$W$1:BG$1,"&lt;="&amp;(BH$1-(MONTH(BH$4)-3*INT((MONTH(BH$4)-1)/3))),$W$1:BG$1,"&gt;="&amp;(BH$1-2-(MONTH(BH$4)-3*INT((MONTH(BH$4)-1)/3)))),
0))</f>
        <v>0</v>
      </c>
      <c r="BI264" s="5">
        <f ca="1">IF(BI$4="",0,IF(OR(MONTH(BI$4)=3,MONTH(BI$4)=4,MONTH(BI$4)=7,MONTH(BI$4)=10),
SUMIFS($W241:BH241,$W$1:BH$1,"&lt;="&amp;(BI$1-(MONTH(BI$4)-3*INT((MONTH(BI$4)-1)/3))),$W$1:BH$1,"&gt;="&amp;(BI$1-2-(MONTH(BI$4)-3*INT((MONTH(BI$4)-1)/3)))),
0))</f>
        <v>0</v>
      </c>
      <c r="BJ264" s="5">
        <f ca="1">IF(BJ$4="",0,IF(OR(MONTH(BJ$4)=3,MONTH(BJ$4)=4,MONTH(BJ$4)=7,MONTH(BJ$4)=10),
SUMIFS($W241:BI241,$W$1:BI$1,"&lt;="&amp;(BJ$1-(MONTH(BJ$4)-3*INT((MONTH(BJ$4)-1)/3))),$W$1:BI$1,"&gt;="&amp;(BJ$1-2-(MONTH(BJ$4)-3*INT((MONTH(BJ$4)-1)/3)))),
0))</f>
        <v>0</v>
      </c>
      <c r="BK264" s="5">
        <f ca="1">IF(BK$4="",0,IF(OR(MONTH(BK$4)=3,MONTH(BK$4)=4,MONTH(BK$4)=7,MONTH(BK$4)=10),
SUMIFS($W241:BJ241,$W$1:BJ$1,"&lt;="&amp;(BK$1-(MONTH(BK$4)-3*INT((MONTH(BK$4)-1)/3))),$W$1:BJ$1,"&gt;="&amp;(BK$1-2-(MONTH(BK$4)-3*INT((MONTH(BK$4)-1)/3)))),
0))</f>
        <v>0</v>
      </c>
      <c r="BL264" s="5">
        <f ca="1">IF(BL$4="",0,IF(OR(MONTH(BL$4)=3,MONTH(BL$4)=4,MONTH(BL$4)=7,MONTH(BL$4)=10),
SUMIFS($W241:BK241,$W$1:BK$1,"&lt;="&amp;(BL$1-(MONTH(BL$4)-3*INT((MONTH(BL$4)-1)/3))),$W$1:BK$1,"&gt;="&amp;(BL$1-2-(MONTH(BL$4)-3*INT((MONTH(BL$4)-1)/3)))),
0))</f>
        <v>0</v>
      </c>
      <c r="BM264" s="5">
        <f ca="1">IF(BM$4="",0,IF(OR(MONTH(BM$4)=3,MONTH(BM$4)=4,MONTH(BM$4)=7,MONTH(BM$4)=10),
SUMIFS($W241:BL241,$W$1:BL$1,"&lt;="&amp;(BM$1-(MONTH(BM$4)-3*INT((MONTH(BM$4)-1)/3))),$W$1:BL$1,"&gt;="&amp;(BM$1-2-(MONTH(BM$4)-3*INT((MONTH(BM$4)-1)/3)))),
0))</f>
        <v>0</v>
      </c>
      <c r="BN264" s="5">
        <f ca="1">IF(BN$4="",0,IF(OR(MONTH(BN$4)=3,MONTH(BN$4)=4,MONTH(BN$4)=7,MONTH(BN$4)=10),
SUMIFS($W241:BM241,$W$1:BM$1,"&lt;="&amp;(BN$1-(MONTH(BN$4)-3*INT((MONTH(BN$4)-1)/3))),$W$1:BM$1,"&gt;="&amp;(BN$1-2-(MONTH(BN$4)-3*INT((MONTH(BN$4)-1)/3)))),
0))</f>
        <v>0</v>
      </c>
      <c r="BO264" s="5">
        <f ca="1">IF(BO$4="",0,IF(OR(MONTH(BO$4)=3,MONTH(BO$4)=4,MONTH(BO$4)=7,MONTH(BO$4)=10),
SUMIFS($W241:BN241,$W$1:BN$1,"&lt;="&amp;(BO$1-(MONTH(BO$4)-3*INT((MONTH(BO$4)-1)/3))),$W$1:BN$1,"&gt;="&amp;(BO$1-2-(MONTH(BO$4)-3*INT((MONTH(BO$4)-1)/3)))),
0))</f>
        <v>0</v>
      </c>
      <c r="BP264" s="5">
        <f ca="1">IF(BP$4="",0,IF(OR(MONTH(BP$4)=3,MONTH(BP$4)=4,MONTH(BP$4)=7,MONTH(BP$4)=10),
SUMIFS($W241:BO241,$W$1:BO$1,"&lt;="&amp;(BP$1-(MONTH(BP$4)-3*INT((MONTH(BP$4)-1)/3))),$W$1:BO$1,"&gt;="&amp;(BP$1-2-(MONTH(BP$4)-3*INT((MONTH(BP$4)-1)/3)))),
0))</f>
        <v>0</v>
      </c>
      <c r="BQ264" s="5">
        <f ca="1">IF(BQ$4="",0,IF(OR(MONTH(BQ$4)=3,MONTH(BQ$4)=4,MONTH(BQ$4)=7,MONTH(BQ$4)=10),
SUMIFS($W241:BP241,$W$1:BP$1,"&lt;="&amp;(BQ$1-(MONTH(BQ$4)-3*INT((MONTH(BQ$4)-1)/3))),$W$1:BP$1,"&gt;="&amp;(BQ$1-2-(MONTH(BQ$4)-3*INT((MONTH(BQ$4)-1)/3)))),
0))</f>
        <v>0</v>
      </c>
      <c r="BR264" s="5">
        <f ca="1">IF(BR$4="",0,IF(OR(MONTH(BR$4)=3,MONTH(BR$4)=4,MONTH(BR$4)=7,MONTH(BR$4)=10),
SUMIFS($W241:BQ241,$W$1:BQ$1,"&lt;="&amp;(BR$1-(MONTH(BR$4)-3*INT((MONTH(BR$4)-1)/3))),$W$1:BQ$1,"&gt;="&amp;(BR$1-2-(MONTH(BR$4)-3*INT((MONTH(BR$4)-1)/3)))),
0))</f>
        <v>0</v>
      </c>
      <c r="BS264" s="5">
        <f ca="1">IF(BS$4="",0,IF(OR(MONTH(BS$4)=3,MONTH(BS$4)=4,MONTH(BS$4)=7,MONTH(BS$4)=10),
SUMIFS($W241:BR241,$W$1:BR$1,"&lt;="&amp;(BS$1-(MONTH(BS$4)-3*INT((MONTH(BS$4)-1)/3))),$W$1:BR$1,"&gt;="&amp;(BS$1-2-(MONTH(BS$4)-3*INT((MONTH(BS$4)-1)/3)))),
0))</f>
        <v>0</v>
      </c>
      <c r="BT264" s="5">
        <f ca="1">IF(BT$4="",0,IF(OR(MONTH(BT$4)=3,MONTH(BT$4)=4,MONTH(BT$4)=7,MONTH(BT$4)=10),
SUMIFS($W241:BS241,$W$1:BS$1,"&lt;="&amp;(BT$1-(MONTH(BT$4)-3*INT((MONTH(BT$4)-1)/3))),$W$1:BS$1,"&gt;="&amp;(BT$1-2-(MONTH(BT$4)-3*INT((MONTH(BT$4)-1)/3)))),
0))</f>
        <v>0</v>
      </c>
      <c r="BU264" s="5">
        <f ca="1">IF(BU$4="",0,IF(OR(MONTH(BU$4)=3,MONTH(BU$4)=4,MONTH(BU$4)=7,MONTH(BU$4)=10),
SUMIFS($W241:BT241,$W$1:BT$1,"&lt;="&amp;(BU$1-(MONTH(BU$4)-3*INT((MONTH(BU$4)-1)/3))),$W$1:BT$1,"&gt;="&amp;(BU$1-2-(MONTH(BU$4)-3*INT((MONTH(BU$4)-1)/3)))),
0))</f>
        <v>0</v>
      </c>
      <c r="BV264" s="5">
        <f ca="1">IF(BV$4="",0,IF(OR(MONTH(BV$4)=3,MONTH(BV$4)=4,MONTH(BV$4)=7,MONTH(BV$4)=10),
SUMIFS($W241:BU241,$W$1:BU$1,"&lt;="&amp;(BV$1-(MONTH(BV$4)-3*INT((MONTH(BV$4)-1)/3))),$W$1:BU$1,"&gt;="&amp;(BV$1-2-(MONTH(BV$4)-3*INT((MONTH(BV$4)-1)/3)))),
0))</f>
        <v>0</v>
      </c>
      <c r="BW264" s="5">
        <f ca="1">IF(BW$4="",0,IF(OR(MONTH(BW$4)=3,MONTH(BW$4)=4,MONTH(BW$4)=7,MONTH(BW$4)=10),
SUMIFS($W241:BV241,$W$1:BV$1,"&lt;="&amp;(BW$1-(MONTH(BW$4)-3*INT((MONTH(BW$4)-1)/3))),$W$1:BV$1,"&gt;="&amp;(BW$1-2-(MONTH(BW$4)-3*INT((MONTH(BW$4)-1)/3)))),
0))</f>
        <v>0</v>
      </c>
      <c r="BX264" s="5">
        <f ca="1">IF(BX$4="",0,IF(OR(MONTH(BX$4)=3,MONTH(BX$4)=4,MONTH(BX$4)=7,MONTH(BX$4)=10),
SUMIFS($W241:BW241,$W$1:BW$1,"&lt;="&amp;(BX$1-(MONTH(BX$4)-3*INT((MONTH(BX$4)-1)/3))),$W$1:BW$1,"&gt;="&amp;(BX$1-2-(MONTH(BX$4)-3*INT((MONTH(BX$4)-1)/3)))),
0))</f>
        <v>0</v>
      </c>
      <c r="BY264" s="5">
        <f ca="1">IF(BY$4="",0,IF(OR(MONTH(BY$4)=3,MONTH(BY$4)=4,MONTH(BY$4)=7,MONTH(BY$4)=10),
SUMIFS($W241:BX241,$W$1:BX$1,"&lt;="&amp;(BY$1-(MONTH(BY$4)-3*INT((MONTH(BY$4)-1)/3))),$W$1:BX$1,"&gt;="&amp;(BY$1-2-(MONTH(BY$4)-3*INT((MONTH(BY$4)-1)/3)))),
0))</f>
        <v>0</v>
      </c>
      <c r="BZ264" s="5">
        <f ca="1">IF(BZ$4="",0,IF(OR(MONTH(BZ$4)=3,MONTH(BZ$4)=4,MONTH(BZ$4)=7,MONTH(BZ$4)=10),
SUMIFS($W241:BY241,$W$1:BY$1,"&lt;="&amp;(BZ$1-(MONTH(BZ$4)-3*INT((MONTH(BZ$4)-1)/3))),$W$1:BY$1,"&gt;="&amp;(BZ$1-2-(MONTH(BZ$4)-3*INT((MONTH(BZ$4)-1)/3)))),
0))</f>
        <v>0</v>
      </c>
      <c r="CA264" s="5">
        <f ca="1">IF(CA$4="",0,IF(OR(MONTH(CA$4)=3,MONTH(CA$4)=4,MONTH(CA$4)=7,MONTH(CA$4)=10),
SUMIFS($W241:BZ241,$W$1:BZ$1,"&lt;="&amp;(CA$1-(MONTH(CA$4)-3*INT((MONTH(CA$4)-1)/3))),$W$1:BZ$1,"&gt;="&amp;(CA$1-2-(MONTH(CA$4)-3*INT((MONTH(CA$4)-1)/3)))),
0))</f>
        <v>0</v>
      </c>
      <c r="CB264" s="5">
        <f ca="1">IF(CB$4="",0,IF(OR(MONTH(CB$4)=3,MONTH(CB$4)=4,MONTH(CB$4)=7,MONTH(CB$4)=10),
SUMIFS($W241:CA241,$W$1:CA$1,"&lt;="&amp;(CB$1-(MONTH(CB$4)-3*INT((MONTH(CB$4)-1)/3))),$W$1:CA$1,"&gt;="&amp;(CB$1-2-(MONTH(CB$4)-3*INT((MONTH(CB$4)-1)/3)))),
0))</f>
        <v>0</v>
      </c>
      <c r="CC264" s="5">
        <f ca="1">IF(CC$4="",0,IF(OR(MONTH(CC$4)=3,MONTH(CC$4)=4,MONTH(CC$4)=7,MONTH(CC$4)=10),
SUMIFS($W241:CB241,$W$1:CB$1,"&lt;="&amp;(CC$1-(MONTH(CC$4)-3*INT((MONTH(CC$4)-1)/3))),$W$1:CB$1,"&gt;="&amp;(CC$1-2-(MONTH(CC$4)-3*INT((MONTH(CC$4)-1)/3)))),
0))</f>
        <v>0</v>
      </c>
      <c r="CD264" s="5">
        <f ca="1">IF(CD$4="",0,IF(OR(MONTH(CD$4)=3,MONTH(CD$4)=4,MONTH(CD$4)=7,MONTH(CD$4)=10),
SUMIFS($W241:CC241,$W$1:CC$1,"&lt;="&amp;(CD$1-(MONTH(CD$4)-3*INT((MONTH(CD$4)-1)/3))),$W$1:CC$1,"&gt;="&amp;(CD$1-2-(MONTH(CD$4)-3*INT((MONTH(CD$4)-1)/3)))),
0))</f>
        <v>0</v>
      </c>
      <c r="CE264" s="5">
        <f ca="1">IF(CE$4="",0,IF(OR(MONTH(CE$4)=3,MONTH(CE$4)=4,MONTH(CE$4)=7,MONTH(CE$4)=10),
SUMIFS($W241:CD241,$W$1:CD$1,"&lt;="&amp;(CE$1-(MONTH(CE$4)-3*INT((MONTH(CE$4)-1)/3))),$W$1:CD$1,"&gt;="&amp;(CE$1-2-(MONTH(CE$4)-3*INT((MONTH(CE$4)-1)/3)))),
0))</f>
        <v>0</v>
      </c>
      <c r="CF264" s="5">
        <f ca="1">IF(CF$4="",0,IF(OR(MONTH(CF$4)=3,MONTH(CF$4)=4,MONTH(CF$4)=7,MONTH(CF$4)=10),
SUMIFS($W241:CE241,$W$1:CE$1,"&lt;="&amp;(CF$1-(MONTH(CF$4)-3*INT((MONTH(CF$4)-1)/3))),$W$1:CE$1,"&gt;="&amp;(CF$1-2-(MONTH(CF$4)-3*INT((MONTH(CF$4)-1)/3)))),
0))</f>
        <v>0</v>
      </c>
    </row>
    <row r="265" spans="2:84" x14ac:dyDescent="0.3">
      <c r="B265" s="13">
        <f>ROW()</f>
        <v>265</v>
      </c>
      <c r="H265" s="1" t="str">
        <f t="shared" si="492"/>
        <v>Налоги на внеоборотные активы</v>
      </c>
      <c r="I265" s="1" t="str">
        <f>$I$263</f>
        <v>Капзатраты на производственные мощности</v>
      </c>
      <c r="J265" s="1" t="str">
        <f>Prcsses!I112</f>
        <v>Строительно-монтажные работы</v>
      </c>
      <c r="M265" s="53" t="s">
        <v>18</v>
      </c>
      <c r="P265" s="72"/>
      <c r="U265" s="5">
        <f t="shared" ca="1" si="493"/>
        <v>531806.23127691774</v>
      </c>
      <c r="X265" s="5">
        <f ca="1">IF(X$4="",0,IF(OR(MONTH(X$4)=3,MONTH(X$4)=4,MONTH(X$4)=7,MONTH(X$4)=10),
SUMIFS($W242:W242,$W$1:W$1,"&lt;="&amp;(X$1-(MONTH(X$4)-3*INT((MONTH(X$4)-1)/3))),$W$1:W$1,"&gt;="&amp;(X$1-2-(MONTH(X$4)-3*INT((MONTH(X$4)-1)/3)))),
0))</f>
        <v>0</v>
      </c>
      <c r="Y265" s="5">
        <f ca="1">IF(Y$4="",0,IF(OR(MONTH(Y$4)=3,MONTH(Y$4)=4,MONTH(Y$4)=7,MONTH(Y$4)=10),
SUMIFS($W242:X242,$W$1:X$1,"&lt;="&amp;(Y$1-(MONTH(Y$4)-3*INT((MONTH(Y$4)-1)/3))),$W$1:X$1,"&gt;="&amp;(Y$1-2-(MONTH(Y$4)-3*INT((MONTH(Y$4)-1)/3)))),
0))</f>
        <v>0</v>
      </c>
      <c r="Z265" s="5">
        <f ca="1">IF(Z$4="",0,IF(OR(MONTH(Z$4)=3,MONTH(Z$4)=4,MONTH(Z$4)=7,MONTH(Z$4)=10),
SUMIFS($W242:Y242,$W$1:Y$1,"&lt;="&amp;(Z$1-(MONTH(Z$4)-3*INT((MONTH(Z$4)-1)/3))),$W$1:Y$1,"&gt;="&amp;(Z$1-2-(MONTH(Z$4)-3*INT((MONTH(Z$4)-1)/3)))),
0))</f>
        <v>0</v>
      </c>
      <c r="AA265" s="5">
        <f ca="1">IF(AA$4="",0,IF(OR(MONTH(AA$4)=3,MONTH(AA$4)=4,MONTH(AA$4)=7,MONTH(AA$4)=10),
SUMIFS($W242:Z242,$W$1:Z$1,"&lt;="&amp;(AA$1-(MONTH(AA$4)-3*INT((MONTH(AA$4)-1)/3))),$W$1:Z$1,"&gt;="&amp;(AA$1-2-(MONTH(AA$4)-3*INT((MONTH(AA$4)-1)/3)))),
0))</f>
        <v>0</v>
      </c>
      <c r="AB265" s="5">
        <f ca="1">IF(AB$4="",0,IF(OR(MONTH(AB$4)=3,MONTH(AB$4)=4,MONTH(AB$4)=7,MONTH(AB$4)=10),
SUMIFS($W242:AA242,$W$1:AA$1,"&lt;="&amp;(AB$1-(MONTH(AB$4)-3*INT((MONTH(AB$4)-1)/3))),$W$1:AA$1,"&gt;="&amp;(AB$1-2-(MONTH(AB$4)-3*INT((MONTH(AB$4)-1)/3)))),
0))</f>
        <v>0</v>
      </c>
      <c r="AC265" s="5">
        <f ca="1">IF(AC$4="",0,IF(OR(MONTH(AC$4)=3,MONTH(AC$4)=4,MONTH(AC$4)=7,MONTH(AC$4)=10),
SUMIFS($W242:AB242,$W$1:AB$1,"&lt;="&amp;(AC$1-(MONTH(AC$4)-3*INT((MONTH(AC$4)-1)/3))),$W$1:AB$1,"&gt;="&amp;(AC$1-2-(MONTH(AC$4)-3*INT((MONTH(AC$4)-1)/3)))),
0))</f>
        <v>13635.416666666664</v>
      </c>
      <c r="AD265" s="5">
        <f ca="1">IF(AD$4="",0,IF(OR(MONTH(AD$4)=3,MONTH(AD$4)=4,MONTH(AD$4)=7,MONTH(AD$4)=10),
SUMIFS($W242:AC242,$W$1:AC$1,"&lt;="&amp;(AD$1-(MONTH(AD$4)-3*INT((MONTH(AD$4)-1)/3))),$W$1:AC$1,"&gt;="&amp;(AD$1-2-(MONTH(AD$4)-3*INT((MONTH(AD$4)-1)/3)))),
0))</f>
        <v>0</v>
      </c>
      <c r="AE265" s="5">
        <f ca="1">IF(AE$4="",0,IF(OR(MONTH(AE$4)=3,MONTH(AE$4)=4,MONTH(AE$4)=7,MONTH(AE$4)=10),
SUMIFS($W242:AD242,$W$1:AD$1,"&lt;="&amp;(AE$1-(MONTH(AE$4)-3*INT((MONTH(AE$4)-1)/3))),$W$1:AD$1,"&gt;="&amp;(AE$1-2-(MONTH(AE$4)-3*INT((MONTH(AE$4)-1)/3)))),
0))</f>
        <v>0</v>
      </c>
      <c r="AF265" s="5">
        <f ca="1">IF(AF$4="",0,IF(OR(MONTH(AF$4)=3,MONTH(AF$4)=4,MONTH(AF$4)=7,MONTH(AF$4)=10),
SUMIFS($W242:AE242,$W$1:AE$1,"&lt;="&amp;(AF$1-(MONTH(AF$4)-3*INT((MONTH(AF$4)-1)/3))),$W$1:AE$1,"&gt;="&amp;(AF$1-2-(MONTH(AF$4)-3*INT((MONTH(AF$4)-1)/3)))),
0))</f>
        <v>13291.666666666666</v>
      </c>
      <c r="AG265" s="5">
        <f ca="1">IF(AG$4="",0,IF(OR(MONTH(AG$4)=3,MONTH(AG$4)=4,MONTH(AG$4)=7,MONTH(AG$4)=10),
SUMIFS($W242:AF242,$W$1:AF$1,"&lt;="&amp;(AG$1-(MONTH(AG$4)-3*INT((MONTH(AG$4)-1)/3))),$W$1:AF$1,"&gt;="&amp;(AG$1-2-(MONTH(AG$4)-3*INT((MONTH(AG$4)-1)/3)))),
0))</f>
        <v>0</v>
      </c>
      <c r="AH265" s="5">
        <f ca="1">IF(AH$4="",0,IF(OR(MONTH(AH$4)=3,MONTH(AH$4)=4,MONTH(AH$4)=7,MONTH(AH$4)=10),
SUMIFS($W242:AG242,$W$1:AG$1,"&lt;="&amp;(AH$1-(MONTH(AH$4)-3*INT((MONTH(AH$4)-1)/3))),$W$1:AG$1,"&gt;="&amp;(AH$1-2-(MONTH(AH$4)-3*INT((MONTH(AH$4)-1)/3)))),
0))</f>
        <v>0</v>
      </c>
      <c r="AI265" s="5">
        <f ca="1">IF(AI$4="",0,IF(OR(MONTH(AI$4)=3,MONTH(AI$4)=4,MONTH(AI$4)=7,MONTH(AI$4)=10),
SUMIFS($W242:AH242,$W$1:AH$1,"&lt;="&amp;(AI$1-(MONTH(AI$4)-3*INT((MONTH(AI$4)-1)/3))),$W$1:AH$1,"&gt;="&amp;(AI$1-2-(MONTH(AI$4)-3*INT((MONTH(AI$4)-1)/3)))),
0))</f>
        <v>0</v>
      </c>
      <c r="AJ265" s="5">
        <f ca="1">IF(AJ$4="",0,IF(OR(MONTH(AJ$4)=3,MONTH(AJ$4)=4,MONTH(AJ$4)=7,MONTH(AJ$4)=10),
SUMIFS($W242:AI242,$W$1:AI$1,"&lt;="&amp;(AJ$1-(MONTH(AJ$4)-3*INT((MONTH(AJ$4)-1)/3))),$W$1:AI$1,"&gt;="&amp;(AJ$1-2-(MONTH(AJ$4)-3*INT((MONTH(AJ$4)-1)/3)))),
0))</f>
        <v>0</v>
      </c>
      <c r="AK265" s="5">
        <f ca="1">IF(AK$4="",0,IF(OR(MONTH(AK$4)=3,MONTH(AK$4)=4,MONTH(AK$4)=7,MONTH(AK$4)=10),
SUMIFS($W242:AJ242,$W$1:AJ$1,"&lt;="&amp;(AK$1-(MONTH(AK$4)-3*INT((MONTH(AK$4)-1)/3))),$W$1:AJ$1,"&gt;="&amp;(AK$1-2-(MONTH(AK$4)-3*INT((MONTH(AK$4)-1)/3)))),
0))</f>
        <v>12947.916666666664</v>
      </c>
      <c r="AL265" s="5">
        <f ca="1">IF(AL$4="",0,IF(OR(MONTH(AL$4)=3,MONTH(AL$4)=4,MONTH(AL$4)=7,MONTH(AL$4)=10),
SUMIFS($W242:AK242,$W$1:AK$1,"&lt;="&amp;(AL$1-(MONTH(AL$4)-3*INT((MONTH(AL$4)-1)/3))),$W$1:AK$1,"&gt;="&amp;(AL$1-2-(MONTH(AL$4)-3*INT((MONTH(AL$4)-1)/3)))),
0))</f>
        <v>12604.166666666664</v>
      </c>
      <c r="AM265" s="5">
        <f ca="1">IF(AM$4="",0,IF(OR(MONTH(AM$4)=3,MONTH(AM$4)=4,MONTH(AM$4)=7,MONTH(AM$4)=10),
SUMIFS($W242:AL242,$W$1:AL$1,"&lt;="&amp;(AM$1-(MONTH(AM$4)-3*INT((MONTH(AM$4)-1)/3))),$W$1:AL$1,"&gt;="&amp;(AM$1-2-(MONTH(AM$4)-3*INT((MONTH(AM$4)-1)/3)))),
0))</f>
        <v>0</v>
      </c>
      <c r="AN265" s="5">
        <f ca="1">IF(AN$4="",0,IF(OR(MONTH(AN$4)=3,MONTH(AN$4)=4,MONTH(AN$4)=7,MONTH(AN$4)=10),
SUMIFS($W242:AM242,$W$1:AM$1,"&lt;="&amp;(AN$1-(MONTH(AN$4)-3*INT((MONTH(AN$4)-1)/3))),$W$1:AM$1,"&gt;="&amp;(AN$1-2-(MONTH(AN$4)-3*INT((MONTH(AN$4)-1)/3)))),
0))</f>
        <v>0</v>
      </c>
      <c r="AO265" s="5">
        <f ca="1">IF(AO$4="",0,IF(OR(MONTH(AO$4)=3,MONTH(AO$4)=4,MONTH(AO$4)=7,MONTH(AO$4)=10),
SUMIFS($W242:AN242,$W$1:AN$1,"&lt;="&amp;(AO$1-(MONTH(AO$4)-3*INT((MONTH(AO$4)-1)/3))),$W$1:AN$1,"&gt;="&amp;(AO$1-2-(MONTH(AO$4)-3*INT((MONTH(AO$4)-1)/3)))),
0))</f>
        <v>12260.416666666666</v>
      </c>
      <c r="AP265" s="5">
        <f ca="1">IF(AP$4="",0,IF(OR(MONTH(AP$4)=3,MONTH(AP$4)=4,MONTH(AP$4)=7,MONTH(AP$4)=10),
SUMIFS($W242:AO242,$W$1:AO$1,"&lt;="&amp;(AP$1-(MONTH(AP$4)-3*INT((MONTH(AP$4)-1)/3))),$W$1:AO$1,"&gt;="&amp;(AP$1-2-(MONTH(AP$4)-3*INT((MONTH(AP$4)-1)/3)))),
0))</f>
        <v>0</v>
      </c>
      <c r="AQ265" s="5">
        <f ca="1">IF(AQ$4="",0,IF(OR(MONTH(AQ$4)=3,MONTH(AQ$4)=4,MONTH(AQ$4)=7,MONTH(AQ$4)=10),
SUMIFS($W242:AP242,$W$1:AP$1,"&lt;="&amp;(AQ$1-(MONTH(AQ$4)-3*INT((MONTH(AQ$4)-1)/3))),$W$1:AP$1,"&gt;="&amp;(AQ$1-2-(MONTH(AQ$4)-3*INT((MONTH(AQ$4)-1)/3)))),
0))</f>
        <v>0</v>
      </c>
      <c r="AR265" s="5">
        <f ca="1">IF(AR$4="",0,IF(OR(MONTH(AR$4)=3,MONTH(AR$4)=4,MONTH(AR$4)=7,MONTH(AR$4)=10),
SUMIFS($W242:AQ242,$W$1:AQ$1,"&lt;="&amp;(AR$1-(MONTH(AR$4)-3*INT((MONTH(AR$4)-1)/3))),$W$1:AQ$1,"&gt;="&amp;(AR$1-2-(MONTH(AR$4)-3*INT((MONTH(AR$4)-1)/3)))),
0))</f>
        <v>11916.666666666664</v>
      </c>
      <c r="AS265" s="5">
        <f ca="1">IF(AS$4="",0,IF(OR(MONTH(AS$4)=3,MONTH(AS$4)=4,MONTH(AS$4)=7,MONTH(AS$4)=10),
SUMIFS($W242:AR242,$W$1:AR$1,"&lt;="&amp;(AS$1-(MONTH(AS$4)-3*INT((MONTH(AS$4)-1)/3))),$W$1:AR$1,"&gt;="&amp;(AS$1-2-(MONTH(AS$4)-3*INT((MONTH(AS$4)-1)/3)))),
0))</f>
        <v>0</v>
      </c>
      <c r="AT265" s="5">
        <f ca="1">IF(AT$4="",0,IF(OR(MONTH(AT$4)=3,MONTH(AT$4)=4,MONTH(AT$4)=7,MONTH(AT$4)=10),
SUMIFS($W242:AS242,$W$1:AS$1,"&lt;="&amp;(AT$1-(MONTH(AT$4)-3*INT((MONTH(AT$4)-1)/3))),$W$1:AS$1,"&gt;="&amp;(AT$1-2-(MONTH(AT$4)-3*INT((MONTH(AT$4)-1)/3)))),
0))</f>
        <v>0</v>
      </c>
      <c r="AU265" s="5">
        <f ca="1">IF(AU$4="",0,IF(OR(MONTH(AU$4)=3,MONTH(AU$4)=4,MONTH(AU$4)=7,MONTH(AU$4)=10),
SUMIFS($W242:AT242,$W$1:AT$1,"&lt;="&amp;(AU$1-(MONTH(AU$4)-3*INT((MONTH(AU$4)-1)/3))),$W$1:AT$1,"&gt;="&amp;(AU$1-2-(MONTH(AU$4)-3*INT((MONTH(AU$4)-1)/3)))),
0))</f>
        <v>0</v>
      </c>
      <c r="AV265" s="5">
        <f ca="1">IF(AV$4="",0,IF(OR(MONTH(AV$4)=3,MONTH(AV$4)=4,MONTH(AV$4)=7,MONTH(AV$4)=10),
SUMIFS($W242:AU242,$W$1:AU$1,"&lt;="&amp;(AV$1-(MONTH(AV$4)-3*INT((MONTH(AV$4)-1)/3))),$W$1:AU$1,"&gt;="&amp;(AV$1-2-(MONTH(AV$4)-3*INT((MONTH(AV$4)-1)/3)))),
0))</f>
        <v>0</v>
      </c>
      <c r="AW265" s="5">
        <f ca="1">IF(AW$4="",0,IF(OR(MONTH(AW$4)=3,MONTH(AW$4)=4,MONTH(AW$4)=7,MONTH(AW$4)=10),
SUMIFS($W242:AV242,$W$1:AV$1,"&lt;="&amp;(AW$1-(MONTH(AW$4)-3*INT((MONTH(AW$4)-1)/3))),$W$1:AV$1,"&gt;="&amp;(AW$1-2-(MONTH(AW$4)-3*INT((MONTH(AW$4)-1)/3)))),
0))</f>
        <v>16408.23173</v>
      </c>
      <c r="AX265" s="5">
        <f ca="1">IF(AX$4="",0,IF(OR(MONTH(AX$4)=3,MONTH(AX$4)=4,MONTH(AX$4)=7,MONTH(AX$4)=10),
SUMIFS($W242:AW242,$W$1:AW$1,"&lt;="&amp;(AX$1-(MONTH(AX$4)-3*INT((MONTH(AX$4)-1)/3))),$W$1:AW$1,"&gt;="&amp;(AX$1-2-(MONTH(AX$4)-3*INT((MONTH(AX$4)-1)/3)))),
0))</f>
        <v>25493.3461035</v>
      </c>
      <c r="AY265" s="5">
        <f ca="1">IF(AY$4="",0,IF(OR(MONTH(AY$4)=3,MONTH(AY$4)=4,MONTH(AY$4)=7,MONTH(AY$4)=10),
SUMIFS($W242:AX242,$W$1:AX$1,"&lt;="&amp;(AY$1-(MONTH(AY$4)-3*INT((MONTH(AY$4)-1)/3))),$W$1:AX$1,"&gt;="&amp;(AY$1-2-(MONTH(AY$4)-3*INT((MONTH(AY$4)-1)/3)))),
0))</f>
        <v>0</v>
      </c>
      <c r="AZ265" s="5">
        <f ca="1">IF(AZ$4="",0,IF(OR(MONTH(AZ$4)=3,MONTH(AZ$4)=4,MONTH(AZ$4)=7,MONTH(AZ$4)=10),
SUMIFS($W242:AY242,$W$1:AY$1,"&lt;="&amp;(AZ$1-(MONTH(AZ$4)-3*INT((MONTH(AZ$4)-1)/3))),$W$1:AY$1,"&gt;="&amp;(AZ$1-2-(MONTH(AZ$4)-3*INT((MONTH(AZ$4)-1)/3)))),
0))</f>
        <v>0</v>
      </c>
      <c r="BA265" s="5">
        <f ca="1">IF(BA$4="",0,IF(OR(MONTH(BA$4)=3,MONTH(BA$4)=4,MONTH(BA$4)=7,MONTH(BA$4)=10),
SUMIFS($W242:AZ242,$W$1:AZ$1,"&lt;="&amp;(BA$1-(MONTH(BA$4)-3*INT((MONTH(BA$4)-1)/3))),$W$1:AZ$1,"&gt;="&amp;(BA$1-2-(MONTH(BA$4)-3*INT((MONTH(BA$4)-1)/3)))),
0))</f>
        <v>24786.947473749999</v>
      </c>
      <c r="BB265" s="5">
        <f ca="1">IF(BB$4="",0,IF(OR(MONTH(BB$4)=3,MONTH(BB$4)=4,MONTH(BB$4)=7,MONTH(BB$4)=10),
SUMIFS($W242:BA242,$W$1:BA$1,"&lt;="&amp;(BB$1-(MONTH(BB$4)-3*INT((MONTH(BB$4)-1)/3))),$W$1:BA$1,"&gt;="&amp;(BB$1-2-(MONTH(BB$4)-3*INT((MONTH(BB$4)-1)/3)))),
0))</f>
        <v>0</v>
      </c>
      <c r="BC265" s="5">
        <f ca="1">IF(BC$4="",0,IF(OR(MONTH(BC$4)=3,MONTH(BC$4)=4,MONTH(BC$4)=7,MONTH(BC$4)=10),
SUMIFS($W242:BB242,$W$1:BB$1,"&lt;="&amp;(BC$1-(MONTH(BC$4)-3*INT((MONTH(BC$4)-1)/3))),$W$1:BB$1,"&gt;="&amp;(BC$1-2-(MONTH(BC$4)-3*INT((MONTH(BC$4)-1)/3)))),
0))</f>
        <v>0</v>
      </c>
      <c r="BD265" s="5">
        <f ca="1">IF(BD$4="",0,IF(OR(MONTH(BD$4)=3,MONTH(BD$4)=4,MONTH(BD$4)=7,MONTH(BD$4)=10),
SUMIFS($W242:BC242,$W$1:BC$1,"&lt;="&amp;(BD$1-(MONTH(BD$4)-3*INT((MONTH(BD$4)-1)/3))),$W$1:BC$1,"&gt;="&amp;(BD$1-2-(MONTH(BD$4)-3*INT((MONTH(BD$4)-1)/3)))),
0))</f>
        <v>24080.548843999997</v>
      </c>
      <c r="BE265" s="5">
        <f ca="1">IF(BE$4="",0,IF(OR(MONTH(BE$4)=3,MONTH(BE$4)=4,MONTH(BE$4)=7,MONTH(BE$4)=10),
SUMIFS($W242:BD242,$W$1:BD$1,"&lt;="&amp;(BE$1-(MONTH(BE$4)-3*INT((MONTH(BE$4)-1)/3))),$W$1:BD$1,"&gt;="&amp;(BE$1-2-(MONTH(BE$4)-3*INT((MONTH(BE$4)-1)/3)))),
0))</f>
        <v>0</v>
      </c>
      <c r="BF265" s="5">
        <f ca="1">IF(BF$4="",0,IF(OR(MONTH(BF$4)=3,MONTH(BF$4)=4,MONTH(BF$4)=7,MONTH(BF$4)=10),
SUMIFS($W242:BE242,$W$1:BE$1,"&lt;="&amp;(BF$1-(MONTH(BF$4)-3*INT((MONTH(BF$4)-1)/3))),$W$1:BE$1,"&gt;="&amp;(BF$1-2-(MONTH(BF$4)-3*INT((MONTH(BF$4)-1)/3)))),
0))</f>
        <v>0</v>
      </c>
      <c r="BG265" s="5">
        <f ca="1">IF(BG$4="",0,IF(OR(MONTH(BG$4)=3,MONTH(BG$4)=4,MONTH(BG$4)=7,MONTH(BG$4)=10),
SUMIFS($W242:BF242,$W$1:BF$1,"&lt;="&amp;(BG$1-(MONTH(BG$4)-3*INT((MONTH(BG$4)-1)/3))),$W$1:BF$1,"&gt;="&amp;(BG$1-2-(MONTH(BG$4)-3*INT((MONTH(BG$4)-1)/3)))),
0))</f>
        <v>0</v>
      </c>
      <c r="BH265" s="5">
        <f ca="1">IF(BH$4="",0,IF(OR(MONTH(BH$4)=3,MONTH(BH$4)=4,MONTH(BH$4)=7,MONTH(BH$4)=10),
SUMIFS($W242:BG242,$W$1:BG$1,"&lt;="&amp;(BH$1-(MONTH(BH$4)-3*INT((MONTH(BH$4)-1)/3))),$W$1:BG$1,"&gt;="&amp;(BH$1-2-(MONTH(BH$4)-3*INT((MONTH(BH$4)-1)/3)))),
0))</f>
        <v>0</v>
      </c>
      <c r="BI265" s="5">
        <f ca="1">IF(BI$4="",0,IF(OR(MONTH(BI$4)=3,MONTH(BI$4)=4,MONTH(BI$4)=7,MONTH(BI$4)=10),
SUMIFS($W242:BH242,$W$1:BH$1,"&lt;="&amp;(BI$1-(MONTH(BI$4)-3*INT((MONTH(BI$4)-1)/3))),$W$1:BH$1,"&gt;="&amp;(BI$1-2-(MONTH(BI$4)-3*INT((MONTH(BI$4)-1)/3)))),
0))</f>
        <v>38281.735531139217</v>
      </c>
      <c r="BJ265" s="5">
        <f ca="1">IF(BJ$4="",0,IF(OR(MONTH(BJ$4)=3,MONTH(BJ$4)=4,MONTH(BJ$4)=7,MONTH(BJ$4)=10),
SUMIFS($W242:BI242,$W$1:BI$1,"&lt;="&amp;(BJ$1-(MONTH(BJ$4)-3*INT((MONTH(BJ$4)-1)/3))),$W$1:BI$1,"&gt;="&amp;(BJ$1-2-(MONTH(BJ$4)-3*INT((MONTH(BJ$4)-1)/3)))),
0))</f>
        <v>37199.515422812176</v>
      </c>
      <c r="BK265" s="5">
        <f ca="1">IF(BK$4="",0,IF(OR(MONTH(BK$4)=3,MONTH(BK$4)=4,MONTH(BK$4)=7,MONTH(BK$4)=10),
SUMIFS($W242:BJ242,$W$1:BJ$1,"&lt;="&amp;(BK$1-(MONTH(BK$4)-3*INT((MONTH(BK$4)-1)/3))),$W$1:BJ$1,"&gt;="&amp;(BK$1-2-(MONTH(BK$4)-3*INT((MONTH(BK$4)-1)/3)))),
0))</f>
        <v>0</v>
      </c>
      <c r="BL265" s="5">
        <f ca="1">IF(BL$4="",0,IF(OR(MONTH(BL$4)=3,MONTH(BL$4)=4,MONTH(BL$4)=7,MONTH(BL$4)=10),
SUMIFS($W242:BK242,$W$1:BK$1,"&lt;="&amp;(BL$1-(MONTH(BL$4)-3*INT((MONTH(BL$4)-1)/3))),$W$1:BK$1,"&gt;="&amp;(BL$1-2-(MONTH(BL$4)-3*INT((MONTH(BL$4)-1)/3)))),
0))</f>
        <v>0</v>
      </c>
      <c r="BM265" s="5">
        <f ca="1">IF(BM$4="",0,IF(OR(MONTH(BM$4)=3,MONTH(BM$4)=4,MONTH(BM$4)=7,MONTH(BM$4)=10),
SUMIFS($W242:BL242,$W$1:BL$1,"&lt;="&amp;(BM$1-(MONTH(BM$4)-3*INT((MONTH(BM$4)-1)/3))),$W$1:BL$1,"&gt;="&amp;(BM$1-2-(MONTH(BM$4)-3*INT((MONTH(BM$4)-1)/3)))),
0))</f>
        <v>36117.295314485142</v>
      </c>
      <c r="BN265" s="5">
        <f ca="1">IF(BN$4="",0,IF(OR(MONTH(BN$4)=3,MONTH(BN$4)=4,MONTH(BN$4)=7,MONTH(BN$4)=10),
SUMIFS($W242:BM242,$W$1:BM$1,"&lt;="&amp;(BN$1-(MONTH(BN$4)-3*INT((MONTH(BN$4)-1)/3))),$W$1:BM$1,"&gt;="&amp;(BN$1-2-(MONTH(BN$4)-3*INT((MONTH(BN$4)-1)/3)))),
0))</f>
        <v>0</v>
      </c>
      <c r="BO265" s="5">
        <f ca="1">IF(BO$4="",0,IF(OR(MONTH(BO$4)=3,MONTH(BO$4)=4,MONTH(BO$4)=7,MONTH(BO$4)=10),
SUMIFS($W242:BN242,$W$1:BN$1,"&lt;="&amp;(BO$1-(MONTH(BO$4)-3*INT((MONTH(BO$4)-1)/3))),$W$1:BN$1,"&gt;="&amp;(BO$1-2-(MONTH(BO$4)-3*INT((MONTH(BO$4)-1)/3)))),
0))</f>
        <v>0</v>
      </c>
      <c r="BP265" s="5">
        <f ca="1">IF(BP$4="",0,IF(OR(MONTH(BP$4)=3,MONTH(BP$4)=4,MONTH(BP$4)=7,MONTH(BP$4)=10),
SUMIFS($W242:BO242,$W$1:BO$1,"&lt;="&amp;(BP$1-(MONTH(BP$4)-3*INT((MONTH(BP$4)-1)/3))),$W$1:BO$1,"&gt;="&amp;(BP$1-2-(MONTH(BP$4)-3*INT((MONTH(BP$4)-1)/3)))),
0))</f>
        <v>45194.866026241514</v>
      </c>
      <c r="BQ265" s="5">
        <f ca="1">IF(BQ$4="",0,IF(OR(MONTH(BQ$4)=3,MONTH(BQ$4)=4,MONTH(BQ$4)=7,MONTH(BQ$4)=10),
SUMIFS($W242:BP242,$W$1:BP$1,"&lt;="&amp;(BQ$1-(MONTH(BQ$4)-3*INT((MONTH(BQ$4)-1)/3))),$W$1:BP$1,"&gt;="&amp;(BQ$1-2-(MONTH(BQ$4)-3*INT((MONTH(BQ$4)-1)/3)))),
0))</f>
        <v>0</v>
      </c>
      <c r="BR265" s="5">
        <f ca="1">IF(BR$4="",0,IF(OR(MONTH(BR$4)=3,MONTH(BR$4)=4,MONTH(BR$4)=7,MONTH(BR$4)=10),
SUMIFS($W242:BQ242,$W$1:BQ$1,"&lt;="&amp;(BR$1-(MONTH(BR$4)-3*INT((MONTH(BR$4)-1)/3))),$W$1:BQ$1,"&gt;="&amp;(BR$1-2-(MONTH(BR$4)-3*INT((MONTH(BR$4)-1)/3)))),
0))</f>
        <v>0</v>
      </c>
      <c r="BS265" s="5">
        <f ca="1">IF(BS$4="",0,IF(OR(MONTH(BS$4)=3,MONTH(BS$4)=4,MONTH(BS$4)=7,MONTH(BS$4)=10),
SUMIFS($W242:BR242,$W$1:BR$1,"&lt;="&amp;(BS$1-(MONTH(BS$4)-3*INT((MONTH(BS$4)-1)/3))),$W$1:BR$1,"&gt;="&amp;(BS$1-2-(MONTH(BS$4)-3*INT((MONTH(BS$4)-1)/3)))),
0))</f>
        <v>0</v>
      </c>
      <c r="BT265" s="5">
        <f ca="1">IF(BT$4="",0,IF(OR(MONTH(BT$4)=3,MONTH(BT$4)=4,MONTH(BT$4)=7,MONTH(BT$4)=10),
SUMIFS($W242:BS242,$W$1:BS$1,"&lt;="&amp;(BT$1-(MONTH(BT$4)-3*INT((MONTH(BT$4)-1)/3))),$W$1:BS$1,"&gt;="&amp;(BT$1-2-(MONTH(BT$4)-3*INT((MONTH(BT$4)-1)/3)))),
0))</f>
        <v>0</v>
      </c>
      <c r="BU265" s="5">
        <f ca="1">IF(BU$4="",0,IF(OR(MONTH(BU$4)=3,MONTH(BU$4)=4,MONTH(BU$4)=7,MONTH(BU$4)=10),
SUMIFS($W242:BT242,$W$1:BT$1,"&lt;="&amp;(BU$1-(MONTH(BU$4)-3*INT((MONTH(BU$4)-1)/3))),$W$1:BT$1,"&gt;="&amp;(BU$1-2-(MONTH(BU$4)-3*INT((MONTH(BU$4)-1)/3)))),
0))</f>
        <v>48873.719440296663</v>
      </c>
      <c r="BV265" s="5">
        <f ca="1">IF(BV$4="",0,IF(OR(MONTH(BV$4)=3,MONTH(BV$4)=4,MONTH(BV$4)=7,MONTH(BV$4)=10),
SUMIFS($W242:BU242,$W$1:BU$1,"&lt;="&amp;(BV$1-(MONTH(BV$4)-3*INT((MONTH(BV$4)-1)/3))),$W$1:BU$1,"&gt;="&amp;(BV$1-2-(MONTH(BV$4)-3*INT((MONTH(BV$4)-1)/3)))),
0))</f>
        <v>47408.913066778201</v>
      </c>
      <c r="BW265" s="5">
        <f ca="1">IF(BW$4="",0,IF(OR(MONTH(BW$4)=3,MONTH(BW$4)=4,MONTH(BW$4)=7,MONTH(BW$4)=10),
SUMIFS($W242:BV242,$W$1:BV$1,"&lt;="&amp;(BW$1-(MONTH(BW$4)-3*INT((MONTH(BW$4)-1)/3))),$W$1:BV$1,"&gt;="&amp;(BW$1-2-(MONTH(BW$4)-3*INT((MONTH(BW$4)-1)/3)))),
0))</f>
        <v>0</v>
      </c>
      <c r="BX265" s="5">
        <f ca="1">IF(BX$4="",0,IF(OR(MONTH(BX$4)=3,MONTH(BX$4)=4,MONTH(BX$4)=7,MONTH(BX$4)=10),
SUMIFS($W242:BW242,$W$1:BW$1,"&lt;="&amp;(BX$1-(MONTH(BX$4)-3*INT((MONTH(BX$4)-1)/3))),$W$1:BW$1,"&gt;="&amp;(BX$1-2-(MONTH(BX$4)-3*INT((MONTH(BX$4)-1)/3)))),
0))</f>
        <v>0</v>
      </c>
      <c r="BY265" s="5">
        <f ca="1">IF(BY$4="",0,IF(OR(MONTH(BY$4)=3,MONTH(BY$4)=4,MONTH(BY$4)=7,MONTH(BY$4)=10),
SUMIFS($W242:BX242,$W$1:BX$1,"&lt;="&amp;(BY$1-(MONTH(BY$4)-3*INT((MONTH(BY$4)-1)/3))),$W$1:BX$1,"&gt;="&amp;(BY$1-2-(MONTH(BY$4)-3*INT((MONTH(BY$4)-1)/3)))),
0))</f>
        <v>51230.551075769588</v>
      </c>
      <c r="BZ265" s="5">
        <f ca="1">IF(BZ$4="",0,IF(OR(MONTH(BZ$4)=3,MONTH(BZ$4)=4,MONTH(BZ$4)=7,MONTH(BZ$4)=10),
SUMIFS($W242:BY242,$W$1:BY$1,"&lt;="&amp;(BZ$1-(MONTH(BZ$4)-3*INT((MONTH(BZ$4)-1)/3))),$W$1:BY$1,"&gt;="&amp;(BZ$1-2-(MONTH(BZ$4)-3*INT((MONTH(BZ$4)-1)/3)))),
0))</f>
        <v>0</v>
      </c>
      <c r="CA265" s="5">
        <f ca="1">IF(CA$4="",0,IF(OR(MONTH(CA$4)=3,MONTH(CA$4)=4,MONTH(CA$4)=7,MONTH(CA$4)=10),
SUMIFS($W242:BZ242,$W$1:BZ$1,"&lt;="&amp;(CA$1-(MONTH(CA$4)-3*INT((MONTH(CA$4)-1)/3))),$W$1:BZ$1,"&gt;="&amp;(CA$1-2-(MONTH(CA$4)-3*INT((MONTH(CA$4)-1)/3)))),
0))</f>
        <v>0</v>
      </c>
      <c r="CB265" s="5">
        <f ca="1">IF(CB$4="",0,IF(OR(MONTH(CB$4)=3,MONTH(CB$4)=4,MONTH(CB$4)=7,MONTH(CB$4)=10),
SUMIFS($W242:CA242,$W$1:CA$1,"&lt;="&amp;(CB$1-(MONTH(CB$4)-3*INT((MONTH(CB$4)-1)/3))),$W$1:CA$1,"&gt;="&amp;(CB$1-2-(MONTH(CB$4)-3*INT((MONTH(CB$4)-1)/3)))),
0))</f>
        <v>60074.311248145343</v>
      </c>
      <c r="CC265" s="5">
        <f ca="1">IF(CC$4="",0,IF(OR(MONTH(CC$4)=3,MONTH(CC$4)=4,MONTH(CC$4)=7,MONTH(CC$4)=10),
SUMIFS($W242:CB242,$W$1:CB$1,"&lt;="&amp;(CC$1-(MONTH(CC$4)-3*INT((MONTH(CC$4)-1)/3))),$W$1:CB$1,"&gt;="&amp;(CC$1-2-(MONTH(CC$4)-3*INT((MONTH(CC$4)-1)/3)))),
0))</f>
        <v>0</v>
      </c>
      <c r="CD265" s="5">
        <f ca="1">IF(CD$4="",0,IF(OR(MONTH(CD$4)=3,MONTH(CD$4)=4,MONTH(CD$4)=7,MONTH(CD$4)=10),
SUMIFS($W242:CC242,$W$1:CC$1,"&lt;="&amp;(CD$1-(MONTH(CD$4)-3*INT((MONTH(CD$4)-1)/3))),$W$1:CC$1,"&gt;="&amp;(CD$1-2-(MONTH(CD$4)-3*INT((MONTH(CD$4)-1)/3)))),
0))</f>
        <v>0</v>
      </c>
      <c r="CE265" s="5">
        <f ca="1">IF(CE$4="",0,IF(OR(MONTH(CE$4)=3,MONTH(CE$4)=4,MONTH(CE$4)=7,MONTH(CE$4)=10),
SUMIFS($W242:CD242,$W$1:CD$1,"&lt;="&amp;(CE$1-(MONTH(CE$4)-3*INT((MONTH(CE$4)-1)/3))),$W$1:CD$1,"&gt;="&amp;(CE$1-2-(MONTH(CE$4)-3*INT((MONTH(CE$4)-1)/3)))),
0))</f>
        <v>0</v>
      </c>
      <c r="CF265" s="5">
        <f ca="1">IF(CF$4="",0,IF(OR(MONTH(CF$4)=3,MONTH(CF$4)=4,MONTH(CF$4)=7,MONTH(CF$4)=10),
SUMIFS($W242:CE242,$W$1:CE$1,"&lt;="&amp;(CF$1-(MONTH(CF$4)-3*INT((MONTH(CF$4)-1)/3))),$W$1:CE$1,"&gt;="&amp;(CF$1-2-(MONTH(CF$4)-3*INT((MONTH(CF$4)-1)/3)))),
0))</f>
        <v>0</v>
      </c>
    </row>
    <row r="266" spans="2:84" x14ac:dyDescent="0.3">
      <c r="B266" s="13">
        <f>ROW()</f>
        <v>266</v>
      </c>
      <c r="H266" s="1" t="str">
        <f t="shared" si="492"/>
        <v>Налоги на внеоборотные активы</v>
      </c>
      <c r="I266" s="1" t="str">
        <f>$I$263</f>
        <v>Капзатраты на производственные мощности</v>
      </c>
      <c r="J266" s="1" t="str">
        <f>Prcsses!I113</f>
        <v>Оборудование</v>
      </c>
      <c r="M266" s="53" t="s">
        <v>18</v>
      </c>
      <c r="P266" s="72"/>
      <c r="U266" s="5">
        <f t="shared" ca="1" si="493"/>
        <v>3545374.8751794519</v>
      </c>
      <c r="X266" s="5">
        <f ca="1">IF(X$4="",0,IF(OR(MONTH(X$4)=3,MONTH(X$4)=4,MONTH(X$4)=7,MONTH(X$4)=10),
SUMIFS($W243:W243,$W$1:W$1,"&lt;="&amp;(X$1-(MONTH(X$4)-3*INT((MONTH(X$4)-1)/3))),$W$1:W$1,"&gt;="&amp;(X$1-2-(MONTH(X$4)-3*INT((MONTH(X$4)-1)/3)))),
0))</f>
        <v>0</v>
      </c>
      <c r="Y266" s="5">
        <f ca="1">IF(Y$4="",0,IF(OR(MONTH(Y$4)=3,MONTH(Y$4)=4,MONTH(Y$4)=7,MONTH(Y$4)=10),
SUMIFS($W243:X243,$W$1:X$1,"&lt;="&amp;(Y$1-(MONTH(Y$4)-3*INT((MONTH(Y$4)-1)/3))),$W$1:X$1,"&gt;="&amp;(Y$1-2-(MONTH(Y$4)-3*INT((MONTH(Y$4)-1)/3)))),
0))</f>
        <v>0</v>
      </c>
      <c r="Z266" s="5">
        <f ca="1">IF(Z$4="",0,IF(OR(MONTH(Z$4)=3,MONTH(Z$4)=4,MONTH(Z$4)=7,MONTH(Z$4)=10),
SUMIFS($W243:Y243,$W$1:Y$1,"&lt;="&amp;(Z$1-(MONTH(Z$4)-3*INT((MONTH(Z$4)-1)/3))),$W$1:Y$1,"&gt;="&amp;(Z$1-2-(MONTH(Z$4)-3*INT((MONTH(Z$4)-1)/3)))),
0))</f>
        <v>0</v>
      </c>
      <c r="AA266" s="5">
        <f ca="1">IF(AA$4="",0,IF(OR(MONTH(AA$4)=3,MONTH(AA$4)=4,MONTH(AA$4)=7,MONTH(AA$4)=10),
SUMIFS($W243:Z243,$W$1:Z$1,"&lt;="&amp;(AA$1-(MONTH(AA$4)-3*INT((MONTH(AA$4)-1)/3))),$W$1:Z$1,"&gt;="&amp;(AA$1-2-(MONTH(AA$4)-3*INT((MONTH(AA$4)-1)/3)))),
0))</f>
        <v>0</v>
      </c>
      <c r="AB266" s="5">
        <f ca="1">IF(AB$4="",0,IF(OR(MONTH(AB$4)=3,MONTH(AB$4)=4,MONTH(AB$4)=7,MONTH(AB$4)=10),
SUMIFS($W243:AA243,$W$1:AA$1,"&lt;="&amp;(AB$1-(MONTH(AB$4)-3*INT((MONTH(AB$4)-1)/3))),$W$1:AA$1,"&gt;="&amp;(AB$1-2-(MONTH(AB$4)-3*INT((MONTH(AB$4)-1)/3)))),
0))</f>
        <v>0</v>
      </c>
      <c r="AC266" s="5">
        <f ca="1">IF(AC$4="",0,IF(OR(MONTH(AC$4)=3,MONTH(AC$4)=4,MONTH(AC$4)=7,MONTH(AC$4)=10),
SUMIFS($W243:AB243,$W$1:AB$1,"&lt;="&amp;(AC$1-(MONTH(AC$4)-3*INT((MONTH(AC$4)-1)/3))),$W$1:AB$1,"&gt;="&amp;(AC$1-2-(MONTH(AC$4)-3*INT((MONTH(AC$4)-1)/3)))),
0))</f>
        <v>90902.777777777766</v>
      </c>
      <c r="AD266" s="5">
        <f ca="1">IF(AD$4="",0,IF(OR(MONTH(AD$4)=3,MONTH(AD$4)=4,MONTH(AD$4)=7,MONTH(AD$4)=10),
SUMIFS($W243:AC243,$W$1:AC$1,"&lt;="&amp;(AD$1-(MONTH(AD$4)-3*INT((MONTH(AD$4)-1)/3))),$W$1:AC$1,"&gt;="&amp;(AD$1-2-(MONTH(AD$4)-3*INT((MONTH(AD$4)-1)/3)))),
0))</f>
        <v>0</v>
      </c>
      <c r="AE266" s="5">
        <f ca="1">IF(AE$4="",0,IF(OR(MONTH(AE$4)=3,MONTH(AE$4)=4,MONTH(AE$4)=7,MONTH(AE$4)=10),
SUMIFS($W243:AD243,$W$1:AD$1,"&lt;="&amp;(AE$1-(MONTH(AE$4)-3*INT((MONTH(AE$4)-1)/3))),$W$1:AD$1,"&gt;="&amp;(AE$1-2-(MONTH(AE$4)-3*INT((MONTH(AE$4)-1)/3)))),
0))</f>
        <v>0</v>
      </c>
      <c r="AF266" s="5">
        <f ca="1">IF(AF$4="",0,IF(OR(MONTH(AF$4)=3,MONTH(AF$4)=4,MONTH(AF$4)=7,MONTH(AF$4)=10),
SUMIFS($W243:AE243,$W$1:AE$1,"&lt;="&amp;(AF$1-(MONTH(AF$4)-3*INT((MONTH(AF$4)-1)/3))),$W$1:AE$1,"&gt;="&amp;(AF$1-2-(MONTH(AF$4)-3*INT((MONTH(AF$4)-1)/3)))),
0))</f>
        <v>88611.111111111124</v>
      </c>
      <c r="AG266" s="5">
        <f ca="1">IF(AG$4="",0,IF(OR(MONTH(AG$4)=3,MONTH(AG$4)=4,MONTH(AG$4)=7,MONTH(AG$4)=10),
SUMIFS($W243:AF243,$W$1:AF$1,"&lt;="&amp;(AG$1-(MONTH(AG$4)-3*INT((MONTH(AG$4)-1)/3))),$W$1:AF$1,"&gt;="&amp;(AG$1-2-(MONTH(AG$4)-3*INT((MONTH(AG$4)-1)/3)))),
0))</f>
        <v>0</v>
      </c>
      <c r="AH266" s="5">
        <f ca="1">IF(AH$4="",0,IF(OR(MONTH(AH$4)=3,MONTH(AH$4)=4,MONTH(AH$4)=7,MONTH(AH$4)=10),
SUMIFS($W243:AG243,$W$1:AG$1,"&lt;="&amp;(AH$1-(MONTH(AH$4)-3*INT((MONTH(AH$4)-1)/3))),$W$1:AG$1,"&gt;="&amp;(AH$1-2-(MONTH(AH$4)-3*INT((MONTH(AH$4)-1)/3)))),
0))</f>
        <v>0</v>
      </c>
      <c r="AI266" s="5">
        <f ca="1">IF(AI$4="",0,IF(OR(MONTH(AI$4)=3,MONTH(AI$4)=4,MONTH(AI$4)=7,MONTH(AI$4)=10),
SUMIFS($W243:AH243,$W$1:AH$1,"&lt;="&amp;(AI$1-(MONTH(AI$4)-3*INT((MONTH(AI$4)-1)/3))),$W$1:AH$1,"&gt;="&amp;(AI$1-2-(MONTH(AI$4)-3*INT((MONTH(AI$4)-1)/3)))),
0))</f>
        <v>0</v>
      </c>
      <c r="AJ266" s="5">
        <f ca="1">IF(AJ$4="",0,IF(OR(MONTH(AJ$4)=3,MONTH(AJ$4)=4,MONTH(AJ$4)=7,MONTH(AJ$4)=10),
SUMIFS($W243:AI243,$W$1:AI$1,"&lt;="&amp;(AJ$1-(MONTH(AJ$4)-3*INT((MONTH(AJ$4)-1)/3))),$W$1:AI$1,"&gt;="&amp;(AJ$1-2-(MONTH(AJ$4)-3*INT((MONTH(AJ$4)-1)/3)))),
0))</f>
        <v>0</v>
      </c>
      <c r="AK266" s="5">
        <f ca="1">IF(AK$4="",0,IF(OR(MONTH(AK$4)=3,MONTH(AK$4)=4,MONTH(AK$4)=7,MONTH(AK$4)=10),
SUMIFS($W243:AJ243,$W$1:AJ$1,"&lt;="&amp;(AK$1-(MONTH(AK$4)-3*INT((MONTH(AK$4)-1)/3))),$W$1:AJ$1,"&gt;="&amp;(AK$1-2-(MONTH(AK$4)-3*INT((MONTH(AK$4)-1)/3)))),
0))</f>
        <v>86319.444444444438</v>
      </c>
      <c r="AL266" s="5">
        <f ca="1">IF(AL$4="",0,IF(OR(MONTH(AL$4)=3,MONTH(AL$4)=4,MONTH(AL$4)=7,MONTH(AL$4)=10),
SUMIFS($W243:AK243,$W$1:AK$1,"&lt;="&amp;(AL$1-(MONTH(AL$4)-3*INT((MONTH(AL$4)-1)/3))),$W$1:AK$1,"&gt;="&amp;(AL$1-2-(MONTH(AL$4)-3*INT((MONTH(AL$4)-1)/3)))),
0))</f>
        <v>84027.777777777781</v>
      </c>
      <c r="AM266" s="5">
        <f ca="1">IF(AM$4="",0,IF(OR(MONTH(AM$4)=3,MONTH(AM$4)=4,MONTH(AM$4)=7,MONTH(AM$4)=10),
SUMIFS($W243:AL243,$W$1:AL$1,"&lt;="&amp;(AM$1-(MONTH(AM$4)-3*INT((MONTH(AM$4)-1)/3))),$W$1:AL$1,"&gt;="&amp;(AM$1-2-(MONTH(AM$4)-3*INT((MONTH(AM$4)-1)/3)))),
0))</f>
        <v>0</v>
      </c>
      <c r="AN266" s="5">
        <f ca="1">IF(AN$4="",0,IF(OR(MONTH(AN$4)=3,MONTH(AN$4)=4,MONTH(AN$4)=7,MONTH(AN$4)=10),
SUMIFS($W243:AM243,$W$1:AM$1,"&lt;="&amp;(AN$1-(MONTH(AN$4)-3*INT((MONTH(AN$4)-1)/3))),$W$1:AM$1,"&gt;="&amp;(AN$1-2-(MONTH(AN$4)-3*INT((MONTH(AN$4)-1)/3)))),
0))</f>
        <v>0</v>
      </c>
      <c r="AO266" s="5">
        <f ca="1">IF(AO$4="",0,IF(OR(MONTH(AO$4)=3,MONTH(AO$4)=4,MONTH(AO$4)=7,MONTH(AO$4)=10),
SUMIFS($W243:AN243,$W$1:AN$1,"&lt;="&amp;(AO$1-(MONTH(AO$4)-3*INT((MONTH(AO$4)-1)/3))),$W$1:AN$1,"&gt;="&amp;(AO$1-2-(MONTH(AO$4)-3*INT((MONTH(AO$4)-1)/3)))),
0))</f>
        <v>81736.111111111095</v>
      </c>
      <c r="AP266" s="5">
        <f ca="1">IF(AP$4="",0,IF(OR(MONTH(AP$4)=3,MONTH(AP$4)=4,MONTH(AP$4)=7,MONTH(AP$4)=10),
SUMIFS($W243:AO243,$W$1:AO$1,"&lt;="&amp;(AP$1-(MONTH(AP$4)-3*INT((MONTH(AP$4)-1)/3))),$W$1:AO$1,"&gt;="&amp;(AP$1-2-(MONTH(AP$4)-3*INT((MONTH(AP$4)-1)/3)))),
0))</f>
        <v>0</v>
      </c>
      <c r="AQ266" s="5">
        <f ca="1">IF(AQ$4="",0,IF(OR(MONTH(AQ$4)=3,MONTH(AQ$4)=4,MONTH(AQ$4)=7,MONTH(AQ$4)=10),
SUMIFS($W243:AP243,$W$1:AP$1,"&lt;="&amp;(AQ$1-(MONTH(AQ$4)-3*INT((MONTH(AQ$4)-1)/3))),$W$1:AP$1,"&gt;="&amp;(AQ$1-2-(MONTH(AQ$4)-3*INT((MONTH(AQ$4)-1)/3)))),
0))</f>
        <v>0</v>
      </c>
      <c r="AR266" s="5">
        <f ca="1">IF(AR$4="",0,IF(OR(MONTH(AR$4)=3,MONTH(AR$4)=4,MONTH(AR$4)=7,MONTH(AR$4)=10),
SUMIFS($W243:AQ243,$W$1:AQ$1,"&lt;="&amp;(AR$1-(MONTH(AR$4)-3*INT((MONTH(AR$4)-1)/3))),$W$1:AQ$1,"&gt;="&amp;(AR$1-2-(MONTH(AR$4)-3*INT((MONTH(AR$4)-1)/3)))),
0))</f>
        <v>79444.444444444438</v>
      </c>
      <c r="AS266" s="5">
        <f ca="1">IF(AS$4="",0,IF(OR(MONTH(AS$4)=3,MONTH(AS$4)=4,MONTH(AS$4)=7,MONTH(AS$4)=10),
SUMIFS($W243:AR243,$W$1:AR$1,"&lt;="&amp;(AS$1-(MONTH(AS$4)-3*INT((MONTH(AS$4)-1)/3))),$W$1:AR$1,"&gt;="&amp;(AS$1-2-(MONTH(AS$4)-3*INT((MONTH(AS$4)-1)/3)))),
0))</f>
        <v>0</v>
      </c>
      <c r="AT266" s="5">
        <f ca="1">IF(AT$4="",0,IF(OR(MONTH(AT$4)=3,MONTH(AT$4)=4,MONTH(AT$4)=7,MONTH(AT$4)=10),
SUMIFS($W243:AS243,$W$1:AS$1,"&lt;="&amp;(AT$1-(MONTH(AT$4)-3*INT((MONTH(AT$4)-1)/3))),$W$1:AS$1,"&gt;="&amp;(AT$1-2-(MONTH(AT$4)-3*INT((MONTH(AT$4)-1)/3)))),
0))</f>
        <v>0</v>
      </c>
      <c r="AU266" s="5">
        <f ca="1">IF(AU$4="",0,IF(OR(MONTH(AU$4)=3,MONTH(AU$4)=4,MONTH(AU$4)=7,MONTH(AU$4)=10),
SUMIFS($W243:AT243,$W$1:AT$1,"&lt;="&amp;(AU$1-(MONTH(AU$4)-3*INT((MONTH(AU$4)-1)/3))),$W$1:AT$1,"&gt;="&amp;(AU$1-2-(MONTH(AU$4)-3*INT((MONTH(AU$4)-1)/3)))),
0))</f>
        <v>0</v>
      </c>
      <c r="AV266" s="5">
        <f ca="1">IF(AV$4="",0,IF(OR(MONTH(AV$4)=3,MONTH(AV$4)=4,MONTH(AV$4)=7,MONTH(AV$4)=10),
SUMIFS($W243:AU243,$W$1:AU$1,"&lt;="&amp;(AV$1-(MONTH(AV$4)-3*INT((MONTH(AV$4)-1)/3))),$W$1:AU$1,"&gt;="&amp;(AV$1-2-(MONTH(AV$4)-3*INT((MONTH(AV$4)-1)/3)))),
0))</f>
        <v>0</v>
      </c>
      <c r="AW266" s="5">
        <f ca="1">IF(AW$4="",0,IF(OR(MONTH(AW$4)=3,MONTH(AW$4)=4,MONTH(AW$4)=7,MONTH(AW$4)=10),
SUMIFS($W243:AV243,$W$1:AV$1,"&lt;="&amp;(AW$1-(MONTH(AW$4)-3*INT((MONTH(AW$4)-1)/3))),$W$1:AV$1,"&gt;="&amp;(AW$1-2-(MONTH(AW$4)-3*INT((MONTH(AW$4)-1)/3)))),
0))</f>
        <v>109388.21153333331</v>
      </c>
      <c r="AX266" s="5">
        <f ca="1">IF(AX$4="",0,IF(OR(MONTH(AX$4)=3,MONTH(AX$4)=4,MONTH(AX$4)=7,MONTH(AX$4)=10),
SUMIFS($W243:AW243,$W$1:AW$1,"&lt;="&amp;(AX$1-(MONTH(AX$4)-3*INT((MONTH(AX$4)-1)/3))),$W$1:AW$1,"&gt;="&amp;(AX$1-2-(MONTH(AX$4)-3*INT((MONTH(AX$4)-1)/3)))),
0))</f>
        <v>169955.64068999997</v>
      </c>
      <c r="AY266" s="5">
        <f ca="1">IF(AY$4="",0,IF(OR(MONTH(AY$4)=3,MONTH(AY$4)=4,MONTH(AY$4)=7,MONTH(AY$4)=10),
SUMIFS($W243:AX243,$W$1:AX$1,"&lt;="&amp;(AY$1-(MONTH(AY$4)-3*INT((MONTH(AY$4)-1)/3))),$W$1:AX$1,"&gt;="&amp;(AY$1-2-(MONTH(AY$4)-3*INT((MONTH(AY$4)-1)/3)))),
0))</f>
        <v>0</v>
      </c>
      <c r="AZ266" s="5">
        <f ca="1">IF(AZ$4="",0,IF(OR(MONTH(AZ$4)=3,MONTH(AZ$4)=4,MONTH(AZ$4)=7,MONTH(AZ$4)=10),
SUMIFS($W243:AY243,$W$1:AY$1,"&lt;="&amp;(AZ$1-(MONTH(AZ$4)-3*INT((MONTH(AZ$4)-1)/3))),$W$1:AY$1,"&gt;="&amp;(AZ$1-2-(MONTH(AZ$4)-3*INT((MONTH(AZ$4)-1)/3)))),
0))</f>
        <v>0</v>
      </c>
      <c r="BA266" s="5">
        <f ca="1">IF(BA$4="",0,IF(OR(MONTH(BA$4)=3,MONTH(BA$4)=4,MONTH(BA$4)=7,MONTH(BA$4)=10),
SUMIFS($W243:AZ243,$W$1:AZ$1,"&lt;="&amp;(BA$1-(MONTH(BA$4)-3*INT((MONTH(BA$4)-1)/3))),$W$1:AZ$1,"&gt;="&amp;(BA$1-2-(MONTH(BA$4)-3*INT((MONTH(BA$4)-1)/3)))),
0))</f>
        <v>165246.31649166666</v>
      </c>
      <c r="BB266" s="5">
        <f ca="1">IF(BB$4="",0,IF(OR(MONTH(BB$4)=3,MONTH(BB$4)=4,MONTH(BB$4)=7,MONTH(BB$4)=10),
SUMIFS($W243:BA243,$W$1:BA$1,"&lt;="&amp;(BB$1-(MONTH(BB$4)-3*INT((MONTH(BB$4)-1)/3))),$W$1:BA$1,"&gt;="&amp;(BB$1-2-(MONTH(BB$4)-3*INT((MONTH(BB$4)-1)/3)))),
0))</f>
        <v>0</v>
      </c>
      <c r="BC266" s="5">
        <f ca="1">IF(BC$4="",0,IF(OR(MONTH(BC$4)=3,MONTH(BC$4)=4,MONTH(BC$4)=7,MONTH(BC$4)=10),
SUMIFS($W243:BB243,$W$1:BB$1,"&lt;="&amp;(BC$1-(MONTH(BC$4)-3*INT((MONTH(BC$4)-1)/3))),$W$1:BB$1,"&gt;="&amp;(BC$1-2-(MONTH(BC$4)-3*INT((MONTH(BC$4)-1)/3)))),
0))</f>
        <v>0</v>
      </c>
      <c r="BD266" s="5">
        <f ca="1">IF(BD$4="",0,IF(OR(MONTH(BD$4)=3,MONTH(BD$4)=4,MONTH(BD$4)=7,MONTH(BD$4)=10),
SUMIFS($W243:BC243,$W$1:BC$1,"&lt;="&amp;(BD$1-(MONTH(BD$4)-3*INT((MONTH(BD$4)-1)/3))),$W$1:BC$1,"&gt;="&amp;(BD$1-2-(MONTH(BD$4)-3*INT((MONTH(BD$4)-1)/3)))),
0))</f>
        <v>160536.99229333329</v>
      </c>
      <c r="BE266" s="5">
        <f ca="1">IF(BE$4="",0,IF(OR(MONTH(BE$4)=3,MONTH(BE$4)=4,MONTH(BE$4)=7,MONTH(BE$4)=10),
SUMIFS($W243:BD243,$W$1:BD$1,"&lt;="&amp;(BE$1-(MONTH(BE$4)-3*INT((MONTH(BE$4)-1)/3))),$W$1:BD$1,"&gt;="&amp;(BE$1-2-(MONTH(BE$4)-3*INT((MONTH(BE$4)-1)/3)))),
0))</f>
        <v>0</v>
      </c>
      <c r="BF266" s="5">
        <f ca="1">IF(BF$4="",0,IF(OR(MONTH(BF$4)=3,MONTH(BF$4)=4,MONTH(BF$4)=7,MONTH(BF$4)=10),
SUMIFS($W243:BE243,$W$1:BE$1,"&lt;="&amp;(BF$1-(MONTH(BF$4)-3*INT((MONTH(BF$4)-1)/3))),$W$1:BE$1,"&gt;="&amp;(BF$1-2-(MONTH(BF$4)-3*INT((MONTH(BF$4)-1)/3)))),
0))</f>
        <v>0</v>
      </c>
      <c r="BG266" s="5">
        <f ca="1">IF(BG$4="",0,IF(OR(MONTH(BG$4)=3,MONTH(BG$4)=4,MONTH(BG$4)=7,MONTH(BG$4)=10),
SUMIFS($W243:BF243,$W$1:BF$1,"&lt;="&amp;(BG$1-(MONTH(BG$4)-3*INT((MONTH(BG$4)-1)/3))),$W$1:BF$1,"&gt;="&amp;(BG$1-2-(MONTH(BG$4)-3*INT((MONTH(BG$4)-1)/3)))),
0))</f>
        <v>0</v>
      </c>
      <c r="BH266" s="5">
        <f ca="1">IF(BH$4="",0,IF(OR(MONTH(BH$4)=3,MONTH(BH$4)=4,MONTH(BH$4)=7,MONTH(BH$4)=10),
SUMIFS($W243:BG243,$W$1:BG$1,"&lt;="&amp;(BH$1-(MONTH(BH$4)-3*INT((MONTH(BH$4)-1)/3))),$W$1:BG$1,"&gt;="&amp;(BH$1-2-(MONTH(BH$4)-3*INT((MONTH(BH$4)-1)/3)))),
0))</f>
        <v>0</v>
      </c>
      <c r="BI266" s="5">
        <f ca="1">IF(BI$4="",0,IF(OR(MONTH(BI$4)=3,MONTH(BI$4)=4,MONTH(BI$4)=7,MONTH(BI$4)=10),
SUMIFS($W243:BH243,$W$1:BH$1,"&lt;="&amp;(BI$1-(MONTH(BI$4)-3*INT((MONTH(BI$4)-1)/3))),$W$1:BH$1,"&gt;="&amp;(BI$1-2-(MONTH(BI$4)-3*INT((MONTH(BI$4)-1)/3)))),
0))</f>
        <v>255211.57020759472</v>
      </c>
      <c r="BJ266" s="5">
        <f ca="1">IF(BJ$4="",0,IF(OR(MONTH(BJ$4)=3,MONTH(BJ$4)=4,MONTH(BJ$4)=7,MONTH(BJ$4)=10),
SUMIFS($W243:BI243,$W$1:BI$1,"&lt;="&amp;(BJ$1-(MONTH(BJ$4)-3*INT((MONTH(BJ$4)-1)/3))),$W$1:BI$1,"&gt;="&amp;(BJ$1-2-(MONTH(BJ$4)-3*INT((MONTH(BJ$4)-1)/3)))),
0))</f>
        <v>247996.76948541449</v>
      </c>
      <c r="BK266" s="5">
        <f ca="1">IF(BK$4="",0,IF(OR(MONTH(BK$4)=3,MONTH(BK$4)=4,MONTH(BK$4)=7,MONTH(BK$4)=10),
SUMIFS($W243:BJ243,$W$1:BJ$1,"&lt;="&amp;(BK$1-(MONTH(BK$4)-3*INT((MONTH(BK$4)-1)/3))),$W$1:BJ$1,"&gt;="&amp;(BK$1-2-(MONTH(BK$4)-3*INT((MONTH(BK$4)-1)/3)))),
0))</f>
        <v>0</v>
      </c>
      <c r="BL266" s="5">
        <f ca="1">IF(BL$4="",0,IF(OR(MONTH(BL$4)=3,MONTH(BL$4)=4,MONTH(BL$4)=7,MONTH(BL$4)=10),
SUMIFS($W243:BK243,$W$1:BK$1,"&lt;="&amp;(BL$1-(MONTH(BL$4)-3*INT((MONTH(BL$4)-1)/3))),$W$1:BK$1,"&gt;="&amp;(BL$1-2-(MONTH(BL$4)-3*INT((MONTH(BL$4)-1)/3)))),
0))</f>
        <v>0</v>
      </c>
      <c r="BM266" s="5">
        <f ca="1">IF(BM$4="",0,IF(OR(MONTH(BM$4)=3,MONTH(BM$4)=4,MONTH(BM$4)=7,MONTH(BM$4)=10),
SUMIFS($W243:BL243,$W$1:BL$1,"&lt;="&amp;(BM$1-(MONTH(BM$4)-3*INT((MONTH(BM$4)-1)/3))),$W$1:BL$1,"&gt;="&amp;(BM$1-2-(MONTH(BM$4)-3*INT((MONTH(BM$4)-1)/3)))),
0))</f>
        <v>240781.96876323421</v>
      </c>
      <c r="BN266" s="5">
        <f ca="1">IF(BN$4="",0,IF(OR(MONTH(BN$4)=3,MONTH(BN$4)=4,MONTH(BN$4)=7,MONTH(BN$4)=10),
SUMIFS($W243:BM243,$W$1:BM$1,"&lt;="&amp;(BN$1-(MONTH(BN$4)-3*INT((MONTH(BN$4)-1)/3))),$W$1:BM$1,"&gt;="&amp;(BN$1-2-(MONTH(BN$4)-3*INT((MONTH(BN$4)-1)/3)))),
0))</f>
        <v>0</v>
      </c>
      <c r="BO266" s="5">
        <f ca="1">IF(BO$4="",0,IF(OR(MONTH(BO$4)=3,MONTH(BO$4)=4,MONTH(BO$4)=7,MONTH(BO$4)=10),
SUMIFS($W243:BN243,$W$1:BN$1,"&lt;="&amp;(BO$1-(MONTH(BO$4)-3*INT((MONTH(BO$4)-1)/3))),$W$1:BN$1,"&gt;="&amp;(BO$1-2-(MONTH(BO$4)-3*INT((MONTH(BO$4)-1)/3)))),
0))</f>
        <v>0</v>
      </c>
      <c r="BP266" s="5">
        <f ca="1">IF(BP$4="",0,IF(OR(MONTH(BP$4)=3,MONTH(BP$4)=4,MONTH(BP$4)=7,MONTH(BP$4)=10),
SUMIFS($W243:BO243,$W$1:BO$1,"&lt;="&amp;(BP$1-(MONTH(BP$4)-3*INT((MONTH(BP$4)-1)/3))),$W$1:BO$1,"&gt;="&amp;(BP$1-2-(MONTH(BP$4)-3*INT((MONTH(BP$4)-1)/3)))),
0))</f>
        <v>301299.10684161005</v>
      </c>
      <c r="BQ266" s="5">
        <f ca="1">IF(BQ$4="",0,IF(OR(MONTH(BQ$4)=3,MONTH(BQ$4)=4,MONTH(BQ$4)=7,MONTH(BQ$4)=10),
SUMIFS($W243:BP243,$W$1:BP$1,"&lt;="&amp;(BQ$1-(MONTH(BQ$4)-3*INT((MONTH(BQ$4)-1)/3))),$W$1:BP$1,"&gt;="&amp;(BQ$1-2-(MONTH(BQ$4)-3*INT((MONTH(BQ$4)-1)/3)))),
0))</f>
        <v>0</v>
      </c>
      <c r="BR266" s="5">
        <f ca="1">IF(BR$4="",0,IF(OR(MONTH(BR$4)=3,MONTH(BR$4)=4,MONTH(BR$4)=7,MONTH(BR$4)=10),
SUMIFS($W243:BQ243,$W$1:BQ$1,"&lt;="&amp;(BR$1-(MONTH(BR$4)-3*INT((MONTH(BR$4)-1)/3))),$W$1:BQ$1,"&gt;="&amp;(BR$1-2-(MONTH(BR$4)-3*INT((MONTH(BR$4)-1)/3)))),
0))</f>
        <v>0</v>
      </c>
      <c r="BS266" s="5">
        <f ca="1">IF(BS$4="",0,IF(OR(MONTH(BS$4)=3,MONTH(BS$4)=4,MONTH(BS$4)=7,MONTH(BS$4)=10),
SUMIFS($W243:BR243,$W$1:BR$1,"&lt;="&amp;(BS$1-(MONTH(BS$4)-3*INT((MONTH(BS$4)-1)/3))),$W$1:BR$1,"&gt;="&amp;(BS$1-2-(MONTH(BS$4)-3*INT((MONTH(BS$4)-1)/3)))),
0))</f>
        <v>0</v>
      </c>
      <c r="BT266" s="5">
        <f ca="1">IF(BT$4="",0,IF(OR(MONTH(BT$4)=3,MONTH(BT$4)=4,MONTH(BT$4)=7,MONTH(BT$4)=10),
SUMIFS($W243:BS243,$W$1:BS$1,"&lt;="&amp;(BT$1-(MONTH(BT$4)-3*INT((MONTH(BT$4)-1)/3))),$W$1:BS$1,"&gt;="&amp;(BT$1-2-(MONTH(BT$4)-3*INT((MONTH(BT$4)-1)/3)))),
0))</f>
        <v>0</v>
      </c>
      <c r="BU266" s="5">
        <f ca="1">IF(BU$4="",0,IF(OR(MONTH(BU$4)=3,MONTH(BU$4)=4,MONTH(BU$4)=7,MONTH(BU$4)=10),
SUMIFS($W243:BT243,$W$1:BT$1,"&lt;="&amp;(BU$1-(MONTH(BU$4)-3*INT((MONTH(BU$4)-1)/3))),$W$1:BT$1,"&gt;="&amp;(BU$1-2-(MONTH(BU$4)-3*INT((MONTH(BU$4)-1)/3)))),
0))</f>
        <v>325824.79626864439</v>
      </c>
      <c r="BV266" s="5">
        <f ca="1">IF(BV$4="",0,IF(OR(MONTH(BV$4)=3,MONTH(BV$4)=4,MONTH(BV$4)=7,MONTH(BV$4)=10),
SUMIFS($W243:BU243,$W$1:BU$1,"&lt;="&amp;(BV$1-(MONTH(BV$4)-3*INT((MONTH(BV$4)-1)/3))),$W$1:BU$1,"&gt;="&amp;(BV$1-2-(MONTH(BV$4)-3*INT((MONTH(BV$4)-1)/3)))),
0))</f>
        <v>316059.42044518795</v>
      </c>
      <c r="BW266" s="5">
        <f ca="1">IF(BW$4="",0,IF(OR(MONTH(BW$4)=3,MONTH(BW$4)=4,MONTH(BW$4)=7,MONTH(BW$4)=10),
SUMIFS($W243:BV243,$W$1:BV$1,"&lt;="&amp;(BW$1-(MONTH(BW$4)-3*INT((MONTH(BW$4)-1)/3))),$W$1:BV$1,"&gt;="&amp;(BW$1-2-(MONTH(BW$4)-3*INT((MONTH(BW$4)-1)/3)))),
0))</f>
        <v>0</v>
      </c>
      <c r="BX266" s="5">
        <f ca="1">IF(BX$4="",0,IF(OR(MONTH(BX$4)=3,MONTH(BX$4)=4,MONTH(BX$4)=7,MONTH(BX$4)=10),
SUMIFS($W243:BW243,$W$1:BW$1,"&lt;="&amp;(BX$1-(MONTH(BX$4)-3*INT((MONTH(BX$4)-1)/3))),$W$1:BW$1,"&gt;="&amp;(BX$1-2-(MONTH(BX$4)-3*INT((MONTH(BX$4)-1)/3)))),
0))</f>
        <v>0</v>
      </c>
      <c r="BY266" s="5">
        <f ca="1">IF(BY$4="",0,IF(OR(MONTH(BY$4)=3,MONTH(BY$4)=4,MONTH(BY$4)=7,MONTH(BY$4)=10),
SUMIFS($W243:BX243,$W$1:BX$1,"&lt;="&amp;(BY$1-(MONTH(BY$4)-3*INT((MONTH(BY$4)-1)/3))),$W$1:BX$1,"&gt;="&amp;(BY$1-2-(MONTH(BY$4)-3*INT((MONTH(BY$4)-1)/3)))),
0))</f>
        <v>341537.00717179722</v>
      </c>
      <c r="BZ266" s="5">
        <f ca="1">IF(BZ$4="",0,IF(OR(MONTH(BZ$4)=3,MONTH(BZ$4)=4,MONTH(BZ$4)=7,MONTH(BZ$4)=10),
SUMIFS($W243:BY243,$W$1:BY$1,"&lt;="&amp;(BZ$1-(MONTH(BZ$4)-3*INT((MONTH(BZ$4)-1)/3))),$W$1:BY$1,"&gt;="&amp;(BZ$1-2-(MONTH(BZ$4)-3*INT((MONTH(BZ$4)-1)/3)))),
0))</f>
        <v>0</v>
      </c>
      <c r="CA266" s="5">
        <f ca="1">IF(CA$4="",0,IF(OR(MONTH(CA$4)=3,MONTH(CA$4)=4,MONTH(CA$4)=7,MONTH(CA$4)=10),
SUMIFS($W243:BZ243,$W$1:BZ$1,"&lt;="&amp;(CA$1-(MONTH(CA$4)-3*INT((MONTH(CA$4)-1)/3))),$W$1:BZ$1,"&gt;="&amp;(CA$1-2-(MONTH(CA$4)-3*INT((MONTH(CA$4)-1)/3)))),
0))</f>
        <v>0</v>
      </c>
      <c r="CB266" s="5">
        <f ca="1">IF(CB$4="",0,IF(OR(MONTH(CB$4)=3,MONTH(CB$4)=4,MONTH(CB$4)=7,MONTH(CB$4)=10),
SUMIFS($W243:CA243,$W$1:CA$1,"&lt;="&amp;(CB$1-(MONTH(CB$4)-3*INT((MONTH(CB$4)-1)/3))),$W$1:CA$1,"&gt;="&amp;(CB$1-2-(MONTH(CB$4)-3*INT((MONTH(CB$4)-1)/3)))),
0))</f>
        <v>400495.40832096897</v>
      </c>
      <c r="CC266" s="5">
        <f ca="1">IF(CC$4="",0,IF(OR(MONTH(CC$4)=3,MONTH(CC$4)=4,MONTH(CC$4)=7,MONTH(CC$4)=10),
SUMIFS($W243:CB243,$W$1:CB$1,"&lt;="&amp;(CC$1-(MONTH(CC$4)-3*INT((MONTH(CC$4)-1)/3))),$W$1:CB$1,"&gt;="&amp;(CC$1-2-(MONTH(CC$4)-3*INT((MONTH(CC$4)-1)/3)))),
0))</f>
        <v>0</v>
      </c>
      <c r="CD266" s="5">
        <f ca="1">IF(CD$4="",0,IF(OR(MONTH(CD$4)=3,MONTH(CD$4)=4,MONTH(CD$4)=7,MONTH(CD$4)=10),
SUMIFS($W243:CC243,$W$1:CC$1,"&lt;="&amp;(CD$1-(MONTH(CD$4)-3*INT((MONTH(CD$4)-1)/3))),$W$1:CC$1,"&gt;="&amp;(CD$1-2-(MONTH(CD$4)-3*INT((MONTH(CD$4)-1)/3)))),
0))</f>
        <v>0</v>
      </c>
      <c r="CE266" s="5">
        <f ca="1">IF(CE$4="",0,IF(OR(MONTH(CE$4)=3,MONTH(CE$4)=4,MONTH(CE$4)=7,MONTH(CE$4)=10),
SUMIFS($W243:CD243,$W$1:CD$1,"&lt;="&amp;(CE$1-(MONTH(CE$4)-3*INT((MONTH(CE$4)-1)/3))),$W$1:CD$1,"&gt;="&amp;(CE$1-2-(MONTH(CE$4)-3*INT((MONTH(CE$4)-1)/3)))),
0))</f>
        <v>0</v>
      </c>
      <c r="CF266" s="5">
        <f ca="1">IF(CF$4="",0,IF(OR(MONTH(CF$4)=3,MONTH(CF$4)=4,MONTH(CF$4)=7,MONTH(CF$4)=10),
SUMIFS($W243:CE243,$W$1:CE$1,"&lt;="&amp;(CF$1-(MONTH(CF$4)-3*INT((MONTH(CF$4)-1)/3))),$W$1:CE$1,"&gt;="&amp;(CF$1-2-(MONTH(CF$4)-3*INT((MONTH(CF$4)-1)/3)))),
0))</f>
        <v>0</v>
      </c>
    </row>
    <row r="267" spans="2:84" x14ac:dyDescent="0.3">
      <c r="B267" s="13">
        <f>ROW()</f>
        <v>267</v>
      </c>
      <c r="H267" s="1" t="str">
        <f t="shared" si="492"/>
        <v>Налоги на внеоборотные активы</v>
      </c>
      <c r="I267" s="1" t="str">
        <f>$I$263</f>
        <v>Капзатраты на производственные мощности</v>
      </c>
      <c r="J267" s="1" t="str">
        <f>Prcsses!I114</f>
        <v>Доставка и установка оборудования</v>
      </c>
      <c r="M267" s="53" t="s">
        <v>18</v>
      </c>
      <c r="P267" s="72"/>
      <c r="U267" s="5">
        <f t="shared" ca="1" si="493"/>
        <v>709074.97503589047</v>
      </c>
      <c r="X267" s="5">
        <f ca="1">IF(X$4="",0,IF(OR(MONTH(X$4)=3,MONTH(X$4)=4,MONTH(X$4)=7,MONTH(X$4)=10),
SUMIFS($W244:W244,$W$1:W$1,"&lt;="&amp;(X$1-(MONTH(X$4)-3*INT((MONTH(X$4)-1)/3))),$W$1:W$1,"&gt;="&amp;(X$1-2-(MONTH(X$4)-3*INT((MONTH(X$4)-1)/3)))),
0))</f>
        <v>0</v>
      </c>
      <c r="Y267" s="5">
        <f ca="1">IF(Y$4="",0,IF(OR(MONTH(Y$4)=3,MONTH(Y$4)=4,MONTH(Y$4)=7,MONTH(Y$4)=10),
SUMIFS($W244:X244,$W$1:X$1,"&lt;="&amp;(Y$1-(MONTH(Y$4)-3*INT((MONTH(Y$4)-1)/3))),$W$1:X$1,"&gt;="&amp;(Y$1-2-(MONTH(Y$4)-3*INT((MONTH(Y$4)-1)/3)))),
0))</f>
        <v>0</v>
      </c>
      <c r="Z267" s="5">
        <f ca="1">IF(Z$4="",0,IF(OR(MONTH(Z$4)=3,MONTH(Z$4)=4,MONTH(Z$4)=7,MONTH(Z$4)=10),
SUMIFS($W244:Y244,$W$1:Y$1,"&lt;="&amp;(Z$1-(MONTH(Z$4)-3*INT((MONTH(Z$4)-1)/3))),$W$1:Y$1,"&gt;="&amp;(Z$1-2-(MONTH(Z$4)-3*INT((MONTH(Z$4)-1)/3)))),
0))</f>
        <v>0</v>
      </c>
      <c r="AA267" s="5">
        <f ca="1">IF(AA$4="",0,IF(OR(MONTH(AA$4)=3,MONTH(AA$4)=4,MONTH(AA$4)=7,MONTH(AA$4)=10),
SUMIFS($W244:Z244,$W$1:Z$1,"&lt;="&amp;(AA$1-(MONTH(AA$4)-3*INT((MONTH(AA$4)-1)/3))),$W$1:Z$1,"&gt;="&amp;(AA$1-2-(MONTH(AA$4)-3*INT((MONTH(AA$4)-1)/3)))),
0))</f>
        <v>0</v>
      </c>
      <c r="AB267" s="5">
        <f ca="1">IF(AB$4="",0,IF(OR(MONTH(AB$4)=3,MONTH(AB$4)=4,MONTH(AB$4)=7,MONTH(AB$4)=10),
SUMIFS($W244:AA244,$W$1:AA$1,"&lt;="&amp;(AB$1-(MONTH(AB$4)-3*INT((MONTH(AB$4)-1)/3))),$W$1:AA$1,"&gt;="&amp;(AB$1-2-(MONTH(AB$4)-3*INT((MONTH(AB$4)-1)/3)))),
0))</f>
        <v>0</v>
      </c>
      <c r="AC267" s="5">
        <f ca="1">IF(AC$4="",0,IF(OR(MONTH(AC$4)=3,MONTH(AC$4)=4,MONTH(AC$4)=7,MONTH(AC$4)=10),
SUMIFS($W244:AB244,$W$1:AB$1,"&lt;="&amp;(AC$1-(MONTH(AC$4)-3*INT((MONTH(AC$4)-1)/3))),$W$1:AB$1,"&gt;="&amp;(AC$1-2-(MONTH(AC$4)-3*INT((MONTH(AC$4)-1)/3)))),
0))</f>
        <v>18180.555555555555</v>
      </c>
      <c r="AD267" s="5">
        <f ca="1">IF(AD$4="",0,IF(OR(MONTH(AD$4)=3,MONTH(AD$4)=4,MONTH(AD$4)=7,MONTH(AD$4)=10),
SUMIFS($W244:AC244,$W$1:AC$1,"&lt;="&amp;(AD$1-(MONTH(AD$4)-3*INT((MONTH(AD$4)-1)/3))),$W$1:AC$1,"&gt;="&amp;(AD$1-2-(MONTH(AD$4)-3*INT((MONTH(AD$4)-1)/3)))),
0))</f>
        <v>0</v>
      </c>
      <c r="AE267" s="5">
        <f ca="1">IF(AE$4="",0,IF(OR(MONTH(AE$4)=3,MONTH(AE$4)=4,MONTH(AE$4)=7,MONTH(AE$4)=10),
SUMIFS($W244:AD244,$W$1:AD$1,"&lt;="&amp;(AE$1-(MONTH(AE$4)-3*INT((MONTH(AE$4)-1)/3))),$W$1:AD$1,"&gt;="&amp;(AE$1-2-(MONTH(AE$4)-3*INT((MONTH(AE$4)-1)/3)))),
0))</f>
        <v>0</v>
      </c>
      <c r="AF267" s="5">
        <f ca="1">IF(AF$4="",0,IF(OR(MONTH(AF$4)=3,MONTH(AF$4)=4,MONTH(AF$4)=7,MONTH(AF$4)=10),
SUMIFS($W244:AE244,$W$1:AE$1,"&lt;="&amp;(AF$1-(MONTH(AF$4)-3*INT((MONTH(AF$4)-1)/3))),$W$1:AE$1,"&gt;="&amp;(AF$1-2-(MONTH(AF$4)-3*INT((MONTH(AF$4)-1)/3)))),
0))</f>
        <v>17722.222222222223</v>
      </c>
      <c r="AG267" s="5">
        <f ca="1">IF(AG$4="",0,IF(OR(MONTH(AG$4)=3,MONTH(AG$4)=4,MONTH(AG$4)=7,MONTH(AG$4)=10),
SUMIFS($W244:AF244,$W$1:AF$1,"&lt;="&amp;(AG$1-(MONTH(AG$4)-3*INT((MONTH(AG$4)-1)/3))),$W$1:AF$1,"&gt;="&amp;(AG$1-2-(MONTH(AG$4)-3*INT((MONTH(AG$4)-1)/3)))),
0))</f>
        <v>0</v>
      </c>
      <c r="AH267" s="5">
        <f ca="1">IF(AH$4="",0,IF(OR(MONTH(AH$4)=3,MONTH(AH$4)=4,MONTH(AH$4)=7,MONTH(AH$4)=10),
SUMIFS($W244:AG244,$W$1:AG$1,"&lt;="&amp;(AH$1-(MONTH(AH$4)-3*INT((MONTH(AH$4)-1)/3))),$W$1:AG$1,"&gt;="&amp;(AH$1-2-(MONTH(AH$4)-3*INT((MONTH(AH$4)-1)/3)))),
0))</f>
        <v>0</v>
      </c>
      <c r="AI267" s="5">
        <f ca="1">IF(AI$4="",0,IF(OR(MONTH(AI$4)=3,MONTH(AI$4)=4,MONTH(AI$4)=7,MONTH(AI$4)=10),
SUMIFS($W244:AH244,$W$1:AH$1,"&lt;="&amp;(AI$1-(MONTH(AI$4)-3*INT((MONTH(AI$4)-1)/3))),$W$1:AH$1,"&gt;="&amp;(AI$1-2-(MONTH(AI$4)-3*INT((MONTH(AI$4)-1)/3)))),
0))</f>
        <v>0</v>
      </c>
      <c r="AJ267" s="5">
        <f ca="1">IF(AJ$4="",0,IF(OR(MONTH(AJ$4)=3,MONTH(AJ$4)=4,MONTH(AJ$4)=7,MONTH(AJ$4)=10),
SUMIFS($W244:AI244,$W$1:AI$1,"&lt;="&amp;(AJ$1-(MONTH(AJ$4)-3*INT((MONTH(AJ$4)-1)/3))),$W$1:AI$1,"&gt;="&amp;(AJ$1-2-(MONTH(AJ$4)-3*INT((MONTH(AJ$4)-1)/3)))),
0))</f>
        <v>0</v>
      </c>
      <c r="AK267" s="5">
        <f ca="1">IF(AK$4="",0,IF(OR(MONTH(AK$4)=3,MONTH(AK$4)=4,MONTH(AK$4)=7,MONTH(AK$4)=10),
SUMIFS($W244:AJ244,$W$1:AJ$1,"&lt;="&amp;(AK$1-(MONTH(AK$4)-3*INT((MONTH(AK$4)-1)/3))),$W$1:AJ$1,"&gt;="&amp;(AK$1-2-(MONTH(AK$4)-3*INT((MONTH(AK$4)-1)/3)))),
0))</f>
        <v>17263.888888888887</v>
      </c>
      <c r="AL267" s="5">
        <f ca="1">IF(AL$4="",0,IF(OR(MONTH(AL$4)=3,MONTH(AL$4)=4,MONTH(AL$4)=7,MONTH(AL$4)=10),
SUMIFS($W244:AK244,$W$1:AK$1,"&lt;="&amp;(AL$1-(MONTH(AL$4)-3*INT((MONTH(AL$4)-1)/3))),$W$1:AK$1,"&gt;="&amp;(AL$1-2-(MONTH(AL$4)-3*INT((MONTH(AL$4)-1)/3)))),
0))</f>
        <v>16805.555555555555</v>
      </c>
      <c r="AM267" s="5">
        <f ca="1">IF(AM$4="",0,IF(OR(MONTH(AM$4)=3,MONTH(AM$4)=4,MONTH(AM$4)=7,MONTH(AM$4)=10),
SUMIFS($W244:AL244,$W$1:AL$1,"&lt;="&amp;(AM$1-(MONTH(AM$4)-3*INT((MONTH(AM$4)-1)/3))),$W$1:AL$1,"&gt;="&amp;(AM$1-2-(MONTH(AM$4)-3*INT((MONTH(AM$4)-1)/3)))),
0))</f>
        <v>0</v>
      </c>
      <c r="AN267" s="5">
        <f ca="1">IF(AN$4="",0,IF(OR(MONTH(AN$4)=3,MONTH(AN$4)=4,MONTH(AN$4)=7,MONTH(AN$4)=10),
SUMIFS($W244:AM244,$W$1:AM$1,"&lt;="&amp;(AN$1-(MONTH(AN$4)-3*INT((MONTH(AN$4)-1)/3))),$W$1:AM$1,"&gt;="&amp;(AN$1-2-(MONTH(AN$4)-3*INT((MONTH(AN$4)-1)/3)))),
0))</f>
        <v>0</v>
      </c>
      <c r="AO267" s="5">
        <f ca="1">IF(AO$4="",0,IF(OR(MONTH(AO$4)=3,MONTH(AO$4)=4,MONTH(AO$4)=7,MONTH(AO$4)=10),
SUMIFS($W244:AN244,$W$1:AN$1,"&lt;="&amp;(AO$1-(MONTH(AO$4)-3*INT((MONTH(AO$4)-1)/3))),$W$1:AN$1,"&gt;="&amp;(AO$1-2-(MONTH(AO$4)-3*INT((MONTH(AO$4)-1)/3)))),
0))</f>
        <v>16347.222222222223</v>
      </c>
      <c r="AP267" s="5">
        <f ca="1">IF(AP$4="",0,IF(OR(MONTH(AP$4)=3,MONTH(AP$4)=4,MONTH(AP$4)=7,MONTH(AP$4)=10),
SUMIFS($W244:AO244,$W$1:AO$1,"&lt;="&amp;(AP$1-(MONTH(AP$4)-3*INT((MONTH(AP$4)-1)/3))),$W$1:AO$1,"&gt;="&amp;(AP$1-2-(MONTH(AP$4)-3*INT((MONTH(AP$4)-1)/3)))),
0))</f>
        <v>0</v>
      </c>
      <c r="AQ267" s="5">
        <f ca="1">IF(AQ$4="",0,IF(OR(MONTH(AQ$4)=3,MONTH(AQ$4)=4,MONTH(AQ$4)=7,MONTH(AQ$4)=10),
SUMIFS($W244:AP244,$W$1:AP$1,"&lt;="&amp;(AQ$1-(MONTH(AQ$4)-3*INT((MONTH(AQ$4)-1)/3))),$W$1:AP$1,"&gt;="&amp;(AQ$1-2-(MONTH(AQ$4)-3*INT((MONTH(AQ$4)-1)/3)))),
0))</f>
        <v>0</v>
      </c>
      <c r="AR267" s="5">
        <f ca="1">IF(AR$4="",0,IF(OR(MONTH(AR$4)=3,MONTH(AR$4)=4,MONTH(AR$4)=7,MONTH(AR$4)=10),
SUMIFS($W244:AQ244,$W$1:AQ$1,"&lt;="&amp;(AR$1-(MONTH(AR$4)-3*INT((MONTH(AR$4)-1)/3))),$W$1:AQ$1,"&gt;="&amp;(AR$1-2-(MONTH(AR$4)-3*INT((MONTH(AR$4)-1)/3)))),
0))</f>
        <v>15888.888888888889</v>
      </c>
      <c r="AS267" s="5">
        <f ca="1">IF(AS$4="",0,IF(OR(MONTH(AS$4)=3,MONTH(AS$4)=4,MONTH(AS$4)=7,MONTH(AS$4)=10),
SUMIFS($W244:AR244,$W$1:AR$1,"&lt;="&amp;(AS$1-(MONTH(AS$4)-3*INT((MONTH(AS$4)-1)/3))),$W$1:AR$1,"&gt;="&amp;(AS$1-2-(MONTH(AS$4)-3*INT((MONTH(AS$4)-1)/3)))),
0))</f>
        <v>0</v>
      </c>
      <c r="AT267" s="5">
        <f ca="1">IF(AT$4="",0,IF(OR(MONTH(AT$4)=3,MONTH(AT$4)=4,MONTH(AT$4)=7,MONTH(AT$4)=10),
SUMIFS($W244:AS244,$W$1:AS$1,"&lt;="&amp;(AT$1-(MONTH(AT$4)-3*INT((MONTH(AT$4)-1)/3))),$W$1:AS$1,"&gt;="&amp;(AT$1-2-(MONTH(AT$4)-3*INT((MONTH(AT$4)-1)/3)))),
0))</f>
        <v>0</v>
      </c>
      <c r="AU267" s="5">
        <f ca="1">IF(AU$4="",0,IF(OR(MONTH(AU$4)=3,MONTH(AU$4)=4,MONTH(AU$4)=7,MONTH(AU$4)=10),
SUMIFS($W244:AT244,$W$1:AT$1,"&lt;="&amp;(AU$1-(MONTH(AU$4)-3*INT((MONTH(AU$4)-1)/3))),$W$1:AT$1,"&gt;="&amp;(AU$1-2-(MONTH(AU$4)-3*INT((MONTH(AU$4)-1)/3)))),
0))</f>
        <v>0</v>
      </c>
      <c r="AV267" s="5">
        <f ca="1">IF(AV$4="",0,IF(OR(MONTH(AV$4)=3,MONTH(AV$4)=4,MONTH(AV$4)=7,MONTH(AV$4)=10),
SUMIFS($W244:AU244,$W$1:AU$1,"&lt;="&amp;(AV$1-(MONTH(AV$4)-3*INT((MONTH(AV$4)-1)/3))),$W$1:AU$1,"&gt;="&amp;(AV$1-2-(MONTH(AV$4)-3*INT((MONTH(AV$4)-1)/3)))),
0))</f>
        <v>0</v>
      </c>
      <c r="AW267" s="5">
        <f ca="1">IF(AW$4="",0,IF(OR(MONTH(AW$4)=3,MONTH(AW$4)=4,MONTH(AW$4)=7,MONTH(AW$4)=10),
SUMIFS($W244:AV244,$W$1:AV$1,"&lt;="&amp;(AW$1-(MONTH(AW$4)-3*INT((MONTH(AW$4)-1)/3))),$W$1:AV$1,"&gt;="&amp;(AW$1-2-(MONTH(AW$4)-3*INT((MONTH(AW$4)-1)/3)))),
0))</f>
        <v>21877.642306666668</v>
      </c>
      <c r="AX267" s="5">
        <f ca="1">IF(AX$4="",0,IF(OR(MONTH(AX$4)=3,MONTH(AX$4)=4,MONTH(AX$4)=7,MONTH(AX$4)=10),
SUMIFS($W244:AW244,$W$1:AW$1,"&lt;="&amp;(AX$1-(MONTH(AX$4)-3*INT((MONTH(AX$4)-1)/3))),$W$1:AW$1,"&gt;="&amp;(AX$1-2-(MONTH(AX$4)-3*INT((MONTH(AX$4)-1)/3)))),
0))</f>
        <v>33991.128138000007</v>
      </c>
      <c r="AY267" s="5">
        <f ca="1">IF(AY$4="",0,IF(OR(MONTH(AY$4)=3,MONTH(AY$4)=4,MONTH(AY$4)=7,MONTH(AY$4)=10),
SUMIFS($W244:AX244,$W$1:AX$1,"&lt;="&amp;(AY$1-(MONTH(AY$4)-3*INT((MONTH(AY$4)-1)/3))),$W$1:AX$1,"&gt;="&amp;(AY$1-2-(MONTH(AY$4)-3*INT((MONTH(AY$4)-1)/3)))),
0))</f>
        <v>0</v>
      </c>
      <c r="AZ267" s="5">
        <f ca="1">IF(AZ$4="",0,IF(OR(MONTH(AZ$4)=3,MONTH(AZ$4)=4,MONTH(AZ$4)=7,MONTH(AZ$4)=10),
SUMIFS($W244:AY244,$W$1:AY$1,"&lt;="&amp;(AZ$1-(MONTH(AZ$4)-3*INT((MONTH(AZ$4)-1)/3))),$W$1:AY$1,"&gt;="&amp;(AZ$1-2-(MONTH(AZ$4)-3*INT((MONTH(AZ$4)-1)/3)))),
0))</f>
        <v>0</v>
      </c>
      <c r="BA267" s="5">
        <f ca="1">IF(BA$4="",0,IF(OR(MONTH(BA$4)=3,MONTH(BA$4)=4,MONTH(BA$4)=7,MONTH(BA$4)=10),
SUMIFS($W244:AZ244,$W$1:AZ$1,"&lt;="&amp;(BA$1-(MONTH(BA$4)-3*INT((MONTH(BA$4)-1)/3))),$W$1:AZ$1,"&gt;="&amp;(BA$1-2-(MONTH(BA$4)-3*INT((MONTH(BA$4)-1)/3)))),
0))</f>
        <v>33049.263298333331</v>
      </c>
      <c r="BB267" s="5">
        <f ca="1">IF(BB$4="",0,IF(OR(MONTH(BB$4)=3,MONTH(BB$4)=4,MONTH(BB$4)=7,MONTH(BB$4)=10),
SUMIFS($W244:BA244,$W$1:BA$1,"&lt;="&amp;(BB$1-(MONTH(BB$4)-3*INT((MONTH(BB$4)-1)/3))),$W$1:BA$1,"&gt;="&amp;(BB$1-2-(MONTH(BB$4)-3*INT((MONTH(BB$4)-1)/3)))),
0))</f>
        <v>0</v>
      </c>
      <c r="BC267" s="5">
        <f ca="1">IF(BC$4="",0,IF(OR(MONTH(BC$4)=3,MONTH(BC$4)=4,MONTH(BC$4)=7,MONTH(BC$4)=10),
SUMIFS($W244:BB244,$W$1:BB$1,"&lt;="&amp;(BC$1-(MONTH(BC$4)-3*INT((MONTH(BC$4)-1)/3))),$W$1:BB$1,"&gt;="&amp;(BC$1-2-(MONTH(BC$4)-3*INT((MONTH(BC$4)-1)/3)))),
0))</f>
        <v>0</v>
      </c>
      <c r="BD267" s="5">
        <f ca="1">IF(BD$4="",0,IF(OR(MONTH(BD$4)=3,MONTH(BD$4)=4,MONTH(BD$4)=7,MONTH(BD$4)=10),
SUMIFS($W244:BC244,$W$1:BC$1,"&lt;="&amp;(BD$1-(MONTH(BD$4)-3*INT((MONTH(BD$4)-1)/3))),$W$1:BC$1,"&gt;="&amp;(BD$1-2-(MONTH(BD$4)-3*INT((MONTH(BD$4)-1)/3)))),
0))</f>
        <v>32107.39845866667</v>
      </c>
      <c r="BE267" s="5">
        <f ca="1">IF(BE$4="",0,IF(OR(MONTH(BE$4)=3,MONTH(BE$4)=4,MONTH(BE$4)=7,MONTH(BE$4)=10),
SUMIFS($W244:BD244,$W$1:BD$1,"&lt;="&amp;(BE$1-(MONTH(BE$4)-3*INT((MONTH(BE$4)-1)/3))),$W$1:BD$1,"&gt;="&amp;(BE$1-2-(MONTH(BE$4)-3*INT((MONTH(BE$4)-1)/3)))),
0))</f>
        <v>0</v>
      </c>
      <c r="BF267" s="5">
        <f ca="1">IF(BF$4="",0,IF(OR(MONTH(BF$4)=3,MONTH(BF$4)=4,MONTH(BF$4)=7,MONTH(BF$4)=10),
SUMIFS($W244:BE244,$W$1:BE$1,"&lt;="&amp;(BF$1-(MONTH(BF$4)-3*INT((MONTH(BF$4)-1)/3))),$W$1:BE$1,"&gt;="&amp;(BF$1-2-(MONTH(BF$4)-3*INT((MONTH(BF$4)-1)/3)))),
0))</f>
        <v>0</v>
      </c>
      <c r="BG267" s="5">
        <f ca="1">IF(BG$4="",0,IF(OR(MONTH(BG$4)=3,MONTH(BG$4)=4,MONTH(BG$4)=7,MONTH(BG$4)=10),
SUMIFS($W244:BF244,$W$1:BF$1,"&lt;="&amp;(BG$1-(MONTH(BG$4)-3*INT((MONTH(BG$4)-1)/3))),$W$1:BF$1,"&gt;="&amp;(BG$1-2-(MONTH(BG$4)-3*INT((MONTH(BG$4)-1)/3)))),
0))</f>
        <v>0</v>
      </c>
      <c r="BH267" s="5">
        <f ca="1">IF(BH$4="",0,IF(OR(MONTH(BH$4)=3,MONTH(BH$4)=4,MONTH(BH$4)=7,MONTH(BH$4)=10),
SUMIFS($W244:BG244,$W$1:BG$1,"&lt;="&amp;(BH$1-(MONTH(BH$4)-3*INT((MONTH(BH$4)-1)/3))),$W$1:BG$1,"&gt;="&amp;(BH$1-2-(MONTH(BH$4)-3*INT((MONTH(BH$4)-1)/3)))),
0))</f>
        <v>0</v>
      </c>
      <c r="BI267" s="5">
        <f ca="1">IF(BI$4="",0,IF(OR(MONTH(BI$4)=3,MONTH(BI$4)=4,MONTH(BI$4)=7,MONTH(BI$4)=10),
SUMIFS($W244:BH244,$W$1:BH$1,"&lt;="&amp;(BI$1-(MONTH(BI$4)-3*INT((MONTH(BI$4)-1)/3))),$W$1:BH$1,"&gt;="&amp;(BI$1-2-(MONTH(BI$4)-3*INT((MONTH(BI$4)-1)/3)))),
0))</f>
        <v>51042.314041518955</v>
      </c>
      <c r="BJ267" s="5">
        <f ca="1">IF(BJ$4="",0,IF(OR(MONTH(BJ$4)=3,MONTH(BJ$4)=4,MONTH(BJ$4)=7,MONTH(BJ$4)=10),
SUMIFS($W244:BI244,$W$1:BI$1,"&lt;="&amp;(BJ$1-(MONTH(BJ$4)-3*INT((MONTH(BJ$4)-1)/3))),$W$1:BI$1,"&gt;="&amp;(BJ$1-2-(MONTH(BJ$4)-3*INT((MONTH(BJ$4)-1)/3)))),
0))</f>
        <v>49599.353897082896</v>
      </c>
      <c r="BK267" s="5">
        <f ca="1">IF(BK$4="",0,IF(OR(MONTH(BK$4)=3,MONTH(BK$4)=4,MONTH(BK$4)=7,MONTH(BK$4)=10),
SUMIFS($W244:BJ244,$W$1:BJ$1,"&lt;="&amp;(BK$1-(MONTH(BK$4)-3*INT((MONTH(BK$4)-1)/3))),$W$1:BJ$1,"&gt;="&amp;(BK$1-2-(MONTH(BK$4)-3*INT((MONTH(BK$4)-1)/3)))),
0))</f>
        <v>0</v>
      </c>
      <c r="BL267" s="5">
        <f ca="1">IF(BL$4="",0,IF(OR(MONTH(BL$4)=3,MONTH(BL$4)=4,MONTH(BL$4)=7,MONTH(BL$4)=10),
SUMIFS($W244:BK244,$W$1:BK$1,"&lt;="&amp;(BL$1-(MONTH(BL$4)-3*INT((MONTH(BL$4)-1)/3))),$W$1:BK$1,"&gt;="&amp;(BL$1-2-(MONTH(BL$4)-3*INT((MONTH(BL$4)-1)/3)))),
0))</f>
        <v>0</v>
      </c>
      <c r="BM267" s="5">
        <f ca="1">IF(BM$4="",0,IF(OR(MONTH(BM$4)=3,MONTH(BM$4)=4,MONTH(BM$4)=7,MONTH(BM$4)=10),
SUMIFS($W244:BL244,$W$1:BL$1,"&lt;="&amp;(BM$1-(MONTH(BM$4)-3*INT((MONTH(BM$4)-1)/3))),$W$1:BL$1,"&gt;="&amp;(BM$1-2-(MONTH(BM$4)-3*INT((MONTH(BM$4)-1)/3)))),
0))</f>
        <v>48156.393752646851</v>
      </c>
      <c r="BN267" s="5">
        <f ca="1">IF(BN$4="",0,IF(OR(MONTH(BN$4)=3,MONTH(BN$4)=4,MONTH(BN$4)=7,MONTH(BN$4)=10),
SUMIFS($W244:BM244,$W$1:BM$1,"&lt;="&amp;(BN$1-(MONTH(BN$4)-3*INT((MONTH(BN$4)-1)/3))),$W$1:BM$1,"&gt;="&amp;(BN$1-2-(MONTH(BN$4)-3*INT((MONTH(BN$4)-1)/3)))),
0))</f>
        <v>0</v>
      </c>
      <c r="BO267" s="5">
        <f ca="1">IF(BO$4="",0,IF(OR(MONTH(BO$4)=3,MONTH(BO$4)=4,MONTH(BO$4)=7,MONTH(BO$4)=10),
SUMIFS($W244:BN244,$W$1:BN$1,"&lt;="&amp;(BO$1-(MONTH(BO$4)-3*INT((MONTH(BO$4)-1)/3))),$W$1:BN$1,"&gt;="&amp;(BO$1-2-(MONTH(BO$4)-3*INT((MONTH(BO$4)-1)/3)))),
0))</f>
        <v>0</v>
      </c>
      <c r="BP267" s="5">
        <f ca="1">IF(BP$4="",0,IF(OR(MONTH(BP$4)=3,MONTH(BP$4)=4,MONTH(BP$4)=7,MONTH(BP$4)=10),
SUMIFS($W244:BO244,$W$1:BO$1,"&lt;="&amp;(BP$1-(MONTH(BP$4)-3*INT((MONTH(BP$4)-1)/3))),$W$1:BO$1,"&gt;="&amp;(BP$1-2-(MONTH(BP$4)-3*INT((MONTH(BP$4)-1)/3)))),
0))</f>
        <v>60259.821368322024</v>
      </c>
      <c r="BQ267" s="5">
        <f ca="1">IF(BQ$4="",0,IF(OR(MONTH(BQ$4)=3,MONTH(BQ$4)=4,MONTH(BQ$4)=7,MONTH(BQ$4)=10),
SUMIFS($W244:BP244,$W$1:BP$1,"&lt;="&amp;(BQ$1-(MONTH(BQ$4)-3*INT((MONTH(BQ$4)-1)/3))),$W$1:BP$1,"&gt;="&amp;(BQ$1-2-(MONTH(BQ$4)-3*INT((MONTH(BQ$4)-1)/3)))),
0))</f>
        <v>0</v>
      </c>
      <c r="BR267" s="5">
        <f ca="1">IF(BR$4="",0,IF(OR(MONTH(BR$4)=3,MONTH(BR$4)=4,MONTH(BR$4)=7,MONTH(BR$4)=10),
SUMIFS($W244:BQ244,$W$1:BQ$1,"&lt;="&amp;(BR$1-(MONTH(BR$4)-3*INT((MONTH(BR$4)-1)/3))),$W$1:BQ$1,"&gt;="&amp;(BR$1-2-(MONTH(BR$4)-3*INT((MONTH(BR$4)-1)/3)))),
0))</f>
        <v>0</v>
      </c>
      <c r="BS267" s="5">
        <f ca="1">IF(BS$4="",0,IF(OR(MONTH(BS$4)=3,MONTH(BS$4)=4,MONTH(BS$4)=7,MONTH(BS$4)=10),
SUMIFS($W244:BR244,$W$1:BR$1,"&lt;="&amp;(BS$1-(MONTH(BS$4)-3*INT((MONTH(BS$4)-1)/3))),$W$1:BR$1,"&gt;="&amp;(BS$1-2-(MONTH(BS$4)-3*INT((MONTH(BS$4)-1)/3)))),
0))</f>
        <v>0</v>
      </c>
      <c r="BT267" s="5">
        <f ca="1">IF(BT$4="",0,IF(OR(MONTH(BT$4)=3,MONTH(BT$4)=4,MONTH(BT$4)=7,MONTH(BT$4)=10),
SUMIFS($W244:BS244,$W$1:BS$1,"&lt;="&amp;(BT$1-(MONTH(BT$4)-3*INT((MONTH(BT$4)-1)/3))),$W$1:BS$1,"&gt;="&amp;(BT$1-2-(MONTH(BT$4)-3*INT((MONTH(BT$4)-1)/3)))),
0))</f>
        <v>0</v>
      </c>
      <c r="BU267" s="5">
        <f ca="1">IF(BU$4="",0,IF(OR(MONTH(BU$4)=3,MONTH(BU$4)=4,MONTH(BU$4)=7,MONTH(BU$4)=10),
SUMIFS($W244:BT244,$W$1:BT$1,"&lt;="&amp;(BU$1-(MONTH(BU$4)-3*INT((MONTH(BU$4)-1)/3))),$W$1:BT$1,"&gt;="&amp;(BU$1-2-(MONTH(BU$4)-3*INT((MONTH(BU$4)-1)/3)))),
0))</f>
        <v>65164.959253728885</v>
      </c>
      <c r="BV267" s="5">
        <f ca="1">IF(BV$4="",0,IF(OR(MONTH(BV$4)=3,MONTH(BV$4)=4,MONTH(BV$4)=7,MONTH(BV$4)=10),
SUMIFS($W244:BU244,$W$1:BU$1,"&lt;="&amp;(BV$1-(MONTH(BV$4)-3*INT((MONTH(BV$4)-1)/3))),$W$1:BU$1,"&gt;="&amp;(BV$1-2-(MONTH(BV$4)-3*INT((MONTH(BV$4)-1)/3)))),
0))</f>
        <v>63211.884089037601</v>
      </c>
      <c r="BW267" s="5">
        <f ca="1">IF(BW$4="",0,IF(OR(MONTH(BW$4)=3,MONTH(BW$4)=4,MONTH(BW$4)=7,MONTH(BW$4)=10),
SUMIFS($W244:BV244,$W$1:BV$1,"&lt;="&amp;(BW$1-(MONTH(BW$4)-3*INT((MONTH(BW$4)-1)/3))),$W$1:BV$1,"&gt;="&amp;(BW$1-2-(MONTH(BW$4)-3*INT((MONTH(BW$4)-1)/3)))),
0))</f>
        <v>0</v>
      </c>
      <c r="BX267" s="5">
        <f ca="1">IF(BX$4="",0,IF(OR(MONTH(BX$4)=3,MONTH(BX$4)=4,MONTH(BX$4)=7,MONTH(BX$4)=10),
SUMIFS($W244:BW244,$W$1:BW$1,"&lt;="&amp;(BX$1-(MONTH(BX$4)-3*INT((MONTH(BX$4)-1)/3))),$W$1:BW$1,"&gt;="&amp;(BX$1-2-(MONTH(BX$4)-3*INT((MONTH(BX$4)-1)/3)))),
0))</f>
        <v>0</v>
      </c>
      <c r="BY267" s="5">
        <f ca="1">IF(BY$4="",0,IF(OR(MONTH(BY$4)=3,MONTH(BY$4)=4,MONTH(BY$4)=7,MONTH(BY$4)=10),
SUMIFS($W244:BX244,$W$1:BX$1,"&lt;="&amp;(BY$1-(MONTH(BY$4)-3*INT((MONTH(BY$4)-1)/3))),$W$1:BX$1,"&gt;="&amp;(BY$1-2-(MONTH(BY$4)-3*INT((MONTH(BY$4)-1)/3)))),
0))</f>
        <v>68307.401434359446</v>
      </c>
      <c r="BZ267" s="5">
        <f ca="1">IF(BZ$4="",0,IF(OR(MONTH(BZ$4)=3,MONTH(BZ$4)=4,MONTH(BZ$4)=7,MONTH(BZ$4)=10),
SUMIFS($W244:BY244,$W$1:BY$1,"&lt;="&amp;(BZ$1-(MONTH(BZ$4)-3*INT((MONTH(BZ$4)-1)/3))),$W$1:BY$1,"&gt;="&amp;(BZ$1-2-(MONTH(BZ$4)-3*INT((MONTH(BZ$4)-1)/3)))),
0))</f>
        <v>0</v>
      </c>
      <c r="CA267" s="5">
        <f ca="1">IF(CA$4="",0,IF(OR(MONTH(CA$4)=3,MONTH(CA$4)=4,MONTH(CA$4)=7,MONTH(CA$4)=10),
SUMIFS($W244:BZ244,$W$1:BZ$1,"&lt;="&amp;(CA$1-(MONTH(CA$4)-3*INT((MONTH(CA$4)-1)/3))),$W$1:BZ$1,"&gt;="&amp;(CA$1-2-(MONTH(CA$4)-3*INT((MONTH(CA$4)-1)/3)))),
0))</f>
        <v>0</v>
      </c>
      <c r="CB267" s="5">
        <f ca="1">IF(CB$4="",0,IF(OR(MONTH(CB$4)=3,MONTH(CB$4)=4,MONTH(CB$4)=7,MONTH(CB$4)=10),
SUMIFS($W244:CA244,$W$1:CA$1,"&lt;="&amp;(CB$1-(MONTH(CB$4)-3*INT((MONTH(CB$4)-1)/3))),$W$1:CA$1,"&gt;="&amp;(CB$1-2-(MONTH(CB$4)-3*INT((MONTH(CB$4)-1)/3)))),
0))</f>
        <v>80099.081664193785</v>
      </c>
      <c r="CC267" s="5">
        <f ca="1">IF(CC$4="",0,IF(OR(MONTH(CC$4)=3,MONTH(CC$4)=4,MONTH(CC$4)=7,MONTH(CC$4)=10),
SUMIFS($W244:CB244,$W$1:CB$1,"&lt;="&amp;(CC$1-(MONTH(CC$4)-3*INT((MONTH(CC$4)-1)/3))),$W$1:CB$1,"&gt;="&amp;(CC$1-2-(MONTH(CC$4)-3*INT((MONTH(CC$4)-1)/3)))),
0))</f>
        <v>0</v>
      </c>
      <c r="CD267" s="5">
        <f ca="1">IF(CD$4="",0,IF(OR(MONTH(CD$4)=3,MONTH(CD$4)=4,MONTH(CD$4)=7,MONTH(CD$4)=10),
SUMIFS($W244:CC244,$W$1:CC$1,"&lt;="&amp;(CD$1-(MONTH(CD$4)-3*INT((MONTH(CD$4)-1)/3))),$W$1:CC$1,"&gt;="&amp;(CD$1-2-(MONTH(CD$4)-3*INT((MONTH(CD$4)-1)/3)))),
0))</f>
        <v>0</v>
      </c>
      <c r="CE267" s="5">
        <f ca="1">IF(CE$4="",0,IF(OR(MONTH(CE$4)=3,MONTH(CE$4)=4,MONTH(CE$4)=7,MONTH(CE$4)=10),
SUMIFS($W244:CD244,$W$1:CD$1,"&lt;="&amp;(CE$1-(MONTH(CE$4)-3*INT((MONTH(CE$4)-1)/3))),$W$1:CD$1,"&gt;="&amp;(CE$1-2-(MONTH(CE$4)-3*INT((MONTH(CE$4)-1)/3)))),
0))</f>
        <v>0</v>
      </c>
      <c r="CF267" s="5">
        <f ca="1">IF(CF$4="",0,IF(OR(MONTH(CF$4)=3,MONTH(CF$4)=4,MONTH(CF$4)=7,MONTH(CF$4)=10),
SUMIFS($W244:CE244,$W$1:CE$1,"&lt;="&amp;(CF$1-(MONTH(CF$4)-3*INT((MONTH(CF$4)-1)/3))),$W$1:CE$1,"&gt;="&amp;(CF$1-2-(MONTH(CF$4)-3*INT((MONTH(CF$4)-1)/3)))),
0))</f>
        <v>0</v>
      </c>
    </row>
    <row r="268" spans="2:84" x14ac:dyDescent="0.3">
      <c r="B268" s="13">
        <f>ROW()</f>
        <v>268</v>
      </c>
      <c r="H268" s="1" t="str">
        <f t="shared" si="492"/>
        <v>Налоги на внеоборотные активы</v>
      </c>
      <c r="I268" s="1" t="str">
        <f>$I$263</f>
        <v>Капзатраты на производственные мощности</v>
      </c>
      <c r="J268" s="1" t="str">
        <f>Prcsses!I115</f>
        <v>Пуско-наладочные работы</v>
      </c>
      <c r="M268" s="53" t="s">
        <v>18</v>
      </c>
      <c r="P268" s="72"/>
      <c r="U268" s="5">
        <f t="shared" ca="1" si="493"/>
        <v>88634.371879486309</v>
      </c>
      <c r="X268" s="5">
        <f ca="1">IF(X$4="",0,IF(OR(MONTH(X$4)=3,MONTH(X$4)=4,MONTH(X$4)=7,MONTH(X$4)=10),
SUMIFS($W245:W245,$W$1:W$1,"&lt;="&amp;(X$1-(MONTH(X$4)-3*INT((MONTH(X$4)-1)/3))),$W$1:W$1,"&gt;="&amp;(X$1-2-(MONTH(X$4)-3*INT((MONTH(X$4)-1)/3)))),
0))</f>
        <v>0</v>
      </c>
      <c r="Y268" s="5">
        <f ca="1">IF(Y$4="",0,IF(OR(MONTH(Y$4)=3,MONTH(Y$4)=4,MONTH(Y$4)=7,MONTH(Y$4)=10),
SUMIFS($W245:X245,$W$1:X$1,"&lt;="&amp;(Y$1-(MONTH(Y$4)-3*INT((MONTH(Y$4)-1)/3))),$W$1:X$1,"&gt;="&amp;(Y$1-2-(MONTH(Y$4)-3*INT((MONTH(Y$4)-1)/3)))),
0))</f>
        <v>0</v>
      </c>
      <c r="Z268" s="5">
        <f ca="1">IF(Z$4="",0,IF(OR(MONTH(Z$4)=3,MONTH(Z$4)=4,MONTH(Z$4)=7,MONTH(Z$4)=10),
SUMIFS($W245:Y245,$W$1:Y$1,"&lt;="&amp;(Z$1-(MONTH(Z$4)-3*INT((MONTH(Z$4)-1)/3))),$W$1:Y$1,"&gt;="&amp;(Z$1-2-(MONTH(Z$4)-3*INT((MONTH(Z$4)-1)/3)))),
0))</f>
        <v>0</v>
      </c>
      <c r="AA268" s="5">
        <f ca="1">IF(AA$4="",0,IF(OR(MONTH(AA$4)=3,MONTH(AA$4)=4,MONTH(AA$4)=7,MONTH(AA$4)=10),
SUMIFS($W245:Z245,$W$1:Z$1,"&lt;="&amp;(AA$1-(MONTH(AA$4)-3*INT((MONTH(AA$4)-1)/3))),$W$1:Z$1,"&gt;="&amp;(AA$1-2-(MONTH(AA$4)-3*INT((MONTH(AA$4)-1)/3)))),
0))</f>
        <v>0</v>
      </c>
      <c r="AB268" s="5">
        <f ca="1">IF(AB$4="",0,IF(OR(MONTH(AB$4)=3,MONTH(AB$4)=4,MONTH(AB$4)=7,MONTH(AB$4)=10),
SUMIFS($W245:AA245,$W$1:AA$1,"&lt;="&amp;(AB$1-(MONTH(AB$4)-3*INT((MONTH(AB$4)-1)/3))),$W$1:AA$1,"&gt;="&amp;(AB$1-2-(MONTH(AB$4)-3*INT((MONTH(AB$4)-1)/3)))),
0))</f>
        <v>0</v>
      </c>
      <c r="AC268" s="5">
        <f ca="1">IF(AC$4="",0,IF(OR(MONTH(AC$4)=3,MONTH(AC$4)=4,MONTH(AC$4)=7,MONTH(AC$4)=10),
SUMIFS($W245:AB245,$W$1:AB$1,"&lt;="&amp;(AC$1-(MONTH(AC$4)-3*INT((MONTH(AC$4)-1)/3))),$W$1:AB$1,"&gt;="&amp;(AC$1-2-(MONTH(AC$4)-3*INT((MONTH(AC$4)-1)/3)))),
0))</f>
        <v>2272.5694444444443</v>
      </c>
      <c r="AD268" s="5">
        <f ca="1">IF(AD$4="",0,IF(OR(MONTH(AD$4)=3,MONTH(AD$4)=4,MONTH(AD$4)=7,MONTH(AD$4)=10),
SUMIFS($W245:AC245,$W$1:AC$1,"&lt;="&amp;(AD$1-(MONTH(AD$4)-3*INT((MONTH(AD$4)-1)/3))),$W$1:AC$1,"&gt;="&amp;(AD$1-2-(MONTH(AD$4)-3*INT((MONTH(AD$4)-1)/3)))),
0))</f>
        <v>0</v>
      </c>
      <c r="AE268" s="5">
        <f ca="1">IF(AE$4="",0,IF(OR(MONTH(AE$4)=3,MONTH(AE$4)=4,MONTH(AE$4)=7,MONTH(AE$4)=10),
SUMIFS($W245:AD245,$W$1:AD$1,"&lt;="&amp;(AE$1-(MONTH(AE$4)-3*INT((MONTH(AE$4)-1)/3))),$W$1:AD$1,"&gt;="&amp;(AE$1-2-(MONTH(AE$4)-3*INT((MONTH(AE$4)-1)/3)))),
0))</f>
        <v>0</v>
      </c>
      <c r="AF268" s="5">
        <f ca="1">IF(AF$4="",0,IF(OR(MONTH(AF$4)=3,MONTH(AF$4)=4,MONTH(AF$4)=7,MONTH(AF$4)=10),
SUMIFS($W245:AE245,$W$1:AE$1,"&lt;="&amp;(AF$1-(MONTH(AF$4)-3*INT((MONTH(AF$4)-1)/3))),$W$1:AE$1,"&gt;="&amp;(AF$1-2-(MONTH(AF$4)-3*INT((MONTH(AF$4)-1)/3)))),
0))</f>
        <v>2215.2777777777778</v>
      </c>
      <c r="AG268" s="5">
        <f ca="1">IF(AG$4="",0,IF(OR(MONTH(AG$4)=3,MONTH(AG$4)=4,MONTH(AG$4)=7,MONTH(AG$4)=10),
SUMIFS($W245:AF245,$W$1:AF$1,"&lt;="&amp;(AG$1-(MONTH(AG$4)-3*INT((MONTH(AG$4)-1)/3))),$W$1:AF$1,"&gt;="&amp;(AG$1-2-(MONTH(AG$4)-3*INT((MONTH(AG$4)-1)/3)))),
0))</f>
        <v>0</v>
      </c>
      <c r="AH268" s="5">
        <f ca="1">IF(AH$4="",0,IF(OR(MONTH(AH$4)=3,MONTH(AH$4)=4,MONTH(AH$4)=7,MONTH(AH$4)=10),
SUMIFS($W245:AG245,$W$1:AG$1,"&lt;="&amp;(AH$1-(MONTH(AH$4)-3*INT((MONTH(AH$4)-1)/3))),$W$1:AG$1,"&gt;="&amp;(AH$1-2-(MONTH(AH$4)-3*INT((MONTH(AH$4)-1)/3)))),
0))</f>
        <v>0</v>
      </c>
      <c r="AI268" s="5">
        <f ca="1">IF(AI$4="",0,IF(OR(MONTH(AI$4)=3,MONTH(AI$4)=4,MONTH(AI$4)=7,MONTH(AI$4)=10),
SUMIFS($W245:AH245,$W$1:AH$1,"&lt;="&amp;(AI$1-(MONTH(AI$4)-3*INT((MONTH(AI$4)-1)/3))),$W$1:AH$1,"&gt;="&amp;(AI$1-2-(MONTH(AI$4)-3*INT((MONTH(AI$4)-1)/3)))),
0))</f>
        <v>0</v>
      </c>
      <c r="AJ268" s="5">
        <f ca="1">IF(AJ$4="",0,IF(OR(MONTH(AJ$4)=3,MONTH(AJ$4)=4,MONTH(AJ$4)=7,MONTH(AJ$4)=10),
SUMIFS($W245:AI245,$W$1:AI$1,"&lt;="&amp;(AJ$1-(MONTH(AJ$4)-3*INT((MONTH(AJ$4)-1)/3))),$W$1:AI$1,"&gt;="&amp;(AJ$1-2-(MONTH(AJ$4)-3*INT((MONTH(AJ$4)-1)/3)))),
0))</f>
        <v>0</v>
      </c>
      <c r="AK268" s="5">
        <f ca="1">IF(AK$4="",0,IF(OR(MONTH(AK$4)=3,MONTH(AK$4)=4,MONTH(AK$4)=7,MONTH(AK$4)=10),
SUMIFS($W245:AJ245,$W$1:AJ$1,"&lt;="&amp;(AK$1-(MONTH(AK$4)-3*INT((MONTH(AK$4)-1)/3))),$W$1:AJ$1,"&gt;="&amp;(AK$1-2-(MONTH(AK$4)-3*INT((MONTH(AK$4)-1)/3)))),
0))</f>
        <v>2157.9861111111109</v>
      </c>
      <c r="AL268" s="5">
        <f ca="1">IF(AL$4="",0,IF(OR(MONTH(AL$4)=3,MONTH(AL$4)=4,MONTH(AL$4)=7,MONTH(AL$4)=10),
SUMIFS($W245:AK245,$W$1:AK$1,"&lt;="&amp;(AL$1-(MONTH(AL$4)-3*INT((MONTH(AL$4)-1)/3))),$W$1:AK$1,"&gt;="&amp;(AL$1-2-(MONTH(AL$4)-3*INT((MONTH(AL$4)-1)/3)))),
0))</f>
        <v>2100.6944444444443</v>
      </c>
      <c r="AM268" s="5">
        <f ca="1">IF(AM$4="",0,IF(OR(MONTH(AM$4)=3,MONTH(AM$4)=4,MONTH(AM$4)=7,MONTH(AM$4)=10),
SUMIFS($W245:AL245,$W$1:AL$1,"&lt;="&amp;(AM$1-(MONTH(AM$4)-3*INT((MONTH(AM$4)-1)/3))),$W$1:AL$1,"&gt;="&amp;(AM$1-2-(MONTH(AM$4)-3*INT((MONTH(AM$4)-1)/3)))),
0))</f>
        <v>0</v>
      </c>
      <c r="AN268" s="5">
        <f ca="1">IF(AN$4="",0,IF(OR(MONTH(AN$4)=3,MONTH(AN$4)=4,MONTH(AN$4)=7,MONTH(AN$4)=10),
SUMIFS($W245:AM245,$W$1:AM$1,"&lt;="&amp;(AN$1-(MONTH(AN$4)-3*INT((MONTH(AN$4)-1)/3))),$W$1:AM$1,"&gt;="&amp;(AN$1-2-(MONTH(AN$4)-3*INT((MONTH(AN$4)-1)/3)))),
0))</f>
        <v>0</v>
      </c>
      <c r="AO268" s="5">
        <f ca="1">IF(AO$4="",0,IF(OR(MONTH(AO$4)=3,MONTH(AO$4)=4,MONTH(AO$4)=7,MONTH(AO$4)=10),
SUMIFS($W245:AN245,$W$1:AN$1,"&lt;="&amp;(AO$1-(MONTH(AO$4)-3*INT((MONTH(AO$4)-1)/3))),$W$1:AN$1,"&gt;="&amp;(AO$1-2-(MONTH(AO$4)-3*INT((MONTH(AO$4)-1)/3)))),
0))</f>
        <v>2043.4027777777778</v>
      </c>
      <c r="AP268" s="5">
        <f ca="1">IF(AP$4="",0,IF(OR(MONTH(AP$4)=3,MONTH(AP$4)=4,MONTH(AP$4)=7,MONTH(AP$4)=10),
SUMIFS($W245:AO245,$W$1:AO$1,"&lt;="&amp;(AP$1-(MONTH(AP$4)-3*INT((MONTH(AP$4)-1)/3))),$W$1:AO$1,"&gt;="&amp;(AP$1-2-(MONTH(AP$4)-3*INT((MONTH(AP$4)-1)/3)))),
0))</f>
        <v>0</v>
      </c>
      <c r="AQ268" s="5">
        <f ca="1">IF(AQ$4="",0,IF(OR(MONTH(AQ$4)=3,MONTH(AQ$4)=4,MONTH(AQ$4)=7,MONTH(AQ$4)=10),
SUMIFS($W245:AP245,$W$1:AP$1,"&lt;="&amp;(AQ$1-(MONTH(AQ$4)-3*INT((MONTH(AQ$4)-1)/3))),$W$1:AP$1,"&gt;="&amp;(AQ$1-2-(MONTH(AQ$4)-3*INT((MONTH(AQ$4)-1)/3)))),
0))</f>
        <v>0</v>
      </c>
      <c r="AR268" s="5">
        <f ca="1">IF(AR$4="",0,IF(OR(MONTH(AR$4)=3,MONTH(AR$4)=4,MONTH(AR$4)=7,MONTH(AR$4)=10),
SUMIFS($W245:AQ245,$W$1:AQ$1,"&lt;="&amp;(AR$1-(MONTH(AR$4)-3*INT((MONTH(AR$4)-1)/3))),$W$1:AQ$1,"&gt;="&amp;(AR$1-2-(MONTH(AR$4)-3*INT((MONTH(AR$4)-1)/3)))),
0))</f>
        <v>1986.1111111111111</v>
      </c>
      <c r="AS268" s="5">
        <f ca="1">IF(AS$4="",0,IF(OR(MONTH(AS$4)=3,MONTH(AS$4)=4,MONTH(AS$4)=7,MONTH(AS$4)=10),
SUMIFS($W245:AR245,$W$1:AR$1,"&lt;="&amp;(AS$1-(MONTH(AS$4)-3*INT((MONTH(AS$4)-1)/3))),$W$1:AR$1,"&gt;="&amp;(AS$1-2-(MONTH(AS$4)-3*INT((MONTH(AS$4)-1)/3)))),
0))</f>
        <v>0</v>
      </c>
      <c r="AT268" s="5">
        <f ca="1">IF(AT$4="",0,IF(OR(MONTH(AT$4)=3,MONTH(AT$4)=4,MONTH(AT$4)=7,MONTH(AT$4)=10),
SUMIFS($W245:AS245,$W$1:AS$1,"&lt;="&amp;(AT$1-(MONTH(AT$4)-3*INT((MONTH(AT$4)-1)/3))),$W$1:AS$1,"&gt;="&amp;(AT$1-2-(MONTH(AT$4)-3*INT((MONTH(AT$4)-1)/3)))),
0))</f>
        <v>0</v>
      </c>
      <c r="AU268" s="5">
        <f ca="1">IF(AU$4="",0,IF(OR(MONTH(AU$4)=3,MONTH(AU$4)=4,MONTH(AU$4)=7,MONTH(AU$4)=10),
SUMIFS($W245:AT245,$W$1:AT$1,"&lt;="&amp;(AU$1-(MONTH(AU$4)-3*INT((MONTH(AU$4)-1)/3))),$W$1:AT$1,"&gt;="&amp;(AU$1-2-(MONTH(AU$4)-3*INT((MONTH(AU$4)-1)/3)))),
0))</f>
        <v>0</v>
      </c>
      <c r="AV268" s="5">
        <f ca="1">IF(AV$4="",0,IF(OR(MONTH(AV$4)=3,MONTH(AV$4)=4,MONTH(AV$4)=7,MONTH(AV$4)=10),
SUMIFS($W245:AU245,$W$1:AU$1,"&lt;="&amp;(AV$1-(MONTH(AV$4)-3*INT((MONTH(AV$4)-1)/3))),$W$1:AU$1,"&gt;="&amp;(AV$1-2-(MONTH(AV$4)-3*INT((MONTH(AV$4)-1)/3)))),
0))</f>
        <v>0</v>
      </c>
      <c r="AW268" s="5">
        <f ca="1">IF(AW$4="",0,IF(OR(MONTH(AW$4)=3,MONTH(AW$4)=4,MONTH(AW$4)=7,MONTH(AW$4)=10),
SUMIFS($W245:AV245,$W$1:AV$1,"&lt;="&amp;(AW$1-(MONTH(AW$4)-3*INT((MONTH(AW$4)-1)/3))),$W$1:AV$1,"&gt;="&amp;(AW$1-2-(MONTH(AW$4)-3*INT((MONTH(AW$4)-1)/3)))),
0))</f>
        <v>2734.7052883333336</v>
      </c>
      <c r="AX268" s="5">
        <f ca="1">IF(AX$4="",0,IF(OR(MONTH(AX$4)=3,MONTH(AX$4)=4,MONTH(AX$4)=7,MONTH(AX$4)=10),
SUMIFS($W245:AW245,$W$1:AW$1,"&lt;="&amp;(AX$1-(MONTH(AX$4)-3*INT((MONTH(AX$4)-1)/3))),$W$1:AW$1,"&gt;="&amp;(AX$1-2-(MONTH(AX$4)-3*INT((MONTH(AX$4)-1)/3)))),
0))</f>
        <v>4248.8910172500009</v>
      </c>
      <c r="AY268" s="5">
        <f ca="1">IF(AY$4="",0,IF(OR(MONTH(AY$4)=3,MONTH(AY$4)=4,MONTH(AY$4)=7,MONTH(AY$4)=10),
SUMIFS($W245:AX245,$W$1:AX$1,"&lt;="&amp;(AY$1-(MONTH(AY$4)-3*INT((MONTH(AY$4)-1)/3))),$W$1:AX$1,"&gt;="&amp;(AY$1-2-(MONTH(AY$4)-3*INT((MONTH(AY$4)-1)/3)))),
0))</f>
        <v>0</v>
      </c>
      <c r="AZ268" s="5">
        <f ca="1">IF(AZ$4="",0,IF(OR(MONTH(AZ$4)=3,MONTH(AZ$4)=4,MONTH(AZ$4)=7,MONTH(AZ$4)=10),
SUMIFS($W245:AY245,$W$1:AY$1,"&lt;="&amp;(AZ$1-(MONTH(AZ$4)-3*INT((MONTH(AZ$4)-1)/3))),$W$1:AY$1,"&gt;="&amp;(AZ$1-2-(MONTH(AZ$4)-3*INT((MONTH(AZ$4)-1)/3)))),
0))</f>
        <v>0</v>
      </c>
      <c r="BA268" s="5">
        <f ca="1">IF(BA$4="",0,IF(OR(MONTH(BA$4)=3,MONTH(BA$4)=4,MONTH(BA$4)=7,MONTH(BA$4)=10),
SUMIFS($W245:AZ245,$W$1:AZ$1,"&lt;="&amp;(BA$1-(MONTH(BA$4)-3*INT((MONTH(BA$4)-1)/3))),$W$1:AZ$1,"&gt;="&amp;(BA$1-2-(MONTH(BA$4)-3*INT((MONTH(BA$4)-1)/3)))),
0))</f>
        <v>4131.1579122916664</v>
      </c>
      <c r="BB268" s="5">
        <f ca="1">IF(BB$4="",0,IF(OR(MONTH(BB$4)=3,MONTH(BB$4)=4,MONTH(BB$4)=7,MONTH(BB$4)=10),
SUMIFS($W245:BA245,$W$1:BA$1,"&lt;="&amp;(BB$1-(MONTH(BB$4)-3*INT((MONTH(BB$4)-1)/3))),$W$1:BA$1,"&gt;="&amp;(BB$1-2-(MONTH(BB$4)-3*INT((MONTH(BB$4)-1)/3)))),
0))</f>
        <v>0</v>
      </c>
      <c r="BC268" s="5">
        <f ca="1">IF(BC$4="",0,IF(OR(MONTH(BC$4)=3,MONTH(BC$4)=4,MONTH(BC$4)=7,MONTH(BC$4)=10),
SUMIFS($W245:BB245,$W$1:BB$1,"&lt;="&amp;(BC$1-(MONTH(BC$4)-3*INT((MONTH(BC$4)-1)/3))),$W$1:BB$1,"&gt;="&amp;(BC$1-2-(MONTH(BC$4)-3*INT((MONTH(BC$4)-1)/3)))),
0))</f>
        <v>0</v>
      </c>
      <c r="BD268" s="5">
        <f ca="1">IF(BD$4="",0,IF(OR(MONTH(BD$4)=3,MONTH(BD$4)=4,MONTH(BD$4)=7,MONTH(BD$4)=10),
SUMIFS($W245:BC245,$W$1:BC$1,"&lt;="&amp;(BD$1-(MONTH(BD$4)-3*INT((MONTH(BD$4)-1)/3))),$W$1:BC$1,"&gt;="&amp;(BD$1-2-(MONTH(BD$4)-3*INT((MONTH(BD$4)-1)/3)))),
0))</f>
        <v>4013.4248073333338</v>
      </c>
      <c r="BE268" s="5">
        <f ca="1">IF(BE$4="",0,IF(OR(MONTH(BE$4)=3,MONTH(BE$4)=4,MONTH(BE$4)=7,MONTH(BE$4)=10),
SUMIFS($W245:BD245,$W$1:BD$1,"&lt;="&amp;(BE$1-(MONTH(BE$4)-3*INT((MONTH(BE$4)-1)/3))),$W$1:BD$1,"&gt;="&amp;(BE$1-2-(MONTH(BE$4)-3*INT((MONTH(BE$4)-1)/3)))),
0))</f>
        <v>0</v>
      </c>
      <c r="BF268" s="5">
        <f ca="1">IF(BF$4="",0,IF(OR(MONTH(BF$4)=3,MONTH(BF$4)=4,MONTH(BF$4)=7,MONTH(BF$4)=10),
SUMIFS($W245:BE245,$W$1:BE$1,"&lt;="&amp;(BF$1-(MONTH(BF$4)-3*INT((MONTH(BF$4)-1)/3))),$W$1:BE$1,"&gt;="&amp;(BF$1-2-(MONTH(BF$4)-3*INT((MONTH(BF$4)-1)/3)))),
0))</f>
        <v>0</v>
      </c>
      <c r="BG268" s="5">
        <f ca="1">IF(BG$4="",0,IF(OR(MONTH(BG$4)=3,MONTH(BG$4)=4,MONTH(BG$4)=7,MONTH(BG$4)=10),
SUMIFS($W245:BF245,$W$1:BF$1,"&lt;="&amp;(BG$1-(MONTH(BG$4)-3*INT((MONTH(BG$4)-1)/3))),$W$1:BF$1,"&gt;="&amp;(BG$1-2-(MONTH(BG$4)-3*INT((MONTH(BG$4)-1)/3)))),
0))</f>
        <v>0</v>
      </c>
      <c r="BH268" s="5">
        <f ca="1">IF(BH$4="",0,IF(OR(MONTH(BH$4)=3,MONTH(BH$4)=4,MONTH(BH$4)=7,MONTH(BH$4)=10),
SUMIFS($W245:BG245,$W$1:BG$1,"&lt;="&amp;(BH$1-(MONTH(BH$4)-3*INT((MONTH(BH$4)-1)/3))),$W$1:BG$1,"&gt;="&amp;(BH$1-2-(MONTH(BH$4)-3*INT((MONTH(BH$4)-1)/3)))),
0))</f>
        <v>0</v>
      </c>
      <c r="BI268" s="5">
        <f ca="1">IF(BI$4="",0,IF(OR(MONTH(BI$4)=3,MONTH(BI$4)=4,MONTH(BI$4)=7,MONTH(BI$4)=10),
SUMIFS($W245:BH245,$W$1:BH$1,"&lt;="&amp;(BI$1-(MONTH(BI$4)-3*INT((MONTH(BI$4)-1)/3))),$W$1:BH$1,"&gt;="&amp;(BI$1-2-(MONTH(BI$4)-3*INT((MONTH(BI$4)-1)/3)))),
0))</f>
        <v>6380.2892551898694</v>
      </c>
      <c r="BJ268" s="5">
        <f ca="1">IF(BJ$4="",0,IF(OR(MONTH(BJ$4)=3,MONTH(BJ$4)=4,MONTH(BJ$4)=7,MONTH(BJ$4)=10),
SUMIFS($W245:BI245,$W$1:BI$1,"&lt;="&amp;(BJ$1-(MONTH(BJ$4)-3*INT((MONTH(BJ$4)-1)/3))),$W$1:BI$1,"&gt;="&amp;(BJ$1-2-(MONTH(BJ$4)-3*INT((MONTH(BJ$4)-1)/3)))),
0))</f>
        <v>6199.919237135362</v>
      </c>
      <c r="BK268" s="5">
        <f ca="1">IF(BK$4="",0,IF(OR(MONTH(BK$4)=3,MONTH(BK$4)=4,MONTH(BK$4)=7,MONTH(BK$4)=10),
SUMIFS($W245:BJ245,$W$1:BJ$1,"&lt;="&amp;(BK$1-(MONTH(BK$4)-3*INT((MONTH(BK$4)-1)/3))),$W$1:BJ$1,"&gt;="&amp;(BK$1-2-(MONTH(BK$4)-3*INT((MONTH(BK$4)-1)/3)))),
0))</f>
        <v>0</v>
      </c>
      <c r="BL268" s="5">
        <f ca="1">IF(BL$4="",0,IF(OR(MONTH(BL$4)=3,MONTH(BL$4)=4,MONTH(BL$4)=7,MONTH(BL$4)=10),
SUMIFS($W245:BK245,$W$1:BK$1,"&lt;="&amp;(BL$1-(MONTH(BL$4)-3*INT((MONTH(BL$4)-1)/3))),$W$1:BK$1,"&gt;="&amp;(BL$1-2-(MONTH(BL$4)-3*INT((MONTH(BL$4)-1)/3)))),
0))</f>
        <v>0</v>
      </c>
      <c r="BM268" s="5">
        <f ca="1">IF(BM$4="",0,IF(OR(MONTH(BM$4)=3,MONTH(BM$4)=4,MONTH(BM$4)=7,MONTH(BM$4)=10),
SUMIFS($W245:BL245,$W$1:BL$1,"&lt;="&amp;(BM$1-(MONTH(BM$4)-3*INT((MONTH(BM$4)-1)/3))),$W$1:BL$1,"&gt;="&amp;(BM$1-2-(MONTH(BM$4)-3*INT((MONTH(BM$4)-1)/3)))),
0))</f>
        <v>6019.5492190808563</v>
      </c>
      <c r="BN268" s="5">
        <f ca="1">IF(BN$4="",0,IF(OR(MONTH(BN$4)=3,MONTH(BN$4)=4,MONTH(BN$4)=7,MONTH(BN$4)=10),
SUMIFS($W245:BM245,$W$1:BM$1,"&lt;="&amp;(BN$1-(MONTH(BN$4)-3*INT((MONTH(BN$4)-1)/3))),$W$1:BM$1,"&gt;="&amp;(BN$1-2-(MONTH(BN$4)-3*INT((MONTH(BN$4)-1)/3)))),
0))</f>
        <v>0</v>
      </c>
      <c r="BO268" s="5">
        <f ca="1">IF(BO$4="",0,IF(OR(MONTH(BO$4)=3,MONTH(BO$4)=4,MONTH(BO$4)=7,MONTH(BO$4)=10),
SUMIFS($W245:BN245,$W$1:BN$1,"&lt;="&amp;(BO$1-(MONTH(BO$4)-3*INT((MONTH(BO$4)-1)/3))),$W$1:BN$1,"&gt;="&amp;(BO$1-2-(MONTH(BO$4)-3*INT((MONTH(BO$4)-1)/3)))),
0))</f>
        <v>0</v>
      </c>
      <c r="BP268" s="5">
        <f ca="1">IF(BP$4="",0,IF(OR(MONTH(BP$4)=3,MONTH(BP$4)=4,MONTH(BP$4)=7,MONTH(BP$4)=10),
SUMIFS($W245:BO245,$W$1:BO$1,"&lt;="&amp;(BP$1-(MONTH(BP$4)-3*INT((MONTH(BP$4)-1)/3))),$W$1:BO$1,"&gt;="&amp;(BP$1-2-(MONTH(BP$4)-3*INT((MONTH(BP$4)-1)/3)))),
0))</f>
        <v>7532.477671040253</v>
      </c>
      <c r="BQ268" s="5">
        <f ca="1">IF(BQ$4="",0,IF(OR(MONTH(BQ$4)=3,MONTH(BQ$4)=4,MONTH(BQ$4)=7,MONTH(BQ$4)=10),
SUMIFS($W245:BP245,$W$1:BP$1,"&lt;="&amp;(BQ$1-(MONTH(BQ$4)-3*INT((MONTH(BQ$4)-1)/3))),$W$1:BP$1,"&gt;="&amp;(BQ$1-2-(MONTH(BQ$4)-3*INT((MONTH(BQ$4)-1)/3)))),
0))</f>
        <v>0</v>
      </c>
      <c r="BR268" s="5">
        <f ca="1">IF(BR$4="",0,IF(OR(MONTH(BR$4)=3,MONTH(BR$4)=4,MONTH(BR$4)=7,MONTH(BR$4)=10),
SUMIFS($W245:BQ245,$W$1:BQ$1,"&lt;="&amp;(BR$1-(MONTH(BR$4)-3*INT((MONTH(BR$4)-1)/3))),$W$1:BQ$1,"&gt;="&amp;(BR$1-2-(MONTH(BR$4)-3*INT((MONTH(BR$4)-1)/3)))),
0))</f>
        <v>0</v>
      </c>
      <c r="BS268" s="5">
        <f ca="1">IF(BS$4="",0,IF(OR(MONTH(BS$4)=3,MONTH(BS$4)=4,MONTH(BS$4)=7,MONTH(BS$4)=10),
SUMIFS($W245:BR245,$W$1:BR$1,"&lt;="&amp;(BS$1-(MONTH(BS$4)-3*INT((MONTH(BS$4)-1)/3))),$W$1:BR$1,"&gt;="&amp;(BS$1-2-(MONTH(BS$4)-3*INT((MONTH(BS$4)-1)/3)))),
0))</f>
        <v>0</v>
      </c>
      <c r="BT268" s="5">
        <f ca="1">IF(BT$4="",0,IF(OR(MONTH(BT$4)=3,MONTH(BT$4)=4,MONTH(BT$4)=7,MONTH(BT$4)=10),
SUMIFS($W245:BS245,$W$1:BS$1,"&lt;="&amp;(BT$1-(MONTH(BT$4)-3*INT((MONTH(BT$4)-1)/3))),$W$1:BS$1,"&gt;="&amp;(BT$1-2-(MONTH(BT$4)-3*INT((MONTH(BT$4)-1)/3)))),
0))</f>
        <v>0</v>
      </c>
      <c r="BU268" s="5">
        <f ca="1">IF(BU$4="",0,IF(OR(MONTH(BU$4)=3,MONTH(BU$4)=4,MONTH(BU$4)=7,MONTH(BU$4)=10),
SUMIFS($W245:BT245,$W$1:BT$1,"&lt;="&amp;(BU$1-(MONTH(BU$4)-3*INT((MONTH(BU$4)-1)/3))),$W$1:BT$1,"&gt;="&amp;(BU$1-2-(MONTH(BU$4)-3*INT((MONTH(BU$4)-1)/3)))),
0))</f>
        <v>8145.6199067161106</v>
      </c>
      <c r="BV268" s="5">
        <f ca="1">IF(BV$4="",0,IF(OR(MONTH(BV$4)=3,MONTH(BV$4)=4,MONTH(BV$4)=7,MONTH(BV$4)=10),
SUMIFS($W245:BU245,$W$1:BU$1,"&lt;="&amp;(BV$1-(MONTH(BV$4)-3*INT((MONTH(BV$4)-1)/3))),$W$1:BU$1,"&gt;="&amp;(BV$1-2-(MONTH(BV$4)-3*INT((MONTH(BV$4)-1)/3)))),
0))</f>
        <v>7901.4855111297002</v>
      </c>
      <c r="BW268" s="5">
        <f ca="1">IF(BW$4="",0,IF(OR(MONTH(BW$4)=3,MONTH(BW$4)=4,MONTH(BW$4)=7,MONTH(BW$4)=10),
SUMIFS($W245:BV245,$W$1:BV$1,"&lt;="&amp;(BW$1-(MONTH(BW$4)-3*INT((MONTH(BW$4)-1)/3))),$W$1:BV$1,"&gt;="&amp;(BW$1-2-(MONTH(BW$4)-3*INT((MONTH(BW$4)-1)/3)))),
0))</f>
        <v>0</v>
      </c>
      <c r="BX268" s="5">
        <f ca="1">IF(BX$4="",0,IF(OR(MONTH(BX$4)=3,MONTH(BX$4)=4,MONTH(BX$4)=7,MONTH(BX$4)=10),
SUMIFS($W245:BW245,$W$1:BW$1,"&lt;="&amp;(BX$1-(MONTH(BX$4)-3*INT((MONTH(BX$4)-1)/3))),$W$1:BW$1,"&gt;="&amp;(BX$1-2-(MONTH(BX$4)-3*INT((MONTH(BX$4)-1)/3)))),
0))</f>
        <v>0</v>
      </c>
      <c r="BY268" s="5">
        <f ca="1">IF(BY$4="",0,IF(OR(MONTH(BY$4)=3,MONTH(BY$4)=4,MONTH(BY$4)=7,MONTH(BY$4)=10),
SUMIFS($W245:BX245,$W$1:BX$1,"&lt;="&amp;(BY$1-(MONTH(BY$4)-3*INT((MONTH(BY$4)-1)/3))),$W$1:BX$1,"&gt;="&amp;(BY$1-2-(MONTH(BY$4)-3*INT((MONTH(BY$4)-1)/3)))),
0))</f>
        <v>8538.4251792949308</v>
      </c>
      <c r="BZ268" s="5">
        <f ca="1">IF(BZ$4="",0,IF(OR(MONTH(BZ$4)=3,MONTH(BZ$4)=4,MONTH(BZ$4)=7,MONTH(BZ$4)=10),
SUMIFS($W245:BY245,$W$1:BY$1,"&lt;="&amp;(BZ$1-(MONTH(BZ$4)-3*INT((MONTH(BZ$4)-1)/3))),$W$1:BY$1,"&gt;="&amp;(BZ$1-2-(MONTH(BZ$4)-3*INT((MONTH(BZ$4)-1)/3)))),
0))</f>
        <v>0</v>
      </c>
      <c r="CA268" s="5">
        <f ca="1">IF(CA$4="",0,IF(OR(MONTH(CA$4)=3,MONTH(CA$4)=4,MONTH(CA$4)=7,MONTH(CA$4)=10),
SUMIFS($W245:BZ245,$W$1:BZ$1,"&lt;="&amp;(CA$1-(MONTH(CA$4)-3*INT((MONTH(CA$4)-1)/3))),$W$1:BZ$1,"&gt;="&amp;(CA$1-2-(MONTH(CA$4)-3*INT((MONTH(CA$4)-1)/3)))),
0))</f>
        <v>0</v>
      </c>
      <c r="CB268" s="5">
        <f ca="1">IF(CB$4="",0,IF(OR(MONTH(CB$4)=3,MONTH(CB$4)=4,MONTH(CB$4)=7,MONTH(CB$4)=10),
SUMIFS($W245:CA245,$W$1:CA$1,"&lt;="&amp;(CB$1-(MONTH(CB$4)-3*INT((MONTH(CB$4)-1)/3))),$W$1:CA$1,"&gt;="&amp;(CB$1-2-(MONTH(CB$4)-3*INT((MONTH(CB$4)-1)/3)))),
0))</f>
        <v>10012.385208024223</v>
      </c>
      <c r="CC268" s="5">
        <f ca="1">IF(CC$4="",0,IF(OR(MONTH(CC$4)=3,MONTH(CC$4)=4,MONTH(CC$4)=7,MONTH(CC$4)=10),
SUMIFS($W245:CB245,$W$1:CB$1,"&lt;="&amp;(CC$1-(MONTH(CC$4)-3*INT((MONTH(CC$4)-1)/3))),$W$1:CB$1,"&gt;="&amp;(CC$1-2-(MONTH(CC$4)-3*INT((MONTH(CC$4)-1)/3)))),
0))</f>
        <v>0</v>
      </c>
      <c r="CD268" s="5">
        <f ca="1">IF(CD$4="",0,IF(OR(MONTH(CD$4)=3,MONTH(CD$4)=4,MONTH(CD$4)=7,MONTH(CD$4)=10),
SUMIFS($W245:CC245,$W$1:CC$1,"&lt;="&amp;(CD$1-(MONTH(CD$4)-3*INT((MONTH(CD$4)-1)/3))),$W$1:CC$1,"&gt;="&amp;(CD$1-2-(MONTH(CD$4)-3*INT((MONTH(CD$4)-1)/3)))),
0))</f>
        <v>0</v>
      </c>
      <c r="CE268" s="5">
        <f ca="1">IF(CE$4="",0,IF(OR(MONTH(CE$4)=3,MONTH(CE$4)=4,MONTH(CE$4)=7,MONTH(CE$4)=10),
SUMIFS($W245:CD245,$W$1:CD$1,"&lt;="&amp;(CE$1-(MONTH(CE$4)-3*INT((MONTH(CE$4)-1)/3))),$W$1:CD$1,"&gt;="&amp;(CE$1-2-(MONTH(CE$4)-3*INT((MONTH(CE$4)-1)/3)))),
0))</f>
        <v>0</v>
      </c>
      <c r="CF268" s="5">
        <f ca="1">IF(CF$4="",0,IF(OR(MONTH(CF$4)=3,MONTH(CF$4)=4,MONTH(CF$4)=7,MONTH(CF$4)=10),
SUMIFS($W245:CE245,$W$1:CE$1,"&lt;="&amp;(CF$1-(MONTH(CF$4)-3*INT((MONTH(CF$4)-1)/3))),$W$1:CE$1,"&gt;="&amp;(CF$1-2-(MONTH(CF$4)-3*INT((MONTH(CF$4)-1)/3)))),
0))</f>
        <v>0</v>
      </c>
    </row>
    <row r="269" spans="2:84" s="26" customFormat="1" ht="12" x14ac:dyDescent="0.25">
      <c r="B269" s="13"/>
      <c r="M269" s="55"/>
      <c r="N269" s="44" t="s">
        <v>21</v>
      </c>
      <c r="O269" s="45"/>
      <c r="P269" s="46"/>
      <c r="Q269" s="89"/>
      <c r="U269" s="41"/>
      <c r="V269" s="42"/>
      <c r="W269" s="43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</row>
    <row r="270" spans="2:84" x14ac:dyDescent="0.3">
      <c r="B270" s="13">
        <f>ROW()</f>
        <v>270</v>
      </c>
      <c r="H270" s="1" t="str">
        <f t="shared" ref="H270:H275" si="504">$H$255</f>
        <v>Налоги на внеоборотные активы</v>
      </c>
      <c r="I270" s="1" t="s">
        <v>224</v>
      </c>
      <c r="M270" s="53" t="s">
        <v>18</v>
      </c>
      <c r="P270" s="72" t="str">
        <f>Lists!$AI$10</f>
        <v>CF(-)</v>
      </c>
      <c r="U270" s="5">
        <f t="shared" ref="U270:U275" ca="1" si="505">SUM(INDIRECT(ADDRESS($B270,$X$2)&amp;":"&amp;ADDRESS($B270,$X$2-1+$P$8)))</f>
        <v>627781.8350397707</v>
      </c>
      <c r="X270" s="5">
        <f ca="1">IF(X$4="",0,SUM(X271:X276))</f>
        <v>0</v>
      </c>
      <c r="Y270" s="5">
        <f ca="1">IF(Y$4="",0,SUM(Y271:Y276))</f>
        <v>0</v>
      </c>
      <c r="Z270" s="5">
        <f t="shared" ref="Z270" ca="1" si="506">IF(Z$4="",0,SUM(Z271:Z276))</f>
        <v>0</v>
      </c>
      <c r="AA270" s="5">
        <f t="shared" ref="AA270" ca="1" si="507">IF(AA$4="",0,SUM(AA271:AA276))</f>
        <v>0</v>
      </c>
      <c r="AB270" s="5">
        <f t="shared" ref="AB270" ca="1" si="508">IF(AB$4="",0,SUM(AB271:AB276))</f>
        <v>0</v>
      </c>
      <c r="AC270" s="5">
        <f t="shared" ref="AC270" ca="1" si="509">IF(AC$4="",0,SUM(AC271:AC276))</f>
        <v>6340.2777777777774</v>
      </c>
      <c r="AD270" s="5">
        <f t="shared" ref="AD270" ca="1" si="510">IF(AD$4="",0,SUM(AD271:AD276))</f>
        <v>0</v>
      </c>
      <c r="AE270" s="5">
        <f t="shared" ref="AE270" ca="1" si="511">IF(AE$4="",0,SUM(AE271:AE276))</f>
        <v>0</v>
      </c>
      <c r="AF270" s="5">
        <f t="shared" ref="AF270" ca="1" si="512">IF(AF$4="",0,SUM(AF271:AF276))</f>
        <v>6111.1111111111104</v>
      </c>
      <c r="AG270" s="5">
        <f t="shared" ref="AG270" ca="1" si="513">IF(AG$4="",0,SUM(AG271:AG276))</f>
        <v>0</v>
      </c>
      <c r="AH270" s="5">
        <f t="shared" ref="AH270" ca="1" si="514">IF(AH$4="",0,SUM(AH271:AH276))</f>
        <v>0</v>
      </c>
      <c r="AI270" s="5">
        <f t="shared" ref="AI270:CF270" ca="1" si="515">IF(AI$4="",0,SUM(AI271:AI276))</f>
        <v>0</v>
      </c>
      <c r="AJ270" s="5">
        <f t="shared" ca="1" si="515"/>
        <v>0</v>
      </c>
      <c r="AK270" s="5">
        <f t="shared" ca="1" si="515"/>
        <v>8074.3055555555547</v>
      </c>
      <c r="AL270" s="5">
        <f t="shared" ca="1" si="515"/>
        <v>12073.263888888887</v>
      </c>
      <c r="AM270" s="5">
        <f t="shared" ca="1" si="515"/>
        <v>0</v>
      </c>
      <c r="AN270" s="5">
        <f t="shared" ca="1" si="515"/>
        <v>0</v>
      </c>
      <c r="AO270" s="5">
        <f t="shared" ca="1" si="515"/>
        <v>18270.455729166664</v>
      </c>
      <c r="AP270" s="5">
        <f t="shared" ca="1" si="515"/>
        <v>0</v>
      </c>
      <c r="AQ270" s="5">
        <f t="shared" ca="1" si="515"/>
        <v>0</v>
      </c>
      <c r="AR270" s="5">
        <f t="shared" ca="1" si="515"/>
        <v>22033.21325231481</v>
      </c>
      <c r="AS270" s="5">
        <f t="shared" ca="1" si="515"/>
        <v>0</v>
      </c>
      <c r="AT270" s="5">
        <f t="shared" ca="1" si="515"/>
        <v>0</v>
      </c>
      <c r="AU270" s="5">
        <f t="shared" ca="1" si="515"/>
        <v>0</v>
      </c>
      <c r="AV270" s="5">
        <f t="shared" ca="1" si="515"/>
        <v>0</v>
      </c>
      <c r="AW270" s="5">
        <f t="shared" ca="1" si="515"/>
        <v>25664.885850694438</v>
      </c>
      <c r="AX270" s="5">
        <f t="shared" ca="1" si="515"/>
        <v>29161.460720486106</v>
      </c>
      <c r="AY270" s="5">
        <f t="shared" ca="1" si="515"/>
        <v>0</v>
      </c>
      <c r="AZ270" s="5">
        <f t="shared" ca="1" si="515"/>
        <v>0</v>
      </c>
      <c r="BA270" s="5">
        <f t="shared" ca="1" si="515"/>
        <v>34967.554668511279</v>
      </c>
      <c r="BB270" s="5">
        <f t="shared" ca="1" si="515"/>
        <v>0</v>
      </c>
      <c r="BC270" s="5">
        <f t="shared" ca="1" si="515"/>
        <v>0</v>
      </c>
      <c r="BD270" s="5">
        <f t="shared" ca="1" si="515"/>
        <v>38215.97106210213</v>
      </c>
      <c r="BE270" s="5">
        <f t="shared" ca="1" si="515"/>
        <v>0</v>
      </c>
      <c r="BF270" s="5">
        <f t="shared" ca="1" si="515"/>
        <v>0</v>
      </c>
      <c r="BG270" s="5">
        <f t="shared" ca="1" si="515"/>
        <v>0</v>
      </c>
      <c r="BH270" s="5">
        <f t="shared" ca="1" si="515"/>
        <v>0</v>
      </c>
      <c r="BI270" s="5">
        <f t="shared" ca="1" si="515"/>
        <v>41326.666356608068</v>
      </c>
      <c r="BJ270" s="5">
        <f t="shared" ca="1" si="515"/>
        <v>44295.424600016268</v>
      </c>
      <c r="BK270" s="5">
        <f t="shared" ca="1" si="515"/>
        <v>0</v>
      </c>
      <c r="BL270" s="5">
        <f t="shared" ca="1" si="515"/>
        <v>0</v>
      </c>
      <c r="BM270" s="5">
        <f t="shared" ca="1" si="515"/>
        <v>49690.621324993546</v>
      </c>
      <c r="BN270" s="5">
        <f t="shared" ca="1" si="515"/>
        <v>0</v>
      </c>
      <c r="BO270" s="5">
        <f t="shared" ca="1" si="515"/>
        <v>0</v>
      </c>
      <c r="BP270" s="5">
        <f t="shared" ca="1" si="515"/>
        <v>52398.658069343277</v>
      </c>
      <c r="BQ270" s="5">
        <f t="shared" ca="1" si="515"/>
        <v>0</v>
      </c>
      <c r="BR270" s="5">
        <f t="shared" ca="1" si="515"/>
        <v>0</v>
      </c>
      <c r="BS270" s="5">
        <f t="shared" ca="1" si="515"/>
        <v>0</v>
      </c>
      <c r="BT270" s="5">
        <f t="shared" ca="1" si="515"/>
        <v>0</v>
      </c>
      <c r="BU270" s="5">
        <f t="shared" ca="1" si="515"/>
        <v>54962.001583966899</v>
      </c>
      <c r="BV270" s="5">
        <f t="shared" ca="1" si="515"/>
        <v>57376.222484280988</v>
      </c>
      <c r="BW270" s="5">
        <f t="shared" ca="1" si="515"/>
        <v>0</v>
      </c>
      <c r="BX270" s="5">
        <f t="shared" ca="1" si="515"/>
        <v>0</v>
      </c>
      <c r="BY270" s="5">
        <f t="shared" ca="1" si="515"/>
        <v>62339.720314293576</v>
      </c>
      <c r="BZ270" s="5">
        <f t="shared" ca="1" si="515"/>
        <v>0</v>
      </c>
      <c r="CA270" s="5">
        <f t="shared" ca="1" si="515"/>
        <v>0</v>
      </c>
      <c r="CB270" s="5">
        <f t="shared" ca="1" si="515"/>
        <v>64480.02068965933</v>
      </c>
      <c r="CC270" s="5">
        <f t="shared" ca="1" si="515"/>
        <v>0</v>
      </c>
      <c r="CD270" s="5">
        <f t="shared" ca="1" si="515"/>
        <v>0</v>
      </c>
      <c r="CE270" s="5">
        <f t="shared" ca="1" si="515"/>
        <v>0</v>
      </c>
      <c r="CF270" s="5">
        <f t="shared" ca="1" si="515"/>
        <v>0</v>
      </c>
    </row>
    <row r="271" spans="2:84" x14ac:dyDescent="0.3">
      <c r="B271" s="13">
        <f>ROW()</f>
        <v>271</v>
      </c>
      <c r="H271" s="1" t="str">
        <f t="shared" si="504"/>
        <v>Налоги на внеоборотные активы</v>
      </c>
      <c r="I271" s="1" t="str">
        <f>$I$270</f>
        <v>Капзатраты на торговые мощности</v>
      </c>
      <c r="J271" s="1" t="str">
        <f>Prcsses!I143</f>
        <v>Ремонтные работы</v>
      </c>
      <c r="M271" s="53" t="s">
        <v>18</v>
      </c>
      <c r="P271" s="72"/>
      <c r="U271" s="5">
        <f t="shared" ca="1" si="505"/>
        <v>0</v>
      </c>
      <c r="X271" s="5">
        <f ca="1">IF(X$4="",0,IF(OR(MONTH(X$4)=3,MONTH(X$4)=4,MONTH(X$4)=7,MONTH(X$4)=10),
SUMIFS($W248:W248,$W$1:W$1,"&lt;="&amp;(X$1-(MONTH(X$4)-3*INT((MONTH(X$4)-1)/3))),$W$1:W$1,"&gt;="&amp;(X$1-2-(MONTH(X$4)-3*INT((MONTH(X$4)-1)/3)))),
0))</f>
        <v>0</v>
      </c>
      <c r="Y271" s="5">
        <f ca="1">IF(Y$4="",0,IF(OR(MONTH(Y$4)=3,MONTH(Y$4)=4,MONTH(Y$4)=7,MONTH(Y$4)=10),
SUMIFS($W248:X248,$W$1:X$1,"&lt;="&amp;(Y$1-(MONTH(Y$4)-3*INT((MONTH(Y$4)-1)/3))),$W$1:X$1,"&gt;="&amp;(Y$1-2-(MONTH(Y$4)-3*INT((MONTH(Y$4)-1)/3)))),
0))</f>
        <v>0</v>
      </c>
      <c r="Z271" s="5">
        <f ca="1">IF(Z$4="",0,IF(OR(MONTH(Z$4)=3,MONTH(Z$4)=4,MONTH(Z$4)=7,MONTH(Z$4)=10),
SUMIFS($W248:Y248,$W$1:Y$1,"&lt;="&amp;(Z$1-(MONTH(Z$4)-3*INT((MONTH(Z$4)-1)/3))),$W$1:Y$1,"&gt;="&amp;(Z$1-2-(MONTH(Z$4)-3*INT((MONTH(Z$4)-1)/3)))),
0))</f>
        <v>0</v>
      </c>
      <c r="AA271" s="5">
        <f ca="1">IF(AA$4="",0,IF(OR(MONTH(AA$4)=3,MONTH(AA$4)=4,MONTH(AA$4)=7,MONTH(AA$4)=10),
SUMIFS($W248:Z248,$W$1:Z$1,"&lt;="&amp;(AA$1-(MONTH(AA$4)-3*INT((MONTH(AA$4)-1)/3))),$W$1:Z$1,"&gt;="&amp;(AA$1-2-(MONTH(AA$4)-3*INT((MONTH(AA$4)-1)/3)))),
0))</f>
        <v>0</v>
      </c>
      <c r="AB271" s="5">
        <f ca="1">IF(AB$4="",0,IF(OR(MONTH(AB$4)=3,MONTH(AB$4)=4,MONTH(AB$4)=7,MONTH(AB$4)=10),
SUMIFS($W248:AA248,$W$1:AA$1,"&lt;="&amp;(AB$1-(MONTH(AB$4)-3*INT((MONTH(AB$4)-1)/3))),$W$1:AA$1,"&gt;="&amp;(AB$1-2-(MONTH(AB$4)-3*INT((MONTH(AB$4)-1)/3)))),
0))</f>
        <v>0</v>
      </c>
      <c r="AC271" s="5">
        <f ca="1">IF(AC$4="",0,IF(OR(MONTH(AC$4)=3,MONTH(AC$4)=4,MONTH(AC$4)=7,MONTH(AC$4)=10),
SUMIFS($W248:AB248,$W$1:AB$1,"&lt;="&amp;(AC$1-(MONTH(AC$4)-3*INT((MONTH(AC$4)-1)/3))),$W$1:AB$1,"&gt;="&amp;(AC$1-2-(MONTH(AC$4)-3*INT((MONTH(AC$4)-1)/3)))),
0))</f>
        <v>0</v>
      </c>
      <c r="AD271" s="5">
        <f ca="1">IF(AD$4="",0,IF(OR(MONTH(AD$4)=3,MONTH(AD$4)=4,MONTH(AD$4)=7,MONTH(AD$4)=10),
SUMIFS($W248:AC248,$W$1:AC$1,"&lt;="&amp;(AD$1-(MONTH(AD$4)-3*INT((MONTH(AD$4)-1)/3))),$W$1:AC$1,"&gt;="&amp;(AD$1-2-(MONTH(AD$4)-3*INT((MONTH(AD$4)-1)/3)))),
0))</f>
        <v>0</v>
      </c>
      <c r="AE271" s="5">
        <f ca="1">IF(AE$4="",0,IF(OR(MONTH(AE$4)=3,MONTH(AE$4)=4,MONTH(AE$4)=7,MONTH(AE$4)=10),
SUMIFS($W248:AD248,$W$1:AD$1,"&lt;="&amp;(AE$1-(MONTH(AE$4)-3*INT((MONTH(AE$4)-1)/3))),$W$1:AD$1,"&gt;="&amp;(AE$1-2-(MONTH(AE$4)-3*INT((MONTH(AE$4)-1)/3)))),
0))</f>
        <v>0</v>
      </c>
      <c r="AF271" s="5">
        <f ca="1">IF(AF$4="",0,IF(OR(MONTH(AF$4)=3,MONTH(AF$4)=4,MONTH(AF$4)=7,MONTH(AF$4)=10),
SUMIFS($W248:AE248,$W$1:AE$1,"&lt;="&amp;(AF$1-(MONTH(AF$4)-3*INT((MONTH(AF$4)-1)/3))),$W$1:AE$1,"&gt;="&amp;(AF$1-2-(MONTH(AF$4)-3*INT((MONTH(AF$4)-1)/3)))),
0))</f>
        <v>0</v>
      </c>
      <c r="AG271" s="5">
        <f ca="1">IF(AG$4="",0,IF(OR(MONTH(AG$4)=3,MONTH(AG$4)=4,MONTH(AG$4)=7,MONTH(AG$4)=10),
SUMIFS($W248:AF248,$W$1:AF$1,"&lt;="&amp;(AG$1-(MONTH(AG$4)-3*INT((MONTH(AG$4)-1)/3))),$W$1:AF$1,"&gt;="&amp;(AG$1-2-(MONTH(AG$4)-3*INT((MONTH(AG$4)-1)/3)))),
0))</f>
        <v>0</v>
      </c>
      <c r="AH271" s="5">
        <f ca="1">IF(AH$4="",0,IF(OR(MONTH(AH$4)=3,MONTH(AH$4)=4,MONTH(AH$4)=7,MONTH(AH$4)=10),
SUMIFS($W248:AG248,$W$1:AG$1,"&lt;="&amp;(AH$1-(MONTH(AH$4)-3*INT((MONTH(AH$4)-1)/3))),$W$1:AG$1,"&gt;="&amp;(AH$1-2-(MONTH(AH$4)-3*INT((MONTH(AH$4)-1)/3)))),
0))</f>
        <v>0</v>
      </c>
      <c r="AI271" s="5">
        <f ca="1">IF(AI$4="",0,IF(OR(MONTH(AI$4)=3,MONTH(AI$4)=4,MONTH(AI$4)=7,MONTH(AI$4)=10),
SUMIFS($W248:AH248,$W$1:AH$1,"&lt;="&amp;(AI$1-(MONTH(AI$4)-3*INT((MONTH(AI$4)-1)/3))),$W$1:AH$1,"&gt;="&amp;(AI$1-2-(MONTH(AI$4)-3*INT((MONTH(AI$4)-1)/3)))),
0))</f>
        <v>0</v>
      </c>
      <c r="AJ271" s="5">
        <f ca="1">IF(AJ$4="",0,IF(OR(MONTH(AJ$4)=3,MONTH(AJ$4)=4,MONTH(AJ$4)=7,MONTH(AJ$4)=10),
SUMIFS($W248:AI248,$W$1:AI$1,"&lt;="&amp;(AJ$1-(MONTH(AJ$4)-3*INT((MONTH(AJ$4)-1)/3))),$W$1:AI$1,"&gt;="&amp;(AJ$1-2-(MONTH(AJ$4)-3*INT((MONTH(AJ$4)-1)/3)))),
0))</f>
        <v>0</v>
      </c>
      <c r="AK271" s="5">
        <f ca="1">IF(AK$4="",0,IF(OR(MONTH(AK$4)=3,MONTH(AK$4)=4,MONTH(AK$4)=7,MONTH(AK$4)=10),
SUMIFS($W248:AJ248,$W$1:AJ$1,"&lt;="&amp;(AK$1-(MONTH(AK$4)-3*INT((MONTH(AK$4)-1)/3))),$W$1:AJ$1,"&gt;="&amp;(AK$1-2-(MONTH(AK$4)-3*INT((MONTH(AK$4)-1)/3)))),
0))</f>
        <v>0</v>
      </c>
      <c r="AL271" s="5">
        <f ca="1">IF(AL$4="",0,IF(OR(MONTH(AL$4)=3,MONTH(AL$4)=4,MONTH(AL$4)=7,MONTH(AL$4)=10),
SUMIFS($W248:AK248,$W$1:AK$1,"&lt;="&amp;(AL$1-(MONTH(AL$4)-3*INT((MONTH(AL$4)-1)/3))),$W$1:AK$1,"&gt;="&amp;(AL$1-2-(MONTH(AL$4)-3*INT((MONTH(AL$4)-1)/3)))),
0))</f>
        <v>0</v>
      </c>
      <c r="AM271" s="5">
        <f ca="1">IF(AM$4="",0,IF(OR(MONTH(AM$4)=3,MONTH(AM$4)=4,MONTH(AM$4)=7,MONTH(AM$4)=10),
SUMIFS($W248:AL248,$W$1:AL$1,"&lt;="&amp;(AM$1-(MONTH(AM$4)-3*INT((MONTH(AM$4)-1)/3))),$W$1:AL$1,"&gt;="&amp;(AM$1-2-(MONTH(AM$4)-3*INT((MONTH(AM$4)-1)/3)))),
0))</f>
        <v>0</v>
      </c>
      <c r="AN271" s="5">
        <f ca="1">IF(AN$4="",0,IF(OR(MONTH(AN$4)=3,MONTH(AN$4)=4,MONTH(AN$4)=7,MONTH(AN$4)=10),
SUMIFS($W248:AM248,$W$1:AM$1,"&lt;="&amp;(AN$1-(MONTH(AN$4)-3*INT((MONTH(AN$4)-1)/3))),$W$1:AM$1,"&gt;="&amp;(AN$1-2-(MONTH(AN$4)-3*INT((MONTH(AN$4)-1)/3)))),
0))</f>
        <v>0</v>
      </c>
      <c r="AO271" s="5">
        <f ca="1">IF(AO$4="",0,IF(OR(MONTH(AO$4)=3,MONTH(AO$4)=4,MONTH(AO$4)=7,MONTH(AO$4)=10),
SUMIFS($W248:AN248,$W$1:AN$1,"&lt;="&amp;(AO$1-(MONTH(AO$4)-3*INT((MONTH(AO$4)-1)/3))),$W$1:AN$1,"&gt;="&amp;(AO$1-2-(MONTH(AO$4)-3*INT((MONTH(AO$4)-1)/3)))),
0))</f>
        <v>0</v>
      </c>
      <c r="AP271" s="5">
        <f ca="1">IF(AP$4="",0,IF(OR(MONTH(AP$4)=3,MONTH(AP$4)=4,MONTH(AP$4)=7,MONTH(AP$4)=10),
SUMIFS($W248:AO248,$W$1:AO$1,"&lt;="&amp;(AP$1-(MONTH(AP$4)-3*INT((MONTH(AP$4)-1)/3))),$W$1:AO$1,"&gt;="&amp;(AP$1-2-(MONTH(AP$4)-3*INT((MONTH(AP$4)-1)/3)))),
0))</f>
        <v>0</v>
      </c>
      <c r="AQ271" s="5">
        <f ca="1">IF(AQ$4="",0,IF(OR(MONTH(AQ$4)=3,MONTH(AQ$4)=4,MONTH(AQ$4)=7,MONTH(AQ$4)=10),
SUMIFS($W248:AP248,$W$1:AP$1,"&lt;="&amp;(AQ$1-(MONTH(AQ$4)-3*INT((MONTH(AQ$4)-1)/3))),$W$1:AP$1,"&gt;="&amp;(AQ$1-2-(MONTH(AQ$4)-3*INT((MONTH(AQ$4)-1)/3)))),
0))</f>
        <v>0</v>
      </c>
      <c r="AR271" s="5">
        <f ca="1">IF(AR$4="",0,IF(OR(MONTH(AR$4)=3,MONTH(AR$4)=4,MONTH(AR$4)=7,MONTH(AR$4)=10),
SUMIFS($W248:AQ248,$W$1:AQ$1,"&lt;="&amp;(AR$1-(MONTH(AR$4)-3*INT((MONTH(AR$4)-1)/3))),$W$1:AQ$1,"&gt;="&amp;(AR$1-2-(MONTH(AR$4)-3*INT((MONTH(AR$4)-1)/3)))),
0))</f>
        <v>0</v>
      </c>
      <c r="AS271" s="5">
        <f ca="1">IF(AS$4="",0,IF(OR(MONTH(AS$4)=3,MONTH(AS$4)=4,MONTH(AS$4)=7,MONTH(AS$4)=10),
SUMIFS($W248:AR248,$W$1:AR$1,"&lt;="&amp;(AS$1-(MONTH(AS$4)-3*INT((MONTH(AS$4)-1)/3))),$W$1:AR$1,"&gt;="&amp;(AS$1-2-(MONTH(AS$4)-3*INT((MONTH(AS$4)-1)/3)))),
0))</f>
        <v>0</v>
      </c>
      <c r="AT271" s="5">
        <f ca="1">IF(AT$4="",0,IF(OR(MONTH(AT$4)=3,MONTH(AT$4)=4,MONTH(AT$4)=7,MONTH(AT$4)=10),
SUMIFS($W248:AS248,$W$1:AS$1,"&lt;="&amp;(AT$1-(MONTH(AT$4)-3*INT((MONTH(AT$4)-1)/3))),$W$1:AS$1,"&gt;="&amp;(AT$1-2-(MONTH(AT$4)-3*INT((MONTH(AT$4)-1)/3)))),
0))</f>
        <v>0</v>
      </c>
      <c r="AU271" s="5">
        <f ca="1">IF(AU$4="",0,IF(OR(MONTH(AU$4)=3,MONTH(AU$4)=4,MONTH(AU$4)=7,MONTH(AU$4)=10),
SUMIFS($W248:AT248,$W$1:AT$1,"&lt;="&amp;(AU$1-(MONTH(AU$4)-3*INT((MONTH(AU$4)-1)/3))),$W$1:AT$1,"&gt;="&amp;(AU$1-2-(MONTH(AU$4)-3*INT((MONTH(AU$4)-1)/3)))),
0))</f>
        <v>0</v>
      </c>
      <c r="AV271" s="5">
        <f ca="1">IF(AV$4="",0,IF(OR(MONTH(AV$4)=3,MONTH(AV$4)=4,MONTH(AV$4)=7,MONTH(AV$4)=10),
SUMIFS($W248:AU248,$W$1:AU$1,"&lt;="&amp;(AV$1-(MONTH(AV$4)-3*INT((MONTH(AV$4)-1)/3))),$W$1:AU$1,"&gt;="&amp;(AV$1-2-(MONTH(AV$4)-3*INT((MONTH(AV$4)-1)/3)))),
0))</f>
        <v>0</v>
      </c>
      <c r="AW271" s="5">
        <f ca="1">IF(AW$4="",0,IF(OR(MONTH(AW$4)=3,MONTH(AW$4)=4,MONTH(AW$4)=7,MONTH(AW$4)=10),
SUMIFS($W248:AV248,$W$1:AV$1,"&lt;="&amp;(AW$1-(MONTH(AW$4)-3*INT((MONTH(AW$4)-1)/3))),$W$1:AV$1,"&gt;="&amp;(AW$1-2-(MONTH(AW$4)-3*INT((MONTH(AW$4)-1)/3)))),
0))</f>
        <v>0</v>
      </c>
      <c r="AX271" s="5">
        <f ca="1">IF(AX$4="",0,IF(OR(MONTH(AX$4)=3,MONTH(AX$4)=4,MONTH(AX$4)=7,MONTH(AX$4)=10),
SUMIFS($W248:AW248,$W$1:AW$1,"&lt;="&amp;(AX$1-(MONTH(AX$4)-3*INT((MONTH(AX$4)-1)/3))),$W$1:AW$1,"&gt;="&amp;(AX$1-2-(MONTH(AX$4)-3*INT((MONTH(AX$4)-1)/3)))),
0))</f>
        <v>0</v>
      </c>
      <c r="AY271" s="5">
        <f ca="1">IF(AY$4="",0,IF(OR(MONTH(AY$4)=3,MONTH(AY$4)=4,MONTH(AY$4)=7,MONTH(AY$4)=10),
SUMIFS($W248:AX248,$W$1:AX$1,"&lt;="&amp;(AY$1-(MONTH(AY$4)-3*INT((MONTH(AY$4)-1)/3))),$W$1:AX$1,"&gt;="&amp;(AY$1-2-(MONTH(AY$4)-3*INT((MONTH(AY$4)-1)/3)))),
0))</f>
        <v>0</v>
      </c>
      <c r="AZ271" s="5">
        <f ca="1">IF(AZ$4="",0,IF(OR(MONTH(AZ$4)=3,MONTH(AZ$4)=4,MONTH(AZ$4)=7,MONTH(AZ$4)=10),
SUMIFS($W248:AY248,$W$1:AY$1,"&lt;="&amp;(AZ$1-(MONTH(AZ$4)-3*INT((MONTH(AZ$4)-1)/3))),$W$1:AY$1,"&gt;="&amp;(AZ$1-2-(MONTH(AZ$4)-3*INT((MONTH(AZ$4)-1)/3)))),
0))</f>
        <v>0</v>
      </c>
      <c r="BA271" s="5">
        <f ca="1">IF(BA$4="",0,IF(OR(MONTH(BA$4)=3,MONTH(BA$4)=4,MONTH(BA$4)=7,MONTH(BA$4)=10),
SUMIFS($W248:AZ248,$W$1:AZ$1,"&lt;="&amp;(BA$1-(MONTH(BA$4)-3*INT((MONTH(BA$4)-1)/3))),$W$1:AZ$1,"&gt;="&amp;(BA$1-2-(MONTH(BA$4)-3*INT((MONTH(BA$4)-1)/3)))),
0))</f>
        <v>0</v>
      </c>
      <c r="BB271" s="5">
        <f ca="1">IF(BB$4="",0,IF(OR(MONTH(BB$4)=3,MONTH(BB$4)=4,MONTH(BB$4)=7,MONTH(BB$4)=10),
SUMIFS($W248:BA248,$W$1:BA$1,"&lt;="&amp;(BB$1-(MONTH(BB$4)-3*INT((MONTH(BB$4)-1)/3))),$W$1:BA$1,"&gt;="&amp;(BB$1-2-(MONTH(BB$4)-3*INT((MONTH(BB$4)-1)/3)))),
0))</f>
        <v>0</v>
      </c>
      <c r="BC271" s="5">
        <f ca="1">IF(BC$4="",0,IF(OR(MONTH(BC$4)=3,MONTH(BC$4)=4,MONTH(BC$4)=7,MONTH(BC$4)=10),
SUMIFS($W248:BB248,$W$1:BB$1,"&lt;="&amp;(BC$1-(MONTH(BC$4)-3*INT((MONTH(BC$4)-1)/3))),$W$1:BB$1,"&gt;="&amp;(BC$1-2-(MONTH(BC$4)-3*INT((MONTH(BC$4)-1)/3)))),
0))</f>
        <v>0</v>
      </c>
      <c r="BD271" s="5">
        <f ca="1">IF(BD$4="",0,IF(OR(MONTH(BD$4)=3,MONTH(BD$4)=4,MONTH(BD$4)=7,MONTH(BD$4)=10),
SUMIFS($W248:BC248,$W$1:BC$1,"&lt;="&amp;(BD$1-(MONTH(BD$4)-3*INT((MONTH(BD$4)-1)/3))),$W$1:BC$1,"&gt;="&amp;(BD$1-2-(MONTH(BD$4)-3*INT((MONTH(BD$4)-1)/3)))),
0))</f>
        <v>0</v>
      </c>
      <c r="BE271" s="5">
        <f ca="1">IF(BE$4="",0,IF(OR(MONTH(BE$4)=3,MONTH(BE$4)=4,MONTH(BE$4)=7,MONTH(BE$4)=10),
SUMIFS($W248:BD248,$W$1:BD$1,"&lt;="&amp;(BE$1-(MONTH(BE$4)-3*INT((MONTH(BE$4)-1)/3))),$W$1:BD$1,"&gt;="&amp;(BE$1-2-(MONTH(BE$4)-3*INT((MONTH(BE$4)-1)/3)))),
0))</f>
        <v>0</v>
      </c>
      <c r="BF271" s="5">
        <f ca="1">IF(BF$4="",0,IF(OR(MONTH(BF$4)=3,MONTH(BF$4)=4,MONTH(BF$4)=7,MONTH(BF$4)=10),
SUMIFS($W248:BE248,$W$1:BE$1,"&lt;="&amp;(BF$1-(MONTH(BF$4)-3*INT((MONTH(BF$4)-1)/3))),$W$1:BE$1,"&gt;="&amp;(BF$1-2-(MONTH(BF$4)-3*INT((MONTH(BF$4)-1)/3)))),
0))</f>
        <v>0</v>
      </c>
      <c r="BG271" s="5">
        <f ca="1">IF(BG$4="",0,IF(OR(MONTH(BG$4)=3,MONTH(BG$4)=4,MONTH(BG$4)=7,MONTH(BG$4)=10),
SUMIFS($W248:BF248,$W$1:BF$1,"&lt;="&amp;(BG$1-(MONTH(BG$4)-3*INT((MONTH(BG$4)-1)/3))),$W$1:BF$1,"&gt;="&amp;(BG$1-2-(MONTH(BG$4)-3*INT((MONTH(BG$4)-1)/3)))),
0))</f>
        <v>0</v>
      </c>
      <c r="BH271" s="5">
        <f ca="1">IF(BH$4="",0,IF(OR(MONTH(BH$4)=3,MONTH(BH$4)=4,MONTH(BH$4)=7,MONTH(BH$4)=10),
SUMIFS($W248:BG248,$W$1:BG$1,"&lt;="&amp;(BH$1-(MONTH(BH$4)-3*INT((MONTH(BH$4)-1)/3))),$W$1:BG$1,"&gt;="&amp;(BH$1-2-(MONTH(BH$4)-3*INT((MONTH(BH$4)-1)/3)))),
0))</f>
        <v>0</v>
      </c>
      <c r="BI271" s="5">
        <f ca="1">IF(BI$4="",0,IF(OR(MONTH(BI$4)=3,MONTH(BI$4)=4,MONTH(BI$4)=7,MONTH(BI$4)=10),
SUMIFS($W248:BH248,$W$1:BH$1,"&lt;="&amp;(BI$1-(MONTH(BI$4)-3*INT((MONTH(BI$4)-1)/3))),$W$1:BH$1,"&gt;="&amp;(BI$1-2-(MONTH(BI$4)-3*INT((MONTH(BI$4)-1)/3)))),
0))</f>
        <v>0</v>
      </c>
      <c r="BJ271" s="5">
        <f ca="1">IF(BJ$4="",0,IF(OR(MONTH(BJ$4)=3,MONTH(BJ$4)=4,MONTH(BJ$4)=7,MONTH(BJ$4)=10),
SUMIFS($W248:BI248,$W$1:BI$1,"&lt;="&amp;(BJ$1-(MONTH(BJ$4)-3*INT((MONTH(BJ$4)-1)/3))),$W$1:BI$1,"&gt;="&amp;(BJ$1-2-(MONTH(BJ$4)-3*INT((MONTH(BJ$4)-1)/3)))),
0))</f>
        <v>0</v>
      </c>
      <c r="BK271" s="5">
        <f ca="1">IF(BK$4="",0,IF(OR(MONTH(BK$4)=3,MONTH(BK$4)=4,MONTH(BK$4)=7,MONTH(BK$4)=10),
SUMIFS($W248:BJ248,$W$1:BJ$1,"&lt;="&amp;(BK$1-(MONTH(BK$4)-3*INT((MONTH(BK$4)-1)/3))),$W$1:BJ$1,"&gt;="&amp;(BK$1-2-(MONTH(BK$4)-3*INT((MONTH(BK$4)-1)/3)))),
0))</f>
        <v>0</v>
      </c>
      <c r="BL271" s="5">
        <f ca="1">IF(BL$4="",0,IF(OR(MONTH(BL$4)=3,MONTH(BL$4)=4,MONTH(BL$4)=7,MONTH(BL$4)=10),
SUMIFS($W248:BK248,$W$1:BK$1,"&lt;="&amp;(BL$1-(MONTH(BL$4)-3*INT((MONTH(BL$4)-1)/3))),$W$1:BK$1,"&gt;="&amp;(BL$1-2-(MONTH(BL$4)-3*INT((MONTH(BL$4)-1)/3)))),
0))</f>
        <v>0</v>
      </c>
      <c r="BM271" s="5">
        <f ca="1">IF(BM$4="",0,IF(OR(MONTH(BM$4)=3,MONTH(BM$4)=4,MONTH(BM$4)=7,MONTH(BM$4)=10),
SUMIFS($W248:BL248,$W$1:BL$1,"&lt;="&amp;(BM$1-(MONTH(BM$4)-3*INT((MONTH(BM$4)-1)/3))),$W$1:BL$1,"&gt;="&amp;(BM$1-2-(MONTH(BM$4)-3*INT((MONTH(BM$4)-1)/3)))),
0))</f>
        <v>0</v>
      </c>
      <c r="BN271" s="5">
        <f ca="1">IF(BN$4="",0,IF(OR(MONTH(BN$4)=3,MONTH(BN$4)=4,MONTH(BN$4)=7,MONTH(BN$4)=10),
SUMIFS($W248:BM248,$W$1:BM$1,"&lt;="&amp;(BN$1-(MONTH(BN$4)-3*INT((MONTH(BN$4)-1)/3))),$W$1:BM$1,"&gt;="&amp;(BN$1-2-(MONTH(BN$4)-3*INT((MONTH(BN$4)-1)/3)))),
0))</f>
        <v>0</v>
      </c>
      <c r="BO271" s="5">
        <f ca="1">IF(BO$4="",0,IF(OR(MONTH(BO$4)=3,MONTH(BO$4)=4,MONTH(BO$4)=7,MONTH(BO$4)=10),
SUMIFS($W248:BN248,$W$1:BN$1,"&lt;="&amp;(BO$1-(MONTH(BO$4)-3*INT((MONTH(BO$4)-1)/3))),$W$1:BN$1,"&gt;="&amp;(BO$1-2-(MONTH(BO$4)-3*INT((MONTH(BO$4)-1)/3)))),
0))</f>
        <v>0</v>
      </c>
      <c r="BP271" s="5">
        <f ca="1">IF(BP$4="",0,IF(OR(MONTH(BP$4)=3,MONTH(BP$4)=4,MONTH(BP$4)=7,MONTH(BP$4)=10),
SUMIFS($W248:BO248,$W$1:BO$1,"&lt;="&amp;(BP$1-(MONTH(BP$4)-3*INT((MONTH(BP$4)-1)/3))),$W$1:BO$1,"&gt;="&amp;(BP$1-2-(MONTH(BP$4)-3*INT((MONTH(BP$4)-1)/3)))),
0))</f>
        <v>0</v>
      </c>
      <c r="BQ271" s="5">
        <f ca="1">IF(BQ$4="",0,IF(OR(MONTH(BQ$4)=3,MONTH(BQ$4)=4,MONTH(BQ$4)=7,MONTH(BQ$4)=10),
SUMIFS($W248:BP248,$W$1:BP$1,"&lt;="&amp;(BQ$1-(MONTH(BQ$4)-3*INT((MONTH(BQ$4)-1)/3))),$W$1:BP$1,"&gt;="&amp;(BQ$1-2-(MONTH(BQ$4)-3*INT((MONTH(BQ$4)-1)/3)))),
0))</f>
        <v>0</v>
      </c>
      <c r="BR271" s="5">
        <f ca="1">IF(BR$4="",0,IF(OR(MONTH(BR$4)=3,MONTH(BR$4)=4,MONTH(BR$4)=7,MONTH(BR$4)=10),
SUMIFS($W248:BQ248,$W$1:BQ$1,"&lt;="&amp;(BR$1-(MONTH(BR$4)-3*INT((MONTH(BR$4)-1)/3))),$W$1:BQ$1,"&gt;="&amp;(BR$1-2-(MONTH(BR$4)-3*INT((MONTH(BR$4)-1)/3)))),
0))</f>
        <v>0</v>
      </c>
      <c r="BS271" s="5">
        <f ca="1">IF(BS$4="",0,IF(OR(MONTH(BS$4)=3,MONTH(BS$4)=4,MONTH(BS$4)=7,MONTH(BS$4)=10),
SUMIFS($W248:BR248,$W$1:BR$1,"&lt;="&amp;(BS$1-(MONTH(BS$4)-3*INT((MONTH(BS$4)-1)/3))),$W$1:BR$1,"&gt;="&amp;(BS$1-2-(MONTH(BS$4)-3*INT((MONTH(BS$4)-1)/3)))),
0))</f>
        <v>0</v>
      </c>
      <c r="BT271" s="5">
        <f ca="1">IF(BT$4="",0,IF(OR(MONTH(BT$4)=3,MONTH(BT$4)=4,MONTH(BT$4)=7,MONTH(BT$4)=10),
SUMIFS($W248:BS248,$W$1:BS$1,"&lt;="&amp;(BT$1-(MONTH(BT$4)-3*INT((MONTH(BT$4)-1)/3))),$W$1:BS$1,"&gt;="&amp;(BT$1-2-(MONTH(BT$4)-3*INT((MONTH(BT$4)-1)/3)))),
0))</f>
        <v>0</v>
      </c>
      <c r="BU271" s="5">
        <f ca="1">IF(BU$4="",0,IF(OR(MONTH(BU$4)=3,MONTH(BU$4)=4,MONTH(BU$4)=7,MONTH(BU$4)=10),
SUMIFS($W248:BT248,$W$1:BT$1,"&lt;="&amp;(BU$1-(MONTH(BU$4)-3*INT((MONTH(BU$4)-1)/3))),$W$1:BT$1,"&gt;="&amp;(BU$1-2-(MONTH(BU$4)-3*INT((MONTH(BU$4)-1)/3)))),
0))</f>
        <v>0</v>
      </c>
      <c r="BV271" s="5">
        <f ca="1">IF(BV$4="",0,IF(OR(MONTH(BV$4)=3,MONTH(BV$4)=4,MONTH(BV$4)=7,MONTH(BV$4)=10),
SUMIFS($W248:BU248,$W$1:BU$1,"&lt;="&amp;(BV$1-(MONTH(BV$4)-3*INT((MONTH(BV$4)-1)/3))),$W$1:BU$1,"&gt;="&amp;(BV$1-2-(MONTH(BV$4)-3*INT((MONTH(BV$4)-1)/3)))),
0))</f>
        <v>0</v>
      </c>
      <c r="BW271" s="5">
        <f ca="1">IF(BW$4="",0,IF(OR(MONTH(BW$4)=3,MONTH(BW$4)=4,MONTH(BW$4)=7,MONTH(BW$4)=10),
SUMIFS($W248:BV248,$W$1:BV$1,"&lt;="&amp;(BW$1-(MONTH(BW$4)-3*INT((MONTH(BW$4)-1)/3))),$W$1:BV$1,"&gt;="&amp;(BW$1-2-(MONTH(BW$4)-3*INT((MONTH(BW$4)-1)/3)))),
0))</f>
        <v>0</v>
      </c>
      <c r="BX271" s="5">
        <f ca="1">IF(BX$4="",0,IF(OR(MONTH(BX$4)=3,MONTH(BX$4)=4,MONTH(BX$4)=7,MONTH(BX$4)=10),
SUMIFS($W248:BW248,$W$1:BW$1,"&lt;="&amp;(BX$1-(MONTH(BX$4)-3*INT((MONTH(BX$4)-1)/3))),$W$1:BW$1,"&gt;="&amp;(BX$1-2-(MONTH(BX$4)-3*INT((MONTH(BX$4)-1)/3)))),
0))</f>
        <v>0</v>
      </c>
      <c r="BY271" s="5">
        <f ca="1">IF(BY$4="",0,IF(OR(MONTH(BY$4)=3,MONTH(BY$4)=4,MONTH(BY$4)=7,MONTH(BY$4)=10),
SUMIFS($W248:BX248,$W$1:BX$1,"&lt;="&amp;(BY$1-(MONTH(BY$4)-3*INT((MONTH(BY$4)-1)/3))),$W$1:BX$1,"&gt;="&amp;(BY$1-2-(MONTH(BY$4)-3*INT((MONTH(BY$4)-1)/3)))),
0))</f>
        <v>0</v>
      </c>
      <c r="BZ271" s="5">
        <f ca="1">IF(BZ$4="",0,IF(OR(MONTH(BZ$4)=3,MONTH(BZ$4)=4,MONTH(BZ$4)=7,MONTH(BZ$4)=10),
SUMIFS($W248:BY248,$W$1:BY$1,"&lt;="&amp;(BZ$1-(MONTH(BZ$4)-3*INT((MONTH(BZ$4)-1)/3))),$W$1:BY$1,"&gt;="&amp;(BZ$1-2-(MONTH(BZ$4)-3*INT((MONTH(BZ$4)-1)/3)))),
0))</f>
        <v>0</v>
      </c>
      <c r="CA271" s="5">
        <f ca="1">IF(CA$4="",0,IF(OR(MONTH(CA$4)=3,MONTH(CA$4)=4,MONTH(CA$4)=7,MONTH(CA$4)=10),
SUMIFS($W248:BZ248,$W$1:BZ$1,"&lt;="&amp;(CA$1-(MONTH(CA$4)-3*INT((MONTH(CA$4)-1)/3))),$W$1:BZ$1,"&gt;="&amp;(CA$1-2-(MONTH(CA$4)-3*INT((MONTH(CA$4)-1)/3)))),
0))</f>
        <v>0</v>
      </c>
      <c r="CB271" s="5">
        <f ca="1">IF(CB$4="",0,IF(OR(MONTH(CB$4)=3,MONTH(CB$4)=4,MONTH(CB$4)=7,MONTH(CB$4)=10),
SUMIFS($W248:CA248,$W$1:CA$1,"&lt;="&amp;(CB$1-(MONTH(CB$4)-3*INT((MONTH(CB$4)-1)/3))),$W$1:CA$1,"&gt;="&amp;(CB$1-2-(MONTH(CB$4)-3*INT((MONTH(CB$4)-1)/3)))),
0))</f>
        <v>0</v>
      </c>
      <c r="CC271" s="5">
        <f ca="1">IF(CC$4="",0,IF(OR(MONTH(CC$4)=3,MONTH(CC$4)=4,MONTH(CC$4)=7,MONTH(CC$4)=10),
SUMIFS($W248:CB248,$W$1:CB$1,"&lt;="&amp;(CC$1-(MONTH(CC$4)-3*INT((MONTH(CC$4)-1)/3))),$W$1:CB$1,"&gt;="&amp;(CC$1-2-(MONTH(CC$4)-3*INT((MONTH(CC$4)-1)/3)))),
0))</f>
        <v>0</v>
      </c>
      <c r="CD271" s="5">
        <f ca="1">IF(CD$4="",0,IF(OR(MONTH(CD$4)=3,MONTH(CD$4)=4,MONTH(CD$4)=7,MONTH(CD$4)=10),
SUMIFS($W248:CC248,$W$1:CC$1,"&lt;="&amp;(CD$1-(MONTH(CD$4)-3*INT((MONTH(CD$4)-1)/3))),$W$1:CC$1,"&gt;="&amp;(CD$1-2-(MONTH(CD$4)-3*INT((MONTH(CD$4)-1)/3)))),
0))</f>
        <v>0</v>
      </c>
      <c r="CE271" s="5">
        <f ca="1">IF(CE$4="",0,IF(OR(MONTH(CE$4)=3,MONTH(CE$4)=4,MONTH(CE$4)=7,MONTH(CE$4)=10),
SUMIFS($W248:CD248,$W$1:CD$1,"&lt;="&amp;(CE$1-(MONTH(CE$4)-3*INT((MONTH(CE$4)-1)/3))),$W$1:CD$1,"&gt;="&amp;(CE$1-2-(MONTH(CE$4)-3*INT((MONTH(CE$4)-1)/3)))),
0))</f>
        <v>0</v>
      </c>
      <c r="CF271" s="5">
        <f ca="1">IF(CF$4="",0,IF(OR(MONTH(CF$4)=3,MONTH(CF$4)=4,MONTH(CF$4)=7,MONTH(CF$4)=10),
SUMIFS($W248:CE248,$W$1:CE$1,"&lt;="&amp;(CF$1-(MONTH(CF$4)-3*INT((MONTH(CF$4)-1)/3))),$W$1:CE$1,"&gt;="&amp;(CF$1-2-(MONTH(CF$4)-3*INT((MONTH(CF$4)-1)/3)))),
0))</f>
        <v>0</v>
      </c>
    </row>
    <row r="272" spans="2:84" x14ac:dyDescent="0.3">
      <c r="B272" s="13">
        <f>ROW()</f>
        <v>272</v>
      </c>
      <c r="H272" s="1" t="str">
        <f t="shared" si="504"/>
        <v>Налоги на внеоборотные активы</v>
      </c>
      <c r="I272" s="1" t="str">
        <f>$I$270</f>
        <v>Капзатраты на торговые мощности</v>
      </c>
      <c r="J272" s="1" t="str">
        <f>Prcsses!I144</f>
        <v>Гарантийный платеж</v>
      </c>
      <c r="M272" s="53" t="s">
        <v>18</v>
      </c>
      <c r="P272" s="72"/>
      <c r="U272" s="5">
        <f t="shared" ca="1" si="505"/>
        <v>0</v>
      </c>
      <c r="X272" s="5">
        <f ca="1">IF(X$4="",0,IF(OR(MONTH(X$4)=3,MONTH(X$4)=4,MONTH(X$4)=7,MONTH(X$4)=10),
SUMIFS($W249:W249,$W$1:W$1,"&lt;="&amp;(X$1-(MONTH(X$4)-3*INT((MONTH(X$4)-1)/3))),$W$1:W$1,"&gt;="&amp;(X$1-2-(MONTH(X$4)-3*INT((MONTH(X$4)-1)/3)))),
0))</f>
        <v>0</v>
      </c>
      <c r="Y272" s="5">
        <f ca="1">IF(Y$4="",0,IF(OR(MONTH(Y$4)=3,MONTH(Y$4)=4,MONTH(Y$4)=7,MONTH(Y$4)=10),
SUMIFS($W249:X249,$W$1:X$1,"&lt;="&amp;(Y$1-(MONTH(Y$4)-3*INT((MONTH(Y$4)-1)/3))),$W$1:X$1,"&gt;="&amp;(Y$1-2-(MONTH(Y$4)-3*INT((MONTH(Y$4)-1)/3)))),
0))</f>
        <v>0</v>
      </c>
      <c r="Z272" s="5">
        <f ca="1">IF(Z$4="",0,IF(OR(MONTH(Z$4)=3,MONTH(Z$4)=4,MONTH(Z$4)=7,MONTH(Z$4)=10),
SUMIFS($W249:Y249,$W$1:Y$1,"&lt;="&amp;(Z$1-(MONTH(Z$4)-3*INT((MONTH(Z$4)-1)/3))),$W$1:Y$1,"&gt;="&amp;(Z$1-2-(MONTH(Z$4)-3*INT((MONTH(Z$4)-1)/3)))),
0))</f>
        <v>0</v>
      </c>
      <c r="AA272" s="5">
        <f ca="1">IF(AA$4="",0,IF(OR(MONTH(AA$4)=3,MONTH(AA$4)=4,MONTH(AA$4)=7,MONTH(AA$4)=10),
SUMIFS($W249:Z249,$W$1:Z$1,"&lt;="&amp;(AA$1-(MONTH(AA$4)-3*INT((MONTH(AA$4)-1)/3))),$W$1:Z$1,"&gt;="&amp;(AA$1-2-(MONTH(AA$4)-3*INT((MONTH(AA$4)-1)/3)))),
0))</f>
        <v>0</v>
      </c>
      <c r="AB272" s="5">
        <f ca="1">IF(AB$4="",0,IF(OR(MONTH(AB$4)=3,MONTH(AB$4)=4,MONTH(AB$4)=7,MONTH(AB$4)=10),
SUMIFS($W249:AA249,$W$1:AA$1,"&lt;="&amp;(AB$1-(MONTH(AB$4)-3*INT((MONTH(AB$4)-1)/3))),$W$1:AA$1,"&gt;="&amp;(AB$1-2-(MONTH(AB$4)-3*INT((MONTH(AB$4)-1)/3)))),
0))</f>
        <v>0</v>
      </c>
      <c r="AC272" s="5">
        <f ca="1">IF(AC$4="",0,IF(OR(MONTH(AC$4)=3,MONTH(AC$4)=4,MONTH(AC$4)=7,MONTH(AC$4)=10),
SUMIFS($W249:AB249,$W$1:AB$1,"&lt;="&amp;(AC$1-(MONTH(AC$4)-3*INT((MONTH(AC$4)-1)/3))),$W$1:AB$1,"&gt;="&amp;(AC$1-2-(MONTH(AC$4)-3*INT((MONTH(AC$4)-1)/3)))),
0))</f>
        <v>0</v>
      </c>
      <c r="AD272" s="5">
        <f ca="1">IF(AD$4="",0,IF(OR(MONTH(AD$4)=3,MONTH(AD$4)=4,MONTH(AD$4)=7,MONTH(AD$4)=10),
SUMIFS($W249:AC249,$W$1:AC$1,"&lt;="&amp;(AD$1-(MONTH(AD$4)-3*INT((MONTH(AD$4)-1)/3))),$W$1:AC$1,"&gt;="&amp;(AD$1-2-(MONTH(AD$4)-3*INT((MONTH(AD$4)-1)/3)))),
0))</f>
        <v>0</v>
      </c>
      <c r="AE272" s="5">
        <f ca="1">IF(AE$4="",0,IF(OR(MONTH(AE$4)=3,MONTH(AE$4)=4,MONTH(AE$4)=7,MONTH(AE$4)=10),
SUMIFS($W249:AD249,$W$1:AD$1,"&lt;="&amp;(AE$1-(MONTH(AE$4)-3*INT((MONTH(AE$4)-1)/3))),$W$1:AD$1,"&gt;="&amp;(AE$1-2-(MONTH(AE$4)-3*INT((MONTH(AE$4)-1)/3)))),
0))</f>
        <v>0</v>
      </c>
      <c r="AF272" s="5">
        <f ca="1">IF(AF$4="",0,IF(OR(MONTH(AF$4)=3,MONTH(AF$4)=4,MONTH(AF$4)=7,MONTH(AF$4)=10),
SUMIFS($W249:AE249,$W$1:AE$1,"&lt;="&amp;(AF$1-(MONTH(AF$4)-3*INT((MONTH(AF$4)-1)/3))),$W$1:AE$1,"&gt;="&amp;(AF$1-2-(MONTH(AF$4)-3*INT((MONTH(AF$4)-1)/3)))),
0))</f>
        <v>0</v>
      </c>
      <c r="AG272" s="5">
        <f ca="1">IF(AG$4="",0,IF(OR(MONTH(AG$4)=3,MONTH(AG$4)=4,MONTH(AG$4)=7,MONTH(AG$4)=10),
SUMIFS($W249:AF249,$W$1:AF$1,"&lt;="&amp;(AG$1-(MONTH(AG$4)-3*INT((MONTH(AG$4)-1)/3))),$W$1:AF$1,"&gt;="&amp;(AG$1-2-(MONTH(AG$4)-3*INT((MONTH(AG$4)-1)/3)))),
0))</f>
        <v>0</v>
      </c>
      <c r="AH272" s="5">
        <f ca="1">IF(AH$4="",0,IF(OR(MONTH(AH$4)=3,MONTH(AH$4)=4,MONTH(AH$4)=7,MONTH(AH$4)=10),
SUMIFS($W249:AG249,$W$1:AG$1,"&lt;="&amp;(AH$1-(MONTH(AH$4)-3*INT((MONTH(AH$4)-1)/3))),$W$1:AG$1,"&gt;="&amp;(AH$1-2-(MONTH(AH$4)-3*INT((MONTH(AH$4)-1)/3)))),
0))</f>
        <v>0</v>
      </c>
      <c r="AI272" s="5">
        <f ca="1">IF(AI$4="",0,IF(OR(MONTH(AI$4)=3,MONTH(AI$4)=4,MONTH(AI$4)=7,MONTH(AI$4)=10),
SUMIFS($W249:AH249,$W$1:AH$1,"&lt;="&amp;(AI$1-(MONTH(AI$4)-3*INT((MONTH(AI$4)-1)/3))),$W$1:AH$1,"&gt;="&amp;(AI$1-2-(MONTH(AI$4)-3*INT((MONTH(AI$4)-1)/3)))),
0))</f>
        <v>0</v>
      </c>
      <c r="AJ272" s="5">
        <f ca="1">IF(AJ$4="",0,IF(OR(MONTH(AJ$4)=3,MONTH(AJ$4)=4,MONTH(AJ$4)=7,MONTH(AJ$4)=10),
SUMIFS($W249:AI249,$W$1:AI$1,"&lt;="&amp;(AJ$1-(MONTH(AJ$4)-3*INT((MONTH(AJ$4)-1)/3))),$W$1:AI$1,"&gt;="&amp;(AJ$1-2-(MONTH(AJ$4)-3*INT((MONTH(AJ$4)-1)/3)))),
0))</f>
        <v>0</v>
      </c>
      <c r="AK272" s="5">
        <f ca="1">IF(AK$4="",0,IF(OR(MONTH(AK$4)=3,MONTH(AK$4)=4,MONTH(AK$4)=7,MONTH(AK$4)=10),
SUMIFS($W249:AJ249,$W$1:AJ$1,"&lt;="&amp;(AK$1-(MONTH(AK$4)-3*INT((MONTH(AK$4)-1)/3))),$W$1:AJ$1,"&gt;="&amp;(AK$1-2-(MONTH(AK$4)-3*INT((MONTH(AK$4)-1)/3)))),
0))</f>
        <v>0</v>
      </c>
      <c r="AL272" s="5">
        <f ca="1">IF(AL$4="",0,IF(OR(MONTH(AL$4)=3,MONTH(AL$4)=4,MONTH(AL$4)=7,MONTH(AL$4)=10),
SUMIFS($W249:AK249,$W$1:AK$1,"&lt;="&amp;(AL$1-(MONTH(AL$4)-3*INT((MONTH(AL$4)-1)/3))),$W$1:AK$1,"&gt;="&amp;(AL$1-2-(MONTH(AL$4)-3*INT((MONTH(AL$4)-1)/3)))),
0))</f>
        <v>0</v>
      </c>
      <c r="AM272" s="5">
        <f ca="1">IF(AM$4="",0,IF(OR(MONTH(AM$4)=3,MONTH(AM$4)=4,MONTH(AM$4)=7,MONTH(AM$4)=10),
SUMIFS($W249:AL249,$W$1:AL$1,"&lt;="&amp;(AM$1-(MONTH(AM$4)-3*INT((MONTH(AM$4)-1)/3))),$W$1:AL$1,"&gt;="&amp;(AM$1-2-(MONTH(AM$4)-3*INT((MONTH(AM$4)-1)/3)))),
0))</f>
        <v>0</v>
      </c>
      <c r="AN272" s="5">
        <f ca="1">IF(AN$4="",0,IF(OR(MONTH(AN$4)=3,MONTH(AN$4)=4,MONTH(AN$4)=7,MONTH(AN$4)=10),
SUMIFS($W249:AM249,$W$1:AM$1,"&lt;="&amp;(AN$1-(MONTH(AN$4)-3*INT((MONTH(AN$4)-1)/3))),$W$1:AM$1,"&gt;="&amp;(AN$1-2-(MONTH(AN$4)-3*INT((MONTH(AN$4)-1)/3)))),
0))</f>
        <v>0</v>
      </c>
      <c r="AO272" s="5">
        <f ca="1">IF(AO$4="",0,IF(OR(MONTH(AO$4)=3,MONTH(AO$4)=4,MONTH(AO$4)=7,MONTH(AO$4)=10),
SUMIFS($W249:AN249,$W$1:AN$1,"&lt;="&amp;(AO$1-(MONTH(AO$4)-3*INT((MONTH(AO$4)-1)/3))),$W$1:AN$1,"&gt;="&amp;(AO$1-2-(MONTH(AO$4)-3*INT((MONTH(AO$4)-1)/3)))),
0))</f>
        <v>0</v>
      </c>
      <c r="AP272" s="5">
        <f ca="1">IF(AP$4="",0,IF(OR(MONTH(AP$4)=3,MONTH(AP$4)=4,MONTH(AP$4)=7,MONTH(AP$4)=10),
SUMIFS($W249:AO249,$W$1:AO$1,"&lt;="&amp;(AP$1-(MONTH(AP$4)-3*INT((MONTH(AP$4)-1)/3))),$W$1:AO$1,"&gt;="&amp;(AP$1-2-(MONTH(AP$4)-3*INT((MONTH(AP$4)-1)/3)))),
0))</f>
        <v>0</v>
      </c>
      <c r="AQ272" s="5">
        <f ca="1">IF(AQ$4="",0,IF(OR(MONTH(AQ$4)=3,MONTH(AQ$4)=4,MONTH(AQ$4)=7,MONTH(AQ$4)=10),
SUMIFS($W249:AP249,$W$1:AP$1,"&lt;="&amp;(AQ$1-(MONTH(AQ$4)-3*INT((MONTH(AQ$4)-1)/3))),$W$1:AP$1,"&gt;="&amp;(AQ$1-2-(MONTH(AQ$4)-3*INT((MONTH(AQ$4)-1)/3)))),
0))</f>
        <v>0</v>
      </c>
      <c r="AR272" s="5">
        <f ca="1">IF(AR$4="",0,IF(OR(MONTH(AR$4)=3,MONTH(AR$4)=4,MONTH(AR$4)=7,MONTH(AR$4)=10),
SUMIFS($W249:AQ249,$W$1:AQ$1,"&lt;="&amp;(AR$1-(MONTH(AR$4)-3*INT((MONTH(AR$4)-1)/3))),$W$1:AQ$1,"&gt;="&amp;(AR$1-2-(MONTH(AR$4)-3*INT((MONTH(AR$4)-1)/3)))),
0))</f>
        <v>0</v>
      </c>
      <c r="AS272" s="5">
        <f ca="1">IF(AS$4="",0,IF(OR(MONTH(AS$4)=3,MONTH(AS$4)=4,MONTH(AS$4)=7,MONTH(AS$4)=10),
SUMIFS($W249:AR249,$W$1:AR$1,"&lt;="&amp;(AS$1-(MONTH(AS$4)-3*INT((MONTH(AS$4)-1)/3))),$W$1:AR$1,"&gt;="&amp;(AS$1-2-(MONTH(AS$4)-3*INT((MONTH(AS$4)-1)/3)))),
0))</f>
        <v>0</v>
      </c>
      <c r="AT272" s="5">
        <f ca="1">IF(AT$4="",0,IF(OR(MONTH(AT$4)=3,MONTH(AT$4)=4,MONTH(AT$4)=7,MONTH(AT$4)=10),
SUMIFS($W249:AS249,$W$1:AS$1,"&lt;="&amp;(AT$1-(MONTH(AT$4)-3*INT((MONTH(AT$4)-1)/3))),$W$1:AS$1,"&gt;="&amp;(AT$1-2-(MONTH(AT$4)-3*INT((MONTH(AT$4)-1)/3)))),
0))</f>
        <v>0</v>
      </c>
      <c r="AU272" s="5">
        <f ca="1">IF(AU$4="",0,IF(OR(MONTH(AU$4)=3,MONTH(AU$4)=4,MONTH(AU$4)=7,MONTH(AU$4)=10),
SUMIFS($W249:AT249,$W$1:AT$1,"&lt;="&amp;(AU$1-(MONTH(AU$4)-3*INT((MONTH(AU$4)-1)/3))),$W$1:AT$1,"&gt;="&amp;(AU$1-2-(MONTH(AU$4)-3*INT((MONTH(AU$4)-1)/3)))),
0))</f>
        <v>0</v>
      </c>
      <c r="AV272" s="5">
        <f ca="1">IF(AV$4="",0,IF(OR(MONTH(AV$4)=3,MONTH(AV$4)=4,MONTH(AV$4)=7,MONTH(AV$4)=10),
SUMIFS($W249:AU249,$W$1:AU$1,"&lt;="&amp;(AV$1-(MONTH(AV$4)-3*INT((MONTH(AV$4)-1)/3))),$W$1:AU$1,"&gt;="&amp;(AV$1-2-(MONTH(AV$4)-3*INT((MONTH(AV$4)-1)/3)))),
0))</f>
        <v>0</v>
      </c>
      <c r="AW272" s="5">
        <f ca="1">IF(AW$4="",0,IF(OR(MONTH(AW$4)=3,MONTH(AW$4)=4,MONTH(AW$4)=7,MONTH(AW$4)=10),
SUMIFS($W249:AV249,$W$1:AV$1,"&lt;="&amp;(AW$1-(MONTH(AW$4)-3*INT((MONTH(AW$4)-1)/3))),$W$1:AV$1,"&gt;="&amp;(AW$1-2-(MONTH(AW$4)-3*INT((MONTH(AW$4)-1)/3)))),
0))</f>
        <v>0</v>
      </c>
      <c r="AX272" s="5">
        <f ca="1">IF(AX$4="",0,IF(OR(MONTH(AX$4)=3,MONTH(AX$4)=4,MONTH(AX$4)=7,MONTH(AX$4)=10),
SUMIFS($W249:AW249,$W$1:AW$1,"&lt;="&amp;(AX$1-(MONTH(AX$4)-3*INT((MONTH(AX$4)-1)/3))),$W$1:AW$1,"&gt;="&amp;(AX$1-2-(MONTH(AX$4)-3*INT((MONTH(AX$4)-1)/3)))),
0))</f>
        <v>0</v>
      </c>
      <c r="AY272" s="5">
        <f ca="1">IF(AY$4="",0,IF(OR(MONTH(AY$4)=3,MONTH(AY$4)=4,MONTH(AY$4)=7,MONTH(AY$4)=10),
SUMIFS($W249:AX249,$W$1:AX$1,"&lt;="&amp;(AY$1-(MONTH(AY$4)-3*INT((MONTH(AY$4)-1)/3))),$W$1:AX$1,"&gt;="&amp;(AY$1-2-(MONTH(AY$4)-3*INT((MONTH(AY$4)-1)/3)))),
0))</f>
        <v>0</v>
      </c>
      <c r="AZ272" s="5">
        <f ca="1">IF(AZ$4="",0,IF(OR(MONTH(AZ$4)=3,MONTH(AZ$4)=4,MONTH(AZ$4)=7,MONTH(AZ$4)=10),
SUMIFS($W249:AY249,$W$1:AY$1,"&lt;="&amp;(AZ$1-(MONTH(AZ$4)-3*INT((MONTH(AZ$4)-1)/3))),$W$1:AY$1,"&gt;="&amp;(AZ$1-2-(MONTH(AZ$4)-3*INT((MONTH(AZ$4)-1)/3)))),
0))</f>
        <v>0</v>
      </c>
      <c r="BA272" s="5">
        <f ca="1">IF(BA$4="",0,IF(OR(MONTH(BA$4)=3,MONTH(BA$4)=4,MONTH(BA$4)=7,MONTH(BA$4)=10),
SUMIFS($W249:AZ249,$W$1:AZ$1,"&lt;="&amp;(BA$1-(MONTH(BA$4)-3*INT((MONTH(BA$4)-1)/3))),$W$1:AZ$1,"&gt;="&amp;(BA$1-2-(MONTH(BA$4)-3*INT((MONTH(BA$4)-1)/3)))),
0))</f>
        <v>0</v>
      </c>
      <c r="BB272" s="5">
        <f ca="1">IF(BB$4="",0,IF(OR(MONTH(BB$4)=3,MONTH(BB$4)=4,MONTH(BB$4)=7,MONTH(BB$4)=10),
SUMIFS($W249:BA249,$W$1:BA$1,"&lt;="&amp;(BB$1-(MONTH(BB$4)-3*INT((MONTH(BB$4)-1)/3))),$W$1:BA$1,"&gt;="&amp;(BB$1-2-(MONTH(BB$4)-3*INT((MONTH(BB$4)-1)/3)))),
0))</f>
        <v>0</v>
      </c>
      <c r="BC272" s="5">
        <f ca="1">IF(BC$4="",0,IF(OR(MONTH(BC$4)=3,MONTH(BC$4)=4,MONTH(BC$4)=7,MONTH(BC$4)=10),
SUMIFS($W249:BB249,$W$1:BB$1,"&lt;="&amp;(BC$1-(MONTH(BC$4)-3*INT((MONTH(BC$4)-1)/3))),$W$1:BB$1,"&gt;="&amp;(BC$1-2-(MONTH(BC$4)-3*INT((MONTH(BC$4)-1)/3)))),
0))</f>
        <v>0</v>
      </c>
      <c r="BD272" s="5">
        <f ca="1">IF(BD$4="",0,IF(OR(MONTH(BD$4)=3,MONTH(BD$4)=4,MONTH(BD$4)=7,MONTH(BD$4)=10),
SUMIFS($W249:BC249,$W$1:BC$1,"&lt;="&amp;(BD$1-(MONTH(BD$4)-3*INT((MONTH(BD$4)-1)/3))),$W$1:BC$1,"&gt;="&amp;(BD$1-2-(MONTH(BD$4)-3*INT((MONTH(BD$4)-1)/3)))),
0))</f>
        <v>0</v>
      </c>
      <c r="BE272" s="5">
        <f ca="1">IF(BE$4="",0,IF(OR(MONTH(BE$4)=3,MONTH(BE$4)=4,MONTH(BE$4)=7,MONTH(BE$4)=10),
SUMIFS($W249:BD249,$W$1:BD$1,"&lt;="&amp;(BE$1-(MONTH(BE$4)-3*INT((MONTH(BE$4)-1)/3))),$W$1:BD$1,"&gt;="&amp;(BE$1-2-(MONTH(BE$4)-3*INT((MONTH(BE$4)-1)/3)))),
0))</f>
        <v>0</v>
      </c>
      <c r="BF272" s="5">
        <f ca="1">IF(BF$4="",0,IF(OR(MONTH(BF$4)=3,MONTH(BF$4)=4,MONTH(BF$4)=7,MONTH(BF$4)=10),
SUMIFS($W249:BE249,$W$1:BE$1,"&lt;="&amp;(BF$1-(MONTH(BF$4)-3*INT((MONTH(BF$4)-1)/3))),$W$1:BE$1,"&gt;="&amp;(BF$1-2-(MONTH(BF$4)-3*INT((MONTH(BF$4)-1)/3)))),
0))</f>
        <v>0</v>
      </c>
      <c r="BG272" s="5">
        <f ca="1">IF(BG$4="",0,IF(OR(MONTH(BG$4)=3,MONTH(BG$4)=4,MONTH(BG$4)=7,MONTH(BG$4)=10),
SUMIFS($W249:BF249,$W$1:BF$1,"&lt;="&amp;(BG$1-(MONTH(BG$4)-3*INT((MONTH(BG$4)-1)/3))),$W$1:BF$1,"&gt;="&amp;(BG$1-2-(MONTH(BG$4)-3*INT((MONTH(BG$4)-1)/3)))),
0))</f>
        <v>0</v>
      </c>
      <c r="BH272" s="5">
        <f ca="1">IF(BH$4="",0,IF(OR(MONTH(BH$4)=3,MONTH(BH$4)=4,MONTH(BH$4)=7,MONTH(BH$4)=10),
SUMIFS($W249:BG249,$W$1:BG$1,"&lt;="&amp;(BH$1-(MONTH(BH$4)-3*INT((MONTH(BH$4)-1)/3))),$W$1:BG$1,"&gt;="&amp;(BH$1-2-(MONTH(BH$4)-3*INT((MONTH(BH$4)-1)/3)))),
0))</f>
        <v>0</v>
      </c>
      <c r="BI272" s="5">
        <f ca="1">IF(BI$4="",0,IF(OR(MONTH(BI$4)=3,MONTH(BI$4)=4,MONTH(BI$4)=7,MONTH(BI$4)=10),
SUMIFS($W249:BH249,$W$1:BH$1,"&lt;="&amp;(BI$1-(MONTH(BI$4)-3*INT((MONTH(BI$4)-1)/3))),$W$1:BH$1,"&gt;="&amp;(BI$1-2-(MONTH(BI$4)-3*INT((MONTH(BI$4)-1)/3)))),
0))</f>
        <v>0</v>
      </c>
      <c r="BJ272" s="5">
        <f ca="1">IF(BJ$4="",0,IF(OR(MONTH(BJ$4)=3,MONTH(BJ$4)=4,MONTH(BJ$4)=7,MONTH(BJ$4)=10),
SUMIFS($W249:BI249,$W$1:BI$1,"&lt;="&amp;(BJ$1-(MONTH(BJ$4)-3*INT((MONTH(BJ$4)-1)/3))),$W$1:BI$1,"&gt;="&amp;(BJ$1-2-(MONTH(BJ$4)-3*INT((MONTH(BJ$4)-1)/3)))),
0))</f>
        <v>0</v>
      </c>
      <c r="BK272" s="5">
        <f ca="1">IF(BK$4="",0,IF(OR(MONTH(BK$4)=3,MONTH(BK$4)=4,MONTH(BK$4)=7,MONTH(BK$4)=10),
SUMIFS($W249:BJ249,$W$1:BJ$1,"&lt;="&amp;(BK$1-(MONTH(BK$4)-3*INT((MONTH(BK$4)-1)/3))),$W$1:BJ$1,"&gt;="&amp;(BK$1-2-(MONTH(BK$4)-3*INT((MONTH(BK$4)-1)/3)))),
0))</f>
        <v>0</v>
      </c>
      <c r="BL272" s="5">
        <f ca="1">IF(BL$4="",0,IF(OR(MONTH(BL$4)=3,MONTH(BL$4)=4,MONTH(BL$4)=7,MONTH(BL$4)=10),
SUMIFS($W249:BK249,$W$1:BK$1,"&lt;="&amp;(BL$1-(MONTH(BL$4)-3*INT((MONTH(BL$4)-1)/3))),$W$1:BK$1,"&gt;="&amp;(BL$1-2-(MONTH(BL$4)-3*INT((MONTH(BL$4)-1)/3)))),
0))</f>
        <v>0</v>
      </c>
      <c r="BM272" s="5">
        <f ca="1">IF(BM$4="",0,IF(OR(MONTH(BM$4)=3,MONTH(BM$4)=4,MONTH(BM$4)=7,MONTH(BM$4)=10),
SUMIFS($W249:BL249,$W$1:BL$1,"&lt;="&amp;(BM$1-(MONTH(BM$4)-3*INT((MONTH(BM$4)-1)/3))),$W$1:BL$1,"&gt;="&amp;(BM$1-2-(MONTH(BM$4)-3*INT((MONTH(BM$4)-1)/3)))),
0))</f>
        <v>0</v>
      </c>
      <c r="BN272" s="5">
        <f ca="1">IF(BN$4="",0,IF(OR(MONTH(BN$4)=3,MONTH(BN$4)=4,MONTH(BN$4)=7,MONTH(BN$4)=10),
SUMIFS($W249:BM249,$W$1:BM$1,"&lt;="&amp;(BN$1-(MONTH(BN$4)-3*INT((MONTH(BN$4)-1)/3))),$W$1:BM$1,"&gt;="&amp;(BN$1-2-(MONTH(BN$4)-3*INT((MONTH(BN$4)-1)/3)))),
0))</f>
        <v>0</v>
      </c>
      <c r="BO272" s="5">
        <f ca="1">IF(BO$4="",0,IF(OR(MONTH(BO$4)=3,MONTH(BO$4)=4,MONTH(BO$4)=7,MONTH(BO$4)=10),
SUMIFS($W249:BN249,$W$1:BN$1,"&lt;="&amp;(BO$1-(MONTH(BO$4)-3*INT((MONTH(BO$4)-1)/3))),$W$1:BN$1,"&gt;="&amp;(BO$1-2-(MONTH(BO$4)-3*INT((MONTH(BO$4)-1)/3)))),
0))</f>
        <v>0</v>
      </c>
      <c r="BP272" s="5">
        <f ca="1">IF(BP$4="",0,IF(OR(MONTH(BP$4)=3,MONTH(BP$4)=4,MONTH(BP$4)=7,MONTH(BP$4)=10),
SUMIFS($W249:BO249,$W$1:BO$1,"&lt;="&amp;(BP$1-(MONTH(BP$4)-3*INT((MONTH(BP$4)-1)/3))),$W$1:BO$1,"&gt;="&amp;(BP$1-2-(MONTH(BP$4)-3*INT((MONTH(BP$4)-1)/3)))),
0))</f>
        <v>0</v>
      </c>
      <c r="BQ272" s="5">
        <f ca="1">IF(BQ$4="",0,IF(OR(MONTH(BQ$4)=3,MONTH(BQ$4)=4,MONTH(BQ$4)=7,MONTH(BQ$4)=10),
SUMIFS($W249:BP249,$W$1:BP$1,"&lt;="&amp;(BQ$1-(MONTH(BQ$4)-3*INT((MONTH(BQ$4)-1)/3))),$W$1:BP$1,"&gt;="&amp;(BQ$1-2-(MONTH(BQ$4)-3*INT((MONTH(BQ$4)-1)/3)))),
0))</f>
        <v>0</v>
      </c>
      <c r="BR272" s="5">
        <f ca="1">IF(BR$4="",0,IF(OR(MONTH(BR$4)=3,MONTH(BR$4)=4,MONTH(BR$4)=7,MONTH(BR$4)=10),
SUMIFS($W249:BQ249,$W$1:BQ$1,"&lt;="&amp;(BR$1-(MONTH(BR$4)-3*INT((MONTH(BR$4)-1)/3))),$W$1:BQ$1,"&gt;="&amp;(BR$1-2-(MONTH(BR$4)-3*INT((MONTH(BR$4)-1)/3)))),
0))</f>
        <v>0</v>
      </c>
      <c r="BS272" s="5">
        <f ca="1">IF(BS$4="",0,IF(OR(MONTH(BS$4)=3,MONTH(BS$4)=4,MONTH(BS$4)=7,MONTH(BS$4)=10),
SUMIFS($W249:BR249,$W$1:BR$1,"&lt;="&amp;(BS$1-(MONTH(BS$4)-3*INT((MONTH(BS$4)-1)/3))),$W$1:BR$1,"&gt;="&amp;(BS$1-2-(MONTH(BS$4)-3*INT((MONTH(BS$4)-1)/3)))),
0))</f>
        <v>0</v>
      </c>
      <c r="BT272" s="5">
        <f ca="1">IF(BT$4="",0,IF(OR(MONTH(BT$4)=3,MONTH(BT$4)=4,MONTH(BT$4)=7,MONTH(BT$4)=10),
SUMIFS($W249:BS249,$W$1:BS$1,"&lt;="&amp;(BT$1-(MONTH(BT$4)-3*INT((MONTH(BT$4)-1)/3))),$W$1:BS$1,"&gt;="&amp;(BT$1-2-(MONTH(BT$4)-3*INT((MONTH(BT$4)-1)/3)))),
0))</f>
        <v>0</v>
      </c>
      <c r="BU272" s="5">
        <f ca="1">IF(BU$4="",0,IF(OR(MONTH(BU$4)=3,MONTH(BU$4)=4,MONTH(BU$4)=7,MONTH(BU$4)=10),
SUMIFS($W249:BT249,$W$1:BT$1,"&lt;="&amp;(BU$1-(MONTH(BU$4)-3*INT((MONTH(BU$4)-1)/3))),$W$1:BT$1,"&gt;="&amp;(BU$1-2-(MONTH(BU$4)-3*INT((MONTH(BU$4)-1)/3)))),
0))</f>
        <v>0</v>
      </c>
      <c r="BV272" s="5">
        <f ca="1">IF(BV$4="",0,IF(OR(MONTH(BV$4)=3,MONTH(BV$4)=4,MONTH(BV$4)=7,MONTH(BV$4)=10),
SUMIFS($W249:BU249,$W$1:BU$1,"&lt;="&amp;(BV$1-(MONTH(BV$4)-3*INT((MONTH(BV$4)-1)/3))),$W$1:BU$1,"&gt;="&amp;(BV$1-2-(MONTH(BV$4)-3*INT((MONTH(BV$4)-1)/3)))),
0))</f>
        <v>0</v>
      </c>
      <c r="BW272" s="5">
        <f ca="1">IF(BW$4="",0,IF(OR(MONTH(BW$4)=3,MONTH(BW$4)=4,MONTH(BW$4)=7,MONTH(BW$4)=10),
SUMIFS($W249:BV249,$W$1:BV$1,"&lt;="&amp;(BW$1-(MONTH(BW$4)-3*INT((MONTH(BW$4)-1)/3))),$W$1:BV$1,"&gt;="&amp;(BW$1-2-(MONTH(BW$4)-3*INT((MONTH(BW$4)-1)/3)))),
0))</f>
        <v>0</v>
      </c>
      <c r="BX272" s="5">
        <f ca="1">IF(BX$4="",0,IF(OR(MONTH(BX$4)=3,MONTH(BX$4)=4,MONTH(BX$4)=7,MONTH(BX$4)=10),
SUMIFS($W249:BW249,$W$1:BW$1,"&lt;="&amp;(BX$1-(MONTH(BX$4)-3*INT((MONTH(BX$4)-1)/3))),$W$1:BW$1,"&gt;="&amp;(BX$1-2-(MONTH(BX$4)-3*INT((MONTH(BX$4)-1)/3)))),
0))</f>
        <v>0</v>
      </c>
      <c r="BY272" s="5">
        <f ca="1">IF(BY$4="",0,IF(OR(MONTH(BY$4)=3,MONTH(BY$4)=4,MONTH(BY$4)=7,MONTH(BY$4)=10),
SUMIFS($W249:BX249,$W$1:BX$1,"&lt;="&amp;(BY$1-(MONTH(BY$4)-3*INT((MONTH(BY$4)-1)/3))),$W$1:BX$1,"&gt;="&amp;(BY$1-2-(MONTH(BY$4)-3*INT((MONTH(BY$4)-1)/3)))),
0))</f>
        <v>0</v>
      </c>
      <c r="BZ272" s="5">
        <f ca="1">IF(BZ$4="",0,IF(OR(MONTH(BZ$4)=3,MONTH(BZ$4)=4,MONTH(BZ$4)=7,MONTH(BZ$4)=10),
SUMIFS($W249:BY249,$W$1:BY$1,"&lt;="&amp;(BZ$1-(MONTH(BZ$4)-3*INT((MONTH(BZ$4)-1)/3))),$W$1:BY$1,"&gt;="&amp;(BZ$1-2-(MONTH(BZ$4)-3*INT((MONTH(BZ$4)-1)/3)))),
0))</f>
        <v>0</v>
      </c>
      <c r="CA272" s="5">
        <f ca="1">IF(CA$4="",0,IF(OR(MONTH(CA$4)=3,MONTH(CA$4)=4,MONTH(CA$4)=7,MONTH(CA$4)=10),
SUMIFS($W249:BZ249,$W$1:BZ$1,"&lt;="&amp;(CA$1-(MONTH(CA$4)-3*INT((MONTH(CA$4)-1)/3))),$W$1:BZ$1,"&gt;="&amp;(CA$1-2-(MONTH(CA$4)-3*INT((MONTH(CA$4)-1)/3)))),
0))</f>
        <v>0</v>
      </c>
      <c r="CB272" s="5">
        <f ca="1">IF(CB$4="",0,IF(OR(MONTH(CB$4)=3,MONTH(CB$4)=4,MONTH(CB$4)=7,MONTH(CB$4)=10),
SUMIFS($W249:CA249,$W$1:CA$1,"&lt;="&amp;(CB$1-(MONTH(CB$4)-3*INT((MONTH(CB$4)-1)/3))),$W$1:CA$1,"&gt;="&amp;(CB$1-2-(MONTH(CB$4)-3*INT((MONTH(CB$4)-1)/3)))),
0))</f>
        <v>0</v>
      </c>
      <c r="CC272" s="5">
        <f ca="1">IF(CC$4="",0,IF(OR(MONTH(CC$4)=3,MONTH(CC$4)=4,MONTH(CC$4)=7,MONTH(CC$4)=10),
SUMIFS($W249:CB249,$W$1:CB$1,"&lt;="&amp;(CC$1-(MONTH(CC$4)-3*INT((MONTH(CC$4)-1)/3))),$W$1:CB$1,"&gt;="&amp;(CC$1-2-(MONTH(CC$4)-3*INT((MONTH(CC$4)-1)/3)))),
0))</f>
        <v>0</v>
      </c>
      <c r="CD272" s="5">
        <f ca="1">IF(CD$4="",0,IF(OR(MONTH(CD$4)=3,MONTH(CD$4)=4,MONTH(CD$4)=7,MONTH(CD$4)=10),
SUMIFS($W249:CC249,$W$1:CC$1,"&lt;="&amp;(CD$1-(MONTH(CD$4)-3*INT((MONTH(CD$4)-1)/3))),$W$1:CC$1,"&gt;="&amp;(CD$1-2-(MONTH(CD$4)-3*INT((MONTH(CD$4)-1)/3)))),
0))</f>
        <v>0</v>
      </c>
      <c r="CE272" s="5">
        <f ca="1">IF(CE$4="",0,IF(OR(MONTH(CE$4)=3,MONTH(CE$4)=4,MONTH(CE$4)=7,MONTH(CE$4)=10),
SUMIFS($W249:CD249,$W$1:CD$1,"&lt;="&amp;(CE$1-(MONTH(CE$4)-3*INT((MONTH(CE$4)-1)/3))),$W$1:CD$1,"&gt;="&amp;(CE$1-2-(MONTH(CE$4)-3*INT((MONTH(CE$4)-1)/3)))),
0))</f>
        <v>0</v>
      </c>
      <c r="CF272" s="5">
        <f ca="1">IF(CF$4="",0,IF(OR(MONTH(CF$4)=3,MONTH(CF$4)=4,MONTH(CF$4)=7,MONTH(CF$4)=10),
SUMIFS($W249:CE249,$W$1:CE$1,"&lt;="&amp;(CF$1-(MONTH(CF$4)-3*INT((MONTH(CF$4)-1)/3))),$W$1:CE$1,"&gt;="&amp;(CF$1-2-(MONTH(CF$4)-3*INT((MONTH(CF$4)-1)/3)))),
0))</f>
        <v>0</v>
      </c>
    </row>
    <row r="273" spans="2:84" x14ac:dyDescent="0.3">
      <c r="B273" s="13">
        <f>ROW()</f>
        <v>273</v>
      </c>
      <c r="H273" s="1" t="str">
        <f t="shared" si="504"/>
        <v>Налоги на внеоборотные активы</v>
      </c>
      <c r="I273" s="1" t="str">
        <f>$I$270</f>
        <v>Капзатраты на торговые мощности</v>
      </c>
      <c r="J273" s="1" t="str">
        <f>Prcsses!I145</f>
        <v>Торговое оборудование</v>
      </c>
      <c r="M273" s="53" t="s">
        <v>18</v>
      </c>
      <c r="P273" s="72"/>
      <c r="U273" s="5">
        <f t="shared" ca="1" si="505"/>
        <v>538098.71574837493</v>
      </c>
      <c r="X273" s="5">
        <f ca="1">IF(X$4="",0,IF(OR(MONTH(X$4)=3,MONTH(X$4)=4,MONTH(X$4)=7,MONTH(X$4)=10),
SUMIFS($W250:W250,$W$1:W$1,"&lt;="&amp;(X$1-(MONTH(X$4)-3*INT((MONTH(X$4)-1)/3))),$W$1:W$1,"&gt;="&amp;(X$1-2-(MONTH(X$4)-3*INT((MONTH(X$4)-1)/3)))),
0))</f>
        <v>0</v>
      </c>
      <c r="Y273" s="5">
        <f ca="1">IF(Y$4="",0,IF(OR(MONTH(Y$4)=3,MONTH(Y$4)=4,MONTH(Y$4)=7,MONTH(Y$4)=10),
SUMIFS($W250:X250,$W$1:X$1,"&lt;="&amp;(Y$1-(MONTH(Y$4)-3*INT((MONTH(Y$4)-1)/3))),$W$1:X$1,"&gt;="&amp;(Y$1-2-(MONTH(Y$4)-3*INT((MONTH(Y$4)-1)/3)))),
0))</f>
        <v>0</v>
      </c>
      <c r="Z273" s="5">
        <f ca="1">IF(Z$4="",0,IF(OR(MONTH(Z$4)=3,MONTH(Z$4)=4,MONTH(Z$4)=7,MONTH(Z$4)=10),
SUMIFS($W250:Y250,$W$1:Y$1,"&lt;="&amp;(Z$1-(MONTH(Z$4)-3*INT((MONTH(Z$4)-1)/3))),$W$1:Y$1,"&gt;="&amp;(Z$1-2-(MONTH(Z$4)-3*INT((MONTH(Z$4)-1)/3)))),
0))</f>
        <v>0</v>
      </c>
      <c r="AA273" s="5">
        <f ca="1">IF(AA$4="",0,IF(OR(MONTH(AA$4)=3,MONTH(AA$4)=4,MONTH(AA$4)=7,MONTH(AA$4)=10),
SUMIFS($W250:Z250,$W$1:Z$1,"&lt;="&amp;(AA$1-(MONTH(AA$4)-3*INT((MONTH(AA$4)-1)/3))),$W$1:Z$1,"&gt;="&amp;(AA$1-2-(MONTH(AA$4)-3*INT((MONTH(AA$4)-1)/3)))),
0))</f>
        <v>0</v>
      </c>
      <c r="AB273" s="5">
        <f ca="1">IF(AB$4="",0,IF(OR(MONTH(AB$4)=3,MONTH(AB$4)=4,MONTH(AB$4)=7,MONTH(AB$4)=10),
SUMIFS($W250:AA250,$W$1:AA$1,"&lt;="&amp;(AB$1-(MONTH(AB$4)-3*INT((MONTH(AB$4)-1)/3))),$W$1:AA$1,"&gt;="&amp;(AB$1-2-(MONTH(AB$4)-3*INT((MONTH(AB$4)-1)/3)))),
0))</f>
        <v>0</v>
      </c>
      <c r="AC273" s="5">
        <f ca="1">IF(AC$4="",0,IF(OR(MONTH(AC$4)=3,MONTH(AC$4)=4,MONTH(AC$4)=7,MONTH(AC$4)=10),
SUMIFS($W250:AB250,$W$1:AB$1,"&lt;="&amp;(AC$1-(MONTH(AC$4)-3*INT((MONTH(AC$4)-1)/3))),$W$1:AB$1,"&gt;="&amp;(AC$1-2-(MONTH(AC$4)-3*INT((MONTH(AC$4)-1)/3)))),
0))</f>
        <v>5434.5238095238092</v>
      </c>
      <c r="AD273" s="5">
        <f ca="1">IF(AD$4="",0,IF(OR(MONTH(AD$4)=3,MONTH(AD$4)=4,MONTH(AD$4)=7,MONTH(AD$4)=10),
SUMIFS($W250:AC250,$W$1:AC$1,"&lt;="&amp;(AD$1-(MONTH(AD$4)-3*INT((MONTH(AD$4)-1)/3))),$W$1:AC$1,"&gt;="&amp;(AD$1-2-(MONTH(AD$4)-3*INT((MONTH(AD$4)-1)/3)))),
0))</f>
        <v>0</v>
      </c>
      <c r="AE273" s="5">
        <f ca="1">IF(AE$4="",0,IF(OR(MONTH(AE$4)=3,MONTH(AE$4)=4,MONTH(AE$4)=7,MONTH(AE$4)=10),
SUMIFS($W250:AD250,$W$1:AD$1,"&lt;="&amp;(AE$1-(MONTH(AE$4)-3*INT((MONTH(AE$4)-1)/3))),$W$1:AD$1,"&gt;="&amp;(AE$1-2-(MONTH(AE$4)-3*INT((MONTH(AE$4)-1)/3)))),
0))</f>
        <v>0</v>
      </c>
      <c r="AF273" s="5">
        <f ca="1">IF(AF$4="",0,IF(OR(MONTH(AF$4)=3,MONTH(AF$4)=4,MONTH(AF$4)=7,MONTH(AF$4)=10),
SUMIFS($W250:AE250,$W$1:AE$1,"&lt;="&amp;(AF$1-(MONTH(AF$4)-3*INT((MONTH(AF$4)-1)/3))),$W$1:AE$1,"&gt;="&amp;(AF$1-2-(MONTH(AF$4)-3*INT((MONTH(AF$4)-1)/3)))),
0))</f>
        <v>5238.0952380952376</v>
      </c>
      <c r="AG273" s="5">
        <f ca="1">IF(AG$4="",0,IF(OR(MONTH(AG$4)=3,MONTH(AG$4)=4,MONTH(AG$4)=7,MONTH(AG$4)=10),
SUMIFS($W250:AF250,$W$1:AF$1,"&lt;="&amp;(AG$1-(MONTH(AG$4)-3*INT((MONTH(AG$4)-1)/3))),$W$1:AF$1,"&gt;="&amp;(AG$1-2-(MONTH(AG$4)-3*INT((MONTH(AG$4)-1)/3)))),
0))</f>
        <v>0</v>
      </c>
      <c r="AH273" s="5">
        <f ca="1">IF(AH$4="",0,IF(OR(MONTH(AH$4)=3,MONTH(AH$4)=4,MONTH(AH$4)=7,MONTH(AH$4)=10),
SUMIFS($W250:AG250,$W$1:AG$1,"&lt;="&amp;(AH$1-(MONTH(AH$4)-3*INT((MONTH(AH$4)-1)/3))),$W$1:AG$1,"&gt;="&amp;(AH$1-2-(MONTH(AH$4)-3*INT((MONTH(AH$4)-1)/3)))),
0))</f>
        <v>0</v>
      </c>
      <c r="AI273" s="5">
        <f ca="1">IF(AI$4="",0,IF(OR(MONTH(AI$4)=3,MONTH(AI$4)=4,MONTH(AI$4)=7,MONTH(AI$4)=10),
SUMIFS($W250:AH250,$W$1:AH$1,"&lt;="&amp;(AI$1-(MONTH(AI$4)-3*INT((MONTH(AI$4)-1)/3))),$W$1:AH$1,"&gt;="&amp;(AI$1-2-(MONTH(AI$4)-3*INT((MONTH(AI$4)-1)/3)))),
0))</f>
        <v>0</v>
      </c>
      <c r="AJ273" s="5">
        <f ca="1">IF(AJ$4="",0,IF(OR(MONTH(AJ$4)=3,MONTH(AJ$4)=4,MONTH(AJ$4)=7,MONTH(AJ$4)=10),
SUMIFS($W250:AI250,$W$1:AI$1,"&lt;="&amp;(AJ$1-(MONTH(AJ$4)-3*INT((MONTH(AJ$4)-1)/3))),$W$1:AI$1,"&gt;="&amp;(AJ$1-2-(MONTH(AJ$4)-3*INT((MONTH(AJ$4)-1)/3)))),
0))</f>
        <v>0</v>
      </c>
      <c r="AK273" s="5">
        <f ca="1">IF(AK$4="",0,IF(OR(MONTH(AK$4)=3,MONTH(AK$4)=4,MONTH(AK$4)=7,MONTH(AK$4)=10),
SUMIFS($W250:AJ250,$W$1:AJ$1,"&lt;="&amp;(AK$1-(MONTH(AK$4)-3*INT((MONTH(AK$4)-1)/3))),$W$1:AJ$1,"&gt;="&amp;(AK$1-2-(MONTH(AK$4)-3*INT((MONTH(AK$4)-1)/3)))),
0))</f>
        <v>6920.8333333333321</v>
      </c>
      <c r="AL273" s="5">
        <f ca="1">IF(AL$4="",0,IF(OR(MONTH(AL$4)=3,MONTH(AL$4)=4,MONTH(AL$4)=7,MONTH(AL$4)=10),
SUMIFS($W250:AK250,$W$1:AK$1,"&lt;="&amp;(AL$1-(MONTH(AL$4)-3*INT((MONTH(AL$4)-1)/3))),$W$1:AK$1,"&gt;="&amp;(AL$1-2-(MONTH(AL$4)-3*INT((MONTH(AL$4)-1)/3)))),
0))</f>
        <v>10348.511904761903</v>
      </c>
      <c r="AM273" s="5">
        <f ca="1">IF(AM$4="",0,IF(OR(MONTH(AM$4)=3,MONTH(AM$4)=4,MONTH(AM$4)=7,MONTH(AM$4)=10),
SUMIFS($W250:AL250,$W$1:AL$1,"&lt;="&amp;(AM$1-(MONTH(AM$4)-3*INT((MONTH(AM$4)-1)/3))),$W$1:AL$1,"&gt;="&amp;(AM$1-2-(MONTH(AM$4)-3*INT((MONTH(AM$4)-1)/3)))),
0))</f>
        <v>0</v>
      </c>
      <c r="AN273" s="5">
        <f ca="1">IF(AN$4="",0,IF(OR(MONTH(AN$4)=3,MONTH(AN$4)=4,MONTH(AN$4)=7,MONTH(AN$4)=10),
SUMIFS($W250:AM250,$W$1:AM$1,"&lt;="&amp;(AN$1-(MONTH(AN$4)-3*INT((MONTH(AN$4)-1)/3))),$W$1:AM$1,"&gt;="&amp;(AN$1-2-(MONTH(AN$4)-3*INT((MONTH(AN$4)-1)/3)))),
0))</f>
        <v>0</v>
      </c>
      <c r="AO273" s="5">
        <f ca="1">IF(AO$4="",0,IF(OR(MONTH(AO$4)=3,MONTH(AO$4)=4,MONTH(AO$4)=7,MONTH(AO$4)=10),
SUMIFS($W250:AN250,$W$1:AN$1,"&lt;="&amp;(AO$1-(MONTH(AO$4)-3*INT((MONTH(AO$4)-1)/3))),$W$1:AN$1,"&gt;="&amp;(AO$1-2-(MONTH(AO$4)-3*INT((MONTH(AO$4)-1)/3)))),
0))</f>
        <v>15660.390625</v>
      </c>
      <c r="AP273" s="5">
        <f ca="1">IF(AP$4="",0,IF(OR(MONTH(AP$4)=3,MONTH(AP$4)=4,MONTH(AP$4)=7,MONTH(AP$4)=10),
SUMIFS($W250:AO250,$W$1:AO$1,"&lt;="&amp;(AP$1-(MONTH(AP$4)-3*INT((MONTH(AP$4)-1)/3))),$W$1:AO$1,"&gt;="&amp;(AP$1-2-(MONTH(AP$4)-3*INT((MONTH(AP$4)-1)/3)))),
0))</f>
        <v>0</v>
      </c>
      <c r="AQ273" s="5">
        <f ca="1">IF(AQ$4="",0,IF(OR(MONTH(AQ$4)=3,MONTH(AQ$4)=4,MONTH(AQ$4)=7,MONTH(AQ$4)=10),
SUMIFS($W250:AP250,$W$1:AP$1,"&lt;="&amp;(AQ$1-(MONTH(AQ$4)-3*INT((MONTH(AQ$4)-1)/3))),$W$1:AP$1,"&gt;="&amp;(AQ$1-2-(MONTH(AQ$4)-3*INT((MONTH(AQ$4)-1)/3)))),
0))</f>
        <v>0</v>
      </c>
      <c r="AR273" s="5">
        <f ca="1">IF(AR$4="",0,IF(OR(MONTH(AR$4)=3,MONTH(AR$4)=4,MONTH(AR$4)=7,MONTH(AR$4)=10),
SUMIFS($W250:AQ250,$W$1:AQ$1,"&lt;="&amp;(AR$1-(MONTH(AR$4)-3*INT((MONTH(AR$4)-1)/3))),$W$1:AQ$1,"&gt;="&amp;(AR$1-2-(MONTH(AR$4)-3*INT((MONTH(AR$4)-1)/3)))),
0))</f>
        <v>18885.611359126982</v>
      </c>
      <c r="AS273" s="5">
        <f ca="1">IF(AS$4="",0,IF(OR(MONTH(AS$4)=3,MONTH(AS$4)=4,MONTH(AS$4)=7,MONTH(AS$4)=10),
SUMIFS($W250:AR250,$W$1:AR$1,"&lt;="&amp;(AS$1-(MONTH(AS$4)-3*INT((MONTH(AS$4)-1)/3))),$W$1:AR$1,"&gt;="&amp;(AS$1-2-(MONTH(AS$4)-3*INT((MONTH(AS$4)-1)/3)))),
0))</f>
        <v>0</v>
      </c>
      <c r="AT273" s="5">
        <f ca="1">IF(AT$4="",0,IF(OR(MONTH(AT$4)=3,MONTH(AT$4)=4,MONTH(AT$4)=7,MONTH(AT$4)=10),
SUMIFS($W250:AS250,$W$1:AS$1,"&lt;="&amp;(AT$1-(MONTH(AT$4)-3*INT((MONTH(AT$4)-1)/3))),$W$1:AS$1,"&gt;="&amp;(AT$1-2-(MONTH(AT$4)-3*INT((MONTH(AT$4)-1)/3)))),
0))</f>
        <v>0</v>
      </c>
      <c r="AU273" s="5">
        <f ca="1">IF(AU$4="",0,IF(OR(MONTH(AU$4)=3,MONTH(AU$4)=4,MONTH(AU$4)=7,MONTH(AU$4)=10),
SUMIFS($W250:AT250,$W$1:AT$1,"&lt;="&amp;(AU$1-(MONTH(AU$4)-3*INT((MONTH(AU$4)-1)/3))),$W$1:AT$1,"&gt;="&amp;(AU$1-2-(MONTH(AU$4)-3*INT((MONTH(AU$4)-1)/3)))),
0))</f>
        <v>0</v>
      </c>
      <c r="AV273" s="5">
        <f ca="1">IF(AV$4="",0,IF(OR(MONTH(AV$4)=3,MONTH(AV$4)=4,MONTH(AV$4)=7,MONTH(AV$4)=10),
SUMIFS($W250:AU250,$W$1:AU$1,"&lt;="&amp;(AV$1-(MONTH(AV$4)-3*INT((MONTH(AV$4)-1)/3))),$W$1:AU$1,"&gt;="&amp;(AV$1-2-(MONTH(AV$4)-3*INT((MONTH(AV$4)-1)/3)))),
0))</f>
        <v>0</v>
      </c>
      <c r="AW273" s="5">
        <f ca="1">IF(AW$4="",0,IF(OR(MONTH(AW$4)=3,MONTH(AW$4)=4,MONTH(AW$4)=7,MONTH(AW$4)=10),
SUMIFS($W250:AV250,$W$1:AV$1,"&lt;="&amp;(AW$1-(MONTH(AW$4)-3*INT((MONTH(AW$4)-1)/3))),$W$1:AV$1,"&gt;="&amp;(AW$1-2-(MONTH(AW$4)-3*INT((MONTH(AW$4)-1)/3)))),
0))</f>
        <v>21998.473586309519</v>
      </c>
      <c r="AX273" s="5">
        <f ca="1">IF(AX$4="",0,IF(OR(MONTH(AX$4)=3,MONTH(AX$4)=4,MONTH(AX$4)=7,MONTH(AX$4)=10),
SUMIFS($W250:AW250,$W$1:AW$1,"&lt;="&amp;(AX$1-(MONTH(AX$4)-3*INT((MONTH(AX$4)-1)/3))),$W$1:AW$1,"&gt;="&amp;(AX$1-2-(MONTH(AX$4)-3*INT((MONTH(AX$4)-1)/3)))),
0))</f>
        <v>24995.537760416664</v>
      </c>
      <c r="AY273" s="5">
        <f ca="1">IF(AY$4="",0,IF(OR(MONTH(AY$4)=3,MONTH(AY$4)=4,MONTH(AY$4)=7,MONTH(AY$4)=10),
SUMIFS($W250:AX250,$W$1:AX$1,"&lt;="&amp;(AY$1-(MONTH(AY$4)-3*INT((MONTH(AY$4)-1)/3))),$W$1:AX$1,"&gt;="&amp;(AY$1-2-(MONTH(AY$4)-3*INT((MONTH(AY$4)-1)/3)))),
0))</f>
        <v>0</v>
      </c>
      <c r="AZ273" s="5">
        <f ca="1">IF(AZ$4="",0,IF(OR(MONTH(AZ$4)=3,MONTH(AZ$4)=4,MONTH(AZ$4)=7,MONTH(AZ$4)=10),
SUMIFS($W250:AY250,$W$1:AY$1,"&lt;="&amp;(AZ$1-(MONTH(AZ$4)-3*INT((MONTH(AZ$4)-1)/3))),$W$1:AY$1,"&gt;="&amp;(AZ$1-2-(MONTH(AZ$4)-3*INT((MONTH(AZ$4)-1)/3)))),
0))</f>
        <v>0</v>
      </c>
      <c r="BA273" s="5">
        <f ca="1">IF(BA$4="",0,IF(OR(MONTH(BA$4)=3,MONTH(BA$4)=4,MONTH(BA$4)=7,MONTH(BA$4)=10),
SUMIFS($W250:AZ250,$W$1:AZ$1,"&lt;="&amp;(BA$1-(MONTH(BA$4)-3*INT((MONTH(BA$4)-1)/3))),$W$1:AZ$1,"&gt;="&amp;(BA$1-2-(MONTH(BA$4)-3*INT((MONTH(BA$4)-1)/3)))),
0))</f>
        <v>29972.189715866814</v>
      </c>
      <c r="BB273" s="5">
        <f ca="1">IF(BB$4="",0,IF(OR(MONTH(BB$4)=3,MONTH(BB$4)=4,MONTH(BB$4)=7,MONTH(BB$4)=10),
SUMIFS($W250:BA250,$W$1:BA$1,"&lt;="&amp;(BB$1-(MONTH(BB$4)-3*INT((MONTH(BB$4)-1)/3))),$W$1:BA$1,"&gt;="&amp;(BB$1-2-(MONTH(BB$4)-3*INT((MONTH(BB$4)-1)/3)))),
0))</f>
        <v>0</v>
      </c>
      <c r="BC273" s="5">
        <f ca="1">IF(BC$4="",0,IF(OR(MONTH(BC$4)=3,MONTH(BC$4)=4,MONTH(BC$4)=7,MONTH(BC$4)=10),
SUMIFS($W250:BB250,$W$1:BB$1,"&lt;="&amp;(BC$1-(MONTH(BC$4)-3*INT((MONTH(BC$4)-1)/3))),$W$1:BB$1,"&gt;="&amp;(BC$1-2-(MONTH(BC$4)-3*INT((MONTH(BC$4)-1)/3)))),
0))</f>
        <v>0</v>
      </c>
      <c r="BD273" s="5">
        <f ca="1">IF(BD$4="",0,IF(OR(MONTH(BD$4)=3,MONTH(BD$4)=4,MONTH(BD$4)=7,MONTH(BD$4)=10),
SUMIFS($W250:BC250,$W$1:BC$1,"&lt;="&amp;(BD$1-(MONTH(BD$4)-3*INT((MONTH(BD$4)-1)/3))),$W$1:BC$1,"&gt;="&amp;(BD$1-2-(MONTH(BD$4)-3*INT((MONTH(BD$4)-1)/3)))),
0))</f>
        <v>32756.546624658971</v>
      </c>
      <c r="BE273" s="5">
        <f ca="1">IF(BE$4="",0,IF(OR(MONTH(BE$4)=3,MONTH(BE$4)=4,MONTH(BE$4)=7,MONTH(BE$4)=10),
SUMIFS($W250:BD250,$W$1:BD$1,"&lt;="&amp;(BE$1-(MONTH(BE$4)-3*INT((MONTH(BE$4)-1)/3))),$W$1:BD$1,"&gt;="&amp;(BE$1-2-(MONTH(BE$4)-3*INT((MONTH(BE$4)-1)/3)))),
0))</f>
        <v>0</v>
      </c>
      <c r="BF273" s="5">
        <f ca="1">IF(BF$4="",0,IF(OR(MONTH(BF$4)=3,MONTH(BF$4)=4,MONTH(BF$4)=7,MONTH(BF$4)=10),
SUMIFS($W250:BE250,$W$1:BE$1,"&lt;="&amp;(BF$1-(MONTH(BF$4)-3*INT((MONTH(BF$4)-1)/3))),$W$1:BE$1,"&gt;="&amp;(BF$1-2-(MONTH(BF$4)-3*INT((MONTH(BF$4)-1)/3)))),
0))</f>
        <v>0</v>
      </c>
      <c r="BG273" s="5">
        <f ca="1">IF(BG$4="",0,IF(OR(MONTH(BG$4)=3,MONTH(BG$4)=4,MONTH(BG$4)=7,MONTH(BG$4)=10),
SUMIFS($W250:BF250,$W$1:BF$1,"&lt;="&amp;(BG$1-(MONTH(BG$4)-3*INT((MONTH(BG$4)-1)/3))),$W$1:BF$1,"&gt;="&amp;(BG$1-2-(MONTH(BG$4)-3*INT((MONTH(BG$4)-1)/3)))),
0))</f>
        <v>0</v>
      </c>
      <c r="BH273" s="5">
        <f ca="1">IF(BH$4="",0,IF(OR(MONTH(BH$4)=3,MONTH(BH$4)=4,MONTH(BH$4)=7,MONTH(BH$4)=10),
SUMIFS($W250:BG250,$W$1:BG$1,"&lt;="&amp;(BH$1-(MONTH(BH$4)-3*INT((MONTH(BH$4)-1)/3))),$W$1:BG$1,"&gt;="&amp;(BH$1-2-(MONTH(BH$4)-3*INT((MONTH(BH$4)-1)/3)))),
0))</f>
        <v>0</v>
      </c>
      <c r="BI273" s="5">
        <f ca="1">IF(BI$4="",0,IF(OR(MONTH(BI$4)=3,MONTH(BI$4)=4,MONTH(BI$4)=7,MONTH(BI$4)=10),
SUMIFS($W250:BH250,$W$1:BH$1,"&lt;="&amp;(BI$1-(MONTH(BI$4)-3*INT((MONTH(BI$4)-1)/3))),$W$1:BH$1,"&gt;="&amp;(BI$1-2-(MONTH(BI$4)-3*INT((MONTH(BI$4)-1)/3)))),
0))</f>
        <v>35422.856877092636</v>
      </c>
      <c r="BJ273" s="5">
        <f ca="1">IF(BJ$4="",0,IF(OR(MONTH(BJ$4)=3,MONTH(BJ$4)=4,MONTH(BJ$4)=7,MONTH(BJ$4)=10),
SUMIFS($W250:BI250,$W$1:BI$1,"&lt;="&amp;(BJ$1-(MONTH(BJ$4)-3*INT((MONTH(BJ$4)-1)/3))),$W$1:BI$1,"&gt;="&amp;(BJ$1-2-(MONTH(BJ$4)-3*INT((MONTH(BJ$4)-1)/3)))),
0))</f>
        <v>37967.506800013944</v>
      </c>
      <c r="BK273" s="5">
        <f ca="1">IF(BK$4="",0,IF(OR(MONTH(BK$4)=3,MONTH(BK$4)=4,MONTH(BK$4)=7,MONTH(BK$4)=10),
SUMIFS($W250:BJ250,$W$1:BJ$1,"&lt;="&amp;(BK$1-(MONTH(BK$4)-3*INT((MONTH(BK$4)-1)/3))),$W$1:BJ$1,"&gt;="&amp;(BK$1-2-(MONTH(BK$4)-3*INT((MONTH(BK$4)-1)/3)))),
0))</f>
        <v>0</v>
      </c>
      <c r="BL273" s="5">
        <f ca="1">IF(BL$4="",0,IF(OR(MONTH(BL$4)=3,MONTH(BL$4)=4,MONTH(BL$4)=7,MONTH(BL$4)=10),
SUMIFS($W250:BK250,$W$1:BK$1,"&lt;="&amp;(BL$1-(MONTH(BL$4)-3*INT((MONTH(BL$4)-1)/3))),$W$1:BK$1,"&gt;="&amp;(BL$1-2-(MONTH(BL$4)-3*INT((MONTH(BL$4)-1)/3)))),
0))</f>
        <v>0</v>
      </c>
      <c r="BM273" s="5">
        <f ca="1">IF(BM$4="",0,IF(OR(MONTH(BM$4)=3,MONTH(BM$4)=4,MONTH(BM$4)=7,MONTH(BM$4)=10),
SUMIFS($W250:BL250,$W$1:BL$1,"&lt;="&amp;(BM$1-(MONTH(BM$4)-3*INT((MONTH(BM$4)-1)/3))),$W$1:BL$1,"&gt;="&amp;(BM$1-2-(MONTH(BM$4)-3*INT((MONTH(BM$4)-1)/3)))),
0))</f>
        <v>42591.961135708756</v>
      </c>
      <c r="BN273" s="5">
        <f ca="1">IF(BN$4="",0,IF(OR(MONTH(BN$4)=3,MONTH(BN$4)=4,MONTH(BN$4)=7,MONTH(BN$4)=10),
SUMIFS($W250:BM250,$W$1:BM$1,"&lt;="&amp;(BN$1-(MONTH(BN$4)-3*INT((MONTH(BN$4)-1)/3))),$W$1:BM$1,"&gt;="&amp;(BN$1-2-(MONTH(BN$4)-3*INT((MONTH(BN$4)-1)/3)))),
0))</f>
        <v>0</v>
      </c>
      <c r="BO273" s="5">
        <f ca="1">IF(BO$4="",0,IF(OR(MONTH(BO$4)=3,MONTH(BO$4)=4,MONTH(BO$4)=7,MONTH(BO$4)=10),
SUMIFS($W250:BN250,$W$1:BN$1,"&lt;="&amp;(BO$1-(MONTH(BO$4)-3*INT((MONTH(BO$4)-1)/3))),$W$1:BN$1,"&gt;="&amp;(BO$1-2-(MONTH(BO$4)-3*INT((MONTH(BO$4)-1)/3)))),
0))</f>
        <v>0</v>
      </c>
      <c r="BP273" s="5">
        <f ca="1">IF(BP$4="",0,IF(OR(MONTH(BP$4)=3,MONTH(BP$4)=4,MONTH(BP$4)=7,MONTH(BP$4)=10),
SUMIFS($W250:BO250,$W$1:BO$1,"&lt;="&amp;(BP$1-(MONTH(BP$4)-3*INT((MONTH(BP$4)-1)/3))),$W$1:BO$1,"&gt;="&amp;(BP$1-2-(MONTH(BP$4)-3*INT((MONTH(BP$4)-1)/3)))),
0))</f>
        <v>44913.135488008527</v>
      </c>
      <c r="BQ273" s="5">
        <f ca="1">IF(BQ$4="",0,IF(OR(MONTH(BQ$4)=3,MONTH(BQ$4)=4,MONTH(BQ$4)=7,MONTH(BQ$4)=10),
SUMIFS($W250:BP250,$W$1:BP$1,"&lt;="&amp;(BQ$1-(MONTH(BQ$4)-3*INT((MONTH(BQ$4)-1)/3))),$W$1:BP$1,"&gt;="&amp;(BQ$1-2-(MONTH(BQ$4)-3*INT((MONTH(BQ$4)-1)/3)))),
0))</f>
        <v>0</v>
      </c>
      <c r="BR273" s="5">
        <f ca="1">IF(BR$4="",0,IF(OR(MONTH(BR$4)=3,MONTH(BR$4)=4,MONTH(BR$4)=7,MONTH(BR$4)=10),
SUMIFS($W250:BQ250,$W$1:BQ$1,"&lt;="&amp;(BR$1-(MONTH(BR$4)-3*INT((MONTH(BR$4)-1)/3))),$W$1:BQ$1,"&gt;="&amp;(BR$1-2-(MONTH(BR$4)-3*INT((MONTH(BR$4)-1)/3)))),
0))</f>
        <v>0</v>
      </c>
      <c r="BS273" s="5">
        <f ca="1">IF(BS$4="",0,IF(OR(MONTH(BS$4)=3,MONTH(BS$4)=4,MONTH(BS$4)=7,MONTH(BS$4)=10),
SUMIFS($W250:BR250,$W$1:BR$1,"&lt;="&amp;(BS$1-(MONTH(BS$4)-3*INT((MONTH(BS$4)-1)/3))),$W$1:BR$1,"&gt;="&amp;(BS$1-2-(MONTH(BS$4)-3*INT((MONTH(BS$4)-1)/3)))),
0))</f>
        <v>0</v>
      </c>
      <c r="BT273" s="5">
        <f ca="1">IF(BT$4="",0,IF(OR(MONTH(BT$4)=3,MONTH(BT$4)=4,MONTH(BT$4)=7,MONTH(BT$4)=10),
SUMIFS($W250:BS250,$W$1:BS$1,"&lt;="&amp;(BT$1-(MONTH(BT$4)-3*INT((MONTH(BT$4)-1)/3))),$W$1:BS$1,"&gt;="&amp;(BT$1-2-(MONTH(BT$4)-3*INT((MONTH(BT$4)-1)/3)))),
0))</f>
        <v>0</v>
      </c>
      <c r="BU273" s="5">
        <f ca="1">IF(BU$4="",0,IF(OR(MONTH(BU$4)=3,MONTH(BU$4)=4,MONTH(BU$4)=7,MONTH(BU$4)=10),
SUMIFS($W250:BT250,$W$1:BT$1,"&lt;="&amp;(BU$1-(MONTH(BU$4)-3*INT((MONTH(BU$4)-1)/3))),$W$1:BT$1,"&gt;="&amp;(BU$1-2-(MONTH(BU$4)-3*INT((MONTH(BU$4)-1)/3)))),
0))</f>
        <v>47110.28707197163</v>
      </c>
      <c r="BV273" s="5">
        <f ca="1">IF(BV$4="",0,IF(OR(MONTH(BV$4)=3,MONTH(BV$4)=4,MONTH(BV$4)=7,MONTH(BV$4)=10),
SUMIFS($W250:BU250,$W$1:BU$1,"&lt;="&amp;(BV$1-(MONTH(BV$4)-3*INT((MONTH(BV$4)-1)/3))),$W$1:BU$1,"&gt;="&amp;(BV$1-2-(MONTH(BV$4)-3*INT((MONTH(BV$4)-1)/3)))),
0))</f>
        <v>49179.619272240852</v>
      </c>
      <c r="BW273" s="5">
        <f ca="1">IF(BW$4="",0,IF(OR(MONTH(BW$4)=3,MONTH(BW$4)=4,MONTH(BW$4)=7,MONTH(BW$4)=10),
SUMIFS($W250:BV250,$W$1:BV$1,"&lt;="&amp;(BW$1-(MONTH(BW$4)-3*INT((MONTH(BW$4)-1)/3))),$W$1:BV$1,"&gt;="&amp;(BW$1-2-(MONTH(BW$4)-3*INT((MONTH(BW$4)-1)/3)))),
0))</f>
        <v>0</v>
      </c>
      <c r="BX273" s="5">
        <f ca="1">IF(BX$4="",0,IF(OR(MONTH(BX$4)=3,MONTH(BX$4)=4,MONTH(BX$4)=7,MONTH(BX$4)=10),
SUMIFS($W250:BW250,$W$1:BW$1,"&lt;="&amp;(BX$1-(MONTH(BX$4)-3*INT((MONTH(BX$4)-1)/3))),$W$1:BW$1,"&gt;="&amp;(BX$1-2-(MONTH(BX$4)-3*INT((MONTH(BX$4)-1)/3)))),
0))</f>
        <v>0</v>
      </c>
      <c r="BY273" s="5">
        <f ca="1">IF(BY$4="",0,IF(OR(MONTH(BY$4)=3,MONTH(BY$4)=4,MONTH(BY$4)=7,MONTH(BY$4)=10),
SUMIFS($W250:BX250,$W$1:BX$1,"&lt;="&amp;(BY$1-(MONTH(BY$4)-3*INT((MONTH(BY$4)-1)/3))),$W$1:BX$1,"&gt;="&amp;(BY$1-2-(MONTH(BY$4)-3*INT((MONTH(BY$4)-1)/3)))),
0))</f>
        <v>53434.045983680218</v>
      </c>
      <c r="BZ273" s="5">
        <f ca="1">IF(BZ$4="",0,IF(OR(MONTH(BZ$4)=3,MONTH(BZ$4)=4,MONTH(BZ$4)=7,MONTH(BZ$4)=10),
SUMIFS($W250:BY250,$W$1:BY$1,"&lt;="&amp;(BZ$1-(MONTH(BZ$4)-3*INT((MONTH(BZ$4)-1)/3))),$W$1:BY$1,"&gt;="&amp;(BZ$1-2-(MONTH(BZ$4)-3*INT((MONTH(BZ$4)-1)/3)))),
0))</f>
        <v>0</v>
      </c>
      <c r="CA273" s="5">
        <f ca="1">IF(CA$4="",0,IF(OR(MONTH(CA$4)=3,MONTH(CA$4)=4,MONTH(CA$4)=7,MONTH(CA$4)=10),
SUMIFS($W250:BZ250,$W$1:BZ$1,"&lt;="&amp;(CA$1-(MONTH(CA$4)-3*INT((MONTH(CA$4)-1)/3))),$W$1:BZ$1,"&gt;="&amp;(CA$1-2-(MONTH(CA$4)-3*INT((MONTH(CA$4)-1)/3)))),
0))</f>
        <v>0</v>
      </c>
      <c r="CB273" s="5">
        <f ca="1">IF(CB$4="",0,IF(OR(MONTH(CB$4)=3,MONTH(CB$4)=4,MONTH(CB$4)=7,MONTH(CB$4)=10),
SUMIFS($W250:CA250,$W$1:CA$1,"&lt;="&amp;(CB$1-(MONTH(CB$4)-3*INT((MONTH(CB$4)-1)/3))),$W$1:CA$1,"&gt;="&amp;(CB$1-2-(MONTH(CB$4)-3*INT((MONTH(CB$4)-1)/3)))),
0))</f>
        <v>55268.589162565149</v>
      </c>
      <c r="CC273" s="5">
        <f ca="1">IF(CC$4="",0,IF(OR(MONTH(CC$4)=3,MONTH(CC$4)=4,MONTH(CC$4)=7,MONTH(CC$4)=10),
SUMIFS($W250:CB250,$W$1:CB$1,"&lt;="&amp;(CC$1-(MONTH(CC$4)-3*INT((MONTH(CC$4)-1)/3))),$W$1:CB$1,"&gt;="&amp;(CC$1-2-(MONTH(CC$4)-3*INT((MONTH(CC$4)-1)/3)))),
0))</f>
        <v>0</v>
      </c>
      <c r="CD273" s="5">
        <f ca="1">IF(CD$4="",0,IF(OR(MONTH(CD$4)=3,MONTH(CD$4)=4,MONTH(CD$4)=7,MONTH(CD$4)=10),
SUMIFS($W250:CC250,$W$1:CC$1,"&lt;="&amp;(CD$1-(MONTH(CD$4)-3*INT((MONTH(CD$4)-1)/3))),$W$1:CC$1,"&gt;="&amp;(CD$1-2-(MONTH(CD$4)-3*INT((MONTH(CD$4)-1)/3)))),
0))</f>
        <v>0</v>
      </c>
      <c r="CE273" s="5">
        <f ca="1">IF(CE$4="",0,IF(OR(MONTH(CE$4)=3,MONTH(CE$4)=4,MONTH(CE$4)=7,MONTH(CE$4)=10),
SUMIFS($W250:CD250,$W$1:CD$1,"&lt;="&amp;(CE$1-(MONTH(CE$4)-3*INT((MONTH(CE$4)-1)/3))),$W$1:CD$1,"&gt;="&amp;(CE$1-2-(MONTH(CE$4)-3*INT((MONTH(CE$4)-1)/3)))),
0))</f>
        <v>0</v>
      </c>
      <c r="CF273" s="5">
        <f ca="1">IF(CF$4="",0,IF(OR(MONTH(CF$4)=3,MONTH(CF$4)=4,MONTH(CF$4)=7,MONTH(CF$4)=10),
SUMIFS($W250:CE250,$W$1:CE$1,"&lt;="&amp;(CF$1-(MONTH(CF$4)-3*INT((MONTH(CF$4)-1)/3))),$W$1:CE$1,"&gt;="&amp;(CF$1-2-(MONTH(CF$4)-3*INT((MONTH(CF$4)-1)/3)))),
0))</f>
        <v>0</v>
      </c>
    </row>
    <row r="274" spans="2:84" x14ac:dyDescent="0.3">
      <c r="B274" s="13">
        <f>ROW()</f>
        <v>274</v>
      </c>
      <c r="H274" s="1" t="str">
        <f t="shared" si="504"/>
        <v>Налоги на внеоборотные активы</v>
      </c>
      <c r="I274" s="1" t="str">
        <f>$I$270</f>
        <v>Капзатраты на торговые мощности</v>
      </c>
      <c r="J274" s="1" t="str">
        <f>Prcsses!I146</f>
        <v>Кассовое оборудование</v>
      </c>
      <c r="M274" s="53" t="s">
        <v>18</v>
      </c>
      <c r="P274" s="72"/>
      <c r="U274" s="5">
        <f t="shared" ca="1" si="505"/>
        <v>89683.119291395778</v>
      </c>
      <c r="X274" s="5">
        <f ca="1">IF(X$4="",0,IF(OR(MONTH(X$4)=3,MONTH(X$4)=4,MONTH(X$4)=7,MONTH(X$4)=10),
SUMIFS($W251:W251,$W$1:W$1,"&lt;="&amp;(X$1-(MONTH(X$4)-3*INT((MONTH(X$4)-1)/3))),$W$1:W$1,"&gt;="&amp;(X$1-2-(MONTH(X$4)-3*INT((MONTH(X$4)-1)/3)))),
0))</f>
        <v>0</v>
      </c>
      <c r="Y274" s="5">
        <f ca="1">IF(Y$4="",0,IF(OR(MONTH(Y$4)=3,MONTH(Y$4)=4,MONTH(Y$4)=7,MONTH(Y$4)=10),
SUMIFS($W251:X251,$W$1:X$1,"&lt;="&amp;(Y$1-(MONTH(Y$4)-3*INT((MONTH(Y$4)-1)/3))),$W$1:X$1,"&gt;="&amp;(Y$1-2-(MONTH(Y$4)-3*INT((MONTH(Y$4)-1)/3)))),
0))</f>
        <v>0</v>
      </c>
      <c r="Z274" s="5">
        <f ca="1">IF(Z$4="",0,IF(OR(MONTH(Z$4)=3,MONTH(Z$4)=4,MONTH(Z$4)=7,MONTH(Z$4)=10),
SUMIFS($W251:Y251,$W$1:Y$1,"&lt;="&amp;(Z$1-(MONTH(Z$4)-3*INT((MONTH(Z$4)-1)/3))),$W$1:Y$1,"&gt;="&amp;(Z$1-2-(MONTH(Z$4)-3*INT((MONTH(Z$4)-1)/3)))),
0))</f>
        <v>0</v>
      </c>
      <c r="AA274" s="5">
        <f ca="1">IF(AA$4="",0,IF(OR(MONTH(AA$4)=3,MONTH(AA$4)=4,MONTH(AA$4)=7,MONTH(AA$4)=10),
SUMIFS($W251:Z251,$W$1:Z$1,"&lt;="&amp;(AA$1-(MONTH(AA$4)-3*INT((MONTH(AA$4)-1)/3))),$W$1:Z$1,"&gt;="&amp;(AA$1-2-(MONTH(AA$4)-3*INT((MONTH(AA$4)-1)/3)))),
0))</f>
        <v>0</v>
      </c>
      <c r="AB274" s="5">
        <f ca="1">IF(AB$4="",0,IF(OR(MONTH(AB$4)=3,MONTH(AB$4)=4,MONTH(AB$4)=7,MONTH(AB$4)=10),
SUMIFS($W251:AA251,$W$1:AA$1,"&lt;="&amp;(AB$1-(MONTH(AB$4)-3*INT((MONTH(AB$4)-1)/3))),$W$1:AA$1,"&gt;="&amp;(AB$1-2-(MONTH(AB$4)-3*INT((MONTH(AB$4)-1)/3)))),
0))</f>
        <v>0</v>
      </c>
      <c r="AC274" s="5">
        <f ca="1">IF(AC$4="",0,IF(OR(MONTH(AC$4)=3,MONTH(AC$4)=4,MONTH(AC$4)=7,MONTH(AC$4)=10),
SUMIFS($W251:AB251,$W$1:AB$1,"&lt;="&amp;(AC$1-(MONTH(AC$4)-3*INT((MONTH(AC$4)-1)/3))),$W$1:AB$1,"&gt;="&amp;(AC$1-2-(MONTH(AC$4)-3*INT((MONTH(AC$4)-1)/3)))),
0))</f>
        <v>905.75396825396831</v>
      </c>
      <c r="AD274" s="5">
        <f ca="1">IF(AD$4="",0,IF(OR(MONTH(AD$4)=3,MONTH(AD$4)=4,MONTH(AD$4)=7,MONTH(AD$4)=10),
SUMIFS($W251:AC251,$W$1:AC$1,"&lt;="&amp;(AD$1-(MONTH(AD$4)-3*INT((MONTH(AD$4)-1)/3))),$W$1:AC$1,"&gt;="&amp;(AD$1-2-(MONTH(AD$4)-3*INT((MONTH(AD$4)-1)/3)))),
0))</f>
        <v>0</v>
      </c>
      <c r="AE274" s="5">
        <f ca="1">IF(AE$4="",0,IF(OR(MONTH(AE$4)=3,MONTH(AE$4)=4,MONTH(AE$4)=7,MONTH(AE$4)=10),
SUMIFS($W251:AD251,$W$1:AD$1,"&lt;="&amp;(AE$1-(MONTH(AE$4)-3*INT((MONTH(AE$4)-1)/3))),$W$1:AD$1,"&gt;="&amp;(AE$1-2-(MONTH(AE$4)-3*INT((MONTH(AE$4)-1)/3)))),
0))</f>
        <v>0</v>
      </c>
      <c r="AF274" s="5">
        <f ca="1">IF(AF$4="",0,IF(OR(MONTH(AF$4)=3,MONTH(AF$4)=4,MONTH(AF$4)=7,MONTH(AF$4)=10),
SUMIFS($W251:AE251,$W$1:AE$1,"&lt;="&amp;(AF$1-(MONTH(AF$4)-3*INT((MONTH(AF$4)-1)/3))),$W$1:AE$1,"&gt;="&amp;(AF$1-2-(MONTH(AF$4)-3*INT((MONTH(AF$4)-1)/3)))),
0))</f>
        <v>873.01587301587313</v>
      </c>
      <c r="AG274" s="5">
        <f ca="1">IF(AG$4="",0,IF(OR(MONTH(AG$4)=3,MONTH(AG$4)=4,MONTH(AG$4)=7,MONTH(AG$4)=10),
SUMIFS($W251:AF251,$W$1:AF$1,"&lt;="&amp;(AG$1-(MONTH(AG$4)-3*INT((MONTH(AG$4)-1)/3))),$W$1:AF$1,"&gt;="&amp;(AG$1-2-(MONTH(AG$4)-3*INT((MONTH(AG$4)-1)/3)))),
0))</f>
        <v>0</v>
      </c>
      <c r="AH274" s="5">
        <f ca="1">IF(AH$4="",0,IF(OR(MONTH(AH$4)=3,MONTH(AH$4)=4,MONTH(AH$4)=7,MONTH(AH$4)=10),
SUMIFS($W251:AG251,$W$1:AG$1,"&lt;="&amp;(AH$1-(MONTH(AH$4)-3*INT((MONTH(AH$4)-1)/3))),$W$1:AG$1,"&gt;="&amp;(AH$1-2-(MONTH(AH$4)-3*INT((MONTH(AH$4)-1)/3)))),
0))</f>
        <v>0</v>
      </c>
      <c r="AI274" s="5">
        <f ca="1">IF(AI$4="",0,IF(OR(MONTH(AI$4)=3,MONTH(AI$4)=4,MONTH(AI$4)=7,MONTH(AI$4)=10),
SUMIFS($W251:AH251,$W$1:AH$1,"&lt;="&amp;(AI$1-(MONTH(AI$4)-3*INT((MONTH(AI$4)-1)/3))),$W$1:AH$1,"&gt;="&amp;(AI$1-2-(MONTH(AI$4)-3*INT((MONTH(AI$4)-1)/3)))),
0))</f>
        <v>0</v>
      </c>
      <c r="AJ274" s="5">
        <f ca="1">IF(AJ$4="",0,IF(OR(MONTH(AJ$4)=3,MONTH(AJ$4)=4,MONTH(AJ$4)=7,MONTH(AJ$4)=10),
SUMIFS($W251:AI251,$W$1:AI$1,"&lt;="&amp;(AJ$1-(MONTH(AJ$4)-3*INT((MONTH(AJ$4)-1)/3))),$W$1:AI$1,"&gt;="&amp;(AJ$1-2-(MONTH(AJ$4)-3*INT((MONTH(AJ$4)-1)/3)))),
0))</f>
        <v>0</v>
      </c>
      <c r="AK274" s="5">
        <f ca="1">IF(AK$4="",0,IF(OR(MONTH(AK$4)=3,MONTH(AK$4)=4,MONTH(AK$4)=7,MONTH(AK$4)=10),
SUMIFS($W251:AJ251,$W$1:AJ$1,"&lt;="&amp;(AK$1-(MONTH(AK$4)-3*INT((MONTH(AK$4)-1)/3))),$W$1:AJ$1,"&gt;="&amp;(AK$1-2-(MONTH(AK$4)-3*INT((MONTH(AK$4)-1)/3)))),
0))</f>
        <v>1153.4722222222222</v>
      </c>
      <c r="AL274" s="5">
        <f ca="1">IF(AL$4="",0,IF(OR(MONTH(AL$4)=3,MONTH(AL$4)=4,MONTH(AL$4)=7,MONTH(AL$4)=10),
SUMIFS($W251:AK251,$W$1:AK$1,"&lt;="&amp;(AL$1-(MONTH(AL$4)-3*INT((MONTH(AL$4)-1)/3))),$W$1:AK$1,"&gt;="&amp;(AL$1-2-(MONTH(AL$4)-3*INT((MONTH(AL$4)-1)/3)))),
0))</f>
        <v>1724.7519841269839</v>
      </c>
      <c r="AM274" s="5">
        <f ca="1">IF(AM$4="",0,IF(OR(MONTH(AM$4)=3,MONTH(AM$4)=4,MONTH(AM$4)=7,MONTH(AM$4)=10),
SUMIFS($W251:AL251,$W$1:AL$1,"&lt;="&amp;(AM$1-(MONTH(AM$4)-3*INT((MONTH(AM$4)-1)/3))),$W$1:AL$1,"&gt;="&amp;(AM$1-2-(MONTH(AM$4)-3*INT((MONTH(AM$4)-1)/3)))),
0))</f>
        <v>0</v>
      </c>
      <c r="AN274" s="5">
        <f ca="1">IF(AN$4="",0,IF(OR(MONTH(AN$4)=3,MONTH(AN$4)=4,MONTH(AN$4)=7,MONTH(AN$4)=10),
SUMIFS($W251:AM251,$W$1:AM$1,"&lt;="&amp;(AN$1-(MONTH(AN$4)-3*INT((MONTH(AN$4)-1)/3))),$W$1:AM$1,"&gt;="&amp;(AN$1-2-(MONTH(AN$4)-3*INT((MONTH(AN$4)-1)/3)))),
0))</f>
        <v>0</v>
      </c>
      <c r="AO274" s="5">
        <f ca="1">IF(AO$4="",0,IF(OR(MONTH(AO$4)=3,MONTH(AO$4)=4,MONTH(AO$4)=7,MONTH(AO$4)=10),
SUMIFS($W251:AN251,$W$1:AN$1,"&lt;="&amp;(AO$1-(MONTH(AO$4)-3*INT((MONTH(AO$4)-1)/3))),$W$1:AN$1,"&gt;="&amp;(AO$1-2-(MONTH(AO$4)-3*INT((MONTH(AO$4)-1)/3)))),
0))</f>
        <v>2610.0651041666661</v>
      </c>
      <c r="AP274" s="5">
        <f ca="1">IF(AP$4="",0,IF(OR(MONTH(AP$4)=3,MONTH(AP$4)=4,MONTH(AP$4)=7,MONTH(AP$4)=10),
SUMIFS($W251:AO251,$W$1:AO$1,"&lt;="&amp;(AP$1-(MONTH(AP$4)-3*INT((MONTH(AP$4)-1)/3))),$W$1:AO$1,"&gt;="&amp;(AP$1-2-(MONTH(AP$4)-3*INT((MONTH(AP$4)-1)/3)))),
0))</f>
        <v>0</v>
      </c>
      <c r="AQ274" s="5">
        <f ca="1">IF(AQ$4="",0,IF(OR(MONTH(AQ$4)=3,MONTH(AQ$4)=4,MONTH(AQ$4)=7,MONTH(AQ$4)=10),
SUMIFS($W251:AP251,$W$1:AP$1,"&lt;="&amp;(AQ$1-(MONTH(AQ$4)-3*INT((MONTH(AQ$4)-1)/3))),$W$1:AP$1,"&gt;="&amp;(AQ$1-2-(MONTH(AQ$4)-3*INT((MONTH(AQ$4)-1)/3)))),
0))</f>
        <v>0</v>
      </c>
      <c r="AR274" s="5">
        <f ca="1">IF(AR$4="",0,IF(OR(MONTH(AR$4)=3,MONTH(AR$4)=4,MONTH(AR$4)=7,MONTH(AR$4)=10),
SUMIFS($W251:AQ251,$W$1:AQ$1,"&lt;="&amp;(AR$1-(MONTH(AR$4)-3*INT((MONTH(AR$4)-1)/3))),$W$1:AQ$1,"&gt;="&amp;(AR$1-2-(MONTH(AR$4)-3*INT((MONTH(AR$4)-1)/3)))),
0))</f>
        <v>3147.6018931878298</v>
      </c>
      <c r="AS274" s="5">
        <f ca="1">IF(AS$4="",0,IF(OR(MONTH(AS$4)=3,MONTH(AS$4)=4,MONTH(AS$4)=7,MONTH(AS$4)=10),
SUMIFS($W251:AR251,$W$1:AR$1,"&lt;="&amp;(AS$1-(MONTH(AS$4)-3*INT((MONTH(AS$4)-1)/3))),$W$1:AR$1,"&gt;="&amp;(AS$1-2-(MONTH(AS$4)-3*INT((MONTH(AS$4)-1)/3)))),
0))</f>
        <v>0</v>
      </c>
      <c r="AT274" s="5">
        <f ca="1">IF(AT$4="",0,IF(OR(MONTH(AT$4)=3,MONTH(AT$4)=4,MONTH(AT$4)=7,MONTH(AT$4)=10),
SUMIFS($W251:AS251,$W$1:AS$1,"&lt;="&amp;(AT$1-(MONTH(AT$4)-3*INT((MONTH(AT$4)-1)/3))),$W$1:AS$1,"&gt;="&amp;(AT$1-2-(MONTH(AT$4)-3*INT((MONTH(AT$4)-1)/3)))),
0))</f>
        <v>0</v>
      </c>
      <c r="AU274" s="5">
        <f ca="1">IF(AU$4="",0,IF(OR(MONTH(AU$4)=3,MONTH(AU$4)=4,MONTH(AU$4)=7,MONTH(AU$4)=10),
SUMIFS($W251:AT251,$W$1:AT$1,"&lt;="&amp;(AU$1-(MONTH(AU$4)-3*INT((MONTH(AU$4)-1)/3))),$W$1:AT$1,"&gt;="&amp;(AU$1-2-(MONTH(AU$4)-3*INT((MONTH(AU$4)-1)/3)))),
0))</f>
        <v>0</v>
      </c>
      <c r="AV274" s="5">
        <f ca="1">IF(AV$4="",0,IF(OR(MONTH(AV$4)=3,MONTH(AV$4)=4,MONTH(AV$4)=7,MONTH(AV$4)=10),
SUMIFS($W251:AU251,$W$1:AU$1,"&lt;="&amp;(AV$1-(MONTH(AV$4)-3*INT((MONTH(AV$4)-1)/3))),$W$1:AU$1,"&gt;="&amp;(AV$1-2-(MONTH(AV$4)-3*INT((MONTH(AV$4)-1)/3)))),
0))</f>
        <v>0</v>
      </c>
      <c r="AW274" s="5">
        <f ca="1">IF(AW$4="",0,IF(OR(MONTH(AW$4)=3,MONTH(AW$4)=4,MONTH(AW$4)=7,MONTH(AW$4)=10),
SUMIFS($W251:AV251,$W$1:AV$1,"&lt;="&amp;(AW$1-(MONTH(AW$4)-3*INT((MONTH(AW$4)-1)/3))),$W$1:AV$1,"&gt;="&amp;(AW$1-2-(MONTH(AW$4)-3*INT((MONTH(AW$4)-1)/3)))),
0))</f>
        <v>3666.41226438492</v>
      </c>
      <c r="AX274" s="5">
        <f ca="1">IF(AX$4="",0,IF(OR(MONTH(AX$4)=3,MONTH(AX$4)=4,MONTH(AX$4)=7,MONTH(AX$4)=10),
SUMIFS($W251:AW251,$W$1:AW$1,"&lt;="&amp;(AX$1-(MONTH(AX$4)-3*INT((MONTH(AX$4)-1)/3))),$W$1:AW$1,"&gt;="&amp;(AX$1-2-(MONTH(AX$4)-3*INT((MONTH(AX$4)-1)/3)))),
0))</f>
        <v>4165.9229600694425</v>
      </c>
      <c r="AY274" s="5">
        <f ca="1">IF(AY$4="",0,IF(OR(MONTH(AY$4)=3,MONTH(AY$4)=4,MONTH(AY$4)=7,MONTH(AY$4)=10),
SUMIFS($W251:AX251,$W$1:AX$1,"&lt;="&amp;(AY$1-(MONTH(AY$4)-3*INT((MONTH(AY$4)-1)/3))),$W$1:AX$1,"&gt;="&amp;(AY$1-2-(MONTH(AY$4)-3*INT((MONTH(AY$4)-1)/3)))),
0))</f>
        <v>0</v>
      </c>
      <c r="AZ274" s="5">
        <f ca="1">IF(AZ$4="",0,IF(OR(MONTH(AZ$4)=3,MONTH(AZ$4)=4,MONTH(AZ$4)=7,MONTH(AZ$4)=10),
SUMIFS($W251:AY251,$W$1:AY$1,"&lt;="&amp;(AZ$1-(MONTH(AZ$4)-3*INT((MONTH(AZ$4)-1)/3))),$W$1:AY$1,"&gt;="&amp;(AZ$1-2-(MONTH(AZ$4)-3*INT((MONTH(AZ$4)-1)/3)))),
0))</f>
        <v>0</v>
      </c>
      <c r="BA274" s="5">
        <f ca="1">IF(BA$4="",0,IF(OR(MONTH(BA$4)=3,MONTH(BA$4)=4,MONTH(BA$4)=7,MONTH(BA$4)=10),
SUMIFS($W251:AZ251,$W$1:AZ$1,"&lt;="&amp;(BA$1-(MONTH(BA$4)-3*INT((MONTH(BA$4)-1)/3))),$W$1:AZ$1,"&gt;="&amp;(BA$1-2-(MONTH(BA$4)-3*INT((MONTH(BA$4)-1)/3)))),
0))</f>
        <v>4995.3649526444669</v>
      </c>
      <c r="BB274" s="5">
        <f ca="1">IF(BB$4="",0,IF(OR(MONTH(BB$4)=3,MONTH(BB$4)=4,MONTH(BB$4)=7,MONTH(BB$4)=10),
SUMIFS($W251:BA251,$W$1:BA$1,"&lt;="&amp;(BB$1-(MONTH(BB$4)-3*INT((MONTH(BB$4)-1)/3))),$W$1:BA$1,"&gt;="&amp;(BB$1-2-(MONTH(BB$4)-3*INT((MONTH(BB$4)-1)/3)))),
0))</f>
        <v>0</v>
      </c>
      <c r="BC274" s="5">
        <f ca="1">IF(BC$4="",0,IF(OR(MONTH(BC$4)=3,MONTH(BC$4)=4,MONTH(BC$4)=7,MONTH(BC$4)=10),
SUMIFS($W251:BB251,$W$1:BB$1,"&lt;="&amp;(BC$1-(MONTH(BC$4)-3*INT((MONTH(BC$4)-1)/3))),$W$1:BB$1,"&gt;="&amp;(BC$1-2-(MONTH(BC$4)-3*INT((MONTH(BC$4)-1)/3)))),
0))</f>
        <v>0</v>
      </c>
      <c r="BD274" s="5">
        <f ca="1">IF(BD$4="",0,IF(OR(MONTH(BD$4)=3,MONTH(BD$4)=4,MONTH(BD$4)=7,MONTH(BD$4)=10),
SUMIFS($W251:BC251,$W$1:BC$1,"&lt;="&amp;(BD$1-(MONTH(BD$4)-3*INT((MONTH(BD$4)-1)/3))),$W$1:BC$1,"&gt;="&amp;(BD$1-2-(MONTH(BD$4)-3*INT((MONTH(BD$4)-1)/3)))),
0))</f>
        <v>5459.424437443161</v>
      </c>
      <c r="BE274" s="5">
        <f ca="1">IF(BE$4="",0,IF(OR(MONTH(BE$4)=3,MONTH(BE$4)=4,MONTH(BE$4)=7,MONTH(BE$4)=10),
SUMIFS($W251:BD251,$W$1:BD$1,"&lt;="&amp;(BE$1-(MONTH(BE$4)-3*INT((MONTH(BE$4)-1)/3))),$W$1:BD$1,"&gt;="&amp;(BE$1-2-(MONTH(BE$4)-3*INT((MONTH(BE$4)-1)/3)))),
0))</f>
        <v>0</v>
      </c>
      <c r="BF274" s="5">
        <f ca="1">IF(BF$4="",0,IF(OR(MONTH(BF$4)=3,MONTH(BF$4)=4,MONTH(BF$4)=7,MONTH(BF$4)=10),
SUMIFS($W251:BE251,$W$1:BE$1,"&lt;="&amp;(BF$1-(MONTH(BF$4)-3*INT((MONTH(BF$4)-1)/3))),$W$1:BE$1,"&gt;="&amp;(BF$1-2-(MONTH(BF$4)-3*INT((MONTH(BF$4)-1)/3)))),
0))</f>
        <v>0</v>
      </c>
      <c r="BG274" s="5">
        <f ca="1">IF(BG$4="",0,IF(OR(MONTH(BG$4)=3,MONTH(BG$4)=4,MONTH(BG$4)=7,MONTH(BG$4)=10),
SUMIFS($W251:BF251,$W$1:BF$1,"&lt;="&amp;(BG$1-(MONTH(BG$4)-3*INT((MONTH(BG$4)-1)/3))),$W$1:BF$1,"&gt;="&amp;(BG$1-2-(MONTH(BG$4)-3*INT((MONTH(BG$4)-1)/3)))),
0))</f>
        <v>0</v>
      </c>
      <c r="BH274" s="5">
        <f ca="1">IF(BH$4="",0,IF(OR(MONTH(BH$4)=3,MONTH(BH$4)=4,MONTH(BH$4)=7,MONTH(BH$4)=10),
SUMIFS($W251:BG251,$W$1:BG$1,"&lt;="&amp;(BH$1-(MONTH(BH$4)-3*INT((MONTH(BH$4)-1)/3))),$W$1:BG$1,"&gt;="&amp;(BH$1-2-(MONTH(BH$4)-3*INT((MONTH(BH$4)-1)/3)))),
0))</f>
        <v>0</v>
      </c>
      <c r="BI274" s="5">
        <f ca="1">IF(BI$4="",0,IF(OR(MONTH(BI$4)=3,MONTH(BI$4)=4,MONTH(BI$4)=7,MONTH(BI$4)=10),
SUMIFS($W251:BH251,$W$1:BH$1,"&lt;="&amp;(BI$1-(MONTH(BI$4)-3*INT((MONTH(BI$4)-1)/3))),$W$1:BH$1,"&gt;="&amp;(BI$1-2-(MONTH(BI$4)-3*INT((MONTH(BI$4)-1)/3)))),
0))</f>
        <v>5903.8094795154357</v>
      </c>
      <c r="BJ274" s="5">
        <f ca="1">IF(BJ$4="",0,IF(OR(MONTH(BJ$4)=3,MONTH(BJ$4)=4,MONTH(BJ$4)=7,MONTH(BJ$4)=10),
SUMIFS($W251:BI251,$W$1:BI$1,"&lt;="&amp;(BJ$1-(MONTH(BJ$4)-3*INT((MONTH(BJ$4)-1)/3))),$W$1:BI$1,"&gt;="&amp;(BJ$1-2-(MONTH(BJ$4)-3*INT((MONTH(BJ$4)-1)/3)))),
0))</f>
        <v>6327.9178000023221</v>
      </c>
      <c r="BK274" s="5">
        <f ca="1">IF(BK$4="",0,IF(OR(MONTH(BK$4)=3,MONTH(BK$4)=4,MONTH(BK$4)=7,MONTH(BK$4)=10),
SUMIFS($W251:BJ251,$W$1:BJ$1,"&lt;="&amp;(BK$1-(MONTH(BK$4)-3*INT((MONTH(BK$4)-1)/3))),$W$1:BJ$1,"&gt;="&amp;(BK$1-2-(MONTH(BK$4)-3*INT((MONTH(BK$4)-1)/3)))),
0))</f>
        <v>0</v>
      </c>
      <c r="BL274" s="5">
        <f ca="1">IF(BL$4="",0,IF(OR(MONTH(BL$4)=3,MONTH(BL$4)=4,MONTH(BL$4)=7,MONTH(BL$4)=10),
SUMIFS($W251:BK251,$W$1:BK$1,"&lt;="&amp;(BL$1-(MONTH(BL$4)-3*INT((MONTH(BL$4)-1)/3))),$W$1:BK$1,"&gt;="&amp;(BL$1-2-(MONTH(BL$4)-3*INT((MONTH(BL$4)-1)/3)))),
0))</f>
        <v>0</v>
      </c>
      <c r="BM274" s="5">
        <f ca="1">IF(BM$4="",0,IF(OR(MONTH(BM$4)=3,MONTH(BM$4)=4,MONTH(BM$4)=7,MONTH(BM$4)=10),
SUMIFS($W251:BL251,$W$1:BL$1,"&lt;="&amp;(BM$1-(MONTH(BM$4)-3*INT((MONTH(BM$4)-1)/3))),$W$1:BL$1,"&gt;="&amp;(BM$1-2-(MONTH(BM$4)-3*INT((MONTH(BM$4)-1)/3)))),
0))</f>
        <v>7098.6601892847893</v>
      </c>
      <c r="BN274" s="5">
        <f ca="1">IF(BN$4="",0,IF(OR(MONTH(BN$4)=3,MONTH(BN$4)=4,MONTH(BN$4)=7,MONTH(BN$4)=10),
SUMIFS($W251:BM251,$W$1:BM$1,"&lt;="&amp;(BN$1-(MONTH(BN$4)-3*INT((MONTH(BN$4)-1)/3))),$W$1:BM$1,"&gt;="&amp;(BN$1-2-(MONTH(BN$4)-3*INT((MONTH(BN$4)-1)/3)))),
0))</f>
        <v>0</v>
      </c>
      <c r="BO274" s="5">
        <f ca="1">IF(BO$4="",0,IF(OR(MONTH(BO$4)=3,MONTH(BO$4)=4,MONTH(BO$4)=7,MONTH(BO$4)=10),
SUMIFS($W251:BN251,$W$1:BN$1,"&lt;="&amp;(BO$1-(MONTH(BO$4)-3*INT((MONTH(BO$4)-1)/3))),$W$1:BN$1,"&gt;="&amp;(BO$1-2-(MONTH(BO$4)-3*INT((MONTH(BO$4)-1)/3)))),
0))</f>
        <v>0</v>
      </c>
      <c r="BP274" s="5">
        <f ca="1">IF(BP$4="",0,IF(OR(MONTH(BP$4)=3,MONTH(BP$4)=4,MONTH(BP$4)=7,MONTH(BP$4)=10),
SUMIFS($W251:BO251,$W$1:BO$1,"&lt;="&amp;(BP$1-(MONTH(BP$4)-3*INT((MONTH(BP$4)-1)/3))),$W$1:BO$1,"&gt;="&amp;(BP$1-2-(MONTH(BP$4)-3*INT((MONTH(BP$4)-1)/3)))),
0))</f>
        <v>7485.5225813347497</v>
      </c>
      <c r="BQ274" s="5">
        <f ca="1">IF(BQ$4="",0,IF(OR(MONTH(BQ$4)=3,MONTH(BQ$4)=4,MONTH(BQ$4)=7,MONTH(BQ$4)=10),
SUMIFS($W251:BP251,$W$1:BP$1,"&lt;="&amp;(BQ$1-(MONTH(BQ$4)-3*INT((MONTH(BQ$4)-1)/3))),$W$1:BP$1,"&gt;="&amp;(BQ$1-2-(MONTH(BQ$4)-3*INT((MONTH(BQ$4)-1)/3)))),
0))</f>
        <v>0</v>
      </c>
      <c r="BR274" s="5">
        <f ca="1">IF(BR$4="",0,IF(OR(MONTH(BR$4)=3,MONTH(BR$4)=4,MONTH(BR$4)=7,MONTH(BR$4)=10),
SUMIFS($W251:BQ251,$W$1:BQ$1,"&lt;="&amp;(BR$1-(MONTH(BR$4)-3*INT((MONTH(BR$4)-1)/3))),$W$1:BQ$1,"&gt;="&amp;(BR$1-2-(MONTH(BR$4)-3*INT((MONTH(BR$4)-1)/3)))),
0))</f>
        <v>0</v>
      </c>
      <c r="BS274" s="5">
        <f ca="1">IF(BS$4="",0,IF(OR(MONTH(BS$4)=3,MONTH(BS$4)=4,MONTH(BS$4)=7,MONTH(BS$4)=10),
SUMIFS($W251:BR251,$W$1:BR$1,"&lt;="&amp;(BS$1-(MONTH(BS$4)-3*INT((MONTH(BS$4)-1)/3))),$W$1:BR$1,"&gt;="&amp;(BS$1-2-(MONTH(BS$4)-3*INT((MONTH(BS$4)-1)/3)))),
0))</f>
        <v>0</v>
      </c>
      <c r="BT274" s="5">
        <f ca="1">IF(BT$4="",0,IF(OR(MONTH(BT$4)=3,MONTH(BT$4)=4,MONTH(BT$4)=7,MONTH(BT$4)=10),
SUMIFS($W251:BS251,$W$1:BS$1,"&lt;="&amp;(BT$1-(MONTH(BT$4)-3*INT((MONTH(BT$4)-1)/3))),$W$1:BS$1,"&gt;="&amp;(BT$1-2-(MONTH(BT$4)-3*INT((MONTH(BT$4)-1)/3)))),
0))</f>
        <v>0</v>
      </c>
      <c r="BU274" s="5">
        <f ca="1">IF(BU$4="",0,IF(OR(MONTH(BU$4)=3,MONTH(BU$4)=4,MONTH(BU$4)=7,MONTH(BU$4)=10),
SUMIFS($W251:BT251,$W$1:BT$1,"&lt;="&amp;(BU$1-(MONTH(BU$4)-3*INT((MONTH(BU$4)-1)/3))),$W$1:BT$1,"&gt;="&amp;(BU$1-2-(MONTH(BU$4)-3*INT((MONTH(BU$4)-1)/3)))),
0))</f>
        <v>7851.7145119952665</v>
      </c>
      <c r="BV274" s="5">
        <f ca="1">IF(BV$4="",0,IF(OR(MONTH(BV$4)=3,MONTH(BV$4)=4,MONTH(BV$4)=7,MONTH(BV$4)=10),
SUMIFS($W251:BU251,$W$1:BU$1,"&lt;="&amp;(BV$1-(MONTH(BV$4)-3*INT((MONTH(BV$4)-1)/3))),$W$1:BU$1,"&gt;="&amp;(BV$1-2-(MONTH(BV$4)-3*INT((MONTH(BV$4)-1)/3)))),
0))</f>
        <v>8196.6032120401342</v>
      </c>
      <c r="BW274" s="5">
        <f ca="1">IF(BW$4="",0,IF(OR(MONTH(BW$4)=3,MONTH(BW$4)=4,MONTH(BW$4)=7,MONTH(BW$4)=10),
SUMIFS($W251:BV251,$W$1:BV$1,"&lt;="&amp;(BW$1-(MONTH(BW$4)-3*INT((MONTH(BW$4)-1)/3))),$W$1:BV$1,"&gt;="&amp;(BW$1-2-(MONTH(BW$4)-3*INT((MONTH(BW$4)-1)/3)))),
0))</f>
        <v>0</v>
      </c>
      <c r="BX274" s="5">
        <f ca="1">IF(BX$4="",0,IF(OR(MONTH(BX$4)=3,MONTH(BX$4)=4,MONTH(BX$4)=7,MONTH(BX$4)=10),
SUMIFS($W251:BW251,$W$1:BW$1,"&lt;="&amp;(BX$1-(MONTH(BX$4)-3*INT((MONTH(BX$4)-1)/3))),$W$1:BW$1,"&gt;="&amp;(BX$1-2-(MONTH(BX$4)-3*INT((MONTH(BX$4)-1)/3)))),
0))</f>
        <v>0</v>
      </c>
      <c r="BY274" s="5">
        <f ca="1">IF(BY$4="",0,IF(OR(MONTH(BY$4)=3,MONTH(BY$4)=4,MONTH(BY$4)=7,MONTH(BY$4)=10),
SUMIFS($W251:BX251,$W$1:BX$1,"&lt;="&amp;(BY$1-(MONTH(BY$4)-3*INT((MONTH(BY$4)-1)/3))),$W$1:BX$1,"&gt;="&amp;(BY$1-2-(MONTH(BY$4)-3*INT((MONTH(BY$4)-1)/3)))),
0))</f>
        <v>8905.6743306133612</v>
      </c>
      <c r="BZ274" s="5">
        <f ca="1">IF(BZ$4="",0,IF(OR(MONTH(BZ$4)=3,MONTH(BZ$4)=4,MONTH(BZ$4)=7,MONTH(BZ$4)=10),
SUMIFS($W251:BY251,$W$1:BY$1,"&lt;="&amp;(BZ$1-(MONTH(BZ$4)-3*INT((MONTH(BZ$4)-1)/3))),$W$1:BY$1,"&gt;="&amp;(BZ$1-2-(MONTH(BZ$4)-3*INT((MONTH(BZ$4)-1)/3)))),
0))</f>
        <v>0</v>
      </c>
      <c r="CA274" s="5">
        <f ca="1">IF(CA$4="",0,IF(OR(MONTH(CA$4)=3,MONTH(CA$4)=4,MONTH(CA$4)=7,MONTH(CA$4)=10),
SUMIFS($W251:BZ251,$W$1:BZ$1,"&lt;="&amp;(CA$1-(MONTH(CA$4)-3*INT((MONTH(CA$4)-1)/3))),$W$1:BZ$1,"&gt;="&amp;(CA$1-2-(MONTH(CA$4)-3*INT((MONTH(CA$4)-1)/3)))),
0))</f>
        <v>0</v>
      </c>
      <c r="CB274" s="5">
        <f ca="1">IF(CB$4="",0,IF(OR(MONTH(CB$4)=3,MONTH(CB$4)=4,MONTH(CB$4)=7,MONTH(CB$4)=10),
SUMIFS($W251:CA251,$W$1:CA$1,"&lt;="&amp;(CB$1-(MONTH(CB$4)-3*INT((MONTH(CB$4)-1)/3))),$W$1:CA$1,"&gt;="&amp;(CB$1-2-(MONTH(CB$4)-3*INT((MONTH(CB$4)-1)/3)))),
0))</f>
        <v>9211.4315270941843</v>
      </c>
      <c r="CC274" s="5">
        <f ca="1">IF(CC$4="",0,IF(OR(MONTH(CC$4)=3,MONTH(CC$4)=4,MONTH(CC$4)=7,MONTH(CC$4)=10),
SUMIFS($W251:CB251,$W$1:CB$1,"&lt;="&amp;(CC$1-(MONTH(CC$4)-3*INT((MONTH(CC$4)-1)/3))),$W$1:CB$1,"&gt;="&amp;(CC$1-2-(MONTH(CC$4)-3*INT((MONTH(CC$4)-1)/3)))),
0))</f>
        <v>0</v>
      </c>
      <c r="CD274" s="5">
        <f ca="1">IF(CD$4="",0,IF(OR(MONTH(CD$4)=3,MONTH(CD$4)=4,MONTH(CD$4)=7,MONTH(CD$4)=10),
SUMIFS($W251:CC251,$W$1:CC$1,"&lt;="&amp;(CD$1-(MONTH(CD$4)-3*INT((MONTH(CD$4)-1)/3))),$W$1:CC$1,"&gt;="&amp;(CD$1-2-(MONTH(CD$4)-3*INT((MONTH(CD$4)-1)/3)))),
0))</f>
        <v>0</v>
      </c>
      <c r="CE274" s="5">
        <f ca="1">IF(CE$4="",0,IF(OR(MONTH(CE$4)=3,MONTH(CE$4)=4,MONTH(CE$4)=7,MONTH(CE$4)=10),
SUMIFS($W251:CD251,$W$1:CD$1,"&lt;="&amp;(CE$1-(MONTH(CE$4)-3*INT((MONTH(CE$4)-1)/3))),$W$1:CD$1,"&gt;="&amp;(CE$1-2-(MONTH(CE$4)-3*INT((MONTH(CE$4)-1)/3)))),
0))</f>
        <v>0</v>
      </c>
      <c r="CF274" s="5">
        <f ca="1">IF(CF$4="",0,IF(OR(MONTH(CF$4)=3,MONTH(CF$4)=4,MONTH(CF$4)=7,MONTH(CF$4)=10),
SUMIFS($W251:CE251,$W$1:CE$1,"&lt;="&amp;(CF$1-(MONTH(CF$4)-3*INT((MONTH(CF$4)-1)/3))),$W$1:CE$1,"&gt;="&amp;(CF$1-2-(MONTH(CF$4)-3*INT((MONTH(CF$4)-1)/3)))),
0))</f>
        <v>0</v>
      </c>
    </row>
    <row r="275" spans="2:84" x14ac:dyDescent="0.3">
      <c r="B275" s="13">
        <f>ROW()</f>
        <v>275</v>
      </c>
      <c r="H275" s="1" t="str">
        <f t="shared" si="504"/>
        <v>Налоги на внеоборотные активы</v>
      </c>
      <c r="I275" s="1" t="str">
        <f>$I$270</f>
        <v>Капзатраты на торговые мощности</v>
      </c>
      <c r="J275" s="1" t="str">
        <f>Prcsses!I147</f>
        <v>Стартовый маркетинг и оформление</v>
      </c>
      <c r="M275" s="53" t="s">
        <v>18</v>
      </c>
      <c r="P275" s="72"/>
      <c r="U275" s="5">
        <f t="shared" ca="1" si="505"/>
        <v>0</v>
      </c>
      <c r="X275" s="5">
        <f ca="1">IF(X$4="",0,IF(OR(MONTH(X$4)=3,MONTH(X$4)=4,MONTH(X$4)=7,MONTH(X$4)=10),
SUMIFS($W252:W252,$W$1:W$1,"&lt;="&amp;(X$1-(MONTH(X$4)-3*INT((MONTH(X$4)-1)/3))),$W$1:W$1,"&gt;="&amp;(X$1-2-(MONTH(X$4)-3*INT((MONTH(X$4)-1)/3)))),
0))</f>
        <v>0</v>
      </c>
      <c r="Y275" s="5">
        <f ca="1">IF(Y$4="",0,IF(OR(MONTH(Y$4)=3,MONTH(Y$4)=4,MONTH(Y$4)=7,MONTH(Y$4)=10),
SUMIFS($W252:X252,$W$1:X$1,"&lt;="&amp;(Y$1-(MONTH(Y$4)-3*INT((MONTH(Y$4)-1)/3))),$W$1:X$1,"&gt;="&amp;(Y$1-2-(MONTH(Y$4)-3*INT((MONTH(Y$4)-1)/3)))),
0))</f>
        <v>0</v>
      </c>
      <c r="Z275" s="5">
        <f ca="1">IF(Z$4="",0,IF(OR(MONTH(Z$4)=3,MONTH(Z$4)=4,MONTH(Z$4)=7,MONTH(Z$4)=10),
SUMIFS($W252:Y252,$W$1:Y$1,"&lt;="&amp;(Z$1-(MONTH(Z$4)-3*INT((MONTH(Z$4)-1)/3))),$W$1:Y$1,"&gt;="&amp;(Z$1-2-(MONTH(Z$4)-3*INT((MONTH(Z$4)-1)/3)))),
0))</f>
        <v>0</v>
      </c>
      <c r="AA275" s="5">
        <f ca="1">IF(AA$4="",0,IF(OR(MONTH(AA$4)=3,MONTH(AA$4)=4,MONTH(AA$4)=7,MONTH(AA$4)=10),
SUMIFS($W252:Z252,$W$1:Z$1,"&lt;="&amp;(AA$1-(MONTH(AA$4)-3*INT((MONTH(AA$4)-1)/3))),$W$1:Z$1,"&gt;="&amp;(AA$1-2-(MONTH(AA$4)-3*INT((MONTH(AA$4)-1)/3)))),
0))</f>
        <v>0</v>
      </c>
      <c r="AB275" s="5">
        <f ca="1">IF(AB$4="",0,IF(OR(MONTH(AB$4)=3,MONTH(AB$4)=4,MONTH(AB$4)=7,MONTH(AB$4)=10),
SUMIFS($W252:AA252,$W$1:AA$1,"&lt;="&amp;(AB$1-(MONTH(AB$4)-3*INT((MONTH(AB$4)-1)/3))),$W$1:AA$1,"&gt;="&amp;(AB$1-2-(MONTH(AB$4)-3*INT((MONTH(AB$4)-1)/3)))),
0))</f>
        <v>0</v>
      </c>
      <c r="AC275" s="5">
        <f ca="1">IF(AC$4="",0,IF(OR(MONTH(AC$4)=3,MONTH(AC$4)=4,MONTH(AC$4)=7,MONTH(AC$4)=10),
SUMIFS($W252:AB252,$W$1:AB$1,"&lt;="&amp;(AC$1-(MONTH(AC$4)-3*INT((MONTH(AC$4)-1)/3))),$W$1:AB$1,"&gt;="&amp;(AC$1-2-(MONTH(AC$4)-3*INT((MONTH(AC$4)-1)/3)))),
0))</f>
        <v>0</v>
      </c>
      <c r="AD275" s="5">
        <f ca="1">IF(AD$4="",0,IF(OR(MONTH(AD$4)=3,MONTH(AD$4)=4,MONTH(AD$4)=7,MONTH(AD$4)=10),
SUMIFS($W252:AC252,$W$1:AC$1,"&lt;="&amp;(AD$1-(MONTH(AD$4)-3*INT((MONTH(AD$4)-1)/3))),$W$1:AC$1,"&gt;="&amp;(AD$1-2-(MONTH(AD$4)-3*INT((MONTH(AD$4)-1)/3)))),
0))</f>
        <v>0</v>
      </c>
      <c r="AE275" s="5">
        <f ca="1">IF(AE$4="",0,IF(OR(MONTH(AE$4)=3,MONTH(AE$4)=4,MONTH(AE$4)=7,MONTH(AE$4)=10),
SUMIFS($W252:AD252,$W$1:AD$1,"&lt;="&amp;(AE$1-(MONTH(AE$4)-3*INT((MONTH(AE$4)-1)/3))),$W$1:AD$1,"&gt;="&amp;(AE$1-2-(MONTH(AE$4)-3*INT((MONTH(AE$4)-1)/3)))),
0))</f>
        <v>0</v>
      </c>
      <c r="AF275" s="5">
        <f ca="1">IF(AF$4="",0,IF(OR(MONTH(AF$4)=3,MONTH(AF$4)=4,MONTH(AF$4)=7,MONTH(AF$4)=10),
SUMIFS($W252:AE252,$W$1:AE$1,"&lt;="&amp;(AF$1-(MONTH(AF$4)-3*INT((MONTH(AF$4)-1)/3))),$W$1:AE$1,"&gt;="&amp;(AF$1-2-(MONTH(AF$4)-3*INT((MONTH(AF$4)-1)/3)))),
0))</f>
        <v>0</v>
      </c>
      <c r="AG275" s="5">
        <f ca="1">IF(AG$4="",0,IF(OR(MONTH(AG$4)=3,MONTH(AG$4)=4,MONTH(AG$4)=7,MONTH(AG$4)=10),
SUMIFS($W252:AF252,$W$1:AF$1,"&lt;="&amp;(AG$1-(MONTH(AG$4)-3*INT((MONTH(AG$4)-1)/3))),$W$1:AF$1,"&gt;="&amp;(AG$1-2-(MONTH(AG$4)-3*INT((MONTH(AG$4)-1)/3)))),
0))</f>
        <v>0</v>
      </c>
      <c r="AH275" s="5">
        <f ca="1">IF(AH$4="",0,IF(OR(MONTH(AH$4)=3,MONTH(AH$4)=4,MONTH(AH$4)=7,MONTH(AH$4)=10),
SUMIFS($W252:AG252,$W$1:AG$1,"&lt;="&amp;(AH$1-(MONTH(AH$4)-3*INT((MONTH(AH$4)-1)/3))),$W$1:AG$1,"&gt;="&amp;(AH$1-2-(MONTH(AH$4)-3*INT((MONTH(AH$4)-1)/3)))),
0))</f>
        <v>0</v>
      </c>
      <c r="AI275" s="5">
        <f ca="1">IF(AI$4="",0,IF(OR(MONTH(AI$4)=3,MONTH(AI$4)=4,MONTH(AI$4)=7,MONTH(AI$4)=10),
SUMIFS($W252:AH252,$W$1:AH$1,"&lt;="&amp;(AI$1-(MONTH(AI$4)-3*INT((MONTH(AI$4)-1)/3))),$W$1:AH$1,"&gt;="&amp;(AI$1-2-(MONTH(AI$4)-3*INT((MONTH(AI$4)-1)/3)))),
0))</f>
        <v>0</v>
      </c>
      <c r="AJ275" s="5">
        <f ca="1">IF(AJ$4="",0,IF(OR(MONTH(AJ$4)=3,MONTH(AJ$4)=4,MONTH(AJ$4)=7,MONTH(AJ$4)=10),
SUMIFS($W252:AI252,$W$1:AI$1,"&lt;="&amp;(AJ$1-(MONTH(AJ$4)-3*INT((MONTH(AJ$4)-1)/3))),$W$1:AI$1,"&gt;="&amp;(AJ$1-2-(MONTH(AJ$4)-3*INT((MONTH(AJ$4)-1)/3)))),
0))</f>
        <v>0</v>
      </c>
      <c r="AK275" s="5">
        <f ca="1">IF(AK$4="",0,IF(OR(MONTH(AK$4)=3,MONTH(AK$4)=4,MONTH(AK$4)=7,MONTH(AK$4)=10),
SUMIFS($W252:AJ252,$W$1:AJ$1,"&lt;="&amp;(AK$1-(MONTH(AK$4)-3*INT((MONTH(AK$4)-1)/3))),$W$1:AJ$1,"&gt;="&amp;(AK$1-2-(MONTH(AK$4)-3*INT((MONTH(AK$4)-1)/3)))),
0))</f>
        <v>0</v>
      </c>
      <c r="AL275" s="5">
        <f ca="1">IF(AL$4="",0,IF(OR(MONTH(AL$4)=3,MONTH(AL$4)=4,MONTH(AL$4)=7,MONTH(AL$4)=10),
SUMIFS($W252:AK252,$W$1:AK$1,"&lt;="&amp;(AL$1-(MONTH(AL$4)-3*INT((MONTH(AL$4)-1)/3))),$W$1:AK$1,"&gt;="&amp;(AL$1-2-(MONTH(AL$4)-3*INT((MONTH(AL$4)-1)/3)))),
0))</f>
        <v>0</v>
      </c>
      <c r="AM275" s="5">
        <f ca="1">IF(AM$4="",0,IF(OR(MONTH(AM$4)=3,MONTH(AM$4)=4,MONTH(AM$4)=7,MONTH(AM$4)=10),
SUMIFS($W252:AL252,$W$1:AL$1,"&lt;="&amp;(AM$1-(MONTH(AM$4)-3*INT((MONTH(AM$4)-1)/3))),$W$1:AL$1,"&gt;="&amp;(AM$1-2-(MONTH(AM$4)-3*INT((MONTH(AM$4)-1)/3)))),
0))</f>
        <v>0</v>
      </c>
      <c r="AN275" s="5">
        <f ca="1">IF(AN$4="",0,IF(OR(MONTH(AN$4)=3,MONTH(AN$4)=4,MONTH(AN$4)=7,MONTH(AN$4)=10),
SUMIFS($W252:AM252,$W$1:AM$1,"&lt;="&amp;(AN$1-(MONTH(AN$4)-3*INT((MONTH(AN$4)-1)/3))),$W$1:AM$1,"&gt;="&amp;(AN$1-2-(MONTH(AN$4)-3*INT((MONTH(AN$4)-1)/3)))),
0))</f>
        <v>0</v>
      </c>
      <c r="AO275" s="5">
        <f ca="1">IF(AO$4="",0,IF(OR(MONTH(AO$4)=3,MONTH(AO$4)=4,MONTH(AO$4)=7,MONTH(AO$4)=10),
SUMIFS($W252:AN252,$W$1:AN$1,"&lt;="&amp;(AO$1-(MONTH(AO$4)-3*INT((MONTH(AO$4)-1)/3))),$W$1:AN$1,"&gt;="&amp;(AO$1-2-(MONTH(AO$4)-3*INT((MONTH(AO$4)-1)/3)))),
0))</f>
        <v>0</v>
      </c>
      <c r="AP275" s="5">
        <f ca="1">IF(AP$4="",0,IF(OR(MONTH(AP$4)=3,MONTH(AP$4)=4,MONTH(AP$4)=7,MONTH(AP$4)=10),
SUMIFS($W252:AO252,$W$1:AO$1,"&lt;="&amp;(AP$1-(MONTH(AP$4)-3*INT((MONTH(AP$4)-1)/3))),$W$1:AO$1,"&gt;="&amp;(AP$1-2-(MONTH(AP$4)-3*INT((MONTH(AP$4)-1)/3)))),
0))</f>
        <v>0</v>
      </c>
      <c r="AQ275" s="5">
        <f ca="1">IF(AQ$4="",0,IF(OR(MONTH(AQ$4)=3,MONTH(AQ$4)=4,MONTH(AQ$4)=7,MONTH(AQ$4)=10),
SUMIFS($W252:AP252,$W$1:AP$1,"&lt;="&amp;(AQ$1-(MONTH(AQ$4)-3*INT((MONTH(AQ$4)-1)/3))),$W$1:AP$1,"&gt;="&amp;(AQ$1-2-(MONTH(AQ$4)-3*INT((MONTH(AQ$4)-1)/3)))),
0))</f>
        <v>0</v>
      </c>
      <c r="AR275" s="5">
        <f ca="1">IF(AR$4="",0,IF(OR(MONTH(AR$4)=3,MONTH(AR$4)=4,MONTH(AR$4)=7,MONTH(AR$4)=10),
SUMIFS($W252:AQ252,$W$1:AQ$1,"&lt;="&amp;(AR$1-(MONTH(AR$4)-3*INT((MONTH(AR$4)-1)/3))),$W$1:AQ$1,"&gt;="&amp;(AR$1-2-(MONTH(AR$4)-3*INT((MONTH(AR$4)-1)/3)))),
0))</f>
        <v>0</v>
      </c>
      <c r="AS275" s="5">
        <f ca="1">IF(AS$4="",0,IF(OR(MONTH(AS$4)=3,MONTH(AS$4)=4,MONTH(AS$4)=7,MONTH(AS$4)=10),
SUMIFS($W252:AR252,$W$1:AR$1,"&lt;="&amp;(AS$1-(MONTH(AS$4)-3*INT((MONTH(AS$4)-1)/3))),$W$1:AR$1,"&gt;="&amp;(AS$1-2-(MONTH(AS$4)-3*INT((MONTH(AS$4)-1)/3)))),
0))</f>
        <v>0</v>
      </c>
      <c r="AT275" s="5">
        <f ca="1">IF(AT$4="",0,IF(OR(MONTH(AT$4)=3,MONTH(AT$4)=4,MONTH(AT$4)=7,MONTH(AT$4)=10),
SUMIFS($W252:AS252,$W$1:AS$1,"&lt;="&amp;(AT$1-(MONTH(AT$4)-3*INT((MONTH(AT$4)-1)/3))),$W$1:AS$1,"&gt;="&amp;(AT$1-2-(MONTH(AT$4)-3*INT((MONTH(AT$4)-1)/3)))),
0))</f>
        <v>0</v>
      </c>
      <c r="AU275" s="5">
        <f ca="1">IF(AU$4="",0,IF(OR(MONTH(AU$4)=3,MONTH(AU$4)=4,MONTH(AU$4)=7,MONTH(AU$4)=10),
SUMIFS($W252:AT252,$W$1:AT$1,"&lt;="&amp;(AU$1-(MONTH(AU$4)-3*INT((MONTH(AU$4)-1)/3))),$W$1:AT$1,"&gt;="&amp;(AU$1-2-(MONTH(AU$4)-3*INT((MONTH(AU$4)-1)/3)))),
0))</f>
        <v>0</v>
      </c>
      <c r="AV275" s="5">
        <f ca="1">IF(AV$4="",0,IF(OR(MONTH(AV$4)=3,MONTH(AV$4)=4,MONTH(AV$4)=7,MONTH(AV$4)=10),
SUMIFS($W252:AU252,$W$1:AU$1,"&lt;="&amp;(AV$1-(MONTH(AV$4)-3*INT((MONTH(AV$4)-1)/3))),$W$1:AU$1,"&gt;="&amp;(AV$1-2-(MONTH(AV$4)-3*INT((MONTH(AV$4)-1)/3)))),
0))</f>
        <v>0</v>
      </c>
      <c r="AW275" s="5">
        <f ca="1">IF(AW$4="",0,IF(OR(MONTH(AW$4)=3,MONTH(AW$4)=4,MONTH(AW$4)=7,MONTH(AW$4)=10),
SUMIFS($W252:AV252,$W$1:AV$1,"&lt;="&amp;(AW$1-(MONTH(AW$4)-3*INT((MONTH(AW$4)-1)/3))),$W$1:AV$1,"&gt;="&amp;(AW$1-2-(MONTH(AW$4)-3*INT((MONTH(AW$4)-1)/3)))),
0))</f>
        <v>0</v>
      </c>
      <c r="AX275" s="5">
        <f ca="1">IF(AX$4="",0,IF(OR(MONTH(AX$4)=3,MONTH(AX$4)=4,MONTH(AX$4)=7,MONTH(AX$4)=10),
SUMIFS($W252:AW252,$W$1:AW$1,"&lt;="&amp;(AX$1-(MONTH(AX$4)-3*INT((MONTH(AX$4)-1)/3))),$W$1:AW$1,"&gt;="&amp;(AX$1-2-(MONTH(AX$4)-3*INT((MONTH(AX$4)-1)/3)))),
0))</f>
        <v>0</v>
      </c>
      <c r="AY275" s="5">
        <f ca="1">IF(AY$4="",0,IF(OR(MONTH(AY$4)=3,MONTH(AY$4)=4,MONTH(AY$4)=7,MONTH(AY$4)=10),
SUMIFS($W252:AX252,$W$1:AX$1,"&lt;="&amp;(AY$1-(MONTH(AY$4)-3*INT((MONTH(AY$4)-1)/3))),$W$1:AX$1,"&gt;="&amp;(AY$1-2-(MONTH(AY$4)-3*INT((MONTH(AY$4)-1)/3)))),
0))</f>
        <v>0</v>
      </c>
      <c r="AZ275" s="5">
        <f ca="1">IF(AZ$4="",0,IF(OR(MONTH(AZ$4)=3,MONTH(AZ$4)=4,MONTH(AZ$4)=7,MONTH(AZ$4)=10),
SUMIFS($W252:AY252,$W$1:AY$1,"&lt;="&amp;(AZ$1-(MONTH(AZ$4)-3*INT((MONTH(AZ$4)-1)/3))),$W$1:AY$1,"&gt;="&amp;(AZ$1-2-(MONTH(AZ$4)-3*INT((MONTH(AZ$4)-1)/3)))),
0))</f>
        <v>0</v>
      </c>
      <c r="BA275" s="5">
        <f ca="1">IF(BA$4="",0,IF(OR(MONTH(BA$4)=3,MONTH(BA$4)=4,MONTH(BA$4)=7,MONTH(BA$4)=10),
SUMIFS($W252:AZ252,$W$1:AZ$1,"&lt;="&amp;(BA$1-(MONTH(BA$4)-3*INT((MONTH(BA$4)-1)/3))),$W$1:AZ$1,"&gt;="&amp;(BA$1-2-(MONTH(BA$4)-3*INT((MONTH(BA$4)-1)/3)))),
0))</f>
        <v>0</v>
      </c>
      <c r="BB275" s="5">
        <f ca="1">IF(BB$4="",0,IF(OR(MONTH(BB$4)=3,MONTH(BB$4)=4,MONTH(BB$4)=7,MONTH(BB$4)=10),
SUMIFS($W252:BA252,$W$1:BA$1,"&lt;="&amp;(BB$1-(MONTH(BB$4)-3*INT((MONTH(BB$4)-1)/3))),$W$1:BA$1,"&gt;="&amp;(BB$1-2-(MONTH(BB$4)-3*INT((MONTH(BB$4)-1)/3)))),
0))</f>
        <v>0</v>
      </c>
      <c r="BC275" s="5">
        <f ca="1">IF(BC$4="",0,IF(OR(MONTH(BC$4)=3,MONTH(BC$4)=4,MONTH(BC$4)=7,MONTH(BC$4)=10),
SUMIFS($W252:BB252,$W$1:BB$1,"&lt;="&amp;(BC$1-(MONTH(BC$4)-3*INT((MONTH(BC$4)-1)/3))),$W$1:BB$1,"&gt;="&amp;(BC$1-2-(MONTH(BC$4)-3*INT((MONTH(BC$4)-1)/3)))),
0))</f>
        <v>0</v>
      </c>
      <c r="BD275" s="5">
        <f ca="1">IF(BD$4="",0,IF(OR(MONTH(BD$4)=3,MONTH(BD$4)=4,MONTH(BD$4)=7,MONTH(BD$4)=10),
SUMIFS($W252:BC252,$W$1:BC$1,"&lt;="&amp;(BD$1-(MONTH(BD$4)-3*INT((MONTH(BD$4)-1)/3))),$W$1:BC$1,"&gt;="&amp;(BD$1-2-(MONTH(BD$4)-3*INT((MONTH(BD$4)-1)/3)))),
0))</f>
        <v>0</v>
      </c>
      <c r="BE275" s="5">
        <f ca="1">IF(BE$4="",0,IF(OR(MONTH(BE$4)=3,MONTH(BE$4)=4,MONTH(BE$4)=7,MONTH(BE$4)=10),
SUMIFS($W252:BD252,$W$1:BD$1,"&lt;="&amp;(BE$1-(MONTH(BE$4)-3*INT((MONTH(BE$4)-1)/3))),$W$1:BD$1,"&gt;="&amp;(BE$1-2-(MONTH(BE$4)-3*INT((MONTH(BE$4)-1)/3)))),
0))</f>
        <v>0</v>
      </c>
      <c r="BF275" s="5">
        <f ca="1">IF(BF$4="",0,IF(OR(MONTH(BF$4)=3,MONTH(BF$4)=4,MONTH(BF$4)=7,MONTH(BF$4)=10),
SUMIFS($W252:BE252,$W$1:BE$1,"&lt;="&amp;(BF$1-(MONTH(BF$4)-3*INT((MONTH(BF$4)-1)/3))),$W$1:BE$1,"&gt;="&amp;(BF$1-2-(MONTH(BF$4)-3*INT((MONTH(BF$4)-1)/3)))),
0))</f>
        <v>0</v>
      </c>
      <c r="BG275" s="5">
        <f ca="1">IF(BG$4="",0,IF(OR(MONTH(BG$4)=3,MONTH(BG$4)=4,MONTH(BG$4)=7,MONTH(BG$4)=10),
SUMIFS($W252:BF252,$W$1:BF$1,"&lt;="&amp;(BG$1-(MONTH(BG$4)-3*INT((MONTH(BG$4)-1)/3))),$W$1:BF$1,"&gt;="&amp;(BG$1-2-(MONTH(BG$4)-3*INT((MONTH(BG$4)-1)/3)))),
0))</f>
        <v>0</v>
      </c>
      <c r="BH275" s="5">
        <f ca="1">IF(BH$4="",0,IF(OR(MONTH(BH$4)=3,MONTH(BH$4)=4,MONTH(BH$4)=7,MONTH(BH$4)=10),
SUMIFS($W252:BG252,$W$1:BG$1,"&lt;="&amp;(BH$1-(MONTH(BH$4)-3*INT((MONTH(BH$4)-1)/3))),$W$1:BG$1,"&gt;="&amp;(BH$1-2-(MONTH(BH$4)-3*INT((MONTH(BH$4)-1)/3)))),
0))</f>
        <v>0</v>
      </c>
      <c r="BI275" s="5">
        <f ca="1">IF(BI$4="",0,IF(OR(MONTH(BI$4)=3,MONTH(BI$4)=4,MONTH(BI$4)=7,MONTH(BI$4)=10),
SUMIFS($W252:BH252,$W$1:BH$1,"&lt;="&amp;(BI$1-(MONTH(BI$4)-3*INT((MONTH(BI$4)-1)/3))),$W$1:BH$1,"&gt;="&amp;(BI$1-2-(MONTH(BI$4)-3*INT((MONTH(BI$4)-1)/3)))),
0))</f>
        <v>0</v>
      </c>
      <c r="BJ275" s="5">
        <f ca="1">IF(BJ$4="",0,IF(OR(MONTH(BJ$4)=3,MONTH(BJ$4)=4,MONTH(BJ$4)=7,MONTH(BJ$4)=10),
SUMIFS($W252:BI252,$W$1:BI$1,"&lt;="&amp;(BJ$1-(MONTH(BJ$4)-3*INT((MONTH(BJ$4)-1)/3))),$W$1:BI$1,"&gt;="&amp;(BJ$1-2-(MONTH(BJ$4)-3*INT((MONTH(BJ$4)-1)/3)))),
0))</f>
        <v>0</v>
      </c>
      <c r="BK275" s="5">
        <f ca="1">IF(BK$4="",0,IF(OR(MONTH(BK$4)=3,MONTH(BK$4)=4,MONTH(BK$4)=7,MONTH(BK$4)=10),
SUMIFS($W252:BJ252,$W$1:BJ$1,"&lt;="&amp;(BK$1-(MONTH(BK$4)-3*INT((MONTH(BK$4)-1)/3))),$W$1:BJ$1,"&gt;="&amp;(BK$1-2-(MONTH(BK$4)-3*INT((MONTH(BK$4)-1)/3)))),
0))</f>
        <v>0</v>
      </c>
      <c r="BL275" s="5">
        <f ca="1">IF(BL$4="",0,IF(OR(MONTH(BL$4)=3,MONTH(BL$4)=4,MONTH(BL$4)=7,MONTH(BL$4)=10),
SUMIFS($W252:BK252,$W$1:BK$1,"&lt;="&amp;(BL$1-(MONTH(BL$4)-3*INT((MONTH(BL$4)-1)/3))),$W$1:BK$1,"&gt;="&amp;(BL$1-2-(MONTH(BL$4)-3*INT((MONTH(BL$4)-1)/3)))),
0))</f>
        <v>0</v>
      </c>
      <c r="BM275" s="5">
        <f ca="1">IF(BM$4="",0,IF(OR(MONTH(BM$4)=3,MONTH(BM$4)=4,MONTH(BM$4)=7,MONTH(BM$4)=10),
SUMIFS($W252:BL252,$W$1:BL$1,"&lt;="&amp;(BM$1-(MONTH(BM$4)-3*INT((MONTH(BM$4)-1)/3))),$W$1:BL$1,"&gt;="&amp;(BM$1-2-(MONTH(BM$4)-3*INT((MONTH(BM$4)-1)/3)))),
0))</f>
        <v>0</v>
      </c>
      <c r="BN275" s="5">
        <f ca="1">IF(BN$4="",0,IF(OR(MONTH(BN$4)=3,MONTH(BN$4)=4,MONTH(BN$4)=7,MONTH(BN$4)=10),
SUMIFS($W252:BM252,$W$1:BM$1,"&lt;="&amp;(BN$1-(MONTH(BN$4)-3*INT((MONTH(BN$4)-1)/3))),$W$1:BM$1,"&gt;="&amp;(BN$1-2-(MONTH(BN$4)-3*INT((MONTH(BN$4)-1)/3)))),
0))</f>
        <v>0</v>
      </c>
      <c r="BO275" s="5">
        <f ca="1">IF(BO$4="",0,IF(OR(MONTH(BO$4)=3,MONTH(BO$4)=4,MONTH(BO$4)=7,MONTH(BO$4)=10),
SUMIFS($W252:BN252,$W$1:BN$1,"&lt;="&amp;(BO$1-(MONTH(BO$4)-3*INT((MONTH(BO$4)-1)/3))),$W$1:BN$1,"&gt;="&amp;(BO$1-2-(MONTH(BO$4)-3*INT((MONTH(BO$4)-1)/3)))),
0))</f>
        <v>0</v>
      </c>
      <c r="BP275" s="5">
        <f ca="1">IF(BP$4="",0,IF(OR(MONTH(BP$4)=3,MONTH(BP$4)=4,MONTH(BP$4)=7,MONTH(BP$4)=10),
SUMIFS($W252:BO252,$W$1:BO$1,"&lt;="&amp;(BP$1-(MONTH(BP$4)-3*INT((MONTH(BP$4)-1)/3))),$W$1:BO$1,"&gt;="&amp;(BP$1-2-(MONTH(BP$4)-3*INT((MONTH(BP$4)-1)/3)))),
0))</f>
        <v>0</v>
      </c>
      <c r="BQ275" s="5">
        <f ca="1">IF(BQ$4="",0,IF(OR(MONTH(BQ$4)=3,MONTH(BQ$4)=4,MONTH(BQ$4)=7,MONTH(BQ$4)=10),
SUMIFS($W252:BP252,$W$1:BP$1,"&lt;="&amp;(BQ$1-(MONTH(BQ$4)-3*INT((MONTH(BQ$4)-1)/3))),$W$1:BP$1,"&gt;="&amp;(BQ$1-2-(MONTH(BQ$4)-3*INT((MONTH(BQ$4)-1)/3)))),
0))</f>
        <v>0</v>
      </c>
      <c r="BR275" s="5">
        <f ca="1">IF(BR$4="",0,IF(OR(MONTH(BR$4)=3,MONTH(BR$4)=4,MONTH(BR$4)=7,MONTH(BR$4)=10),
SUMIFS($W252:BQ252,$W$1:BQ$1,"&lt;="&amp;(BR$1-(MONTH(BR$4)-3*INT((MONTH(BR$4)-1)/3))),$W$1:BQ$1,"&gt;="&amp;(BR$1-2-(MONTH(BR$4)-3*INT((MONTH(BR$4)-1)/3)))),
0))</f>
        <v>0</v>
      </c>
      <c r="BS275" s="5">
        <f ca="1">IF(BS$4="",0,IF(OR(MONTH(BS$4)=3,MONTH(BS$4)=4,MONTH(BS$4)=7,MONTH(BS$4)=10),
SUMIFS($W252:BR252,$W$1:BR$1,"&lt;="&amp;(BS$1-(MONTH(BS$4)-3*INT((MONTH(BS$4)-1)/3))),$W$1:BR$1,"&gt;="&amp;(BS$1-2-(MONTH(BS$4)-3*INT((MONTH(BS$4)-1)/3)))),
0))</f>
        <v>0</v>
      </c>
      <c r="BT275" s="5">
        <f ca="1">IF(BT$4="",0,IF(OR(MONTH(BT$4)=3,MONTH(BT$4)=4,MONTH(BT$4)=7,MONTH(BT$4)=10),
SUMIFS($W252:BS252,$W$1:BS$1,"&lt;="&amp;(BT$1-(MONTH(BT$4)-3*INT((MONTH(BT$4)-1)/3))),$W$1:BS$1,"&gt;="&amp;(BT$1-2-(MONTH(BT$4)-3*INT((MONTH(BT$4)-1)/3)))),
0))</f>
        <v>0</v>
      </c>
      <c r="BU275" s="5">
        <f ca="1">IF(BU$4="",0,IF(OR(MONTH(BU$4)=3,MONTH(BU$4)=4,MONTH(BU$4)=7,MONTH(BU$4)=10),
SUMIFS($W252:BT252,$W$1:BT$1,"&lt;="&amp;(BU$1-(MONTH(BU$4)-3*INT((MONTH(BU$4)-1)/3))),$W$1:BT$1,"&gt;="&amp;(BU$1-2-(MONTH(BU$4)-3*INT((MONTH(BU$4)-1)/3)))),
0))</f>
        <v>0</v>
      </c>
      <c r="BV275" s="5">
        <f ca="1">IF(BV$4="",0,IF(OR(MONTH(BV$4)=3,MONTH(BV$4)=4,MONTH(BV$4)=7,MONTH(BV$4)=10),
SUMIFS($W252:BU252,$W$1:BU$1,"&lt;="&amp;(BV$1-(MONTH(BV$4)-3*INT((MONTH(BV$4)-1)/3))),$W$1:BU$1,"&gt;="&amp;(BV$1-2-(MONTH(BV$4)-3*INT((MONTH(BV$4)-1)/3)))),
0))</f>
        <v>0</v>
      </c>
      <c r="BW275" s="5">
        <f ca="1">IF(BW$4="",0,IF(OR(MONTH(BW$4)=3,MONTH(BW$4)=4,MONTH(BW$4)=7,MONTH(BW$4)=10),
SUMIFS($W252:BV252,$W$1:BV$1,"&lt;="&amp;(BW$1-(MONTH(BW$4)-3*INT((MONTH(BW$4)-1)/3))),$W$1:BV$1,"&gt;="&amp;(BW$1-2-(MONTH(BW$4)-3*INT((MONTH(BW$4)-1)/3)))),
0))</f>
        <v>0</v>
      </c>
      <c r="BX275" s="5">
        <f ca="1">IF(BX$4="",0,IF(OR(MONTH(BX$4)=3,MONTH(BX$4)=4,MONTH(BX$4)=7,MONTH(BX$4)=10),
SUMIFS($W252:BW252,$W$1:BW$1,"&lt;="&amp;(BX$1-(MONTH(BX$4)-3*INT((MONTH(BX$4)-1)/3))),$W$1:BW$1,"&gt;="&amp;(BX$1-2-(MONTH(BX$4)-3*INT((MONTH(BX$4)-1)/3)))),
0))</f>
        <v>0</v>
      </c>
      <c r="BY275" s="5">
        <f ca="1">IF(BY$4="",0,IF(OR(MONTH(BY$4)=3,MONTH(BY$4)=4,MONTH(BY$4)=7,MONTH(BY$4)=10),
SUMIFS($W252:BX252,$W$1:BX$1,"&lt;="&amp;(BY$1-(MONTH(BY$4)-3*INT((MONTH(BY$4)-1)/3))),$W$1:BX$1,"&gt;="&amp;(BY$1-2-(MONTH(BY$4)-3*INT((MONTH(BY$4)-1)/3)))),
0))</f>
        <v>0</v>
      </c>
      <c r="BZ275" s="5">
        <f ca="1">IF(BZ$4="",0,IF(OR(MONTH(BZ$4)=3,MONTH(BZ$4)=4,MONTH(BZ$4)=7,MONTH(BZ$4)=10),
SUMIFS($W252:BY252,$W$1:BY$1,"&lt;="&amp;(BZ$1-(MONTH(BZ$4)-3*INT((MONTH(BZ$4)-1)/3))),$W$1:BY$1,"&gt;="&amp;(BZ$1-2-(MONTH(BZ$4)-3*INT((MONTH(BZ$4)-1)/3)))),
0))</f>
        <v>0</v>
      </c>
      <c r="CA275" s="5">
        <f ca="1">IF(CA$4="",0,IF(OR(MONTH(CA$4)=3,MONTH(CA$4)=4,MONTH(CA$4)=7,MONTH(CA$4)=10),
SUMIFS($W252:BZ252,$W$1:BZ$1,"&lt;="&amp;(CA$1-(MONTH(CA$4)-3*INT((MONTH(CA$4)-1)/3))),$W$1:BZ$1,"&gt;="&amp;(CA$1-2-(MONTH(CA$4)-3*INT((MONTH(CA$4)-1)/3)))),
0))</f>
        <v>0</v>
      </c>
      <c r="CB275" s="5">
        <f ca="1">IF(CB$4="",0,IF(OR(MONTH(CB$4)=3,MONTH(CB$4)=4,MONTH(CB$4)=7,MONTH(CB$4)=10),
SUMIFS($W252:CA252,$W$1:CA$1,"&lt;="&amp;(CB$1-(MONTH(CB$4)-3*INT((MONTH(CB$4)-1)/3))),$W$1:CA$1,"&gt;="&amp;(CB$1-2-(MONTH(CB$4)-3*INT((MONTH(CB$4)-1)/3)))),
0))</f>
        <v>0</v>
      </c>
      <c r="CC275" s="5">
        <f ca="1">IF(CC$4="",0,IF(OR(MONTH(CC$4)=3,MONTH(CC$4)=4,MONTH(CC$4)=7,MONTH(CC$4)=10),
SUMIFS($W252:CB252,$W$1:CB$1,"&lt;="&amp;(CC$1-(MONTH(CC$4)-3*INT((MONTH(CC$4)-1)/3))),$W$1:CB$1,"&gt;="&amp;(CC$1-2-(MONTH(CC$4)-3*INT((MONTH(CC$4)-1)/3)))),
0))</f>
        <v>0</v>
      </c>
      <c r="CD275" s="5">
        <f ca="1">IF(CD$4="",0,IF(OR(MONTH(CD$4)=3,MONTH(CD$4)=4,MONTH(CD$4)=7,MONTH(CD$4)=10),
SUMIFS($W252:CC252,$W$1:CC$1,"&lt;="&amp;(CD$1-(MONTH(CD$4)-3*INT((MONTH(CD$4)-1)/3))),$W$1:CC$1,"&gt;="&amp;(CD$1-2-(MONTH(CD$4)-3*INT((MONTH(CD$4)-1)/3)))),
0))</f>
        <v>0</v>
      </c>
      <c r="CE275" s="5">
        <f ca="1">IF(CE$4="",0,IF(OR(MONTH(CE$4)=3,MONTH(CE$4)=4,MONTH(CE$4)=7,MONTH(CE$4)=10),
SUMIFS($W252:CD252,$W$1:CD$1,"&lt;="&amp;(CE$1-(MONTH(CE$4)-3*INT((MONTH(CE$4)-1)/3))),$W$1:CD$1,"&gt;="&amp;(CE$1-2-(MONTH(CE$4)-3*INT((MONTH(CE$4)-1)/3)))),
0))</f>
        <v>0</v>
      </c>
      <c r="CF275" s="5">
        <f ca="1">IF(CF$4="",0,IF(OR(MONTH(CF$4)=3,MONTH(CF$4)=4,MONTH(CF$4)=7,MONTH(CF$4)=10),
SUMIFS($W252:CE252,$W$1:CE$1,"&lt;="&amp;(CF$1-(MONTH(CF$4)-3*INT((MONTH(CF$4)-1)/3))),$W$1:CE$1,"&gt;="&amp;(CF$1-2-(MONTH(CF$4)-3*INT((MONTH(CF$4)-1)/3)))),
0))</f>
        <v>0</v>
      </c>
    </row>
    <row r="276" spans="2:84" s="26" customFormat="1" ht="12" x14ac:dyDescent="0.25">
      <c r="B276" s="13"/>
      <c r="M276" s="55"/>
      <c r="N276" s="44" t="s">
        <v>21</v>
      </c>
      <c r="O276" s="45"/>
      <c r="P276" s="46"/>
      <c r="Q276" s="89"/>
      <c r="U276" s="41"/>
      <c r="V276" s="42"/>
      <c r="W276" s="43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</row>
    <row r="277" spans="2:84" x14ac:dyDescent="0.3">
      <c r="B277" s="13">
        <f>ROW()</f>
        <v>277</v>
      </c>
    </row>
    <row r="278" spans="2:84" x14ac:dyDescent="0.3">
      <c r="B278" s="13">
        <f>ROW()</f>
        <v>278</v>
      </c>
      <c r="H278" s="1" t="s">
        <v>238</v>
      </c>
      <c r="M278" s="53" t="s">
        <v>18</v>
      </c>
      <c r="P278" s="72" t="str">
        <f>Lists!$AI$16</f>
        <v>ндс(-)</v>
      </c>
      <c r="U278" s="5">
        <f ca="1">SUM(INDIRECT(ADDRESS($B278,$X$2)&amp;":"&amp;ADDRESS($B278,$X$2-1+$P$8)))</f>
        <v>35646400.309362717</v>
      </c>
      <c r="X278" s="5">
        <f t="shared" ref="X278:CF278" ca="1" si="516">IF(X$4="",0,SUMIFS(X$279:X$299,$H$279:$H$299,$H$278,$J$279:$J$299,""))</f>
        <v>533333.33333333337</v>
      </c>
      <c r="Y278" s="5">
        <f t="shared" ca="1" si="516"/>
        <v>4800000.0000000009</v>
      </c>
      <c r="Z278" s="5">
        <f t="shared" ca="1" si="516"/>
        <v>2466666.6666666674</v>
      </c>
      <c r="AA278" s="5">
        <f t="shared" ca="1" si="516"/>
        <v>0</v>
      </c>
      <c r="AB278" s="5">
        <f t="shared" ca="1" si="516"/>
        <v>0</v>
      </c>
      <c r="AC278" s="5">
        <f t="shared" ca="1" si="516"/>
        <v>0</v>
      </c>
      <c r="AD278" s="5">
        <f t="shared" ca="1" si="516"/>
        <v>0</v>
      </c>
      <c r="AE278" s="5">
        <f t="shared" ca="1" si="516"/>
        <v>0</v>
      </c>
      <c r="AF278" s="5">
        <f t="shared" ca="1" si="516"/>
        <v>119583.33333333333</v>
      </c>
      <c r="AG278" s="5">
        <f t="shared" ca="1" si="516"/>
        <v>307500</v>
      </c>
      <c r="AH278" s="5">
        <f t="shared" ca="1" si="516"/>
        <v>51250</v>
      </c>
      <c r="AI278" s="5">
        <f t="shared" ca="1" si="516"/>
        <v>0</v>
      </c>
      <c r="AJ278" s="5">
        <f t="shared" ca="1" si="516"/>
        <v>122572.91666666667</v>
      </c>
      <c r="AK278" s="5">
        <f t="shared" ca="1" si="516"/>
        <v>315187.5</v>
      </c>
      <c r="AL278" s="5">
        <f t="shared" ca="1" si="516"/>
        <v>52531.25</v>
      </c>
      <c r="AM278" s="5">
        <f t="shared" ca="1" si="516"/>
        <v>0</v>
      </c>
      <c r="AN278" s="5">
        <f t="shared" ca="1" si="516"/>
        <v>122572.91666666667</v>
      </c>
      <c r="AO278" s="5">
        <f t="shared" ca="1" si="516"/>
        <v>315187.5</v>
      </c>
      <c r="AP278" s="5">
        <f t="shared" ca="1" si="516"/>
        <v>52531.25</v>
      </c>
      <c r="AQ278" s="5">
        <f t="shared" ca="1" si="516"/>
        <v>0</v>
      </c>
      <c r="AR278" s="5">
        <f t="shared" ca="1" si="516"/>
        <v>565211.33625000005</v>
      </c>
      <c r="AS278" s="5">
        <f t="shared" ca="1" si="516"/>
        <v>2345108.0321666668</v>
      </c>
      <c r="AT278" s="5">
        <f t="shared" ca="1" si="516"/>
        <v>2603374.291916667</v>
      </c>
      <c r="AU278" s="5">
        <f t="shared" ca="1" si="516"/>
        <v>0</v>
      </c>
      <c r="AV278" s="5">
        <f t="shared" ca="1" si="516"/>
        <v>128778.17057291666</v>
      </c>
      <c r="AW278" s="5">
        <f t="shared" ca="1" si="516"/>
        <v>331143.86718749994</v>
      </c>
      <c r="AX278" s="5">
        <f t="shared" ca="1" si="516"/>
        <v>55190.644531249993</v>
      </c>
      <c r="AY278" s="5">
        <f t="shared" ca="1" si="516"/>
        <v>0</v>
      </c>
      <c r="AZ278" s="5">
        <f t="shared" ca="1" si="516"/>
        <v>128778.17057291666</v>
      </c>
      <c r="BA278" s="5">
        <f t="shared" ca="1" si="516"/>
        <v>331143.86718749994</v>
      </c>
      <c r="BB278" s="5">
        <f t="shared" ca="1" si="516"/>
        <v>510731.83068523678</v>
      </c>
      <c r="BC278" s="5">
        <f t="shared" ca="1" si="516"/>
        <v>2095489.4563083393</v>
      </c>
      <c r="BD278" s="5">
        <f t="shared" ca="1" si="516"/>
        <v>2774136.5045303633</v>
      </c>
      <c r="BE278" s="5">
        <f t="shared" ca="1" si="516"/>
        <v>339422.46386718738</v>
      </c>
      <c r="BF278" s="5">
        <f t="shared" ca="1" si="516"/>
        <v>56570.410644531243</v>
      </c>
      <c r="BG278" s="5">
        <f t="shared" ca="1" si="516"/>
        <v>0</v>
      </c>
      <c r="BH278" s="5">
        <f t="shared" ca="1" si="516"/>
        <v>135297.56545817052</v>
      </c>
      <c r="BI278" s="5">
        <f t="shared" ca="1" si="516"/>
        <v>347908.02546386706</v>
      </c>
      <c r="BJ278" s="5">
        <f t="shared" ca="1" si="516"/>
        <v>57984.670910644512</v>
      </c>
      <c r="BK278" s="5">
        <f t="shared" ca="1" si="516"/>
        <v>0</v>
      </c>
      <c r="BL278" s="5">
        <f t="shared" ca="1" si="516"/>
        <v>599038.49296292907</v>
      </c>
      <c r="BM278" s="5">
        <f t="shared" ca="1" si="516"/>
        <v>2481116.2919857558</v>
      </c>
      <c r="BN278" s="5">
        <f t="shared" ca="1" si="516"/>
        <v>2747682.0504382439</v>
      </c>
      <c r="BO278" s="5">
        <f t="shared" ca="1" si="516"/>
        <v>0</v>
      </c>
      <c r="BP278" s="5">
        <f t="shared" ca="1" si="516"/>
        <v>138680.0045946248</v>
      </c>
      <c r="BQ278" s="5">
        <f t="shared" ca="1" si="516"/>
        <v>356605.72610046377</v>
      </c>
      <c r="BR278" s="5">
        <f t="shared" ca="1" si="516"/>
        <v>59434.287683410628</v>
      </c>
      <c r="BS278" s="5">
        <f t="shared" ca="1" si="516"/>
        <v>0</v>
      </c>
      <c r="BT278" s="5">
        <f t="shared" ca="1" si="516"/>
        <v>142147.00470949043</v>
      </c>
      <c r="BU278" s="5">
        <f t="shared" ca="1" si="516"/>
        <v>365520.86925297539</v>
      </c>
      <c r="BV278" s="5">
        <f t="shared" ca="1" si="516"/>
        <v>541505.99783093727</v>
      </c>
      <c r="BW278" s="5">
        <f t="shared" ca="1" si="516"/>
        <v>2210694.9235950303</v>
      </c>
      <c r="BX278" s="5">
        <f t="shared" ca="1" si="516"/>
        <v>2929544.9518510508</v>
      </c>
      <c r="BY278" s="5">
        <f t="shared" ca="1" si="516"/>
        <v>365520.86925297539</v>
      </c>
      <c r="BZ278" s="5">
        <f t="shared" ca="1" si="516"/>
        <v>60920.144875495898</v>
      </c>
      <c r="CA278" s="5">
        <f t="shared" ca="1" si="516"/>
        <v>0</v>
      </c>
      <c r="CB278" s="5">
        <f t="shared" ca="1" si="516"/>
        <v>145700.67982722766</v>
      </c>
      <c r="CC278" s="5">
        <f t="shared" ca="1" si="516"/>
        <v>374658.89098429971</v>
      </c>
      <c r="CD278" s="5">
        <f t="shared" ca="1" si="516"/>
        <v>62443.148497383278</v>
      </c>
      <c r="CE278" s="5">
        <f t="shared" ca="1" si="516"/>
        <v>0</v>
      </c>
      <c r="CF278" s="5">
        <f t="shared" ca="1" si="516"/>
        <v>0</v>
      </c>
    </row>
    <row r="279" spans="2:84" x14ac:dyDescent="0.3">
      <c r="B279" s="13">
        <f>ROW()</f>
        <v>279</v>
      </c>
      <c r="H279" s="1" t="str">
        <f t="shared" ref="H279:H284" si="517">$H$278</f>
        <v>НДС к возмещению</v>
      </c>
      <c r="I279" s="1" t="str">
        <f>Prcsses!$H$78</f>
        <v>Стартовые капитальные затраты</v>
      </c>
      <c r="M279" s="53" t="s">
        <v>18</v>
      </c>
      <c r="U279" s="5">
        <f t="shared" ref="U279:U298" ca="1" si="518">SUM(INDIRECT(ADDRESS($B279,$X$2)&amp;":"&amp;ADDRESS($B279,$X$2-1+$P$8)))</f>
        <v>2583333.333333334</v>
      </c>
      <c r="X279" s="5">
        <f t="shared" ref="X279:AI279" ca="1" si="519">IF(X$4="",0,SUM(X280:X285))</f>
        <v>0</v>
      </c>
      <c r="Y279" s="5">
        <f t="shared" ca="1" si="519"/>
        <v>2583333.333333334</v>
      </c>
      <c r="Z279" s="5">
        <f t="shared" ca="1" si="519"/>
        <v>0</v>
      </c>
      <c r="AA279" s="5">
        <f t="shared" ca="1" si="519"/>
        <v>0</v>
      </c>
      <c r="AB279" s="5">
        <f t="shared" ca="1" si="519"/>
        <v>0</v>
      </c>
      <c r="AC279" s="5">
        <f t="shared" ca="1" si="519"/>
        <v>0</v>
      </c>
      <c r="AD279" s="5">
        <f t="shared" ca="1" si="519"/>
        <v>0</v>
      </c>
      <c r="AE279" s="5">
        <f t="shared" ca="1" si="519"/>
        <v>0</v>
      </c>
      <c r="AF279" s="5">
        <f t="shared" ca="1" si="519"/>
        <v>0</v>
      </c>
      <c r="AG279" s="5">
        <f t="shared" ca="1" si="519"/>
        <v>0</v>
      </c>
      <c r="AH279" s="5">
        <f t="shared" ca="1" si="519"/>
        <v>0</v>
      </c>
      <c r="AI279" s="5">
        <f t="shared" ca="1" si="519"/>
        <v>0</v>
      </c>
      <c r="AJ279" s="5">
        <f t="shared" ref="AJ279:CF279" ca="1" si="520">IF(AJ$4="",0,SUM(AJ280:AJ285))</f>
        <v>0</v>
      </c>
      <c r="AK279" s="5">
        <f t="shared" ca="1" si="520"/>
        <v>0</v>
      </c>
      <c r="AL279" s="5">
        <f t="shared" ca="1" si="520"/>
        <v>0</v>
      </c>
      <c r="AM279" s="5">
        <f t="shared" ca="1" si="520"/>
        <v>0</v>
      </c>
      <c r="AN279" s="5">
        <f t="shared" ca="1" si="520"/>
        <v>0</v>
      </c>
      <c r="AO279" s="5">
        <f t="shared" ca="1" si="520"/>
        <v>0</v>
      </c>
      <c r="AP279" s="5">
        <f t="shared" ca="1" si="520"/>
        <v>0</v>
      </c>
      <c r="AQ279" s="5">
        <f t="shared" ca="1" si="520"/>
        <v>0</v>
      </c>
      <c r="AR279" s="5">
        <f t="shared" ca="1" si="520"/>
        <v>0</v>
      </c>
      <c r="AS279" s="5">
        <f t="shared" ca="1" si="520"/>
        <v>0</v>
      </c>
      <c r="AT279" s="5">
        <f t="shared" ca="1" si="520"/>
        <v>0</v>
      </c>
      <c r="AU279" s="5">
        <f t="shared" ca="1" si="520"/>
        <v>0</v>
      </c>
      <c r="AV279" s="5">
        <f t="shared" ca="1" si="520"/>
        <v>0</v>
      </c>
      <c r="AW279" s="5">
        <f t="shared" ca="1" si="520"/>
        <v>0</v>
      </c>
      <c r="AX279" s="5">
        <f t="shared" ca="1" si="520"/>
        <v>0</v>
      </c>
      <c r="AY279" s="5">
        <f t="shared" ca="1" si="520"/>
        <v>0</v>
      </c>
      <c r="AZ279" s="5">
        <f t="shared" ca="1" si="520"/>
        <v>0</v>
      </c>
      <c r="BA279" s="5">
        <f t="shared" ca="1" si="520"/>
        <v>0</v>
      </c>
      <c r="BB279" s="5">
        <f t="shared" ca="1" si="520"/>
        <v>0</v>
      </c>
      <c r="BC279" s="5">
        <f t="shared" ca="1" si="520"/>
        <v>0</v>
      </c>
      <c r="BD279" s="5">
        <f t="shared" ca="1" si="520"/>
        <v>0</v>
      </c>
      <c r="BE279" s="5">
        <f t="shared" ca="1" si="520"/>
        <v>0</v>
      </c>
      <c r="BF279" s="5">
        <f t="shared" ca="1" si="520"/>
        <v>0</v>
      </c>
      <c r="BG279" s="5">
        <f t="shared" ca="1" si="520"/>
        <v>0</v>
      </c>
      <c r="BH279" s="5">
        <f t="shared" ca="1" si="520"/>
        <v>0</v>
      </c>
      <c r="BI279" s="5">
        <f t="shared" ca="1" si="520"/>
        <v>0</v>
      </c>
      <c r="BJ279" s="5">
        <f t="shared" ca="1" si="520"/>
        <v>0</v>
      </c>
      <c r="BK279" s="5">
        <f t="shared" ca="1" si="520"/>
        <v>0</v>
      </c>
      <c r="BL279" s="5">
        <f t="shared" ca="1" si="520"/>
        <v>0</v>
      </c>
      <c r="BM279" s="5">
        <f t="shared" ca="1" si="520"/>
        <v>0</v>
      </c>
      <c r="BN279" s="5">
        <f t="shared" ca="1" si="520"/>
        <v>0</v>
      </c>
      <c r="BO279" s="5">
        <f t="shared" ca="1" si="520"/>
        <v>0</v>
      </c>
      <c r="BP279" s="5">
        <f t="shared" ca="1" si="520"/>
        <v>0</v>
      </c>
      <c r="BQ279" s="5">
        <f t="shared" ca="1" si="520"/>
        <v>0</v>
      </c>
      <c r="BR279" s="5">
        <f t="shared" ca="1" si="520"/>
        <v>0</v>
      </c>
      <c r="BS279" s="5">
        <f t="shared" ca="1" si="520"/>
        <v>0</v>
      </c>
      <c r="BT279" s="5">
        <f t="shared" ca="1" si="520"/>
        <v>0</v>
      </c>
      <c r="BU279" s="5">
        <f t="shared" ca="1" si="520"/>
        <v>0</v>
      </c>
      <c r="BV279" s="5">
        <f t="shared" ca="1" si="520"/>
        <v>0</v>
      </c>
      <c r="BW279" s="5">
        <f t="shared" ca="1" si="520"/>
        <v>0</v>
      </c>
      <c r="BX279" s="5">
        <f t="shared" ca="1" si="520"/>
        <v>0</v>
      </c>
      <c r="BY279" s="5">
        <f t="shared" ca="1" si="520"/>
        <v>0</v>
      </c>
      <c r="BZ279" s="5">
        <f t="shared" ca="1" si="520"/>
        <v>0</v>
      </c>
      <c r="CA279" s="5">
        <f t="shared" ca="1" si="520"/>
        <v>0</v>
      </c>
      <c r="CB279" s="5">
        <f t="shared" ca="1" si="520"/>
        <v>0</v>
      </c>
      <c r="CC279" s="5">
        <f t="shared" ca="1" si="520"/>
        <v>0</v>
      </c>
      <c r="CD279" s="5">
        <f t="shared" ca="1" si="520"/>
        <v>0</v>
      </c>
      <c r="CE279" s="5">
        <f t="shared" ca="1" si="520"/>
        <v>0</v>
      </c>
      <c r="CF279" s="5">
        <f t="shared" ca="1" si="520"/>
        <v>0</v>
      </c>
    </row>
    <row r="280" spans="2:84" x14ac:dyDescent="0.3">
      <c r="B280" s="13">
        <f>ROW()</f>
        <v>280</v>
      </c>
      <c r="H280" s="1" t="str">
        <f t="shared" si="517"/>
        <v>НДС к возмещению</v>
      </c>
      <c r="I280" s="1" t="str">
        <f>$I$279</f>
        <v>Стартовые капитальные затраты</v>
      </c>
      <c r="J280" s="1" t="str">
        <f>Prcsses!I79</f>
        <v>Оформление юрлица</v>
      </c>
      <c r="M280" s="53" t="s">
        <v>18</v>
      </c>
      <c r="U280" s="5">
        <f t="shared" ca="1" si="518"/>
        <v>0</v>
      </c>
      <c r="X280" s="5">
        <f ca="1">IF(X$4="",0,X96*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
)</f>
        <v>0</v>
      </c>
      <c r="Y280" s="5">
        <f ca="1">IF(Y$4="",0,Y96*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
)</f>
        <v>0</v>
      </c>
      <c r="Z280" s="5">
        <f ca="1">IF(Z$4="",0,Z96*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
)</f>
        <v>0</v>
      </c>
      <c r="AA280" s="5">
        <f ca="1">IF(AA$4="",0,AA96*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
)</f>
        <v>0</v>
      </c>
      <c r="AB280" s="5">
        <f ca="1">IF(AB$4="",0,AB96*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
)</f>
        <v>0</v>
      </c>
      <c r="AC280" s="5">
        <f ca="1">IF(AC$4="",0,AC96*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
)</f>
        <v>0</v>
      </c>
      <c r="AD280" s="5">
        <f ca="1">IF(AD$4="",0,AD96*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
)</f>
        <v>0</v>
      </c>
      <c r="AE280" s="5">
        <f ca="1">IF(AE$4="",0,AE96*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
)</f>
        <v>0</v>
      </c>
      <c r="AF280" s="5">
        <f ca="1">IF(AF$4="",0,AF96*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
)</f>
        <v>0</v>
      </c>
      <c r="AG280" s="5">
        <f ca="1">IF(AG$4="",0,AG96*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
)</f>
        <v>0</v>
      </c>
      <c r="AH280" s="5">
        <f ca="1">IF(AH$4="",0,AH96*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
)</f>
        <v>0</v>
      </c>
      <c r="AI280" s="5">
        <f ca="1">IF(AI$4="",0,AI96*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
)</f>
        <v>0</v>
      </c>
      <c r="AJ280" s="5">
        <f ca="1">IF(AJ$4="",0,AJ96*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
)</f>
        <v>0</v>
      </c>
      <c r="AK280" s="5">
        <f ca="1">IF(AK$4="",0,AK96*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
)</f>
        <v>0</v>
      </c>
      <c r="AL280" s="5">
        <f ca="1">IF(AL$4="",0,AL96*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
)</f>
        <v>0</v>
      </c>
      <c r="AM280" s="5">
        <f ca="1">IF(AM$4="",0,AM96*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
)</f>
        <v>0</v>
      </c>
      <c r="AN280" s="5">
        <f ca="1">IF(AN$4="",0,AN96*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
)</f>
        <v>0</v>
      </c>
      <c r="AO280" s="5">
        <f ca="1">IF(AO$4="",0,AO96*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
)</f>
        <v>0</v>
      </c>
      <c r="AP280" s="5">
        <f ca="1">IF(AP$4="",0,AP96*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
)</f>
        <v>0</v>
      </c>
      <c r="AQ280" s="5">
        <f ca="1">IF(AQ$4="",0,AQ96*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
)</f>
        <v>0</v>
      </c>
      <c r="AR280" s="5">
        <f ca="1">IF(AR$4="",0,AR96*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
)</f>
        <v>0</v>
      </c>
      <c r="AS280" s="5">
        <f ca="1">IF(AS$4="",0,AS96*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
)</f>
        <v>0</v>
      </c>
      <c r="AT280" s="5">
        <f ca="1">IF(AT$4="",0,AT96*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
)</f>
        <v>0</v>
      </c>
      <c r="AU280" s="5">
        <f ca="1">IF(AU$4="",0,AU96*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
)</f>
        <v>0</v>
      </c>
      <c r="AV280" s="5">
        <f ca="1">IF(AV$4="",0,AV96*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
)</f>
        <v>0</v>
      </c>
      <c r="AW280" s="5">
        <f ca="1">IF(AW$4="",0,AW96*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
)</f>
        <v>0</v>
      </c>
      <c r="AX280" s="5">
        <f ca="1">IF(AX$4="",0,AX96*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
)</f>
        <v>0</v>
      </c>
      <c r="AY280" s="5">
        <f ca="1">IF(AY$4="",0,AY96*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
)</f>
        <v>0</v>
      </c>
      <c r="AZ280" s="5">
        <f ca="1">IF(AZ$4="",0,AZ96*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
)</f>
        <v>0</v>
      </c>
      <c r="BA280" s="5">
        <f ca="1">IF(BA$4="",0,BA96*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
)</f>
        <v>0</v>
      </c>
      <c r="BB280" s="5">
        <f ca="1">IF(BB$4="",0,BB96*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
)</f>
        <v>0</v>
      </c>
      <c r="BC280" s="5">
        <f ca="1">IF(BC$4="",0,BC96*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
)</f>
        <v>0</v>
      </c>
      <c r="BD280" s="5">
        <f ca="1">IF(BD$4="",0,BD96*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
)</f>
        <v>0</v>
      </c>
      <c r="BE280" s="5">
        <f ca="1">IF(BE$4="",0,BE96*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
)</f>
        <v>0</v>
      </c>
      <c r="BF280" s="5">
        <f ca="1">IF(BF$4="",0,BF96*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
)</f>
        <v>0</v>
      </c>
      <c r="BG280" s="5">
        <f ca="1">IF(BG$4="",0,BG96*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
)</f>
        <v>0</v>
      </c>
      <c r="BH280" s="5">
        <f ca="1">IF(BH$4="",0,BH96*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
)</f>
        <v>0</v>
      </c>
      <c r="BI280" s="5">
        <f ca="1">IF(BI$4="",0,BI96*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
)</f>
        <v>0</v>
      </c>
      <c r="BJ280" s="5">
        <f ca="1">IF(BJ$4="",0,BJ96*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
)</f>
        <v>0</v>
      </c>
      <c r="BK280" s="5">
        <f ca="1">IF(BK$4="",0,BK96*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
)</f>
        <v>0</v>
      </c>
      <c r="BL280" s="5">
        <f ca="1">IF(BL$4="",0,BL96*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
)</f>
        <v>0</v>
      </c>
      <c r="BM280" s="5">
        <f ca="1">IF(BM$4="",0,BM96*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
)</f>
        <v>0</v>
      </c>
      <c r="BN280" s="5">
        <f ca="1">IF(BN$4="",0,BN96*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
)</f>
        <v>0</v>
      </c>
      <c r="BO280" s="5">
        <f ca="1">IF(BO$4="",0,BO96*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
)</f>
        <v>0</v>
      </c>
      <c r="BP280" s="5">
        <f ca="1">IF(BP$4="",0,BP96*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
)</f>
        <v>0</v>
      </c>
      <c r="BQ280" s="5">
        <f ca="1">IF(BQ$4="",0,BQ96*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
)</f>
        <v>0</v>
      </c>
      <c r="BR280" s="5">
        <f ca="1">IF(BR$4="",0,BR96*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
)</f>
        <v>0</v>
      </c>
      <c r="BS280" s="5">
        <f ca="1">IF(BS$4="",0,BS96*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
)</f>
        <v>0</v>
      </c>
      <c r="BT280" s="5">
        <f ca="1">IF(BT$4="",0,BT96*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
)</f>
        <v>0</v>
      </c>
      <c r="BU280" s="5">
        <f ca="1">IF(BU$4="",0,BU96*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
)</f>
        <v>0</v>
      </c>
      <c r="BV280" s="5">
        <f ca="1">IF(BV$4="",0,BV96*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
)</f>
        <v>0</v>
      </c>
      <c r="BW280" s="5">
        <f ca="1">IF(BW$4="",0,BW96*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
)</f>
        <v>0</v>
      </c>
      <c r="BX280" s="5">
        <f ca="1">IF(BX$4="",0,BX96*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
)</f>
        <v>0</v>
      </c>
      <c r="BY280" s="5">
        <f ca="1">IF(BY$4="",0,BY96*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
)</f>
        <v>0</v>
      </c>
      <c r="BZ280" s="5">
        <f ca="1">IF(BZ$4="",0,BZ96*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
)</f>
        <v>0</v>
      </c>
      <c r="CA280" s="5">
        <f ca="1">IF(CA$4="",0,CA96*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
)</f>
        <v>0</v>
      </c>
      <c r="CB280" s="5">
        <f ca="1">IF(CB$4="",0,CB96*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
)</f>
        <v>0</v>
      </c>
      <c r="CC280" s="5">
        <f ca="1">IF(CC$4="",0,CC96*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
)</f>
        <v>0</v>
      </c>
      <c r="CD280" s="5">
        <f ca="1">IF(CD$4="",0,CD96*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
)</f>
        <v>0</v>
      </c>
      <c r="CE280" s="5">
        <f ca="1">IF(CE$4="",0,CE96*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
)</f>
        <v>0</v>
      </c>
      <c r="CF280" s="5">
        <f ca="1">IF(CF$4="",0,CF96*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
)</f>
        <v>0</v>
      </c>
    </row>
    <row r="281" spans="2:84" x14ac:dyDescent="0.3">
      <c r="B281" s="13">
        <f>ROW()</f>
        <v>281</v>
      </c>
      <c r="H281" s="1" t="str">
        <f t="shared" si="517"/>
        <v>НДС к возмещению</v>
      </c>
      <c r="I281" s="1" t="str">
        <f t="shared" ref="I281:I284" si="521">$I$279</f>
        <v>Стартовые капитальные затраты</v>
      </c>
      <c r="J281" s="1" t="str">
        <f>Prcsses!I80</f>
        <v>Лицензии, сертификаты</v>
      </c>
      <c r="M281" s="53" t="s">
        <v>18</v>
      </c>
      <c r="U281" s="5">
        <f t="shared" ca="1" si="518"/>
        <v>0</v>
      </c>
      <c r="X281" s="5">
        <f ca="1">IF(X$4="",0,X97*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
)</f>
        <v>0</v>
      </c>
      <c r="Y281" s="5">
        <f ca="1">IF(Y$4="",0,Y97*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
)</f>
        <v>0</v>
      </c>
      <c r="Z281" s="5">
        <f ca="1">IF(Z$4="",0,Z97*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
)</f>
        <v>0</v>
      </c>
      <c r="AA281" s="5">
        <f ca="1">IF(AA$4="",0,AA97*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
)</f>
        <v>0</v>
      </c>
      <c r="AB281" s="5">
        <f ca="1">IF(AB$4="",0,AB97*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
)</f>
        <v>0</v>
      </c>
      <c r="AC281" s="5">
        <f ca="1">IF(AC$4="",0,AC97*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
)</f>
        <v>0</v>
      </c>
      <c r="AD281" s="5">
        <f ca="1">IF(AD$4="",0,AD97*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
)</f>
        <v>0</v>
      </c>
      <c r="AE281" s="5">
        <f ca="1">IF(AE$4="",0,AE97*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
)</f>
        <v>0</v>
      </c>
      <c r="AF281" s="5">
        <f ca="1">IF(AF$4="",0,AF97*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
)</f>
        <v>0</v>
      </c>
      <c r="AG281" s="5">
        <f ca="1">IF(AG$4="",0,AG97*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
)</f>
        <v>0</v>
      </c>
      <c r="AH281" s="5">
        <f ca="1">IF(AH$4="",0,AH97*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
)</f>
        <v>0</v>
      </c>
      <c r="AI281" s="5">
        <f ca="1">IF(AI$4="",0,AI97*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
)</f>
        <v>0</v>
      </c>
      <c r="AJ281" s="5">
        <f ca="1">IF(AJ$4="",0,AJ97*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
)</f>
        <v>0</v>
      </c>
      <c r="AK281" s="5">
        <f ca="1">IF(AK$4="",0,AK97*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
)</f>
        <v>0</v>
      </c>
      <c r="AL281" s="5">
        <f ca="1">IF(AL$4="",0,AL97*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
)</f>
        <v>0</v>
      </c>
      <c r="AM281" s="5">
        <f ca="1">IF(AM$4="",0,AM97*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
)</f>
        <v>0</v>
      </c>
      <c r="AN281" s="5">
        <f ca="1">IF(AN$4="",0,AN97*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
)</f>
        <v>0</v>
      </c>
      <c r="AO281" s="5">
        <f ca="1">IF(AO$4="",0,AO97*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
)</f>
        <v>0</v>
      </c>
      <c r="AP281" s="5">
        <f ca="1">IF(AP$4="",0,AP97*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
)</f>
        <v>0</v>
      </c>
      <c r="AQ281" s="5">
        <f ca="1">IF(AQ$4="",0,AQ97*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
)</f>
        <v>0</v>
      </c>
      <c r="AR281" s="5">
        <f ca="1">IF(AR$4="",0,AR97*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
)</f>
        <v>0</v>
      </c>
      <c r="AS281" s="5">
        <f ca="1">IF(AS$4="",0,AS97*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
)</f>
        <v>0</v>
      </c>
      <c r="AT281" s="5">
        <f ca="1">IF(AT$4="",0,AT97*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
)</f>
        <v>0</v>
      </c>
      <c r="AU281" s="5">
        <f ca="1">IF(AU$4="",0,AU97*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
)</f>
        <v>0</v>
      </c>
      <c r="AV281" s="5">
        <f ca="1">IF(AV$4="",0,AV97*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
)</f>
        <v>0</v>
      </c>
      <c r="AW281" s="5">
        <f ca="1">IF(AW$4="",0,AW97*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
)</f>
        <v>0</v>
      </c>
      <c r="AX281" s="5">
        <f ca="1">IF(AX$4="",0,AX97*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
)</f>
        <v>0</v>
      </c>
      <c r="AY281" s="5">
        <f ca="1">IF(AY$4="",0,AY97*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
)</f>
        <v>0</v>
      </c>
      <c r="AZ281" s="5">
        <f ca="1">IF(AZ$4="",0,AZ97*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
)</f>
        <v>0</v>
      </c>
      <c r="BA281" s="5">
        <f ca="1">IF(BA$4="",0,BA97*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
)</f>
        <v>0</v>
      </c>
      <c r="BB281" s="5">
        <f ca="1">IF(BB$4="",0,BB97*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
)</f>
        <v>0</v>
      </c>
      <c r="BC281" s="5">
        <f ca="1">IF(BC$4="",0,BC97*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
)</f>
        <v>0</v>
      </c>
      <c r="BD281" s="5">
        <f ca="1">IF(BD$4="",0,BD97*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
)</f>
        <v>0</v>
      </c>
      <c r="BE281" s="5">
        <f ca="1">IF(BE$4="",0,BE97*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
)</f>
        <v>0</v>
      </c>
      <c r="BF281" s="5">
        <f ca="1">IF(BF$4="",0,BF97*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
)</f>
        <v>0</v>
      </c>
      <c r="BG281" s="5">
        <f ca="1">IF(BG$4="",0,BG97*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
)</f>
        <v>0</v>
      </c>
      <c r="BH281" s="5">
        <f ca="1">IF(BH$4="",0,BH97*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
)</f>
        <v>0</v>
      </c>
      <c r="BI281" s="5">
        <f ca="1">IF(BI$4="",0,BI97*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
)</f>
        <v>0</v>
      </c>
      <c r="BJ281" s="5">
        <f ca="1">IF(BJ$4="",0,BJ97*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
)</f>
        <v>0</v>
      </c>
      <c r="BK281" s="5">
        <f ca="1">IF(BK$4="",0,BK97*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
)</f>
        <v>0</v>
      </c>
      <c r="BL281" s="5">
        <f ca="1">IF(BL$4="",0,BL97*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
)</f>
        <v>0</v>
      </c>
      <c r="BM281" s="5">
        <f ca="1">IF(BM$4="",0,BM97*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
)</f>
        <v>0</v>
      </c>
      <c r="BN281" s="5">
        <f ca="1">IF(BN$4="",0,BN97*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
)</f>
        <v>0</v>
      </c>
      <c r="BO281" s="5">
        <f ca="1">IF(BO$4="",0,BO97*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
)</f>
        <v>0</v>
      </c>
      <c r="BP281" s="5">
        <f ca="1">IF(BP$4="",0,BP97*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
)</f>
        <v>0</v>
      </c>
      <c r="BQ281" s="5">
        <f ca="1">IF(BQ$4="",0,BQ97*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
)</f>
        <v>0</v>
      </c>
      <c r="BR281" s="5">
        <f ca="1">IF(BR$4="",0,BR97*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
)</f>
        <v>0</v>
      </c>
      <c r="BS281" s="5">
        <f ca="1">IF(BS$4="",0,BS97*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
)</f>
        <v>0</v>
      </c>
      <c r="BT281" s="5">
        <f ca="1">IF(BT$4="",0,BT97*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
)</f>
        <v>0</v>
      </c>
      <c r="BU281" s="5">
        <f ca="1">IF(BU$4="",0,BU97*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
)</f>
        <v>0</v>
      </c>
      <c r="BV281" s="5">
        <f ca="1">IF(BV$4="",0,BV97*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
)</f>
        <v>0</v>
      </c>
      <c r="BW281" s="5">
        <f ca="1">IF(BW$4="",0,BW97*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
)</f>
        <v>0</v>
      </c>
      <c r="BX281" s="5">
        <f ca="1">IF(BX$4="",0,BX97*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
)</f>
        <v>0</v>
      </c>
      <c r="BY281" s="5">
        <f ca="1">IF(BY$4="",0,BY97*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
)</f>
        <v>0</v>
      </c>
      <c r="BZ281" s="5">
        <f ca="1">IF(BZ$4="",0,BZ97*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
)</f>
        <v>0</v>
      </c>
      <c r="CA281" s="5">
        <f ca="1">IF(CA$4="",0,CA97*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
)</f>
        <v>0</v>
      </c>
      <c r="CB281" s="5">
        <f ca="1">IF(CB$4="",0,CB97*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
)</f>
        <v>0</v>
      </c>
      <c r="CC281" s="5">
        <f ca="1">IF(CC$4="",0,CC97*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
)</f>
        <v>0</v>
      </c>
      <c r="CD281" s="5">
        <f ca="1">IF(CD$4="",0,CD97*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
)</f>
        <v>0</v>
      </c>
      <c r="CE281" s="5">
        <f ca="1">IF(CE$4="",0,CE97*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
)</f>
        <v>0</v>
      </c>
      <c r="CF281" s="5">
        <f ca="1">IF(CF$4="",0,CF97*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
)</f>
        <v>0</v>
      </c>
    </row>
    <row r="282" spans="2:84" x14ac:dyDescent="0.3">
      <c r="B282" s="13">
        <f>ROW()</f>
        <v>282</v>
      </c>
      <c r="H282" s="1" t="str">
        <f t="shared" si="517"/>
        <v>НДС к возмещению</v>
      </c>
      <c r="I282" s="1" t="str">
        <f t="shared" si="521"/>
        <v>Стартовые капитальные затраты</v>
      </c>
      <c r="J282" s="1" t="str">
        <f>Prcsses!I81</f>
        <v>Оборудование</v>
      </c>
      <c r="M282" s="53" t="s">
        <v>18</v>
      </c>
      <c r="U282" s="5">
        <f t="shared" ca="1" si="518"/>
        <v>83333.333333333343</v>
      </c>
      <c r="X282" s="5">
        <f ca="1">IF(X$4="",0,X98*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
)</f>
        <v>0</v>
      </c>
      <c r="Y282" s="5">
        <f ca="1">IF(Y$4="",0,Y98*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
)</f>
        <v>83333.333333333343</v>
      </c>
      <c r="Z282" s="5">
        <f ca="1">IF(Z$4="",0,Z98*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
)</f>
        <v>0</v>
      </c>
      <c r="AA282" s="5">
        <f ca="1">IF(AA$4="",0,AA98*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
)</f>
        <v>0</v>
      </c>
      <c r="AB282" s="5">
        <f ca="1">IF(AB$4="",0,AB98*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
)</f>
        <v>0</v>
      </c>
      <c r="AC282" s="5">
        <f ca="1">IF(AC$4="",0,AC98*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
)</f>
        <v>0</v>
      </c>
      <c r="AD282" s="5">
        <f ca="1">IF(AD$4="",0,AD98*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
)</f>
        <v>0</v>
      </c>
      <c r="AE282" s="5">
        <f ca="1">IF(AE$4="",0,AE98*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
)</f>
        <v>0</v>
      </c>
      <c r="AF282" s="5">
        <f ca="1">IF(AF$4="",0,AF98*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
)</f>
        <v>0</v>
      </c>
      <c r="AG282" s="5">
        <f ca="1">IF(AG$4="",0,AG98*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
)</f>
        <v>0</v>
      </c>
      <c r="AH282" s="5">
        <f ca="1">IF(AH$4="",0,AH98*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
)</f>
        <v>0</v>
      </c>
      <c r="AI282" s="5">
        <f ca="1">IF(AI$4="",0,AI98*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
)</f>
        <v>0</v>
      </c>
      <c r="AJ282" s="5">
        <f ca="1">IF(AJ$4="",0,AJ98*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
)</f>
        <v>0</v>
      </c>
      <c r="AK282" s="5">
        <f ca="1">IF(AK$4="",0,AK98*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
)</f>
        <v>0</v>
      </c>
      <c r="AL282" s="5">
        <f ca="1">IF(AL$4="",0,AL98*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
)</f>
        <v>0</v>
      </c>
      <c r="AM282" s="5">
        <f ca="1">IF(AM$4="",0,AM98*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
)</f>
        <v>0</v>
      </c>
      <c r="AN282" s="5">
        <f ca="1">IF(AN$4="",0,AN98*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
)</f>
        <v>0</v>
      </c>
      <c r="AO282" s="5">
        <f ca="1">IF(AO$4="",0,AO98*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
)</f>
        <v>0</v>
      </c>
      <c r="AP282" s="5">
        <f ca="1">IF(AP$4="",0,AP98*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
)</f>
        <v>0</v>
      </c>
      <c r="AQ282" s="5">
        <f ca="1">IF(AQ$4="",0,AQ98*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
)</f>
        <v>0</v>
      </c>
      <c r="AR282" s="5">
        <f ca="1">IF(AR$4="",0,AR98*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
)</f>
        <v>0</v>
      </c>
      <c r="AS282" s="5">
        <f ca="1">IF(AS$4="",0,AS98*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
)</f>
        <v>0</v>
      </c>
      <c r="AT282" s="5">
        <f ca="1">IF(AT$4="",0,AT98*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
)</f>
        <v>0</v>
      </c>
      <c r="AU282" s="5">
        <f ca="1">IF(AU$4="",0,AU98*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
)</f>
        <v>0</v>
      </c>
      <c r="AV282" s="5">
        <f ca="1">IF(AV$4="",0,AV98*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
)</f>
        <v>0</v>
      </c>
      <c r="AW282" s="5">
        <f ca="1">IF(AW$4="",0,AW98*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
)</f>
        <v>0</v>
      </c>
      <c r="AX282" s="5">
        <f ca="1">IF(AX$4="",0,AX98*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
)</f>
        <v>0</v>
      </c>
      <c r="AY282" s="5">
        <f ca="1">IF(AY$4="",0,AY98*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
)</f>
        <v>0</v>
      </c>
      <c r="AZ282" s="5">
        <f ca="1">IF(AZ$4="",0,AZ98*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
)</f>
        <v>0</v>
      </c>
      <c r="BA282" s="5">
        <f ca="1">IF(BA$4="",0,BA98*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
)</f>
        <v>0</v>
      </c>
      <c r="BB282" s="5">
        <f ca="1">IF(BB$4="",0,BB98*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
)</f>
        <v>0</v>
      </c>
      <c r="BC282" s="5">
        <f ca="1">IF(BC$4="",0,BC98*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
)</f>
        <v>0</v>
      </c>
      <c r="BD282" s="5">
        <f ca="1">IF(BD$4="",0,BD98*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
)</f>
        <v>0</v>
      </c>
      <c r="BE282" s="5">
        <f ca="1">IF(BE$4="",0,BE98*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
)</f>
        <v>0</v>
      </c>
      <c r="BF282" s="5">
        <f ca="1">IF(BF$4="",0,BF98*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
)</f>
        <v>0</v>
      </c>
      <c r="BG282" s="5">
        <f ca="1">IF(BG$4="",0,BG98*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
)</f>
        <v>0</v>
      </c>
      <c r="BH282" s="5">
        <f ca="1">IF(BH$4="",0,BH98*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
)</f>
        <v>0</v>
      </c>
      <c r="BI282" s="5">
        <f ca="1">IF(BI$4="",0,BI98*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
)</f>
        <v>0</v>
      </c>
      <c r="BJ282" s="5">
        <f ca="1">IF(BJ$4="",0,BJ98*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
)</f>
        <v>0</v>
      </c>
      <c r="BK282" s="5">
        <f ca="1">IF(BK$4="",0,BK98*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
)</f>
        <v>0</v>
      </c>
      <c r="BL282" s="5">
        <f ca="1">IF(BL$4="",0,BL98*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
)</f>
        <v>0</v>
      </c>
      <c r="BM282" s="5">
        <f ca="1">IF(BM$4="",0,BM98*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
)</f>
        <v>0</v>
      </c>
      <c r="BN282" s="5">
        <f ca="1">IF(BN$4="",0,BN98*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
)</f>
        <v>0</v>
      </c>
      <c r="BO282" s="5">
        <f ca="1">IF(BO$4="",0,BO98*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
)</f>
        <v>0</v>
      </c>
      <c r="BP282" s="5">
        <f ca="1">IF(BP$4="",0,BP98*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
)</f>
        <v>0</v>
      </c>
      <c r="BQ282" s="5">
        <f ca="1">IF(BQ$4="",0,BQ98*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
)</f>
        <v>0</v>
      </c>
      <c r="BR282" s="5">
        <f ca="1">IF(BR$4="",0,BR98*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
)</f>
        <v>0</v>
      </c>
      <c r="BS282" s="5">
        <f ca="1">IF(BS$4="",0,BS98*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
)</f>
        <v>0</v>
      </c>
      <c r="BT282" s="5">
        <f ca="1">IF(BT$4="",0,BT98*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
)</f>
        <v>0</v>
      </c>
      <c r="BU282" s="5">
        <f ca="1">IF(BU$4="",0,BU98*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
)</f>
        <v>0</v>
      </c>
      <c r="BV282" s="5">
        <f ca="1">IF(BV$4="",0,BV98*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
)</f>
        <v>0</v>
      </c>
      <c r="BW282" s="5">
        <f ca="1">IF(BW$4="",0,BW98*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
)</f>
        <v>0</v>
      </c>
      <c r="BX282" s="5">
        <f ca="1">IF(BX$4="",0,BX98*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
)</f>
        <v>0</v>
      </c>
      <c r="BY282" s="5">
        <f ca="1">IF(BY$4="",0,BY98*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
)</f>
        <v>0</v>
      </c>
      <c r="BZ282" s="5">
        <f ca="1">IF(BZ$4="",0,BZ98*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
)</f>
        <v>0</v>
      </c>
      <c r="CA282" s="5">
        <f ca="1">IF(CA$4="",0,CA98*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
)</f>
        <v>0</v>
      </c>
      <c r="CB282" s="5">
        <f ca="1">IF(CB$4="",0,CB98*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
)</f>
        <v>0</v>
      </c>
      <c r="CC282" s="5">
        <f ca="1">IF(CC$4="",0,CC98*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
)</f>
        <v>0</v>
      </c>
      <c r="CD282" s="5">
        <f ca="1">IF(CD$4="",0,CD98*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
)</f>
        <v>0</v>
      </c>
      <c r="CE282" s="5">
        <f ca="1">IF(CE$4="",0,CE98*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
)</f>
        <v>0</v>
      </c>
      <c r="CF282" s="5">
        <f ca="1">IF(CF$4="",0,CF98*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
)</f>
        <v>0</v>
      </c>
    </row>
    <row r="283" spans="2:84" x14ac:dyDescent="0.3">
      <c r="B283" s="13">
        <f>ROW()</f>
        <v>283</v>
      </c>
      <c r="H283" s="1" t="str">
        <f t="shared" si="517"/>
        <v>НДС к возмещению</v>
      </c>
      <c r="I283" s="1" t="str">
        <f t="shared" si="521"/>
        <v>Стартовые капитальные затраты</v>
      </c>
      <c r="J283" s="1" t="str">
        <f>Prcsses!I82</f>
        <v>Транспортные средства</v>
      </c>
      <c r="M283" s="53" t="s">
        <v>18</v>
      </c>
      <c r="U283" s="5">
        <f t="shared" ca="1" si="518"/>
        <v>833333.33333333349</v>
      </c>
      <c r="X283" s="5">
        <f ca="1">IF(X$4="",0,X99*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
)</f>
        <v>0</v>
      </c>
      <c r="Y283" s="5">
        <f ca="1">IF(Y$4="",0,Y99*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
)</f>
        <v>833333.33333333349</v>
      </c>
      <c r="Z283" s="5">
        <f ca="1">IF(Z$4="",0,Z99*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
)</f>
        <v>0</v>
      </c>
      <c r="AA283" s="5">
        <f ca="1">IF(AA$4="",0,AA99*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
)</f>
        <v>0</v>
      </c>
      <c r="AB283" s="5">
        <f ca="1">IF(AB$4="",0,AB99*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
)</f>
        <v>0</v>
      </c>
      <c r="AC283" s="5">
        <f ca="1">IF(AC$4="",0,AC99*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
)</f>
        <v>0</v>
      </c>
      <c r="AD283" s="5">
        <f ca="1">IF(AD$4="",0,AD99*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
)</f>
        <v>0</v>
      </c>
      <c r="AE283" s="5">
        <f ca="1">IF(AE$4="",0,AE99*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
)</f>
        <v>0</v>
      </c>
      <c r="AF283" s="5">
        <f ca="1">IF(AF$4="",0,AF99*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
)</f>
        <v>0</v>
      </c>
      <c r="AG283" s="5">
        <f ca="1">IF(AG$4="",0,AG99*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
)</f>
        <v>0</v>
      </c>
      <c r="AH283" s="5">
        <f ca="1">IF(AH$4="",0,AH99*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
)</f>
        <v>0</v>
      </c>
      <c r="AI283" s="5">
        <f ca="1">IF(AI$4="",0,AI99*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
)</f>
        <v>0</v>
      </c>
      <c r="AJ283" s="5">
        <f ca="1">IF(AJ$4="",0,AJ99*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
)</f>
        <v>0</v>
      </c>
      <c r="AK283" s="5">
        <f ca="1">IF(AK$4="",0,AK99*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
)</f>
        <v>0</v>
      </c>
      <c r="AL283" s="5">
        <f ca="1">IF(AL$4="",0,AL99*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
)</f>
        <v>0</v>
      </c>
      <c r="AM283" s="5">
        <f ca="1">IF(AM$4="",0,AM99*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
)</f>
        <v>0</v>
      </c>
      <c r="AN283" s="5">
        <f ca="1">IF(AN$4="",0,AN99*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
)</f>
        <v>0</v>
      </c>
      <c r="AO283" s="5">
        <f ca="1">IF(AO$4="",0,AO99*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
)</f>
        <v>0</v>
      </c>
      <c r="AP283" s="5">
        <f ca="1">IF(AP$4="",0,AP99*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
)</f>
        <v>0</v>
      </c>
      <c r="AQ283" s="5">
        <f ca="1">IF(AQ$4="",0,AQ99*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
)</f>
        <v>0</v>
      </c>
      <c r="AR283" s="5">
        <f ca="1">IF(AR$4="",0,AR99*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
)</f>
        <v>0</v>
      </c>
      <c r="AS283" s="5">
        <f ca="1">IF(AS$4="",0,AS99*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
)</f>
        <v>0</v>
      </c>
      <c r="AT283" s="5">
        <f ca="1">IF(AT$4="",0,AT99*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
)</f>
        <v>0</v>
      </c>
      <c r="AU283" s="5">
        <f ca="1">IF(AU$4="",0,AU99*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
)</f>
        <v>0</v>
      </c>
      <c r="AV283" s="5">
        <f ca="1">IF(AV$4="",0,AV99*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
)</f>
        <v>0</v>
      </c>
      <c r="AW283" s="5">
        <f ca="1">IF(AW$4="",0,AW99*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
)</f>
        <v>0</v>
      </c>
      <c r="AX283" s="5">
        <f ca="1">IF(AX$4="",0,AX99*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
)</f>
        <v>0</v>
      </c>
      <c r="AY283" s="5">
        <f ca="1">IF(AY$4="",0,AY99*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
)</f>
        <v>0</v>
      </c>
      <c r="AZ283" s="5">
        <f ca="1">IF(AZ$4="",0,AZ99*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
)</f>
        <v>0</v>
      </c>
      <c r="BA283" s="5">
        <f ca="1">IF(BA$4="",0,BA99*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
)</f>
        <v>0</v>
      </c>
      <c r="BB283" s="5">
        <f ca="1">IF(BB$4="",0,BB99*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
)</f>
        <v>0</v>
      </c>
      <c r="BC283" s="5">
        <f ca="1">IF(BC$4="",0,BC99*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
)</f>
        <v>0</v>
      </c>
      <c r="BD283" s="5">
        <f ca="1">IF(BD$4="",0,BD99*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
)</f>
        <v>0</v>
      </c>
      <c r="BE283" s="5">
        <f ca="1">IF(BE$4="",0,BE99*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
)</f>
        <v>0</v>
      </c>
      <c r="BF283" s="5">
        <f ca="1">IF(BF$4="",0,BF99*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
)</f>
        <v>0</v>
      </c>
      <c r="BG283" s="5">
        <f ca="1">IF(BG$4="",0,BG99*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
)</f>
        <v>0</v>
      </c>
      <c r="BH283" s="5">
        <f ca="1">IF(BH$4="",0,BH99*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
)</f>
        <v>0</v>
      </c>
      <c r="BI283" s="5">
        <f ca="1">IF(BI$4="",0,BI99*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
)</f>
        <v>0</v>
      </c>
      <c r="BJ283" s="5">
        <f ca="1">IF(BJ$4="",0,BJ99*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
)</f>
        <v>0</v>
      </c>
      <c r="BK283" s="5">
        <f ca="1">IF(BK$4="",0,BK99*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
)</f>
        <v>0</v>
      </c>
      <c r="BL283" s="5">
        <f ca="1">IF(BL$4="",0,BL99*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
)</f>
        <v>0</v>
      </c>
      <c r="BM283" s="5">
        <f ca="1">IF(BM$4="",0,BM99*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
)</f>
        <v>0</v>
      </c>
      <c r="BN283" s="5">
        <f ca="1">IF(BN$4="",0,BN99*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
)</f>
        <v>0</v>
      </c>
      <c r="BO283" s="5">
        <f ca="1">IF(BO$4="",0,BO99*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
)</f>
        <v>0</v>
      </c>
      <c r="BP283" s="5">
        <f ca="1">IF(BP$4="",0,BP99*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
)</f>
        <v>0</v>
      </c>
      <c r="BQ283" s="5">
        <f ca="1">IF(BQ$4="",0,BQ99*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
)</f>
        <v>0</v>
      </c>
      <c r="BR283" s="5">
        <f ca="1">IF(BR$4="",0,BR99*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
)</f>
        <v>0</v>
      </c>
      <c r="BS283" s="5">
        <f ca="1">IF(BS$4="",0,BS99*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
)</f>
        <v>0</v>
      </c>
      <c r="BT283" s="5">
        <f ca="1">IF(BT$4="",0,BT99*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
)</f>
        <v>0</v>
      </c>
      <c r="BU283" s="5">
        <f ca="1">IF(BU$4="",0,BU99*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
)</f>
        <v>0</v>
      </c>
      <c r="BV283" s="5">
        <f ca="1">IF(BV$4="",0,BV99*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
)</f>
        <v>0</v>
      </c>
      <c r="BW283" s="5">
        <f ca="1">IF(BW$4="",0,BW99*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
)</f>
        <v>0</v>
      </c>
      <c r="BX283" s="5">
        <f ca="1">IF(BX$4="",0,BX99*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
)</f>
        <v>0</v>
      </c>
      <c r="BY283" s="5">
        <f ca="1">IF(BY$4="",0,BY99*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
)</f>
        <v>0</v>
      </c>
      <c r="BZ283" s="5">
        <f ca="1">IF(BZ$4="",0,BZ99*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
)</f>
        <v>0</v>
      </c>
      <c r="CA283" s="5">
        <f ca="1">IF(CA$4="",0,CA99*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
)</f>
        <v>0</v>
      </c>
      <c r="CB283" s="5">
        <f ca="1">IF(CB$4="",0,CB99*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
)</f>
        <v>0</v>
      </c>
      <c r="CC283" s="5">
        <f ca="1">IF(CC$4="",0,CC99*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
)</f>
        <v>0</v>
      </c>
      <c r="CD283" s="5">
        <f ca="1">IF(CD$4="",0,CD99*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
)</f>
        <v>0</v>
      </c>
      <c r="CE283" s="5">
        <f ca="1">IF(CE$4="",0,CE99*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
)</f>
        <v>0</v>
      </c>
      <c r="CF283" s="5">
        <f ca="1">IF(CF$4="",0,CF99*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
)</f>
        <v>0</v>
      </c>
    </row>
    <row r="284" spans="2:84" x14ac:dyDescent="0.3">
      <c r="B284" s="13">
        <f>ROW()</f>
        <v>284</v>
      </c>
      <c r="H284" s="1" t="str">
        <f t="shared" si="517"/>
        <v>НДС к возмещению</v>
      </c>
      <c r="I284" s="1" t="str">
        <f t="shared" si="521"/>
        <v>Стартовые капитальные затраты</v>
      </c>
      <c r="J284" s="1" t="str">
        <f>Prcsses!I83</f>
        <v>Земельный участок</v>
      </c>
      <c r="M284" s="53" t="s">
        <v>18</v>
      </c>
      <c r="U284" s="5">
        <f t="shared" ca="1" si="518"/>
        <v>1666666.666666667</v>
      </c>
      <c r="X284" s="5">
        <f ca="1">IF(X$4="",0,X100*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
)</f>
        <v>0</v>
      </c>
      <c r="Y284" s="5">
        <f ca="1">IF(Y$4="",0,Y100*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
)</f>
        <v>1666666.666666667</v>
      </c>
      <c r="Z284" s="5">
        <f ca="1">IF(Z$4="",0,Z100*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
)</f>
        <v>0</v>
      </c>
      <c r="AA284" s="5">
        <f ca="1">IF(AA$4="",0,AA100*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
)</f>
        <v>0</v>
      </c>
      <c r="AB284" s="5">
        <f ca="1">IF(AB$4="",0,AB100*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
)</f>
        <v>0</v>
      </c>
      <c r="AC284" s="5">
        <f ca="1">IF(AC$4="",0,AC100*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
)</f>
        <v>0</v>
      </c>
      <c r="AD284" s="5">
        <f ca="1">IF(AD$4="",0,AD100*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
)</f>
        <v>0</v>
      </c>
      <c r="AE284" s="5">
        <f ca="1">IF(AE$4="",0,AE100*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
)</f>
        <v>0</v>
      </c>
      <c r="AF284" s="5">
        <f ca="1">IF(AF$4="",0,AF100*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
)</f>
        <v>0</v>
      </c>
      <c r="AG284" s="5">
        <f ca="1">IF(AG$4="",0,AG100*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
)</f>
        <v>0</v>
      </c>
      <c r="AH284" s="5">
        <f ca="1">IF(AH$4="",0,AH100*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
)</f>
        <v>0</v>
      </c>
      <c r="AI284" s="5">
        <f ca="1">IF(AI$4="",0,AI100*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
)</f>
        <v>0</v>
      </c>
      <c r="AJ284" s="5">
        <f ca="1">IF(AJ$4="",0,AJ100*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
)</f>
        <v>0</v>
      </c>
      <c r="AK284" s="5">
        <f ca="1">IF(AK$4="",0,AK100*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
)</f>
        <v>0</v>
      </c>
      <c r="AL284" s="5">
        <f ca="1">IF(AL$4="",0,AL100*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
)</f>
        <v>0</v>
      </c>
      <c r="AM284" s="5">
        <f ca="1">IF(AM$4="",0,AM100*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
)</f>
        <v>0</v>
      </c>
      <c r="AN284" s="5">
        <f ca="1">IF(AN$4="",0,AN100*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
)</f>
        <v>0</v>
      </c>
      <c r="AO284" s="5">
        <f ca="1">IF(AO$4="",0,AO100*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
)</f>
        <v>0</v>
      </c>
      <c r="AP284" s="5">
        <f ca="1">IF(AP$4="",0,AP100*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
)</f>
        <v>0</v>
      </c>
      <c r="AQ284" s="5">
        <f ca="1">IF(AQ$4="",0,AQ100*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
)</f>
        <v>0</v>
      </c>
      <c r="AR284" s="5">
        <f ca="1">IF(AR$4="",0,AR100*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
)</f>
        <v>0</v>
      </c>
      <c r="AS284" s="5">
        <f ca="1">IF(AS$4="",0,AS100*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
)</f>
        <v>0</v>
      </c>
      <c r="AT284" s="5">
        <f ca="1">IF(AT$4="",0,AT100*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
)</f>
        <v>0</v>
      </c>
      <c r="AU284" s="5">
        <f ca="1">IF(AU$4="",0,AU100*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
)</f>
        <v>0</v>
      </c>
      <c r="AV284" s="5">
        <f ca="1">IF(AV$4="",0,AV100*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
)</f>
        <v>0</v>
      </c>
      <c r="AW284" s="5">
        <f ca="1">IF(AW$4="",0,AW100*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
)</f>
        <v>0</v>
      </c>
      <c r="AX284" s="5">
        <f ca="1">IF(AX$4="",0,AX100*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
)</f>
        <v>0</v>
      </c>
      <c r="AY284" s="5">
        <f ca="1">IF(AY$4="",0,AY100*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
)</f>
        <v>0</v>
      </c>
      <c r="AZ284" s="5">
        <f ca="1">IF(AZ$4="",0,AZ100*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
)</f>
        <v>0</v>
      </c>
      <c r="BA284" s="5">
        <f ca="1">IF(BA$4="",0,BA100*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
)</f>
        <v>0</v>
      </c>
      <c r="BB284" s="5">
        <f ca="1">IF(BB$4="",0,BB100*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
)</f>
        <v>0</v>
      </c>
      <c r="BC284" s="5">
        <f ca="1">IF(BC$4="",0,BC100*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
)</f>
        <v>0</v>
      </c>
      <c r="BD284" s="5">
        <f ca="1">IF(BD$4="",0,BD100*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
)</f>
        <v>0</v>
      </c>
      <c r="BE284" s="5">
        <f ca="1">IF(BE$4="",0,BE100*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
)</f>
        <v>0</v>
      </c>
      <c r="BF284" s="5">
        <f ca="1">IF(BF$4="",0,BF100*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
)</f>
        <v>0</v>
      </c>
      <c r="BG284" s="5">
        <f ca="1">IF(BG$4="",0,BG100*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
)</f>
        <v>0</v>
      </c>
      <c r="BH284" s="5">
        <f ca="1">IF(BH$4="",0,BH100*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
)</f>
        <v>0</v>
      </c>
      <c r="BI284" s="5">
        <f ca="1">IF(BI$4="",0,BI100*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
)</f>
        <v>0</v>
      </c>
      <c r="BJ284" s="5">
        <f ca="1">IF(BJ$4="",0,BJ100*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
)</f>
        <v>0</v>
      </c>
      <c r="BK284" s="5">
        <f ca="1">IF(BK$4="",0,BK100*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
)</f>
        <v>0</v>
      </c>
      <c r="BL284" s="5">
        <f ca="1">IF(BL$4="",0,BL100*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
)</f>
        <v>0</v>
      </c>
      <c r="BM284" s="5">
        <f ca="1">IF(BM$4="",0,BM100*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
)</f>
        <v>0</v>
      </c>
      <c r="BN284" s="5">
        <f ca="1">IF(BN$4="",0,BN100*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
)</f>
        <v>0</v>
      </c>
      <c r="BO284" s="5">
        <f ca="1">IF(BO$4="",0,BO100*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
)</f>
        <v>0</v>
      </c>
      <c r="BP284" s="5">
        <f ca="1">IF(BP$4="",0,BP100*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
)</f>
        <v>0</v>
      </c>
      <c r="BQ284" s="5">
        <f ca="1">IF(BQ$4="",0,BQ100*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
)</f>
        <v>0</v>
      </c>
      <c r="BR284" s="5">
        <f ca="1">IF(BR$4="",0,BR100*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
)</f>
        <v>0</v>
      </c>
      <c r="BS284" s="5">
        <f ca="1">IF(BS$4="",0,BS100*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
)</f>
        <v>0</v>
      </c>
      <c r="BT284" s="5">
        <f ca="1">IF(BT$4="",0,BT100*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
)</f>
        <v>0</v>
      </c>
      <c r="BU284" s="5">
        <f ca="1">IF(BU$4="",0,BU100*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
)</f>
        <v>0</v>
      </c>
      <c r="BV284" s="5">
        <f ca="1">IF(BV$4="",0,BV100*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
)</f>
        <v>0</v>
      </c>
      <c r="BW284" s="5">
        <f ca="1">IF(BW$4="",0,BW100*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
)</f>
        <v>0</v>
      </c>
      <c r="BX284" s="5">
        <f ca="1">IF(BX$4="",0,BX100*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
)</f>
        <v>0</v>
      </c>
      <c r="BY284" s="5">
        <f ca="1">IF(BY$4="",0,BY100*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
)</f>
        <v>0</v>
      </c>
      <c r="BZ284" s="5">
        <f ca="1">IF(BZ$4="",0,BZ100*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
)</f>
        <v>0</v>
      </c>
      <c r="CA284" s="5">
        <f ca="1">IF(CA$4="",0,CA100*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
)</f>
        <v>0</v>
      </c>
      <c r="CB284" s="5">
        <f ca="1">IF(CB$4="",0,CB100*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
)</f>
        <v>0</v>
      </c>
      <c r="CC284" s="5">
        <f ca="1">IF(CC$4="",0,CC100*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
)</f>
        <v>0</v>
      </c>
      <c r="CD284" s="5">
        <f ca="1">IF(CD$4="",0,CD100*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
)</f>
        <v>0</v>
      </c>
      <c r="CE284" s="5">
        <f ca="1">IF(CE$4="",0,CE100*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
)</f>
        <v>0</v>
      </c>
      <c r="CF284" s="5">
        <f ca="1">IF(CF$4="",0,CF100*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
)</f>
        <v>0</v>
      </c>
    </row>
    <row r="285" spans="2:84" s="26" customFormat="1" ht="12" x14ac:dyDescent="0.25">
      <c r="B285" s="13"/>
      <c r="M285" s="55"/>
      <c r="N285" s="44" t="s">
        <v>21</v>
      </c>
      <c r="O285" s="45"/>
      <c r="P285" s="46"/>
      <c r="Q285" s="89"/>
      <c r="U285" s="41"/>
      <c r="V285" s="42"/>
      <c r="W285" s="43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</row>
    <row r="286" spans="2:84" x14ac:dyDescent="0.3">
      <c r="B286" s="13">
        <f>ROW()</f>
        <v>286</v>
      </c>
      <c r="H286" s="1" t="str">
        <f t="shared" ref="H286:H291" si="522">$H$278</f>
        <v>НДС к возмещению</v>
      </c>
      <c r="I286" s="1" t="s">
        <v>220</v>
      </c>
      <c r="M286" s="53" t="s">
        <v>18</v>
      </c>
      <c r="U286" s="5">
        <f t="shared" ca="1" si="518"/>
        <v>25719639.521401733</v>
      </c>
      <c r="X286" s="5">
        <f t="shared" ref="X286:AI286" ca="1" si="523">IF(X$4="",0,SUM(X287:X292))</f>
        <v>416666.66666666669</v>
      </c>
      <c r="Y286" s="5">
        <f t="shared" ca="1" si="523"/>
        <v>1916666.666666667</v>
      </c>
      <c r="Z286" s="5">
        <f t="shared" ca="1" si="523"/>
        <v>2416666.6666666674</v>
      </c>
      <c r="AA286" s="5">
        <f t="shared" ca="1" si="523"/>
        <v>0</v>
      </c>
      <c r="AB286" s="5">
        <f t="shared" ca="1" si="523"/>
        <v>0</v>
      </c>
      <c r="AC286" s="5">
        <f t="shared" ca="1" si="523"/>
        <v>0</v>
      </c>
      <c r="AD286" s="5">
        <f t="shared" ca="1" si="523"/>
        <v>0</v>
      </c>
      <c r="AE286" s="5">
        <f t="shared" ca="1" si="523"/>
        <v>0</v>
      </c>
      <c r="AF286" s="5">
        <f t="shared" ca="1" si="523"/>
        <v>0</v>
      </c>
      <c r="AG286" s="5">
        <f t="shared" ca="1" si="523"/>
        <v>0</v>
      </c>
      <c r="AH286" s="5">
        <f t="shared" ca="1" si="523"/>
        <v>0</v>
      </c>
      <c r="AI286" s="5">
        <f t="shared" ca="1" si="523"/>
        <v>0</v>
      </c>
      <c r="AJ286" s="5">
        <f t="shared" ref="AJ286:CF286" ca="1" si="524">IF(AJ$4="",0,SUM(AJ287:AJ292))</f>
        <v>0</v>
      </c>
      <c r="AK286" s="5">
        <f t="shared" ca="1" si="524"/>
        <v>0</v>
      </c>
      <c r="AL286" s="5">
        <f t="shared" ca="1" si="524"/>
        <v>0</v>
      </c>
      <c r="AM286" s="5">
        <f t="shared" ca="1" si="524"/>
        <v>0</v>
      </c>
      <c r="AN286" s="5">
        <f t="shared" ca="1" si="524"/>
        <v>0</v>
      </c>
      <c r="AO286" s="5">
        <f t="shared" ca="1" si="524"/>
        <v>0</v>
      </c>
      <c r="AP286" s="5">
        <f t="shared" ca="1" si="524"/>
        <v>0</v>
      </c>
      <c r="AQ286" s="5">
        <f t="shared" ca="1" si="524"/>
        <v>0</v>
      </c>
      <c r="AR286" s="5">
        <f t="shared" ca="1" si="524"/>
        <v>439574.09666666674</v>
      </c>
      <c r="AS286" s="5">
        <f t="shared" ca="1" si="524"/>
        <v>2022040.8446666668</v>
      </c>
      <c r="AT286" s="5">
        <f t="shared" ca="1" si="524"/>
        <v>2549529.760666667</v>
      </c>
      <c r="AU286" s="5">
        <f t="shared" ca="1" si="524"/>
        <v>0</v>
      </c>
      <c r="AV286" s="5">
        <f t="shared" ca="1" si="524"/>
        <v>0</v>
      </c>
      <c r="AW286" s="5">
        <f t="shared" ca="1" si="524"/>
        <v>0</v>
      </c>
      <c r="AX286" s="5">
        <f t="shared" ca="1" si="524"/>
        <v>0</v>
      </c>
      <c r="AY286" s="5">
        <f t="shared" ca="1" si="524"/>
        <v>0</v>
      </c>
      <c r="AZ286" s="5">
        <f t="shared" ca="1" si="524"/>
        <v>0</v>
      </c>
      <c r="BA286" s="5">
        <f t="shared" ca="1" si="524"/>
        <v>0</v>
      </c>
      <c r="BB286" s="5">
        <f t="shared" ca="1" si="524"/>
        <v>455541.18615398678</v>
      </c>
      <c r="BC286" s="5">
        <f t="shared" ca="1" si="524"/>
        <v>2095489.4563083393</v>
      </c>
      <c r="BD286" s="5">
        <f t="shared" ca="1" si="524"/>
        <v>2642138.8796931235</v>
      </c>
      <c r="BE286" s="5">
        <f t="shared" ca="1" si="524"/>
        <v>0</v>
      </c>
      <c r="BF286" s="5">
        <f t="shared" ca="1" si="524"/>
        <v>0</v>
      </c>
      <c r="BG286" s="5">
        <f t="shared" ca="1" si="524"/>
        <v>0</v>
      </c>
      <c r="BH286" s="5">
        <f t="shared" ca="1" si="524"/>
        <v>0</v>
      </c>
      <c r="BI286" s="5">
        <f t="shared" ca="1" si="524"/>
        <v>0</v>
      </c>
      <c r="BJ286" s="5">
        <f t="shared" ca="1" si="524"/>
        <v>0</v>
      </c>
      <c r="BK286" s="5">
        <f t="shared" ca="1" si="524"/>
        <v>0</v>
      </c>
      <c r="BL286" s="5">
        <f t="shared" ca="1" si="524"/>
        <v>463740.92750475853</v>
      </c>
      <c r="BM286" s="5">
        <f t="shared" ca="1" si="524"/>
        <v>2133208.2665218888</v>
      </c>
      <c r="BN286" s="5">
        <f t="shared" ca="1" si="524"/>
        <v>2689697.3795275996</v>
      </c>
      <c r="BO286" s="5">
        <f t="shared" ca="1" si="524"/>
        <v>0</v>
      </c>
      <c r="BP286" s="5">
        <f t="shared" ca="1" si="524"/>
        <v>0</v>
      </c>
      <c r="BQ286" s="5">
        <f t="shared" ca="1" si="524"/>
        <v>0</v>
      </c>
      <c r="BR286" s="5">
        <f t="shared" ca="1" si="524"/>
        <v>0</v>
      </c>
      <c r="BS286" s="5">
        <f t="shared" ca="1" si="524"/>
        <v>0</v>
      </c>
      <c r="BT286" s="5">
        <f t="shared" ca="1" si="524"/>
        <v>0</v>
      </c>
      <c r="BU286" s="5">
        <f t="shared" ca="1" si="524"/>
        <v>0</v>
      </c>
      <c r="BV286" s="5">
        <f t="shared" ca="1" si="524"/>
        <v>480585.85295544134</v>
      </c>
      <c r="BW286" s="5">
        <f t="shared" ca="1" si="524"/>
        <v>2210694.9235950303</v>
      </c>
      <c r="BX286" s="5">
        <f t="shared" ca="1" si="524"/>
        <v>2787397.9471415603</v>
      </c>
      <c r="BY286" s="5">
        <f t="shared" ca="1" si="524"/>
        <v>0</v>
      </c>
      <c r="BZ286" s="5">
        <f t="shared" ca="1" si="524"/>
        <v>0</v>
      </c>
      <c r="CA286" s="5">
        <f t="shared" ca="1" si="524"/>
        <v>0</v>
      </c>
      <c r="CB286" s="5">
        <f t="shared" ca="1" si="524"/>
        <v>0</v>
      </c>
      <c r="CC286" s="5">
        <f t="shared" ca="1" si="524"/>
        <v>0</v>
      </c>
      <c r="CD286" s="5">
        <f t="shared" ca="1" si="524"/>
        <v>0</v>
      </c>
      <c r="CE286" s="5">
        <f t="shared" ca="1" si="524"/>
        <v>0</v>
      </c>
      <c r="CF286" s="5">
        <f t="shared" ca="1" si="524"/>
        <v>0</v>
      </c>
    </row>
    <row r="287" spans="2:84" x14ac:dyDescent="0.3">
      <c r="B287" s="13">
        <f>ROW()</f>
        <v>287</v>
      </c>
      <c r="H287" s="1" t="str">
        <f t="shared" si="522"/>
        <v>НДС к возмещению</v>
      </c>
      <c r="I287" s="1" t="str">
        <f>$I$286</f>
        <v>Капзатраты на производственные мощности</v>
      </c>
      <c r="J287" s="1" t="str">
        <f>Prcsses!I111</f>
        <v>Разрешения, оформления и проектирование</v>
      </c>
      <c r="M287" s="53" t="s">
        <v>18</v>
      </c>
      <c r="U287" s="5">
        <f t="shared" ca="1" si="518"/>
        <v>902443.49197900807</v>
      </c>
      <c r="X287" s="5">
        <f ca="1">IF(X$4="",0,X103*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
)</f>
        <v>166666.66666666669</v>
      </c>
      <c r="Y287" s="5">
        <f ca="1">IF(Y$4="",0,Y103*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
)</f>
        <v>0</v>
      </c>
      <c r="Z287" s="5">
        <f ca="1">IF(Z$4="",0,Z103*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
)</f>
        <v>0</v>
      </c>
      <c r="AA287" s="5">
        <f ca="1">IF(AA$4="",0,AA103*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
)</f>
        <v>0</v>
      </c>
      <c r="AB287" s="5">
        <f ca="1">IF(AB$4="",0,AB103*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
)</f>
        <v>0</v>
      </c>
      <c r="AC287" s="5">
        <f ca="1">IF(AC$4="",0,AC103*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
)</f>
        <v>0</v>
      </c>
      <c r="AD287" s="5">
        <f ca="1">IF(AD$4="",0,AD103*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
)</f>
        <v>0</v>
      </c>
      <c r="AE287" s="5">
        <f ca="1">IF(AE$4="",0,AE103*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
)</f>
        <v>0</v>
      </c>
      <c r="AF287" s="5">
        <f ca="1">IF(AF$4="",0,AF103*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
)</f>
        <v>0</v>
      </c>
      <c r="AG287" s="5">
        <f ca="1">IF(AG$4="",0,AG103*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
)</f>
        <v>0</v>
      </c>
      <c r="AH287" s="5">
        <f ca="1">IF(AH$4="",0,AH103*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
)</f>
        <v>0</v>
      </c>
      <c r="AI287" s="5">
        <f ca="1">IF(AI$4="",0,AI103*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
)</f>
        <v>0</v>
      </c>
      <c r="AJ287" s="5">
        <f ca="1">IF(AJ$4="",0,AJ103*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
)</f>
        <v>0</v>
      </c>
      <c r="AK287" s="5">
        <f ca="1">IF(AK$4="",0,AK103*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
)</f>
        <v>0</v>
      </c>
      <c r="AL287" s="5">
        <f ca="1">IF(AL$4="",0,AL103*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
)</f>
        <v>0</v>
      </c>
      <c r="AM287" s="5">
        <f ca="1">IF(AM$4="",0,AM103*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
)</f>
        <v>0</v>
      </c>
      <c r="AN287" s="5">
        <f ca="1">IF(AN$4="",0,AN103*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
)</f>
        <v>0</v>
      </c>
      <c r="AO287" s="5">
        <f ca="1">IF(AO$4="",0,AO103*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
)</f>
        <v>0</v>
      </c>
      <c r="AP287" s="5">
        <f ca="1">IF(AP$4="",0,AP103*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
)</f>
        <v>0</v>
      </c>
      <c r="AQ287" s="5">
        <f ca="1">IF(AQ$4="",0,AQ103*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
)</f>
        <v>0</v>
      </c>
      <c r="AR287" s="5">
        <f ca="1">IF(AR$4="",0,AR103*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
)</f>
        <v>175829.63866666669</v>
      </c>
      <c r="AS287" s="5">
        <f ca="1">IF(AS$4="",0,AS103*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
)</f>
        <v>0</v>
      </c>
      <c r="AT287" s="5">
        <f ca="1">IF(AT$4="",0,AT103*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
)</f>
        <v>0</v>
      </c>
      <c r="AU287" s="5">
        <f ca="1">IF(AU$4="",0,AU103*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
)</f>
        <v>0</v>
      </c>
      <c r="AV287" s="5">
        <f ca="1">IF(AV$4="",0,AV103*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
)</f>
        <v>0</v>
      </c>
      <c r="AW287" s="5">
        <f ca="1">IF(AW$4="",0,AW103*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
)</f>
        <v>0</v>
      </c>
      <c r="AX287" s="5">
        <f ca="1">IF(AX$4="",0,AX103*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
)</f>
        <v>0</v>
      </c>
      <c r="AY287" s="5">
        <f ca="1">IF(AY$4="",0,AY103*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
)</f>
        <v>0</v>
      </c>
      <c r="AZ287" s="5">
        <f ca="1">IF(AZ$4="",0,AZ103*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
)</f>
        <v>0</v>
      </c>
      <c r="BA287" s="5">
        <f ca="1">IF(BA$4="",0,BA103*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
)</f>
        <v>0</v>
      </c>
      <c r="BB287" s="5">
        <f ca="1">IF(BB$4="",0,BB103*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
)</f>
        <v>182216.47446159471</v>
      </c>
      <c r="BC287" s="5">
        <f ca="1">IF(BC$4="",0,BC103*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
)</f>
        <v>0</v>
      </c>
      <c r="BD287" s="5">
        <f ca="1">IF(BD$4="",0,BD103*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
)</f>
        <v>0</v>
      </c>
      <c r="BE287" s="5">
        <f ca="1">IF(BE$4="",0,BE103*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
)</f>
        <v>0</v>
      </c>
      <c r="BF287" s="5">
        <f ca="1">IF(BF$4="",0,BF103*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
)</f>
        <v>0</v>
      </c>
      <c r="BG287" s="5">
        <f ca="1">IF(BG$4="",0,BG103*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
)</f>
        <v>0</v>
      </c>
      <c r="BH287" s="5">
        <f ca="1">IF(BH$4="",0,BH103*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
)</f>
        <v>0</v>
      </c>
      <c r="BI287" s="5">
        <f ca="1">IF(BI$4="",0,BI103*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
)</f>
        <v>0</v>
      </c>
      <c r="BJ287" s="5">
        <f ca="1">IF(BJ$4="",0,BJ103*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
)</f>
        <v>0</v>
      </c>
      <c r="BK287" s="5">
        <f ca="1">IF(BK$4="",0,BK103*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
)</f>
        <v>0</v>
      </c>
      <c r="BL287" s="5">
        <f ca="1">IF(BL$4="",0,BL103*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
)</f>
        <v>185496.37100190343</v>
      </c>
      <c r="BM287" s="5">
        <f ca="1">IF(BM$4="",0,BM103*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
)</f>
        <v>0</v>
      </c>
      <c r="BN287" s="5">
        <f ca="1">IF(BN$4="",0,BN103*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
)</f>
        <v>0</v>
      </c>
      <c r="BO287" s="5">
        <f ca="1">IF(BO$4="",0,BO103*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
)</f>
        <v>0</v>
      </c>
      <c r="BP287" s="5">
        <f ca="1">IF(BP$4="",0,BP103*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
)</f>
        <v>0</v>
      </c>
      <c r="BQ287" s="5">
        <f ca="1">IF(BQ$4="",0,BQ103*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
)</f>
        <v>0</v>
      </c>
      <c r="BR287" s="5">
        <f ca="1">IF(BR$4="",0,BR103*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
)</f>
        <v>0</v>
      </c>
      <c r="BS287" s="5">
        <f ca="1">IF(BS$4="",0,BS103*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
)</f>
        <v>0</v>
      </c>
      <c r="BT287" s="5">
        <f ca="1">IF(BT$4="",0,BT103*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
)</f>
        <v>0</v>
      </c>
      <c r="BU287" s="5">
        <f ca="1">IF(BU$4="",0,BU103*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
)</f>
        <v>0</v>
      </c>
      <c r="BV287" s="5">
        <f ca="1">IF(BV$4="",0,BV103*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
)</f>
        <v>192234.34118217655</v>
      </c>
      <c r="BW287" s="5">
        <f ca="1">IF(BW$4="",0,BW103*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
)</f>
        <v>0</v>
      </c>
      <c r="BX287" s="5">
        <f ca="1">IF(BX$4="",0,BX103*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
)</f>
        <v>0</v>
      </c>
      <c r="BY287" s="5">
        <f ca="1">IF(BY$4="",0,BY103*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
)</f>
        <v>0</v>
      </c>
      <c r="BZ287" s="5">
        <f ca="1">IF(BZ$4="",0,BZ103*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
)</f>
        <v>0</v>
      </c>
      <c r="CA287" s="5">
        <f ca="1">IF(CA$4="",0,CA103*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
)</f>
        <v>0</v>
      </c>
      <c r="CB287" s="5">
        <f ca="1">IF(CB$4="",0,CB103*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
)</f>
        <v>0</v>
      </c>
      <c r="CC287" s="5">
        <f ca="1">IF(CC$4="",0,CC103*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
)</f>
        <v>0</v>
      </c>
      <c r="CD287" s="5">
        <f ca="1">IF(CD$4="",0,CD103*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
)</f>
        <v>0</v>
      </c>
      <c r="CE287" s="5">
        <f ca="1">IF(CE$4="",0,CE103*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
)</f>
        <v>0</v>
      </c>
      <c r="CF287" s="5">
        <f ca="1">IF(CF$4="",0,CF103*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
)</f>
        <v>0</v>
      </c>
    </row>
    <row r="288" spans="2:84" x14ac:dyDescent="0.3">
      <c r="B288" s="13">
        <f>ROW()</f>
        <v>288</v>
      </c>
      <c r="H288" s="1" t="str">
        <f t="shared" si="522"/>
        <v>НДС к возмещению</v>
      </c>
      <c r="I288" s="1" t="str">
        <f>$I$286</f>
        <v>Капзатраты на производственные мощности</v>
      </c>
      <c r="J288" s="1" t="str">
        <f>Prcsses!I112</f>
        <v>Строительно-монтажные работы</v>
      </c>
      <c r="M288" s="53" t="s">
        <v>18</v>
      </c>
      <c r="U288" s="5">
        <f t="shared" ca="1" si="518"/>
        <v>2707330.4759370247</v>
      </c>
      <c r="X288" s="5">
        <f ca="1">IF(X$4="",0,X104*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
)</f>
        <v>250000</v>
      </c>
      <c r="Y288" s="5">
        <f ca="1">IF(Y$4="",0,Y104*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
)</f>
        <v>250000</v>
      </c>
      <c r="Z288" s="5">
        <f ca="1">IF(Z$4="",0,Z104*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
)</f>
        <v>0</v>
      </c>
      <c r="AA288" s="5">
        <f ca="1">IF(AA$4="",0,AA104*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
)</f>
        <v>0</v>
      </c>
      <c r="AB288" s="5">
        <f ca="1">IF(AB$4="",0,AB104*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
)</f>
        <v>0</v>
      </c>
      <c r="AC288" s="5">
        <f ca="1">IF(AC$4="",0,AC104*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
)</f>
        <v>0</v>
      </c>
      <c r="AD288" s="5">
        <f ca="1">IF(AD$4="",0,AD104*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
)</f>
        <v>0</v>
      </c>
      <c r="AE288" s="5">
        <f ca="1">IF(AE$4="",0,AE104*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
)</f>
        <v>0</v>
      </c>
      <c r="AF288" s="5">
        <f ca="1">IF(AF$4="",0,AF104*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
)</f>
        <v>0</v>
      </c>
      <c r="AG288" s="5">
        <f ca="1">IF(AG$4="",0,AG104*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
)</f>
        <v>0</v>
      </c>
      <c r="AH288" s="5">
        <f ca="1">IF(AH$4="",0,AH104*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
)</f>
        <v>0</v>
      </c>
      <c r="AI288" s="5">
        <f ca="1">IF(AI$4="",0,AI104*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
)</f>
        <v>0</v>
      </c>
      <c r="AJ288" s="5">
        <f ca="1">IF(AJ$4="",0,AJ104*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
)</f>
        <v>0</v>
      </c>
      <c r="AK288" s="5">
        <f ca="1">IF(AK$4="",0,AK104*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
)</f>
        <v>0</v>
      </c>
      <c r="AL288" s="5">
        <f ca="1">IF(AL$4="",0,AL104*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
)</f>
        <v>0</v>
      </c>
      <c r="AM288" s="5">
        <f ca="1">IF(AM$4="",0,AM104*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
)</f>
        <v>0</v>
      </c>
      <c r="AN288" s="5">
        <f ca="1">IF(AN$4="",0,AN104*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
)</f>
        <v>0</v>
      </c>
      <c r="AO288" s="5">
        <f ca="1">IF(AO$4="",0,AO104*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
)</f>
        <v>0</v>
      </c>
      <c r="AP288" s="5">
        <f ca="1">IF(AP$4="",0,AP104*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
)</f>
        <v>0</v>
      </c>
      <c r="AQ288" s="5">
        <f ca="1">IF(AQ$4="",0,AQ104*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
)</f>
        <v>0</v>
      </c>
      <c r="AR288" s="5">
        <f ca="1">IF(AR$4="",0,AR104*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
)</f>
        <v>263744.45800000004</v>
      </c>
      <c r="AS288" s="5">
        <f ca="1">IF(AS$4="",0,AS104*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
)</f>
        <v>263744.45800000004</v>
      </c>
      <c r="AT288" s="5">
        <f ca="1">IF(AT$4="",0,AT104*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
)</f>
        <v>0</v>
      </c>
      <c r="AU288" s="5">
        <f ca="1">IF(AU$4="",0,AU104*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
)</f>
        <v>0</v>
      </c>
      <c r="AV288" s="5">
        <f ca="1">IF(AV$4="",0,AV104*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
)</f>
        <v>0</v>
      </c>
      <c r="AW288" s="5">
        <f ca="1">IF(AW$4="",0,AW104*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
)</f>
        <v>0</v>
      </c>
      <c r="AX288" s="5">
        <f ca="1">IF(AX$4="",0,AX104*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
)</f>
        <v>0</v>
      </c>
      <c r="AY288" s="5">
        <f ca="1">IF(AY$4="",0,AY104*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
)</f>
        <v>0</v>
      </c>
      <c r="AZ288" s="5">
        <f ca="1">IF(AZ$4="",0,AZ104*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
)</f>
        <v>0</v>
      </c>
      <c r="BA288" s="5">
        <f ca="1">IF(BA$4="",0,BA104*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
)</f>
        <v>0</v>
      </c>
      <c r="BB288" s="5">
        <f ca="1">IF(BB$4="",0,BB104*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
)</f>
        <v>273324.71169239207</v>
      </c>
      <c r="BC288" s="5">
        <f ca="1">IF(BC$4="",0,BC104*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
)</f>
        <v>273324.71169239207</v>
      </c>
      <c r="BD288" s="5">
        <f ca="1">IF(BD$4="",0,BD104*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
)</f>
        <v>0</v>
      </c>
      <c r="BE288" s="5">
        <f ca="1">IF(BE$4="",0,BE104*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
)</f>
        <v>0</v>
      </c>
      <c r="BF288" s="5">
        <f ca="1">IF(BF$4="",0,BF104*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
)</f>
        <v>0</v>
      </c>
      <c r="BG288" s="5">
        <f ca="1">IF(BG$4="",0,BG104*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
)</f>
        <v>0</v>
      </c>
      <c r="BH288" s="5">
        <f ca="1">IF(BH$4="",0,BH104*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
)</f>
        <v>0</v>
      </c>
      <c r="BI288" s="5">
        <f ca="1">IF(BI$4="",0,BI104*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
)</f>
        <v>0</v>
      </c>
      <c r="BJ288" s="5">
        <f ca="1">IF(BJ$4="",0,BJ104*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
)</f>
        <v>0</v>
      </c>
      <c r="BK288" s="5">
        <f ca="1">IF(BK$4="",0,BK104*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
)</f>
        <v>0</v>
      </c>
      <c r="BL288" s="5">
        <f ca="1">IF(BL$4="",0,BL104*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
)</f>
        <v>278244.55650285509</v>
      </c>
      <c r="BM288" s="5">
        <f ca="1">IF(BM$4="",0,BM104*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
)</f>
        <v>278244.55650285509</v>
      </c>
      <c r="BN288" s="5">
        <f ca="1">IF(BN$4="",0,BN104*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
)</f>
        <v>0</v>
      </c>
      <c r="BO288" s="5">
        <f ca="1">IF(BO$4="",0,BO104*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
)</f>
        <v>0</v>
      </c>
      <c r="BP288" s="5">
        <f ca="1">IF(BP$4="",0,BP104*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
)</f>
        <v>0</v>
      </c>
      <c r="BQ288" s="5">
        <f ca="1">IF(BQ$4="",0,BQ104*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
)</f>
        <v>0</v>
      </c>
      <c r="BR288" s="5">
        <f ca="1">IF(BR$4="",0,BR104*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
)</f>
        <v>0</v>
      </c>
      <c r="BS288" s="5">
        <f ca="1">IF(BS$4="",0,BS104*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
)</f>
        <v>0</v>
      </c>
      <c r="BT288" s="5">
        <f ca="1">IF(BT$4="",0,BT104*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
)</f>
        <v>0</v>
      </c>
      <c r="BU288" s="5">
        <f ca="1">IF(BU$4="",0,BU104*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
)</f>
        <v>0</v>
      </c>
      <c r="BV288" s="5">
        <f ca="1">IF(BV$4="",0,BV104*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
)</f>
        <v>288351.51177326479</v>
      </c>
      <c r="BW288" s="5">
        <f ca="1">IF(BW$4="",0,BW104*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
)</f>
        <v>288351.51177326479</v>
      </c>
      <c r="BX288" s="5">
        <f ca="1">IF(BX$4="",0,BX104*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
)</f>
        <v>0</v>
      </c>
      <c r="BY288" s="5">
        <f ca="1">IF(BY$4="",0,BY104*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
)</f>
        <v>0</v>
      </c>
      <c r="BZ288" s="5">
        <f ca="1">IF(BZ$4="",0,BZ104*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
)</f>
        <v>0</v>
      </c>
      <c r="CA288" s="5">
        <f ca="1">IF(CA$4="",0,CA104*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
)</f>
        <v>0</v>
      </c>
      <c r="CB288" s="5">
        <f ca="1">IF(CB$4="",0,CB104*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
)</f>
        <v>0</v>
      </c>
      <c r="CC288" s="5">
        <f ca="1">IF(CC$4="",0,CC104*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
)</f>
        <v>0</v>
      </c>
      <c r="CD288" s="5">
        <f ca="1">IF(CD$4="",0,CD104*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
)</f>
        <v>0</v>
      </c>
      <c r="CE288" s="5">
        <f ca="1">IF(CE$4="",0,CE104*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
)</f>
        <v>0</v>
      </c>
      <c r="CF288" s="5">
        <f ca="1">IF(CF$4="",0,CF104*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
)</f>
        <v>0</v>
      </c>
    </row>
    <row r="289" spans="2:84" x14ac:dyDescent="0.3">
      <c r="B289" s="13">
        <f>ROW()</f>
        <v>289</v>
      </c>
      <c r="H289" s="1" t="str">
        <f t="shared" si="522"/>
        <v>НДС к возмещению</v>
      </c>
      <c r="I289" s="1" t="str">
        <f>$I$286</f>
        <v>Капзатраты на производственные мощности</v>
      </c>
      <c r="J289" s="1" t="str">
        <f>Prcsses!I113</f>
        <v>Оборудование</v>
      </c>
      <c r="M289" s="53" t="s">
        <v>18</v>
      </c>
      <c r="U289" s="5">
        <f t="shared" ca="1" si="518"/>
        <v>18048869.83958016</v>
      </c>
      <c r="X289" s="5">
        <f ca="1">IF(X$4="",0,X105*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
)</f>
        <v>0</v>
      </c>
      <c r="Y289" s="5">
        <f ca="1">IF(Y$4="",0,Y105*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
)</f>
        <v>1666666.666666667</v>
      </c>
      <c r="Z289" s="5">
        <f ca="1">IF(Z$4="",0,Z105*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
)</f>
        <v>1666666.666666667</v>
      </c>
      <c r="AA289" s="5">
        <f ca="1">IF(AA$4="",0,AA105*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
)</f>
        <v>0</v>
      </c>
      <c r="AB289" s="5">
        <f ca="1">IF(AB$4="",0,AB105*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
)</f>
        <v>0</v>
      </c>
      <c r="AC289" s="5">
        <f ca="1">IF(AC$4="",0,AC105*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
)</f>
        <v>0</v>
      </c>
      <c r="AD289" s="5">
        <f ca="1">IF(AD$4="",0,AD105*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
)</f>
        <v>0</v>
      </c>
      <c r="AE289" s="5">
        <f ca="1">IF(AE$4="",0,AE105*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
)</f>
        <v>0</v>
      </c>
      <c r="AF289" s="5">
        <f ca="1">IF(AF$4="",0,AF105*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
)</f>
        <v>0</v>
      </c>
      <c r="AG289" s="5">
        <f ca="1">IF(AG$4="",0,AG105*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
)</f>
        <v>0</v>
      </c>
      <c r="AH289" s="5">
        <f ca="1">IF(AH$4="",0,AH105*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
)</f>
        <v>0</v>
      </c>
      <c r="AI289" s="5">
        <f ca="1">IF(AI$4="",0,AI105*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
)</f>
        <v>0</v>
      </c>
      <c r="AJ289" s="5">
        <f ca="1">IF(AJ$4="",0,AJ105*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
)</f>
        <v>0</v>
      </c>
      <c r="AK289" s="5">
        <f ca="1">IF(AK$4="",0,AK105*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
)</f>
        <v>0</v>
      </c>
      <c r="AL289" s="5">
        <f ca="1">IF(AL$4="",0,AL105*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
)</f>
        <v>0</v>
      </c>
      <c r="AM289" s="5">
        <f ca="1">IF(AM$4="",0,AM105*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
)</f>
        <v>0</v>
      </c>
      <c r="AN289" s="5">
        <f ca="1">IF(AN$4="",0,AN105*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
)</f>
        <v>0</v>
      </c>
      <c r="AO289" s="5">
        <f ca="1">IF(AO$4="",0,AO105*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
)</f>
        <v>0</v>
      </c>
      <c r="AP289" s="5">
        <f ca="1">IF(AP$4="",0,AP105*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
)</f>
        <v>0</v>
      </c>
      <c r="AQ289" s="5">
        <f ca="1">IF(AQ$4="",0,AQ105*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
)</f>
        <v>0</v>
      </c>
      <c r="AR289" s="5">
        <f ca="1">IF(AR$4="",0,AR105*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
)</f>
        <v>0</v>
      </c>
      <c r="AS289" s="5">
        <f ca="1">IF(AS$4="",0,AS105*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
)</f>
        <v>1758296.3866666667</v>
      </c>
      <c r="AT289" s="5">
        <f ca="1">IF(AT$4="",0,AT105*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
)</f>
        <v>1758296.3866666667</v>
      </c>
      <c r="AU289" s="5">
        <f ca="1">IF(AU$4="",0,AU105*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
)</f>
        <v>0</v>
      </c>
      <c r="AV289" s="5">
        <f ca="1">IF(AV$4="",0,AV105*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
)</f>
        <v>0</v>
      </c>
      <c r="AW289" s="5">
        <f ca="1">IF(AW$4="",0,AW105*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
)</f>
        <v>0</v>
      </c>
      <c r="AX289" s="5">
        <f ca="1">IF(AX$4="",0,AX105*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
)</f>
        <v>0</v>
      </c>
      <c r="AY289" s="5">
        <f ca="1">IF(AY$4="",0,AY105*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
)</f>
        <v>0</v>
      </c>
      <c r="AZ289" s="5">
        <f ca="1">IF(AZ$4="",0,AZ105*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
)</f>
        <v>0</v>
      </c>
      <c r="BA289" s="5">
        <f ca="1">IF(BA$4="",0,BA105*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
)</f>
        <v>0</v>
      </c>
      <c r="BB289" s="5">
        <f ca="1">IF(BB$4="",0,BB105*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
)</f>
        <v>0</v>
      </c>
      <c r="BC289" s="5">
        <f ca="1">IF(BC$4="",0,BC105*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
)</f>
        <v>1822164.7446159471</v>
      </c>
      <c r="BD289" s="5">
        <f ca="1">IF(BD$4="",0,BD105*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
)</f>
        <v>1822164.7446159471</v>
      </c>
      <c r="BE289" s="5">
        <f ca="1">IF(BE$4="",0,BE105*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
)</f>
        <v>0</v>
      </c>
      <c r="BF289" s="5">
        <f ca="1">IF(BF$4="",0,BF105*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
)</f>
        <v>0</v>
      </c>
      <c r="BG289" s="5">
        <f ca="1">IF(BG$4="",0,BG105*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
)</f>
        <v>0</v>
      </c>
      <c r="BH289" s="5">
        <f ca="1">IF(BH$4="",0,BH105*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
)</f>
        <v>0</v>
      </c>
      <c r="BI289" s="5">
        <f ca="1">IF(BI$4="",0,BI105*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
)</f>
        <v>0</v>
      </c>
      <c r="BJ289" s="5">
        <f ca="1">IF(BJ$4="",0,BJ105*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
)</f>
        <v>0</v>
      </c>
      <c r="BK289" s="5">
        <f ca="1">IF(BK$4="",0,BK105*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
)</f>
        <v>0</v>
      </c>
      <c r="BL289" s="5">
        <f ca="1">IF(BL$4="",0,BL105*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
)</f>
        <v>0</v>
      </c>
      <c r="BM289" s="5">
        <f ca="1">IF(BM$4="",0,BM105*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
)</f>
        <v>1854963.7100190339</v>
      </c>
      <c r="BN289" s="5">
        <f ca="1">IF(BN$4="",0,BN105*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
)</f>
        <v>1854963.7100190339</v>
      </c>
      <c r="BO289" s="5">
        <f ca="1">IF(BO$4="",0,BO105*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
)</f>
        <v>0</v>
      </c>
      <c r="BP289" s="5">
        <f ca="1">IF(BP$4="",0,BP105*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
)</f>
        <v>0</v>
      </c>
      <c r="BQ289" s="5">
        <f ca="1">IF(BQ$4="",0,BQ105*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
)</f>
        <v>0</v>
      </c>
      <c r="BR289" s="5">
        <f ca="1">IF(BR$4="",0,BR105*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
)</f>
        <v>0</v>
      </c>
      <c r="BS289" s="5">
        <f ca="1">IF(BS$4="",0,BS105*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
)</f>
        <v>0</v>
      </c>
      <c r="BT289" s="5">
        <f ca="1">IF(BT$4="",0,BT105*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
)</f>
        <v>0</v>
      </c>
      <c r="BU289" s="5">
        <f ca="1">IF(BU$4="",0,BU105*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
)</f>
        <v>0</v>
      </c>
      <c r="BV289" s="5">
        <f ca="1">IF(BV$4="",0,BV105*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
)</f>
        <v>0</v>
      </c>
      <c r="BW289" s="5">
        <f ca="1">IF(BW$4="",0,BW105*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
)</f>
        <v>1922343.4118217656</v>
      </c>
      <c r="BX289" s="5">
        <f ca="1">IF(BX$4="",0,BX105*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
)</f>
        <v>1922343.4118217656</v>
      </c>
      <c r="BY289" s="5">
        <f ca="1">IF(BY$4="",0,BY105*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
)</f>
        <v>0</v>
      </c>
      <c r="BZ289" s="5">
        <f ca="1">IF(BZ$4="",0,BZ105*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
)</f>
        <v>0</v>
      </c>
      <c r="CA289" s="5">
        <f ca="1">IF(CA$4="",0,CA105*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
)</f>
        <v>0</v>
      </c>
      <c r="CB289" s="5">
        <f ca="1">IF(CB$4="",0,CB105*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
)</f>
        <v>0</v>
      </c>
      <c r="CC289" s="5">
        <f ca="1">IF(CC$4="",0,CC105*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
)</f>
        <v>0</v>
      </c>
      <c r="CD289" s="5">
        <f ca="1">IF(CD$4="",0,CD105*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
)</f>
        <v>0</v>
      </c>
      <c r="CE289" s="5">
        <f ca="1">IF(CE$4="",0,CE105*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
)</f>
        <v>0</v>
      </c>
      <c r="CF289" s="5">
        <f ca="1">IF(CF$4="",0,CF105*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
)</f>
        <v>0</v>
      </c>
    </row>
    <row r="290" spans="2:84" x14ac:dyDescent="0.3">
      <c r="B290" s="13">
        <f>ROW()</f>
        <v>290</v>
      </c>
      <c r="H290" s="1" t="str">
        <f t="shared" si="522"/>
        <v>НДС к возмещению</v>
      </c>
      <c r="I290" s="1" t="str">
        <f>$I$286</f>
        <v>Капзатраты на производственные мощности</v>
      </c>
      <c r="J290" s="1" t="str">
        <f>Prcsses!I114</f>
        <v>Доставка и установка оборудования</v>
      </c>
      <c r="M290" s="53" t="s">
        <v>18</v>
      </c>
      <c r="U290" s="5">
        <f t="shared" ca="1" si="518"/>
        <v>3609773.9679160323</v>
      </c>
      <c r="X290" s="5">
        <f ca="1">IF(X$4="",0,X106*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
)</f>
        <v>0</v>
      </c>
      <c r="Y290" s="5">
        <f ca="1">IF(Y$4="",0,Y106*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
)</f>
        <v>0</v>
      </c>
      <c r="Z290" s="5">
        <f ca="1">IF(Z$4="",0,Z106*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
)</f>
        <v>666666.66666666674</v>
      </c>
      <c r="AA290" s="5">
        <f ca="1">IF(AA$4="",0,AA106*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
)</f>
        <v>0</v>
      </c>
      <c r="AB290" s="5">
        <f ca="1">IF(AB$4="",0,AB106*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
)</f>
        <v>0</v>
      </c>
      <c r="AC290" s="5">
        <f ca="1">IF(AC$4="",0,AC106*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
)</f>
        <v>0</v>
      </c>
      <c r="AD290" s="5">
        <f ca="1">IF(AD$4="",0,AD106*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
)</f>
        <v>0</v>
      </c>
      <c r="AE290" s="5">
        <f ca="1">IF(AE$4="",0,AE106*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
)</f>
        <v>0</v>
      </c>
      <c r="AF290" s="5">
        <f ca="1">IF(AF$4="",0,AF106*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
)</f>
        <v>0</v>
      </c>
      <c r="AG290" s="5">
        <f ca="1">IF(AG$4="",0,AG106*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
)</f>
        <v>0</v>
      </c>
      <c r="AH290" s="5">
        <f ca="1">IF(AH$4="",0,AH106*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
)</f>
        <v>0</v>
      </c>
      <c r="AI290" s="5">
        <f ca="1">IF(AI$4="",0,AI106*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
)</f>
        <v>0</v>
      </c>
      <c r="AJ290" s="5">
        <f ca="1">IF(AJ$4="",0,AJ106*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
)</f>
        <v>0</v>
      </c>
      <c r="AK290" s="5">
        <f ca="1">IF(AK$4="",0,AK106*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
)</f>
        <v>0</v>
      </c>
      <c r="AL290" s="5">
        <f ca="1">IF(AL$4="",0,AL106*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
)</f>
        <v>0</v>
      </c>
      <c r="AM290" s="5">
        <f ca="1">IF(AM$4="",0,AM106*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
)</f>
        <v>0</v>
      </c>
      <c r="AN290" s="5">
        <f ca="1">IF(AN$4="",0,AN106*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
)</f>
        <v>0</v>
      </c>
      <c r="AO290" s="5">
        <f ca="1">IF(AO$4="",0,AO106*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
)</f>
        <v>0</v>
      </c>
      <c r="AP290" s="5">
        <f ca="1">IF(AP$4="",0,AP106*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
)</f>
        <v>0</v>
      </c>
      <c r="AQ290" s="5">
        <f ca="1">IF(AQ$4="",0,AQ106*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
)</f>
        <v>0</v>
      </c>
      <c r="AR290" s="5">
        <f ca="1">IF(AR$4="",0,AR106*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
)</f>
        <v>0</v>
      </c>
      <c r="AS290" s="5">
        <f ca="1">IF(AS$4="",0,AS106*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
)</f>
        <v>0</v>
      </c>
      <c r="AT290" s="5">
        <f ca="1">IF(AT$4="",0,AT106*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
)</f>
        <v>703318.55466666678</v>
      </c>
      <c r="AU290" s="5">
        <f ca="1">IF(AU$4="",0,AU106*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
)</f>
        <v>0</v>
      </c>
      <c r="AV290" s="5">
        <f ca="1">IF(AV$4="",0,AV106*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
)</f>
        <v>0</v>
      </c>
      <c r="AW290" s="5">
        <f ca="1">IF(AW$4="",0,AW106*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
)</f>
        <v>0</v>
      </c>
      <c r="AX290" s="5">
        <f ca="1">IF(AX$4="",0,AX106*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
)</f>
        <v>0</v>
      </c>
      <c r="AY290" s="5">
        <f ca="1">IF(AY$4="",0,AY106*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
)</f>
        <v>0</v>
      </c>
      <c r="AZ290" s="5">
        <f ca="1">IF(AZ$4="",0,AZ106*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
)</f>
        <v>0</v>
      </c>
      <c r="BA290" s="5">
        <f ca="1">IF(BA$4="",0,BA106*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
)</f>
        <v>0</v>
      </c>
      <c r="BB290" s="5">
        <f ca="1">IF(BB$4="",0,BB106*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
)</f>
        <v>0</v>
      </c>
      <c r="BC290" s="5">
        <f ca="1">IF(BC$4="",0,BC106*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
)</f>
        <v>0</v>
      </c>
      <c r="BD290" s="5">
        <f ca="1">IF(BD$4="",0,BD106*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
)</f>
        <v>728865.89784637885</v>
      </c>
      <c r="BE290" s="5">
        <f ca="1">IF(BE$4="",0,BE106*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
)</f>
        <v>0</v>
      </c>
      <c r="BF290" s="5">
        <f ca="1">IF(BF$4="",0,BF106*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
)</f>
        <v>0</v>
      </c>
      <c r="BG290" s="5">
        <f ca="1">IF(BG$4="",0,BG106*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
)</f>
        <v>0</v>
      </c>
      <c r="BH290" s="5">
        <f ca="1">IF(BH$4="",0,BH106*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
)</f>
        <v>0</v>
      </c>
      <c r="BI290" s="5">
        <f ca="1">IF(BI$4="",0,BI106*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
)</f>
        <v>0</v>
      </c>
      <c r="BJ290" s="5">
        <f ca="1">IF(BJ$4="",0,BJ106*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
)</f>
        <v>0</v>
      </c>
      <c r="BK290" s="5">
        <f ca="1">IF(BK$4="",0,BK106*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
)</f>
        <v>0</v>
      </c>
      <c r="BL290" s="5">
        <f ca="1">IF(BL$4="",0,BL106*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
)</f>
        <v>0</v>
      </c>
      <c r="BM290" s="5">
        <f ca="1">IF(BM$4="",0,BM106*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
)</f>
        <v>0</v>
      </c>
      <c r="BN290" s="5">
        <f ca="1">IF(BN$4="",0,BN106*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
)</f>
        <v>741985.48400761373</v>
      </c>
      <c r="BO290" s="5">
        <f ca="1">IF(BO$4="",0,BO106*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
)</f>
        <v>0</v>
      </c>
      <c r="BP290" s="5">
        <f ca="1">IF(BP$4="",0,BP106*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
)</f>
        <v>0</v>
      </c>
      <c r="BQ290" s="5">
        <f ca="1">IF(BQ$4="",0,BQ106*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
)</f>
        <v>0</v>
      </c>
      <c r="BR290" s="5">
        <f ca="1">IF(BR$4="",0,BR106*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
)</f>
        <v>0</v>
      </c>
      <c r="BS290" s="5">
        <f ca="1">IF(BS$4="",0,BS106*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
)</f>
        <v>0</v>
      </c>
      <c r="BT290" s="5">
        <f ca="1">IF(BT$4="",0,BT106*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
)</f>
        <v>0</v>
      </c>
      <c r="BU290" s="5">
        <f ca="1">IF(BU$4="",0,BU106*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
)</f>
        <v>0</v>
      </c>
      <c r="BV290" s="5">
        <f ca="1">IF(BV$4="",0,BV106*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
)</f>
        <v>0</v>
      </c>
      <c r="BW290" s="5">
        <f ca="1">IF(BW$4="",0,BW106*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
)</f>
        <v>0</v>
      </c>
      <c r="BX290" s="5">
        <f ca="1">IF(BX$4="",0,BX106*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
)</f>
        <v>768937.36472870619</v>
      </c>
      <c r="BY290" s="5">
        <f ca="1">IF(BY$4="",0,BY106*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
)</f>
        <v>0</v>
      </c>
      <c r="BZ290" s="5">
        <f ca="1">IF(BZ$4="",0,BZ106*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
)</f>
        <v>0</v>
      </c>
      <c r="CA290" s="5">
        <f ca="1">IF(CA$4="",0,CA106*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
)</f>
        <v>0</v>
      </c>
      <c r="CB290" s="5">
        <f ca="1">IF(CB$4="",0,CB106*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
)</f>
        <v>0</v>
      </c>
      <c r="CC290" s="5">
        <f ca="1">IF(CC$4="",0,CC106*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
)</f>
        <v>0</v>
      </c>
      <c r="CD290" s="5">
        <f ca="1">IF(CD$4="",0,CD106*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
)</f>
        <v>0</v>
      </c>
      <c r="CE290" s="5">
        <f ca="1">IF(CE$4="",0,CE106*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
)</f>
        <v>0</v>
      </c>
      <c r="CF290" s="5">
        <f ca="1">IF(CF$4="",0,CF106*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
)</f>
        <v>0</v>
      </c>
    </row>
    <row r="291" spans="2:84" x14ac:dyDescent="0.3">
      <c r="B291" s="13">
        <f>ROW()</f>
        <v>291</v>
      </c>
      <c r="H291" s="1" t="str">
        <f t="shared" si="522"/>
        <v>НДС к возмещению</v>
      </c>
      <c r="I291" s="1" t="str">
        <f>$I$286</f>
        <v>Капзатраты на производственные мощности</v>
      </c>
      <c r="J291" s="1" t="str">
        <f>Prcsses!I115</f>
        <v>Пуско-наладочные работы</v>
      </c>
      <c r="M291" s="53" t="s">
        <v>18</v>
      </c>
      <c r="U291" s="5">
        <f t="shared" ca="1" si="518"/>
        <v>451221.74598950404</v>
      </c>
      <c r="X291" s="5">
        <f ca="1">IF(X$4="",0,X107*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
)</f>
        <v>0</v>
      </c>
      <c r="Y291" s="5">
        <f ca="1">IF(Y$4="",0,Y107*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
)</f>
        <v>0</v>
      </c>
      <c r="Z291" s="5">
        <f ca="1">IF(Z$4="",0,Z107*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
)</f>
        <v>83333.333333333343</v>
      </c>
      <c r="AA291" s="5">
        <f ca="1">IF(AA$4="",0,AA107*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
)</f>
        <v>0</v>
      </c>
      <c r="AB291" s="5">
        <f ca="1">IF(AB$4="",0,AB107*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
)</f>
        <v>0</v>
      </c>
      <c r="AC291" s="5">
        <f ca="1">IF(AC$4="",0,AC107*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
)</f>
        <v>0</v>
      </c>
      <c r="AD291" s="5">
        <f ca="1">IF(AD$4="",0,AD107*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
)</f>
        <v>0</v>
      </c>
      <c r="AE291" s="5">
        <f ca="1">IF(AE$4="",0,AE107*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
)</f>
        <v>0</v>
      </c>
      <c r="AF291" s="5">
        <f ca="1">IF(AF$4="",0,AF107*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
)</f>
        <v>0</v>
      </c>
      <c r="AG291" s="5">
        <f ca="1">IF(AG$4="",0,AG107*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
)</f>
        <v>0</v>
      </c>
      <c r="AH291" s="5">
        <f ca="1">IF(AH$4="",0,AH107*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
)</f>
        <v>0</v>
      </c>
      <c r="AI291" s="5">
        <f ca="1">IF(AI$4="",0,AI107*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
)</f>
        <v>0</v>
      </c>
      <c r="AJ291" s="5">
        <f ca="1">IF(AJ$4="",0,AJ107*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
)</f>
        <v>0</v>
      </c>
      <c r="AK291" s="5">
        <f ca="1">IF(AK$4="",0,AK107*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
)</f>
        <v>0</v>
      </c>
      <c r="AL291" s="5">
        <f ca="1">IF(AL$4="",0,AL107*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
)</f>
        <v>0</v>
      </c>
      <c r="AM291" s="5">
        <f ca="1">IF(AM$4="",0,AM107*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
)</f>
        <v>0</v>
      </c>
      <c r="AN291" s="5">
        <f ca="1">IF(AN$4="",0,AN107*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
)</f>
        <v>0</v>
      </c>
      <c r="AO291" s="5">
        <f ca="1">IF(AO$4="",0,AO107*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
)</f>
        <v>0</v>
      </c>
      <c r="AP291" s="5">
        <f ca="1">IF(AP$4="",0,AP107*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
)</f>
        <v>0</v>
      </c>
      <c r="AQ291" s="5">
        <f ca="1">IF(AQ$4="",0,AQ107*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
)</f>
        <v>0</v>
      </c>
      <c r="AR291" s="5">
        <f ca="1">IF(AR$4="",0,AR107*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
)</f>
        <v>0</v>
      </c>
      <c r="AS291" s="5">
        <f ca="1">IF(AS$4="",0,AS107*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
)</f>
        <v>0</v>
      </c>
      <c r="AT291" s="5">
        <f ca="1">IF(AT$4="",0,AT107*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
)</f>
        <v>87914.819333333347</v>
      </c>
      <c r="AU291" s="5">
        <f ca="1">IF(AU$4="",0,AU107*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
)</f>
        <v>0</v>
      </c>
      <c r="AV291" s="5">
        <f ca="1">IF(AV$4="",0,AV107*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
)</f>
        <v>0</v>
      </c>
      <c r="AW291" s="5">
        <f ca="1">IF(AW$4="",0,AW107*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
)</f>
        <v>0</v>
      </c>
      <c r="AX291" s="5">
        <f ca="1">IF(AX$4="",0,AX107*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
)</f>
        <v>0</v>
      </c>
      <c r="AY291" s="5">
        <f ca="1">IF(AY$4="",0,AY107*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
)</f>
        <v>0</v>
      </c>
      <c r="AZ291" s="5">
        <f ca="1">IF(AZ$4="",0,AZ107*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
)</f>
        <v>0</v>
      </c>
      <c r="BA291" s="5">
        <f ca="1">IF(BA$4="",0,BA107*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
)</f>
        <v>0</v>
      </c>
      <c r="BB291" s="5">
        <f ca="1">IF(BB$4="",0,BB107*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
)</f>
        <v>0</v>
      </c>
      <c r="BC291" s="5">
        <f ca="1">IF(BC$4="",0,BC107*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
)</f>
        <v>0</v>
      </c>
      <c r="BD291" s="5">
        <f ca="1">IF(BD$4="",0,BD107*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
)</f>
        <v>91108.237230797356</v>
      </c>
      <c r="BE291" s="5">
        <f ca="1">IF(BE$4="",0,BE107*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
)</f>
        <v>0</v>
      </c>
      <c r="BF291" s="5">
        <f ca="1">IF(BF$4="",0,BF107*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
)</f>
        <v>0</v>
      </c>
      <c r="BG291" s="5">
        <f ca="1">IF(BG$4="",0,BG107*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
)</f>
        <v>0</v>
      </c>
      <c r="BH291" s="5">
        <f ca="1">IF(BH$4="",0,BH107*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
)</f>
        <v>0</v>
      </c>
      <c r="BI291" s="5">
        <f ca="1">IF(BI$4="",0,BI107*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
)</f>
        <v>0</v>
      </c>
      <c r="BJ291" s="5">
        <f ca="1">IF(BJ$4="",0,BJ107*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
)</f>
        <v>0</v>
      </c>
      <c r="BK291" s="5">
        <f ca="1">IF(BK$4="",0,BK107*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
)</f>
        <v>0</v>
      </c>
      <c r="BL291" s="5">
        <f ca="1">IF(BL$4="",0,BL107*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
)</f>
        <v>0</v>
      </c>
      <c r="BM291" s="5">
        <f ca="1">IF(BM$4="",0,BM107*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
)</f>
        <v>0</v>
      </c>
      <c r="BN291" s="5">
        <f ca="1">IF(BN$4="",0,BN107*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
)</f>
        <v>92748.185500951717</v>
      </c>
      <c r="BO291" s="5">
        <f ca="1">IF(BO$4="",0,BO107*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
)</f>
        <v>0</v>
      </c>
      <c r="BP291" s="5">
        <f ca="1">IF(BP$4="",0,BP107*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
)</f>
        <v>0</v>
      </c>
      <c r="BQ291" s="5">
        <f ca="1">IF(BQ$4="",0,BQ107*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
)</f>
        <v>0</v>
      </c>
      <c r="BR291" s="5">
        <f ca="1">IF(BR$4="",0,BR107*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
)</f>
        <v>0</v>
      </c>
      <c r="BS291" s="5">
        <f ca="1">IF(BS$4="",0,BS107*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
)</f>
        <v>0</v>
      </c>
      <c r="BT291" s="5">
        <f ca="1">IF(BT$4="",0,BT107*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
)</f>
        <v>0</v>
      </c>
      <c r="BU291" s="5">
        <f ca="1">IF(BU$4="",0,BU107*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
)</f>
        <v>0</v>
      </c>
      <c r="BV291" s="5">
        <f ca="1">IF(BV$4="",0,BV107*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
)</f>
        <v>0</v>
      </c>
      <c r="BW291" s="5">
        <f ca="1">IF(BW$4="",0,BW107*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
)</f>
        <v>0</v>
      </c>
      <c r="BX291" s="5">
        <f ca="1">IF(BX$4="",0,BX107*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
)</f>
        <v>96117.170591088274</v>
      </c>
      <c r="BY291" s="5">
        <f ca="1">IF(BY$4="",0,BY107*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
)</f>
        <v>0</v>
      </c>
      <c r="BZ291" s="5">
        <f ca="1">IF(BZ$4="",0,BZ107*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
)</f>
        <v>0</v>
      </c>
      <c r="CA291" s="5">
        <f ca="1">IF(CA$4="",0,CA107*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
)</f>
        <v>0</v>
      </c>
      <c r="CB291" s="5">
        <f ca="1">IF(CB$4="",0,CB107*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
)</f>
        <v>0</v>
      </c>
      <c r="CC291" s="5">
        <f ca="1">IF(CC$4="",0,CC107*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
)</f>
        <v>0</v>
      </c>
      <c r="CD291" s="5">
        <f ca="1">IF(CD$4="",0,CD107*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
)</f>
        <v>0</v>
      </c>
      <c r="CE291" s="5">
        <f ca="1">IF(CE$4="",0,CE107*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
)</f>
        <v>0</v>
      </c>
      <c r="CF291" s="5">
        <f ca="1">IF(CF$4="",0,CF107*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
)</f>
        <v>0</v>
      </c>
    </row>
    <row r="292" spans="2:84" s="26" customFormat="1" ht="12" x14ac:dyDescent="0.25">
      <c r="B292" s="13"/>
      <c r="M292" s="55"/>
      <c r="N292" s="44" t="s">
        <v>21</v>
      </c>
      <c r="O292" s="45"/>
      <c r="P292" s="46"/>
      <c r="Q292" s="89"/>
      <c r="U292" s="41"/>
      <c r="V292" s="42"/>
      <c r="W292" s="43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</row>
    <row r="293" spans="2:84" x14ac:dyDescent="0.3">
      <c r="B293" s="13">
        <f>ROW()</f>
        <v>293</v>
      </c>
      <c r="H293" s="1" t="str">
        <f>$H$278</f>
        <v>НДС к возмещению</v>
      </c>
      <c r="I293" s="1" t="s">
        <v>224</v>
      </c>
      <c r="M293" s="53" t="s">
        <v>18</v>
      </c>
      <c r="U293" s="5">
        <f t="shared" ca="1" si="518"/>
        <v>7343427.4546276536</v>
      </c>
      <c r="X293" s="5">
        <f t="shared" ref="X293:AI293" ca="1" si="525">IF(X$4="",0,SUM(X294:X299))</f>
        <v>116666.66666666667</v>
      </c>
      <c r="Y293" s="5">
        <f t="shared" ca="1" si="525"/>
        <v>300000</v>
      </c>
      <c r="Z293" s="5">
        <f t="shared" ca="1" si="525"/>
        <v>50000</v>
      </c>
      <c r="AA293" s="5">
        <f t="shared" ca="1" si="525"/>
        <v>0</v>
      </c>
      <c r="AB293" s="5">
        <f t="shared" ca="1" si="525"/>
        <v>0</v>
      </c>
      <c r="AC293" s="5">
        <f t="shared" ca="1" si="525"/>
        <v>0</v>
      </c>
      <c r="AD293" s="5">
        <f t="shared" ca="1" si="525"/>
        <v>0</v>
      </c>
      <c r="AE293" s="5">
        <f t="shared" ca="1" si="525"/>
        <v>0</v>
      </c>
      <c r="AF293" s="5">
        <f t="shared" ca="1" si="525"/>
        <v>119583.33333333333</v>
      </c>
      <c r="AG293" s="5">
        <f t="shared" ca="1" si="525"/>
        <v>307500</v>
      </c>
      <c r="AH293" s="5">
        <f t="shared" ca="1" si="525"/>
        <v>51250</v>
      </c>
      <c r="AI293" s="5">
        <f t="shared" ca="1" si="525"/>
        <v>0</v>
      </c>
      <c r="AJ293" s="5">
        <f t="shared" ref="AJ293:CF293" ca="1" si="526">IF(AJ$4="",0,SUM(AJ294:AJ299))</f>
        <v>122572.91666666667</v>
      </c>
      <c r="AK293" s="5">
        <f t="shared" ca="1" si="526"/>
        <v>315187.5</v>
      </c>
      <c r="AL293" s="5">
        <f t="shared" ca="1" si="526"/>
        <v>52531.25</v>
      </c>
      <c r="AM293" s="5">
        <f t="shared" ca="1" si="526"/>
        <v>0</v>
      </c>
      <c r="AN293" s="5">
        <f t="shared" ca="1" si="526"/>
        <v>122572.91666666667</v>
      </c>
      <c r="AO293" s="5">
        <f t="shared" ca="1" si="526"/>
        <v>315187.5</v>
      </c>
      <c r="AP293" s="5">
        <f t="shared" ca="1" si="526"/>
        <v>52531.25</v>
      </c>
      <c r="AQ293" s="5">
        <f t="shared" ca="1" si="526"/>
        <v>0</v>
      </c>
      <c r="AR293" s="5">
        <f t="shared" ca="1" si="526"/>
        <v>125637.23958333331</v>
      </c>
      <c r="AS293" s="5">
        <f t="shared" ca="1" si="526"/>
        <v>323067.1875</v>
      </c>
      <c r="AT293" s="5">
        <f t="shared" ca="1" si="526"/>
        <v>53844.531249999993</v>
      </c>
      <c r="AU293" s="5">
        <f t="shared" ca="1" si="526"/>
        <v>0</v>
      </c>
      <c r="AV293" s="5">
        <f t="shared" ca="1" si="526"/>
        <v>128778.17057291666</v>
      </c>
      <c r="AW293" s="5">
        <f t="shared" ca="1" si="526"/>
        <v>331143.86718749994</v>
      </c>
      <c r="AX293" s="5">
        <f t="shared" ca="1" si="526"/>
        <v>55190.644531249993</v>
      </c>
      <c r="AY293" s="5">
        <f t="shared" ca="1" si="526"/>
        <v>0</v>
      </c>
      <c r="AZ293" s="5">
        <f t="shared" ca="1" si="526"/>
        <v>128778.17057291666</v>
      </c>
      <c r="BA293" s="5">
        <f t="shared" ca="1" si="526"/>
        <v>331143.86718749994</v>
      </c>
      <c r="BB293" s="5">
        <f t="shared" ca="1" si="526"/>
        <v>55190.644531249993</v>
      </c>
      <c r="BC293" s="5">
        <f t="shared" ca="1" si="526"/>
        <v>0</v>
      </c>
      <c r="BD293" s="5">
        <f t="shared" ca="1" si="526"/>
        <v>131997.62483723956</v>
      </c>
      <c r="BE293" s="5">
        <f t="shared" ca="1" si="526"/>
        <v>339422.46386718738</v>
      </c>
      <c r="BF293" s="5">
        <f t="shared" ca="1" si="526"/>
        <v>56570.410644531243</v>
      </c>
      <c r="BG293" s="5">
        <f t="shared" ca="1" si="526"/>
        <v>0</v>
      </c>
      <c r="BH293" s="5">
        <f t="shared" ca="1" si="526"/>
        <v>135297.56545817052</v>
      </c>
      <c r="BI293" s="5">
        <f t="shared" ca="1" si="526"/>
        <v>347908.02546386706</v>
      </c>
      <c r="BJ293" s="5">
        <f t="shared" ca="1" si="526"/>
        <v>57984.670910644512</v>
      </c>
      <c r="BK293" s="5">
        <f t="shared" ca="1" si="526"/>
        <v>0</v>
      </c>
      <c r="BL293" s="5">
        <f t="shared" ca="1" si="526"/>
        <v>135297.56545817052</v>
      </c>
      <c r="BM293" s="5">
        <f t="shared" ca="1" si="526"/>
        <v>347908.02546386706</v>
      </c>
      <c r="BN293" s="5">
        <f t="shared" ca="1" si="526"/>
        <v>57984.670910644512</v>
      </c>
      <c r="BO293" s="5">
        <f t="shared" ca="1" si="526"/>
        <v>0</v>
      </c>
      <c r="BP293" s="5">
        <f t="shared" ca="1" si="526"/>
        <v>138680.0045946248</v>
      </c>
      <c r="BQ293" s="5">
        <f t="shared" ca="1" si="526"/>
        <v>356605.72610046377</v>
      </c>
      <c r="BR293" s="5">
        <f t="shared" ca="1" si="526"/>
        <v>59434.287683410628</v>
      </c>
      <c r="BS293" s="5">
        <f t="shared" ca="1" si="526"/>
        <v>0</v>
      </c>
      <c r="BT293" s="5">
        <f t="shared" ca="1" si="526"/>
        <v>142147.00470949043</v>
      </c>
      <c r="BU293" s="5">
        <f t="shared" ca="1" si="526"/>
        <v>365520.86925297539</v>
      </c>
      <c r="BV293" s="5">
        <f t="shared" ca="1" si="526"/>
        <v>60920.144875495898</v>
      </c>
      <c r="BW293" s="5">
        <f t="shared" ca="1" si="526"/>
        <v>0</v>
      </c>
      <c r="BX293" s="5">
        <f t="shared" ca="1" si="526"/>
        <v>142147.00470949043</v>
      </c>
      <c r="BY293" s="5">
        <f t="shared" ca="1" si="526"/>
        <v>365520.86925297539</v>
      </c>
      <c r="BZ293" s="5">
        <f t="shared" ca="1" si="526"/>
        <v>60920.144875495898</v>
      </c>
      <c r="CA293" s="5">
        <f t="shared" ca="1" si="526"/>
        <v>0</v>
      </c>
      <c r="CB293" s="5">
        <f t="shared" ca="1" si="526"/>
        <v>145700.67982722766</v>
      </c>
      <c r="CC293" s="5">
        <f t="shared" ca="1" si="526"/>
        <v>374658.89098429971</v>
      </c>
      <c r="CD293" s="5">
        <f t="shared" ca="1" si="526"/>
        <v>62443.148497383278</v>
      </c>
      <c r="CE293" s="5">
        <f t="shared" ca="1" si="526"/>
        <v>0</v>
      </c>
      <c r="CF293" s="5">
        <f t="shared" ca="1" si="526"/>
        <v>0</v>
      </c>
    </row>
    <row r="294" spans="2:84" x14ac:dyDescent="0.3">
      <c r="B294" s="13">
        <f>ROW()</f>
        <v>294</v>
      </c>
      <c r="H294" s="1" t="str">
        <f t="shared" ref="H294:H298" si="527">$H$278</f>
        <v>НДС к возмещению</v>
      </c>
      <c r="I294" s="1" t="str">
        <f>$I$286</f>
        <v>Капзатраты на производственные мощности</v>
      </c>
      <c r="J294" s="1" t="str">
        <f>Prcsses!I143</f>
        <v>Ремонтные работы</v>
      </c>
      <c r="M294" s="53" t="s">
        <v>18</v>
      </c>
      <c r="U294" s="5">
        <f t="shared" ca="1" si="518"/>
        <v>2098122.1298936154</v>
      </c>
      <c r="X294" s="5">
        <f ca="1">IF(X$4="",0,X110*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
)</f>
        <v>66666.666666666672</v>
      </c>
      <c r="Y294" s="5">
        <f ca="1">IF(Y$4="",0,Y110*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
)</f>
        <v>66666.666666666672</v>
      </c>
      <c r="Z294" s="5">
        <f ca="1">IF(Z$4="",0,Z110*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
)</f>
        <v>0</v>
      </c>
      <c r="AA294" s="5">
        <f ca="1">IF(AA$4="",0,AA110*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
)</f>
        <v>0</v>
      </c>
      <c r="AB294" s="5">
        <f ca="1">IF(AB$4="",0,AB110*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
)</f>
        <v>0</v>
      </c>
      <c r="AC294" s="5">
        <f ca="1">IF(AC$4="",0,AC110*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
)</f>
        <v>0</v>
      </c>
      <c r="AD294" s="5">
        <f ca="1">IF(AD$4="",0,AD110*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
)</f>
        <v>0</v>
      </c>
      <c r="AE294" s="5">
        <f ca="1">IF(AE$4="",0,AE110*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
)</f>
        <v>0</v>
      </c>
      <c r="AF294" s="5">
        <f ca="1">IF(AF$4="",0,AF110*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
)</f>
        <v>68333.333333333328</v>
      </c>
      <c r="AG294" s="5">
        <f ca="1">IF(AG$4="",0,AG110*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
)</f>
        <v>68333.333333333328</v>
      </c>
      <c r="AH294" s="5">
        <f ca="1">IF(AH$4="",0,AH110*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
)</f>
        <v>0</v>
      </c>
      <c r="AI294" s="5">
        <f ca="1">IF(AI$4="",0,AI110*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
)</f>
        <v>0</v>
      </c>
      <c r="AJ294" s="5">
        <f ca="1">IF(AJ$4="",0,AJ110*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
)</f>
        <v>70041.666666666672</v>
      </c>
      <c r="AK294" s="5">
        <f ca="1">IF(AK$4="",0,AK110*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
)</f>
        <v>70041.666666666672</v>
      </c>
      <c r="AL294" s="5">
        <f ca="1">IF(AL$4="",0,AL110*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
)</f>
        <v>0</v>
      </c>
      <c r="AM294" s="5">
        <f ca="1">IF(AM$4="",0,AM110*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
)</f>
        <v>0</v>
      </c>
      <c r="AN294" s="5">
        <f ca="1">IF(AN$4="",0,AN110*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
)</f>
        <v>70041.666666666672</v>
      </c>
      <c r="AO294" s="5">
        <f ca="1">IF(AO$4="",0,AO110*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
)</f>
        <v>70041.666666666672</v>
      </c>
      <c r="AP294" s="5">
        <f ca="1">IF(AP$4="",0,AP110*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
)</f>
        <v>0</v>
      </c>
      <c r="AQ294" s="5">
        <f ca="1">IF(AQ$4="",0,AQ110*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
)</f>
        <v>0</v>
      </c>
      <c r="AR294" s="5">
        <f ca="1">IF(AR$4="",0,AR110*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
)</f>
        <v>71792.708333333328</v>
      </c>
      <c r="AS294" s="5">
        <f ca="1">IF(AS$4="",0,AS110*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
)</f>
        <v>71792.708333333328</v>
      </c>
      <c r="AT294" s="5">
        <f ca="1">IF(AT$4="",0,AT110*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
)</f>
        <v>0</v>
      </c>
      <c r="AU294" s="5">
        <f ca="1">IF(AU$4="",0,AU110*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
)</f>
        <v>0</v>
      </c>
      <c r="AV294" s="5">
        <f ca="1">IF(AV$4="",0,AV110*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
)</f>
        <v>73587.526041666657</v>
      </c>
      <c r="AW294" s="5">
        <f ca="1">IF(AW$4="",0,AW110*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
)</f>
        <v>73587.526041666657</v>
      </c>
      <c r="AX294" s="5">
        <f ca="1">IF(AX$4="",0,AX110*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
)</f>
        <v>0</v>
      </c>
      <c r="AY294" s="5">
        <f ca="1">IF(AY$4="",0,AY110*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
)</f>
        <v>0</v>
      </c>
      <c r="AZ294" s="5">
        <f ca="1">IF(AZ$4="",0,AZ110*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
)</f>
        <v>73587.526041666657</v>
      </c>
      <c r="BA294" s="5">
        <f ca="1">IF(BA$4="",0,BA110*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
)</f>
        <v>73587.526041666657</v>
      </c>
      <c r="BB294" s="5">
        <f ca="1">IF(BB$4="",0,BB110*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
)</f>
        <v>0</v>
      </c>
      <c r="BC294" s="5">
        <f ca="1">IF(BC$4="",0,BC110*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
)</f>
        <v>0</v>
      </c>
      <c r="BD294" s="5">
        <f ca="1">IF(BD$4="",0,BD110*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
)</f>
        <v>75427.214192708314</v>
      </c>
      <c r="BE294" s="5">
        <f ca="1">IF(BE$4="",0,BE110*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
)</f>
        <v>75427.214192708314</v>
      </c>
      <c r="BF294" s="5">
        <f ca="1">IF(BF$4="",0,BF110*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
)</f>
        <v>0</v>
      </c>
      <c r="BG294" s="5">
        <f ca="1">IF(BG$4="",0,BG110*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
)</f>
        <v>0</v>
      </c>
      <c r="BH294" s="5">
        <f ca="1">IF(BH$4="",0,BH110*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
)</f>
        <v>77312.894547526012</v>
      </c>
      <c r="BI294" s="5">
        <f ca="1">IF(BI$4="",0,BI110*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
)</f>
        <v>77312.894547526012</v>
      </c>
      <c r="BJ294" s="5">
        <f ca="1">IF(BJ$4="",0,BJ110*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
)</f>
        <v>0</v>
      </c>
      <c r="BK294" s="5">
        <f ca="1">IF(BK$4="",0,BK110*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
)</f>
        <v>0</v>
      </c>
      <c r="BL294" s="5">
        <f ca="1">IF(BL$4="",0,BL110*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
)</f>
        <v>77312.894547526012</v>
      </c>
      <c r="BM294" s="5">
        <f ca="1">IF(BM$4="",0,BM110*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
)</f>
        <v>77312.894547526012</v>
      </c>
      <c r="BN294" s="5">
        <f ca="1">IF(BN$4="",0,BN110*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
)</f>
        <v>0</v>
      </c>
      <c r="BO294" s="5">
        <f ca="1">IF(BO$4="",0,BO110*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
)</f>
        <v>0</v>
      </c>
      <c r="BP294" s="5">
        <f ca="1">IF(BP$4="",0,BP110*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
)</f>
        <v>79245.716911214171</v>
      </c>
      <c r="BQ294" s="5">
        <f ca="1">IF(BQ$4="",0,BQ110*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
)</f>
        <v>79245.716911214171</v>
      </c>
      <c r="BR294" s="5">
        <f ca="1">IF(BR$4="",0,BR110*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
)</f>
        <v>0</v>
      </c>
      <c r="BS294" s="5">
        <f ca="1">IF(BS$4="",0,BS110*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
)</f>
        <v>0</v>
      </c>
      <c r="BT294" s="5">
        <f ca="1">IF(BT$4="",0,BT110*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
)</f>
        <v>81226.859833994531</v>
      </c>
      <c r="BU294" s="5">
        <f ca="1">IF(BU$4="",0,BU110*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
)</f>
        <v>81226.859833994531</v>
      </c>
      <c r="BV294" s="5">
        <f ca="1">IF(BV$4="",0,BV110*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
)</f>
        <v>0</v>
      </c>
      <c r="BW294" s="5">
        <f ca="1">IF(BW$4="",0,BW110*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
)</f>
        <v>0</v>
      </c>
      <c r="BX294" s="5">
        <f ca="1">IF(BX$4="",0,BX110*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
)</f>
        <v>81226.859833994531</v>
      </c>
      <c r="BY294" s="5">
        <f ca="1">IF(BY$4="",0,BY110*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
)</f>
        <v>81226.859833994531</v>
      </c>
      <c r="BZ294" s="5">
        <f ca="1">IF(BZ$4="",0,BZ110*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
)</f>
        <v>0</v>
      </c>
      <c r="CA294" s="5">
        <f ca="1">IF(CA$4="",0,CA110*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
)</f>
        <v>0</v>
      </c>
      <c r="CB294" s="5">
        <f ca="1">IF(CB$4="",0,CB110*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
)</f>
        <v>83257.53132984438</v>
      </c>
      <c r="CC294" s="5">
        <f ca="1">IF(CC$4="",0,CC110*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
)</f>
        <v>83257.53132984438</v>
      </c>
      <c r="CD294" s="5">
        <f ca="1">IF(CD$4="",0,CD110*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
)</f>
        <v>0</v>
      </c>
      <c r="CE294" s="5">
        <f ca="1">IF(CE$4="",0,CE110*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
)</f>
        <v>0</v>
      </c>
      <c r="CF294" s="5">
        <f ca="1">IF(CF$4="",0,CF110*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
)</f>
        <v>0</v>
      </c>
    </row>
    <row r="295" spans="2:84" x14ac:dyDescent="0.3">
      <c r="B295" s="13">
        <f>ROW()</f>
        <v>295</v>
      </c>
      <c r="H295" s="1" t="str">
        <f t="shared" si="527"/>
        <v>НДС к возмещению</v>
      </c>
      <c r="I295" s="1" t="str">
        <f>$I$286</f>
        <v>Капзатраты на производственные мощности</v>
      </c>
      <c r="J295" s="1" t="str">
        <f>Prcsses!I144</f>
        <v>Гарантийный платеж</v>
      </c>
      <c r="M295" s="53" t="s">
        <v>18</v>
      </c>
      <c r="U295" s="5">
        <f t="shared" ca="1" si="518"/>
        <v>786795.79871010606</v>
      </c>
      <c r="X295" s="5">
        <f ca="1">IF(X$4="",0,X111*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
)</f>
        <v>50000</v>
      </c>
      <c r="Y295" s="5">
        <f ca="1">IF(Y$4="",0,Y111*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
)</f>
        <v>0</v>
      </c>
      <c r="Z295" s="5">
        <f ca="1">IF(Z$4="",0,Z111*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
)</f>
        <v>0</v>
      </c>
      <c r="AA295" s="5">
        <f ca="1">IF(AA$4="",0,AA111*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
)</f>
        <v>0</v>
      </c>
      <c r="AB295" s="5">
        <f ca="1">IF(AB$4="",0,AB111*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
)</f>
        <v>0</v>
      </c>
      <c r="AC295" s="5">
        <f ca="1">IF(AC$4="",0,AC111*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
)</f>
        <v>0</v>
      </c>
      <c r="AD295" s="5">
        <f ca="1">IF(AD$4="",0,AD111*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
)</f>
        <v>0</v>
      </c>
      <c r="AE295" s="5">
        <f ca="1">IF(AE$4="",0,AE111*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
)</f>
        <v>0</v>
      </c>
      <c r="AF295" s="5">
        <f ca="1">IF(AF$4="",0,AF111*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
)</f>
        <v>51250</v>
      </c>
      <c r="AG295" s="5">
        <f ca="1">IF(AG$4="",0,AG111*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
)</f>
        <v>0</v>
      </c>
      <c r="AH295" s="5">
        <f ca="1">IF(AH$4="",0,AH111*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
)</f>
        <v>0</v>
      </c>
      <c r="AI295" s="5">
        <f ca="1">IF(AI$4="",0,AI111*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
)</f>
        <v>0</v>
      </c>
      <c r="AJ295" s="5">
        <f ca="1">IF(AJ$4="",0,AJ111*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
)</f>
        <v>52531.25</v>
      </c>
      <c r="AK295" s="5">
        <f ca="1">IF(AK$4="",0,AK111*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
)</f>
        <v>0</v>
      </c>
      <c r="AL295" s="5">
        <f ca="1">IF(AL$4="",0,AL111*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
)</f>
        <v>0</v>
      </c>
      <c r="AM295" s="5">
        <f ca="1">IF(AM$4="",0,AM111*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
)</f>
        <v>0</v>
      </c>
      <c r="AN295" s="5">
        <f ca="1">IF(AN$4="",0,AN111*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
)</f>
        <v>52531.25</v>
      </c>
      <c r="AO295" s="5">
        <f ca="1">IF(AO$4="",0,AO111*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
)</f>
        <v>0</v>
      </c>
      <c r="AP295" s="5">
        <f ca="1">IF(AP$4="",0,AP111*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
)</f>
        <v>0</v>
      </c>
      <c r="AQ295" s="5">
        <f ca="1">IF(AQ$4="",0,AQ111*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
)</f>
        <v>0</v>
      </c>
      <c r="AR295" s="5">
        <f ca="1">IF(AR$4="",0,AR111*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
)</f>
        <v>53844.531249999993</v>
      </c>
      <c r="AS295" s="5">
        <f ca="1">IF(AS$4="",0,AS111*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
)</f>
        <v>0</v>
      </c>
      <c r="AT295" s="5">
        <f ca="1">IF(AT$4="",0,AT111*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
)</f>
        <v>0</v>
      </c>
      <c r="AU295" s="5">
        <f ca="1">IF(AU$4="",0,AU111*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
)</f>
        <v>0</v>
      </c>
      <c r="AV295" s="5">
        <f ca="1">IF(AV$4="",0,AV111*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
)</f>
        <v>55190.644531249993</v>
      </c>
      <c r="AW295" s="5">
        <f ca="1">IF(AW$4="",0,AW111*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
)</f>
        <v>0</v>
      </c>
      <c r="AX295" s="5">
        <f ca="1">IF(AX$4="",0,AX111*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
)</f>
        <v>0</v>
      </c>
      <c r="AY295" s="5">
        <f ca="1">IF(AY$4="",0,AY111*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
)</f>
        <v>0</v>
      </c>
      <c r="AZ295" s="5">
        <f ca="1">IF(AZ$4="",0,AZ111*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
)</f>
        <v>55190.644531249993</v>
      </c>
      <c r="BA295" s="5">
        <f ca="1">IF(BA$4="",0,BA111*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
)</f>
        <v>0</v>
      </c>
      <c r="BB295" s="5">
        <f ca="1">IF(BB$4="",0,BB111*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
)</f>
        <v>0</v>
      </c>
      <c r="BC295" s="5">
        <f ca="1">IF(BC$4="",0,BC111*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
)</f>
        <v>0</v>
      </c>
      <c r="BD295" s="5">
        <f ca="1">IF(BD$4="",0,BD111*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
)</f>
        <v>56570.410644531243</v>
      </c>
      <c r="BE295" s="5">
        <f ca="1">IF(BE$4="",0,BE111*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
)</f>
        <v>0</v>
      </c>
      <c r="BF295" s="5">
        <f ca="1">IF(BF$4="",0,BF111*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
)</f>
        <v>0</v>
      </c>
      <c r="BG295" s="5">
        <f ca="1">IF(BG$4="",0,BG111*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
)</f>
        <v>0</v>
      </c>
      <c r="BH295" s="5">
        <f ca="1">IF(BH$4="",0,BH111*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
)</f>
        <v>57984.670910644512</v>
      </c>
      <c r="BI295" s="5">
        <f ca="1">IF(BI$4="",0,BI111*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
)</f>
        <v>0</v>
      </c>
      <c r="BJ295" s="5">
        <f ca="1">IF(BJ$4="",0,BJ111*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
)</f>
        <v>0</v>
      </c>
      <c r="BK295" s="5">
        <f ca="1">IF(BK$4="",0,BK111*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
)</f>
        <v>0</v>
      </c>
      <c r="BL295" s="5">
        <f ca="1">IF(BL$4="",0,BL111*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
)</f>
        <v>57984.670910644512</v>
      </c>
      <c r="BM295" s="5">
        <f ca="1">IF(BM$4="",0,BM111*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
)</f>
        <v>0</v>
      </c>
      <c r="BN295" s="5">
        <f ca="1">IF(BN$4="",0,BN111*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
)</f>
        <v>0</v>
      </c>
      <c r="BO295" s="5">
        <f ca="1">IF(BO$4="",0,BO111*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
)</f>
        <v>0</v>
      </c>
      <c r="BP295" s="5">
        <f ca="1">IF(BP$4="",0,BP111*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
)</f>
        <v>59434.287683410628</v>
      </c>
      <c r="BQ295" s="5">
        <f ca="1">IF(BQ$4="",0,BQ111*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
)</f>
        <v>0</v>
      </c>
      <c r="BR295" s="5">
        <f ca="1">IF(BR$4="",0,BR111*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
)</f>
        <v>0</v>
      </c>
      <c r="BS295" s="5">
        <f ca="1">IF(BS$4="",0,BS111*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
)</f>
        <v>0</v>
      </c>
      <c r="BT295" s="5">
        <f ca="1">IF(BT$4="",0,BT111*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
)</f>
        <v>60920.144875495898</v>
      </c>
      <c r="BU295" s="5">
        <f ca="1">IF(BU$4="",0,BU111*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
)</f>
        <v>0</v>
      </c>
      <c r="BV295" s="5">
        <f ca="1">IF(BV$4="",0,BV111*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
)</f>
        <v>0</v>
      </c>
      <c r="BW295" s="5">
        <f ca="1">IF(BW$4="",0,BW111*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
)</f>
        <v>0</v>
      </c>
      <c r="BX295" s="5">
        <f ca="1">IF(BX$4="",0,BX111*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
)</f>
        <v>60920.144875495898</v>
      </c>
      <c r="BY295" s="5">
        <f ca="1">IF(BY$4="",0,BY111*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
)</f>
        <v>0</v>
      </c>
      <c r="BZ295" s="5">
        <f ca="1">IF(BZ$4="",0,BZ111*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
)</f>
        <v>0</v>
      </c>
      <c r="CA295" s="5">
        <f ca="1">IF(CA$4="",0,CA111*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
)</f>
        <v>0</v>
      </c>
      <c r="CB295" s="5">
        <f ca="1">IF(CB$4="",0,CB111*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
)</f>
        <v>62443.148497383278</v>
      </c>
      <c r="CC295" s="5">
        <f ca="1">IF(CC$4="",0,CC111*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
)</f>
        <v>0</v>
      </c>
      <c r="CD295" s="5">
        <f ca="1">IF(CD$4="",0,CD111*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
)</f>
        <v>0</v>
      </c>
      <c r="CE295" s="5">
        <f ca="1">IF(CE$4="",0,CE111*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
)</f>
        <v>0</v>
      </c>
      <c r="CF295" s="5">
        <f ca="1">IF(CF$4="",0,CF111*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
)</f>
        <v>0</v>
      </c>
    </row>
    <row r="296" spans="2:84" x14ac:dyDescent="0.3">
      <c r="B296" s="13">
        <f>ROW()</f>
        <v>296</v>
      </c>
      <c r="H296" s="1" t="str">
        <f t="shared" si="527"/>
        <v>НДС к возмещению</v>
      </c>
      <c r="I296" s="1" t="str">
        <f>$I$286</f>
        <v>Капзатраты на производственные мощности</v>
      </c>
      <c r="J296" s="1" t="str">
        <f>Prcsses!I145</f>
        <v>Торговое оборудование</v>
      </c>
      <c r="M296" s="53" t="s">
        <v>18</v>
      </c>
      <c r="U296" s="5">
        <f t="shared" ca="1" si="518"/>
        <v>3147183.1948404242</v>
      </c>
      <c r="X296" s="5">
        <f ca="1">IF(X$4="",0,X112*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
)</f>
        <v>0</v>
      </c>
      <c r="Y296" s="5">
        <f ca="1">IF(Y$4="",0,Y112*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
)</f>
        <v>200000</v>
      </c>
      <c r="Z296" s="5">
        <f ca="1">IF(Z$4="",0,Z112*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
)</f>
        <v>0</v>
      </c>
      <c r="AA296" s="5">
        <f ca="1">IF(AA$4="",0,AA112*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
)</f>
        <v>0</v>
      </c>
      <c r="AB296" s="5">
        <f ca="1">IF(AB$4="",0,AB112*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
)</f>
        <v>0</v>
      </c>
      <c r="AC296" s="5">
        <f ca="1">IF(AC$4="",0,AC112*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
)</f>
        <v>0</v>
      </c>
      <c r="AD296" s="5">
        <f ca="1">IF(AD$4="",0,AD112*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
)</f>
        <v>0</v>
      </c>
      <c r="AE296" s="5">
        <f ca="1">IF(AE$4="",0,AE112*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
)</f>
        <v>0</v>
      </c>
      <c r="AF296" s="5">
        <f ca="1">IF(AF$4="",0,AF112*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
)</f>
        <v>0</v>
      </c>
      <c r="AG296" s="5">
        <f ca="1">IF(AG$4="",0,AG112*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
)</f>
        <v>205000</v>
      </c>
      <c r="AH296" s="5">
        <f ca="1">IF(AH$4="",0,AH112*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
)</f>
        <v>0</v>
      </c>
      <c r="AI296" s="5">
        <f ca="1">IF(AI$4="",0,AI112*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
)</f>
        <v>0</v>
      </c>
      <c r="AJ296" s="5">
        <f ca="1">IF(AJ$4="",0,AJ112*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
)</f>
        <v>0</v>
      </c>
      <c r="AK296" s="5">
        <f ca="1">IF(AK$4="",0,AK112*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
)</f>
        <v>210125</v>
      </c>
      <c r="AL296" s="5">
        <f ca="1">IF(AL$4="",0,AL112*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
)</f>
        <v>0</v>
      </c>
      <c r="AM296" s="5">
        <f ca="1">IF(AM$4="",0,AM112*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
)</f>
        <v>0</v>
      </c>
      <c r="AN296" s="5">
        <f ca="1">IF(AN$4="",0,AN112*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
)</f>
        <v>0</v>
      </c>
      <c r="AO296" s="5">
        <f ca="1">IF(AO$4="",0,AO112*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
)</f>
        <v>210125</v>
      </c>
      <c r="AP296" s="5">
        <f ca="1">IF(AP$4="",0,AP112*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
)</f>
        <v>0</v>
      </c>
      <c r="AQ296" s="5">
        <f ca="1">IF(AQ$4="",0,AQ112*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
)</f>
        <v>0</v>
      </c>
      <c r="AR296" s="5">
        <f ca="1">IF(AR$4="",0,AR112*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
)</f>
        <v>0</v>
      </c>
      <c r="AS296" s="5">
        <f ca="1">IF(AS$4="",0,AS112*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
)</f>
        <v>215378.12499999997</v>
      </c>
      <c r="AT296" s="5">
        <f ca="1">IF(AT$4="",0,AT112*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
)</f>
        <v>0</v>
      </c>
      <c r="AU296" s="5">
        <f ca="1">IF(AU$4="",0,AU112*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
)</f>
        <v>0</v>
      </c>
      <c r="AV296" s="5">
        <f ca="1">IF(AV$4="",0,AV112*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
)</f>
        <v>0</v>
      </c>
      <c r="AW296" s="5">
        <f ca="1">IF(AW$4="",0,AW112*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
)</f>
        <v>220762.57812499997</v>
      </c>
      <c r="AX296" s="5">
        <f ca="1">IF(AX$4="",0,AX112*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
)</f>
        <v>0</v>
      </c>
      <c r="AY296" s="5">
        <f ca="1">IF(AY$4="",0,AY112*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
)</f>
        <v>0</v>
      </c>
      <c r="AZ296" s="5">
        <f ca="1">IF(AZ$4="",0,AZ112*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
)</f>
        <v>0</v>
      </c>
      <c r="BA296" s="5">
        <f ca="1">IF(BA$4="",0,BA112*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
)</f>
        <v>220762.57812499997</v>
      </c>
      <c r="BB296" s="5">
        <f ca="1">IF(BB$4="",0,BB112*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
)</f>
        <v>0</v>
      </c>
      <c r="BC296" s="5">
        <f ca="1">IF(BC$4="",0,BC112*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
)</f>
        <v>0</v>
      </c>
      <c r="BD296" s="5">
        <f ca="1">IF(BD$4="",0,BD112*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
)</f>
        <v>0</v>
      </c>
      <c r="BE296" s="5">
        <f ca="1">IF(BE$4="",0,BE112*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
)</f>
        <v>226281.64257812497</v>
      </c>
      <c r="BF296" s="5">
        <f ca="1">IF(BF$4="",0,BF112*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
)</f>
        <v>0</v>
      </c>
      <c r="BG296" s="5">
        <f ca="1">IF(BG$4="",0,BG112*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
)</f>
        <v>0</v>
      </c>
      <c r="BH296" s="5">
        <f ca="1">IF(BH$4="",0,BH112*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
)</f>
        <v>0</v>
      </c>
      <c r="BI296" s="5">
        <f ca="1">IF(BI$4="",0,BI112*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
)</f>
        <v>231938.68364257805</v>
      </c>
      <c r="BJ296" s="5">
        <f ca="1">IF(BJ$4="",0,BJ112*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
)</f>
        <v>0</v>
      </c>
      <c r="BK296" s="5">
        <f ca="1">IF(BK$4="",0,BK112*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
)</f>
        <v>0</v>
      </c>
      <c r="BL296" s="5">
        <f ca="1">IF(BL$4="",0,BL112*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
)</f>
        <v>0</v>
      </c>
      <c r="BM296" s="5">
        <f ca="1">IF(BM$4="",0,BM112*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
)</f>
        <v>231938.68364257805</v>
      </c>
      <c r="BN296" s="5">
        <f ca="1">IF(BN$4="",0,BN112*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
)</f>
        <v>0</v>
      </c>
      <c r="BO296" s="5">
        <f ca="1">IF(BO$4="",0,BO112*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
)</f>
        <v>0</v>
      </c>
      <c r="BP296" s="5">
        <f ca="1">IF(BP$4="",0,BP112*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
)</f>
        <v>0</v>
      </c>
      <c r="BQ296" s="5">
        <f ca="1">IF(BQ$4="",0,BQ112*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
)</f>
        <v>237737.15073364251</v>
      </c>
      <c r="BR296" s="5">
        <f ca="1">IF(BR$4="",0,BR112*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
)</f>
        <v>0</v>
      </c>
      <c r="BS296" s="5">
        <f ca="1">IF(BS$4="",0,BS112*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
)</f>
        <v>0</v>
      </c>
      <c r="BT296" s="5">
        <f ca="1">IF(BT$4="",0,BT112*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
)</f>
        <v>0</v>
      </c>
      <c r="BU296" s="5">
        <f ca="1">IF(BU$4="",0,BU112*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
)</f>
        <v>243680.57950198359</v>
      </c>
      <c r="BV296" s="5">
        <f ca="1">IF(BV$4="",0,BV112*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
)</f>
        <v>0</v>
      </c>
      <c r="BW296" s="5">
        <f ca="1">IF(BW$4="",0,BW112*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
)</f>
        <v>0</v>
      </c>
      <c r="BX296" s="5">
        <f ca="1">IF(BX$4="",0,BX112*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
)</f>
        <v>0</v>
      </c>
      <c r="BY296" s="5">
        <f ca="1">IF(BY$4="",0,BY112*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
)</f>
        <v>243680.57950198359</v>
      </c>
      <c r="BZ296" s="5">
        <f ca="1">IF(BZ$4="",0,BZ112*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
)</f>
        <v>0</v>
      </c>
      <c r="CA296" s="5">
        <f ca="1">IF(CA$4="",0,CA112*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
)</f>
        <v>0</v>
      </c>
      <c r="CB296" s="5">
        <f ca="1">IF(CB$4="",0,CB112*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
)</f>
        <v>0</v>
      </c>
      <c r="CC296" s="5">
        <f ca="1">IF(CC$4="",0,CC112*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
)</f>
        <v>249772.59398953311</v>
      </c>
      <c r="CD296" s="5">
        <f ca="1">IF(CD$4="",0,CD112*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
)</f>
        <v>0</v>
      </c>
      <c r="CE296" s="5">
        <f ca="1">IF(CE$4="",0,CE112*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
)</f>
        <v>0</v>
      </c>
      <c r="CF296" s="5">
        <f ca="1">IF(CF$4="",0,CF112*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
)</f>
        <v>0</v>
      </c>
    </row>
    <row r="297" spans="2:84" x14ac:dyDescent="0.3">
      <c r="B297" s="13">
        <f>ROW()</f>
        <v>297</v>
      </c>
      <c r="H297" s="1" t="str">
        <f t="shared" si="527"/>
        <v>НДС к возмещению</v>
      </c>
      <c r="I297" s="1" t="str">
        <f>$I$286</f>
        <v>Капзатраты на производственные мощности</v>
      </c>
      <c r="J297" s="1" t="str">
        <f>Prcsses!I146</f>
        <v>Кассовое оборудование</v>
      </c>
      <c r="M297" s="53" t="s">
        <v>18</v>
      </c>
      <c r="U297" s="5">
        <f t="shared" ca="1" si="518"/>
        <v>524530.53247340396</v>
      </c>
      <c r="X297" s="5">
        <f ca="1">IF(X$4="",0,X113*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
)</f>
        <v>0</v>
      </c>
      <c r="Y297" s="5">
        <f ca="1">IF(Y$4="",0,Y113*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
)</f>
        <v>33333.333333333336</v>
      </c>
      <c r="Z297" s="5">
        <f ca="1">IF(Z$4="",0,Z113*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
)</f>
        <v>0</v>
      </c>
      <c r="AA297" s="5">
        <f ca="1">IF(AA$4="",0,AA113*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
)</f>
        <v>0</v>
      </c>
      <c r="AB297" s="5">
        <f ca="1">IF(AB$4="",0,AB113*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
)</f>
        <v>0</v>
      </c>
      <c r="AC297" s="5">
        <f ca="1">IF(AC$4="",0,AC113*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
)</f>
        <v>0</v>
      </c>
      <c r="AD297" s="5">
        <f ca="1">IF(AD$4="",0,AD113*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
)</f>
        <v>0</v>
      </c>
      <c r="AE297" s="5">
        <f ca="1">IF(AE$4="",0,AE113*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
)</f>
        <v>0</v>
      </c>
      <c r="AF297" s="5">
        <f ca="1">IF(AF$4="",0,AF113*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
)</f>
        <v>0</v>
      </c>
      <c r="AG297" s="5">
        <f ca="1">IF(AG$4="",0,AG113*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
)</f>
        <v>34166.666666666664</v>
      </c>
      <c r="AH297" s="5">
        <f ca="1">IF(AH$4="",0,AH113*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
)</f>
        <v>0</v>
      </c>
      <c r="AI297" s="5">
        <f ca="1">IF(AI$4="",0,AI113*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
)</f>
        <v>0</v>
      </c>
      <c r="AJ297" s="5">
        <f ca="1">IF(AJ$4="",0,AJ113*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
)</f>
        <v>0</v>
      </c>
      <c r="AK297" s="5">
        <f ca="1">IF(AK$4="",0,AK113*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
)</f>
        <v>35020.833333333336</v>
      </c>
      <c r="AL297" s="5">
        <f ca="1">IF(AL$4="",0,AL113*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
)</f>
        <v>0</v>
      </c>
      <c r="AM297" s="5">
        <f ca="1">IF(AM$4="",0,AM113*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
)</f>
        <v>0</v>
      </c>
      <c r="AN297" s="5">
        <f ca="1">IF(AN$4="",0,AN113*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
)</f>
        <v>0</v>
      </c>
      <c r="AO297" s="5">
        <f ca="1">IF(AO$4="",0,AO113*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
)</f>
        <v>35020.833333333336</v>
      </c>
      <c r="AP297" s="5">
        <f ca="1">IF(AP$4="",0,AP113*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
)</f>
        <v>0</v>
      </c>
      <c r="AQ297" s="5">
        <f ca="1">IF(AQ$4="",0,AQ113*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
)</f>
        <v>0</v>
      </c>
      <c r="AR297" s="5">
        <f ca="1">IF(AR$4="",0,AR113*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
)</f>
        <v>0</v>
      </c>
      <c r="AS297" s="5">
        <f ca="1">IF(AS$4="",0,AS113*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
)</f>
        <v>35896.354166666664</v>
      </c>
      <c r="AT297" s="5">
        <f ca="1">IF(AT$4="",0,AT113*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
)</f>
        <v>0</v>
      </c>
      <c r="AU297" s="5">
        <f ca="1">IF(AU$4="",0,AU113*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
)</f>
        <v>0</v>
      </c>
      <c r="AV297" s="5">
        <f ca="1">IF(AV$4="",0,AV113*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
)</f>
        <v>0</v>
      </c>
      <c r="AW297" s="5">
        <f ca="1">IF(AW$4="",0,AW113*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
)</f>
        <v>36793.763020833328</v>
      </c>
      <c r="AX297" s="5">
        <f ca="1">IF(AX$4="",0,AX113*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
)</f>
        <v>0</v>
      </c>
      <c r="AY297" s="5">
        <f ca="1">IF(AY$4="",0,AY113*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
)</f>
        <v>0</v>
      </c>
      <c r="AZ297" s="5">
        <f ca="1">IF(AZ$4="",0,AZ113*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
)</f>
        <v>0</v>
      </c>
      <c r="BA297" s="5">
        <f ca="1">IF(BA$4="",0,BA113*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
)</f>
        <v>36793.763020833328</v>
      </c>
      <c r="BB297" s="5">
        <f ca="1">IF(BB$4="",0,BB113*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
)</f>
        <v>0</v>
      </c>
      <c r="BC297" s="5">
        <f ca="1">IF(BC$4="",0,BC113*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
)</f>
        <v>0</v>
      </c>
      <c r="BD297" s="5">
        <f ca="1">IF(BD$4="",0,BD113*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
)</f>
        <v>0</v>
      </c>
      <c r="BE297" s="5">
        <f ca="1">IF(BE$4="",0,BE113*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
)</f>
        <v>37713.607096354157</v>
      </c>
      <c r="BF297" s="5">
        <f ca="1">IF(BF$4="",0,BF113*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
)</f>
        <v>0</v>
      </c>
      <c r="BG297" s="5">
        <f ca="1">IF(BG$4="",0,BG113*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
)</f>
        <v>0</v>
      </c>
      <c r="BH297" s="5">
        <f ca="1">IF(BH$4="",0,BH113*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
)</f>
        <v>0</v>
      </c>
      <c r="BI297" s="5">
        <f ca="1">IF(BI$4="",0,BI113*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
)</f>
        <v>38656.447273763006</v>
      </c>
      <c r="BJ297" s="5">
        <f ca="1">IF(BJ$4="",0,BJ113*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
)</f>
        <v>0</v>
      </c>
      <c r="BK297" s="5">
        <f ca="1">IF(BK$4="",0,BK113*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
)</f>
        <v>0</v>
      </c>
      <c r="BL297" s="5">
        <f ca="1">IF(BL$4="",0,BL113*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
)</f>
        <v>0</v>
      </c>
      <c r="BM297" s="5">
        <f ca="1">IF(BM$4="",0,BM113*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
)</f>
        <v>38656.447273763006</v>
      </c>
      <c r="BN297" s="5">
        <f ca="1">IF(BN$4="",0,BN113*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
)</f>
        <v>0</v>
      </c>
      <c r="BO297" s="5">
        <f ca="1">IF(BO$4="",0,BO113*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
)</f>
        <v>0</v>
      </c>
      <c r="BP297" s="5">
        <f ca="1">IF(BP$4="",0,BP113*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
)</f>
        <v>0</v>
      </c>
      <c r="BQ297" s="5">
        <f ca="1">IF(BQ$4="",0,BQ113*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
)</f>
        <v>39622.858455607085</v>
      </c>
      <c r="BR297" s="5">
        <f ca="1">IF(BR$4="",0,BR113*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
)</f>
        <v>0</v>
      </c>
      <c r="BS297" s="5">
        <f ca="1">IF(BS$4="",0,BS113*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
)</f>
        <v>0</v>
      </c>
      <c r="BT297" s="5">
        <f ca="1">IF(BT$4="",0,BT113*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
)</f>
        <v>0</v>
      </c>
      <c r="BU297" s="5">
        <f ca="1">IF(BU$4="",0,BU113*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
)</f>
        <v>40613.429916997266</v>
      </c>
      <c r="BV297" s="5">
        <f ca="1">IF(BV$4="",0,BV113*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
)</f>
        <v>0</v>
      </c>
      <c r="BW297" s="5">
        <f ca="1">IF(BW$4="",0,BW113*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
)</f>
        <v>0</v>
      </c>
      <c r="BX297" s="5">
        <f ca="1">IF(BX$4="",0,BX113*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
)</f>
        <v>0</v>
      </c>
      <c r="BY297" s="5">
        <f ca="1">IF(BY$4="",0,BY113*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
)</f>
        <v>40613.429916997266</v>
      </c>
      <c r="BZ297" s="5">
        <f ca="1">IF(BZ$4="",0,BZ113*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
)</f>
        <v>0</v>
      </c>
      <c r="CA297" s="5">
        <f ca="1">IF(CA$4="",0,CA113*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
)</f>
        <v>0</v>
      </c>
      <c r="CB297" s="5">
        <f ca="1">IF(CB$4="",0,CB113*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
)</f>
        <v>0</v>
      </c>
      <c r="CC297" s="5">
        <f ca="1">IF(CC$4="",0,CC113*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
)</f>
        <v>41628.76566492219</v>
      </c>
      <c r="CD297" s="5">
        <f ca="1">IF(CD$4="",0,CD113*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
)</f>
        <v>0</v>
      </c>
      <c r="CE297" s="5">
        <f ca="1">IF(CE$4="",0,CE113*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
)</f>
        <v>0</v>
      </c>
      <c r="CF297" s="5">
        <f ca="1">IF(CF$4="",0,CF113*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
)</f>
        <v>0</v>
      </c>
    </row>
    <row r="298" spans="2:84" x14ac:dyDescent="0.3">
      <c r="B298" s="13">
        <f>ROW()</f>
        <v>298</v>
      </c>
      <c r="H298" s="1" t="str">
        <f t="shared" si="527"/>
        <v>НДС к возмещению</v>
      </c>
      <c r="I298" s="1" t="str">
        <f>$I$286</f>
        <v>Капзатраты на производственные мощности</v>
      </c>
      <c r="J298" s="1" t="str">
        <f>Prcsses!I147</f>
        <v>Стартовый маркетинг и оформление</v>
      </c>
      <c r="M298" s="53" t="s">
        <v>18</v>
      </c>
      <c r="U298" s="5">
        <f t="shared" ca="1" si="518"/>
        <v>786795.79871010606</v>
      </c>
      <c r="X298" s="5">
        <f ca="1">IF(X$4="",0,X114*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
)</f>
        <v>0</v>
      </c>
      <c r="Y298" s="5">
        <f ca="1">IF(Y$4="",0,Y114*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
)</f>
        <v>0</v>
      </c>
      <c r="Z298" s="5">
        <f ca="1">IF(Z$4="",0,Z114*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
)</f>
        <v>50000</v>
      </c>
      <c r="AA298" s="5">
        <f ca="1">IF(AA$4="",0,AA114*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
)</f>
        <v>0</v>
      </c>
      <c r="AB298" s="5">
        <f ca="1">IF(AB$4="",0,AB114*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
)</f>
        <v>0</v>
      </c>
      <c r="AC298" s="5">
        <f ca="1">IF(AC$4="",0,AC114*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
)</f>
        <v>0</v>
      </c>
      <c r="AD298" s="5">
        <f ca="1">IF(AD$4="",0,AD114*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
)</f>
        <v>0</v>
      </c>
      <c r="AE298" s="5">
        <f ca="1">IF(AE$4="",0,AE114*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
)</f>
        <v>0</v>
      </c>
      <c r="AF298" s="5">
        <f ca="1">IF(AF$4="",0,AF114*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
)</f>
        <v>0</v>
      </c>
      <c r="AG298" s="5">
        <f ca="1">IF(AG$4="",0,AG114*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
)</f>
        <v>0</v>
      </c>
      <c r="AH298" s="5">
        <f ca="1">IF(AH$4="",0,AH114*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
)</f>
        <v>51250</v>
      </c>
      <c r="AI298" s="5">
        <f ca="1">IF(AI$4="",0,AI114*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
)</f>
        <v>0</v>
      </c>
      <c r="AJ298" s="5">
        <f ca="1">IF(AJ$4="",0,AJ114*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
)</f>
        <v>0</v>
      </c>
      <c r="AK298" s="5">
        <f ca="1">IF(AK$4="",0,AK114*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
)</f>
        <v>0</v>
      </c>
      <c r="AL298" s="5">
        <f ca="1">IF(AL$4="",0,AL114*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
)</f>
        <v>52531.25</v>
      </c>
      <c r="AM298" s="5">
        <f ca="1">IF(AM$4="",0,AM114*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
)</f>
        <v>0</v>
      </c>
      <c r="AN298" s="5">
        <f ca="1">IF(AN$4="",0,AN114*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
)</f>
        <v>0</v>
      </c>
      <c r="AO298" s="5">
        <f ca="1">IF(AO$4="",0,AO114*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
)</f>
        <v>0</v>
      </c>
      <c r="AP298" s="5">
        <f ca="1">IF(AP$4="",0,AP114*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
)</f>
        <v>52531.25</v>
      </c>
      <c r="AQ298" s="5">
        <f ca="1">IF(AQ$4="",0,AQ114*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
)</f>
        <v>0</v>
      </c>
      <c r="AR298" s="5">
        <f ca="1">IF(AR$4="",0,AR114*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
)</f>
        <v>0</v>
      </c>
      <c r="AS298" s="5">
        <f ca="1">IF(AS$4="",0,AS114*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
)</f>
        <v>0</v>
      </c>
      <c r="AT298" s="5">
        <f ca="1">IF(AT$4="",0,AT114*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
)</f>
        <v>53844.531249999993</v>
      </c>
      <c r="AU298" s="5">
        <f ca="1">IF(AU$4="",0,AU114*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
)</f>
        <v>0</v>
      </c>
      <c r="AV298" s="5">
        <f ca="1">IF(AV$4="",0,AV114*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
)</f>
        <v>0</v>
      </c>
      <c r="AW298" s="5">
        <f ca="1">IF(AW$4="",0,AW114*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
)</f>
        <v>0</v>
      </c>
      <c r="AX298" s="5">
        <f ca="1">IF(AX$4="",0,AX114*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
)</f>
        <v>55190.644531249993</v>
      </c>
      <c r="AY298" s="5">
        <f ca="1">IF(AY$4="",0,AY114*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
)</f>
        <v>0</v>
      </c>
      <c r="AZ298" s="5">
        <f ca="1">IF(AZ$4="",0,AZ114*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
)</f>
        <v>0</v>
      </c>
      <c r="BA298" s="5">
        <f ca="1">IF(BA$4="",0,BA114*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
)</f>
        <v>0</v>
      </c>
      <c r="BB298" s="5">
        <f ca="1">IF(BB$4="",0,BB114*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
)</f>
        <v>55190.644531249993</v>
      </c>
      <c r="BC298" s="5">
        <f ca="1">IF(BC$4="",0,BC114*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
)</f>
        <v>0</v>
      </c>
      <c r="BD298" s="5">
        <f ca="1">IF(BD$4="",0,BD114*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
)</f>
        <v>0</v>
      </c>
      <c r="BE298" s="5">
        <f ca="1">IF(BE$4="",0,BE114*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
)</f>
        <v>0</v>
      </c>
      <c r="BF298" s="5">
        <f ca="1">IF(BF$4="",0,BF114*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
)</f>
        <v>56570.410644531243</v>
      </c>
      <c r="BG298" s="5">
        <f ca="1">IF(BG$4="",0,BG114*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
)</f>
        <v>0</v>
      </c>
      <c r="BH298" s="5">
        <f ca="1">IF(BH$4="",0,BH114*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
)</f>
        <v>0</v>
      </c>
      <c r="BI298" s="5">
        <f ca="1">IF(BI$4="",0,BI114*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
)</f>
        <v>0</v>
      </c>
      <c r="BJ298" s="5">
        <f ca="1">IF(BJ$4="",0,BJ114*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
)</f>
        <v>57984.670910644512</v>
      </c>
      <c r="BK298" s="5">
        <f ca="1">IF(BK$4="",0,BK114*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
)</f>
        <v>0</v>
      </c>
      <c r="BL298" s="5">
        <f ca="1">IF(BL$4="",0,BL114*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
)</f>
        <v>0</v>
      </c>
      <c r="BM298" s="5">
        <f ca="1">IF(BM$4="",0,BM114*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
)</f>
        <v>0</v>
      </c>
      <c r="BN298" s="5">
        <f ca="1">IF(BN$4="",0,BN114*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
)</f>
        <v>57984.670910644512</v>
      </c>
      <c r="BO298" s="5">
        <f ca="1">IF(BO$4="",0,BO114*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
)</f>
        <v>0</v>
      </c>
      <c r="BP298" s="5">
        <f ca="1">IF(BP$4="",0,BP114*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
)</f>
        <v>0</v>
      </c>
      <c r="BQ298" s="5">
        <f ca="1">IF(BQ$4="",0,BQ114*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
)</f>
        <v>0</v>
      </c>
      <c r="BR298" s="5">
        <f ca="1">IF(BR$4="",0,BR114*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
)</f>
        <v>59434.287683410628</v>
      </c>
      <c r="BS298" s="5">
        <f ca="1">IF(BS$4="",0,BS114*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
)</f>
        <v>0</v>
      </c>
      <c r="BT298" s="5">
        <f ca="1">IF(BT$4="",0,BT114*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
)</f>
        <v>0</v>
      </c>
      <c r="BU298" s="5">
        <f ca="1">IF(BU$4="",0,BU114*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
)</f>
        <v>0</v>
      </c>
      <c r="BV298" s="5">
        <f ca="1">IF(BV$4="",0,BV114*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
)</f>
        <v>60920.144875495898</v>
      </c>
      <c r="BW298" s="5">
        <f ca="1">IF(BW$4="",0,BW114*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
)</f>
        <v>0</v>
      </c>
      <c r="BX298" s="5">
        <f ca="1">IF(BX$4="",0,BX114*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
)</f>
        <v>0</v>
      </c>
      <c r="BY298" s="5">
        <f ca="1">IF(BY$4="",0,BY114*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
)</f>
        <v>0</v>
      </c>
      <c r="BZ298" s="5">
        <f ca="1">IF(BZ$4="",0,BZ114*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
)</f>
        <v>60920.144875495898</v>
      </c>
      <c r="CA298" s="5">
        <f ca="1">IF(CA$4="",0,CA114*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
)</f>
        <v>0</v>
      </c>
      <c r="CB298" s="5">
        <f ca="1">IF(CB$4="",0,CB114*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
)</f>
        <v>0</v>
      </c>
      <c r="CC298" s="5">
        <f ca="1">IF(CC$4="",0,CC114*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
)</f>
        <v>0</v>
      </c>
      <c r="CD298" s="5">
        <f ca="1">IF(CD$4="",0,CD114*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
)</f>
        <v>62443.148497383278</v>
      </c>
      <c r="CE298" s="5">
        <f ca="1">IF(CE$4="",0,CE114*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
)</f>
        <v>0</v>
      </c>
      <c r="CF298" s="5">
        <f ca="1">IF(CF$4="",0,CF114*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
)</f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x14ac:dyDescent="0.3">
      <c r="B300" s="13">
        <f>ROW()</f>
        <v>300</v>
      </c>
    </row>
    <row r="301" spans="2:84" x14ac:dyDescent="0.3">
      <c r="B301" s="13">
        <f>ROW()</f>
        <v>301</v>
      </c>
      <c r="H301" s="1" t="s">
        <v>239</v>
      </c>
      <c r="M301" s="53" t="s">
        <v>18</v>
      </c>
      <c r="P301" s="72" t="str">
        <f>Lists!$AI$14</f>
        <v>PL</v>
      </c>
      <c r="U301" s="5">
        <f ca="1">SUM(INDIRECT(ADDRESS($B301,$X$2)&amp;":"&amp;ADDRESS($B301,$X$2-1+$P$8)))</f>
        <v>407803841.18558002</v>
      </c>
      <c r="X301" s="5">
        <f ca="1">SUMIFS(Model!X:X,Model!$P:$P,$P301)+SUMIFS(X$10:X300,$P$10:$P300,Lists!$AI$12)-SUMIFS(X$10:X300,$P$10:$P300,Lists!$AI$13)</f>
        <v>-454000</v>
      </c>
      <c r="Y301" s="5">
        <f ca="1">SUMIFS(Model!Y:Y,Model!$P:$P,$P301)+SUMIFS(Y$10:Y300,$P$10:$P300,Lists!$AI$12)-SUMIFS(Y$10:Y300,$P$10:$P300,Lists!$AI$13)</f>
        <v>-687916.66666666663</v>
      </c>
      <c r="Z301" s="5">
        <f ca="1">SUMIFS(Model!Z:Z,Model!$P:$P,$P301)+SUMIFS(Z$10:Z300,$P$10:$P300,Lists!$AI$12)-SUMIFS(Z$10:Z300,$P$10:$P300,Lists!$AI$13)</f>
        <v>-1158605.9027777778</v>
      </c>
      <c r="AA301" s="5">
        <f ca="1">SUMIFS(Model!AA:AA,Model!$P:$P,$P301)+SUMIFS(AA$10:AA300,$P$10:$P300,Lists!$AI$12)-SUMIFS(AA$10:AA300,$P$10:$P300,Lists!$AI$13)</f>
        <v>-1434146.4120370371</v>
      </c>
      <c r="AB301" s="5">
        <f ca="1">SUMIFS(Model!AB:AB,Model!$P:$P,$P301)+SUMIFS(AB$10:AB300,$P$10:$P300,Lists!$AI$12)-SUMIFS(AB$10:AB300,$P$10:$P300,Lists!$AI$13)</f>
        <v>-1182298.0324074076</v>
      </c>
      <c r="AC301" s="5">
        <f ca="1">SUMIFS(Model!AC:AC,Model!$P:$P,$P301)+SUMIFS(AC$10:AC300,$P$10:$P300,Lists!$AI$12)-SUMIFS(AC$10:AC300,$P$10:$P300,Lists!$AI$13)</f>
        <v>-661866.3194444445</v>
      </c>
      <c r="AD301" s="5">
        <f ca="1">SUMIFS(Model!AD:AD,Model!$P:$P,$P301)+SUMIFS(AD$10:AD300,$P$10:$P300,Lists!$AI$12)-SUMIFS(AD$10:AD300,$P$10:$P300,Lists!$AI$13)</f>
        <v>-346392.93981481454</v>
      </c>
      <c r="AE301" s="5">
        <f ca="1">SUMIFS(Model!AE:AE,Model!$P:$P,$P301)+SUMIFS(AE$10:AE300,$P$10:$P300,Lists!$AI$12)-SUMIFS(AE$10:AE300,$P$10:$P300,Lists!$AI$13)</f>
        <v>-112319.56018518511</v>
      </c>
      <c r="AF301" s="5">
        <f ca="1">SUMIFS(Model!AF:AF,Model!$P:$P,$P301)+SUMIFS(AF$10:AF300,$P$10:$P300,Lists!$AI$12)-SUMIFS(AF$10:AF300,$P$10:$P300,Lists!$AI$13)</f>
        <v>161636.31944444438</v>
      </c>
      <c r="AG301" s="5">
        <f ca="1">SUMIFS(Model!AG:AG,Model!$P:$P,$P301)+SUMIFS(AG$10:AG300,$P$10:$P300,Lists!$AI$12)-SUMIFS(AG$10:AG300,$P$10:$P300,Lists!$AI$13)</f>
        <v>427627.19907407527</v>
      </c>
      <c r="AH301" s="5">
        <f ca="1">SUMIFS(Model!AH:AH,Model!$P:$P,$P301)+SUMIFS(AH$10:AH300,$P$10:$P300,Lists!$AI$12)-SUMIFS(AH$10:AH300,$P$10:$P300,Lists!$AI$13)</f>
        <v>773615.30092592619</v>
      </c>
      <c r="AI301" s="5">
        <f ca="1">SUMIFS(Model!AI:AI,Model!$P:$P,$P301)+SUMIFS(AI$10:AI300,$P$10:$P300,Lists!$AI$12)-SUMIFS(AI$10:AI300,$P$10:$P300,Lists!$AI$13)</f>
        <v>1093349.6412037038</v>
      </c>
      <c r="AJ301" s="5">
        <f ca="1">SUMIFS(Model!AJ:AJ,Model!$P:$P,$P301)+SUMIFS(AJ$10:AJ300,$P$10:$P300,Lists!$AI$12)-SUMIFS(AJ$10:AJ300,$P$10:$P300,Lists!$AI$13)</f>
        <v>1284321.8287037041</v>
      </c>
      <c r="AK301" s="5">
        <f ca="1">SUMIFS(Model!AK:AK,Model!$P:$P,$P301)+SUMIFS(AK$10:AK300,$P$10:$P300,Lists!$AI$12)-SUMIFS(AK$10:AK300,$P$10:$P300,Lists!$AI$13)</f>
        <v>1629000.641203705</v>
      </c>
      <c r="AL301" s="5">
        <f ca="1">SUMIFS(Model!AL:AL,Model!$P:$P,$P301)+SUMIFS(AL$10:AL300,$P$10:$P300,Lists!$AI$12)-SUMIFS(AL$10:AL300,$P$10:$P300,Lists!$AI$13)</f>
        <v>2033017.7552314815</v>
      </c>
      <c r="AM301" s="5">
        <f ca="1">SUMIFS(Model!AM:AM,Model!$P:$P,$P301)+SUMIFS(AM$10:AM300,$P$10:$P300,Lists!$AI$12)-SUMIFS(AM$10:AM300,$P$10:$P300,Lists!$AI$13)</f>
        <v>2302209.5053124996</v>
      </c>
      <c r="AN301" s="5">
        <f ca="1">SUMIFS(Model!AN:AN,Model!$P:$P,$P301)+SUMIFS(AN$10:AN300,$P$10:$P300,Lists!$AI$12)-SUMIFS(AN$10:AN300,$P$10:$P300,Lists!$AI$13)</f>
        <v>2562974.2506712959</v>
      </c>
      <c r="AO301" s="5">
        <f ca="1">SUMIFS(Model!AO:AO,Model!$P:$P,$P301)+SUMIFS(AO$10:AO300,$P$10:$P300,Lists!$AI$12)-SUMIFS(AO$10:AO300,$P$10:$P300,Lists!$AI$13)</f>
        <v>2812225.8710300927</v>
      </c>
      <c r="AP301" s="5">
        <f ca="1">SUMIFS(Model!AP:AP,Model!$P:$P,$P301)+SUMIFS(AP$10:AP300,$P$10:$P300,Lists!$AI$12)-SUMIFS(AP$10:AP300,$P$10:$P300,Lists!$AI$13)</f>
        <v>3124373.6149999984</v>
      </c>
      <c r="AQ301" s="5">
        <f ca="1">SUMIFS(Model!AQ:AQ,Model!$P:$P,$P301)+SUMIFS(AQ$10:AQ300,$P$10:$P300,Lists!$AI$12)-SUMIFS(AQ$10:AQ300,$P$10:$P300,Lists!$AI$13)</f>
        <v>3446601.7296064822</v>
      </c>
      <c r="AR301" s="5">
        <f ca="1">SUMIFS(Model!AR:AR,Model!$P:$P,$P301)+SUMIFS(AR$10:AR300,$P$10:$P300,Lists!$AI$12)-SUMIFS(AR$10:AR300,$P$10:$P300,Lists!$AI$13)</f>
        <v>3666649.2211807403</v>
      </c>
      <c r="AS301" s="5">
        <f ca="1">SUMIFS(Model!AS:AS,Model!$P:$P,$P301)+SUMIFS(AS$10:AS300,$P$10:$P300,Lists!$AI$12)-SUMIFS(AS$10:AS300,$P$10:$P300,Lists!$AI$13)</f>
        <v>4109095.3799816687</v>
      </c>
      <c r="AT301" s="5">
        <f ca="1">SUMIFS(Model!AT:AT,Model!$P:$P,$P301)+SUMIFS(AT$10:AT300,$P$10:$P300,Lists!$AI$12)-SUMIFS(AT$10:AT300,$P$10:$P300,Lists!$AI$13)</f>
        <v>4320070.2161213486</v>
      </c>
      <c r="AU301" s="5">
        <f ca="1">SUMIFS(Model!AU:AU,Model!$P:$P,$P301)+SUMIFS(AU$10:AU300,$P$10:$P300,Lists!$AI$12)-SUMIFS(AU$10:AU300,$P$10:$P300,Lists!$AI$13)</f>
        <v>4439151.3489051517</v>
      </c>
      <c r="AV301" s="5">
        <f ca="1">SUMIFS(Model!AV:AV,Model!$P:$P,$P301)+SUMIFS(AV$10:AV300,$P$10:$P300,Lists!$AI$12)-SUMIFS(AV$10:AV300,$P$10:$P300,Lists!$AI$13)</f>
        <v>4618310.5158191659</v>
      </c>
      <c r="AW301" s="5">
        <f ca="1">SUMIFS(Model!AW:AW,Model!$P:$P,$P301)+SUMIFS(AW$10:AW300,$P$10:$P300,Lists!$AI$12)-SUMIFS(AW$10:AW300,$P$10:$P300,Lists!$AI$13)</f>
        <v>4866566.5641113119</v>
      </c>
      <c r="AX301" s="5">
        <f ca="1">SUMIFS(Model!AX:AX,Model!$P:$P,$P301)+SUMIFS(AX$10:AX300,$P$10:$P300,Lists!$AI$12)-SUMIFS(AX$10:AX300,$P$10:$P300,Lists!$AI$13)</f>
        <v>5348628.1952150213</v>
      </c>
      <c r="AY301" s="5">
        <f ca="1">SUMIFS(Model!AY:AY,Model!$P:$P,$P301)+SUMIFS(AY$10:AY300,$P$10:$P300,Lists!$AI$12)-SUMIFS(AY$10:AY300,$P$10:$P300,Lists!$AI$13)</f>
        <v>5799282.172848301</v>
      </c>
      <c r="AZ301" s="5">
        <f ca="1">SUMIFS(Model!AZ:AZ,Model!$P:$P,$P301)+SUMIFS(AZ$10:AZ300,$P$10:$P300,Lists!$AI$12)-SUMIFS(AZ$10:AZ300,$P$10:$P300,Lists!$AI$13)</f>
        <v>6062608.2262342153</v>
      </c>
      <c r="BA301" s="5">
        <f ca="1">SUMIFS(Model!BA:BA,Model!$P:$P,$P301)+SUMIFS(BA$10:BA300,$P$10:$P300,Lists!$AI$12)-SUMIFS(BA$10:BA300,$P$10:$P300,Lists!$AI$13)</f>
        <v>6436267.8796201311</v>
      </c>
      <c r="BB301" s="5">
        <f ca="1">SUMIFS(Model!BB:BB,Model!$P:$P,$P301)+SUMIFS(BB$10:BB300,$P$10:$P300,Lists!$AI$12)-SUMIFS(BB$10:BB300,$P$10:$P300,Lists!$AI$13)</f>
        <v>6635760.6057550563</v>
      </c>
      <c r="BC301" s="5">
        <f ca="1">SUMIFS(Model!BC:BC,Model!$P:$P,$P301)+SUMIFS(BC$10:BC300,$P$10:$P300,Lists!$AI$12)-SUMIFS(BC$10:BC300,$P$10:$P300,Lists!$AI$13)</f>
        <v>6970626.9574311953</v>
      </c>
      <c r="BD301" s="5">
        <f ca="1">SUMIFS(Model!BD:BD,Model!$P:$P,$P301)+SUMIFS(BD$10:BD300,$P$10:$P300,Lists!$AI$12)-SUMIFS(BD$10:BD300,$P$10:$P300,Lists!$AI$13)</f>
        <v>7348352.0164631866</v>
      </c>
      <c r="BE301" s="5">
        <f ca="1">SUMIFS(Model!BE:BE,Model!$P:$P,$P301)+SUMIFS(BE$10:BE300,$P$10:$P300,Lists!$AI$12)-SUMIFS(BE$10:BE300,$P$10:$P300,Lists!$AI$13)</f>
        <v>7535786.1617143564</v>
      </c>
      <c r="BF301" s="5">
        <f ca="1">SUMIFS(Model!BF:BF,Model!$P:$P,$P301)+SUMIFS(BF$10:BF300,$P$10:$P300,Lists!$AI$12)-SUMIFS(BF$10:BF300,$P$10:$P300,Lists!$AI$13)</f>
        <v>7916143.1001759758</v>
      </c>
      <c r="BG301" s="5">
        <f ca="1">SUMIFS(Model!BG:BG,Model!$P:$P,$P301)+SUMIFS(BG$10:BG300,$P$10:$P300,Lists!$AI$12)-SUMIFS(BG$10:BG300,$P$10:$P300,Lists!$AI$13)</f>
        <v>8267520.7981847301</v>
      </c>
      <c r="BH301" s="5">
        <f ca="1">SUMIFS(Model!BH:BH,Model!$P:$P,$P301)+SUMIFS(BH$10:BH300,$P$10:$P300,Lists!$AI$12)-SUMIFS(BH$10:BH300,$P$10:$P300,Lists!$AI$13)</f>
        <v>8416644.783024475</v>
      </c>
      <c r="BI301" s="5">
        <f ca="1">SUMIFS(Model!BI:BI,Model!$P:$P,$P301)+SUMIFS(BI$10:BI300,$P$10:$P300,Lists!$AI$12)-SUMIFS(BI$10:BI300,$P$10:$P300,Lists!$AI$13)</f>
        <v>8789567.6754634567</v>
      </c>
      <c r="BJ301" s="5">
        <f ca="1">SUMIFS(Model!BJ:BJ,Model!$P:$P,$P301)+SUMIFS(BJ$10:BJ300,$P$10:$P300,Lists!$AI$12)-SUMIFS(BJ$10:BJ300,$P$10:$P300,Lists!$AI$13)</f>
        <v>9247093.9948467594</v>
      </c>
      <c r="BK301" s="5">
        <f ca="1">SUMIFS(Model!BK:BK,Model!$P:$P,$P301)+SUMIFS(BK$10:BK300,$P$10:$P300,Lists!$AI$12)-SUMIFS(BK$10:BK300,$P$10:$P300,Lists!$AI$13)</f>
        <v>9778320.2303097937</v>
      </c>
      <c r="BL301" s="5">
        <f ca="1">SUMIFS(Model!BL:BL,Model!$P:$P,$P301)+SUMIFS(BL$10:BL300,$P$10:$P300,Lists!$AI$12)-SUMIFS(BL$10:BL300,$P$10:$P300,Lists!$AI$13)</f>
        <v>9818487.8147560209</v>
      </c>
      <c r="BM301" s="5">
        <f ca="1">SUMIFS(Model!BM:BM,Model!$P:$P,$P301)+SUMIFS(BM$10:BM300,$P$10:$P300,Lists!$AI$12)-SUMIFS(BM$10:BM300,$P$10:$P300,Lists!$AI$13)</f>
        <v>10096583.560747905</v>
      </c>
      <c r="BN301" s="5">
        <f ca="1">SUMIFS(Model!BN:BN,Model!$P:$P,$P301)+SUMIFS(BN$10:BN300,$P$10:$P300,Lists!$AI$12)-SUMIFS(BN$10:BN300,$P$10:$P300,Lists!$AI$13)</f>
        <v>10350349.351002833</v>
      </c>
      <c r="BO301" s="5">
        <f ca="1">SUMIFS(Model!BO:BO,Model!$P:$P,$P301)+SUMIFS(BO$10:BO300,$P$10:$P300,Lists!$AI$12)-SUMIFS(BO$10:BO300,$P$10:$P300,Lists!$AI$13)</f>
        <v>10470586.530830659</v>
      </c>
      <c r="BP301" s="5">
        <f ca="1">SUMIFS(Model!BP:BP,Model!$P:$P,$P301)+SUMIFS(BP$10:BP300,$P$10:$P300,Lists!$AI$12)-SUMIFS(BP$10:BP300,$P$10:$P300,Lists!$AI$13)</f>
        <v>10973870.249912584</v>
      </c>
      <c r="BQ301" s="5">
        <f ca="1">SUMIFS(Model!BQ:BQ,Model!$P:$P,$P301)+SUMIFS(BQ$10:BQ300,$P$10:$P300,Lists!$AI$12)-SUMIFS(BQ$10:BQ300,$P$10:$P300,Lists!$AI$13)</f>
        <v>11581046.192834375</v>
      </c>
      <c r="BR301" s="5">
        <f ca="1">SUMIFS(Model!BR:BR,Model!$P:$P,$P301)+SUMIFS(BR$10:BR300,$P$10:$P300,Lists!$AI$12)-SUMIFS(BR$10:BR300,$P$10:$P300,Lists!$AI$13)</f>
        <v>11866124.918487601</v>
      </c>
      <c r="BS301" s="5">
        <f ca="1">SUMIFS(Model!BS:BS,Model!$P:$P,$P301)+SUMIFS(BS$10:BS300,$P$10:$P300,Lists!$AI$12)-SUMIFS(BS$10:BS300,$P$10:$P300,Lists!$AI$13)</f>
        <v>12234400.937640039</v>
      </c>
      <c r="BT301" s="5">
        <f ca="1">SUMIFS(Model!BT:BT,Model!$P:$P,$P301)+SUMIFS(BT$10:BT300,$P$10:$P300,Lists!$AI$12)-SUMIFS(BT$10:BT300,$P$10:$P300,Lists!$AI$13)</f>
        <v>12360135.013391115</v>
      </c>
      <c r="BU301" s="5">
        <f ca="1">SUMIFS(Model!BU:BU,Model!$P:$P,$P301)+SUMIFS(BU$10:BU300,$P$10:$P300,Lists!$AI$12)-SUMIFS(BU$10:BU300,$P$10:$P300,Lists!$AI$13)</f>
        <v>12630756.311956991</v>
      </c>
      <c r="BV301" s="5">
        <f ca="1">SUMIFS(Model!BV:BV,Model!$P:$P,$P301)+SUMIFS(BV$10:BV300,$P$10:$P300,Lists!$AI$12)-SUMIFS(BV$10:BV300,$P$10:$P300,Lists!$AI$13)</f>
        <v>13221628.928787695</v>
      </c>
      <c r="BW301" s="5">
        <f ca="1">SUMIFS(Model!BW:BW,Model!$P:$P,$P301)+SUMIFS(BW$10:BW300,$P$10:$P300,Lists!$AI$12)-SUMIFS(BW$10:BW300,$P$10:$P300,Lists!$AI$13)</f>
        <v>13840071.150468163</v>
      </c>
      <c r="BX301" s="5">
        <f ca="1">SUMIFS(Model!BX:BX,Model!$P:$P,$P301)+SUMIFS(BX$10:BX300,$P$10:$P300,Lists!$AI$12)-SUMIFS(BX$10:BX300,$P$10:$P300,Lists!$AI$13)</f>
        <v>14085198.074746007</v>
      </c>
      <c r="BY301" s="5">
        <f ca="1">SUMIFS(Model!BY:BY,Model!$P:$P,$P301)+SUMIFS(BY$10:BY300,$P$10:$P300,Lists!$AI$12)-SUMIFS(BY$10:BY300,$P$10:$P300,Lists!$AI$13)</f>
        <v>14259952.770012986</v>
      </c>
      <c r="BZ301" s="5">
        <f ca="1">SUMIFS(Model!BZ:BZ,Model!$P:$P,$P301)+SUMIFS(BZ$10:BZ300,$P$10:$P300,Lists!$AI$12)-SUMIFS(BZ$10:BZ300,$P$10:$P300,Lists!$AI$13)</f>
        <v>14441588.079991447</v>
      </c>
      <c r="CA301" s="5">
        <f ca="1">SUMIFS(Model!CA:CA,Model!$P:$P,$P301)+SUMIFS(CA$10:CA300,$P$10:$P300,Lists!$AI$12)-SUMIFS(CA$10:CA300,$P$10:$P300,Lists!$AI$13)</f>
        <v>14803172.708340062</v>
      </c>
      <c r="CB301" s="5">
        <f ca="1">SUMIFS(Model!CB:CB,Model!$P:$P,$P301)+SUMIFS(CB$10:CB300,$P$10:$P300,Lists!$AI$12)-SUMIFS(CB$10:CB300,$P$10:$P300,Lists!$AI$13)</f>
        <v>15403679.770202547</v>
      </c>
      <c r="CC301" s="5">
        <f ca="1">SUMIFS(Model!CC:CC,Model!$P:$P,$P301)+SUMIFS(CC$10:CC300,$P$10:$P300,Lists!$AI$12)-SUMIFS(CC$10:CC300,$P$10:$P300,Lists!$AI$13)</f>
        <v>15986187.676433835</v>
      </c>
      <c r="CD301" s="5">
        <f ca="1">SUMIFS(Model!CD:CD,Model!$P:$P,$P301)+SUMIFS(CD$10:CD300,$P$10:$P300,Lists!$AI$12)-SUMIFS(CD$10:CD300,$P$10:$P300,Lists!$AI$13)</f>
        <v>16404114.204387717</v>
      </c>
      <c r="CE301" s="5">
        <f ca="1">SUMIFS(Model!CE:CE,Model!$P:$P,$P301)+SUMIFS(CE$10:CE300,$P$10:$P300,Lists!$AI$12)-SUMIFS(CE$10:CE300,$P$10:$P300,Lists!$AI$13)</f>
        <v>16790053.07316922</v>
      </c>
      <c r="CF301" s="5">
        <f ca="1">SUMIFS(Model!CF:CF,Model!$P:$P,$P301)+SUMIFS(CF$10:CF300,$P$10:$P300,Lists!$AI$12)-SUMIFS(CF$10:CF300,$P$10:$P300,Lists!$AI$13)</f>
        <v>0</v>
      </c>
    </row>
    <row r="303" spans="2:84" x14ac:dyDescent="0.3">
      <c r="B303" s="13">
        <f>ROW()</f>
        <v>303</v>
      </c>
      <c r="H303" s="1" t="s">
        <v>258</v>
      </c>
      <c r="M303" s="53" t="s">
        <v>18</v>
      </c>
      <c r="P303" s="72" t="str">
        <f>Lists!$AI$9</f>
        <v>CF(+)</v>
      </c>
      <c r="U303" s="5">
        <f ca="1">SUM(INDIRECT(ADDRESS($B303,$X$2)&amp;":"&amp;ADDRESS($B303,$X$2-1+$P$8)))</f>
        <v>35063597.590053804</v>
      </c>
      <c r="X303" s="5">
        <f ca="1">IF(X$4="",0,IF(OR(MONTH(X$4)=3,MONTH(X$4)=6,MONTH(X$4)=9,MONTH(X$4)=12),
SUMIFS($W278:W278,$W$1:W$1,"&lt;="&amp;(X$1-(MONTH(X$4)-3*INT((MONTH(X$4)-1)/3))),$W$1:W$1,"&gt;="&amp;(X$1-2-(MONTH(X$4)-3*INT((MONTH(X$4)-1)/3)))),
0))</f>
        <v>0</v>
      </c>
      <c r="Y303" s="5">
        <f ca="1">IF(Y$4="",0,IF(OR(MONTH(Y$4)=3,MONTH(Y$4)=6,MONTH(Y$4)=9,MONTH(Y$4)=12),
SUMIFS($W278:X278,$W$1:X$1,"&lt;="&amp;(Y$1-(MONTH(Y$4)-3*INT((MONTH(Y$4)-1)/3))),$W$1:X$1,"&gt;="&amp;(Y$1-2-(MONTH(Y$4)-3*INT((MONTH(Y$4)-1)/3)))),
0))</f>
        <v>0</v>
      </c>
      <c r="Z303" s="5">
        <f ca="1">IF(Z$4="",0,IF(OR(MONTH(Z$4)=3,MONTH(Z$4)=6,MONTH(Z$4)=9,MONTH(Z$4)=12),
SUMIFS($W278:Y278,$W$1:Y$1,"&lt;="&amp;(Z$1-(MONTH(Z$4)-3*INT((MONTH(Z$4)-1)/3))),$W$1:Y$1,"&gt;="&amp;(Z$1-2-(MONTH(Z$4)-3*INT((MONTH(Z$4)-1)/3)))),
0))</f>
        <v>0</v>
      </c>
      <c r="AA303" s="5">
        <f ca="1">IF(AA$4="",0,IF(OR(MONTH(AA$4)=3,MONTH(AA$4)=6,MONTH(AA$4)=9,MONTH(AA$4)=12),
SUMIFS($W278:Z278,$W$1:Z$1,"&lt;="&amp;(AA$1-(MONTH(AA$4)-3*INT((MONTH(AA$4)-1)/3))),$W$1:Z$1,"&gt;="&amp;(AA$1-2-(MONTH(AA$4)-3*INT((MONTH(AA$4)-1)/3)))),
0))</f>
        <v>0</v>
      </c>
      <c r="AB303" s="5">
        <f ca="1">IF(AB$4="",0,IF(OR(MONTH(AB$4)=3,MONTH(AB$4)=6,MONTH(AB$4)=9,MONTH(AB$4)=12),
SUMIFS($W278:AA278,$W$1:AA$1,"&lt;="&amp;(AB$1-(MONTH(AB$4)-3*INT((MONTH(AB$4)-1)/3))),$W$1:AA$1,"&gt;="&amp;(AB$1-2-(MONTH(AB$4)-3*INT((MONTH(AB$4)-1)/3)))),
0))</f>
        <v>5333333.333333334</v>
      </c>
      <c r="AC303" s="5">
        <f ca="1">IF(AC$4="",0,IF(OR(MONTH(AC$4)=3,MONTH(AC$4)=6,MONTH(AC$4)=9,MONTH(AC$4)=12),
SUMIFS($W278:AB278,$W$1:AB$1,"&lt;="&amp;(AC$1-(MONTH(AC$4)-3*INT((MONTH(AC$4)-1)/3))),$W$1:AB$1,"&gt;="&amp;(AC$1-2-(MONTH(AC$4)-3*INT((MONTH(AC$4)-1)/3)))),
0))</f>
        <v>0</v>
      </c>
      <c r="AD303" s="5">
        <f ca="1">IF(AD$4="",0,IF(OR(MONTH(AD$4)=3,MONTH(AD$4)=6,MONTH(AD$4)=9,MONTH(AD$4)=12),
SUMIFS($W278:AC278,$W$1:AC$1,"&lt;="&amp;(AD$1-(MONTH(AD$4)-3*INT((MONTH(AD$4)-1)/3))),$W$1:AC$1,"&gt;="&amp;(AD$1-2-(MONTH(AD$4)-3*INT((MONTH(AD$4)-1)/3)))),
0))</f>
        <v>0</v>
      </c>
      <c r="AE303" s="5">
        <f ca="1">IF(AE$4="",0,IF(OR(MONTH(AE$4)=3,MONTH(AE$4)=6,MONTH(AE$4)=9,MONTH(AE$4)=12),
SUMIFS($W278:AD278,$W$1:AD$1,"&lt;="&amp;(AE$1-(MONTH(AE$4)-3*INT((MONTH(AE$4)-1)/3))),$W$1:AD$1,"&gt;="&amp;(AE$1-2-(MONTH(AE$4)-3*INT((MONTH(AE$4)-1)/3)))),
0))</f>
        <v>2466666.6666666674</v>
      </c>
      <c r="AF303" s="5">
        <f ca="1">IF(AF$4="",0,IF(OR(MONTH(AF$4)=3,MONTH(AF$4)=6,MONTH(AF$4)=9,MONTH(AF$4)=12),
SUMIFS($W278:AE278,$W$1:AE$1,"&lt;="&amp;(AF$1-(MONTH(AF$4)-3*INT((MONTH(AF$4)-1)/3))),$W$1:AE$1,"&gt;="&amp;(AF$1-2-(MONTH(AF$4)-3*INT((MONTH(AF$4)-1)/3)))),
0))</f>
        <v>0</v>
      </c>
      <c r="AG303" s="5">
        <f ca="1">IF(AG$4="",0,IF(OR(MONTH(AG$4)=3,MONTH(AG$4)=6,MONTH(AG$4)=9,MONTH(AG$4)=12),
SUMIFS($W278:AF278,$W$1:AF$1,"&lt;="&amp;(AG$1-(MONTH(AG$4)-3*INT((MONTH(AG$4)-1)/3))),$W$1:AF$1,"&gt;="&amp;(AG$1-2-(MONTH(AG$4)-3*INT((MONTH(AG$4)-1)/3)))),
0))</f>
        <v>0</v>
      </c>
      <c r="AH303" s="5">
        <f ca="1">IF(AH$4="",0,IF(OR(MONTH(AH$4)=3,MONTH(AH$4)=6,MONTH(AH$4)=9,MONTH(AH$4)=12),
SUMIFS($W278:AG278,$W$1:AG$1,"&lt;="&amp;(AH$1-(MONTH(AH$4)-3*INT((MONTH(AH$4)-1)/3))),$W$1:AG$1,"&gt;="&amp;(AH$1-2-(MONTH(AH$4)-3*INT((MONTH(AH$4)-1)/3)))),
0))</f>
        <v>0</v>
      </c>
      <c r="AI303" s="5">
        <f ca="1">IF(AI$4="",0,IF(OR(MONTH(AI$4)=3,MONTH(AI$4)=6,MONTH(AI$4)=9,MONTH(AI$4)=12),
SUMIFS($W278:AH278,$W$1:AH$1,"&lt;="&amp;(AI$1-(MONTH(AI$4)-3*INT((MONTH(AI$4)-1)/3))),$W$1:AH$1,"&gt;="&amp;(AI$1-2-(MONTH(AI$4)-3*INT((MONTH(AI$4)-1)/3)))),
0))</f>
        <v>0</v>
      </c>
      <c r="AJ303" s="5">
        <f ca="1">IF(AJ$4="",0,IF(OR(MONTH(AJ$4)=3,MONTH(AJ$4)=6,MONTH(AJ$4)=9,MONTH(AJ$4)=12),
SUMIFS($W278:AI278,$W$1:AI$1,"&lt;="&amp;(AJ$1-(MONTH(AJ$4)-3*INT((MONTH(AJ$4)-1)/3))),$W$1:AI$1,"&gt;="&amp;(AJ$1-2-(MONTH(AJ$4)-3*INT((MONTH(AJ$4)-1)/3)))),
0))</f>
        <v>0</v>
      </c>
      <c r="AK303" s="5">
        <f ca="1">IF(AK$4="",0,IF(OR(MONTH(AK$4)=3,MONTH(AK$4)=6,MONTH(AK$4)=9,MONTH(AK$4)=12),
SUMIFS($W278:AJ278,$W$1:AJ$1,"&lt;="&amp;(AK$1-(MONTH(AK$4)-3*INT((MONTH(AK$4)-1)/3))),$W$1:AJ$1,"&gt;="&amp;(AK$1-2-(MONTH(AK$4)-3*INT((MONTH(AK$4)-1)/3)))),
0))</f>
        <v>478333.33333333331</v>
      </c>
      <c r="AL303" s="5">
        <f ca="1">IF(AL$4="",0,IF(OR(MONTH(AL$4)=3,MONTH(AL$4)=6,MONTH(AL$4)=9,MONTH(AL$4)=12),
SUMIFS($W278:AK278,$W$1:AK$1,"&lt;="&amp;(AL$1-(MONTH(AL$4)-3*INT((MONTH(AL$4)-1)/3))),$W$1:AK$1,"&gt;="&amp;(AL$1-2-(MONTH(AL$4)-3*INT((MONTH(AL$4)-1)/3)))),
0))</f>
        <v>0</v>
      </c>
      <c r="AM303" s="5">
        <f ca="1">IF(AM$4="",0,IF(OR(MONTH(AM$4)=3,MONTH(AM$4)=6,MONTH(AM$4)=9,MONTH(AM$4)=12),
SUMIFS($W278:AL278,$W$1:AL$1,"&lt;="&amp;(AM$1-(MONTH(AM$4)-3*INT((MONTH(AM$4)-1)/3))),$W$1:AL$1,"&gt;="&amp;(AM$1-2-(MONTH(AM$4)-3*INT((MONTH(AM$4)-1)/3)))),
0))</f>
        <v>0</v>
      </c>
      <c r="AN303" s="5">
        <f ca="1">IF(AN$4="",0,IF(OR(MONTH(AN$4)=3,MONTH(AN$4)=6,MONTH(AN$4)=9,MONTH(AN$4)=12),
SUMIFS($W278:AM278,$W$1:AM$1,"&lt;="&amp;(AN$1-(MONTH(AN$4)-3*INT((MONTH(AN$4)-1)/3))),$W$1:AM$1,"&gt;="&amp;(AN$1-2-(MONTH(AN$4)-3*INT((MONTH(AN$4)-1)/3)))),
0))</f>
        <v>437760.41666666669</v>
      </c>
      <c r="AO303" s="5">
        <f ca="1">IF(AO$4="",0,IF(OR(MONTH(AO$4)=3,MONTH(AO$4)=6,MONTH(AO$4)=9,MONTH(AO$4)=12),
SUMIFS($W278:AN278,$W$1:AN$1,"&lt;="&amp;(AO$1-(MONTH(AO$4)-3*INT((MONTH(AO$4)-1)/3))),$W$1:AN$1,"&gt;="&amp;(AO$1-2-(MONTH(AO$4)-3*INT((MONTH(AO$4)-1)/3)))),
0))</f>
        <v>0</v>
      </c>
      <c r="AP303" s="5">
        <f ca="1">IF(AP$4="",0,IF(OR(MONTH(AP$4)=3,MONTH(AP$4)=6,MONTH(AP$4)=9,MONTH(AP$4)=12),
SUMIFS($W278:AO278,$W$1:AO$1,"&lt;="&amp;(AP$1-(MONTH(AP$4)-3*INT((MONTH(AP$4)-1)/3))),$W$1:AO$1,"&gt;="&amp;(AP$1-2-(MONTH(AP$4)-3*INT((MONTH(AP$4)-1)/3)))),
0))</f>
        <v>0</v>
      </c>
      <c r="AQ303" s="5">
        <f ca="1">IF(AQ$4="",0,IF(OR(MONTH(AQ$4)=3,MONTH(AQ$4)=6,MONTH(AQ$4)=9,MONTH(AQ$4)=12),
SUMIFS($W278:AP278,$W$1:AP$1,"&lt;="&amp;(AQ$1-(MONTH(AQ$4)-3*INT((MONTH(AQ$4)-1)/3))),$W$1:AP$1,"&gt;="&amp;(AQ$1-2-(MONTH(AQ$4)-3*INT((MONTH(AQ$4)-1)/3)))),
0))</f>
        <v>175104.16666666669</v>
      </c>
      <c r="AR303" s="5">
        <f ca="1">IF(AR$4="",0,IF(OR(MONTH(AR$4)=3,MONTH(AR$4)=6,MONTH(AR$4)=9,MONTH(AR$4)=12),
SUMIFS($W278:AQ278,$W$1:AQ$1,"&lt;="&amp;(AR$1-(MONTH(AR$4)-3*INT((MONTH(AR$4)-1)/3))),$W$1:AQ$1,"&gt;="&amp;(AR$1-2-(MONTH(AR$4)-3*INT((MONTH(AR$4)-1)/3)))),
0))</f>
        <v>0</v>
      </c>
      <c r="AS303" s="5">
        <f ca="1">IF(AS$4="",0,IF(OR(MONTH(AS$4)=3,MONTH(AS$4)=6,MONTH(AS$4)=9,MONTH(AS$4)=12),
SUMIFS($W278:AR278,$W$1:AR$1,"&lt;="&amp;(AS$1-(MONTH(AS$4)-3*INT((MONTH(AS$4)-1)/3))),$W$1:AR$1,"&gt;="&amp;(AS$1-2-(MONTH(AS$4)-3*INT((MONTH(AS$4)-1)/3)))),
0))</f>
        <v>0</v>
      </c>
      <c r="AT303" s="5">
        <f ca="1">IF(AT$4="",0,IF(OR(MONTH(AT$4)=3,MONTH(AT$4)=6,MONTH(AT$4)=9,MONTH(AT$4)=12),
SUMIFS($W278:AS278,$W$1:AS$1,"&lt;="&amp;(AT$1-(MONTH(AT$4)-3*INT((MONTH(AT$4)-1)/3))),$W$1:AS$1,"&gt;="&amp;(AT$1-2-(MONTH(AT$4)-3*INT((MONTH(AT$4)-1)/3)))),
0))</f>
        <v>367718.75</v>
      </c>
      <c r="AU303" s="5">
        <f ca="1">IF(AU$4="",0,IF(OR(MONTH(AU$4)=3,MONTH(AU$4)=6,MONTH(AU$4)=9,MONTH(AU$4)=12),
SUMIFS($W278:AT278,$W$1:AT$1,"&lt;="&amp;(AU$1-(MONTH(AU$4)-3*INT((MONTH(AU$4)-1)/3))),$W$1:AT$1,"&gt;="&amp;(AU$1-2-(MONTH(AU$4)-3*INT((MONTH(AU$4)-1)/3)))),
0))</f>
        <v>0</v>
      </c>
      <c r="AV303" s="5">
        <f ca="1">IF(AV$4="",0,IF(OR(MONTH(AV$4)=3,MONTH(AV$4)=6,MONTH(AV$4)=9,MONTH(AV$4)=12),
SUMIFS($W278:AU278,$W$1:AU$1,"&lt;="&amp;(AV$1-(MONTH(AV$4)-3*INT((MONTH(AV$4)-1)/3))),$W$1:AU$1,"&gt;="&amp;(AV$1-2-(MONTH(AV$4)-3*INT((MONTH(AV$4)-1)/3)))),
0))</f>
        <v>0</v>
      </c>
      <c r="AW303" s="5">
        <f ca="1">IF(AW$4="",0,IF(OR(MONTH(AW$4)=3,MONTH(AW$4)=6,MONTH(AW$4)=9,MONTH(AW$4)=12),
SUMIFS($W278:AV278,$W$1:AV$1,"&lt;="&amp;(AW$1-(MONTH(AW$4)-3*INT((MONTH(AW$4)-1)/3))),$W$1:AV$1,"&gt;="&amp;(AW$1-2-(MONTH(AW$4)-3*INT((MONTH(AW$4)-1)/3)))),
0))</f>
        <v>5513693.6603333335</v>
      </c>
      <c r="AX303" s="5">
        <f ca="1">IF(AX$4="",0,IF(OR(MONTH(AX$4)=3,MONTH(AX$4)=6,MONTH(AX$4)=9,MONTH(AX$4)=12),
SUMIFS($W278:AW278,$W$1:AW$1,"&lt;="&amp;(AX$1-(MONTH(AX$4)-3*INT((MONTH(AX$4)-1)/3))),$W$1:AW$1,"&gt;="&amp;(AX$1-2-(MONTH(AX$4)-3*INT((MONTH(AX$4)-1)/3)))),
0))</f>
        <v>0</v>
      </c>
      <c r="AY303" s="5">
        <f ca="1">IF(AY$4="",0,IF(OR(MONTH(AY$4)=3,MONTH(AY$4)=6,MONTH(AY$4)=9,MONTH(AY$4)=12),
SUMIFS($W278:AX278,$W$1:AX$1,"&lt;="&amp;(AY$1-(MONTH(AY$4)-3*INT((MONTH(AY$4)-1)/3))),$W$1:AX$1,"&gt;="&amp;(AY$1-2-(MONTH(AY$4)-3*INT((MONTH(AY$4)-1)/3)))),
0))</f>
        <v>0</v>
      </c>
      <c r="AZ303" s="5">
        <f ca="1">IF(AZ$4="",0,IF(OR(MONTH(AZ$4)=3,MONTH(AZ$4)=6,MONTH(AZ$4)=9,MONTH(AZ$4)=12),
SUMIFS($W278:AY278,$W$1:AY$1,"&lt;="&amp;(AZ$1-(MONTH(AZ$4)-3*INT((MONTH(AZ$4)-1)/3))),$W$1:AY$1,"&gt;="&amp;(AZ$1-2-(MONTH(AZ$4)-3*INT((MONTH(AZ$4)-1)/3)))),
0))</f>
        <v>459922.03776041663</v>
      </c>
      <c r="BA303" s="5">
        <f ca="1">IF(BA$4="",0,IF(OR(MONTH(BA$4)=3,MONTH(BA$4)=6,MONTH(BA$4)=9,MONTH(BA$4)=12),
SUMIFS($W278:AZ278,$W$1:AZ$1,"&lt;="&amp;(BA$1-(MONTH(BA$4)-3*INT((MONTH(BA$4)-1)/3))),$W$1:AZ$1,"&gt;="&amp;(BA$1-2-(MONTH(BA$4)-3*INT((MONTH(BA$4)-1)/3)))),
0))</f>
        <v>0</v>
      </c>
      <c r="BB303" s="5">
        <f ca="1">IF(BB$4="",0,IF(OR(MONTH(BB$4)=3,MONTH(BB$4)=6,MONTH(BB$4)=9,MONTH(BB$4)=12),
SUMIFS($W278:BA278,$W$1:BA$1,"&lt;="&amp;(BB$1-(MONTH(BB$4)-3*INT((MONTH(BB$4)-1)/3))),$W$1:BA$1,"&gt;="&amp;(BB$1-2-(MONTH(BB$4)-3*INT((MONTH(BB$4)-1)/3)))),
0))</f>
        <v>0</v>
      </c>
      <c r="BC303" s="5">
        <f ca="1">IF(BC$4="",0,IF(OR(MONTH(BC$4)=3,MONTH(BC$4)=6,MONTH(BC$4)=9,MONTH(BC$4)=12),
SUMIFS($W278:BB278,$W$1:BB$1,"&lt;="&amp;(BC$1-(MONTH(BC$4)-3*INT((MONTH(BC$4)-1)/3))),$W$1:BB$1,"&gt;="&amp;(BC$1-2-(MONTH(BC$4)-3*INT((MONTH(BC$4)-1)/3)))),
0))</f>
        <v>183968.81510416666</v>
      </c>
      <c r="BD303" s="5">
        <f ca="1">IF(BD$4="",0,IF(OR(MONTH(BD$4)=3,MONTH(BD$4)=6,MONTH(BD$4)=9,MONTH(BD$4)=12),
SUMIFS($W278:BC278,$W$1:BC$1,"&lt;="&amp;(BD$1-(MONTH(BD$4)-3*INT((MONTH(BD$4)-1)/3))),$W$1:BC$1,"&gt;="&amp;(BD$1-2-(MONTH(BD$4)-3*INT((MONTH(BD$4)-1)/3)))),
0))</f>
        <v>0</v>
      </c>
      <c r="BE303" s="5">
        <f ca="1">IF(BE$4="",0,IF(OR(MONTH(BE$4)=3,MONTH(BE$4)=6,MONTH(BE$4)=9,MONTH(BE$4)=12),
SUMIFS($W278:BD278,$W$1:BD$1,"&lt;="&amp;(BE$1-(MONTH(BE$4)-3*INT((MONTH(BE$4)-1)/3))),$W$1:BD$1,"&gt;="&amp;(BE$1-2-(MONTH(BE$4)-3*INT((MONTH(BE$4)-1)/3)))),
0))</f>
        <v>0</v>
      </c>
      <c r="BF303" s="5">
        <f ca="1">IF(BF$4="",0,IF(OR(MONTH(BF$4)=3,MONTH(BF$4)=6,MONTH(BF$4)=9,MONTH(BF$4)=12),
SUMIFS($W278:BE278,$W$1:BE$1,"&lt;="&amp;(BF$1-(MONTH(BF$4)-3*INT((MONTH(BF$4)-1)/3))),$W$1:BE$1,"&gt;="&amp;(BF$1-2-(MONTH(BF$4)-3*INT((MONTH(BF$4)-1)/3)))),
0))</f>
        <v>2937365.1541810762</v>
      </c>
      <c r="BG303" s="5">
        <f ca="1">IF(BG$4="",0,IF(OR(MONTH(BG$4)=3,MONTH(BG$4)=6,MONTH(BG$4)=9,MONTH(BG$4)=12),
SUMIFS($W278:BF278,$W$1:BF$1,"&lt;="&amp;(BG$1-(MONTH(BG$4)-3*INT((MONTH(BG$4)-1)/3))),$W$1:BF$1,"&gt;="&amp;(BG$1-2-(MONTH(BG$4)-3*INT((MONTH(BG$4)-1)/3)))),
0))</f>
        <v>0</v>
      </c>
      <c r="BH303" s="5">
        <f ca="1">IF(BH$4="",0,IF(OR(MONTH(BH$4)=3,MONTH(BH$4)=6,MONTH(BH$4)=9,MONTH(BH$4)=12),
SUMIFS($W278:BG278,$W$1:BG$1,"&lt;="&amp;(BH$1-(MONTH(BH$4)-3*INT((MONTH(BH$4)-1)/3))),$W$1:BG$1,"&gt;="&amp;(BH$1-2-(MONTH(BH$4)-3*INT((MONTH(BH$4)-1)/3)))),
0))</f>
        <v>0</v>
      </c>
      <c r="BI303" s="5">
        <f ca="1">IF(BI$4="",0,IF(OR(MONTH(BI$4)=3,MONTH(BI$4)=6,MONTH(BI$4)=9,MONTH(BI$4)=12),
SUMIFS($W278:BH278,$W$1:BH$1,"&lt;="&amp;(BI$1-(MONTH(BI$4)-3*INT((MONTH(BI$4)-1)/3))),$W$1:BH$1,"&gt;="&amp;(BI$1-2-(MONTH(BI$4)-3*INT((MONTH(BI$4)-1)/3)))),
0))</f>
        <v>3170129.379042082</v>
      </c>
      <c r="BJ303" s="5">
        <f ca="1">IF(BJ$4="",0,IF(OR(MONTH(BJ$4)=3,MONTH(BJ$4)=6,MONTH(BJ$4)=9,MONTH(BJ$4)=12),
SUMIFS($W278:BI278,$W$1:BI$1,"&lt;="&amp;(BJ$1-(MONTH(BJ$4)-3*INT((MONTH(BJ$4)-1)/3))),$W$1:BI$1,"&gt;="&amp;(BJ$1-2-(MONTH(BJ$4)-3*INT((MONTH(BJ$4)-1)/3)))),
0))</f>
        <v>0</v>
      </c>
      <c r="BK303" s="5">
        <f ca="1">IF(BK$4="",0,IF(OR(MONTH(BK$4)=3,MONTH(BK$4)=6,MONTH(BK$4)=9,MONTH(BK$4)=12),
SUMIFS($W278:BJ278,$W$1:BJ$1,"&lt;="&amp;(BK$1-(MONTH(BK$4)-3*INT((MONTH(BK$4)-1)/3))),$W$1:BJ$1,"&gt;="&amp;(BK$1-2-(MONTH(BK$4)-3*INT((MONTH(BK$4)-1)/3)))),
0))</f>
        <v>0</v>
      </c>
      <c r="BL303" s="5">
        <f ca="1">IF(BL$4="",0,IF(OR(MONTH(BL$4)=3,MONTH(BL$4)=6,MONTH(BL$4)=9,MONTH(BL$4)=12),
SUMIFS($W278:BK278,$W$1:BK$1,"&lt;="&amp;(BL$1-(MONTH(BL$4)-3*INT((MONTH(BL$4)-1)/3))),$W$1:BK$1,"&gt;="&amp;(BL$1-2-(MONTH(BL$4)-3*INT((MONTH(BL$4)-1)/3)))),
0))</f>
        <v>483205.59092203761</v>
      </c>
      <c r="BM303" s="5">
        <f ca="1">IF(BM$4="",0,IF(OR(MONTH(BM$4)=3,MONTH(BM$4)=6,MONTH(BM$4)=9,MONTH(BM$4)=12),
SUMIFS($W278:BL278,$W$1:BL$1,"&lt;="&amp;(BM$1-(MONTH(BM$4)-3*INT((MONTH(BM$4)-1)/3))),$W$1:BL$1,"&gt;="&amp;(BM$1-2-(MONTH(BM$4)-3*INT((MONTH(BM$4)-1)/3)))),
0))</f>
        <v>0</v>
      </c>
      <c r="BN303" s="5">
        <f ca="1">IF(BN$4="",0,IF(OR(MONTH(BN$4)=3,MONTH(BN$4)=6,MONTH(BN$4)=9,MONTH(BN$4)=12),
SUMIFS($W278:BM278,$W$1:BM$1,"&lt;="&amp;(BN$1-(MONTH(BN$4)-3*INT((MONTH(BN$4)-1)/3))),$W$1:BM$1,"&gt;="&amp;(BN$1-2-(MONTH(BN$4)-3*INT((MONTH(BN$4)-1)/3)))),
0))</f>
        <v>0</v>
      </c>
      <c r="BO303" s="5">
        <f ca="1">IF(BO$4="",0,IF(OR(MONTH(BO$4)=3,MONTH(BO$4)=6,MONTH(BO$4)=9,MONTH(BO$4)=12),
SUMIFS($W278:BN278,$W$1:BN$1,"&lt;="&amp;(BO$1-(MONTH(BO$4)-3*INT((MONTH(BO$4)-1)/3))),$W$1:BN$1,"&gt;="&amp;(BO$1-2-(MONTH(BO$4)-3*INT((MONTH(BO$4)-1)/3)))),
0))</f>
        <v>657023.16387357353</v>
      </c>
      <c r="BP303" s="5">
        <f ca="1">IF(BP$4="",0,IF(OR(MONTH(BP$4)=3,MONTH(BP$4)=6,MONTH(BP$4)=9,MONTH(BP$4)=12),
SUMIFS($W278:BO278,$W$1:BO$1,"&lt;="&amp;(BP$1-(MONTH(BP$4)-3*INT((MONTH(BP$4)-1)/3))),$W$1:BO$1,"&gt;="&amp;(BP$1-2-(MONTH(BP$4)-3*INT((MONTH(BP$4)-1)/3)))),
0))</f>
        <v>0</v>
      </c>
      <c r="BQ303" s="5">
        <f ca="1">IF(BQ$4="",0,IF(OR(MONTH(BQ$4)=3,MONTH(BQ$4)=6,MONTH(BQ$4)=9,MONTH(BQ$4)=12),
SUMIFS($W278:BP278,$W$1:BP$1,"&lt;="&amp;(BQ$1-(MONTH(BQ$4)-3*INT((MONTH(BQ$4)-1)/3))),$W$1:BP$1,"&gt;="&amp;(BQ$1-2-(MONTH(BQ$4)-3*INT((MONTH(BQ$4)-1)/3)))),
0))</f>
        <v>0</v>
      </c>
      <c r="BR303" s="5">
        <f ca="1">IF(BR$4="",0,IF(OR(MONTH(BR$4)=3,MONTH(BR$4)=6,MONTH(BR$4)=9,MONTH(BR$4)=12),
SUMIFS($W278:BQ278,$W$1:BQ$1,"&lt;="&amp;(BR$1-(MONTH(BR$4)-3*INT((MONTH(BR$4)-1)/3))),$W$1:BQ$1,"&gt;="&amp;(BR$1-2-(MONTH(BR$4)-3*INT((MONTH(BR$4)-1)/3)))),
0))</f>
        <v>5228798.3424239997</v>
      </c>
      <c r="BS303" s="5">
        <f ca="1">IF(BS$4="",0,IF(OR(MONTH(BS$4)=3,MONTH(BS$4)=6,MONTH(BS$4)=9,MONTH(BS$4)=12),
SUMIFS($W278:BR278,$W$1:BR$1,"&lt;="&amp;(BS$1-(MONTH(BS$4)-3*INT((MONTH(BS$4)-1)/3))),$W$1:BR$1,"&gt;="&amp;(BS$1-2-(MONTH(BS$4)-3*INT((MONTH(BS$4)-1)/3)))),
0))</f>
        <v>0</v>
      </c>
      <c r="BT303" s="5">
        <f ca="1">IF(BT$4="",0,IF(OR(MONTH(BT$4)=3,MONTH(BT$4)=6,MONTH(BT$4)=9,MONTH(BT$4)=12),
SUMIFS($W278:BS278,$W$1:BS$1,"&lt;="&amp;(BT$1-(MONTH(BT$4)-3*INT((MONTH(BT$4)-1)/3))),$W$1:BS$1,"&gt;="&amp;(BT$1-2-(MONTH(BT$4)-3*INT((MONTH(BT$4)-1)/3)))),
0))</f>
        <v>0</v>
      </c>
      <c r="BU303" s="5">
        <f ca="1">IF(BU$4="",0,IF(OR(MONTH(BU$4)=3,MONTH(BU$4)=6,MONTH(BU$4)=9,MONTH(BU$4)=12),
SUMIFS($W278:BT278,$W$1:BT$1,"&lt;="&amp;(BU$1-(MONTH(BU$4)-3*INT((MONTH(BU$4)-1)/3))),$W$1:BT$1,"&gt;="&amp;(BU$1-2-(MONTH(BU$4)-3*INT((MONTH(BU$4)-1)/3)))),
0))</f>
        <v>554720.0183784992</v>
      </c>
      <c r="BV303" s="5">
        <f ca="1">IF(BV$4="",0,IF(OR(MONTH(BV$4)=3,MONTH(BV$4)=6,MONTH(BV$4)=9,MONTH(BV$4)=12),
SUMIFS($W278:BU278,$W$1:BU$1,"&lt;="&amp;(BV$1-(MONTH(BV$4)-3*INT((MONTH(BV$4)-1)/3))),$W$1:BU$1,"&gt;="&amp;(BV$1-2-(MONTH(BV$4)-3*INT((MONTH(BV$4)-1)/3)))),
0))</f>
        <v>0</v>
      </c>
      <c r="BW303" s="5">
        <f ca="1">IF(BW$4="",0,IF(OR(MONTH(BW$4)=3,MONTH(BW$4)=6,MONTH(BW$4)=9,MONTH(BW$4)=12),
SUMIFS($W278:BV278,$W$1:BV$1,"&lt;="&amp;(BW$1-(MONTH(BW$4)-3*INT((MONTH(BW$4)-1)/3))),$W$1:BV$1,"&gt;="&amp;(BW$1-2-(MONTH(BW$4)-3*INT((MONTH(BW$4)-1)/3)))),
0))</f>
        <v>0</v>
      </c>
      <c r="BX303" s="5">
        <f ca="1">IF(BX$4="",0,IF(OR(MONTH(BX$4)=3,MONTH(BX$4)=6,MONTH(BX$4)=9,MONTH(BX$4)=12),
SUMIFS($W278:BW278,$W$1:BW$1,"&lt;="&amp;(BX$1-(MONTH(BX$4)-3*INT((MONTH(BX$4)-1)/3))),$W$1:BW$1,"&gt;="&amp;(BX$1-2-(MONTH(BX$4)-3*INT((MONTH(BX$4)-1)/3)))),
0))</f>
        <v>507667.87396246579</v>
      </c>
      <c r="BY303" s="5">
        <f ca="1">IF(BY$4="",0,IF(OR(MONTH(BY$4)=3,MONTH(BY$4)=6,MONTH(BY$4)=9,MONTH(BY$4)=12),
SUMIFS($W278:BX278,$W$1:BX$1,"&lt;="&amp;(BY$1-(MONTH(BY$4)-3*INT((MONTH(BY$4)-1)/3))),$W$1:BX$1,"&gt;="&amp;(BY$1-2-(MONTH(BY$4)-3*INT((MONTH(BY$4)-1)/3)))),
0))</f>
        <v>0</v>
      </c>
      <c r="BZ303" s="5">
        <f ca="1">IF(BZ$4="",0,IF(OR(MONTH(BZ$4)=3,MONTH(BZ$4)=6,MONTH(BZ$4)=9,MONTH(BZ$4)=12),
SUMIFS($W278:BY278,$W$1:BY$1,"&lt;="&amp;(BZ$1-(MONTH(BZ$4)-3*INT((MONTH(BZ$4)-1)/3))),$W$1:BY$1,"&gt;="&amp;(BZ$1-2-(MONTH(BZ$4)-3*INT((MONTH(BZ$4)-1)/3)))),
0))</f>
        <v>0</v>
      </c>
      <c r="CA303" s="5">
        <f ca="1">IF(CA$4="",0,IF(OR(MONTH(CA$4)=3,MONTH(CA$4)=6,MONTH(CA$4)=9,MONTH(CA$4)=12),
SUMIFS($W278:BZ278,$W$1:BZ$1,"&lt;="&amp;(CA$1-(MONTH(CA$4)-3*INT((MONTH(CA$4)-1)/3))),$W$1:BZ$1,"&gt;="&amp;(CA$1-2-(MONTH(CA$4)-3*INT((MONTH(CA$4)-1)/3)))),
0))</f>
        <v>5681745.8732770178</v>
      </c>
      <c r="CB303" s="5">
        <f ca="1">IF(CB$4="",0,IF(OR(MONTH(CB$4)=3,MONTH(CB$4)=6,MONTH(CB$4)=9,MONTH(CB$4)=12),
SUMIFS($W278:CA278,$W$1:CA$1,"&lt;="&amp;(CB$1-(MONTH(CB$4)-3*INT((MONTH(CB$4)-1)/3))),$W$1:CA$1,"&gt;="&amp;(CB$1-2-(MONTH(CB$4)-3*INT((MONTH(CB$4)-1)/3)))),
0))</f>
        <v>0</v>
      </c>
      <c r="CC303" s="5">
        <f ca="1">IF(CC$4="",0,IF(OR(MONTH(CC$4)=3,MONTH(CC$4)=6,MONTH(CC$4)=9,MONTH(CC$4)=12),
SUMIFS($W278:CB278,$W$1:CB$1,"&lt;="&amp;(CC$1-(MONTH(CC$4)-3*INT((MONTH(CC$4)-1)/3))),$W$1:CB$1,"&gt;="&amp;(CC$1-2-(MONTH(CC$4)-3*INT((MONTH(CC$4)-1)/3)))),
0))</f>
        <v>0</v>
      </c>
      <c r="CD303" s="5">
        <f ca="1">IF(CD$4="",0,IF(OR(MONTH(CD$4)=3,MONTH(CD$4)=6,MONTH(CD$4)=9,MONTH(CD$4)=12),
SUMIFS($W278:CC278,$W$1:CC$1,"&lt;="&amp;(CD$1-(MONTH(CD$4)-3*INT((MONTH(CD$4)-1)/3))),$W$1:CC$1,"&gt;="&amp;(CD$1-2-(MONTH(CD$4)-3*INT((MONTH(CD$4)-1)/3)))),
0))</f>
        <v>426441.01412847126</v>
      </c>
      <c r="CE303" s="5">
        <f ca="1">IF(CE$4="",0,IF(OR(MONTH(CE$4)=3,MONTH(CE$4)=6,MONTH(CE$4)=9,MONTH(CE$4)=12),
SUMIFS($W278:CD278,$W$1:CD$1,"&lt;="&amp;(CE$1-(MONTH(CE$4)-3*INT((MONTH(CE$4)-1)/3))),$W$1:CD$1,"&gt;="&amp;(CE$1-2-(MONTH(CE$4)-3*INT((MONTH(CE$4)-1)/3)))),
0))</f>
        <v>0</v>
      </c>
      <c r="CF303" s="5">
        <f ca="1">IF(CF$4="",0,IF(OR(MONTH(CF$4)=3,MONTH(CF$4)=6,MONTH(CF$4)=9,MONTH(CF$4)=12),
SUMIFS($W278:CE278,$W$1:CE$1,"&lt;="&amp;(CF$1-(MONTH(CF$4)-3*INT((MONTH(CF$4)-1)/3))),$W$1:CE$1,"&gt;="&amp;(CF$1-2-(MONTH(CF$4)-3*INT((MONTH(CF$4)-1)/3)))),
0))</f>
        <v>0</v>
      </c>
    </row>
    <row r="305" spans="2:84" x14ac:dyDescent="0.3">
      <c r="B305" s="13">
        <f>ROW()</f>
        <v>305</v>
      </c>
      <c r="H305" s="1" t="s">
        <v>259</v>
      </c>
      <c r="M305" s="53" t="s">
        <v>18</v>
      </c>
      <c r="P305" s="72" t="str">
        <f>Lists!$AI$11</f>
        <v>CF</v>
      </c>
      <c r="U305" s="5">
        <f ca="1">SUM(INDIRECT(ADDRESS($B305,$X$2)&amp;":"&amp;ADDRESS($B305,$X$2-1+$P$8)))</f>
        <v>298119410.23444641</v>
      </c>
      <c r="X305" s="5">
        <f ca="1">SUMIFS(Model!X:X,Model!$P:$P,$P305)+SUMIFS(X$10:X304,$P$10:$P304,Lists!$AI$9)-SUMIFS(X$10:X304,$P$10:$P304,Lists!$AI$10)</f>
        <v>-33614000</v>
      </c>
      <c r="Y305" s="5">
        <f ca="1">SUMIFS(Model!Y:Y,Model!$P:$P,$P305)+SUMIFS(Y$10:Y304,$P$10:$P304,Lists!$AI$9)-SUMIFS(Y$10:Y304,$P$10:$P304,Lists!$AI$10)</f>
        <v>-9234000</v>
      </c>
      <c r="Z305" s="5">
        <f ca="1">SUMIFS(Model!Z:Z,Model!$P:$P,$P305)+SUMIFS(Z$10:Z304,$P$10:$P304,Lists!$AI$9)-SUMIFS(Z$10:Z304,$P$10:$P304,Lists!$AI$10)</f>
        <v>-5621566.666666667</v>
      </c>
      <c r="AA305" s="5">
        <f ca="1">SUMIFS(Model!AA:AA,Model!$P:$P,$P305)+SUMIFS(AA$10:AA304,$P$10:$P304,Lists!$AI$9)-SUMIFS(AA$10:AA304,$P$10:$P304,Lists!$AI$10)</f>
        <v>-718275</v>
      </c>
      <c r="AB305" s="5">
        <f ca="1">SUMIFS(Model!AB:AB,Model!$P:$P,$P305)+SUMIFS(AB$10:AB304,$P$10:$P304,Lists!$AI$9)-SUMIFS(AB$10:AB304,$P$10:$P304,Lists!$AI$10)</f>
        <v>5036883.333333334</v>
      </c>
      <c r="AC305" s="5">
        <f ca="1">SUMIFS(Model!AC:AC,Model!$P:$P,$P305)+SUMIFS(AC$10:AC304,$P$10:$P304,Lists!$AI$9)-SUMIFS(AC$10:AC304,$P$10:$P304,Lists!$AI$10)</f>
        <v>-66344.791666666657</v>
      </c>
      <c r="AD305" s="5">
        <f ca="1">SUMIFS(Model!AD:AD,Model!$P:$P,$P305)+SUMIFS(AD$10:AD304,$P$10:$P304,Lists!$AI$9)-SUMIFS(AD$10:AD304,$P$10:$P304,Lists!$AI$10)</f>
        <v>579014.10000000009</v>
      </c>
      <c r="AE305" s="5">
        <f ca="1">SUMIFS(Model!AE:AE,Model!$P:$P,$P305)+SUMIFS(AE$10:AE304,$P$10:$P304,Lists!$AI$9)-SUMIFS(AE$10:AE304,$P$10:$P304,Lists!$AI$10)</f>
        <v>3554263.8166666678</v>
      </c>
      <c r="AF305" s="5">
        <f ca="1">SUMIFS(Model!AF:AF,Model!$P:$P,$P305)+SUMIFS(AF$10:AF304,$P$10:$P304,Lists!$AI$9)-SUMIFS(AF$10:AF304,$P$10:$P304,Lists!$AI$10)</f>
        <v>-144275.65277777868</v>
      </c>
      <c r="AG305" s="5">
        <f ca="1">SUMIFS(Model!AG:AG,Model!$P:$P,$P305)+SUMIFS(AG$10:AG304,$P$10:$P304,Lists!$AI$9)-SUMIFS(AG$10:AG304,$P$10:$P304,Lists!$AI$10)</f>
        <v>-56747.377777777612</v>
      </c>
      <c r="AH305" s="5">
        <f ca="1">SUMIFS(Model!AH:AH,Model!$P:$P,$P305)+SUMIFS(AH$10:AH304,$P$10:$P304,Lists!$AI$9)-SUMIFS(AH$10:AH304,$P$10:$P304,Lists!$AI$10)</f>
        <v>1744927.8722222215</v>
      </c>
      <c r="AI305" s="5">
        <f ca="1">SUMIFS(Model!AI:AI,Model!$P:$P,$P305)+SUMIFS(AI$10:AI304,$P$10:$P304,Lists!$AI$9)-SUMIFS(AI$10:AI304,$P$10:$P304,Lists!$AI$10)</f>
        <v>1701079.8444444444</v>
      </c>
      <c r="AJ305" s="5">
        <f ca="1">SUMIFS(Model!AJ:AJ,Model!$P:$P,$P305)+SUMIFS(AJ$10:AJ304,$P$10:$P304,Lists!$AI$9)-SUMIFS(AJ$10:AJ304,$P$10:$P304,Lists!$AI$10)</f>
        <v>908782.94984444231</v>
      </c>
      <c r="AK305" s="5">
        <f ca="1">SUMIFS(Model!AK:AK,Model!$P:$P,$P305)+SUMIFS(AK$10:AK304,$P$10:$P304,Lists!$AI$9)-SUMIFS(AK$10:AK304,$P$10:$P304,Lists!$AI$10)</f>
        <v>1271607.0312333324</v>
      </c>
      <c r="AL305" s="5">
        <f ca="1">SUMIFS(Model!AL:AL,Model!$P:$P,$P305)+SUMIFS(AL$10:AL304,$P$10:$P304,Lists!$AI$9)-SUMIFS(AL$10:AL304,$P$10:$P304,Lists!$AI$10)</f>
        <v>1884080.1536444447</v>
      </c>
      <c r="AM305" s="5">
        <f ca="1">SUMIFS(Model!AM:AM,Model!$P:$P,$P305)+SUMIFS(AM$10:AM304,$P$10:$P304,Lists!$AI$9)-SUMIFS(AM$10:AM304,$P$10:$P304,Lists!$AI$10)</f>
        <v>2671567.3378222212</v>
      </c>
      <c r="AN305" s="5">
        <f ca="1">SUMIFS(Model!AN:AN,Model!$P:$P,$P305)+SUMIFS(AN$10:AN304,$P$10:$P304,Lists!$AI$9)-SUMIFS(AN$10:AN304,$P$10:$P304,Lists!$AI$10)</f>
        <v>2410199.4951888868</v>
      </c>
      <c r="AO305" s="5">
        <f ca="1">SUMIFS(Model!AO:AO,Model!$P:$P,$P305)+SUMIFS(AO$10:AO304,$P$10:$P304,Lists!$AI$9)-SUMIFS(AO$10:AO304,$P$10:$P304,Lists!$AI$10)</f>
        <v>1321759.7716263891</v>
      </c>
      <c r="AP305" s="5">
        <f ca="1">SUMIFS(Model!AP:AP,Model!$P:$P,$P305)+SUMIFS(AP$10:AP304,$P$10:$P304,Lists!$AI$9)-SUMIFS(AP$10:AP304,$P$10:$P304,Lists!$AI$10)</f>
        <v>3180209.8426476438</v>
      </c>
      <c r="AQ305" s="5">
        <f ca="1">SUMIFS(Model!AQ:AQ,Model!$P:$P,$P305)+SUMIFS(AQ$10:AQ304,$P$10:$P304,Lists!$AI$9)-SUMIFS(AQ$10:AQ304,$P$10:$P304,Lists!$AI$10)</f>
        <v>4152073.0917681088</v>
      </c>
      <c r="AR305" s="5">
        <f ca="1">SUMIFS(Model!AR:AR,Model!$P:$P,$P305)+SUMIFS(AR$10:AR304,$P$10:$P304,Lists!$AI$9)-SUMIFS(AR$10:AR304,$P$10:$P304,Lists!$AI$10)</f>
        <v>-14899034.473276848</v>
      </c>
      <c r="AS305" s="5">
        <f ca="1">SUMIFS(Model!AS:AS,Model!$P:$P,$P305)+SUMIFS(AS$10:AS304,$P$10:$P304,Lists!$AI$9)-SUMIFS(AS$10:AS304,$P$10:$P304,Lists!$AI$10)</f>
        <v>-4297579.9180416483</v>
      </c>
      <c r="AT305" s="5">
        <f ca="1">SUMIFS(Model!AT:AT,Model!$P:$P,$P305)+SUMIFS(AT$10:AT304,$P$10:$P304,Lists!$AI$9)-SUMIFS(AT$10:AT304,$P$10:$P304,Lists!$AI$10)</f>
        <v>682435.94168815762</v>
      </c>
      <c r="AU305" s="5">
        <f ca="1">SUMIFS(Model!AU:AU,Model!$P:$P,$P305)+SUMIFS(AU$10:AU304,$P$10:$P304,Lists!$AI$9)-SUMIFS(AU$10:AU304,$P$10:$P304,Lists!$AI$10)</f>
        <v>5673652.810886709</v>
      </c>
      <c r="AV305" s="5">
        <f ca="1">SUMIFS(Model!AV:AV,Model!$P:$P,$P305)+SUMIFS(AV$10:AV304,$P$10:$P304,Lists!$AI$9)-SUMIFS(AV$10:AV304,$P$10:$P304,Lists!$AI$10)</f>
        <v>4826650.4663865119</v>
      </c>
      <c r="AW305" s="5">
        <f ca="1">SUMIFS(Model!AW:AW,Model!$P:$P,$P305)+SUMIFS(AW$10:AW304,$P$10:$P304,Lists!$AI$9)-SUMIFS(AW$10:AW304,$P$10:$P304,Lists!$AI$10)</f>
        <v>10194485.983817875</v>
      </c>
      <c r="AX305" s="5">
        <f ca="1">SUMIFS(Model!AX:AX,Model!$P:$P,$P305)+SUMIFS(AX$10:AX304,$P$10:$P304,Lists!$AI$9)-SUMIFS(AX$10:AX304,$P$10:$P304,Lists!$AI$10)</f>
        <v>6168314.069370985</v>
      </c>
      <c r="AY305" s="5">
        <f ca="1">SUMIFS(Model!AY:AY,Model!$P:$P,$P305)+SUMIFS(AY$10:AY304,$P$10:$P304,Lists!$AI$9)-SUMIFS(AY$10:AY304,$P$10:$P304,Lists!$AI$10)</f>
        <v>7179906.5722799674</v>
      </c>
      <c r="AZ305" s="5">
        <f ca="1">SUMIFS(Model!AZ:AZ,Model!$P:$P,$P305)+SUMIFS(AZ$10:AZ304,$P$10:$P304,Lists!$AI$9)-SUMIFS(AZ$10:AZ304,$P$10:$P304,Lists!$AI$10)</f>
        <v>7028094.2029726012</v>
      </c>
      <c r="BA305" s="5">
        <f ca="1">SUMIFS(Model!BA:BA,Model!$P:$P,$P305)+SUMIFS(BA$10:BA304,$P$10:$P304,Lists!$AI$9)-SUMIFS(BA$10:BA304,$P$10:$P304,Lists!$AI$10)</f>
        <v>5472463.4646518296</v>
      </c>
      <c r="BB305" s="5">
        <f ca="1">SUMIFS(Model!BB:BB,Model!$P:$P,$P305)+SUMIFS(BB$10:BB304,$P$10:$P304,Lists!$AI$9)-SUMIFS(BB$10:BB304,$P$10:$P304,Lists!$AI$10)</f>
        <v>-10977104.726080917</v>
      </c>
      <c r="BC305" s="5">
        <f ca="1">SUMIFS(Model!BC:BC,Model!$P:$P,$P305)+SUMIFS(BC$10:BC304,$P$10:$P304,Lists!$AI$9)-SUMIFS(BC$10:BC304,$P$10:$P304,Lists!$AI$10)</f>
        <v>919890.76417426951</v>
      </c>
      <c r="BD305" s="5">
        <f ca="1">SUMIFS(Model!BD:BD,Model!$P:$P,$P305)+SUMIFS(BD$10:BD304,$P$10:$P304,Lists!$AI$9)-SUMIFS(BD$10:BD304,$P$10:$P304,Lists!$AI$10)</f>
        <v>1664731.8753214506</v>
      </c>
      <c r="BE305" s="5">
        <f ca="1">SUMIFS(Model!BE:BE,Model!$P:$P,$P305)+SUMIFS(BE$10:BE304,$P$10:$P304,Lists!$AI$9)-SUMIFS(BE$10:BE304,$P$10:$P304,Lists!$AI$10)</f>
        <v>6860384.6912592314</v>
      </c>
      <c r="BF305" s="5">
        <f ca="1">SUMIFS(Model!BF:BF,Model!$P:$P,$P305)+SUMIFS(BF$10:BF304,$P$10:$P304,Lists!$AI$9)-SUMIFS(BF$10:BF304,$P$10:$P304,Lists!$AI$10)</f>
        <v>11837138.04249862</v>
      </c>
      <c r="BG305" s="5">
        <f ca="1">SUMIFS(Model!BG:BG,Model!$P:$P,$P305)+SUMIFS(BG$10:BG304,$P$10:$P304,Lists!$AI$9)-SUMIFS(BG$10:BG304,$P$10:$P304,Lists!$AI$10)</f>
        <v>9118897.9190630689</v>
      </c>
      <c r="BH305" s="5">
        <f ca="1">SUMIFS(Model!BH:BH,Model!$P:$P,$P305)+SUMIFS(BH$10:BH304,$P$10:$P304,Lists!$AI$9)-SUMIFS(BH$10:BH304,$P$10:$P304,Lists!$AI$10)</f>
        <v>8242268.7629185859</v>
      </c>
      <c r="BI305" s="5">
        <f ca="1">SUMIFS(Model!BI:BI,Model!$P:$P,$P305)+SUMIFS(BI$10:BI304,$P$10:$P304,Lists!$AI$9)-SUMIFS(BI$10:BI304,$P$10:$P304,Lists!$AI$10)</f>
        <v>11078780.357506324</v>
      </c>
      <c r="BJ305" s="5">
        <f ca="1">SUMIFS(Model!BJ:BJ,Model!$P:$P,$P305)+SUMIFS(BJ$10:BJ304,$P$10:$P304,Lists!$AI$9)-SUMIFS(BJ$10:BJ304,$P$10:$P304,Lists!$AI$10)</f>
        <v>9930427.5988255665</v>
      </c>
      <c r="BK305" s="5">
        <f ca="1">SUMIFS(Model!BK:BK,Model!$P:$P,$P305)+SUMIFS(BK$10:BK304,$P$10:$P304,Lists!$AI$9)-SUMIFS(BK$10:BK304,$P$10:$P304,Lists!$AI$10)</f>
        <v>11046107.86871979</v>
      </c>
      <c r="BL305" s="5">
        <f ca="1">SUMIFS(Model!BL:BL,Model!$P:$P,$P305)+SUMIFS(BL$10:BL304,$P$10:$P304,Lists!$AI$9)-SUMIFS(BL$10:BL304,$P$10:$P304,Lists!$AI$10)</f>
        <v>-8122542.6505548153</v>
      </c>
      <c r="BM305" s="5">
        <f ca="1">SUMIFS(Model!BM:BM,Model!$P:$P,$P305)+SUMIFS(BM$10:BM304,$P$10:$P304,Lists!$AI$9)-SUMIFS(BM$10:BM304,$P$10:$P304,Lists!$AI$10)</f>
        <v>1859981.5798564889</v>
      </c>
      <c r="BN305" s="5">
        <f ca="1">SUMIFS(Model!BN:BN,Model!$P:$P,$P305)+SUMIFS(BN$10:BN304,$P$10:$P304,Lists!$AI$9)-SUMIFS(BN$10:BN304,$P$10:$P304,Lists!$AI$10)</f>
        <v>6927298.871044158</v>
      </c>
      <c r="BO305" s="5">
        <f ca="1">SUMIFS(Model!BO:BO,Model!$P:$P,$P305)+SUMIFS(BO$10:BO304,$P$10:$P304,Lists!$AI$9)-SUMIFS(BO$10:BO304,$P$10:$P304,Lists!$AI$10)</f>
        <v>13526718.32872819</v>
      </c>
      <c r="BP305" s="5">
        <f ca="1">SUMIFS(Model!BP:BP,Model!$P:$P,$P305)+SUMIFS(BP$10:BP304,$P$10:$P304,Lists!$AI$9)-SUMIFS(BP$10:BP304,$P$10:$P304,Lists!$AI$10)</f>
        <v>11314414.433522539</v>
      </c>
      <c r="BQ305" s="5">
        <f ca="1">SUMIFS(Model!BQ:BQ,Model!$P:$P,$P305)+SUMIFS(BQ$10:BQ304,$P$10:$P304,Lists!$AI$9)-SUMIFS(BQ$10:BQ304,$P$10:$P304,Lists!$AI$10)</f>
        <v>11836725.601312893</v>
      </c>
      <c r="BR305" s="5">
        <f ca="1">SUMIFS(Model!BR:BR,Model!$P:$P,$P305)+SUMIFS(BR$10:BR304,$P$10:$P304,Lists!$AI$9)-SUMIFS(BR$10:BR304,$P$10:$P304,Lists!$AI$10)</f>
        <v>19295408.345299572</v>
      </c>
      <c r="BS305" s="5">
        <f ca="1">SUMIFS(Model!BS:BS,Model!$P:$P,$P305)+SUMIFS(BS$10:BS304,$P$10:$P304,Lists!$AI$9)-SUMIFS(BS$10:BS304,$P$10:$P304,Lists!$AI$10)</f>
        <v>13915804.096605629</v>
      </c>
      <c r="BT305" s="5">
        <f ca="1">SUMIFS(Model!BT:BT,Model!$P:$P,$P305)+SUMIFS(BT$10:BT304,$P$10:$P304,Lists!$AI$9)-SUMIFS(BT$10:BT304,$P$10:$P304,Lists!$AI$10)</f>
        <v>12975809.911831575</v>
      </c>
      <c r="BU305" s="5">
        <f ca="1">SUMIFS(Model!BU:BU,Model!$P:$P,$P305)+SUMIFS(BU$10:BU304,$P$10:$P304,Lists!$AI$9)-SUMIFS(BU$10:BU304,$P$10:$P304,Lists!$AI$10)</f>
        <v>13104396.689556386</v>
      </c>
      <c r="BV305" s="5">
        <f ca="1">SUMIFS(Model!BV:BV,Model!$P:$P,$P305)+SUMIFS(BV$10:BV304,$P$10:$P304,Lists!$AI$9)-SUMIFS(BV$10:BV304,$P$10:$P304,Lists!$AI$10)</f>
        <v>-5811722.7282122858</v>
      </c>
      <c r="BW305" s="5">
        <f ca="1">SUMIFS(Model!BW:BW,Model!$P:$P,$P305)+SUMIFS(BW$10:BW304,$P$10:$P304,Lists!$AI$9)-SUMIFS(BW$10:BW304,$P$10:$P304,Lists!$AI$10)</f>
        <v>7106405.1033111829</v>
      </c>
      <c r="BX305" s="5">
        <f ca="1">SUMIFS(Model!BX:BX,Model!$P:$P,$P305)+SUMIFS(BX$10:BX304,$P$10:$P304,Lists!$AI$9)-SUMIFS(BX$10:BX304,$P$10:$P304,Lists!$AI$10)</f>
        <v>9873272.0742270667</v>
      </c>
      <c r="BY305" s="5">
        <f ca="1">SUMIFS(Model!BY:BY,Model!$P:$P,$P305)+SUMIFS(BY$10:BY304,$P$10:$P304,Lists!$AI$9)-SUMIFS(BY$10:BY304,$P$10:$P304,Lists!$AI$10)</f>
        <v>13393458.585018847</v>
      </c>
      <c r="BZ305" s="5">
        <f ca="1">SUMIFS(Model!BZ:BZ,Model!$P:$P,$P305)+SUMIFS(BZ$10:BZ304,$P$10:$P304,Lists!$AI$9)-SUMIFS(BZ$10:BZ304,$P$10:$P304,Lists!$AI$10)</f>
        <v>15989419.781753805</v>
      </c>
      <c r="CA305" s="5">
        <f ca="1">SUMIFS(Model!CA:CA,Model!$P:$P,$P305)+SUMIFS(CA$10:CA304,$P$10:$P304,Lists!$AI$9)-SUMIFS(CA$10:CA304,$P$10:$P304,Lists!$AI$10)</f>
        <v>22594116.812497526</v>
      </c>
      <c r="CB305" s="5">
        <f ca="1">SUMIFS(Model!CB:CB,Model!$P:$P,$P305)+SUMIFS(CB$10:CB304,$P$10:$P304,Lists!$AI$9)-SUMIFS(CB$10:CB304,$P$10:$P304,Lists!$AI$10)</f>
        <v>15453366.880603567</v>
      </c>
      <c r="CC305" s="5">
        <f ca="1">SUMIFS(Model!CC:CC,Model!$P:$P,$P305)+SUMIFS(CC$10:CC304,$P$10:$P304,Lists!$AI$9)-SUMIFS(CC$10:CC304,$P$10:$P304,Lists!$AI$10)</f>
        <v>16155661.42149137</v>
      </c>
      <c r="CD305" s="5">
        <f ca="1">SUMIFS(Model!CD:CD,Model!$P:$P,$P305)+SUMIFS(CD$10:CD304,$P$10:$P304,Lists!$AI$9)-SUMIFS(CD$10:CD304,$P$10:$P304,Lists!$AI$10)</f>
        <v>18887574.448042467</v>
      </c>
      <c r="CE305" s="5">
        <f ca="1">SUMIFS(Model!CE:CE,Model!$P:$P,$P305)+SUMIFS(CE$10:CE304,$P$10:$P304,Lists!$AI$9)-SUMIFS(CE$10:CE304,$P$10:$P304,Lists!$AI$10)</f>
        <v>19131691.22201483</v>
      </c>
      <c r="CF305" s="5">
        <f ca="1">SUMIFS(Model!CF:CF,Model!$P:$P,$P305)+SUMIFS(CF$10:CF304,$P$10:$P304,Lists!$AI$9)-SUMIFS(CF$10:CF304,$P$10:$P304,Lists!$AI$10)</f>
        <v>0</v>
      </c>
    </row>
    <row r="307" spans="2:84" x14ac:dyDescent="0.3">
      <c r="B307" s="13">
        <f>ROW()</f>
        <v>307</v>
      </c>
      <c r="H307" s="1" t="s">
        <v>241</v>
      </c>
      <c r="P307" s="72" t="str">
        <f>Lists!$AD$10</f>
        <v>контроль</v>
      </c>
      <c r="U307" s="5">
        <f ca="1">IF(ABS(SUM(INDIRECT(ADDRESS($B307,$X$2)&amp;":"&amp;ADDRESS($B307,$X$2-1+$P$8))))&lt;0.001,0,SUM(INDIRECT(ADDRESS($B307,$X$2)&amp;":"&amp;ADDRESS($B307,$X$2-1+$P$8))))</f>
        <v>0</v>
      </c>
      <c r="X307" s="5">
        <f ca="1">IF(X$4="",0,IF(ABS(X308-X319)&lt;0.001,0,X308-X319))</f>
        <v>0</v>
      </c>
      <c r="Y307" s="5">
        <f t="shared" ref="Y307:AI307" ca="1" si="528">IF(Y$4="",0,IF(ABS(Y308-Y319)&lt;0.001,0,Y308-Y319))</f>
        <v>0</v>
      </c>
      <c r="Z307" s="5">
        <f t="shared" ca="1" si="528"/>
        <v>0</v>
      </c>
      <c r="AA307" s="5">
        <f t="shared" ca="1" si="528"/>
        <v>0</v>
      </c>
      <c r="AB307" s="5">
        <f t="shared" ca="1" si="528"/>
        <v>0</v>
      </c>
      <c r="AC307" s="5">
        <f t="shared" ca="1" si="528"/>
        <v>0</v>
      </c>
      <c r="AD307" s="5">
        <f t="shared" ca="1" si="528"/>
        <v>0</v>
      </c>
      <c r="AE307" s="5">
        <f t="shared" ca="1" si="528"/>
        <v>0</v>
      </c>
      <c r="AF307" s="5">
        <f t="shared" ca="1" si="528"/>
        <v>0</v>
      </c>
      <c r="AG307" s="5">
        <f t="shared" ca="1" si="528"/>
        <v>0</v>
      </c>
      <c r="AH307" s="5">
        <f t="shared" ca="1" si="528"/>
        <v>0</v>
      </c>
      <c r="AI307" s="5">
        <f t="shared" ca="1" si="528"/>
        <v>0</v>
      </c>
      <c r="AJ307" s="5">
        <f t="shared" ref="AJ307:CF307" ca="1" si="529">IF(AJ$4="",0,IF(ABS(AJ308-AJ319)&lt;0.001,0,AJ308-AJ319))</f>
        <v>0</v>
      </c>
      <c r="AK307" s="5">
        <f t="shared" ca="1" si="529"/>
        <v>0</v>
      </c>
      <c r="AL307" s="5">
        <f t="shared" ca="1" si="529"/>
        <v>0</v>
      </c>
      <c r="AM307" s="5">
        <f t="shared" ca="1" si="529"/>
        <v>0</v>
      </c>
      <c r="AN307" s="5">
        <f t="shared" ca="1" si="529"/>
        <v>0</v>
      </c>
      <c r="AO307" s="5">
        <f t="shared" ca="1" si="529"/>
        <v>0</v>
      </c>
      <c r="AP307" s="5">
        <f t="shared" ca="1" si="529"/>
        <v>0</v>
      </c>
      <c r="AQ307" s="5">
        <f t="shared" ca="1" si="529"/>
        <v>0</v>
      </c>
      <c r="AR307" s="5">
        <f t="shared" ca="1" si="529"/>
        <v>0</v>
      </c>
      <c r="AS307" s="5">
        <f t="shared" ca="1" si="529"/>
        <v>0</v>
      </c>
      <c r="AT307" s="5">
        <f t="shared" ca="1" si="529"/>
        <v>0</v>
      </c>
      <c r="AU307" s="5">
        <f t="shared" ca="1" si="529"/>
        <v>0</v>
      </c>
      <c r="AV307" s="5">
        <f t="shared" ca="1" si="529"/>
        <v>0</v>
      </c>
      <c r="AW307" s="5">
        <f t="shared" ca="1" si="529"/>
        <v>0</v>
      </c>
      <c r="AX307" s="5">
        <f t="shared" ca="1" si="529"/>
        <v>0</v>
      </c>
      <c r="AY307" s="5">
        <f t="shared" ca="1" si="529"/>
        <v>0</v>
      </c>
      <c r="AZ307" s="5">
        <f t="shared" ca="1" si="529"/>
        <v>0</v>
      </c>
      <c r="BA307" s="5">
        <f t="shared" ca="1" si="529"/>
        <v>0</v>
      </c>
      <c r="BB307" s="5">
        <f t="shared" ca="1" si="529"/>
        <v>0</v>
      </c>
      <c r="BC307" s="5">
        <f t="shared" ca="1" si="529"/>
        <v>0</v>
      </c>
      <c r="BD307" s="5">
        <f t="shared" ca="1" si="529"/>
        <v>0</v>
      </c>
      <c r="BE307" s="5">
        <f t="shared" ca="1" si="529"/>
        <v>0</v>
      </c>
      <c r="BF307" s="5">
        <f t="shared" ca="1" si="529"/>
        <v>0</v>
      </c>
      <c r="BG307" s="5">
        <f t="shared" ca="1" si="529"/>
        <v>0</v>
      </c>
      <c r="BH307" s="5">
        <f t="shared" ca="1" si="529"/>
        <v>0</v>
      </c>
      <c r="BI307" s="5">
        <f t="shared" ca="1" si="529"/>
        <v>0</v>
      </c>
      <c r="BJ307" s="5">
        <f t="shared" ca="1" si="529"/>
        <v>0</v>
      </c>
      <c r="BK307" s="5">
        <f t="shared" ca="1" si="529"/>
        <v>0</v>
      </c>
      <c r="BL307" s="5">
        <f t="shared" ca="1" si="529"/>
        <v>0</v>
      </c>
      <c r="BM307" s="5">
        <f t="shared" ca="1" si="529"/>
        <v>0</v>
      </c>
      <c r="BN307" s="5">
        <f t="shared" ca="1" si="529"/>
        <v>0</v>
      </c>
      <c r="BO307" s="5">
        <f t="shared" ca="1" si="529"/>
        <v>0</v>
      </c>
      <c r="BP307" s="5">
        <f t="shared" ca="1" si="529"/>
        <v>0</v>
      </c>
      <c r="BQ307" s="5">
        <f t="shared" ca="1" si="529"/>
        <v>0</v>
      </c>
      <c r="BR307" s="5">
        <f t="shared" ca="1" si="529"/>
        <v>0</v>
      </c>
      <c r="BS307" s="5">
        <f t="shared" ca="1" si="529"/>
        <v>0</v>
      </c>
      <c r="BT307" s="5">
        <f t="shared" ca="1" si="529"/>
        <v>0</v>
      </c>
      <c r="BU307" s="5">
        <f t="shared" ca="1" si="529"/>
        <v>0</v>
      </c>
      <c r="BV307" s="5">
        <f t="shared" ca="1" si="529"/>
        <v>0</v>
      </c>
      <c r="BW307" s="5">
        <f t="shared" ca="1" si="529"/>
        <v>0</v>
      </c>
      <c r="BX307" s="5">
        <f t="shared" ca="1" si="529"/>
        <v>0</v>
      </c>
      <c r="BY307" s="5">
        <f t="shared" ca="1" si="529"/>
        <v>0</v>
      </c>
      <c r="BZ307" s="5">
        <f t="shared" ca="1" si="529"/>
        <v>0</v>
      </c>
      <c r="CA307" s="5">
        <f t="shared" ca="1" si="529"/>
        <v>0</v>
      </c>
      <c r="CB307" s="5">
        <f t="shared" ca="1" si="529"/>
        <v>0</v>
      </c>
      <c r="CC307" s="5">
        <f t="shared" ca="1" si="529"/>
        <v>0</v>
      </c>
      <c r="CD307" s="5">
        <f t="shared" ca="1" si="529"/>
        <v>0</v>
      </c>
      <c r="CE307" s="5">
        <f t="shared" ca="1" si="529"/>
        <v>0</v>
      </c>
      <c r="CF307" s="5">
        <f t="shared" ca="1" si="529"/>
        <v>0</v>
      </c>
    </row>
    <row r="308" spans="2:84" x14ac:dyDescent="0.3">
      <c r="B308" s="13">
        <f>ROW()</f>
        <v>308</v>
      </c>
      <c r="H308" s="1" t="str">
        <f t="shared" ref="H308:H314" si="530">$H$307</f>
        <v>Баланс по основной деятельности</v>
      </c>
      <c r="I308" s="1" t="s">
        <v>158</v>
      </c>
      <c r="M308" s="53" t="s">
        <v>18</v>
      </c>
      <c r="P308" s="72"/>
      <c r="U308" s="5">
        <f ca="1">INDIRECT(ADDRESS($B308,$X$2-1+$P$8))</f>
        <v>452673334.96686226</v>
      </c>
      <c r="X308" s="5">
        <f ca="1">IF(X$4="",0,SUM(X309:X318))</f>
        <v>-229999.99999999872</v>
      </c>
      <c r="Y308" s="5">
        <f ca="1">IF(Y$4="",0,SUM(Y309:Y318))</f>
        <v>-768999.99999999441</v>
      </c>
      <c r="Z308" s="5">
        <f ca="1">IF(Z$4="",0,SUM(Z309:Z318))</f>
        <v>-1483159.2592592491</v>
      </c>
      <c r="AA308" s="5">
        <f t="shared" ref="AA308:AI308" ca="1" si="531">IF(AA$4="",0,SUM(AA309:AA318))</f>
        <v>-2178999.0740740644</v>
      </c>
      <c r="AB308" s="5">
        <f t="shared" ca="1" si="531"/>
        <v>-2295097.2222222132</v>
      </c>
      <c r="AC308" s="5">
        <f t="shared" ca="1" si="531"/>
        <v>-2580590.1620370257</v>
      </c>
      <c r="AD308" s="5">
        <f t="shared" ca="1" si="531"/>
        <v>-2270632.5435185069</v>
      </c>
      <c r="AE308" s="5">
        <f t="shared" ca="1" si="531"/>
        <v>-714691.87499997998</v>
      </c>
      <c r="AF308" s="5">
        <f t="shared" ca="1" si="531"/>
        <v>183067.65740741836</v>
      </c>
      <c r="AG308" s="5">
        <f t="shared" ca="1" si="531"/>
        <v>1439147.1314814989</v>
      </c>
      <c r="AH308" s="5">
        <f t="shared" ca="1" si="531"/>
        <v>3351651.8555555716</v>
      </c>
      <c r="AI308" s="5">
        <f t="shared" ca="1" si="531"/>
        <v>5038086.3296296448</v>
      </c>
      <c r="AJ308" s="5">
        <f t="shared" ref="AJ308:CF308" ca="1" si="532">IF(AJ$4="",0,SUM(AJ309:AJ318))</f>
        <v>7036638.4924370497</v>
      </c>
      <c r="AK308" s="5">
        <f t="shared" ca="1" si="532"/>
        <v>9584820.1533000246</v>
      </c>
      <c r="AL308" s="5">
        <f t="shared" ca="1" si="532"/>
        <v>11664674.353240754</v>
      </c>
      <c r="AM308" s="5">
        <f t="shared" ca="1" si="532"/>
        <v>14372153.4595815</v>
      </c>
      <c r="AN308" s="5">
        <f t="shared" ca="1" si="532"/>
        <v>17778929.306622237</v>
      </c>
      <c r="AO308" s="5">
        <f t="shared" ca="1" si="532"/>
        <v>20324900.84676715</v>
      </c>
      <c r="AP308" s="5">
        <f t="shared" ca="1" si="532"/>
        <v>23788669.181044415</v>
      </c>
      <c r="AQ308" s="5">
        <f t="shared" ca="1" si="532"/>
        <v>28037820.448275484</v>
      </c>
      <c r="AR308" s="5">
        <f t="shared" ca="1" si="532"/>
        <v>32459650.532012485</v>
      </c>
      <c r="AS308" s="5">
        <f t="shared" ca="1" si="532"/>
        <v>37206658.600534692</v>
      </c>
      <c r="AT308" s="5">
        <f t="shared" ca="1" si="532"/>
        <v>42328086.452207699</v>
      </c>
      <c r="AU308" s="5">
        <f t="shared" ca="1" si="532"/>
        <v>47485287.334942386</v>
      </c>
      <c r="AV308" s="5">
        <f t="shared" ca="1" si="532"/>
        <v>52962098.322185367</v>
      </c>
      <c r="AW308" s="5">
        <f t="shared" ca="1" si="532"/>
        <v>59185111.263878606</v>
      </c>
      <c r="AX308" s="5">
        <f t="shared" ca="1" si="532"/>
        <v>65319043.051450752</v>
      </c>
      <c r="AY308" s="5">
        <f t="shared" ca="1" si="532"/>
        <v>72245351.515754104</v>
      </c>
      <c r="AZ308" s="5">
        <f t="shared" ca="1" si="532"/>
        <v>80029191.119864672</v>
      </c>
      <c r="BA308" s="5">
        <f t="shared" ca="1" si="532"/>
        <v>86496559.44528988</v>
      </c>
      <c r="BB308" s="5">
        <f t="shared" ca="1" si="532"/>
        <v>93561967.75375478</v>
      </c>
      <c r="BC308" s="5">
        <f t="shared" ca="1" si="532"/>
        <v>100217142.07018198</v>
      </c>
      <c r="BD308" s="5">
        <f t="shared" ca="1" si="532"/>
        <v>108295192.99800576</v>
      </c>
      <c r="BE308" s="5">
        <f t="shared" ca="1" si="532"/>
        <v>116639350.19096647</v>
      </c>
      <c r="BF308" s="5">
        <f t="shared" ca="1" si="532"/>
        <v>125342294.24258812</v>
      </c>
      <c r="BG308" s="5">
        <f t="shared" ca="1" si="532"/>
        <v>134395240.08766186</v>
      </c>
      <c r="BH308" s="5">
        <f t="shared" ca="1" si="532"/>
        <v>143800471.23915386</v>
      </c>
      <c r="BI308" s="5">
        <f t="shared" ca="1" si="532"/>
        <v>153247579.66677096</v>
      </c>
      <c r="BJ308" s="5">
        <f t="shared" ca="1" si="532"/>
        <v>163173091.63227084</v>
      </c>
      <c r="BK308" s="5">
        <f t="shared" ca="1" si="532"/>
        <v>173670849.6827063</v>
      </c>
      <c r="BL308" s="5">
        <f t="shared" ca="1" si="532"/>
        <v>184497505.55783075</v>
      </c>
      <c r="BM308" s="5">
        <f t="shared" ca="1" si="532"/>
        <v>195061769.79338986</v>
      </c>
      <c r="BN308" s="5">
        <f t="shared" ca="1" si="532"/>
        <v>206355329.49096805</v>
      </c>
      <c r="BO308" s="5">
        <f t="shared" ca="1" si="532"/>
        <v>218023188.45422482</v>
      </c>
      <c r="BP308" s="5">
        <f t="shared" ca="1" si="532"/>
        <v>229690209.12819016</v>
      </c>
      <c r="BQ308" s="5">
        <f t="shared" ca="1" si="532"/>
        <v>242029228.62969929</v>
      </c>
      <c r="BR308" s="5">
        <f t="shared" ca="1" si="532"/>
        <v>256799179.47511727</v>
      </c>
      <c r="BS308" s="5">
        <f t="shared" ca="1" si="532"/>
        <v>269797308.24370676</v>
      </c>
      <c r="BT308" s="5">
        <f t="shared" ca="1" si="532"/>
        <v>283136077.67257369</v>
      </c>
      <c r="BU308" s="5">
        <f t="shared" ca="1" si="532"/>
        <v>296925988.26516438</v>
      </c>
      <c r="BV308" s="5">
        <f t="shared" ca="1" si="532"/>
        <v>309732067.72847182</v>
      </c>
      <c r="BW308" s="5">
        <f t="shared" ca="1" si="532"/>
        <v>323248331.24384075</v>
      </c>
      <c r="BX308" s="5">
        <f t="shared" ca="1" si="532"/>
        <v>338328436.0829643</v>
      </c>
      <c r="BY308" s="5">
        <f t="shared" ca="1" si="532"/>
        <v>352928682.19483274</v>
      </c>
      <c r="BZ308" s="5">
        <f t="shared" ca="1" si="532"/>
        <v>368494129.75974011</v>
      </c>
      <c r="CA308" s="5">
        <f t="shared" ca="1" si="532"/>
        <v>384677721.26345968</v>
      </c>
      <c r="CB308" s="5">
        <f t="shared" ca="1" si="532"/>
        <v>400758865.62031186</v>
      </c>
      <c r="CC308" s="5">
        <f t="shared" ca="1" si="532"/>
        <v>417621709.8115046</v>
      </c>
      <c r="CD308" s="5">
        <f t="shared" ca="1" si="532"/>
        <v>434936834.0230695</v>
      </c>
      <c r="CE308" s="5">
        <f t="shared" ca="1" si="532"/>
        <v>452673334.96686226</v>
      </c>
      <c r="CF308" s="5">
        <f t="shared" ca="1" si="532"/>
        <v>0</v>
      </c>
    </row>
    <row r="309" spans="2:84" x14ac:dyDescent="0.3">
      <c r="B309" s="13">
        <f>ROW()</f>
        <v>309</v>
      </c>
      <c r="H309" s="1" t="str">
        <f t="shared" si="530"/>
        <v>Баланс по основной деятельности</v>
      </c>
      <c r="I309" s="1" t="str">
        <f t="shared" ref="I309:I314" si="533">$I$308</f>
        <v>АКТИВЫ</v>
      </c>
      <c r="J309" s="1" t="str">
        <f>$H$186</f>
        <v>Незавершенные капзатраты</v>
      </c>
      <c r="M309" s="53" t="s">
        <v>18</v>
      </c>
      <c r="U309" s="5">
        <f t="shared" ref="U309:U330" ca="1" si="534">INDIRECT(ADDRESS($B309,$X$2-1+$P$8))</f>
        <v>-7.4505805969238281E-9</v>
      </c>
      <c r="X309" s="5">
        <f ca="1">X186</f>
        <v>2736666.666666667</v>
      </c>
      <c r="Y309" s="5">
        <f t="shared" ref="Y309:AI309" ca="1" si="535">Y186</f>
        <v>13750000.000000002</v>
      </c>
      <c r="Z309" s="5">
        <f t="shared" ca="1" si="535"/>
        <v>0</v>
      </c>
      <c r="AA309" s="5">
        <f t="shared" ca="1" si="535"/>
        <v>0</v>
      </c>
      <c r="AB309" s="5">
        <f t="shared" ca="1" si="535"/>
        <v>0</v>
      </c>
      <c r="AC309" s="5">
        <f t="shared" ca="1" si="535"/>
        <v>0</v>
      </c>
      <c r="AD309" s="5">
        <f t="shared" ca="1" si="535"/>
        <v>0</v>
      </c>
      <c r="AE309" s="5">
        <f t="shared" ca="1" si="535"/>
        <v>0</v>
      </c>
      <c r="AF309" s="5">
        <f t="shared" ca="1" si="535"/>
        <v>597916.66666666663</v>
      </c>
      <c r="AG309" s="5">
        <f t="shared" ca="1" si="535"/>
        <v>2135416.6666666665</v>
      </c>
      <c r="AH309" s="5">
        <f t="shared" ca="1" si="535"/>
        <v>0</v>
      </c>
      <c r="AI309" s="5">
        <f t="shared" ca="1" si="535"/>
        <v>0</v>
      </c>
      <c r="AJ309" s="5">
        <f t="shared" ref="AJ309:CF309" ca="1" si="536">AJ186</f>
        <v>612864.58333333326</v>
      </c>
      <c r="AK309" s="5">
        <f t="shared" ca="1" si="536"/>
        <v>2188802.083333333</v>
      </c>
      <c r="AL309" s="5">
        <f t="shared" ca="1" si="536"/>
        <v>0</v>
      </c>
      <c r="AM309" s="5">
        <f t="shared" ca="1" si="536"/>
        <v>0</v>
      </c>
      <c r="AN309" s="5">
        <f t="shared" ca="1" si="536"/>
        <v>612864.58333333349</v>
      </c>
      <c r="AO309" s="5">
        <f t="shared" ca="1" si="536"/>
        <v>2188802.0833333335</v>
      </c>
      <c r="AP309" s="5">
        <f t="shared" ca="1" si="536"/>
        <v>4.6566128730773926E-10</v>
      </c>
      <c r="AQ309" s="5">
        <f t="shared" ca="1" si="536"/>
        <v>4.6566128730773926E-10</v>
      </c>
      <c r="AR309" s="5">
        <f t="shared" ca="1" si="536"/>
        <v>2826056.6812500004</v>
      </c>
      <c r="AS309" s="5">
        <f t="shared" ca="1" si="536"/>
        <v>14551596.842083335</v>
      </c>
      <c r="AT309" s="5">
        <f t="shared" ca="1" si="536"/>
        <v>4.6566128730773926E-10</v>
      </c>
      <c r="AU309" s="5">
        <f t="shared" ca="1" si="536"/>
        <v>4.6566128730773926E-10</v>
      </c>
      <c r="AV309" s="5">
        <f t="shared" ca="1" si="536"/>
        <v>643890.85286458395</v>
      </c>
      <c r="AW309" s="5">
        <f t="shared" ca="1" si="536"/>
        <v>2299610.1888020835</v>
      </c>
      <c r="AX309" s="5">
        <f t="shared" ca="1" si="536"/>
        <v>9.3132257461547852E-10</v>
      </c>
      <c r="AY309" s="5">
        <f t="shared" ca="1" si="536"/>
        <v>9.3132257461547852E-10</v>
      </c>
      <c r="AZ309" s="5">
        <f t="shared" ca="1" si="536"/>
        <v>643890.85286458395</v>
      </c>
      <c r="BA309" s="5">
        <f t="shared" ca="1" si="536"/>
        <v>2299610.1888020835</v>
      </c>
      <c r="BB309" s="5">
        <f t="shared" ca="1" si="536"/>
        <v>2277705.9307699348</v>
      </c>
      <c r="BC309" s="5">
        <f t="shared" ca="1" si="536"/>
        <v>12755153.212311629</v>
      </c>
      <c r="BD309" s="5">
        <f t="shared" ca="1" si="536"/>
        <v>659988.12418619916</v>
      </c>
      <c r="BE309" s="5">
        <f t="shared" ca="1" si="536"/>
        <v>2357100.4435221367</v>
      </c>
      <c r="BF309" s="5">
        <f t="shared" ca="1" si="536"/>
        <v>1.862645149230957E-9</v>
      </c>
      <c r="BG309" s="5">
        <f t="shared" ca="1" si="536"/>
        <v>1.862645149230957E-9</v>
      </c>
      <c r="BH309" s="5">
        <f t="shared" ca="1" si="536"/>
        <v>676487.82729085442</v>
      </c>
      <c r="BI309" s="5">
        <f t="shared" ca="1" si="536"/>
        <v>2416027.9546101899</v>
      </c>
      <c r="BJ309" s="5">
        <f t="shared" ca="1" si="536"/>
        <v>1.862645149230957E-9</v>
      </c>
      <c r="BK309" s="5">
        <f t="shared" ca="1" si="536"/>
        <v>1.862645149230957E-9</v>
      </c>
      <c r="BL309" s="5">
        <f t="shared" ca="1" si="536"/>
        <v>2995192.4648146476</v>
      </c>
      <c r="BM309" s="5">
        <f t="shared" ca="1" si="536"/>
        <v>15400773.924743429</v>
      </c>
      <c r="BN309" s="5">
        <f t="shared" ca="1" si="536"/>
        <v>3.7252902984619141E-9</v>
      </c>
      <c r="BO309" s="5">
        <f t="shared" ca="1" si="536"/>
        <v>3.7252902984619141E-9</v>
      </c>
      <c r="BP309" s="5">
        <f t="shared" ca="1" si="536"/>
        <v>693400.02297312813</v>
      </c>
      <c r="BQ309" s="5">
        <f t="shared" ca="1" si="536"/>
        <v>2476428.6534754476</v>
      </c>
      <c r="BR309" s="5">
        <f t="shared" ca="1" si="536"/>
        <v>4.6566128730773926E-9</v>
      </c>
      <c r="BS309" s="5">
        <f t="shared" ca="1" si="536"/>
        <v>4.6566128730773926E-9</v>
      </c>
      <c r="BT309" s="5">
        <f t="shared" ca="1" si="536"/>
        <v>710735.02354745753</v>
      </c>
      <c r="BU309" s="5">
        <f t="shared" ca="1" si="536"/>
        <v>2538339.369812334</v>
      </c>
      <c r="BV309" s="5">
        <f t="shared" ca="1" si="536"/>
        <v>2402929.2647772119</v>
      </c>
      <c r="BW309" s="5">
        <f t="shared" ca="1" si="536"/>
        <v>13456403.882752359</v>
      </c>
      <c r="BX309" s="5">
        <f t="shared" ca="1" si="536"/>
        <v>710735.02354744263</v>
      </c>
      <c r="BY309" s="5">
        <f t="shared" ca="1" si="536"/>
        <v>2538339.3698123191</v>
      </c>
      <c r="BZ309" s="5">
        <f t="shared" ca="1" si="536"/>
        <v>-9.3132257461547852E-9</v>
      </c>
      <c r="CA309" s="5">
        <f t="shared" ca="1" si="536"/>
        <v>-9.3132257461547852E-9</v>
      </c>
      <c r="CB309" s="5">
        <f t="shared" ca="1" si="536"/>
        <v>728503.39913612977</v>
      </c>
      <c r="CC309" s="5">
        <f t="shared" ca="1" si="536"/>
        <v>2601797.8540576291</v>
      </c>
      <c r="CD309" s="5">
        <f t="shared" ca="1" si="536"/>
        <v>-7.4505805969238281E-9</v>
      </c>
      <c r="CE309" s="5">
        <f t="shared" ca="1" si="536"/>
        <v>-7.4505805969238281E-9</v>
      </c>
      <c r="CF309" s="5">
        <f t="shared" ca="1" si="536"/>
        <v>0</v>
      </c>
    </row>
    <row r="310" spans="2:84" x14ac:dyDescent="0.3">
      <c r="B310" s="13">
        <f>ROW()</f>
        <v>310</v>
      </c>
      <c r="H310" s="1" t="str">
        <f t="shared" si="530"/>
        <v>Баланс по основной деятельности</v>
      </c>
      <c r="I310" s="1" t="str">
        <f t="shared" si="533"/>
        <v>АКТИВЫ</v>
      </c>
      <c r="J310" s="1" t="str">
        <f>$H$209</f>
        <v>Внеоборотные активы</v>
      </c>
      <c r="M310" s="53" t="s">
        <v>18</v>
      </c>
      <c r="U310" s="5">
        <f t="shared" ca="1" si="534"/>
        <v>131777950.15065905</v>
      </c>
      <c r="X310" s="5">
        <f ca="1">X209</f>
        <v>0</v>
      </c>
      <c r="Y310" s="5">
        <f t="shared" ref="Y310:AI310" ca="1" si="537">Y209</f>
        <v>13036666.666666668</v>
      </c>
      <c r="Z310" s="5">
        <f t="shared" ca="1" si="537"/>
        <v>39050740.740740746</v>
      </c>
      <c r="AA310" s="5">
        <f t="shared" ca="1" si="537"/>
        <v>38748842.592592597</v>
      </c>
      <c r="AB310" s="5">
        <f t="shared" ca="1" si="537"/>
        <v>38446944.444444448</v>
      </c>
      <c r="AC310" s="5">
        <f t="shared" ca="1" si="537"/>
        <v>38145046.296296299</v>
      </c>
      <c r="AD310" s="5">
        <f t="shared" ca="1" si="537"/>
        <v>37843148.148148149</v>
      </c>
      <c r="AE310" s="5">
        <f t="shared" ca="1" si="537"/>
        <v>37541250.000000007</v>
      </c>
      <c r="AF310" s="5">
        <f t="shared" ca="1" si="537"/>
        <v>37239351.851851851</v>
      </c>
      <c r="AG310" s="5">
        <f t="shared" ca="1" si="537"/>
        <v>36937453.703703709</v>
      </c>
      <c r="AH310" s="5">
        <f t="shared" ca="1" si="537"/>
        <v>39027222.222222224</v>
      </c>
      <c r="AI310" s="5">
        <f t="shared" ca="1" si="537"/>
        <v>38696851.851851851</v>
      </c>
      <c r="AJ310" s="5">
        <f t="shared" ref="AJ310:CF310" ca="1" si="538">AJ209</f>
        <v>38366481.481481478</v>
      </c>
      <c r="AK310" s="5">
        <f t="shared" ca="1" si="538"/>
        <v>38036111.111111119</v>
      </c>
      <c r="AL310" s="5">
        <f t="shared" ca="1" si="538"/>
        <v>40158865.740740739</v>
      </c>
      <c r="AM310" s="5">
        <f t="shared" ca="1" si="538"/>
        <v>39800978.009259261</v>
      </c>
      <c r="AN310" s="5">
        <f t="shared" ca="1" si="538"/>
        <v>39443090.277777776</v>
      </c>
      <c r="AO310" s="5">
        <f t="shared" ca="1" si="538"/>
        <v>39085202.546296299</v>
      </c>
      <c r="AP310" s="5">
        <f t="shared" ca="1" si="538"/>
        <v>41178773.148148149</v>
      </c>
      <c r="AQ310" s="5">
        <f t="shared" ca="1" si="538"/>
        <v>40791701.388888888</v>
      </c>
      <c r="AR310" s="5">
        <f t="shared" ca="1" si="538"/>
        <v>40404629.629629634</v>
      </c>
      <c r="AS310" s="5">
        <f t="shared" ca="1" si="538"/>
        <v>40017557.870370373</v>
      </c>
      <c r="AT310" s="5">
        <f t="shared" ca="1" si="538"/>
        <v>67198954.412777781</v>
      </c>
      <c r="AU310" s="5">
        <f t="shared" ca="1" si="538"/>
        <v>66565845.094185188</v>
      </c>
      <c r="AV310" s="5">
        <f t="shared" ca="1" si="538"/>
        <v>65932735.775592595</v>
      </c>
      <c r="AW310" s="5">
        <f t="shared" ca="1" si="538"/>
        <v>65299626.457000002</v>
      </c>
      <c r="AX310" s="5">
        <f t="shared" ca="1" si="538"/>
        <v>67242080.549865738</v>
      </c>
      <c r="AY310" s="5">
        <f t="shared" ca="1" si="538"/>
        <v>66578309.762089118</v>
      </c>
      <c r="AZ310" s="5">
        <f t="shared" ca="1" si="538"/>
        <v>65914538.974312507</v>
      </c>
      <c r="BA310" s="5">
        <f t="shared" ca="1" si="538"/>
        <v>65250768.18653588</v>
      </c>
      <c r="BB310" s="5">
        <f t="shared" ca="1" si="538"/>
        <v>67162560.810217589</v>
      </c>
      <c r="BC310" s="5">
        <f t="shared" ca="1" si="538"/>
        <v>66468128.553256944</v>
      </c>
      <c r="BD310" s="5">
        <f t="shared" ca="1" si="538"/>
        <v>91739543.907073542</v>
      </c>
      <c r="BE310" s="5">
        <f t="shared" ca="1" si="538"/>
        <v>90821137.233587176</v>
      </c>
      <c r="BF310" s="5">
        <f t="shared" ca="1" si="538"/>
        <v>92542683.05684562</v>
      </c>
      <c r="BG310" s="5">
        <f t="shared" ca="1" si="538"/>
        <v>91592848.377445638</v>
      </c>
      <c r="BH310" s="5">
        <f t="shared" ca="1" si="538"/>
        <v>90643013.698045626</v>
      </c>
      <c r="BI310" s="5">
        <f t="shared" ca="1" si="538"/>
        <v>89693179.018645659</v>
      </c>
      <c r="BJ310" s="5">
        <f t="shared" ca="1" si="538"/>
        <v>91452073.426186845</v>
      </c>
      <c r="BK310" s="5">
        <f t="shared" ca="1" si="538"/>
        <v>90472802.818503186</v>
      </c>
      <c r="BL310" s="5">
        <f t="shared" ca="1" si="538"/>
        <v>89493532.210819498</v>
      </c>
      <c r="BM310" s="5">
        <f t="shared" ca="1" si="538"/>
        <v>88514261.603135824</v>
      </c>
      <c r="BN310" s="5">
        <f t="shared" ca="1" si="538"/>
        <v>116674175.17238678</v>
      </c>
      <c r="BO310" s="5">
        <f t="shared" ca="1" si="538"/>
        <v>115434684.90261847</v>
      </c>
      <c r="BP310" s="5">
        <f t="shared" ca="1" si="538"/>
        <v>114195194.63285016</v>
      </c>
      <c r="BQ310" s="5">
        <f t="shared" ca="1" si="538"/>
        <v>112955704.36308186</v>
      </c>
      <c r="BR310" s="5">
        <f t="shared" ca="1" si="538"/>
        <v>114489814.185206</v>
      </c>
      <c r="BS310" s="5">
        <f t="shared" ca="1" si="538"/>
        <v>113217304.86672467</v>
      </c>
      <c r="BT310" s="5">
        <f t="shared" ca="1" si="538"/>
        <v>111944795.54824336</v>
      </c>
      <c r="BU310" s="5">
        <f t="shared" ca="1" si="538"/>
        <v>110672286.22976202</v>
      </c>
      <c r="BV310" s="5">
        <f t="shared" ca="1" si="538"/>
        <v>112242717.00547051</v>
      </c>
      <c r="BW310" s="5">
        <f t="shared" ca="1" si="538"/>
        <v>110936363.16205835</v>
      </c>
      <c r="BX310" s="5">
        <f t="shared" ca="1" si="538"/>
        <v>137023402.93710634</v>
      </c>
      <c r="BY310" s="5">
        <f t="shared" ca="1" si="538"/>
        <v>135480761.04932445</v>
      </c>
      <c r="BZ310" s="5">
        <f t="shared" ca="1" si="538"/>
        <v>136781059.25573233</v>
      </c>
      <c r="CA310" s="5">
        <f t="shared" ca="1" si="538"/>
        <v>135204572.8430196</v>
      </c>
      <c r="CB310" s="5">
        <f t="shared" ca="1" si="538"/>
        <v>133628086.43030685</v>
      </c>
      <c r="CC310" s="5">
        <f t="shared" ca="1" si="538"/>
        <v>132051600.0175941</v>
      </c>
      <c r="CD310" s="5">
        <f t="shared" ca="1" si="538"/>
        <v>133389127.20142591</v>
      </c>
      <c r="CE310" s="5">
        <f t="shared" ca="1" si="538"/>
        <v>131777950.15065905</v>
      </c>
      <c r="CF310" s="5">
        <f t="shared" ca="1" si="538"/>
        <v>0</v>
      </c>
    </row>
    <row r="311" spans="2:84" x14ac:dyDescent="0.3">
      <c r="B311" s="13">
        <f>ROW()</f>
        <v>311</v>
      </c>
      <c r="H311" s="1" t="str">
        <f t="shared" si="530"/>
        <v>Баланс по основной деятельности</v>
      </c>
      <c r="I311" s="1" t="str">
        <f t="shared" si="533"/>
        <v>АКТИВЫ</v>
      </c>
      <c r="J311" s="1" t="s">
        <v>242</v>
      </c>
      <c r="M311" s="53" t="s">
        <v>18</v>
      </c>
      <c r="U311" s="5">
        <f t="shared" ca="1" si="534"/>
        <v>0</v>
      </c>
      <c r="X311" s="5">
        <f ca="1">IF(X$4="",0,IF((SUM($W71:X71)-SUM($W24:X24))&gt;0,SUM($W71:X71)-SUM($W24:X24),0))</f>
        <v>30050000</v>
      </c>
      <c r="Y311" s="5">
        <f ca="1">IF(Y$4="",0,IF((SUM($W71:Y71)-SUM($W24:Y24))&gt;0,SUM($W71:Y71)-SUM($W24:Y24),0))</f>
        <v>9900000</v>
      </c>
      <c r="Z311" s="5">
        <f ca="1">IF(Z$4="",0,IF((SUM($W71:Z71)-SUM($W24:Z24))&gt;0,SUM($W71:Z71)-SUM($W24:Z24),0))</f>
        <v>0</v>
      </c>
      <c r="AA311" s="5">
        <f ca="1">IF(AA$4="",0,IF((SUM($W71:AA71)-SUM($W24:AA24))&gt;0,SUM($W71:AA71)-SUM($W24:AA24),0))</f>
        <v>0</v>
      </c>
      <c r="AB311" s="5">
        <f ca="1">IF(AB$4="",0,IF((SUM($W71:AB71)-SUM($W24:AB24))&gt;0,SUM($W71:AB71)-SUM($W24:AB24),0))</f>
        <v>0</v>
      </c>
      <c r="AC311" s="5">
        <f ca="1">IF(AC$4="",0,IF((SUM($W71:AC71)-SUM($W24:AC24))&gt;0,SUM($W71:AC71)-SUM($W24:AC24),0))</f>
        <v>0</v>
      </c>
      <c r="AD311" s="5">
        <f ca="1">IF(AD$4="",0,IF((SUM($W71:AD71)-SUM($W24:AD24))&gt;0,SUM($W71:AD71)-SUM($W24:AD24),0))</f>
        <v>0</v>
      </c>
      <c r="AE311" s="5">
        <f ca="1">IF(AE$4="",0,IF((SUM($W71:AE71)-SUM($W24:AE24))&gt;0,SUM($W71:AE71)-SUM($W24:AE24),0))</f>
        <v>0</v>
      </c>
      <c r="AF311" s="5">
        <f ca="1">IF(AF$4="",0,IF((SUM($W71:AF71)-SUM($W24:AF24))&gt;0,SUM($W71:AF71)-SUM($W24:AF24),0))</f>
        <v>410000</v>
      </c>
      <c r="AG311" s="5">
        <f ca="1">IF(AG$4="",0,IF((SUM($W71:AG71)-SUM($W24:AG24))&gt;0,SUM($W71:AG71)-SUM($W24:AG24),0))</f>
        <v>102500</v>
      </c>
      <c r="AH311" s="5">
        <f ca="1">IF(AH$4="",0,IF((SUM($W71:AH71)-SUM($W24:AH24))&gt;0,SUM($W71:AH71)-SUM($W24:AH24),0))</f>
        <v>0</v>
      </c>
      <c r="AI311" s="5">
        <f ca="1">IF(AI$4="",0,IF((SUM($W71:AI71)-SUM($W24:AI24))&gt;0,SUM($W71:AI71)-SUM($W24:AI24),0))</f>
        <v>0</v>
      </c>
      <c r="AJ311" s="5">
        <f ca="1">IF(AJ$4="",0,IF((SUM($W71:AJ71)-SUM($W24:AJ24))&gt;0,SUM($W71:AJ71)-SUM($W24:AJ24),0))</f>
        <v>420250</v>
      </c>
      <c r="AK311" s="5">
        <f ca="1">IF(AK$4="",0,IF((SUM($W71:AK71)-SUM($W24:AK24))&gt;0,SUM($W71:AK71)-SUM($W24:AK24),0))</f>
        <v>105062.5</v>
      </c>
      <c r="AL311" s="5">
        <f ca="1">IF(AL$4="",0,IF((SUM($W71:AL71)-SUM($W24:AL24))&gt;0,SUM($W71:AL71)-SUM($W24:AL24),0))</f>
        <v>0</v>
      </c>
      <c r="AM311" s="5">
        <f ca="1">IF(AM$4="",0,IF((SUM($W71:AM71)-SUM($W24:AM24))&gt;0,SUM($W71:AM71)-SUM($W24:AM24),0))</f>
        <v>0</v>
      </c>
      <c r="AN311" s="5">
        <f ca="1">IF(AN$4="",0,IF((SUM($W71:AN71)-SUM($W24:AN24))&gt;0,SUM($W71:AN71)-SUM($W24:AN24),0))</f>
        <v>420250</v>
      </c>
      <c r="AO311" s="5">
        <f ca="1">IF(AO$4="",0,IF((SUM($W71:AO71)-SUM($W24:AO24))&gt;0,SUM($W71:AO71)-SUM($W24:AO24),0))</f>
        <v>105062.5</v>
      </c>
      <c r="AP311" s="5">
        <f ca="1">IF(AP$4="",0,IF((SUM($W71:AP71)-SUM($W24:AP24))&gt;0,SUM($W71:AP71)-SUM($W24:AP24),0))</f>
        <v>0</v>
      </c>
      <c r="AQ311" s="5">
        <f ca="1">IF(AQ$4="",0,IF((SUM($W71:AQ71)-SUM($W24:AQ24))&gt;0,SUM($W71:AQ71)-SUM($W24:AQ24),0))</f>
        <v>0</v>
      </c>
      <c r="AR311" s="5">
        <f ca="1">IF(AR$4="",0,IF((SUM($W71:AR71)-SUM($W24:AR24))&gt;0,SUM($W71:AR71)-SUM($W24:AR24),0))</f>
        <v>15727934.813999996</v>
      </c>
      <c r="AS311" s="5">
        <f ca="1">IF(AS$4="",0,IF((SUM($W71:AS71)-SUM($W24:AS24))&gt;0,SUM($W71:AS71)-SUM($W24:AS24),0))</f>
        <v>10657467.382499993</v>
      </c>
      <c r="AT311" s="5">
        <f ca="1">IF(AT$4="",0,IF((SUM($W71:AT71)-SUM($W24:AT24))&gt;0,SUM($W71:AT71)-SUM($W24:AT24),0))</f>
        <v>0</v>
      </c>
      <c r="AU311" s="5">
        <f ca="1">IF(AU$4="",0,IF((SUM($W71:AU71)-SUM($W24:AU24))&gt;0,SUM($W71:AU71)-SUM($W24:AU24),0))</f>
        <v>0</v>
      </c>
      <c r="AV311" s="5">
        <f ca="1">IF(AV$4="",0,IF((SUM($W71:AV71)-SUM($W24:AV24))&gt;0,SUM($W71:AV71)-SUM($W24:AV24),0))</f>
        <v>441525.15625</v>
      </c>
      <c r="AW311" s="5">
        <f ca="1">IF(AW$4="",0,IF((SUM($W71:AW71)-SUM($W24:AW24))&gt;0,SUM($W71:AW71)-SUM($W24:AW24),0))</f>
        <v>110381.2890625</v>
      </c>
      <c r="AX311" s="5">
        <f ca="1">IF(AX$4="",0,IF((SUM($W71:AX71)-SUM($W24:AX24))&gt;0,SUM($W71:AX71)-SUM($W24:AX24),0))</f>
        <v>0</v>
      </c>
      <c r="AY311" s="5">
        <f ca="1">IF(AY$4="",0,IF((SUM($W71:AY71)-SUM($W24:AY24))&gt;0,SUM($W71:AY71)-SUM($W24:AY24),0))</f>
        <v>0</v>
      </c>
      <c r="AZ311" s="5">
        <f ca="1">IF(AZ$4="",0,IF((SUM($W71:AZ71)-SUM($W24:AZ24))&gt;0,SUM($W71:AZ71)-SUM($W24:AZ24),0))</f>
        <v>441525.15625</v>
      </c>
      <c r="BA311" s="5">
        <f ca="1">IF(BA$4="",0,IF((SUM($W71:BA71)-SUM($W24:BA24))&gt;0,SUM($W71:BA71)-SUM($W24:BA24),0))</f>
        <v>110381.2890625</v>
      </c>
      <c r="BB311" s="5">
        <f ca="1">IF(BB$4="",0,IF((SUM($W71:BB71)-SUM($W24:BB24))&gt;0,SUM($W71:BB71)-SUM($W24:BB24),0))</f>
        <v>15852833.278158739</v>
      </c>
      <c r="BC311" s="5">
        <f ca="1">IF(BC$4="",0,IF((SUM($W71:BC71)-SUM($W24:BC24))&gt;0,SUM($W71:BC71)-SUM($W24:BC24),0))</f>
        <v>10932988.467695683</v>
      </c>
      <c r="BD311" s="5">
        <f ca="1">IF(BD$4="",0,IF((SUM($W71:BD71)-SUM($W24:BD24))&gt;0,SUM($W71:BD71)-SUM($W24:BD24),0))</f>
        <v>452563.28515625</v>
      </c>
      <c r="BE311" s="5">
        <f ca="1">IF(BE$4="",0,IF((SUM($W71:BE71)-SUM($W24:BE24))&gt;0,SUM($W71:BE71)-SUM($W24:BE24),0))</f>
        <v>113140.8212890625</v>
      </c>
      <c r="BF311" s="5">
        <f ca="1">IF(BF$4="",0,IF((SUM($W71:BF71)-SUM($W24:BF24))&gt;0,SUM($W71:BF71)-SUM($W24:BF24),0))</f>
        <v>0</v>
      </c>
      <c r="BG311" s="5">
        <f ca="1">IF(BG$4="",0,IF((SUM($W71:BG71)-SUM($W24:BG24))&gt;0,SUM($W71:BG71)-SUM($W24:BG24),0))</f>
        <v>0</v>
      </c>
      <c r="BH311" s="5">
        <f ca="1">IF(BH$4="",0,IF((SUM($W71:BH71)-SUM($W24:BH24))&gt;0,SUM($W71:BH71)-SUM($W24:BH24),0))</f>
        <v>463877.36728514731</v>
      </c>
      <c r="BI311" s="5">
        <f ca="1">IF(BI$4="",0,IF((SUM($W71:BI71)-SUM($W24:BI24))&gt;0,SUM($W71:BI71)-SUM($W24:BI24),0))</f>
        <v>115969.3418212831</v>
      </c>
      <c r="BJ311" s="5">
        <f ca="1">IF(BJ$4="",0,IF((SUM($W71:BJ71)-SUM($W24:BJ24))&gt;0,SUM($W71:BJ71)-SUM($W24:BJ24),0))</f>
        <v>0</v>
      </c>
      <c r="BK311" s="5">
        <f ca="1">IF(BK$4="",0,IF((SUM($W71:BK71)-SUM($W24:BK24))&gt;0,SUM($W71:BK71)-SUM($W24:BK24),0))</f>
        <v>0</v>
      </c>
      <c r="BL311" s="5">
        <f ca="1">IF(BL$4="",0,IF((SUM($W71:BL71)-SUM($W24:BL24))&gt;0,SUM($W71:BL71)-SUM($W24:BL24),0))</f>
        <v>16602061.644450754</v>
      </c>
      <c r="BM311" s="5">
        <f ca="1">IF(BM$4="",0,IF((SUM($W71:BM71)-SUM($W24:BM24))&gt;0,SUM($W71:BM71)-SUM($W24:BM24),0))</f>
        <v>11245751.601935506</v>
      </c>
      <c r="BN311" s="5">
        <f ca="1">IF(BN$4="",0,IF((SUM($W71:BN71)-SUM($W24:BN24))&gt;0,SUM($W71:BN71)-SUM($W24:BN24),0))</f>
        <v>0</v>
      </c>
      <c r="BO311" s="5">
        <f ca="1">IF(BO$4="",0,IF((SUM($W71:BO71)-SUM($W24:BO24))&gt;0,SUM($W71:BO71)-SUM($W24:BO24),0))</f>
        <v>0</v>
      </c>
      <c r="BP311" s="5">
        <f ca="1">IF(BP$4="",0,IF((SUM($W71:BP71)-SUM($W24:BP24))&gt;0,SUM($W71:BP71)-SUM($W24:BP24),0))</f>
        <v>475474.30146729946</v>
      </c>
      <c r="BQ311" s="5">
        <f ca="1">IF(BQ$4="",0,IF((SUM($W71:BQ71)-SUM($W24:BQ24))&gt;0,SUM($W71:BQ71)-SUM($W24:BQ24),0))</f>
        <v>118868.57536682487</v>
      </c>
      <c r="BR311" s="5">
        <f ca="1">IF(BR$4="",0,IF((SUM($W71:BR71)-SUM($W24:BR24))&gt;0,SUM($W71:BR71)-SUM($W24:BR24),0))</f>
        <v>0</v>
      </c>
      <c r="BS311" s="5">
        <f ca="1">IF(BS$4="",0,IF((SUM($W71:BS71)-SUM($W24:BS24))&gt;0,SUM($W71:BS71)-SUM($W24:BS24),0))</f>
        <v>0</v>
      </c>
      <c r="BT311" s="5">
        <f ca="1">IF(BT$4="",0,IF((SUM($W71:BT71)-SUM($W24:BT24))&gt;0,SUM($W71:BT71)-SUM($W24:BT24),0))</f>
        <v>487361.1590039432</v>
      </c>
      <c r="BU311" s="5">
        <f ca="1">IF(BU$4="",0,IF((SUM($W71:BU71)-SUM($W24:BU24))&gt;0,SUM($W71:BU71)-SUM($W24:BU24),0))</f>
        <v>121840.28975096345</v>
      </c>
      <c r="BV311" s="5">
        <f ca="1">IF(BV$4="",0,IF((SUM($W71:BV71)-SUM($W24:BV24))&gt;0,SUM($W71:BV71)-SUM($W24:BV24),0))</f>
        <v>16724387.682849318</v>
      </c>
      <c r="BW311" s="5">
        <f ca="1">IF(BW$4="",0,IF((SUM($W71:BW71)-SUM($W24:BW24))&gt;0,SUM($W71:BW71)-SUM($W24:BW24),0))</f>
        <v>11534060.470930547</v>
      </c>
      <c r="BX311" s="5">
        <f ca="1">IF(BX$4="",0,IF((SUM($W71:BX71)-SUM($W24:BX24))&gt;0,SUM($W71:BX71)-SUM($W24:BX24),0))</f>
        <v>487361.1590039134</v>
      </c>
      <c r="BY311" s="5">
        <f ca="1">IF(BY$4="",0,IF((SUM($W71:BY71)-SUM($W24:BY24))&gt;0,SUM($W71:BY71)-SUM($W24:BY24),0))</f>
        <v>121840.28975093365</v>
      </c>
      <c r="BZ311" s="5">
        <f ca="1">IF(BZ$4="",0,IF((SUM($W71:BZ71)-SUM($W24:BZ24))&gt;0,SUM($W71:BZ71)-SUM($W24:BZ24),0))</f>
        <v>0</v>
      </c>
      <c r="CA311" s="5">
        <f ca="1">IF(CA$4="",0,IF((SUM($W71:CA71)-SUM($W24:CA24))&gt;0,SUM($W71:CA71)-SUM($W24:CA24),0))</f>
        <v>0</v>
      </c>
      <c r="CB311" s="5">
        <f ca="1">IF(CB$4="",0,IF((SUM($W71:CB71)-SUM($W24:CB24))&gt;0,SUM($W71:CB71)-SUM($W24:CB24),0))</f>
        <v>499545.18797901273</v>
      </c>
      <c r="CC311" s="5">
        <f ca="1">IF(CC$4="",0,IF((SUM($W71:CC71)-SUM($W24:CC24))&gt;0,SUM($W71:CC71)-SUM($W24:CC24),0))</f>
        <v>124886.29699468613</v>
      </c>
      <c r="CD311" s="5">
        <f ca="1">IF(CD$4="",0,IF((SUM($W71:CD71)-SUM($W24:CD24))&gt;0,SUM($W71:CD71)-SUM($W24:CD24),0))</f>
        <v>0</v>
      </c>
      <c r="CE311" s="5">
        <f ca="1">IF(CE$4="",0,IF((SUM($W71:CE71)-SUM($W24:CE24))&gt;0,SUM($W71:CE71)-SUM($W24:CE24),0))</f>
        <v>0</v>
      </c>
      <c r="CF311" s="5">
        <f ca="1">IF(CF$4="",0,IF((SUM($W71:CF71)-SUM($W24:CF24))&gt;0,SUM($W71:CF71)-SUM($W24:CF24),0))</f>
        <v>0</v>
      </c>
    </row>
    <row r="312" spans="2:84" x14ac:dyDescent="0.3">
      <c r="B312" s="13">
        <f>ROW()</f>
        <v>312</v>
      </c>
      <c r="H312" s="1" t="str">
        <f t="shared" si="530"/>
        <v>Баланс по основной деятельности</v>
      </c>
      <c r="I312" s="1" t="str">
        <f t="shared" si="533"/>
        <v>АКТИВЫ</v>
      </c>
      <c r="J312" s="1" t="s">
        <v>189</v>
      </c>
      <c r="M312" s="53" t="s">
        <v>18</v>
      </c>
      <c r="U312" s="5">
        <f t="shared" ca="1" si="534"/>
        <v>298119410.23444641</v>
      </c>
      <c r="X312" s="5">
        <f ca="1">IF(X$4="",0,SUM($W$305:X$305))</f>
        <v>-33614000</v>
      </c>
      <c r="Y312" s="5">
        <f ca="1">IF(Y$4="",0,SUM($W$305:Y$305))</f>
        <v>-42848000</v>
      </c>
      <c r="Z312" s="5">
        <f ca="1">IF(Z$4="",0,SUM($W$305:Z$305))</f>
        <v>-48469566.666666664</v>
      </c>
      <c r="AA312" s="5">
        <f ca="1">IF(AA$4="",0,SUM($W$305:AA$305))</f>
        <v>-49187841.666666664</v>
      </c>
      <c r="AB312" s="5">
        <f ca="1">IF(AB$4="",0,SUM($W$305:AB$305))</f>
        <v>-44150958.333333328</v>
      </c>
      <c r="AC312" s="5">
        <f ca="1">IF(AC$4="",0,SUM($W$305:AC$305))</f>
        <v>-44217303.124999993</v>
      </c>
      <c r="AD312" s="5">
        <f ca="1">IF(AD$4="",0,SUM($W$305:AD$305))</f>
        <v>-43638289.024999991</v>
      </c>
      <c r="AE312" s="5">
        <f ca="1">IF(AE$4="",0,SUM($W$305:AE$305))</f>
        <v>-40084025.208333321</v>
      </c>
      <c r="AF312" s="5">
        <f ca="1">IF(AF$4="",0,SUM($W$305:AF$305))</f>
        <v>-40228300.861111097</v>
      </c>
      <c r="AG312" s="5">
        <f ca="1">IF(AG$4="",0,SUM($W$305:AG$305))</f>
        <v>-40285048.238888875</v>
      </c>
      <c r="AH312" s="5">
        <f ca="1">IF(AH$4="",0,SUM($W$305:AH$305))</f>
        <v>-38540120.366666652</v>
      </c>
      <c r="AI312" s="5">
        <f ca="1">IF(AI$4="",0,SUM($W$305:AI$305))</f>
        <v>-36839040.522222206</v>
      </c>
      <c r="AJ312" s="5">
        <f ca="1">IF(AJ$4="",0,SUM($W$305:AJ$305))</f>
        <v>-35930257.572377764</v>
      </c>
      <c r="AK312" s="5">
        <f ca="1">IF(AK$4="",0,SUM($W$305:AK$305))</f>
        <v>-34658650.541144431</v>
      </c>
      <c r="AL312" s="5">
        <f ca="1">IF(AL$4="",0,SUM($W$305:AL$305))</f>
        <v>-32774570.387499984</v>
      </c>
      <c r="AM312" s="5">
        <f ca="1">IF(AM$4="",0,SUM($W$305:AM$305))</f>
        <v>-30103003.049677763</v>
      </c>
      <c r="AN312" s="5">
        <f ca="1">IF(AN$4="",0,SUM($W$305:AN$305))</f>
        <v>-27692803.554488875</v>
      </c>
      <c r="AO312" s="5">
        <f ca="1">IF(AO$4="",0,SUM($W$305:AO$305))</f>
        <v>-26371043.782862484</v>
      </c>
      <c r="AP312" s="5">
        <f ca="1">IF(AP$4="",0,SUM($W$305:AP$305))</f>
        <v>-23190833.940214843</v>
      </c>
      <c r="AQ312" s="5">
        <f ca="1">IF(AQ$4="",0,SUM($W$305:AQ$305))</f>
        <v>-19038760.848446734</v>
      </c>
      <c r="AR312" s="5">
        <f ca="1">IF(AR$4="",0,SUM($W$305:AR$305))</f>
        <v>-33937795.32172358</v>
      </c>
      <c r="AS312" s="5">
        <f ca="1">IF(AS$4="",0,SUM($W$305:AS$305))</f>
        <v>-38235375.239765227</v>
      </c>
      <c r="AT312" s="5">
        <f ca="1">IF(AT$4="",0,SUM($W$305:AT$305))</f>
        <v>-37552939.298077069</v>
      </c>
      <c r="AU312" s="5">
        <f ca="1">IF(AU$4="",0,SUM($W$305:AU$305))</f>
        <v>-31879286.487190358</v>
      </c>
      <c r="AV312" s="5">
        <f ca="1">IF(AV$4="",0,SUM($W$305:AV$305))</f>
        <v>-27052636.020803846</v>
      </c>
      <c r="AW312" s="5">
        <f ca="1">IF(AW$4="",0,SUM($W$305:AW$305))</f>
        <v>-16858150.036985971</v>
      </c>
      <c r="AX312" s="5">
        <f ca="1">IF(AX$4="",0,SUM($W$305:AX$305))</f>
        <v>-10689835.967614986</v>
      </c>
      <c r="AY312" s="5">
        <f ca="1">IF(AY$4="",0,SUM($W$305:AY$305))</f>
        <v>-3509929.3953350186</v>
      </c>
      <c r="AZ312" s="5">
        <f ca="1">IF(AZ$4="",0,SUM($W$305:AZ$305))</f>
        <v>3518164.8076375825</v>
      </c>
      <c r="BA312" s="5">
        <f ca="1">IF(BA$4="",0,SUM($W$305:BA$305))</f>
        <v>8990628.2722894121</v>
      </c>
      <c r="BB312" s="5">
        <f ca="1">IF(BB$4="",0,SUM($W$305:BB$305))</f>
        <v>-1986476.4537915047</v>
      </c>
      <c r="BC312" s="5">
        <f ca="1">IF(BC$4="",0,SUM($W$305:BC$305))</f>
        <v>-1066585.6896172352</v>
      </c>
      <c r="BD312" s="5">
        <f ca="1">IF(BD$4="",0,SUM($W$305:BD$305))</f>
        <v>598146.18570421543</v>
      </c>
      <c r="BE312" s="5">
        <f ca="1">IF(BE$4="",0,SUM($W$305:BE$305))</f>
        <v>7458530.8769634468</v>
      </c>
      <c r="BF312" s="5">
        <f ca="1">IF(BF$4="",0,SUM($W$305:BF$305))</f>
        <v>19295668.919462066</v>
      </c>
      <c r="BG312" s="5">
        <f ca="1">IF(BG$4="",0,SUM($W$305:BG$305))</f>
        <v>28414566.838525135</v>
      </c>
      <c r="BH312" s="5">
        <f ca="1">IF(BH$4="",0,SUM($W$305:BH$305))</f>
        <v>36656835.601443723</v>
      </c>
      <c r="BI312" s="5">
        <f ca="1">IF(BI$4="",0,SUM($W$305:BI$305))</f>
        <v>47735615.958950043</v>
      </c>
      <c r="BJ312" s="5">
        <f ca="1">IF(BJ$4="",0,SUM($W$305:BJ$305))</f>
        <v>57666043.557775609</v>
      </c>
      <c r="BK312" s="5">
        <f ca="1">IF(BK$4="",0,SUM($W$305:BK$305))</f>
        <v>68712151.426495403</v>
      </c>
      <c r="BL312" s="5">
        <f ca="1">IF(BL$4="",0,SUM($W$305:BL$305))</f>
        <v>60589608.77594059</v>
      </c>
      <c r="BM312" s="5">
        <f ca="1">IF(BM$4="",0,SUM($W$305:BM$305))</f>
        <v>62449590.355797082</v>
      </c>
      <c r="BN312" s="5">
        <f ca="1">IF(BN$4="",0,SUM($W$305:BN$305))</f>
        <v>69376889.226841241</v>
      </c>
      <c r="BO312" s="5">
        <f ca="1">IF(BO$4="",0,SUM($W$305:BO$305))</f>
        <v>82903607.555569425</v>
      </c>
      <c r="BP312" s="5">
        <f ca="1">IF(BP$4="",0,SUM($W$305:BP$305))</f>
        <v>94218021.989091963</v>
      </c>
      <c r="BQ312" s="5">
        <f ca="1">IF(BQ$4="",0,SUM($W$305:BQ$305))</f>
        <v>106054747.59040485</v>
      </c>
      <c r="BR312" s="5">
        <f ca="1">IF(BR$4="",0,SUM($W$305:BR$305))</f>
        <v>125350155.93570442</v>
      </c>
      <c r="BS312" s="5">
        <f ca="1">IF(BS$4="",0,SUM($W$305:BS$305))</f>
        <v>139265960.03231007</v>
      </c>
      <c r="BT312" s="5">
        <f ca="1">IF(BT$4="",0,SUM($W$305:BT$305))</f>
        <v>152241769.94414166</v>
      </c>
      <c r="BU312" s="5">
        <f ca="1">IF(BU$4="",0,SUM($W$305:BU$305))</f>
        <v>165346166.63369805</v>
      </c>
      <c r="BV312" s="5">
        <f ca="1">IF(BV$4="",0,SUM($W$305:BV$305))</f>
        <v>159534443.90548575</v>
      </c>
      <c r="BW312" s="5">
        <f ca="1">IF(BW$4="",0,SUM($W$305:BW$305))</f>
        <v>166640849.00879693</v>
      </c>
      <c r="BX312" s="5">
        <f ca="1">IF(BX$4="",0,SUM($W$305:BX$305))</f>
        <v>176514121.083024</v>
      </c>
      <c r="BY312" s="5">
        <f ca="1">IF(BY$4="",0,SUM($W$305:BY$305))</f>
        <v>189907579.66804284</v>
      </c>
      <c r="BZ312" s="5">
        <f ca="1">IF(BZ$4="",0,SUM($W$305:BZ$305))</f>
        <v>205896999.44979665</v>
      </c>
      <c r="CA312" s="5">
        <f ca="1">IF(CA$4="",0,SUM($W$305:CA$305))</f>
        <v>228491116.26229417</v>
      </c>
      <c r="CB312" s="5">
        <f ca="1">IF(CB$4="",0,SUM($W$305:CB$305))</f>
        <v>243944483.14289773</v>
      </c>
      <c r="CC312" s="5">
        <f ca="1">IF(CC$4="",0,SUM($W$305:CC$305))</f>
        <v>260100144.56438911</v>
      </c>
      <c r="CD312" s="5">
        <f ca="1">IF(CD$4="",0,SUM($W$305:CD$305))</f>
        <v>278987719.01243156</v>
      </c>
      <c r="CE312" s="5">
        <f ca="1">IF(CE$4="",0,SUM($W$305:CE$305))</f>
        <v>298119410.23444641</v>
      </c>
      <c r="CF312" s="5">
        <f ca="1">IF(CF$4="",0,SUM($W$305:CF$305))</f>
        <v>0</v>
      </c>
    </row>
    <row r="313" spans="2:84" x14ac:dyDescent="0.3">
      <c r="B313" s="13">
        <f>ROW()</f>
        <v>313</v>
      </c>
      <c r="H313" s="1" t="str">
        <f t="shared" si="530"/>
        <v>Баланс по основной деятельности</v>
      </c>
      <c r="I313" s="1" t="str">
        <f t="shared" si="533"/>
        <v>АКТИВЫ</v>
      </c>
      <c r="J313" s="1" t="str">
        <f>Model!J331</f>
        <v>Запасы и незавершенное производство</v>
      </c>
      <c r="M313" s="53" t="s">
        <v>18</v>
      </c>
      <c r="U313" s="5">
        <f t="shared" ca="1" si="534"/>
        <v>22775974.581756748</v>
      </c>
      <c r="X313" s="5">
        <f ca="1">Model!X331</f>
        <v>0</v>
      </c>
      <c r="Y313" s="5">
        <f ca="1">Model!Y331</f>
        <v>0</v>
      </c>
      <c r="Z313" s="5">
        <f ca="1">Model!Z331</f>
        <v>0</v>
      </c>
      <c r="AA313" s="5">
        <f ca="1">Model!AA331</f>
        <v>258333.33333333337</v>
      </c>
      <c r="AB313" s="5">
        <f ca="1">Model!AB331</f>
        <v>793333.33333333337</v>
      </c>
      <c r="AC313" s="5">
        <f ca="1">Model!AC331</f>
        <v>1125416.6666666667</v>
      </c>
      <c r="AD313" s="5">
        <f ca="1">Model!AD331</f>
        <v>1457500</v>
      </c>
      <c r="AE313" s="5">
        <f ca="1">Model!AE331</f>
        <v>1805083.3333333335</v>
      </c>
      <c r="AF313" s="5">
        <f ca="1">Model!AF331</f>
        <v>2164100.0000000005</v>
      </c>
      <c r="AG313" s="5">
        <f ca="1">Model!AG331</f>
        <v>2502825.0000000005</v>
      </c>
      <c r="AH313" s="5">
        <f ca="1">Model!AH331</f>
        <v>2841550</v>
      </c>
      <c r="AI313" s="5">
        <f ca="1">Model!AI331</f>
        <v>3180275</v>
      </c>
      <c r="AJ313" s="5">
        <f ca="1">Model!AJ331</f>
        <v>3519000</v>
      </c>
      <c r="AK313" s="5">
        <f ca="1">Model!AK331</f>
        <v>3889345</v>
      </c>
      <c r="AL313" s="5">
        <f ca="1">Model!AL331</f>
        <v>4280379</v>
      </c>
      <c r="AM313" s="5">
        <f ca="1">Model!AM331</f>
        <v>4625878.5000000019</v>
      </c>
      <c r="AN313" s="5">
        <f ca="1">Model!AN331</f>
        <v>4971378.0000000019</v>
      </c>
      <c r="AO313" s="5">
        <f ca="1">Model!AO331</f>
        <v>5316877.5</v>
      </c>
      <c r="AP313" s="5">
        <f ca="1">Model!AP331</f>
        <v>5662377</v>
      </c>
      <c r="AQ313" s="5">
        <f ca="1">Model!AQ331</f>
        <v>6056255.0999999996</v>
      </c>
      <c r="AR313" s="5">
        <f ca="1">Model!AR331</f>
        <v>6480443.5199999977</v>
      </c>
      <c r="AS313" s="5">
        <f ca="1">Model!AS331</f>
        <v>6832853.0099999961</v>
      </c>
      <c r="AT313" s="5">
        <f ca="1">Model!AT331</f>
        <v>7185262.4999999925</v>
      </c>
      <c r="AU313" s="5">
        <f ca="1">Model!AU331</f>
        <v>7537671.9899999984</v>
      </c>
      <c r="AV313" s="5">
        <f ca="1">Model!AV331</f>
        <v>7890081.4800000023</v>
      </c>
      <c r="AW313" s="5">
        <f ca="1">Model!AW331</f>
        <v>8308285.8659999985</v>
      </c>
      <c r="AX313" s="5">
        <f ca="1">Model!AX331</f>
        <v>8766798.469200002</v>
      </c>
      <c r="AY313" s="5">
        <f ca="1">Model!AY331</f>
        <v>9126256.1489999983</v>
      </c>
      <c r="AZ313" s="5">
        <f ca="1">Model!AZ331</f>
        <v>9485713.8287999965</v>
      </c>
      <c r="BA313" s="5">
        <f ca="1">Model!BA331</f>
        <v>9845171.5086000077</v>
      </c>
      <c r="BB313" s="5">
        <f ca="1">Model!BB331</f>
        <v>10204629.188400015</v>
      </c>
      <c r="BC313" s="5">
        <f ca="1">Model!BC331</f>
        <v>10647975.360600002</v>
      </c>
      <c r="BD313" s="5">
        <f ca="1">Model!BD331</f>
        <v>11142015.438959993</v>
      </c>
      <c r="BE313" s="5">
        <f ca="1">Model!BE331</f>
        <v>11508662.272355996</v>
      </c>
      <c r="BF313" s="5">
        <f ca="1">Model!BF331</f>
        <v>11875309.105751995</v>
      </c>
      <c r="BG313" s="5">
        <f ca="1">Model!BG331</f>
        <v>12241955.939147998</v>
      </c>
      <c r="BH313" s="5">
        <f ca="1">Model!BH331</f>
        <v>12608602.772544004</v>
      </c>
      <c r="BI313" s="5">
        <f ca="1">Model!BI331</f>
        <v>13077929.120637625</v>
      </c>
      <c r="BJ313" s="5">
        <f ca="1">Model!BJ331</f>
        <v>13608734.368122756</v>
      </c>
      <c r="BK313" s="5">
        <f ca="1">Model!BK331</f>
        <v>13982714.138186684</v>
      </c>
      <c r="BL313" s="5">
        <f ca="1">Model!BL331</f>
        <v>14356693.908250598</v>
      </c>
      <c r="BM313" s="5">
        <f ca="1">Model!BM331</f>
        <v>14730673.678314526</v>
      </c>
      <c r="BN313" s="5">
        <f ca="1">Model!BN331</f>
        <v>15104653.44837844</v>
      </c>
      <c r="BO313" s="5">
        <f ca="1">Model!BO331</f>
        <v>15600821.840932522</v>
      </c>
      <c r="BP313" s="5">
        <f ca="1">Model!BP331</f>
        <v>16169665.248276452</v>
      </c>
      <c r="BQ313" s="5">
        <f ca="1">Model!BQ331</f>
        <v>16551124.61374164</v>
      </c>
      <c r="BR313" s="5">
        <f ca="1">Model!BR331</f>
        <v>16932583.979206856</v>
      </c>
      <c r="BS313" s="5">
        <f ca="1">Model!BS331</f>
        <v>17314043.344672047</v>
      </c>
      <c r="BT313" s="5">
        <f ca="1">Model!BT331</f>
        <v>17695502.710137278</v>
      </c>
      <c r="BU313" s="5">
        <f ca="1">Model!BU331</f>
        <v>18219399.098390982</v>
      </c>
      <c r="BV313" s="5">
        <f ca="1">Model!BV331</f>
        <v>18827589.869889021</v>
      </c>
      <c r="BW313" s="5">
        <f ca="1">Model!BW331</f>
        <v>19216678.422663547</v>
      </c>
      <c r="BX313" s="5">
        <f ca="1">Model!BX331</f>
        <v>19605766.975438055</v>
      </c>
      <c r="BY313" s="5">
        <f ca="1">Model!BY331</f>
        <v>19994855.528212532</v>
      </c>
      <c r="BZ313" s="5">
        <f ca="1">Model!BZ331</f>
        <v>20383944.08098707</v>
      </c>
      <c r="CA313" s="5">
        <f ca="1">Model!CA331</f>
        <v>20936479.117411412</v>
      </c>
      <c r="CB313" s="5">
        <f ca="1">Model!CB331</f>
        <v>21585363.610266797</v>
      </c>
      <c r="CC313" s="5">
        <f ca="1">Model!CC331</f>
        <v>21982233.934096754</v>
      </c>
      <c r="CD313" s="5">
        <f ca="1">Model!CD331</f>
        <v>22379104.257926751</v>
      </c>
      <c r="CE313" s="5">
        <f ca="1">Model!CE331</f>
        <v>22775974.581756748</v>
      </c>
      <c r="CF313" s="5">
        <f ca="1">Model!CF331</f>
        <v>0</v>
      </c>
    </row>
    <row r="314" spans="2:84" x14ac:dyDescent="0.3">
      <c r="B314" s="13">
        <f>ROW()</f>
        <v>314</v>
      </c>
      <c r="H314" s="1" t="str">
        <f t="shared" si="530"/>
        <v>Баланс по основной деятельности</v>
      </c>
      <c r="I314" s="1" t="str">
        <f t="shared" si="533"/>
        <v>АКТИВЫ</v>
      </c>
      <c r="J314" s="1" t="s">
        <v>192</v>
      </c>
      <c r="M314" s="53" t="s">
        <v>18</v>
      </c>
      <c r="U314" s="5">
        <f t="shared" ca="1" si="534"/>
        <v>0</v>
      </c>
      <c r="X314" s="5">
        <f ca="1">Model!X332</f>
        <v>0</v>
      </c>
      <c r="Y314" s="5">
        <f ca="1">Model!Y332</f>
        <v>0</v>
      </c>
      <c r="Z314" s="5">
        <f ca="1">Model!Z332</f>
        <v>70000</v>
      </c>
      <c r="AA314" s="5">
        <f ca="1">Model!AA332</f>
        <v>0</v>
      </c>
      <c r="AB314" s="5">
        <f ca="1">Model!AB332</f>
        <v>0</v>
      </c>
      <c r="AC314" s="5">
        <f ca="1">Model!AC332</f>
        <v>0</v>
      </c>
      <c r="AD314" s="5">
        <f ca="1">Model!AD332</f>
        <v>0</v>
      </c>
      <c r="AE314" s="5">
        <f ca="1">Model!AE332</f>
        <v>0</v>
      </c>
      <c r="AF314" s="5">
        <f ca="1">Model!AF332</f>
        <v>0</v>
      </c>
      <c r="AG314" s="5">
        <f ca="1">Model!AG332</f>
        <v>0</v>
      </c>
      <c r="AH314" s="5">
        <f ca="1">Model!AH332</f>
        <v>0</v>
      </c>
      <c r="AI314" s="5">
        <f ca="1">Model!AI332</f>
        <v>0</v>
      </c>
      <c r="AJ314" s="5">
        <f ca="1">Model!AJ332</f>
        <v>0</v>
      </c>
      <c r="AK314" s="5">
        <f ca="1">Model!AK332</f>
        <v>0</v>
      </c>
      <c r="AL314" s="5">
        <f ca="1">Model!AL332</f>
        <v>0</v>
      </c>
      <c r="AM314" s="5">
        <f ca="1">Model!AM332</f>
        <v>0</v>
      </c>
      <c r="AN314" s="5">
        <f ca="1">Model!AN332</f>
        <v>0</v>
      </c>
      <c r="AO314" s="5">
        <f ca="1">Model!AO332</f>
        <v>0</v>
      </c>
      <c r="AP314" s="5">
        <f ca="1">Model!AP332</f>
        <v>0</v>
      </c>
      <c r="AQ314" s="5">
        <f ca="1">Model!AQ332</f>
        <v>0</v>
      </c>
      <c r="AR314" s="5">
        <f ca="1">Model!AR332</f>
        <v>0</v>
      </c>
      <c r="AS314" s="5">
        <f ca="1">Model!AS332</f>
        <v>0</v>
      </c>
      <c r="AT314" s="5">
        <f ca="1">Model!AT332</f>
        <v>0</v>
      </c>
      <c r="AU314" s="5">
        <f ca="1">Model!AU332</f>
        <v>0</v>
      </c>
      <c r="AV314" s="5">
        <f ca="1">Model!AV332</f>
        <v>0</v>
      </c>
      <c r="AW314" s="5">
        <f ca="1">Model!AW332</f>
        <v>0</v>
      </c>
      <c r="AX314" s="5">
        <f ca="1">Model!AX332</f>
        <v>0</v>
      </c>
      <c r="AY314" s="5">
        <f ca="1">Model!AY332</f>
        <v>0</v>
      </c>
      <c r="AZ314" s="5">
        <f ca="1">Model!AZ332</f>
        <v>0</v>
      </c>
      <c r="BA314" s="5">
        <f ca="1">Model!BA332</f>
        <v>0</v>
      </c>
      <c r="BB314" s="5">
        <f ca="1">Model!BB332</f>
        <v>0</v>
      </c>
      <c r="BC314" s="5">
        <f ca="1">Model!BC332</f>
        <v>0</v>
      </c>
      <c r="BD314" s="5">
        <f ca="1">Model!BD332</f>
        <v>0</v>
      </c>
      <c r="BE314" s="5">
        <f ca="1">Model!BE332</f>
        <v>0</v>
      </c>
      <c r="BF314" s="5">
        <f ca="1">Model!BF332</f>
        <v>0</v>
      </c>
      <c r="BG314" s="5">
        <f ca="1">Model!BG332</f>
        <v>0</v>
      </c>
      <c r="BH314" s="5">
        <f ca="1">Model!BH332</f>
        <v>0</v>
      </c>
      <c r="BI314" s="5">
        <f ca="1">Model!BI332</f>
        <v>0</v>
      </c>
      <c r="BJ314" s="5">
        <f ca="1">Model!BJ332</f>
        <v>0</v>
      </c>
      <c r="BK314" s="5">
        <f ca="1">Model!BK332</f>
        <v>0</v>
      </c>
      <c r="BL314" s="5">
        <f ca="1">Model!BL332</f>
        <v>0</v>
      </c>
      <c r="BM314" s="5">
        <f ca="1">Model!BM332</f>
        <v>0</v>
      </c>
      <c r="BN314" s="5">
        <f ca="1">Model!BN332</f>
        <v>0</v>
      </c>
      <c r="BO314" s="5">
        <f ca="1">Model!BO332</f>
        <v>0</v>
      </c>
      <c r="BP314" s="5">
        <f ca="1">Model!BP332</f>
        <v>0</v>
      </c>
      <c r="BQ314" s="5">
        <f ca="1">Model!BQ332</f>
        <v>0</v>
      </c>
      <c r="BR314" s="5">
        <f ca="1">Model!BR332</f>
        <v>0</v>
      </c>
      <c r="BS314" s="5">
        <f ca="1">Model!BS332</f>
        <v>0</v>
      </c>
      <c r="BT314" s="5">
        <f ca="1">Model!BT332</f>
        <v>0</v>
      </c>
      <c r="BU314" s="5">
        <f ca="1">Model!BU332</f>
        <v>0</v>
      </c>
      <c r="BV314" s="5">
        <f ca="1">Model!BV332</f>
        <v>0</v>
      </c>
      <c r="BW314" s="5">
        <f ca="1">Model!BW332</f>
        <v>0</v>
      </c>
      <c r="BX314" s="5">
        <f ca="1">Model!BX332</f>
        <v>0</v>
      </c>
      <c r="BY314" s="5">
        <f ca="1">Model!BY332</f>
        <v>0</v>
      </c>
      <c r="BZ314" s="5">
        <f ca="1">Model!BZ332</f>
        <v>0</v>
      </c>
      <c r="CA314" s="5">
        <f ca="1">Model!CA332</f>
        <v>0</v>
      </c>
      <c r="CB314" s="5">
        <f ca="1">Model!CB332</f>
        <v>0</v>
      </c>
      <c r="CC314" s="5">
        <f ca="1">Model!CC332</f>
        <v>0</v>
      </c>
      <c r="CD314" s="5">
        <f ca="1">Model!CD332</f>
        <v>0</v>
      </c>
      <c r="CE314" s="5">
        <f ca="1">Model!CE332</f>
        <v>0</v>
      </c>
      <c r="CF314" s="5">
        <f ca="1">Model!CF332</f>
        <v>0</v>
      </c>
    </row>
    <row r="315" spans="2:84" x14ac:dyDescent="0.3">
      <c r="B315" s="13">
        <f>ROW()</f>
        <v>315</v>
      </c>
      <c r="H315" s="1" t="str">
        <f t="shared" ref="H315:H316" si="539">$H$307</f>
        <v>Баланс по основной деятельности</v>
      </c>
      <c r="I315" s="1" t="str">
        <f t="shared" ref="I315:I316" si="540">$I$308</f>
        <v>АКТИВЫ</v>
      </c>
      <c r="J315" s="1" t="s">
        <v>194</v>
      </c>
      <c r="M315" s="53" t="s">
        <v>18</v>
      </c>
      <c r="U315" s="5">
        <f t="shared" ca="1" si="534"/>
        <v>0</v>
      </c>
      <c r="X315" s="5">
        <f ca="1">Model!X333</f>
        <v>0</v>
      </c>
      <c r="Y315" s="5">
        <f ca="1">Model!Y333</f>
        <v>0</v>
      </c>
      <c r="Z315" s="5">
        <f ca="1">Model!Z333</f>
        <v>0</v>
      </c>
      <c r="AA315" s="5">
        <f ca="1">Model!AA333</f>
        <v>0</v>
      </c>
      <c r="AB315" s="5">
        <f ca="1">Model!AB333</f>
        <v>0</v>
      </c>
      <c r="AC315" s="5">
        <f ca="1">Model!AC333</f>
        <v>0</v>
      </c>
      <c r="AD315" s="5">
        <f ca="1">Model!AD333</f>
        <v>0</v>
      </c>
      <c r="AE315" s="5">
        <f ca="1">Model!AE333</f>
        <v>0</v>
      </c>
      <c r="AF315" s="5">
        <f ca="1">Model!AF333</f>
        <v>0</v>
      </c>
      <c r="AG315" s="5">
        <f ca="1">Model!AG333</f>
        <v>0</v>
      </c>
      <c r="AH315" s="5">
        <f ca="1">Model!AH333</f>
        <v>0</v>
      </c>
      <c r="AI315" s="5">
        <f ca="1">Model!AI333</f>
        <v>0</v>
      </c>
      <c r="AJ315" s="5">
        <f ca="1">Model!AJ333</f>
        <v>0</v>
      </c>
      <c r="AK315" s="5">
        <f ca="1">Model!AK333</f>
        <v>0</v>
      </c>
      <c r="AL315" s="5">
        <f ca="1">Model!AL333</f>
        <v>0</v>
      </c>
      <c r="AM315" s="5">
        <f ca="1">Model!AM333</f>
        <v>0</v>
      </c>
      <c r="AN315" s="5">
        <f ca="1">Model!AN333</f>
        <v>0</v>
      </c>
      <c r="AO315" s="5">
        <f ca="1">Model!AO333</f>
        <v>0</v>
      </c>
      <c r="AP315" s="5">
        <f ca="1">Model!AP333</f>
        <v>0</v>
      </c>
      <c r="AQ315" s="5">
        <f ca="1">Model!AQ333</f>
        <v>0</v>
      </c>
      <c r="AR315" s="5">
        <f ca="1">Model!AR333</f>
        <v>0</v>
      </c>
      <c r="AS315" s="5">
        <f ca="1">Model!AS333</f>
        <v>0</v>
      </c>
      <c r="AT315" s="5">
        <f ca="1">Model!AT333</f>
        <v>0</v>
      </c>
      <c r="AU315" s="5">
        <f ca="1">Model!AU333</f>
        <v>0</v>
      </c>
      <c r="AV315" s="5">
        <f ca="1">Model!AV333</f>
        <v>0</v>
      </c>
      <c r="AW315" s="5">
        <f ca="1">Model!AW333</f>
        <v>0</v>
      </c>
      <c r="AX315" s="5">
        <f ca="1">Model!AX333</f>
        <v>0</v>
      </c>
      <c r="AY315" s="5">
        <f ca="1">Model!AY333</f>
        <v>0</v>
      </c>
      <c r="AZ315" s="5">
        <f ca="1">Model!AZ333</f>
        <v>0</v>
      </c>
      <c r="BA315" s="5">
        <f ca="1">Model!BA333</f>
        <v>0</v>
      </c>
      <c r="BB315" s="5">
        <f ca="1">Model!BB333</f>
        <v>0</v>
      </c>
      <c r="BC315" s="5">
        <f ca="1">Model!BC333</f>
        <v>0</v>
      </c>
      <c r="BD315" s="5">
        <f ca="1">Model!BD333</f>
        <v>0</v>
      </c>
      <c r="BE315" s="5">
        <f ca="1">Model!BE333</f>
        <v>0</v>
      </c>
      <c r="BF315" s="5">
        <f ca="1">Model!BF333</f>
        <v>0</v>
      </c>
      <c r="BG315" s="5">
        <f ca="1">Model!BG333</f>
        <v>0</v>
      </c>
      <c r="BH315" s="5">
        <f ca="1">Model!BH333</f>
        <v>0</v>
      </c>
      <c r="BI315" s="5">
        <f ca="1">Model!BI333</f>
        <v>0</v>
      </c>
      <c r="BJ315" s="5">
        <f ca="1">Model!BJ333</f>
        <v>0</v>
      </c>
      <c r="BK315" s="5">
        <f ca="1">Model!BK333</f>
        <v>0</v>
      </c>
      <c r="BL315" s="5">
        <f ca="1">Model!BL333</f>
        <v>0</v>
      </c>
      <c r="BM315" s="5">
        <f ca="1">Model!BM333</f>
        <v>0</v>
      </c>
      <c r="BN315" s="5">
        <f ca="1">Model!BN333</f>
        <v>0</v>
      </c>
      <c r="BO315" s="5">
        <f ca="1">Model!BO333</f>
        <v>0</v>
      </c>
      <c r="BP315" s="5">
        <f ca="1">Model!BP333</f>
        <v>0</v>
      </c>
      <c r="BQ315" s="5">
        <f ca="1">Model!BQ333</f>
        <v>0</v>
      </c>
      <c r="BR315" s="5">
        <f ca="1">Model!BR333</f>
        <v>0</v>
      </c>
      <c r="BS315" s="5">
        <f ca="1">Model!BS333</f>
        <v>0</v>
      </c>
      <c r="BT315" s="5">
        <f ca="1">Model!BT333</f>
        <v>0</v>
      </c>
      <c r="BU315" s="5">
        <f ca="1">Model!BU333</f>
        <v>0</v>
      </c>
      <c r="BV315" s="5">
        <f ca="1">Model!BV333</f>
        <v>0</v>
      </c>
      <c r="BW315" s="5">
        <f ca="1">Model!BW333</f>
        <v>0</v>
      </c>
      <c r="BX315" s="5">
        <f ca="1">Model!BX333</f>
        <v>0</v>
      </c>
      <c r="BY315" s="5">
        <f ca="1">Model!BY333</f>
        <v>0</v>
      </c>
      <c r="BZ315" s="5">
        <f ca="1">Model!BZ333</f>
        <v>0</v>
      </c>
      <c r="CA315" s="5">
        <f ca="1">Model!CA333</f>
        <v>0</v>
      </c>
      <c r="CB315" s="5">
        <f ca="1">Model!CB333</f>
        <v>0</v>
      </c>
      <c r="CC315" s="5">
        <f ca="1">Model!CC333</f>
        <v>0</v>
      </c>
      <c r="CD315" s="5">
        <f ca="1">Model!CD333</f>
        <v>0</v>
      </c>
      <c r="CE315" s="5">
        <f ca="1">Model!CE333</f>
        <v>0</v>
      </c>
      <c r="CF315" s="5">
        <f ca="1">Model!CF333</f>
        <v>0</v>
      </c>
    </row>
    <row r="316" spans="2:84" x14ac:dyDescent="0.3">
      <c r="B316" s="13">
        <f>ROW()</f>
        <v>316</v>
      </c>
      <c r="H316" s="1" t="str">
        <f t="shared" si="539"/>
        <v>Баланс по основной деятельности</v>
      </c>
      <c r="I316" s="1" t="str">
        <f t="shared" si="540"/>
        <v>АКТИВЫ</v>
      </c>
      <c r="J316" s="1" t="s">
        <v>193</v>
      </c>
      <c r="M316" s="53" t="s">
        <v>18</v>
      </c>
      <c r="U316" s="5">
        <f t="shared" ca="1" si="534"/>
        <v>3.7252902984619141E-9</v>
      </c>
      <c r="X316" s="5">
        <f ca="1">Model!X334</f>
        <v>46000</v>
      </c>
      <c r="Y316" s="5">
        <f ca="1">Model!Y334</f>
        <v>23000</v>
      </c>
      <c r="Z316" s="5">
        <f ca="1">Model!Z334</f>
        <v>0</v>
      </c>
      <c r="AA316" s="5">
        <f ca="1">Model!AA334</f>
        <v>46000</v>
      </c>
      <c r="AB316" s="5">
        <f ca="1">Model!AB334</f>
        <v>23000</v>
      </c>
      <c r="AC316" s="5">
        <f ca="1">Model!AC334</f>
        <v>0</v>
      </c>
      <c r="AD316" s="5">
        <f ca="1">Model!AD334</f>
        <v>46000</v>
      </c>
      <c r="AE316" s="5">
        <f ca="1">Model!AE334</f>
        <v>23000</v>
      </c>
      <c r="AF316" s="5">
        <f ca="1">Model!AF334</f>
        <v>0</v>
      </c>
      <c r="AG316" s="5">
        <f ca="1">Model!AG334</f>
        <v>46000</v>
      </c>
      <c r="AH316" s="5">
        <f ca="1">Model!AH334</f>
        <v>23000</v>
      </c>
      <c r="AI316" s="5">
        <f ca="1">Model!AI334</f>
        <v>0</v>
      </c>
      <c r="AJ316" s="5">
        <f ca="1">Model!AJ334</f>
        <v>48300</v>
      </c>
      <c r="AK316" s="5">
        <f ca="1">Model!AK334</f>
        <v>24150</v>
      </c>
      <c r="AL316" s="5">
        <f ca="1">Model!AL334</f>
        <v>0</v>
      </c>
      <c r="AM316" s="5">
        <f ca="1">Model!AM334</f>
        <v>48300</v>
      </c>
      <c r="AN316" s="5">
        <f ca="1">Model!AN334</f>
        <v>24150</v>
      </c>
      <c r="AO316" s="5">
        <f ca="1">Model!AO334</f>
        <v>0</v>
      </c>
      <c r="AP316" s="5">
        <f ca="1">Model!AP334</f>
        <v>48300</v>
      </c>
      <c r="AQ316" s="5">
        <f ca="1">Model!AQ334</f>
        <v>24150</v>
      </c>
      <c r="AR316" s="5">
        <f ca="1">Model!AR334</f>
        <v>0</v>
      </c>
      <c r="AS316" s="5">
        <f ca="1">Model!AS334</f>
        <v>48300</v>
      </c>
      <c r="AT316" s="5">
        <f ca="1">Model!AT334</f>
        <v>24150</v>
      </c>
      <c r="AU316" s="5">
        <f ca="1">Model!AU334</f>
        <v>0</v>
      </c>
      <c r="AV316" s="5">
        <f ca="1">Model!AV334</f>
        <v>50715</v>
      </c>
      <c r="AW316" s="5">
        <f ca="1">Model!AW334</f>
        <v>25357.5</v>
      </c>
      <c r="AX316" s="5">
        <f ca="1">Model!AX334</f>
        <v>0</v>
      </c>
      <c r="AY316" s="5">
        <f ca="1">Model!AY334</f>
        <v>50715</v>
      </c>
      <c r="AZ316" s="5">
        <f ca="1">Model!AZ334</f>
        <v>25357.5</v>
      </c>
      <c r="BA316" s="5">
        <f ca="1">Model!BA334</f>
        <v>0</v>
      </c>
      <c r="BB316" s="5">
        <f ca="1">Model!BB334</f>
        <v>50715</v>
      </c>
      <c r="BC316" s="5">
        <f ca="1">Model!BC334</f>
        <v>25357.5</v>
      </c>
      <c r="BD316" s="5">
        <f ca="1">Model!BD334</f>
        <v>0</v>
      </c>
      <c r="BE316" s="5">
        <f ca="1">Model!BE334</f>
        <v>50715</v>
      </c>
      <c r="BF316" s="5">
        <f ca="1">Model!BF334</f>
        <v>25357.5</v>
      </c>
      <c r="BG316" s="5">
        <f ca="1">Model!BG334</f>
        <v>0</v>
      </c>
      <c r="BH316" s="5">
        <f ca="1">Model!BH334</f>
        <v>53250.75</v>
      </c>
      <c r="BI316" s="5">
        <f ca="1">Model!BI334</f>
        <v>26625.375</v>
      </c>
      <c r="BJ316" s="5">
        <f ca="1">Model!BJ334</f>
        <v>0</v>
      </c>
      <c r="BK316" s="5">
        <f ca="1">Model!BK334</f>
        <v>53250.75</v>
      </c>
      <c r="BL316" s="5">
        <f ca="1">Model!BL334</f>
        <v>26625.375</v>
      </c>
      <c r="BM316" s="5">
        <f ca="1">Model!BM334</f>
        <v>0</v>
      </c>
      <c r="BN316" s="5">
        <f ca="1">Model!BN334</f>
        <v>53250.75</v>
      </c>
      <c r="BO316" s="5">
        <f ca="1">Model!BO334</f>
        <v>26625.375</v>
      </c>
      <c r="BP316" s="5">
        <f ca="1">Model!BP334</f>
        <v>0</v>
      </c>
      <c r="BQ316" s="5">
        <f ca="1">Model!BQ334</f>
        <v>53250.75</v>
      </c>
      <c r="BR316" s="5">
        <f ca="1">Model!BR334</f>
        <v>26625.375</v>
      </c>
      <c r="BS316" s="5">
        <f ca="1">Model!BS334</f>
        <v>0</v>
      </c>
      <c r="BT316" s="5">
        <f ca="1">Model!BT334</f>
        <v>55913.287500000559</v>
      </c>
      <c r="BU316" s="5">
        <f ca="1">Model!BU334</f>
        <v>27956.643750000745</v>
      </c>
      <c r="BV316" s="5">
        <f ca="1">Model!BV334</f>
        <v>9.3132257461547852E-10</v>
      </c>
      <c r="BW316" s="5">
        <f ca="1">Model!BW334</f>
        <v>55913.28750000149</v>
      </c>
      <c r="BX316" s="5">
        <f ca="1">Model!BX334</f>
        <v>27956.643750001676</v>
      </c>
      <c r="BY316" s="5">
        <f ca="1">Model!BY334</f>
        <v>1.862645149230957E-9</v>
      </c>
      <c r="BZ316" s="5">
        <f ca="1">Model!BZ334</f>
        <v>55913.287500002421</v>
      </c>
      <c r="CA316" s="5">
        <f ca="1">Model!CA334</f>
        <v>27956.643750002608</v>
      </c>
      <c r="CB316" s="5">
        <f ca="1">Model!CB334</f>
        <v>2.7939677238464355E-9</v>
      </c>
      <c r="CC316" s="5">
        <f ca="1">Model!CC334</f>
        <v>55913.287500003353</v>
      </c>
      <c r="CD316" s="5">
        <f ca="1">Model!CD334</f>
        <v>27956.643750003539</v>
      </c>
      <c r="CE316" s="5">
        <f ca="1">Model!CE334</f>
        <v>3.7252902984619141E-9</v>
      </c>
      <c r="CF316" s="5">
        <f ca="1">Model!CF334</f>
        <v>0</v>
      </c>
    </row>
    <row r="317" spans="2:84" x14ac:dyDescent="0.3">
      <c r="B317" s="13">
        <f>ROW()</f>
        <v>317</v>
      </c>
      <c r="H317" s="1" t="str">
        <f t="shared" ref="H317:H330" si="541">$H$307</f>
        <v>Баланс по основной деятельности</v>
      </c>
      <c r="I317" s="1" t="str">
        <f>$I$308</f>
        <v>АКТИВЫ</v>
      </c>
      <c r="J317" s="1" t="s">
        <v>161</v>
      </c>
      <c r="M317" s="53" t="s">
        <v>18</v>
      </c>
      <c r="U317" s="5">
        <f t="shared" ca="1" si="534"/>
        <v>0</v>
      </c>
      <c r="X317" s="5">
        <f ca="1">Model!X335</f>
        <v>0</v>
      </c>
      <c r="Y317" s="5">
        <f ca="1">Model!Y335</f>
        <v>0</v>
      </c>
      <c r="Z317" s="5">
        <f ca="1">Model!Z335</f>
        <v>0</v>
      </c>
      <c r="AA317" s="5">
        <f ca="1">Model!AA335</f>
        <v>0</v>
      </c>
      <c r="AB317" s="5">
        <f ca="1">Model!AB335</f>
        <v>0</v>
      </c>
      <c r="AC317" s="5">
        <f ca="1">Model!AC335</f>
        <v>0</v>
      </c>
      <c r="AD317" s="5">
        <f ca="1">Model!AD335</f>
        <v>0</v>
      </c>
      <c r="AE317" s="5">
        <f ca="1">Model!AE335</f>
        <v>0</v>
      </c>
      <c r="AF317" s="5">
        <f ca="1">Model!AF335</f>
        <v>0</v>
      </c>
      <c r="AG317" s="5">
        <f ca="1">Model!AG335</f>
        <v>0</v>
      </c>
      <c r="AH317" s="5">
        <f ca="1">Model!AH335</f>
        <v>0</v>
      </c>
      <c r="AI317" s="5">
        <f ca="1">Model!AI335</f>
        <v>0</v>
      </c>
      <c r="AJ317" s="5">
        <f ca="1">Model!AJ335</f>
        <v>0</v>
      </c>
      <c r="AK317" s="5">
        <f ca="1">Model!AK335</f>
        <v>0</v>
      </c>
      <c r="AL317" s="5">
        <f ca="1">Model!AL335</f>
        <v>0</v>
      </c>
      <c r="AM317" s="5">
        <f ca="1">Model!AM335</f>
        <v>0</v>
      </c>
      <c r="AN317" s="5">
        <f ca="1">Model!AN335</f>
        <v>0</v>
      </c>
      <c r="AO317" s="5">
        <f ca="1">Model!AO335</f>
        <v>0</v>
      </c>
      <c r="AP317" s="5">
        <f ca="1">Model!AP335</f>
        <v>0</v>
      </c>
      <c r="AQ317" s="5">
        <f ca="1">Model!AQ335</f>
        <v>0</v>
      </c>
      <c r="AR317" s="5">
        <f ca="1">Model!AR335</f>
        <v>0</v>
      </c>
      <c r="AS317" s="5">
        <f ca="1">Model!AS335</f>
        <v>0</v>
      </c>
      <c r="AT317" s="5">
        <f ca="1">Model!AT335</f>
        <v>0</v>
      </c>
      <c r="AU317" s="5">
        <f ca="1">Model!AU335</f>
        <v>0</v>
      </c>
      <c r="AV317" s="5">
        <f ca="1">Model!AV335</f>
        <v>0</v>
      </c>
      <c r="AW317" s="5">
        <f ca="1">Model!AW335</f>
        <v>0</v>
      </c>
      <c r="AX317" s="5">
        <f ca="1">Model!AX335</f>
        <v>0</v>
      </c>
      <c r="AY317" s="5">
        <f ca="1">Model!AY335</f>
        <v>0</v>
      </c>
      <c r="AZ317" s="5">
        <f ca="1">Model!AZ335</f>
        <v>0</v>
      </c>
      <c r="BA317" s="5">
        <f ca="1">Model!BA335</f>
        <v>0</v>
      </c>
      <c r="BB317" s="5">
        <f ca="1">Model!BB335</f>
        <v>0</v>
      </c>
      <c r="BC317" s="5">
        <f ca="1">Model!BC335</f>
        <v>0</v>
      </c>
      <c r="BD317" s="5">
        <f ca="1">Model!BD335</f>
        <v>0</v>
      </c>
      <c r="BE317" s="5">
        <f ca="1">Model!BE335</f>
        <v>0</v>
      </c>
      <c r="BF317" s="5">
        <f ca="1">Model!BF335</f>
        <v>0</v>
      </c>
      <c r="BG317" s="5">
        <f ca="1">Model!BG335</f>
        <v>0</v>
      </c>
      <c r="BH317" s="5">
        <f ca="1">Model!BH335</f>
        <v>0</v>
      </c>
      <c r="BI317" s="5">
        <f ca="1">Model!BI335</f>
        <v>0</v>
      </c>
      <c r="BJ317" s="5">
        <f ca="1">Model!BJ335</f>
        <v>0</v>
      </c>
      <c r="BK317" s="5">
        <f ca="1">Model!BK335</f>
        <v>0</v>
      </c>
      <c r="BL317" s="5">
        <f ca="1">Model!BL335</f>
        <v>0</v>
      </c>
      <c r="BM317" s="5">
        <f ca="1">Model!BM335</f>
        <v>0</v>
      </c>
      <c r="BN317" s="5">
        <f ca="1">Model!BN335</f>
        <v>0</v>
      </c>
      <c r="BO317" s="5">
        <f ca="1">Model!BO335</f>
        <v>0</v>
      </c>
      <c r="BP317" s="5">
        <f ca="1">Model!BP335</f>
        <v>0</v>
      </c>
      <c r="BQ317" s="5">
        <f ca="1">Model!BQ335</f>
        <v>0</v>
      </c>
      <c r="BR317" s="5">
        <f ca="1">Model!BR335</f>
        <v>0</v>
      </c>
      <c r="BS317" s="5">
        <f ca="1">Model!BS335</f>
        <v>0</v>
      </c>
      <c r="BT317" s="5">
        <f ca="1">Model!BT335</f>
        <v>0</v>
      </c>
      <c r="BU317" s="5">
        <f ca="1">Model!BU335</f>
        <v>0</v>
      </c>
      <c r="BV317" s="5">
        <f ca="1">Model!BV335</f>
        <v>0</v>
      </c>
      <c r="BW317" s="5">
        <f ca="1">Model!BW335</f>
        <v>0</v>
      </c>
      <c r="BX317" s="5">
        <f ca="1">Model!BX335</f>
        <v>0</v>
      </c>
      <c r="BY317" s="5">
        <f ca="1">Model!BY335</f>
        <v>0</v>
      </c>
      <c r="BZ317" s="5">
        <f ca="1">Model!BZ335</f>
        <v>0</v>
      </c>
      <c r="CA317" s="5">
        <f ca="1">Model!CA335</f>
        <v>0</v>
      </c>
      <c r="CB317" s="5">
        <f ca="1">Model!CB335</f>
        <v>0</v>
      </c>
      <c r="CC317" s="5">
        <f ca="1">Model!CC335</f>
        <v>0</v>
      </c>
      <c r="CD317" s="5">
        <f ca="1">Model!CD335</f>
        <v>0</v>
      </c>
      <c r="CE317" s="5">
        <f ca="1">Model!CE335</f>
        <v>0</v>
      </c>
      <c r="CF317" s="5">
        <f ca="1">Model!CF335</f>
        <v>0</v>
      </c>
    </row>
    <row r="318" spans="2:84" x14ac:dyDescent="0.3">
      <c r="B318" s="13">
        <f>ROW()</f>
        <v>318</v>
      </c>
      <c r="H318" s="1" t="str">
        <f t="shared" si="541"/>
        <v>Баланс по основной деятельности</v>
      </c>
      <c r="I318" s="1" t="str">
        <f>$I$308</f>
        <v>АКТИВЫ</v>
      </c>
      <c r="J318" s="1" t="s">
        <v>159</v>
      </c>
      <c r="M318" s="53" t="s">
        <v>18</v>
      </c>
      <c r="U318" s="5">
        <f t="shared" ca="1" si="534"/>
        <v>0</v>
      </c>
      <c r="X318" s="5">
        <f ca="1">IF(X$4="",0,IF((SUM(Model!$W$250:X$250)-SUM(Model!$W$324:X$324)-(SUM($W278:X278)-SUM($W303:X303)))&lt;=0,-(SUM(Model!$W$250:X$250)-SUM(Model!$W$324:X$324)-(SUM($W278:X278)-SUM($W303:X303))),0))</f>
        <v>551333.33333333337</v>
      </c>
      <c r="Y318" s="5">
        <f ca="1">IF(Y$4="",0,IF((SUM(Model!$W$250:Y$250)-SUM(Model!$W$324:Y$324)-(SUM($W278:Y278)-SUM($W303:Y303)))&lt;=0,-(SUM(Model!$W$250:Y$250)-SUM(Model!$W$324:Y$324)-(SUM($W278:Y278)-SUM($W303:Y303))),0))</f>
        <v>5369333.333333334</v>
      </c>
      <c r="Z318" s="5">
        <f ca="1">IF(Z$4="",0,IF((SUM(Model!$W$250:Z$250)-SUM(Model!$W$324:Z$324)-(SUM($W278:Z278)-SUM($W303:Z303)))&lt;=0,-(SUM(Model!$W$250:Z$250)-SUM(Model!$W$324:Z$324)-(SUM($W278:Z278)-SUM($W303:Z303))),0))</f>
        <v>7865666.6666666688</v>
      </c>
      <c r="AA318" s="5">
        <f ca="1">IF(AA$4="",0,IF((SUM(Model!$W$250:AA$250)-SUM(Model!$W$324:AA$324)-(SUM($W278:AA278)-SUM($W303:AA303)))&lt;=0,-(SUM(Model!$W$250:AA$250)-SUM(Model!$W$324:AA$324)-(SUM($W278:AA278)-SUM($W303:AA303))),0))</f>
        <v>7955666.6666666688</v>
      </c>
      <c r="AB318" s="5">
        <f ca="1">IF(AB$4="",0,IF((SUM(Model!$W$250:AB$250)-SUM(Model!$W$324:AB$324)-(SUM($W278:AB278)-SUM($W303:AB303)))&lt;=0,-(SUM(Model!$W$250:AB$250)-SUM(Model!$W$324:AB$324)-(SUM($W278:AB278)-SUM($W303:AB303))),0))</f>
        <v>2592583.3333333344</v>
      </c>
      <c r="AC318" s="5">
        <f ca="1">IF(AC$4="",0,IF((SUM(Model!$W$250:AC$250)-SUM(Model!$W$324:AC$324)-(SUM($W278:AC278)-SUM($W303:AC303)))&lt;=0,-(SUM(Model!$W$250:AC$250)-SUM(Model!$W$324:AC$324)-(SUM($W278:AC278)-SUM($W303:AC303))),0))</f>
        <v>2366250.0000000014</v>
      </c>
      <c r="AD318" s="5">
        <f ca="1">IF(AD$4="",0,IF((SUM(Model!$W$250:AD$250)-SUM(Model!$W$324:AD$324)-(SUM($W278:AD278)-SUM($W303:AD303)))&lt;=0,-(SUM(Model!$W$250:AD$250)-SUM(Model!$W$324:AD$324)-(SUM($W278:AD278)-SUM($W303:AD303))),0))</f>
        <v>2021008.3333333347</v>
      </c>
      <c r="AE318" s="5">
        <f ca="1">IF(AE$4="",0,IF((SUM(Model!$W$250:AE$250)-SUM(Model!$W$324:AE$324)-(SUM($W278:AE278)-SUM($W303:AE303)))&lt;=0,-(SUM(Model!$W$250:AE$250)-SUM(Model!$W$324:AE$324)-(SUM($W278:AE278)-SUM($W303:AE303))),0))</f>
        <v>0</v>
      </c>
      <c r="AF318" s="5">
        <f ca="1">IF(AF$4="",0,IF((SUM(Model!$W$250:AF$250)-SUM(Model!$W$324:AF$324)-(SUM($W278:AF278)-SUM($W303:AF303)))&lt;=0,-(SUM(Model!$W$250:AF$250)-SUM(Model!$W$324:AF$324)-(SUM($W278:AF278)-SUM($W303:AF303))),0))</f>
        <v>0</v>
      </c>
      <c r="AG318" s="5">
        <f ca="1">IF(AG$4="",0,IF((SUM(Model!$W$250:AG$250)-SUM(Model!$W$324:AG$324)-(SUM($W278:AG278)-SUM($W303:AG303)))&lt;=0,-(SUM(Model!$W$250:AG$250)-SUM(Model!$W$324:AG$324)-(SUM($W278:AG278)-SUM($W303:AG303))),0))</f>
        <v>0</v>
      </c>
      <c r="AH318" s="5">
        <f ca="1">IF(AH$4="",0,IF((SUM(Model!$W$250:AH$250)-SUM(Model!$W$324:AH$324)-(SUM($W278:AH278)-SUM($W303:AH303)))&lt;=0,-(SUM(Model!$W$250:AH$250)-SUM(Model!$W$324:AH$324)-(SUM($W278:AH278)-SUM($W303:AH303))),0))</f>
        <v>0</v>
      </c>
      <c r="AI318" s="5">
        <f ca="1">IF(AI$4="",0,IF((SUM(Model!$W$250:AI$250)-SUM(Model!$W$324:AI$324)-(SUM($W278:AI278)-SUM($W303:AI303)))&lt;=0,-(SUM(Model!$W$250:AI$250)-SUM(Model!$W$324:AI$324)-(SUM($W278:AI278)-SUM($W303:AI303))),0))</f>
        <v>0</v>
      </c>
      <c r="AJ318" s="5">
        <f ca="1">IF(AJ$4="",0,IF((SUM(Model!$W$250:AJ$250)-SUM(Model!$W$324:AJ$324)-(SUM($W278:AJ278)-SUM($W303:AJ303)))&lt;=0,-(SUM(Model!$W$250:AJ$250)-SUM(Model!$W$324:AJ$324)-(SUM($W278:AJ278)-SUM($W303:AJ303))),0))</f>
        <v>0</v>
      </c>
      <c r="AK318" s="5">
        <f ca="1">IF(AK$4="",0,IF((SUM(Model!$W$250:AK$250)-SUM(Model!$W$324:AK$324)-(SUM($W278:AK278)-SUM($W303:AK303)))&lt;=0,-(SUM(Model!$W$250:AK$250)-SUM(Model!$W$324:AK$324)-(SUM($W278:AK278)-SUM($W303:AK303))),0))</f>
        <v>0</v>
      </c>
      <c r="AL318" s="5">
        <f ca="1">IF(AL$4="",0,IF((SUM(Model!$W$250:AL$250)-SUM(Model!$W$324:AL$324)-(SUM($W278:AL278)-SUM($W303:AL303)))&lt;=0,-(SUM(Model!$W$250:AL$250)-SUM(Model!$W$324:AL$324)-(SUM($W278:AL278)-SUM($W303:AL303))),0))</f>
        <v>0</v>
      </c>
      <c r="AM318" s="5">
        <f ca="1">IF(AM$4="",0,IF((SUM(Model!$W$250:AM$250)-SUM(Model!$W$324:AM$324)-(SUM($W278:AM278)-SUM($W303:AM303)))&lt;=0,-(SUM(Model!$W$250:AM$250)-SUM(Model!$W$324:AM$324)-(SUM($W278:AM278)-SUM($W303:AM303))),0))</f>
        <v>0</v>
      </c>
      <c r="AN318" s="5">
        <f ca="1">IF(AN$4="",0,IF((SUM(Model!$W$250:AN$250)-SUM(Model!$W$324:AN$324)-(SUM($W278:AN278)-SUM($W303:AN303)))&lt;=0,-(SUM(Model!$W$250:AN$250)-SUM(Model!$W$324:AN$324)-(SUM($W278:AN278)-SUM($W303:AN303))),0))</f>
        <v>0</v>
      </c>
      <c r="AO318" s="5">
        <f ca="1">IF(AO$4="",0,IF((SUM(Model!$W$250:AO$250)-SUM(Model!$W$324:AO$324)-(SUM($W278:AO278)-SUM($W303:AO303)))&lt;=0,-(SUM(Model!$W$250:AO$250)-SUM(Model!$W$324:AO$324)-(SUM($W278:AO278)-SUM($W303:AO303))),0))</f>
        <v>0</v>
      </c>
      <c r="AP318" s="5">
        <f ca="1">IF(AP$4="",0,IF((SUM(Model!$W$250:AP$250)-SUM(Model!$W$324:AP$324)-(SUM($W278:AP278)-SUM($W303:AP303)))&lt;=0,-(SUM(Model!$W$250:AP$250)-SUM(Model!$W$324:AP$324)-(SUM($W278:AP278)-SUM($W303:AP303))),0))</f>
        <v>90052.973111107945</v>
      </c>
      <c r="AQ318" s="5">
        <f ca="1">IF(AQ$4="",0,IF((SUM(Model!$W$250:AQ$250)-SUM(Model!$W$324:AQ$324)-(SUM($W278:AQ278)-SUM($W303:AQ303)))&lt;=0,-(SUM(Model!$W$250:AQ$250)-SUM(Model!$W$324:AQ$324)-(SUM($W278:AQ278)-SUM($W303:AQ303))),0))</f>
        <v>204474.80783333071</v>
      </c>
      <c r="AR318" s="5">
        <f ca="1">IF(AR$4="",0,IF((SUM(Model!$W$250:AR$250)-SUM(Model!$W$324:AR$324)-(SUM($W278:AR278)-SUM($W303:AR303)))&lt;=0,-(SUM(Model!$W$250:AR$250)-SUM(Model!$W$324:AR$324)-(SUM($W278:AR278)-SUM($W303:AR303))),0))</f>
        <v>958381.20885644108</v>
      </c>
      <c r="AS318" s="5">
        <f ca="1">IF(AS$4="",0,IF((SUM(Model!$W$250:AS$250)-SUM(Model!$W$324:AS$324)-(SUM($W278:AS278)-SUM($W303:AS303)))&lt;=0,-(SUM(Model!$W$250:AS$250)-SUM(Model!$W$324:AS$324)-(SUM($W278:AS278)-SUM($W303:AS303))),0))</f>
        <v>3334258.7353462167</v>
      </c>
      <c r="AT318" s="5">
        <f ca="1">IF(AT$4="",0,IF((SUM(Model!$W$250:AT$250)-SUM(Model!$W$324:AT$324)-(SUM($W278:AT278)-SUM($W303:AT303)))&lt;=0,-(SUM(Model!$W$250:AT$250)-SUM(Model!$W$324:AT$324)-(SUM($W278:AT278)-SUM($W303:AT303))),0))</f>
        <v>5472658.8375069927</v>
      </c>
      <c r="AU318" s="5">
        <f ca="1">IF(AU$4="",0,IF((SUM(Model!$W$250:AU$250)-SUM(Model!$W$324:AU$324)-(SUM($W278:AU278)-SUM($W303:AU303)))&lt;=0,-(SUM(Model!$W$250:AU$250)-SUM(Model!$W$324:AU$324)-(SUM($W278:AU278)-SUM($W303:AU303))),0))</f>
        <v>5261056.7379475515</v>
      </c>
      <c r="AV318" s="5">
        <f ca="1">IF(AV$4="",0,IF((SUM(Model!$W$250:AV$250)-SUM(Model!$W$324:AV$324)-(SUM($W278:AV278)-SUM($W303:AV303)))&lt;=0,-(SUM(Model!$W$250:AV$250)-SUM(Model!$W$324:AV$324)-(SUM($W278:AV278)-SUM($W303:AV303))),0))</f>
        <v>5055786.0782820247</v>
      </c>
      <c r="AW318" s="5">
        <f ca="1">IF(AW$4="",0,IF((SUM(Model!$W$250:AW$250)-SUM(Model!$W$324:AW$324)-(SUM($W278:AW278)-SUM($W303:AW303)))&lt;=0,-(SUM(Model!$W$250:AW$250)-SUM(Model!$W$324:AW$324)-(SUM($W278:AW278)-SUM($W303:AW303))),0))</f>
        <v>0</v>
      </c>
      <c r="AX318" s="5">
        <f ca="1">IF(AX$4="",0,IF((SUM(Model!$W$250:AX$250)-SUM(Model!$W$324:AX$324)-(SUM($W278:AX278)-SUM($W303:AX303)))&lt;=0,-(SUM(Model!$W$250:AX$250)-SUM(Model!$W$324:AX$324)-(SUM($W278:AX278)-SUM($W303:AX303))),0))</f>
        <v>0</v>
      </c>
      <c r="AY318" s="5">
        <f ca="1">IF(AY$4="",0,IF((SUM(Model!$W$250:AY$250)-SUM(Model!$W$324:AY$324)-(SUM($W278:AY278)-SUM($W303:AY303)))&lt;=0,-(SUM(Model!$W$250:AY$250)-SUM(Model!$W$324:AY$324)-(SUM($W278:AY278)-SUM($W303:AY303))),0))</f>
        <v>0</v>
      </c>
      <c r="AZ318" s="5">
        <f ca="1">IF(AZ$4="",0,IF((SUM(Model!$W$250:AZ$250)-SUM(Model!$W$324:AZ$324)-(SUM($W278:AZ278)-SUM($W303:AZ303)))&lt;=0,-(SUM(Model!$W$250:AZ$250)-SUM(Model!$W$324:AZ$324)-(SUM($W278:AZ278)-SUM($W303:AZ303))),0))</f>
        <v>0</v>
      </c>
      <c r="BA318" s="5">
        <f ca="1">IF(BA$4="",0,IF((SUM(Model!$W$250:BA$250)-SUM(Model!$W$324:BA$324)-(SUM($W278:BA278)-SUM($W303:BA303)))&lt;=0,-(SUM(Model!$W$250:BA$250)-SUM(Model!$W$324:BA$324)-(SUM($W278:BA278)-SUM($W303:BA303))),0))</f>
        <v>0</v>
      </c>
      <c r="BB318" s="5">
        <f ca="1">IF(BB$4="",0,IF((SUM(Model!$W$250:BB$250)-SUM(Model!$W$324:BB$324)-(SUM($W278:BB278)-SUM($W303:BB303)))&lt;=0,-(SUM(Model!$W$250:BB$250)-SUM(Model!$W$324:BB$324)-(SUM($W278:BB278)-SUM($W303:BB303))),0))</f>
        <v>0</v>
      </c>
      <c r="BC318" s="5">
        <f ca="1">IF(BC$4="",0,IF((SUM(Model!$W$250:BC$250)-SUM(Model!$W$324:BC$324)-(SUM($W278:BC278)-SUM($W303:BC303)))&lt;=0,-(SUM(Model!$W$250:BC$250)-SUM(Model!$W$324:BC$324)-(SUM($W278:BC278)-SUM($W303:BC303))),0))</f>
        <v>454124.6659349706</v>
      </c>
      <c r="BD318" s="5">
        <f ca="1">IF(BD$4="",0,IF((SUM(Model!$W$250:BD$250)-SUM(Model!$W$324:BD$324)-(SUM($W278:BD278)-SUM($W303:BD303)))&lt;=0,-(SUM(Model!$W$250:BD$250)-SUM(Model!$W$324:BD$324)-(SUM($W278:BD278)-SUM($W303:BD303))),0))</f>
        <v>3702936.0569255557</v>
      </c>
      <c r="BE318" s="5">
        <f ca="1">IF(BE$4="",0,IF((SUM(Model!$W$250:BE$250)-SUM(Model!$W$324:BE$324)-(SUM($W278:BE278)-SUM($W303:BE303)))&lt;=0,-(SUM(Model!$W$250:BE$250)-SUM(Model!$W$324:BE$324)-(SUM($W278:BE278)-SUM($W303:BE303))),0))</f>
        <v>4330063.5432486366</v>
      </c>
      <c r="BF318" s="5">
        <f ca="1">IF(BF$4="",0,IF((SUM(Model!$W$250:BF$250)-SUM(Model!$W$324:BF$324)-(SUM($W278:BF278)-SUM($W303:BF303)))&lt;=0,-(SUM(Model!$W$250:BF$250)-SUM(Model!$W$324:BF$324)-(SUM($W278:BF278)-SUM($W303:BF303))),0))</f>
        <v>1603275.6605284363</v>
      </c>
      <c r="BG318" s="5">
        <f ca="1">IF(BG$4="",0,IF((SUM(Model!$W$250:BG$250)-SUM(Model!$W$324:BG$324)-(SUM($W278:BG278)-SUM($W303:BG303)))&lt;=0,-(SUM(Model!$W$250:BG$250)-SUM(Model!$W$324:BG$324)-(SUM($W278:BG278)-SUM($W303:BG303))),0))</f>
        <v>2145868.9325431138</v>
      </c>
      <c r="BH318" s="5">
        <f ca="1">IF(BH$4="",0,IF((SUM(Model!$W$250:BH$250)-SUM(Model!$W$324:BH$324)-(SUM($W278:BH278)-SUM($W303:BH303)))&lt;=0,-(SUM(Model!$W$250:BH$250)-SUM(Model!$W$324:BH$324)-(SUM($W278:BH278)-SUM($W303:BH303))),0))</f>
        <v>2698403.2225445062</v>
      </c>
      <c r="BI318" s="5">
        <f ca="1">IF(BI$4="",0,IF((SUM(Model!$W$250:BI$250)-SUM(Model!$W$324:BI$324)-(SUM($W278:BI278)-SUM($W303:BI303)))&lt;=0,-(SUM(Model!$W$250:BI$250)-SUM(Model!$W$324:BI$324)-(SUM($W278:BI278)-SUM($W303:BI303))),0))</f>
        <v>182232.89710618183</v>
      </c>
      <c r="BJ318" s="5">
        <f ca="1">IF(BJ$4="",0,IF((SUM(Model!$W$250:BJ$250)-SUM(Model!$W$324:BJ$324)-(SUM($W278:BJ278)-SUM($W303:BJ303)))&lt;=0,-(SUM(Model!$W$250:BJ$250)-SUM(Model!$W$324:BJ$324)-(SUM($W278:BJ278)-SUM($W303:BJ303))),0))</f>
        <v>446240.28018563986</v>
      </c>
      <c r="BK318" s="5">
        <f ca="1">IF(BK$4="",0,IF((SUM(Model!$W$250:BK$250)-SUM(Model!$W$324:BK$324)-(SUM($W278:BK278)-SUM($W303:BK303)))&lt;=0,-(SUM(Model!$W$250:BK$250)-SUM(Model!$W$324:BK$324)-(SUM($W278:BK278)-SUM($W303:BK303))),0))</f>
        <v>449930.549521029</v>
      </c>
      <c r="BL318" s="5">
        <f ca="1">IF(BL$4="",0,IF((SUM(Model!$W$250:BL$250)-SUM(Model!$W$324:BL$324)-(SUM($W278:BL278)-SUM($W303:BL303)))&lt;=0,-(SUM(Model!$W$250:BL$250)-SUM(Model!$W$324:BL$324)-(SUM($W278:BL278)-SUM($W303:BL303))),0))</f>
        <v>433791.17855464667</v>
      </c>
      <c r="BM318" s="5">
        <f ca="1">IF(BM$4="",0,IF((SUM(Model!$W$250:BM$250)-SUM(Model!$W$324:BM$324)-(SUM($W278:BM278)-SUM($W303:BM303)))&lt;=0,-(SUM(Model!$W$250:BM$250)-SUM(Model!$W$324:BM$324)-(SUM($W278:BM278)-SUM($W303:BM303))),0))</f>
        <v>2720718.6294634491</v>
      </c>
      <c r="BN318" s="5">
        <f ca="1">IF(BN$4="",0,IF((SUM(Model!$W$250:BN$250)-SUM(Model!$W$324:BN$324)-(SUM($W278:BN278)-SUM($W303:BN303)))&lt;=0,-(SUM(Model!$W$250:BN$250)-SUM(Model!$W$324:BN$324)-(SUM($W278:BN278)-SUM($W303:BN303))),0))</f>
        <v>5146360.8933615573</v>
      </c>
      <c r="BO318" s="5">
        <f ca="1">IF(BO$4="",0,IF((SUM(Model!$W$250:BO$250)-SUM(Model!$W$324:BO$324)-(SUM($W278:BO278)-SUM($W303:BO303)))&lt;=0,-(SUM(Model!$W$250:BO$250)-SUM(Model!$W$324:BO$324)-(SUM($W278:BO278)-SUM($W303:BO303))),0))</f>
        <v>4057448.7801044136</v>
      </c>
      <c r="BP318" s="5">
        <f ca="1">IF(BP$4="",0,IF((SUM(Model!$W$250:BP$250)-SUM(Model!$W$324:BP$324)-(SUM($W278:BP278)-SUM($W303:BP303)))&lt;=0,-(SUM(Model!$W$250:BP$250)-SUM(Model!$W$324:BP$324)-(SUM($W278:BP278)-SUM($W303:BP303))),0))</f>
        <v>3938452.9335311651</v>
      </c>
      <c r="BQ318" s="5">
        <f ca="1">IF(BQ$4="",0,IF((SUM(Model!$W$250:BQ$250)-SUM(Model!$W$324:BQ$324)-(SUM($W278:BQ278)-SUM($W303:BQ303)))&lt;=0,-(SUM(Model!$W$250:BQ$250)-SUM(Model!$W$324:BQ$324)-(SUM($W278:BQ278)-SUM($W303:BQ303))),0))</f>
        <v>3819104.0836286582</v>
      </c>
      <c r="BR318" s="5">
        <f ca="1">IF(BR$4="",0,IF((SUM(Model!$W$250:BR$250)-SUM(Model!$W$324:BR$324)-(SUM($W278:BR278)-SUM($W303:BR303)))&lt;=0,-(SUM(Model!$W$250:BR$250)-SUM(Model!$W$324:BR$324)-(SUM($W278:BR278)-SUM($W303:BR303))),0))</f>
        <v>0</v>
      </c>
      <c r="BS318" s="5">
        <f ca="1">IF(BS$4="",0,IF((SUM(Model!$W$250:BS$250)-SUM(Model!$W$324:BS$324)-(SUM($W278:BS278)-SUM($W303:BS303)))&lt;=0,-(SUM(Model!$W$250:BS$250)-SUM(Model!$W$324:BS$324)-(SUM($W278:BS278)-SUM($W303:BS303))),0))</f>
        <v>0</v>
      </c>
      <c r="BT318" s="5">
        <f ca="1">IF(BT$4="",0,IF((SUM(Model!$W$250:BT$250)-SUM(Model!$W$324:BT$324)-(SUM($W278:BT278)-SUM($W303:BT303)))&lt;=0,-(SUM(Model!$W$250:BT$250)-SUM(Model!$W$324:BT$324)-(SUM($W278:BT278)-SUM($W303:BT303))),0))</f>
        <v>0</v>
      </c>
      <c r="BU318" s="5">
        <f ca="1">IF(BU$4="",0,IF((SUM(Model!$W$250:BU$250)-SUM(Model!$W$324:BU$324)-(SUM($W278:BU278)-SUM($W303:BU303)))&lt;=0,-(SUM(Model!$W$250:BU$250)-SUM(Model!$W$324:BU$324)-(SUM($W278:BU278)-SUM($W303:BU303))),0))</f>
        <v>0</v>
      </c>
      <c r="BV318" s="5">
        <f ca="1">IF(BV$4="",0,IF((SUM(Model!$W$250:BV$250)-SUM(Model!$W$324:BV$324)-(SUM($W278:BV278)-SUM($W303:BV303)))&lt;=0,-(SUM(Model!$W$250:BV$250)-SUM(Model!$W$324:BV$324)-(SUM($W278:BV278)-SUM($W303:BV303))),0))</f>
        <v>0</v>
      </c>
      <c r="BW318" s="5">
        <f ca="1">IF(BW$4="",0,IF((SUM(Model!$W$250:BW$250)-SUM(Model!$W$324:BW$324)-(SUM($W278:BW278)-SUM($W303:BW303)))&lt;=0,-(SUM(Model!$W$250:BW$250)-SUM(Model!$W$324:BW$324)-(SUM($W278:BW278)-SUM($W303:BW303))),0))</f>
        <v>1408063.009138979</v>
      </c>
      <c r="BX318" s="5">
        <f ca="1">IF(BX$4="",0,IF((SUM(Model!$W$250:BX$250)-SUM(Model!$W$324:BX$324)-(SUM($W278:BX278)-SUM($W303:BX303)))&lt;=0,-(SUM(Model!$W$250:BX$250)-SUM(Model!$W$324:BX$324)-(SUM($W278:BX278)-SUM($W303:BX303))),0))</f>
        <v>3959092.2610945553</v>
      </c>
      <c r="BY318" s="5">
        <f ca="1">IF(BY$4="",0,IF((SUM(Model!$W$250:BY$250)-SUM(Model!$W$324:BY$324)-(SUM($W278:BY278)-SUM($W303:BY303)))&lt;=0,-(SUM(Model!$W$250:BY$250)-SUM(Model!$W$324:BY$324)-(SUM($W278:BY278)-SUM($W303:BY303))),0))</f>
        <v>4885306.2896896377</v>
      </c>
      <c r="BZ318" s="5">
        <f ca="1">IF(BZ$4="",0,IF((SUM(Model!$W$250:BZ$250)-SUM(Model!$W$324:BZ$324)-(SUM($W278:BZ278)-SUM($W303:BZ303)))&lt;=0,-(SUM(Model!$W$250:BZ$250)-SUM(Model!$W$324:BZ$324)-(SUM($W278:BZ278)-SUM($W303:BZ303))),0))</f>
        <v>5376213.6857239977</v>
      </c>
      <c r="CA318" s="5">
        <f ca="1">IF(CA$4="",0,IF((SUM(Model!$W$250:CA$250)-SUM(Model!$W$324:CA$324)-(SUM($W278:CA278)-SUM($W303:CA303)))&lt;=0,-(SUM(Model!$W$250:CA$250)-SUM(Model!$W$324:CA$324)-(SUM($W278:CA278)-SUM($W303:CA303))),0))</f>
        <v>17596.396984487772</v>
      </c>
      <c r="CB318" s="5">
        <f ca="1">IF(CB$4="",0,IF((SUM(Model!$W$250:CB$250)-SUM(Model!$W$324:CB$324)-(SUM($W278:CB278)-SUM($W303:CB303)))&lt;=0,-(SUM(Model!$W$250:CB$250)-SUM(Model!$W$324:CB$324)-(SUM($W278:CB278)-SUM($W303:CB303))),0))</f>
        <v>372883.84972535074</v>
      </c>
      <c r="CC318" s="5">
        <f ca="1">IF(CC$4="",0,IF((SUM(Model!$W$250:CC$250)-SUM(Model!$W$324:CC$324)-(SUM($W278:CC278)-SUM($W303:CC303)))&lt;=0,-(SUM(Model!$W$250:CC$250)-SUM(Model!$W$324:CC$324)-(SUM($W278:CC278)-SUM($W303:CC303))),0))</f>
        <v>705133.85687224567</v>
      </c>
      <c r="CD318" s="5">
        <f ca="1">IF(CD$4="",0,IF((SUM(Model!$W$250:CD$250)-SUM(Model!$W$324:CD$324)-(SUM($W278:CD278)-SUM($W303:CD303)))&lt;=0,-(SUM(Model!$W$250:CD$250)-SUM(Model!$W$324:CD$324)-(SUM($W278:CD278)-SUM($W303:CD303))),0))</f>
        <v>152926.90753525496</v>
      </c>
      <c r="CE318" s="5">
        <f ca="1">IF(CE$4="",0,IF((SUM(Model!$W$250:CE$250)-SUM(Model!$W$324:CE$324)-(SUM($W278:CE278)-SUM($W303:CE303)))&lt;=0,-(SUM(Model!$W$250:CE$250)-SUM(Model!$W$324:CE$324)-(SUM($W278:CE278)-SUM($W303:CE303))),0))</f>
        <v>0</v>
      </c>
      <c r="CF318" s="5">
        <f ca="1">IF(CF$4="",0,IF((SUM(Model!$W$250:CF$250)-SUM(Model!$W$324:CF$324)-(SUM($W278:CF278)-SUM($W303:CF303)))&lt;=0,-(SUM(Model!$W$250:CF$250)-SUM(Model!$W$324:CF$324)-(SUM($W278:CF278)-SUM($W303:CF303))),0))</f>
        <v>0</v>
      </c>
    </row>
    <row r="319" spans="2:84" x14ac:dyDescent="0.3">
      <c r="B319" s="13">
        <f>ROW()</f>
        <v>319</v>
      </c>
      <c r="H319" s="1" t="str">
        <f t="shared" si="541"/>
        <v>Баланс по основной деятельности</v>
      </c>
      <c r="I319" s="1" t="s">
        <v>160</v>
      </c>
      <c r="M319" s="53" t="s">
        <v>18</v>
      </c>
      <c r="P319" s="72"/>
      <c r="U319" s="5">
        <f ca="1">INDIRECT(ADDRESS($B319,$X$2-1+$P$8))</f>
        <v>452673334.96686298</v>
      </c>
      <c r="X319" s="5">
        <f ca="1">IF(X$4="",0,SUM(X320:X331))</f>
        <v>-230000</v>
      </c>
      <c r="Y319" s="5">
        <f t="shared" ref="Y319:AI319" ca="1" si="542">IF(Y$4="",0,SUM(Y320:Y331))</f>
        <v>-768999.99999999988</v>
      </c>
      <c r="Z319" s="5">
        <f t="shared" ca="1" si="542"/>
        <v>-1483159.2592592589</v>
      </c>
      <c r="AA319" s="5">
        <f t="shared" ca="1" si="542"/>
        <v>-2178999.0740740742</v>
      </c>
      <c r="AB319" s="5">
        <f t="shared" ca="1" si="542"/>
        <v>-2295097.2222222225</v>
      </c>
      <c r="AC319" s="5">
        <f t="shared" ca="1" si="542"/>
        <v>-2580590.1620370378</v>
      </c>
      <c r="AD319" s="5">
        <f t="shared" ca="1" si="542"/>
        <v>-2270632.543518519</v>
      </c>
      <c r="AE319" s="5">
        <f t="shared" ca="1" si="542"/>
        <v>-714691.87499999953</v>
      </c>
      <c r="AF319" s="5">
        <f t="shared" ca="1" si="542"/>
        <v>183067.65740740788</v>
      </c>
      <c r="AG319" s="5">
        <f t="shared" ca="1" si="542"/>
        <v>1439147.1314814819</v>
      </c>
      <c r="AH319" s="5">
        <f t="shared" ca="1" si="542"/>
        <v>3351651.8555555549</v>
      </c>
      <c r="AI319" s="5">
        <f t="shared" ca="1" si="542"/>
        <v>5038086.329629628</v>
      </c>
      <c r="AJ319" s="5">
        <f t="shared" ref="AJ319:CF319" ca="1" si="543">IF(AJ$4="",0,SUM(AJ320:AJ331))</f>
        <v>7036638.4924370348</v>
      </c>
      <c r="AK319" s="5">
        <f t="shared" ca="1" si="543"/>
        <v>9584820.1532999966</v>
      </c>
      <c r="AL319" s="5">
        <f t="shared" ca="1" si="543"/>
        <v>11664674.353240738</v>
      </c>
      <c r="AM319" s="5">
        <f t="shared" ca="1" si="543"/>
        <v>14372153.459581472</v>
      </c>
      <c r="AN319" s="5">
        <f t="shared" ca="1" si="543"/>
        <v>17778929.306622207</v>
      </c>
      <c r="AO319" s="5">
        <f t="shared" ca="1" si="543"/>
        <v>20324900.846767113</v>
      </c>
      <c r="AP319" s="5">
        <f t="shared" ca="1" si="543"/>
        <v>23788669.181044389</v>
      </c>
      <c r="AQ319" s="5">
        <f t="shared" ca="1" si="543"/>
        <v>28037820.448275458</v>
      </c>
      <c r="AR319" s="5">
        <f t="shared" ca="1" si="543"/>
        <v>32459650.532012466</v>
      </c>
      <c r="AS319" s="5">
        <f t="shared" ca="1" si="543"/>
        <v>37206658.600534648</v>
      </c>
      <c r="AT319" s="5">
        <f t="shared" ca="1" si="543"/>
        <v>42328086.452207685</v>
      </c>
      <c r="AU319" s="5">
        <f t="shared" ca="1" si="543"/>
        <v>47485287.334942356</v>
      </c>
      <c r="AV319" s="5">
        <f t="shared" ca="1" si="543"/>
        <v>52962098.32218533</v>
      </c>
      <c r="AW319" s="5">
        <f t="shared" ca="1" si="543"/>
        <v>59185111.263878606</v>
      </c>
      <c r="AX319" s="5">
        <f t="shared" ca="1" si="543"/>
        <v>65319043.051450714</v>
      </c>
      <c r="AY319" s="5">
        <f t="shared" ca="1" si="543"/>
        <v>72245351.515754089</v>
      </c>
      <c r="AZ319" s="5">
        <f t="shared" ca="1" si="543"/>
        <v>80029191.119864643</v>
      </c>
      <c r="BA319" s="5">
        <f t="shared" ca="1" si="543"/>
        <v>86496559.445289835</v>
      </c>
      <c r="BB319" s="5">
        <f t="shared" ca="1" si="543"/>
        <v>93561967.753754675</v>
      </c>
      <c r="BC319" s="5">
        <f t="shared" ca="1" si="543"/>
        <v>100217142.07018191</v>
      </c>
      <c r="BD319" s="5">
        <f t="shared" ca="1" si="543"/>
        <v>108295192.99800575</v>
      </c>
      <c r="BE319" s="5">
        <f t="shared" ca="1" si="543"/>
        <v>116639350.19096646</v>
      </c>
      <c r="BF319" s="5">
        <f t="shared" ca="1" si="543"/>
        <v>125342294.24258815</v>
      </c>
      <c r="BG319" s="5">
        <f t="shared" ca="1" si="543"/>
        <v>134395240.08766192</v>
      </c>
      <c r="BH319" s="5">
        <f t="shared" ca="1" si="543"/>
        <v>143800471.23915395</v>
      </c>
      <c r="BI319" s="5">
        <f t="shared" ca="1" si="543"/>
        <v>153247579.66677108</v>
      </c>
      <c r="BJ319" s="5">
        <f t="shared" ca="1" si="543"/>
        <v>163173091.63227096</v>
      </c>
      <c r="BK319" s="5">
        <f t="shared" ca="1" si="543"/>
        <v>173670849.68270627</v>
      </c>
      <c r="BL319" s="5">
        <f t="shared" ca="1" si="543"/>
        <v>184497505.55783069</v>
      </c>
      <c r="BM319" s="5">
        <f t="shared" ca="1" si="543"/>
        <v>195061769.79338965</v>
      </c>
      <c r="BN319" s="5">
        <f t="shared" ca="1" si="543"/>
        <v>206355329.49096778</v>
      </c>
      <c r="BO319" s="5">
        <f t="shared" ca="1" si="543"/>
        <v>218023188.45422456</v>
      </c>
      <c r="BP319" s="5">
        <f t="shared" ca="1" si="543"/>
        <v>229690209.12818983</v>
      </c>
      <c r="BQ319" s="5">
        <f t="shared" ca="1" si="543"/>
        <v>242029228.62969887</v>
      </c>
      <c r="BR319" s="5">
        <f t="shared" ca="1" si="543"/>
        <v>256799179.47511685</v>
      </c>
      <c r="BS319" s="5">
        <f t="shared" ca="1" si="543"/>
        <v>269797308.24370646</v>
      </c>
      <c r="BT319" s="5">
        <f t="shared" ca="1" si="543"/>
        <v>283136077.67257345</v>
      </c>
      <c r="BU319" s="5">
        <f t="shared" ca="1" si="543"/>
        <v>296925988.26516426</v>
      </c>
      <c r="BV319" s="5">
        <f t="shared" ca="1" si="543"/>
        <v>309732067.72847188</v>
      </c>
      <c r="BW319" s="5">
        <f t="shared" ca="1" si="543"/>
        <v>323248331.24384087</v>
      </c>
      <c r="BX319" s="5">
        <f t="shared" ca="1" si="543"/>
        <v>338328436.08296454</v>
      </c>
      <c r="BY319" s="5">
        <f t="shared" ca="1" si="543"/>
        <v>352928682.19483286</v>
      </c>
      <c r="BZ319" s="5">
        <f t="shared" ca="1" si="543"/>
        <v>368494129.75974029</v>
      </c>
      <c r="CA319" s="5">
        <f t="shared" ca="1" si="543"/>
        <v>384677721.26346004</v>
      </c>
      <c r="CB319" s="5">
        <f t="shared" ca="1" si="543"/>
        <v>400758865.62031251</v>
      </c>
      <c r="CC319" s="5">
        <f t="shared" ca="1" si="543"/>
        <v>417621709.81150532</v>
      </c>
      <c r="CD319" s="5">
        <f t="shared" ca="1" si="543"/>
        <v>434936834.02307016</v>
      </c>
      <c r="CE319" s="5">
        <f t="shared" ca="1" si="543"/>
        <v>452673334.96686298</v>
      </c>
      <c r="CF319" s="5">
        <f t="shared" ca="1" si="543"/>
        <v>0</v>
      </c>
    </row>
    <row r="320" spans="2:84" x14ac:dyDescent="0.3">
      <c r="B320" s="13">
        <f>ROW()</f>
        <v>320</v>
      </c>
      <c r="H320" s="1" t="str">
        <f t="shared" si="541"/>
        <v>Баланс по основной деятельности</v>
      </c>
      <c r="I320" s="1" t="str">
        <f t="shared" ref="I320:I330" si="544">$I$319</f>
        <v>ПАССИВЫ</v>
      </c>
      <c r="J320" s="1" t="str">
        <f>Model!J338</f>
        <v>Собственный капитал</v>
      </c>
      <c r="M320" s="53" t="s">
        <v>18</v>
      </c>
      <c r="U320" s="5">
        <f t="shared" ca="1" si="534"/>
        <v>407803841.18558002</v>
      </c>
      <c r="X320" s="5">
        <f ca="1">IF(X$4="",0,SUM($W$301:X$301))</f>
        <v>-454000</v>
      </c>
      <c r="Y320" s="5">
        <f ca="1">IF(Y$4="",0,SUM($W$301:Y$301))</f>
        <v>-1141916.6666666665</v>
      </c>
      <c r="Z320" s="5">
        <f ca="1">IF(Z$4="",0,SUM($W$301:Z$301))</f>
        <v>-2300522.569444444</v>
      </c>
      <c r="AA320" s="5">
        <f ca="1">IF(AA$4="",0,SUM($W$301:AA$301))</f>
        <v>-3734668.9814814813</v>
      </c>
      <c r="AB320" s="5">
        <f ca="1">IF(AB$4="",0,SUM($W$301:AB$301))</f>
        <v>-4916967.013888889</v>
      </c>
      <c r="AC320" s="5">
        <f ca="1">IF(AC$4="",0,SUM($W$301:AC$301))</f>
        <v>-5578833.333333334</v>
      </c>
      <c r="AD320" s="5">
        <f ca="1">IF(AD$4="",0,SUM($W$301:AD$301))</f>
        <v>-5925226.2731481483</v>
      </c>
      <c r="AE320" s="5">
        <f ca="1">IF(AE$4="",0,SUM($W$301:AE$301))</f>
        <v>-6037545.833333333</v>
      </c>
      <c r="AF320" s="5">
        <f ca="1">IF(AF$4="",0,SUM($W$301:AF$301))</f>
        <v>-5875909.513888889</v>
      </c>
      <c r="AG320" s="5">
        <f ca="1">IF(AG$4="",0,SUM($W$301:AG$301))</f>
        <v>-5448282.3148148134</v>
      </c>
      <c r="AH320" s="5">
        <f ca="1">IF(AH$4="",0,SUM($W$301:AH$301))</f>
        <v>-4674667.0138888871</v>
      </c>
      <c r="AI320" s="5">
        <f ca="1">IF(AI$4="",0,SUM($W$301:AI$301))</f>
        <v>-3581317.3726851833</v>
      </c>
      <c r="AJ320" s="5">
        <f ca="1">IF(AJ$4="",0,SUM($W$301:AJ$301))</f>
        <v>-2296995.5439814795</v>
      </c>
      <c r="AK320" s="5">
        <f ca="1">IF(AK$4="",0,SUM($W$301:AK$301))</f>
        <v>-667994.90277777449</v>
      </c>
      <c r="AL320" s="5">
        <f ca="1">IF(AL$4="",0,SUM($W$301:AL$301))</f>
        <v>1365022.852453707</v>
      </c>
      <c r="AM320" s="5">
        <f ca="1">IF(AM$4="",0,SUM($W$301:AM$301))</f>
        <v>3667232.3577662064</v>
      </c>
      <c r="AN320" s="5">
        <f ca="1">IF(AN$4="",0,SUM($W$301:AN$301))</f>
        <v>6230206.6084375028</v>
      </c>
      <c r="AO320" s="5">
        <f ca="1">IF(AO$4="",0,SUM($W$301:AO$301))</f>
        <v>9042432.479467595</v>
      </c>
      <c r="AP320" s="5">
        <f ca="1">IF(AP$4="",0,SUM($W$301:AP$301))</f>
        <v>12166806.094467593</v>
      </c>
      <c r="AQ320" s="5">
        <f ca="1">IF(AQ$4="",0,SUM($W$301:AQ$301))</f>
        <v>15613407.824074075</v>
      </c>
      <c r="AR320" s="5">
        <f ca="1">IF(AR$4="",0,SUM($W$301:AR$301))</f>
        <v>19280057.045254815</v>
      </c>
      <c r="AS320" s="5">
        <f ca="1">IF(AS$4="",0,SUM($W$301:AS$301))</f>
        <v>23389152.425236486</v>
      </c>
      <c r="AT320" s="5">
        <f ca="1">IF(AT$4="",0,SUM($W$301:AT$301))</f>
        <v>27709222.641357835</v>
      </c>
      <c r="AU320" s="5">
        <f ca="1">IF(AU$4="",0,SUM($W$301:AU$301))</f>
        <v>32148373.990262985</v>
      </c>
      <c r="AV320" s="5">
        <f ca="1">IF(AV$4="",0,SUM($W$301:AV$301))</f>
        <v>36766684.506082147</v>
      </c>
      <c r="AW320" s="5">
        <f ca="1">IF(AW$4="",0,SUM($W$301:AW$301))</f>
        <v>41633251.070193462</v>
      </c>
      <c r="AX320" s="5">
        <f ca="1">IF(AX$4="",0,SUM($W$301:AX$301))</f>
        <v>46981879.265408486</v>
      </c>
      <c r="AY320" s="5">
        <f ca="1">IF(AY$4="",0,SUM($W$301:AY$301))</f>
        <v>52781161.438256785</v>
      </c>
      <c r="AZ320" s="5">
        <f ca="1">IF(AZ$4="",0,SUM($W$301:AZ$301))</f>
        <v>58843769.664490998</v>
      </c>
      <c r="BA320" s="5">
        <f ca="1">IF(BA$4="",0,SUM($W$301:BA$301))</f>
        <v>65280037.544111133</v>
      </c>
      <c r="BB320" s="5">
        <f ca="1">IF(BB$4="",0,SUM($W$301:BB$301))</f>
        <v>71915798.149866194</v>
      </c>
      <c r="BC320" s="5">
        <f ca="1">IF(BC$4="",0,SUM($W$301:BC$301))</f>
        <v>78886425.107297391</v>
      </c>
      <c r="BD320" s="5">
        <f ca="1">IF(BD$4="",0,SUM($W$301:BD$301))</f>
        <v>86234777.123760581</v>
      </c>
      <c r="BE320" s="5">
        <f ca="1">IF(BE$4="",0,SUM($W$301:BE$301))</f>
        <v>93770563.285474941</v>
      </c>
      <c r="BF320" s="5">
        <f ca="1">IF(BF$4="",0,SUM($W$301:BF$301))</f>
        <v>101686706.38565092</v>
      </c>
      <c r="BG320" s="5">
        <f ca="1">IF(BG$4="",0,SUM($W$301:BG$301))</f>
        <v>109954227.18383566</v>
      </c>
      <c r="BH320" s="5">
        <f ca="1">IF(BH$4="",0,SUM($W$301:BH$301))</f>
        <v>118370871.96686013</v>
      </c>
      <c r="BI320" s="5">
        <f ca="1">IF(BI$4="",0,SUM($W$301:BI$301))</f>
        <v>127160439.64232358</v>
      </c>
      <c r="BJ320" s="5">
        <f ca="1">IF(BJ$4="",0,SUM($W$301:BJ$301))</f>
        <v>136407533.63717034</v>
      </c>
      <c r="BK320" s="5">
        <f ca="1">IF(BK$4="",0,SUM($W$301:BK$301))</f>
        <v>146185853.86748013</v>
      </c>
      <c r="BL320" s="5">
        <f ca="1">IF(BL$4="",0,SUM($W$301:BL$301))</f>
        <v>156004341.68223614</v>
      </c>
      <c r="BM320" s="5">
        <f ca="1">IF(BM$4="",0,SUM($W$301:BM$301))</f>
        <v>166100925.24298403</v>
      </c>
      <c r="BN320" s="5">
        <f ca="1">IF(BN$4="",0,SUM($W$301:BN$301))</f>
        <v>176451274.59398687</v>
      </c>
      <c r="BO320" s="5">
        <f ca="1">IF(BO$4="",0,SUM($W$301:BO$301))</f>
        <v>186921861.12481752</v>
      </c>
      <c r="BP320" s="5">
        <f ca="1">IF(BP$4="",0,SUM($W$301:BP$301))</f>
        <v>197895731.37473011</v>
      </c>
      <c r="BQ320" s="5">
        <f ca="1">IF(BQ$4="",0,SUM($W$301:BQ$301))</f>
        <v>209476777.56756449</v>
      </c>
      <c r="BR320" s="5">
        <f ca="1">IF(BR$4="",0,SUM($W$301:BR$301))</f>
        <v>221342902.4860521</v>
      </c>
      <c r="BS320" s="5">
        <f ca="1">IF(BS$4="",0,SUM($W$301:BS$301))</f>
        <v>233577303.42369214</v>
      </c>
      <c r="BT320" s="5">
        <f ca="1">IF(BT$4="",0,SUM($W$301:BT$301))</f>
        <v>245937438.43708324</v>
      </c>
      <c r="BU320" s="5">
        <f ca="1">IF(BU$4="",0,SUM($W$301:BU$301))</f>
        <v>258568194.74904025</v>
      </c>
      <c r="BV320" s="5">
        <f ca="1">IF(BV$4="",0,SUM($W$301:BV$301))</f>
        <v>271789823.67782795</v>
      </c>
      <c r="BW320" s="5">
        <f ca="1">IF(BW$4="",0,SUM($W$301:BW$301))</f>
        <v>285629894.82829612</v>
      </c>
      <c r="BX320" s="5">
        <f ca="1">IF(BX$4="",0,SUM($W$301:BX$301))</f>
        <v>299715092.90304214</v>
      </c>
      <c r="BY320" s="5">
        <f ca="1">IF(BY$4="",0,SUM($W$301:BY$301))</f>
        <v>313975045.67305511</v>
      </c>
      <c r="BZ320" s="5">
        <f ca="1">IF(BZ$4="",0,SUM($W$301:BZ$301))</f>
        <v>328416633.75304657</v>
      </c>
      <c r="CA320" s="5">
        <f ca="1">IF(CA$4="",0,SUM($W$301:CA$301))</f>
        <v>343219806.46138662</v>
      </c>
      <c r="CB320" s="5">
        <f ca="1">IF(CB$4="",0,SUM($W$301:CB$301))</f>
        <v>358623486.2315892</v>
      </c>
      <c r="CC320" s="5">
        <f ca="1">IF(CC$4="",0,SUM($W$301:CC$301))</f>
        <v>374609673.90802306</v>
      </c>
      <c r="CD320" s="5">
        <f ca="1">IF(CD$4="",0,SUM($W$301:CD$301))</f>
        <v>391013788.11241078</v>
      </c>
      <c r="CE320" s="5">
        <f ca="1">IF(CE$4="",0,SUM($W$301:CE$301))</f>
        <v>407803841.18558002</v>
      </c>
      <c r="CF320" s="5">
        <f ca="1">IF(CF$4="",0,SUM($W$301:CF$301))</f>
        <v>0</v>
      </c>
    </row>
    <row r="321" spans="2:84" x14ac:dyDescent="0.3">
      <c r="B321" s="13">
        <f>ROW()</f>
        <v>321</v>
      </c>
      <c r="H321" s="1" t="str">
        <f t="shared" si="541"/>
        <v>Баланс по основной деятельности</v>
      </c>
      <c r="I321" s="1" t="str">
        <f t="shared" si="544"/>
        <v>ПАССИВЫ</v>
      </c>
      <c r="J321" s="1" t="s">
        <v>191</v>
      </c>
      <c r="M321" s="53" t="s">
        <v>18</v>
      </c>
      <c r="U321" s="5">
        <f t="shared" ca="1" si="534"/>
        <v>26460234.740628481</v>
      </c>
      <c r="X321" s="5">
        <f ca="1">Model!X339</f>
        <v>0</v>
      </c>
      <c r="Y321" s="5">
        <f ca="1">Model!Y339</f>
        <v>0</v>
      </c>
      <c r="Z321" s="5">
        <f ca="1">Model!Z339</f>
        <v>191350</v>
      </c>
      <c r="AA321" s="5">
        <f ca="1">Model!AA339</f>
        <v>861075</v>
      </c>
      <c r="AB321" s="5">
        <f ca="1">Model!AB339</f>
        <v>1412875</v>
      </c>
      <c r="AC321" s="5">
        <f ca="1">Model!AC339</f>
        <v>1688775</v>
      </c>
      <c r="AD321" s="5">
        <f ca="1">Model!AD339</f>
        <v>2072979.0999999996</v>
      </c>
      <c r="AE321" s="5">
        <f ca="1">Model!AE339</f>
        <v>2484546.25</v>
      </c>
      <c r="AF321" s="5">
        <f ca="1">Model!AF339</f>
        <v>2875701.25</v>
      </c>
      <c r="AG321" s="5">
        <f ca="1">Model!AG339</f>
        <v>3244926.6499999985</v>
      </c>
      <c r="AH321" s="5">
        <f ca="1">Model!AH339</f>
        <v>3624676.299999997</v>
      </c>
      <c r="AI321" s="5">
        <f ca="1">Model!AI339</f>
        <v>4004425.9499999955</v>
      </c>
      <c r="AJ321" s="5">
        <f ca="1">Model!AJ339</f>
        <v>4409989.480399996</v>
      </c>
      <c r="AK321" s="5">
        <f ca="1">Model!AK339</f>
        <v>4869331.9282999933</v>
      </c>
      <c r="AL321" s="5">
        <f ca="1">Model!AL339</f>
        <v>5280498.4714999944</v>
      </c>
      <c r="AM321" s="5">
        <f ca="1">Model!AM339</f>
        <v>5644939.8900999874</v>
      </c>
      <c r="AN321" s="5">
        <f ca="1">Model!AN339</f>
        <v>6033044.0323999822</v>
      </c>
      <c r="AO321" s="5">
        <f ca="1">Model!AO339</f>
        <v>6421148.174699977</v>
      </c>
      <c r="AP321" s="5">
        <f ca="1">Model!AP339</f>
        <v>6848824.9956531823</v>
      </c>
      <c r="AQ321" s="5">
        <f ca="1">Model!AQ339</f>
        <v>7357845.656060189</v>
      </c>
      <c r="AR321" s="5">
        <f ca="1">Model!AR339</f>
        <v>7789714.9313409925</v>
      </c>
      <c r="AS321" s="5">
        <f ca="1">Model!AS339</f>
        <v>8148983.1682657599</v>
      </c>
      <c r="AT321" s="5">
        <f ca="1">Model!AT339</f>
        <v>8545625.601696372</v>
      </c>
      <c r="AU321" s="5">
        <f ca="1">Model!AU339</f>
        <v>8942268.0351269841</v>
      </c>
      <c r="AV321" s="5">
        <f ca="1">Model!AV339</f>
        <v>9392834.8386690021</v>
      </c>
      <c r="AW321" s="5">
        <f ca="1">Model!AW339</f>
        <v>9953497.2311885357</v>
      </c>
      <c r="AX321" s="5">
        <f ca="1">Model!AX339</f>
        <v>10406781.154154778</v>
      </c>
      <c r="AY321" s="5">
        <f ca="1">Model!AY339</f>
        <v>10760472.199764073</v>
      </c>
      <c r="AZ321" s="5">
        <f ca="1">Model!AZ339</f>
        <v>11165840.76673013</v>
      </c>
      <c r="BA321" s="5">
        <f ca="1">Model!BA339</f>
        <v>11571209.333696187</v>
      </c>
      <c r="BB321" s="5">
        <f ca="1">Model!BB339</f>
        <v>12045466.283479571</v>
      </c>
      <c r="BC321" s="5">
        <f ca="1">Model!BC339</f>
        <v>12659796.278324902</v>
      </c>
      <c r="BD321" s="5">
        <f ca="1">Model!BD339</f>
        <v>13135228.068745553</v>
      </c>
      <c r="BE321" s="5">
        <f ca="1">Model!BE339</f>
        <v>13482922.640794754</v>
      </c>
      <c r="BF321" s="5">
        <f ca="1">Model!BF339</f>
        <v>13897209.316234112</v>
      </c>
      <c r="BG321" s="5">
        <f ca="1">Model!BG339</f>
        <v>14311495.99167347</v>
      </c>
      <c r="BH321" s="5">
        <f ca="1">Model!BH339</f>
        <v>14810267.379799962</v>
      </c>
      <c r="BI321" s="5">
        <f ca="1">Model!BI339</f>
        <v>15480354.990875602</v>
      </c>
      <c r="BJ321" s="5">
        <f ca="1">Model!BJ339</f>
        <v>15978689.76549983</v>
      </c>
      <c r="BK321" s="5">
        <f ca="1">Model!BK339</f>
        <v>16319952.832686186</v>
      </c>
      <c r="BL321" s="5">
        <f ca="1">Model!BL339</f>
        <v>16743353.814985156</v>
      </c>
      <c r="BM321" s="5">
        <f ca="1">Model!BM339</f>
        <v>17166754.797284126</v>
      </c>
      <c r="BN321" s="5">
        <f ca="1">Model!BN339</f>
        <v>17690889.718677044</v>
      </c>
      <c r="BO321" s="5">
        <f ca="1">Model!BO339</f>
        <v>18418890.945379496</v>
      </c>
      <c r="BP321" s="5">
        <f ca="1">Model!BP339</f>
        <v>18940906.326525807</v>
      </c>
      <c r="BQ321" s="5">
        <f ca="1">Model!BQ339</f>
        <v>19275286.618462563</v>
      </c>
      <c r="BR321" s="5">
        <f ca="1">Model!BR339</f>
        <v>19708002.422372103</v>
      </c>
      <c r="BS321" s="5">
        <f ca="1">Model!BS339</f>
        <v>20140718.226281762</v>
      </c>
      <c r="BT321" s="5">
        <f ca="1">Model!BT339</f>
        <v>20691091.271053314</v>
      </c>
      <c r="BU321" s="5">
        <f ca="1">Model!BU339</f>
        <v>21479229.990066528</v>
      </c>
      <c r="BV321" s="5">
        <f ca="1">Model!BV339</f>
        <v>22025726.730391026</v>
      </c>
      <c r="BW321" s="5">
        <f ca="1">Model!BW339</f>
        <v>22352756.233642817</v>
      </c>
      <c r="BX321" s="5">
        <f ca="1">Model!BX339</f>
        <v>22794991.785238266</v>
      </c>
      <c r="BY321" s="5">
        <f ca="1">Model!BY339</f>
        <v>23237227.336833715</v>
      </c>
      <c r="BZ321" s="5">
        <f ca="1">Model!BZ339</f>
        <v>23814739.301110268</v>
      </c>
      <c r="CA321" s="5">
        <f ca="1">Model!CA339</f>
        <v>24665309.209501982</v>
      </c>
      <c r="CB321" s="5">
        <f ca="1">Model!CB339</f>
        <v>25237111.83336401</v>
      </c>
      <c r="CC321" s="5">
        <f ca="1">Model!CC339</f>
        <v>25556305.273167133</v>
      </c>
      <c r="CD321" s="5">
        <f ca="1">Model!CD339</f>
        <v>26008270.006897688</v>
      </c>
      <c r="CE321" s="5">
        <f ca="1">Model!CE339</f>
        <v>26460234.740628481</v>
      </c>
      <c r="CF321" s="5">
        <f ca="1">Model!CF339</f>
        <v>0</v>
      </c>
    </row>
    <row r="322" spans="2:84" x14ac:dyDescent="0.3">
      <c r="B322" s="13">
        <f>ROW()</f>
        <v>322</v>
      </c>
      <c r="H322" s="1" t="str">
        <f t="shared" si="541"/>
        <v>Баланс по основной деятельности</v>
      </c>
      <c r="I322" s="1" t="str">
        <f t="shared" si="544"/>
        <v>ПАССИВЫ</v>
      </c>
      <c r="J322" s="1" t="s">
        <v>243</v>
      </c>
      <c r="M322" s="53" t="s">
        <v>18</v>
      </c>
      <c r="U322" s="5">
        <f t="shared" ca="1" si="534"/>
        <v>8.9406967163085938E-8</v>
      </c>
      <c r="X322" s="5">
        <f ca="1">IF(X$4="",0,IF((SUM($W71:X71)-SUM($W24:X24))&lt;=0,-(SUM($W71:X71)-SUM($W24:X24)),0))</f>
        <v>0</v>
      </c>
      <c r="Y322" s="5">
        <f ca="1">IF(Y$4="",0,IF((SUM($W71:Y71)-SUM($W24:Y24))&lt;=0,-(SUM($W71:Y71)-SUM($W24:Y24)),0))</f>
        <v>0</v>
      </c>
      <c r="Z322" s="5">
        <f ca="1">IF(Z$4="",0,IF((SUM($W71:Z71)-SUM($W24:Z24))&lt;=0,-(SUM($W71:Z71)-SUM($W24:Z24)),0))</f>
        <v>0</v>
      </c>
      <c r="AA322" s="5">
        <f ca="1">IF(AA$4="",0,IF((SUM($W71:AA71)-SUM($W24:AA24))&lt;=0,-(SUM($W71:AA71)-SUM($W24:AA24)),0))</f>
        <v>0</v>
      </c>
      <c r="AB322" s="5">
        <f ca="1">IF(AB$4="",0,IF((SUM($W71:AB71)-SUM($W24:AB24))&lt;=0,-(SUM($W71:AB71)-SUM($W24:AB24)),0))</f>
        <v>0</v>
      </c>
      <c r="AC322" s="5">
        <f ca="1">IF(AC$4="",0,IF((SUM($W71:AC71)-SUM($W24:AC24))&lt;=0,-(SUM($W71:AC71)-SUM($W24:AC24)),0))</f>
        <v>0</v>
      </c>
      <c r="AD322" s="5">
        <f ca="1">IF(AD$4="",0,IF((SUM($W71:AD71)-SUM($W24:AD24))&lt;=0,-(SUM($W71:AD71)-SUM($W24:AD24)),0))</f>
        <v>0</v>
      </c>
      <c r="AE322" s="5">
        <f ca="1">IF(AE$4="",0,IF((SUM($W71:AE71)-SUM($W24:AE24))&lt;=0,-(SUM($W71:AE71)-SUM($W24:AE24)),0))</f>
        <v>0</v>
      </c>
      <c r="AF322" s="5">
        <f ca="1">IF(AF$4="",0,IF((SUM($W71:AF71)-SUM($W24:AF24))&lt;=0,-(SUM($W71:AF71)-SUM($W24:AF24)),0))</f>
        <v>0</v>
      </c>
      <c r="AG322" s="5">
        <f ca="1">IF(AG$4="",0,IF((SUM($W71:AG71)-SUM($W24:AG24))&lt;=0,-(SUM($W71:AG71)-SUM($W24:AG24)),0))</f>
        <v>0</v>
      </c>
      <c r="AH322" s="5">
        <f ca="1">IF(AH$4="",0,IF((SUM($W71:AH71)-SUM($W24:AH24))&lt;=0,-(SUM($W71:AH71)-SUM($W24:AH24)),0))</f>
        <v>0</v>
      </c>
      <c r="AI322" s="5">
        <f ca="1">IF(AI$4="",0,IF((SUM($W71:AI71)-SUM($W24:AI24))&lt;=0,-(SUM($W71:AI71)-SUM($W24:AI24)),0))</f>
        <v>0</v>
      </c>
      <c r="AJ322" s="5">
        <f ca="1">IF(AJ$4="",0,IF((SUM($W71:AJ71)-SUM($W24:AJ24))&lt;=0,-(SUM($W71:AJ71)-SUM($W24:AJ24)),0))</f>
        <v>0</v>
      </c>
      <c r="AK322" s="5">
        <f ca="1">IF(AK$4="",0,IF((SUM($W71:AK71)-SUM($W24:AK24))&lt;=0,-(SUM($W71:AK71)-SUM($W24:AK24)),0))</f>
        <v>0</v>
      </c>
      <c r="AL322" s="5">
        <f ca="1">IF(AL$4="",0,IF((SUM($W71:AL71)-SUM($W24:AL24))&lt;=0,-(SUM($W71:AL71)-SUM($W24:AL24)),0))</f>
        <v>0</v>
      </c>
      <c r="AM322" s="5">
        <f ca="1">IF(AM$4="",0,IF((SUM($W71:AM71)-SUM($W24:AM24))&lt;=0,-(SUM($W71:AM71)-SUM($W24:AM24)),0))</f>
        <v>0</v>
      </c>
      <c r="AN322" s="5">
        <f ca="1">IF(AN$4="",0,IF((SUM($W71:AN71)-SUM($W24:AN24))&lt;=0,-(SUM($W71:AN71)-SUM($W24:AN24)),0))</f>
        <v>0</v>
      </c>
      <c r="AO322" s="5">
        <f ca="1">IF(AO$4="",0,IF((SUM($W71:AO71)-SUM($W24:AO24))&lt;=0,-(SUM($W71:AO71)-SUM($W24:AO24)),0))</f>
        <v>0</v>
      </c>
      <c r="AP322" s="5">
        <f ca="1">IF(AP$4="",0,IF((SUM($W71:AP71)-SUM($W24:AP24))&lt;=0,-(SUM($W71:AP71)-SUM($W24:AP24)),0))</f>
        <v>0</v>
      </c>
      <c r="AQ322" s="5">
        <f ca="1">IF(AQ$4="",0,IF((SUM($W71:AQ71)-SUM($W24:AQ24))&lt;=0,-(SUM($W71:AQ71)-SUM($W24:AQ24)),0))</f>
        <v>0</v>
      </c>
      <c r="AR322" s="5">
        <f ca="1">IF(AR$4="",0,IF((SUM($W71:AR71)-SUM($W24:AR24))&lt;=0,-(SUM($W71:AR71)-SUM($W24:AR24)),0))</f>
        <v>0</v>
      </c>
      <c r="AS322" s="5">
        <f ca="1">IF(AS$4="",0,IF((SUM($W71:AS71)-SUM($W24:AS24))&lt;=0,-(SUM($W71:AS71)-SUM($W24:AS24)),0))</f>
        <v>0</v>
      </c>
      <c r="AT322" s="5">
        <f ca="1">IF(AT$4="",0,IF((SUM($W71:AT71)-SUM($W24:AT24))&lt;=0,-(SUM($W71:AT71)-SUM($W24:AT24)),0))</f>
        <v>0</v>
      </c>
      <c r="AU322" s="5">
        <f ca="1">IF(AU$4="",0,IF((SUM($W71:AU71)-SUM($W24:AU24))&lt;=0,-(SUM($W71:AU71)-SUM($W24:AU24)),0))</f>
        <v>0</v>
      </c>
      <c r="AV322" s="5">
        <f ca="1">IF(AV$4="",0,IF((SUM($W71:AV71)-SUM($W24:AV24))&lt;=0,-(SUM($W71:AV71)-SUM($W24:AV24)),0))</f>
        <v>0</v>
      </c>
      <c r="AW322" s="5">
        <f ca="1">IF(AW$4="",0,IF((SUM($W71:AW71)-SUM($W24:AW24))&lt;=0,-(SUM($W71:AW71)-SUM($W24:AW24)),0))</f>
        <v>0</v>
      </c>
      <c r="AX322" s="5">
        <f ca="1">IF(AX$4="",0,IF((SUM($W71:AX71)-SUM($W24:AX24))&lt;=0,-(SUM($W71:AX71)-SUM($W24:AX24)),0))</f>
        <v>0</v>
      </c>
      <c r="AY322" s="5">
        <f ca="1">IF(AY$4="",0,IF((SUM($W71:AY71)-SUM($W24:AY24))&lt;=0,-(SUM($W71:AY71)-SUM($W24:AY24)),0))</f>
        <v>0</v>
      </c>
      <c r="AZ322" s="5">
        <f ca="1">IF(AZ$4="",0,IF((SUM($W71:AZ71)-SUM($W24:AZ24))&lt;=0,-(SUM($W71:AZ71)-SUM($W24:AZ24)),0))</f>
        <v>0</v>
      </c>
      <c r="BA322" s="5">
        <f ca="1">IF(BA$4="",0,IF((SUM($W71:BA71)-SUM($W24:BA24))&lt;=0,-(SUM($W71:BA71)-SUM($W24:BA24)),0))</f>
        <v>0</v>
      </c>
      <c r="BB322" s="5">
        <f ca="1">IF(BB$4="",0,IF((SUM($W71:BB71)-SUM($W24:BB24))&lt;=0,-(SUM($W71:BB71)-SUM($W24:BB24)),0))</f>
        <v>0</v>
      </c>
      <c r="BC322" s="5">
        <f ca="1">IF(BC$4="",0,IF((SUM($W71:BC71)-SUM($W24:BC24))&lt;=0,-(SUM($W71:BC71)-SUM($W24:BC24)),0))</f>
        <v>0</v>
      </c>
      <c r="BD322" s="5">
        <f ca="1">IF(BD$4="",0,IF((SUM($W71:BD71)-SUM($W24:BD24))&lt;=0,-(SUM($W71:BD71)-SUM($W24:BD24)),0))</f>
        <v>0</v>
      </c>
      <c r="BE322" s="5">
        <f ca="1">IF(BE$4="",0,IF((SUM($W71:BE71)-SUM($W24:BE24))&lt;=0,-(SUM($W71:BE71)-SUM($W24:BE24)),0))</f>
        <v>0</v>
      </c>
      <c r="BF322" s="5">
        <f ca="1">IF(BF$4="",0,IF((SUM($W71:BF71)-SUM($W24:BF24))&lt;=0,-(SUM($W71:BF71)-SUM($W24:BF24)),0))</f>
        <v>0</v>
      </c>
      <c r="BG322" s="5">
        <f ca="1">IF(BG$4="",0,IF((SUM($W71:BG71)-SUM($W24:BG24))&lt;=0,-(SUM($W71:BG71)-SUM($W24:BG24)),0))</f>
        <v>0</v>
      </c>
      <c r="BH322" s="5">
        <f ca="1">IF(BH$4="",0,IF((SUM($W71:BH71)-SUM($W24:BH24))&lt;=0,-(SUM($W71:BH71)-SUM($W24:BH24)),0))</f>
        <v>0</v>
      </c>
      <c r="BI322" s="5">
        <f ca="1">IF(BI$4="",0,IF((SUM($W71:BI71)-SUM($W24:BI24))&lt;=0,-(SUM($W71:BI71)-SUM($W24:BI24)),0))</f>
        <v>0</v>
      </c>
      <c r="BJ322" s="5">
        <f ca="1">IF(BJ$4="",0,IF((SUM($W71:BJ71)-SUM($W24:BJ24))&lt;=0,-(SUM($W71:BJ71)-SUM($W24:BJ24)),0))</f>
        <v>0</v>
      </c>
      <c r="BK322" s="5">
        <f ca="1">IF(BK$4="",0,IF((SUM($W71:BK71)-SUM($W24:BK24))&lt;=0,-(SUM($W71:BK71)-SUM($W24:BK24)),0))</f>
        <v>0</v>
      </c>
      <c r="BL322" s="5">
        <f ca="1">IF(BL$4="",0,IF((SUM($W71:BL71)-SUM($W24:BL24))&lt;=0,-(SUM($W71:BL71)-SUM($W24:BL24)),0))</f>
        <v>0</v>
      </c>
      <c r="BM322" s="5">
        <f ca="1">IF(BM$4="",0,IF((SUM($W71:BM71)-SUM($W24:BM24))&lt;=0,-(SUM($W71:BM71)-SUM($W24:BM24)),0))</f>
        <v>0</v>
      </c>
      <c r="BN322" s="5">
        <f ca="1">IF(BN$4="",0,IF((SUM($W71:BN71)-SUM($W24:BN24))&lt;=0,-(SUM($W71:BN71)-SUM($W24:BN24)),0))</f>
        <v>0</v>
      </c>
      <c r="BO322" s="5">
        <f ca="1">IF(BO$4="",0,IF((SUM($W71:BO71)-SUM($W24:BO24))&lt;=0,-(SUM($W71:BO71)-SUM($W24:BO24)),0))</f>
        <v>0</v>
      </c>
      <c r="BP322" s="5">
        <f ca="1">IF(BP$4="",0,IF((SUM($W71:BP71)-SUM($W24:BP24))&lt;=0,-(SUM($W71:BP71)-SUM($W24:BP24)),0))</f>
        <v>0</v>
      </c>
      <c r="BQ322" s="5">
        <f ca="1">IF(BQ$4="",0,IF((SUM($W71:BQ71)-SUM($W24:BQ24))&lt;=0,-(SUM($W71:BQ71)-SUM($W24:BQ24)),0))</f>
        <v>0</v>
      </c>
      <c r="BR322" s="5">
        <f ca="1">IF(BR$4="",0,IF((SUM($W71:BR71)-SUM($W24:BR24))&lt;=0,-(SUM($W71:BR71)-SUM($W24:BR24)),0))</f>
        <v>0</v>
      </c>
      <c r="BS322" s="5">
        <f ca="1">IF(BS$4="",0,IF((SUM($W71:BS71)-SUM($W24:BS24))&lt;=0,-(SUM($W71:BS71)-SUM($W24:BS24)),0))</f>
        <v>0</v>
      </c>
      <c r="BT322" s="5">
        <f ca="1">IF(BT$4="",0,IF((SUM($W71:BT71)-SUM($W24:BT24))&lt;=0,-(SUM($W71:BT71)-SUM($W24:BT24)),0))</f>
        <v>0</v>
      </c>
      <c r="BU322" s="5">
        <f ca="1">IF(BU$4="",0,IF((SUM($W71:BU71)-SUM($W24:BU24))&lt;=0,-(SUM($W71:BU71)-SUM($W24:BU24)),0))</f>
        <v>0</v>
      </c>
      <c r="BV322" s="5">
        <f ca="1">IF(BV$4="",0,IF((SUM($W71:BV71)-SUM($W24:BV24))&lt;=0,-(SUM($W71:BV71)-SUM($W24:BV24)),0))</f>
        <v>0</v>
      </c>
      <c r="BW322" s="5">
        <f ca="1">IF(BW$4="",0,IF((SUM($W71:BW71)-SUM($W24:BW24))&lt;=0,-(SUM($W71:BW71)-SUM($W24:BW24)),0))</f>
        <v>0</v>
      </c>
      <c r="BX322" s="5">
        <f ca="1">IF(BX$4="",0,IF((SUM($W71:BX71)-SUM($W24:BX24))&lt;=0,-(SUM($W71:BX71)-SUM($W24:BX24)),0))</f>
        <v>0</v>
      </c>
      <c r="BY322" s="5">
        <f ca="1">IF(BY$4="",0,IF((SUM($W71:BY71)-SUM($W24:BY24))&lt;=0,-(SUM($W71:BY71)-SUM($W24:BY24)),0))</f>
        <v>0</v>
      </c>
      <c r="BZ322" s="5">
        <f ca="1">IF(BZ$4="",0,IF((SUM($W71:BZ71)-SUM($W24:BZ24))&lt;=0,-(SUM($W71:BZ71)-SUM($W24:BZ24)),0))</f>
        <v>5.9604644775390625E-8</v>
      </c>
      <c r="CA322" s="5">
        <f ca="1">IF(CA$4="",0,IF((SUM($W71:CA71)-SUM($W24:CA24))&lt;=0,-(SUM($W71:CA71)-SUM($W24:CA24)),0))</f>
        <v>5.9604644775390625E-8</v>
      </c>
      <c r="CB322" s="5">
        <f ca="1">IF(CB$4="",0,IF((SUM($W71:CB71)-SUM($W24:CB24))&lt;=0,-(SUM($W71:CB71)-SUM($W24:CB24)),0))</f>
        <v>0</v>
      </c>
      <c r="CC322" s="5">
        <f ca="1">IF(CC$4="",0,IF((SUM($W71:CC71)-SUM($W24:CC24))&lt;=0,-(SUM($W71:CC71)-SUM($W24:CC24)),0))</f>
        <v>0</v>
      </c>
      <c r="CD322" s="5">
        <f ca="1">IF(CD$4="",0,IF((SUM($W71:CD71)-SUM($W24:CD24))&lt;=0,-(SUM($W71:CD71)-SUM($W24:CD24)),0))</f>
        <v>8.9406967163085938E-8</v>
      </c>
      <c r="CE322" s="5">
        <f ca="1">IF(CE$4="",0,IF((SUM($W71:CE71)-SUM($W24:CE24))&lt;=0,-(SUM($W71:CE71)-SUM($W24:CE24)),0))</f>
        <v>8.9406967163085938E-8</v>
      </c>
      <c r="CF322" s="5">
        <f ca="1">IF(CF$4="",0,IF((SUM($W71:CF71)-SUM($W24:CF24))&lt;=0,-(SUM($W71:CF71)-SUM($W24:CF24)),0))</f>
        <v>0</v>
      </c>
    </row>
    <row r="323" spans="2:84" x14ac:dyDescent="0.3">
      <c r="B323" s="13">
        <f>ROW()</f>
        <v>323</v>
      </c>
      <c r="H323" s="1" t="str">
        <f t="shared" si="541"/>
        <v>Баланс по основной деятельности</v>
      </c>
      <c r="I323" s="1" t="str">
        <f t="shared" si="544"/>
        <v>ПАССИВЫ</v>
      </c>
      <c r="J323" s="1" t="s">
        <v>162</v>
      </c>
      <c r="M323" s="53" t="s">
        <v>18</v>
      </c>
      <c r="U323" s="5">
        <f t="shared" ca="1" si="534"/>
        <v>13600153.430922031</v>
      </c>
      <c r="X323" s="5">
        <f ca="1">Model!X340</f>
        <v>0</v>
      </c>
      <c r="Y323" s="5">
        <f ca="1">Model!Y340</f>
        <v>0</v>
      </c>
      <c r="Z323" s="5">
        <f ca="1">Model!Z340</f>
        <v>0</v>
      </c>
      <c r="AA323" s="5">
        <f ca="1">Model!AA340</f>
        <v>5000</v>
      </c>
      <c r="AB323" s="5">
        <f ca="1">Model!AB340</f>
        <v>375000</v>
      </c>
      <c r="AC323" s="5">
        <f ca="1">Model!AC340</f>
        <v>580000</v>
      </c>
      <c r="AD323" s="5">
        <f ca="1">Model!AD340</f>
        <v>775800</v>
      </c>
      <c r="AE323" s="5">
        <f ca="1">Model!AE340</f>
        <v>981700</v>
      </c>
      <c r="AF323" s="5">
        <f ca="1">Model!AF340</f>
        <v>1203100</v>
      </c>
      <c r="AG323" s="5">
        <f ca="1">Model!AG340</f>
        <v>1407600</v>
      </c>
      <c r="AH323" s="5">
        <f ca="1">Model!AH340</f>
        <v>1611600</v>
      </c>
      <c r="AI323" s="5">
        <f ca="1">Model!AI340</f>
        <v>1815600</v>
      </c>
      <c r="AJ323" s="5">
        <f ca="1">Model!AJ340</f>
        <v>2011032</v>
      </c>
      <c r="AK323" s="5">
        <f ca="1">Model!AK340</f>
        <v>2227782</v>
      </c>
      <c r="AL323" s="5">
        <f ca="1">Model!AL340</f>
        <v>2475030</v>
      </c>
      <c r="AM323" s="5">
        <f ca="1">Model!AM340</f>
        <v>2684232</v>
      </c>
      <c r="AN323" s="5">
        <f ca="1">Model!AN340</f>
        <v>2892312</v>
      </c>
      <c r="AO323" s="5">
        <f ca="1">Model!AO340</f>
        <v>3100392</v>
      </c>
      <c r="AP323" s="5">
        <f ca="1">Model!AP340</f>
        <v>3295362.9600000009</v>
      </c>
      <c r="AQ323" s="5">
        <f ca="1">Model!AQ340</f>
        <v>3523314.599999994</v>
      </c>
      <c r="AR323" s="5">
        <f ca="1">Model!AR340</f>
        <v>3797355.9599999934</v>
      </c>
      <c r="AS323" s="5">
        <f ca="1">Model!AS340</f>
        <v>4011366.2399999946</v>
      </c>
      <c r="AT323" s="5">
        <f ca="1">Model!AT340</f>
        <v>4223607.8400000036</v>
      </c>
      <c r="AU323" s="5">
        <f ca="1">Model!AU340</f>
        <v>4435849.4399999976</v>
      </c>
      <c r="AV323" s="5">
        <f ca="1">Model!AV340</f>
        <v>4630262.7456</v>
      </c>
      <c r="AW323" s="5">
        <f ca="1">Model!AW340</f>
        <v>4869777.391200006</v>
      </c>
      <c r="AX323" s="5">
        <f ca="1">Model!AX340</f>
        <v>5171584.9463999867</v>
      </c>
      <c r="AY323" s="5">
        <f ca="1">Model!AY340</f>
        <v>5390512.1568000019</v>
      </c>
      <c r="AZ323" s="5">
        <f ca="1">Model!AZ340</f>
        <v>5606998.5888000131</v>
      </c>
      <c r="BA323" s="5">
        <f ca="1">Model!BA340</f>
        <v>5823485.0207999945</v>
      </c>
      <c r="BB323" s="5">
        <f ca="1">Model!BB340</f>
        <v>6017240.3774400055</v>
      </c>
      <c r="BC323" s="5">
        <f ca="1">Model!BC340</f>
        <v>6268689.3682080209</v>
      </c>
      <c r="BD323" s="5">
        <f ca="1">Model!BD340</f>
        <v>6599264.1498720348</v>
      </c>
      <c r="BE323" s="5">
        <f ca="1">Model!BE340</f>
        <v>6823219.363776058</v>
      </c>
      <c r="BF323" s="5">
        <f ca="1">Model!BF340</f>
        <v>7044035.5244160593</v>
      </c>
      <c r="BG323" s="5">
        <f ca="1">Model!BG340</f>
        <v>7264851.6850560308</v>
      </c>
      <c r="BH323" s="5">
        <f ca="1">Model!BH340</f>
        <v>7457845.0094554424</v>
      </c>
      <c r="BI323" s="5">
        <f ca="1">Model!BI340</f>
        <v>7721609.9133399129</v>
      </c>
      <c r="BJ323" s="5">
        <f ca="1">Model!BJ340</f>
        <v>8081981.8875043988</v>
      </c>
      <c r="BK323" s="5">
        <f ca="1">Model!BK340</f>
        <v>8311078.654168427</v>
      </c>
      <c r="BL323" s="5">
        <f ca="1">Model!BL340</f>
        <v>8536311.1380212307</v>
      </c>
      <c r="BM323" s="5">
        <f ca="1">Model!BM340</f>
        <v>8761543.6218739748</v>
      </c>
      <c r="BN323" s="5">
        <f ca="1">Model!BN340</f>
        <v>8953666.9306004047</v>
      </c>
      <c r="BO323" s="5">
        <f ca="1">Model!BO340</f>
        <v>9230139.8045296669</v>
      </c>
      <c r="BP323" s="5">
        <f ca="1">Model!BP340</f>
        <v>9621368.6289819479</v>
      </c>
      <c r="BQ323" s="5">
        <f ca="1">Model!BQ340</f>
        <v>9855723.0284307599</v>
      </c>
      <c r="BR323" s="5">
        <f ca="1">Model!BR340</f>
        <v>10085460.161960602</v>
      </c>
      <c r="BS323" s="5">
        <f ca="1">Model!BS340</f>
        <v>10315197.295490444</v>
      </c>
      <c r="BT323" s="5">
        <f ca="1">Model!BT340</f>
        <v>10506338.590587258</v>
      </c>
      <c r="BU323" s="5">
        <f ca="1">Model!BU340</f>
        <v>10795922.247401714</v>
      </c>
      <c r="BV323" s="5">
        <f ca="1">Model!BV340</f>
        <v>11219098.047363639</v>
      </c>
      <c r="BW323" s="5">
        <f ca="1">Model!BW340</f>
        <v>11458828.746202111</v>
      </c>
      <c r="BX323" s="5">
        <f ca="1">Model!BX340</f>
        <v>11693160.622402668</v>
      </c>
      <c r="BY323" s="5">
        <f ca="1">Model!BY340</f>
        <v>11927492.498603106</v>
      </c>
      <c r="BZ323" s="5">
        <f ca="1">Model!BZ340</f>
        <v>12117535.650201678</v>
      </c>
      <c r="CA323" s="5">
        <f ca="1">Model!CA340</f>
        <v>12420643.932067037</v>
      </c>
      <c r="CB323" s="5">
        <f ca="1">Model!CB340</f>
        <v>12876888.095029354</v>
      </c>
      <c r="CC323" s="5">
        <f ca="1">Model!CC340</f>
        <v>13122116.403473139</v>
      </c>
      <c r="CD323" s="5">
        <f ca="1">Model!CD340</f>
        <v>13361134.917197585</v>
      </c>
      <c r="CE323" s="5">
        <f ca="1">Model!CE340</f>
        <v>13600153.430922031</v>
      </c>
      <c r="CF323" s="5">
        <f ca="1">Model!CF340</f>
        <v>0</v>
      </c>
    </row>
    <row r="324" spans="2:84" x14ac:dyDescent="0.3">
      <c r="B324" s="13">
        <f>ROW()</f>
        <v>324</v>
      </c>
      <c r="H324" s="1" t="str">
        <f t="shared" si="541"/>
        <v>Баланс по основной деятельности</v>
      </c>
      <c r="I324" s="1" t="str">
        <f t="shared" si="544"/>
        <v>ПАССИВЫ</v>
      </c>
      <c r="J324" s="1" t="s">
        <v>163</v>
      </c>
      <c r="M324" s="53" t="s">
        <v>18</v>
      </c>
      <c r="U324" s="5">
        <f t="shared" ca="1" si="534"/>
        <v>1386626.8539199978</v>
      </c>
      <c r="X324" s="5">
        <f ca="1">Model!X341</f>
        <v>0</v>
      </c>
      <c r="Y324" s="5">
        <f ca="1">Model!Y341</f>
        <v>0</v>
      </c>
      <c r="Z324" s="5">
        <f ca="1">Model!Z341</f>
        <v>56000</v>
      </c>
      <c r="AA324" s="5">
        <f ca="1">Model!AA341</f>
        <v>56000</v>
      </c>
      <c r="AB324" s="5">
        <f ca="1">Model!AB341</f>
        <v>112000</v>
      </c>
      <c r="AC324" s="5">
        <f ca="1">Model!AC341</f>
        <v>112000</v>
      </c>
      <c r="AD324" s="5">
        <f ca="1">Model!AD341</f>
        <v>112000</v>
      </c>
      <c r="AE324" s="5">
        <f ca="1">Model!AE341</f>
        <v>168000</v>
      </c>
      <c r="AF324" s="5">
        <f ca="1">Model!AF341</f>
        <v>168000</v>
      </c>
      <c r="AG324" s="5">
        <f ca="1">Model!AG341</f>
        <v>224000</v>
      </c>
      <c r="AH324" s="5">
        <f ca="1">Model!AH341</f>
        <v>224000</v>
      </c>
      <c r="AI324" s="5">
        <f ca="1">Model!AI341</f>
        <v>224000</v>
      </c>
      <c r="AJ324" s="5">
        <f ca="1">Model!AJ341</f>
        <v>288400</v>
      </c>
      <c r="AK324" s="5">
        <f ca="1">Model!AK341</f>
        <v>288400</v>
      </c>
      <c r="AL324" s="5">
        <f ca="1">Model!AL341</f>
        <v>288400</v>
      </c>
      <c r="AM324" s="5">
        <f ca="1">Model!AM341</f>
        <v>346080</v>
      </c>
      <c r="AN324" s="5">
        <f ca="1">Model!AN341</f>
        <v>346080</v>
      </c>
      <c r="AO324" s="5">
        <f ca="1">Model!AO341</f>
        <v>403760</v>
      </c>
      <c r="AP324" s="5">
        <f ca="1">Model!AP341</f>
        <v>403760</v>
      </c>
      <c r="AQ324" s="5">
        <f ca="1">Model!AQ341</f>
        <v>403760</v>
      </c>
      <c r="AR324" s="5">
        <f ca="1">Model!AR341</f>
        <v>461440</v>
      </c>
      <c r="AS324" s="5">
        <f ca="1">Model!AS341</f>
        <v>461440</v>
      </c>
      <c r="AT324" s="5">
        <f ca="1">Model!AT341</f>
        <v>519120</v>
      </c>
      <c r="AU324" s="5">
        <f ca="1">Model!AU341</f>
        <v>519120</v>
      </c>
      <c r="AV324" s="5">
        <f ca="1">Model!AV341</f>
        <v>534693.59999999963</v>
      </c>
      <c r="AW324" s="5">
        <f ca="1">Model!AW341</f>
        <v>594104</v>
      </c>
      <c r="AX324" s="5">
        <f ca="1">Model!AX341</f>
        <v>594104</v>
      </c>
      <c r="AY324" s="5">
        <f ca="1">Model!AY341</f>
        <v>594104</v>
      </c>
      <c r="AZ324" s="5">
        <f ca="1">Model!AZ341</f>
        <v>653514.40000000037</v>
      </c>
      <c r="BA324" s="5">
        <f ca="1">Model!BA341</f>
        <v>653514.40000000037</v>
      </c>
      <c r="BB324" s="5">
        <f ca="1">Model!BB341</f>
        <v>712924.80000000075</v>
      </c>
      <c r="BC324" s="5">
        <f ca="1">Model!BC341</f>
        <v>712924.80000000075</v>
      </c>
      <c r="BD324" s="5">
        <f ca="1">Model!BD341</f>
        <v>712924.80000000075</v>
      </c>
      <c r="BE324" s="5">
        <f ca="1">Model!BE341</f>
        <v>772335.19999999925</v>
      </c>
      <c r="BF324" s="5">
        <f ca="1">Model!BF341</f>
        <v>772335.19999999925</v>
      </c>
      <c r="BG324" s="5">
        <f ca="1">Model!BG341</f>
        <v>772335.19999999925</v>
      </c>
      <c r="BH324" s="5">
        <f ca="1">Model!BH341</f>
        <v>856697.96799999848</v>
      </c>
      <c r="BI324" s="5">
        <f ca="1">Model!BI341</f>
        <v>856697.96799999848</v>
      </c>
      <c r="BJ324" s="5">
        <f ca="1">Model!BJ341</f>
        <v>917890.67999999598</v>
      </c>
      <c r="BK324" s="5">
        <f ca="1">Model!BK341</f>
        <v>917890.67999999598</v>
      </c>
      <c r="BL324" s="5">
        <f ca="1">Model!BL341</f>
        <v>917890.67999999598</v>
      </c>
      <c r="BM324" s="5">
        <f ca="1">Model!BM341</f>
        <v>979083.39199999347</v>
      </c>
      <c r="BN324" s="5">
        <f ca="1">Model!BN341</f>
        <v>979083.39199999347</v>
      </c>
      <c r="BO324" s="5">
        <f ca="1">Model!BO341</f>
        <v>979083.39199999347</v>
      </c>
      <c r="BP324" s="5">
        <f ca="1">Model!BP341</f>
        <v>1040276.103999991</v>
      </c>
      <c r="BQ324" s="5">
        <f ca="1">Model!BQ341</f>
        <v>1040276.1039999947</v>
      </c>
      <c r="BR324" s="5">
        <f ca="1">Model!BR341</f>
        <v>1101468.8159999996</v>
      </c>
      <c r="BS324" s="5">
        <f ca="1">Model!BS341</f>
        <v>1101468.8159999996</v>
      </c>
      <c r="BT324" s="5">
        <f ca="1">Model!BT341</f>
        <v>1134512.8804799989</v>
      </c>
      <c r="BU324" s="5">
        <f ca="1">Model!BU341</f>
        <v>1197541.3738399968</v>
      </c>
      <c r="BV324" s="5">
        <f ca="1">Model!BV341</f>
        <v>1197541.3738399968</v>
      </c>
      <c r="BW324" s="5">
        <f ca="1">Model!BW341</f>
        <v>1197541.3738399968</v>
      </c>
      <c r="BX324" s="5">
        <f ca="1">Model!BX341</f>
        <v>1260569.8671999946</v>
      </c>
      <c r="BY324" s="5">
        <f ca="1">Model!BY341</f>
        <v>1260569.8671999946</v>
      </c>
      <c r="BZ324" s="5">
        <f ca="1">Model!BZ341</f>
        <v>1323598.3605599999</v>
      </c>
      <c r="CA324" s="5">
        <f ca="1">Model!CA341</f>
        <v>1323598.3605599999</v>
      </c>
      <c r="CB324" s="5">
        <f ca="1">Model!CB341</f>
        <v>1323598.3605599999</v>
      </c>
      <c r="CC324" s="5">
        <f ca="1">Model!CC341</f>
        <v>1386626.8539199978</v>
      </c>
      <c r="CD324" s="5">
        <f ca="1">Model!CD341</f>
        <v>1386626.8539199978</v>
      </c>
      <c r="CE324" s="5">
        <f ca="1">Model!CE341</f>
        <v>1386626.8539199978</v>
      </c>
      <c r="CF324" s="5">
        <f ca="1">Model!CF341</f>
        <v>0</v>
      </c>
    </row>
    <row r="325" spans="2:84" x14ac:dyDescent="0.3">
      <c r="B325" s="13">
        <f>ROW()</f>
        <v>325</v>
      </c>
      <c r="H325" s="1" t="str">
        <f t="shared" si="541"/>
        <v>Баланс по основной деятельности</v>
      </c>
      <c r="I325" s="1" t="str">
        <f t="shared" si="544"/>
        <v>ПАССИВЫ</v>
      </c>
      <c r="J325" s="1" t="s">
        <v>164</v>
      </c>
      <c r="M325" s="53" t="s">
        <v>18</v>
      </c>
      <c r="U325" s="5">
        <f t="shared" ca="1" si="534"/>
        <v>625312.54835015535</v>
      </c>
      <c r="X325" s="5">
        <f ca="1">Model!X342</f>
        <v>0</v>
      </c>
      <c r="Y325" s="5">
        <f ca="1">Model!Y342</f>
        <v>0</v>
      </c>
      <c r="Z325" s="5">
        <f ca="1">Model!Z342</f>
        <v>9000</v>
      </c>
      <c r="AA325" s="5">
        <f ca="1">Model!AA342</f>
        <v>16000</v>
      </c>
      <c r="AB325" s="5">
        <f ca="1">Model!AB342</f>
        <v>24250</v>
      </c>
      <c r="AC325" s="5">
        <f ca="1">Model!AC342</f>
        <v>33750</v>
      </c>
      <c r="AD325" s="5">
        <f ca="1">Model!AD342</f>
        <v>42810</v>
      </c>
      <c r="AE325" s="5">
        <f ca="1">Model!AE342</f>
        <v>51420</v>
      </c>
      <c r="AF325" s="5">
        <f ca="1">Model!AF342</f>
        <v>60067.5</v>
      </c>
      <c r="AG325" s="5">
        <f ca="1">Model!AG342</f>
        <v>68752.5</v>
      </c>
      <c r="AH325" s="5">
        <f ca="1">Model!AH342</f>
        <v>77250</v>
      </c>
      <c r="AI325" s="5">
        <f ca="1">Model!AI342</f>
        <v>85747.5</v>
      </c>
      <c r="AJ325" s="5">
        <f ca="1">Model!AJ342</f>
        <v>95913.600000000093</v>
      </c>
      <c r="AK325" s="5">
        <f ca="1">Model!AK342</f>
        <v>105013.64999999944</v>
      </c>
      <c r="AL325" s="5">
        <f ca="1">Model!AL342</f>
        <v>114152.32499999925</v>
      </c>
      <c r="AM325" s="5">
        <f ca="1">Model!AM342</f>
        <v>123329.62499999907</v>
      </c>
      <c r="AN325" s="5">
        <f ca="1">Model!AN342</f>
        <v>132082.04999999888</v>
      </c>
      <c r="AO325" s="5">
        <f ca="1">Model!AO342</f>
        <v>140834.47499999963</v>
      </c>
      <c r="AP325" s="5">
        <f ca="1">Model!AP342</f>
        <v>152164.88699999824</v>
      </c>
      <c r="AQ325" s="5">
        <f ca="1">Model!AQ342</f>
        <v>161776.64099999703</v>
      </c>
      <c r="AR325" s="5">
        <f ca="1">Model!AR342</f>
        <v>171428.17874999717</v>
      </c>
      <c r="AS325" s="5">
        <f ca="1">Model!AS342</f>
        <v>181119.50024999678</v>
      </c>
      <c r="AT325" s="5">
        <f ca="1">Model!AT342</f>
        <v>190134.49799999781</v>
      </c>
      <c r="AU325" s="5">
        <f ca="1">Model!AU342</f>
        <v>199149.49574999698</v>
      </c>
      <c r="AV325" s="5">
        <f ca="1">Model!AV342</f>
        <v>211704.92897999659</v>
      </c>
      <c r="AW325" s="5">
        <f ca="1">Model!AW342</f>
        <v>221850.89917499945</v>
      </c>
      <c r="AX325" s="5">
        <f ca="1">Model!AX342</f>
        <v>232037.84663249925</v>
      </c>
      <c r="AY325" s="5">
        <f ca="1">Model!AY342</f>
        <v>242265.771352496</v>
      </c>
      <c r="AZ325" s="5">
        <f ca="1">Model!AZ342</f>
        <v>251551.21903499588</v>
      </c>
      <c r="BA325" s="5">
        <f ca="1">Model!BA342</f>
        <v>260836.66671749577</v>
      </c>
      <c r="BB325" s="5">
        <f ca="1">Model!BB342</f>
        <v>274680.42508049309</v>
      </c>
      <c r="BC325" s="5">
        <f ca="1">Model!BC342</f>
        <v>285384.01386359334</v>
      </c>
      <c r="BD325" s="5">
        <f ca="1">Model!BD342</f>
        <v>296129.80922706798</v>
      </c>
      <c r="BE325" s="5">
        <f ca="1">Model!BE342</f>
        <v>306917.811170917</v>
      </c>
      <c r="BF325" s="5">
        <f ca="1">Model!BF342</f>
        <v>316481.8222838901</v>
      </c>
      <c r="BG325" s="5">
        <f ca="1">Model!BG342</f>
        <v>326045.83339686692</v>
      </c>
      <c r="BH325" s="5">
        <f ca="1">Model!BH342</f>
        <v>341243.9165109396</v>
      </c>
      <c r="BI325" s="5">
        <f ca="1">Model!BI342</f>
        <v>352529.44962424785</v>
      </c>
      <c r="BJ325" s="5">
        <f ca="1">Model!BJ342</f>
        <v>363858.45551534742</v>
      </c>
      <c r="BK325" s="5">
        <f ca="1">Model!BK342</f>
        <v>375230.93418423086</v>
      </c>
      <c r="BL325" s="5">
        <f ca="1">Model!BL342</f>
        <v>385081.86563059688</v>
      </c>
      <c r="BM325" s="5">
        <f ca="1">Model!BM342</f>
        <v>394932.79707696289</v>
      </c>
      <c r="BN325" s="5">
        <f ca="1">Model!BN342</f>
        <v>411554.00504464656</v>
      </c>
      <c r="BO325" s="5">
        <f ca="1">Model!BO342</f>
        <v>423446.76591807604</v>
      </c>
      <c r="BP325" s="5">
        <f ca="1">Model!BP342</f>
        <v>435384.3037526235</v>
      </c>
      <c r="BQ325" s="5">
        <f ca="1">Model!BQ342</f>
        <v>447366.61854829639</v>
      </c>
      <c r="BR325" s="5">
        <f ca="1">Model!BR342</f>
        <v>457513.07793805748</v>
      </c>
      <c r="BS325" s="5">
        <f ca="1">Model!BS342</f>
        <v>467659.53732781857</v>
      </c>
      <c r="BT325" s="5">
        <f ca="1">Model!BT342</f>
        <v>485775.57936552167</v>
      </c>
      <c r="BU325" s="5">
        <f ca="1">Model!BU342</f>
        <v>498301.84468486905</v>
      </c>
      <c r="BV325" s="5">
        <f ca="1">Model!BV342</f>
        <v>510874.23027417064</v>
      </c>
      <c r="BW325" s="5">
        <f ca="1">Model!BW342</f>
        <v>523492.73613342643</v>
      </c>
      <c r="BX325" s="5">
        <f ca="1">Model!BX342</f>
        <v>533943.58930487931</v>
      </c>
      <c r="BY325" s="5">
        <f ca="1">Model!BY342</f>
        <v>544394.44247631729</v>
      </c>
      <c r="BZ325" s="5">
        <f ca="1">Model!BZ342</f>
        <v>564080.04954108596</v>
      </c>
      <c r="CA325" s="5">
        <f ca="1">Model!CA342</f>
        <v>577267.12608832121</v>
      </c>
      <c r="CB325" s="5">
        <f ca="1">Model!CB342</f>
        <v>590501.70651361346</v>
      </c>
      <c r="CC325" s="5">
        <f ca="1">Model!CC342</f>
        <v>603783.79081696272</v>
      </c>
      <c r="CD325" s="5">
        <f ca="1">Model!CD342</f>
        <v>614548.16958355904</v>
      </c>
      <c r="CE325" s="5">
        <f ca="1">Model!CE342</f>
        <v>625312.54835015535</v>
      </c>
      <c r="CF325" s="5">
        <f ca="1">Model!CF342</f>
        <v>0</v>
      </c>
    </row>
    <row r="326" spans="2:84" x14ac:dyDescent="0.3">
      <c r="B326" s="13">
        <f>ROW()</f>
        <v>326</v>
      </c>
      <c r="H326" s="1" t="str">
        <f t="shared" si="541"/>
        <v>Баланс по основной деятельности</v>
      </c>
      <c r="I326" s="1" t="str">
        <f t="shared" si="544"/>
        <v>ПАССИВЫ</v>
      </c>
      <c r="J326" s="1" t="s">
        <v>165</v>
      </c>
      <c r="M326" s="53" t="s">
        <v>18</v>
      </c>
      <c r="U326" s="5">
        <f t="shared" ca="1" si="534"/>
        <v>830493.87501520663</v>
      </c>
      <c r="X326" s="5">
        <f ca="1">Model!X343</f>
        <v>140000</v>
      </c>
      <c r="Y326" s="5">
        <f ca="1">Model!Y343</f>
        <v>225000</v>
      </c>
      <c r="Z326" s="5">
        <f ca="1">Model!Z343</f>
        <v>300000</v>
      </c>
      <c r="AA326" s="5">
        <f ca="1">Model!AA343</f>
        <v>300000</v>
      </c>
      <c r="AB326" s="5">
        <f ca="1">Model!AB343</f>
        <v>300000</v>
      </c>
      <c r="AC326" s="5">
        <f ca="1">Model!AC343</f>
        <v>300000</v>
      </c>
      <c r="AD326" s="5">
        <f ca="1">Model!AD343</f>
        <v>307500</v>
      </c>
      <c r="AE326" s="5">
        <f ca="1">Model!AE343</f>
        <v>307500</v>
      </c>
      <c r="AF326" s="5">
        <f ca="1">Model!AF343</f>
        <v>343375</v>
      </c>
      <c r="AG326" s="5">
        <f ca="1">Model!AG343</f>
        <v>343375</v>
      </c>
      <c r="AH326" s="5">
        <f ca="1">Model!AH343</f>
        <v>343375</v>
      </c>
      <c r="AI326" s="5">
        <f ca="1">Model!AI343</f>
        <v>343375</v>
      </c>
      <c r="AJ326" s="5">
        <f ca="1">Model!AJ343</f>
        <v>351959.375</v>
      </c>
      <c r="AK326" s="5">
        <f ca="1">Model!AK343</f>
        <v>351959.375</v>
      </c>
      <c r="AL326" s="5">
        <f ca="1">Model!AL343</f>
        <v>351959.375</v>
      </c>
      <c r="AM326" s="5">
        <f ca="1">Model!AM343</f>
        <v>351959.375</v>
      </c>
      <c r="AN326" s="5">
        <f ca="1">Model!AN343</f>
        <v>388731.25</v>
      </c>
      <c r="AO326" s="5">
        <f ca="1">Model!AO343</f>
        <v>388731.25</v>
      </c>
      <c r="AP326" s="5">
        <f ca="1">Model!AP343</f>
        <v>398449.53125</v>
      </c>
      <c r="AQ326" s="5">
        <f ca="1">Model!AQ343</f>
        <v>398449.53125</v>
      </c>
      <c r="AR326" s="5">
        <f ca="1">Model!AR343</f>
        <v>441525.15625</v>
      </c>
      <c r="AS326" s="5">
        <f ca="1">Model!AS343</f>
        <v>441525.15625</v>
      </c>
      <c r="AT326" s="5">
        <f ca="1">Model!AT343</f>
        <v>441525.15625</v>
      </c>
      <c r="AU326" s="5">
        <f ca="1">Model!AU343</f>
        <v>441525.15625</v>
      </c>
      <c r="AV326" s="5">
        <f ca="1">Model!AV343</f>
        <v>491196.736328125</v>
      </c>
      <c r="AW326" s="5">
        <f ca="1">Model!AW343</f>
        <v>491196.736328125</v>
      </c>
      <c r="AX326" s="5">
        <f ca="1">Model!AX343</f>
        <v>491196.736328125</v>
      </c>
      <c r="AY326" s="5">
        <f ca="1">Model!AY343</f>
        <v>491196.736328125</v>
      </c>
      <c r="AZ326" s="5">
        <f ca="1">Model!AZ343</f>
        <v>491196.736328125</v>
      </c>
      <c r="BA326" s="5">
        <f ca="1">Model!BA343</f>
        <v>491196.736328125</v>
      </c>
      <c r="BB326" s="5">
        <f ca="1">Model!BB343</f>
        <v>503476.65473632887</v>
      </c>
      <c r="BC326" s="5">
        <f ca="1">Model!BC343</f>
        <v>503476.6547363326</v>
      </c>
      <c r="BD326" s="5">
        <f ca="1">Model!BD343</f>
        <v>543075.94218750298</v>
      </c>
      <c r="BE326" s="5">
        <f ca="1">Model!BE343</f>
        <v>543075.94218750298</v>
      </c>
      <c r="BF326" s="5">
        <f ca="1">Model!BF343</f>
        <v>543075.94218750298</v>
      </c>
      <c r="BG326" s="5">
        <f ca="1">Model!BG343</f>
        <v>543075.94218750298</v>
      </c>
      <c r="BH326" s="5">
        <f ca="1">Model!BH343</f>
        <v>556652.84074218944</v>
      </c>
      <c r="BI326" s="5">
        <f ca="1">Model!BI343</f>
        <v>556652.84074218944</v>
      </c>
      <c r="BJ326" s="5">
        <f ca="1">Model!BJ343</f>
        <v>556652.84074218944</v>
      </c>
      <c r="BK326" s="5">
        <f ca="1">Model!BK343</f>
        <v>556652.84074218944</v>
      </c>
      <c r="BL326" s="5">
        <f ca="1">Model!BL343</f>
        <v>690017.58383667469</v>
      </c>
      <c r="BM326" s="5">
        <f ca="1">Model!BM343</f>
        <v>690017.58383667469</v>
      </c>
      <c r="BN326" s="5">
        <f ca="1">Model!BN343</f>
        <v>707268.02343259007</v>
      </c>
      <c r="BO326" s="5">
        <f ca="1">Model!BO343</f>
        <v>707268.02343259007</v>
      </c>
      <c r="BP326" s="5">
        <f ca="1">Model!BP343</f>
        <v>707268.02343259007</v>
      </c>
      <c r="BQ326" s="5">
        <f ca="1">Model!BQ343</f>
        <v>707268.02343259007</v>
      </c>
      <c r="BR326" s="5">
        <f ca="1">Model!BR343</f>
        <v>707268.02343259007</v>
      </c>
      <c r="BS326" s="5">
        <f ca="1">Model!BS343</f>
        <v>707268.02343259007</v>
      </c>
      <c r="BT326" s="5">
        <f ca="1">Model!BT343</f>
        <v>767593.82543125749</v>
      </c>
      <c r="BU326" s="5">
        <f ca="1">Model!BU343</f>
        <v>767593.82543125749</v>
      </c>
      <c r="BV326" s="5">
        <f ca="1">Model!BV343</f>
        <v>767593.82543125749</v>
      </c>
      <c r="BW326" s="5">
        <f ca="1">Model!BW343</f>
        <v>767593.82543125749</v>
      </c>
      <c r="BX326" s="5">
        <f ca="1">Model!BX343</f>
        <v>767593.82543125749</v>
      </c>
      <c r="BY326" s="5">
        <f ca="1">Model!BY343</f>
        <v>767593.82543125749</v>
      </c>
      <c r="BZ326" s="5">
        <f ca="1">Model!BZ343</f>
        <v>786783.67106703669</v>
      </c>
      <c r="CA326" s="5">
        <f ca="1">Model!CA343</f>
        <v>786783.67106703669</v>
      </c>
      <c r="CB326" s="5">
        <f ca="1">Model!CB343</f>
        <v>830493.87501520663</v>
      </c>
      <c r="CC326" s="5">
        <f ca="1">Model!CC343</f>
        <v>830493.87501520663</v>
      </c>
      <c r="CD326" s="5">
        <f ca="1">Model!CD343</f>
        <v>830493.87501520663</v>
      </c>
      <c r="CE326" s="5">
        <f ca="1">Model!CE343</f>
        <v>830493.87501520663</v>
      </c>
      <c r="CF326" s="5">
        <f ca="1">Model!CF343</f>
        <v>0</v>
      </c>
    </row>
    <row r="327" spans="2:84" x14ac:dyDescent="0.3">
      <c r="B327" s="13">
        <f>ROW()</f>
        <v>327</v>
      </c>
      <c r="H327" s="1" t="str">
        <f t="shared" si="541"/>
        <v>Баланс по основной деятельности</v>
      </c>
      <c r="I327" s="1" t="str">
        <f t="shared" si="544"/>
        <v>ПАССИВЫ</v>
      </c>
      <c r="J327" s="1" t="s">
        <v>166</v>
      </c>
      <c r="M327" s="53" t="s">
        <v>18</v>
      </c>
      <c r="U327" s="5">
        <f t="shared" ca="1" si="534"/>
        <v>0</v>
      </c>
      <c r="X327" s="5">
        <f ca="1">Model!X344</f>
        <v>0</v>
      </c>
      <c r="Y327" s="5">
        <f ca="1">Model!Y344</f>
        <v>0</v>
      </c>
      <c r="Z327" s="5">
        <f ca="1">Model!Z344</f>
        <v>0</v>
      </c>
      <c r="AA327" s="5">
        <f ca="1">Model!AA344</f>
        <v>0</v>
      </c>
      <c r="AB327" s="5">
        <f ca="1">Model!AB344</f>
        <v>0</v>
      </c>
      <c r="AC327" s="5">
        <f ca="1">Model!AC344</f>
        <v>0</v>
      </c>
      <c r="AD327" s="5">
        <f ca="1">Model!AD344</f>
        <v>0</v>
      </c>
      <c r="AE327" s="5">
        <f ca="1">Model!AE344</f>
        <v>0</v>
      </c>
      <c r="AF327" s="5">
        <f ca="1">Model!AF344</f>
        <v>0</v>
      </c>
      <c r="AG327" s="5">
        <f ca="1">Model!AG344</f>
        <v>0</v>
      </c>
      <c r="AH327" s="5">
        <f ca="1">Model!AH344</f>
        <v>0</v>
      </c>
      <c r="AI327" s="5">
        <f ca="1">Model!AI344</f>
        <v>0</v>
      </c>
      <c r="AJ327" s="5">
        <f ca="1">Model!AJ344</f>
        <v>0</v>
      </c>
      <c r="AK327" s="5">
        <f ca="1">Model!AK344</f>
        <v>0</v>
      </c>
      <c r="AL327" s="5">
        <f ca="1">Model!AL344</f>
        <v>0</v>
      </c>
      <c r="AM327" s="5">
        <f ca="1">Model!AM344</f>
        <v>0</v>
      </c>
      <c r="AN327" s="5">
        <f ca="1">Model!AN344</f>
        <v>0</v>
      </c>
      <c r="AO327" s="5">
        <f ca="1">Model!AO344</f>
        <v>0</v>
      </c>
      <c r="AP327" s="5">
        <f ca="1">Model!AP344</f>
        <v>0</v>
      </c>
      <c r="AQ327" s="5">
        <f ca="1">Model!AQ344</f>
        <v>0</v>
      </c>
      <c r="AR327" s="5">
        <f ca="1">Model!AR344</f>
        <v>0</v>
      </c>
      <c r="AS327" s="5">
        <f ca="1">Model!AS344</f>
        <v>0</v>
      </c>
      <c r="AT327" s="5">
        <f ca="1">Model!AT344</f>
        <v>0</v>
      </c>
      <c r="AU327" s="5">
        <f ca="1">Model!AU344</f>
        <v>0</v>
      </c>
      <c r="AV327" s="5">
        <f ca="1">Model!AV344</f>
        <v>0</v>
      </c>
      <c r="AW327" s="5">
        <f ca="1">Model!AW344</f>
        <v>0</v>
      </c>
      <c r="AX327" s="5">
        <f ca="1">Model!AX344</f>
        <v>0</v>
      </c>
      <c r="AY327" s="5">
        <f ca="1">Model!AY344</f>
        <v>0</v>
      </c>
      <c r="AZ327" s="5">
        <f ca="1">Model!AZ344</f>
        <v>0</v>
      </c>
      <c r="BA327" s="5">
        <f ca="1">Model!BA344</f>
        <v>0</v>
      </c>
      <c r="BB327" s="5">
        <f ca="1">Model!BB344</f>
        <v>0</v>
      </c>
      <c r="BC327" s="5">
        <f ca="1">Model!BC344</f>
        <v>0</v>
      </c>
      <c r="BD327" s="5">
        <f ca="1">Model!BD344</f>
        <v>0</v>
      </c>
      <c r="BE327" s="5">
        <f ca="1">Model!BE344</f>
        <v>0</v>
      </c>
      <c r="BF327" s="5">
        <f ca="1">Model!BF344</f>
        <v>0</v>
      </c>
      <c r="BG327" s="5">
        <f ca="1">Model!BG344</f>
        <v>0</v>
      </c>
      <c r="BH327" s="5">
        <f ca="1">Model!BH344</f>
        <v>0</v>
      </c>
      <c r="BI327" s="5">
        <f ca="1">Model!BI344</f>
        <v>0</v>
      </c>
      <c r="BJ327" s="5">
        <f ca="1">Model!BJ344</f>
        <v>0</v>
      </c>
      <c r="BK327" s="5">
        <f ca="1">Model!BK344</f>
        <v>0</v>
      </c>
      <c r="BL327" s="5">
        <f ca="1">Model!BL344</f>
        <v>0</v>
      </c>
      <c r="BM327" s="5">
        <f ca="1">Model!BM344</f>
        <v>0</v>
      </c>
      <c r="BN327" s="5">
        <f ca="1">Model!BN344</f>
        <v>0</v>
      </c>
      <c r="BO327" s="5">
        <f ca="1">Model!BO344</f>
        <v>0</v>
      </c>
      <c r="BP327" s="5">
        <f ca="1">Model!BP344</f>
        <v>0</v>
      </c>
      <c r="BQ327" s="5">
        <f ca="1">Model!BQ344</f>
        <v>0</v>
      </c>
      <c r="BR327" s="5">
        <f ca="1">Model!BR344</f>
        <v>0</v>
      </c>
      <c r="BS327" s="5">
        <f ca="1">Model!BS344</f>
        <v>0</v>
      </c>
      <c r="BT327" s="5">
        <f ca="1">Model!BT344</f>
        <v>0</v>
      </c>
      <c r="BU327" s="5">
        <f ca="1">Model!BU344</f>
        <v>0</v>
      </c>
      <c r="BV327" s="5">
        <f ca="1">Model!BV344</f>
        <v>0</v>
      </c>
      <c r="BW327" s="5">
        <f ca="1">Model!BW344</f>
        <v>0</v>
      </c>
      <c r="BX327" s="5">
        <f ca="1">Model!BX344</f>
        <v>0</v>
      </c>
      <c r="BY327" s="5">
        <f ca="1">Model!BY344</f>
        <v>0</v>
      </c>
      <c r="BZ327" s="5">
        <f ca="1">Model!BZ344</f>
        <v>0</v>
      </c>
      <c r="CA327" s="5">
        <f ca="1">Model!CA344</f>
        <v>0</v>
      </c>
      <c r="CB327" s="5">
        <f ca="1">Model!CB344</f>
        <v>0</v>
      </c>
      <c r="CC327" s="5">
        <f ca="1">Model!CC344</f>
        <v>0</v>
      </c>
      <c r="CD327" s="5">
        <f ca="1">Model!CD344</f>
        <v>0</v>
      </c>
      <c r="CE327" s="5">
        <f ca="1">Model!CE344</f>
        <v>0</v>
      </c>
      <c r="CF327" s="5">
        <f ca="1">Model!CF344</f>
        <v>0</v>
      </c>
    </row>
    <row r="328" spans="2:84" x14ac:dyDescent="0.3">
      <c r="B328" s="13">
        <f>ROW()</f>
        <v>328</v>
      </c>
      <c r="H328" s="1" t="str">
        <f t="shared" si="541"/>
        <v>Баланс по основной деятельности</v>
      </c>
      <c r="I328" s="1" t="str">
        <f t="shared" si="544"/>
        <v>ПАССИВЫ</v>
      </c>
      <c r="J328" s="1" t="s">
        <v>167</v>
      </c>
      <c r="M328" s="53" t="s">
        <v>18</v>
      </c>
      <c r="U328" s="5">
        <f t="shared" ca="1" si="534"/>
        <v>1092564.9766891301</v>
      </c>
      <c r="X328" s="5">
        <f ca="1">Model!X345</f>
        <v>84000</v>
      </c>
      <c r="Y328" s="5">
        <f ca="1">Model!Y345</f>
        <v>135000</v>
      </c>
      <c r="Z328" s="5">
        <f ca="1">Model!Z345</f>
        <v>204000</v>
      </c>
      <c r="AA328" s="5">
        <f ca="1">Model!AA345</f>
        <v>204000</v>
      </c>
      <c r="AB328" s="5">
        <f ca="1">Model!AB345</f>
        <v>228000</v>
      </c>
      <c r="AC328" s="5">
        <f ca="1">Model!AC345</f>
        <v>228000</v>
      </c>
      <c r="AD328" s="5">
        <f ca="1">Model!AD345</f>
        <v>232500</v>
      </c>
      <c r="AE328" s="5">
        <f ca="1">Model!AE345</f>
        <v>256500</v>
      </c>
      <c r="AF328" s="5">
        <f ca="1">Model!AF345</f>
        <v>278025</v>
      </c>
      <c r="AG328" s="5">
        <f ca="1">Model!AG345</f>
        <v>302025</v>
      </c>
      <c r="AH328" s="5">
        <f ca="1">Model!AH345</f>
        <v>302025</v>
      </c>
      <c r="AI328" s="5">
        <f ca="1">Model!AI345</f>
        <v>302025</v>
      </c>
      <c r="AJ328" s="5">
        <f ca="1">Model!AJ345</f>
        <v>334775.625</v>
      </c>
      <c r="AK328" s="5">
        <f ca="1">Model!AK345</f>
        <v>334775.625</v>
      </c>
      <c r="AL328" s="5">
        <f ca="1">Model!AL345</f>
        <v>334775.625</v>
      </c>
      <c r="AM328" s="5">
        <f ca="1">Model!AM345</f>
        <v>359495.625</v>
      </c>
      <c r="AN328" s="5">
        <f ca="1">Model!AN345</f>
        <v>381558.75</v>
      </c>
      <c r="AO328" s="5">
        <f ca="1">Model!AO345</f>
        <v>406278.75</v>
      </c>
      <c r="AP328" s="5">
        <f ca="1">Model!AP345</f>
        <v>412109.71875</v>
      </c>
      <c r="AQ328" s="5">
        <f ca="1">Model!AQ345</f>
        <v>412109.71875</v>
      </c>
      <c r="AR328" s="5">
        <f ca="1">Model!AR345</f>
        <v>462675.09375</v>
      </c>
      <c r="AS328" s="5">
        <f ca="1">Model!AS345</f>
        <v>462675.09375</v>
      </c>
      <c r="AT328" s="5">
        <f ca="1">Model!AT345</f>
        <v>487395.09375</v>
      </c>
      <c r="AU328" s="5">
        <f ca="1">Model!AU345</f>
        <v>487395.09375</v>
      </c>
      <c r="AV328" s="5">
        <f ca="1">Model!AV345</f>
        <v>523872.44179687463</v>
      </c>
      <c r="AW328" s="5">
        <f ca="1">Model!AW345</f>
        <v>549334.04179687612</v>
      </c>
      <c r="AX328" s="5">
        <f ca="1">Model!AX345</f>
        <v>549334.04179687612</v>
      </c>
      <c r="AY328" s="5">
        <f ca="1">Model!AY345</f>
        <v>549334.04179687798</v>
      </c>
      <c r="AZ328" s="5">
        <f ca="1">Model!AZ345</f>
        <v>574795.64179687761</v>
      </c>
      <c r="BA328" s="5">
        <f ca="1">Model!BA345</f>
        <v>574795.64179687947</v>
      </c>
      <c r="BB328" s="5">
        <f ca="1">Model!BB345</f>
        <v>607625.19284180179</v>
      </c>
      <c r="BC328" s="5">
        <f ca="1">Model!BC345</f>
        <v>607625.19284180179</v>
      </c>
      <c r="BD328" s="5">
        <f ca="1">Model!BD345</f>
        <v>631384.76531250589</v>
      </c>
      <c r="BE328" s="5">
        <f ca="1">Model!BE345</f>
        <v>656846.36531250551</v>
      </c>
      <c r="BF328" s="5">
        <f ca="1">Model!BF345</f>
        <v>656846.36531250551</v>
      </c>
      <c r="BG328" s="5">
        <f ca="1">Model!BG345</f>
        <v>656846.36531250551</v>
      </c>
      <c r="BH328" s="5">
        <f ca="1">Model!BH345</f>
        <v>701147.97644531727</v>
      </c>
      <c r="BI328" s="5">
        <f ca="1">Model!BI345</f>
        <v>701147.97644531727</v>
      </c>
      <c r="BJ328" s="5">
        <f ca="1">Model!BJ345</f>
        <v>727373.42444531806</v>
      </c>
      <c r="BK328" s="5">
        <f ca="1">Model!BK345</f>
        <v>727373.4244453162</v>
      </c>
      <c r="BL328" s="5">
        <f ca="1">Model!BL345</f>
        <v>807392.27030200511</v>
      </c>
      <c r="BM328" s="5">
        <f ca="1">Model!BM345</f>
        <v>833617.71830200404</v>
      </c>
      <c r="BN328" s="5">
        <f ca="1">Model!BN345</f>
        <v>843967.98205955699</v>
      </c>
      <c r="BO328" s="5">
        <f ca="1">Model!BO345</f>
        <v>843967.98205955699</v>
      </c>
      <c r="BP328" s="5">
        <f ca="1">Model!BP345</f>
        <v>870193.43005955592</v>
      </c>
      <c r="BQ328" s="5">
        <f ca="1">Model!BQ345</f>
        <v>870193.43005955592</v>
      </c>
      <c r="BR328" s="5">
        <f ca="1">Model!BR345</f>
        <v>896418.87805955485</v>
      </c>
      <c r="BS328" s="5">
        <f ca="1">Model!BS345</f>
        <v>896418.87805955485</v>
      </c>
      <c r="BT328" s="5">
        <f ca="1">Model!BT345</f>
        <v>946776.1011787504</v>
      </c>
      <c r="BU328" s="5">
        <f ca="1">Model!BU345</f>
        <v>973788.31261875108</v>
      </c>
      <c r="BV328" s="5">
        <f ca="1">Model!BV345</f>
        <v>973788.31261875108</v>
      </c>
      <c r="BW328" s="5">
        <f ca="1">Model!BW345</f>
        <v>973788.31261875108</v>
      </c>
      <c r="BX328" s="5">
        <f ca="1">Model!BX345</f>
        <v>1000800.5240587555</v>
      </c>
      <c r="BY328" s="5">
        <f ca="1">Model!BY345</f>
        <v>1000800.5240587592</v>
      </c>
      <c r="BZ328" s="5">
        <f ca="1">Model!BZ345</f>
        <v>1039326.6428802274</v>
      </c>
      <c r="CA328" s="5">
        <f ca="1">Model!CA345</f>
        <v>1039326.6428802274</v>
      </c>
      <c r="CB328" s="5">
        <f ca="1">Model!CB345</f>
        <v>1065552.7652491294</v>
      </c>
      <c r="CC328" s="5">
        <f ca="1">Model!CC345</f>
        <v>1092564.9766891338</v>
      </c>
      <c r="CD328" s="5">
        <f ca="1">Model!CD345</f>
        <v>1092564.9766891301</v>
      </c>
      <c r="CE328" s="5">
        <f ca="1">Model!CE345</f>
        <v>1092564.9766891301</v>
      </c>
      <c r="CF328" s="5">
        <f ca="1">Model!CF345</f>
        <v>0</v>
      </c>
    </row>
    <row r="329" spans="2:84" x14ac:dyDescent="0.3">
      <c r="B329" s="13">
        <f>ROW()</f>
        <v>329</v>
      </c>
      <c r="H329" s="1" t="str">
        <f t="shared" si="541"/>
        <v>Баланс по основной деятельности</v>
      </c>
      <c r="I329" s="1" t="str">
        <f t="shared" si="544"/>
        <v>ПАССИВЫ</v>
      </c>
      <c r="J329" s="1" t="s">
        <v>244</v>
      </c>
      <c r="M329" s="53" t="s">
        <v>18</v>
      </c>
      <c r="U329" s="5">
        <f t="shared" ca="1" si="534"/>
        <v>836316.91697660182</v>
      </c>
      <c r="X329" s="5">
        <f ca="1">IF(X$4="",0,SUM($W232:X232)-SUM($W255:X255))</f>
        <v>0</v>
      </c>
      <c r="Y329" s="5">
        <f ca="1">IF(Y$4="",0,SUM($W232:Y232)-SUM($W255:Y255))</f>
        <v>12916.666666666668</v>
      </c>
      <c r="Z329" s="5">
        <f ca="1">IF(Z$4="",0,SUM($W232:Z232)-SUM($W255:Z255))</f>
        <v>57013.310185185182</v>
      </c>
      <c r="AA329" s="5">
        <f ca="1">IF(AA$4="",0,SUM($W232:AA232)-SUM($W255:AA255))</f>
        <v>113594.9074074074</v>
      </c>
      <c r="AB329" s="5">
        <f ca="1">IF(AB$4="",0,SUM($W232:AB232)-SUM($W255:AB255))</f>
        <v>169744.79166666669</v>
      </c>
      <c r="AC329" s="5">
        <f ca="1">IF(AC$4="",0,SUM($W232:AC232)-SUM($W255:AC255))</f>
        <v>55718.171296296321</v>
      </c>
      <c r="AD329" s="5">
        <f ca="1">IF(AD$4="",0,SUM($W232:AD232)-SUM($W255:AD255))</f>
        <v>111004.62962962966</v>
      </c>
      <c r="AE329" s="5">
        <f ca="1">IF(AE$4="",0,SUM($W232:AE232)-SUM($W255:AE255))</f>
        <v>165859.37500000006</v>
      </c>
      <c r="AF329" s="5">
        <f ca="1">IF(AF$4="",0,SUM($W232:AF232)-SUM($W255:AF255))</f>
        <v>54423.032407407416</v>
      </c>
      <c r="AG329" s="5">
        <f ca="1">IF(AG$4="",0,SUM($W232:AG232)-SUM($W255:AG255))</f>
        <v>108414.35185185185</v>
      </c>
      <c r="AH329" s="5">
        <f ca="1">IF(AH$4="",0,SUM($W232:AH232)-SUM($W255:AH255))</f>
        <v>164166.31944444444</v>
      </c>
      <c r="AI329" s="5">
        <f ca="1">IF(AI$4="",0,SUM($W232:AI232)-SUM($W255:AI255))</f>
        <v>219460.47453703708</v>
      </c>
      <c r="AJ329" s="5">
        <f ca="1">IF(AJ$4="",0,SUM($W232:AJ232)-SUM($W255:AJ255))</f>
        <v>274296.81712962966</v>
      </c>
      <c r="AK329" s="5">
        <f ca="1">IF(AK$4="",0,SUM($W232:AK232)-SUM($W255:AK255))</f>
        <v>164509.02777777781</v>
      </c>
      <c r="AL329" s="5">
        <f ca="1">IF(AL$4="",0,SUM($W232:AL232)-SUM($W255:AL255))</f>
        <v>56167.887731481576</v>
      </c>
      <c r="AM329" s="5">
        <f ca="1">IF(AM$4="",0,SUM($W232:AM232)-SUM($W255:AM255))</f>
        <v>111851.21093750012</v>
      </c>
      <c r="AN329" s="5">
        <f ca="1">IF(AN$4="",0,SUM($W232:AN232)-SUM($W255:AN255))</f>
        <v>167049.96961805562</v>
      </c>
      <c r="AO329" s="5">
        <f ca="1">IF(AO$4="",0,SUM($W232:AO232)-SUM($W255:AO255))</f>
        <v>54714.1941550927</v>
      </c>
      <c r="AP329" s="5">
        <f ca="1">IF(AP$4="",0,SUM($W232:AP232)-SUM($W255:AP255))</f>
        <v>111190.99392361124</v>
      </c>
      <c r="AQ329" s="5">
        <f ca="1">IF(AQ$4="",0,SUM($W232:AQ232)-SUM($W255:AQ255))</f>
        <v>167156.47714120382</v>
      </c>
      <c r="AR329" s="5">
        <f ca="1">IF(AR$4="",0,SUM($W232:AR232)-SUM($W255:AR255))</f>
        <v>55454.166666666861</v>
      </c>
      <c r="AS329" s="5">
        <f ca="1">IF(AS$4="",0,SUM($W232:AS232)-SUM($W255:AS255))</f>
        <v>110397.01678240753</v>
      </c>
      <c r="AT329" s="5">
        <f ca="1">IF(AT$4="",0,SUM($W232:AT232)-SUM($W255:AT255))</f>
        <v>211455.62115347234</v>
      </c>
      <c r="AU329" s="5">
        <f ca="1">IF(AU$4="",0,SUM($W232:AU232)-SUM($W255:AU255))</f>
        <v>311606.12380239589</v>
      </c>
      <c r="AV329" s="5">
        <f ca="1">IF(AV$4="",0,SUM($W232:AV232)-SUM($W255:AV255))</f>
        <v>410848.5247291784</v>
      </c>
      <c r="AW329" s="5">
        <f ca="1">IF(AW$4="",0,SUM($W232:AW232)-SUM($W255:AW255))</f>
        <v>297727.20278034755</v>
      </c>
      <c r="AX329" s="5">
        <f ca="1">IF(AX$4="",0,SUM($W232:AX232)-SUM($W255:AX255))</f>
        <v>99787.130609670421</v>
      </c>
      <c r="AY329" s="5">
        <f ca="1">IF(AY$4="",0,SUM($W232:AY232)-SUM($W255:AY255))</f>
        <v>198638.05315044732</v>
      </c>
      <c r="AZ329" s="5">
        <f ca="1">IF(AZ$4="",0,SUM($W232:AZ232)-SUM($W255:AZ255))</f>
        <v>296552.76762233092</v>
      </c>
      <c r="BA329" s="5">
        <f ca="1">IF(BA$4="",0,SUM($W232:BA232)-SUM($W255:BA255))</f>
        <v>96978.506402990781</v>
      </c>
      <c r="BB329" s="5">
        <f ca="1">IF(BB$4="",0,SUM($W232:BB232)-SUM($W255:BB255))</f>
        <v>195381.73786425823</v>
      </c>
      <c r="BC329" s="5">
        <f ca="1">IF(BC$4="",0,SUM($W232:BC232)-SUM($W255:BC255))</f>
        <v>292820.65490988037</v>
      </c>
      <c r="BD329" s="5">
        <f ca="1">IF(BD$4="",0,SUM($W232:BD232)-SUM($W255:BD255))</f>
        <v>142408.33890050417</v>
      </c>
      <c r="BE329" s="5">
        <f ca="1">IF(BE$4="",0,SUM($W232:BE232)-SUM($W255:BE255))</f>
        <v>283469.58224977506</v>
      </c>
      <c r="BF329" s="5">
        <f ca="1">IF(BF$4="",0,SUM($W232:BF232)-SUM($W255:BF255))</f>
        <v>425603.68650316214</v>
      </c>
      <c r="BG329" s="5">
        <f ca="1">IF(BG$4="",0,SUM($W232:BG232)-SUM($W255:BG255))</f>
        <v>566361.88619989576</v>
      </c>
      <c r="BH329" s="5">
        <f ca="1">IF(BH$4="",0,SUM($W232:BH232)-SUM($W255:BH255))</f>
        <v>705744.18133997545</v>
      </c>
      <c r="BI329" s="5">
        <f ca="1">IF(BI$4="",0,SUM($W232:BI232)-SUM($W255:BI255))</f>
        <v>418146.88542023906</v>
      </c>
      <c r="BJ329" s="5">
        <f ca="1">IF(BJ$4="",0,SUM($W232:BJ232)-SUM($W255:BJ255))</f>
        <v>139110.94139350532</v>
      </c>
      <c r="BK329" s="5">
        <f ca="1">IF(BK$4="",0,SUM($W232:BK232)-SUM($W255:BK255))</f>
        <v>276816.44899980025</v>
      </c>
      <c r="BL329" s="5">
        <f ca="1">IF(BL$4="",0,SUM($W232:BL232)-SUM($W255:BL255))</f>
        <v>413116.52281888528</v>
      </c>
      <c r="BM329" s="5">
        <f ca="1">IF(BM$4="",0,SUM($W232:BM232)-SUM($W255:BM255))</f>
        <v>134894.64003187511</v>
      </c>
      <c r="BN329" s="5">
        <f ca="1">IF(BN$4="",0,SUM($W232:BN232)-SUM($W255:BN255))</f>
        <v>317624.84516666923</v>
      </c>
      <c r="BO329" s="5">
        <f ca="1">IF(BO$4="",0,SUM($W232:BO232)-SUM($W255:BO255))</f>
        <v>498530.41608766839</v>
      </c>
      <c r="BP329" s="5">
        <f ca="1">IF(BP$4="",0,SUM($W232:BP232)-SUM($W255:BP255))</f>
        <v>179080.93670720467</v>
      </c>
      <c r="BQ329" s="5">
        <f ca="1">IF(BQ$4="",0,SUM($W232:BQ232)-SUM($W255:BQ255))</f>
        <v>356337.23920061439</v>
      </c>
      <c r="BR329" s="5">
        <f ca="1">IF(BR$4="",0,SUM($W232:BR232)-SUM($W255:BR255))</f>
        <v>534311.37423113082</v>
      </c>
      <c r="BS329" s="5">
        <f ca="1">IF(BS$4="",0,SUM($W232:BS232)-SUM($W255:BS255))</f>
        <v>710430.6075865319</v>
      </c>
      <c r="BT329" s="5">
        <f ca="1">IF(BT$4="",0,SUM($W232:BT232)-SUM($W255:BT255))</f>
        <v>884694.93926681858</v>
      </c>
      <c r="BU329" s="5">
        <f ca="1">IF(BU$4="",0,SUM($W232:BU232)-SUM($W255:BU255))</f>
        <v>522792.9950408591</v>
      </c>
      <c r="BV329" s="5">
        <f ca="1">IF(BV$4="",0,SUM($W232:BV232)-SUM($W255:BV255))</f>
        <v>173160.55674973037</v>
      </c>
      <c r="BW329" s="5">
        <f ca="1">IF(BW$4="",0,SUM($W232:BW232)-SUM($W255:BW255))</f>
        <v>344435.18767649215</v>
      </c>
      <c r="BX329" s="5">
        <f ca="1">IF(BX$4="",0,SUM($W232:BX232)-SUM($W255:BX255))</f>
        <v>562282.96628662571</v>
      </c>
      <c r="BY329" s="5">
        <f ca="1">IF(BY$4="",0,SUM($W232:BY232)-SUM($W255:BY255))</f>
        <v>215558.02717461251</v>
      </c>
      <c r="BZ329" s="5">
        <f ca="1">IF(BZ$4="",0,SUM($W232:BZ232)-SUM($W255:BZ255))</f>
        <v>431432.33133337833</v>
      </c>
      <c r="CA329" s="5">
        <f ca="1">IF(CA$4="",0,SUM($W232:CA232)-SUM($W255:CA255))</f>
        <v>644985.85990876984</v>
      </c>
      <c r="CB329" s="5">
        <f ca="1">IF(CB$4="",0,SUM($W232:CB232)-SUM($W255:CB255))</f>
        <v>211232.75299201626</v>
      </c>
      <c r="CC329" s="5">
        <f ca="1">IF(CC$4="",0,SUM($W232:CC232)-SUM($W255:CC255))</f>
        <v>420144.73040065821</v>
      </c>
      <c r="CD329" s="5">
        <f ca="1">IF(CD$4="",0,SUM($W232:CD232)-SUM($W255:CD255))</f>
        <v>629407.11135609169</v>
      </c>
      <c r="CE329" s="5">
        <f ca="1">IF(CE$4="",0,SUM($W232:CE232)-SUM($W255:CE255))</f>
        <v>836316.91697660182</v>
      </c>
      <c r="CF329" s="5">
        <f ca="1">IF(CF$4="",0,SUM($W232:CF232)-SUM($W255:CF255))</f>
        <v>0</v>
      </c>
    </row>
    <row r="330" spans="2:84" x14ac:dyDescent="0.3">
      <c r="B330" s="13">
        <f>ROW()</f>
        <v>330</v>
      </c>
      <c r="H330" s="1" t="str">
        <f t="shared" si="541"/>
        <v>Баланс по основной деятельности</v>
      </c>
      <c r="I330" s="1" t="str">
        <f t="shared" si="544"/>
        <v>ПАССИВЫ</v>
      </c>
      <c r="J330" s="1" t="s">
        <v>159</v>
      </c>
      <c r="M330" s="53" t="s">
        <v>18</v>
      </c>
      <c r="U330" s="5">
        <f t="shared" ca="1" si="534"/>
        <v>37790.438781261444</v>
      </c>
      <c r="X330" s="5">
        <f ca="1">IF(X$4="",0,IF((SUM(Model!$W$250:X$250)-SUM(Model!$W$324:X$324)-(SUM($W278:X278)-SUM($W303:X303)))&gt;0,(SUM(Model!$W$250:X$250)-SUM(Model!$W$324:X$324)-(SUM($W278:X278)-SUM($W303:X303))),0))</f>
        <v>0</v>
      </c>
      <c r="Y330" s="5">
        <f ca="1">IF(Y$4="",0,IF((SUM(Model!$W$250:Y$250)-SUM(Model!$W$324:Y$324)-(SUM($W278:Y278)-SUM($W303:Y303)))&gt;0,(SUM(Model!$W$250:Y$250)-SUM(Model!$W$324:Y$324)-(SUM($W278:Y278)-SUM($W303:Y303))),0))</f>
        <v>0</v>
      </c>
      <c r="Z330" s="5">
        <f ca="1">IF(Z$4="",0,IF((SUM(Model!$W$250:Z$250)-SUM(Model!$W$324:Z$324)-(SUM($W278:Z278)-SUM($W303:Z303)))&gt;0,(SUM(Model!$W$250:Z$250)-SUM(Model!$W$324:Z$324)-(SUM($W278:Z278)-SUM($W303:Z303))),0))</f>
        <v>0</v>
      </c>
      <c r="AA330" s="5">
        <f ca="1">IF(AA$4="",0,IF((SUM(Model!$W$250:AA$250)-SUM(Model!$W$324:AA$324)-(SUM($W278:AA278)-SUM($W303:AA303)))&gt;0,(SUM(Model!$W$250:AA$250)-SUM(Model!$W$324:AA$324)-(SUM($W278:AA278)-SUM($W303:AA303))),0))</f>
        <v>0</v>
      </c>
      <c r="AB330" s="5">
        <f ca="1">IF(AB$4="",0,IF((SUM(Model!$W$250:AB$250)-SUM(Model!$W$324:AB$324)-(SUM($W278:AB278)-SUM($W303:AB303)))&gt;0,(SUM(Model!$W$250:AB$250)-SUM(Model!$W$324:AB$324)-(SUM($W278:AB278)-SUM($W303:AB303))),0))</f>
        <v>0</v>
      </c>
      <c r="AC330" s="5">
        <f ca="1">IF(AC$4="",0,IF((SUM(Model!$W$250:AC$250)-SUM(Model!$W$324:AC$324)-(SUM($W278:AC278)-SUM($W303:AC303)))&gt;0,(SUM(Model!$W$250:AC$250)-SUM(Model!$W$324:AC$324)-(SUM($W278:AC278)-SUM($W303:AC303))),0))</f>
        <v>0</v>
      </c>
      <c r="AD330" s="5">
        <f ca="1">IF(AD$4="",0,IF((SUM(Model!$W$250:AD$250)-SUM(Model!$W$324:AD$324)-(SUM($W278:AD278)-SUM($W303:AD303)))&gt;0,(SUM(Model!$W$250:AD$250)-SUM(Model!$W$324:AD$324)-(SUM($W278:AD278)-SUM($W303:AD303))),0))</f>
        <v>0</v>
      </c>
      <c r="AE330" s="5">
        <f ca="1">IF(AE$4="",0,IF((SUM(Model!$W$250:AE$250)-SUM(Model!$W$324:AE$324)-(SUM($W278:AE278)-SUM($W303:AE303)))&gt;0,(SUM(Model!$W$250:AE$250)-SUM(Model!$W$324:AE$324)-(SUM($W278:AE278)-SUM($W303:AE303))),0))</f>
        <v>907328.33333333349</v>
      </c>
      <c r="AF330" s="5">
        <f ca="1">IF(AF$4="",0,IF((SUM(Model!$W$250:AF$250)-SUM(Model!$W$324:AF$324)-(SUM($W278:AF278)-SUM($W303:AF303)))&gt;0,(SUM(Model!$W$250:AF$250)-SUM(Model!$W$324:AF$324)-(SUM($W278:AF278)-SUM($W303:AF303))),0))</f>
        <v>1076285.3888888895</v>
      </c>
      <c r="AG330" s="5">
        <f ca="1">IF(AG$4="",0,IF((SUM(Model!$W$250:AG$250)-SUM(Model!$W$324:AG$324)-(SUM($W278:AG278)-SUM($W303:AG303)))&gt;0,(SUM(Model!$W$250:AG$250)-SUM(Model!$W$324:AG$324)-(SUM($W278:AG278)-SUM($W303:AG303))),0))</f>
        <v>1188335.944444445</v>
      </c>
      <c r="AH330" s="5">
        <f ca="1">IF(AH$4="",0,IF((SUM(Model!$W$250:AH$250)-SUM(Model!$W$324:AH$324)-(SUM($W278:AH278)-SUM($W303:AH303)))&gt;0,(SUM(Model!$W$250:AH$250)-SUM(Model!$W$324:AH$324)-(SUM($W278:AH278)-SUM($W303:AH303))),0))</f>
        <v>1679226.2500000005</v>
      </c>
      <c r="AI330" s="5">
        <f ca="1">IF(AI$4="",0,IF((SUM(Model!$W$250:AI$250)-SUM(Model!$W$324:AI$324)-(SUM($W278:AI278)-SUM($W303:AI303)))&gt;0,(SUM(Model!$W$250:AI$250)-SUM(Model!$W$324:AI$324)-(SUM($W278:AI278)-SUM($W303:AI303))),0))</f>
        <v>1624769.7777777785</v>
      </c>
      <c r="AJ330" s="5">
        <f ca="1">IF(AJ$4="",0,IF((SUM(Model!$W$250:AJ$250)-SUM(Model!$W$324:AJ$324)-(SUM($W278:AJ278)-SUM($W303:AJ303)))&gt;0,(SUM(Model!$W$250:AJ$250)-SUM(Model!$W$324:AJ$324)-(SUM($W278:AJ278)-SUM($W303:AJ303))),0))</f>
        <v>1567267.1388888895</v>
      </c>
      <c r="AK330" s="5">
        <f ca="1">IF(AK$4="",0,IF((SUM(Model!$W$250:AK$250)-SUM(Model!$W$324:AK$324)-(SUM($W278:AK278)-SUM($W303:AK303)))&gt;0,(SUM(Model!$W$250:AK$250)-SUM(Model!$W$324:AK$324)-(SUM($W278:AK278)-SUM($W303:AK303))),0))</f>
        <v>1911043.4500000002</v>
      </c>
      <c r="AL330" s="5">
        <f ca="1">IF(AL$4="",0,IF((SUM(Model!$W$250:AL$250)-SUM(Model!$W$324:AL$324)-(SUM($W278:AL278)-SUM($W303:AL303)))&gt;0,(SUM(Model!$W$250:AL$250)-SUM(Model!$W$324:AL$324)-(SUM($W278:AL278)-SUM($W303:AL303))),0))</f>
        <v>1398667.8165555559</v>
      </c>
      <c r="AM330" s="5">
        <f ca="1">IF(AM$4="",0,IF((SUM(Model!$W$250:AM$250)-SUM(Model!$W$324:AM$324)-(SUM($W278:AM278)-SUM($W303:AM303)))&gt;0,(SUM(Model!$W$250:AM$250)-SUM(Model!$W$324:AM$324)-(SUM($W278:AM278)-SUM($W303:AM303))),0))</f>
        <v>1083033.3757777782</v>
      </c>
      <c r="AN330" s="5">
        <f ca="1">IF(AN$4="",0,IF((SUM(Model!$W$250:AN$250)-SUM(Model!$W$324:AN$324)-(SUM($W278:AN278)-SUM($W303:AN303)))&gt;0,(SUM(Model!$W$250:AN$250)-SUM(Model!$W$324:AN$324)-(SUM($W278:AN278)-SUM($W303:AN303))),0))</f>
        <v>1207864.6461666673</v>
      </c>
      <c r="AO330" s="5">
        <f ca="1">IF(AO$4="",0,IF((SUM(Model!$W$250:AO$250)-SUM(Model!$W$324:AO$324)-(SUM($W278:AO278)-SUM($W303:AO303)))&gt;0,(SUM(Model!$W$250:AO$250)-SUM(Model!$W$324:AO$324)-(SUM($W278:AO278)-SUM($W303:AO303))),0))</f>
        <v>366609.5234444458</v>
      </c>
      <c r="AP330" s="5">
        <f ca="1">IF(AP$4="",0,IF((SUM(Model!$W$250:AP$250)-SUM(Model!$W$324:AP$324)-(SUM($W278:AP278)-SUM($W303:AP303)))&gt;0,(SUM(Model!$W$250:AP$250)-SUM(Model!$W$324:AP$324)-(SUM($W278:AP278)-SUM($W303:AP303))),0))</f>
        <v>0</v>
      </c>
      <c r="AQ330" s="5">
        <f ca="1">IF(AQ$4="",0,IF((SUM(Model!$W$250:AQ$250)-SUM(Model!$W$324:AQ$324)-(SUM($W278:AQ278)-SUM($W303:AQ303)))&gt;0,(SUM(Model!$W$250:AQ$250)-SUM(Model!$W$324:AQ$324)-(SUM($W278:AQ278)-SUM($W303:AQ303))),0))</f>
        <v>0</v>
      </c>
      <c r="AR330" s="5">
        <f ca="1">IF(AR$4="",0,IF((SUM(Model!$W$250:AR$250)-SUM(Model!$W$324:AR$324)-(SUM($W278:AR278)-SUM($W303:AR303)))&gt;0,(SUM(Model!$W$250:AR$250)-SUM(Model!$W$324:AR$324)-(SUM($W278:AR278)-SUM($W303:AR303))),0))</f>
        <v>0</v>
      </c>
      <c r="AS330" s="5">
        <f ca="1">IF(AS$4="",0,IF((SUM(Model!$W$250:AS$250)-SUM(Model!$W$324:AS$324)-(SUM($W278:AS278)-SUM($W303:AS303)))&gt;0,(SUM(Model!$W$250:AS$250)-SUM(Model!$W$324:AS$324)-(SUM($W278:AS278)-SUM($W303:AS303))),0))</f>
        <v>0</v>
      </c>
      <c r="AT330" s="5">
        <f ca="1">IF(AT$4="",0,IF((SUM(Model!$W$250:AT$250)-SUM(Model!$W$324:AT$324)-(SUM($W278:AT278)-SUM($W303:AT303)))&gt;0,(SUM(Model!$W$250:AT$250)-SUM(Model!$W$324:AT$324)-(SUM($W278:AT278)-SUM($W303:AT303))),0))</f>
        <v>0</v>
      </c>
      <c r="AU330" s="5">
        <f ca="1">IF(AU$4="",0,IF((SUM(Model!$W$250:AU$250)-SUM(Model!$W$324:AU$324)-(SUM($W278:AU278)-SUM($W303:AU303)))&gt;0,(SUM(Model!$W$250:AU$250)-SUM(Model!$W$324:AU$324)-(SUM($W278:AU278)-SUM($W303:AU303))),0))</f>
        <v>0</v>
      </c>
      <c r="AV330" s="5">
        <f ca="1">IF(AV$4="",0,IF((SUM(Model!$W$250:AV$250)-SUM(Model!$W$324:AV$324)-(SUM($W278:AV278)-SUM($W303:AV303)))&gt;0,(SUM(Model!$W$250:AV$250)-SUM(Model!$W$324:AV$324)-(SUM($W278:AV278)-SUM($W303:AV303))),0))</f>
        <v>0</v>
      </c>
      <c r="AW330" s="5">
        <f ca="1">IF(AW$4="",0,IF((SUM(Model!$W$250:AW$250)-SUM(Model!$W$324:AW$324)-(SUM($W278:AW278)-SUM($W303:AW303)))&gt;0,(SUM(Model!$W$250:AW$250)-SUM(Model!$W$324:AW$324)-(SUM($W278:AW278)-SUM($W303:AW303))),0))</f>
        <v>574372.69121625088</v>
      </c>
      <c r="AX330" s="5">
        <f ca="1">IF(AX$4="",0,IF((SUM(Model!$W$250:AX$250)-SUM(Model!$W$324:AX$324)-(SUM($W278:AX278)-SUM($W303:AX303)))&gt;0,(SUM(Model!$W$250:AX$250)-SUM(Model!$W$324:AX$324)-(SUM($W278:AX278)-SUM($W303:AX303))),0))</f>
        <v>792337.93012029864</v>
      </c>
      <c r="AY330" s="5">
        <f ca="1">IF(AY$4="",0,IF((SUM(Model!$W$250:AY$250)-SUM(Model!$W$324:AY$324)-(SUM($W278:AY278)-SUM($W303:AY303)))&gt;0,(SUM(Model!$W$250:AY$250)-SUM(Model!$W$324:AY$324)-(SUM($W278:AY278)-SUM($W303:AY303))),0))</f>
        <v>1237667.1183052789</v>
      </c>
      <c r="AZ330" s="5">
        <f ca="1">IF(AZ$4="",0,IF((SUM(Model!$W$250:AZ$250)-SUM(Model!$W$324:AZ$324)-(SUM($W278:AZ278)-SUM($W303:AZ303)))&gt;0,(SUM(Model!$W$250:AZ$250)-SUM(Model!$W$324:AZ$324)-(SUM($W278:AZ278)-SUM($W303:AZ303))),0))</f>
        <v>2144971.3350611683</v>
      </c>
      <c r="BA330" s="5">
        <f ca="1">IF(BA$4="",0,IF((SUM(Model!$W$250:BA$250)-SUM(Model!$W$324:BA$324)-(SUM($W278:BA278)-SUM($W303:BA303)))&gt;0,(SUM(Model!$W$250:BA$250)-SUM(Model!$W$324:BA$324)-(SUM($W278:BA278)-SUM($W303:BA303))),0))</f>
        <v>1744505.5954370182</v>
      </c>
      <c r="BB330" s="5">
        <f ca="1">IF(BB$4="",0,IF((SUM(Model!$W$250:BB$250)-SUM(Model!$W$324:BB$324)-(SUM($W278:BB278)-SUM($W303:BB303)))&gt;0,(SUM(Model!$W$250:BB$250)-SUM(Model!$W$324:BB$324)-(SUM($W278:BB278)-SUM($W303:BB303))),0))</f>
        <v>1289374.1324460395</v>
      </c>
      <c r="BC330" s="5">
        <f ca="1">IF(BC$4="",0,IF((SUM(Model!$W$250:BC$250)-SUM(Model!$W$324:BC$324)-(SUM($W278:BC278)-SUM($W303:BC303)))&gt;0,(SUM(Model!$W$250:BC$250)-SUM(Model!$W$324:BC$324)-(SUM($W278:BC278)-SUM($W303:BC303))),0))</f>
        <v>0</v>
      </c>
      <c r="BD330" s="5">
        <f ca="1">IF(BD$4="",0,IF((SUM(Model!$W$250:BD$250)-SUM(Model!$W$324:BD$324)-(SUM($W278:BD278)-SUM($W303:BD303)))&gt;0,(SUM(Model!$W$250:BD$250)-SUM(Model!$W$324:BD$324)-(SUM($W278:BD278)-SUM($W303:BD303))),0))</f>
        <v>0</v>
      </c>
      <c r="BE330" s="5">
        <f ca="1">IF(BE$4="",0,IF((SUM(Model!$W$250:BE$250)-SUM(Model!$W$324:BE$324)-(SUM($W278:BE278)-SUM($W303:BE303)))&gt;0,(SUM(Model!$W$250:BE$250)-SUM(Model!$W$324:BE$324)-(SUM($W278:BE278)-SUM($W303:BE303))),0))</f>
        <v>0</v>
      </c>
      <c r="BF330" s="5">
        <f ca="1">IF(BF$4="",0,IF((SUM(Model!$W$250:BF$250)-SUM(Model!$W$324:BF$324)-(SUM($W278:BF278)-SUM($W303:BF303)))&gt;0,(SUM(Model!$W$250:BF$250)-SUM(Model!$W$324:BF$324)-(SUM($W278:BF278)-SUM($W303:BF303))),0))</f>
        <v>0</v>
      </c>
      <c r="BG330" s="5">
        <f ca="1">IF(BG$4="",0,IF((SUM(Model!$W$250:BG$250)-SUM(Model!$W$324:BG$324)-(SUM($W278:BG278)-SUM($W303:BG303)))&gt;0,(SUM(Model!$W$250:BG$250)-SUM(Model!$W$324:BG$324)-(SUM($W278:BG278)-SUM($W303:BG303))),0))</f>
        <v>0</v>
      </c>
      <c r="BH330" s="5">
        <f ca="1">IF(BH$4="",0,IF((SUM(Model!$W$250:BH$250)-SUM(Model!$W$324:BH$324)-(SUM($W278:BH278)-SUM($W303:BH303)))&gt;0,(SUM(Model!$W$250:BH$250)-SUM(Model!$W$324:BH$324)-(SUM($W278:BH278)-SUM($W303:BH303))),0))</f>
        <v>0</v>
      </c>
      <c r="BI330" s="5">
        <f ca="1">IF(BI$4="",0,IF((SUM(Model!$W$250:BI$250)-SUM(Model!$W$324:BI$324)-(SUM($W278:BI278)-SUM($W303:BI303)))&gt;0,(SUM(Model!$W$250:BI$250)-SUM(Model!$W$324:BI$324)-(SUM($W278:BI278)-SUM($W303:BI303))),0))</f>
        <v>0</v>
      </c>
      <c r="BJ330" s="5">
        <f ca="1">IF(BJ$4="",0,IF((SUM(Model!$W$250:BJ$250)-SUM(Model!$W$324:BJ$324)-(SUM($W278:BJ278)-SUM($W303:BJ303)))&gt;0,(SUM(Model!$W$250:BJ$250)-SUM(Model!$W$324:BJ$324)-(SUM($W278:BJ278)-SUM($W303:BJ303))),0))</f>
        <v>0</v>
      </c>
      <c r="BK330" s="5">
        <f ca="1">IF(BK$4="",0,IF((SUM(Model!$W$250:BK$250)-SUM(Model!$W$324:BK$324)-(SUM($W278:BK278)-SUM($W303:BK303)))&gt;0,(SUM(Model!$W$250:BK$250)-SUM(Model!$W$324:BK$324)-(SUM($W278:BK278)-SUM($W303:BK303))),0))</f>
        <v>0</v>
      </c>
      <c r="BL330" s="5">
        <f ca="1">IF(BL$4="",0,IF((SUM(Model!$W$250:BL$250)-SUM(Model!$W$324:BL$324)-(SUM($W278:BL278)-SUM($W303:BL303)))&gt;0,(SUM(Model!$W$250:BL$250)-SUM(Model!$W$324:BL$324)-(SUM($W278:BL278)-SUM($W303:BL303))),0))</f>
        <v>0</v>
      </c>
      <c r="BM330" s="5">
        <f ca="1">IF(BM$4="",0,IF((SUM(Model!$W$250:BM$250)-SUM(Model!$W$324:BM$324)-(SUM($W278:BM278)-SUM($W303:BM303)))&gt;0,(SUM(Model!$W$250:BM$250)-SUM(Model!$W$324:BM$324)-(SUM($W278:BM278)-SUM($W303:BM303))),0))</f>
        <v>0</v>
      </c>
      <c r="BN330" s="5">
        <f ca="1">IF(BN$4="",0,IF((SUM(Model!$W$250:BN$250)-SUM(Model!$W$324:BN$324)-(SUM($W278:BN278)-SUM($W303:BN303)))&gt;0,(SUM(Model!$W$250:BN$250)-SUM(Model!$W$324:BN$324)-(SUM($W278:BN278)-SUM($W303:BN303))),0))</f>
        <v>0</v>
      </c>
      <c r="BO330" s="5">
        <f ca="1">IF(BO$4="",0,IF((SUM(Model!$W$250:BO$250)-SUM(Model!$W$324:BO$324)-(SUM($W278:BO278)-SUM($W303:BO303)))&gt;0,(SUM(Model!$W$250:BO$250)-SUM(Model!$W$324:BO$324)-(SUM($W278:BO278)-SUM($W303:BO303))),0))</f>
        <v>0</v>
      </c>
      <c r="BP330" s="5">
        <f ca="1">IF(BP$4="",0,IF((SUM(Model!$W$250:BP$250)-SUM(Model!$W$324:BP$324)-(SUM($W278:BP278)-SUM($W303:BP303)))&gt;0,(SUM(Model!$W$250:BP$250)-SUM(Model!$W$324:BP$324)-(SUM($W278:BP278)-SUM($W303:BP303))),0))</f>
        <v>0</v>
      </c>
      <c r="BQ330" s="5">
        <f ca="1">IF(BQ$4="",0,IF((SUM(Model!$W$250:BQ$250)-SUM(Model!$W$324:BQ$324)-(SUM($W278:BQ278)-SUM($W303:BQ303)))&gt;0,(SUM(Model!$W$250:BQ$250)-SUM(Model!$W$324:BQ$324)-(SUM($W278:BQ278)-SUM($W303:BQ303))),0))</f>
        <v>0</v>
      </c>
      <c r="BR330" s="5">
        <f ca="1">IF(BR$4="",0,IF((SUM(Model!$W$250:BR$250)-SUM(Model!$W$324:BR$324)-(SUM($W278:BR278)-SUM($W303:BR303)))&gt;0,(SUM(Model!$W$250:BR$250)-SUM(Model!$W$324:BR$324)-(SUM($W278:BR278)-SUM($W303:BR303))),0))</f>
        <v>1965834.2350707278</v>
      </c>
      <c r="BS330" s="5">
        <f ca="1">IF(BS$4="",0,IF((SUM(Model!$W$250:BS$250)-SUM(Model!$W$324:BS$324)-(SUM($W278:BS278)-SUM($W303:BS303)))&gt;0,(SUM(Model!$W$250:BS$250)-SUM(Model!$W$324:BS$324)-(SUM($W278:BS278)-SUM($W303:BS303))),0))</f>
        <v>1880843.4358356073</v>
      </c>
      <c r="BT330" s="5">
        <f ca="1">IF(BT$4="",0,IF((SUM(Model!$W$250:BT$250)-SUM(Model!$W$324:BT$324)-(SUM($W278:BT278)-SUM($W303:BT303)))&gt;0,(SUM(Model!$W$250:BT$250)-SUM(Model!$W$324:BT$324)-(SUM($W278:BT278)-SUM($W303:BT303))),0))</f>
        <v>1781856.0481272787</v>
      </c>
      <c r="BU330" s="5">
        <f ca="1">IF(BU$4="",0,IF((SUM(Model!$W$250:BU$250)-SUM(Model!$W$324:BU$324)-(SUM($W278:BU278)-SUM($W303:BU303)))&gt;0,(SUM(Model!$W$250:BU$250)-SUM(Model!$W$324:BU$324)-(SUM($W278:BU278)-SUM($W303:BU303))),0))</f>
        <v>2122622.9270401821</v>
      </c>
      <c r="BV330" s="5">
        <f ca="1">IF(BV$4="",0,IF((SUM(Model!$W$250:BV$250)-SUM(Model!$W$324:BV$324)-(SUM($W278:BV278)-SUM($W303:BV303)))&gt;0,(SUM(Model!$W$250:BV$250)-SUM(Model!$W$324:BV$324)-(SUM($W278:BV278)-SUM($W303:BV303))),0))</f>
        <v>1074460.9739754014</v>
      </c>
      <c r="BW330" s="5">
        <f ca="1">IF(BW$4="",0,IF((SUM(Model!$W$250:BW$250)-SUM(Model!$W$324:BW$324)-(SUM($W278:BW278)-SUM($W303:BW303)))&gt;0,(SUM(Model!$W$250:BW$250)-SUM(Model!$W$324:BW$324)-(SUM($W278:BW278)-SUM($W303:BW303))),0))</f>
        <v>0</v>
      </c>
      <c r="BX330" s="5">
        <f ca="1">IF(BX$4="",0,IF((SUM(Model!$W$250:BX$250)-SUM(Model!$W$324:BX$324)-(SUM($W278:BX278)-SUM($W303:BX303)))&gt;0,(SUM(Model!$W$250:BX$250)-SUM(Model!$W$324:BX$324)-(SUM($W278:BX278)-SUM($W303:BX303))),0))</f>
        <v>0</v>
      </c>
      <c r="BY330" s="5">
        <f ca="1">IF(BY$4="",0,IF((SUM(Model!$W$250:BY$250)-SUM(Model!$W$324:BY$324)-(SUM($W278:BY278)-SUM($W303:BY303)))&gt;0,(SUM(Model!$W$250:BY$250)-SUM(Model!$W$324:BY$324)-(SUM($W278:BY278)-SUM($W303:BY303))),0))</f>
        <v>0</v>
      </c>
      <c r="BZ330" s="5">
        <f ca="1">IF(BZ$4="",0,IF((SUM(Model!$W$250:BZ$250)-SUM(Model!$W$324:BZ$324)-(SUM($W278:BZ278)-SUM($W303:BZ303)))&gt;0,(SUM(Model!$W$250:BZ$250)-SUM(Model!$W$324:BZ$324)-(SUM($W278:BZ278)-SUM($W303:BZ303))),0))</f>
        <v>0</v>
      </c>
      <c r="CA330" s="5">
        <f ca="1">IF(CA$4="",0,IF((SUM(Model!$W$250:CA$250)-SUM(Model!$W$324:CA$324)-(SUM($W278:CA278)-SUM($W303:CA303)))&gt;0,(SUM(Model!$W$250:CA$250)-SUM(Model!$W$324:CA$324)-(SUM($W278:CA278)-SUM($W303:CA303))),0))</f>
        <v>0</v>
      </c>
      <c r="CB330" s="5">
        <f ca="1">IF(CB$4="",0,IF((SUM(Model!$W$250:CB$250)-SUM(Model!$W$324:CB$324)-(SUM($W278:CB278)-SUM($W303:CB303)))&gt;0,(SUM(Model!$W$250:CB$250)-SUM(Model!$W$324:CB$324)-(SUM($W278:CB278)-SUM($W303:CB303))),0))</f>
        <v>0</v>
      </c>
      <c r="CC330" s="5">
        <f ca="1">IF(CC$4="",0,IF((SUM(Model!$W$250:CC$250)-SUM(Model!$W$324:CC$324)-(SUM($W278:CC278)-SUM($W303:CC303)))&gt;0,(SUM(Model!$W$250:CC$250)-SUM(Model!$W$324:CC$324)-(SUM($W278:CC278)-SUM($W303:CC303))),0))</f>
        <v>0</v>
      </c>
      <c r="CD330" s="5">
        <f ca="1">IF(CD$4="",0,IF((SUM(Model!$W$250:CD$250)-SUM(Model!$W$324:CD$324)-(SUM($W278:CD278)-SUM($W303:CD303)))&gt;0,(SUM(Model!$W$250:CD$250)-SUM(Model!$W$324:CD$324)-(SUM($W278:CD278)-SUM($W303:CD303))),0))</f>
        <v>0</v>
      </c>
      <c r="CE330" s="5">
        <f ca="1">IF(CE$4="",0,IF((SUM(Model!$W$250:CE$250)-SUM(Model!$W$324:CE$324)-(SUM($W278:CE278)-SUM($W303:CE303)))&gt;0,(SUM(Model!$W$250:CE$250)-SUM(Model!$W$324:CE$324)-(SUM($W278:CE278)-SUM($W303:CE303))),0))</f>
        <v>37790.438781261444</v>
      </c>
      <c r="CF330" s="5">
        <f ca="1">IF(CF$4="",0,IF((SUM(Model!$W$250:CF$250)-SUM(Model!$W$324:CF$324)-(SUM($W278:CF278)-SUM($W303:CF303)))&gt;0,(SUM(Model!$W$250:CF$250)-SUM(Model!$W$324:CF$324)-(SUM($W278:CF278)-SUM($W303:CF303))),0))</f>
        <v>0</v>
      </c>
    </row>
  </sheetData>
  <conditionalFormatting sqref="X4:Z4">
    <cfRule type="containsBlanks" dxfId="5130" priority="4319">
      <formula>LEN(TRIM(X4))=0</formula>
    </cfRule>
  </conditionalFormatting>
  <conditionalFormatting sqref="X1:Z1">
    <cfRule type="containsBlanks" dxfId="5129" priority="4318">
      <formula>LEN(TRIM(X1))=0</formula>
    </cfRule>
  </conditionalFormatting>
  <conditionalFormatting sqref="H6:J9 H17:J17 H14:J14 H10:I10">
    <cfRule type="expression" dxfId="5128" priority="4315">
      <formula>AND($H6&lt;&gt;"",$I6&lt;&gt;"",$J6&lt;&gt;"")</formula>
    </cfRule>
    <cfRule type="expression" dxfId="5127" priority="4316">
      <formula>AND($H6&lt;&gt;"",$I6&lt;&gt;"",$J6="")</formula>
    </cfRule>
    <cfRule type="expression" dxfId="5126" priority="4317">
      <formula>AND($H6&lt;&gt;"",$I6="",$J6="")</formula>
    </cfRule>
  </conditionalFormatting>
  <conditionalFormatting sqref="X6:Z6 U6">
    <cfRule type="expression" dxfId="5125" priority="4312">
      <formula>AND($H6&lt;&gt;"",$I6&lt;&gt;"",$J6&lt;&gt;"")</formula>
    </cfRule>
    <cfRule type="expression" dxfId="5124" priority="4313">
      <formula>AND($H6&lt;&gt;"",$I6&lt;&gt;"",$J6="")</formula>
    </cfRule>
    <cfRule type="expression" dxfId="5123" priority="4314">
      <formula>AND($H6&lt;&gt;"",$I6="",$J6="")</formula>
    </cfRule>
  </conditionalFormatting>
  <conditionalFormatting sqref="H6:H10 H17 H14">
    <cfRule type="expression" dxfId="5122" priority="4311">
      <formula>AND($H6&lt;&gt;"",$I6&lt;&gt;"")</formula>
    </cfRule>
  </conditionalFormatting>
  <conditionalFormatting sqref="I6:I10 I17 I14">
    <cfRule type="expression" dxfId="5121" priority="4310">
      <formula>AND($I6&lt;&gt;"",$J6&lt;&gt;"")</formula>
    </cfRule>
  </conditionalFormatting>
  <conditionalFormatting sqref="H18:J18 H24:J26">
    <cfRule type="expression" dxfId="5120" priority="4307">
      <formula>AND($H18&lt;&gt;"",$I18&lt;&gt;"",$J18&lt;&gt;"")</formula>
    </cfRule>
    <cfRule type="expression" dxfId="5119" priority="4308">
      <formula>AND($H18&lt;&gt;"",$I18&lt;&gt;"",$J18="")</formula>
    </cfRule>
    <cfRule type="expression" dxfId="5118" priority="4309">
      <formula>AND($H18&lt;&gt;"",$I18="",$J18="")</formula>
    </cfRule>
  </conditionalFormatting>
  <conditionalFormatting sqref="X7:Z10 U7:U10 X18:Z18 X26:Z26 X25:AG25 U18 U24:U26 X24:Z24 U14 X14:Z14">
    <cfRule type="expression" dxfId="5117" priority="4304">
      <formula>AND($H7&lt;&gt;"",$I7&lt;&gt;"",$J7&lt;&gt;"")</formula>
    </cfRule>
    <cfRule type="expression" dxfId="5116" priority="4305">
      <formula>AND($H7&lt;&gt;"",$I7&lt;&gt;"",$J7="")</formula>
    </cfRule>
    <cfRule type="expression" dxfId="5115" priority="4306">
      <formula>AND($H7&lt;&gt;"",$I7="",$J7="")</formula>
    </cfRule>
  </conditionalFormatting>
  <conditionalFormatting sqref="H18 H24:H26">
    <cfRule type="expression" dxfId="5114" priority="4303">
      <formula>AND($H18&lt;&gt;"",$I18&lt;&gt;"")</formula>
    </cfRule>
  </conditionalFormatting>
  <conditionalFormatting sqref="I18 I24:I26">
    <cfRule type="expression" dxfId="5113" priority="4302">
      <formula>AND($I18&lt;&gt;"",$J18&lt;&gt;"")</formula>
    </cfRule>
  </conditionalFormatting>
  <conditionalFormatting sqref="A6:A10 A18 A24:A26 A14">
    <cfRule type="containsBlanks" dxfId="5112" priority="4301">
      <formula>LEN(TRIM(A6))=0</formula>
    </cfRule>
  </conditionalFormatting>
  <conditionalFormatting sqref="AA4:AB4">
    <cfRule type="containsBlanks" dxfId="5111" priority="4300">
      <formula>LEN(TRIM(AA4))=0</formula>
    </cfRule>
  </conditionalFormatting>
  <conditionalFormatting sqref="AA1:AB1">
    <cfRule type="containsBlanks" dxfId="5110" priority="4299">
      <formula>LEN(TRIM(AA1))=0</formula>
    </cfRule>
  </conditionalFormatting>
  <conditionalFormatting sqref="AA6:AB6">
    <cfRule type="expression" dxfId="5109" priority="4296">
      <formula>AND($H6&lt;&gt;"",$I6&lt;&gt;"",$J6&lt;&gt;"")</formula>
    </cfRule>
    <cfRule type="expression" dxfId="5108" priority="4297">
      <formula>AND($H6&lt;&gt;"",$I6&lt;&gt;"",$J6="")</formula>
    </cfRule>
    <cfRule type="expression" dxfId="5107" priority="4298">
      <formula>AND($H6&lt;&gt;"",$I6="",$J6="")</formula>
    </cfRule>
  </conditionalFormatting>
  <conditionalFormatting sqref="AA7:AB10 AA18:AB18 AA26:AB26 AA24:AB24 AA14:AB14">
    <cfRule type="expression" dxfId="5106" priority="4293">
      <formula>AND($H7&lt;&gt;"",$I7&lt;&gt;"",$J7&lt;&gt;"")</formula>
    </cfRule>
    <cfRule type="expression" dxfId="5105" priority="4294">
      <formula>AND($H7&lt;&gt;"",$I7&lt;&gt;"",$J7="")</formula>
    </cfRule>
    <cfRule type="expression" dxfId="5104" priority="4295">
      <formula>AND($H7&lt;&gt;"",$I7="",$J7="")</formula>
    </cfRule>
  </conditionalFormatting>
  <conditionalFormatting sqref="AC4:AD4">
    <cfRule type="containsBlanks" dxfId="5103" priority="4292">
      <formula>LEN(TRIM(AC4))=0</formula>
    </cfRule>
  </conditionalFormatting>
  <conditionalFormatting sqref="AC1:AD1">
    <cfRule type="containsBlanks" dxfId="5102" priority="4291">
      <formula>LEN(TRIM(AC1))=0</formula>
    </cfRule>
  </conditionalFormatting>
  <conditionalFormatting sqref="AC6:AD6">
    <cfRule type="expression" dxfId="5101" priority="4288">
      <formula>AND($H6&lt;&gt;"",$I6&lt;&gt;"",$J6&lt;&gt;"")</formula>
    </cfRule>
    <cfRule type="expression" dxfId="5100" priority="4289">
      <formula>AND($H6&lt;&gt;"",$I6&lt;&gt;"",$J6="")</formula>
    </cfRule>
    <cfRule type="expression" dxfId="5099" priority="4290">
      <formula>AND($H6&lt;&gt;"",$I6="",$J6="")</formula>
    </cfRule>
  </conditionalFormatting>
  <conditionalFormatting sqref="AC7:AD10 AC18:AD18 AC26:AD26 AC24:AD24 AC14:AD14">
    <cfRule type="expression" dxfId="5098" priority="4285">
      <formula>AND($H7&lt;&gt;"",$I7&lt;&gt;"",$J7&lt;&gt;"")</formula>
    </cfRule>
    <cfRule type="expression" dxfId="5097" priority="4286">
      <formula>AND($H7&lt;&gt;"",$I7&lt;&gt;"",$J7="")</formula>
    </cfRule>
    <cfRule type="expression" dxfId="5096" priority="4287">
      <formula>AND($H7&lt;&gt;"",$I7="",$J7="")</formula>
    </cfRule>
  </conditionalFormatting>
  <conditionalFormatting sqref="AE4:AH4">
    <cfRule type="containsBlanks" dxfId="5095" priority="4284">
      <formula>LEN(TRIM(AE4))=0</formula>
    </cfRule>
  </conditionalFormatting>
  <conditionalFormatting sqref="AE1:AH1">
    <cfRule type="containsBlanks" dxfId="5094" priority="4283">
      <formula>LEN(TRIM(AE1))=0</formula>
    </cfRule>
  </conditionalFormatting>
  <conditionalFormatting sqref="AE6:AH6">
    <cfRule type="expression" dxfId="5093" priority="4280">
      <formula>AND($H6&lt;&gt;"",$I6&lt;&gt;"",$J6&lt;&gt;"")</formula>
    </cfRule>
    <cfRule type="expression" dxfId="5092" priority="4281">
      <formula>AND($H6&lt;&gt;"",$I6&lt;&gt;"",$J6="")</formula>
    </cfRule>
    <cfRule type="expression" dxfId="5091" priority="4282">
      <formula>AND($H6&lt;&gt;"",$I6="",$J6="")</formula>
    </cfRule>
  </conditionalFormatting>
  <conditionalFormatting sqref="AE7:AH10 AE18:AH18 AE26:AH26 AH25 AE24:AH24 AE14:AH14">
    <cfRule type="expression" dxfId="5090" priority="4277">
      <formula>AND($H7&lt;&gt;"",$I7&lt;&gt;"",$J7&lt;&gt;"")</formula>
    </cfRule>
    <cfRule type="expression" dxfId="5089" priority="4278">
      <formula>AND($H7&lt;&gt;"",$I7&lt;&gt;"",$J7="")</formula>
    </cfRule>
    <cfRule type="expression" dxfId="5088" priority="4279">
      <formula>AND($H7&lt;&gt;"",$I7="",$J7="")</formula>
    </cfRule>
  </conditionalFormatting>
  <conditionalFormatting sqref="AI4">
    <cfRule type="containsBlanks" dxfId="5087" priority="4276">
      <formula>LEN(TRIM(AI4))=0</formula>
    </cfRule>
  </conditionalFormatting>
  <conditionalFormatting sqref="AI1">
    <cfRule type="containsBlanks" dxfId="5086" priority="4275">
      <formula>LEN(TRIM(AI1))=0</formula>
    </cfRule>
  </conditionalFormatting>
  <conditionalFormatting sqref="AI6">
    <cfRule type="expression" dxfId="5085" priority="4272">
      <formula>AND($H6&lt;&gt;"",$I6&lt;&gt;"",$J6&lt;&gt;"")</formula>
    </cfRule>
    <cfRule type="expression" dxfId="5084" priority="4273">
      <formula>AND($H6&lt;&gt;"",$I6&lt;&gt;"",$J6="")</formula>
    </cfRule>
    <cfRule type="expression" dxfId="5083" priority="4274">
      <formula>AND($H6&lt;&gt;"",$I6="",$J6="")</formula>
    </cfRule>
  </conditionalFormatting>
  <conditionalFormatting sqref="AI7:AI10 AI18 AI24:AI26 AI14">
    <cfRule type="expression" dxfId="5082" priority="4269">
      <formula>AND($H7&lt;&gt;"",$I7&lt;&gt;"",$J7&lt;&gt;"")</formula>
    </cfRule>
    <cfRule type="expression" dxfId="5081" priority="4270">
      <formula>AND($H7&lt;&gt;"",$I7&lt;&gt;"",$J7="")</formula>
    </cfRule>
    <cfRule type="expression" dxfId="5080" priority="4271">
      <formula>AND($H7&lt;&gt;"",$I7="",$J7="")</formula>
    </cfRule>
  </conditionalFormatting>
  <conditionalFormatting sqref="H15:J15">
    <cfRule type="expression" dxfId="5079" priority="4260">
      <formula>AND($H15&lt;&gt;"",$I15&lt;&gt;"",$J15&lt;&gt;"")</formula>
    </cfRule>
    <cfRule type="expression" dxfId="5078" priority="4261">
      <formula>AND($H15&lt;&gt;"",$I15&lt;&gt;"",$J15="")</formula>
    </cfRule>
    <cfRule type="expression" dxfId="5077" priority="4262">
      <formula>AND($H15&lt;&gt;"",$I15="",$J15="")</formula>
    </cfRule>
  </conditionalFormatting>
  <conditionalFormatting sqref="X15:Z15 U15">
    <cfRule type="expression" dxfId="5076" priority="4257">
      <formula>AND($H15&lt;&gt;"",$I15&lt;&gt;"",$J15&lt;&gt;"")</formula>
    </cfRule>
    <cfRule type="expression" dxfId="5075" priority="4258">
      <formula>AND($H15&lt;&gt;"",$I15&lt;&gt;"",$J15="")</formula>
    </cfRule>
    <cfRule type="expression" dxfId="5074" priority="4259">
      <formula>AND($H15&lt;&gt;"",$I15="",$J15="")</formula>
    </cfRule>
  </conditionalFormatting>
  <conditionalFormatting sqref="H15">
    <cfRule type="expression" dxfId="5073" priority="4256">
      <formula>AND($H15&lt;&gt;"",$I15&lt;&gt;"")</formula>
    </cfRule>
  </conditionalFormatting>
  <conditionalFormatting sqref="I15">
    <cfRule type="expression" dxfId="5072" priority="4255">
      <formula>AND($I15&lt;&gt;"",$J15&lt;&gt;"")</formula>
    </cfRule>
  </conditionalFormatting>
  <conditionalFormatting sqref="A15">
    <cfRule type="containsBlanks" dxfId="5071" priority="4254">
      <formula>LEN(TRIM(A15))=0</formula>
    </cfRule>
  </conditionalFormatting>
  <conditionalFormatting sqref="AA15:AB15">
    <cfRule type="expression" dxfId="5070" priority="4251">
      <formula>AND($H15&lt;&gt;"",$I15&lt;&gt;"",$J15&lt;&gt;"")</formula>
    </cfRule>
    <cfRule type="expression" dxfId="5069" priority="4252">
      <formula>AND($H15&lt;&gt;"",$I15&lt;&gt;"",$J15="")</formula>
    </cfRule>
    <cfRule type="expression" dxfId="5068" priority="4253">
      <formula>AND($H15&lt;&gt;"",$I15="",$J15="")</formula>
    </cfRule>
  </conditionalFormatting>
  <conditionalFormatting sqref="AC15:AD15">
    <cfRule type="expression" dxfId="5067" priority="4248">
      <formula>AND($H15&lt;&gt;"",$I15&lt;&gt;"",$J15&lt;&gt;"")</formula>
    </cfRule>
    <cfRule type="expression" dxfId="5066" priority="4249">
      <formula>AND($H15&lt;&gt;"",$I15&lt;&gt;"",$J15="")</formula>
    </cfRule>
    <cfRule type="expression" dxfId="5065" priority="4250">
      <formula>AND($H15&lt;&gt;"",$I15="",$J15="")</formula>
    </cfRule>
  </conditionalFormatting>
  <conditionalFormatting sqref="AE15:AH15">
    <cfRule type="expression" dxfId="5064" priority="4245">
      <formula>AND($H15&lt;&gt;"",$I15&lt;&gt;"",$J15&lt;&gt;"")</formula>
    </cfRule>
    <cfRule type="expression" dxfId="5063" priority="4246">
      <formula>AND($H15&lt;&gt;"",$I15&lt;&gt;"",$J15="")</formula>
    </cfRule>
    <cfRule type="expression" dxfId="5062" priority="4247">
      <formula>AND($H15&lt;&gt;"",$I15="",$J15="")</formula>
    </cfRule>
  </conditionalFormatting>
  <conditionalFormatting sqref="AI15">
    <cfRule type="expression" dxfId="5061" priority="4242">
      <formula>AND($H15&lt;&gt;"",$I15&lt;&gt;"",$J15&lt;&gt;"")</formula>
    </cfRule>
    <cfRule type="expression" dxfId="5060" priority="4243">
      <formula>AND($H15&lt;&gt;"",$I15&lt;&gt;"",$J15="")</formula>
    </cfRule>
    <cfRule type="expression" dxfId="5059" priority="4244">
      <formula>AND($H15&lt;&gt;"",$I15="",$J15="")</formula>
    </cfRule>
  </conditionalFormatting>
  <conditionalFormatting sqref="H16:J16">
    <cfRule type="expression" dxfId="5058" priority="4239">
      <formula>AND($H16&lt;&gt;"",$I16&lt;&gt;"",$J16&lt;&gt;"")</formula>
    </cfRule>
    <cfRule type="expression" dxfId="5057" priority="4240">
      <formula>AND($H16&lt;&gt;"",$I16&lt;&gt;"",$J16="")</formula>
    </cfRule>
    <cfRule type="expression" dxfId="5056" priority="4241">
      <formula>AND($H16&lt;&gt;"",$I16="",$J16="")</formula>
    </cfRule>
  </conditionalFormatting>
  <conditionalFormatting sqref="H16">
    <cfRule type="expression" dxfId="5055" priority="4238">
      <formula>AND($H16&lt;&gt;"",$I16&lt;&gt;"")</formula>
    </cfRule>
  </conditionalFormatting>
  <conditionalFormatting sqref="I16">
    <cfRule type="expression" dxfId="5054" priority="4237">
      <formula>AND($I16&lt;&gt;"",$J16&lt;&gt;"")</formula>
    </cfRule>
  </conditionalFormatting>
  <conditionalFormatting sqref="A16">
    <cfRule type="containsBlanks" dxfId="5053" priority="4236">
      <formula>LEN(TRIM(A16))=0</formula>
    </cfRule>
  </conditionalFormatting>
  <conditionalFormatting sqref="A17">
    <cfRule type="containsBlanks" dxfId="5052" priority="4230">
      <formula>LEN(TRIM(A17))=0</formula>
    </cfRule>
  </conditionalFormatting>
  <conditionalFormatting sqref="H27:J30">
    <cfRule type="expression" dxfId="5051" priority="4227">
      <formula>AND($H27&lt;&gt;"",$I27&lt;&gt;"",$J27&lt;&gt;"")</formula>
    </cfRule>
    <cfRule type="expression" dxfId="5050" priority="4228">
      <formula>AND($H27&lt;&gt;"",$I27&lt;&gt;"",$J27="")</formula>
    </cfRule>
    <cfRule type="expression" dxfId="5049" priority="4229">
      <formula>AND($H27&lt;&gt;"",$I27="",$J27="")</formula>
    </cfRule>
  </conditionalFormatting>
  <conditionalFormatting sqref="X27:Z30 U27:U30">
    <cfRule type="expression" dxfId="5048" priority="4224">
      <formula>AND($H27&lt;&gt;"",$I27&lt;&gt;"",$J27&lt;&gt;"")</formula>
    </cfRule>
    <cfRule type="expression" dxfId="5047" priority="4225">
      <formula>AND($H27&lt;&gt;"",$I27&lt;&gt;"",$J27="")</formula>
    </cfRule>
    <cfRule type="expression" dxfId="5046" priority="4226">
      <formula>AND($H27&lt;&gt;"",$I27="",$J27="")</formula>
    </cfRule>
  </conditionalFormatting>
  <conditionalFormatting sqref="H27:H30">
    <cfRule type="expression" dxfId="5045" priority="4223">
      <formula>AND($H27&lt;&gt;"",$I27&lt;&gt;"")</formula>
    </cfRule>
  </conditionalFormatting>
  <conditionalFormatting sqref="I27:I30">
    <cfRule type="expression" dxfId="5044" priority="4222">
      <formula>AND($I27&lt;&gt;"",$J27&lt;&gt;"")</formula>
    </cfRule>
  </conditionalFormatting>
  <conditionalFormatting sqref="A27:A30">
    <cfRule type="containsBlanks" dxfId="5043" priority="4221">
      <formula>LEN(TRIM(A27))=0</formula>
    </cfRule>
  </conditionalFormatting>
  <conditionalFormatting sqref="AA27:AB30">
    <cfRule type="expression" dxfId="5042" priority="4218">
      <formula>AND($H27&lt;&gt;"",$I27&lt;&gt;"",$J27&lt;&gt;"")</formula>
    </cfRule>
    <cfRule type="expression" dxfId="5041" priority="4219">
      <formula>AND($H27&lt;&gt;"",$I27&lt;&gt;"",$J27="")</formula>
    </cfRule>
    <cfRule type="expression" dxfId="5040" priority="4220">
      <formula>AND($H27&lt;&gt;"",$I27="",$J27="")</formula>
    </cfRule>
  </conditionalFormatting>
  <conditionalFormatting sqref="AC27:AD30">
    <cfRule type="expression" dxfId="5039" priority="4215">
      <formula>AND($H27&lt;&gt;"",$I27&lt;&gt;"",$J27&lt;&gt;"")</formula>
    </cfRule>
    <cfRule type="expression" dxfId="5038" priority="4216">
      <formula>AND($H27&lt;&gt;"",$I27&lt;&gt;"",$J27="")</formula>
    </cfRule>
    <cfRule type="expression" dxfId="5037" priority="4217">
      <formula>AND($H27&lt;&gt;"",$I27="",$J27="")</formula>
    </cfRule>
  </conditionalFormatting>
  <conditionalFormatting sqref="AE27:AH30">
    <cfRule type="expression" dxfId="5036" priority="4212">
      <formula>AND($H27&lt;&gt;"",$I27&lt;&gt;"",$J27&lt;&gt;"")</formula>
    </cfRule>
    <cfRule type="expression" dxfId="5035" priority="4213">
      <formula>AND($H27&lt;&gt;"",$I27&lt;&gt;"",$J27="")</formula>
    </cfRule>
    <cfRule type="expression" dxfId="5034" priority="4214">
      <formula>AND($H27&lt;&gt;"",$I27="",$J27="")</formula>
    </cfRule>
  </conditionalFormatting>
  <conditionalFormatting sqref="AI27:AI30">
    <cfRule type="expression" dxfId="5033" priority="4209">
      <formula>AND($H27&lt;&gt;"",$I27&lt;&gt;"",$J27&lt;&gt;"")</formula>
    </cfRule>
    <cfRule type="expression" dxfId="5032" priority="4210">
      <formula>AND($H27&lt;&gt;"",$I27&lt;&gt;"",$J27="")</formula>
    </cfRule>
    <cfRule type="expression" dxfId="5031" priority="4211">
      <formula>AND($H27&lt;&gt;"",$I27="",$J27="")</formula>
    </cfRule>
  </conditionalFormatting>
  <conditionalFormatting sqref="H70:J70">
    <cfRule type="expression" dxfId="5030" priority="4164">
      <formula>AND($H70&lt;&gt;"",$I70&lt;&gt;"",$J70&lt;&gt;"")</formula>
    </cfRule>
    <cfRule type="expression" dxfId="5029" priority="4165">
      <formula>AND($H70&lt;&gt;"",$I70&lt;&gt;"",$J70="")</formula>
    </cfRule>
    <cfRule type="expression" dxfId="5028" priority="4166">
      <formula>AND($H70&lt;&gt;"",$I70="",$J70="")</formula>
    </cfRule>
  </conditionalFormatting>
  <conditionalFormatting sqref="U70 X70:Z70">
    <cfRule type="expression" dxfId="5027" priority="4161">
      <formula>AND($H70&lt;&gt;"",$I70&lt;&gt;"",$J70&lt;&gt;"")</formula>
    </cfRule>
    <cfRule type="expression" dxfId="5026" priority="4162">
      <formula>AND($H70&lt;&gt;"",$I70&lt;&gt;"",$J70="")</formula>
    </cfRule>
    <cfRule type="expression" dxfId="5025" priority="4163">
      <formula>AND($H70&lt;&gt;"",$I70="",$J70="")</formula>
    </cfRule>
  </conditionalFormatting>
  <conditionalFormatting sqref="H70">
    <cfRule type="expression" dxfId="5024" priority="4160">
      <formula>AND($H70&lt;&gt;"",$I70&lt;&gt;"")</formula>
    </cfRule>
  </conditionalFormatting>
  <conditionalFormatting sqref="I70">
    <cfRule type="expression" dxfId="5023" priority="4159">
      <formula>AND($I70&lt;&gt;"",$J70&lt;&gt;"")</formula>
    </cfRule>
  </conditionalFormatting>
  <conditionalFormatting sqref="A70">
    <cfRule type="containsBlanks" dxfId="5022" priority="4158">
      <formula>LEN(TRIM(A70))=0</formula>
    </cfRule>
  </conditionalFormatting>
  <conditionalFormatting sqref="AA70:AB70">
    <cfRule type="expression" dxfId="5021" priority="4155">
      <formula>AND($H70&lt;&gt;"",$I70&lt;&gt;"",$J70&lt;&gt;"")</formula>
    </cfRule>
    <cfRule type="expression" dxfId="5020" priority="4156">
      <formula>AND($H70&lt;&gt;"",$I70&lt;&gt;"",$J70="")</formula>
    </cfRule>
    <cfRule type="expression" dxfId="5019" priority="4157">
      <formula>AND($H70&lt;&gt;"",$I70="",$J70="")</formula>
    </cfRule>
  </conditionalFormatting>
  <conditionalFormatting sqref="AC70:AD70">
    <cfRule type="expression" dxfId="5018" priority="4152">
      <formula>AND($H70&lt;&gt;"",$I70&lt;&gt;"",$J70&lt;&gt;"")</formula>
    </cfRule>
    <cfRule type="expression" dxfId="5017" priority="4153">
      <formula>AND($H70&lt;&gt;"",$I70&lt;&gt;"",$J70="")</formula>
    </cfRule>
    <cfRule type="expression" dxfId="5016" priority="4154">
      <formula>AND($H70&lt;&gt;"",$I70="",$J70="")</formula>
    </cfRule>
  </conditionalFormatting>
  <conditionalFormatting sqref="AE70:AH70">
    <cfRule type="expression" dxfId="5015" priority="4149">
      <formula>AND($H70&lt;&gt;"",$I70&lt;&gt;"",$J70&lt;&gt;"")</formula>
    </cfRule>
    <cfRule type="expression" dxfId="5014" priority="4150">
      <formula>AND($H70&lt;&gt;"",$I70&lt;&gt;"",$J70="")</formula>
    </cfRule>
    <cfRule type="expression" dxfId="5013" priority="4151">
      <formula>AND($H70&lt;&gt;"",$I70="",$J70="")</formula>
    </cfRule>
  </conditionalFormatting>
  <conditionalFormatting sqref="AI70">
    <cfRule type="expression" dxfId="5012" priority="4146">
      <formula>AND($H70&lt;&gt;"",$I70&lt;&gt;"",$J70&lt;&gt;"")</formula>
    </cfRule>
    <cfRule type="expression" dxfId="5011" priority="4147">
      <formula>AND($H70&lt;&gt;"",$I70&lt;&gt;"",$J70="")</formula>
    </cfRule>
    <cfRule type="expression" dxfId="5010" priority="4148">
      <formula>AND($H70&lt;&gt;"",$I70="",$J70="")</formula>
    </cfRule>
  </conditionalFormatting>
  <conditionalFormatting sqref="A300">
    <cfRule type="containsBlanks" dxfId="5009" priority="3831">
      <formula>LEN(TRIM(A300))=0</formula>
    </cfRule>
  </conditionalFormatting>
  <conditionalFormatting sqref="AA300:AB300">
    <cfRule type="expression" dxfId="5008" priority="3828">
      <formula>AND($H300&lt;&gt;"",$I300&lt;&gt;"",$J300&lt;&gt;"")</formula>
    </cfRule>
    <cfRule type="expression" dxfId="5007" priority="3829">
      <formula>AND($H300&lt;&gt;"",$I300&lt;&gt;"",$J300="")</formula>
    </cfRule>
    <cfRule type="expression" dxfId="5006" priority="3830">
      <formula>AND($H300&lt;&gt;"",$I300="",$J300="")</formula>
    </cfRule>
  </conditionalFormatting>
  <conditionalFormatting sqref="AC300:AD300">
    <cfRule type="expression" dxfId="5005" priority="3825">
      <formula>AND($H300&lt;&gt;"",$I300&lt;&gt;"",$J300&lt;&gt;"")</formula>
    </cfRule>
    <cfRule type="expression" dxfId="5004" priority="3826">
      <formula>AND($H300&lt;&gt;"",$I300&lt;&gt;"",$J300="")</formula>
    </cfRule>
    <cfRule type="expression" dxfId="5003" priority="3827">
      <formula>AND($H300&lt;&gt;"",$I300="",$J300="")</formula>
    </cfRule>
  </conditionalFormatting>
  <conditionalFormatting sqref="AI300">
    <cfRule type="expression" dxfId="5002" priority="3819">
      <formula>AND($H300&lt;&gt;"",$I300&lt;&gt;"",$J300&lt;&gt;"")</formula>
    </cfRule>
    <cfRule type="expression" dxfId="5001" priority="3820">
      <formula>AND($H300&lt;&gt;"",$I300&lt;&gt;"",$J300="")</formula>
    </cfRule>
    <cfRule type="expression" dxfId="5000" priority="3821">
      <formula>AND($H300&lt;&gt;"",$I300="",$J300="")</formula>
    </cfRule>
  </conditionalFormatting>
  <conditionalFormatting sqref="H300:J300">
    <cfRule type="expression" dxfId="4999" priority="3837">
      <formula>AND($H300&lt;&gt;"",$I300&lt;&gt;"",$J300&lt;&gt;"")</formula>
    </cfRule>
    <cfRule type="expression" dxfId="4998" priority="3838">
      <formula>AND($H300&lt;&gt;"",$I300&lt;&gt;"",$J300="")</formula>
    </cfRule>
    <cfRule type="expression" dxfId="4997" priority="3839">
      <formula>AND($H300&lt;&gt;"",$I300="",$J300="")</formula>
    </cfRule>
  </conditionalFormatting>
  <conditionalFormatting sqref="U300 X300:Z300">
    <cfRule type="expression" dxfId="4996" priority="3834">
      <formula>AND($H300&lt;&gt;"",$I300&lt;&gt;"",$J300&lt;&gt;"")</formula>
    </cfRule>
    <cfRule type="expression" dxfId="4995" priority="3835">
      <formula>AND($H300&lt;&gt;"",$I300&lt;&gt;"",$J300="")</formula>
    </cfRule>
    <cfRule type="expression" dxfId="4994" priority="3836">
      <formula>AND($H300&lt;&gt;"",$I300="",$J300="")</formula>
    </cfRule>
  </conditionalFormatting>
  <conditionalFormatting sqref="AE300:AH300">
    <cfRule type="expression" dxfId="4993" priority="3822">
      <formula>AND($H300&lt;&gt;"",$I300&lt;&gt;"",$J300&lt;&gt;"")</formula>
    </cfRule>
    <cfRule type="expression" dxfId="4992" priority="3823">
      <formula>AND($H300&lt;&gt;"",$I300&lt;&gt;"",$J300="")</formula>
    </cfRule>
    <cfRule type="expression" dxfId="4991" priority="3824">
      <formula>AND($H300&lt;&gt;"",$I300="",$J300="")</formula>
    </cfRule>
  </conditionalFormatting>
  <conditionalFormatting sqref="H300">
    <cfRule type="expression" dxfId="4990" priority="3833">
      <formula>AND($H300&lt;&gt;"",$I300&lt;&gt;"")</formula>
    </cfRule>
  </conditionalFormatting>
  <conditionalFormatting sqref="I300">
    <cfRule type="expression" dxfId="4989" priority="3832">
      <formula>AND($I300&lt;&gt;"",$J300&lt;&gt;"")</formula>
    </cfRule>
  </conditionalFormatting>
  <conditionalFormatting sqref="AA278:AB278 AA280:AB280">
    <cfRule type="expression" dxfId="4988" priority="3572">
      <formula>AND($H278&lt;&gt;"",$I278&lt;&gt;"",$J278&lt;&gt;"")</formula>
    </cfRule>
    <cfRule type="expression" dxfId="4987" priority="3573">
      <formula>AND($H278&lt;&gt;"",$I278&lt;&gt;"",$J278="")</formula>
    </cfRule>
    <cfRule type="expression" dxfId="4986" priority="3574">
      <formula>AND($H278&lt;&gt;"",$I278="",$J278="")</formula>
    </cfRule>
  </conditionalFormatting>
  <conditionalFormatting sqref="AE278:AH278 AE280:AH280 AH279">
    <cfRule type="expression" dxfId="4985" priority="3566">
      <formula>AND($H278&lt;&gt;"",$I278&lt;&gt;"",$J278&lt;&gt;"")</formula>
    </cfRule>
    <cfRule type="expression" dxfId="4984" priority="3567">
      <formula>AND($H278&lt;&gt;"",$I278&lt;&gt;"",$J278="")</formula>
    </cfRule>
    <cfRule type="expression" dxfId="4983" priority="3568">
      <formula>AND($H278&lt;&gt;"",$I278="",$J278="")</formula>
    </cfRule>
  </conditionalFormatting>
  <conditionalFormatting sqref="AI278:AI280">
    <cfRule type="expression" dxfId="4982" priority="3563">
      <formula>AND($H278&lt;&gt;"",$I278&lt;&gt;"",$J278&lt;&gt;"")</formula>
    </cfRule>
    <cfRule type="expression" dxfId="4981" priority="3564">
      <formula>AND($H278&lt;&gt;"",$I278&lt;&gt;"",$J278="")</formula>
    </cfRule>
    <cfRule type="expression" dxfId="4980" priority="3565">
      <formula>AND($H278&lt;&gt;"",$I278="",$J278="")</formula>
    </cfRule>
  </conditionalFormatting>
  <conditionalFormatting sqref="H278:J280">
    <cfRule type="expression" dxfId="4979" priority="3581">
      <formula>AND($H278&lt;&gt;"",$I278&lt;&gt;"",$J278&lt;&gt;"")</formula>
    </cfRule>
    <cfRule type="expression" dxfId="4978" priority="3582">
      <formula>AND($H278&lt;&gt;"",$I278&lt;&gt;"",$J278="")</formula>
    </cfRule>
    <cfRule type="expression" dxfId="4977" priority="3583">
      <formula>AND($H278&lt;&gt;"",$I278="",$J278="")</formula>
    </cfRule>
  </conditionalFormatting>
  <conditionalFormatting sqref="X278:Z278 X280:Z280 X279:AG279 U278:U280">
    <cfRule type="expression" dxfId="4976" priority="3578">
      <formula>AND($H278&lt;&gt;"",$I278&lt;&gt;"",$J278&lt;&gt;"")</formula>
    </cfRule>
    <cfRule type="expression" dxfId="4975" priority="3579">
      <formula>AND($H278&lt;&gt;"",$I278&lt;&gt;"",$J278="")</formula>
    </cfRule>
    <cfRule type="expression" dxfId="4974" priority="3580">
      <formula>AND($H278&lt;&gt;"",$I278="",$J278="")</formula>
    </cfRule>
  </conditionalFormatting>
  <conditionalFormatting sqref="A278:A280">
    <cfRule type="containsBlanks" dxfId="4973" priority="3575">
      <formula>LEN(TRIM(A278))=0</formula>
    </cfRule>
  </conditionalFormatting>
  <conditionalFormatting sqref="AC278:AD278 AC280:AD280">
    <cfRule type="expression" dxfId="4972" priority="3569">
      <formula>AND($H278&lt;&gt;"",$I278&lt;&gt;"",$J278&lt;&gt;"")</formula>
    </cfRule>
    <cfRule type="expression" dxfId="4971" priority="3570">
      <formula>AND($H278&lt;&gt;"",$I278&lt;&gt;"",$J278="")</formula>
    </cfRule>
    <cfRule type="expression" dxfId="4970" priority="3571">
      <formula>AND($H278&lt;&gt;"",$I278="",$J278="")</formula>
    </cfRule>
  </conditionalFormatting>
  <conditionalFormatting sqref="H281:J284">
    <cfRule type="expression" dxfId="4969" priority="3560">
      <formula>AND($H281&lt;&gt;"",$I281&lt;&gt;"",$J281&lt;&gt;"")</formula>
    </cfRule>
    <cfRule type="expression" dxfId="4968" priority="3561">
      <formula>AND($H281&lt;&gt;"",$I281&lt;&gt;"",$J281="")</formula>
    </cfRule>
    <cfRule type="expression" dxfId="4967" priority="3562">
      <formula>AND($H281&lt;&gt;"",$I281="",$J281="")</formula>
    </cfRule>
  </conditionalFormatting>
  <conditionalFormatting sqref="X281:Z284 U281:U284">
    <cfRule type="expression" dxfId="4966" priority="3557">
      <formula>AND($H281&lt;&gt;"",$I281&lt;&gt;"",$J281&lt;&gt;"")</formula>
    </cfRule>
    <cfRule type="expression" dxfId="4965" priority="3558">
      <formula>AND($H281&lt;&gt;"",$I281&lt;&gt;"",$J281="")</formula>
    </cfRule>
    <cfRule type="expression" dxfId="4964" priority="3559">
      <formula>AND($H281&lt;&gt;"",$I281="",$J281="")</formula>
    </cfRule>
  </conditionalFormatting>
  <conditionalFormatting sqref="H278:H280">
    <cfRule type="expression" dxfId="4963" priority="3577">
      <formula>AND($H278&lt;&gt;"",$I278&lt;&gt;"")</formula>
    </cfRule>
  </conditionalFormatting>
  <conditionalFormatting sqref="I278:I280">
    <cfRule type="expression" dxfId="4962" priority="3576">
      <formula>AND($I278&lt;&gt;"",$J278&lt;&gt;"")</formula>
    </cfRule>
  </conditionalFormatting>
  <conditionalFormatting sqref="AC281:AD284">
    <cfRule type="expression" dxfId="4961" priority="3548">
      <formula>AND($H281&lt;&gt;"",$I281&lt;&gt;"",$J281&lt;&gt;"")</formula>
    </cfRule>
    <cfRule type="expression" dxfId="4960" priority="3549">
      <formula>AND($H281&lt;&gt;"",$I281&lt;&gt;"",$J281="")</formula>
    </cfRule>
    <cfRule type="expression" dxfId="4959" priority="3550">
      <formula>AND($H281&lt;&gt;"",$I281="",$J281="")</formula>
    </cfRule>
  </conditionalFormatting>
  <conditionalFormatting sqref="AE281:AH284">
    <cfRule type="expression" dxfId="4958" priority="3545">
      <formula>AND($H281&lt;&gt;"",$I281&lt;&gt;"",$J281&lt;&gt;"")</formula>
    </cfRule>
    <cfRule type="expression" dxfId="4957" priority="3546">
      <formula>AND($H281&lt;&gt;"",$I281&lt;&gt;"",$J281="")</formula>
    </cfRule>
    <cfRule type="expression" dxfId="4956" priority="3547">
      <formula>AND($H281&lt;&gt;"",$I281="",$J281="")</formula>
    </cfRule>
  </conditionalFormatting>
  <conditionalFormatting sqref="AI281:AI284">
    <cfRule type="expression" dxfId="4955" priority="3542">
      <formula>AND($H281&lt;&gt;"",$I281&lt;&gt;"",$J281&lt;&gt;"")</formula>
    </cfRule>
    <cfRule type="expression" dxfId="4954" priority="3543">
      <formula>AND($H281&lt;&gt;"",$I281&lt;&gt;"",$J281="")</formula>
    </cfRule>
    <cfRule type="expression" dxfId="4953" priority="3544">
      <formula>AND($H281&lt;&gt;"",$I281="",$J281="")</formula>
    </cfRule>
  </conditionalFormatting>
  <conditionalFormatting sqref="H281:H284">
    <cfRule type="expression" dxfId="4952" priority="3556">
      <formula>AND($H281&lt;&gt;"",$I281&lt;&gt;"")</formula>
    </cfRule>
  </conditionalFormatting>
  <conditionalFormatting sqref="I281:I284">
    <cfRule type="expression" dxfId="4951" priority="3555">
      <formula>AND($I281&lt;&gt;"",$J281&lt;&gt;"")</formula>
    </cfRule>
  </conditionalFormatting>
  <conditionalFormatting sqref="A281:A284">
    <cfRule type="containsBlanks" dxfId="4950" priority="3554">
      <formula>LEN(TRIM(A281))=0</formula>
    </cfRule>
  </conditionalFormatting>
  <conditionalFormatting sqref="AA281:AB284">
    <cfRule type="expression" dxfId="4949" priority="3551">
      <formula>AND($H281&lt;&gt;"",$I281&lt;&gt;"",$J281&lt;&gt;"")</formula>
    </cfRule>
    <cfRule type="expression" dxfId="4948" priority="3552">
      <formula>AND($H281&lt;&gt;"",$I281&lt;&gt;"",$J281="")</formula>
    </cfRule>
    <cfRule type="expression" dxfId="4947" priority="3553">
      <formula>AND($H281&lt;&gt;"",$I281="",$J281="")</formula>
    </cfRule>
  </conditionalFormatting>
  <conditionalFormatting sqref="H288:J291">
    <cfRule type="expression" dxfId="4946" priority="3455">
      <formula>AND($H288&lt;&gt;"",$I288&lt;&gt;"",$J288&lt;&gt;"")</formula>
    </cfRule>
    <cfRule type="expression" dxfId="4945" priority="3456">
      <formula>AND($H288&lt;&gt;"",$I288&lt;&gt;"",$J288="")</formula>
    </cfRule>
    <cfRule type="expression" dxfId="4944" priority="3457">
      <formula>AND($H288&lt;&gt;"",$I288="",$J288="")</formula>
    </cfRule>
  </conditionalFormatting>
  <conditionalFormatting sqref="X288:Z291 U288:U291">
    <cfRule type="expression" dxfId="4943" priority="3452">
      <formula>AND($H288&lt;&gt;"",$I288&lt;&gt;"",$J288&lt;&gt;"")</formula>
    </cfRule>
    <cfRule type="expression" dxfId="4942" priority="3453">
      <formula>AND($H288&lt;&gt;"",$I288&lt;&gt;"",$J288="")</formula>
    </cfRule>
    <cfRule type="expression" dxfId="4941" priority="3454">
      <formula>AND($H288&lt;&gt;"",$I288="",$J288="")</formula>
    </cfRule>
  </conditionalFormatting>
  <conditionalFormatting sqref="H288:H291">
    <cfRule type="expression" dxfId="4940" priority="3451">
      <formula>AND($H288&lt;&gt;"",$I288&lt;&gt;"")</formula>
    </cfRule>
  </conditionalFormatting>
  <conditionalFormatting sqref="I288:I291">
    <cfRule type="expression" dxfId="4939" priority="3450">
      <formula>AND($I288&lt;&gt;"",$J288&lt;&gt;"")</formula>
    </cfRule>
  </conditionalFormatting>
  <conditionalFormatting sqref="A288:A291">
    <cfRule type="containsBlanks" dxfId="4938" priority="3449">
      <formula>LEN(TRIM(A288))=0</formula>
    </cfRule>
  </conditionalFormatting>
  <conditionalFormatting sqref="AA288:AB291">
    <cfRule type="expression" dxfId="4937" priority="3446">
      <formula>AND($H288&lt;&gt;"",$I288&lt;&gt;"",$J288&lt;&gt;"")</formula>
    </cfRule>
    <cfRule type="expression" dxfId="4936" priority="3447">
      <formula>AND($H288&lt;&gt;"",$I288&lt;&gt;"",$J288="")</formula>
    </cfRule>
    <cfRule type="expression" dxfId="4935" priority="3448">
      <formula>AND($H288&lt;&gt;"",$I288="",$J288="")</formula>
    </cfRule>
  </conditionalFormatting>
  <conditionalFormatting sqref="AC288:AD291">
    <cfRule type="expression" dxfId="4934" priority="3443">
      <formula>AND($H288&lt;&gt;"",$I288&lt;&gt;"",$J288&lt;&gt;"")</formula>
    </cfRule>
    <cfRule type="expression" dxfId="4933" priority="3444">
      <formula>AND($H288&lt;&gt;"",$I288&lt;&gt;"",$J288="")</formula>
    </cfRule>
    <cfRule type="expression" dxfId="4932" priority="3445">
      <formula>AND($H288&lt;&gt;"",$I288="",$J288="")</formula>
    </cfRule>
  </conditionalFormatting>
  <conditionalFormatting sqref="AE288:AH291">
    <cfRule type="expression" dxfId="4931" priority="3440">
      <formula>AND($H288&lt;&gt;"",$I288&lt;&gt;"",$J288&lt;&gt;"")</formula>
    </cfRule>
    <cfRule type="expression" dxfId="4930" priority="3441">
      <formula>AND($H288&lt;&gt;"",$I288&lt;&gt;"",$J288="")</formula>
    </cfRule>
    <cfRule type="expression" dxfId="4929" priority="3442">
      <formula>AND($H288&lt;&gt;"",$I288="",$J288="")</formula>
    </cfRule>
  </conditionalFormatting>
  <conditionalFormatting sqref="AI288:AI291">
    <cfRule type="expression" dxfId="4928" priority="3437">
      <formula>AND($H288&lt;&gt;"",$I288&lt;&gt;"",$J288&lt;&gt;"")</formula>
    </cfRule>
    <cfRule type="expression" dxfId="4927" priority="3438">
      <formula>AND($H288&lt;&gt;"",$I288&lt;&gt;"",$J288="")</formula>
    </cfRule>
    <cfRule type="expression" dxfId="4926" priority="3439">
      <formula>AND($H288&lt;&gt;"",$I288="",$J288="")</formula>
    </cfRule>
  </conditionalFormatting>
  <conditionalFormatting sqref="H286:J287">
    <cfRule type="expression" dxfId="4925" priority="3476">
      <formula>AND($H286&lt;&gt;"",$I286&lt;&gt;"",$J286&lt;&gt;"")</formula>
    </cfRule>
    <cfRule type="expression" dxfId="4924" priority="3477">
      <formula>AND($H286&lt;&gt;"",$I286&lt;&gt;"",$J286="")</formula>
    </cfRule>
    <cfRule type="expression" dxfId="4923" priority="3478">
      <formula>AND($H286&lt;&gt;"",$I286="",$J286="")</formula>
    </cfRule>
  </conditionalFormatting>
  <conditionalFormatting sqref="AA287:AB287">
    <cfRule type="expression" dxfId="4922" priority="3467">
      <formula>AND($H287&lt;&gt;"",$I287&lt;&gt;"",$J287&lt;&gt;"")</formula>
    </cfRule>
    <cfRule type="expression" dxfId="4921" priority="3468">
      <formula>AND($H287&lt;&gt;"",$I287&lt;&gt;"",$J287="")</formula>
    </cfRule>
    <cfRule type="expression" dxfId="4920" priority="3469">
      <formula>AND($H287&lt;&gt;"",$I287="",$J287="")</formula>
    </cfRule>
  </conditionalFormatting>
  <conditionalFormatting sqref="AC287:AD287">
    <cfRule type="expression" dxfId="4919" priority="3464">
      <formula>AND($H287&lt;&gt;"",$I287&lt;&gt;"",$J287&lt;&gt;"")</formula>
    </cfRule>
    <cfRule type="expression" dxfId="4918" priority="3465">
      <formula>AND($H287&lt;&gt;"",$I287&lt;&gt;"",$J287="")</formula>
    </cfRule>
    <cfRule type="expression" dxfId="4917" priority="3466">
      <formula>AND($H287&lt;&gt;"",$I287="",$J287="")</formula>
    </cfRule>
  </conditionalFormatting>
  <conditionalFormatting sqref="AI286:AI287">
    <cfRule type="expression" dxfId="4916" priority="3458">
      <formula>AND($H286&lt;&gt;"",$I286&lt;&gt;"",$J286&lt;&gt;"")</formula>
    </cfRule>
    <cfRule type="expression" dxfId="4915" priority="3459">
      <formula>AND($H286&lt;&gt;"",$I286&lt;&gt;"",$J286="")</formula>
    </cfRule>
    <cfRule type="expression" dxfId="4914" priority="3460">
      <formula>AND($H286&lt;&gt;"",$I286="",$J286="")</formula>
    </cfRule>
  </conditionalFormatting>
  <conditionalFormatting sqref="AH293">
    <cfRule type="expression" dxfId="4913" priority="3419">
      <formula>AND($H293&lt;&gt;"",$I293&lt;&gt;"",$J293&lt;&gt;"")</formula>
    </cfRule>
    <cfRule type="expression" dxfId="4912" priority="3420">
      <formula>AND($H293&lt;&gt;"",$I293&lt;&gt;"",$J293="")</formula>
    </cfRule>
    <cfRule type="expression" dxfId="4911" priority="3421">
      <formula>AND($H293&lt;&gt;"",$I293="",$J293="")</formula>
    </cfRule>
  </conditionalFormatting>
  <conditionalFormatting sqref="AI293">
    <cfRule type="expression" dxfId="4910" priority="3416">
      <formula>AND($H293&lt;&gt;"",$I293&lt;&gt;"",$J293&lt;&gt;"")</formula>
    </cfRule>
    <cfRule type="expression" dxfId="4909" priority="3417">
      <formula>AND($H293&lt;&gt;"",$I293&lt;&gt;"",$J293="")</formula>
    </cfRule>
    <cfRule type="expression" dxfId="4908" priority="3418">
      <formula>AND($H293&lt;&gt;"",$I293="",$J293="")</formula>
    </cfRule>
  </conditionalFormatting>
  <conditionalFormatting sqref="H293:J293">
    <cfRule type="expression" dxfId="4907" priority="3434">
      <formula>AND($H293&lt;&gt;"",$I293&lt;&gt;"",$J293&lt;&gt;"")</formula>
    </cfRule>
    <cfRule type="expression" dxfId="4906" priority="3435">
      <formula>AND($H293&lt;&gt;"",$I293&lt;&gt;"",$J293="")</formula>
    </cfRule>
    <cfRule type="expression" dxfId="4905" priority="3436">
      <formula>AND($H293&lt;&gt;"",$I293="",$J293="")</formula>
    </cfRule>
  </conditionalFormatting>
  <conditionalFormatting sqref="X287:Z287 X286:AG286 U286:U287">
    <cfRule type="expression" dxfId="4904" priority="3473">
      <formula>AND($H286&lt;&gt;"",$I286&lt;&gt;"",$J286&lt;&gt;"")</formula>
    </cfRule>
    <cfRule type="expression" dxfId="4903" priority="3474">
      <formula>AND($H286&lt;&gt;"",$I286&lt;&gt;"",$J286="")</formula>
    </cfRule>
    <cfRule type="expression" dxfId="4902" priority="3475">
      <formula>AND($H286&lt;&gt;"",$I286="",$J286="")</formula>
    </cfRule>
  </conditionalFormatting>
  <conditionalFormatting sqref="H286:H287">
    <cfRule type="expression" dxfId="4901" priority="3472">
      <formula>AND($H286&lt;&gt;"",$I286&lt;&gt;"")</formula>
    </cfRule>
  </conditionalFormatting>
  <conditionalFormatting sqref="I286:I287">
    <cfRule type="expression" dxfId="4900" priority="3471">
      <formula>AND($I286&lt;&gt;"",$J286&lt;&gt;"")</formula>
    </cfRule>
  </conditionalFormatting>
  <conditionalFormatting sqref="A286:A287">
    <cfRule type="containsBlanks" dxfId="4899" priority="3470">
      <formula>LEN(TRIM(A286))=0</formula>
    </cfRule>
  </conditionalFormatting>
  <conditionalFormatting sqref="X293:AG293 U293">
    <cfRule type="expression" dxfId="4898" priority="3431">
      <formula>AND($H293&lt;&gt;"",$I293&lt;&gt;"",$J293&lt;&gt;"")</formula>
    </cfRule>
    <cfRule type="expression" dxfId="4897" priority="3432">
      <formula>AND($H293&lt;&gt;"",$I293&lt;&gt;"",$J293="")</formula>
    </cfRule>
    <cfRule type="expression" dxfId="4896" priority="3433">
      <formula>AND($H293&lt;&gt;"",$I293="",$J293="")</formula>
    </cfRule>
  </conditionalFormatting>
  <conditionalFormatting sqref="AE287:AH287 AH286">
    <cfRule type="expression" dxfId="4895" priority="3461">
      <formula>AND($H286&lt;&gt;"",$I286&lt;&gt;"",$J286&lt;&gt;"")</formula>
    </cfRule>
    <cfRule type="expression" dxfId="4894" priority="3462">
      <formula>AND($H286&lt;&gt;"",$I286&lt;&gt;"",$J286="")</formula>
    </cfRule>
    <cfRule type="expression" dxfId="4893" priority="3463">
      <formula>AND($H286&lt;&gt;"",$I286="",$J286="")</formula>
    </cfRule>
  </conditionalFormatting>
  <conditionalFormatting sqref="H301:J301">
    <cfRule type="expression" dxfId="4892" priority="3371">
      <formula>AND($H301&lt;&gt;"",$I301&lt;&gt;"",$J301&lt;&gt;"")</formula>
    </cfRule>
    <cfRule type="expression" dxfId="4891" priority="3372">
      <formula>AND($H301&lt;&gt;"",$I301&lt;&gt;"",$J301="")</formula>
    </cfRule>
    <cfRule type="expression" dxfId="4890" priority="3373">
      <formula>AND($H301&lt;&gt;"",$I301="",$J301="")</formula>
    </cfRule>
  </conditionalFormatting>
  <conditionalFormatting sqref="H293">
    <cfRule type="expression" dxfId="4889" priority="3430">
      <formula>AND($H293&lt;&gt;"",$I293&lt;&gt;"")</formula>
    </cfRule>
  </conditionalFormatting>
  <conditionalFormatting sqref="I293">
    <cfRule type="expression" dxfId="4888" priority="3429">
      <formula>AND($I293&lt;&gt;"",$J293&lt;&gt;"")</formula>
    </cfRule>
  </conditionalFormatting>
  <conditionalFormatting sqref="A293">
    <cfRule type="containsBlanks" dxfId="4887" priority="3428">
      <formula>LEN(TRIM(A293))=0</formula>
    </cfRule>
  </conditionalFormatting>
  <conditionalFormatting sqref="AI301">
    <cfRule type="expression" dxfId="4886" priority="3353">
      <formula>AND($H301&lt;&gt;"",$I301&lt;&gt;"",$J301&lt;&gt;"")</formula>
    </cfRule>
    <cfRule type="expression" dxfId="4885" priority="3354">
      <formula>AND($H301&lt;&gt;"",$I301&lt;&gt;"",$J301="")</formula>
    </cfRule>
    <cfRule type="expression" dxfId="4884" priority="3355">
      <formula>AND($H301&lt;&gt;"",$I301="",$J301="")</formula>
    </cfRule>
  </conditionalFormatting>
  <conditionalFormatting sqref="X301:Z301 U301">
    <cfRule type="expression" dxfId="4883" priority="3368">
      <formula>AND($H301&lt;&gt;"",$I301&lt;&gt;"",$J301&lt;&gt;"")</formula>
    </cfRule>
    <cfRule type="expression" dxfId="4882" priority="3369">
      <formula>AND($H301&lt;&gt;"",$I301&lt;&gt;"",$J301="")</formula>
    </cfRule>
    <cfRule type="expression" dxfId="4881" priority="3370">
      <formula>AND($H301&lt;&gt;"",$I301="",$J301="")</formula>
    </cfRule>
  </conditionalFormatting>
  <conditionalFormatting sqref="AC301:AD301">
    <cfRule type="expression" dxfId="4880" priority="3359">
      <formula>AND($H301&lt;&gt;"",$I301&lt;&gt;"",$J301&lt;&gt;"")</formula>
    </cfRule>
    <cfRule type="expression" dxfId="4879" priority="3360">
      <formula>AND($H301&lt;&gt;"",$I301&lt;&gt;"",$J301="")</formula>
    </cfRule>
    <cfRule type="expression" dxfId="4878" priority="3361">
      <formula>AND($H301&lt;&gt;"",$I301="",$J301="")</formula>
    </cfRule>
  </conditionalFormatting>
  <conditionalFormatting sqref="AE301:AH301">
    <cfRule type="expression" dxfId="4877" priority="3356">
      <formula>AND($H301&lt;&gt;"",$I301&lt;&gt;"",$J301&lt;&gt;"")</formula>
    </cfRule>
    <cfRule type="expression" dxfId="4876" priority="3357">
      <formula>AND($H301&lt;&gt;"",$I301&lt;&gt;"",$J301="")</formula>
    </cfRule>
    <cfRule type="expression" dxfId="4875" priority="3358">
      <formula>AND($H301&lt;&gt;"",$I301="",$J301="")</formula>
    </cfRule>
  </conditionalFormatting>
  <conditionalFormatting sqref="H301">
    <cfRule type="expression" dxfId="4874" priority="3367">
      <formula>AND($H301&lt;&gt;"",$I301&lt;&gt;"")</formula>
    </cfRule>
  </conditionalFormatting>
  <conditionalFormatting sqref="I301">
    <cfRule type="expression" dxfId="4873" priority="3366">
      <formula>AND($I301&lt;&gt;"",$J301&lt;&gt;"")</formula>
    </cfRule>
  </conditionalFormatting>
  <conditionalFormatting sqref="A301">
    <cfRule type="containsBlanks" dxfId="4872" priority="3365">
      <formula>LEN(TRIM(A301))=0</formula>
    </cfRule>
  </conditionalFormatting>
  <conditionalFormatting sqref="AA301:AB301">
    <cfRule type="expression" dxfId="4871" priority="3362">
      <formula>AND($H301&lt;&gt;"",$I301&lt;&gt;"",$J301&lt;&gt;"")</formula>
    </cfRule>
    <cfRule type="expression" dxfId="4870" priority="3363">
      <formula>AND($H301&lt;&gt;"",$I301&lt;&gt;"",$J301="")</formula>
    </cfRule>
    <cfRule type="expression" dxfId="4869" priority="3364">
      <formula>AND($H301&lt;&gt;"",$I301="",$J301="")</formula>
    </cfRule>
  </conditionalFormatting>
  <conditionalFormatting sqref="H32:J32 H39:J39">
    <cfRule type="expression" dxfId="4868" priority="3119">
      <formula>AND($H32&lt;&gt;"",$I32&lt;&gt;"",$J32&lt;&gt;"")</formula>
    </cfRule>
    <cfRule type="expression" dxfId="4867" priority="3120">
      <formula>AND($H32&lt;&gt;"",$I32&lt;&gt;"",$J32="")</formula>
    </cfRule>
    <cfRule type="expression" dxfId="4866" priority="3121">
      <formula>AND($H32&lt;&gt;"",$I32="",$J32="")</formula>
    </cfRule>
  </conditionalFormatting>
  <conditionalFormatting sqref="H33:J33">
    <cfRule type="expression" dxfId="4865" priority="3112">
      <formula>AND($H33&lt;&gt;"",$I33&lt;&gt;"",$J33&lt;&gt;"")</formula>
    </cfRule>
    <cfRule type="expression" dxfId="4864" priority="3113">
      <formula>AND($H33&lt;&gt;"",$I33&lt;&gt;"",$J33="")</formula>
    </cfRule>
    <cfRule type="expression" dxfId="4863" priority="3114">
      <formula>AND($H33&lt;&gt;"",$I33="",$J33="")</formula>
    </cfRule>
  </conditionalFormatting>
  <conditionalFormatting sqref="H33">
    <cfRule type="expression" dxfId="4862" priority="3111">
      <formula>AND($H33&lt;&gt;"",$I33&lt;&gt;"")</formula>
    </cfRule>
  </conditionalFormatting>
  <conditionalFormatting sqref="I33">
    <cfRule type="expression" dxfId="4861" priority="3110">
      <formula>AND($I33&lt;&gt;"",$J33&lt;&gt;"")</formula>
    </cfRule>
  </conditionalFormatting>
  <conditionalFormatting sqref="A33">
    <cfRule type="containsBlanks" dxfId="4860" priority="3109">
      <formula>LEN(TRIM(A33))=0</formula>
    </cfRule>
  </conditionalFormatting>
  <conditionalFormatting sqref="H34:J34">
    <cfRule type="expression" dxfId="4859" priority="3106">
      <formula>AND($H34&lt;&gt;"",$I34&lt;&gt;"",$J34&lt;&gt;"")</formula>
    </cfRule>
    <cfRule type="expression" dxfId="4858" priority="3107">
      <formula>AND($H34&lt;&gt;"",$I34&lt;&gt;"",$J34="")</formula>
    </cfRule>
    <cfRule type="expression" dxfId="4857" priority="3108">
      <formula>AND($H34&lt;&gt;"",$I34="",$J34="")</formula>
    </cfRule>
  </conditionalFormatting>
  <conditionalFormatting sqref="H36:J36">
    <cfRule type="expression" dxfId="4856" priority="3094">
      <formula>AND($H36&lt;&gt;"",$I36&lt;&gt;"",$J36&lt;&gt;"")</formula>
    </cfRule>
    <cfRule type="expression" dxfId="4855" priority="3095">
      <formula>AND($H36&lt;&gt;"",$I36&lt;&gt;"",$J36="")</formula>
    </cfRule>
    <cfRule type="expression" dxfId="4854" priority="3096">
      <formula>AND($H36&lt;&gt;"",$I36="",$J36="")</formula>
    </cfRule>
  </conditionalFormatting>
  <conditionalFormatting sqref="X301:AI301 U301">
    <cfRule type="cellIs" dxfId="4853" priority="3129" operator="greaterThan">
      <formula>0</formula>
    </cfRule>
    <cfRule type="cellIs" dxfId="4852" priority="3130" operator="lessThan">
      <formula>0</formula>
    </cfRule>
  </conditionalFormatting>
  <conditionalFormatting sqref="H32 H39">
    <cfRule type="expression" dxfId="4851" priority="3118">
      <formula>AND($H32&lt;&gt;"",$I32&lt;&gt;"")</formula>
    </cfRule>
  </conditionalFormatting>
  <conditionalFormatting sqref="I32 I39">
    <cfRule type="expression" dxfId="4850" priority="3117">
      <formula>AND($I32&lt;&gt;"",$J32&lt;&gt;"")</formula>
    </cfRule>
  </conditionalFormatting>
  <conditionalFormatting sqref="A32">
    <cfRule type="containsBlanks" dxfId="4849" priority="3116">
      <formula>LEN(TRIM(A32))=0</formula>
    </cfRule>
  </conditionalFormatting>
  <conditionalFormatting sqref="A39">
    <cfRule type="containsBlanks" dxfId="4848" priority="3115">
      <formula>LEN(TRIM(A39))=0</formula>
    </cfRule>
  </conditionalFormatting>
  <conditionalFormatting sqref="H35:J35">
    <cfRule type="expression" dxfId="4847" priority="3100">
      <formula>AND($H35&lt;&gt;"",$I35&lt;&gt;"",$J35&lt;&gt;"")</formula>
    </cfRule>
    <cfRule type="expression" dxfId="4846" priority="3101">
      <formula>AND($H35&lt;&gt;"",$I35&lt;&gt;"",$J35="")</formula>
    </cfRule>
    <cfRule type="expression" dxfId="4845" priority="3102">
      <formula>AND($H35&lt;&gt;"",$I35="",$J35="")</formula>
    </cfRule>
  </conditionalFormatting>
  <conditionalFormatting sqref="H36">
    <cfRule type="expression" dxfId="4844" priority="3093">
      <formula>AND($H36&lt;&gt;"",$I36&lt;&gt;"")</formula>
    </cfRule>
  </conditionalFormatting>
  <conditionalFormatting sqref="I36">
    <cfRule type="expression" dxfId="4843" priority="3092">
      <formula>AND($I36&lt;&gt;"",$J36&lt;&gt;"")</formula>
    </cfRule>
  </conditionalFormatting>
  <conditionalFormatting sqref="A36">
    <cfRule type="containsBlanks" dxfId="4842" priority="3091">
      <formula>LEN(TRIM(A36))=0</formula>
    </cfRule>
  </conditionalFormatting>
  <conditionalFormatting sqref="H37:J37">
    <cfRule type="expression" dxfId="4841" priority="3088">
      <formula>AND($H37&lt;&gt;"",$I37&lt;&gt;"",$J37&lt;&gt;"")</formula>
    </cfRule>
    <cfRule type="expression" dxfId="4840" priority="3089">
      <formula>AND($H37&lt;&gt;"",$I37&lt;&gt;"",$J37="")</formula>
    </cfRule>
    <cfRule type="expression" dxfId="4839" priority="3090">
      <formula>AND($H37&lt;&gt;"",$I37="",$J37="")</formula>
    </cfRule>
  </conditionalFormatting>
  <conditionalFormatting sqref="H34">
    <cfRule type="expression" dxfId="4838" priority="3105">
      <formula>AND($H34&lt;&gt;"",$I34&lt;&gt;"")</formula>
    </cfRule>
  </conditionalFormatting>
  <conditionalFormatting sqref="I34">
    <cfRule type="expression" dxfId="4837" priority="3104">
      <formula>AND($I34&lt;&gt;"",$J34&lt;&gt;"")</formula>
    </cfRule>
  </conditionalFormatting>
  <conditionalFormatting sqref="A34">
    <cfRule type="containsBlanks" dxfId="4836" priority="3103">
      <formula>LEN(TRIM(A34))=0</formula>
    </cfRule>
  </conditionalFormatting>
  <conditionalFormatting sqref="H35">
    <cfRule type="expression" dxfId="4835" priority="3099">
      <formula>AND($H35&lt;&gt;"",$I35&lt;&gt;"")</formula>
    </cfRule>
  </conditionalFormatting>
  <conditionalFormatting sqref="I35">
    <cfRule type="expression" dxfId="4834" priority="3098">
      <formula>AND($I35&lt;&gt;"",$J35&lt;&gt;"")</formula>
    </cfRule>
  </conditionalFormatting>
  <conditionalFormatting sqref="A35">
    <cfRule type="containsBlanks" dxfId="4833" priority="3097">
      <formula>LEN(TRIM(A35))=0</formula>
    </cfRule>
  </conditionalFormatting>
  <conditionalFormatting sqref="H37">
    <cfRule type="expression" dxfId="4832" priority="3087">
      <formula>AND($H37&lt;&gt;"",$I37&lt;&gt;"")</formula>
    </cfRule>
  </conditionalFormatting>
  <conditionalFormatting sqref="I37">
    <cfRule type="expression" dxfId="4831" priority="3086">
      <formula>AND($I37&lt;&gt;"",$J37&lt;&gt;"")</formula>
    </cfRule>
  </conditionalFormatting>
  <conditionalFormatting sqref="A37">
    <cfRule type="containsBlanks" dxfId="4830" priority="3085">
      <formula>LEN(TRIM(A37))=0</formula>
    </cfRule>
  </conditionalFormatting>
  <conditionalFormatting sqref="H305:J305">
    <cfRule type="expression" dxfId="4829" priority="2530">
      <formula>AND($H305&lt;&gt;"",$I305&lt;&gt;"",$J305&lt;&gt;"")</formula>
    </cfRule>
    <cfRule type="expression" dxfId="4828" priority="2531">
      <formula>AND($H305&lt;&gt;"",$I305&lt;&gt;"",$J305="")</formula>
    </cfRule>
    <cfRule type="expression" dxfId="4827" priority="2532">
      <formula>AND($H305&lt;&gt;"",$I305="",$J305="")</formula>
    </cfRule>
  </conditionalFormatting>
  <conditionalFormatting sqref="A305">
    <cfRule type="containsBlanks" dxfId="4826" priority="2524">
      <formula>LEN(TRIM(A305))=0</formula>
    </cfRule>
  </conditionalFormatting>
  <conditionalFormatting sqref="H303:J303">
    <cfRule type="expression" dxfId="4825" priority="2551">
      <formula>AND($H303&lt;&gt;"",$I303&lt;&gt;"",$J303&lt;&gt;"")</formula>
    </cfRule>
    <cfRule type="expression" dxfId="4824" priority="2552">
      <formula>AND($H303&lt;&gt;"",$I303&lt;&gt;"",$J303="")</formula>
    </cfRule>
    <cfRule type="expression" dxfId="4823" priority="2553">
      <formula>AND($H303&lt;&gt;"",$I303="",$J303="")</formula>
    </cfRule>
  </conditionalFormatting>
  <conditionalFormatting sqref="X303:Z303 U303">
    <cfRule type="expression" dxfId="4822" priority="2548">
      <formula>AND($H303&lt;&gt;"",$I303&lt;&gt;"",$J303&lt;&gt;"")</formula>
    </cfRule>
    <cfRule type="expression" dxfId="4821" priority="2549">
      <formula>AND($H303&lt;&gt;"",$I303&lt;&gt;"",$J303="")</formula>
    </cfRule>
    <cfRule type="expression" dxfId="4820" priority="2550">
      <formula>AND($H303&lt;&gt;"",$I303="",$J303="")</formula>
    </cfRule>
  </conditionalFormatting>
  <conditionalFormatting sqref="H303">
    <cfRule type="expression" dxfId="4819" priority="2547">
      <formula>AND($H303&lt;&gt;"",$I303&lt;&gt;"")</formula>
    </cfRule>
  </conditionalFormatting>
  <conditionalFormatting sqref="I303">
    <cfRule type="expression" dxfId="4818" priority="2546">
      <formula>AND($I303&lt;&gt;"",$J303&lt;&gt;"")</formula>
    </cfRule>
  </conditionalFormatting>
  <conditionalFormatting sqref="A303">
    <cfRule type="containsBlanks" dxfId="4817" priority="2545">
      <formula>LEN(TRIM(A303))=0</formula>
    </cfRule>
  </conditionalFormatting>
  <conditionalFormatting sqref="AA303:AB303">
    <cfRule type="expression" dxfId="4816" priority="2542">
      <formula>AND($H303&lt;&gt;"",$I303&lt;&gt;"",$J303&lt;&gt;"")</formula>
    </cfRule>
    <cfRule type="expression" dxfId="4815" priority="2543">
      <formula>AND($H303&lt;&gt;"",$I303&lt;&gt;"",$J303="")</formula>
    </cfRule>
    <cfRule type="expression" dxfId="4814" priority="2544">
      <formula>AND($H303&lt;&gt;"",$I303="",$J303="")</formula>
    </cfRule>
  </conditionalFormatting>
  <conditionalFormatting sqref="AC303:AD303">
    <cfRule type="expression" dxfId="4813" priority="2539">
      <formula>AND($H303&lt;&gt;"",$I303&lt;&gt;"",$J303&lt;&gt;"")</formula>
    </cfRule>
    <cfRule type="expression" dxfId="4812" priority="2540">
      <formula>AND($H303&lt;&gt;"",$I303&lt;&gt;"",$J303="")</formula>
    </cfRule>
    <cfRule type="expression" dxfId="4811" priority="2541">
      <formula>AND($H303&lt;&gt;"",$I303="",$J303="")</formula>
    </cfRule>
  </conditionalFormatting>
  <conditionalFormatting sqref="AE303:AH303">
    <cfRule type="expression" dxfId="4810" priority="2536">
      <formula>AND($H303&lt;&gt;"",$I303&lt;&gt;"",$J303&lt;&gt;"")</formula>
    </cfRule>
    <cfRule type="expression" dxfId="4809" priority="2537">
      <formula>AND($H303&lt;&gt;"",$I303&lt;&gt;"",$J303="")</formula>
    </cfRule>
    <cfRule type="expression" dxfId="4808" priority="2538">
      <formula>AND($H303&lt;&gt;"",$I303="",$J303="")</formula>
    </cfRule>
  </conditionalFormatting>
  <conditionalFormatting sqref="AI303">
    <cfRule type="expression" dxfId="4807" priority="2533">
      <formula>AND($H303&lt;&gt;"",$I303&lt;&gt;"",$J303&lt;&gt;"")</formula>
    </cfRule>
    <cfRule type="expression" dxfId="4806" priority="2534">
      <formula>AND($H303&lt;&gt;"",$I303&lt;&gt;"",$J303="")</formula>
    </cfRule>
    <cfRule type="expression" dxfId="4805" priority="2535">
      <formula>AND($H303&lt;&gt;"",$I303="",$J303="")</formula>
    </cfRule>
  </conditionalFormatting>
  <conditionalFormatting sqref="X305:Z305 U305">
    <cfRule type="expression" dxfId="4804" priority="2527">
      <formula>AND($H305&lt;&gt;"",$I305&lt;&gt;"",$J305&lt;&gt;"")</formula>
    </cfRule>
    <cfRule type="expression" dxfId="4803" priority="2528">
      <formula>AND($H305&lt;&gt;"",$I305&lt;&gt;"",$J305="")</formula>
    </cfRule>
    <cfRule type="expression" dxfId="4802" priority="2529">
      <formula>AND($H305&lt;&gt;"",$I305="",$J305="")</formula>
    </cfRule>
  </conditionalFormatting>
  <conditionalFormatting sqref="H305">
    <cfRule type="expression" dxfId="4801" priority="2526">
      <formula>AND($H305&lt;&gt;"",$I305&lt;&gt;"")</formula>
    </cfRule>
  </conditionalFormatting>
  <conditionalFormatting sqref="I305">
    <cfRule type="expression" dxfId="4800" priority="2525">
      <formula>AND($I305&lt;&gt;"",$J305&lt;&gt;"")</formula>
    </cfRule>
  </conditionalFormatting>
  <conditionalFormatting sqref="AA305:AB305">
    <cfRule type="expression" dxfId="4799" priority="2521">
      <formula>AND($H305&lt;&gt;"",$I305&lt;&gt;"",$J305&lt;&gt;"")</formula>
    </cfRule>
    <cfRule type="expression" dxfId="4798" priority="2522">
      <formula>AND($H305&lt;&gt;"",$I305&lt;&gt;"",$J305="")</formula>
    </cfRule>
    <cfRule type="expression" dxfId="4797" priority="2523">
      <formula>AND($H305&lt;&gt;"",$I305="",$J305="")</formula>
    </cfRule>
  </conditionalFormatting>
  <conditionalFormatting sqref="AC305:AD305">
    <cfRule type="expression" dxfId="4796" priority="2518">
      <formula>AND($H305&lt;&gt;"",$I305&lt;&gt;"",$J305&lt;&gt;"")</formula>
    </cfRule>
    <cfRule type="expression" dxfId="4795" priority="2519">
      <formula>AND($H305&lt;&gt;"",$I305&lt;&gt;"",$J305="")</formula>
    </cfRule>
    <cfRule type="expression" dxfId="4794" priority="2520">
      <formula>AND($H305&lt;&gt;"",$I305="",$J305="")</formula>
    </cfRule>
  </conditionalFormatting>
  <conditionalFormatting sqref="AE305:AH305">
    <cfRule type="expression" dxfId="4793" priority="2515">
      <formula>AND($H305&lt;&gt;"",$I305&lt;&gt;"",$J305&lt;&gt;"")</formula>
    </cfRule>
    <cfRule type="expression" dxfId="4792" priority="2516">
      <formula>AND($H305&lt;&gt;"",$I305&lt;&gt;"",$J305="")</formula>
    </cfRule>
    <cfRule type="expression" dxfId="4791" priority="2517">
      <formula>AND($H305&lt;&gt;"",$I305="",$J305="")</formula>
    </cfRule>
  </conditionalFormatting>
  <conditionalFormatting sqref="AI305">
    <cfRule type="expression" dxfId="4790" priority="2512">
      <formula>AND($H305&lt;&gt;"",$I305&lt;&gt;"",$J305&lt;&gt;"")</formula>
    </cfRule>
    <cfRule type="expression" dxfId="4789" priority="2513">
      <formula>AND($H305&lt;&gt;"",$I305&lt;&gt;"",$J305="")</formula>
    </cfRule>
    <cfRule type="expression" dxfId="4788" priority="2514">
      <formula>AND($H305&lt;&gt;"",$I305="",$J305="")</formula>
    </cfRule>
  </conditionalFormatting>
  <conditionalFormatting sqref="X305:AI305 U305">
    <cfRule type="cellIs" dxfId="4787" priority="2510" operator="greaterThan">
      <formula>0</formula>
    </cfRule>
    <cfRule type="cellIs" dxfId="4786" priority="2511" operator="lessThan">
      <formula>0</formula>
    </cfRule>
  </conditionalFormatting>
  <conditionalFormatting sqref="X308:Z308 U308">
    <cfRule type="expression" dxfId="4785" priority="2477">
      <formula>AND($H308&lt;&gt;"",$I308&lt;&gt;"",$J308&lt;&gt;"")</formula>
    </cfRule>
    <cfRule type="expression" dxfId="4784" priority="2478">
      <formula>AND($H308&lt;&gt;"",$I308&lt;&gt;"",$J308="")</formula>
    </cfRule>
    <cfRule type="expression" dxfId="4783" priority="2479">
      <formula>AND($H308&lt;&gt;"",$I308="",$J308="")</formula>
    </cfRule>
  </conditionalFormatting>
  <conditionalFormatting sqref="H313:J313 H318:J318">
    <cfRule type="expression" dxfId="4782" priority="2459">
      <formula>AND($H313&lt;&gt;"",$I313&lt;&gt;"",$J313&lt;&gt;"")</formula>
    </cfRule>
    <cfRule type="expression" dxfId="4781" priority="2460">
      <formula>AND($H313&lt;&gt;"",$I313&lt;&gt;"",$J313="")</formula>
    </cfRule>
    <cfRule type="expression" dxfId="4780" priority="2461">
      <formula>AND($H313&lt;&gt;"",$I313="",$J313="")</formula>
    </cfRule>
  </conditionalFormatting>
  <conditionalFormatting sqref="AC308:AD308">
    <cfRule type="expression" dxfId="4779" priority="2468">
      <formula>AND($H308&lt;&gt;"",$I308&lt;&gt;"",$J308&lt;&gt;"")</formula>
    </cfRule>
    <cfRule type="expression" dxfId="4778" priority="2469">
      <formula>AND($H308&lt;&gt;"",$I308&lt;&gt;"",$J308="")</formula>
    </cfRule>
    <cfRule type="expression" dxfId="4777" priority="2470">
      <formula>AND($H308&lt;&gt;"",$I308="",$J308="")</formula>
    </cfRule>
  </conditionalFormatting>
  <conditionalFormatting sqref="AE308:AH308">
    <cfRule type="expression" dxfId="4776" priority="2465">
      <formula>AND($H308&lt;&gt;"",$I308&lt;&gt;"",$J308&lt;&gt;"")</formula>
    </cfRule>
    <cfRule type="expression" dxfId="4775" priority="2466">
      <formula>AND($H308&lt;&gt;"",$I308&lt;&gt;"",$J308="")</formula>
    </cfRule>
    <cfRule type="expression" dxfId="4774" priority="2467">
      <formula>AND($H308&lt;&gt;"",$I308="",$J308="")</formula>
    </cfRule>
  </conditionalFormatting>
  <conditionalFormatting sqref="AI308">
    <cfRule type="expression" dxfId="4773" priority="2462">
      <formula>AND($H308&lt;&gt;"",$I308&lt;&gt;"",$J308&lt;&gt;"")</formula>
    </cfRule>
    <cfRule type="expression" dxfId="4772" priority="2463">
      <formula>AND($H308&lt;&gt;"",$I308&lt;&gt;"",$J308="")</formula>
    </cfRule>
    <cfRule type="expression" dxfId="4771" priority="2464">
      <formula>AND($H308&lt;&gt;"",$I308="",$J308="")</formula>
    </cfRule>
  </conditionalFormatting>
  <conditionalFormatting sqref="H319:J319">
    <cfRule type="expression" dxfId="4770" priority="2438">
      <formula>AND($H319&lt;&gt;"",$I319&lt;&gt;"",$J319&lt;&gt;"")</formula>
    </cfRule>
    <cfRule type="expression" dxfId="4769" priority="2439">
      <formula>AND($H319&lt;&gt;"",$I319&lt;&gt;"",$J319="")</formula>
    </cfRule>
    <cfRule type="expression" dxfId="4768" priority="2440">
      <formula>AND($H319&lt;&gt;"",$I319="",$J319="")</formula>
    </cfRule>
  </conditionalFormatting>
  <conditionalFormatting sqref="H308">
    <cfRule type="expression" dxfId="4767" priority="2476">
      <formula>AND($H308&lt;&gt;"",$I308&lt;&gt;"")</formula>
    </cfRule>
  </conditionalFormatting>
  <conditionalFormatting sqref="I308">
    <cfRule type="expression" dxfId="4766" priority="2475">
      <formula>AND($I308&lt;&gt;"",$J308&lt;&gt;"")</formula>
    </cfRule>
  </conditionalFormatting>
  <conditionalFormatting sqref="A308">
    <cfRule type="containsBlanks" dxfId="4765" priority="2474">
      <formula>LEN(TRIM(A308))=0</formula>
    </cfRule>
  </conditionalFormatting>
  <conditionalFormatting sqref="AC318:AD318">
    <cfRule type="expression" dxfId="4764" priority="2447">
      <formula>AND($H318&lt;&gt;"",$I318&lt;&gt;"",$J318&lt;&gt;"")</formula>
    </cfRule>
    <cfRule type="expression" dxfId="4763" priority="2448">
      <formula>AND($H318&lt;&gt;"",$I318&lt;&gt;"",$J318="")</formula>
    </cfRule>
    <cfRule type="expression" dxfId="4762" priority="2449">
      <formula>AND($H318&lt;&gt;"",$I318="",$J318="")</formula>
    </cfRule>
  </conditionalFormatting>
  <conditionalFormatting sqref="AI320 AI330">
    <cfRule type="expression" dxfId="4761" priority="2399">
      <formula>AND($H320&lt;&gt;"",$I320&lt;&gt;"",$J320&lt;&gt;"")</formula>
    </cfRule>
    <cfRule type="expression" dxfId="4760" priority="2400">
      <formula>AND($H320&lt;&gt;"",$I320&lt;&gt;"",$J320="")</formula>
    </cfRule>
    <cfRule type="expression" dxfId="4759" priority="2401">
      <formula>AND($H320&lt;&gt;"",$I320="",$J320="")</formula>
    </cfRule>
  </conditionalFormatting>
  <conditionalFormatting sqref="H308:J308">
    <cfRule type="expression" dxfId="4758" priority="2480">
      <formula>AND($H308&lt;&gt;"",$I308&lt;&gt;"",$J308&lt;&gt;"")</formula>
    </cfRule>
    <cfRule type="expression" dxfId="4757" priority="2481">
      <formula>AND($H308&lt;&gt;"",$I308&lt;&gt;"",$J308="")</formula>
    </cfRule>
    <cfRule type="expression" dxfId="4756" priority="2482">
      <formula>AND($H308&lt;&gt;"",$I308="",$J308="")</formula>
    </cfRule>
  </conditionalFormatting>
  <conditionalFormatting sqref="AI313 AI318">
    <cfRule type="expression" dxfId="4755" priority="2441">
      <formula>AND($H313&lt;&gt;"",$I313&lt;&gt;"",$J313&lt;&gt;"")</formula>
    </cfRule>
    <cfRule type="expression" dxfId="4754" priority="2442">
      <formula>AND($H313&lt;&gt;"",$I313&lt;&gt;"",$J313="")</formula>
    </cfRule>
    <cfRule type="expression" dxfId="4753" priority="2443">
      <formula>AND($H313&lt;&gt;"",$I313="",$J313="")</formula>
    </cfRule>
  </conditionalFormatting>
  <conditionalFormatting sqref="AA308:AB308">
    <cfRule type="expression" dxfId="4752" priority="2471">
      <formula>AND($H308&lt;&gt;"",$I308&lt;&gt;"",$J308&lt;&gt;"")</formula>
    </cfRule>
    <cfRule type="expression" dxfId="4751" priority="2472">
      <formula>AND($H308&lt;&gt;"",$I308&lt;&gt;"",$J308="")</formula>
    </cfRule>
    <cfRule type="expression" dxfId="4750" priority="2473">
      <formula>AND($H308&lt;&gt;"",$I308="",$J308="")</formula>
    </cfRule>
  </conditionalFormatting>
  <conditionalFormatting sqref="AA318:AB318">
    <cfRule type="expression" dxfId="4749" priority="2450">
      <formula>AND($H318&lt;&gt;"",$I318&lt;&gt;"",$J318&lt;&gt;"")</formula>
    </cfRule>
    <cfRule type="expression" dxfId="4748" priority="2451">
      <formula>AND($H318&lt;&gt;"",$I318&lt;&gt;"",$J318="")</formula>
    </cfRule>
    <cfRule type="expression" dxfId="4747" priority="2452">
      <formula>AND($H318&lt;&gt;"",$I318="",$J318="")</formula>
    </cfRule>
  </conditionalFormatting>
  <conditionalFormatting sqref="H320:J320 H330:J330">
    <cfRule type="expression" dxfId="4746" priority="2417">
      <formula>AND($H320&lt;&gt;"",$I320&lt;&gt;"",$J320&lt;&gt;"")</formula>
    </cfRule>
    <cfRule type="expression" dxfId="4745" priority="2418">
      <formula>AND($H320&lt;&gt;"",$I320&lt;&gt;"",$J320="")</formula>
    </cfRule>
    <cfRule type="expression" dxfId="4744" priority="2419">
      <formula>AND($H320&lt;&gt;"",$I320="",$J320="")</formula>
    </cfRule>
  </conditionalFormatting>
  <conditionalFormatting sqref="AC330:AD330">
    <cfRule type="expression" dxfId="4743" priority="2405">
      <formula>AND($H330&lt;&gt;"",$I330&lt;&gt;"",$J330&lt;&gt;"")</formula>
    </cfRule>
    <cfRule type="expression" dxfId="4742" priority="2406">
      <formula>AND($H330&lt;&gt;"",$I330&lt;&gt;"",$J330="")</formula>
    </cfRule>
    <cfRule type="expression" dxfId="4741" priority="2407">
      <formula>AND($H330&lt;&gt;"",$I330="",$J330="")</formula>
    </cfRule>
  </conditionalFormatting>
  <conditionalFormatting sqref="AE330:AH330 AH320">
    <cfRule type="expression" dxfId="4740" priority="2402">
      <formula>AND($H320&lt;&gt;"",$I320&lt;&gt;"",$J320&lt;&gt;"")</formula>
    </cfRule>
    <cfRule type="expression" dxfId="4739" priority="2403">
      <formula>AND($H320&lt;&gt;"",$I320&lt;&gt;"",$J320="")</formula>
    </cfRule>
    <cfRule type="expression" dxfId="4738" priority="2404">
      <formula>AND($H320&lt;&gt;"",$I320="",$J320="")</formula>
    </cfRule>
  </conditionalFormatting>
  <conditionalFormatting sqref="X330:Z330 X320:AG320 U320 U330">
    <cfRule type="expression" dxfId="4737" priority="2414">
      <formula>AND($H320&lt;&gt;"",$I320&lt;&gt;"",$J320&lt;&gt;"")</formula>
    </cfRule>
    <cfRule type="expression" dxfId="4736" priority="2415">
      <formula>AND($H320&lt;&gt;"",$I320&lt;&gt;"",$J320="")</formula>
    </cfRule>
    <cfRule type="expression" dxfId="4735" priority="2416">
      <formula>AND($H320&lt;&gt;"",$I320="",$J320="")</formula>
    </cfRule>
  </conditionalFormatting>
  <conditionalFormatting sqref="H320 H330">
    <cfRule type="expression" dxfId="4734" priority="2413">
      <formula>AND($H320&lt;&gt;"",$I320&lt;&gt;"")</formula>
    </cfRule>
  </conditionalFormatting>
  <conditionalFormatting sqref="I320 I330">
    <cfRule type="expression" dxfId="4733" priority="2412">
      <formula>AND($I320&lt;&gt;"",$J320&lt;&gt;"")</formula>
    </cfRule>
  </conditionalFormatting>
  <conditionalFormatting sqref="A320 A330">
    <cfRule type="containsBlanks" dxfId="4732" priority="2411">
      <formula>LEN(TRIM(A320))=0</formula>
    </cfRule>
  </conditionalFormatting>
  <conditionalFormatting sqref="AH317">
    <cfRule type="expression" dxfId="4731" priority="2387">
      <formula>AND($H317&lt;&gt;"",$I317&lt;&gt;"",$J317&lt;&gt;"")</formula>
    </cfRule>
    <cfRule type="expression" dxfId="4730" priority="2388">
      <formula>AND($H317&lt;&gt;"",$I317&lt;&gt;"",$J317="")</formula>
    </cfRule>
    <cfRule type="expression" dxfId="4729" priority="2389">
      <formula>AND($H317&lt;&gt;"",$I317="",$J317="")</formula>
    </cfRule>
  </conditionalFormatting>
  <conditionalFormatting sqref="AA330:AB330">
    <cfRule type="expression" dxfId="4728" priority="2408">
      <formula>AND($H330&lt;&gt;"",$I330&lt;&gt;"",$J330&lt;&gt;"")</formula>
    </cfRule>
    <cfRule type="expression" dxfId="4727" priority="2409">
      <formula>AND($H330&lt;&gt;"",$I330&lt;&gt;"",$J330="")</formula>
    </cfRule>
    <cfRule type="expression" dxfId="4726" priority="2410">
      <formula>AND($H330&lt;&gt;"",$I330="",$J330="")</formula>
    </cfRule>
  </conditionalFormatting>
  <conditionalFormatting sqref="H307:J307">
    <cfRule type="expression" dxfId="4725" priority="2486">
      <formula>AND($H307&lt;&gt;"",$I307&lt;&gt;"",$J307&lt;&gt;"")</formula>
    </cfRule>
    <cfRule type="expression" dxfId="4724" priority="2487">
      <formula>AND($H307&lt;&gt;"",$I307&lt;&gt;"",$J307="")</formula>
    </cfRule>
    <cfRule type="expression" dxfId="4723" priority="2488">
      <formula>AND($H307&lt;&gt;"",$I307="",$J307="")</formula>
    </cfRule>
  </conditionalFormatting>
  <conditionalFormatting sqref="H307">
    <cfRule type="expression" dxfId="4722" priority="2485">
      <formula>AND($H307&lt;&gt;"",$I307&lt;&gt;"")</formula>
    </cfRule>
  </conditionalFormatting>
  <conditionalFormatting sqref="I307">
    <cfRule type="expression" dxfId="4721" priority="2484">
      <formula>AND($I307&lt;&gt;"",$J307&lt;&gt;"")</formula>
    </cfRule>
  </conditionalFormatting>
  <conditionalFormatting sqref="A307">
    <cfRule type="containsBlanks" dxfId="4720" priority="2483">
      <formula>LEN(TRIM(A307))=0</formula>
    </cfRule>
  </conditionalFormatting>
  <conditionalFormatting sqref="AE318:AH318 AH313">
    <cfRule type="expression" dxfId="4719" priority="2444">
      <formula>AND($H313&lt;&gt;"",$I313&lt;&gt;"",$J313&lt;&gt;"")</formula>
    </cfRule>
    <cfRule type="expression" dxfId="4718" priority="2445">
      <formula>AND($H313&lt;&gt;"",$I313&lt;&gt;"",$J313="")</formula>
    </cfRule>
    <cfRule type="expression" dxfId="4717" priority="2446">
      <formula>AND($H313&lt;&gt;"",$I313="",$J313="")</formula>
    </cfRule>
  </conditionalFormatting>
  <conditionalFormatting sqref="H324">
    <cfRule type="expression" dxfId="4716" priority="2356">
      <formula>AND($H324&lt;&gt;"",$I324&lt;&gt;"")</formula>
    </cfRule>
  </conditionalFormatting>
  <conditionalFormatting sqref="I324">
    <cfRule type="expression" dxfId="4715" priority="2355">
      <formula>AND($I324&lt;&gt;"",$J324&lt;&gt;"")</formula>
    </cfRule>
  </conditionalFormatting>
  <conditionalFormatting sqref="A324">
    <cfRule type="containsBlanks" dxfId="4714" priority="2354">
      <formula>LEN(TRIM(A324))=0</formula>
    </cfRule>
  </conditionalFormatting>
  <conditionalFormatting sqref="X318:Z318 X313:AG313 U313 U318">
    <cfRule type="expression" dxfId="4713" priority="2456">
      <formula>AND($H313&lt;&gt;"",$I313&lt;&gt;"",$J313&lt;&gt;"")</formula>
    </cfRule>
    <cfRule type="expression" dxfId="4712" priority="2457">
      <formula>AND($H313&lt;&gt;"",$I313&lt;&gt;"",$J313="")</formula>
    </cfRule>
    <cfRule type="expression" dxfId="4711" priority="2458">
      <formula>AND($H313&lt;&gt;"",$I313="",$J313="")</formula>
    </cfRule>
  </conditionalFormatting>
  <conditionalFormatting sqref="AC324:AD324">
    <cfRule type="expression" dxfId="4710" priority="2348">
      <formula>AND($H324&lt;&gt;"",$I324&lt;&gt;"",$J324&lt;&gt;"")</formula>
    </cfRule>
    <cfRule type="expression" dxfId="4709" priority="2349">
      <formula>AND($H324&lt;&gt;"",$I324&lt;&gt;"",$J324="")</formula>
    </cfRule>
    <cfRule type="expression" dxfId="4708" priority="2350">
      <formula>AND($H324&lt;&gt;"",$I324="",$J324="")</formula>
    </cfRule>
  </conditionalFormatting>
  <conditionalFormatting sqref="AA319:AB319">
    <cfRule type="expression" dxfId="4707" priority="2429">
      <formula>AND($H319&lt;&gt;"",$I319&lt;&gt;"",$J319&lt;&gt;"")</formula>
    </cfRule>
    <cfRule type="expression" dxfId="4706" priority="2430">
      <formula>AND($H319&lt;&gt;"",$I319&lt;&gt;"",$J319="")</formula>
    </cfRule>
    <cfRule type="expression" dxfId="4705" priority="2431">
      <formula>AND($H319&lt;&gt;"",$I319="",$J319="")</formula>
    </cfRule>
  </conditionalFormatting>
  <conditionalFormatting sqref="AC319:AD319">
    <cfRule type="expression" dxfId="4704" priority="2426">
      <formula>AND($H319&lt;&gt;"",$I319&lt;&gt;"",$J319&lt;&gt;"")</formula>
    </cfRule>
    <cfRule type="expression" dxfId="4703" priority="2427">
      <formula>AND($H319&lt;&gt;"",$I319&lt;&gt;"",$J319="")</formula>
    </cfRule>
    <cfRule type="expression" dxfId="4702" priority="2428">
      <formula>AND($H319&lt;&gt;"",$I319="",$J319="")</formula>
    </cfRule>
  </conditionalFormatting>
  <conditionalFormatting sqref="AE319:AH319">
    <cfRule type="expression" dxfId="4701" priority="2423">
      <formula>AND($H319&lt;&gt;"",$I319&lt;&gt;"",$J319&lt;&gt;"")</formula>
    </cfRule>
    <cfRule type="expression" dxfId="4700" priority="2424">
      <formula>AND($H319&lt;&gt;"",$I319&lt;&gt;"",$J319="")</formula>
    </cfRule>
    <cfRule type="expression" dxfId="4699" priority="2425">
      <formula>AND($H319&lt;&gt;"",$I319="",$J319="")</formula>
    </cfRule>
  </conditionalFormatting>
  <conditionalFormatting sqref="X319:Z319 U319">
    <cfRule type="expression" dxfId="4698" priority="2435">
      <formula>AND($H319&lt;&gt;"",$I319&lt;&gt;"",$J319&lt;&gt;"")</formula>
    </cfRule>
    <cfRule type="expression" dxfId="4697" priority="2436">
      <formula>AND($H319&lt;&gt;"",$I319&lt;&gt;"",$J319="")</formula>
    </cfRule>
    <cfRule type="expression" dxfId="4696" priority="2437">
      <formula>AND($H319&lt;&gt;"",$I319="",$J319="")</formula>
    </cfRule>
  </conditionalFormatting>
  <conditionalFormatting sqref="H313 H318">
    <cfRule type="expression" dxfId="4695" priority="2455">
      <formula>AND($H313&lt;&gt;"",$I313&lt;&gt;"")</formula>
    </cfRule>
  </conditionalFormatting>
  <conditionalFormatting sqref="I313 I318">
    <cfRule type="expression" dxfId="4694" priority="2454">
      <formula>AND($I313&lt;&gt;"",$J313&lt;&gt;"")</formula>
    </cfRule>
  </conditionalFormatting>
  <conditionalFormatting sqref="A313 A318">
    <cfRule type="containsBlanks" dxfId="4693" priority="2453">
      <formula>LEN(TRIM(A313))=0</formula>
    </cfRule>
  </conditionalFormatting>
  <conditionalFormatting sqref="AI319">
    <cfRule type="expression" dxfId="4692" priority="2420">
      <formula>AND($H319&lt;&gt;"",$I319&lt;&gt;"",$J319&lt;&gt;"")</formula>
    </cfRule>
    <cfRule type="expression" dxfId="4691" priority="2421">
      <formula>AND($H319&lt;&gt;"",$I319&lt;&gt;"",$J319="")</formula>
    </cfRule>
    <cfRule type="expression" dxfId="4690" priority="2422">
      <formula>AND($H319&lt;&gt;"",$I319="",$J319="")</formula>
    </cfRule>
  </conditionalFormatting>
  <conditionalFormatting sqref="X317:AG317 U317">
    <cfRule type="expression" dxfId="4689" priority="2393">
      <formula>AND($H317&lt;&gt;"",$I317&lt;&gt;"",$J317&lt;&gt;"")</formula>
    </cfRule>
    <cfRule type="expression" dxfId="4688" priority="2394">
      <formula>AND($H317&lt;&gt;"",$I317&lt;&gt;"",$J317="")</formula>
    </cfRule>
    <cfRule type="expression" dxfId="4687" priority="2395">
      <formula>AND($H317&lt;&gt;"",$I317="",$J317="")</formula>
    </cfRule>
  </conditionalFormatting>
  <conditionalFormatting sqref="H319">
    <cfRule type="expression" dxfId="4686" priority="2434">
      <formula>AND($H319&lt;&gt;"",$I319&lt;&gt;"")</formula>
    </cfRule>
  </conditionalFormatting>
  <conditionalFormatting sqref="I319">
    <cfRule type="expression" dxfId="4685" priority="2433">
      <formula>AND($I319&lt;&gt;"",$J319&lt;&gt;"")</formula>
    </cfRule>
  </conditionalFormatting>
  <conditionalFormatting sqref="A319">
    <cfRule type="containsBlanks" dxfId="4684" priority="2432">
      <formula>LEN(TRIM(A319))=0</formula>
    </cfRule>
  </conditionalFormatting>
  <conditionalFormatting sqref="AE324:AH324">
    <cfRule type="expression" dxfId="4683" priority="2345">
      <formula>AND($H324&lt;&gt;"",$I324&lt;&gt;"",$J324&lt;&gt;"")</formula>
    </cfRule>
    <cfRule type="expression" dxfId="4682" priority="2346">
      <formula>AND($H324&lt;&gt;"",$I324&lt;&gt;"",$J324="")</formula>
    </cfRule>
    <cfRule type="expression" dxfId="4681" priority="2347">
      <formula>AND($H324&lt;&gt;"",$I324="",$J324="")</formula>
    </cfRule>
  </conditionalFormatting>
  <conditionalFormatting sqref="AI317">
    <cfRule type="expression" dxfId="4680" priority="2384">
      <formula>AND($H317&lt;&gt;"",$I317&lt;&gt;"",$J317&lt;&gt;"")</formula>
    </cfRule>
    <cfRule type="expression" dxfId="4679" priority="2385">
      <formula>AND($H317&lt;&gt;"",$I317&lt;&gt;"",$J317="")</formula>
    </cfRule>
    <cfRule type="expression" dxfId="4678" priority="2386">
      <formula>AND($H317&lt;&gt;"",$I317="",$J317="")</formula>
    </cfRule>
  </conditionalFormatting>
  <conditionalFormatting sqref="H324:J324">
    <cfRule type="expression" dxfId="4677" priority="2360">
      <formula>AND($H324&lt;&gt;"",$I324&lt;&gt;"",$J324&lt;&gt;"")</formula>
    </cfRule>
    <cfRule type="expression" dxfId="4676" priority="2361">
      <formula>AND($H324&lt;&gt;"",$I324&lt;&gt;"",$J324="")</formula>
    </cfRule>
    <cfRule type="expression" dxfId="4675" priority="2362">
      <formula>AND($H324&lt;&gt;"",$I324="",$J324="")</formula>
    </cfRule>
  </conditionalFormatting>
  <conditionalFormatting sqref="X324:Z324 U324">
    <cfRule type="expression" dxfId="4674" priority="2357">
      <formula>AND($H324&lt;&gt;"",$I324&lt;&gt;"",$J324&lt;&gt;"")</formula>
    </cfRule>
    <cfRule type="expression" dxfId="4673" priority="2358">
      <formula>AND($H324&lt;&gt;"",$I324&lt;&gt;"",$J324="")</formula>
    </cfRule>
    <cfRule type="expression" dxfId="4672" priority="2359">
      <formula>AND($H324&lt;&gt;"",$I324="",$J324="")</formula>
    </cfRule>
  </conditionalFormatting>
  <conditionalFormatting sqref="H323:J323">
    <cfRule type="expression" dxfId="4671" priority="2381">
      <formula>AND($H323&lt;&gt;"",$I323&lt;&gt;"",$J323&lt;&gt;"")</formula>
    </cfRule>
    <cfRule type="expression" dxfId="4670" priority="2382">
      <formula>AND($H323&lt;&gt;"",$I323&lt;&gt;"",$J323="")</formula>
    </cfRule>
    <cfRule type="expression" dxfId="4669" priority="2383">
      <formula>AND($H323&lt;&gt;"",$I323="",$J323="")</formula>
    </cfRule>
  </conditionalFormatting>
  <conditionalFormatting sqref="X323:Z323 U323">
    <cfRule type="expression" dxfId="4668" priority="2378">
      <formula>AND($H323&lt;&gt;"",$I323&lt;&gt;"",$J323&lt;&gt;"")</formula>
    </cfRule>
    <cfRule type="expression" dxfId="4667" priority="2379">
      <formula>AND($H323&lt;&gt;"",$I323&lt;&gt;"",$J323="")</formula>
    </cfRule>
    <cfRule type="expression" dxfId="4666" priority="2380">
      <formula>AND($H323&lt;&gt;"",$I323="",$J323="")</formula>
    </cfRule>
  </conditionalFormatting>
  <conditionalFormatting sqref="H323">
    <cfRule type="expression" dxfId="4665" priority="2377">
      <formula>AND($H323&lt;&gt;"",$I323&lt;&gt;"")</formula>
    </cfRule>
  </conditionalFormatting>
  <conditionalFormatting sqref="I323">
    <cfRule type="expression" dxfId="4664" priority="2376">
      <formula>AND($I323&lt;&gt;"",$J323&lt;&gt;"")</formula>
    </cfRule>
  </conditionalFormatting>
  <conditionalFormatting sqref="A323">
    <cfRule type="containsBlanks" dxfId="4663" priority="2375">
      <formula>LEN(TRIM(A323))=0</formula>
    </cfRule>
  </conditionalFormatting>
  <conditionalFormatting sqref="AA324:AB324">
    <cfRule type="expression" dxfId="4662" priority="2351">
      <formula>AND($H324&lt;&gt;"",$I324&lt;&gt;"",$J324&lt;&gt;"")</formula>
    </cfRule>
    <cfRule type="expression" dxfId="4661" priority="2352">
      <formula>AND($H324&lt;&gt;"",$I324&lt;&gt;"",$J324="")</formula>
    </cfRule>
    <cfRule type="expression" dxfId="4660" priority="2353">
      <formula>AND($H324&lt;&gt;"",$I324="",$J324="")</formula>
    </cfRule>
  </conditionalFormatting>
  <conditionalFormatting sqref="AC323:AD323">
    <cfRule type="expression" dxfId="4659" priority="2369">
      <formula>AND($H323&lt;&gt;"",$I323&lt;&gt;"",$J323&lt;&gt;"")</formula>
    </cfRule>
    <cfRule type="expression" dxfId="4658" priority="2370">
      <formula>AND($H323&lt;&gt;"",$I323&lt;&gt;"",$J323="")</formula>
    </cfRule>
    <cfRule type="expression" dxfId="4657" priority="2371">
      <formula>AND($H323&lt;&gt;"",$I323="",$J323="")</formula>
    </cfRule>
  </conditionalFormatting>
  <conditionalFormatting sqref="AE323:AH323">
    <cfRule type="expression" dxfId="4656" priority="2366">
      <formula>AND($H323&lt;&gt;"",$I323&lt;&gt;"",$J323&lt;&gt;"")</formula>
    </cfRule>
    <cfRule type="expression" dxfId="4655" priority="2367">
      <formula>AND($H323&lt;&gt;"",$I323&lt;&gt;"",$J323="")</formula>
    </cfRule>
    <cfRule type="expression" dxfId="4654" priority="2368">
      <formula>AND($H323&lt;&gt;"",$I323="",$J323="")</formula>
    </cfRule>
  </conditionalFormatting>
  <conditionalFormatting sqref="AI324">
    <cfRule type="expression" dxfId="4653" priority="2342">
      <formula>AND($H324&lt;&gt;"",$I324&lt;&gt;"",$J324&lt;&gt;"")</formula>
    </cfRule>
    <cfRule type="expression" dxfId="4652" priority="2343">
      <formula>AND($H324&lt;&gt;"",$I324&lt;&gt;"",$J324="")</formula>
    </cfRule>
    <cfRule type="expression" dxfId="4651" priority="2344">
      <formula>AND($H324&lt;&gt;"",$I324="",$J324="")</formula>
    </cfRule>
  </conditionalFormatting>
  <conditionalFormatting sqref="H317:J317">
    <cfRule type="expression" dxfId="4650" priority="2396">
      <formula>AND($H317&lt;&gt;"",$I317&lt;&gt;"",$J317&lt;&gt;"")</formula>
    </cfRule>
    <cfRule type="expression" dxfId="4649" priority="2397">
      <formula>AND($H317&lt;&gt;"",$I317&lt;&gt;"",$J317="")</formula>
    </cfRule>
    <cfRule type="expression" dxfId="4648" priority="2398">
      <formula>AND($H317&lt;&gt;"",$I317="",$J317="")</formula>
    </cfRule>
  </conditionalFormatting>
  <conditionalFormatting sqref="AA323:AB323">
    <cfRule type="expression" dxfId="4647" priority="2372">
      <formula>AND($H323&lt;&gt;"",$I323&lt;&gt;"",$J323&lt;&gt;"")</formula>
    </cfRule>
    <cfRule type="expression" dxfId="4646" priority="2373">
      <formula>AND($H323&lt;&gt;"",$I323&lt;&gt;"",$J323="")</formula>
    </cfRule>
    <cfRule type="expression" dxfId="4645" priority="2374">
      <formula>AND($H323&lt;&gt;"",$I323="",$J323="")</formula>
    </cfRule>
  </conditionalFormatting>
  <conditionalFormatting sqref="H317">
    <cfRule type="expression" dxfId="4644" priority="2392">
      <formula>AND($H317&lt;&gt;"",$I317&lt;&gt;"")</formula>
    </cfRule>
  </conditionalFormatting>
  <conditionalFormatting sqref="I317">
    <cfRule type="expression" dxfId="4643" priority="2391">
      <formula>AND($I317&lt;&gt;"",$J317&lt;&gt;"")</formula>
    </cfRule>
  </conditionalFormatting>
  <conditionalFormatting sqref="A317">
    <cfRule type="containsBlanks" dxfId="4642" priority="2390">
      <formula>LEN(TRIM(A317))=0</formula>
    </cfRule>
  </conditionalFormatting>
  <conditionalFormatting sqref="AI323">
    <cfRule type="expression" dxfId="4641" priority="2363">
      <formula>AND($H323&lt;&gt;"",$I323&lt;&gt;"",$J323&lt;&gt;"")</formula>
    </cfRule>
    <cfRule type="expression" dxfId="4640" priority="2364">
      <formula>AND($H323&lt;&gt;"",$I323&lt;&gt;"",$J323="")</formula>
    </cfRule>
    <cfRule type="expression" dxfId="4639" priority="2365">
      <formula>AND($H323&lt;&gt;"",$I323="",$J323="")</formula>
    </cfRule>
  </conditionalFormatting>
  <conditionalFormatting sqref="AE325:AH325">
    <cfRule type="expression" dxfId="4638" priority="2324">
      <formula>AND($H325&lt;&gt;"",$I325&lt;&gt;"",$J325&lt;&gt;"")</formula>
    </cfRule>
    <cfRule type="expression" dxfId="4637" priority="2325">
      <formula>AND($H325&lt;&gt;"",$I325&lt;&gt;"",$J325="")</formula>
    </cfRule>
    <cfRule type="expression" dxfId="4636" priority="2326">
      <formula>AND($H325&lt;&gt;"",$I325="",$J325="")</formula>
    </cfRule>
  </conditionalFormatting>
  <conditionalFormatting sqref="H325:J325">
    <cfRule type="expression" dxfId="4635" priority="2339">
      <formula>AND($H325&lt;&gt;"",$I325&lt;&gt;"",$J325&lt;&gt;"")</formula>
    </cfRule>
    <cfRule type="expression" dxfId="4634" priority="2340">
      <formula>AND($H325&lt;&gt;"",$I325&lt;&gt;"",$J325="")</formula>
    </cfRule>
    <cfRule type="expression" dxfId="4633" priority="2341">
      <formula>AND($H325&lt;&gt;"",$I325="",$J325="")</formula>
    </cfRule>
  </conditionalFormatting>
  <conditionalFormatting sqref="X325:Z325 U325">
    <cfRule type="expression" dxfId="4632" priority="2336">
      <formula>AND($H325&lt;&gt;"",$I325&lt;&gt;"",$J325&lt;&gt;"")</formula>
    </cfRule>
    <cfRule type="expression" dxfId="4631" priority="2337">
      <formula>AND($H325&lt;&gt;"",$I325&lt;&gt;"",$J325="")</formula>
    </cfRule>
    <cfRule type="expression" dxfId="4630" priority="2338">
      <formula>AND($H325&lt;&gt;"",$I325="",$J325="")</formula>
    </cfRule>
  </conditionalFormatting>
  <conditionalFormatting sqref="H325">
    <cfRule type="expression" dxfId="4629" priority="2335">
      <formula>AND($H325&lt;&gt;"",$I325&lt;&gt;"")</formula>
    </cfRule>
  </conditionalFormatting>
  <conditionalFormatting sqref="I325">
    <cfRule type="expression" dxfId="4628" priority="2334">
      <formula>AND($I325&lt;&gt;"",$J325&lt;&gt;"")</formula>
    </cfRule>
  </conditionalFormatting>
  <conditionalFormatting sqref="A325">
    <cfRule type="containsBlanks" dxfId="4627" priority="2333">
      <formula>LEN(TRIM(A325))=0</formula>
    </cfRule>
  </conditionalFormatting>
  <conditionalFormatting sqref="AC325:AD325">
    <cfRule type="expression" dxfId="4626" priority="2327">
      <formula>AND($H325&lt;&gt;"",$I325&lt;&gt;"",$J325&lt;&gt;"")</formula>
    </cfRule>
    <cfRule type="expression" dxfId="4625" priority="2328">
      <formula>AND($H325&lt;&gt;"",$I325&lt;&gt;"",$J325="")</formula>
    </cfRule>
    <cfRule type="expression" dxfId="4624" priority="2329">
      <formula>AND($H325&lt;&gt;"",$I325="",$J325="")</formula>
    </cfRule>
  </conditionalFormatting>
  <conditionalFormatting sqref="AE327:AH327">
    <cfRule type="expression" dxfId="4623" priority="2282">
      <formula>AND($H327&lt;&gt;"",$I327&lt;&gt;"",$J327&lt;&gt;"")</formula>
    </cfRule>
    <cfRule type="expression" dxfId="4622" priority="2283">
      <formula>AND($H327&lt;&gt;"",$I327&lt;&gt;"",$J327="")</formula>
    </cfRule>
    <cfRule type="expression" dxfId="4621" priority="2284">
      <formula>AND($H327&lt;&gt;"",$I327="",$J327="")</formula>
    </cfRule>
  </conditionalFormatting>
  <conditionalFormatting sqref="AA325:AB325">
    <cfRule type="expression" dxfId="4620" priority="2330">
      <formula>AND($H325&lt;&gt;"",$I325&lt;&gt;"",$J325&lt;&gt;"")</formula>
    </cfRule>
    <cfRule type="expression" dxfId="4619" priority="2331">
      <formula>AND($H325&lt;&gt;"",$I325&lt;&gt;"",$J325="")</formula>
    </cfRule>
    <cfRule type="expression" dxfId="4618" priority="2332">
      <formula>AND($H325&lt;&gt;"",$I325="",$J325="")</formula>
    </cfRule>
  </conditionalFormatting>
  <conditionalFormatting sqref="AI325">
    <cfRule type="expression" dxfId="4617" priority="2321">
      <formula>AND($H325&lt;&gt;"",$I325&lt;&gt;"",$J325&lt;&gt;"")</formula>
    </cfRule>
    <cfRule type="expression" dxfId="4616" priority="2322">
      <formula>AND($H325&lt;&gt;"",$I325&lt;&gt;"",$J325="")</formula>
    </cfRule>
    <cfRule type="expression" dxfId="4615" priority="2323">
      <formula>AND($H325&lt;&gt;"",$I325="",$J325="")</formula>
    </cfRule>
  </conditionalFormatting>
  <conditionalFormatting sqref="AI327">
    <cfRule type="expression" dxfId="4614" priority="2279">
      <formula>AND($H327&lt;&gt;"",$I327&lt;&gt;"",$J327&lt;&gt;"")</formula>
    </cfRule>
    <cfRule type="expression" dxfId="4613" priority="2280">
      <formula>AND($H327&lt;&gt;"",$I327&lt;&gt;"",$J327="")</formula>
    </cfRule>
    <cfRule type="expression" dxfId="4612" priority="2281">
      <formula>AND($H327&lt;&gt;"",$I327="",$J327="")</formula>
    </cfRule>
  </conditionalFormatting>
  <conditionalFormatting sqref="H327:J327">
    <cfRule type="expression" dxfId="4611" priority="2297">
      <formula>AND($H327&lt;&gt;"",$I327&lt;&gt;"",$J327&lt;&gt;"")</formula>
    </cfRule>
    <cfRule type="expression" dxfId="4610" priority="2298">
      <formula>AND($H327&lt;&gt;"",$I327&lt;&gt;"",$J327="")</formula>
    </cfRule>
    <cfRule type="expression" dxfId="4609" priority="2299">
      <formula>AND($H327&lt;&gt;"",$I327="",$J327="")</formula>
    </cfRule>
  </conditionalFormatting>
  <conditionalFormatting sqref="AC327:AD327">
    <cfRule type="expression" dxfId="4608" priority="2285">
      <formula>AND($H327&lt;&gt;"",$I327&lt;&gt;"",$J327&lt;&gt;"")</formula>
    </cfRule>
    <cfRule type="expression" dxfId="4607" priority="2286">
      <formula>AND($H327&lt;&gt;"",$I327&lt;&gt;"",$J327="")</formula>
    </cfRule>
    <cfRule type="expression" dxfId="4606" priority="2287">
      <formula>AND($H327&lt;&gt;"",$I327="",$J327="")</formula>
    </cfRule>
  </conditionalFormatting>
  <conditionalFormatting sqref="X327:Z327 U327">
    <cfRule type="expression" dxfId="4605" priority="2294">
      <formula>AND($H327&lt;&gt;"",$I327&lt;&gt;"",$J327&lt;&gt;"")</formula>
    </cfRule>
    <cfRule type="expression" dxfId="4604" priority="2295">
      <formula>AND($H327&lt;&gt;"",$I327&lt;&gt;"",$J327="")</formula>
    </cfRule>
    <cfRule type="expression" dxfId="4603" priority="2296">
      <formula>AND($H327&lt;&gt;"",$I327="",$J327="")</formula>
    </cfRule>
  </conditionalFormatting>
  <conditionalFormatting sqref="H327">
    <cfRule type="expression" dxfId="4602" priority="2293">
      <formula>AND($H327&lt;&gt;"",$I327&lt;&gt;"")</formula>
    </cfRule>
  </conditionalFormatting>
  <conditionalFormatting sqref="I327">
    <cfRule type="expression" dxfId="4601" priority="2292">
      <formula>AND($I327&lt;&gt;"",$J327&lt;&gt;"")</formula>
    </cfRule>
  </conditionalFormatting>
  <conditionalFormatting sqref="A327">
    <cfRule type="containsBlanks" dxfId="4600" priority="2291">
      <formula>LEN(TRIM(A327))=0</formula>
    </cfRule>
  </conditionalFormatting>
  <conditionalFormatting sqref="AA327:AB327">
    <cfRule type="expression" dxfId="4599" priority="2288">
      <formula>AND($H327&lt;&gt;"",$I327&lt;&gt;"",$J327&lt;&gt;"")</formula>
    </cfRule>
    <cfRule type="expression" dxfId="4598" priority="2289">
      <formula>AND($H327&lt;&gt;"",$I327&lt;&gt;"",$J327="")</formula>
    </cfRule>
    <cfRule type="expression" dxfId="4597" priority="2290">
      <formula>AND($H327&lt;&gt;"",$I327="",$J327="")</formula>
    </cfRule>
  </conditionalFormatting>
  <conditionalFormatting sqref="AE326:AH326">
    <cfRule type="expression" dxfId="4596" priority="2303">
      <formula>AND($H326&lt;&gt;"",$I326&lt;&gt;"",$J326&lt;&gt;"")</formula>
    </cfRule>
    <cfRule type="expression" dxfId="4595" priority="2304">
      <formula>AND($H326&lt;&gt;"",$I326&lt;&gt;"",$J326="")</formula>
    </cfRule>
    <cfRule type="expression" dxfId="4594" priority="2305">
      <formula>AND($H326&lt;&gt;"",$I326="",$J326="")</formula>
    </cfRule>
  </conditionalFormatting>
  <conditionalFormatting sqref="AI326">
    <cfRule type="expression" dxfId="4593" priority="2300">
      <formula>AND($H326&lt;&gt;"",$I326&lt;&gt;"",$J326&lt;&gt;"")</formula>
    </cfRule>
    <cfRule type="expression" dxfId="4592" priority="2301">
      <formula>AND($H326&lt;&gt;"",$I326&lt;&gt;"",$J326="")</formula>
    </cfRule>
    <cfRule type="expression" dxfId="4591" priority="2302">
      <formula>AND($H326&lt;&gt;"",$I326="",$J326="")</formula>
    </cfRule>
  </conditionalFormatting>
  <conditionalFormatting sqref="H326:J326">
    <cfRule type="expression" dxfId="4590" priority="2318">
      <formula>AND($H326&lt;&gt;"",$I326&lt;&gt;"",$J326&lt;&gt;"")</formula>
    </cfRule>
    <cfRule type="expression" dxfId="4589" priority="2319">
      <formula>AND($H326&lt;&gt;"",$I326&lt;&gt;"",$J326="")</formula>
    </cfRule>
    <cfRule type="expression" dxfId="4588" priority="2320">
      <formula>AND($H326&lt;&gt;"",$I326="",$J326="")</formula>
    </cfRule>
  </conditionalFormatting>
  <conditionalFormatting sqref="AC326:AD326">
    <cfRule type="expression" dxfId="4587" priority="2306">
      <formula>AND($H326&lt;&gt;"",$I326&lt;&gt;"",$J326&lt;&gt;"")</formula>
    </cfRule>
    <cfRule type="expression" dxfId="4586" priority="2307">
      <formula>AND($H326&lt;&gt;"",$I326&lt;&gt;"",$J326="")</formula>
    </cfRule>
    <cfRule type="expression" dxfId="4585" priority="2308">
      <formula>AND($H326&lt;&gt;"",$I326="",$J326="")</formula>
    </cfRule>
  </conditionalFormatting>
  <conditionalFormatting sqref="X326:Z326 U326">
    <cfRule type="expression" dxfId="4584" priority="2315">
      <formula>AND($H326&lt;&gt;"",$I326&lt;&gt;"",$J326&lt;&gt;"")</formula>
    </cfRule>
    <cfRule type="expression" dxfId="4583" priority="2316">
      <formula>AND($H326&lt;&gt;"",$I326&lt;&gt;"",$J326="")</formula>
    </cfRule>
    <cfRule type="expression" dxfId="4582" priority="2317">
      <formula>AND($H326&lt;&gt;"",$I326="",$J326="")</formula>
    </cfRule>
  </conditionalFormatting>
  <conditionalFormatting sqref="H326">
    <cfRule type="expression" dxfId="4581" priority="2314">
      <formula>AND($H326&lt;&gt;"",$I326&lt;&gt;"")</formula>
    </cfRule>
  </conditionalFormatting>
  <conditionalFormatting sqref="I326">
    <cfRule type="expression" dxfId="4580" priority="2313">
      <formula>AND($I326&lt;&gt;"",$J326&lt;&gt;"")</formula>
    </cfRule>
  </conditionalFormatting>
  <conditionalFormatting sqref="A326">
    <cfRule type="containsBlanks" dxfId="4579" priority="2312">
      <formula>LEN(TRIM(A326))=0</formula>
    </cfRule>
  </conditionalFormatting>
  <conditionalFormatting sqref="AA326:AB326">
    <cfRule type="expression" dxfId="4578" priority="2309">
      <formula>AND($H326&lt;&gt;"",$I326&lt;&gt;"",$J326&lt;&gt;"")</formula>
    </cfRule>
    <cfRule type="expression" dxfId="4577" priority="2310">
      <formula>AND($H326&lt;&gt;"",$I326&lt;&gt;"",$J326="")</formula>
    </cfRule>
    <cfRule type="expression" dxfId="4576" priority="2311">
      <formula>AND($H326&lt;&gt;"",$I326="",$J326="")</formula>
    </cfRule>
  </conditionalFormatting>
  <conditionalFormatting sqref="AE328:AH328">
    <cfRule type="expression" dxfId="4575" priority="2261">
      <formula>AND($H328&lt;&gt;"",$I328&lt;&gt;"",$J328&lt;&gt;"")</formula>
    </cfRule>
    <cfRule type="expression" dxfId="4574" priority="2262">
      <formula>AND($H328&lt;&gt;"",$I328&lt;&gt;"",$J328="")</formula>
    </cfRule>
    <cfRule type="expression" dxfId="4573" priority="2263">
      <formula>AND($H328&lt;&gt;"",$I328="",$J328="")</formula>
    </cfRule>
  </conditionalFormatting>
  <conditionalFormatting sqref="AI328">
    <cfRule type="expression" dxfId="4572" priority="2258">
      <formula>AND($H328&lt;&gt;"",$I328&lt;&gt;"",$J328&lt;&gt;"")</formula>
    </cfRule>
    <cfRule type="expression" dxfId="4571" priority="2259">
      <formula>AND($H328&lt;&gt;"",$I328&lt;&gt;"",$J328="")</formula>
    </cfRule>
    <cfRule type="expression" dxfId="4570" priority="2260">
      <formula>AND($H328&lt;&gt;"",$I328="",$J328="")</formula>
    </cfRule>
  </conditionalFormatting>
  <conditionalFormatting sqref="H328:J328">
    <cfRule type="expression" dxfId="4569" priority="2276">
      <formula>AND($H328&lt;&gt;"",$I328&lt;&gt;"",$J328&lt;&gt;"")</formula>
    </cfRule>
    <cfRule type="expression" dxfId="4568" priority="2277">
      <formula>AND($H328&lt;&gt;"",$I328&lt;&gt;"",$J328="")</formula>
    </cfRule>
    <cfRule type="expression" dxfId="4567" priority="2278">
      <formula>AND($H328&lt;&gt;"",$I328="",$J328="")</formula>
    </cfRule>
  </conditionalFormatting>
  <conditionalFormatting sqref="AC328:AD328">
    <cfRule type="expression" dxfId="4566" priority="2264">
      <formula>AND($H328&lt;&gt;"",$I328&lt;&gt;"",$J328&lt;&gt;"")</formula>
    </cfRule>
    <cfRule type="expression" dxfId="4565" priority="2265">
      <formula>AND($H328&lt;&gt;"",$I328&lt;&gt;"",$J328="")</formula>
    </cfRule>
    <cfRule type="expression" dxfId="4564" priority="2266">
      <formula>AND($H328&lt;&gt;"",$I328="",$J328="")</formula>
    </cfRule>
  </conditionalFormatting>
  <conditionalFormatting sqref="X328:Z328 U328">
    <cfRule type="expression" dxfId="4563" priority="2273">
      <formula>AND($H328&lt;&gt;"",$I328&lt;&gt;"",$J328&lt;&gt;"")</formula>
    </cfRule>
    <cfRule type="expression" dxfId="4562" priority="2274">
      <formula>AND($H328&lt;&gt;"",$I328&lt;&gt;"",$J328="")</formula>
    </cfRule>
    <cfRule type="expression" dxfId="4561" priority="2275">
      <formula>AND($H328&lt;&gt;"",$I328="",$J328="")</formula>
    </cfRule>
  </conditionalFormatting>
  <conditionalFormatting sqref="H328">
    <cfRule type="expression" dxfId="4560" priority="2272">
      <formula>AND($H328&lt;&gt;"",$I328&lt;&gt;"")</formula>
    </cfRule>
  </conditionalFormatting>
  <conditionalFormatting sqref="I328">
    <cfRule type="expression" dxfId="4559" priority="2271">
      <formula>AND($I328&lt;&gt;"",$J328&lt;&gt;"")</formula>
    </cfRule>
  </conditionalFormatting>
  <conditionalFormatting sqref="A328">
    <cfRule type="containsBlanks" dxfId="4558" priority="2270">
      <formula>LEN(TRIM(A328))=0</formula>
    </cfRule>
  </conditionalFormatting>
  <conditionalFormatting sqref="AA328:AB328">
    <cfRule type="expression" dxfId="4557" priority="2267">
      <formula>AND($H328&lt;&gt;"",$I328&lt;&gt;"",$J328&lt;&gt;"")</formula>
    </cfRule>
    <cfRule type="expression" dxfId="4556" priority="2268">
      <formula>AND($H328&lt;&gt;"",$I328&lt;&gt;"",$J328="")</formula>
    </cfRule>
    <cfRule type="expression" dxfId="4555" priority="2269">
      <formula>AND($H328&lt;&gt;"",$I328="",$J328="")</formula>
    </cfRule>
  </conditionalFormatting>
  <conditionalFormatting sqref="AI307">
    <cfRule type="expression" dxfId="4554" priority="2243">
      <formula>AND($H307&lt;&gt;"",$I307&lt;&gt;"",$J307&lt;&gt;"")</formula>
    </cfRule>
    <cfRule type="expression" dxfId="4553" priority="2244">
      <formula>AND($H307&lt;&gt;"",$I307&lt;&gt;"",$J307="")</formula>
    </cfRule>
    <cfRule type="expression" dxfId="4552" priority="2245">
      <formula>AND($H307&lt;&gt;"",$I307="",$J307="")</formula>
    </cfRule>
  </conditionalFormatting>
  <conditionalFormatting sqref="X307:Z307 U307">
    <cfRule type="expression" dxfId="4551" priority="2255">
      <formula>AND($H307&lt;&gt;"",$I307&lt;&gt;"",$J307&lt;&gt;"")</formula>
    </cfRule>
    <cfRule type="expression" dxfId="4550" priority="2256">
      <formula>AND($H307&lt;&gt;"",$I307&lt;&gt;"",$J307="")</formula>
    </cfRule>
    <cfRule type="expression" dxfId="4549" priority="2257">
      <formula>AND($H307&lt;&gt;"",$I307="",$J307="")</formula>
    </cfRule>
  </conditionalFormatting>
  <conditionalFormatting sqref="AA307:AB307">
    <cfRule type="expression" dxfId="4548" priority="2252">
      <formula>AND($H307&lt;&gt;"",$I307&lt;&gt;"",$J307&lt;&gt;"")</formula>
    </cfRule>
    <cfRule type="expression" dxfId="4547" priority="2253">
      <formula>AND($H307&lt;&gt;"",$I307&lt;&gt;"",$J307="")</formula>
    </cfRule>
    <cfRule type="expression" dxfId="4546" priority="2254">
      <formula>AND($H307&lt;&gt;"",$I307="",$J307="")</formula>
    </cfRule>
  </conditionalFormatting>
  <conditionalFormatting sqref="AC307:AD307">
    <cfRule type="expression" dxfId="4545" priority="2249">
      <formula>AND($H307&lt;&gt;"",$I307&lt;&gt;"",$J307&lt;&gt;"")</formula>
    </cfRule>
    <cfRule type="expression" dxfId="4544" priority="2250">
      <formula>AND($H307&lt;&gt;"",$I307&lt;&gt;"",$J307="")</formula>
    </cfRule>
    <cfRule type="expression" dxfId="4543" priority="2251">
      <formula>AND($H307&lt;&gt;"",$I307="",$J307="")</formula>
    </cfRule>
  </conditionalFormatting>
  <conditionalFormatting sqref="AE307:AH307">
    <cfRule type="expression" dxfId="4542" priority="2246">
      <formula>AND($H307&lt;&gt;"",$I307&lt;&gt;"",$J307&lt;&gt;"")</formula>
    </cfRule>
    <cfRule type="expression" dxfId="4541" priority="2247">
      <formula>AND($H307&lt;&gt;"",$I307&lt;&gt;"",$J307="")</formula>
    </cfRule>
    <cfRule type="expression" dxfId="4540" priority="2248">
      <formula>AND($H307&lt;&gt;"",$I307="",$J307="")</formula>
    </cfRule>
  </conditionalFormatting>
  <conditionalFormatting sqref="U307:AI307">
    <cfRule type="cellIs" dxfId="4539" priority="2242" operator="notEqual">
      <formula>0</formula>
    </cfRule>
  </conditionalFormatting>
  <conditionalFormatting sqref="AH312">
    <cfRule type="expression" dxfId="4538" priority="2230">
      <formula>AND($H312&lt;&gt;"",$I312&lt;&gt;"",$J312&lt;&gt;"")</formula>
    </cfRule>
    <cfRule type="expression" dxfId="4537" priority="2231">
      <formula>AND($H312&lt;&gt;"",$I312&lt;&gt;"",$J312="")</formula>
    </cfRule>
    <cfRule type="expression" dxfId="4536" priority="2232">
      <formula>AND($H312&lt;&gt;"",$I312="",$J312="")</formula>
    </cfRule>
  </conditionalFormatting>
  <conditionalFormatting sqref="AI312">
    <cfRule type="expression" dxfId="4535" priority="2227">
      <formula>AND($H312&lt;&gt;"",$I312&lt;&gt;"",$J312&lt;&gt;"")</formula>
    </cfRule>
    <cfRule type="expression" dxfId="4534" priority="2228">
      <formula>AND($H312&lt;&gt;"",$I312&lt;&gt;"",$J312="")</formula>
    </cfRule>
    <cfRule type="expression" dxfId="4533" priority="2229">
      <formula>AND($H312&lt;&gt;"",$I312="",$J312="")</formula>
    </cfRule>
  </conditionalFormatting>
  <conditionalFormatting sqref="X312:AG312 U312">
    <cfRule type="expression" dxfId="4532" priority="2236">
      <formula>AND($H312&lt;&gt;"",$I312&lt;&gt;"",$J312&lt;&gt;"")</formula>
    </cfRule>
    <cfRule type="expression" dxfId="4531" priority="2237">
      <formula>AND($H312&lt;&gt;"",$I312&lt;&gt;"",$J312="")</formula>
    </cfRule>
    <cfRule type="expression" dxfId="4530" priority="2238">
      <formula>AND($H312&lt;&gt;"",$I312="",$J312="")</formula>
    </cfRule>
  </conditionalFormatting>
  <conditionalFormatting sqref="H312:J312">
    <cfRule type="expression" dxfId="4529" priority="2239">
      <formula>AND($H312&lt;&gt;"",$I312&lt;&gt;"",$J312&lt;&gt;"")</formula>
    </cfRule>
    <cfRule type="expression" dxfId="4528" priority="2240">
      <formula>AND($H312&lt;&gt;"",$I312&lt;&gt;"",$J312="")</formula>
    </cfRule>
    <cfRule type="expression" dxfId="4527" priority="2241">
      <formula>AND($H312&lt;&gt;"",$I312="",$J312="")</formula>
    </cfRule>
  </conditionalFormatting>
  <conditionalFormatting sqref="H312">
    <cfRule type="expression" dxfId="4526" priority="2235">
      <formula>AND($H312&lt;&gt;"",$I312&lt;&gt;"")</formula>
    </cfRule>
  </conditionalFormatting>
  <conditionalFormatting sqref="I312">
    <cfRule type="expression" dxfId="4525" priority="2234">
      <formula>AND($I312&lt;&gt;"",$J312&lt;&gt;"")</formula>
    </cfRule>
  </conditionalFormatting>
  <conditionalFormatting sqref="A312">
    <cfRule type="containsBlanks" dxfId="4524" priority="2233">
      <formula>LEN(TRIM(A312))=0</formula>
    </cfRule>
  </conditionalFormatting>
  <conditionalFormatting sqref="H321:J321">
    <cfRule type="expression" dxfId="4523" priority="2224">
      <formula>AND($H321&lt;&gt;"",$I321&lt;&gt;"",$J321&lt;&gt;"")</formula>
    </cfRule>
    <cfRule type="expression" dxfId="4522" priority="2225">
      <formula>AND($H321&lt;&gt;"",$I321&lt;&gt;"",$J321="")</formula>
    </cfRule>
    <cfRule type="expression" dxfId="4521" priority="2226">
      <formula>AND($H321&lt;&gt;"",$I321="",$J321="")</formula>
    </cfRule>
  </conditionalFormatting>
  <conditionalFormatting sqref="X321:Z321 U321">
    <cfRule type="expression" dxfId="4520" priority="2221">
      <formula>AND($H321&lt;&gt;"",$I321&lt;&gt;"",$J321&lt;&gt;"")</formula>
    </cfRule>
    <cfRule type="expression" dxfId="4519" priority="2222">
      <formula>AND($H321&lt;&gt;"",$I321&lt;&gt;"",$J321="")</formula>
    </cfRule>
    <cfRule type="expression" dxfId="4518" priority="2223">
      <formula>AND($H321&lt;&gt;"",$I321="",$J321="")</formula>
    </cfRule>
  </conditionalFormatting>
  <conditionalFormatting sqref="H321">
    <cfRule type="expression" dxfId="4517" priority="2220">
      <formula>AND($H321&lt;&gt;"",$I321&lt;&gt;"")</formula>
    </cfRule>
  </conditionalFormatting>
  <conditionalFormatting sqref="I321">
    <cfRule type="expression" dxfId="4516" priority="2219">
      <formula>AND($I321&lt;&gt;"",$J321&lt;&gt;"")</formula>
    </cfRule>
  </conditionalFormatting>
  <conditionalFormatting sqref="A321">
    <cfRule type="containsBlanks" dxfId="4515" priority="2218">
      <formula>LEN(TRIM(A321))=0</formula>
    </cfRule>
  </conditionalFormatting>
  <conditionalFormatting sqref="AC321:AD321">
    <cfRule type="expression" dxfId="4514" priority="2212">
      <formula>AND($H321&lt;&gt;"",$I321&lt;&gt;"",$J321&lt;&gt;"")</formula>
    </cfRule>
    <cfRule type="expression" dxfId="4513" priority="2213">
      <formula>AND($H321&lt;&gt;"",$I321&lt;&gt;"",$J321="")</formula>
    </cfRule>
    <cfRule type="expression" dxfId="4512" priority="2214">
      <formula>AND($H321&lt;&gt;"",$I321="",$J321="")</formula>
    </cfRule>
  </conditionalFormatting>
  <conditionalFormatting sqref="AE321:AH321">
    <cfRule type="expression" dxfId="4511" priority="2209">
      <formula>AND($H321&lt;&gt;"",$I321&lt;&gt;"",$J321&lt;&gt;"")</formula>
    </cfRule>
    <cfRule type="expression" dxfId="4510" priority="2210">
      <formula>AND($H321&lt;&gt;"",$I321&lt;&gt;"",$J321="")</formula>
    </cfRule>
    <cfRule type="expression" dxfId="4509" priority="2211">
      <formula>AND($H321&lt;&gt;"",$I321="",$J321="")</formula>
    </cfRule>
  </conditionalFormatting>
  <conditionalFormatting sqref="AA321:AB321">
    <cfRule type="expression" dxfId="4508" priority="2215">
      <formula>AND($H321&lt;&gt;"",$I321&lt;&gt;"",$J321&lt;&gt;"")</formula>
    </cfRule>
    <cfRule type="expression" dxfId="4507" priority="2216">
      <formula>AND($H321&lt;&gt;"",$I321&lt;&gt;"",$J321="")</formula>
    </cfRule>
    <cfRule type="expression" dxfId="4506" priority="2217">
      <formula>AND($H321&lt;&gt;"",$I321="",$J321="")</formula>
    </cfRule>
  </conditionalFormatting>
  <conditionalFormatting sqref="AI321">
    <cfRule type="expression" dxfId="4505" priority="2206">
      <formula>AND($H321&lt;&gt;"",$I321&lt;&gt;"",$J321&lt;&gt;"")</formula>
    </cfRule>
    <cfRule type="expression" dxfId="4504" priority="2207">
      <formula>AND($H321&lt;&gt;"",$I321&lt;&gt;"",$J321="")</formula>
    </cfRule>
    <cfRule type="expression" dxfId="4503" priority="2208">
      <formula>AND($H321&lt;&gt;"",$I321="",$J321="")</formula>
    </cfRule>
  </conditionalFormatting>
  <conditionalFormatting sqref="AH314">
    <cfRule type="expression" dxfId="4502" priority="2194">
      <formula>AND($H314&lt;&gt;"",$I314&lt;&gt;"",$J314&lt;&gt;"")</formula>
    </cfRule>
    <cfRule type="expression" dxfId="4501" priority="2195">
      <formula>AND($H314&lt;&gt;"",$I314&lt;&gt;"",$J314="")</formula>
    </cfRule>
    <cfRule type="expression" dxfId="4500" priority="2196">
      <formula>AND($H314&lt;&gt;"",$I314="",$J314="")</formula>
    </cfRule>
  </conditionalFormatting>
  <conditionalFormatting sqref="X314:AG314 U314">
    <cfRule type="expression" dxfId="4499" priority="2200">
      <formula>AND($H314&lt;&gt;"",$I314&lt;&gt;"",$J314&lt;&gt;"")</formula>
    </cfRule>
    <cfRule type="expression" dxfId="4498" priority="2201">
      <formula>AND($H314&lt;&gt;"",$I314&lt;&gt;"",$J314="")</formula>
    </cfRule>
    <cfRule type="expression" dxfId="4497" priority="2202">
      <formula>AND($H314&lt;&gt;"",$I314="",$J314="")</formula>
    </cfRule>
  </conditionalFormatting>
  <conditionalFormatting sqref="AI314">
    <cfRule type="expression" dxfId="4496" priority="2191">
      <formula>AND($H314&lt;&gt;"",$I314&lt;&gt;"",$J314&lt;&gt;"")</formula>
    </cfRule>
    <cfRule type="expression" dxfId="4495" priority="2192">
      <formula>AND($H314&lt;&gt;"",$I314&lt;&gt;"",$J314="")</formula>
    </cfRule>
    <cfRule type="expression" dxfId="4494" priority="2193">
      <formula>AND($H314&lt;&gt;"",$I314="",$J314="")</formula>
    </cfRule>
  </conditionalFormatting>
  <conditionalFormatting sqref="H314:J314">
    <cfRule type="expression" dxfId="4493" priority="2203">
      <formula>AND($H314&lt;&gt;"",$I314&lt;&gt;"",$J314&lt;&gt;"")</formula>
    </cfRule>
    <cfRule type="expression" dxfId="4492" priority="2204">
      <formula>AND($H314&lt;&gt;"",$I314&lt;&gt;"",$J314="")</formula>
    </cfRule>
    <cfRule type="expression" dxfId="4491" priority="2205">
      <formula>AND($H314&lt;&gt;"",$I314="",$J314="")</formula>
    </cfRule>
  </conditionalFormatting>
  <conditionalFormatting sqref="H314">
    <cfRule type="expression" dxfId="4490" priority="2199">
      <formula>AND($H314&lt;&gt;"",$I314&lt;&gt;"")</formula>
    </cfRule>
  </conditionalFormatting>
  <conditionalFormatting sqref="I314">
    <cfRule type="expression" dxfId="4489" priority="2198">
      <formula>AND($I314&lt;&gt;"",$J314&lt;&gt;"")</formula>
    </cfRule>
  </conditionalFormatting>
  <conditionalFormatting sqref="A314">
    <cfRule type="containsBlanks" dxfId="4488" priority="2197">
      <formula>LEN(TRIM(A314))=0</formula>
    </cfRule>
  </conditionalFormatting>
  <conditionalFormatting sqref="AH315:AH316">
    <cfRule type="expression" dxfId="4487" priority="2179">
      <formula>AND($H315&lt;&gt;"",$I315&lt;&gt;"",$J315&lt;&gt;"")</formula>
    </cfRule>
    <cfRule type="expression" dxfId="4486" priority="2180">
      <formula>AND($H315&lt;&gt;"",$I315&lt;&gt;"",$J315="")</formula>
    </cfRule>
    <cfRule type="expression" dxfId="4485" priority="2181">
      <formula>AND($H315&lt;&gt;"",$I315="",$J315="")</formula>
    </cfRule>
  </conditionalFormatting>
  <conditionalFormatting sqref="X315:AG316 U315:U316">
    <cfRule type="expression" dxfId="4484" priority="2185">
      <formula>AND($H315&lt;&gt;"",$I315&lt;&gt;"",$J315&lt;&gt;"")</formula>
    </cfRule>
    <cfRule type="expression" dxfId="4483" priority="2186">
      <formula>AND($H315&lt;&gt;"",$I315&lt;&gt;"",$J315="")</formula>
    </cfRule>
    <cfRule type="expression" dxfId="4482" priority="2187">
      <formula>AND($H315&lt;&gt;"",$I315="",$J315="")</formula>
    </cfRule>
  </conditionalFormatting>
  <conditionalFormatting sqref="AI315:AI316">
    <cfRule type="expression" dxfId="4481" priority="2176">
      <formula>AND($H315&lt;&gt;"",$I315&lt;&gt;"",$J315&lt;&gt;"")</formula>
    </cfRule>
    <cfRule type="expression" dxfId="4480" priority="2177">
      <formula>AND($H315&lt;&gt;"",$I315&lt;&gt;"",$J315="")</formula>
    </cfRule>
    <cfRule type="expression" dxfId="4479" priority="2178">
      <formula>AND($H315&lt;&gt;"",$I315="",$J315="")</formula>
    </cfRule>
  </conditionalFormatting>
  <conditionalFormatting sqref="H315:J316">
    <cfRule type="expression" dxfId="4478" priority="2188">
      <formula>AND($H315&lt;&gt;"",$I315&lt;&gt;"",$J315&lt;&gt;"")</formula>
    </cfRule>
    <cfRule type="expression" dxfId="4477" priority="2189">
      <formula>AND($H315&lt;&gt;"",$I315&lt;&gt;"",$J315="")</formula>
    </cfRule>
    <cfRule type="expression" dxfId="4476" priority="2190">
      <formula>AND($H315&lt;&gt;"",$I315="",$J315="")</formula>
    </cfRule>
  </conditionalFormatting>
  <conditionalFormatting sqref="H315:H316">
    <cfRule type="expression" dxfId="4475" priority="2184">
      <formula>AND($H315&lt;&gt;"",$I315&lt;&gt;"")</formula>
    </cfRule>
  </conditionalFormatting>
  <conditionalFormatting sqref="I315:I316">
    <cfRule type="expression" dxfId="4474" priority="2183">
      <formula>AND($I315&lt;&gt;"",$J315&lt;&gt;"")</formula>
    </cfRule>
  </conditionalFormatting>
  <conditionalFormatting sqref="A315:A316">
    <cfRule type="containsBlanks" dxfId="4473" priority="2182">
      <formula>LEN(TRIM(A315))=0</formula>
    </cfRule>
  </conditionalFormatting>
  <conditionalFormatting sqref="H19:J19 H22:J22">
    <cfRule type="expression" dxfId="4472" priority="2173">
      <formula>AND($H19&lt;&gt;"",$I19&lt;&gt;"",$J19&lt;&gt;"")</formula>
    </cfRule>
    <cfRule type="expression" dxfId="4471" priority="2174">
      <formula>AND($H19&lt;&gt;"",$I19&lt;&gt;"",$J19="")</formula>
    </cfRule>
    <cfRule type="expression" dxfId="4470" priority="2175">
      <formula>AND($H19&lt;&gt;"",$I19="",$J19="")</formula>
    </cfRule>
  </conditionalFormatting>
  <conditionalFormatting sqref="H19 H22">
    <cfRule type="expression" dxfId="4469" priority="2172">
      <formula>AND($H19&lt;&gt;"",$I19&lt;&gt;"")</formula>
    </cfRule>
  </conditionalFormatting>
  <conditionalFormatting sqref="I19 I22">
    <cfRule type="expression" dxfId="4468" priority="2171">
      <formula>AND($I19&lt;&gt;"",$J19&lt;&gt;"")</formula>
    </cfRule>
  </conditionalFormatting>
  <conditionalFormatting sqref="H23:J23">
    <cfRule type="expression" dxfId="4467" priority="2168">
      <formula>AND($H23&lt;&gt;"",$I23&lt;&gt;"",$J23&lt;&gt;"")</formula>
    </cfRule>
    <cfRule type="expression" dxfId="4466" priority="2169">
      <formula>AND($H23&lt;&gt;"",$I23&lt;&gt;"",$J23="")</formula>
    </cfRule>
    <cfRule type="expression" dxfId="4465" priority="2170">
      <formula>AND($H23&lt;&gt;"",$I23="",$J23="")</formula>
    </cfRule>
  </conditionalFormatting>
  <conditionalFormatting sqref="X19:Z19 U19 X23:Z23 U23">
    <cfRule type="expression" dxfId="4464" priority="2165">
      <formula>AND($H19&lt;&gt;"",$I19&lt;&gt;"",$J19&lt;&gt;"")</formula>
    </cfRule>
    <cfRule type="expression" dxfId="4463" priority="2166">
      <formula>AND($H19&lt;&gt;"",$I19&lt;&gt;"",$J19="")</formula>
    </cfRule>
    <cfRule type="expression" dxfId="4462" priority="2167">
      <formula>AND($H19&lt;&gt;"",$I19="",$J19="")</formula>
    </cfRule>
  </conditionalFormatting>
  <conditionalFormatting sqref="H23">
    <cfRule type="expression" dxfId="4461" priority="2164">
      <formula>AND($H23&lt;&gt;"",$I23&lt;&gt;"")</formula>
    </cfRule>
  </conditionalFormatting>
  <conditionalFormatting sqref="I23">
    <cfRule type="expression" dxfId="4460" priority="2163">
      <formula>AND($I23&lt;&gt;"",$J23&lt;&gt;"")</formula>
    </cfRule>
  </conditionalFormatting>
  <conditionalFormatting sqref="A19 A23">
    <cfRule type="containsBlanks" dxfId="4459" priority="2162">
      <formula>LEN(TRIM(A19))=0</formula>
    </cfRule>
  </conditionalFormatting>
  <conditionalFormatting sqref="AA19:AB19 AA23:AB23">
    <cfRule type="expression" dxfId="4458" priority="2159">
      <formula>AND($H19&lt;&gt;"",$I19&lt;&gt;"",$J19&lt;&gt;"")</formula>
    </cfRule>
    <cfRule type="expression" dxfId="4457" priority="2160">
      <formula>AND($H19&lt;&gt;"",$I19&lt;&gt;"",$J19="")</formula>
    </cfRule>
    <cfRule type="expression" dxfId="4456" priority="2161">
      <formula>AND($H19&lt;&gt;"",$I19="",$J19="")</formula>
    </cfRule>
  </conditionalFormatting>
  <conditionalFormatting sqref="AC19:AD19 AC23:AD23">
    <cfRule type="expression" dxfId="4455" priority="2156">
      <formula>AND($H19&lt;&gt;"",$I19&lt;&gt;"",$J19&lt;&gt;"")</formula>
    </cfRule>
    <cfRule type="expression" dxfId="4454" priority="2157">
      <formula>AND($H19&lt;&gt;"",$I19&lt;&gt;"",$J19="")</formula>
    </cfRule>
    <cfRule type="expression" dxfId="4453" priority="2158">
      <formula>AND($H19&lt;&gt;"",$I19="",$J19="")</formula>
    </cfRule>
  </conditionalFormatting>
  <conditionalFormatting sqref="AE19:AH19 AE23:AH23">
    <cfRule type="expression" dxfId="4452" priority="2153">
      <formula>AND($H19&lt;&gt;"",$I19&lt;&gt;"",$J19&lt;&gt;"")</formula>
    </cfRule>
    <cfRule type="expression" dxfId="4451" priority="2154">
      <formula>AND($H19&lt;&gt;"",$I19&lt;&gt;"",$J19="")</formula>
    </cfRule>
    <cfRule type="expression" dxfId="4450" priority="2155">
      <formula>AND($H19&lt;&gt;"",$I19="",$J19="")</formula>
    </cfRule>
  </conditionalFormatting>
  <conditionalFormatting sqref="AI19 AI23">
    <cfRule type="expression" dxfId="4449" priority="2150">
      <formula>AND($H19&lt;&gt;"",$I19&lt;&gt;"",$J19&lt;&gt;"")</formula>
    </cfRule>
    <cfRule type="expression" dxfId="4448" priority="2151">
      <formula>AND($H19&lt;&gt;"",$I19&lt;&gt;"",$J19="")</formula>
    </cfRule>
    <cfRule type="expression" dxfId="4447" priority="2152">
      <formula>AND($H19&lt;&gt;"",$I19="",$J19="")</formula>
    </cfRule>
  </conditionalFormatting>
  <conditionalFormatting sqref="H20:J20">
    <cfRule type="expression" dxfId="4446" priority="2147">
      <formula>AND($H20&lt;&gt;"",$I20&lt;&gt;"",$J20&lt;&gt;"")</formula>
    </cfRule>
    <cfRule type="expression" dxfId="4445" priority="2148">
      <formula>AND($H20&lt;&gt;"",$I20&lt;&gt;"",$J20="")</formula>
    </cfRule>
    <cfRule type="expression" dxfId="4444" priority="2149">
      <formula>AND($H20&lt;&gt;"",$I20="",$J20="")</formula>
    </cfRule>
  </conditionalFormatting>
  <conditionalFormatting sqref="X20:Z20 U20">
    <cfRule type="expression" dxfId="4443" priority="2144">
      <formula>AND($H20&lt;&gt;"",$I20&lt;&gt;"",$J20&lt;&gt;"")</formula>
    </cfRule>
    <cfRule type="expression" dxfId="4442" priority="2145">
      <formula>AND($H20&lt;&gt;"",$I20&lt;&gt;"",$J20="")</formula>
    </cfRule>
    <cfRule type="expression" dxfId="4441" priority="2146">
      <formula>AND($H20&lt;&gt;"",$I20="",$J20="")</formula>
    </cfRule>
  </conditionalFormatting>
  <conditionalFormatting sqref="H20">
    <cfRule type="expression" dxfId="4440" priority="2143">
      <formula>AND($H20&lt;&gt;"",$I20&lt;&gt;"")</formula>
    </cfRule>
  </conditionalFormatting>
  <conditionalFormatting sqref="I20">
    <cfRule type="expression" dxfId="4439" priority="2142">
      <formula>AND($I20&lt;&gt;"",$J20&lt;&gt;"")</formula>
    </cfRule>
  </conditionalFormatting>
  <conditionalFormatting sqref="A20">
    <cfRule type="containsBlanks" dxfId="4438" priority="2141">
      <formula>LEN(TRIM(A20))=0</formula>
    </cfRule>
  </conditionalFormatting>
  <conditionalFormatting sqref="AA20:AB20">
    <cfRule type="expression" dxfId="4437" priority="2138">
      <formula>AND($H20&lt;&gt;"",$I20&lt;&gt;"",$J20&lt;&gt;"")</formula>
    </cfRule>
    <cfRule type="expression" dxfId="4436" priority="2139">
      <formula>AND($H20&lt;&gt;"",$I20&lt;&gt;"",$J20="")</formula>
    </cfRule>
    <cfRule type="expression" dxfId="4435" priority="2140">
      <formula>AND($H20&lt;&gt;"",$I20="",$J20="")</formula>
    </cfRule>
  </conditionalFormatting>
  <conditionalFormatting sqref="AC20:AD20">
    <cfRule type="expression" dxfId="4434" priority="2135">
      <formula>AND($H20&lt;&gt;"",$I20&lt;&gt;"",$J20&lt;&gt;"")</formula>
    </cfRule>
    <cfRule type="expression" dxfId="4433" priority="2136">
      <formula>AND($H20&lt;&gt;"",$I20&lt;&gt;"",$J20="")</formula>
    </cfRule>
    <cfRule type="expression" dxfId="4432" priority="2137">
      <formula>AND($H20&lt;&gt;"",$I20="",$J20="")</formula>
    </cfRule>
  </conditionalFormatting>
  <conditionalFormatting sqref="AE20:AH20">
    <cfRule type="expression" dxfId="4431" priority="2132">
      <formula>AND($H20&lt;&gt;"",$I20&lt;&gt;"",$J20&lt;&gt;"")</formula>
    </cfRule>
    <cfRule type="expression" dxfId="4430" priority="2133">
      <formula>AND($H20&lt;&gt;"",$I20&lt;&gt;"",$J20="")</formula>
    </cfRule>
    <cfRule type="expression" dxfId="4429" priority="2134">
      <formula>AND($H20&lt;&gt;"",$I20="",$J20="")</formula>
    </cfRule>
  </conditionalFormatting>
  <conditionalFormatting sqref="AI20">
    <cfRule type="expression" dxfId="4428" priority="2129">
      <formula>AND($H20&lt;&gt;"",$I20&lt;&gt;"",$J20&lt;&gt;"")</formula>
    </cfRule>
    <cfRule type="expression" dxfId="4427" priority="2130">
      <formula>AND($H20&lt;&gt;"",$I20&lt;&gt;"",$J20="")</formula>
    </cfRule>
    <cfRule type="expression" dxfId="4426" priority="2131">
      <formula>AND($H20&lt;&gt;"",$I20="",$J20="")</formula>
    </cfRule>
  </conditionalFormatting>
  <conditionalFormatting sqref="H21:J21">
    <cfRule type="expression" dxfId="4425" priority="2126">
      <formula>AND($H21&lt;&gt;"",$I21&lt;&gt;"",$J21&lt;&gt;"")</formula>
    </cfRule>
    <cfRule type="expression" dxfId="4424" priority="2127">
      <formula>AND($H21&lt;&gt;"",$I21&lt;&gt;"",$J21="")</formula>
    </cfRule>
    <cfRule type="expression" dxfId="4423" priority="2128">
      <formula>AND($H21&lt;&gt;"",$I21="",$J21="")</formula>
    </cfRule>
  </conditionalFormatting>
  <conditionalFormatting sqref="H21">
    <cfRule type="expression" dxfId="4422" priority="2125">
      <formula>AND($H21&lt;&gt;"",$I21&lt;&gt;"")</formula>
    </cfRule>
  </conditionalFormatting>
  <conditionalFormatting sqref="I21">
    <cfRule type="expression" dxfId="4421" priority="2124">
      <formula>AND($I21&lt;&gt;"",$J21&lt;&gt;"")</formula>
    </cfRule>
  </conditionalFormatting>
  <conditionalFormatting sqref="A21">
    <cfRule type="containsBlanks" dxfId="4420" priority="2123">
      <formula>LEN(TRIM(A21))=0</formula>
    </cfRule>
  </conditionalFormatting>
  <conditionalFormatting sqref="A22">
    <cfRule type="containsBlanks" dxfId="4419" priority="2122">
      <formula>LEN(TRIM(A22))=0</formula>
    </cfRule>
  </conditionalFormatting>
  <conditionalFormatting sqref="H12:J12">
    <cfRule type="expression" dxfId="4418" priority="2119">
      <formula>AND($H12&lt;&gt;"",$I12&lt;&gt;"",$J12&lt;&gt;"")</formula>
    </cfRule>
    <cfRule type="expression" dxfId="4417" priority="2120">
      <formula>AND($H12&lt;&gt;"",$I12&lt;&gt;"",$J12="")</formula>
    </cfRule>
    <cfRule type="expression" dxfId="4416" priority="2121">
      <formula>AND($H12&lt;&gt;"",$I12="",$J12="")</formula>
    </cfRule>
  </conditionalFormatting>
  <conditionalFormatting sqref="X12:Z12 U12">
    <cfRule type="expression" dxfId="4415" priority="2116">
      <formula>AND($H12&lt;&gt;"",$I12&lt;&gt;"",$J12&lt;&gt;"")</formula>
    </cfRule>
    <cfRule type="expression" dxfId="4414" priority="2117">
      <formula>AND($H12&lt;&gt;"",$I12&lt;&gt;"",$J12="")</formula>
    </cfRule>
    <cfRule type="expression" dxfId="4413" priority="2118">
      <formula>AND($H12&lt;&gt;"",$I12="",$J12="")</formula>
    </cfRule>
  </conditionalFormatting>
  <conditionalFormatting sqref="H12">
    <cfRule type="expression" dxfId="4412" priority="2115">
      <formula>AND($H12&lt;&gt;"",$I12&lt;&gt;"")</formula>
    </cfRule>
  </conditionalFormatting>
  <conditionalFormatting sqref="I12">
    <cfRule type="expression" dxfId="4411" priority="2114">
      <formula>AND($I12&lt;&gt;"",$J12&lt;&gt;"")</formula>
    </cfRule>
  </conditionalFormatting>
  <conditionalFormatting sqref="A12">
    <cfRule type="containsBlanks" dxfId="4410" priority="2113">
      <formula>LEN(TRIM(A12))=0</formula>
    </cfRule>
  </conditionalFormatting>
  <conditionalFormatting sqref="AA12:AB12">
    <cfRule type="expression" dxfId="4409" priority="2110">
      <formula>AND($H12&lt;&gt;"",$I12&lt;&gt;"",$J12&lt;&gt;"")</formula>
    </cfRule>
    <cfRule type="expression" dxfId="4408" priority="2111">
      <formula>AND($H12&lt;&gt;"",$I12&lt;&gt;"",$J12="")</formula>
    </cfRule>
    <cfRule type="expression" dxfId="4407" priority="2112">
      <formula>AND($H12&lt;&gt;"",$I12="",$J12="")</formula>
    </cfRule>
  </conditionalFormatting>
  <conditionalFormatting sqref="AC12:AD12">
    <cfRule type="expression" dxfId="4406" priority="2107">
      <formula>AND($H12&lt;&gt;"",$I12&lt;&gt;"",$J12&lt;&gt;"")</formula>
    </cfRule>
    <cfRule type="expression" dxfId="4405" priority="2108">
      <formula>AND($H12&lt;&gt;"",$I12&lt;&gt;"",$J12="")</formula>
    </cfRule>
    <cfRule type="expression" dxfId="4404" priority="2109">
      <formula>AND($H12&lt;&gt;"",$I12="",$J12="")</formula>
    </cfRule>
  </conditionalFormatting>
  <conditionalFormatting sqref="AE12:AH12">
    <cfRule type="expression" dxfId="4403" priority="2104">
      <formula>AND($H12&lt;&gt;"",$I12&lt;&gt;"",$J12&lt;&gt;"")</formula>
    </cfRule>
    <cfRule type="expression" dxfId="4402" priority="2105">
      <formula>AND($H12&lt;&gt;"",$I12&lt;&gt;"",$J12="")</formula>
    </cfRule>
    <cfRule type="expression" dxfId="4401" priority="2106">
      <formula>AND($H12&lt;&gt;"",$I12="",$J12="")</formula>
    </cfRule>
  </conditionalFormatting>
  <conditionalFormatting sqref="AI12">
    <cfRule type="expression" dxfId="4400" priority="2101">
      <formula>AND($H12&lt;&gt;"",$I12&lt;&gt;"",$J12&lt;&gt;"")</formula>
    </cfRule>
    <cfRule type="expression" dxfId="4399" priority="2102">
      <formula>AND($H12&lt;&gt;"",$I12&lt;&gt;"",$J12="")</formula>
    </cfRule>
    <cfRule type="expression" dxfId="4398" priority="2103">
      <formula>AND($H12&lt;&gt;"",$I12="",$J12="")</formula>
    </cfRule>
  </conditionalFormatting>
  <conditionalFormatting sqref="H13:J13">
    <cfRule type="expression" dxfId="4397" priority="2098">
      <formula>AND($H13&lt;&gt;"",$I13&lt;&gt;"",$J13&lt;&gt;"")</formula>
    </cfRule>
    <cfRule type="expression" dxfId="4396" priority="2099">
      <formula>AND($H13&lt;&gt;"",$I13&lt;&gt;"",$J13="")</formula>
    </cfRule>
    <cfRule type="expression" dxfId="4395" priority="2100">
      <formula>AND($H13&lt;&gt;"",$I13="",$J13="")</formula>
    </cfRule>
  </conditionalFormatting>
  <conditionalFormatting sqref="X13:Z13 U13">
    <cfRule type="expression" dxfId="4394" priority="2095">
      <formula>AND($H13&lt;&gt;"",$I13&lt;&gt;"",$J13&lt;&gt;"")</formula>
    </cfRule>
    <cfRule type="expression" dxfId="4393" priority="2096">
      <formula>AND($H13&lt;&gt;"",$I13&lt;&gt;"",$J13="")</formula>
    </cfRule>
    <cfRule type="expression" dxfId="4392" priority="2097">
      <formula>AND($H13&lt;&gt;"",$I13="",$J13="")</formula>
    </cfRule>
  </conditionalFormatting>
  <conditionalFormatting sqref="H13">
    <cfRule type="expression" dxfId="4391" priority="2094">
      <formula>AND($H13&lt;&gt;"",$I13&lt;&gt;"")</formula>
    </cfRule>
  </conditionalFormatting>
  <conditionalFormatting sqref="I13">
    <cfRule type="expression" dxfId="4390" priority="2093">
      <formula>AND($I13&lt;&gt;"",$J13&lt;&gt;"")</formula>
    </cfRule>
  </conditionalFormatting>
  <conditionalFormatting sqref="A13">
    <cfRule type="containsBlanks" dxfId="4389" priority="2092">
      <formula>LEN(TRIM(A13))=0</formula>
    </cfRule>
  </conditionalFormatting>
  <conditionalFormatting sqref="AA13:AB13">
    <cfRule type="expression" dxfId="4388" priority="2089">
      <formula>AND($H13&lt;&gt;"",$I13&lt;&gt;"",$J13&lt;&gt;"")</formula>
    </cfRule>
    <cfRule type="expression" dxfId="4387" priority="2090">
      <formula>AND($H13&lt;&gt;"",$I13&lt;&gt;"",$J13="")</formula>
    </cfRule>
    <cfRule type="expression" dxfId="4386" priority="2091">
      <formula>AND($H13&lt;&gt;"",$I13="",$J13="")</formula>
    </cfRule>
  </conditionalFormatting>
  <conditionalFormatting sqref="AC13:AD13">
    <cfRule type="expression" dxfId="4385" priority="2086">
      <formula>AND($H13&lt;&gt;"",$I13&lt;&gt;"",$J13&lt;&gt;"")</formula>
    </cfRule>
    <cfRule type="expression" dxfId="4384" priority="2087">
      <formula>AND($H13&lt;&gt;"",$I13&lt;&gt;"",$J13="")</formula>
    </cfRule>
    <cfRule type="expression" dxfId="4383" priority="2088">
      <formula>AND($H13&lt;&gt;"",$I13="",$J13="")</formula>
    </cfRule>
  </conditionalFormatting>
  <conditionalFormatting sqref="AE13:AH13">
    <cfRule type="expression" dxfId="4382" priority="2083">
      <formula>AND($H13&lt;&gt;"",$I13&lt;&gt;"",$J13&lt;&gt;"")</formula>
    </cfRule>
    <cfRule type="expression" dxfId="4381" priority="2084">
      <formula>AND($H13&lt;&gt;"",$I13&lt;&gt;"",$J13="")</formula>
    </cfRule>
    <cfRule type="expression" dxfId="4380" priority="2085">
      <formula>AND($H13&lt;&gt;"",$I13="",$J13="")</formula>
    </cfRule>
  </conditionalFormatting>
  <conditionalFormatting sqref="AI13">
    <cfRule type="expression" dxfId="4379" priority="2080">
      <formula>AND($H13&lt;&gt;"",$I13&lt;&gt;"",$J13&lt;&gt;"")</formula>
    </cfRule>
    <cfRule type="expression" dxfId="4378" priority="2081">
      <formula>AND($H13&lt;&gt;"",$I13&lt;&gt;"",$J13="")</formula>
    </cfRule>
    <cfRule type="expression" dxfId="4377" priority="2082">
      <formula>AND($H13&lt;&gt;"",$I13="",$J13="")</formula>
    </cfRule>
  </conditionalFormatting>
  <conditionalFormatting sqref="H11:J11">
    <cfRule type="expression" dxfId="4376" priority="2077">
      <formula>AND($H11&lt;&gt;"",$I11&lt;&gt;"",$J11&lt;&gt;"")</formula>
    </cfRule>
    <cfRule type="expression" dxfId="4375" priority="2078">
      <formula>AND($H11&lt;&gt;"",$I11&lt;&gt;"",$J11="")</formula>
    </cfRule>
    <cfRule type="expression" dxfId="4374" priority="2079">
      <formula>AND($H11&lt;&gt;"",$I11="",$J11="")</formula>
    </cfRule>
  </conditionalFormatting>
  <conditionalFormatting sqref="H11">
    <cfRule type="expression" dxfId="4373" priority="2076">
      <formula>AND($H11&lt;&gt;"",$I11&lt;&gt;"")</formula>
    </cfRule>
  </conditionalFormatting>
  <conditionalFormatting sqref="I11">
    <cfRule type="expression" dxfId="4372" priority="2075">
      <formula>AND($I11&lt;&gt;"",$J11&lt;&gt;"")</formula>
    </cfRule>
  </conditionalFormatting>
  <conditionalFormatting sqref="U11 X11:Z11">
    <cfRule type="expression" dxfId="4371" priority="2072">
      <formula>AND($H11&lt;&gt;"",$I11&lt;&gt;"",$J11&lt;&gt;"")</formula>
    </cfRule>
    <cfRule type="expression" dxfId="4370" priority="2073">
      <formula>AND($H11&lt;&gt;"",$I11&lt;&gt;"",$J11="")</formula>
    </cfRule>
    <cfRule type="expression" dxfId="4369" priority="2074">
      <formula>AND($H11&lt;&gt;"",$I11="",$J11="")</formula>
    </cfRule>
  </conditionalFormatting>
  <conditionalFormatting sqref="A11">
    <cfRule type="containsBlanks" dxfId="4368" priority="2071">
      <formula>LEN(TRIM(A11))=0</formula>
    </cfRule>
  </conditionalFormatting>
  <conditionalFormatting sqref="AA11:AB11">
    <cfRule type="expression" dxfId="4367" priority="2068">
      <formula>AND($H11&lt;&gt;"",$I11&lt;&gt;"",$J11&lt;&gt;"")</formula>
    </cfRule>
    <cfRule type="expression" dxfId="4366" priority="2069">
      <formula>AND($H11&lt;&gt;"",$I11&lt;&gt;"",$J11="")</formula>
    </cfRule>
    <cfRule type="expression" dxfId="4365" priority="2070">
      <formula>AND($H11&lt;&gt;"",$I11="",$J11="")</formula>
    </cfRule>
  </conditionalFormatting>
  <conditionalFormatting sqref="AC11:AD11">
    <cfRule type="expression" dxfId="4364" priority="2065">
      <formula>AND($H11&lt;&gt;"",$I11&lt;&gt;"",$J11&lt;&gt;"")</formula>
    </cfRule>
    <cfRule type="expression" dxfId="4363" priority="2066">
      <formula>AND($H11&lt;&gt;"",$I11&lt;&gt;"",$J11="")</formula>
    </cfRule>
    <cfRule type="expression" dxfId="4362" priority="2067">
      <formula>AND($H11&lt;&gt;"",$I11="",$J11="")</formula>
    </cfRule>
  </conditionalFormatting>
  <conditionalFormatting sqref="AE11:AH11">
    <cfRule type="expression" dxfId="4361" priority="2062">
      <formula>AND($H11&lt;&gt;"",$I11&lt;&gt;"",$J11&lt;&gt;"")</formula>
    </cfRule>
    <cfRule type="expression" dxfId="4360" priority="2063">
      <formula>AND($H11&lt;&gt;"",$I11&lt;&gt;"",$J11="")</formula>
    </cfRule>
    <cfRule type="expression" dxfId="4359" priority="2064">
      <formula>AND($H11&lt;&gt;"",$I11="",$J11="")</formula>
    </cfRule>
  </conditionalFormatting>
  <conditionalFormatting sqref="AI11">
    <cfRule type="expression" dxfId="4358" priority="2059">
      <formula>AND($H11&lt;&gt;"",$I11&lt;&gt;"",$J11&lt;&gt;"")</formula>
    </cfRule>
    <cfRule type="expression" dxfId="4357" priority="2060">
      <formula>AND($H11&lt;&gt;"",$I11&lt;&gt;"",$J11="")</formula>
    </cfRule>
    <cfRule type="expression" dxfId="4356" priority="2061">
      <formula>AND($H11&lt;&gt;"",$I11="",$J11="")</formula>
    </cfRule>
  </conditionalFormatting>
  <conditionalFormatting sqref="H40:J41">
    <cfRule type="expression" dxfId="4355" priority="2056">
      <formula>AND($H40&lt;&gt;"",$I40&lt;&gt;"",$J40&lt;&gt;"")</formula>
    </cfRule>
    <cfRule type="expression" dxfId="4354" priority="2057">
      <formula>AND($H40&lt;&gt;"",$I40&lt;&gt;"",$J40="")</formula>
    </cfRule>
    <cfRule type="expression" dxfId="4353" priority="2058">
      <formula>AND($H40&lt;&gt;"",$I40="",$J40="")</formula>
    </cfRule>
  </conditionalFormatting>
  <conditionalFormatting sqref="X41:Z41 X40:AG40 U40:U41">
    <cfRule type="expression" dxfId="4352" priority="2053">
      <formula>AND($H40&lt;&gt;"",$I40&lt;&gt;"",$J40&lt;&gt;"")</formula>
    </cfRule>
    <cfRule type="expression" dxfId="4351" priority="2054">
      <formula>AND($H40&lt;&gt;"",$I40&lt;&gt;"",$J40="")</formula>
    </cfRule>
    <cfRule type="expression" dxfId="4350" priority="2055">
      <formula>AND($H40&lt;&gt;"",$I40="",$J40="")</formula>
    </cfRule>
  </conditionalFormatting>
  <conditionalFormatting sqref="H40:H41">
    <cfRule type="expression" dxfId="4349" priority="2052">
      <formula>AND($H40&lt;&gt;"",$I40&lt;&gt;"")</formula>
    </cfRule>
  </conditionalFormatting>
  <conditionalFormatting sqref="I40:I41">
    <cfRule type="expression" dxfId="4348" priority="2051">
      <formula>AND($I40&lt;&gt;"",$J40&lt;&gt;"")</formula>
    </cfRule>
  </conditionalFormatting>
  <conditionalFormatting sqref="A40:A41">
    <cfRule type="containsBlanks" dxfId="4347" priority="2050">
      <formula>LEN(TRIM(A40))=0</formula>
    </cfRule>
  </conditionalFormatting>
  <conditionalFormatting sqref="AA41:AB41">
    <cfRule type="expression" dxfId="4346" priority="2047">
      <formula>AND($H41&lt;&gt;"",$I41&lt;&gt;"",$J41&lt;&gt;"")</formula>
    </cfRule>
    <cfRule type="expression" dxfId="4345" priority="2048">
      <formula>AND($H41&lt;&gt;"",$I41&lt;&gt;"",$J41="")</formula>
    </cfRule>
    <cfRule type="expression" dxfId="4344" priority="2049">
      <formula>AND($H41&lt;&gt;"",$I41="",$J41="")</formula>
    </cfRule>
  </conditionalFormatting>
  <conditionalFormatting sqref="AC41:AD41">
    <cfRule type="expression" dxfId="4343" priority="2044">
      <formula>AND($H41&lt;&gt;"",$I41&lt;&gt;"",$J41&lt;&gt;"")</formula>
    </cfRule>
    <cfRule type="expression" dxfId="4342" priority="2045">
      <formula>AND($H41&lt;&gt;"",$I41&lt;&gt;"",$J41="")</formula>
    </cfRule>
    <cfRule type="expression" dxfId="4341" priority="2046">
      <formula>AND($H41&lt;&gt;"",$I41="",$J41="")</formula>
    </cfRule>
  </conditionalFormatting>
  <conditionalFormatting sqref="AE41:AH41 AH40">
    <cfRule type="expression" dxfId="4340" priority="2041">
      <formula>AND($H40&lt;&gt;"",$I40&lt;&gt;"",$J40&lt;&gt;"")</formula>
    </cfRule>
    <cfRule type="expression" dxfId="4339" priority="2042">
      <formula>AND($H40&lt;&gt;"",$I40&lt;&gt;"",$J40="")</formula>
    </cfRule>
    <cfRule type="expression" dxfId="4338" priority="2043">
      <formula>AND($H40&lt;&gt;"",$I40="",$J40="")</formula>
    </cfRule>
  </conditionalFormatting>
  <conditionalFormatting sqref="AI40:AI41">
    <cfRule type="expression" dxfId="4337" priority="2038">
      <formula>AND($H40&lt;&gt;"",$I40&lt;&gt;"",$J40&lt;&gt;"")</formula>
    </cfRule>
    <cfRule type="expression" dxfId="4336" priority="2039">
      <formula>AND($H40&lt;&gt;"",$I40&lt;&gt;"",$J40="")</formula>
    </cfRule>
    <cfRule type="expression" dxfId="4335" priority="2040">
      <formula>AND($H40&lt;&gt;"",$I40="",$J40="")</formula>
    </cfRule>
  </conditionalFormatting>
  <conditionalFormatting sqref="H42:J45">
    <cfRule type="expression" dxfId="4334" priority="2035">
      <formula>AND($H42&lt;&gt;"",$I42&lt;&gt;"",$J42&lt;&gt;"")</formula>
    </cfRule>
    <cfRule type="expression" dxfId="4333" priority="2036">
      <formula>AND($H42&lt;&gt;"",$I42&lt;&gt;"",$J42="")</formula>
    </cfRule>
    <cfRule type="expression" dxfId="4332" priority="2037">
      <formula>AND($H42&lt;&gt;"",$I42="",$J42="")</formula>
    </cfRule>
  </conditionalFormatting>
  <conditionalFormatting sqref="X42:Z45 U42:U45">
    <cfRule type="expression" dxfId="4331" priority="2032">
      <formula>AND($H42&lt;&gt;"",$I42&lt;&gt;"",$J42&lt;&gt;"")</formula>
    </cfRule>
    <cfRule type="expression" dxfId="4330" priority="2033">
      <formula>AND($H42&lt;&gt;"",$I42&lt;&gt;"",$J42="")</formula>
    </cfRule>
    <cfRule type="expression" dxfId="4329" priority="2034">
      <formula>AND($H42&lt;&gt;"",$I42="",$J42="")</formula>
    </cfRule>
  </conditionalFormatting>
  <conditionalFormatting sqref="H42:H45">
    <cfRule type="expression" dxfId="4328" priority="2031">
      <formula>AND($H42&lt;&gt;"",$I42&lt;&gt;"")</formula>
    </cfRule>
  </conditionalFormatting>
  <conditionalFormatting sqref="I42:I45">
    <cfRule type="expression" dxfId="4327" priority="2030">
      <formula>AND($I42&lt;&gt;"",$J42&lt;&gt;"")</formula>
    </cfRule>
  </conditionalFormatting>
  <conditionalFormatting sqref="A42:A45">
    <cfRule type="containsBlanks" dxfId="4326" priority="2029">
      <formula>LEN(TRIM(A42))=0</formula>
    </cfRule>
  </conditionalFormatting>
  <conditionalFormatting sqref="AA42:AB45">
    <cfRule type="expression" dxfId="4325" priority="2026">
      <formula>AND($H42&lt;&gt;"",$I42&lt;&gt;"",$J42&lt;&gt;"")</formula>
    </cfRule>
    <cfRule type="expression" dxfId="4324" priority="2027">
      <formula>AND($H42&lt;&gt;"",$I42&lt;&gt;"",$J42="")</formula>
    </cfRule>
    <cfRule type="expression" dxfId="4323" priority="2028">
      <formula>AND($H42&lt;&gt;"",$I42="",$J42="")</formula>
    </cfRule>
  </conditionalFormatting>
  <conditionalFormatting sqref="AC42:AD45">
    <cfRule type="expression" dxfId="4322" priority="2023">
      <formula>AND($H42&lt;&gt;"",$I42&lt;&gt;"",$J42&lt;&gt;"")</formula>
    </cfRule>
    <cfRule type="expression" dxfId="4321" priority="2024">
      <formula>AND($H42&lt;&gt;"",$I42&lt;&gt;"",$J42="")</formula>
    </cfRule>
    <cfRule type="expression" dxfId="4320" priority="2025">
      <formula>AND($H42&lt;&gt;"",$I42="",$J42="")</formula>
    </cfRule>
  </conditionalFormatting>
  <conditionalFormatting sqref="AE42:AH45">
    <cfRule type="expression" dxfId="4319" priority="2020">
      <formula>AND($H42&lt;&gt;"",$I42&lt;&gt;"",$J42&lt;&gt;"")</formula>
    </cfRule>
    <cfRule type="expression" dxfId="4318" priority="2021">
      <formula>AND($H42&lt;&gt;"",$I42&lt;&gt;"",$J42="")</formula>
    </cfRule>
    <cfRule type="expression" dxfId="4317" priority="2022">
      <formula>AND($H42&lt;&gt;"",$I42="",$J42="")</formula>
    </cfRule>
  </conditionalFormatting>
  <conditionalFormatting sqref="AI42:AI45">
    <cfRule type="expression" dxfId="4316" priority="2017">
      <formula>AND($H42&lt;&gt;"",$I42&lt;&gt;"",$J42&lt;&gt;"")</formula>
    </cfRule>
    <cfRule type="expression" dxfId="4315" priority="2018">
      <formula>AND($H42&lt;&gt;"",$I42&lt;&gt;"",$J42="")</formula>
    </cfRule>
    <cfRule type="expression" dxfId="4314" priority="2019">
      <formula>AND($H42&lt;&gt;"",$I42="",$J42="")</formula>
    </cfRule>
  </conditionalFormatting>
  <conditionalFormatting sqref="H48:J48">
    <cfRule type="expression" dxfId="4313" priority="2007">
      <formula>AND($H48&lt;&gt;"",$I48&lt;&gt;"",$J48&lt;&gt;"")</formula>
    </cfRule>
    <cfRule type="expression" dxfId="4312" priority="2008">
      <formula>AND($H48&lt;&gt;"",$I48&lt;&gt;"",$J48="")</formula>
    </cfRule>
    <cfRule type="expression" dxfId="4311" priority="2009">
      <formula>AND($H48&lt;&gt;"",$I48="",$J48="")</formula>
    </cfRule>
  </conditionalFormatting>
  <conditionalFormatting sqref="H48">
    <cfRule type="expression" dxfId="4310" priority="2006">
      <formula>AND($H48&lt;&gt;"",$I48&lt;&gt;"")</formula>
    </cfRule>
  </conditionalFormatting>
  <conditionalFormatting sqref="I48">
    <cfRule type="expression" dxfId="4309" priority="2005">
      <formula>AND($I48&lt;&gt;"",$J48&lt;&gt;"")</formula>
    </cfRule>
  </conditionalFormatting>
  <conditionalFormatting sqref="A48">
    <cfRule type="containsBlanks" dxfId="4308" priority="2004">
      <formula>LEN(TRIM(A48))=0</formula>
    </cfRule>
  </conditionalFormatting>
  <conditionalFormatting sqref="H49:J49">
    <cfRule type="expression" dxfId="4307" priority="2001">
      <formula>AND($H49&lt;&gt;"",$I49&lt;&gt;"",$J49&lt;&gt;"")</formula>
    </cfRule>
    <cfRule type="expression" dxfId="4306" priority="2002">
      <formula>AND($H49&lt;&gt;"",$I49&lt;&gt;"",$J49="")</formula>
    </cfRule>
    <cfRule type="expression" dxfId="4305" priority="2003">
      <formula>AND($H49&lt;&gt;"",$I49="",$J49="")</formula>
    </cfRule>
  </conditionalFormatting>
  <conditionalFormatting sqref="H51:J51">
    <cfRule type="expression" dxfId="4304" priority="1989">
      <formula>AND($H51&lt;&gt;"",$I51&lt;&gt;"",$J51&lt;&gt;"")</formula>
    </cfRule>
    <cfRule type="expression" dxfId="4303" priority="1990">
      <formula>AND($H51&lt;&gt;"",$I51&lt;&gt;"",$J51="")</formula>
    </cfRule>
    <cfRule type="expression" dxfId="4302" priority="1991">
      <formula>AND($H51&lt;&gt;"",$I51="",$J51="")</formula>
    </cfRule>
  </conditionalFormatting>
  <conditionalFormatting sqref="H47:J47 H54:J54">
    <cfRule type="expression" dxfId="4301" priority="2014">
      <formula>AND($H47&lt;&gt;"",$I47&lt;&gt;"",$J47&lt;&gt;"")</formula>
    </cfRule>
    <cfRule type="expression" dxfId="4300" priority="2015">
      <formula>AND($H47&lt;&gt;"",$I47&lt;&gt;"",$J47="")</formula>
    </cfRule>
    <cfRule type="expression" dxfId="4299" priority="2016">
      <formula>AND($H47&lt;&gt;"",$I47="",$J47="")</formula>
    </cfRule>
  </conditionalFormatting>
  <conditionalFormatting sqref="H47 H54">
    <cfRule type="expression" dxfId="4298" priority="2013">
      <formula>AND($H47&lt;&gt;"",$I47&lt;&gt;"")</formula>
    </cfRule>
  </conditionalFormatting>
  <conditionalFormatting sqref="I47 I54">
    <cfRule type="expression" dxfId="4297" priority="2012">
      <formula>AND($I47&lt;&gt;"",$J47&lt;&gt;"")</formula>
    </cfRule>
  </conditionalFormatting>
  <conditionalFormatting sqref="A47">
    <cfRule type="containsBlanks" dxfId="4296" priority="2011">
      <formula>LEN(TRIM(A47))=0</formula>
    </cfRule>
  </conditionalFormatting>
  <conditionalFormatting sqref="A54">
    <cfRule type="containsBlanks" dxfId="4295" priority="2010">
      <formula>LEN(TRIM(A54))=0</formula>
    </cfRule>
  </conditionalFormatting>
  <conditionalFormatting sqref="H50:J50">
    <cfRule type="expression" dxfId="4294" priority="1995">
      <formula>AND($H50&lt;&gt;"",$I50&lt;&gt;"",$J50&lt;&gt;"")</formula>
    </cfRule>
    <cfRule type="expression" dxfId="4293" priority="1996">
      <formula>AND($H50&lt;&gt;"",$I50&lt;&gt;"",$J50="")</formula>
    </cfRule>
    <cfRule type="expression" dxfId="4292" priority="1997">
      <formula>AND($H50&lt;&gt;"",$I50="",$J50="")</formula>
    </cfRule>
  </conditionalFormatting>
  <conditionalFormatting sqref="H51">
    <cfRule type="expression" dxfId="4291" priority="1988">
      <formula>AND($H51&lt;&gt;"",$I51&lt;&gt;"")</formula>
    </cfRule>
  </conditionalFormatting>
  <conditionalFormatting sqref="I51">
    <cfRule type="expression" dxfId="4290" priority="1987">
      <formula>AND($I51&lt;&gt;"",$J51&lt;&gt;"")</formula>
    </cfRule>
  </conditionalFormatting>
  <conditionalFormatting sqref="A51">
    <cfRule type="containsBlanks" dxfId="4289" priority="1986">
      <formula>LEN(TRIM(A51))=0</formula>
    </cfRule>
  </conditionalFormatting>
  <conditionalFormatting sqref="H52:J52">
    <cfRule type="expression" dxfId="4288" priority="1983">
      <formula>AND($H52&lt;&gt;"",$I52&lt;&gt;"",$J52&lt;&gt;"")</formula>
    </cfRule>
    <cfRule type="expression" dxfId="4287" priority="1984">
      <formula>AND($H52&lt;&gt;"",$I52&lt;&gt;"",$J52="")</formula>
    </cfRule>
    <cfRule type="expression" dxfId="4286" priority="1985">
      <formula>AND($H52&lt;&gt;"",$I52="",$J52="")</formula>
    </cfRule>
  </conditionalFormatting>
  <conditionalFormatting sqref="H49">
    <cfRule type="expression" dxfId="4285" priority="2000">
      <formula>AND($H49&lt;&gt;"",$I49&lt;&gt;"")</formula>
    </cfRule>
  </conditionalFormatting>
  <conditionalFormatting sqref="I49">
    <cfRule type="expression" dxfId="4284" priority="1999">
      <formula>AND($I49&lt;&gt;"",$J49&lt;&gt;"")</formula>
    </cfRule>
  </conditionalFormatting>
  <conditionalFormatting sqref="A49">
    <cfRule type="containsBlanks" dxfId="4283" priority="1998">
      <formula>LEN(TRIM(A49))=0</formula>
    </cfRule>
  </conditionalFormatting>
  <conditionalFormatting sqref="H50">
    <cfRule type="expression" dxfId="4282" priority="1994">
      <formula>AND($H50&lt;&gt;"",$I50&lt;&gt;"")</formula>
    </cfRule>
  </conditionalFormatting>
  <conditionalFormatting sqref="I50">
    <cfRule type="expression" dxfId="4281" priority="1993">
      <formula>AND($I50&lt;&gt;"",$J50&lt;&gt;"")</formula>
    </cfRule>
  </conditionalFormatting>
  <conditionalFormatting sqref="A50">
    <cfRule type="containsBlanks" dxfId="4280" priority="1992">
      <formula>LEN(TRIM(A50))=0</formula>
    </cfRule>
  </conditionalFormatting>
  <conditionalFormatting sqref="H52">
    <cfRule type="expression" dxfId="4279" priority="1982">
      <formula>AND($H52&lt;&gt;"",$I52&lt;&gt;"")</formula>
    </cfRule>
  </conditionalFormatting>
  <conditionalFormatting sqref="I52">
    <cfRule type="expression" dxfId="4278" priority="1981">
      <formula>AND($I52&lt;&gt;"",$J52&lt;&gt;"")</formula>
    </cfRule>
  </conditionalFormatting>
  <conditionalFormatting sqref="A52">
    <cfRule type="containsBlanks" dxfId="4277" priority="1980">
      <formula>LEN(TRIM(A52))=0</formula>
    </cfRule>
  </conditionalFormatting>
  <conditionalFormatting sqref="H55:J56">
    <cfRule type="expression" dxfId="4276" priority="1977">
      <formula>AND($H55&lt;&gt;"",$I55&lt;&gt;"",$J55&lt;&gt;"")</formula>
    </cfRule>
    <cfRule type="expression" dxfId="4275" priority="1978">
      <formula>AND($H55&lt;&gt;"",$I55&lt;&gt;"",$J55="")</formula>
    </cfRule>
    <cfRule type="expression" dxfId="4274" priority="1979">
      <formula>AND($H55&lt;&gt;"",$I55="",$J55="")</formula>
    </cfRule>
  </conditionalFormatting>
  <conditionalFormatting sqref="X56:Z56 X55:AG55 U55:U56">
    <cfRule type="expression" dxfId="4273" priority="1974">
      <formula>AND($H55&lt;&gt;"",$I55&lt;&gt;"",$J55&lt;&gt;"")</formula>
    </cfRule>
    <cfRule type="expression" dxfId="4272" priority="1975">
      <formula>AND($H55&lt;&gt;"",$I55&lt;&gt;"",$J55="")</formula>
    </cfRule>
    <cfRule type="expression" dxfId="4271" priority="1976">
      <formula>AND($H55&lt;&gt;"",$I55="",$J55="")</formula>
    </cfRule>
  </conditionalFormatting>
  <conditionalFormatting sqref="H55:H56">
    <cfRule type="expression" dxfId="4270" priority="1973">
      <formula>AND($H55&lt;&gt;"",$I55&lt;&gt;"")</formula>
    </cfRule>
  </conditionalFormatting>
  <conditionalFormatting sqref="I55:I56">
    <cfRule type="expression" dxfId="4269" priority="1972">
      <formula>AND($I55&lt;&gt;"",$J55&lt;&gt;"")</formula>
    </cfRule>
  </conditionalFormatting>
  <conditionalFormatting sqref="A55:A56">
    <cfRule type="containsBlanks" dxfId="4268" priority="1971">
      <formula>LEN(TRIM(A55))=0</formula>
    </cfRule>
  </conditionalFormatting>
  <conditionalFormatting sqref="AA56:AB56">
    <cfRule type="expression" dxfId="4267" priority="1968">
      <formula>AND($H56&lt;&gt;"",$I56&lt;&gt;"",$J56&lt;&gt;"")</formula>
    </cfRule>
    <cfRule type="expression" dxfId="4266" priority="1969">
      <formula>AND($H56&lt;&gt;"",$I56&lt;&gt;"",$J56="")</formula>
    </cfRule>
    <cfRule type="expression" dxfId="4265" priority="1970">
      <formula>AND($H56&lt;&gt;"",$I56="",$J56="")</formula>
    </cfRule>
  </conditionalFormatting>
  <conditionalFormatting sqref="AC56:AD56">
    <cfRule type="expression" dxfId="4264" priority="1965">
      <formula>AND($H56&lt;&gt;"",$I56&lt;&gt;"",$J56&lt;&gt;"")</formula>
    </cfRule>
    <cfRule type="expression" dxfId="4263" priority="1966">
      <formula>AND($H56&lt;&gt;"",$I56&lt;&gt;"",$J56="")</formula>
    </cfRule>
    <cfRule type="expression" dxfId="4262" priority="1967">
      <formula>AND($H56&lt;&gt;"",$I56="",$J56="")</formula>
    </cfRule>
  </conditionalFormatting>
  <conditionalFormatting sqref="AE56:AH56 AH55">
    <cfRule type="expression" dxfId="4261" priority="1962">
      <formula>AND($H55&lt;&gt;"",$I55&lt;&gt;"",$J55&lt;&gt;"")</formula>
    </cfRule>
    <cfRule type="expression" dxfId="4260" priority="1963">
      <formula>AND($H55&lt;&gt;"",$I55&lt;&gt;"",$J55="")</formula>
    </cfRule>
    <cfRule type="expression" dxfId="4259" priority="1964">
      <formula>AND($H55&lt;&gt;"",$I55="",$J55="")</formula>
    </cfRule>
  </conditionalFormatting>
  <conditionalFormatting sqref="AI55:AI56">
    <cfRule type="expression" dxfId="4258" priority="1959">
      <formula>AND($H55&lt;&gt;"",$I55&lt;&gt;"",$J55&lt;&gt;"")</formula>
    </cfRule>
    <cfRule type="expression" dxfId="4257" priority="1960">
      <formula>AND($H55&lt;&gt;"",$I55&lt;&gt;"",$J55="")</formula>
    </cfRule>
    <cfRule type="expression" dxfId="4256" priority="1961">
      <formula>AND($H55&lt;&gt;"",$I55="",$J55="")</formula>
    </cfRule>
  </conditionalFormatting>
  <conditionalFormatting sqref="H57:J60">
    <cfRule type="expression" dxfId="4255" priority="1956">
      <formula>AND($H57&lt;&gt;"",$I57&lt;&gt;"",$J57&lt;&gt;"")</formula>
    </cfRule>
    <cfRule type="expression" dxfId="4254" priority="1957">
      <formula>AND($H57&lt;&gt;"",$I57&lt;&gt;"",$J57="")</formula>
    </cfRule>
    <cfRule type="expression" dxfId="4253" priority="1958">
      <formula>AND($H57&lt;&gt;"",$I57="",$J57="")</formula>
    </cfRule>
  </conditionalFormatting>
  <conditionalFormatting sqref="X57:Z60 U57:U60">
    <cfRule type="expression" dxfId="4252" priority="1953">
      <formula>AND($H57&lt;&gt;"",$I57&lt;&gt;"",$J57&lt;&gt;"")</formula>
    </cfRule>
    <cfRule type="expression" dxfId="4251" priority="1954">
      <formula>AND($H57&lt;&gt;"",$I57&lt;&gt;"",$J57="")</formula>
    </cfRule>
    <cfRule type="expression" dxfId="4250" priority="1955">
      <formula>AND($H57&lt;&gt;"",$I57="",$J57="")</formula>
    </cfRule>
  </conditionalFormatting>
  <conditionalFormatting sqref="H57:H60">
    <cfRule type="expression" dxfId="4249" priority="1952">
      <formula>AND($H57&lt;&gt;"",$I57&lt;&gt;"")</formula>
    </cfRule>
  </conditionalFormatting>
  <conditionalFormatting sqref="I57:I60">
    <cfRule type="expression" dxfId="4248" priority="1951">
      <formula>AND($I57&lt;&gt;"",$J57&lt;&gt;"")</formula>
    </cfRule>
  </conditionalFormatting>
  <conditionalFormatting sqref="A57:A60">
    <cfRule type="containsBlanks" dxfId="4247" priority="1950">
      <formula>LEN(TRIM(A57))=0</formula>
    </cfRule>
  </conditionalFormatting>
  <conditionalFormatting sqref="AA57:AB60">
    <cfRule type="expression" dxfId="4246" priority="1947">
      <formula>AND($H57&lt;&gt;"",$I57&lt;&gt;"",$J57&lt;&gt;"")</formula>
    </cfRule>
    <cfRule type="expression" dxfId="4245" priority="1948">
      <formula>AND($H57&lt;&gt;"",$I57&lt;&gt;"",$J57="")</formula>
    </cfRule>
    <cfRule type="expression" dxfId="4244" priority="1949">
      <formula>AND($H57&lt;&gt;"",$I57="",$J57="")</formula>
    </cfRule>
  </conditionalFormatting>
  <conditionalFormatting sqref="AC57:AD60">
    <cfRule type="expression" dxfId="4243" priority="1944">
      <formula>AND($H57&lt;&gt;"",$I57&lt;&gt;"",$J57&lt;&gt;"")</formula>
    </cfRule>
    <cfRule type="expression" dxfId="4242" priority="1945">
      <formula>AND($H57&lt;&gt;"",$I57&lt;&gt;"",$J57="")</formula>
    </cfRule>
    <cfRule type="expression" dxfId="4241" priority="1946">
      <formula>AND($H57&lt;&gt;"",$I57="",$J57="")</formula>
    </cfRule>
  </conditionalFormatting>
  <conditionalFormatting sqref="AE57:AH60">
    <cfRule type="expression" dxfId="4240" priority="1941">
      <formula>AND($H57&lt;&gt;"",$I57&lt;&gt;"",$J57&lt;&gt;"")</formula>
    </cfRule>
    <cfRule type="expression" dxfId="4239" priority="1942">
      <formula>AND($H57&lt;&gt;"",$I57&lt;&gt;"",$J57="")</formula>
    </cfRule>
    <cfRule type="expression" dxfId="4238" priority="1943">
      <formula>AND($H57&lt;&gt;"",$I57="",$J57="")</formula>
    </cfRule>
  </conditionalFormatting>
  <conditionalFormatting sqref="AI57:AI60">
    <cfRule type="expression" dxfId="4237" priority="1938">
      <formula>AND($H57&lt;&gt;"",$I57&lt;&gt;"",$J57&lt;&gt;"")</formula>
    </cfRule>
    <cfRule type="expression" dxfId="4236" priority="1939">
      <formula>AND($H57&lt;&gt;"",$I57&lt;&gt;"",$J57="")</formula>
    </cfRule>
    <cfRule type="expression" dxfId="4235" priority="1940">
      <formula>AND($H57&lt;&gt;"",$I57="",$J57="")</formula>
    </cfRule>
  </conditionalFormatting>
  <conditionalFormatting sqref="H63:J63">
    <cfRule type="expression" dxfId="4234" priority="1928">
      <formula>AND($H63&lt;&gt;"",$I63&lt;&gt;"",$J63&lt;&gt;"")</formula>
    </cfRule>
    <cfRule type="expression" dxfId="4233" priority="1929">
      <formula>AND($H63&lt;&gt;"",$I63&lt;&gt;"",$J63="")</formula>
    </cfRule>
    <cfRule type="expression" dxfId="4232" priority="1930">
      <formula>AND($H63&lt;&gt;"",$I63="",$J63="")</formula>
    </cfRule>
  </conditionalFormatting>
  <conditionalFormatting sqref="H63">
    <cfRule type="expression" dxfId="4231" priority="1927">
      <formula>AND($H63&lt;&gt;"",$I63&lt;&gt;"")</formula>
    </cfRule>
  </conditionalFormatting>
  <conditionalFormatting sqref="I63">
    <cfRule type="expression" dxfId="4230" priority="1926">
      <formula>AND($I63&lt;&gt;"",$J63&lt;&gt;"")</formula>
    </cfRule>
  </conditionalFormatting>
  <conditionalFormatting sqref="A63">
    <cfRule type="containsBlanks" dxfId="4229" priority="1925">
      <formula>LEN(TRIM(A63))=0</formula>
    </cfRule>
  </conditionalFormatting>
  <conditionalFormatting sqref="H64:J64">
    <cfRule type="expression" dxfId="4228" priority="1922">
      <formula>AND($H64&lt;&gt;"",$I64&lt;&gt;"",$J64&lt;&gt;"")</formula>
    </cfRule>
    <cfRule type="expression" dxfId="4227" priority="1923">
      <formula>AND($H64&lt;&gt;"",$I64&lt;&gt;"",$J64="")</formula>
    </cfRule>
    <cfRule type="expression" dxfId="4226" priority="1924">
      <formula>AND($H64&lt;&gt;"",$I64="",$J64="")</formula>
    </cfRule>
  </conditionalFormatting>
  <conditionalFormatting sqref="H66:J66">
    <cfRule type="expression" dxfId="4225" priority="1910">
      <formula>AND($H66&lt;&gt;"",$I66&lt;&gt;"",$J66&lt;&gt;"")</formula>
    </cfRule>
    <cfRule type="expression" dxfId="4224" priority="1911">
      <formula>AND($H66&lt;&gt;"",$I66&lt;&gt;"",$J66="")</formula>
    </cfRule>
    <cfRule type="expression" dxfId="4223" priority="1912">
      <formula>AND($H66&lt;&gt;"",$I66="",$J66="")</formula>
    </cfRule>
  </conditionalFormatting>
  <conditionalFormatting sqref="H62:J62 H69:J69">
    <cfRule type="expression" dxfId="4222" priority="1935">
      <formula>AND($H62&lt;&gt;"",$I62&lt;&gt;"",$J62&lt;&gt;"")</formula>
    </cfRule>
    <cfRule type="expression" dxfId="4221" priority="1936">
      <formula>AND($H62&lt;&gt;"",$I62&lt;&gt;"",$J62="")</formula>
    </cfRule>
    <cfRule type="expression" dxfId="4220" priority="1937">
      <formula>AND($H62&lt;&gt;"",$I62="",$J62="")</formula>
    </cfRule>
  </conditionalFormatting>
  <conditionalFormatting sqref="H62 H69">
    <cfRule type="expression" dxfId="4219" priority="1934">
      <formula>AND($H62&lt;&gt;"",$I62&lt;&gt;"")</formula>
    </cfRule>
  </conditionalFormatting>
  <conditionalFormatting sqref="I62 I69">
    <cfRule type="expression" dxfId="4218" priority="1933">
      <formula>AND($I62&lt;&gt;"",$J62&lt;&gt;"")</formula>
    </cfRule>
  </conditionalFormatting>
  <conditionalFormatting sqref="A62">
    <cfRule type="containsBlanks" dxfId="4217" priority="1932">
      <formula>LEN(TRIM(A62))=0</formula>
    </cfRule>
  </conditionalFormatting>
  <conditionalFormatting sqref="A69">
    <cfRule type="containsBlanks" dxfId="4216" priority="1931">
      <formula>LEN(TRIM(A69))=0</formula>
    </cfRule>
  </conditionalFormatting>
  <conditionalFormatting sqref="H65:J65">
    <cfRule type="expression" dxfId="4215" priority="1916">
      <formula>AND($H65&lt;&gt;"",$I65&lt;&gt;"",$J65&lt;&gt;"")</formula>
    </cfRule>
    <cfRule type="expression" dxfId="4214" priority="1917">
      <formula>AND($H65&lt;&gt;"",$I65&lt;&gt;"",$J65="")</formula>
    </cfRule>
    <cfRule type="expression" dxfId="4213" priority="1918">
      <formula>AND($H65&lt;&gt;"",$I65="",$J65="")</formula>
    </cfRule>
  </conditionalFormatting>
  <conditionalFormatting sqref="H66">
    <cfRule type="expression" dxfId="4212" priority="1909">
      <formula>AND($H66&lt;&gt;"",$I66&lt;&gt;"")</formula>
    </cfRule>
  </conditionalFormatting>
  <conditionalFormatting sqref="I66">
    <cfRule type="expression" dxfId="4211" priority="1908">
      <formula>AND($I66&lt;&gt;"",$J66&lt;&gt;"")</formula>
    </cfRule>
  </conditionalFormatting>
  <conditionalFormatting sqref="A66">
    <cfRule type="containsBlanks" dxfId="4210" priority="1907">
      <formula>LEN(TRIM(A66))=0</formula>
    </cfRule>
  </conditionalFormatting>
  <conditionalFormatting sqref="H67:J67">
    <cfRule type="expression" dxfId="4209" priority="1904">
      <formula>AND($H67&lt;&gt;"",$I67&lt;&gt;"",$J67&lt;&gt;"")</formula>
    </cfRule>
    <cfRule type="expression" dxfId="4208" priority="1905">
      <formula>AND($H67&lt;&gt;"",$I67&lt;&gt;"",$J67="")</formula>
    </cfRule>
    <cfRule type="expression" dxfId="4207" priority="1906">
      <formula>AND($H67&lt;&gt;"",$I67="",$J67="")</formula>
    </cfRule>
  </conditionalFormatting>
  <conditionalFormatting sqref="H64">
    <cfRule type="expression" dxfId="4206" priority="1921">
      <formula>AND($H64&lt;&gt;"",$I64&lt;&gt;"")</formula>
    </cfRule>
  </conditionalFormatting>
  <conditionalFormatting sqref="I64">
    <cfRule type="expression" dxfId="4205" priority="1920">
      <formula>AND($I64&lt;&gt;"",$J64&lt;&gt;"")</formula>
    </cfRule>
  </conditionalFormatting>
  <conditionalFormatting sqref="A64">
    <cfRule type="containsBlanks" dxfId="4204" priority="1919">
      <formula>LEN(TRIM(A64))=0</formula>
    </cfRule>
  </conditionalFormatting>
  <conditionalFormatting sqref="H65">
    <cfRule type="expression" dxfId="4203" priority="1915">
      <formula>AND($H65&lt;&gt;"",$I65&lt;&gt;"")</formula>
    </cfRule>
  </conditionalFormatting>
  <conditionalFormatting sqref="I65">
    <cfRule type="expression" dxfId="4202" priority="1914">
      <formula>AND($I65&lt;&gt;"",$J65&lt;&gt;"")</formula>
    </cfRule>
  </conditionalFormatting>
  <conditionalFormatting sqref="A65">
    <cfRule type="containsBlanks" dxfId="4201" priority="1913">
      <formula>LEN(TRIM(A65))=0</formula>
    </cfRule>
  </conditionalFormatting>
  <conditionalFormatting sqref="H67">
    <cfRule type="expression" dxfId="4200" priority="1903">
      <formula>AND($H67&lt;&gt;"",$I67&lt;&gt;"")</formula>
    </cfRule>
  </conditionalFormatting>
  <conditionalFormatting sqref="I67">
    <cfRule type="expression" dxfId="4199" priority="1902">
      <formula>AND($I67&lt;&gt;"",$J67&lt;&gt;"")</formula>
    </cfRule>
  </conditionalFormatting>
  <conditionalFormatting sqref="A67">
    <cfRule type="containsBlanks" dxfId="4198" priority="1901">
      <formula>LEN(TRIM(A67))=0</formula>
    </cfRule>
  </conditionalFormatting>
  <conditionalFormatting sqref="H71:J73">
    <cfRule type="expression" dxfId="4197" priority="1898">
      <formula>AND($H71&lt;&gt;"",$I71&lt;&gt;"",$J71&lt;&gt;"")</formula>
    </cfRule>
    <cfRule type="expression" dxfId="4196" priority="1899">
      <formula>AND($H71&lt;&gt;"",$I71&lt;&gt;"",$J71="")</formula>
    </cfRule>
    <cfRule type="expression" dxfId="4195" priority="1900">
      <formula>AND($H71&lt;&gt;"",$I71="",$J71="")</formula>
    </cfRule>
  </conditionalFormatting>
  <conditionalFormatting sqref="X73:Z73 X72:AG72 U71:U73 X71:Z71">
    <cfRule type="expression" dxfId="4194" priority="1895">
      <formula>AND($H71&lt;&gt;"",$I71&lt;&gt;"",$J71&lt;&gt;"")</formula>
    </cfRule>
    <cfRule type="expression" dxfId="4193" priority="1896">
      <formula>AND($H71&lt;&gt;"",$I71&lt;&gt;"",$J71="")</formula>
    </cfRule>
    <cfRule type="expression" dxfId="4192" priority="1897">
      <formula>AND($H71&lt;&gt;"",$I71="",$J71="")</formula>
    </cfRule>
  </conditionalFormatting>
  <conditionalFormatting sqref="H71:H73">
    <cfRule type="expression" dxfId="4191" priority="1894">
      <formula>AND($H71&lt;&gt;"",$I71&lt;&gt;"")</formula>
    </cfRule>
  </conditionalFormatting>
  <conditionalFormatting sqref="I71:I73">
    <cfRule type="expression" dxfId="4190" priority="1893">
      <formula>AND($I71&lt;&gt;"",$J71&lt;&gt;"")</formula>
    </cfRule>
  </conditionalFormatting>
  <conditionalFormatting sqref="A71:A73">
    <cfRule type="containsBlanks" dxfId="4189" priority="1892">
      <formula>LEN(TRIM(A71))=0</formula>
    </cfRule>
  </conditionalFormatting>
  <conditionalFormatting sqref="AA73:AB73 AA71:AB71">
    <cfRule type="expression" dxfId="4188" priority="1889">
      <formula>AND($H71&lt;&gt;"",$I71&lt;&gt;"",$J71&lt;&gt;"")</formula>
    </cfRule>
    <cfRule type="expression" dxfId="4187" priority="1890">
      <formula>AND($H71&lt;&gt;"",$I71&lt;&gt;"",$J71="")</formula>
    </cfRule>
    <cfRule type="expression" dxfId="4186" priority="1891">
      <formula>AND($H71&lt;&gt;"",$I71="",$J71="")</formula>
    </cfRule>
  </conditionalFormatting>
  <conditionalFormatting sqref="AC73:AD73 AC71:AD71">
    <cfRule type="expression" dxfId="4185" priority="1886">
      <formula>AND($H71&lt;&gt;"",$I71&lt;&gt;"",$J71&lt;&gt;"")</formula>
    </cfRule>
    <cfRule type="expression" dxfId="4184" priority="1887">
      <formula>AND($H71&lt;&gt;"",$I71&lt;&gt;"",$J71="")</formula>
    </cfRule>
    <cfRule type="expression" dxfId="4183" priority="1888">
      <formula>AND($H71&lt;&gt;"",$I71="",$J71="")</formula>
    </cfRule>
  </conditionalFormatting>
  <conditionalFormatting sqref="AE73:AH73 AH72 AE71:AH71">
    <cfRule type="expression" dxfId="4182" priority="1883">
      <formula>AND($H71&lt;&gt;"",$I71&lt;&gt;"",$J71&lt;&gt;"")</formula>
    </cfRule>
    <cfRule type="expression" dxfId="4181" priority="1884">
      <formula>AND($H71&lt;&gt;"",$I71&lt;&gt;"",$J71="")</formula>
    </cfRule>
    <cfRule type="expression" dxfId="4180" priority="1885">
      <formula>AND($H71&lt;&gt;"",$I71="",$J71="")</formula>
    </cfRule>
  </conditionalFormatting>
  <conditionalFormatting sqref="AI71:AI73">
    <cfRule type="expression" dxfId="4179" priority="1880">
      <formula>AND($H71&lt;&gt;"",$I71&lt;&gt;"",$J71&lt;&gt;"")</formula>
    </cfRule>
    <cfRule type="expression" dxfId="4178" priority="1881">
      <formula>AND($H71&lt;&gt;"",$I71&lt;&gt;"",$J71="")</formula>
    </cfRule>
    <cfRule type="expression" dxfId="4177" priority="1882">
      <formula>AND($H71&lt;&gt;"",$I71="",$J71="")</formula>
    </cfRule>
  </conditionalFormatting>
  <conditionalFormatting sqref="H74:J77">
    <cfRule type="expression" dxfId="4176" priority="1877">
      <formula>AND($H74&lt;&gt;"",$I74&lt;&gt;"",$J74&lt;&gt;"")</formula>
    </cfRule>
    <cfRule type="expression" dxfId="4175" priority="1878">
      <formula>AND($H74&lt;&gt;"",$I74&lt;&gt;"",$J74="")</formula>
    </cfRule>
    <cfRule type="expression" dxfId="4174" priority="1879">
      <formula>AND($H74&lt;&gt;"",$I74="",$J74="")</formula>
    </cfRule>
  </conditionalFormatting>
  <conditionalFormatting sqref="X74:Z77 U74:U77">
    <cfRule type="expression" dxfId="4173" priority="1874">
      <formula>AND($H74&lt;&gt;"",$I74&lt;&gt;"",$J74&lt;&gt;"")</formula>
    </cfRule>
    <cfRule type="expression" dxfId="4172" priority="1875">
      <formula>AND($H74&lt;&gt;"",$I74&lt;&gt;"",$J74="")</formula>
    </cfRule>
    <cfRule type="expression" dxfId="4171" priority="1876">
      <formula>AND($H74&lt;&gt;"",$I74="",$J74="")</formula>
    </cfRule>
  </conditionalFormatting>
  <conditionalFormatting sqref="H74:H77">
    <cfRule type="expression" dxfId="4170" priority="1873">
      <formula>AND($H74&lt;&gt;"",$I74&lt;&gt;"")</formula>
    </cfRule>
  </conditionalFormatting>
  <conditionalFormatting sqref="I74:I77">
    <cfRule type="expression" dxfId="4169" priority="1872">
      <formula>AND($I74&lt;&gt;"",$J74&lt;&gt;"")</formula>
    </cfRule>
  </conditionalFormatting>
  <conditionalFormatting sqref="A74:A77">
    <cfRule type="containsBlanks" dxfId="4168" priority="1871">
      <formula>LEN(TRIM(A74))=0</formula>
    </cfRule>
  </conditionalFormatting>
  <conditionalFormatting sqref="AA74:AB77">
    <cfRule type="expression" dxfId="4167" priority="1868">
      <formula>AND($H74&lt;&gt;"",$I74&lt;&gt;"",$J74&lt;&gt;"")</formula>
    </cfRule>
    <cfRule type="expression" dxfId="4166" priority="1869">
      <formula>AND($H74&lt;&gt;"",$I74&lt;&gt;"",$J74="")</formula>
    </cfRule>
    <cfRule type="expression" dxfId="4165" priority="1870">
      <formula>AND($H74&lt;&gt;"",$I74="",$J74="")</formula>
    </cfRule>
  </conditionalFormatting>
  <conditionalFormatting sqref="AC74:AD77">
    <cfRule type="expression" dxfId="4164" priority="1865">
      <formula>AND($H74&lt;&gt;"",$I74&lt;&gt;"",$J74&lt;&gt;"")</formula>
    </cfRule>
    <cfRule type="expression" dxfId="4163" priority="1866">
      <formula>AND($H74&lt;&gt;"",$I74&lt;&gt;"",$J74="")</formula>
    </cfRule>
    <cfRule type="expression" dxfId="4162" priority="1867">
      <formula>AND($H74&lt;&gt;"",$I74="",$J74="")</formula>
    </cfRule>
  </conditionalFormatting>
  <conditionalFormatting sqref="AE74:AH77">
    <cfRule type="expression" dxfId="4161" priority="1862">
      <formula>AND($H74&lt;&gt;"",$I74&lt;&gt;"",$J74&lt;&gt;"")</formula>
    </cfRule>
    <cfRule type="expression" dxfId="4160" priority="1863">
      <formula>AND($H74&lt;&gt;"",$I74&lt;&gt;"",$J74="")</formula>
    </cfRule>
    <cfRule type="expression" dxfId="4159" priority="1864">
      <formula>AND($H74&lt;&gt;"",$I74="",$J74="")</formula>
    </cfRule>
  </conditionalFormatting>
  <conditionalFormatting sqref="AI74:AI77">
    <cfRule type="expression" dxfId="4158" priority="1859">
      <formula>AND($H74&lt;&gt;"",$I74&lt;&gt;"",$J74&lt;&gt;"")</formula>
    </cfRule>
    <cfRule type="expression" dxfId="4157" priority="1860">
      <formula>AND($H74&lt;&gt;"",$I74&lt;&gt;"",$J74="")</formula>
    </cfRule>
    <cfRule type="expression" dxfId="4156" priority="1861">
      <formula>AND($H74&lt;&gt;"",$I74="",$J74="")</formula>
    </cfRule>
  </conditionalFormatting>
  <conditionalFormatting sqref="H93:J93">
    <cfRule type="expression" dxfId="4155" priority="1856">
      <formula>AND($H93&lt;&gt;"",$I93&lt;&gt;"",$J93&lt;&gt;"")</formula>
    </cfRule>
    <cfRule type="expression" dxfId="4154" priority="1857">
      <formula>AND($H93&lt;&gt;"",$I93&lt;&gt;"",$J93="")</formula>
    </cfRule>
    <cfRule type="expression" dxfId="4153" priority="1858">
      <formula>AND($H93&lt;&gt;"",$I93="",$J93="")</formula>
    </cfRule>
  </conditionalFormatting>
  <conditionalFormatting sqref="U93 X93:Z93">
    <cfRule type="expression" dxfId="4152" priority="1853">
      <formula>AND($H93&lt;&gt;"",$I93&lt;&gt;"",$J93&lt;&gt;"")</formula>
    </cfRule>
    <cfRule type="expression" dxfId="4151" priority="1854">
      <formula>AND($H93&lt;&gt;"",$I93&lt;&gt;"",$J93="")</formula>
    </cfRule>
    <cfRule type="expression" dxfId="4150" priority="1855">
      <formula>AND($H93&lt;&gt;"",$I93="",$J93="")</formula>
    </cfRule>
  </conditionalFormatting>
  <conditionalFormatting sqref="H93">
    <cfRule type="expression" dxfId="4149" priority="1852">
      <formula>AND($H93&lt;&gt;"",$I93&lt;&gt;"")</formula>
    </cfRule>
  </conditionalFormatting>
  <conditionalFormatting sqref="I93">
    <cfRule type="expression" dxfId="4148" priority="1851">
      <formula>AND($I93&lt;&gt;"",$J93&lt;&gt;"")</formula>
    </cfRule>
  </conditionalFormatting>
  <conditionalFormatting sqref="A93">
    <cfRule type="containsBlanks" dxfId="4147" priority="1850">
      <formula>LEN(TRIM(A93))=0</formula>
    </cfRule>
  </conditionalFormatting>
  <conditionalFormatting sqref="AA93:AB93">
    <cfRule type="expression" dxfId="4146" priority="1847">
      <formula>AND($H93&lt;&gt;"",$I93&lt;&gt;"",$J93&lt;&gt;"")</formula>
    </cfRule>
    <cfRule type="expression" dxfId="4145" priority="1848">
      <formula>AND($H93&lt;&gt;"",$I93&lt;&gt;"",$J93="")</formula>
    </cfRule>
    <cfRule type="expression" dxfId="4144" priority="1849">
      <formula>AND($H93&lt;&gt;"",$I93="",$J93="")</formula>
    </cfRule>
  </conditionalFormatting>
  <conditionalFormatting sqref="AC93:AD93">
    <cfRule type="expression" dxfId="4143" priority="1844">
      <formula>AND($H93&lt;&gt;"",$I93&lt;&gt;"",$J93&lt;&gt;"")</formula>
    </cfRule>
    <cfRule type="expression" dxfId="4142" priority="1845">
      <formula>AND($H93&lt;&gt;"",$I93&lt;&gt;"",$J93="")</formula>
    </cfRule>
    <cfRule type="expression" dxfId="4141" priority="1846">
      <formula>AND($H93&lt;&gt;"",$I93="",$J93="")</formula>
    </cfRule>
  </conditionalFormatting>
  <conditionalFormatting sqref="AE93:AH93">
    <cfRule type="expression" dxfId="4140" priority="1841">
      <formula>AND($H93&lt;&gt;"",$I93&lt;&gt;"",$J93&lt;&gt;"")</formula>
    </cfRule>
    <cfRule type="expression" dxfId="4139" priority="1842">
      <formula>AND($H93&lt;&gt;"",$I93&lt;&gt;"",$J93="")</formula>
    </cfRule>
    <cfRule type="expression" dxfId="4138" priority="1843">
      <formula>AND($H93&lt;&gt;"",$I93="",$J93="")</formula>
    </cfRule>
  </conditionalFormatting>
  <conditionalFormatting sqref="AI93">
    <cfRule type="expression" dxfId="4137" priority="1838">
      <formula>AND($H93&lt;&gt;"",$I93&lt;&gt;"",$J93&lt;&gt;"")</formula>
    </cfRule>
    <cfRule type="expression" dxfId="4136" priority="1839">
      <formula>AND($H93&lt;&gt;"",$I93&lt;&gt;"",$J93="")</formula>
    </cfRule>
    <cfRule type="expression" dxfId="4135" priority="1840">
      <formula>AND($H93&lt;&gt;"",$I93="",$J93="")</formula>
    </cfRule>
  </conditionalFormatting>
  <conditionalFormatting sqref="H79:J80">
    <cfRule type="expression" dxfId="4134" priority="1798">
      <formula>AND($H79&lt;&gt;"",$I79&lt;&gt;"",$J79&lt;&gt;"")</formula>
    </cfRule>
    <cfRule type="expression" dxfId="4133" priority="1799">
      <formula>AND($H79&lt;&gt;"",$I79&lt;&gt;"",$J79="")</formula>
    </cfRule>
    <cfRule type="expression" dxfId="4132" priority="1800">
      <formula>AND($H79&lt;&gt;"",$I79="",$J79="")</formula>
    </cfRule>
  </conditionalFormatting>
  <conditionalFormatting sqref="X80:Z80 X79:AG79 U79:U80">
    <cfRule type="expression" dxfId="4131" priority="1795">
      <formula>AND($H79&lt;&gt;"",$I79&lt;&gt;"",$J79&lt;&gt;"")</formula>
    </cfRule>
    <cfRule type="expression" dxfId="4130" priority="1796">
      <formula>AND($H79&lt;&gt;"",$I79&lt;&gt;"",$J79="")</formula>
    </cfRule>
    <cfRule type="expression" dxfId="4129" priority="1797">
      <formula>AND($H79&lt;&gt;"",$I79="",$J79="")</formula>
    </cfRule>
  </conditionalFormatting>
  <conditionalFormatting sqref="H79:H80">
    <cfRule type="expression" dxfId="4128" priority="1794">
      <formula>AND($H79&lt;&gt;"",$I79&lt;&gt;"")</formula>
    </cfRule>
  </conditionalFormatting>
  <conditionalFormatting sqref="I79:I80">
    <cfRule type="expression" dxfId="4127" priority="1793">
      <formula>AND($I79&lt;&gt;"",$J79&lt;&gt;"")</formula>
    </cfRule>
  </conditionalFormatting>
  <conditionalFormatting sqref="A79:A80">
    <cfRule type="containsBlanks" dxfId="4126" priority="1792">
      <formula>LEN(TRIM(A79))=0</formula>
    </cfRule>
  </conditionalFormatting>
  <conditionalFormatting sqref="AA80:AB80">
    <cfRule type="expression" dxfId="4125" priority="1789">
      <formula>AND($H80&lt;&gt;"",$I80&lt;&gt;"",$J80&lt;&gt;"")</formula>
    </cfRule>
    <cfRule type="expression" dxfId="4124" priority="1790">
      <formula>AND($H80&lt;&gt;"",$I80&lt;&gt;"",$J80="")</formula>
    </cfRule>
    <cfRule type="expression" dxfId="4123" priority="1791">
      <formula>AND($H80&lt;&gt;"",$I80="",$J80="")</formula>
    </cfRule>
  </conditionalFormatting>
  <conditionalFormatting sqref="AC80:AD80">
    <cfRule type="expression" dxfId="4122" priority="1786">
      <formula>AND($H80&lt;&gt;"",$I80&lt;&gt;"",$J80&lt;&gt;"")</formula>
    </cfRule>
    <cfRule type="expression" dxfId="4121" priority="1787">
      <formula>AND($H80&lt;&gt;"",$I80&lt;&gt;"",$J80="")</formula>
    </cfRule>
    <cfRule type="expression" dxfId="4120" priority="1788">
      <formula>AND($H80&lt;&gt;"",$I80="",$J80="")</formula>
    </cfRule>
  </conditionalFormatting>
  <conditionalFormatting sqref="AE80:AH80 AH79">
    <cfRule type="expression" dxfId="4119" priority="1783">
      <formula>AND($H79&lt;&gt;"",$I79&lt;&gt;"",$J79&lt;&gt;"")</formula>
    </cfRule>
    <cfRule type="expression" dxfId="4118" priority="1784">
      <formula>AND($H79&lt;&gt;"",$I79&lt;&gt;"",$J79="")</formula>
    </cfRule>
    <cfRule type="expression" dxfId="4117" priority="1785">
      <formula>AND($H79&lt;&gt;"",$I79="",$J79="")</formula>
    </cfRule>
  </conditionalFormatting>
  <conditionalFormatting sqref="AI79:AI80">
    <cfRule type="expression" dxfId="4116" priority="1780">
      <formula>AND($H79&lt;&gt;"",$I79&lt;&gt;"",$J79&lt;&gt;"")</formula>
    </cfRule>
    <cfRule type="expression" dxfId="4115" priority="1781">
      <formula>AND($H79&lt;&gt;"",$I79&lt;&gt;"",$J79="")</formula>
    </cfRule>
    <cfRule type="expression" dxfId="4114" priority="1782">
      <formula>AND($H79&lt;&gt;"",$I79="",$J79="")</formula>
    </cfRule>
  </conditionalFormatting>
  <conditionalFormatting sqref="H81:J84">
    <cfRule type="expression" dxfId="4113" priority="1777">
      <formula>AND($H81&lt;&gt;"",$I81&lt;&gt;"",$J81&lt;&gt;"")</formula>
    </cfRule>
    <cfRule type="expression" dxfId="4112" priority="1778">
      <formula>AND($H81&lt;&gt;"",$I81&lt;&gt;"",$J81="")</formula>
    </cfRule>
    <cfRule type="expression" dxfId="4111" priority="1779">
      <formula>AND($H81&lt;&gt;"",$I81="",$J81="")</formula>
    </cfRule>
  </conditionalFormatting>
  <conditionalFormatting sqref="X81:Z84 U81:U84">
    <cfRule type="expression" dxfId="4110" priority="1774">
      <formula>AND($H81&lt;&gt;"",$I81&lt;&gt;"",$J81&lt;&gt;"")</formula>
    </cfRule>
    <cfRule type="expression" dxfId="4109" priority="1775">
      <formula>AND($H81&lt;&gt;"",$I81&lt;&gt;"",$J81="")</formula>
    </cfRule>
    <cfRule type="expression" dxfId="4108" priority="1776">
      <formula>AND($H81&lt;&gt;"",$I81="",$J81="")</formula>
    </cfRule>
  </conditionalFormatting>
  <conditionalFormatting sqref="H81:H84">
    <cfRule type="expression" dxfId="4107" priority="1773">
      <formula>AND($H81&lt;&gt;"",$I81&lt;&gt;"")</formula>
    </cfRule>
  </conditionalFormatting>
  <conditionalFormatting sqref="I81:I84">
    <cfRule type="expression" dxfId="4106" priority="1772">
      <formula>AND($I81&lt;&gt;"",$J81&lt;&gt;"")</formula>
    </cfRule>
  </conditionalFormatting>
  <conditionalFormatting sqref="A81:A84">
    <cfRule type="containsBlanks" dxfId="4105" priority="1771">
      <formula>LEN(TRIM(A81))=0</formula>
    </cfRule>
  </conditionalFormatting>
  <conditionalFormatting sqref="AA81:AB84">
    <cfRule type="expression" dxfId="4104" priority="1768">
      <formula>AND($H81&lt;&gt;"",$I81&lt;&gt;"",$J81&lt;&gt;"")</formula>
    </cfRule>
    <cfRule type="expression" dxfId="4103" priority="1769">
      <formula>AND($H81&lt;&gt;"",$I81&lt;&gt;"",$J81="")</formula>
    </cfRule>
    <cfRule type="expression" dxfId="4102" priority="1770">
      <formula>AND($H81&lt;&gt;"",$I81="",$J81="")</formula>
    </cfRule>
  </conditionalFormatting>
  <conditionalFormatting sqref="AC81:AD84">
    <cfRule type="expression" dxfId="4101" priority="1765">
      <formula>AND($H81&lt;&gt;"",$I81&lt;&gt;"",$J81&lt;&gt;"")</formula>
    </cfRule>
    <cfRule type="expression" dxfId="4100" priority="1766">
      <formula>AND($H81&lt;&gt;"",$I81&lt;&gt;"",$J81="")</formula>
    </cfRule>
    <cfRule type="expression" dxfId="4099" priority="1767">
      <formula>AND($H81&lt;&gt;"",$I81="",$J81="")</formula>
    </cfRule>
  </conditionalFormatting>
  <conditionalFormatting sqref="AE81:AH84">
    <cfRule type="expression" dxfId="4098" priority="1762">
      <formula>AND($H81&lt;&gt;"",$I81&lt;&gt;"",$J81&lt;&gt;"")</formula>
    </cfRule>
    <cfRule type="expression" dxfId="4097" priority="1763">
      <formula>AND($H81&lt;&gt;"",$I81&lt;&gt;"",$J81="")</formula>
    </cfRule>
    <cfRule type="expression" dxfId="4096" priority="1764">
      <formula>AND($H81&lt;&gt;"",$I81="",$J81="")</formula>
    </cfRule>
  </conditionalFormatting>
  <conditionalFormatting sqref="AI81:AI84">
    <cfRule type="expression" dxfId="4095" priority="1759">
      <formula>AND($H81&lt;&gt;"",$I81&lt;&gt;"",$J81&lt;&gt;"")</formula>
    </cfRule>
    <cfRule type="expression" dxfId="4094" priority="1760">
      <formula>AND($H81&lt;&gt;"",$I81&lt;&gt;"",$J81="")</formula>
    </cfRule>
    <cfRule type="expression" dxfId="4093" priority="1761">
      <formula>AND($H81&lt;&gt;"",$I81="",$J81="")</formula>
    </cfRule>
  </conditionalFormatting>
  <conditionalFormatting sqref="H86:J87">
    <cfRule type="expression" dxfId="4092" priority="1719">
      <formula>AND($H86&lt;&gt;"",$I86&lt;&gt;"",$J86&lt;&gt;"")</formula>
    </cfRule>
    <cfRule type="expression" dxfId="4091" priority="1720">
      <formula>AND($H86&lt;&gt;"",$I86&lt;&gt;"",$J86="")</formula>
    </cfRule>
    <cfRule type="expression" dxfId="4090" priority="1721">
      <formula>AND($H86&lt;&gt;"",$I86="",$J86="")</formula>
    </cfRule>
  </conditionalFormatting>
  <conditionalFormatting sqref="X87:Z87 X86:AG86 U86:U87">
    <cfRule type="expression" dxfId="4089" priority="1716">
      <formula>AND($H86&lt;&gt;"",$I86&lt;&gt;"",$J86&lt;&gt;"")</formula>
    </cfRule>
    <cfRule type="expression" dxfId="4088" priority="1717">
      <formula>AND($H86&lt;&gt;"",$I86&lt;&gt;"",$J86="")</formula>
    </cfRule>
    <cfRule type="expression" dxfId="4087" priority="1718">
      <formula>AND($H86&lt;&gt;"",$I86="",$J86="")</formula>
    </cfRule>
  </conditionalFormatting>
  <conditionalFormatting sqref="H86:H87">
    <cfRule type="expression" dxfId="4086" priority="1715">
      <formula>AND($H86&lt;&gt;"",$I86&lt;&gt;"")</formula>
    </cfRule>
  </conditionalFormatting>
  <conditionalFormatting sqref="I86:I87">
    <cfRule type="expression" dxfId="4085" priority="1714">
      <formula>AND($I86&lt;&gt;"",$J86&lt;&gt;"")</formula>
    </cfRule>
  </conditionalFormatting>
  <conditionalFormatting sqref="A86:A87">
    <cfRule type="containsBlanks" dxfId="4084" priority="1713">
      <formula>LEN(TRIM(A86))=0</formula>
    </cfRule>
  </conditionalFormatting>
  <conditionalFormatting sqref="AA87:AB87">
    <cfRule type="expression" dxfId="4083" priority="1710">
      <formula>AND($H87&lt;&gt;"",$I87&lt;&gt;"",$J87&lt;&gt;"")</formula>
    </cfRule>
    <cfRule type="expression" dxfId="4082" priority="1711">
      <formula>AND($H87&lt;&gt;"",$I87&lt;&gt;"",$J87="")</formula>
    </cfRule>
    <cfRule type="expression" dxfId="4081" priority="1712">
      <formula>AND($H87&lt;&gt;"",$I87="",$J87="")</formula>
    </cfRule>
  </conditionalFormatting>
  <conditionalFormatting sqref="AC87:AD87">
    <cfRule type="expression" dxfId="4080" priority="1707">
      <formula>AND($H87&lt;&gt;"",$I87&lt;&gt;"",$J87&lt;&gt;"")</formula>
    </cfRule>
    <cfRule type="expression" dxfId="4079" priority="1708">
      <formula>AND($H87&lt;&gt;"",$I87&lt;&gt;"",$J87="")</formula>
    </cfRule>
    <cfRule type="expression" dxfId="4078" priority="1709">
      <formula>AND($H87&lt;&gt;"",$I87="",$J87="")</formula>
    </cfRule>
  </conditionalFormatting>
  <conditionalFormatting sqref="AE87:AH87 AH86">
    <cfRule type="expression" dxfId="4077" priority="1704">
      <formula>AND($H86&lt;&gt;"",$I86&lt;&gt;"",$J86&lt;&gt;"")</formula>
    </cfRule>
    <cfRule type="expression" dxfId="4076" priority="1705">
      <formula>AND($H86&lt;&gt;"",$I86&lt;&gt;"",$J86="")</formula>
    </cfRule>
    <cfRule type="expression" dxfId="4075" priority="1706">
      <formula>AND($H86&lt;&gt;"",$I86="",$J86="")</formula>
    </cfRule>
  </conditionalFormatting>
  <conditionalFormatting sqref="AI86:AI87">
    <cfRule type="expression" dxfId="4074" priority="1701">
      <formula>AND($H86&lt;&gt;"",$I86&lt;&gt;"",$J86&lt;&gt;"")</formula>
    </cfRule>
    <cfRule type="expression" dxfId="4073" priority="1702">
      <formula>AND($H86&lt;&gt;"",$I86&lt;&gt;"",$J86="")</formula>
    </cfRule>
    <cfRule type="expression" dxfId="4072" priority="1703">
      <formula>AND($H86&lt;&gt;"",$I86="",$J86="")</formula>
    </cfRule>
  </conditionalFormatting>
  <conditionalFormatting sqref="H88:J91">
    <cfRule type="expression" dxfId="4071" priority="1698">
      <formula>AND($H88&lt;&gt;"",$I88&lt;&gt;"",$J88&lt;&gt;"")</formula>
    </cfRule>
    <cfRule type="expression" dxfId="4070" priority="1699">
      <formula>AND($H88&lt;&gt;"",$I88&lt;&gt;"",$J88="")</formula>
    </cfRule>
    <cfRule type="expression" dxfId="4069" priority="1700">
      <formula>AND($H88&lt;&gt;"",$I88="",$J88="")</formula>
    </cfRule>
  </conditionalFormatting>
  <conditionalFormatting sqref="X88:Z91 U88:U91">
    <cfRule type="expression" dxfId="4068" priority="1695">
      <formula>AND($H88&lt;&gt;"",$I88&lt;&gt;"",$J88&lt;&gt;"")</formula>
    </cfRule>
    <cfRule type="expression" dxfId="4067" priority="1696">
      <formula>AND($H88&lt;&gt;"",$I88&lt;&gt;"",$J88="")</formula>
    </cfRule>
    <cfRule type="expression" dxfId="4066" priority="1697">
      <formula>AND($H88&lt;&gt;"",$I88="",$J88="")</formula>
    </cfRule>
  </conditionalFormatting>
  <conditionalFormatting sqref="H88:H91">
    <cfRule type="expression" dxfId="4065" priority="1694">
      <formula>AND($H88&lt;&gt;"",$I88&lt;&gt;"")</formula>
    </cfRule>
  </conditionalFormatting>
  <conditionalFormatting sqref="I88:I91">
    <cfRule type="expression" dxfId="4064" priority="1693">
      <formula>AND($I88&lt;&gt;"",$J88&lt;&gt;"")</formula>
    </cfRule>
  </conditionalFormatting>
  <conditionalFormatting sqref="A88:A91">
    <cfRule type="containsBlanks" dxfId="4063" priority="1692">
      <formula>LEN(TRIM(A88))=0</formula>
    </cfRule>
  </conditionalFormatting>
  <conditionalFormatting sqref="AA88:AB91">
    <cfRule type="expression" dxfId="4062" priority="1689">
      <formula>AND($H88&lt;&gt;"",$I88&lt;&gt;"",$J88&lt;&gt;"")</formula>
    </cfRule>
    <cfRule type="expression" dxfId="4061" priority="1690">
      <formula>AND($H88&lt;&gt;"",$I88&lt;&gt;"",$J88="")</formula>
    </cfRule>
    <cfRule type="expression" dxfId="4060" priority="1691">
      <formula>AND($H88&lt;&gt;"",$I88="",$J88="")</formula>
    </cfRule>
  </conditionalFormatting>
  <conditionalFormatting sqref="AC88:AD91">
    <cfRule type="expression" dxfId="4059" priority="1686">
      <formula>AND($H88&lt;&gt;"",$I88&lt;&gt;"",$J88&lt;&gt;"")</formula>
    </cfRule>
    <cfRule type="expression" dxfId="4058" priority="1687">
      <formula>AND($H88&lt;&gt;"",$I88&lt;&gt;"",$J88="")</formula>
    </cfRule>
    <cfRule type="expression" dxfId="4057" priority="1688">
      <formula>AND($H88&lt;&gt;"",$I88="",$J88="")</formula>
    </cfRule>
  </conditionalFormatting>
  <conditionalFormatting sqref="AE88:AH91">
    <cfRule type="expression" dxfId="4056" priority="1683">
      <formula>AND($H88&lt;&gt;"",$I88&lt;&gt;"",$J88&lt;&gt;"")</formula>
    </cfRule>
    <cfRule type="expression" dxfId="4055" priority="1684">
      <formula>AND($H88&lt;&gt;"",$I88&lt;&gt;"",$J88="")</formula>
    </cfRule>
    <cfRule type="expression" dxfId="4054" priority="1685">
      <formula>AND($H88&lt;&gt;"",$I88="",$J88="")</formula>
    </cfRule>
  </conditionalFormatting>
  <conditionalFormatting sqref="AI88:AI91">
    <cfRule type="expression" dxfId="4053" priority="1680">
      <formula>AND($H88&lt;&gt;"",$I88&lt;&gt;"",$J88&lt;&gt;"")</formula>
    </cfRule>
    <cfRule type="expression" dxfId="4052" priority="1681">
      <formula>AND($H88&lt;&gt;"",$I88&lt;&gt;"",$J88="")</formula>
    </cfRule>
    <cfRule type="expression" dxfId="4051" priority="1682">
      <formula>AND($H88&lt;&gt;"",$I88="",$J88="")</formula>
    </cfRule>
  </conditionalFormatting>
  <conditionalFormatting sqref="H94:J96">
    <cfRule type="expression" dxfId="4050" priority="1640">
      <formula>AND($H94&lt;&gt;"",$I94&lt;&gt;"",$J94&lt;&gt;"")</formula>
    </cfRule>
    <cfRule type="expression" dxfId="4049" priority="1641">
      <formula>AND($H94&lt;&gt;"",$I94&lt;&gt;"",$J94="")</formula>
    </cfRule>
    <cfRule type="expression" dxfId="4048" priority="1642">
      <formula>AND($H94&lt;&gt;"",$I94="",$J94="")</formula>
    </cfRule>
  </conditionalFormatting>
  <conditionalFormatting sqref="X96:Z96 X95:AG95 U94:U96 X94:Z94">
    <cfRule type="expression" dxfId="4047" priority="1637">
      <formula>AND($H94&lt;&gt;"",$I94&lt;&gt;"",$J94&lt;&gt;"")</formula>
    </cfRule>
    <cfRule type="expression" dxfId="4046" priority="1638">
      <formula>AND($H94&lt;&gt;"",$I94&lt;&gt;"",$J94="")</formula>
    </cfRule>
    <cfRule type="expression" dxfId="4045" priority="1639">
      <formula>AND($H94&lt;&gt;"",$I94="",$J94="")</formula>
    </cfRule>
  </conditionalFormatting>
  <conditionalFormatting sqref="H94:H96">
    <cfRule type="expression" dxfId="4044" priority="1636">
      <formula>AND($H94&lt;&gt;"",$I94&lt;&gt;"")</formula>
    </cfRule>
  </conditionalFormatting>
  <conditionalFormatting sqref="I94:I96">
    <cfRule type="expression" dxfId="4043" priority="1635">
      <formula>AND($I94&lt;&gt;"",$J94&lt;&gt;"")</formula>
    </cfRule>
  </conditionalFormatting>
  <conditionalFormatting sqref="A94:A96">
    <cfRule type="containsBlanks" dxfId="4042" priority="1634">
      <formula>LEN(TRIM(A94))=0</formula>
    </cfRule>
  </conditionalFormatting>
  <conditionalFormatting sqref="AA96:AB96 AA94:AB94">
    <cfRule type="expression" dxfId="4041" priority="1631">
      <formula>AND($H94&lt;&gt;"",$I94&lt;&gt;"",$J94&lt;&gt;"")</formula>
    </cfRule>
    <cfRule type="expression" dxfId="4040" priority="1632">
      <formula>AND($H94&lt;&gt;"",$I94&lt;&gt;"",$J94="")</formula>
    </cfRule>
    <cfRule type="expression" dxfId="4039" priority="1633">
      <formula>AND($H94&lt;&gt;"",$I94="",$J94="")</formula>
    </cfRule>
  </conditionalFormatting>
  <conditionalFormatting sqref="AC96:AD96 AC94:AD94">
    <cfRule type="expression" dxfId="4038" priority="1628">
      <formula>AND($H94&lt;&gt;"",$I94&lt;&gt;"",$J94&lt;&gt;"")</formula>
    </cfRule>
    <cfRule type="expression" dxfId="4037" priority="1629">
      <formula>AND($H94&lt;&gt;"",$I94&lt;&gt;"",$J94="")</formula>
    </cfRule>
    <cfRule type="expression" dxfId="4036" priority="1630">
      <formula>AND($H94&lt;&gt;"",$I94="",$J94="")</formula>
    </cfRule>
  </conditionalFormatting>
  <conditionalFormatting sqref="AE96:AH96 AH95 AE94:AH94">
    <cfRule type="expression" dxfId="4035" priority="1625">
      <formula>AND($H94&lt;&gt;"",$I94&lt;&gt;"",$J94&lt;&gt;"")</formula>
    </cfRule>
    <cfRule type="expression" dxfId="4034" priority="1626">
      <formula>AND($H94&lt;&gt;"",$I94&lt;&gt;"",$J94="")</formula>
    </cfRule>
    <cfRule type="expression" dxfId="4033" priority="1627">
      <formula>AND($H94&lt;&gt;"",$I94="",$J94="")</formula>
    </cfRule>
  </conditionalFormatting>
  <conditionalFormatting sqref="AI94:AI96">
    <cfRule type="expression" dxfId="4032" priority="1622">
      <formula>AND($H94&lt;&gt;"",$I94&lt;&gt;"",$J94&lt;&gt;"")</formula>
    </cfRule>
    <cfRule type="expression" dxfId="4031" priority="1623">
      <formula>AND($H94&lt;&gt;"",$I94&lt;&gt;"",$J94="")</formula>
    </cfRule>
    <cfRule type="expression" dxfId="4030" priority="1624">
      <formula>AND($H94&lt;&gt;"",$I94="",$J94="")</formula>
    </cfRule>
  </conditionalFormatting>
  <conditionalFormatting sqref="H97:J100">
    <cfRule type="expression" dxfId="4029" priority="1619">
      <formula>AND($H97&lt;&gt;"",$I97&lt;&gt;"",$J97&lt;&gt;"")</formula>
    </cfRule>
    <cfRule type="expression" dxfId="4028" priority="1620">
      <formula>AND($H97&lt;&gt;"",$I97&lt;&gt;"",$J97="")</formula>
    </cfRule>
    <cfRule type="expression" dxfId="4027" priority="1621">
      <formula>AND($H97&lt;&gt;"",$I97="",$J97="")</formula>
    </cfRule>
  </conditionalFormatting>
  <conditionalFormatting sqref="X97:Z100 U97:U100">
    <cfRule type="expression" dxfId="4026" priority="1616">
      <formula>AND($H97&lt;&gt;"",$I97&lt;&gt;"",$J97&lt;&gt;"")</formula>
    </cfRule>
    <cfRule type="expression" dxfId="4025" priority="1617">
      <formula>AND($H97&lt;&gt;"",$I97&lt;&gt;"",$J97="")</formula>
    </cfRule>
    <cfRule type="expression" dxfId="4024" priority="1618">
      <formula>AND($H97&lt;&gt;"",$I97="",$J97="")</formula>
    </cfRule>
  </conditionalFormatting>
  <conditionalFormatting sqref="H97:H100">
    <cfRule type="expression" dxfId="4023" priority="1615">
      <formula>AND($H97&lt;&gt;"",$I97&lt;&gt;"")</formula>
    </cfRule>
  </conditionalFormatting>
  <conditionalFormatting sqref="I97:I100">
    <cfRule type="expression" dxfId="4022" priority="1614">
      <formula>AND($I97&lt;&gt;"",$J97&lt;&gt;"")</formula>
    </cfRule>
  </conditionalFormatting>
  <conditionalFormatting sqref="A97:A100">
    <cfRule type="containsBlanks" dxfId="4021" priority="1613">
      <formula>LEN(TRIM(A97))=0</formula>
    </cfRule>
  </conditionalFormatting>
  <conditionalFormatting sqref="AA97:AB100">
    <cfRule type="expression" dxfId="4020" priority="1610">
      <formula>AND($H97&lt;&gt;"",$I97&lt;&gt;"",$J97&lt;&gt;"")</formula>
    </cfRule>
    <cfRule type="expression" dxfId="4019" priority="1611">
      <formula>AND($H97&lt;&gt;"",$I97&lt;&gt;"",$J97="")</formula>
    </cfRule>
    <cfRule type="expression" dxfId="4018" priority="1612">
      <formula>AND($H97&lt;&gt;"",$I97="",$J97="")</formula>
    </cfRule>
  </conditionalFormatting>
  <conditionalFormatting sqref="AC97:AD100">
    <cfRule type="expression" dxfId="4017" priority="1607">
      <formula>AND($H97&lt;&gt;"",$I97&lt;&gt;"",$J97&lt;&gt;"")</formula>
    </cfRule>
    <cfRule type="expression" dxfId="4016" priority="1608">
      <formula>AND($H97&lt;&gt;"",$I97&lt;&gt;"",$J97="")</formula>
    </cfRule>
    <cfRule type="expression" dxfId="4015" priority="1609">
      <formula>AND($H97&lt;&gt;"",$I97="",$J97="")</formula>
    </cfRule>
  </conditionalFormatting>
  <conditionalFormatting sqref="AE97:AH100">
    <cfRule type="expression" dxfId="4014" priority="1604">
      <formula>AND($H97&lt;&gt;"",$I97&lt;&gt;"",$J97&lt;&gt;"")</formula>
    </cfRule>
    <cfRule type="expression" dxfId="4013" priority="1605">
      <formula>AND($H97&lt;&gt;"",$I97&lt;&gt;"",$J97="")</formula>
    </cfRule>
    <cfRule type="expression" dxfId="4012" priority="1606">
      <formula>AND($H97&lt;&gt;"",$I97="",$J97="")</formula>
    </cfRule>
  </conditionalFormatting>
  <conditionalFormatting sqref="AI97:AI100">
    <cfRule type="expression" dxfId="4011" priority="1601">
      <formula>AND($H97&lt;&gt;"",$I97&lt;&gt;"",$J97&lt;&gt;"")</formula>
    </cfRule>
    <cfRule type="expression" dxfId="4010" priority="1602">
      <formula>AND($H97&lt;&gt;"",$I97&lt;&gt;"",$J97="")</formula>
    </cfRule>
    <cfRule type="expression" dxfId="4009" priority="1603">
      <formula>AND($H97&lt;&gt;"",$I97="",$J97="")</formula>
    </cfRule>
  </conditionalFormatting>
  <conditionalFormatting sqref="H116:J116">
    <cfRule type="expression" dxfId="4008" priority="1598">
      <formula>AND($H116&lt;&gt;"",$I116&lt;&gt;"",$J116&lt;&gt;"")</formula>
    </cfRule>
    <cfRule type="expression" dxfId="4007" priority="1599">
      <formula>AND($H116&lt;&gt;"",$I116&lt;&gt;"",$J116="")</formula>
    </cfRule>
    <cfRule type="expression" dxfId="4006" priority="1600">
      <formula>AND($H116&lt;&gt;"",$I116="",$J116="")</formula>
    </cfRule>
  </conditionalFormatting>
  <conditionalFormatting sqref="U116 X116:Z116">
    <cfRule type="expression" dxfId="4005" priority="1595">
      <formula>AND($H116&lt;&gt;"",$I116&lt;&gt;"",$J116&lt;&gt;"")</formula>
    </cfRule>
    <cfRule type="expression" dxfId="4004" priority="1596">
      <formula>AND($H116&lt;&gt;"",$I116&lt;&gt;"",$J116="")</formula>
    </cfRule>
    <cfRule type="expression" dxfId="4003" priority="1597">
      <formula>AND($H116&lt;&gt;"",$I116="",$J116="")</formula>
    </cfRule>
  </conditionalFormatting>
  <conditionalFormatting sqref="H116">
    <cfRule type="expression" dxfId="4002" priority="1594">
      <formula>AND($H116&lt;&gt;"",$I116&lt;&gt;"")</formula>
    </cfRule>
  </conditionalFormatting>
  <conditionalFormatting sqref="I116">
    <cfRule type="expression" dxfId="4001" priority="1593">
      <formula>AND($I116&lt;&gt;"",$J116&lt;&gt;"")</formula>
    </cfRule>
  </conditionalFormatting>
  <conditionalFormatting sqref="A116">
    <cfRule type="containsBlanks" dxfId="4000" priority="1592">
      <formula>LEN(TRIM(A116))=0</formula>
    </cfRule>
  </conditionalFormatting>
  <conditionalFormatting sqref="AA116:AB116">
    <cfRule type="expression" dxfId="3999" priority="1589">
      <formula>AND($H116&lt;&gt;"",$I116&lt;&gt;"",$J116&lt;&gt;"")</formula>
    </cfRule>
    <cfRule type="expression" dxfId="3998" priority="1590">
      <formula>AND($H116&lt;&gt;"",$I116&lt;&gt;"",$J116="")</formula>
    </cfRule>
    <cfRule type="expression" dxfId="3997" priority="1591">
      <formula>AND($H116&lt;&gt;"",$I116="",$J116="")</formula>
    </cfRule>
  </conditionalFormatting>
  <conditionalFormatting sqref="AC116:AD116">
    <cfRule type="expression" dxfId="3996" priority="1586">
      <formula>AND($H116&lt;&gt;"",$I116&lt;&gt;"",$J116&lt;&gt;"")</formula>
    </cfRule>
    <cfRule type="expression" dxfId="3995" priority="1587">
      <formula>AND($H116&lt;&gt;"",$I116&lt;&gt;"",$J116="")</formula>
    </cfRule>
    <cfRule type="expression" dxfId="3994" priority="1588">
      <formula>AND($H116&lt;&gt;"",$I116="",$J116="")</formula>
    </cfRule>
  </conditionalFormatting>
  <conditionalFormatting sqref="AE116:AH116">
    <cfRule type="expression" dxfId="3993" priority="1583">
      <formula>AND($H116&lt;&gt;"",$I116&lt;&gt;"",$J116&lt;&gt;"")</formula>
    </cfRule>
    <cfRule type="expression" dxfId="3992" priority="1584">
      <formula>AND($H116&lt;&gt;"",$I116&lt;&gt;"",$J116="")</formula>
    </cfRule>
    <cfRule type="expression" dxfId="3991" priority="1585">
      <formula>AND($H116&lt;&gt;"",$I116="",$J116="")</formula>
    </cfRule>
  </conditionalFormatting>
  <conditionalFormatting sqref="AI116">
    <cfRule type="expression" dxfId="3990" priority="1580">
      <formula>AND($H116&lt;&gt;"",$I116&lt;&gt;"",$J116&lt;&gt;"")</formula>
    </cfRule>
    <cfRule type="expression" dxfId="3989" priority="1581">
      <formula>AND($H116&lt;&gt;"",$I116&lt;&gt;"",$J116="")</formula>
    </cfRule>
    <cfRule type="expression" dxfId="3988" priority="1582">
      <formula>AND($H116&lt;&gt;"",$I116="",$J116="")</formula>
    </cfRule>
  </conditionalFormatting>
  <conditionalFormatting sqref="H102:J103">
    <cfRule type="expression" dxfId="3987" priority="1577">
      <formula>AND($H102&lt;&gt;"",$I102&lt;&gt;"",$J102&lt;&gt;"")</formula>
    </cfRule>
    <cfRule type="expression" dxfId="3986" priority="1578">
      <formula>AND($H102&lt;&gt;"",$I102&lt;&gt;"",$J102="")</formula>
    </cfRule>
    <cfRule type="expression" dxfId="3985" priority="1579">
      <formula>AND($H102&lt;&gt;"",$I102="",$J102="")</formula>
    </cfRule>
  </conditionalFormatting>
  <conditionalFormatting sqref="X103:Z103 X102:AG102 U102:U103">
    <cfRule type="expression" dxfId="3984" priority="1574">
      <formula>AND($H102&lt;&gt;"",$I102&lt;&gt;"",$J102&lt;&gt;"")</formula>
    </cfRule>
    <cfRule type="expression" dxfId="3983" priority="1575">
      <formula>AND($H102&lt;&gt;"",$I102&lt;&gt;"",$J102="")</formula>
    </cfRule>
    <cfRule type="expression" dxfId="3982" priority="1576">
      <formula>AND($H102&lt;&gt;"",$I102="",$J102="")</formula>
    </cfRule>
  </conditionalFormatting>
  <conditionalFormatting sqref="H102:H103">
    <cfRule type="expression" dxfId="3981" priority="1573">
      <formula>AND($H102&lt;&gt;"",$I102&lt;&gt;"")</formula>
    </cfRule>
  </conditionalFormatting>
  <conditionalFormatting sqref="I102:I103">
    <cfRule type="expression" dxfId="3980" priority="1572">
      <formula>AND($I102&lt;&gt;"",$J102&lt;&gt;"")</formula>
    </cfRule>
  </conditionalFormatting>
  <conditionalFormatting sqref="A102:A103">
    <cfRule type="containsBlanks" dxfId="3979" priority="1571">
      <formula>LEN(TRIM(A102))=0</formula>
    </cfRule>
  </conditionalFormatting>
  <conditionalFormatting sqref="AA103:AB103">
    <cfRule type="expression" dxfId="3978" priority="1568">
      <formula>AND($H103&lt;&gt;"",$I103&lt;&gt;"",$J103&lt;&gt;"")</formula>
    </cfRule>
    <cfRule type="expression" dxfId="3977" priority="1569">
      <formula>AND($H103&lt;&gt;"",$I103&lt;&gt;"",$J103="")</formula>
    </cfRule>
    <cfRule type="expression" dxfId="3976" priority="1570">
      <formula>AND($H103&lt;&gt;"",$I103="",$J103="")</formula>
    </cfRule>
  </conditionalFormatting>
  <conditionalFormatting sqref="AC103:AD103">
    <cfRule type="expression" dxfId="3975" priority="1565">
      <formula>AND($H103&lt;&gt;"",$I103&lt;&gt;"",$J103&lt;&gt;"")</formula>
    </cfRule>
    <cfRule type="expression" dxfId="3974" priority="1566">
      <formula>AND($H103&lt;&gt;"",$I103&lt;&gt;"",$J103="")</formula>
    </cfRule>
    <cfRule type="expression" dxfId="3973" priority="1567">
      <formula>AND($H103&lt;&gt;"",$I103="",$J103="")</formula>
    </cfRule>
  </conditionalFormatting>
  <conditionalFormatting sqref="AE103:AH103 AH102">
    <cfRule type="expression" dxfId="3972" priority="1562">
      <formula>AND($H102&lt;&gt;"",$I102&lt;&gt;"",$J102&lt;&gt;"")</formula>
    </cfRule>
    <cfRule type="expression" dxfId="3971" priority="1563">
      <formula>AND($H102&lt;&gt;"",$I102&lt;&gt;"",$J102="")</formula>
    </cfRule>
    <cfRule type="expression" dxfId="3970" priority="1564">
      <formula>AND($H102&lt;&gt;"",$I102="",$J102="")</formula>
    </cfRule>
  </conditionalFormatting>
  <conditionalFormatting sqref="AI102:AI103">
    <cfRule type="expression" dxfId="3969" priority="1559">
      <formula>AND($H102&lt;&gt;"",$I102&lt;&gt;"",$J102&lt;&gt;"")</formula>
    </cfRule>
    <cfRule type="expression" dxfId="3968" priority="1560">
      <formula>AND($H102&lt;&gt;"",$I102&lt;&gt;"",$J102="")</formula>
    </cfRule>
    <cfRule type="expression" dxfId="3967" priority="1561">
      <formula>AND($H102&lt;&gt;"",$I102="",$J102="")</formula>
    </cfRule>
  </conditionalFormatting>
  <conditionalFormatting sqref="H104:J107">
    <cfRule type="expression" dxfId="3966" priority="1556">
      <formula>AND($H104&lt;&gt;"",$I104&lt;&gt;"",$J104&lt;&gt;"")</formula>
    </cfRule>
    <cfRule type="expression" dxfId="3965" priority="1557">
      <formula>AND($H104&lt;&gt;"",$I104&lt;&gt;"",$J104="")</formula>
    </cfRule>
    <cfRule type="expression" dxfId="3964" priority="1558">
      <formula>AND($H104&lt;&gt;"",$I104="",$J104="")</formula>
    </cfRule>
  </conditionalFormatting>
  <conditionalFormatting sqref="X104:Z107 U104:U107">
    <cfRule type="expression" dxfId="3963" priority="1553">
      <formula>AND($H104&lt;&gt;"",$I104&lt;&gt;"",$J104&lt;&gt;"")</formula>
    </cfRule>
    <cfRule type="expression" dxfId="3962" priority="1554">
      <formula>AND($H104&lt;&gt;"",$I104&lt;&gt;"",$J104="")</formula>
    </cfRule>
    <cfRule type="expression" dxfId="3961" priority="1555">
      <formula>AND($H104&lt;&gt;"",$I104="",$J104="")</formula>
    </cfRule>
  </conditionalFormatting>
  <conditionalFormatting sqref="H104:H107">
    <cfRule type="expression" dxfId="3960" priority="1552">
      <formula>AND($H104&lt;&gt;"",$I104&lt;&gt;"")</formula>
    </cfRule>
  </conditionalFormatting>
  <conditionalFormatting sqref="I104:I107">
    <cfRule type="expression" dxfId="3959" priority="1551">
      <formula>AND($I104&lt;&gt;"",$J104&lt;&gt;"")</formula>
    </cfRule>
  </conditionalFormatting>
  <conditionalFormatting sqref="A104:A107">
    <cfRule type="containsBlanks" dxfId="3958" priority="1550">
      <formula>LEN(TRIM(A104))=0</formula>
    </cfRule>
  </conditionalFormatting>
  <conditionalFormatting sqref="AA104:AB107">
    <cfRule type="expression" dxfId="3957" priority="1547">
      <formula>AND($H104&lt;&gt;"",$I104&lt;&gt;"",$J104&lt;&gt;"")</formula>
    </cfRule>
    <cfRule type="expression" dxfId="3956" priority="1548">
      <formula>AND($H104&lt;&gt;"",$I104&lt;&gt;"",$J104="")</formula>
    </cfRule>
    <cfRule type="expression" dxfId="3955" priority="1549">
      <formula>AND($H104&lt;&gt;"",$I104="",$J104="")</formula>
    </cfRule>
  </conditionalFormatting>
  <conditionalFormatting sqref="AC104:AD107">
    <cfRule type="expression" dxfId="3954" priority="1544">
      <formula>AND($H104&lt;&gt;"",$I104&lt;&gt;"",$J104&lt;&gt;"")</formula>
    </cfRule>
    <cfRule type="expression" dxfId="3953" priority="1545">
      <formula>AND($H104&lt;&gt;"",$I104&lt;&gt;"",$J104="")</formula>
    </cfRule>
    <cfRule type="expression" dxfId="3952" priority="1546">
      <formula>AND($H104&lt;&gt;"",$I104="",$J104="")</formula>
    </cfRule>
  </conditionalFormatting>
  <conditionalFormatting sqref="AE104:AH107">
    <cfRule type="expression" dxfId="3951" priority="1541">
      <formula>AND($H104&lt;&gt;"",$I104&lt;&gt;"",$J104&lt;&gt;"")</formula>
    </cfRule>
    <cfRule type="expression" dxfId="3950" priority="1542">
      <formula>AND($H104&lt;&gt;"",$I104&lt;&gt;"",$J104="")</formula>
    </cfRule>
    <cfRule type="expression" dxfId="3949" priority="1543">
      <formula>AND($H104&lt;&gt;"",$I104="",$J104="")</formula>
    </cfRule>
  </conditionalFormatting>
  <conditionalFormatting sqref="AI104:AI107">
    <cfRule type="expression" dxfId="3948" priority="1538">
      <formula>AND($H104&lt;&gt;"",$I104&lt;&gt;"",$J104&lt;&gt;"")</formula>
    </cfRule>
    <cfRule type="expression" dxfId="3947" priority="1539">
      <formula>AND($H104&lt;&gt;"",$I104&lt;&gt;"",$J104="")</formula>
    </cfRule>
    <cfRule type="expression" dxfId="3946" priority="1540">
      <formula>AND($H104&lt;&gt;"",$I104="",$J104="")</formula>
    </cfRule>
  </conditionalFormatting>
  <conditionalFormatting sqref="H109:J110">
    <cfRule type="expression" dxfId="3945" priority="1535">
      <formula>AND($H109&lt;&gt;"",$I109&lt;&gt;"",$J109&lt;&gt;"")</formula>
    </cfRule>
    <cfRule type="expression" dxfId="3944" priority="1536">
      <formula>AND($H109&lt;&gt;"",$I109&lt;&gt;"",$J109="")</formula>
    </cfRule>
    <cfRule type="expression" dxfId="3943" priority="1537">
      <formula>AND($H109&lt;&gt;"",$I109="",$J109="")</formula>
    </cfRule>
  </conditionalFormatting>
  <conditionalFormatting sqref="X110:Z110 X109:AG109 U109:U110">
    <cfRule type="expression" dxfId="3942" priority="1532">
      <formula>AND($H109&lt;&gt;"",$I109&lt;&gt;"",$J109&lt;&gt;"")</formula>
    </cfRule>
    <cfRule type="expression" dxfId="3941" priority="1533">
      <formula>AND($H109&lt;&gt;"",$I109&lt;&gt;"",$J109="")</formula>
    </cfRule>
    <cfRule type="expression" dxfId="3940" priority="1534">
      <formula>AND($H109&lt;&gt;"",$I109="",$J109="")</formula>
    </cfRule>
  </conditionalFormatting>
  <conditionalFormatting sqref="H109:H110">
    <cfRule type="expression" dxfId="3939" priority="1531">
      <formula>AND($H109&lt;&gt;"",$I109&lt;&gt;"")</formula>
    </cfRule>
  </conditionalFormatting>
  <conditionalFormatting sqref="I109:I110">
    <cfRule type="expression" dxfId="3938" priority="1530">
      <formula>AND($I109&lt;&gt;"",$J109&lt;&gt;"")</formula>
    </cfRule>
  </conditionalFormatting>
  <conditionalFormatting sqref="A109:A110">
    <cfRule type="containsBlanks" dxfId="3937" priority="1529">
      <formula>LEN(TRIM(A109))=0</formula>
    </cfRule>
  </conditionalFormatting>
  <conditionalFormatting sqref="AA110:AB110">
    <cfRule type="expression" dxfId="3936" priority="1526">
      <formula>AND($H110&lt;&gt;"",$I110&lt;&gt;"",$J110&lt;&gt;"")</formula>
    </cfRule>
    <cfRule type="expression" dxfId="3935" priority="1527">
      <formula>AND($H110&lt;&gt;"",$I110&lt;&gt;"",$J110="")</formula>
    </cfRule>
    <cfRule type="expression" dxfId="3934" priority="1528">
      <formula>AND($H110&lt;&gt;"",$I110="",$J110="")</formula>
    </cfRule>
  </conditionalFormatting>
  <conditionalFormatting sqref="AC110:AD110">
    <cfRule type="expression" dxfId="3933" priority="1523">
      <formula>AND($H110&lt;&gt;"",$I110&lt;&gt;"",$J110&lt;&gt;"")</formula>
    </cfRule>
    <cfRule type="expression" dxfId="3932" priority="1524">
      <formula>AND($H110&lt;&gt;"",$I110&lt;&gt;"",$J110="")</formula>
    </cfRule>
    <cfRule type="expression" dxfId="3931" priority="1525">
      <formula>AND($H110&lt;&gt;"",$I110="",$J110="")</formula>
    </cfRule>
  </conditionalFormatting>
  <conditionalFormatting sqref="AE110:AH110 AH109">
    <cfRule type="expression" dxfId="3930" priority="1520">
      <formula>AND($H109&lt;&gt;"",$I109&lt;&gt;"",$J109&lt;&gt;"")</formula>
    </cfRule>
    <cfRule type="expression" dxfId="3929" priority="1521">
      <formula>AND($H109&lt;&gt;"",$I109&lt;&gt;"",$J109="")</formula>
    </cfRule>
    <cfRule type="expression" dxfId="3928" priority="1522">
      <formula>AND($H109&lt;&gt;"",$I109="",$J109="")</formula>
    </cfRule>
  </conditionalFormatting>
  <conditionalFormatting sqref="AI109:AI110">
    <cfRule type="expression" dxfId="3927" priority="1517">
      <formula>AND($H109&lt;&gt;"",$I109&lt;&gt;"",$J109&lt;&gt;"")</formula>
    </cfRule>
    <cfRule type="expression" dxfId="3926" priority="1518">
      <formula>AND($H109&lt;&gt;"",$I109&lt;&gt;"",$J109="")</formula>
    </cfRule>
    <cfRule type="expression" dxfId="3925" priority="1519">
      <formula>AND($H109&lt;&gt;"",$I109="",$J109="")</formula>
    </cfRule>
  </conditionalFormatting>
  <conditionalFormatting sqref="H111:J114">
    <cfRule type="expression" dxfId="3924" priority="1514">
      <formula>AND($H111&lt;&gt;"",$I111&lt;&gt;"",$J111&lt;&gt;"")</formula>
    </cfRule>
    <cfRule type="expression" dxfId="3923" priority="1515">
      <formula>AND($H111&lt;&gt;"",$I111&lt;&gt;"",$J111="")</formula>
    </cfRule>
    <cfRule type="expression" dxfId="3922" priority="1516">
      <formula>AND($H111&lt;&gt;"",$I111="",$J111="")</formula>
    </cfRule>
  </conditionalFormatting>
  <conditionalFormatting sqref="X111:Z114 U111:U114">
    <cfRule type="expression" dxfId="3921" priority="1511">
      <formula>AND($H111&lt;&gt;"",$I111&lt;&gt;"",$J111&lt;&gt;"")</formula>
    </cfRule>
    <cfRule type="expression" dxfId="3920" priority="1512">
      <formula>AND($H111&lt;&gt;"",$I111&lt;&gt;"",$J111="")</formula>
    </cfRule>
    <cfRule type="expression" dxfId="3919" priority="1513">
      <formula>AND($H111&lt;&gt;"",$I111="",$J111="")</formula>
    </cfRule>
  </conditionalFormatting>
  <conditionalFormatting sqref="H111:H114">
    <cfRule type="expression" dxfId="3918" priority="1510">
      <formula>AND($H111&lt;&gt;"",$I111&lt;&gt;"")</formula>
    </cfRule>
  </conditionalFormatting>
  <conditionalFormatting sqref="I111:I114">
    <cfRule type="expression" dxfId="3917" priority="1509">
      <formula>AND($I111&lt;&gt;"",$J111&lt;&gt;"")</formula>
    </cfRule>
  </conditionalFormatting>
  <conditionalFormatting sqref="A111:A114">
    <cfRule type="containsBlanks" dxfId="3916" priority="1508">
      <formula>LEN(TRIM(A111))=0</formula>
    </cfRule>
  </conditionalFormatting>
  <conditionalFormatting sqref="AA111:AB114">
    <cfRule type="expression" dxfId="3915" priority="1505">
      <formula>AND($H111&lt;&gt;"",$I111&lt;&gt;"",$J111&lt;&gt;"")</formula>
    </cfRule>
    <cfRule type="expression" dxfId="3914" priority="1506">
      <formula>AND($H111&lt;&gt;"",$I111&lt;&gt;"",$J111="")</formula>
    </cfRule>
    <cfRule type="expression" dxfId="3913" priority="1507">
      <formula>AND($H111&lt;&gt;"",$I111="",$J111="")</formula>
    </cfRule>
  </conditionalFormatting>
  <conditionalFormatting sqref="AC111:AD114">
    <cfRule type="expression" dxfId="3912" priority="1502">
      <formula>AND($H111&lt;&gt;"",$I111&lt;&gt;"",$J111&lt;&gt;"")</formula>
    </cfRule>
    <cfRule type="expression" dxfId="3911" priority="1503">
      <formula>AND($H111&lt;&gt;"",$I111&lt;&gt;"",$J111="")</formula>
    </cfRule>
    <cfRule type="expression" dxfId="3910" priority="1504">
      <formula>AND($H111&lt;&gt;"",$I111="",$J111="")</formula>
    </cfRule>
  </conditionalFormatting>
  <conditionalFormatting sqref="AE111:AH114">
    <cfRule type="expression" dxfId="3909" priority="1499">
      <formula>AND($H111&lt;&gt;"",$I111&lt;&gt;"",$J111&lt;&gt;"")</formula>
    </cfRule>
    <cfRule type="expression" dxfId="3908" priority="1500">
      <formula>AND($H111&lt;&gt;"",$I111&lt;&gt;"",$J111="")</formula>
    </cfRule>
    <cfRule type="expression" dxfId="3907" priority="1501">
      <formula>AND($H111&lt;&gt;"",$I111="",$J111="")</formula>
    </cfRule>
  </conditionalFormatting>
  <conditionalFormatting sqref="AI111:AI114">
    <cfRule type="expression" dxfId="3906" priority="1496">
      <formula>AND($H111&lt;&gt;"",$I111&lt;&gt;"",$J111&lt;&gt;"")</formula>
    </cfRule>
    <cfRule type="expression" dxfId="3905" priority="1497">
      <formula>AND($H111&lt;&gt;"",$I111&lt;&gt;"",$J111="")</formula>
    </cfRule>
    <cfRule type="expression" dxfId="3904" priority="1498">
      <formula>AND($H111&lt;&gt;"",$I111="",$J111="")</formula>
    </cfRule>
  </conditionalFormatting>
  <conditionalFormatting sqref="H117:J119">
    <cfRule type="expression" dxfId="3903" priority="1493">
      <formula>AND($H117&lt;&gt;"",$I117&lt;&gt;"",$J117&lt;&gt;"")</formula>
    </cfRule>
    <cfRule type="expression" dxfId="3902" priority="1494">
      <formula>AND($H117&lt;&gt;"",$I117&lt;&gt;"",$J117="")</formula>
    </cfRule>
    <cfRule type="expression" dxfId="3901" priority="1495">
      <formula>AND($H117&lt;&gt;"",$I117="",$J117="")</formula>
    </cfRule>
  </conditionalFormatting>
  <conditionalFormatting sqref="X119:Z119 X118:AG118 U117:U119 X117:Z117">
    <cfRule type="expression" dxfId="3900" priority="1490">
      <formula>AND($H117&lt;&gt;"",$I117&lt;&gt;"",$J117&lt;&gt;"")</formula>
    </cfRule>
    <cfRule type="expression" dxfId="3899" priority="1491">
      <formula>AND($H117&lt;&gt;"",$I117&lt;&gt;"",$J117="")</formula>
    </cfRule>
    <cfRule type="expression" dxfId="3898" priority="1492">
      <formula>AND($H117&lt;&gt;"",$I117="",$J117="")</formula>
    </cfRule>
  </conditionalFormatting>
  <conditionalFormatting sqref="H117:H119">
    <cfRule type="expression" dxfId="3897" priority="1489">
      <formula>AND($H117&lt;&gt;"",$I117&lt;&gt;"")</formula>
    </cfRule>
  </conditionalFormatting>
  <conditionalFormatting sqref="I117:I119">
    <cfRule type="expression" dxfId="3896" priority="1488">
      <formula>AND($I117&lt;&gt;"",$J117&lt;&gt;"")</formula>
    </cfRule>
  </conditionalFormatting>
  <conditionalFormatting sqref="A117:A119">
    <cfRule type="containsBlanks" dxfId="3895" priority="1487">
      <formula>LEN(TRIM(A117))=0</formula>
    </cfRule>
  </conditionalFormatting>
  <conditionalFormatting sqref="AA119:AB119 AA117:AB117">
    <cfRule type="expression" dxfId="3894" priority="1484">
      <formula>AND($H117&lt;&gt;"",$I117&lt;&gt;"",$J117&lt;&gt;"")</formula>
    </cfRule>
    <cfRule type="expression" dxfId="3893" priority="1485">
      <formula>AND($H117&lt;&gt;"",$I117&lt;&gt;"",$J117="")</formula>
    </cfRule>
    <cfRule type="expression" dxfId="3892" priority="1486">
      <formula>AND($H117&lt;&gt;"",$I117="",$J117="")</formula>
    </cfRule>
  </conditionalFormatting>
  <conditionalFormatting sqref="AC119:AD119 AC117:AD117">
    <cfRule type="expression" dxfId="3891" priority="1481">
      <formula>AND($H117&lt;&gt;"",$I117&lt;&gt;"",$J117&lt;&gt;"")</formula>
    </cfRule>
    <cfRule type="expression" dxfId="3890" priority="1482">
      <formula>AND($H117&lt;&gt;"",$I117&lt;&gt;"",$J117="")</formula>
    </cfRule>
    <cfRule type="expression" dxfId="3889" priority="1483">
      <formula>AND($H117&lt;&gt;"",$I117="",$J117="")</formula>
    </cfRule>
  </conditionalFormatting>
  <conditionalFormatting sqref="AE119:AH119 AH118 AE117:AH117">
    <cfRule type="expression" dxfId="3888" priority="1478">
      <formula>AND($H117&lt;&gt;"",$I117&lt;&gt;"",$J117&lt;&gt;"")</formula>
    </cfRule>
    <cfRule type="expression" dxfId="3887" priority="1479">
      <formula>AND($H117&lt;&gt;"",$I117&lt;&gt;"",$J117="")</formula>
    </cfRule>
    <cfRule type="expression" dxfId="3886" priority="1480">
      <formula>AND($H117&lt;&gt;"",$I117="",$J117="")</formula>
    </cfRule>
  </conditionalFormatting>
  <conditionalFormatting sqref="AI117:AI119">
    <cfRule type="expression" dxfId="3885" priority="1475">
      <formula>AND($H117&lt;&gt;"",$I117&lt;&gt;"",$J117&lt;&gt;"")</formula>
    </cfRule>
    <cfRule type="expression" dxfId="3884" priority="1476">
      <formula>AND($H117&lt;&gt;"",$I117&lt;&gt;"",$J117="")</formula>
    </cfRule>
    <cfRule type="expression" dxfId="3883" priority="1477">
      <formula>AND($H117&lt;&gt;"",$I117="",$J117="")</formula>
    </cfRule>
  </conditionalFormatting>
  <conditionalFormatting sqref="H120:J123">
    <cfRule type="expression" dxfId="3882" priority="1472">
      <formula>AND($H120&lt;&gt;"",$I120&lt;&gt;"",$J120&lt;&gt;"")</formula>
    </cfRule>
    <cfRule type="expression" dxfId="3881" priority="1473">
      <formula>AND($H120&lt;&gt;"",$I120&lt;&gt;"",$J120="")</formula>
    </cfRule>
    <cfRule type="expression" dxfId="3880" priority="1474">
      <formula>AND($H120&lt;&gt;"",$I120="",$J120="")</formula>
    </cfRule>
  </conditionalFormatting>
  <conditionalFormatting sqref="X120:Z123 U120:U123">
    <cfRule type="expression" dxfId="3879" priority="1469">
      <formula>AND($H120&lt;&gt;"",$I120&lt;&gt;"",$J120&lt;&gt;"")</formula>
    </cfRule>
    <cfRule type="expression" dxfId="3878" priority="1470">
      <formula>AND($H120&lt;&gt;"",$I120&lt;&gt;"",$J120="")</formula>
    </cfRule>
    <cfRule type="expression" dxfId="3877" priority="1471">
      <formula>AND($H120&lt;&gt;"",$I120="",$J120="")</formula>
    </cfRule>
  </conditionalFormatting>
  <conditionalFormatting sqref="H120:H123">
    <cfRule type="expression" dxfId="3876" priority="1468">
      <formula>AND($H120&lt;&gt;"",$I120&lt;&gt;"")</formula>
    </cfRule>
  </conditionalFormatting>
  <conditionalFormatting sqref="I120:I123">
    <cfRule type="expression" dxfId="3875" priority="1467">
      <formula>AND($I120&lt;&gt;"",$J120&lt;&gt;"")</formula>
    </cfRule>
  </conditionalFormatting>
  <conditionalFormatting sqref="A120:A123">
    <cfRule type="containsBlanks" dxfId="3874" priority="1466">
      <formula>LEN(TRIM(A120))=0</formula>
    </cfRule>
  </conditionalFormatting>
  <conditionalFormatting sqref="AA120:AB123">
    <cfRule type="expression" dxfId="3873" priority="1463">
      <formula>AND($H120&lt;&gt;"",$I120&lt;&gt;"",$J120&lt;&gt;"")</formula>
    </cfRule>
    <cfRule type="expression" dxfId="3872" priority="1464">
      <formula>AND($H120&lt;&gt;"",$I120&lt;&gt;"",$J120="")</formula>
    </cfRule>
    <cfRule type="expression" dxfId="3871" priority="1465">
      <formula>AND($H120&lt;&gt;"",$I120="",$J120="")</formula>
    </cfRule>
  </conditionalFormatting>
  <conditionalFormatting sqref="AC120:AD123">
    <cfRule type="expression" dxfId="3870" priority="1460">
      <formula>AND($H120&lt;&gt;"",$I120&lt;&gt;"",$J120&lt;&gt;"")</formula>
    </cfRule>
    <cfRule type="expression" dxfId="3869" priority="1461">
      <formula>AND($H120&lt;&gt;"",$I120&lt;&gt;"",$J120="")</formula>
    </cfRule>
    <cfRule type="expression" dxfId="3868" priority="1462">
      <formula>AND($H120&lt;&gt;"",$I120="",$J120="")</formula>
    </cfRule>
  </conditionalFormatting>
  <conditionalFormatting sqref="AE120:AH123">
    <cfRule type="expression" dxfId="3867" priority="1457">
      <formula>AND($H120&lt;&gt;"",$I120&lt;&gt;"",$J120&lt;&gt;"")</formula>
    </cfRule>
    <cfRule type="expression" dxfId="3866" priority="1458">
      <formula>AND($H120&lt;&gt;"",$I120&lt;&gt;"",$J120="")</formula>
    </cfRule>
    <cfRule type="expression" dxfId="3865" priority="1459">
      <formula>AND($H120&lt;&gt;"",$I120="",$J120="")</formula>
    </cfRule>
  </conditionalFormatting>
  <conditionalFormatting sqref="AI120:AI123">
    <cfRule type="expression" dxfId="3864" priority="1454">
      <formula>AND($H120&lt;&gt;"",$I120&lt;&gt;"",$J120&lt;&gt;"")</formula>
    </cfRule>
    <cfRule type="expression" dxfId="3863" priority="1455">
      <formula>AND($H120&lt;&gt;"",$I120&lt;&gt;"",$J120="")</formula>
    </cfRule>
    <cfRule type="expression" dxfId="3862" priority="1456">
      <formula>AND($H120&lt;&gt;"",$I120="",$J120="")</formula>
    </cfRule>
  </conditionalFormatting>
  <conditionalFormatting sqref="H139:J139">
    <cfRule type="expression" dxfId="3861" priority="1451">
      <formula>AND($H139&lt;&gt;"",$I139&lt;&gt;"",$J139&lt;&gt;"")</formula>
    </cfRule>
    <cfRule type="expression" dxfId="3860" priority="1452">
      <formula>AND($H139&lt;&gt;"",$I139&lt;&gt;"",$J139="")</formula>
    </cfRule>
    <cfRule type="expression" dxfId="3859" priority="1453">
      <formula>AND($H139&lt;&gt;"",$I139="",$J139="")</formula>
    </cfRule>
  </conditionalFormatting>
  <conditionalFormatting sqref="U139 X139:Z139">
    <cfRule type="expression" dxfId="3858" priority="1448">
      <formula>AND($H139&lt;&gt;"",$I139&lt;&gt;"",$J139&lt;&gt;"")</formula>
    </cfRule>
    <cfRule type="expression" dxfId="3857" priority="1449">
      <formula>AND($H139&lt;&gt;"",$I139&lt;&gt;"",$J139="")</formula>
    </cfRule>
    <cfRule type="expression" dxfId="3856" priority="1450">
      <formula>AND($H139&lt;&gt;"",$I139="",$J139="")</formula>
    </cfRule>
  </conditionalFormatting>
  <conditionalFormatting sqref="H139">
    <cfRule type="expression" dxfId="3855" priority="1447">
      <formula>AND($H139&lt;&gt;"",$I139&lt;&gt;"")</formula>
    </cfRule>
  </conditionalFormatting>
  <conditionalFormatting sqref="I139">
    <cfRule type="expression" dxfId="3854" priority="1446">
      <formula>AND($I139&lt;&gt;"",$J139&lt;&gt;"")</formula>
    </cfRule>
  </conditionalFormatting>
  <conditionalFormatting sqref="A139">
    <cfRule type="containsBlanks" dxfId="3853" priority="1445">
      <formula>LEN(TRIM(A139))=0</formula>
    </cfRule>
  </conditionalFormatting>
  <conditionalFormatting sqref="AA139:AB139">
    <cfRule type="expression" dxfId="3852" priority="1442">
      <formula>AND($H139&lt;&gt;"",$I139&lt;&gt;"",$J139&lt;&gt;"")</formula>
    </cfRule>
    <cfRule type="expression" dxfId="3851" priority="1443">
      <formula>AND($H139&lt;&gt;"",$I139&lt;&gt;"",$J139="")</formula>
    </cfRule>
    <cfRule type="expression" dxfId="3850" priority="1444">
      <formula>AND($H139&lt;&gt;"",$I139="",$J139="")</formula>
    </cfRule>
  </conditionalFormatting>
  <conditionalFormatting sqref="AC139:AD139">
    <cfRule type="expression" dxfId="3849" priority="1439">
      <formula>AND($H139&lt;&gt;"",$I139&lt;&gt;"",$J139&lt;&gt;"")</formula>
    </cfRule>
    <cfRule type="expression" dxfId="3848" priority="1440">
      <formula>AND($H139&lt;&gt;"",$I139&lt;&gt;"",$J139="")</formula>
    </cfRule>
    <cfRule type="expression" dxfId="3847" priority="1441">
      <formula>AND($H139&lt;&gt;"",$I139="",$J139="")</formula>
    </cfRule>
  </conditionalFormatting>
  <conditionalFormatting sqref="AE139:AH139">
    <cfRule type="expression" dxfId="3846" priority="1436">
      <formula>AND($H139&lt;&gt;"",$I139&lt;&gt;"",$J139&lt;&gt;"")</formula>
    </cfRule>
    <cfRule type="expression" dxfId="3845" priority="1437">
      <formula>AND($H139&lt;&gt;"",$I139&lt;&gt;"",$J139="")</formula>
    </cfRule>
    <cfRule type="expression" dxfId="3844" priority="1438">
      <formula>AND($H139&lt;&gt;"",$I139="",$J139="")</formula>
    </cfRule>
  </conditionalFormatting>
  <conditionalFormatting sqref="AI139">
    <cfRule type="expression" dxfId="3843" priority="1433">
      <formula>AND($H139&lt;&gt;"",$I139&lt;&gt;"",$J139&lt;&gt;"")</formula>
    </cfRule>
    <cfRule type="expression" dxfId="3842" priority="1434">
      <formula>AND($H139&lt;&gt;"",$I139&lt;&gt;"",$J139="")</formula>
    </cfRule>
    <cfRule type="expression" dxfId="3841" priority="1435">
      <formula>AND($H139&lt;&gt;"",$I139="",$J139="")</formula>
    </cfRule>
  </conditionalFormatting>
  <conditionalFormatting sqref="H125:J126">
    <cfRule type="expression" dxfId="3840" priority="1430">
      <formula>AND($H125&lt;&gt;"",$I125&lt;&gt;"",$J125&lt;&gt;"")</formula>
    </cfRule>
    <cfRule type="expression" dxfId="3839" priority="1431">
      <formula>AND($H125&lt;&gt;"",$I125&lt;&gt;"",$J125="")</formula>
    </cfRule>
    <cfRule type="expression" dxfId="3838" priority="1432">
      <formula>AND($H125&lt;&gt;"",$I125="",$J125="")</formula>
    </cfRule>
  </conditionalFormatting>
  <conditionalFormatting sqref="X126:Z126 X125:AG125 U125:U126">
    <cfRule type="expression" dxfId="3837" priority="1427">
      <formula>AND($H125&lt;&gt;"",$I125&lt;&gt;"",$J125&lt;&gt;"")</formula>
    </cfRule>
    <cfRule type="expression" dxfId="3836" priority="1428">
      <formula>AND($H125&lt;&gt;"",$I125&lt;&gt;"",$J125="")</formula>
    </cfRule>
    <cfRule type="expression" dxfId="3835" priority="1429">
      <formula>AND($H125&lt;&gt;"",$I125="",$J125="")</formula>
    </cfRule>
  </conditionalFormatting>
  <conditionalFormatting sqref="H125:H126">
    <cfRule type="expression" dxfId="3834" priority="1426">
      <formula>AND($H125&lt;&gt;"",$I125&lt;&gt;"")</formula>
    </cfRule>
  </conditionalFormatting>
  <conditionalFormatting sqref="I125:I126">
    <cfRule type="expression" dxfId="3833" priority="1425">
      <formula>AND($I125&lt;&gt;"",$J125&lt;&gt;"")</formula>
    </cfRule>
  </conditionalFormatting>
  <conditionalFormatting sqref="A125:A126">
    <cfRule type="containsBlanks" dxfId="3832" priority="1424">
      <formula>LEN(TRIM(A125))=0</formula>
    </cfRule>
  </conditionalFormatting>
  <conditionalFormatting sqref="AA126:AB126">
    <cfRule type="expression" dxfId="3831" priority="1421">
      <formula>AND($H126&lt;&gt;"",$I126&lt;&gt;"",$J126&lt;&gt;"")</formula>
    </cfRule>
    <cfRule type="expression" dxfId="3830" priority="1422">
      <formula>AND($H126&lt;&gt;"",$I126&lt;&gt;"",$J126="")</formula>
    </cfRule>
    <cfRule type="expression" dxfId="3829" priority="1423">
      <formula>AND($H126&lt;&gt;"",$I126="",$J126="")</formula>
    </cfRule>
  </conditionalFormatting>
  <conditionalFormatting sqref="AC126:AD126">
    <cfRule type="expression" dxfId="3828" priority="1418">
      <formula>AND($H126&lt;&gt;"",$I126&lt;&gt;"",$J126&lt;&gt;"")</formula>
    </cfRule>
    <cfRule type="expression" dxfId="3827" priority="1419">
      <formula>AND($H126&lt;&gt;"",$I126&lt;&gt;"",$J126="")</formula>
    </cfRule>
    <cfRule type="expression" dxfId="3826" priority="1420">
      <formula>AND($H126&lt;&gt;"",$I126="",$J126="")</formula>
    </cfRule>
  </conditionalFormatting>
  <conditionalFormatting sqref="AE126:AH126 AH125">
    <cfRule type="expression" dxfId="3825" priority="1415">
      <formula>AND($H125&lt;&gt;"",$I125&lt;&gt;"",$J125&lt;&gt;"")</formula>
    </cfRule>
    <cfRule type="expression" dxfId="3824" priority="1416">
      <formula>AND($H125&lt;&gt;"",$I125&lt;&gt;"",$J125="")</formula>
    </cfRule>
    <cfRule type="expression" dxfId="3823" priority="1417">
      <formula>AND($H125&lt;&gt;"",$I125="",$J125="")</formula>
    </cfRule>
  </conditionalFormatting>
  <conditionalFormatting sqref="AI125:AI126">
    <cfRule type="expression" dxfId="3822" priority="1412">
      <formula>AND($H125&lt;&gt;"",$I125&lt;&gt;"",$J125&lt;&gt;"")</formula>
    </cfRule>
    <cfRule type="expression" dxfId="3821" priority="1413">
      <formula>AND($H125&lt;&gt;"",$I125&lt;&gt;"",$J125="")</formula>
    </cfRule>
    <cfRule type="expression" dxfId="3820" priority="1414">
      <formula>AND($H125&lt;&gt;"",$I125="",$J125="")</formula>
    </cfRule>
  </conditionalFormatting>
  <conditionalFormatting sqref="H127:J130">
    <cfRule type="expression" dxfId="3819" priority="1409">
      <formula>AND($H127&lt;&gt;"",$I127&lt;&gt;"",$J127&lt;&gt;"")</formula>
    </cfRule>
    <cfRule type="expression" dxfId="3818" priority="1410">
      <formula>AND($H127&lt;&gt;"",$I127&lt;&gt;"",$J127="")</formula>
    </cfRule>
    <cfRule type="expression" dxfId="3817" priority="1411">
      <formula>AND($H127&lt;&gt;"",$I127="",$J127="")</formula>
    </cfRule>
  </conditionalFormatting>
  <conditionalFormatting sqref="X127:Z130 U127:U130">
    <cfRule type="expression" dxfId="3816" priority="1406">
      <formula>AND($H127&lt;&gt;"",$I127&lt;&gt;"",$J127&lt;&gt;"")</formula>
    </cfRule>
    <cfRule type="expression" dxfId="3815" priority="1407">
      <formula>AND($H127&lt;&gt;"",$I127&lt;&gt;"",$J127="")</formula>
    </cfRule>
    <cfRule type="expression" dxfId="3814" priority="1408">
      <formula>AND($H127&lt;&gt;"",$I127="",$J127="")</formula>
    </cfRule>
  </conditionalFormatting>
  <conditionalFormatting sqref="H127:H130">
    <cfRule type="expression" dxfId="3813" priority="1405">
      <formula>AND($H127&lt;&gt;"",$I127&lt;&gt;"")</formula>
    </cfRule>
  </conditionalFormatting>
  <conditionalFormatting sqref="I127:I130">
    <cfRule type="expression" dxfId="3812" priority="1404">
      <formula>AND($I127&lt;&gt;"",$J127&lt;&gt;"")</formula>
    </cfRule>
  </conditionalFormatting>
  <conditionalFormatting sqref="A127:A130">
    <cfRule type="containsBlanks" dxfId="3811" priority="1403">
      <formula>LEN(TRIM(A127))=0</formula>
    </cfRule>
  </conditionalFormatting>
  <conditionalFormatting sqref="AA127:AB130">
    <cfRule type="expression" dxfId="3810" priority="1400">
      <formula>AND($H127&lt;&gt;"",$I127&lt;&gt;"",$J127&lt;&gt;"")</formula>
    </cfRule>
    <cfRule type="expression" dxfId="3809" priority="1401">
      <formula>AND($H127&lt;&gt;"",$I127&lt;&gt;"",$J127="")</formula>
    </cfRule>
    <cfRule type="expression" dxfId="3808" priority="1402">
      <formula>AND($H127&lt;&gt;"",$I127="",$J127="")</formula>
    </cfRule>
  </conditionalFormatting>
  <conditionalFormatting sqref="AC127:AD130">
    <cfRule type="expression" dxfId="3807" priority="1397">
      <formula>AND($H127&lt;&gt;"",$I127&lt;&gt;"",$J127&lt;&gt;"")</formula>
    </cfRule>
    <cfRule type="expression" dxfId="3806" priority="1398">
      <formula>AND($H127&lt;&gt;"",$I127&lt;&gt;"",$J127="")</formula>
    </cfRule>
    <cfRule type="expression" dxfId="3805" priority="1399">
      <formula>AND($H127&lt;&gt;"",$I127="",$J127="")</formula>
    </cfRule>
  </conditionalFormatting>
  <conditionalFormatting sqref="AE127:AH130">
    <cfRule type="expression" dxfId="3804" priority="1394">
      <formula>AND($H127&lt;&gt;"",$I127&lt;&gt;"",$J127&lt;&gt;"")</formula>
    </cfRule>
    <cfRule type="expression" dxfId="3803" priority="1395">
      <formula>AND($H127&lt;&gt;"",$I127&lt;&gt;"",$J127="")</formula>
    </cfRule>
    <cfRule type="expression" dxfId="3802" priority="1396">
      <formula>AND($H127&lt;&gt;"",$I127="",$J127="")</formula>
    </cfRule>
  </conditionalFormatting>
  <conditionalFormatting sqref="AI127:AI130">
    <cfRule type="expression" dxfId="3801" priority="1391">
      <formula>AND($H127&lt;&gt;"",$I127&lt;&gt;"",$J127&lt;&gt;"")</formula>
    </cfRule>
    <cfRule type="expression" dxfId="3800" priority="1392">
      <formula>AND($H127&lt;&gt;"",$I127&lt;&gt;"",$J127="")</formula>
    </cfRule>
    <cfRule type="expression" dxfId="3799" priority="1393">
      <formula>AND($H127&lt;&gt;"",$I127="",$J127="")</formula>
    </cfRule>
  </conditionalFormatting>
  <conditionalFormatting sqref="H132:J133">
    <cfRule type="expression" dxfId="3798" priority="1388">
      <formula>AND($H132&lt;&gt;"",$I132&lt;&gt;"",$J132&lt;&gt;"")</formula>
    </cfRule>
    <cfRule type="expression" dxfId="3797" priority="1389">
      <formula>AND($H132&lt;&gt;"",$I132&lt;&gt;"",$J132="")</formula>
    </cfRule>
    <cfRule type="expression" dxfId="3796" priority="1390">
      <formula>AND($H132&lt;&gt;"",$I132="",$J132="")</formula>
    </cfRule>
  </conditionalFormatting>
  <conditionalFormatting sqref="X133:Z133 X132:AG132 U132:U133">
    <cfRule type="expression" dxfId="3795" priority="1385">
      <formula>AND($H132&lt;&gt;"",$I132&lt;&gt;"",$J132&lt;&gt;"")</formula>
    </cfRule>
    <cfRule type="expression" dxfId="3794" priority="1386">
      <formula>AND($H132&lt;&gt;"",$I132&lt;&gt;"",$J132="")</formula>
    </cfRule>
    <cfRule type="expression" dxfId="3793" priority="1387">
      <formula>AND($H132&lt;&gt;"",$I132="",$J132="")</formula>
    </cfRule>
  </conditionalFormatting>
  <conditionalFormatting sqref="H132:H133">
    <cfRule type="expression" dxfId="3792" priority="1384">
      <formula>AND($H132&lt;&gt;"",$I132&lt;&gt;"")</formula>
    </cfRule>
  </conditionalFormatting>
  <conditionalFormatting sqref="I132:I133">
    <cfRule type="expression" dxfId="3791" priority="1383">
      <formula>AND($I132&lt;&gt;"",$J132&lt;&gt;"")</formula>
    </cfRule>
  </conditionalFormatting>
  <conditionalFormatting sqref="A132:A133">
    <cfRule type="containsBlanks" dxfId="3790" priority="1382">
      <formula>LEN(TRIM(A132))=0</formula>
    </cfRule>
  </conditionalFormatting>
  <conditionalFormatting sqref="AA133:AB133">
    <cfRule type="expression" dxfId="3789" priority="1379">
      <formula>AND($H133&lt;&gt;"",$I133&lt;&gt;"",$J133&lt;&gt;"")</formula>
    </cfRule>
    <cfRule type="expression" dxfId="3788" priority="1380">
      <formula>AND($H133&lt;&gt;"",$I133&lt;&gt;"",$J133="")</formula>
    </cfRule>
    <cfRule type="expression" dxfId="3787" priority="1381">
      <formula>AND($H133&lt;&gt;"",$I133="",$J133="")</formula>
    </cfRule>
  </conditionalFormatting>
  <conditionalFormatting sqref="AC133:AD133">
    <cfRule type="expression" dxfId="3786" priority="1376">
      <formula>AND($H133&lt;&gt;"",$I133&lt;&gt;"",$J133&lt;&gt;"")</formula>
    </cfRule>
    <cfRule type="expression" dxfId="3785" priority="1377">
      <formula>AND($H133&lt;&gt;"",$I133&lt;&gt;"",$J133="")</formula>
    </cfRule>
    <cfRule type="expression" dxfId="3784" priority="1378">
      <formula>AND($H133&lt;&gt;"",$I133="",$J133="")</formula>
    </cfRule>
  </conditionalFormatting>
  <conditionalFormatting sqref="AE133:AH133 AH132">
    <cfRule type="expression" dxfId="3783" priority="1373">
      <formula>AND($H132&lt;&gt;"",$I132&lt;&gt;"",$J132&lt;&gt;"")</formula>
    </cfRule>
    <cfRule type="expression" dxfId="3782" priority="1374">
      <formula>AND($H132&lt;&gt;"",$I132&lt;&gt;"",$J132="")</formula>
    </cfRule>
    <cfRule type="expression" dxfId="3781" priority="1375">
      <formula>AND($H132&lt;&gt;"",$I132="",$J132="")</formula>
    </cfRule>
  </conditionalFormatting>
  <conditionalFormatting sqref="AI132:AI133">
    <cfRule type="expression" dxfId="3780" priority="1370">
      <formula>AND($H132&lt;&gt;"",$I132&lt;&gt;"",$J132&lt;&gt;"")</formula>
    </cfRule>
    <cfRule type="expression" dxfId="3779" priority="1371">
      <formula>AND($H132&lt;&gt;"",$I132&lt;&gt;"",$J132="")</formula>
    </cfRule>
    <cfRule type="expression" dxfId="3778" priority="1372">
      <formula>AND($H132&lt;&gt;"",$I132="",$J132="")</formula>
    </cfRule>
  </conditionalFormatting>
  <conditionalFormatting sqref="H134:J137">
    <cfRule type="expression" dxfId="3777" priority="1367">
      <formula>AND($H134&lt;&gt;"",$I134&lt;&gt;"",$J134&lt;&gt;"")</formula>
    </cfRule>
    <cfRule type="expression" dxfId="3776" priority="1368">
      <formula>AND($H134&lt;&gt;"",$I134&lt;&gt;"",$J134="")</formula>
    </cfRule>
    <cfRule type="expression" dxfId="3775" priority="1369">
      <formula>AND($H134&lt;&gt;"",$I134="",$J134="")</formula>
    </cfRule>
  </conditionalFormatting>
  <conditionalFormatting sqref="X134:Z137 U134:U137">
    <cfRule type="expression" dxfId="3774" priority="1364">
      <formula>AND($H134&lt;&gt;"",$I134&lt;&gt;"",$J134&lt;&gt;"")</formula>
    </cfRule>
    <cfRule type="expression" dxfId="3773" priority="1365">
      <formula>AND($H134&lt;&gt;"",$I134&lt;&gt;"",$J134="")</formula>
    </cfRule>
    <cfRule type="expression" dxfId="3772" priority="1366">
      <formula>AND($H134&lt;&gt;"",$I134="",$J134="")</formula>
    </cfRule>
  </conditionalFormatting>
  <conditionalFormatting sqref="H134:H137">
    <cfRule type="expression" dxfId="3771" priority="1363">
      <formula>AND($H134&lt;&gt;"",$I134&lt;&gt;"")</formula>
    </cfRule>
  </conditionalFormatting>
  <conditionalFormatting sqref="I134:I137">
    <cfRule type="expression" dxfId="3770" priority="1362">
      <formula>AND($I134&lt;&gt;"",$J134&lt;&gt;"")</formula>
    </cfRule>
  </conditionalFormatting>
  <conditionalFormatting sqref="A134:A137">
    <cfRule type="containsBlanks" dxfId="3769" priority="1361">
      <formula>LEN(TRIM(A134))=0</formula>
    </cfRule>
  </conditionalFormatting>
  <conditionalFormatting sqref="AA134:AB137">
    <cfRule type="expression" dxfId="3768" priority="1358">
      <formula>AND($H134&lt;&gt;"",$I134&lt;&gt;"",$J134&lt;&gt;"")</formula>
    </cfRule>
    <cfRule type="expression" dxfId="3767" priority="1359">
      <formula>AND($H134&lt;&gt;"",$I134&lt;&gt;"",$J134="")</formula>
    </cfRule>
    <cfRule type="expression" dxfId="3766" priority="1360">
      <formula>AND($H134&lt;&gt;"",$I134="",$J134="")</formula>
    </cfRule>
  </conditionalFormatting>
  <conditionalFormatting sqref="AC134:AD137">
    <cfRule type="expression" dxfId="3765" priority="1355">
      <formula>AND($H134&lt;&gt;"",$I134&lt;&gt;"",$J134&lt;&gt;"")</formula>
    </cfRule>
    <cfRule type="expression" dxfId="3764" priority="1356">
      <formula>AND($H134&lt;&gt;"",$I134&lt;&gt;"",$J134="")</formula>
    </cfRule>
    <cfRule type="expression" dxfId="3763" priority="1357">
      <formula>AND($H134&lt;&gt;"",$I134="",$J134="")</formula>
    </cfRule>
  </conditionalFormatting>
  <conditionalFormatting sqref="AE134:AH137">
    <cfRule type="expression" dxfId="3762" priority="1352">
      <formula>AND($H134&lt;&gt;"",$I134&lt;&gt;"",$J134&lt;&gt;"")</formula>
    </cfRule>
    <cfRule type="expression" dxfId="3761" priority="1353">
      <formula>AND($H134&lt;&gt;"",$I134&lt;&gt;"",$J134="")</formula>
    </cfRule>
    <cfRule type="expression" dxfId="3760" priority="1354">
      <formula>AND($H134&lt;&gt;"",$I134="",$J134="")</formula>
    </cfRule>
  </conditionalFormatting>
  <conditionalFormatting sqref="AI134:AI137">
    <cfRule type="expression" dxfId="3759" priority="1349">
      <formula>AND($H134&lt;&gt;"",$I134&lt;&gt;"",$J134&lt;&gt;"")</formula>
    </cfRule>
    <cfRule type="expression" dxfId="3758" priority="1350">
      <formula>AND($H134&lt;&gt;"",$I134&lt;&gt;"",$J134="")</formula>
    </cfRule>
    <cfRule type="expression" dxfId="3757" priority="1351">
      <formula>AND($H134&lt;&gt;"",$I134="",$J134="")</formula>
    </cfRule>
  </conditionalFormatting>
  <conditionalFormatting sqref="H140:J142">
    <cfRule type="expression" dxfId="3756" priority="1346">
      <formula>AND($H140&lt;&gt;"",$I140&lt;&gt;"",$J140&lt;&gt;"")</formula>
    </cfRule>
    <cfRule type="expression" dxfId="3755" priority="1347">
      <formula>AND($H140&lt;&gt;"",$I140&lt;&gt;"",$J140="")</formula>
    </cfRule>
    <cfRule type="expression" dxfId="3754" priority="1348">
      <formula>AND($H140&lt;&gt;"",$I140="",$J140="")</formula>
    </cfRule>
  </conditionalFormatting>
  <conditionalFormatting sqref="X142:Z142 X141:AG141 U140:U142 X140:Z140">
    <cfRule type="expression" dxfId="3753" priority="1343">
      <formula>AND($H140&lt;&gt;"",$I140&lt;&gt;"",$J140&lt;&gt;"")</formula>
    </cfRule>
    <cfRule type="expression" dxfId="3752" priority="1344">
      <formula>AND($H140&lt;&gt;"",$I140&lt;&gt;"",$J140="")</formula>
    </cfRule>
    <cfRule type="expression" dxfId="3751" priority="1345">
      <formula>AND($H140&lt;&gt;"",$I140="",$J140="")</formula>
    </cfRule>
  </conditionalFormatting>
  <conditionalFormatting sqref="H140:H142">
    <cfRule type="expression" dxfId="3750" priority="1342">
      <formula>AND($H140&lt;&gt;"",$I140&lt;&gt;"")</formula>
    </cfRule>
  </conditionalFormatting>
  <conditionalFormatting sqref="I140:I142">
    <cfRule type="expression" dxfId="3749" priority="1341">
      <formula>AND($I140&lt;&gt;"",$J140&lt;&gt;"")</formula>
    </cfRule>
  </conditionalFormatting>
  <conditionalFormatting sqref="A140:A142">
    <cfRule type="containsBlanks" dxfId="3748" priority="1340">
      <formula>LEN(TRIM(A140))=0</formula>
    </cfRule>
  </conditionalFormatting>
  <conditionalFormatting sqref="AA142:AB142 AA140:AB140">
    <cfRule type="expression" dxfId="3747" priority="1337">
      <formula>AND($H140&lt;&gt;"",$I140&lt;&gt;"",$J140&lt;&gt;"")</formula>
    </cfRule>
    <cfRule type="expression" dxfId="3746" priority="1338">
      <formula>AND($H140&lt;&gt;"",$I140&lt;&gt;"",$J140="")</formula>
    </cfRule>
    <cfRule type="expression" dxfId="3745" priority="1339">
      <formula>AND($H140&lt;&gt;"",$I140="",$J140="")</formula>
    </cfRule>
  </conditionalFormatting>
  <conditionalFormatting sqref="AC142:AD142 AC140:AD140">
    <cfRule type="expression" dxfId="3744" priority="1334">
      <formula>AND($H140&lt;&gt;"",$I140&lt;&gt;"",$J140&lt;&gt;"")</formula>
    </cfRule>
    <cfRule type="expression" dxfId="3743" priority="1335">
      <formula>AND($H140&lt;&gt;"",$I140&lt;&gt;"",$J140="")</formula>
    </cfRule>
    <cfRule type="expression" dxfId="3742" priority="1336">
      <formula>AND($H140&lt;&gt;"",$I140="",$J140="")</formula>
    </cfRule>
  </conditionalFormatting>
  <conditionalFormatting sqref="AE142:AH142 AH141 AE140:AH140">
    <cfRule type="expression" dxfId="3741" priority="1331">
      <formula>AND($H140&lt;&gt;"",$I140&lt;&gt;"",$J140&lt;&gt;"")</formula>
    </cfRule>
    <cfRule type="expression" dxfId="3740" priority="1332">
      <formula>AND($H140&lt;&gt;"",$I140&lt;&gt;"",$J140="")</formula>
    </cfRule>
    <cfRule type="expression" dxfId="3739" priority="1333">
      <formula>AND($H140&lt;&gt;"",$I140="",$J140="")</formula>
    </cfRule>
  </conditionalFormatting>
  <conditionalFormatting sqref="AI140:AI142">
    <cfRule type="expression" dxfId="3738" priority="1328">
      <formula>AND($H140&lt;&gt;"",$I140&lt;&gt;"",$J140&lt;&gt;"")</formula>
    </cfRule>
    <cfRule type="expression" dxfId="3737" priority="1329">
      <formula>AND($H140&lt;&gt;"",$I140&lt;&gt;"",$J140="")</formula>
    </cfRule>
    <cfRule type="expression" dxfId="3736" priority="1330">
      <formula>AND($H140&lt;&gt;"",$I140="",$J140="")</formula>
    </cfRule>
  </conditionalFormatting>
  <conditionalFormatting sqref="H143:J146">
    <cfRule type="expression" dxfId="3735" priority="1325">
      <formula>AND($H143&lt;&gt;"",$I143&lt;&gt;"",$J143&lt;&gt;"")</formula>
    </cfRule>
    <cfRule type="expression" dxfId="3734" priority="1326">
      <formula>AND($H143&lt;&gt;"",$I143&lt;&gt;"",$J143="")</formula>
    </cfRule>
    <cfRule type="expression" dxfId="3733" priority="1327">
      <formula>AND($H143&lt;&gt;"",$I143="",$J143="")</formula>
    </cfRule>
  </conditionalFormatting>
  <conditionalFormatting sqref="X143:Z146 U143:U146">
    <cfRule type="expression" dxfId="3732" priority="1322">
      <formula>AND($H143&lt;&gt;"",$I143&lt;&gt;"",$J143&lt;&gt;"")</formula>
    </cfRule>
    <cfRule type="expression" dxfId="3731" priority="1323">
      <formula>AND($H143&lt;&gt;"",$I143&lt;&gt;"",$J143="")</formula>
    </cfRule>
    <cfRule type="expression" dxfId="3730" priority="1324">
      <formula>AND($H143&lt;&gt;"",$I143="",$J143="")</formula>
    </cfRule>
  </conditionalFormatting>
  <conditionalFormatting sqref="H143:H146">
    <cfRule type="expression" dxfId="3729" priority="1321">
      <formula>AND($H143&lt;&gt;"",$I143&lt;&gt;"")</formula>
    </cfRule>
  </conditionalFormatting>
  <conditionalFormatting sqref="I143:I146">
    <cfRule type="expression" dxfId="3728" priority="1320">
      <formula>AND($I143&lt;&gt;"",$J143&lt;&gt;"")</formula>
    </cfRule>
  </conditionalFormatting>
  <conditionalFormatting sqref="A143:A146">
    <cfRule type="containsBlanks" dxfId="3727" priority="1319">
      <formula>LEN(TRIM(A143))=0</formula>
    </cfRule>
  </conditionalFormatting>
  <conditionalFormatting sqref="AA143:AB146">
    <cfRule type="expression" dxfId="3726" priority="1316">
      <formula>AND($H143&lt;&gt;"",$I143&lt;&gt;"",$J143&lt;&gt;"")</formula>
    </cfRule>
    <cfRule type="expression" dxfId="3725" priority="1317">
      <formula>AND($H143&lt;&gt;"",$I143&lt;&gt;"",$J143="")</formula>
    </cfRule>
    <cfRule type="expression" dxfId="3724" priority="1318">
      <formula>AND($H143&lt;&gt;"",$I143="",$J143="")</formula>
    </cfRule>
  </conditionalFormatting>
  <conditionalFormatting sqref="AC143:AD146">
    <cfRule type="expression" dxfId="3723" priority="1313">
      <formula>AND($H143&lt;&gt;"",$I143&lt;&gt;"",$J143&lt;&gt;"")</formula>
    </cfRule>
    <cfRule type="expression" dxfId="3722" priority="1314">
      <formula>AND($H143&lt;&gt;"",$I143&lt;&gt;"",$J143="")</formula>
    </cfRule>
    <cfRule type="expression" dxfId="3721" priority="1315">
      <formula>AND($H143&lt;&gt;"",$I143="",$J143="")</formula>
    </cfRule>
  </conditionalFormatting>
  <conditionalFormatting sqref="AE143:AH146">
    <cfRule type="expression" dxfId="3720" priority="1310">
      <formula>AND($H143&lt;&gt;"",$I143&lt;&gt;"",$J143&lt;&gt;"")</formula>
    </cfRule>
    <cfRule type="expression" dxfId="3719" priority="1311">
      <formula>AND($H143&lt;&gt;"",$I143&lt;&gt;"",$J143="")</formula>
    </cfRule>
    <cfRule type="expression" dxfId="3718" priority="1312">
      <formula>AND($H143&lt;&gt;"",$I143="",$J143="")</formula>
    </cfRule>
  </conditionalFormatting>
  <conditionalFormatting sqref="AI143:AI146">
    <cfRule type="expression" dxfId="3717" priority="1307">
      <formula>AND($H143&lt;&gt;"",$I143&lt;&gt;"",$J143&lt;&gt;"")</formula>
    </cfRule>
    <cfRule type="expression" dxfId="3716" priority="1308">
      <formula>AND($H143&lt;&gt;"",$I143&lt;&gt;"",$J143="")</formula>
    </cfRule>
    <cfRule type="expression" dxfId="3715" priority="1309">
      <formula>AND($H143&lt;&gt;"",$I143="",$J143="")</formula>
    </cfRule>
  </conditionalFormatting>
  <conditionalFormatting sqref="H162:J162">
    <cfRule type="expression" dxfId="3714" priority="1304">
      <formula>AND($H162&lt;&gt;"",$I162&lt;&gt;"",$J162&lt;&gt;"")</formula>
    </cfRule>
    <cfRule type="expression" dxfId="3713" priority="1305">
      <formula>AND($H162&lt;&gt;"",$I162&lt;&gt;"",$J162="")</formula>
    </cfRule>
    <cfRule type="expression" dxfId="3712" priority="1306">
      <formula>AND($H162&lt;&gt;"",$I162="",$J162="")</formula>
    </cfRule>
  </conditionalFormatting>
  <conditionalFormatting sqref="U162 X162:Z162">
    <cfRule type="expression" dxfId="3711" priority="1301">
      <formula>AND($H162&lt;&gt;"",$I162&lt;&gt;"",$J162&lt;&gt;"")</formula>
    </cfRule>
    <cfRule type="expression" dxfId="3710" priority="1302">
      <formula>AND($H162&lt;&gt;"",$I162&lt;&gt;"",$J162="")</formula>
    </cfRule>
    <cfRule type="expression" dxfId="3709" priority="1303">
      <formula>AND($H162&lt;&gt;"",$I162="",$J162="")</formula>
    </cfRule>
  </conditionalFormatting>
  <conditionalFormatting sqref="H162">
    <cfRule type="expression" dxfId="3708" priority="1300">
      <formula>AND($H162&lt;&gt;"",$I162&lt;&gt;"")</formula>
    </cfRule>
  </conditionalFormatting>
  <conditionalFormatting sqref="I162">
    <cfRule type="expression" dxfId="3707" priority="1299">
      <formula>AND($I162&lt;&gt;"",$J162&lt;&gt;"")</formula>
    </cfRule>
  </conditionalFormatting>
  <conditionalFormatting sqref="A162">
    <cfRule type="containsBlanks" dxfId="3706" priority="1298">
      <formula>LEN(TRIM(A162))=0</formula>
    </cfRule>
  </conditionalFormatting>
  <conditionalFormatting sqref="AA162:AB162">
    <cfRule type="expression" dxfId="3705" priority="1295">
      <formula>AND($H162&lt;&gt;"",$I162&lt;&gt;"",$J162&lt;&gt;"")</formula>
    </cfRule>
    <cfRule type="expression" dxfId="3704" priority="1296">
      <formula>AND($H162&lt;&gt;"",$I162&lt;&gt;"",$J162="")</formula>
    </cfRule>
    <cfRule type="expression" dxfId="3703" priority="1297">
      <formula>AND($H162&lt;&gt;"",$I162="",$J162="")</formula>
    </cfRule>
  </conditionalFormatting>
  <conditionalFormatting sqref="AC162:AD162">
    <cfRule type="expression" dxfId="3702" priority="1292">
      <formula>AND($H162&lt;&gt;"",$I162&lt;&gt;"",$J162&lt;&gt;"")</formula>
    </cfRule>
    <cfRule type="expression" dxfId="3701" priority="1293">
      <formula>AND($H162&lt;&gt;"",$I162&lt;&gt;"",$J162="")</formula>
    </cfRule>
    <cfRule type="expression" dxfId="3700" priority="1294">
      <formula>AND($H162&lt;&gt;"",$I162="",$J162="")</formula>
    </cfRule>
  </conditionalFormatting>
  <conditionalFormatting sqref="AE162:AH162">
    <cfRule type="expression" dxfId="3699" priority="1289">
      <formula>AND($H162&lt;&gt;"",$I162&lt;&gt;"",$J162&lt;&gt;"")</formula>
    </cfRule>
    <cfRule type="expression" dxfId="3698" priority="1290">
      <formula>AND($H162&lt;&gt;"",$I162&lt;&gt;"",$J162="")</formula>
    </cfRule>
    <cfRule type="expression" dxfId="3697" priority="1291">
      <formula>AND($H162&lt;&gt;"",$I162="",$J162="")</formula>
    </cfRule>
  </conditionalFormatting>
  <conditionalFormatting sqref="AI162">
    <cfRule type="expression" dxfId="3696" priority="1286">
      <formula>AND($H162&lt;&gt;"",$I162&lt;&gt;"",$J162&lt;&gt;"")</formula>
    </cfRule>
    <cfRule type="expression" dxfId="3695" priority="1287">
      <formula>AND($H162&lt;&gt;"",$I162&lt;&gt;"",$J162="")</formula>
    </cfRule>
    <cfRule type="expression" dxfId="3694" priority="1288">
      <formula>AND($H162&lt;&gt;"",$I162="",$J162="")</formula>
    </cfRule>
  </conditionalFormatting>
  <conditionalFormatting sqref="H148:J149">
    <cfRule type="expression" dxfId="3693" priority="1283">
      <formula>AND($H148&lt;&gt;"",$I148&lt;&gt;"",$J148&lt;&gt;"")</formula>
    </cfRule>
    <cfRule type="expression" dxfId="3692" priority="1284">
      <formula>AND($H148&lt;&gt;"",$I148&lt;&gt;"",$J148="")</formula>
    </cfRule>
    <cfRule type="expression" dxfId="3691" priority="1285">
      <formula>AND($H148&lt;&gt;"",$I148="",$J148="")</formula>
    </cfRule>
  </conditionalFormatting>
  <conditionalFormatting sqref="X149:Z149 X148:AG148 U148:U149">
    <cfRule type="expression" dxfId="3690" priority="1280">
      <formula>AND($H148&lt;&gt;"",$I148&lt;&gt;"",$J148&lt;&gt;"")</formula>
    </cfRule>
    <cfRule type="expression" dxfId="3689" priority="1281">
      <formula>AND($H148&lt;&gt;"",$I148&lt;&gt;"",$J148="")</formula>
    </cfRule>
    <cfRule type="expression" dxfId="3688" priority="1282">
      <formula>AND($H148&lt;&gt;"",$I148="",$J148="")</formula>
    </cfRule>
  </conditionalFormatting>
  <conditionalFormatting sqref="H148:H149">
    <cfRule type="expression" dxfId="3687" priority="1279">
      <formula>AND($H148&lt;&gt;"",$I148&lt;&gt;"")</formula>
    </cfRule>
  </conditionalFormatting>
  <conditionalFormatting sqref="I148:I149">
    <cfRule type="expression" dxfId="3686" priority="1278">
      <formula>AND($I148&lt;&gt;"",$J148&lt;&gt;"")</formula>
    </cfRule>
  </conditionalFormatting>
  <conditionalFormatting sqref="A148:A149">
    <cfRule type="containsBlanks" dxfId="3685" priority="1277">
      <formula>LEN(TRIM(A148))=0</formula>
    </cfRule>
  </conditionalFormatting>
  <conditionalFormatting sqref="AA149:AB149">
    <cfRule type="expression" dxfId="3684" priority="1274">
      <formula>AND($H149&lt;&gt;"",$I149&lt;&gt;"",$J149&lt;&gt;"")</formula>
    </cfRule>
    <cfRule type="expression" dxfId="3683" priority="1275">
      <formula>AND($H149&lt;&gt;"",$I149&lt;&gt;"",$J149="")</formula>
    </cfRule>
    <cfRule type="expression" dxfId="3682" priority="1276">
      <formula>AND($H149&lt;&gt;"",$I149="",$J149="")</formula>
    </cfRule>
  </conditionalFormatting>
  <conditionalFormatting sqref="AC149:AD149">
    <cfRule type="expression" dxfId="3681" priority="1271">
      <formula>AND($H149&lt;&gt;"",$I149&lt;&gt;"",$J149&lt;&gt;"")</formula>
    </cfRule>
    <cfRule type="expression" dxfId="3680" priority="1272">
      <formula>AND($H149&lt;&gt;"",$I149&lt;&gt;"",$J149="")</formula>
    </cfRule>
    <cfRule type="expression" dxfId="3679" priority="1273">
      <formula>AND($H149&lt;&gt;"",$I149="",$J149="")</formula>
    </cfRule>
  </conditionalFormatting>
  <conditionalFormatting sqref="AE149:AH149 AH148">
    <cfRule type="expression" dxfId="3678" priority="1268">
      <formula>AND($H148&lt;&gt;"",$I148&lt;&gt;"",$J148&lt;&gt;"")</formula>
    </cfRule>
    <cfRule type="expression" dxfId="3677" priority="1269">
      <formula>AND($H148&lt;&gt;"",$I148&lt;&gt;"",$J148="")</formula>
    </cfRule>
    <cfRule type="expression" dxfId="3676" priority="1270">
      <formula>AND($H148&lt;&gt;"",$I148="",$J148="")</formula>
    </cfRule>
  </conditionalFormatting>
  <conditionalFormatting sqref="AI148:AI149">
    <cfRule type="expression" dxfId="3675" priority="1265">
      <formula>AND($H148&lt;&gt;"",$I148&lt;&gt;"",$J148&lt;&gt;"")</formula>
    </cfRule>
    <cfRule type="expression" dxfId="3674" priority="1266">
      <formula>AND($H148&lt;&gt;"",$I148&lt;&gt;"",$J148="")</formula>
    </cfRule>
    <cfRule type="expression" dxfId="3673" priority="1267">
      <formula>AND($H148&lt;&gt;"",$I148="",$J148="")</formula>
    </cfRule>
  </conditionalFormatting>
  <conditionalFormatting sqref="H150:J153">
    <cfRule type="expression" dxfId="3672" priority="1262">
      <formula>AND($H150&lt;&gt;"",$I150&lt;&gt;"",$J150&lt;&gt;"")</formula>
    </cfRule>
    <cfRule type="expression" dxfId="3671" priority="1263">
      <formula>AND($H150&lt;&gt;"",$I150&lt;&gt;"",$J150="")</formula>
    </cfRule>
    <cfRule type="expression" dxfId="3670" priority="1264">
      <formula>AND($H150&lt;&gt;"",$I150="",$J150="")</formula>
    </cfRule>
  </conditionalFormatting>
  <conditionalFormatting sqref="X150:Z153 U150:U153">
    <cfRule type="expression" dxfId="3669" priority="1259">
      <formula>AND($H150&lt;&gt;"",$I150&lt;&gt;"",$J150&lt;&gt;"")</formula>
    </cfRule>
    <cfRule type="expression" dxfId="3668" priority="1260">
      <formula>AND($H150&lt;&gt;"",$I150&lt;&gt;"",$J150="")</formula>
    </cfRule>
    <cfRule type="expression" dxfId="3667" priority="1261">
      <formula>AND($H150&lt;&gt;"",$I150="",$J150="")</formula>
    </cfRule>
  </conditionalFormatting>
  <conditionalFormatting sqref="H150:H153">
    <cfRule type="expression" dxfId="3666" priority="1258">
      <formula>AND($H150&lt;&gt;"",$I150&lt;&gt;"")</formula>
    </cfRule>
  </conditionalFormatting>
  <conditionalFormatting sqref="I150:I153">
    <cfRule type="expression" dxfId="3665" priority="1257">
      <formula>AND($I150&lt;&gt;"",$J150&lt;&gt;"")</formula>
    </cfRule>
  </conditionalFormatting>
  <conditionalFormatting sqref="A150:A153">
    <cfRule type="containsBlanks" dxfId="3664" priority="1256">
      <formula>LEN(TRIM(A150))=0</formula>
    </cfRule>
  </conditionalFormatting>
  <conditionalFormatting sqref="AA150:AB153">
    <cfRule type="expression" dxfId="3663" priority="1253">
      <formula>AND($H150&lt;&gt;"",$I150&lt;&gt;"",$J150&lt;&gt;"")</formula>
    </cfRule>
    <cfRule type="expression" dxfId="3662" priority="1254">
      <formula>AND($H150&lt;&gt;"",$I150&lt;&gt;"",$J150="")</formula>
    </cfRule>
    <cfRule type="expression" dxfId="3661" priority="1255">
      <formula>AND($H150&lt;&gt;"",$I150="",$J150="")</formula>
    </cfRule>
  </conditionalFormatting>
  <conditionalFormatting sqref="AC150:AD153">
    <cfRule type="expression" dxfId="3660" priority="1250">
      <formula>AND($H150&lt;&gt;"",$I150&lt;&gt;"",$J150&lt;&gt;"")</formula>
    </cfRule>
    <cfRule type="expression" dxfId="3659" priority="1251">
      <formula>AND($H150&lt;&gt;"",$I150&lt;&gt;"",$J150="")</formula>
    </cfRule>
    <cfRule type="expression" dxfId="3658" priority="1252">
      <formula>AND($H150&lt;&gt;"",$I150="",$J150="")</formula>
    </cfRule>
  </conditionalFormatting>
  <conditionalFormatting sqref="AE150:AH153">
    <cfRule type="expression" dxfId="3657" priority="1247">
      <formula>AND($H150&lt;&gt;"",$I150&lt;&gt;"",$J150&lt;&gt;"")</formula>
    </cfRule>
    <cfRule type="expression" dxfId="3656" priority="1248">
      <formula>AND($H150&lt;&gt;"",$I150&lt;&gt;"",$J150="")</formula>
    </cfRule>
    <cfRule type="expression" dxfId="3655" priority="1249">
      <formula>AND($H150&lt;&gt;"",$I150="",$J150="")</formula>
    </cfRule>
  </conditionalFormatting>
  <conditionalFormatting sqref="AI150:AI153">
    <cfRule type="expression" dxfId="3654" priority="1244">
      <formula>AND($H150&lt;&gt;"",$I150&lt;&gt;"",$J150&lt;&gt;"")</formula>
    </cfRule>
    <cfRule type="expression" dxfId="3653" priority="1245">
      <formula>AND($H150&lt;&gt;"",$I150&lt;&gt;"",$J150="")</formula>
    </cfRule>
    <cfRule type="expression" dxfId="3652" priority="1246">
      <formula>AND($H150&lt;&gt;"",$I150="",$J150="")</formula>
    </cfRule>
  </conditionalFormatting>
  <conditionalFormatting sqref="H155:J156">
    <cfRule type="expression" dxfId="3651" priority="1241">
      <formula>AND($H155&lt;&gt;"",$I155&lt;&gt;"",$J155&lt;&gt;"")</formula>
    </cfRule>
    <cfRule type="expression" dxfId="3650" priority="1242">
      <formula>AND($H155&lt;&gt;"",$I155&lt;&gt;"",$J155="")</formula>
    </cfRule>
    <cfRule type="expression" dxfId="3649" priority="1243">
      <formula>AND($H155&lt;&gt;"",$I155="",$J155="")</formula>
    </cfRule>
  </conditionalFormatting>
  <conditionalFormatting sqref="X156:Z156 X155:AG155 U155:U156">
    <cfRule type="expression" dxfId="3648" priority="1238">
      <formula>AND($H155&lt;&gt;"",$I155&lt;&gt;"",$J155&lt;&gt;"")</formula>
    </cfRule>
    <cfRule type="expression" dxfId="3647" priority="1239">
      <formula>AND($H155&lt;&gt;"",$I155&lt;&gt;"",$J155="")</formula>
    </cfRule>
    <cfRule type="expression" dxfId="3646" priority="1240">
      <formula>AND($H155&lt;&gt;"",$I155="",$J155="")</formula>
    </cfRule>
  </conditionalFormatting>
  <conditionalFormatting sqref="H155:H156">
    <cfRule type="expression" dxfId="3645" priority="1237">
      <formula>AND($H155&lt;&gt;"",$I155&lt;&gt;"")</formula>
    </cfRule>
  </conditionalFormatting>
  <conditionalFormatting sqref="I155:I156">
    <cfRule type="expression" dxfId="3644" priority="1236">
      <formula>AND($I155&lt;&gt;"",$J155&lt;&gt;"")</formula>
    </cfRule>
  </conditionalFormatting>
  <conditionalFormatting sqref="A155:A156">
    <cfRule type="containsBlanks" dxfId="3643" priority="1235">
      <formula>LEN(TRIM(A155))=0</formula>
    </cfRule>
  </conditionalFormatting>
  <conditionalFormatting sqref="AA156:AB156">
    <cfRule type="expression" dxfId="3642" priority="1232">
      <formula>AND($H156&lt;&gt;"",$I156&lt;&gt;"",$J156&lt;&gt;"")</formula>
    </cfRule>
    <cfRule type="expression" dxfId="3641" priority="1233">
      <formula>AND($H156&lt;&gt;"",$I156&lt;&gt;"",$J156="")</formula>
    </cfRule>
    <cfRule type="expression" dxfId="3640" priority="1234">
      <formula>AND($H156&lt;&gt;"",$I156="",$J156="")</formula>
    </cfRule>
  </conditionalFormatting>
  <conditionalFormatting sqref="AC156:AD156">
    <cfRule type="expression" dxfId="3639" priority="1229">
      <formula>AND($H156&lt;&gt;"",$I156&lt;&gt;"",$J156&lt;&gt;"")</formula>
    </cfRule>
    <cfRule type="expression" dxfId="3638" priority="1230">
      <formula>AND($H156&lt;&gt;"",$I156&lt;&gt;"",$J156="")</formula>
    </cfRule>
    <cfRule type="expression" dxfId="3637" priority="1231">
      <formula>AND($H156&lt;&gt;"",$I156="",$J156="")</formula>
    </cfRule>
  </conditionalFormatting>
  <conditionalFormatting sqref="AE156:AH156 AH155">
    <cfRule type="expression" dxfId="3636" priority="1226">
      <formula>AND($H155&lt;&gt;"",$I155&lt;&gt;"",$J155&lt;&gt;"")</formula>
    </cfRule>
    <cfRule type="expression" dxfId="3635" priority="1227">
      <formula>AND($H155&lt;&gt;"",$I155&lt;&gt;"",$J155="")</formula>
    </cfRule>
    <cfRule type="expression" dxfId="3634" priority="1228">
      <formula>AND($H155&lt;&gt;"",$I155="",$J155="")</formula>
    </cfRule>
  </conditionalFormatting>
  <conditionalFormatting sqref="AI155:AI156">
    <cfRule type="expression" dxfId="3633" priority="1223">
      <formula>AND($H155&lt;&gt;"",$I155&lt;&gt;"",$J155&lt;&gt;"")</formula>
    </cfRule>
    <cfRule type="expression" dxfId="3632" priority="1224">
      <formula>AND($H155&lt;&gt;"",$I155&lt;&gt;"",$J155="")</formula>
    </cfRule>
    <cfRule type="expression" dxfId="3631" priority="1225">
      <formula>AND($H155&lt;&gt;"",$I155="",$J155="")</formula>
    </cfRule>
  </conditionalFormatting>
  <conditionalFormatting sqref="H157:J160">
    <cfRule type="expression" dxfId="3630" priority="1220">
      <formula>AND($H157&lt;&gt;"",$I157&lt;&gt;"",$J157&lt;&gt;"")</formula>
    </cfRule>
    <cfRule type="expression" dxfId="3629" priority="1221">
      <formula>AND($H157&lt;&gt;"",$I157&lt;&gt;"",$J157="")</formula>
    </cfRule>
    <cfRule type="expression" dxfId="3628" priority="1222">
      <formula>AND($H157&lt;&gt;"",$I157="",$J157="")</formula>
    </cfRule>
  </conditionalFormatting>
  <conditionalFormatting sqref="X157:Z160 U157:U160">
    <cfRule type="expression" dxfId="3627" priority="1217">
      <formula>AND($H157&lt;&gt;"",$I157&lt;&gt;"",$J157&lt;&gt;"")</formula>
    </cfRule>
    <cfRule type="expression" dxfId="3626" priority="1218">
      <formula>AND($H157&lt;&gt;"",$I157&lt;&gt;"",$J157="")</formula>
    </cfRule>
    <cfRule type="expression" dxfId="3625" priority="1219">
      <formula>AND($H157&lt;&gt;"",$I157="",$J157="")</formula>
    </cfRule>
  </conditionalFormatting>
  <conditionalFormatting sqref="H157:H160">
    <cfRule type="expression" dxfId="3624" priority="1216">
      <formula>AND($H157&lt;&gt;"",$I157&lt;&gt;"")</formula>
    </cfRule>
  </conditionalFormatting>
  <conditionalFormatting sqref="I157:I160">
    <cfRule type="expression" dxfId="3623" priority="1215">
      <formula>AND($I157&lt;&gt;"",$J157&lt;&gt;"")</formula>
    </cfRule>
  </conditionalFormatting>
  <conditionalFormatting sqref="A157:A160">
    <cfRule type="containsBlanks" dxfId="3622" priority="1214">
      <formula>LEN(TRIM(A157))=0</formula>
    </cfRule>
  </conditionalFormatting>
  <conditionalFormatting sqref="AA157:AB160">
    <cfRule type="expression" dxfId="3621" priority="1211">
      <formula>AND($H157&lt;&gt;"",$I157&lt;&gt;"",$J157&lt;&gt;"")</formula>
    </cfRule>
    <cfRule type="expression" dxfId="3620" priority="1212">
      <formula>AND($H157&lt;&gt;"",$I157&lt;&gt;"",$J157="")</formula>
    </cfRule>
    <cfRule type="expression" dxfId="3619" priority="1213">
      <formula>AND($H157&lt;&gt;"",$I157="",$J157="")</formula>
    </cfRule>
  </conditionalFormatting>
  <conditionalFormatting sqref="AC157:AD160">
    <cfRule type="expression" dxfId="3618" priority="1208">
      <formula>AND($H157&lt;&gt;"",$I157&lt;&gt;"",$J157&lt;&gt;"")</formula>
    </cfRule>
    <cfRule type="expression" dxfId="3617" priority="1209">
      <formula>AND($H157&lt;&gt;"",$I157&lt;&gt;"",$J157="")</formula>
    </cfRule>
    <cfRule type="expression" dxfId="3616" priority="1210">
      <formula>AND($H157&lt;&gt;"",$I157="",$J157="")</formula>
    </cfRule>
  </conditionalFormatting>
  <conditionalFormatting sqref="AE157:AH160">
    <cfRule type="expression" dxfId="3615" priority="1205">
      <formula>AND($H157&lt;&gt;"",$I157&lt;&gt;"",$J157&lt;&gt;"")</formula>
    </cfRule>
    <cfRule type="expression" dxfId="3614" priority="1206">
      <formula>AND($H157&lt;&gt;"",$I157&lt;&gt;"",$J157="")</formula>
    </cfRule>
    <cfRule type="expression" dxfId="3613" priority="1207">
      <formula>AND($H157&lt;&gt;"",$I157="",$J157="")</formula>
    </cfRule>
  </conditionalFormatting>
  <conditionalFormatting sqref="AI157:AI160">
    <cfRule type="expression" dxfId="3612" priority="1202">
      <formula>AND($H157&lt;&gt;"",$I157&lt;&gt;"",$J157&lt;&gt;"")</formula>
    </cfRule>
    <cfRule type="expression" dxfId="3611" priority="1203">
      <formula>AND($H157&lt;&gt;"",$I157&lt;&gt;"",$J157="")</formula>
    </cfRule>
    <cfRule type="expression" dxfId="3610" priority="1204">
      <formula>AND($H157&lt;&gt;"",$I157="",$J157="")</formula>
    </cfRule>
  </conditionalFormatting>
  <conditionalFormatting sqref="H163:J165">
    <cfRule type="expression" dxfId="3609" priority="1199">
      <formula>AND($H163&lt;&gt;"",$I163&lt;&gt;"",$J163&lt;&gt;"")</formula>
    </cfRule>
    <cfRule type="expression" dxfId="3608" priority="1200">
      <formula>AND($H163&lt;&gt;"",$I163&lt;&gt;"",$J163="")</formula>
    </cfRule>
    <cfRule type="expression" dxfId="3607" priority="1201">
      <formula>AND($H163&lt;&gt;"",$I163="",$J163="")</formula>
    </cfRule>
  </conditionalFormatting>
  <conditionalFormatting sqref="X165:Z165 X164:AG164 U163:U165 X163:Z163">
    <cfRule type="expression" dxfId="3606" priority="1196">
      <formula>AND($H163&lt;&gt;"",$I163&lt;&gt;"",$J163&lt;&gt;"")</formula>
    </cfRule>
    <cfRule type="expression" dxfId="3605" priority="1197">
      <formula>AND($H163&lt;&gt;"",$I163&lt;&gt;"",$J163="")</formula>
    </cfRule>
    <cfRule type="expression" dxfId="3604" priority="1198">
      <formula>AND($H163&lt;&gt;"",$I163="",$J163="")</formula>
    </cfRule>
  </conditionalFormatting>
  <conditionalFormatting sqref="H163:H165">
    <cfRule type="expression" dxfId="3603" priority="1195">
      <formula>AND($H163&lt;&gt;"",$I163&lt;&gt;"")</formula>
    </cfRule>
  </conditionalFormatting>
  <conditionalFormatting sqref="I163:I165">
    <cfRule type="expression" dxfId="3602" priority="1194">
      <formula>AND($I163&lt;&gt;"",$J163&lt;&gt;"")</formula>
    </cfRule>
  </conditionalFormatting>
  <conditionalFormatting sqref="A163:A165">
    <cfRule type="containsBlanks" dxfId="3601" priority="1193">
      <formula>LEN(TRIM(A163))=0</formula>
    </cfRule>
  </conditionalFormatting>
  <conditionalFormatting sqref="AA165:AB165 AA163:AB163">
    <cfRule type="expression" dxfId="3600" priority="1190">
      <formula>AND($H163&lt;&gt;"",$I163&lt;&gt;"",$J163&lt;&gt;"")</formula>
    </cfRule>
    <cfRule type="expression" dxfId="3599" priority="1191">
      <formula>AND($H163&lt;&gt;"",$I163&lt;&gt;"",$J163="")</formula>
    </cfRule>
    <cfRule type="expression" dxfId="3598" priority="1192">
      <formula>AND($H163&lt;&gt;"",$I163="",$J163="")</formula>
    </cfRule>
  </conditionalFormatting>
  <conditionalFormatting sqref="AC165:AD165 AC163:AD163">
    <cfRule type="expression" dxfId="3597" priority="1187">
      <formula>AND($H163&lt;&gt;"",$I163&lt;&gt;"",$J163&lt;&gt;"")</formula>
    </cfRule>
    <cfRule type="expression" dxfId="3596" priority="1188">
      <formula>AND($H163&lt;&gt;"",$I163&lt;&gt;"",$J163="")</formula>
    </cfRule>
    <cfRule type="expression" dxfId="3595" priority="1189">
      <formula>AND($H163&lt;&gt;"",$I163="",$J163="")</formula>
    </cfRule>
  </conditionalFormatting>
  <conditionalFormatting sqref="AE165:AH165 AH164 AE163:AH163">
    <cfRule type="expression" dxfId="3594" priority="1184">
      <formula>AND($H163&lt;&gt;"",$I163&lt;&gt;"",$J163&lt;&gt;"")</formula>
    </cfRule>
    <cfRule type="expression" dxfId="3593" priority="1185">
      <formula>AND($H163&lt;&gt;"",$I163&lt;&gt;"",$J163="")</formula>
    </cfRule>
    <cfRule type="expression" dxfId="3592" priority="1186">
      <formula>AND($H163&lt;&gt;"",$I163="",$J163="")</formula>
    </cfRule>
  </conditionalFormatting>
  <conditionalFormatting sqref="AI163:AI165">
    <cfRule type="expression" dxfId="3591" priority="1181">
      <formula>AND($H163&lt;&gt;"",$I163&lt;&gt;"",$J163&lt;&gt;"")</formula>
    </cfRule>
    <cfRule type="expression" dxfId="3590" priority="1182">
      <formula>AND($H163&lt;&gt;"",$I163&lt;&gt;"",$J163="")</formula>
    </cfRule>
    <cfRule type="expression" dxfId="3589" priority="1183">
      <formula>AND($H163&lt;&gt;"",$I163="",$J163="")</formula>
    </cfRule>
  </conditionalFormatting>
  <conditionalFormatting sqref="H166:J169">
    <cfRule type="expression" dxfId="3588" priority="1178">
      <formula>AND($H166&lt;&gt;"",$I166&lt;&gt;"",$J166&lt;&gt;"")</formula>
    </cfRule>
    <cfRule type="expression" dxfId="3587" priority="1179">
      <formula>AND($H166&lt;&gt;"",$I166&lt;&gt;"",$J166="")</formula>
    </cfRule>
    <cfRule type="expression" dxfId="3586" priority="1180">
      <formula>AND($H166&lt;&gt;"",$I166="",$J166="")</formula>
    </cfRule>
  </conditionalFormatting>
  <conditionalFormatting sqref="X166:Z169 U166:U169">
    <cfRule type="expression" dxfId="3585" priority="1175">
      <formula>AND($H166&lt;&gt;"",$I166&lt;&gt;"",$J166&lt;&gt;"")</formula>
    </cfRule>
    <cfRule type="expression" dxfId="3584" priority="1176">
      <formula>AND($H166&lt;&gt;"",$I166&lt;&gt;"",$J166="")</formula>
    </cfRule>
    <cfRule type="expression" dxfId="3583" priority="1177">
      <formula>AND($H166&lt;&gt;"",$I166="",$J166="")</formula>
    </cfRule>
  </conditionalFormatting>
  <conditionalFormatting sqref="H166:H169">
    <cfRule type="expression" dxfId="3582" priority="1174">
      <formula>AND($H166&lt;&gt;"",$I166&lt;&gt;"")</formula>
    </cfRule>
  </conditionalFormatting>
  <conditionalFormatting sqref="I166:I169">
    <cfRule type="expression" dxfId="3581" priority="1173">
      <formula>AND($I166&lt;&gt;"",$J166&lt;&gt;"")</formula>
    </cfRule>
  </conditionalFormatting>
  <conditionalFormatting sqref="A166:A169">
    <cfRule type="containsBlanks" dxfId="3580" priority="1172">
      <formula>LEN(TRIM(A166))=0</formula>
    </cfRule>
  </conditionalFormatting>
  <conditionalFormatting sqref="AA166:AB169">
    <cfRule type="expression" dxfId="3579" priority="1169">
      <formula>AND($H166&lt;&gt;"",$I166&lt;&gt;"",$J166&lt;&gt;"")</formula>
    </cfRule>
    <cfRule type="expression" dxfId="3578" priority="1170">
      <formula>AND($H166&lt;&gt;"",$I166&lt;&gt;"",$J166="")</formula>
    </cfRule>
    <cfRule type="expression" dxfId="3577" priority="1171">
      <formula>AND($H166&lt;&gt;"",$I166="",$J166="")</formula>
    </cfRule>
  </conditionalFormatting>
  <conditionalFormatting sqref="AC166:AD169">
    <cfRule type="expression" dxfId="3576" priority="1166">
      <formula>AND($H166&lt;&gt;"",$I166&lt;&gt;"",$J166&lt;&gt;"")</formula>
    </cfRule>
    <cfRule type="expression" dxfId="3575" priority="1167">
      <formula>AND($H166&lt;&gt;"",$I166&lt;&gt;"",$J166="")</formula>
    </cfRule>
    <cfRule type="expression" dxfId="3574" priority="1168">
      <formula>AND($H166&lt;&gt;"",$I166="",$J166="")</formula>
    </cfRule>
  </conditionalFormatting>
  <conditionalFormatting sqref="AE166:AH169">
    <cfRule type="expression" dxfId="3573" priority="1163">
      <formula>AND($H166&lt;&gt;"",$I166&lt;&gt;"",$J166&lt;&gt;"")</formula>
    </cfRule>
    <cfRule type="expression" dxfId="3572" priority="1164">
      <formula>AND($H166&lt;&gt;"",$I166&lt;&gt;"",$J166="")</formula>
    </cfRule>
    <cfRule type="expression" dxfId="3571" priority="1165">
      <formula>AND($H166&lt;&gt;"",$I166="",$J166="")</formula>
    </cfRule>
  </conditionalFormatting>
  <conditionalFormatting sqref="AI166:AI169">
    <cfRule type="expression" dxfId="3570" priority="1160">
      <formula>AND($H166&lt;&gt;"",$I166&lt;&gt;"",$J166&lt;&gt;"")</formula>
    </cfRule>
    <cfRule type="expression" dxfId="3569" priority="1161">
      <formula>AND($H166&lt;&gt;"",$I166&lt;&gt;"",$J166="")</formula>
    </cfRule>
    <cfRule type="expression" dxfId="3568" priority="1162">
      <formula>AND($H166&lt;&gt;"",$I166="",$J166="")</formula>
    </cfRule>
  </conditionalFormatting>
  <conditionalFormatting sqref="H185:J185">
    <cfRule type="expression" dxfId="3567" priority="1157">
      <formula>AND($H185&lt;&gt;"",$I185&lt;&gt;"",$J185&lt;&gt;"")</formula>
    </cfRule>
    <cfRule type="expression" dxfId="3566" priority="1158">
      <formula>AND($H185&lt;&gt;"",$I185&lt;&gt;"",$J185="")</formula>
    </cfRule>
    <cfRule type="expression" dxfId="3565" priority="1159">
      <formula>AND($H185&lt;&gt;"",$I185="",$J185="")</formula>
    </cfRule>
  </conditionalFormatting>
  <conditionalFormatting sqref="U185 X185:Z185">
    <cfRule type="expression" dxfId="3564" priority="1154">
      <formula>AND($H185&lt;&gt;"",$I185&lt;&gt;"",$J185&lt;&gt;"")</formula>
    </cfRule>
    <cfRule type="expression" dxfId="3563" priority="1155">
      <formula>AND($H185&lt;&gt;"",$I185&lt;&gt;"",$J185="")</formula>
    </cfRule>
    <cfRule type="expression" dxfId="3562" priority="1156">
      <formula>AND($H185&lt;&gt;"",$I185="",$J185="")</formula>
    </cfRule>
  </conditionalFormatting>
  <conditionalFormatting sqref="H185">
    <cfRule type="expression" dxfId="3561" priority="1153">
      <formula>AND($H185&lt;&gt;"",$I185&lt;&gt;"")</formula>
    </cfRule>
  </conditionalFormatting>
  <conditionalFormatting sqref="I185">
    <cfRule type="expression" dxfId="3560" priority="1152">
      <formula>AND($I185&lt;&gt;"",$J185&lt;&gt;"")</formula>
    </cfRule>
  </conditionalFormatting>
  <conditionalFormatting sqref="A185">
    <cfRule type="containsBlanks" dxfId="3559" priority="1151">
      <formula>LEN(TRIM(A185))=0</formula>
    </cfRule>
  </conditionalFormatting>
  <conditionalFormatting sqref="AA185:AB185">
    <cfRule type="expression" dxfId="3558" priority="1148">
      <formula>AND($H185&lt;&gt;"",$I185&lt;&gt;"",$J185&lt;&gt;"")</formula>
    </cfRule>
    <cfRule type="expression" dxfId="3557" priority="1149">
      <formula>AND($H185&lt;&gt;"",$I185&lt;&gt;"",$J185="")</formula>
    </cfRule>
    <cfRule type="expression" dxfId="3556" priority="1150">
      <formula>AND($H185&lt;&gt;"",$I185="",$J185="")</formula>
    </cfRule>
  </conditionalFormatting>
  <conditionalFormatting sqref="AC185:AD185">
    <cfRule type="expression" dxfId="3555" priority="1145">
      <formula>AND($H185&lt;&gt;"",$I185&lt;&gt;"",$J185&lt;&gt;"")</formula>
    </cfRule>
    <cfRule type="expression" dxfId="3554" priority="1146">
      <formula>AND($H185&lt;&gt;"",$I185&lt;&gt;"",$J185="")</formula>
    </cfRule>
    <cfRule type="expression" dxfId="3553" priority="1147">
      <formula>AND($H185&lt;&gt;"",$I185="",$J185="")</formula>
    </cfRule>
  </conditionalFormatting>
  <conditionalFormatting sqref="AE185:AH185">
    <cfRule type="expression" dxfId="3552" priority="1142">
      <formula>AND($H185&lt;&gt;"",$I185&lt;&gt;"",$J185&lt;&gt;"")</formula>
    </cfRule>
    <cfRule type="expression" dxfId="3551" priority="1143">
      <formula>AND($H185&lt;&gt;"",$I185&lt;&gt;"",$J185="")</formula>
    </cfRule>
    <cfRule type="expression" dxfId="3550" priority="1144">
      <formula>AND($H185&lt;&gt;"",$I185="",$J185="")</formula>
    </cfRule>
  </conditionalFormatting>
  <conditionalFormatting sqref="AI185">
    <cfRule type="expression" dxfId="3549" priority="1139">
      <formula>AND($H185&lt;&gt;"",$I185&lt;&gt;"",$J185&lt;&gt;"")</formula>
    </cfRule>
    <cfRule type="expression" dxfId="3548" priority="1140">
      <formula>AND($H185&lt;&gt;"",$I185&lt;&gt;"",$J185="")</formula>
    </cfRule>
    <cfRule type="expression" dxfId="3547" priority="1141">
      <formula>AND($H185&lt;&gt;"",$I185="",$J185="")</formula>
    </cfRule>
  </conditionalFormatting>
  <conditionalFormatting sqref="H171:J172">
    <cfRule type="expression" dxfId="3546" priority="1136">
      <formula>AND($H171&lt;&gt;"",$I171&lt;&gt;"",$J171&lt;&gt;"")</formula>
    </cfRule>
    <cfRule type="expression" dxfId="3545" priority="1137">
      <formula>AND($H171&lt;&gt;"",$I171&lt;&gt;"",$J171="")</formula>
    </cfRule>
    <cfRule type="expression" dxfId="3544" priority="1138">
      <formula>AND($H171&lt;&gt;"",$I171="",$J171="")</formula>
    </cfRule>
  </conditionalFormatting>
  <conditionalFormatting sqref="X172:Z172 X171:AG171 U171:U172">
    <cfRule type="expression" dxfId="3543" priority="1133">
      <formula>AND($H171&lt;&gt;"",$I171&lt;&gt;"",$J171&lt;&gt;"")</formula>
    </cfRule>
    <cfRule type="expression" dxfId="3542" priority="1134">
      <formula>AND($H171&lt;&gt;"",$I171&lt;&gt;"",$J171="")</formula>
    </cfRule>
    <cfRule type="expression" dxfId="3541" priority="1135">
      <formula>AND($H171&lt;&gt;"",$I171="",$J171="")</formula>
    </cfRule>
  </conditionalFormatting>
  <conditionalFormatting sqref="H171:H172">
    <cfRule type="expression" dxfId="3540" priority="1132">
      <formula>AND($H171&lt;&gt;"",$I171&lt;&gt;"")</formula>
    </cfRule>
  </conditionalFormatting>
  <conditionalFormatting sqref="I171:I172">
    <cfRule type="expression" dxfId="3539" priority="1131">
      <formula>AND($I171&lt;&gt;"",$J171&lt;&gt;"")</formula>
    </cfRule>
  </conditionalFormatting>
  <conditionalFormatting sqref="A171:A172">
    <cfRule type="containsBlanks" dxfId="3538" priority="1130">
      <formula>LEN(TRIM(A171))=0</formula>
    </cfRule>
  </conditionalFormatting>
  <conditionalFormatting sqref="AA172:AB172">
    <cfRule type="expression" dxfId="3537" priority="1127">
      <formula>AND($H172&lt;&gt;"",$I172&lt;&gt;"",$J172&lt;&gt;"")</formula>
    </cfRule>
    <cfRule type="expression" dxfId="3536" priority="1128">
      <formula>AND($H172&lt;&gt;"",$I172&lt;&gt;"",$J172="")</formula>
    </cfRule>
    <cfRule type="expression" dxfId="3535" priority="1129">
      <formula>AND($H172&lt;&gt;"",$I172="",$J172="")</formula>
    </cfRule>
  </conditionalFormatting>
  <conditionalFormatting sqref="AC172:AD172">
    <cfRule type="expression" dxfId="3534" priority="1124">
      <formula>AND($H172&lt;&gt;"",$I172&lt;&gt;"",$J172&lt;&gt;"")</formula>
    </cfRule>
    <cfRule type="expression" dxfId="3533" priority="1125">
      <formula>AND($H172&lt;&gt;"",$I172&lt;&gt;"",$J172="")</formula>
    </cfRule>
    <cfRule type="expression" dxfId="3532" priority="1126">
      <formula>AND($H172&lt;&gt;"",$I172="",$J172="")</formula>
    </cfRule>
  </conditionalFormatting>
  <conditionalFormatting sqref="AE172:AH172 AH171">
    <cfRule type="expression" dxfId="3531" priority="1121">
      <formula>AND($H171&lt;&gt;"",$I171&lt;&gt;"",$J171&lt;&gt;"")</formula>
    </cfRule>
    <cfRule type="expression" dxfId="3530" priority="1122">
      <formula>AND($H171&lt;&gt;"",$I171&lt;&gt;"",$J171="")</formula>
    </cfRule>
    <cfRule type="expression" dxfId="3529" priority="1123">
      <formula>AND($H171&lt;&gt;"",$I171="",$J171="")</formula>
    </cfRule>
  </conditionalFormatting>
  <conditionalFormatting sqref="AI171:AI172">
    <cfRule type="expression" dxfId="3528" priority="1118">
      <formula>AND($H171&lt;&gt;"",$I171&lt;&gt;"",$J171&lt;&gt;"")</formula>
    </cfRule>
    <cfRule type="expression" dxfId="3527" priority="1119">
      <formula>AND($H171&lt;&gt;"",$I171&lt;&gt;"",$J171="")</formula>
    </cfRule>
    <cfRule type="expression" dxfId="3526" priority="1120">
      <formula>AND($H171&lt;&gt;"",$I171="",$J171="")</formula>
    </cfRule>
  </conditionalFormatting>
  <conditionalFormatting sqref="H173:J176">
    <cfRule type="expression" dxfId="3525" priority="1115">
      <formula>AND($H173&lt;&gt;"",$I173&lt;&gt;"",$J173&lt;&gt;"")</formula>
    </cfRule>
    <cfRule type="expression" dxfId="3524" priority="1116">
      <formula>AND($H173&lt;&gt;"",$I173&lt;&gt;"",$J173="")</formula>
    </cfRule>
    <cfRule type="expression" dxfId="3523" priority="1117">
      <formula>AND($H173&lt;&gt;"",$I173="",$J173="")</formula>
    </cfRule>
  </conditionalFormatting>
  <conditionalFormatting sqref="X173:Z176 U173:U176">
    <cfRule type="expression" dxfId="3522" priority="1112">
      <formula>AND($H173&lt;&gt;"",$I173&lt;&gt;"",$J173&lt;&gt;"")</formula>
    </cfRule>
    <cfRule type="expression" dxfId="3521" priority="1113">
      <formula>AND($H173&lt;&gt;"",$I173&lt;&gt;"",$J173="")</formula>
    </cfRule>
    <cfRule type="expression" dxfId="3520" priority="1114">
      <formula>AND($H173&lt;&gt;"",$I173="",$J173="")</formula>
    </cfRule>
  </conditionalFormatting>
  <conditionalFormatting sqref="H173:H176">
    <cfRule type="expression" dxfId="3519" priority="1111">
      <formula>AND($H173&lt;&gt;"",$I173&lt;&gt;"")</formula>
    </cfRule>
  </conditionalFormatting>
  <conditionalFormatting sqref="I173:I176">
    <cfRule type="expression" dxfId="3518" priority="1110">
      <formula>AND($I173&lt;&gt;"",$J173&lt;&gt;"")</formula>
    </cfRule>
  </conditionalFormatting>
  <conditionalFormatting sqref="A173:A176">
    <cfRule type="containsBlanks" dxfId="3517" priority="1109">
      <formula>LEN(TRIM(A173))=0</formula>
    </cfRule>
  </conditionalFormatting>
  <conditionalFormatting sqref="AA173:AB176">
    <cfRule type="expression" dxfId="3516" priority="1106">
      <formula>AND($H173&lt;&gt;"",$I173&lt;&gt;"",$J173&lt;&gt;"")</formula>
    </cfRule>
    <cfRule type="expression" dxfId="3515" priority="1107">
      <formula>AND($H173&lt;&gt;"",$I173&lt;&gt;"",$J173="")</formula>
    </cfRule>
    <cfRule type="expression" dxfId="3514" priority="1108">
      <formula>AND($H173&lt;&gt;"",$I173="",$J173="")</formula>
    </cfRule>
  </conditionalFormatting>
  <conditionalFormatting sqref="AC173:AD176">
    <cfRule type="expression" dxfId="3513" priority="1103">
      <formula>AND($H173&lt;&gt;"",$I173&lt;&gt;"",$J173&lt;&gt;"")</formula>
    </cfRule>
    <cfRule type="expression" dxfId="3512" priority="1104">
      <formula>AND($H173&lt;&gt;"",$I173&lt;&gt;"",$J173="")</formula>
    </cfRule>
    <cfRule type="expression" dxfId="3511" priority="1105">
      <formula>AND($H173&lt;&gt;"",$I173="",$J173="")</formula>
    </cfRule>
  </conditionalFormatting>
  <conditionalFormatting sqref="AE173:AH176">
    <cfRule type="expression" dxfId="3510" priority="1100">
      <formula>AND($H173&lt;&gt;"",$I173&lt;&gt;"",$J173&lt;&gt;"")</formula>
    </cfRule>
    <cfRule type="expression" dxfId="3509" priority="1101">
      <formula>AND($H173&lt;&gt;"",$I173&lt;&gt;"",$J173="")</formula>
    </cfRule>
    <cfRule type="expression" dxfId="3508" priority="1102">
      <formula>AND($H173&lt;&gt;"",$I173="",$J173="")</formula>
    </cfRule>
  </conditionalFormatting>
  <conditionalFormatting sqref="AI173:AI176">
    <cfRule type="expression" dxfId="3507" priority="1097">
      <formula>AND($H173&lt;&gt;"",$I173&lt;&gt;"",$J173&lt;&gt;"")</formula>
    </cfRule>
    <cfRule type="expression" dxfId="3506" priority="1098">
      <formula>AND($H173&lt;&gt;"",$I173&lt;&gt;"",$J173="")</formula>
    </cfRule>
    <cfRule type="expression" dxfId="3505" priority="1099">
      <formula>AND($H173&lt;&gt;"",$I173="",$J173="")</formula>
    </cfRule>
  </conditionalFormatting>
  <conditionalFormatting sqref="H178:J179">
    <cfRule type="expression" dxfId="3504" priority="1094">
      <formula>AND($H178&lt;&gt;"",$I178&lt;&gt;"",$J178&lt;&gt;"")</formula>
    </cfRule>
    <cfRule type="expression" dxfId="3503" priority="1095">
      <formula>AND($H178&lt;&gt;"",$I178&lt;&gt;"",$J178="")</formula>
    </cfRule>
    <cfRule type="expression" dxfId="3502" priority="1096">
      <formula>AND($H178&lt;&gt;"",$I178="",$J178="")</formula>
    </cfRule>
  </conditionalFormatting>
  <conditionalFormatting sqref="X179:Z179 X178:AG178 U178:U179">
    <cfRule type="expression" dxfId="3501" priority="1091">
      <formula>AND($H178&lt;&gt;"",$I178&lt;&gt;"",$J178&lt;&gt;"")</formula>
    </cfRule>
    <cfRule type="expression" dxfId="3500" priority="1092">
      <formula>AND($H178&lt;&gt;"",$I178&lt;&gt;"",$J178="")</formula>
    </cfRule>
    <cfRule type="expression" dxfId="3499" priority="1093">
      <formula>AND($H178&lt;&gt;"",$I178="",$J178="")</formula>
    </cfRule>
  </conditionalFormatting>
  <conditionalFormatting sqref="H178:H179">
    <cfRule type="expression" dxfId="3498" priority="1090">
      <formula>AND($H178&lt;&gt;"",$I178&lt;&gt;"")</formula>
    </cfRule>
  </conditionalFormatting>
  <conditionalFormatting sqref="I178:I179">
    <cfRule type="expression" dxfId="3497" priority="1089">
      <formula>AND($I178&lt;&gt;"",$J178&lt;&gt;"")</formula>
    </cfRule>
  </conditionalFormatting>
  <conditionalFormatting sqref="A178:A179">
    <cfRule type="containsBlanks" dxfId="3496" priority="1088">
      <formula>LEN(TRIM(A178))=0</formula>
    </cfRule>
  </conditionalFormatting>
  <conditionalFormatting sqref="AA179:AB179">
    <cfRule type="expression" dxfId="3495" priority="1085">
      <formula>AND($H179&lt;&gt;"",$I179&lt;&gt;"",$J179&lt;&gt;"")</formula>
    </cfRule>
    <cfRule type="expression" dxfId="3494" priority="1086">
      <formula>AND($H179&lt;&gt;"",$I179&lt;&gt;"",$J179="")</formula>
    </cfRule>
    <cfRule type="expression" dxfId="3493" priority="1087">
      <formula>AND($H179&lt;&gt;"",$I179="",$J179="")</formula>
    </cfRule>
  </conditionalFormatting>
  <conditionalFormatting sqref="AC179:AD179">
    <cfRule type="expression" dxfId="3492" priority="1082">
      <formula>AND($H179&lt;&gt;"",$I179&lt;&gt;"",$J179&lt;&gt;"")</formula>
    </cfRule>
    <cfRule type="expression" dxfId="3491" priority="1083">
      <formula>AND($H179&lt;&gt;"",$I179&lt;&gt;"",$J179="")</formula>
    </cfRule>
    <cfRule type="expression" dxfId="3490" priority="1084">
      <formula>AND($H179&lt;&gt;"",$I179="",$J179="")</formula>
    </cfRule>
  </conditionalFormatting>
  <conditionalFormatting sqref="AE179:AH179 AH178">
    <cfRule type="expression" dxfId="3489" priority="1079">
      <formula>AND($H178&lt;&gt;"",$I178&lt;&gt;"",$J178&lt;&gt;"")</formula>
    </cfRule>
    <cfRule type="expression" dxfId="3488" priority="1080">
      <formula>AND($H178&lt;&gt;"",$I178&lt;&gt;"",$J178="")</formula>
    </cfRule>
    <cfRule type="expression" dxfId="3487" priority="1081">
      <formula>AND($H178&lt;&gt;"",$I178="",$J178="")</formula>
    </cfRule>
  </conditionalFormatting>
  <conditionalFormatting sqref="AI178:AI179">
    <cfRule type="expression" dxfId="3486" priority="1076">
      <formula>AND($H178&lt;&gt;"",$I178&lt;&gt;"",$J178&lt;&gt;"")</formula>
    </cfRule>
    <cfRule type="expression" dxfId="3485" priority="1077">
      <formula>AND($H178&lt;&gt;"",$I178&lt;&gt;"",$J178="")</formula>
    </cfRule>
    <cfRule type="expression" dxfId="3484" priority="1078">
      <formula>AND($H178&lt;&gt;"",$I178="",$J178="")</formula>
    </cfRule>
  </conditionalFormatting>
  <conditionalFormatting sqref="H180:J183">
    <cfRule type="expression" dxfId="3483" priority="1073">
      <formula>AND($H180&lt;&gt;"",$I180&lt;&gt;"",$J180&lt;&gt;"")</formula>
    </cfRule>
    <cfRule type="expression" dxfId="3482" priority="1074">
      <formula>AND($H180&lt;&gt;"",$I180&lt;&gt;"",$J180="")</formula>
    </cfRule>
    <cfRule type="expression" dxfId="3481" priority="1075">
      <formula>AND($H180&lt;&gt;"",$I180="",$J180="")</formula>
    </cfRule>
  </conditionalFormatting>
  <conditionalFormatting sqref="X180:Z183 U180:U183">
    <cfRule type="expression" dxfId="3480" priority="1070">
      <formula>AND($H180&lt;&gt;"",$I180&lt;&gt;"",$J180&lt;&gt;"")</formula>
    </cfRule>
    <cfRule type="expression" dxfId="3479" priority="1071">
      <formula>AND($H180&lt;&gt;"",$I180&lt;&gt;"",$J180="")</formula>
    </cfRule>
    <cfRule type="expression" dxfId="3478" priority="1072">
      <formula>AND($H180&lt;&gt;"",$I180="",$J180="")</formula>
    </cfRule>
  </conditionalFormatting>
  <conditionalFormatting sqref="H180:H183">
    <cfRule type="expression" dxfId="3477" priority="1069">
      <formula>AND($H180&lt;&gt;"",$I180&lt;&gt;"")</formula>
    </cfRule>
  </conditionalFormatting>
  <conditionalFormatting sqref="I180:I183">
    <cfRule type="expression" dxfId="3476" priority="1068">
      <formula>AND($I180&lt;&gt;"",$J180&lt;&gt;"")</formula>
    </cfRule>
  </conditionalFormatting>
  <conditionalFormatting sqref="A180:A183">
    <cfRule type="containsBlanks" dxfId="3475" priority="1067">
      <formula>LEN(TRIM(A180))=0</formula>
    </cfRule>
  </conditionalFormatting>
  <conditionalFormatting sqref="AA180:AB183">
    <cfRule type="expression" dxfId="3474" priority="1064">
      <formula>AND($H180&lt;&gt;"",$I180&lt;&gt;"",$J180&lt;&gt;"")</formula>
    </cfRule>
    <cfRule type="expression" dxfId="3473" priority="1065">
      <formula>AND($H180&lt;&gt;"",$I180&lt;&gt;"",$J180="")</formula>
    </cfRule>
    <cfRule type="expression" dxfId="3472" priority="1066">
      <formula>AND($H180&lt;&gt;"",$I180="",$J180="")</formula>
    </cfRule>
  </conditionalFormatting>
  <conditionalFormatting sqref="AC180:AD183">
    <cfRule type="expression" dxfId="3471" priority="1061">
      <formula>AND($H180&lt;&gt;"",$I180&lt;&gt;"",$J180&lt;&gt;"")</formula>
    </cfRule>
    <cfRule type="expression" dxfId="3470" priority="1062">
      <formula>AND($H180&lt;&gt;"",$I180&lt;&gt;"",$J180="")</formula>
    </cfRule>
    <cfRule type="expression" dxfId="3469" priority="1063">
      <formula>AND($H180&lt;&gt;"",$I180="",$J180="")</formula>
    </cfRule>
  </conditionalFormatting>
  <conditionalFormatting sqref="AE180:AH183">
    <cfRule type="expression" dxfId="3468" priority="1058">
      <formula>AND($H180&lt;&gt;"",$I180&lt;&gt;"",$J180&lt;&gt;"")</formula>
    </cfRule>
    <cfRule type="expression" dxfId="3467" priority="1059">
      <formula>AND($H180&lt;&gt;"",$I180&lt;&gt;"",$J180="")</formula>
    </cfRule>
    <cfRule type="expression" dxfId="3466" priority="1060">
      <formula>AND($H180&lt;&gt;"",$I180="",$J180="")</formula>
    </cfRule>
  </conditionalFormatting>
  <conditionalFormatting sqref="AI180:AI183">
    <cfRule type="expression" dxfId="3465" priority="1055">
      <formula>AND($H180&lt;&gt;"",$I180&lt;&gt;"",$J180&lt;&gt;"")</formula>
    </cfRule>
    <cfRule type="expression" dxfId="3464" priority="1056">
      <formula>AND($H180&lt;&gt;"",$I180&lt;&gt;"",$J180="")</formula>
    </cfRule>
    <cfRule type="expression" dxfId="3463" priority="1057">
      <formula>AND($H180&lt;&gt;"",$I180="",$J180="")</formula>
    </cfRule>
  </conditionalFormatting>
  <conditionalFormatting sqref="H186:J188">
    <cfRule type="expression" dxfId="3462" priority="1052">
      <formula>AND($H186&lt;&gt;"",$I186&lt;&gt;"",$J186&lt;&gt;"")</formula>
    </cfRule>
    <cfRule type="expression" dxfId="3461" priority="1053">
      <formula>AND($H186&lt;&gt;"",$I186&lt;&gt;"",$J186="")</formula>
    </cfRule>
    <cfRule type="expression" dxfId="3460" priority="1054">
      <formula>AND($H186&lt;&gt;"",$I186="",$J186="")</formula>
    </cfRule>
  </conditionalFormatting>
  <conditionalFormatting sqref="X188:Z188 X187:AG187 U186:U188 X186:Z186">
    <cfRule type="expression" dxfId="3459" priority="1049">
      <formula>AND($H186&lt;&gt;"",$I186&lt;&gt;"",$J186&lt;&gt;"")</formula>
    </cfRule>
    <cfRule type="expression" dxfId="3458" priority="1050">
      <formula>AND($H186&lt;&gt;"",$I186&lt;&gt;"",$J186="")</formula>
    </cfRule>
    <cfRule type="expression" dxfId="3457" priority="1051">
      <formula>AND($H186&lt;&gt;"",$I186="",$J186="")</formula>
    </cfRule>
  </conditionalFormatting>
  <conditionalFormatting sqref="H186:H188">
    <cfRule type="expression" dxfId="3456" priority="1048">
      <formula>AND($H186&lt;&gt;"",$I186&lt;&gt;"")</formula>
    </cfRule>
  </conditionalFormatting>
  <conditionalFormatting sqref="I186:I188">
    <cfRule type="expression" dxfId="3455" priority="1047">
      <formula>AND($I186&lt;&gt;"",$J186&lt;&gt;"")</formula>
    </cfRule>
  </conditionalFormatting>
  <conditionalFormatting sqref="A186:A188">
    <cfRule type="containsBlanks" dxfId="3454" priority="1046">
      <formula>LEN(TRIM(A186))=0</formula>
    </cfRule>
  </conditionalFormatting>
  <conditionalFormatting sqref="AA188:AB188 AA186:AB186">
    <cfRule type="expression" dxfId="3453" priority="1043">
      <formula>AND($H186&lt;&gt;"",$I186&lt;&gt;"",$J186&lt;&gt;"")</formula>
    </cfRule>
    <cfRule type="expression" dxfId="3452" priority="1044">
      <formula>AND($H186&lt;&gt;"",$I186&lt;&gt;"",$J186="")</formula>
    </cfRule>
    <cfRule type="expression" dxfId="3451" priority="1045">
      <formula>AND($H186&lt;&gt;"",$I186="",$J186="")</formula>
    </cfRule>
  </conditionalFormatting>
  <conditionalFormatting sqref="AC188:AD188 AC186:AD186">
    <cfRule type="expression" dxfId="3450" priority="1040">
      <formula>AND($H186&lt;&gt;"",$I186&lt;&gt;"",$J186&lt;&gt;"")</formula>
    </cfRule>
    <cfRule type="expression" dxfId="3449" priority="1041">
      <formula>AND($H186&lt;&gt;"",$I186&lt;&gt;"",$J186="")</formula>
    </cfRule>
    <cfRule type="expression" dxfId="3448" priority="1042">
      <formula>AND($H186&lt;&gt;"",$I186="",$J186="")</formula>
    </cfRule>
  </conditionalFormatting>
  <conditionalFormatting sqref="AE188:AH188 AH187 AE186:AH186">
    <cfRule type="expression" dxfId="3447" priority="1037">
      <formula>AND($H186&lt;&gt;"",$I186&lt;&gt;"",$J186&lt;&gt;"")</formula>
    </cfRule>
    <cfRule type="expression" dxfId="3446" priority="1038">
      <formula>AND($H186&lt;&gt;"",$I186&lt;&gt;"",$J186="")</formula>
    </cfRule>
    <cfRule type="expression" dxfId="3445" priority="1039">
      <formula>AND($H186&lt;&gt;"",$I186="",$J186="")</formula>
    </cfRule>
  </conditionalFormatting>
  <conditionalFormatting sqref="AI186:AI188">
    <cfRule type="expression" dxfId="3444" priority="1034">
      <formula>AND($H186&lt;&gt;"",$I186&lt;&gt;"",$J186&lt;&gt;"")</formula>
    </cfRule>
    <cfRule type="expression" dxfId="3443" priority="1035">
      <formula>AND($H186&lt;&gt;"",$I186&lt;&gt;"",$J186="")</formula>
    </cfRule>
    <cfRule type="expression" dxfId="3442" priority="1036">
      <formula>AND($H186&lt;&gt;"",$I186="",$J186="")</formula>
    </cfRule>
  </conditionalFormatting>
  <conditionalFormatting sqref="H189:J192">
    <cfRule type="expression" dxfId="3441" priority="1031">
      <formula>AND($H189&lt;&gt;"",$I189&lt;&gt;"",$J189&lt;&gt;"")</formula>
    </cfRule>
    <cfRule type="expression" dxfId="3440" priority="1032">
      <formula>AND($H189&lt;&gt;"",$I189&lt;&gt;"",$J189="")</formula>
    </cfRule>
    <cfRule type="expression" dxfId="3439" priority="1033">
      <formula>AND($H189&lt;&gt;"",$I189="",$J189="")</formula>
    </cfRule>
  </conditionalFormatting>
  <conditionalFormatting sqref="X189:Z192 U189:U192">
    <cfRule type="expression" dxfId="3438" priority="1028">
      <formula>AND($H189&lt;&gt;"",$I189&lt;&gt;"",$J189&lt;&gt;"")</formula>
    </cfRule>
    <cfRule type="expression" dxfId="3437" priority="1029">
      <formula>AND($H189&lt;&gt;"",$I189&lt;&gt;"",$J189="")</formula>
    </cfRule>
    <cfRule type="expression" dxfId="3436" priority="1030">
      <formula>AND($H189&lt;&gt;"",$I189="",$J189="")</formula>
    </cfRule>
  </conditionalFormatting>
  <conditionalFormatting sqref="H189:H192">
    <cfRule type="expression" dxfId="3435" priority="1027">
      <formula>AND($H189&lt;&gt;"",$I189&lt;&gt;"")</formula>
    </cfRule>
  </conditionalFormatting>
  <conditionalFormatting sqref="I189:I192">
    <cfRule type="expression" dxfId="3434" priority="1026">
      <formula>AND($I189&lt;&gt;"",$J189&lt;&gt;"")</formula>
    </cfRule>
  </conditionalFormatting>
  <conditionalFormatting sqref="A189:A192">
    <cfRule type="containsBlanks" dxfId="3433" priority="1025">
      <formula>LEN(TRIM(A189))=0</formula>
    </cfRule>
  </conditionalFormatting>
  <conditionalFormatting sqref="AA189:AB192">
    <cfRule type="expression" dxfId="3432" priority="1022">
      <formula>AND($H189&lt;&gt;"",$I189&lt;&gt;"",$J189&lt;&gt;"")</formula>
    </cfRule>
    <cfRule type="expression" dxfId="3431" priority="1023">
      <formula>AND($H189&lt;&gt;"",$I189&lt;&gt;"",$J189="")</formula>
    </cfRule>
    <cfRule type="expression" dxfId="3430" priority="1024">
      <formula>AND($H189&lt;&gt;"",$I189="",$J189="")</formula>
    </cfRule>
  </conditionalFormatting>
  <conditionalFormatting sqref="AC189:AD192">
    <cfRule type="expression" dxfId="3429" priority="1019">
      <formula>AND($H189&lt;&gt;"",$I189&lt;&gt;"",$J189&lt;&gt;"")</formula>
    </cfRule>
    <cfRule type="expression" dxfId="3428" priority="1020">
      <formula>AND($H189&lt;&gt;"",$I189&lt;&gt;"",$J189="")</formula>
    </cfRule>
    <cfRule type="expression" dxfId="3427" priority="1021">
      <formula>AND($H189&lt;&gt;"",$I189="",$J189="")</formula>
    </cfRule>
  </conditionalFormatting>
  <conditionalFormatting sqref="AE189:AH192">
    <cfRule type="expression" dxfId="3426" priority="1016">
      <formula>AND($H189&lt;&gt;"",$I189&lt;&gt;"",$J189&lt;&gt;"")</formula>
    </cfRule>
    <cfRule type="expression" dxfId="3425" priority="1017">
      <formula>AND($H189&lt;&gt;"",$I189&lt;&gt;"",$J189="")</formula>
    </cfRule>
    <cfRule type="expression" dxfId="3424" priority="1018">
      <formula>AND($H189&lt;&gt;"",$I189="",$J189="")</formula>
    </cfRule>
  </conditionalFormatting>
  <conditionalFormatting sqref="AI189:AI192">
    <cfRule type="expression" dxfId="3423" priority="1013">
      <formula>AND($H189&lt;&gt;"",$I189&lt;&gt;"",$J189&lt;&gt;"")</formula>
    </cfRule>
    <cfRule type="expression" dxfId="3422" priority="1014">
      <formula>AND($H189&lt;&gt;"",$I189&lt;&gt;"",$J189="")</formula>
    </cfRule>
    <cfRule type="expression" dxfId="3421" priority="1015">
      <formula>AND($H189&lt;&gt;"",$I189="",$J189="")</formula>
    </cfRule>
  </conditionalFormatting>
  <conditionalFormatting sqref="H208:J208">
    <cfRule type="expression" dxfId="3420" priority="1010">
      <formula>AND($H208&lt;&gt;"",$I208&lt;&gt;"",$J208&lt;&gt;"")</formula>
    </cfRule>
    <cfRule type="expression" dxfId="3419" priority="1011">
      <formula>AND($H208&lt;&gt;"",$I208&lt;&gt;"",$J208="")</formula>
    </cfRule>
    <cfRule type="expression" dxfId="3418" priority="1012">
      <formula>AND($H208&lt;&gt;"",$I208="",$J208="")</formula>
    </cfRule>
  </conditionalFormatting>
  <conditionalFormatting sqref="U208 X208:Z208">
    <cfRule type="expression" dxfId="3417" priority="1007">
      <formula>AND($H208&lt;&gt;"",$I208&lt;&gt;"",$J208&lt;&gt;"")</formula>
    </cfRule>
    <cfRule type="expression" dxfId="3416" priority="1008">
      <formula>AND($H208&lt;&gt;"",$I208&lt;&gt;"",$J208="")</formula>
    </cfRule>
    <cfRule type="expression" dxfId="3415" priority="1009">
      <formula>AND($H208&lt;&gt;"",$I208="",$J208="")</formula>
    </cfRule>
  </conditionalFormatting>
  <conditionalFormatting sqref="H208">
    <cfRule type="expression" dxfId="3414" priority="1006">
      <formula>AND($H208&lt;&gt;"",$I208&lt;&gt;"")</formula>
    </cfRule>
  </conditionalFormatting>
  <conditionalFormatting sqref="I208">
    <cfRule type="expression" dxfId="3413" priority="1005">
      <formula>AND($I208&lt;&gt;"",$J208&lt;&gt;"")</formula>
    </cfRule>
  </conditionalFormatting>
  <conditionalFormatting sqref="A208">
    <cfRule type="containsBlanks" dxfId="3412" priority="1004">
      <formula>LEN(TRIM(A208))=0</formula>
    </cfRule>
  </conditionalFormatting>
  <conditionalFormatting sqref="AA208:AB208">
    <cfRule type="expression" dxfId="3411" priority="1001">
      <formula>AND($H208&lt;&gt;"",$I208&lt;&gt;"",$J208&lt;&gt;"")</formula>
    </cfRule>
    <cfRule type="expression" dxfId="3410" priority="1002">
      <formula>AND($H208&lt;&gt;"",$I208&lt;&gt;"",$J208="")</formula>
    </cfRule>
    <cfRule type="expression" dxfId="3409" priority="1003">
      <formula>AND($H208&lt;&gt;"",$I208="",$J208="")</formula>
    </cfRule>
  </conditionalFormatting>
  <conditionalFormatting sqref="AC208:AD208">
    <cfRule type="expression" dxfId="3408" priority="998">
      <formula>AND($H208&lt;&gt;"",$I208&lt;&gt;"",$J208&lt;&gt;"")</formula>
    </cfRule>
    <cfRule type="expression" dxfId="3407" priority="999">
      <formula>AND($H208&lt;&gt;"",$I208&lt;&gt;"",$J208="")</formula>
    </cfRule>
    <cfRule type="expression" dxfId="3406" priority="1000">
      <formula>AND($H208&lt;&gt;"",$I208="",$J208="")</formula>
    </cfRule>
  </conditionalFormatting>
  <conditionalFormatting sqref="AE208:AH208">
    <cfRule type="expression" dxfId="3405" priority="995">
      <formula>AND($H208&lt;&gt;"",$I208&lt;&gt;"",$J208&lt;&gt;"")</formula>
    </cfRule>
    <cfRule type="expression" dxfId="3404" priority="996">
      <formula>AND($H208&lt;&gt;"",$I208&lt;&gt;"",$J208="")</formula>
    </cfRule>
    <cfRule type="expression" dxfId="3403" priority="997">
      <formula>AND($H208&lt;&gt;"",$I208="",$J208="")</formula>
    </cfRule>
  </conditionalFormatting>
  <conditionalFormatting sqref="AI208">
    <cfRule type="expression" dxfId="3402" priority="992">
      <formula>AND($H208&lt;&gt;"",$I208&lt;&gt;"",$J208&lt;&gt;"")</formula>
    </cfRule>
    <cfRule type="expression" dxfId="3401" priority="993">
      <formula>AND($H208&lt;&gt;"",$I208&lt;&gt;"",$J208="")</formula>
    </cfRule>
    <cfRule type="expression" dxfId="3400" priority="994">
      <formula>AND($H208&lt;&gt;"",$I208="",$J208="")</formula>
    </cfRule>
  </conditionalFormatting>
  <conditionalFormatting sqref="H194:J195">
    <cfRule type="expression" dxfId="3399" priority="989">
      <formula>AND($H194&lt;&gt;"",$I194&lt;&gt;"",$J194&lt;&gt;"")</formula>
    </cfRule>
    <cfRule type="expression" dxfId="3398" priority="990">
      <formula>AND($H194&lt;&gt;"",$I194&lt;&gt;"",$J194="")</formula>
    </cfRule>
    <cfRule type="expression" dxfId="3397" priority="991">
      <formula>AND($H194&lt;&gt;"",$I194="",$J194="")</formula>
    </cfRule>
  </conditionalFormatting>
  <conditionalFormatting sqref="X195:Z195 X194:AG194 U194:U195">
    <cfRule type="expression" dxfId="3396" priority="986">
      <formula>AND($H194&lt;&gt;"",$I194&lt;&gt;"",$J194&lt;&gt;"")</formula>
    </cfRule>
    <cfRule type="expression" dxfId="3395" priority="987">
      <formula>AND($H194&lt;&gt;"",$I194&lt;&gt;"",$J194="")</formula>
    </cfRule>
    <cfRule type="expression" dxfId="3394" priority="988">
      <formula>AND($H194&lt;&gt;"",$I194="",$J194="")</formula>
    </cfRule>
  </conditionalFormatting>
  <conditionalFormatting sqref="H194:H195">
    <cfRule type="expression" dxfId="3393" priority="985">
      <formula>AND($H194&lt;&gt;"",$I194&lt;&gt;"")</formula>
    </cfRule>
  </conditionalFormatting>
  <conditionalFormatting sqref="I194:I195">
    <cfRule type="expression" dxfId="3392" priority="984">
      <formula>AND($I194&lt;&gt;"",$J194&lt;&gt;"")</formula>
    </cfRule>
  </conditionalFormatting>
  <conditionalFormatting sqref="A194:A195">
    <cfRule type="containsBlanks" dxfId="3391" priority="983">
      <formula>LEN(TRIM(A194))=0</formula>
    </cfRule>
  </conditionalFormatting>
  <conditionalFormatting sqref="AA195:AB195">
    <cfRule type="expression" dxfId="3390" priority="980">
      <formula>AND($H195&lt;&gt;"",$I195&lt;&gt;"",$J195&lt;&gt;"")</formula>
    </cfRule>
    <cfRule type="expression" dxfId="3389" priority="981">
      <formula>AND($H195&lt;&gt;"",$I195&lt;&gt;"",$J195="")</formula>
    </cfRule>
    <cfRule type="expression" dxfId="3388" priority="982">
      <formula>AND($H195&lt;&gt;"",$I195="",$J195="")</formula>
    </cfRule>
  </conditionalFormatting>
  <conditionalFormatting sqref="AC195:AD195">
    <cfRule type="expression" dxfId="3387" priority="977">
      <formula>AND($H195&lt;&gt;"",$I195&lt;&gt;"",$J195&lt;&gt;"")</formula>
    </cfRule>
    <cfRule type="expression" dxfId="3386" priority="978">
      <formula>AND($H195&lt;&gt;"",$I195&lt;&gt;"",$J195="")</formula>
    </cfRule>
    <cfRule type="expression" dxfId="3385" priority="979">
      <formula>AND($H195&lt;&gt;"",$I195="",$J195="")</formula>
    </cfRule>
  </conditionalFormatting>
  <conditionalFormatting sqref="AE195:AH195 AH194">
    <cfRule type="expression" dxfId="3384" priority="974">
      <formula>AND($H194&lt;&gt;"",$I194&lt;&gt;"",$J194&lt;&gt;"")</formula>
    </cfRule>
    <cfRule type="expression" dxfId="3383" priority="975">
      <formula>AND($H194&lt;&gt;"",$I194&lt;&gt;"",$J194="")</formula>
    </cfRule>
    <cfRule type="expression" dxfId="3382" priority="976">
      <formula>AND($H194&lt;&gt;"",$I194="",$J194="")</formula>
    </cfRule>
  </conditionalFormatting>
  <conditionalFormatting sqref="AI194:AI195">
    <cfRule type="expression" dxfId="3381" priority="971">
      <formula>AND($H194&lt;&gt;"",$I194&lt;&gt;"",$J194&lt;&gt;"")</formula>
    </cfRule>
    <cfRule type="expression" dxfId="3380" priority="972">
      <formula>AND($H194&lt;&gt;"",$I194&lt;&gt;"",$J194="")</formula>
    </cfRule>
    <cfRule type="expression" dxfId="3379" priority="973">
      <formula>AND($H194&lt;&gt;"",$I194="",$J194="")</formula>
    </cfRule>
  </conditionalFormatting>
  <conditionalFormatting sqref="H196:J199">
    <cfRule type="expression" dxfId="3378" priority="968">
      <formula>AND($H196&lt;&gt;"",$I196&lt;&gt;"",$J196&lt;&gt;"")</formula>
    </cfRule>
    <cfRule type="expression" dxfId="3377" priority="969">
      <formula>AND($H196&lt;&gt;"",$I196&lt;&gt;"",$J196="")</formula>
    </cfRule>
    <cfRule type="expression" dxfId="3376" priority="970">
      <formula>AND($H196&lt;&gt;"",$I196="",$J196="")</formula>
    </cfRule>
  </conditionalFormatting>
  <conditionalFormatting sqref="X196:Z199 U196:U199">
    <cfRule type="expression" dxfId="3375" priority="965">
      <formula>AND($H196&lt;&gt;"",$I196&lt;&gt;"",$J196&lt;&gt;"")</formula>
    </cfRule>
    <cfRule type="expression" dxfId="3374" priority="966">
      <formula>AND($H196&lt;&gt;"",$I196&lt;&gt;"",$J196="")</formula>
    </cfRule>
    <cfRule type="expression" dxfId="3373" priority="967">
      <formula>AND($H196&lt;&gt;"",$I196="",$J196="")</formula>
    </cfRule>
  </conditionalFormatting>
  <conditionalFormatting sqref="H196:H199">
    <cfRule type="expression" dxfId="3372" priority="964">
      <formula>AND($H196&lt;&gt;"",$I196&lt;&gt;"")</formula>
    </cfRule>
  </conditionalFormatting>
  <conditionalFormatting sqref="I196:I199">
    <cfRule type="expression" dxfId="3371" priority="963">
      <formula>AND($I196&lt;&gt;"",$J196&lt;&gt;"")</formula>
    </cfRule>
  </conditionalFormatting>
  <conditionalFormatting sqref="A196:A199">
    <cfRule type="containsBlanks" dxfId="3370" priority="962">
      <formula>LEN(TRIM(A196))=0</formula>
    </cfRule>
  </conditionalFormatting>
  <conditionalFormatting sqref="AA196:AB199">
    <cfRule type="expression" dxfId="3369" priority="959">
      <formula>AND($H196&lt;&gt;"",$I196&lt;&gt;"",$J196&lt;&gt;"")</formula>
    </cfRule>
    <cfRule type="expression" dxfId="3368" priority="960">
      <formula>AND($H196&lt;&gt;"",$I196&lt;&gt;"",$J196="")</formula>
    </cfRule>
    <cfRule type="expression" dxfId="3367" priority="961">
      <formula>AND($H196&lt;&gt;"",$I196="",$J196="")</formula>
    </cfRule>
  </conditionalFormatting>
  <conditionalFormatting sqref="AC196:AD199">
    <cfRule type="expression" dxfId="3366" priority="956">
      <formula>AND($H196&lt;&gt;"",$I196&lt;&gt;"",$J196&lt;&gt;"")</formula>
    </cfRule>
    <cfRule type="expression" dxfId="3365" priority="957">
      <formula>AND($H196&lt;&gt;"",$I196&lt;&gt;"",$J196="")</formula>
    </cfRule>
    <cfRule type="expression" dxfId="3364" priority="958">
      <formula>AND($H196&lt;&gt;"",$I196="",$J196="")</formula>
    </cfRule>
  </conditionalFormatting>
  <conditionalFormatting sqref="AE196:AH199">
    <cfRule type="expression" dxfId="3363" priority="953">
      <formula>AND($H196&lt;&gt;"",$I196&lt;&gt;"",$J196&lt;&gt;"")</formula>
    </cfRule>
    <cfRule type="expression" dxfId="3362" priority="954">
      <formula>AND($H196&lt;&gt;"",$I196&lt;&gt;"",$J196="")</formula>
    </cfRule>
    <cfRule type="expression" dxfId="3361" priority="955">
      <formula>AND($H196&lt;&gt;"",$I196="",$J196="")</formula>
    </cfRule>
  </conditionalFormatting>
  <conditionalFormatting sqref="AI196:AI199">
    <cfRule type="expression" dxfId="3360" priority="950">
      <formula>AND($H196&lt;&gt;"",$I196&lt;&gt;"",$J196&lt;&gt;"")</formula>
    </cfRule>
    <cfRule type="expression" dxfId="3359" priority="951">
      <formula>AND($H196&lt;&gt;"",$I196&lt;&gt;"",$J196="")</formula>
    </cfRule>
    <cfRule type="expression" dxfId="3358" priority="952">
      <formula>AND($H196&lt;&gt;"",$I196="",$J196="")</formula>
    </cfRule>
  </conditionalFormatting>
  <conditionalFormatting sqref="H201:J202">
    <cfRule type="expression" dxfId="3357" priority="947">
      <formula>AND($H201&lt;&gt;"",$I201&lt;&gt;"",$J201&lt;&gt;"")</formula>
    </cfRule>
    <cfRule type="expression" dxfId="3356" priority="948">
      <formula>AND($H201&lt;&gt;"",$I201&lt;&gt;"",$J201="")</formula>
    </cfRule>
    <cfRule type="expression" dxfId="3355" priority="949">
      <formula>AND($H201&lt;&gt;"",$I201="",$J201="")</formula>
    </cfRule>
  </conditionalFormatting>
  <conditionalFormatting sqref="X202:Z202 X201:AG201 U201:U202">
    <cfRule type="expression" dxfId="3354" priority="944">
      <formula>AND($H201&lt;&gt;"",$I201&lt;&gt;"",$J201&lt;&gt;"")</formula>
    </cfRule>
    <cfRule type="expression" dxfId="3353" priority="945">
      <formula>AND($H201&lt;&gt;"",$I201&lt;&gt;"",$J201="")</formula>
    </cfRule>
    <cfRule type="expression" dxfId="3352" priority="946">
      <formula>AND($H201&lt;&gt;"",$I201="",$J201="")</formula>
    </cfRule>
  </conditionalFormatting>
  <conditionalFormatting sqref="H201:H202">
    <cfRule type="expression" dxfId="3351" priority="943">
      <formula>AND($H201&lt;&gt;"",$I201&lt;&gt;"")</formula>
    </cfRule>
  </conditionalFormatting>
  <conditionalFormatting sqref="I201:I202">
    <cfRule type="expression" dxfId="3350" priority="942">
      <formula>AND($I201&lt;&gt;"",$J201&lt;&gt;"")</formula>
    </cfRule>
  </conditionalFormatting>
  <conditionalFormatting sqref="A201:A202">
    <cfRule type="containsBlanks" dxfId="3349" priority="941">
      <formula>LEN(TRIM(A201))=0</formula>
    </cfRule>
  </conditionalFormatting>
  <conditionalFormatting sqref="AA202:AB202">
    <cfRule type="expression" dxfId="3348" priority="938">
      <formula>AND($H202&lt;&gt;"",$I202&lt;&gt;"",$J202&lt;&gt;"")</formula>
    </cfRule>
    <cfRule type="expression" dxfId="3347" priority="939">
      <formula>AND($H202&lt;&gt;"",$I202&lt;&gt;"",$J202="")</formula>
    </cfRule>
    <cfRule type="expression" dxfId="3346" priority="940">
      <formula>AND($H202&lt;&gt;"",$I202="",$J202="")</formula>
    </cfRule>
  </conditionalFormatting>
  <conditionalFormatting sqref="AC202:AD202">
    <cfRule type="expression" dxfId="3345" priority="935">
      <formula>AND($H202&lt;&gt;"",$I202&lt;&gt;"",$J202&lt;&gt;"")</formula>
    </cfRule>
    <cfRule type="expression" dxfId="3344" priority="936">
      <formula>AND($H202&lt;&gt;"",$I202&lt;&gt;"",$J202="")</formula>
    </cfRule>
    <cfRule type="expression" dxfId="3343" priority="937">
      <formula>AND($H202&lt;&gt;"",$I202="",$J202="")</formula>
    </cfRule>
  </conditionalFormatting>
  <conditionalFormatting sqref="AE202:AH202 AH201">
    <cfRule type="expression" dxfId="3342" priority="932">
      <formula>AND($H201&lt;&gt;"",$I201&lt;&gt;"",$J201&lt;&gt;"")</formula>
    </cfRule>
    <cfRule type="expression" dxfId="3341" priority="933">
      <formula>AND($H201&lt;&gt;"",$I201&lt;&gt;"",$J201="")</formula>
    </cfRule>
    <cfRule type="expression" dxfId="3340" priority="934">
      <formula>AND($H201&lt;&gt;"",$I201="",$J201="")</formula>
    </cfRule>
  </conditionalFormatting>
  <conditionalFormatting sqref="AI201:AI202">
    <cfRule type="expression" dxfId="3339" priority="929">
      <formula>AND($H201&lt;&gt;"",$I201&lt;&gt;"",$J201&lt;&gt;"")</formula>
    </cfRule>
    <cfRule type="expression" dxfId="3338" priority="930">
      <formula>AND($H201&lt;&gt;"",$I201&lt;&gt;"",$J201="")</formula>
    </cfRule>
    <cfRule type="expression" dxfId="3337" priority="931">
      <formula>AND($H201&lt;&gt;"",$I201="",$J201="")</formula>
    </cfRule>
  </conditionalFormatting>
  <conditionalFormatting sqref="H203:J206">
    <cfRule type="expression" dxfId="3336" priority="926">
      <formula>AND($H203&lt;&gt;"",$I203&lt;&gt;"",$J203&lt;&gt;"")</formula>
    </cfRule>
    <cfRule type="expression" dxfId="3335" priority="927">
      <formula>AND($H203&lt;&gt;"",$I203&lt;&gt;"",$J203="")</formula>
    </cfRule>
    <cfRule type="expression" dxfId="3334" priority="928">
      <formula>AND($H203&lt;&gt;"",$I203="",$J203="")</formula>
    </cfRule>
  </conditionalFormatting>
  <conditionalFormatting sqref="X203:Z206 U203:U206">
    <cfRule type="expression" dxfId="3333" priority="923">
      <formula>AND($H203&lt;&gt;"",$I203&lt;&gt;"",$J203&lt;&gt;"")</formula>
    </cfRule>
    <cfRule type="expression" dxfId="3332" priority="924">
      <formula>AND($H203&lt;&gt;"",$I203&lt;&gt;"",$J203="")</formula>
    </cfRule>
    <cfRule type="expression" dxfId="3331" priority="925">
      <formula>AND($H203&lt;&gt;"",$I203="",$J203="")</formula>
    </cfRule>
  </conditionalFormatting>
  <conditionalFormatting sqref="H203:H206">
    <cfRule type="expression" dxfId="3330" priority="922">
      <formula>AND($H203&lt;&gt;"",$I203&lt;&gt;"")</formula>
    </cfRule>
  </conditionalFormatting>
  <conditionalFormatting sqref="I203:I206">
    <cfRule type="expression" dxfId="3329" priority="921">
      <formula>AND($I203&lt;&gt;"",$J203&lt;&gt;"")</formula>
    </cfRule>
  </conditionalFormatting>
  <conditionalFormatting sqref="A203:A206">
    <cfRule type="containsBlanks" dxfId="3328" priority="920">
      <formula>LEN(TRIM(A203))=0</formula>
    </cfRule>
  </conditionalFormatting>
  <conditionalFormatting sqref="AA203:AB206">
    <cfRule type="expression" dxfId="3327" priority="917">
      <formula>AND($H203&lt;&gt;"",$I203&lt;&gt;"",$J203&lt;&gt;"")</formula>
    </cfRule>
    <cfRule type="expression" dxfId="3326" priority="918">
      <formula>AND($H203&lt;&gt;"",$I203&lt;&gt;"",$J203="")</formula>
    </cfRule>
    <cfRule type="expression" dxfId="3325" priority="919">
      <formula>AND($H203&lt;&gt;"",$I203="",$J203="")</formula>
    </cfRule>
  </conditionalFormatting>
  <conditionalFormatting sqref="AC203:AD206">
    <cfRule type="expression" dxfId="3324" priority="914">
      <formula>AND($H203&lt;&gt;"",$I203&lt;&gt;"",$J203&lt;&gt;"")</formula>
    </cfRule>
    <cfRule type="expression" dxfId="3323" priority="915">
      <formula>AND($H203&lt;&gt;"",$I203&lt;&gt;"",$J203="")</formula>
    </cfRule>
    <cfRule type="expression" dxfId="3322" priority="916">
      <formula>AND($H203&lt;&gt;"",$I203="",$J203="")</formula>
    </cfRule>
  </conditionalFormatting>
  <conditionalFormatting sqref="AE203:AH206">
    <cfRule type="expression" dxfId="3321" priority="911">
      <formula>AND($H203&lt;&gt;"",$I203&lt;&gt;"",$J203&lt;&gt;"")</formula>
    </cfRule>
    <cfRule type="expression" dxfId="3320" priority="912">
      <formula>AND($H203&lt;&gt;"",$I203&lt;&gt;"",$J203="")</formula>
    </cfRule>
    <cfRule type="expression" dxfId="3319" priority="913">
      <formula>AND($H203&lt;&gt;"",$I203="",$J203="")</formula>
    </cfRule>
  </conditionalFormatting>
  <conditionalFormatting sqref="AI203:AI206">
    <cfRule type="expression" dxfId="3318" priority="908">
      <formula>AND($H203&lt;&gt;"",$I203&lt;&gt;"",$J203&lt;&gt;"")</formula>
    </cfRule>
    <cfRule type="expression" dxfId="3317" priority="909">
      <formula>AND($H203&lt;&gt;"",$I203&lt;&gt;"",$J203="")</formula>
    </cfRule>
    <cfRule type="expression" dxfId="3316" priority="910">
      <formula>AND($H203&lt;&gt;"",$I203="",$J203="")</formula>
    </cfRule>
  </conditionalFormatting>
  <conditionalFormatting sqref="H209:J211">
    <cfRule type="expression" dxfId="3315" priority="905">
      <formula>AND($H209&lt;&gt;"",$I209&lt;&gt;"",$J209&lt;&gt;"")</formula>
    </cfRule>
    <cfRule type="expression" dxfId="3314" priority="906">
      <formula>AND($H209&lt;&gt;"",$I209&lt;&gt;"",$J209="")</formula>
    </cfRule>
    <cfRule type="expression" dxfId="3313" priority="907">
      <formula>AND($H209&lt;&gt;"",$I209="",$J209="")</formula>
    </cfRule>
  </conditionalFormatting>
  <conditionalFormatting sqref="X211:Z211 X210:AG210 U209:U211 X209:Z209">
    <cfRule type="expression" dxfId="3312" priority="902">
      <formula>AND($H209&lt;&gt;"",$I209&lt;&gt;"",$J209&lt;&gt;"")</formula>
    </cfRule>
    <cfRule type="expression" dxfId="3311" priority="903">
      <formula>AND($H209&lt;&gt;"",$I209&lt;&gt;"",$J209="")</formula>
    </cfRule>
    <cfRule type="expression" dxfId="3310" priority="904">
      <formula>AND($H209&lt;&gt;"",$I209="",$J209="")</formula>
    </cfRule>
  </conditionalFormatting>
  <conditionalFormatting sqref="H209:H211">
    <cfRule type="expression" dxfId="3309" priority="901">
      <formula>AND($H209&lt;&gt;"",$I209&lt;&gt;"")</formula>
    </cfRule>
  </conditionalFormatting>
  <conditionalFormatting sqref="I209:I211">
    <cfRule type="expression" dxfId="3308" priority="900">
      <formula>AND($I209&lt;&gt;"",$J209&lt;&gt;"")</formula>
    </cfRule>
  </conditionalFormatting>
  <conditionalFormatting sqref="A209:A211">
    <cfRule type="containsBlanks" dxfId="3307" priority="899">
      <formula>LEN(TRIM(A209))=0</formula>
    </cfRule>
  </conditionalFormatting>
  <conditionalFormatting sqref="AA211:AB211 AA209:AB209">
    <cfRule type="expression" dxfId="3306" priority="896">
      <formula>AND($H209&lt;&gt;"",$I209&lt;&gt;"",$J209&lt;&gt;"")</formula>
    </cfRule>
    <cfRule type="expression" dxfId="3305" priority="897">
      <formula>AND($H209&lt;&gt;"",$I209&lt;&gt;"",$J209="")</formula>
    </cfRule>
    <cfRule type="expression" dxfId="3304" priority="898">
      <formula>AND($H209&lt;&gt;"",$I209="",$J209="")</formula>
    </cfRule>
  </conditionalFormatting>
  <conditionalFormatting sqref="AC211:AD211 AC209:AD209">
    <cfRule type="expression" dxfId="3303" priority="893">
      <formula>AND($H209&lt;&gt;"",$I209&lt;&gt;"",$J209&lt;&gt;"")</formula>
    </cfRule>
    <cfRule type="expression" dxfId="3302" priority="894">
      <formula>AND($H209&lt;&gt;"",$I209&lt;&gt;"",$J209="")</formula>
    </cfRule>
    <cfRule type="expression" dxfId="3301" priority="895">
      <formula>AND($H209&lt;&gt;"",$I209="",$J209="")</formula>
    </cfRule>
  </conditionalFormatting>
  <conditionalFormatting sqref="AE211:AH211 AH210 AE209:AH209">
    <cfRule type="expression" dxfId="3300" priority="890">
      <formula>AND($H209&lt;&gt;"",$I209&lt;&gt;"",$J209&lt;&gt;"")</formula>
    </cfRule>
    <cfRule type="expression" dxfId="3299" priority="891">
      <formula>AND($H209&lt;&gt;"",$I209&lt;&gt;"",$J209="")</formula>
    </cfRule>
    <cfRule type="expression" dxfId="3298" priority="892">
      <formula>AND($H209&lt;&gt;"",$I209="",$J209="")</formula>
    </cfRule>
  </conditionalFormatting>
  <conditionalFormatting sqref="AI209:AI211">
    <cfRule type="expression" dxfId="3297" priority="887">
      <formula>AND($H209&lt;&gt;"",$I209&lt;&gt;"",$J209&lt;&gt;"")</formula>
    </cfRule>
    <cfRule type="expression" dxfId="3296" priority="888">
      <formula>AND($H209&lt;&gt;"",$I209&lt;&gt;"",$J209="")</formula>
    </cfRule>
    <cfRule type="expression" dxfId="3295" priority="889">
      <formula>AND($H209&lt;&gt;"",$I209="",$J209="")</formula>
    </cfRule>
  </conditionalFormatting>
  <conditionalFormatting sqref="H212:J215">
    <cfRule type="expression" dxfId="3294" priority="884">
      <formula>AND($H212&lt;&gt;"",$I212&lt;&gt;"",$J212&lt;&gt;"")</formula>
    </cfRule>
    <cfRule type="expression" dxfId="3293" priority="885">
      <formula>AND($H212&lt;&gt;"",$I212&lt;&gt;"",$J212="")</formula>
    </cfRule>
    <cfRule type="expression" dxfId="3292" priority="886">
      <formula>AND($H212&lt;&gt;"",$I212="",$J212="")</formula>
    </cfRule>
  </conditionalFormatting>
  <conditionalFormatting sqref="X212:Z215 U212:U215">
    <cfRule type="expression" dxfId="3291" priority="881">
      <formula>AND($H212&lt;&gt;"",$I212&lt;&gt;"",$J212&lt;&gt;"")</formula>
    </cfRule>
    <cfRule type="expression" dxfId="3290" priority="882">
      <formula>AND($H212&lt;&gt;"",$I212&lt;&gt;"",$J212="")</formula>
    </cfRule>
    <cfRule type="expression" dxfId="3289" priority="883">
      <formula>AND($H212&lt;&gt;"",$I212="",$J212="")</formula>
    </cfRule>
  </conditionalFormatting>
  <conditionalFormatting sqref="H212:H215">
    <cfRule type="expression" dxfId="3288" priority="880">
      <formula>AND($H212&lt;&gt;"",$I212&lt;&gt;"")</formula>
    </cfRule>
  </conditionalFormatting>
  <conditionalFormatting sqref="I212:I215">
    <cfRule type="expression" dxfId="3287" priority="879">
      <formula>AND($I212&lt;&gt;"",$J212&lt;&gt;"")</formula>
    </cfRule>
  </conditionalFormatting>
  <conditionalFormatting sqref="A212:A215">
    <cfRule type="containsBlanks" dxfId="3286" priority="878">
      <formula>LEN(TRIM(A212))=0</formula>
    </cfRule>
  </conditionalFormatting>
  <conditionalFormatting sqref="AA212:AB215">
    <cfRule type="expression" dxfId="3285" priority="875">
      <formula>AND($H212&lt;&gt;"",$I212&lt;&gt;"",$J212&lt;&gt;"")</formula>
    </cfRule>
    <cfRule type="expression" dxfId="3284" priority="876">
      <formula>AND($H212&lt;&gt;"",$I212&lt;&gt;"",$J212="")</formula>
    </cfRule>
    <cfRule type="expression" dxfId="3283" priority="877">
      <formula>AND($H212&lt;&gt;"",$I212="",$J212="")</formula>
    </cfRule>
  </conditionalFormatting>
  <conditionalFormatting sqref="AC212:AD215">
    <cfRule type="expression" dxfId="3282" priority="872">
      <formula>AND($H212&lt;&gt;"",$I212&lt;&gt;"",$J212&lt;&gt;"")</formula>
    </cfRule>
    <cfRule type="expression" dxfId="3281" priority="873">
      <formula>AND($H212&lt;&gt;"",$I212&lt;&gt;"",$J212="")</formula>
    </cfRule>
    <cfRule type="expression" dxfId="3280" priority="874">
      <formula>AND($H212&lt;&gt;"",$I212="",$J212="")</formula>
    </cfRule>
  </conditionalFormatting>
  <conditionalFormatting sqref="AE212:AH215">
    <cfRule type="expression" dxfId="3279" priority="869">
      <formula>AND($H212&lt;&gt;"",$I212&lt;&gt;"",$J212&lt;&gt;"")</formula>
    </cfRule>
    <cfRule type="expression" dxfId="3278" priority="870">
      <formula>AND($H212&lt;&gt;"",$I212&lt;&gt;"",$J212="")</formula>
    </cfRule>
    <cfRule type="expression" dxfId="3277" priority="871">
      <formula>AND($H212&lt;&gt;"",$I212="",$J212="")</formula>
    </cfRule>
  </conditionalFormatting>
  <conditionalFormatting sqref="AI212:AI215">
    <cfRule type="expression" dxfId="3276" priority="866">
      <formula>AND($H212&lt;&gt;"",$I212&lt;&gt;"",$J212&lt;&gt;"")</formula>
    </cfRule>
    <cfRule type="expression" dxfId="3275" priority="867">
      <formula>AND($H212&lt;&gt;"",$I212&lt;&gt;"",$J212="")</formula>
    </cfRule>
    <cfRule type="expression" dxfId="3274" priority="868">
      <formula>AND($H212&lt;&gt;"",$I212="",$J212="")</formula>
    </cfRule>
  </conditionalFormatting>
  <conditionalFormatting sqref="H231:J231">
    <cfRule type="expression" dxfId="3273" priority="863">
      <formula>AND($H231&lt;&gt;"",$I231&lt;&gt;"",$J231&lt;&gt;"")</formula>
    </cfRule>
    <cfRule type="expression" dxfId="3272" priority="864">
      <formula>AND($H231&lt;&gt;"",$I231&lt;&gt;"",$J231="")</formula>
    </cfRule>
    <cfRule type="expression" dxfId="3271" priority="865">
      <formula>AND($H231&lt;&gt;"",$I231="",$J231="")</formula>
    </cfRule>
  </conditionalFormatting>
  <conditionalFormatting sqref="U231 X231:Z231">
    <cfRule type="expression" dxfId="3270" priority="860">
      <formula>AND($H231&lt;&gt;"",$I231&lt;&gt;"",$J231&lt;&gt;"")</formula>
    </cfRule>
    <cfRule type="expression" dxfId="3269" priority="861">
      <formula>AND($H231&lt;&gt;"",$I231&lt;&gt;"",$J231="")</formula>
    </cfRule>
    <cfRule type="expression" dxfId="3268" priority="862">
      <formula>AND($H231&lt;&gt;"",$I231="",$J231="")</formula>
    </cfRule>
  </conditionalFormatting>
  <conditionalFormatting sqref="H231">
    <cfRule type="expression" dxfId="3267" priority="859">
      <formula>AND($H231&lt;&gt;"",$I231&lt;&gt;"")</formula>
    </cfRule>
  </conditionalFormatting>
  <conditionalFormatting sqref="I231">
    <cfRule type="expression" dxfId="3266" priority="858">
      <formula>AND($I231&lt;&gt;"",$J231&lt;&gt;"")</formula>
    </cfRule>
  </conditionalFormatting>
  <conditionalFormatting sqref="A231">
    <cfRule type="containsBlanks" dxfId="3265" priority="857">
      <formula>LEN(TRIM(A231))=0</formula>
    </cfRule>
  </conditionalFormatting>
  <conditionalFormatting sqref="AA231:AB231">
    <cfRule type="expression" dxfId="3264" priority="854">
      <formula>AND($H231&lt;&gt;"",$I231&lt;&gt;"",$J231&lt;&gt;"")</formula>
    </cfRule>
    <cfRule type="expression" dxfId="3263" priority="855">
      <formula>AND($H231&lt;&gt;"",$I231&lt;&gt;"",$J231="")</formula>
    </cfRule>
    <cfRule type="expression" dxfId="3262" priority="856">
      <formula>AND($H231&lt;&gt;"",$I231="",$J231="")</formula>
    </cfRule>
  </conditionalFormatting>
  <conditionalFormatting sqref="AC231:AD231">
    <cfRule type="expression" dxfId="3261" priority="851">
      <formula>AND($H231&lt;&gt;"",$I231&lt;&gt;"",$J231&lt;&gt;"")</formula>
    </cfRule>
    <cfRule type="expression" dxfId="3260" priority="852">
      <formula>AND($H231&lt;&gt;"",$I231&lt;&gt;"",$J231="")</formula>
    </cfRule>
    <cfRule type="expression" dxfId="3259" priority="853">
      <formula>AND($H231&lt;&gt;"",$I231="",$J231="")</formula>
    </cfRule>
  </conditionalFormatting>
  <conditionalFormatting sqref="AE231:AH231">
    <cfRule type="expression" dxfId="3258" priority="848">
      <formula>AND($H231&lt;&gt;"",$I231&lt;&gt;"",$J231&lt;&gt;"")</formula>
    </cfRule>
    <cfRule type="expression" dxfId="3257" priority="849">
      <formula>AND($H231&lt;&gt;"",$I231&lt;&gt;"",$J231="")</formula>
    </cfRule>
    <cfRule type="expression" dxfId="3256" priority="850">
      <formula>AND($H231&lt;&gt;"",$I231="",$J231="")</formula>
    </cfRule>
  </conditionalFormatting>
  <conditionalFormatting sqref="AI231">
    <cfRule type="expression" dxfId="3255" priority="845">
      <formula>AND($H231&lt;&gt;"",$I231&lt;&gt;"",$J231&lt;&gt;"")</formula>
    </cfRule>
    <cfRule type="expression" dxfId="3254" priority="846">
      <formula>AND($H231&lt;&gt;"",$I231&lt;&gt;"",$J231="")</formula>
    </cfRule>
    <cfRule type="expression" dxfId="3253" priority="847">
      <formula>AND($H231&lt;&gt;"",$I231="",$J231="")</formula>
    </cfRule>
  </conditionalFormatting>
  <conditionalFormatting sqref="H217:J218">
    <cfRule type="expression" dxfId="3252" priority="842">
      <formula>AND($H217&lt;&gt;"",$I217&lt;&gt;"",$J217&lt;&gt;"")</formula>
    </cfRule>
    <cfRule type="expression" dxfId="3251" priority="843">
      <formula>AND($H217&lt;&gt;"",$I217&lt;&gt;"",$J217="")</formula>
    </cfRule>
    <cfRule type="expression" dxfId="3250" priority="844">
      <formula>AND($H217&lt;&gt;"",$I217="",$J217="")</formula>
    </cfRule>
  </conditionalFormatting>
  <conditionalFormatting sqref="X218:Z218 X217:AG217 U217:U218">
    <cfRule type="expression" dxfId="3249" priority="839">
      <formula>AND($H217&lt;&gt;"",$I217&lt;&gt;"",$J217&lt;&gt;"")</formula>
    </cfRule>
    <cfRule type="expression" dxfId="3248" priority="840">
      <formula>AND($H217&lt;&gt;"",$I217&lt;&gt;"",$J217="")</formula>
    </cfRule>
    <cfRule type="expression" dxfId="3247" priority="841">
      <formula>AND($H217&lt;&gt;"",$I217="",$J217="")</formula>
    </cfRule>
  </conditionalFormatting>
  <conditionalFormatting sqref="H217:H218">
    <cfRule type="expression" dxfId="3246" priority="838">
      <formula>AND($H217&lt;&gt;"",$I217&lt;&gt;"")</formula>
    </cfRule>
  </conditionalFormatting>
  <conditionalFormatting sqref="I217:I218">
    <cfRule type="expression" dxfId="3245" priority="837">
      <formula>AND($I217&lt;&gt;"",$J217&lt;&gt;"")</formula>
    </cfRule>
  </conditionalFormatting>
  <conditionalFormatting sqref="A217:A218">
    <cfRule type="containsBlanks" dxfId="3244" priority="836">
      <formula>LEN(TRIM(A217))=0</formula>
    </cfRule>
  </conditionalFormatting>
  <conditionalFormatting sqref="AA218:AB218">
    <cfRule type="expression" dxfId="3243" priority="833">
      <formula>AND($H218&lt;&gt;"",$I218&lt;&gt;"",$J218&lt;&gt;"")</formula>
    </cfRule>
    <cfRule type="expression" dxfId="3242" priority="834">
      <formula>AND($H218&lt;&gt;"",$I218&lt;&gt;"",$J218="")</formula>
    </cfRule>
    <cfRule type="expression" dxfId="3241" priority="835">
      <formula>AND($H218&lt;&gt;"",$I218="",$J218="")</formula>
    </cfRule>
  </conditionalFormatting>
  <conditionalFormatting sqref="AC218:AD218">
    <cfRule type="expression" dxfId="3240" priority="830">
      <formula>AND($H218&lt;&gt;"",$I218&lt;&gt;"",$J218&lt;&gt;"")</formula>
    </cfRule>
    <cfRule type="expression" dxfId="3239" priority="831">
      <formula>AND($H218&lt;&gt;"",$I218&lt;&gt;"",$J218="")</formula>
    </cfRule>
    <cfRule type="expression" dxfId="3238" priority="832">
      <formula>AND($H218&lt;&gt;"",$I218="",$J218="")</formula>
    </cfRule>
  </conditionalFormatting>
  <conditionalFormatting sqref="AE218:AH218 AH217">
    <cfRule type="expression" dxfId="3237" priority="827">
      <formula>AND($H217&lt;&gt;"",$I217&lt;&gt;"",$J217&lt;&gt;"")</formula>
    </cfRule>
    <cfRule type="expression" dxfId="3236" priority="828">
      <formula>AND($H217&lt;&gt;"",$I217&lt;&gt;"",$J217="")</formula>
    </cfRule>
    <cfRule type="expression" dxfId="3235" priority="829">
      <formula>AND($H217&lt;&gt;"",$I217="",$J217="")</formula>
    </cfRule>
  </conditionalFormatting>
  <conditionalFormatting sqref="AI217:AI218">
    <cfRule type="expression" dxfId="3234" priority="824">
      <formula>AND($H217&lt;&gt;"",$I217&lt;&gt;"",$J217&lt;&gt;"")</formula>
    </cfRule>
    <cfRule type="expression" dxfId="3233" priority="825">
      <formula>AND($H217&lt;&gt;"",$I217&lt;&gt;"",$J217="")</formula>
    </cfRule>
    <cfRule type="expression" dxfId="3232" priority="826">
      <formula>AND($H217&lt;&gt;"",$I217="",$J217="")</formula>
    </cfRule>
  </conditionalFormatting>
  <conditionalFormatting sqref="H219:J222">
    <cfRule type="expression" dxfId="3231" priority="821">
      <formula>AND($H219&lt;&gt;"",$I219&lt;&gt;"",$J219&lt;&gt;"")</formula>
    </cfRule>
    <cfRule type="expression" dxfId="3230" priority="822">
      <formula>AND($H219&lt;&gt;"",$I219&lt;&gt;"",$J219="")</formula>
    </cfRule>
    <cfRule type="expression" dxfId="3229" priority="823">
      <formula>AND($H219&lt;&gt;"",$I219="",$J219="")</formula>
    </cfRule>
  </conditionalFormatting>
  <conditionalFormatting sqref="X219:Z222 U219:U222">
    <cfRule type="expression" dxfId="3228" priority="818">
      <formula>AND($H219&lt;&gt;"",$I219&lt;&gt;"",$J219&lt;&gt;"")</formula>
    </cfRule>
    <cfRule type="expression" dxfId="3227" priority="819">
      <formula>AND($H219&lt;&gt;"",$I219&lt;&gt;"",$J219="")</formula>
    </cfRule>
    <cfRule type="expression" dxfId="3226" priority="820">
      <formula>AND($H219&lt;&gt;"",$I219="",$J219="")</formula>
    </cfRule>
  </conditionalFormatting>
  <conditionalFormatting sqref="H219:H222">
    <cfRule type="expression" dxfId="3225" priority="817">
      <formula>AND($H219&lt;&gt;"",$I219&lt;&gt;"")</formula>
    </cfRule>
  </conditionalFormatting>
  <conditionalFormatting sqref="I219:I222">
    <cfRule type="expression" dxfId="3224" priority="816">
      <formula>AND($I219&lt;&gt;"",$J219&lt;&gt;"")</formula>
    </cfRule>
  </conditionalFormatting>
  <conditionalFormatting sqref="A219:A222">
    <cfRule type="containsBlanks" dxfId="3223" priority="815">
      <formula>LEN(TRIM(A219))=0</formula>
    </cfRule>
  </conditionalFormatting>
  <conditionalFormatting sqref="AA219:AB222">
    <cfRule type="expression" dxfId="3222" priority="812">
      <formula>AND($H219&lt;&gt;"",$I219&lt;&gt;"",$J219&lt;&gt;"")</formula>
    </cfRule>
    <cfRule type="expression" dxfId="3221" priority="813">
      <formula>AND($H219&lt;&gt;"",$I219&lt;&gt;"",$J219="")</formula>
    </cfRule>
    <cfRule type="expression" dxfId="3220" priority="814">
      <formula>AND($H219&lt;&gt;"",$I219="",$J219="")</formula>
    </cfRule>
  </conditionalFormatting>
  <conditionalFormatting sqref="AC219:AD222">
    <cfRule type="expression" dxfId="3219" priority="809">
      <formula>AND($H219&lt;&gt;"",$I219&lt;&gt;"",$J219&lt;&gt;"")</formula>
    </cfRule>
    <cfRule type="expression" dxfId="3218" priority="810">
      <formula>AND($H219&lt;&gt;"",$I219&lt;&gt;"",$J219="")</formula>
    </cfRule>
    <cfRule type="expression" dxfId="3217" priority="811">
      <formula>AND($H219&lt;&gt;"",$I219="",$J219="")</formula>
    </cfRule>
  </conditionalFormatting>
  <conditionalFormatting sqref="AE219:AH222">
    <cfRule type="expression" dxfId="3216" priority="806">
      <formula>AND($H219&lt;&gt;"",$I219&lt;&gt;"",$J219&lt;&gt;"")</formula>
    </cfRule>
    <cfRule type="expression" dxfId="3215" priority="807">
      <formula>AND($H219&lt;&gt;"",$I219&lt;&gt;"",$J219="")</formula>
    </cfRule>
    <cfRule type="expression" dxfId="3214" priority="808">
      <formula>AND($H219&lt;&gt;"",$I219="",$J219="")</formula>
    </cfRule>
  </conditionalFormatting>
  <conditionalFormatting sqref="AI219:AI222">
    <cfRule type="expression" dxfId="3213" priority="803">
      <formula>AND($H219&lt;&gt;"",$I219&lt;&gt;"",$J219&lt;&gt;"")</formula>
    </cfRule>
    <cfRule type="expression" dxfId="3212" priority="804">
      <formula>AND($H219&lt;&gt;"",$I219&lt;&gt;"",$J219="")</formula>
    </cfRule>
    <cfRule type="expression" dxfId="3211" priority="805">
      <formula>AND($H219&lt;&gt;"",$I219="",$J219="")</formula>
    </cfRule>
  </conditionalFormatting>
  <conditionalFormatting sqref="H224:J225">
    <cfRule type="expression" dxfId="3210" priority="800">
      <formula>AND($H224&lt;&gt;"",$I224&lt;&gt;"",$J224&lt;&gt;"")</formula>
    </cfRule>
    <cfRule type="expression" dxfId="3209" priority="801">
      <formula>AND($H224&lt;&gt;"",$I224&lt;&gt;"",$J224="")</formula>
    </cfRule>
    <cfRule type="expression" dxfId="3208" priority="802">
      <formula>AND($H224&lt;&gt;"",$I224="",$J224="")</formula>
    </cfRule>
  </conditionalFormatting>
  <conditionalFormatting sqref="X225:Z225 X224:AG224 U224:U225">
    <cfRule type="expression" dxfId="3207" priority="797">
      <formula>AND($H224&lt;&gt;"",$I224&lt;&gt;"",$J224&lt;&gt;"")</formula>
    </cfRule>
    <cfRule type="expression" dxfId="3206" priority="798">
      <formula>AND($H224&lt;&gt;"",$I224&lt;&gt;"",$J224="")</formula>
    </cfRule>
    <cfRule type="expression" dxfId="3205" priority="799">
      <formula>AND($H224&lt;&gt;"",$I224="",$J224="")</formula>
    </cfRule>
  </conditionalFormatting>
  <conditionalFormatting sqref="H224:H225">
    <cfRule type="expression" dxfId="3204" priority="796">
      <formula>AND($H224&lt;&gt;"",$I224&lt;&gt;"")</formula>
    </cfRule>
  </conditionalFormatting>
  <conditionalFormatting sqref="I224:I225">
    <cfRule type="expression" dxfId="3203" priority="795">
      <formula>AND($I224&lt;&gt;"",$J224&lt;&gt;"")</formula>
    </cfRule>
  </conditionalFormatting>
  <conditionalFormatting sqref="A224:A225">
    <cfRule type="containsBlanks" dxfId="3202" priority="794">
      <formula>LEN(TRIM(A224))=0</formula>
    </cfRule>
  </conditionalFormatting>
  <conditionalFormatting sqref="AA225:AB225">
    <cfRule type="expression" dxfId="3201" priority="791">
      <formula>AND($H225&lt;&gt;"",$I225&lt;&gt;"",$J225&lt;&gt;"")</formula>
    </cfRule>
    <cfRule type="expression" dxfId="3200" priority="792">
      <formula>AND($H225&lt;&gt;"",$I225&lt;&gt;"",$J225="")</formula>
    </cfRule>
    <cfRule type="expression" dxfId="3199" priority="793">
      <formula>AND($H225&lt;&gt;"",$I225="",$J225="")</formula>
    </cfRule>
  </conditionalFormatting>
  <conditionalFormatting sqref="AC225:AD225">
    <cfRule type="expression" dxfId="3198" priority="788">
      <formula>AND($H225&lt;&gt;"",$I225&lt;&gt;"",$J225&lt;&gt;"")</formula>
    </cfRule>
    <cfRule type="expression" dxfId="3197" priority="789">
      <formula>AND($H225&lt;&gt;"",$I225&lt;&gt;"",$J225="")</formula>
    </cfRule>
    <cfRule type="expression" dxfId="3196" priority="790">
      <formula>AND($H225&lt;&gt;"",$I225="",$J225="")</formula>
    </cfRule>
  </conditionalFormatting>
  <conditionalFormatting sqref="AE225:AH225 AH224">
    <cfRule type="expression" dxfId="3195" priority="785">
      <formula>AND($H224&lt;&gt;"",$I224&lt;&gt;"",$J224&lt;&gt;"")</formula>
    </cfRule>
    <cfRule type="expression" dxfId="3194" priority="786">
      <formula>AND($H224&lt;&gt;"",$I224&lt;&gt;"",$J224="")</formula>
    </cfRule>
    <cfRule type="expression" dxfId="3193" priority="787">
      <formula>AND($H224&lt;&gt;"",$I224="",$J224="")</formula>
    </cfRule>
  </conditionalFormatting>
  <conditionalFormatting sqref="AI224:AI225">
    <cfRule type="expression" dxfId="3192" priority="782">
      <formula>AND($H224&lt;&gt;"",$I224&lt;&gt;"",$J224&lt;&gt;"")</formula>
    </cfRule>
    <cfRule type="expression" dxfId="3191" priority="783">
      <formula>AND($H224&lt;&gt;"",$I224&lt;&gt;"",$J224="")</formula>
    </cfRule>
    <cfRule type="expression" dxfId="3190" priority="784">
      <formula>AND($H224&lt;&gt;"",$I224="",$J224="")</formula>
    </cfRule>
  </conditionalFormatting>
  <conditionalFormatting sqref="H226:J229">
    <cfRule type="expression" dxfId="3189" priority="779">
      <formula>AND($H226&lt;&gt;"",$I226&lt;&gt;"",$J226&lt;&gt;"")</formula>
    </cfRule>
    <cfRule type="expression" dxfId="3188" priority="780">
      <formula>AND($H226&lt;&gt;"",$I226&lt;&gt;"",$J226="")</formula>
    </cfRule>
    <cfRule type="expression" dxfId="3187" priority="781">
      <formula>AND($H226&lt;&gt;"",$I226="",$J226="")</formula>
    </cfRule>
  </conditionalFormatting>
  <conditionalFormatting sqref="X226:Z229 U226:U229">
    <cfRule type="expression" dxfId="3186" priority="776">
      <formula>AND($H226&lt;&gt;"",$I226&lt;&gt;"",$J226&lt;&gt;"")</formula>
    </cfRule>
    <cfRule type="expression" dxfId="3185" priority="777">
      <formula>AND($H226&lt;&gt;"",$I226&lt;&gt;"",$J226="")</formula>
    </cfRule>
    <cfRule type="expression" dxfId="3184" priority="778">
      <formula>AND($H226&lt;&gt;"",$I226="",$J226="")</formula>
    </cfRule>
  </conditionalFormatting>
  <conditionalFormatting sqref="H226:H229">
    <cfRule type="expression" dxfId="3183" priority="775">
      <formula>AND($H226&lt;&gt;"",$I226&lt;&gt;"")</formula>
    </cfRule>
  </conditionalFormatting>
  <conditionalFormatting sqref="I226:I229">
    <cfRule type="expression" dxfId="3182" priority="774">
      <formula>AND($I226&lt;&gt;"",$J226&lt;&gt;"")</formula>
    </cfRule>
  </conditionalFormatting>
  <conditionalFormatting sqref="A226:A229">
    <cfRule type="containsBlanks" dxfId="3181" priority="773">
      <formula>LEN(TRIM(A226))=0</formula>
    </cfRule>
  </conditionalFormatting>
  <conditionalFormatting sqref="AA226:AB229">
    <cfRule type="expression" dxfId="3180" priority="770">
      <formula>AND($H226&lt;&gt;"",$I226&lt;&gt;"",$J226&lt;&gt;"")</formula>
    </cfRule>
    <cfRule type="expression" dxfId="3179" priority="771">
      <formula>AND($H226&lt;&gt;"",$I226&lt;&gt;"",$J226="")</formula>
    </cfRule>
    <cfRule type="expression" dxfId="3178" priority="772">
      <formula>AND($H226&lt;&gt;"",$I226="",$J226="")</formula>
    </cfRule>
  </conditionalFormatting>
  <conditionalFormatting sqref="AC226:AD229">
    <cfRule type="expression" dxfId="3177" priority="767">
      <formula>AND($H226&lt;&gt;"",$I226&lt;&gt;"",$J226&lt;&gt;"")</formula>
    </cfRule>
    <cfRule type="expression" dxfId="3176" priority="768">
      <formula>AND($H226&lt;&gt;"",$I226&lt;&gt;"",$J226="")</formula>
    </cfRule>
    <cfRule type="expression" dxfId="3175" priority="769">
      <formula>AND($H226&lt;&gt;"",$I226="",$J226="")</formula>
    </cfRule>
  </conditionalFormatting>
  <conditionalFormatting sqref="AE226:AH229">
    <cfRule type="expression" dxfId="3174" priority="764">
      <formula>AND($H226&lt;&gt;"",$I226&lt;&gt;"",$J226&lt;&gt;"")</formula>
    </cfRule>
    <cfRule type="expression" dxfId="3173" priority="765">
      <formula>AND($H226&lt;&gt;"",$I226&lt;&gt;"",$J226="")</formula>
    </cfRule>
    <cfRule type="expression" dxfId="3172" priority="766">
      <formula>AND($H226&lt;&gt;"",$I226="",$J226="")</formula>
    </cfRule>
  </conditionalFormatting>
  <conditionalFormatting sqref="AI226:AI229">
    <cfRule type="expression" dxfId="3171" priority="761">
      <formula>AND($H226&lt;&gt;"",$I226&lt;&gt;"",$J226&lt;&gt;"")</formula>
    </cfRule>
    <cfRule type="expression" dxfId="3170" priority="762">
      <formula>AND($H226&lt;&gt;"",$I226&lt;&gt;"",$J226="")</formula>
    </cfRule>
    <cfRule type="expression" dxfId="3169" priority="763">
      <formula>AND($H226&lt;&gt;"",$I226="",$J226="")</formula>
    </cfRule>
  </conditionalFormatting>
  <conditionalFormatting sqref="H232:J234">
    <cfRule type="expression" dxfId="3168" priority="758">
      <formula>AND($H232&lt;&gt;"",$I232&lt;&gt;"",$J232&lt;&gt;"")</formula>
    </cfRule>
    <cfRule type="expression" dxfId="3167" priority="759">
      <formula>AND($H232&lt;&gt;"",$I232&lt;&gt;"",$J232="")</formula>
    </cfRule>
    <cfRule type="expression" dxfId="3166" priority="760">
      <formula>AND($H232&lt;&gt;"",$I232="",$J232="")</formula>
    </cfRule>
  </conditionalFormatting>
  <conditionalFormatting sqref="X234:Z234 X233:AG233 U232:U234 X232:Z232">
    <cfRule type="expression" dxfId="3165" priority="755">
      <formula>AND($H232&lt;&gt;"",$I232&lt;&gt;"",$J232&lt;&gt;"")</formula>
    </cfRule>
    <cfRule type="expression" dxfId="3164" priority="756">
      <formula>AND($H232&lt;&gt;"",$I232&lt;&gt;"",$J232="")</formula>
    </cfRule>
    <cfRule type="expression" dxfId="3163" priority="757">
      <formula>AND($H232&lt;&gt;"",$I232="",$J232="")</formula>
    </cfRule>
  </conditionalFormatting>
  <conditionalFormatting sqref="H232:H234">
    <cfRule type="expression" dxfId="3162" priority="754">
      <formula>AND($H232&lt;&gt;"",$I232&lt;&gt;"")</formula>
    </cfRule>
  </conditionalFormatting>
  <conditionalFormatting sqref="I232:I234">
    <cfRule type="expression" dxfId="3161" priority="753">
      <formula>AND($I232&lt;&gt;"",$J232&lt;&gt;"")</formula>
    </cfRule>
  </conditionalFormatting>
  <conditionalFormatting sqref="A232:A234">
    <cfRule type="containsBlanks" dxfId="3160" priority="752">
      <formula>LEN(TRIM(A232))=0</formula>
    </cfRule>
  </conditionalFormatting>
  <conditionalFormatting sqref="AA234:AB234 AA232:AB232">
    <cfRule type="expression" dxfId="3159" priority="749">
      <formula>AND($H232&lt;&gt;"",$I232&lt;&gt;"",$J232&lt;&gt;"")</formula>
    </cfRule>
    <cfRule type="expression" dxfId="3158" priority="750">
      <formula>AND($H232&lt;&gt;"",$I232&lt;&gt;"",$J232="")</formula>
    </cfRule>
    <cfRule type="expression" dxfId="3157" priority="751">
      <formula>AND($H232&lt;&gt;"",$I232="",$J232="")</formula>
    </cfRule>
  </conditionalFormatting>
  <conditionalFormatting sqref="AC234:AD234 AC232:AD232">
    <cfRule type="expression" dxfId="3156" priority="746">
      <formula>AND($H232&lt;&gt;"",$I232&lt;&gt;"",$J232&lt;&gt;"")</formula>
    </cfRule>
    <cfRule type="expression" dxfId="3155" priority="747">
      <formula>AND($H232&lt;&gt;"",$I232&lt;&gt;"",$J232="")</formula>
    </cfRule>
    <cfRule type="expression" dxfId="3154" priority="748">
      <formula>AND($H232&lt;&gt;"",$I232="",$J232="")</formula>
    </cfRule>
  </conditionalFormatting>
  <conditionalFormatting sqref="AE234:AH234 AH233 AE232:AH232">
    <cfRule type="expression" dxfId="3153" priority="743">
      <formula>AND($H232&lt;&gt;"",$I232&lt;&gt;"",$J232&lt;&gt;"")</formula>
    </cfRule>
    <cfRule type="expression" dxfId="3152" priority="744">
      <formula>AND($H232&lt;&gt;"",$I232&lt;&gt;"",$J232="")</formula>
    </cfRule>
    <cfRule type="expression" dxfId="3151" priority="745">
      <formula>AND($H232&lt;&gt;"",$I232="",$J232="")</formula>
    </cfRule>
  </conditionalFormatting>
  <conditionalFormatting sqref="AI232:AI234">
    <cfRule type="expression" dxfId="3150" priority="740">
      <formula>AND($H232&lt;&gt;"",$I232&lt;&gt;"",$J232&lt;&gt;"")</formula>
    </cfRule>
    <cfRule type="expression" dxfId="3149" priority="741">
      <formula>AND($H232&lt;&gt;"",$I232&lt;&gt;"",$J232="")</formula>
    </cfRule>
    <cfRule type="expression" dxfId="3148" priority="742">
      <formula>AND($H232&lt;&gt;"",$I232="",$J232="")</formula>
    </cfRule>
  </conditionalFormatting>
  <conditionalFormatting sqref="H235:J238">
    <cfRule type="expression" dxfId="3147" priority="737">
      <formula>AND($H235&lt;&gt;"",$I235&lt;&gt;"",$J235&lt;&gt;"")</formula>
    </cfRule>
    <cfRule type="expression" dxfId="3146" priority="738">
      <formula>AND($H235&lt;&gt;"",$I235&lt;&gt;"",$J235="")</formula>
    </cfRule>
    <cfRule type="expression" dxfId="3145" priority="739">
      <formula>AND($H235&lt;&gt;"",$I235="",$J235="")</formula>
    </cfRule>
  </conditionalFormatting>
  <conditionalFormatting sqref="X235:Z238 U235:U238">
    <cfRule type="expression" dxfId="3144" priority="734">
      <formula>AND($H235&lt;&gt;"",$I235&lt;&gt;"",$J235&lt;&gt;"")</formula>
    </cfRule>
    <cfRule type="expression" dxfId="3143" priority="735">
      <formula>AND($H235&lt;&gt;"",$I235&lt;&gt;"",$J235="")</formula>
    </cfRule>
    <cfRule type="expression" dxfId="3142" priority="736">
      <formula>AND($H235&lt;&gt;"",$I235="",$J235="")</formula>
    </cfRule>
  </conditionalFormatting>
  <conditionalFormatting sqref="H235:H238">
    <cfRule type="expression" dxfId="3141" priority="733">
      <formula>AND($H235&lt;&gt;"",$I235&lt;&gt;"")</formula>
    </cfRule>
  </conditionalFormatting>
  <conditionalFormatting sqref="I235:I238">
    <cfRule type="expression" dxfId="3140" priority="732">
      <formula>AND($I235&lt;&gt;"",$J235&lt;&gt;"")</formula>
    </cfRule>
  </conditionalFormatting>
  <conditionalFormatting sqref="A235:A238">
    <cfRule type="containsBlanks" dxfId="3139" priority="731">
      <formula>LEN(TRIM(A235))=0</formula>
    </cfRule>
  </conditionalFormatting>
  <conditionalFormatting sqref="AA235:AB238">
    <cfRule type="expression" dxfId="3138" priority="728">
      <formula>AND($H235&lt;&gt;"",$I235&lt;&gt;"",$J235&lt;&gt;"")</formula>
    </cfRule>
    <cfRule type="expression" dxfId="3137" priority="729">
      <formula>AND($H235&lt;&gt;"",$I235&lt;&gt;"",$J235="")</formula>
    </cfRule>
    <cfRule type="expression" dxfId="3136" priority="730">
      <formula>AND($H235&lt;&gt;"",$I235="",$J235="")</formula>
    </cfRule>
  </conditionalFormatting>
  <conditionalFormatting sqref="AC235:AD238">
    <cfRule type="expression" dxfId="3135" priority="725">
      <formula>AND($H235&lt;&gt;"",$I235&lt;&gt;"",$J235&lt;&gt;"")</formula>
    </cfRule>
    <cfRule type="expression" dxfId="3134" priority="726">
      <formula>AND($H235&lt;&gt;"",$I235&lt;&gt;"",$J235="")</formula>
    </cfRule>
    <cfRule type="expression" dxfId="3133" priority="727">
      <formula>AND($H235&lt;&gt;"",$I235="",$J235="")</formula>
    </cfRule>
  </conditionalFormatting>
  <conditionalFormatting sqref="AE235:AH238">
    <cfRule type="expression" dxfId="3132" priority="722">
      <formula>AND($H235&lt;&gt;"",$I235&lt;&gt;"",$J235&lt;&gt;"")</formula>
    </cfRule>
    <cfRule type="expression" dxfId="3131" priority="723">
      <formula>AND($H235&lt;&gt;"",$I235&lt;&gt;"",$J235="")</formula>
    </cfRule>
    <cfRule type="expression" dxfId="3130" priority="724">
      <formula>AND($H235&lt;&gt;"",$I235="",$J235="")</formula>
    </cfRule>
  </conditionalFormatting>
  <conditionalFormatting sqref="AI235:AI238">
    <cfRule type="expression" dxfId="3129" priority="719">
      <formula>AND($H235&lt;&gt;"",$I235&lt;&gt;"",$J235&lt;&gt;"")</formula>
    </cfRule>
    <cfRule type="expression" dxfId="3128" priority="720">
      <formula>AND($H235&lt;&gt;"",$I235&lt;&gt;"",$J235="")</formula>
    </cfRule>
    <cfRule type="expression" dxfId="3127" priority="721">
      <formula>AND($H235&lt;&gt;"",$I235="",$J235="")</formula>
    </cfRule>
  </conditionalFormatting>
  <conditionalFormatting sqref="H254:J254">
    <cfRule type="expression" dxfId="3126" priority="716">
      <formula>AND($H254&lt;&gt;"",$I254&lt;&gt;"",$J254&lt;&gt;"")</formula>
    </cfRule>
    <cfRule type="expression" dxfId="3125" priority="717">
      <formula>AND($H254&lt;&gt;"",$I254&lt;&gt;"",$J254="")</formula>
    </cfRule>
    <cfRule type="expression" dxfId="3124" priority="718">
      <formula>AND($H254&lt;&gt;"",$I254="",$J254="")</formula>
    </cfRule>
  </conditionalFormatting>
  <conditionalFormatting sqref="U254 X254:AE254">
    <cfRule type="expression" dxfId="3123" priority="713">
      <formula>AND($H254&lt;&gt;"",$I254&lt;&gt;"",$J254&lt;&gt;"")</formula>
    </cfRule>
    <cfRule type="expression" dxfId="3122" priority="714">
      <formula>AND($H254&lt;&gt;"",$I254&lt;&gt;"",$J254="")</formula>
    </cfRule>
    <cfRule type="expression" dxfId="3121" priority="715">
      <formula>AND($H254&lt;&gt;"",$I254="",$J254="")</formula>
    </cfRule>
  </conditionalFormatting>
  <conditionalFormatting sqref="H254">
    <cfRule type="expression" dxfId="3120" priority="712">
      <formula>AND($H254&lt;&gt;"",$I254&lt;&gt;"")</formula>
    </cfRule>
  </conditionalFormatting>
  <conditionalFormatting sqref="I254">
    <cfRule type="expression" dxfId="3119" priority="711">
      <formula>AND($I254&lt;&gt;"",$J254&lt;&gt;"")</formula>
    </cfRule>
  </conditionalFormatting>
  <conditionalFormatting sqref="A254">
    <cfRule type="containsBlanks" dxfId="3118" priority="710">
      <formula>LEN(TRIM(A254))=0</formula>
    </cfRule>
  </conditionalFormatting>
  <conditionalFormatting sqref="AA242:AB245">
    <cfRule type="expression" dxfId="3117" priority="665">
      <formula>AND($H242&lt;&gt;"",$I242&lt;&gt;"",$J242&lt;&gt;"")</formula>
    </cfRule>
    <cfRule type="expression" dxfId="3116" priority="666">
      <formula>AND($H242&lt;&gt;"",$I242&lt;&gt;"",$J242="")</formula>
    </cfRule>
    <cfRule type="expression" dxfId="3115" priority="667">
      <formula>AND($H242&lt;&gt;"",$I242="",$J242="")</formula>
    </cfRule>
  </conditionalFormatting>
  <conditionalFormatting sqref="AC242:AD245">
    <cfRule type="expression" dxfId="3114" priority="662">
      <formula>AND($H242&lt;&gt;"",$I242&lt;&gt;"",$J242&lt;&gt;"")</formula>
    </cfRule>
    <cfRule type="expression" dxfId="3113" priority="663">
      <formula>AND($H242&lt;&gt;"",$I242&lt;&gt;"",$J242="")</formula>
    </cfRule>
    <cfRule type="expression" dxfId="3112" priority="664">
      <formula>AND($H242&lt;&gt;"",$I242="",$J242="")</formula>
    </cfRule>
  </conditionalFormatting>
  <conditionalFormatting sqref="AF254:AH254">
    <cfRule type="expression" dxfId="3111" priority="701">
      <formula>AND($H254&lt;&gt;"",$I254&lt;&gt;"",$J254&lt;&gt;"")</formula>
    </cfRule>
    <cfRule type="expression" dxfId="3110" priority="702">
      <formula>AND($H254&lt;&gt;"",$I254&lt;&gt;"",$J254="")</formula>
    </cfRule>
    <cfRule type="expression" dxfId="3109" priority="703">
      <formula>AND($H254&lt;&gt;"",$I254="",$J254="")</formula>
    </cfRule>
  </conditionalFormatting>
  <conditionalFormatting sqref="AI254">
    <cfRule type="expression" dxfId="3108" priority="698">
      <formula>AND($H254&lt;&gt;"",$I254&lt;&gt;"",$J254&lt;&gt;"")</formula>
    </cfRule>
    <cfRule type="expression" dxfId="3107" priority="699">
      <formula>AND($H254&lt;&gt;"",$I254&lt;&gt;"",$J254="")</formula>
    </cfRule>
    <cfRule type="expression" dxfId="3106" priority="700">
      <formula>AND($H254&lt;&gt;"",$I254="",$J254="")</formula>
    </cfRule>
  </conditionalFormatting>
  <conditionalFormatting sqref="H240:J241">
    <cfRule type="expression" dxfId="3105" priority="695">
      <formula>AND($H240&lt;&gt;"",$I240&lt;&gt;"",$J240&lt;&gt;"")</formula>
    </cfRule>
    <cfRule type="expression" dxfId="3104" priority="696">
      <formula>AND($H240&lt;&gt;"",$I240&lt;&gt;"",$J240="")</formula>
    </cfRule>
    <cfRule type="expression" dxfId="3103" priority="697">
      <formula>AND($H240&lt;&gt;"",$I240="",$J240="")</formula>
    </cfRule>
  </conditionalFormatting>
  <conditionalFormatting sqref="X241:Z241 X240:AG240 U240:U241">
    <cfRule type="expression" dxfId="3102" priority="692">
      <formula>AND($H240&lt;&gt;"",$I240&lt;&gt;"",$J240&lt;&gt;"")</formula>
    </cfRule>
    <cfRule type="expression" dxfId="3101" priority="693">
      <formula>AND($H240&lt;&gt;"",$I240&lt;&gt;"",$J240="")</formula>
    </cfRule>
    <cfRule type="expression" dxfId="3100" priority="694">
      <formula>AND($H240&lt;&gt;"",$I240="",$J240="")</formula>
    </cfRule>
  </conditionalFormatting>
  <conditionalFormatting sqref="H240:H241">
    <cfRule type="expression" dxfId="3099" priority="691">
      <formula>AND($H240&lt;&gt;"",$I240&lt;&gt;"")</formula>
    </cfRule>
  </conditionalFormatting>
  <conditionalFormatting sqref="I240:I241">
    <cfRule type="expression" dxfId="3098" priority="690">
      <formula>AND($I240&lt;&gt;"",$J240&lt;&gt;"")</formula>
    </cfRule>
  </conditionalFormatting>
  <conditionalFormatting sqref="A240:A241">
    <cfRule type="containsBlanks" dxfId="3097" priority="689">
      <formula>LEN(TRIM(A240))=0</formula>
    </cfRule>
  </conditionalFormatting>
  <conditionalFormatting sqref="AA241:AB241">
    <cfRule type="expression" dxfId="3096" priority="686">
      <formula>AND($H241&lt;&gt;"",$I241&lt;&gt;"",$J241&lt;&gt;"")</formula>
    </cfRule>
    <cfRule type="expression" dxfId="3095" priority="687">
      <formula>AND($H241&lt;&gt;"",$I241&lt;&gt;"",$J241="")</formula>
    </cfRule>
    <cfRule type="expression" dxfId="3094" priority="688">
      <formula>AND($H241&lt;&gt;"",$I241="",$J241="")</formula>
    </cfRule>
  </conditionalFormatting>
  <conditionalFormatting sqref="AC241:AD241">
    <cfRule type="expression" dxfId="3093" priority="683">
      <formula>AND($H241&lt;&gt;"",$I241&lt;&gt;"",$J241&lt;&gt;"")</formula>
    </cfRule>
    <cfRule type="expression" dxfId="3092" priority="684">
      <formula>AND($H241&lt;&gt;"",$I241&lt;&gt;"",$J241="")</formula>
    </cfRule>
    <cfRule type="expression" dxfId="3091" priority="685">
      <formula>AND($H241&lt;&gt;"",$I241="",$J241="")</formula>
    </cfRule>
  </conditionalFormatting>
  <conditionalFormatting sqref="AE241:AH241 AH240">
    <cfRule type="expression" dxfId="3090" priority="680">
      <formula>AND($H240&lt;&gt;"",$I240&lt;&gt;"",$J240&lt;&gt;"")</formula>
    </cfRule>
    <cfRule type="expression" dxfId="3089" priority="681">
      <formula>AND($H240&lt;&gt;"",$I240&lt;&gt;"",$J240="")</formula>
    </cfRule>
    <cfRule type="expression" dxfId="3088" priority="682">
      <formula>AND($H240&lt;&gt;"",$I240="",$J240="")</formula>
    </cfRule>
  </conditionalFormatting>
  <conditionalFormatting sqref="AI240:AI241">
    <cfRule type="expression" dxfId="3087" priority="677">
      <formula>AND($H240&lt;&gt;"",$I240&lt;&gt;"",$J240&lt;&gt;"")</formula>
    </cfRule>
    <cfRule type="expression" dxfId="3086" priority="678">
      <formula>AND($H240&lt;&gt;"",$I240&lt;&gt;"",$J240="")</formula>
    </cfRule>
    <cfRule type="expression" dxfId="3085" priority="679">
      <formula>AND($H240&lt;&gt;"",$I240="",$J240="")</formula>
    </cfRule>
  </conditionalFormatting>
  <conditionalFormatting sqref="H242:J245">
    <cfRule type="expression" dxfId="3084" priority="674">
      <formula>AND($H242&lt;&gt;"",$I242&lt;&gt;"",$J242&lt;&gt;"")</formula>
    </cfRule>
    <cfRule type="expression" dxfId="3083" priority="675">
      <formula>AND($H242&lt;&gt;"",$I242&lt;&gt;"",$J242="")</formula>
    </cfRule>
    <cfRule type="expression" dxfId="3082" priority="676">
      <formula>AND($H242&lt;&gt;"",$I242="",$J242="")</formula>
    </cfRule>
  </conditionalFormatting>
  <conditionalFormatting sqref="X242:Z245 U242:U245">
    <cfRule type="expression" dxfId="3081" priority="671">
      <formula>AND($H242&lt;&gt;"",$I242&lt;&gt;"",$J242&lt;&gt;"")</formula>
    </cfRule>
    <cfRule type="expression" dxfId="3080" priority="672">
      <formula>AND($H242&lt;&gt;"",$I242&lt;&gt;"",$J242="")</formula>
    </cfRule>
    <cfRule type="expression" dxfId="3079" priority="673">
      <formula>AND($H242&lt;&gt;"",$I242="",$J242="")</formula>
    </cfRule>
  </conditionalFormatting>
  <conditionalFormatting sqref="H242:H245">
    <cfRule type="expression" dxfId="3078" priority="670">
      <formula>AND($H242&lt;&gt;"",$I242&lt;&gt;"")</formula>
    </cfRule>
  </conditionalFormatting>
  <conditionalFormatting sqref="I242:I245">
    <cfRule type="expression" dxfId="3077" priority="669">
      <formula>AND($I242&lt;&gt;"",$J242&lt;&gt;"")</formula>
    </cfRule>
  </conditionalFormatting>
  <conditionalFormatting sqref="A242:A245">
    <cfRule type="containsBlanks" dxfId="3076" priority="668">
      <formula>LEN(TRIM(A242))=0</formula>
    </cfRule>
  </conditionalFormatting>
  <conditionalFormatting sqref="AI247:AI248">
    <cfRule type="expression" dxfId="3075" priority="635">
      <formula>AND($H247&lt;&gt;"",$I247&lt;&gt;"",$J247&lt;&gt;"")</formula>
    </cfRule>
    <cfRule type="expression" dxfId="3074" priority="636">
      <formula>AND($H247&lt;&gt;"",$I247&lt;&gt;"",$J247="")</formula>
    </cfRule>
    <cfRule type="expression" dxfId="3073" priority="637">
      <formula>AND($H247&lt;&gt;"",$I247="",$J247="")</formula>
    </cfRule>
  </conditionalFormatting>
  <conditionalFormatting sqref="H249:J252">
    <cfRule type="expression" dxfId="3072" priority="632">
      <formula>AND($H249&lt;&gt;"",$I249&lt;&gt;"",$J249&lt;&gt;"")</formula>
    </cfRule>
    <cfRule type="expression" dxfId="3071" priority="633">
      <formula>AND($H249&lt;&gt;"",$I249&lt;&gt;"",$J249="")</formula>
    </cfRule>
    <cfRule type="expression" dxfId="3070" priority="634">
      <formula>AND($H249&lt;&gt;"",$I249="",$J249="")</formula>
    </cfRule>
  </conditionalFormatting>
  <conditionalFormatting sqref="AE242:AH245">
    <cfRule type="expression" dxfId="3069" priority="659">
      <formula>AND($H242&lt;&gt;"",$I242&lt;&gt;"",$J242&lt;&gt;"")</formula>
    </cfRule>
    <cfRule type="expression" dxfId="3068" priority="660">
      <formula>AND($H242&lt;&gt;"",$I242&lt;&gt;"",$J242="")</formula>
    </cfRule>
    <cfRule type="expression" dxfId="3067" priority="661">
      <formula>AND($H242&lt;&gt;"",$I242="",$J242="")</formula>
    </cfRule>
  </conditionalFormatting>
  <conditionalFormatting sqref="AI242:AI245">
    <cfRule type="expression" dxfId="3066" priority="656">
      <formula>AND($H242&lt;&gt;"",$I242&lt;&gt;"",$J242&lt;&gt;"")</formula>
    </cfRule>
    <cfRule type="expression" dxfId="3065" priority="657">
      <formula>AND($H242&lt;&gt;"",$I242&lt;&gt;"",$J242="")</formula>
    </cfRule>
    <cfRule type="expression" dxfId="3064" priority="658">
      <formula>AND($H242&lt;&gt;"",$I242="",$J242="")</formula>
    </cfRule>
  </conditionalFormatting>
  <conditionalFormatting sqref="H247:J248">
    <cfRule type="expression" dxfId="3063" priority="653">
      <formula>AND($H247&lt;&gt;"",$I247&lt;&gt;"",$J247&lt;&gt;"")</formula>
    </cfRule>
    <cfRule type="expression" dxfId="3062" priority="654">
      <formula>AND($H247&lt;&gt;"",$I247&lt;&gt;"",$J247="")</formula>
    </cfRule>
    <cfRule type="expression" dxfId="3061" priority="655">
      <formula>AND($H247&lt;&gt;"",$I247="",$J247="")</formula>
    </cfRule>
  </conditionalFormatting>
  <conditionalFormatting sqref="X248:Z248 X247:AG247 U247:U248">
    <cfRule type="expression" dxfId="3060" priority="650">
      <formula>AND($H247&lt;&gt;"",$I247&lt;&gt;"",$J247&lt;&gt;"")</formula>
    </cfRule>
    <cfRule type="expression" dxfId="3059" priority="651">
      <formula>AND($H247&lt;&gt;"",$I247&lt;&gt;"",$J247="")</formula>
    </cfRule>
    <cfRule type="expression" dxfId="3058" priority="652">
      <formula>AND($H247&lt;&gt;"",$I247="",$J247="")</formula>
    </cfRule>
  </conditionalFormatting>
  <conditionalFormatting sqref="H247:H248">
    <cfRule type="expression" dxfId="3057" priority="649">
      <formula>AND($H247&lt;&gt;"",$I247&lt;&gt;"")</formula>
    </cfRule>
  </conditionalFormatting>
  <conditionalFormatting sqref="I247:I248">
    <cfRule type="expression" dxfId="3056" priority="648">
      <formula>AND($I247&lt;&gt;"",$J247&lt;&gt;"")</formula>
    </cfRule>
  </conditionalFormatting>
  <conditionalFormatting sqref="A247:A248">
    <cfRule type="containsBlanks" dxfId="3055" priority="647">
      <formula>LEN(TRIM(A247))=0</formula>
    </cfRule>
  </conditionalFormatting>
  <conditionalFormatting sqref="AA248:AB248">
    <cfRule type="expression" dxfId="3054" priority="644">
      <formula>AND($H248&lt;&gt;"",$I248&lt;&gt;"",$J248&lt;&gt;"")</formula>
    </cfRule>
    <cfRule type="expression" dxfId="3053" priority="645">
      <formula>AND($H248&lt;&gt;"",$I248&lt;&gt;"",$J248="")</formula>
    </cfRule>
    <cfRule type="expression" dxfId="3052" priority="646">
      <formula>AND($H248&lt;&gt;"",$I248="",$J248="")</formula>
    </cfRule>
  </conditionalFormatting>
  <conditionalFormatting sqref="AC248:AD248">
    <cfRule type="expression" dxfId="3051" priority="641">
      <formula>AND($H248&lt;&gt;"",$I248&lt;&gt;"",$J248&lt;&gt;"")</formula>
    </cfRule>
    <cfRule type="expression" dxfId="3050" priority="642">
      <formula>AND($H248&lt;&gt;"",$I248&lt;&gt;"",$J248="")</formula>
    </cfRule>
    <cfRule type="expression" dxfId="3049" priority="643">
      <formula>AND($H248&lt;&gt;"",$I248="",$J248="")</formula>
    </cfRule>
  </conditionalFormatting>
  <conditionalFormatting sqref="AE248:AH248 AH247">
    <cfRule type="expression" dxfId="3048" priority="638">
      <formula>AND($H247&lt;&gt;"",$I247&lt;&gt;"",$J247&lt;&gt;"")</formula>
    </cfRule>
    <cfRule type="expression" dxfId="3047" priority="639">
      <formula>AND($H247&lt;&gt;"",$I247&lt;&gt;"",$J247="")</formula>
    </cfRule>
    <cfRule type="expression" dxfId="3046" priority="640">
      <formula>AND($H247&lt;&gt;"",$I247="",$J247="")</formula>
    </cfRule>
  </conditionalFormatting>
  <conditionalFormatting sqref="AC249:AD252">
    <cfRule type="expression" dxfId="3045" priority="620">
      <formula>AND($H249&lt;&gt;"",$I249&lt;&gt;"",$J249&lt;&gt;"")</formula>
    </cfRule>
    <cfRule type="expression" dxfId="3044" priority="621">
      <formula>AND($H249&lt;&gt;"",$I249&lt;&gt;"",$J249="")</formula>
    </cfRule>
    <cfRule type="expression" dxfId="3043" priority="622">
      <formula>AND($H249&lt;&gt;"",$I249="",$J249="")</formula>
    </cfRule>
  </conditionalFormatting>
  <conditionalFormatting sqref="AE249:AH252">
    <cfRule type="expression" dxfId="3042" priority="617">
      <formula>AND($H249&lt;&gt;"",$I249&lt;&gt;"",$J249&lt;&gt;"")</formula>
    </cfRule>
    <cfRule type="expression" dxfId="3041" priority="618">
      <formula>AND($H249&lt;&gt;"",$I249&lt;&gt;"",$J249="")</formula>
    </cfRule>
    <cfRule type="expression" dxfId="3040" priority="619">
      <formula>AND($H249&lt;&gt;"",$I249="",$J249="")</formula>
    </cfRule>
  </conditionalFormatting>
  <conditionalFormatting sqref="X249:Z252 U249:U252">
    <cfRule type="expression" dxfId="3039" priority="629">
      <formula>AND($H249&lt;&gt;"",$I249&lt;&gt;"",$J249&lt;&gt;"")</formula>
    </cfRule>
    <cfRule type="expression" dxfId="3038" priority="630">
      <formula>AND($H249&lt;&gt;"",$I249&lt;&gt;"",$J249="")</formula>
    </cfRule>
    <cfRule type="expression" dxfId="3037" priority="631">
      <formula>AND($H249&lt;&gt;"",$I249="",$J249="")</formula>
    </cfRule>
  </conditionalFormatting>
  <conditionalFormatting sqref="H249:H252">
    <cfRule type="expression" dxfId="3036" priority="628">
      <formula>AND($H249&lt;&gt;"",$I249&lt;&gt;"")</formula>
    </cfRule>
  </conditionalFormatting>
  <conditionalFormatting sqref="I249:I252">
    <cfRule type="expression" dxfId="3035" priority="627">
      <formula>AND($I249&lt;&gt;"",$J249&lt;&gt;"")</formula>
    </cfRule>
  </conditionalFormatting>
  <conditionalFormatting sqref="A249:A252">
    <cfRule type="containsBlanks" dxfId="3034" priority="626">
      <formula>LEN(TRIM(A249))=0</formula>
    </cfRule>
  </conditionalFormatting>
  <conditionalFormatting sqref="AA249:AB252">
    <cfRule type="expression" dxfId="3033" priority="623">
      <formula>AND($H249&lt;&gt;"",$I249&lt;&gt;"",$J249&lt;&gt;"")</formula>
    </cfRule>
    <cfRule type="expression" dxfId="3032" priority="624">
      <formula>AND($H249&lt;&gt;"",$I249&lt;&gt;"",$J249="")</formula>
    </cfRule>
    <cfRule type="expression" dxfId="3031" priority="625">
      <formula>AND($H249&lt;&gt;"",$I249="",$J249="")</formula>
    </cfRule>
  </conditionalFormatting>
  <conditionalFormatting sqref="AC257:AD257 AC255:AD255">
    <cfRule type="expression" dxfId="3030" priority="599">
      <formula>AND($H255&lt;&gt;"",$I255&lt;&gt;"",$J255&lt;&gt;"")</formula>
    </cfRule>
    <cfRule type="expression" dxfId="3029" priority="600">
      <formula>AND($H255&lt;&gt;"",$I255&lt;&gt;"",$J255="")</formula>
    </cfRule>
    <cfRule type="expression" dxfId="3028" priority="601">
      <formula>AND($H255&lt;&gt;"",$I255="",$J255="")</formula>
    </cfRule>
  </conditionalFormatting>
  <conditionalFormatting sqref="AE257:AH257 AH256 AE255:AH255">
    <cfRule type="expression" dxfId="3027" priority="596">
      <formula>AND($H255&lt;&gt;"",$I255&lt;&gt;"",$J255&lt;&gt;"")</formula>
    </cfRule>
    <cfRule type="expression" dxfId="3026" priority="597">
      <formula>AND($H255&lt;&gt;"",$I255&lt;&gt;"",$J255="")</formula>
    </cfRule>
    <cfRule type="expression" dxfId="3025" priority="598">
      <formula>AND($H255&lt;&gt;"",$I255="",$J255="")</formula>
    </cfRule>
  </conditionalFormatting>
  <conditionalFormatting sqref="AI249:AI252">
    <cfRule type="expression" dxfId="3024" priority="614">
      <formula>AND($H249&lt;&gt;"",$I249&lt;&gt;"",$J249&lt;&gt;"")</formula>
    </cfRule>
    <cfRule type="expression" dxfId="3023" priority="615">
      <formula>AND($H249&lt;&gt;"",$I249&lt;&gt;"",$J249="")</formula>
    </cfRule>
    <cfRule type="expression" dxfId="3022" priority="616">
      <formula>AND($H249&lt;&gt;"",$I249="",$J249="")</formula>
    </cfRule>
  </conditionalFormatting>
  <conditionalFormatting sqref="H255:J257">
    <cfRule type="expression" dxfId="3021" priority="611">
      <formula>AND($H255&lt;&gt;"",$I255&lt;&gt;"",$J255&lt;&gt;"")</formula>
    </cfRule>
    <cfRule type="expression" dxfId="3020" priority="612">
      <formula>AND($H255&lt;&gt;"",$I255&lt;&gt;"",$J255="")</formula>
    </cfRule>
    <cfRule type="expression" dxfId="3019" priority="613">
      <formula>AND($H255&lt;&gt;"",$I255="",$J255="")</formula>
    </cfRule>
  </conditionalFormatting>
  <conditionalFormatting sqref="X257:Z257 X256:AG256 U255:U257 X255:Z255">
    <cfRule type="expression" dxfId="3018" priority="608">
      <formula>AND($H255&lt;&gt;"",$I255&lt;&gt;"",$J255&lt;&gt;"")</formula>
    </cfRule>
    <cfRule type="expression" dxfId="3017" priority="609">
      <formula>AND($H255&lt;&gt;"",$I255&lt;&gt;"",$J255="")</formula>
    </cfRule>
    <cfRule type="expression" dxfId="3016" priority="610">
      <formula>AND($H255&lt;&gt;"",$I255="",$J255="")</formula>
    </cfRule>
  </conditionalFormatting>
  <conditionalFormatting sqref="H255:H257">
    <cfRule type="expression" dxfId="3015" priority="607">
      <formula>AND($H255&lt;&gt;"",$I255&lt;&gt;"")</formula>
    </cfRule>
  </conditionalFormatting>
  <conditionalFormatting sqref="I255:I257">
    <cfRule type="expression" dxfId="3014" priority="606">
      <formula>AND($I255&lt;&gt;"",$J255&lt;&gt;"")</formula>
    </cfRule>
  </conditionalFormatting>
  <conditionalFormatting sqref="A255:A257">
    <cfRule type="containsBlanks" dxfId="3013" priority="605">
      <formula>LEN(TRIM(A255))=0</formula>
    </cfRule>
  </conditionalFormatting>
  <conditionalFormatting sqref="AA257:AB257 AA255:AB255">
    <cfRule type="expression" dxfId="3012" priority="602">
      <formula>AND($H255&lt;&gt;"",$I255&lt;&gt;"",$J255&lt;&gt;"")</formula>
    </cfRule>
    <cfRule type="expression" dxfId="3011" priority="603">
      <formula>AND($H255&lt;&gt;"",$I255&lt;&gt;"",$J255="")</formula>
    </cfRule>
    <cfRule type="expression" dxfId="3010" priority="604">
      <formula>AND($H255&lt;&gt;"",$I255="",$J255="")</formula>
    </cfRule>
  </conditionalFormatting>
  <conditionalFormatting sqref="AI255:AI257">
    <cfRule type="expression" dxfId="3009" priority="593">
      <formula>AND($H255&lt;&gt;"",$I255&lt;&gt;"",$J255&lt;&gt;"")</formula>
    </cfRule>
    <cfRule type="expression" dxfId="3008" priority="594">
      <formula>AND($H255&lt;&gt;"",$I255&lt;&gt;"",$J255="")</formula>
    </cfRule>
    <cfRule type="expression" dxfId="3007" priority="595">
      <formula>AND($H255&lt;&gt;"",$I255="",$J255="")</formula>
    </cfRule>
  </conditionalFormatting>
  <conditionalFormatting sqref="H258:J261">
    <cfRule type="expression" dxfId="3006" priority="590">
      <formula>AND($H258&lt;&gt;"",$I258&lt;&gt;"",$J258&lt;&gt;"")</formula>
    </cfRule>
    <cfRule type="expression" dxfId="3005" priority="591">
      <formula>AND($H258&lt;&gt;"",$I258&lt;&gt;"",$J258="")</formula>
    </cfRule>
    <cfRule type="expression" dxfId="3004" priority="592">
      <formula>AND($H258&lt;&gt;"",$I258="",$J258="")</formula>
    </cfRule>
  </conditionalFormatting>
  <conditionalFormatting sqref="X258:Z261 U258:U261">
    <cfRule type="expression" dxfId="3003" priority="587">
      <formula>AND($H258&lt;&gt;"",$I258&lt;&gt;"",$J258&lt;&gt;"")</formula>
    </cfRule>
    <cfRule type="expression" dxfId="3002" priority="588">
      <formula>AND($H258&lt;&gt;"",$I258&lt;&gt;"",$J258="")</formula>
    </cfRule>
    <cfRule type="expression" dxfId="3001" priority="589">
      <formula>AND($H258&lt;&gt;"",$I258="",$J258="")</formula>
    </cfRule>
  </conditionalFormatting>
  <conditionalFormatting sqref="H258:H261">
    <cfRule type="expression" dxfId="3000" priority="586">
      <formula>AND($H258&lt;&gt;"",$I258&lt;&gt;"")</formula>
    </cfRule>
  </conditionalFormatting>
  <conditionalFormatting sqref="I258:I261">
    <cfRule type="expression" dxfId="2999" priority="585">
      <formula>AND($I258&lt;&gt;"",$J258&lt;&gt;"")</formula>
    </cfRule>
  </conditionalFormatting>
  <conditionalFormatting sqref="A258:A261">
    <cfRule type="containsBlanks" dxfId="2998" priority="584">
      <formula>LEN(TRIM(A258))=0</formula>
    </cfRule>
  </conditionalFormatting>
  <conditionalFormatting sqref="AA258:AB261">
    <cfRule type="expression" dxfId="2997" priority="581">
      <formula>AND($H258&lt;&gt;"",$I258&lt;&gt;"",$J258&lt;&gt;"")</formula>
    </cfRule>
    <cfRule type="expression" dxfId="2996" priority="582">
      <formula>AND($H258&lt;&gt;"",$I258&lt;&gt;"",$J258="")</formula>
    </cfRule>
    <cfRule type="expression" dxfId="2995" priority="583">
      <formula>AND($H258&lt;&gt;"",$I258="",$J258="")</formula>
    </cfRule>
  </conditionalFormatting>
  <conditionalFormatting sqref="AC258:AD261">
    <cfRule type="expression" dxfId="2994" priority="578">
      <formula>AND($H258&lt;&gt;"",$I258&lt;&gt;"",$J258&lt;&gt;"")</formula>
    </cfRule>
    <cfRule type="expression" dxfId="2993" priority="579">
      <formula>AND($H258&lt;&gt;"",$I258&lt;&gt;"",$J258="")</formula>
    </cfRule>
    <cfRule type="expression" dxfId="2992" priority="580">
      <formula>AND($H258&lt;&gt;"",$I258="",$J258="")</formula>
    </cfRule>
  </conditionalFormatting>
  <conditionalFormatting sqref="AE258:AH261">
    <cfRule type="expression" dxfId="2991" priority="575">
      <formula>AND($H258&lt;&gt;"",$I258&lt;&gt;"",$J258&lt;&gt;"")</formula>
    </cfRule>
    <cfRule type="expression" dxfId="2990" priority="576">
      <formula>AND($H258&lt;&gt;"",$I258&lt;&gt;"",$J258="")</formula>
    </cfRule>
    <cfRule type="expression" dxfId="2989" priority="577">
      <formula>AND($H258&lt;&gt;"",$I258="",$J258="")</formula>
    </cfRule>
  </conditionalFormatting>
  <conditionalFormatting sqref="AI258:AI261">
    <cfRule type="expression" dxfId="2988" priority="572">
      <formula>AND($H258&lt;&gt;"",$I258&lt;&gt;"",$J258&lt;&gt;"")</formula>
    </cfRule>
    <cfRule type="expression" dxfId="2987" priority="573">
      <formula>AND($H258&lt;&gt;"",$I258&lt;&gt;"",$J258="")</formula>
    </cfRule>
    <cfRule type="expression" dxfId="2986" priority="574">
      <formula>AND($H258&lt;&gt;"",$I258="",$J258="")</formula>
    </cfRule>
  </conditionalFormatting>
  <conditionalFormatting sqref="H277:J277">
    <cfRule type="expression" dxfId="2985" priority="569">
      <formula>AND($H277&lt;&gt;"",$I277&lt;&gt;"",$J277&lt;&gt;"")</formula>
    </cfRule>
    <cfRule type="expression" dxfId="2984" priority="570">
      <formula>AND($H277&lt;&gt;"",$I277&lt;&gt;"",$J277="")</formula>
    </cfRule>
    <cfRule type="expression" dxfId="2983" priority="571">
      <formula>AND($H277&lt;&gt;"",$I277="",$J277="")</formula>
    </cfRule>
  </conditionalFormatting>
  <conditionalFormatting sqref="U277 X277:Z277">
    <cfRule type="expression" dxfId="2982" priority="566">
      <formula>AND($H277&lt;&gt;"",$I277&lt;&gt;"",$J277&lt;&gt;"")</formula>
    </cfRule>
    <cfRule type="expression" dxfId="2981" priority="567">
      <formula>AND($H277&lt;&gt;"",$I277&lt;&gt;"",$J277="")</formula>
    </cfRule>
    <cfRule type="expression" dxfId="2980" priority="568">
      <formula>AND($H277&lt;&gt;"",$I277="",$J277="")</formula>
    </cfRule>
  </conditionalFormatting>
  <conditionalFormatting sqref="H277">
    <cfRule type="expression" dxfId="2979" priority="565">
      <formula>AND($H277&lt;&gt;"",$I277&lt;&gt;"")</formula>
    </cfRule>
  </conditionalFormatting>
  <conditionalFormatting sqref="I277">
    <cfRule type="expression" dxfId="2978" priority="564">
      <formula>AND($I277&lt;&gt;"",$J277&lt;&gt;"")</formula>
    </cfRule>
  </conditionalFormatting>
  <conditionalFormatting sqref="A277">
    <cfRule type="containsBlanks" dxfId="2977" priority="563">
      <formula>LEN(TRIM(A277))=0</formula>
    </cfRule>
  </conditionalFormatting>
  <conditionalFormatting sqref="AA277:AB277">
    <cfRule type="expression" dxfId="2976" priority="560">
      <formula>AND($H277&lt;&gt;"",$I277&lt;&gt;"",$J277&lt;&gt;"")</formula>
    </cfRule>
    <cfRule type="expression" dxfId="2975" priority="561">
      <formula>AND($H277&lt;&gt;"",$I277&lt;&gt;"",$J277="")</formula>
    </cfRule>
    <cfRule type="expression" dxfId="2974" priority="562">
      <formula>AND($H277&lt;&gt;"",$I277="",$J277="")</formula>
    </cfRule>
  </conditionalFormatting>
  <conditionalFormatting sqref="AC277:AD277">
    <cfRule type="expression" dxfId="2973" priority="557">
      <formula>AND($H277&lt;&gt;"",$I277&lt;&gt;"",$J277&lt;&gt;"")</formula>
    </cfRule>
    <cfRule type="expression" dxfId="2972" priority="558">
      <formula>AND($H277&lt;&gt;"",$I277&lt;&gt;"",$J277="")</formula>
    </cfRule>
    <cfRule type="expression" dxfId="2971" priority="559">
      <formula>AND($H277&lt;&gt;"",$I277="",$J277="")</formula>
    </cfRule>
  </conditionalFormatting>
  <conditionalFormatting sqref="AE277:AH277">
    <cfRule type="expression" dxfId="2970" priority="554">
      <formula>AND($H277&lt;&gt;"",$I277&lt;&gt;"",$J277&lt;&gt;"")</formula>
    </cfRule>
    <cfRule type="expression" dxfId="2969" priority="555">
      <formula>AND($H277&lt;&gt;"",$I277&lt;&gt;"",$J277="")</formula>
    </cfRule>
    <cfRule type="expression" dxfId="2968" priority="556">
      <formula>AND($H277&lt;&gt;"",$I277="",$J277="")</formula>
    </cfRule>
  </conditionalFormatting>
  <conditionalFormatting sqref="AI277">
    <cfRule type="expression" dxfId="2967" priority="551">
      <formula>AND($H277&lt;&gt;"",$I277&lt;&gt;"",$J277&lt;&gt;"")</formula>
    </cfRule>
    <cfRule type="expression" dxfId="2966" priority="552">
      <formula>AND($H277&lt;&gt;"",$I277&lt;&gt;"",$J277="")</formula>
    </cfRule>
    <cfRule type="expression" dxfId="2965" priority="553">
      <formula>AND($H277&lt;&gt;"",$I277="",$J277="")</formula>
    </cfRule>
  </conditionalFormatting>
  <conditionalFormatting sqref="H263:J264">
    <cfRule type="expression" dxfId="2964" priority="548">
      <formula>AND($H263&lt;&gt;"",$I263&lt;&gt;"",$J263&lt;&gt;"")</formula>
    </cfRule>
    <cfRule type="expression" dxfId="2963" priority="549">
      <formula>AND($H263&lt;&gt;"",$I263&lt;&gt;"",$J263="")</formula>
    </cfRule>
    <cfRule type="expression" dxfId="2962" priority="550">
      <formula>AND($H263&lt;&gt;"",$I263="",$J263="")</formula>
    </cfRule>
  </conditionalFormatting>
  <conditionalFormatting sqref="X264:Z264 X263:AG263 U263:U264">
    <cfRule type="expression" dxfId="2961" priority="545">
      <formula>AND($H263&lt;&gt;"",$I263&lt;&gt;"",$J263&lt;&gt;"")</formula>
    </cfRule>
    <cfRule type="expression" dxfId="2960" priority="546">
      <formula>AND($H263&lt;&gt;"",$I263&lt;&gt;"",$J263="")</formula>
    </cfRule>
    <cfRule type="expression" dxfId="2959" priority="547">
      <formula>AND($H263&lt;&gt;"",$I263="",$J263="")</formula>
    </cfRule>
  </conditionalFormatting>
  <conditionalFormatting sqref="H263:H264">
    <cfRule type="expression" dxfId="2958" priority="544">
      <formula>AND($H263&lt;&gt;"",$I263&lt;&gt;"")</formula>
    </cfRule>
  </conditionalFormatting>
  <conditionalFormatting sqref="I263:I264">
    <cfRule type="expression" dxfId="2957" priority="543">
      <formula>AND($I263&lt;&gt;"",$J263&lt;&gt;"")</formula>
    </cfRule>
  </conditionalFormatting>
  <conditionalFormatting sqref="A263:A264">
    <cfRule type="containsBlanks" dxfId="2956" priority="542">
      <formula>LEN(TRIM(A263))=0</formula>
    </cfRule>
  </conditionalFormatting>
  <conditionalFormatting sqref="AA264:AB264">
    <cfRule type="expression" dxfId="2955" priority="539">
      <formula>AND($H264&lt;&gt;"",$I264&lt;&gt;"",$J264&lt;&gt;"")</formula>
    </cfRule>
    <cfRule type="expression" dxfId="2954" priority="540">
      <formula>AND($H264&lt;&gt;"",$I264&lt;&gt;"",$J264="")</formula>
    </cfRule>
    <cfRule type="expression" dxfId="2953" priority="541">
      <formula>AND($H264&lt;&gt;"",$I264="",$J264="")</formula>
    </cfRule>
  </conditionalFormatting>
  <conditionalFormatting sqref="AC264:AD264">
    <cfRule type="expression" dxfId="2952" priority="536">
      <formula>AND($H264&lt;&gt;"",$I264&lt;&gt;"",$J264&lt;&gt;"")</formula>
    </cfRule>
    <cfRule type="expression" dxfId="2951" priority="537">
      <formula>AND($H264&lt;&gt;"",$I264&lt;&gt;"",$J264="")</formula>
    </cfRule>
    <cfRule type="expression" dxfId="2950" priority="538">
      <formula>AND($H264&lt;&gt;"",$I264="",$J264="")</formula>
    </cfRule>
  </conditionalFormatting>
  <conditionalFormatting sqref="AE264:AH264 AH263">
    <cfRule type="expression" dxfId="2949" priority="533">
      <formula>AND($H263&lt;&gt;"",$I263&lt;&gt;"",$J263&lt;&gt;"")</formula>
    </cfRule>
    <cfRule type="expression" dxfId="2948" priority="534">
      <formula>AND($H263&lt;&gt;"",$I263&lt;&gt;"",$J263="")</formula>
    </cfRule>
    <cfRule type="expression" dxfId="2947" priority="535">
      <formula>AND($H263&lt;&gt;"",$I263="",$J263="")</formula>
    </cfRule>
  </conditionalFormatting>
  <conditionalFormatting sqref="AI263:AI264">
    <cfRule type="expression" dxfId="2946" priority="530">
      <formula>AND($H263&lt;&gt;"",$I263&lt;&gt;"",$J263&lt;&gt;"")</formula>
    </cfRule>
    <cfRule type="expression" dxfId="2945" priority="531">
      <formula>AND($H263&lt;&gt;"",$I263&lt;&gt;"",$J263="")</formula>
    </cfRule>
    <cfRule type="expression" dxfId="2944" priority="532">
      <formula>AND($H263&lt;&gt;"",$I263="",$J263="")</formula>
    </cfRule>
  </conditionalFormatting>
  <conditionalFormatting sqref="H265:J268">
    <cfRule type="expression" dxfId="2943" priority="527">
      <formula>AND($H265&lt;&gt;"",$I265&lt;&gt;"",$J265&lt;&gt;"")</formula>
    </cfRule>
    <cfRule type="expression" dxfId="2942" priority="528">
      <formula>AND($H265&lt;&gt;"",$I265&lt;&gt;"",$J265="")</formula>
    </cfRule>
    <cfRule type="expression" dxfId="2941" priority="529">
      <formula>AND($H265&lt;&gt;"",$I265="",$J265="")</formula>
    </cfRule>
  </conditionalFormatting>
  <conditionalFormatting sqref="X265:Z268 U265:U268">
    <cfRule type="expression" dxfId="2940" priority="524">
      <formula>AND($H265&lt;&gt;"",$I265&lt;&gt;"",$J265&lt;&gt;"")</formula>
    </cfRule>
    <cfRule type="expression" dxfId="2939" priority="525">
      <formula>AND($H265&lt;&gt;"",$I265&lt;&gt;"",$J265="")</formula>
    </cfRule>
    <cfRule type="expression" dxfId="2938" priority="526">
      <formula>AND($H265&lt;&gt;"",$I265="",$J265="")</formula>
    </cfRule>
  </conditionalFormatting>
  <conditionalFormatting sqref="H265:H268">
    <cfRule type="expression" dxfId="2937" priority="523">
      <formula>AND($H265&lt;&gt;"",$I265&lt;&gt;"")</formula>
    </cfRule>
  </conditionalFormatting>
  <conditionalFormatting sqref="I265:I268">
    <cfRule type="expression" dxfId="2936" priority="522">
      <formula>AND($I265&lt;&gt;"",$J265&lt;&gt;"")</formula>
    </cfRule>
  </conditionalFormatting>
  <conditionalFormatting sqref="A265:A268">
    <cfRule type="containsBlanks" dxfId="2935" priority="521">
      <formula>LEN(TRIM(A265))=0</formula>
    </cfRule>
  </conditionalFormatting>
  <conditionalFormatting sqref="AA265:AB268">
    <cfRule type="expression" dxfId="2934" priority="518">
      <formula>AND($H265&lt;&gt;"",$I265&lt;&gt;"",$J265&lt;&gt;"")</formula>
    </cfRule>
    <cfRule type="expression" dxfId="2933" priority="519">
      <formula>AND($H265&lt;&gt;"",$I265&lt;&gt;"",$J265="")</formula>
    </cfRule>
    <cfRule type="expression" dxfId="2932" priority="520">
      <formula>AND($H265&lt;&gt;"",$I265="",$J265="")</formula>
    </cfRule>
  </conditionalFormatting>
  <conditionalFormatting sqref="AC265:AD268">
    <cfRule type="expression" dxfId="2931" priority="515">
      <formula>AND($H265&lt;&gt;"",$I265&lt;&gt;"",$J265&lt;&gt;"")</formula>
    </cfRule>
    <cfRule type="expression" dxfId="2930" priority="516">
      <formula>AND($H265&lt;&gt;"",$I265&lt;&gt;"",$J265="")</formula>
    </cfRule>
    <cfRule type="expression" dxfId="2929" priority="517">
      <formula>AND($H265&lt;&gt;"",$I265="",$J265="")</formula>
    </cfRule>
  </conditionalFormatting>
  <conditionalFormatting sqref="AE265:AH268">
    <cfRule type="expression" dxfId="2928" priority="512">
      <formula>AND($H265&lt;&gt;"",$I265&lt;&gt;"",$J265&lt;&gt;"")</formula>
    </cfRule>
    <cfRule type="expression" dxfId="2927" priority="513">
      <formula>AND($H265&lt;&gt;"",$I265&lt;&gt;"",$J265="")</formula>
    </cfRule>
    <cfRule type="expression" dxfId="2926" priority="514">
      <formula>AND($H265&lt;&gt;"",$I265="",$J265="")</formula>
    </cfRule>
  </conditionalFormatting>
  <conditionalFormatting sqref="AI265:AI268">
    <cfRule type="expression" dxfId="2925" priority="509">
      <formula>AND($H265&lt;&gt;"",$I265&lt;&gt;"",$J265&lt;&gt;"")</formula>
    </cfRule>
    <cfRule type="expression" dxfId="2924" priority="510">
      <formula>AND($H265&lt;&gt;"",$I265&lt;&gt;"",$J265="")</formula>
    </cfRule>
    <cfRule type="expression" dxfId="2923" priority="511">
      <formula>AND($H265&lt;&gt;"",$I265="",$J265="")</formula>
    </cfRule>
  </conditionalFormatting>
  <conditionalFormatting sqref="H270:J271">
    <cfRule type="expression" dxfId="2922" priority="506">
      <formula>AND($H270&lt;&gt;"",$I270&lt;&gt;"",$J270&lt;&gt;"")</formula>
    </cfRule>
    <cfRule type="expression" dxfId="2921" priority="507">
      <formula>AND($H270&lt;&gt;"",$I270&lt;&gt;"",$J270="")</formula>
    </cfRule>
    <cfRule type="expression" dxfId="2920" priority="508">
      <formula>AND($H270&lt;&gt;"",$I270="",$J270="")</formula>
    </cfRule>
  </conditionalFormatting>
  <conditionalFormatting sqref="X271:Z271 X270:AG270 U270:U271">
    <cfRule type="expression" dxfId="2919" priority="503">
      <formula>AND($H270&lt;&gt;"",$I270&lt;&gt;"",$J270&lt;&gt;"")</formula>
    </cfRule>
    <cfRule type="expression" dxfId="2918" priority="504">
      <formula>AND($H270&lt;&gt;"",$I270&lt;&gt;"",$J270="")</formula>
    </cfRule>
    <cfRule type="expression" dxfId="2917" priority="505">
      <formula>AND($H270&lt;&gt;"",$I270="",$J270="")</formula>
    </cfRule>
  </conditionalFormatting>
  <conditionalFormatting sqref="H270:H271">
    <cfRule type="expression" dxfId="2916" priority="502">
      <formula>AND($H270&lt;&gt;"",$I270&lt;&gt;"")</formula>
    </cfRule>
  </conditionalFormatting>
  <conditionalFormatting sqref="I270:I271">
    <cfRule type="expression" dxfId="2915" priority="501">
      <formula>AND($I270&lt;&gt;"",$J270&lt;&gt;"")</formula>
    </cfRule>
  </conditionalFormatting>
  <conditionalFormatting sqref="A270:A271">
    <cfRule type="containsBlanks" dxfId="2914" priority="500">
      <formula>LEN(TRIM(A270))=0</formula>
    </cfRule>
  </conditionalFormatting>
  <conditionalFormatting sqref="AA271:AB271">
    <cfRule type="expression" dxfId="2913" priority="497">
      <formula>AND($H271&lt;&gt;"",$I271&lt;&gt;"",$J271&lt;&gt;"")</formula>
    </cfRule>
    <cfRule type="expression" dxfId="2912" priority="498">
      <formula>AND($H271&lt;&gt;"",$I271&lt;&gt;"",$J271="")</formula>
    </cfRule>
    <cfRule type="expression" dxfId="2911" priority="499">
      <formula>AND($H271&lt;&gt;"",$I271="",$J271="")</formula>
    </cfRule>
  </conditionalFormatting>
  <conditionalFormatting sqref="AC271:AD271">
    <cfRule type="expression" dxfId="2910" priority="494">
      <formula>AND($H271&lt;&gt;"",$I271&lt;&gt;"",$J271&lt;&gt;"")</formula>
    </cfRule>
    <cfRule type="expression" dxfId="2909" priority="495">
      <formula>AND($H271&lt;&gt;"",$I271&lt;&gt;"",$J271="")</formula>
    </cfRule>
    <cfRule type="expression" dxfId="2908" priority="496">
      <formula>AND($H271&lt;&gt;"",$I271="",$J271="")</formula>
    </cfRule>
  </conditionalFormatting>
  <conditionalFormatting sqref="AE271:AH271 AH270">
    <cfRule type="expression" dxfId="2907" priority="491">
      <formula>AND($H270&lt;&gt;"",$I270&lt;&gt;"",$J270&lt;&gt;"")</formula>
    </cfRule>
    <cfRule type="expression" dxfId="2906" priority="492">
      <formula>AND($H270&lt;&gt;"",$I270&lt;&gt;"",$J270="")</formula>
    </cfRule>
    <cfRule type="expression" dxfId="2905" priority="493">
      <formula>AND($H270&lt;&gt;"",$I270="",$J270="")</formula>
    </cfRule>
  </conditionalFormatting>
  <conditionalFormatting sqref="AI270:AI271">
    <cfRule type="expression" dxfId="2904" priority="488">
      <formula>AND($H270&lt;&gt;"",$I270&lt;&gt;"",$J270&lt;&gt;"")</formula>
    </cfRule>
    <cfRule type="expression" dxfId="2903" priority="489">
      <formula>AND($H270&lt;&gt;"",$I270&lt;&gt;"",$J270="")</formula>
    </cfRule>
    <cfRule type="expression" dxfId="2902" priority="490">
      <formula>AND($H270&lt;&gt;"",$I270="",$J270="")</formula>
    </cfRule>
  </conditionalFormatting>
  <conditionalFormatting sqref="H272:J275">
    <cfRule type="expression" dxfId="2901" priority="485">
      <formula>AND($H272&lt;&gt;"",$I272&lt;&gt;"",$J272&lt;&gt;"")</formula>
    </cfRule>
    <cfRule type="expression" dxfId="2900" priority="486">
      <formula>AND($H272&lt;&gt;"",$I272&lt;&gt;"",$J272="")</formula>
    </cfRule>
    <cfRule type="expression" dxfId="2899" priority="487">
      <formula>AND($H272&lt;&gt;"",$I272="",$J272="")</formula>
    </cfRule>
  </conditionalFormatting>
  <conditionalFormatting sqref="X272:Z275 U272:U275">
    <cfRule type="expression" dxfId="2898" priority="482">
      <formula>AND($H272&lt;&gt;"",$I272&lt;&gt;"",$J272&lt;&gt;"")</formula>
    </cfRule>
    <cfRule type="expression" dxfId="2897" priority="483">
      <formula>AND($H272&lt;&gt;"",$I272&lt;&gt;"",$J272="")</formula>
    </cfRule>
    <cfRule type="expression" dxfId="2896" priority="484">
      <formula>AND($H272&lt;&gt;"",$I272="",$J272="")</formula>
    </cfRule>
  </conditionalFormatting>
  <conditionalFormatting sqref="H272:H275">
    <cfRule type="expression" dxfId="2895" priority="481">
      <formula>AND($H272&lt;&gt;"",$I272&lt;&gt;"")</formula>
    </cfRule>
  </conditionalFormatting>
  <conditionalFormatting sqref="I272:I275">
    <cfRule type="expression" dxfId="2894" priority="480">
      <formula>AND($I272&lt;&gt;"",$J272&lt;&gt;"")</formula>
    </cfRule>
  </conditionalFormatting>
  <conditionalFormatting sqref="A272:A275">
    <cfRule type="containsBlanks" dxfId="2893" priority="479">
      <formula>LEN(TRIM(A272))=0</formula>
    </cfRule>
  </conditionalFormatting>
  <conditionalFormatting sqref="AA272:AB275">
    <cfRule type="expression" dxfId="2892" priority="476">
      <formula>AND($H272&lt;&gt;"",$I272&lt;&gt;"",$J272&lt;&gt;"")</formula>
    </cfRule>
    <cfRule type="expression" dxfId="2891" priority="477">
      <formula>AND($H272&lt;&gt;"",$I272&lt;&gt;"",$J272="")</formula>
    </cfRule>
    <cfRule type="expression" dxfId="2890" priority="478">
      <formula>AND($H272&lt;&gt;"",$I272="",$J272="")</formula>
    </cfRule>
  </conditionalFormatting>
  <conditionalFormatting sqref="AC272:AD275">
    <cfRule type="expression" dxfId="2889" priority="473">
      <formula>AND($H272&lt;&gt;"",$I272&lt;&gt;"",$J272&lt;&gt;"")</formula>
    </cfRule>
    <cfRule type="expression" dxfId="2888" priority="474">
      <formula>AND($H272&lt;&gt;"",$I272&lt;&gt;"",$J272="")</formula>
    </cfRule>
    <cfRule type="expression" dxfId="2887" priority="475">
      <formula>AND($H272&lt;&gt;"",$I272="",$J272="")</formula>
    </cfRule>
  </conditionalFormatting>
  <conditionalFormatting sqref="AE272:AH275">
    <cfRule type="expression" dxfId="2886" priority="470">
      <formula>AND($H272&lt;&gt;"",$I272&lt;&gt;"",$J272&lt;&gt;"")</formula>
    </cfRule>
    <cfRule type="expression" dxfId="2885" priority="471">
      <formula>AND($H272&lt;&gt;"",$I272&lt;&gt;"",$J272="")</formula>
    </cfRule>
    <cfRule type="expression" dxfId="2884" priority="472">
      <formula>AND($H272&lt;&gt;"",$I272="",$J272="")</formula>
    </cfRule>
  </conditionalFormatting>
  <conditionalFormatting sqref="AI272:AI275">
    <cfRule type="expression" dxfId="2883" priority="467">
      <formula>AND($H272&lt;&gt;"",$I272&lt;&gt;"",$J272&lt;&gt;"")</formula>
    </cfRule>
    <cfRule type="expression" dxfId="2882" priority="468">
      <formula>AND($H272&lt;&gt;"",$I272&lt;&gt;"",$J272="")</formula>
    </cfRule>
    <cfRule type="expression" dxfId="2881" priority="469">
      <formula>AND($H272&lt;&gt;"",$I272="",$J272="")</formula>
    </cfRule>
  </conditionalFormatting>
  <conditionalFormatting sqref="H295:J298">
    <cfRule type="expression" dxfId="2880" priority="443">
      <formula>AND($H295&lt;&gt;"",$I295&lt;&gt;"",$J295&lt;&gt;"")</formula>
    </cfRule>
    <cfRule type="expression" dxfId="2879" priority="444">
      <formula>AND($H295&lt;&gt;"",$I295&lt;&gt;"",$J295="")</formula>
    </cfRule>
    <cfRule type="expression" dxfId="2878" priority="445">
      <formula>AND($H295&lt;&gt;"",$I295="",$J295="")</formula>
    </cfRule>
  </conditionalFormatting>
  <conditionalFormatting sqref="X295:Z298 U295:U298">
    <cfRule type="expression" dxfId="2877" priority="440">
      <formula>AND($H295&lt;&gt;"",$I295&lt;&gt;"",$J295&lt;&gt;"")</formula>
    </cfRule>
    <cfRule type="expression" dxfId="2876" priority="441">
      <formula>AND($H295&lt;&gt;"",$I295&lt;&gt;"",$J295="")</formula>
    </cfRule>
    <cfRule type="expression" dxfId="2875" priority="442">
      <formula>AND($H295&lt;&gt;"",$I295="",$J295="")</formula>
    </cfRule>
  </conditionalFormatting>
  <conditionalFormatting sqref="H295:H298">
    <cfRule type="expression" dxfId="2874" priority="439">
      <formula>AND($H295&lt;&gt;"",$I295&lt;&gt;"")</formula>
    </cfRule>
  </conditionalFormatting>
  <conditionalFormatting sqref="I295:I298">
    <cfRule type="expression" dxfId="2873" priority="438">
      <formula>AND($I295&lt;&gt;"",$J295&lt;&gt;"")</formula>
    </cfRule>
  </conditionalFormatting>
  <conditionalFormatting sqref="A295:A298">
    <cfRule type="containsBlanks" dxfId="2872" priority="437">
      <formula>LEN(TRIM(A295))=0</formula>
    </cfRule>
  </conditionalFormatting>
  <conditionalFormatting sqref="AA295:AB298">
    <cfRule type="expression" dxfId="2871" priority="434">
      <formula>AND($H295&lt;&gt;"",$I295&lt;&gt;"",$J295&lt;&gt;"")</formula>
    </cfRule>
    <cfRule type="expression" dxfId="2870" priority="435">
      <formula>AND($H295&lt;&gt;"",$I295&lt;&gt;"",$J295="")</formula>
    </cfRule>
    <cfRule type="expression" dxfId="2869" priority="436">
      <formula>AND($H295&lt;&gt;"",$I295="",$J295="")</formula>
    </cfRule>
  </conditionalFormatting>
  <conditionalFormatting sqref="AC295:AD298">
    <cfRule type="expression" dxfId="2868" priority="431">
      <formula>AND($H295&lt;&gt;"",$I295&lt;&gt;"",$J295&lt;&gt;"")</formula>
    </cfRule>
    <cfRule type="expression" dxfId="2867" priority="432">
      <formula>AND($H295&lt;&gt;"",$I295&lt;&gt;"",$J295="")</formula>
    </cfRule>
    <cfRule type="expression" dxfId="2866" priority="433">
      <formula>AND($H295&lt;&gt;"",$I295="",$J295="")</formula>
    </cfRule>
  </conditionalFormatting>
  <conditionalFormatting sqref="AE295:AH298">
    <cfRule type="expression" dxfId="2865" priority="428">
      <formula>AND($H295&lt;&gt;"",$I295&lt;&gt;"",$J295&lt;&gt;"")</formula>
    </cfRule>
    <cfRule type="expression" dxfId="2864" priority="429">
      <formula>AND($H295&lt;&gt;"",$I295&lt;&gt;"",$J295="")</formula>
    </cfRule>
    <cfRule type="expression" dxfId="2863" priority="430">
      <formula>AND($H295&lt;&gt;"",$I295="",$J295="")</formula>
    </cfRule>
  </conditionalFormatting>
  <conditionalFormatting sqref="AI295:AI298">
    <cfRule type="expression" dxfId="2862" priority="425">
      <formula>AND($H295&lt;&gt;"",$I295&lt;&gt;"",$J295&lt;&gt;"")</formula>
    </cfRule>
    <cfRule type="expression" dxfId="2861" priority="426">
      <formula>AND($H295&lt;&gt;"",$I295&lt;&gt;"",$J295="")</formula>
    </cfRule>
    <cfRule type="expression" dxfId="2860" priority="427">
      <formula>AND($H295&lt;&gt;"",$I295="",$J295="")</formula>
    </cfRule>
  </conditionalFormatting>
  <conditionalFormatting sqref="H294:J294">
    <cfRule type="expression" dxfId="2859" priority="464">
      <formula>AND($H294&lt;&gt;"",$I294&lt;&gt;"",$J294&lt;&gt;"")</formula>
    </cfRule>
    <cfRule type="expression" dxfId="2858" priority="465">
      <formula>AND($H294&lt;&gt;"",$I294&lt;&gt;"",$J294="")</formula>
    </cfRule>
    <cfRule type="expression" dxfId="2857" priority="466">
      <formula>AND($H294&lt;&gt;"",$I294="",$J294="")</formula>
    </cfRule>
  </conditionalFormatting>
  <conditionalFormatting sqref="X294:Z294 U294">
    <cfRule type="expression" dxfId="2856" priority="461">
      <formula>AND($H294&lt;&gt;"",$I294&lt;&gt;"",$J294&lt;&gt;"")</formula>
    </cfRule>
    <cfRule type="expression" dxfId="2855" priority="462">
      <formula>AND($H294&lt;&gt;"",$I294&lt;&gt;"",$J294="")</formula>
    </cfRule>
    <cfRule type="expression" dxfId="2854" priority="463">
      <formula>AND($H294&lt;&gt;"",$I294="",$J294="")</formula>
    </cfRule>
  </conditionalFormatting>
  <conditionalFormatting sqref="H294">
    <cfRule type="expression" dxfId="2853" priority="460">
      <formula>AND($H294&lt;&gt;"",$I294&lt;&gt;"")</formula>
    </cfRule>
  </conditionalFormatting>
  <conditionalFormatting sqref="I294">
    <cfRule type="expression" dxfId="2852" priority="459">
      <formula>AND($I294&lt;&gt;"",$J294&lt;&gt;"")</formula>
    </cfRule>
  </conditionalFormatting>
  <conditionalFormatting sqref="A294">
    <cfRule type="containsBlanks" dxfId="2851" priority="458">
      <formula>LEN(TRIM(A294))=0</formula>
    </cfRule>
  </conditionalFormatting>
  <conditionalFormatting sqref="AA294:AB294">
    <cfRule type="expression" dxfId="2850" priority="455">
      <formula>AND($H294&lt;&gt;"",$I294&lt;&gt;"",$J294&lt;&gt;"")</formula>
    </cfRule>
    <cfRule type="expression" dxfId="2849" priority="456">
      <formula>AND($H294&lt;&gt;"",$I294&lt;&gt;"",$J294="")</formula>
    </cfRule>
    <cfRule type="expression" dxfId="2848" priority="457">
      <formula>AND($H294&lt;&gt;"",$I294="",$J294="")</formula>
    </cfRule>
  </conditionalFormatting>
  <conditionalFormatting sqref="AC294:AD294">
    <cfRule type="expression" dxfId="2847" priority="452">
      <formula>AND($H294&lt;&gt;"",$I294&lt;&gt;"",$J294&lt;&gt;"")</formula>
    </cfRule>
    <cfRule type="expression" dxfId="2846" priority="453">
      <formula>AND($H294&lt;&gt;"",$I294&lt;&gt;"",$J294="")</formula>
    </cfRule>
    <cfRule type="expression" dxfId="2845" priority="454">
      <formula>AND($H294&lt;&gt;"",$I294="",$J294="")</formula>
    </cfRule>
  </conditionalFormatting>
  <conditionalFormatting sqref="AE294:AH294">
    <cfRule type="expression" dxfId="2844" priority="449">
      <formula>AND($H294&lt;&gt;"",$I294&lt;&gt;"",$J294&lt;&gt;"")</formula>
    </cfRule>
    <cfRule type="expression" dxfId="2843" priority="450">
      <formula>AND($H294&lt;&gt;"",$I294&lt;&gt;"",$J294="")</formula>
    </cfRule>
    <cfRule type="expression" dxfId="2842" priority="451">
      <formula>AND($H294&lt;&gt;"",$I294="",$J294="")</formula>
    </cfRule>
  </conditionalFormatting>
  <conditionalFormatting sqref="AI294">
    <cfRule type="expression" dxfId="2841" priority="446">
      <formula>AND($H294&lt;&gt;"",$I294&lt;&gt;"",$J294&lt;&gt;"")</formula>
    </cfRule>
    <cfRule type="expression" dxfId="2840" priority="447">
      <formula>AND($H294&lt;&gt;"",$I294&lt;&gt;"",$J294="")</formula>
    </cfRule>
    <cfRule type="expression" dxfId="2839" priority="448">
      <formula>AND($H294&lt;&gt;"",$I294="",$J294="")</formula>
    </cfRule>
  </conditionalFormatting>
  <conditionalFormatting sqref="AI309">
    <cfRule type="expression" dxfId="2838" priority="395">
      <formula>AND($H309&lt;&gt;"",$I309&lt;&gt;"",$J309&lt;&gt;"")</formula>
    </cfRule>
    <cfRule type="expression" dxfId="2837" priority="396">
      <formula>AND($H309&lt;&gt;"",$I309&lt;&gt;"",$J309="")</formula>
    </cfRule>
    <cfRule type="expression" dxfId="2836" priority="397">
      <formula>AND($H309&lt;&gt;"",$I309="",$J309="")</formula>
    </cfRule>
  </conditionalFormatting>
  <conditionalFormatting sqref="AH310">
    <cfRule type="expression" dxfId="2835" priority="413">
      <formula>AND($H310&lt;&gt;"",$I310&lt;&gt;"",$J310&lt;&gt;"")</formula>
    </cfRule>
    <cfRule type="expression" dxfId="2834" priority="414">
      <formula>AND($H310&lt;&gt;"",$I310&lt;&gt;"",$J310="")</formula>
    </cfRule>
    <cfRule type="expression" dxfId="2833" priority="415">
      <formula>AND($H310&lt;&gt;"",$I310="",$J310="")</formula>
    </cfRule>
  </conditionalFormatting>
  <conditionalFormatting sqref="AI310">
    <cfRule type="expression" dxfId="2832" priority="410">
      <formula>AND($H310&lt;&gt;"",$I310&lt;&gt;"",$J310&lt;&gt;"")</formula>
    </cfRule>
    <cfRule type="expression" dxfId="2831" priority="411">
      <formula>AND($H310&lt;&gt;"",$I310&lt;&gt;"",$J310="")</formula>
    </cfRule>
    <cfRule type="expression" dxfId="2830" priority="412">
      <formula>AND($H310&lt;&gt;"",$I310="",$J310="")</formula>
    </cfRule>
  </conditionalFormatting>
  <conditionalFormatting sqref="X310:AG310 U310">
    <cfRule type="expression" dxfId="2829" priority="419">
      <formula>AND($H310&lt;&gt;"",$I310&lt;&gt;"",$J310&lt;&gt;"")</formula>
    </cfRule>
    <cfRule type="expression" dxfId="2828" priority="420">
      <formula>AND($H310&lt;&gt;"",$I310&lt;&gt;"",$J310="")</formula>
    </cfRule>
    <cfRule type="expression" dxfId="2827" priority="421">
      <formula>AND($H310&lt;&gt;"",$I310="",$J310="")</formula>
    </cfRule>
  </conditionalFormatting>
  <conditionalFormatting sqref="H310:J310">
    <cfRule type="expression" dxfId="2826" priority="422">
      <formula>AND($H310&lt;&gt;"",$I310&lt;&gt;"",$J310&lt;&gt;"")</formula>
    </cfRule>
    <cfRule type="expression" dxfId="2825" priority="423">
      <formula>AND($H310&lt;&gt;"",$I310&lt;&gt;"",$J310="")</formula>
    </cfRule>
    <cfRule type="expression" dxfId="2824" priority="424">
      <formula>AND($H310&lt;&gt;"",$I310="",$J310="")</formula>
    </cfRule>
  </conditionalFormatting>
  <conditionalFormatting sqref="H310">
    <cfRule type="expression" dxfId="2823" priority="418">
      <formula>AND($H310&lt;&gt;"",$I310&lt;&gt;"")</formula>
    </cfRule>
  </conditionalFormatting>
  <conditionalFormatting sqref="I310">
    <cfRule type="expression" dxfId="2822" priority="417">
      <formula>AND($I310&lt;&gt;"",$J310&lt;&gt;"")</formula>
    </cfRule>
  </conditionalFormatting>
  <conditionalFormatting sqref="A310">
    <cfRule type="containsBlanks" dxfId="2821" priority="416">
      <formula>LEN(TRIM(A310))=0</formula>
    </cfRule>
  </conditionalFormatting>
  <conditionalFormatting sqref="AH309">
    <cfRule type="expression" dxfId="2820" priority="398">
      <formula>AND($H309&lt;&gt;"",$I309&lt;&gt;"",$J309&lt;&gt;"")</formula>
    </cfRule>
    <cfRule type="expression" dxfId="2819" priority="399">
      <formula>AND($H309&lt;&gt;"",$I309&lt;&gt;"",$J309="")</formula>
    </cfRule>
    <cfRule type="expression" dxfId="2818" priority="400">
      <formula>AND($H309&lt;&gt;"",$I309="",$J309="")</formula>
    </cfRule>
  </conditionalFormatting>
  <conditionalFormatting sqref="AI311">
    <cfRule type="expression" dxfId="2817" priority="380">
      <formula>AND($H311&lt;&gt;"",$I311&lt;&gt;"",$J311&lt;&gt;"")</formula>
    </cfRule>
    <cfRule type="expression" dxfId="2816" priority="381">
      <formula>AND($H311&lt;&gt;"",$I311&lt;&gt;"",$J311="")</formula>
    </cfRule>
    <cfRule type="expression" dxfId="2815" priority="382">
      <formula>AND($H311&lt;&gt;"",$I311="",$J311="")</formula>
    </cfRule>
  </conditionalFormatting>
  <conditionalFormatting sqref="X309:AG309 U309">
    <cfRule type="expression" dxfId="2814" priority="404">
      <formula>AND($H309&lt;&gt;"",$I309&lt;&gt;"",$J309&lt;&gt;"")</formula>
    </cfRule>
    <cfRule type="expression" dxfId="2813" priority="405">
      <formula>AND($H309&lt;&gt;"",$I309&lt;&gt;"",$J309="")</formula>
    </cfRule>
    <cfRule type="expression" dxfId="2812" priority="406">
      <formula>AND($H309&lt;&gt;"",$I309="",$J309="")</formula>
    </cfRule>
  </conditionalFormatting>
  <conditionalFormatting sqref="H309:J309">
    <cfRule type="expression" dxfId="2811" priority="407">
      <formula>AND($H309&lt;&gt;"",$I309&lt;&gt;"",$J309&lt;&gt;"")</formula>
    </cfRule>
    <cfRule type="expression" dxfId="2810" priority="408">
      <formula>AND($H309&lt;&gt;"",$I309&lt;&gt;"",$J309="")</formula>
    </cfRule>
    <cfRule type="expression" dxfId="2809" priority="409">
      <formula>AND($H309&lt;&gt;"",$I309="",$J309="")</formula>
    </cfRule>
  </conditionalFormatting>
  <conditionalFormatting sqref="H309">
    <cfRule type="expression" dxfId="2808" priority="403">
      <formula>AND($H309&lt;&gt;"",$I309&lt;&gt;"")</formula>
    </cfRule>
  </conditionalFormatting>
  <conditionalFormatting sqref="I309">
    <cfRule type="expression" dxfId="2807" priority="402">
      <formula>AND($I309&lt;&gt;"",$J309&lt;&gt;"")</formula>
    </cfRule>
  </conditionalFormatting>
  <conditionalFormatting sqref="A309">
    <cfRule type="containsBlanks" dxfId="2806" priority="401">
      <formula>LEN(TRIM(A309))=0</formula>
    </cfRule>
  </conditionalFormatting>
  <conditionalFormatting sqref="AH311">
    <cfRule type="expression" dxfId="2805" priority="383">
      <formula>AND($H311&lt;&gt;"",$I311&lt;&gt;"",$J311&lt;&gt;"")</formula>
    </cfRule>
    <cfRule type="expression" dxfId="2804" priority="384">
      <formula>AND($H311&lt;&gt;"",$I311&lt;&gt;"",$J311="")</formula>
    </cfRule>
    <cfRule type="expression" dxfId="2803" priority="385">
      <formula>AND($H311&lt;&gt;"",$I311="",$J311="")</formula>
    </cfRule>
  </conditionalFormatting>
  <conditionalFormatting sqref="AI322">
    <cfRule type="expression" dxfId="2802" priority="359">
      <formula>AND($H322&lt;&gt;"",$I322&lt;&gt;"",$J322&lt;&gt;"")</formula>
    </cfRule>
    <cfRule type="expression" dxfId="2801" priority="360">
      <formula>AND($H322&lt;&gt;"",$I322&lt;&gt;"",$J322="")</formula>
    </cfRule>
    <cfRule type="expression" dxfId="2800" priority="361">
      <formula>AND($H322&lt;&gt;"",$I322="",$J322="")</formula>
    </cfRule>
  </conditionalFormatting>
  <conditionalFormatting sqref="X311:AG311 U311">
    <cfRule type="expression" dxfId="2799" priority="389">
      <formula>AND($H311&lt;&gt;"",$I311&lt;&gt;"",$J311&lt;&gt;"")</formula>
    </cfRule>
    <cfRule type="expression" dxfId="2798" priority="390">
      <formula>AND($H311&lt;&gt;"",$I311&lt;&gt;"",$J311="")</formula>
    </cfRule>
    <cfRule type="expression" dxfId="2797" priority="391">
      <formula>AND($H311&lt;&gt;"",$I311="",$J311="")</formula>
    </cfRule>
  </conditionalFormatting>
  <conditionalFormatting sqref="H311:J311">
    <cfRule type="expression" dxfId="2796" priority="392">
      <formula>AND($H311&lt;&gt;"",$I311&lt;&gt;"",$J311&lt;&gt;"")</formula>
    </cfRule>
    <cfRule type="expression" dxfId="2795" priority="393">
      <formula>AND($H311&lt;&gt;"",$I311&lt;&gt;"",$J311="")</formula>
    </cfRule>
    <cfRule type="expression" dxfId="2794" priority="394">
      <formula>AND($H311&lt;&gt;"",$I311="",$J311="")</formula>
    </cfRule>
  </conditionalFormatting>
  <conditionalFormatting sqref="H311">
    <cfRule type="expression" dxfId="2793" priority="388">
      <formula>AND($H311&lt;&gt;"",$I311&lt;&gt;"")</formula>
    </cfRule>
  </conditionalFormatting>
  <conditionalFormatting sqref="I311">
    <cfRule type="expression" dxfId="2792" priority="387">
      <formula>AND($I311&lt;&gt;"",$J311&lt;&gt;"")</formula>
    </cfRule>
  </conditionalFormatting>
  <conditionalFormatting sqref="A311">
    <cfRule type="containsBlanks" dxfId="2791" priority="386">
      <formula>LEN(TRIM(A311))=0</formula>
    </cfRule>
  </conditionalFormatting>
  <conditionalFormatting sqref="H322:J322">
    <cfRule type="expression" dxfId="2790" priority="377">
      <formula>AND($H322&lt;&gt;"",$I322&lt;&gt;"",$J322&lt;&gt;"")</formula>
    </cfRule>
    <cfRule type="expression" dxfId="2789" priority="378">
      <formula>AND($H322&lt;&gt;"",$I322&lt;&gt;"",$J322="")</formula>
    </cfRule>
    <cfRule type="expression" dxfId="2788" priority="379">
      <formula>AND($H322&lt;&gt;"",$I322="",$J322="")</formula>
    </cfRule>
  </conditionalFormatting>
  <conditionalFormatting sqref="X322:Z322 U322">
    <cfRule type="expression" dxfId="2787" priority="374">
      <formula>AND($H322&lt;&gt;"",$I322&lt;&gt;"",$J322&lt;&gt;"")</formula>
    </cfRule>
    <cfRule type="expression" dxfId="2786" priority="375">
      <formula>AND($H322&lt;&gt;"",$I322&lt;&gt;"",$J322="")</formula>
    </cfRule>
    <cfRule type="expression" dxfId="2785" priority="376">
      <formula>AND($H322&lt;&gt;"",$I322="",$J322="")</formula>
    </cfRule>
  </conditionalFormatting>
  <conditionalFormatting sqref="H322">
    <cfRule type="expression" dxfId="2784" priority="373">
      <formula>AND($H322&lt;&gt;"",$I322&lt;&gt;"")</formula>
    </cfRule>
  </conditionalFormatting>
  <conditionalFormatting sqref="I322">
    <cfRule type="expression" dxfId="2783" priority="372">
      <formula>AND($I322&lt;&gt;"",$J322&lt;&gt;"")</formula>
    </cfRule>
  </conditionalFormatting>
  <conditionalFormatting sqref="A322">
    <cfRule type="containsBlanks" dxfId="2782" priority="371">
      <formula>LEN(TRIM(A322))=0</formula>
    </cfRule>
  </conditionalFormatting>
  <conditionalFormatting sqref="AC322:AD322">
    <cfRule type="expression" dxfId="2781" priority="365">
      <formula>AND($H322&lt;&gt;"",$I322&lt;&gt;"",$J322&lt;&gt;"")</formula>
    </cfRule>
    <cfRule type="expression" dxfId="2780" priority="366">
      <formula>AND($H322&lt;&gt;"",$I322&lt;&gt;"",$J322="")</formula>
    </cfRule>
    <cfRule type="expression" dxfId="2779" priority="367">
      <formula>AND($H322&lt;&gt;"",$I322="",$J322="")</formula>
    </cfRule>
  </conditionalFormatting>
  <conditionalFormatting sqref="AE322:AH322">
    <cfRule type="expression" dxfId="2778" priority="362">
      <formula>AND($H322&lt;&gt;"",$I322&lt;&gt;"",$J322&lt;&gt;"")</formula>
    </cfRule>
    <cfRule type="expression" dxfId="2777" priority="363">
      <formula>AND($H322&lt;&gt;"",$I322&lt;&gt;"",$J322="")</formula>
    </cfRule>
    <cfRule type="expression" dxfId="2776" priority="364">
      <formula>AND($H322&lt;&gt;"",$I322="",$J322="")</formula>
    </cfRule>
  </conditionalFormatting>
  <conditionalFormatting sqref="AA322:AB322">
    <cfRule type="expression" dxfId="2775" priority="368">
      <formula>AND($H322&lt;&gt;"",$I322&lt;&gt;"",$J322&lt;&gt;"")</formula>
    </cfRule>
    <cfRule type="expression" dxfId="2774" priority="369">
      <formula>AND($H322&lt;&gt;"",$I322&lt;&gt;"",$J322="")</formula>
    </cfRule>
    <cfRule type="expression" dxfId="2773" priority="370">
      <formula>AND($H322&lt;&gt;"",$I322="",$J322="")</formula>
    </cfRule>
  </conditionalFormatting>
  <conditionalFormatting sqref="AE329:AH329">
    <cfRule type="expression" dxfId="2772" priority="341">
      <formula>AND($H329&lt;&gt;"",$I329&lt;&gt;"",$J329&lt;&gt;"")</formula>
    </cfRule>
    <cfRule type="expression" dxfId="2771" priority="342">
      <formula>AND($H329&lt;&gt;"",$I329&lt;&gt;"",$J329="")</formula>
    </cfRule>
    <cfRule type="expression" dxfId="2770" priority="343">
      <formula>AND($H329&lt;&gt;"",$I329="",$J329="")</formula>
    </cfRule>
  </conditionalFormatting>
  <conditionalFormatting sqref="AI329">
    <cfRule type="expression" dxfId="2769" priority="338">
      <formula>AND($H329&lt;&gt;"",$I329&lt;&gt;"",$J329&lt;&gt;"")</formula>
    </cfRule>
    <cfRule type="expression" dxfId="2768" priority="339">
      <formula>AND($H329&lt;&gt;"",$I329&lt;&gt;"",$J329="")</formula>
    </cfRule>
    <cfRule type="expression" dxfId="2767" priority="340">
      <formula>AND($H329&lt;&gt;"",$I329="",$J329="")</formula>
    </cfRule>
  </conditionalFormatting>
  <conditionalFormatting sqref="H329:J329">
    <cfRule type="expression" dxfId="2766" priority="356">
      <formula>AND($H329&lt;&gt;"",$I329&lt;&gt;"",$J329&lt;&gt;"")</formula>
    </cfRule>
    <cfRule type="expression" dxfId="2765" priority="357">
      <formula>AND($H329&lt;&gt;"",$I329&lt;&gt;"",$J329="")</formula>
    </cfRule>
    <cfRule type="expression" dxfId="2764" priority="358">
      <formula>AND($H329&lt;&gt;"",$I329="",$J329="")</formula>
    </cfRule>
  </conditionalFormatting>
  <conditionalFormatting sqref="AC329:AD329">
    <cfRule type="expression" dxfId="2763" priority="344">
      <formula>AND($H329&lt;&gt;"",$I329&lt;&gt;"",$J329&lt;&gt;"")</formula>
    </cfRule>
    <cfRule type="expression" dxfId="2762" priority="345">
      <formula>AND($H329&lt;&gt;"",$I329&lt;&gt;"",$J329="")</formula>
    </cfRule>
    <cfRule type="expression" dxfId="2761" priority="346">
      <formula>AND($H329&lt;&gt;"",$I329="",$J329="")</formula>
    </cfRule>
  </conditionalFormatting>
  <conditionalFormatting sqref="X329:Z329 U329">
    <cfRule type="expression" dxfId="2760" priority="353">
      <formula>AND($H329&lt;&gt;"",$I329&lt;&gt;"",$J329&lt;&gt;"")</formula>
    </cfRule>
    <cfRule type="expression" dxfId="2759" priority="354">
      <formula>AND($H329&lt;&gt;"",$I329&lt;&gt;"",$J329="")</formula>
    </cfRule>
    <cfRule type="expression" dxfId="2758" priority="355">
      <formula>AND($H329&lt;&gt;"",$I329="",$J329="")</formula>
    </cfRule>
  </conditionalFormatting>
  <conditionalFormatting sqref="H329">
    <cfRule type="expression" dxfId="2757" priority="352">
      <formula>AND($H329&lt;&gt;"",$I329&lt;&gt;"")</formula>
    </cfRule>
  </conditionalFormatting>
  <conditionalFormatting sqref="I329">
    <cfRule type="expression" dxfId="2756" priority="351">
      <formula>AND($I329&lt;&gt;"",$J329&lt;&gt;"")</formula>
    </cfRule>
  </conditionalFormatting>
  <conditionalFormatting sqref="A329">
    <cfRule type="containsBlanks" dxfId="2755" priority="350">
      <formula>LEN(TRIM(A329))=0</formula>
    </cfRule>
  </conditionalFormatting>
  <conditionalFormatting sqref="AA329:AB329">
    <cfRule type="expression" dxfId="2754" priority="347">
      <formula>AND($H329&lt;&gt;"",$I329&lt;&gt;"",$J329&lt;&gt;"")</formula>
    </cfRule>
    <cfRule type="expression" dxfId="2753" priority="348">
      <formula>AND($H329&lt;&gt;"",$I329&lt;&gt;"",$J329="")</formula>
    </cfRule>
    <cfRule type="expression" dxfId="2752" priority="349">
      <formula>AND($H329&lt;&gt;"",$I329="",$J329="")</formula>
    </cfRule>
  </conditionalFormatting>
  <conditionalFormatting sqref="AJ4:CF4">
    <cfRule type="containsBlanks" dxfId="2751" priority="337">
      <formula>LEN(TRIM(AJ4))=0</formula>
    </cfRule>
  </conditionalFormatting>
  <conditionalFormatting sqref="AJ1:CF1">
    <cfRule type="containsBlanks" dxfId="2750" priority="336">
      <formula>LEN(TRIM(AJ1))=0</formula>
    </cfRule>
  </conditionalFormatting>
  <conditionalFormatting sqref="AJ6:CF6">
    <cfRule type="expression" dxfId="2749" priority="333">
      <formula>AND($H6&lt;&gt;"",$I6&lt;&gt;"",$J6&lt;&gt;"")</formula>
    </cfRule>
    <cfRule type="expression" dxfId="2748" priority="334">
      <formula>AND($H6&lt;&gt;"",$I6&lt;&gt;"",$J6="")</formula>
    </cfRule>
    <cfRule type="expression" dxfId="2747" priority="335">
      <formula>AND($H6&lt;&gt;"",$I6="",$J6="")</formula>
    </cfRule>
  </conditionalFormatting>
  <conditionalFormatting sqref="AJ7:CF10 AJ18:CF18 AJ24:CF26 AJ14:CF14">
    <cfRule type="expression" dxfId="2746" priority="330">
      <formula>AND($H7&lt;&gt;"",$I7&lt;&gt;"",$J7&lt;&gt;"")</formula>
    </cfRule>
    <cfRule type="expression" dxfId="2745" priority="331">
      <formula>AND($H7&lt;&gt;"",$I7&lt;&gt;"",$J7="")</formula>
    </cfRule>
    <cfRule type="expression" dxfId="2744" priority="332">
      <formula>AND($H7&lt;&gt;"",$I7="",$J7="")</formula>
    </cfRule>
  </conditionalFormatting>
  <conditionalFormatting sqref="AJ15:CF15">
    <cfRule type="expression" dxfId="2743" priority="327">
      <formula>AND($H15&lt;&gt;"",$I15&lt;&gt;"",$J15&lt;&gt;"")</formula>
    </cfRule>
    <cfRule type="expression" dxfId="2742" priority="328">
      <formula>AND($H15&lt;&gt;"",$I15&lt;&gt;"",$J15="")</formula>
    </cfRule>
    <cfRule type="expression" dxfId="2741" priority="329">
      <formula>AND($H15&lt;&gt;"",$I15="",$J15="")</formula>
    </cfRule>
  </conditionalFormatting>
  <conditionalFormatting sqref="AJ27:CF30">
    <cfRule type="expression" dxfId="2740" priority="324">
      <formula>AND($H27&lt;&gt;"",$I27&lt;&gt;"",$J27&lt;&gt;"")</formula>
    </cfRule>
    <cfRule type="expression" dxfId="2739" priority="325">
      <formula>AND($H27&lt;&gt;"",$I27&lt;&gt;"",$J27="")</formula>
    </cfRule>
    <cfRule type="expression" dxfId="2738" priority="326">
      <formula>AND($H27&lt;&gt;"",$I27="",$J27="")</formula>
    </cfRule>
  </conditionalFormatting>
  <conditionalFormatting sqref="AJ70:CF70">
    <cfRule type="expression" dxfId="2737" priority="321">
      <formula>AND($H70&lt;&gt;"",$I70&lt;&gt;"",$J70&lt;&gt;"")</formula>
    </cfRule>
    <cfRule type="expression" dxfId="2736" priority="322">
      <formula>AND($H70&lt;&gt;"",$I70&lt;&gt;"",$J70="")</formula>
    </cfRule>
    <cfRule type="expression" dxfId="2735" priority="323">
      <formula>AND($H70&lt;&gt;"",$I70="",$J70="")</formula>
    </cfRule>
  </conditionalFormatting>
  <conditionalFormatting sqref="AJ300:CF300">
    <cfRule type="expression" dxfId="2734" priority="318">
      <formula>AND($H300&lt;&gt;"",$I300&lt;&gt;"",$J300&lt;&gt;"")</formula>
    </cfRule>
    <cfRule type="expression" dxfId="2733" priority="319">
      <formula>AND($H300&lt;&gt;"",$I300&lt;&gt;"",$J300="")</formula>
    </cfRule>
    <cfRule type="expression" dxfId="2732" priority="320">
      <formula>AND($H300&lt;&gt;"",$I300="",$J300="")</formula>
    </cfRule>
  </conditionalFormatting>
  <conditionalFormatting sqref="AJ278:CF280">
    <cfRule type="expression" dxfId="2731" priority="315">
      <formula>AND($H278&lt;&gt;"",$I278&lt;&gt;"",$J278&lt;&gt;"")</formula>
    </cfRule>
    <cfRule type="expression" dxfId="2730" priority="316">
      <formula>AND($H278&lt;&gt;"",$I278&lt;&gt;"",$J278="")</formula>
    </cfRule>
    <cfRule type="expression" dxfId="2729" priority="317">
      <formula>AND($H278&lt;&gt;"",$I278="",$J278="")</formula>
    </cfRule>
  </conditionalFormatting>
  <conditionalFormatting sqref="AJ281:CF284">
    <cfRule type="expression" dxfId="2728" priority="312">
      <formula>AND($H281&lt;&gt;"",$I281&lt;&gt;"",$J281&lt;&gt;"")</formula>
    </cfRule>
    <cfRule type="expression" dxfId="2727" priority="313">
      <formula>AND($H281&lt;&gt;"",$I281&lt;&gt;"",$J281="")</formula>
    </cfRule>
    <cfRule type="expression" dxfId="2726" priority="314">
      <formula>AND($H281&lt;&gt;"",$I281="",$J281="")</formula>
    </cfRule>
  </conditionalFormatting>
  <conditionalFormatting sqref="AJ288:CF291">
    <cfRule type="expression" dxfId="2725" priority="306">
      <formula>AND($H288&lt;&gt;"",$I288&lt;&gt;"",$J288&lt;&gt;"")</formula>
    </cfRule>
    <cfRule type="expression" dxfId="2724" priority="307">
      <formula>AND($H288&lt;&gt;"",$I288&lt;&gt;"",$J288="")</formula>
    </cfRule>
    <cfRule type="expression" dxfId="2723" priority="308">
      <formula>AND($H288&lt;&gt;"",$I288="",$J288="")</formula>
    </cfRule>
  </conditionalFormatting>
  <conditionalFormatting sqref="AJ286:CF287">
    <cfRule type="expression" dxfId="2722" priority="309">
      <formula>AND($H286&lt;&gt;"",$I286&lt;&gt;"",$J286&lt;&gt;"")</formula>
    </cfRule>
    <cfRule type="expression" dxfId="2721" priority="310">
      <formula>AND($H286&lt;&gt;"",$I286&lt;&gt;"",$J286="")</formula>
    </cfRule>
    <cfRule type="expression" dxfId="2720" priority="311">
      <formula>AND($H286&lt;&gt;"",$I286="",$J286="")</formula>
    </cfRule>
  </conditionalFormatting>
  <conditionalFormatting sqref="AJ293:CF293">
    <cfRule type="expression" dxfId="2719" priority="303">
      <formula>AND($H293&lt;&gt;"",$I293&lt;&gt;"",$J293&lt;&gt;"")</formula>
    </cfRule>
    <cfRule type="expression" dxfId="2718" priority="304">
      <formula>AND($H293&lt;&gt;"",$I293&lt;&gt;"",$J293="")</formula>
    </cfRule>
    <cfRule type="expression" dxfId="2717" priority="305">
      <formula>AND($H293&lt;&gt;"",$I293="",$J293="")</formula>
    </cfRule>
  </conditionalFormatting>
  <conditionalFormatting sqref="AJ301:CF301">
    <cfRule type="expression" dxfId="2716" priority="300">
      <formula>AND($H301&lt;&gt;"",$I301&lt;&gt;"",$J301&lt;&gt;"")</formula>
    </cfRule>
    <cfRule type="expression" dxfId="2715" priority="301">
      <formula>AND($H301&lt;&gt;"",$I301&lt;&gt;"",$J301="")</formula>
    </cfRule>
    <cfRule type="expression" dxfId="2714" priority="302">
      <formula>AND($H301&lt;&gt;"",$I301="",$J301="")</formula>
    </cfRule>
  </conditionalFormatting>
  <conditionalFormatting sqref="AJ301:CF301">
    <cfRule type="cellIs" dxfId="2713" priority="298" operator="greaterThan">
      <formula>0</formula>
    </cfRule>
    <cfRule type="cellIs" dxfId="2712" priority="299" operator="lessThan">
      <formula>0</formula>
    </cfRule>
  </conditionalFormatting>
  <conditionalFormatting sqref="AJ303:CF303">
    <cfRule type="expression" dxfId="2711" priority="295">
      <formula>AND($H303&lt;&gt;"",$I303&lt;&gt;"",$J303&lt;&gt;"")</formula>
    </cfRule>
    <cfRule type="expression" dxfId="2710" priority="296">
      <formula>AND($H303&lt;&gt;"",$I303&lt;&gt;"",$J303="")</formula>
    </cfRule>
    <cfRule type="expression" dxfId="2709" priority="297">
      <formula>AND($H303&lt;&gt;"",$I303="",$J303="")</formula>
    </cfRule>
  </conditionalFormatting>
  <conditionalFormatting sqref="AJ305:CF305">
    <cfRule type="expression" dxfId="2708" priority="292">
      <formula>AND($H305&lt;&gt;"",$I305&lt;&gt;"",$J305&lt;&gt;"")</formula>
    </cfRule>
    <cfRule type="expression" dxfId="2707" priority="293">
      <formula>AND($H305&lt;&gt;"",$I305&lt;&gt;"",$J305="")</formula>
    </cfRule>
    <cfRule type="expression" dxfId="2706" priority="294">
      <formula>AND($H305&lt;&gt;"",$I305="",$J305="")</formula>
    </cfRule>
  </conditionalFormatting>
  <conditionalFormatting sqref="AJ305:CF305">
    <cfRule type="cellIs" dxfId="2705" priority="290" operator="greaterThan">
      <formula>0</formula>
    </cfRule>
    <cfRule type="cellIs" dxfId="2704" priority="291" operator="lessThan">
      <formula>0</formula>
    </cfRule>
  </conditionalFormatting>
  <conditionalFormatting sqref="AJ308:CF308">
    <cfRule type="expression" dxfId="2703" priority="287">
      <formula>AND($H308&lt;&gt;"",$I308&lt;&gt;"",$J308&lt;&gt;"")</formula>
    </cfRule>
    <cfRule type="expression" dxfId="2702" priority="288">
      <formula>AND($H308&lt;&gt;"",$I308&lt;&gt;"",$J308="")</formula>
    </cfRule>
    <cfRule type="expression" dxfId="2701" priority="289">
      <formula>AND($H308&lt;&gt;"",$I308="",$J308="")</formula>
    </cfRule>
  </conditionalFormatting>
  <conditionalFormatting sqref="AJ320:CF320 AJ330:CF330">
    <cfRule type="expression" dxfId="2700" priority="278">
      <formula>AND($H320&lt;&gt;"",$I320&lt;&gt;"",$J320&lt;&gt;"")</formula>
    </cfRule>
    <cfRule type="expression" dxfId="2699" priority="279">
      <formula>AND($H320&lt;&gt;"",$I320&lt;&gt;"",$J320="")</formula>
    </cfRule>
    <cfRule type="expression" dxfId="2698" priority="280">
      <formula>AND($H320&lt;&gt;"",$I320="",$J320="")</formula>
    </cfRule>
  </conditionalFormatting>
  <conditionalFormatting sqref="AJ313:CF313 AJ318:CF318">
    <cfRule type="expression" dxfId="2697" priority="284">
      <formula>AND($H313&lt;&gt;"",$I313&lt;&gt;"",$J313&lt;&gt;"")</formula>
    </cfRule>
    <cfRule type="expression" dxfId="2696" priority="285">
      <formula>AND($H313&lt;&gt;"",$I313&lt;&gt;"",$J313="")</formula>
    </cfRule>
    <cfRule type="expression" dxfId="2695" priority="286">
      <formula>AND($H313&lt;&gt;"",$I313="",$J313="")</formula>
    </cfRule>
  </conditionalFormatting>
  <conditionalFormatting sqref="AJ319:CF319">
    <cfRule type="expression" dxfId="2694" priority="281">
      <formula>AND($H319&lt;&gt;"",$I319&lt;&gt;"",$J319&lt;&gt;"")</formula>
    </cfRule>
    <cfRule type="expression" dxfId="2693" priority="282">
      <formula>AND($H319&lt;&gt;"",$I319&lt;&gt;"",$J319="")</formula>
    </cfRule>
    <cfRule type="expression" dxfId="2692" priority="283">
      <formula>AND($H319&lt;&gt;"",$I319="",$J319="")</formula>
    </cfRule>
  </conditionalFormatting>
  <conditionalFormatting sqref="AJ317:CF317">
    <cfRule type="expression" dxfId="2691" priority="275">
      <formula>AND($H317&lt;&gt;"",$I317&lt;&gt;"",$J317&lt;&gt;"")</formula>
    </cfRule>
    <cfRule type="expression" dxfId="2690" priority="276">
      <formula>AND($H317&lt;&gt;"",$I317&lt;&gt;"",$J317="")</formula>
    </cfRule>
    <cfRule type="expression" dxfId="2689" priority="277">
      <formula>AND($H317&lt;&gt;"",$I317="",$J317="")</formula>
    </cfRule>
  </conditionalFormatting>
  <conditionalFormatting sqref="AJ324:CF324">
    <cfRule type="expression" dxfId="2688" priority="269">
      <formula>AND($H324&lt;&gt;"",$I324&lt;&gt;"",$J324&lt;&gt;"")</formula>
    </cfRule>
    <cfRule type="expression" dxfId="2687" priority="270">
      <formula>AND($H324&lt;&gt;"",$I324&lt;&gt;"",$J324="")</formula>
    </cfRule>
    <cfRule type="expression" dxfId="2686" priority="271">
      <formula>AND($H324&lt;&gt;"",$I324="",$J324="")</formula>
    </cfRule>
  </conditionalFormatting>
  <conditionalFormatting sqref="AJ323:CF323">
    <cfRule type="expression" dxfId="2685" priority="272">
      <formula>AND($H323&lt;&gt;"",$I323&lt;&gt;"",$J323&lt;&gt;"")</formula>
    </cfRule>
    <cfRule type="expression" dxfId="2684" priority="273">
      <formula>AND($H323&lt;&gt;"",$I323&lt;&gt;"",$J323="")</formula>
    </cfRule>
    <cfRule type="expression" dxfId="2683" priority="274">
      <formula>AND($H323&lt;&gt;"",$I323="",$J323="")</formula>
    </cfRule>
  </conditionalFormatting>
  <conditionalFormatting sqref="AJ325:CF325">
    <cfRule type="expression" dxfId="2682" priority="266">
      <formula>AND($H325&lt;&gt;"",$I325&lt;&gt;"",$J325&lt;&gt;"")</formula>
    </cfRule>
    <cfRule type="expression" dxfId="2681" priority="267">
      <formula>AND($H325&lt;&gt;"",$I325&lt;&gt;"",$J325="")</formula>
    </cfRule>
    <cfRule type="expression" dxfId="2680" priority="268">
      <formula>AND($H325&lt;&gt;"",$I325="",$J325="")</formula>
    </cfRule>
  </conditionalFormatting>
  <conditionalFormatting sqref="AJ327:CF327">
    <cfRule type="expression" dxfId="2679" priority="260">
      <formula>AND($H327&lt;&gt;"",$I327&lt;&gt;"",$J327&lt;&gt;"")</formula>
    </cfRule>
    <cfRule type="expression" dxfId="2678" priority="261">
      <formula>AND($H327&lt;&gt;"",$I327&lt;&gt;"",$J327="")</formula>
    </cfRule>
    <cfRule type="expression" dxfId="2677" priority="262">
      <formula>AND($H327&lt;&gt;"",$I327="",$J327="")</formula>
    </cfRule>
  </conditionalFormatting>
  <conditionalFormatting sqref="AJ326:CF326">
    <cfRule type="expression" dxfId="2676" priority="263">
      <formula>AND($H326&lt;&gt;"",$I326&lt;&gt;"",$J326&lt;&gt;"")</formula>
    </cfRule>
    <cfRule type="expression" dxfId="2675" priority="264">
      <formula>AND($H326&lt;&gt;"",$I326&lt;&gt;"",$J326="")</formula>
    </cfRule>
    <cfRule type="expression" dxfId="2674" priority="265">
      <formula>AND($H326&lt;&gt;"",$I326="",$J326="")</formula>
    </cfRule>
  </conditionalFormatting>
  <conditionalFormatting sqref="AJ328:CF328">
    <cfRule type="expression" dxfId="2673" priority="257">
      <formula>AND($H328&lt;&gt;"",$I328&lt;&gt;"",$J328&lt;&gt;"")</formula>
    </cfRule>
    <cfRule type="expression" dxfId="2672" priority="258">
      <formula>AND($H328&lt;&gt;"",$I328&lt;&gt;"",$J328="")</formula>
    </cfRule>
    <cfRule type="expression" dxfId="2671" priority="259">
      <formula>AND($H328&lt;&gt;"",$I328="",$J328="")</formula>
    </cfRule>
  </conditionalFormatting>
  <conditionalFormatting sqref="AJ307:CF307">
    <cfRule type="expression" dxfId="2670" priority="254">
      <formula>AND($H307&lt;&gt;"",$I307&lt;&gt;"",$J307&lt;&gt;"")</formula>
    </cfRule>
    <cfRule type="expression" dxfId="2669" priority="255">
      <formula>AND($H307&lt;&gt;"",$I307&lt;&gt;"",$J307="")</formula>
    </cfRule>
    <cfRule type="expression" dxfId="2668" priority="256">
      <formula>AND($H307&lt;&gt;"",$I307="",$J307="")</formula>
    </cfRule>
  </conditionalFormatting>
  <conditionalFormatting sqref="AJ307:CF307">
    <cfRule type="cellIs" dxfId="2667" priority="253" operator="notEqual">
      <formula>0</formula>
    </cfRule>
  </conditionalFormatting>
  <conditionalFormatting sqref="AJ312:CF312">
    <cfRule type="expression" dxfId="2666" priority="250">
      <formula>AND($H312&lt;&gt;"",$I312&lt;&gt;"",$J312&lt;&gt;"")</formula>
    </cfRule>
    <cfRule type="expression" dxfId="2665" priority="251">
      <formula>AND($H312&lt;&gt;"",$I312&lt;&gt;"",$J312="")</formula>
    </cfRule>
    <cfRule type="expression" dxfId="2664" priority="252">
      <formula>AND($H312&lt;&gt;"",$I312="",$J312="")</formula>
    </cfRule>
  </conditionalFormatting>
  <conditionalFormatting sqref="AJ321:CF321">
    <cfRule type="expression" dxfId="2663" priority="247">
      <formula>AND($H321&lt;&gt;"",$I321&lt;&gt;"",$J321&lt;&gt;"")</formula>
    </cfRule>
    <cfRule type="expression" dxfId="2662" priority="248">
      <formula>AND($H321&lt;&gt;"",$I321&lt;&gt;"",$J321="")</formula>
    </cfRule>
    <cfRule type="expression" dxfId="2661" priority="249">
      <formula>AND($H321&lt;&gt;"",$I321="",$J321="")</formula>
    </cfRule>
  </conditionalFormatting>
  <conditionalFormatting sqref="AJ314:CF314">
    <cfRule type="expression" dxfId="2660" priority="244">
      <formula>AND($H314&lt;&gt;"",$I314&lt;&gt;"",$J314&lt;&gt;"")</formula>
    </cfRule>
    <cfRule type="expression" dxfId="2659" priority="245">
      <formula>AND($H314&lt;&gt;"",$I314&lt;&gt;"",$J314="")</formula>
    </cfRule>
    <cfRule type="expression" dxfId="2658" priority="246">
      <formula>AND($H314&lt;&gt;"",$I314="",$J314="")</formula>
    </cfRule>
  </conditionalFormatting>
  <conditionalFormatting sqref="AJ315:CF316">
    <cfRule type="expression" dxfId="2657" priority="241">
      <formula>AND($H315&lt;&gt;"",$I315&lt;&gt;"",$J315&lt;&gt;"")</formula>
    </cfRule>
    <cfRule type="expression" dxfId="2656" priority="242">
      <formula>AND($H315&lt;&gt;"",$I315&lt;&gt;"",$J315="")</formula>
    </cfRule>
    <cfRule type="expression" dxfId="2655" priority="243">
      <formula>AND($H315&lt;&gt;"",$I315="",$J315="")</formula>
    </cfRule>
  </conditionalFormatting>
  <conditionalFormatting sqref="AJ19:CF19 AJ23:CF23">
    <cfRule type="expression" dxfId="2654" priority="238">
      <formula>AND($H19&lt;&gt;"",$I19&lt;&gt;"",$J19&lt;&gt;"")</formula>
    </cfRule>
    <cfRule type="expression" dxfId="2653" priority="239">
      <formula>AND($H19&lt;&gt;"",$I19&lt;&gt;"",$J19="")</formula>
    </cfRule>
    <cfRule type="expression" dxfId="2652" priority="240">
      <formula>AND($H19&lt;&gt;"",$I19="",$J19="")</formula>
    </cfRule>
  </conditionalFormatting>
  <conditionalFormatting sqref="AJ20:CF20">
    <cfRule type="expression" dxfId="2651" priority="235">
      <formula>AND($H20&lt;&gt;"",$I20&lt;&gt;"",$J20&lt;&gt;"")</formula>
    </cfRule>
    <cfRule type="expression" dxfId="2650" priority="236">
      <formula>AND($H20&lt;&gt;"",$I20&lt;&gt;"",$J20="")</formula>
    </cfRule>
    <cfRule type="expression" dxfId="2649" priority="237">
      <formula>AND($H20&lt;&gt;"",$I20="",$J20="")</formula>
    </cfRule>
  </conditionalFormatting>
  <conditionalFormatting sqref="AJ12:CF12">
    <cfRule type="expression" dxfId="2648" priority="232">
      <formula>AND($H12&lt;&gt;"",$I12&lt;&gt;"",$J12&lt;&gt;"")</formula>
    </cfRule>
    <cfRule type="expression" dxfId="2647" priority="233">
      <formula>AND($H12&lt;&gt;"",$I12&lt;&gt;"",$J12="")</formula>
    </cfRule>
    <cfRule type="expression" dxfId="2646" priority="234">
      <formula>AND($H12&lt;&gt;"",$I12="",$J12="")</formula>
    </cfRule>
  </conditionalFormatting>
  <conditionalFormatting sqref="AJ13:CF13">
    <cfRule type="expression" dxfId="2645" priority="229">
      <formula>AND($H13&lt;&gt;"",$I13&lt;&gt;"",$J13&lt;&gt;"")</formula>
    </cfRule>
    <cfRule type="expression" dxfId="2644" priority="230">
      <formula>AND($H13&lt;&gt;"",$I13&lt;&gt;"",$J13="")</formula>
    </cfRule>
    <cfRule type="expression" dxfId="2643" priority="231">
      <formula>AND($H13&lt;&gt;"",$I13="",$J13="")</formula>
    </cfRule>
  </conditionalFormatting>
  <conditionalFormatting sqref="AJ11:CF11">
    <cfRule type="expression" dxfId="2642" priority="226">
      <formula>AND($H11&lt;&gt;"",$I11&lt;&gt;"",$J11&lt;&gt;"")</formula>
    </cfRule>
    <cfRule type="expression" dxfId="2641" priority="227">
      <formula>AND($H11&lt;&gt;"",$I11&lt;&gt;"",$J11="")</formula>
    </cfRule>
    <cfRule type="expression" dxfId="2640" priority="228">
      <formula>AND($H11&lt;&gt;"",$I11="",$J11="")</formula>
    </cfRule>
  </conditionalFormatting>
  <conditionalFormatting sqref="AJ40:CF41">
    <cfRule type="expression" dxfId="2639" priority="223">
      <formula>AND($H40&lt;&gt;"",$I40&lt;&gt;"",$J40&lt;&gt;"")</formula>
    </cfRule>
    <cfRule type="expression" dxfId="2638" priority="224">
      <formula>AND($H40&lt;&gt;"",$I40&lt;&gt;"",$J40="")</formula>
    </cfRule>
    <cfRule type="expression" dxfId="2637" priority="225">
      <formula>AND($H40&lt;&gt;"",$I40="",$J40="")</formula>
    </cfRule>
  </conditionalFormatting>
  <conditionalFormatting sqref="AJ42:CF45">
    <cfRule type="expression" dxfId="2636" priority="220">
      <formula>AND($H42&lt;&gt;"",$I42&lt;&gt;"",$J42&lt;&gt;"")</formula>
    </cfRule>
    <cfRule type="expression" dxfId="2635" priority="221">
      <formula>AND($H42&lt;&gt;"",$I42&lt;&gt;"",$J42="")</formula>
    </cfRule>
    <cfRule type="expression" dxfId="2634" priority="222">
      <formula>AND($H42&lt;&gt;"",$I42="",$J42="")</formula>
    </cfRule>
  </conditionalFormatting>
  <conditionalFormatting sqref="AJ55:CF56">
    <cfRule type="expression" dxfId="2633" priority="217">
      <formula>AND($H55&lt;&gt;"",$I55&lt;&gt;"",$J55&lt;&gt;"")</formula>
    </cfRule>
    <cfRule type="expression" dxfId="2632" priority="218">
      <formula>AND($H55&lt;&gt;"",$I55&lt;&gt;"",$J55="")</formula>
    </cfRule>
    <cfRule type="expression" dxfId="2631" priority="219">
      <formula>AND($H55&lt;&gt;"",$I55="",$J55="")</formula>
    </cfRule>
  </conditionalFormatting>
  <conditionalFormatting sqref="AJ57:CF60">
    <cfRule type="expression" dxfId="2630" priority="214">
      <formula>AND($H57&lt;&gt;"",$I57&lt;&gt;"",$J57&lt;&gt;"")</formula>
    </cfRule>
    <cfRule type="expression" dxfId="2629" priority="215">
      <formula>AND($H57&lt;&gt;"",$I57&lt;&gt;"",$J57="")</formula>
    </cfRule>
    <cfRule type="expression" dxfId="2628" priority="216">
      <formula>AND($H57&lt;&gt;"",$I57="",$J57="")</formula>
    </cfRule>
  </conditionalFormatting>
  <conditionalFormatting sqref="AJ71:CF73">
    <cfRule type="expression" dxfId="2627" priority="211">
      <formula>AND($H71&lt;&gt;"",$I71&lt;&gt;"",$J71&lt;&gt;"")</formula>
    </cfRule>
    <cfRule type="expression" dxfId="2626" priority="212">
      <formula>AND($H71&lt;&gt;"",$I71&lt;&gt;"",$J71="")</formula>
    </cfRule>
    <cfRule type="expression" dxfId="2625" priority="213">
      <formula>AND($H71&lt;&gt;"",$I71="",$J71="")</formula>
    </cfRule>
  </conditionalFormatting>
  <conditionalFormatting sqref="AJ74:CF77">
    <cfRule type="expression" dxfId="2624" priority="208">
      <formula>AND($H74&lt;&gt;"",$I74&lt;&gt;"",$J74&lt;&gt;"")</formula>
    </cfRule>
    <cfRule type="expression" dxfId="2623" priority="209">
      <formula>AND($H74&lt;&gt;"",$I74&lt;&gt;"",$J74="")</formula>
    </cfRule>
    <cfRule type="expression" dxfId="2622" priority="210">
      <formula>AND($H74&lt;&gt;"",$I74="",$J74="")</formula>
    </cfRule>
  </conditionalFormatting>
  <conditionalFormatting sqref="AJ93:CF93">
    <cfRule type="expression" dxfId="2621" priority="205">
      <formula>AND($H93&lt;&gt;"",$I93&lt;&gt;"",$J93&lt;&gt;"")</formula>
    </cfRule>
    <cfRule type="expression" dxfId="2620" priority="206">
      <formula>AND($H93&lt;&gt;"",$I93&lt;&gt;"",$J93="")</formula>
    </cfRule>
    <cfRule type="expression" dxfId="2619" priority="207">
      <formula>AND($H93&lt;&gt;"",$I93="",$J93="")</formula>
    </cfRule>
  </conditionalFormatting>
  <conditionalFormatting sqref="AJ79:CF80">
    <cfRule type="expression" dxfId="2618" priority="202">
      <formula>AND($H79&lt;&gt;"",$I79&lt;&gt;"",$J79&lt;&gt;"")</formula>
    </cfRule>
    <cfRule type="expression" dxfId="2617" priority="203">
      <formula>AND($H79&lt;&gt;"",$I79&lt;&gt;"",$J79="")</formula>
    </cfRule>
    <cfRule type="expression" dxfId="2616" priority="204">
      <formula>AND($H79&lt;&gt;"",$I79="",$J79="")</formula>
    </cfRule>
  </conditionalFormatting>
  <conditionalFormatting sqref="AJ81:CF84">
    <cfRule type="expression" dxfId="2615" priority="199">
      <formula>AND($H81&lt;&gt;"",$I81&lt;&gt;"",$J81&lt;&gt;"")</formula>
    </cfRule>
    <cfRule type="expression" dxfId="2614" priority="200">
      <formula>AND($H81&lt;&gt;"",$I81&lt;&gt;"",$J81="")</formula>
    </cfRule>
    <cfRule type="expression" dxfId="2613" priority="201">
      <formula>AND($H81&lt;&gt;"",$I81="",$J81="")</formula>
    </cfRule>
  </conditionalFormatting>
  <conditionalFormatting sqref="AJ86:CF87">
    <cfRule type="expression" dxfId="2612" priority="196">
      <formula>AND($H86&lt;&gt;"",$I86&lt;&gt;"",$J86&lt;&gt;"")</formula>
    </cfRule>
    <cfRule type="expression" dxfId="2611" priority="197">
      <formula>AND($H86&lt;&gt;"",$I86&lt;&gt;"",$J86="")</formula>
    </cfRule>
    <cfRule type="expression" dxfId="2610" priority="198">
      <formula>AND($H86&lt;&gt;"",$I86="",$J86="")</formula>
    </cfRule>
  </conditionalFormatting>
  <conditionalFormatting sqref="AJ88:CF91">
    <cfRule type="expression" dxfId="2609" priority="193">
      <formula>AND($H88&lt;&gt;"",$I88&lt;&gt;"",$J88&lt;&gt;"")</formula>
    </cfRule>
    <cfRule type="expression" dxfId="2608" priority="194">
      <formula>AND($H88&lt;&gt;"",$I88&lt;&gt;"",$J88="")</formula>
    </cfRule>
    <cfRule type="expression" dxfId="2607" priority="195">
      <formula>AND($H88&lt;&gt;"",$I88="",$J88="")</formula>
    </cfRule>
  </conditionalFormatting>
  <conditionalFormatting sqref="AJ94:CF96">
    <cfRule type="expression" dxfId="2606" priority="190">
      <formula>AND($H94&lt;&gt;"",$I94&lt;&gt;"",$J94&lt;&gt;"")</formula>
    </cfRule>
    <cfRule type="expression" dxfId="2605" priority="191">
      <formula>AND($H94&lt;&gt;"",$I94&lt;&gt;"",$J94="")</formula>
    </cfRule>
    <cfRule type="expression" dxfId="2604" priority="192">
      <formula>AND($H94&lt;&gt;"",$I94="",$J94="")</formula>
    </cfRule>
  </conditionalFormatting>
  <conditionalFormatting sqref="AJ97:CF100">
    <cfRule type="expression" dxfId="2603" priority="187">
      <formula>AND($H97&lt;&gt;"",$I97&lt;&gt;"",$J97&lt;&gt;"")</formula>
    </cfRule>
    <cfRule type="expression" dxfId="2602" priority="188">
      <formula>AND($H97&lt;&gt;"",$I97&lt;&gt;"",$J97="")</formula>
    </cfRule>
    <cfRule type="expression" dxfId="2601" priority="189">
      <formula>AND($H97&lt;&gt;"",$I97="",$J97="")</formula>
    </cfRule>
  </conditionalFormatting>
  <conditionalFormatting sqref="AJ116:CF116">
    <cfRule type="expression" dxfId="2600" priority="184">
      <formula>AND($H116&lt;&gt;"",$I116&lt;&gt;"",$J116&lt;&gt;"")</formula>
    </cfRule>
    <cfRule type="expression" dxfId="2599" priority="185">
      <formula>AND($H116&lt;&gt;"",$I116&lt;&gt;"",$J116="")</formula>
    </cfRule>
    <cfRule type="expression" dxfId="2598" priority="186">
      <formula>AND($H116&lt;&gt;"",$I116="",$J116="")</formula>
    </cfRule>
  </conditionalFormatting>
  <conditionalFormatting sqref="AJ102:CF103">
    <cfRule type="expression" dxfId="2597" priority="181">
      <formula>AND($H102&lt;&gt;"",$I102&lt;&gt;"",$J102&lt;&gt;"")</formula>
    </cfRule>
    <cfRule type="expression" dxfId="2596" priority="182">
      <formula>AND($H102&lt;&gt;"",$I102&lt;&gt;"",$J102="")</formula>
    </cfRule>
    <cfRule type="expression" dxfId="2595" priority="183">
      <formula>AND($H102&lt;&gt;"",$I102="",$J102="")</formula>
    </cfRule>
  </conditionalFormatting>
  <conditionalFormatting sqref="AJ104:CF107">
    <cfRule type="expression" dxfId="2594" priority="178">
      <formula>AND($H104&lt;&gt;"",$I104&lt;&gt;"",$J104&lt;&gt;"")</formula>
    </cfRule>
    <cfRule type="expression" dxfId="2593" priority="179">
      <formula>AND($H104&lt;&gt;"",$I104&lt;&gt;"",$J104="")</formula>
    </cfRule>
    <cfRule type="expression" dxfId="2592" priority="180">
      <formula>AND($H104&lt;&gt;"",$I104="",$J104="")</formula>
    </cfRule>
  </conditionalFormatting>
  <conditionalFormatting sqref="AJ109:CF110">
    <cfRule type="expression" dxfId="2591" priority="175">
      <formula>AND($H109&lt;&gt;"",$I109&lt;&gt;"",$J109&lt;&gt;"")</formula>
    </cfRule>
    <cfRule type="expression" dxfId="2590" priority="176">
      <formula>AND($H109&lt;&gt;"",$I109&lt;&gt;"",$J109="")</formula>
    </cfRule>
    <cfRule type="expression" dxfId="2589" priority="177">
      <formula>AND($H109&lt;&gt;"",$I109="",$J109="")</formula>
    </cfRule>
  </conditionalFormatting>
  <conditionalFormatting sqref="AJ111:CF114">
    <cfRule type="expression" dxfId="2588" priority="172">
      <formula>AND($H111&lt;&gt;"",$I111&lt;&gt;"",$J111&lt;&gt;"")</formula>
    </cfRule>
    <cfRule type="expression" dxfId="2587" priority="173">
      <formula>AND($H111&lt;&gt;"",$I111&lt;&gt;"",$J111="")</formula>
    </cfRule>
    <cfRule type="expression" dxfId="2586" priority="174">
      <formula>AND($H111&lt;&gt;"",$I111="",$J111="")</formula>
    </cfRule>
  </conditionalFormatting>
  <conditionalFormatting sqref="AJ117:CF119">
    <cfRule type="expression" dxfId="2585" priority="169">
      <formula>AND($H117&lt;&gt;"",$I117&lt;&gt;"",$J117&lt;&gt;"")</formula>
    </cfRule>
    <cfRule type="expression" dxfId="2584" priority="170">
      <formula>AND($H117&lt;&gt;"",$I117&lt;&gt;"",$J117="")</formula>
    </cfRule>
    <cfRule type="expression" dxfId="2583" priority="171">
      <formula>AND($H117&lt;&gt;"",$I117="",$J117="")</formula>
    </cfRule>
  </conditionalFormatting>
  <conditionalFormatting sqref="AJ120:CF123">
    <cfRule type="expression" dxfId="2582" priority="166">
      <formula>AND($H120&lt;&gt;"",$I120&lt;&gt;"",$J120&lt;&gt;"")</formula>
    </cfRule>
    <cfRule type="expression" dxfId="2581" priority="167">
      <formula>AND($H120&lt;&gt;"",$I120&lt;&gt;"",$J120="")</formula>
    </cfRule>
    <cfRule type="expression" dxfId="2580" priority="168">
      <formula>AND($H120&lt;&gt;"",$I120="",$J120="")</formula>
    </cfRule>
  </conditionalFormatting>
  <conditionalFormatting sqref="AJ139:CF139">
    <cfRule type="expression" dxfId="2579" priority="163">
      <formula>AND($H139&lt;&gt;"",$I139&lt;&gt;"",$J139&lt;&gt;"")</formula>
    </cfRule>
    <cfRule type="expression" dxfId="2578" priority="164">
      <formula>AND($H139&lt;&gt;"",$I139&lt;&gt;"",$J139="")</formula>
    </cfRule>
    <cfRule type="expression" dxfId="2577" priority="165">
      <formula>AND($H139&lt;&gt;"",$I139="",$J139="")</formula>
    </cfRule>
  </conditionalFormatting>
  <conditionalFormatting sqref="AJ125:CF126">
    <cfRule type="expression" dxfId="2576" priority="160">
      <formula>AND($H125&lt;&gt;"",$I125&lt;&gt;"",$J125&lt;&gt;"")</formula>
    </cfRule>
    <cfRule type="expression" dxfId="2575" priority="161">
      <formula>AND($H125&lt;&gt;"",$I125&lt;&gt;"",$J125="")</formula>
    </cfRule>
    <cfRule type="expression" dxfId="2574" priority="162">
      <formula>AND($H125&lt;&gt;"",$I125="",$J125="")</formula>
    </cfRule>
  </conditionalFormatting>
  <conditionalFormatting sqref="AJ127:CF130">
    <cfRule type="expression" dxfId="2573" priority="157">
      <formula>AND($H127&lt;&gt;"",$I127&lt;&gt;"",$J127&lt;&gt;"")</formula>
    </cfRule>
    <cfRule type="expression" dxfId="2572" priority="158">
      <formula>AND($H127&lt;&gt;"",$I127&lt;&gt;"",$J127="")</formula>
    </cfRule>
    <cfRule type="expression" dxfId="2571" priority="159">
      <formula>AND($H127&lt;&gt;"",$I127="",$J127="")</formula>
    </cfRule>
  </conditionalFormatting>
  <conditionalFormatting sqref="AJ132:CF133">
    <cfRule type="expression" dxfId="2570" priority="154">
      <formula>AND($H132&lt;&gt;"",$I132&lt;&gt;"",$J132&lt;&gt;"")</formula>
    </cfRule>
    <cfRule type="expression" dxfId="2569" priority="155">
      <formula>AND($H132&lt;&gt;"",$I132&lt;&gt;"",$J132="")</formula>
    </cfRule>
    <cfRule type="expression" dxfId="2568" priority="156">
      <formula>AND($H132&lt;&gt;"",$I132="",$J132="")</formula>
    </cfRule>
  </conditionalFormatting>
  <conditionalFormatting sqref="AJ134:CF137">
    <cfRule type="expression" dxfId="2567" priority="151">
      <formula>AND($H134&lt;&gt;"",$I134&lt;&gt;"",$J134&lt;&gt;"")</formula>
    </cfRule>
    <cfRule type="expression" dxfId="2566" priority="152">
      <formula>AND($H134&lt;&gt;"",$I134&lt;&gt;"",$J134="")</formula>
    </cfRule>
    <cfRule type="expression" dxfId="2565" priority="153">
      <formula>AND($H134&lt;&gt;"",$I134="",$J134="")</formula>
    </cfRule>
  </conditionalFormatting>
  <conditionalFormatting sqref="AJ140:CF142">
    <cfRule type="expression" dxfId="2564" priority="148">
      <formula>AND($H140&lt;&gt;"",$I140&lt;&gt;"",$J140&lt;&gt;"")</formula>
    </cfRule>
    <cfRule type="expression" dxfId="2563" priority="149">
      <formula>AND($H140&lt;&gt;"",$I140&lt;&gt;"",$J140="")</formula>
    </cfRule>
    <cfRule type="expression" dxfId="2562" priority="150">
      <formula>AND($H140&lt;&gt;"",$I140="",$J140="")</formula>
    </cfRule>
  </conditionalFormatting>
  <conditionalFormatting sqref="AJ143:CF146">
    <cfRule type="expression" dxfId="2561" priority="145">
      <formula>AND($H143&lt;&gt;"",$I143&lt;&gt;"",$J143&lt;&gt;"")</formula>
    </cfRule>
    <cfRule type="expression" dxfId="2560" priority="146">
      <formula>AND($H143&lt;&gt;"",$I143&lt;&gt;"",$J143="")</formula>
    </cfRule>
    <cfRule type="expression" dxfId="2559" priority="147">
      <formula>AND($H143&lt;&gt;"",$I143="",$J143="")</formula>
    </cfRule>
  </conditionalFormatting>
  <conditionalFormatting sqref="AJ162:CF162">
    <cfRule type="expression" dxfId="2558" priority="142">
      <formula>AND($H162&lt;&gt;"",$I162&lt;&gt;"",$J162&lt;&gt;"")</formula>
    </cfRule>
    <cfRule type="expression" dxfId="2557" priority="143">
      <formula>AND($H162&lt;&gt;"",$I162&lt;&gt;"",$J162="")</formula>
    </cfRule>
    <cfRule type="expression" dxfId="2556" priority="144">
      <formula>AND($H162&lt;&gt;"",$I162="",$J162="")</formula>
    </cfRule>
  </conditionalFormatting>
  <conditionalFormatting sqref="AJ148:CF149">
    <cfRule type="expression" dxfId="2555" priority="139">
      <formula>AND($H148&lt;&gt;"",$I148&lt;&gt;"",$J148&lt;&gt;"")</formula>
    </cfRule>
    <cfRule type="expression" dxfId="2554" priority="140">
      <formula>AND($H148&lt;&gt;"",$I148&lt;&gt;"",$J148="")</formula>
    </cfRule>
    <cfRule type="expression" dxfId="2553" priority="141">
      <formula>AND($H148&lt;&gt;"",$I148="",$J148="")</formula>
    </cfRule>
  </conditionalFormatting>
  <conditionalFormatting sqref="AJ150:CF153">
    <cfRule type="expression" dxfId="2552" priority="136">
      <formula>AND($H150&lt;&gt;"",$I150&lt;&gt;"",$J150&lt;&gt;"")</formula>
    </cfRule>
    <cfRule type="expression" dxfId="2551" priority="137">
      <formula>AND($H150&lt;&gt;"",$I150&lt;&gt;"",$J150="")</formula>
    </cfRule>
    <cfRule type="expression" dxfId="2550" priority="138">
      <formula>AND($H150&lt;&gt;"",$I150="",$J150="")</formula>
    </cfRule>
  </conditionalFormatting>
  <conditionalFormatting sqref="AJ155:CF156">
    <cfRule type="expression" dxfId="2549" priority="133">
      <formula>AND($H155&lt;&gt;"",$I155&lt;&gt;"",$J155&lt;&gt;"")</formula>
    </cfRule>
    <cfRule type="expression" dxfId="2548" priority="134">
      <formula>AND($H155&lt;&gt;"",$I155&lt;&gt;"",$J155="")</formula>
    </cfRule>
    <cfRule type="expression" dxfId="2547" priority="135">
      <formula>AND($H155&lt;&gt;"",$I155="",$J155="")</formula>
    </cfRule>
  </conditionalFormatting>
  <conditionalFormatting sqref="AJ157:CF160">
    <cfRule type="expression" dxfId="2546" priority="130">
      <formula>AND($H157&lt;&gt;"",$I157&lt;&gt;"",$J157&lt;&gt;"")</formula>
    </cfRule>
    <cfRule type="expression" dxfId="2545" priority="131">
      <formula>AND($H157&lt;&gt;"",$I157&lt;&gt;"",$J157="")</formula>
    </cfRule>
    <cfRule type="expression" dxfId="2544" priority="132">
      <formula>AND($H157&lt;&gt;"",$I157="",$J157="")</formula>
    </cfRule>
  </conditionalFormatting>
  <conditionalFormatting sqref="AJ163:CF165">
    <cfRule type="expression" dxfId="2543" priority="127">
      <formula>AND($H163&lt;&gt;"",$I163&lt;&gt;"",$J163&lt;&gt;"")</formula>
    </cfRule>
    <cfRule type="expression" dxfId="2542" priority="128">
      <formula>AND($H163&lt;&gt;"",$I163&lt;&gt;"",$J163="")</formula>
    </cfRule>
    <cfRule type="expression" dxfId="2541" priority="129">
      <formula>AND($H163&lt;&gt;"",$I163="",$J163="")</formula>
    </cfRule>
  </conditionalFormatting>
  <conditionalFormatting sqref="AJ166:CF169">
    <cfRule type="expression" dxfId="2540" priority="124">
      <formula>AND($H166&lt;&gt;"",$I166&lt;&gt;"",$J166&lt;&gt;"")</formula>
    </cfRule>
    <cfRule type="expression" dxfId="2539" priority="125">
      <formula>AND($H166&lt;&gt;"",$I166&lt;&gt;"",$J166="")</formula>
    </cfRule>
    <cfRule type="expression" dxfId="2538" priority="126">
      <formula>AND($H166&lt;&gt;"",$I166="",$J166="")</formula>
    </cfRule>
  </conditionalFormatting>
  <conditionalFormatting sqref="AJ185:CF185">
    <cfRule type="expression" dxfId="2537" priority="121">
      <formula>AND($H185&lt;&gt;"",$I185&lt;&gt;"",$J185&lt;&gt;"")</formula>
    </cfRule>
    <cfRule type="expression" dxfId="2536" priority="122">
      <formula>AND($H185&lt;&gt;"",$I185&lt;&gt;"",$J185="")</formula>
    </cfRule>
    <cfRule type="expression" dxfId="2535" priority="123">
      <formula>AND($H185&lt;&gt;"",$I185="",$J185="")</formula>
    </cfRule>
  </conditionalFormatting>
  <conditionalFormatting sqref="AJ171:CF172">
    <cfRule type="expression" dxfId="2534" priority="118">
      <formula>AND($H171&lt;&gt;"",$I171&lt;&gt;"",$J171&lt;&gt;"")</formula>
    </cfRule>
    <cfRule type="expression" dxfId="2533" priority="119">
      <formula>AND($H171&lt;&gt;"",$I171&lt;&gt;"",$J171="")</formula>
    </cfRule>
    <cfRule type="expression" dxfId="2532" priority="120">
      <formula>AND($H171&lt;&gt;"",$I171="",$J171="")</formula>
    </cfRule>
  </conditionalFormatting>
  <conditionalFormatting sqref="AJ173:CF176">
    <cfRule type="expression" dxfId="2531" priority="115">
      <formula>AND($H173&lt;&gt;"",$I173&lt;&gt;"",$J173&lt;&gt;"")</formula>
    </cfRule>
    <cfRule type="expression" dxfId="2530" priority="116">
      <formula>AND($H173&lt;&gt;"",$I173&lt;&gt;"",$J173="")</formula>
    </cfRule>
    <cfRule type="expression" dxfId="2529" priority="117">
      <formula>AND($H173&lt;&gt;"",$I173="",$J173="")</formula>
    </cfRule>
  </conditionalFormatting>
  <conditionalFormatting sqref="AJ178:CF179">
    <cfRule type="expression" dxfId="2528" priority="112">
      <formula>AND($H178&lt;&gt;"",$I178&lt;&gt;"",$J178&lt;&gt;"")</formula>
    </cfRule>
    <cfRule type="expression" dxfId="2527" priority="113">
      <formula>AND($H178&lt;&gt;"",$I178&lt;&gt;"",$J178="")</formula>
    </cfRule>
    <cfRule type="expression" dxfId="2526" priority="114">
      <formula>AND($H178&lt;&gt;"",$I178="",$J178="")</formula>
    </cfRule>
  </conditionalFormatting>
  <conditionalFormatting sqref="AJ180:CF183">
    <cfRule type="expression" dxfId="2525" priority="109">
      <formula>AND($H180&lt;&gt;"",$I180&lt;&gt;"",$J180&lt;&gt;"")</formula>
    </cfRule>
    <cfRule type="expression" dxfId="2524" priority="110">
      <formula>AND($H180&lt;&gt;"",$I180&lt;&gt;"",$J180="")</formula>
    </cfRule>
    <cfRule type="expression" dxfId="2523" priority="111">
      <formula>AND($H180&lt;&gt;"",$I180="",$J180="")</formula>
    </cfRule>
  </conditionalFormatting>
  <conditionalFormatting sqref="AJ186:CF188">
    <cfRule type="expression" dxfId="2522" priority="106">
      <formula>AND($H186&lt;&gt;"",$I186&lt;&gt;"",$J186&lt;&gt;"")</formula>
    </cfRule>
    <cfRule type="expression" dxfId="2521" priority="107">
      <formula>AND($H186&lt;&gt;"",$I186&lt;&gt;"",$J186="")</formula>
    </cfRule>
    <cfRule type="expression" dxfId="2520" priority="108">
      <formula>AND($H186&lt;&gt;"",$I186="",$J186="")</formula>
    </cfRule>
  </conditionalFormatting>
  <conditionalFormatting sqref="AJ189:CF192">
    <cfRule type="expression" dxfId="2519" priority="103">
      <formula>AND($H189&lt;&gt;"",$I189&lt;&gt;"",$J189&lt;&gt;"")</formula>
    </cfRule>
    <cfRule type="expression" dxfId="2518" priority="104">
      <formula>AND($H189&lt;&gt;"",$I189&lt;&gt;"",$J189="")</formula>
    </cfRule>
    <cfRule type="expression" dxfId="2517" priority="105">
      <formula>AND($H189&lt;&gt;"",$I189="",$J189="")</formula>
    </cfRule>
  </conditionalFormatting>
  <conditionalFormatting sqref="AJ208:CF208">
    <cfRule type="expression" dxfId="2516" priority="100">
      <formula>AND($H208&lt;&gt;"",$I208&lt;&gt;"",$J208&lt;&gt;"")</formula>
    </cfRule>
    <cfRule type="expression" dxfId="2515" priority="101">
      <formula>AND($H208&lt;&gt;"",$I208&lt;&gt;"",$J208="")</formula>
    </cfRule>
    <cfRule type="expression" dxfId="2514" priority="102">
      <formula>AND($H208&lt;&gt;"",$I208="",$J208="")</formula>
    </cfRule>
  </conditionalFormatting>
  <conditionalFormatting sqref="AJ194:CF195">
    <cfRule type="expression" dxfId="2513" priority="97">
      <formula>AND($H194&lt;&gt;"",$I194&lt;&gt;"",$J194&lt;&gt;"")</formula>
    </cfRule>
    <cfRule type="expression" dxfId="2512" priority="98">
      <formula>AND($H194&lt;&gt;"",$I194&lt;&gt;"",$J194="")</formula>
    </cfRule>
    <cfRule type="expression" dxfId="2511" priority="99">
      <formula>AND($H194&lt;&gt;"",$I194="",$J194="")</formula>
    </cfRule>
  </conditionalFormatting>
  <conditionalFormatting sqref="AJ196:CF199">
    <cfRule type="expression" dxfId="2510" priority="94">
      <formula>AND($H196&lt;&gt;"",$I196&lt;&gt;"",$J196&lt;&gt;"")</formula>
    </cfRule>
    <cfRule type="expression" dxfId="2509" priority="95">
      <formula>AND($H196&lt;&gt;"",$I196&lt;&gt;"",$J196="")</formula>
    </cfRule>
    <cfRule type="expression" dxfId="2508" priority="96">
      <formula>AND($H196&lt;&gt;"",$I196="",$J196="")</formula>
    </cfRule>
  </conditionalFormatting>
  <conditionalFormatting sqref="AJ201:CF202">
    <cfRule type="expression" dxfId="2507" priority="91">
      <formula>AND($H201&lt;&gt;"",$I201&lt;&gt;"",$J201&lt;&gt;"")</formula>
    </cfRule>
    <cfRule type="expression" dxfId="2506" priority="92">
      <formula>AND($H201&lt;&gt;"",$I201&lt;&gt;"",$J201="")</formula>
    </cfRule>
    <cfRule type="expression" dxfId="2505" priority="93">
      <formula>AND($H201&lt;&gt;"",$I201="",$J201="")</formula>
    </cfRule>
  </conditionalFormatting>
  <conditionalFormatting sqref="AJ203:CF206">
    <cfRule type="expression" dxfId="2504" priority="88">
      <formula>AND($H203&lt;&gt;"",$I203&lt;&gt;"",$J203&lt;&gt;"")</formula>
    </cfRule>
    <cfRule type="expression" dxfId="2503" priority="89">
      <formula>AND($H203&lt;&gt;"",$I203&lt;&gt;"",$J203="")</formula>
    </cfRule>
    <cfRule type="expression" dxfId="2502" priority="90">
      <formula>AND($H203&lt;&gt;"",$I203="",$J203="")</formula>
    </cfRule>
  </conditionalFormatting>
  <conditionalFormatting sqref="AJ209:CF211">
    <cfRule type="expression" dxfId="2501" priority="85">
      <formula>AND($H209&lt;&gt;"",$I209&lt;&gt;"",$J209&lt;&gt;"")</formula>
    </cfRule>
    <cfRule type="expression" dxfId="2500" priority="86">
      <formula>AND($H209&lt;&gt;"",$I209&lt;&gt;"",$J209="")</formula>
    </cfRule>
    <cfRule type="expression" dxfId="2499" priority="87">
      <formula>AND($H209&lt;&gt;"",$I209="",$J209="")</formula>
    </cfRule>
  </conditionalFormatting>
  <conditionalFormatting sqref="AJ212:CF215">
    <cfRule type="expression" dxfId="2498" priority="82">
      <formula>AND($H212&lt;&gt;"",$I212&lt;&gt;"",$J212&lt;&gt;"")</formula>
    </cfRule>
    <cfRule type="expression" dxfId="2497" priority="83">
      <formula>AND($H212&lt;&gt;"",$I212&lt;&gt;"",$J212="")</formula>
    </cfRule>
    <cfRule type="expression" dxfId="2496" priority="84">
      <formula>AND($H212&lt;&gt;"",$I212="",$J212="")</formula>
    </cfRule>
  </conditionalFormatting>
  <conditionalFormatting sqref="AJ231:CF231">
    <cfRule type="expression" dxfId="2495" priority="79">
      <formula>AND($H231&lt;&gt;"",$I231&lt;&gt;"",$J231&lt;&gt;"")</formula>
    </cfRule>
    <cfRule type="expression" dxfId="2494" priority="80">
      <formula>AND($H231&lt;&gt;"",$I231&lt;&gt;"",$J231="")</formula>
    </cfRule>
    <cfRule type="expression" dxfId="2493" priority="81">
      <formula>AND($H231&lt;&gt;"",$I231="",$J231="")</formula>
    </cfRule>
  </conditionalFormatting>
  <conditionalFormatting sqref="AJ217:CF218">
    <cfRule type="expression" dxfId="2492" priority="76">
      <formula>AND($H217&lt;&gt;"",$I217&lt;&gt;"",$J217&lt;&gt;"")</formula>
    </cfRule>
    <cfRule type="expression" dxfId="2491" priority="77">
      <formula>AND($H217&lt;&gt;"",$I217&lt;&gt;"",$J217="")</formula>
    </cfRule>
    <cfRule type="expression" dxfId="2490" priority="78">
      <formula>AND($H217&lt;&gt;"",$I217="",$J217="")</formula>
    </cfRule>
  </conditionalFormatting>
  <conditionalFormatting sqref="AJ219:CF222">
    <cfRule type="expression" dxfId="2489" priority="73">
      <formula>AND($H219&lt;&gt;"",$I219&lt;&gt;"",$J219&lt;&gt;"")</formula>
    </cfRule>
    <cfRule type="expression" dxfId="2488" priority="74">
      <formula>AND($H219&lt;&gt;"",$I219&lt;&gt;"",$J219="")</formula>
    </cfRule>
    <cfRule type="expression" dxfId="2487" priority="75">
      <formula>AND($H219&lt;&gt;"",$I219="",$J219="")</formula>
    </cfRule>
  </conditionalFormatting>
  <conditionalFormatting sqref="AJ224:CF225">
    <cfRule type="expression" dxfId="2486" priority="70">
      <formula>AND($H224&lt;&gt;"",$I224&lt;&gt;"",$J224&lt;&gt;"")</formula>
    </cfRule>
    <cfRule type="expression" dxfId="2485" priority="71">
      <formula>AND($H224&lt;&gt;"",$I224&lt;&gt;"",$J224="")</formula>
    </cfRule>
    <cfRule type="expression" dxfId="2484" priority="72">
      <formula>AND($H224&lt;&gt;"",$I224="",$J224="")</formula>
    </cfRule>
  </conditionalFormatting>
  <conditionalFormatting sqref="AJ226:CF229">
    <cfRule type="expression" dxfId="2483" priority="67">
      <formula>AND($H226&lt;&gt;"",$I226&lt;&gt;"",$J226&lt;&gt;"")</formula>
    </cfRule>
    <cfRule type="expression" dxfId="2482" priority="68">
      <formula>AND($H226&lt;&gt;"",$I226&lt;&gt;"",$J226="")</formula>
    </cfRule>
    <cfRule type="expression" dxfId="2481" priority="69">
      <formula>AND($H226&lt;&gt;"",$I226="",$J226="")</formula>
    </cfRule>
  </conditionalFormatting>
  <conditionalFormatting sqref="AJ232:CF234">
    <cfRule type="expression" dxfId="2480" priority="64">
      <formula>AND($H232&lt;&gt;"",$I232&lt;&gt;"",$J232&lt;&gt;"")</formula>
    </cfRule>
    <cfRule type="expression" dxfId="2479" priority="65">
      <formula>AND($H232&lt;&gt;"",$I232&lt;&gt;"",$J232="")</formula>
    </cfRule>
    <cfRule type="expression" dxfId="2478" priority="66">
      <formula>AND($H232&lt;&gt;"",$I232="",$J232="")</formula>
    </cfRule>
  </conditionalFormatting>
  <conditionalFormatting sqref="AJ235:CF238">
    <cfRule type="expression" dxfId="2477" priority="61">
      <formula>AND($H235&lt;&gt;"",$I235&lt;&gt;"",$J235&lt;&gt;"")</formula>
    </cfRule>
    <cfRule type="expression" dxfId="2476" priority="62">
      <formula>AND($H235&lt;&gt;"",$I235&lt;&gt;"",$J235="")</formula>
    </cfRule>
    <cfRule type="expression" dxfId="2475" priority="63">
      <formula>AND($H235&lt;&gt;"",$I235="",$J235="")</formula>
    </cfRule>
  </conditionalFormatting>
  <conditionalFormatting sqref="AJ254:CF254">
    <cfRule type="expression" dxfId="2474" priority="58">
      <formula>AND($H254&lt;&gt;"",$I254&lt;&gt;"",$J254&lt;&gt;"")</formula>
    </cfRule>
    <cfRule type="expression" dxfId="2473" priority="59">
      <formula>AND($H254&lt;&gt;"",$I254&lt;&gt;"",$J254="")</formula>
    </cfRule>
    <cfRule type="expression" dxfId="2472" priority="60">
      <formula>AND($H254&lt;&gt;"",$I254="",$J254="")</formula>
    </cfRule>
  </conditionalFormatting>
  <conditionalFormatting sqref="AJ240:CF241">
    <cfRule type="expression" dxfId="2471" priority="55">
      <formula>AND($H240&lt;&gt;"",$I240&lt;&gt;"",$J240&lt;&gt;"")</formula>
    </cfRule>
    <cfRule type="expression" dxfId="2470" priority="56">
      <formula>AND($H240&lt;&gt;"",$I240&lt;&gt;"",$J240="")</formula>
    </cfRule>
    <cfRule type="expression" dxfId="2469" priority="57">
      <formula>AND($H240&lt;&gt;"",$I240="",$J240="")</formula>
    </cfRule>
  </conditionalFormatting>
  <conditionalFormatting sqref="AJ247:CF248">
    <cfRule type="expression" dxfId="2468" priority="49">
      <formula>AND($H247&lt;&gt;"",$I247&lt;&gt;"",$J247&lt;&gt;"")</formula>
    </cfRule>
    <cfRule type="expression" dxfId="2467" priority="50">
      <formula>AND($H247&lt;&gt;"",$I247&lt;&gt;"",$J247="")</formula>
    </cfRule>
    <cfRule type="expression" dxfId="2466" priority="51">
      <formula>AND($H247&lt;&gt;"",$I247="",$J247="")</formula>
    </cfRule>
  </conditionalFormatting>
  <conditionalFormatting sqref="AJ242:CF245">
    <cfRule type="expression" dxfId="2465" priority="52">
      <formula>AND($H242&lt;&gt;"",$I242&lt;&gt;"",$J242&lt;&gt;"")</formula>
    </cfRule>
    <cfRule type="expression" dxfId="2464" priority="53">
      <formula>AND($H242&lt;&gt;"",$I242&lt;&gt;"",$J242="")</formula>
    </cfRule>
    <cfRule type="expression" dxfId="2463" priority="54">
      <formula>AND($H242&lt;&gt;"",$I242="",$J242="")</formula>
    </cfRule>
  </conditionalFormatting>
  <conditionalFormatting sqref="AJ249:CF252">
    <cfRule type="expression" dxfId="2462" priority="46">
      <formula>AND($H249&lt;&gt;"",$I249&lt;&gt;"",$J249&lt;&gt;"")</formula>
    </cfRule>
    <cfRule type="expression" dxfId="2461" priority="47">
      <formula>AND($H249&lt;&gt;"",$I249&lt;&gt;"",$J249="")</formula>
    </cfRule>
    <cfRule type="expression" dxfId="2460" priority="48">
      <formula>AND($H249&lt;&gt;"",$I249="",$J249="")</formula>
    </cfRule>
  </conditionalFormatting>
  <conditionalFormatting sqref="AJ255:CF257">
    <cfRule type="expression" dxfId="2459" priority="43">
      <formula>AND($H255&lt;&gt;"",$I255&lt;&gt;"",$J255&lt;&gt;"")</formula>
    </cfRule>
    <cfRule type="expression" dxfId="2458" priority="44">
      <formula>AND($H255&lt;&gt;"",$I255&lt;&gt;"",$J255="")</formula>
    </cfRule>
    <cfRule type="expression" dxfId="2457" priority="45">
      <formula>AND($H255&lt;&gt;"",$I255="",$J255="")</formula>
    </cfRule>
  </conditionalFormatting>
  <conditionalFormatting sqref="AJ258:CF261">
    <cfRule type="expression" dxfId="2456" priority="40">
      <formula>AND($H258&lt;&gt;"",$I258&lt;&gt;"",$J258&lt;&gt;"")</formula>
    </cfRule>
    <cfRule type="expression" dxfId="2455" priority="41">
      <formula>AND($H258&lt;&gt;"",$I258&lt;&gt;"",$J258="")</formula>
    </cfRule>
    <cfRule type="expression" dxfId="2454" priority="42">
      <formula>AND($H258&lt;&gt;"",$I258="",$J258="")</formula>
    </cfRule>
  </conditionalFormatting>
  <conditionalFormatting sqref="AJ277:CF277">
    <cfRule type="expression" dxfId="2453" priority="37">
      <formula>AND($H277&lt;&gt;"",$I277&lt;&gt;"",$J277&lt;&gt;"")</formula>
    </cfRule>
    <cfRule type="expression" dxfId="2452" priority="38">
      <formula>AND($H277&lt;&gt;"",$I277&lt;&gt;"",$J277="")</formula>
    </cfRule>
    <cfRule type="expression" dxfId="2451" priority="39">
      <formula>AND($H277&lt;&gt;"",$I277="",$J277="")</formula>
    </cfRule>
  </conditionalFormatting>
  <conditionalFormatting sqref="AJ263:CF264">
    <cfRule type="expression" dxfId="2450" priority="34">
      <formula>AND($H263&lt;&gt;"",$I263&lt;&gt;"",$J263&lt;&gt;"")</formula>
    </cfRule>
    <cfRule type="expression" dxfId="2449" priority="35">
      <formula>AND($H263&lt;&gt;"",$I263&lt;&gt;"",$J263="")</formula>
    </cfRule>
    <cfRule type="expression" dxfId="2448" priority="36">
      <formula>AND($H263&lt;&gt;"",$I263="",$J263="")</formula>
    </cfRule>
  </conditionalFormatting>
  <conditionalFormatting sqref="AJ265:CF268">
    <cfRule type="expression" dxfId="2447" priority="31">
      <formula>AND($H265&lt;&gt;"",$I265&lt;&gt;"",$J265&lt;&gt;"")</formula>
    </cfRule>
    <cfRule type="expression" dxfId="2446" priority="32">
      <formula>AND($H265&lt;&gt;"",$I265&lt;&gt;"",$J265="")</formula>
    </cfRule>
    <cfRule type="expression" dxfId="2445" priority="33">
      <formula>AND($H265&lt;&gt;"",$I265="",$J265="")</formula>
    </cfRule>
  </conditionalFormatting>
  <conditionalFormatting sqref="AJ270:CF271">
    <cfRule type="expression" dxfId="2444" priority="28">
      <formula>AND($H270&lt;&gt;"",$I270&lt;&gt;"",$J270&lt;&gt;"")</formula>
    </cfRule>
    <cfRule type="expression" dxfId="2443" priority="29">
      <formula>AND($H270&lt;&gt;"",$I270&lt;&gt;"",$J270="")</formula>
    </cfRule>
    <cfRule type="expression" dxfId="2442" priority="30">
      <formula>AND($H270&lt;&gt;"",$I270="",$J270="")</formula>
    </cfRule>
  </conditionalFormatting>
  <conditionalFormatting sqref="AJ272:CF275">
    <cfRule type="expression" dxfId="2441" priority="25">
      <formula>AND($H272&lt;&gt;"",$I272&lt;&gt;"",$J272&lt;&gt;"")</formula>
    </cfRule>
    <cfRule type="expression" dxfId="2440" priority="26">
      <formula>AND($H272&lt;&gt;"",$I272&lt;&gt;"",$J272="")</formula>
    </cfRule>
    <cfRule type="expression" dxfId="2439" priority="27">
      <formula>AND($H272&lt;&gt;"",$I272="",$J272="")</formula>
    </cfRule>
  </conditionalFormatting>
  <conditionalFormatting sqref="AJ295:CF298">
    <cfRule type="expression" dxfId="2438" priority="19">
      <formula>AND($H295&lt;&gt;"",$I295&lt;&gt;"",$J295&lt;&gt;"")</formula>
    </cfRule>
    <cfRule type="expression" dxfId="2437" priority="20">
      <formula>AND($H295&lt;&gt;"",$I295&lt;&gt;"",$J295="")</formula>
    </cfRule>
    <cfRule type="expression" dxfId="2436" priority="21">
      <formula>AND($H295&lt;&gt;"",$I295="",$J295="")</formula>
    </cfRule>
  </conditionalFormatting>
  <conditionalFormatting sqref="AJ294:CF294">
    <cfRule type="expression" dxfId="2435" priority="22">
      <formula>AND($H294&lt;&gt;"",$I294&lt;&gt;"",$J294&lt;&gt;"")</formula>
    </cfRule>
    <cfRule type="expression" dxfId="2434" priority="23">
      <formula>AND($H294&lt;&gt;"",$I294&lt;&gt;"",$J294="")</formula>
    </cfRule>
    <cfRule type="expression" dxfId="2433" priority="24">
      <formula>AND($H294&lt;&gt;"",$I294="",$J294="")</formula>
    </cfRule>
  </conditionalFormatting>
  <conditionalFormatting sqref="AJ309:CF309">
    <cfRule type="expression" dxfId="2432" priority="13">
      <formula>AND($H309&lt;&gt;"",$I309&lt;&gt;"",$J309&lt;&gt;"")</formula>
    </cfRule>
    <cfRule type="expression" dxfId="2431" priority="14">
      <formula>AND($H309&lt;&gt;"",$I309&lt;&gt;"",$J309="")</formula>
    </cfRule>
    <cfRule type="expression" dxfId="2430" priority="15">
      <formula>AND($H309&lt;&gt;"",$I309="",$J309="")</formula>
    </cfRule>
  </conditionalFormatting>
  <conditionalFormatting sqref="AJ310:CF310">
    <cfRule type="expression" dxfId="2429" priority="16">
      <formula>AND($H310&lt;&gt;"",$I310&lt;&gt;"",$J310&lt;&gt;"")</formula>
    </cfRule>
    <cfRule type="expression" dxfId="2428" priority="17">
      <formula>AND($H310&lt;&gt;"",$I310&lt;&gt;"",$J310="")</formula>
    </cfRule>
    <cfRule type="expression" dxfId="2427" priority="18">
      <formula>AND($H310&lt;&gt;"",$I310="",$J310="")</formula>
    </cfRule>
  </conditionalFormatting>
  <conditionalFormatting sqref="AJ311:CF311">
    <cfRule type="expression" dxfId="2426" priority="10">
      <formula>AND($H311&lt;&gt;"",$I311&lt;&gt;"",$J311&lt;&gt;"")</formula>
    </cfRule>
    <cfRule type="expression" dxfId="2425" priority="11">
      <formula>AND($H311&lt;&gt;"",$I311&lt;&gt;"",$J311="")</formula>
    </cfRule>
    <cfRule type="expression" dxfId="2424" priority="12">
      <formula>AND($H311&lt;&gt;"",$I311="",$J311="")</formula>
    </cfRule>
  </conditionalFormatting>
  <conditionalFormatting sqref="AJ322:CF322">
    <cfRule type="expression" dxfId="2423" priority="7">
      <formula>AND($H322&lt;&gt;"",$I322&lt;&gt;"",$J322&lt;&gt;"")</formula>
    </cfRule>
    <cfRule type="expression" dxfId="2422" priority="8">
      <formula>AND($H322&lt;&gt;"",$I322&lt;&gt;"",$J322="")</formula>
    </cfRule>
    <cfRule type="expression" dxfId="2421" priority="9">
      <formula>AND($H322&lt;&gt;"",$I322="",$J322="")</formula>
    </cfRule>
  </conditionalFormatting>
  <conditionalFormatting sqref="AJ329:CF329">
    <cfRule type="expression" dxfId="2420" priority="4">
      <formula>AND($H329&lt;&gt;"",$I329&lt;&gt;"",$J329&lt;&gt;"")</formula>
    </cfRule>
    <cfRule type="expression" dxfId="2419" priority="5">
      <formula>AND($H329&lt;&gt;"",$I329&lt;&gt;"",$J329="")</formula>
    </cfRule>
    <cfRule type="expression" dxfId="2418" priority="6">
      <formula>AND($H329&lt;&gt;"",$I329="",$J329="")</formula>
    </cfRule>
  </conditionalFormatting>
  <conditionalFormatting sqref="J10">
    <cfRule type="expression" dxfId="14" priority="1">
      <formula>AND($H10&lt;&gt;"",$I10&lt;&gt;"",$J10&lt;&gt;"")</formula>
    </cfRule>
    <cfRule type="expression" dxfId="13" priority="2">
      <formula>AND($H10&lt;&gt;"",$I10&lt;&gt;"",$J10="")</formula>
    </cfRule>
    <cfRule type="expression" dxfId="12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INDIRECT(INDEX(Lists!$5:$5,1,SUMIFS(Lists!$1:$1,Lists!$4:$4,$H234)))</xm:f>
          </x14:formula1>
          <xm:sqref>P234:P238 P241:P245 P248:P252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422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C8" sqref="C8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466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44958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44986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45017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45047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45078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45108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45139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45170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45200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45231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45261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45292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45323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45352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45383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45413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45444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45474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45505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45536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45566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45597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45627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45658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45689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45717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45748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45778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45809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45839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45870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45901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45931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45962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45992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46023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46054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46082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46113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46143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46174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46204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46235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46266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46296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46327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46357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46388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46419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46447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46478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46508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46539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46569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46600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46631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46661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46692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46722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46753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76"/>
      <c r="P6" s="102" t="str">
        <f>Model!P6</f>
        <v>месяц</v>
      </c>
      <c r="U6" s="25">
        <f ca="1">X6</f>
        <v>44958</v>
      </c>
      <c r="X6" s="25">
        <f ca="1">IF(OR($P$6="",$P$6=0,$P$7="",$P$7=0,$P$8="",$P$7&lt;1),"",
IF(X$8="","",
IF(X$8=1,EOMONTH($P$7,-1)+1,W7+1)))</f>
        <v>44958</v>
      </c>
      <c r="Y6" s="25">
        <f t="shared" ref="Y6:AI6" ca="1" si="0">IF(OR($P$6="",$P$6=0,$P$7="",$P$7=0,$P$8="",$P$7&lt;1),"",
IF(Y$8="","",
IF(Y$8=1,EOMONTH($P$7,-1)+1,X7+1)))</f>
        <v>44986</v>
      </c>
      <c r="Z6" s="25">
        <f t="shared" ca="1" si="0"/>
        <v>45017</v>
      </c>
      <c r="AA6" s="25">
        <f t="shared" ca="1" si="0"/>
        <v>45047</v>
      </c>
      <c r="AB6" s="25">
        <f t="shared" ca="1" si="0"/>
        <v>45078</v>
      </c>
      <c r="AC6" s="25">
        <f t="shared" ca="1" si="0"/>
        <v>45108</v>
      </c>
      <c r="AD6" s="25">
        <f t="shared" ca="1" si="0"/>
        <v>45139</v>
      </c>
      <c r="AE6" s="25">
        <f t="shared" ca="1" si="0"/>
        <v>45170</v>
      </c>
      <c r="AF6" s="25">
        <f t="shared" ca="1" si="0"/>
        <v>45200</v>
      </c>
      <c r="AG6" s="25">
        <f t="shared" ca="1" si="0"/>
        <v>45231</v>
      </c>
      <c r="AH6" s="25">
        <f t="shared" ca="1" si="0"/>
        <v>45261</v>
      </c>
      <c r="AI6" s="25">
        <f t="shared" ca="1" si="0"/>
        <v>45292</v>
      </c>
      <c r="AJ6" s="25">
        <f t="shared" ref="AJ6" ca="1" si="1">IF(OR($P$6="",$P$6=0,$P$7="",$P$7=0,$P$8="",$P$7&lt;1),"",
IF(AJ$8="","",
IF(AJ$8=1,EOMONTH($P$7,-1)+1,AI7+1)))</f>
        <v>45323</v>
      </c>
      <c r="AK6" s="25">
        <f t="shared" ref="AK6" ca="1" si="2">IF(OR($P$6="",$P$6=0,$P$7="",$P$7=0,$P$8="",$P$7&lt;1),"",
IF(AK$8="","",
IF(AK$8=1,EOMONTH($P$7,-1)+1,AJ7+1)))</f>
        <v>45352</v>
      </c>
      <c r="AL6" s="25">
        <f t="shared" ref="AL6" ca="1" si="3">IF(OR($P$6="",$P$6=0,$P$7="",$P$7=0,$P$8="",$P$7&lt;1),"",
IF(AL$8="","",
IF(AL$8=1,EOMONTH($P$7,-1)+1,AK7+1)))</f>
        <v>45383</v>
      </c>
      <c r="AM6" s="25">
        <f t="shared" ref="AM6" ca="1" si="4">IF(OR($P$6="",$P$6=0,$P$7="",$P$7=0,$P$8="",$P$7&lt;1),"",
IF(AM$8="","",
IF(AM$8=1,EOMONTH($P$7,-1)+1,AL7+1)))</f>
        <v>45413</v>
      </c>
      <c r="AN6" s="25">
        <f t="shared" ref="AN6" ca="1" si="5">IF(OR($P$6="",$P$6=0,$P$7="",$P$7=0,$P$8="",$P$7&lt;1),"",
IF(AN$8="","",
IF(AN$8=1,EOMONTH($P$7,-1)+1,AM7+1)))</f>
        <v>45444</v>
      </c>
      <c r="AO6" s="25">
        <f t="shared" ref="AO6" ca="1" si="6">IF(OR($P$6="",$P$6=0,$P$7="",$P$7=0,$P$8="",$P$7&lt;1),"",
IF(AO$8="","",
IF(AO$8=1,EOMONTH($P$7,-1)+1,AN7+1)))</f>
        <v>45474</v>
      </c>
      <c r="AP6" s="25">
        <f t="shared" ref="AP6" ca="1" si="7">IF(OR($P$6="",$P$6=0,$P$7="",$P$7=0,$P$8="",$P$7&lt;1),"",
IF(AP$8="","",
IF(AP$8=1,EOMONTH($P$7,-1)+1,AO7+1)))</f>
        <v>45505</v>
      </c>
      <c r="AQ6" s="25">
        <f t="shared" ref="AQ6" ca="1" si="8">IF(OR($P$6="",$P$6=0,$P$7="",$P$7=0,$P$8="",$P$7&lt;1),"",
IF(AQ$8="","",
IF(AQ$8=1,EOMONTH($P$7,-1)+1,AP7+1)))</f>
        <v>45536</v>
      </c>
      <c r="AR6" s="25">
        <f t="shared" ref="AR6" ca="1" si="9">IF(OR($P$6="",$P$6=0,$P$7="",$P$7=0,$P$8="",$P$7&lt;1),"",
IF(AR$8="","",
IF(AR$8=1,EOMONTH($P$7,-1)+1,AQ7+1)))</f>
        <v>45566</v>
      </c>
      <c r="AS6" s="25">
        <f t="shared" ref="AS6" ca="1" si="10">IF(OR($P$6="",$P$6=0,$P$7="",$P$7=0,$P$8="",$P$7&lt;1),"",
IF(AS$8="","",
IF(AS$8=1,EOMONTH($P$7,-1)+1,AR7+1)))</f>
        <v>45597</v>
      </c>
      <c r="AT6" s="25">
        <f t="shared" ref="AT6" ca="1" si="11">IF(OR($P$6="",$P$6=0,$P$7="",$P$7=0,$P$8="",$P$7&lt;1),"",
IF(AT$8="","",
IF(AT$8=1,EOMONTH($P$7,-1)+1,AS7+1)))</f>
        <v>45627</v>
      </c>
      <c r="AU6" s="25">
        <f t="shared" ref="AU6" ca="1" si="12">IF(OR($P$6="",$P$6=0,$P$7="",$P$7=0,$P$8="",$P$7&lt;1),"",
IF(AU$8="","",
IF(AU$8=1,EOMONTH($P$7,-1)+1,AT7+1)))</f>
        <v>45658</v>
      </c>
      <c r="AV6" s="25">
        <f t="shared" ref="AV6" ca="1" si="13">IF(OR($P$6="",$P$6=0,$P$7="",$P$7=0,$P$8="",$P$7&lt;1),"",
IF(AV$8="","",
IF(AV$8=1,EOMONTH($P$7,-1)+1,AU7+1)))</f>
        <v>45689</v>
      </c>
      <c r="AW6" s="25">
        <f t="shared" ref="AW6" ca="1" si="14">IF(OR($P$6="",$P$6=0,$P$7="",$P$7=0,$P$8="",$P$7&lt;1),"",
IF(AW$8="","",
IF(AW$8=1,EOMONTH($P$7,-1)+1,AV7+1)))</f>
        <v>45717</v>
      </c>
      <c r="AX6" s="25">
        <f t="shared" ref="AX6" ca="1" si="15">IF(OR($P$6="",$P$6=0,$P$7="",$P$7=0,$P$8="",$P$7&lt;1),"",
IF(AX$8="","",
IF(AX$8=1,EOMONTH($P$7,-1)+1,AW7+1)))</f>
        <v>45748</v>
      </c>
      <c r="AY6" s="25">
        <f t="shared" ref="AY6" ca="1" si="16">IF(OR($P$6="",$P$6=0,$P$7="",$P$7=0,$P$8="",$P$7&lt;1),"",
IF(AY$8="","",
IF(AY$8=1,EOMONTH($P$7,-1)+1,AX7+1)))</f>
        <v>45778</v>
      </c>
      <c r="AZ6" s="25">
        <f t="shared" ref="AZ6" ca="1" si="17">IF(OR($P$6="",$P$6=0,$P$7="",$P$7=0,$P$8="",$P$7&lt;1),"",
IF(AZ$8="","",
IF(AZ$8=1,EOMONTH($P$7,-1)+1,AY7+1)))</f>
        <v>45809</v>
      </c>
      <c r="BA6" s="25">
        <f t="shared" ref="BA6" ca="1" si="18">IF(OR($P$6="",$P$6=0,$P$7="",$P$7=0,$P$8="",$P$7&lt;1),"",
IF(BA$8="","",
IF(BA$8=1,EOMONTH($P$7,-1)+1,AZ7+1)))</f>
        <v>45839</v>
      </c>
      <c r="BB6" s="25">
        <f t="shared" ref="BB6" ca="1" si="19">IF(OR($P$6="",$P$6=0,$P$7="",$P$7=0,$P$8="",$P$7&lt;1),"",
IF(BB$8="","",
IF(BB$8=1,EOMONTH($P$7,-1)+1,BA7+1)))</f>
        <v>45870</v>
      </c>
      <c r="BC6" s="25">
        <f t="shared" ref="BC6" ca="1" si="20">IF(OR($P$6="",$P$6=0,$P$7="",$P$7=0,$P$8="",$P$7&lt;1),"",
IF(BC$8="","",
IF(BC$8=1,EOMONTH($P$7,-1)+1,BB7+1)))</f>
        <v>45901</v>
      </c>
      <c r="BD6" s="25">
        <f t="shared" ref="BD6" ca="1" si="21">IF(OR($P$6="",$P$6=0,$P$7="",$P$7=0,$P$8="",$P$7&lt;1),"",
IF(BD$8="","",
IF(BD$8=1,EOMONTH($P$7,-1)+1,BC7+1)))</f>
        <v>45931</v>
      </c>
      <c r="BE6" s="25">
        <f t="shared" ref="BE6" ca="1" si="22">IF(OR($P$6="",$P$6=0,$P$7="",$P$7=0,$P$8="",$P$7&lt;1),"",
IF(BE$8="","",
IF(BE$8=1,EOMONTH($P$7,-1)+1,BD7+1)))</f>
        <v>45962</v>
      </c>
      <c r="BF6" s="25">
        <f t="shared" ref="BF6" ca="1" si="23">IF(OR($P$6="",$P$6=0,$P$7="",$P$7=0,$P$8="",$P$7&lt;1),"",
IF(BF$8="","",
IF(BF$8=1,EOMONTH($P$7,-1)+1,BE7+1)))</f>
        <v>45992</v>
      </c>
      <c r="BG6" s="25">
        <f t="shared" ref="BG6" ca="1" si="24">IF(OR($P$6="",$P$6=0,$P$7="",$P$7=0,$P$8="",$P$7&lt;1),"",
IF(BG$8="","",
IF(BG$8=1,EOMONTH($P$7,-1)+1,BF7+1)))</f>
        <v>46023</v>
      </c>
      <c r="BH6" s="25">
        <f t="shared" ref="BH6" ca="1" si="25">IF(OR($P$6="",$P$6=0,$P$7="",$P$7=0,$P$8="",$P$7&lt;1),"",
IF(BH$8="","",
IF(BH$8=1,EOMONTH($P$7,-1)+1,BG7+1)))</f>
        <v>46054</v>
      </c>
      <c r="BI6" s="25">
        <f t="shared" ref="BI6" ca="1" si="26">IF(OR($P$6="",$P$6=0,$P$7="",$P$7=0,$P$8="",$P$7&lt;1),"",
IF(BI$8="","",
IF(BI$8=1,EOMONTH($P$7,-1)+1,BH7+1)))</f>
        <v>46082</v>
      </c>
      <c r="BJ6" s="25">
        <f t="shared" ref="BJ6" ca="1" si="27">IF(OR($P$6="",$P$6=0,$P$7="",$P$7=0,$P$8="",$P$7&lt;1),"",
IF(BJ$8="","",
IF(BJ$8=1,EOMONTH($P$7,-1)+1,BI7+1)))</f>
        <v>46113</v>
      </c>
      <c r="BK6" s="25">
        <f t="shared" ref="BK6" ca="1" si="28">IF(OR($P$6="",$P$6=0,$P$7="",$P$7=0,$P$8="",$P$7&lt;1),"",
IF(BK$8="","",
IF(BK$8=1,EOMONTH($P$7,-1)+1,BJ7+1)))</f>
        <v>46143</v>
      </c>
      <c r="BL6" s="25">
        <f t="shared" ref="BL6" ca="1" si="29">IF(OR($P$6="",$P$6=0,$P$7="",$P$7=0,$P$8="",$P$7&lt;1),"",
IF(BL$8="","",
IF(BL$8=1,EOMONTH($P$7,-1)+1,BK7+1)))</f>
        <v>46174</v>
      </c>
      <c r="BM6" s="25">
        <f t="shared" ref="BM6" ca="1" si="30">IF(OR($P$6="",$P$6=0,$P$7="",$P$7=0,$P$8="",$P$7&lt;1),"",
IF(BM$8="","",
IF(BM$8=1,EOMONTH($P$7,-1)+1,BL7+1)))</f>
        <v>46204</v>
      </c>
      <c r="BN6" s="25">
        <f t="shared" ref="BN6" ca="1" si="31">IF(OR($P$6="",$P$6=0,$P$7="",$P$7=0,$P$8="",$P$7&lt;1),"",
IF(BN$8="","",
IF(BN$8=1,EOMONTH($P$7,-1)+1,BM7+1)))</f>
        <v>46235</v>
      </c>
      <c r="BO6" s="25">
        <f t="shared" ref="BO6" ca="1" si="32">IF(OR($P$6="",$P$6=0,$P$7="",$P$7=0,$P$8="",$P$7&lt;1),"",
IF(BO$8="","",
IF(BO$8=1,EOMONTH($P$7,-1)+1,BN7+1)))</f>
        <v>46266</v>
      </c>
      <c r="BP6" s="25">
        <f t="shared" ref="BP6" ca="1" si="33">IF(OR($P$6="",$P$6=0,$P$7="",$P$7=0,$P$8="",$P$7&lt;1),"",
IF(BP$8="","",
IF(BP$8=1,EOMONTH($P$7,-1)+1,BO7+1)))</f>
        <v>46296</v>
      </c>
      <c r="BQ6" s="25">
        <f t="shared" ref="BQ6" ca="1" si="34">IF(OR($P$6="",$P$6=0,$P$7="",$P$7=0,$P$8="",$P$7&lt;1),"",
IF(BQ$8="","",
IF(BQ$8=1,EOMONTH($P$7,-1)+1,BP7+1)))</f>
        <v>46327</v>
      </c>
      <c r="BR6" s="25">
        <f t="shared" ref="BR6" ca="1" si="35">IF(OR($P$6="",$P$6=0,$P$7="",$P$7=0,$P$8="",$P$7&lt;1),"",
IF(BR$8="","",
IF(BR$8=1,EOMONTH($P$7,-1)+1,BQ7+1)))</f>
        <v>46357</v>
      </c>
      <c r="BS6" s="25">
        <f t="shared" ref="BS6" ca="1" si="36">IF(OR($P$6="",$P$6=0,$P$7="",$P$7=0,$P$8="",$P$7&lt;1),"",
IF(BS$8="","",
IF(BS$8=1,EOMONTH($P$7,-1)+1,BR7+1)))</f>
        <v>46388</v>
      </c>
      <c r="BT6" s="25">
        <f t="shared" ref="BT6" ca="1" si="37">IF(OR($P$6="",$P$6=0,$P$7="",$P$7=0,$P$8="",$P$7&lt;1),"",
IF(BT$8="","",
IF(BT$8=1,EOMONTH($P$7,-1)+1,BS7+1)))</f>
        <v>46419</v>
      </c>
      <c r="BU6" s="25">
        <f t="shared" ref="BU6" ca="1" si="38">IF(OR($P$6="",$P$6=0,$P$7="",$P$7=0,$P$8="",$P$7&lt;1),"",
IF(BU$8="","",
IF(BU$8=1,EOMONTH($P$7,-1)+1,BT7+1)))</f>
        <v>46447</v>
      </c>
      <c r="BV6" s="25">
        <f t="shared" ref="BV6" ca="1" si="39">IF(OR($P$6="",$P$6=0,$P$7="",$P$7=0,$P$8="",$P$7&lt;1),"",
IF(BV$8="","",
IF(BV$8=1,EOMONTH($P$7,-1)+1,BU7+1)))</f>
        <v>46478</v>
      </c>
      <c r="BW6" s="25">
        <f t="shared" ref="BW6" ca="1" si="40">IF(OR($P$6="",$P$6=0,$P$7="",$P$7=0,$P$8="",$P$7&lt;1),"",
IF(BW$8="","",
IF(BW$8=1,EOMONTH($P$7,-1)+1,BV7+1)))</f>
        <v>46508</v>
      </c>
      <c r="BX6" s="25">
        <f t="shared" ref="BX6" ca="1" si="41">IF(OR($P$6="",$P$6=0,$P$7="",$P$7=0,$P$8="",$P$7&lt;1),"",
IF(BX$8="","",
IF(BX$8=1,EOMONTH($P$7,-1)+1,BW7+1)))</f>
        <v>46539</v>
      </c>
      <c r="BY6" s="25">
        <f t="shared" ref="BY6" ca="1" si="42">IF(OR($P$6="",$P$6=0,$P$7="",$P$7=0,$P$8="",$P$7&lt;1),"",
IF(BY$8="","",
IF(BY$8=1,EOMONTH($P$7,-1)+1,BX7+1)))</f>
        <v>46569</v>
      </c>
      <c r="BZ6" s="25">
        <f t="shared" ref="BZ6" ca="1" si="43">IF(OR($P$6="",$P$6=0,$P$7="",$P$7=0,$P$8="",$P$7&lt;1),"",
IF(BZ$8="","",
IF(BZ$8=1,EOMONTH($P$7,-1)+1,BY7+1)))</f>
        <v>46600</v>
      </c>
      <c r="CA6" s="25">
        <f t="shared" ref="CA6" ca="1" si="44">IF(OR($P$6="",$P$6=0,$P$7="",$P$7=0,$P$8="",$P$7&lt;1),"",
IF(CA$8="","",
IF(CA$8=1,EOMONTH($P$7,-1)+1,BZ7+1)))</f>
        <v>46631</v>
      </c>
      <c r="CB6" s="25">
        <f t="shared" ref="CB6" ca="1" si="45">IF(OR($P$6="",$P$6=0,$P$7="",$P$7=0,$P$8="",$P$7&lt;1),"",
IF(CB$8="","",
IF(CB$8=1,EOMONTH($P$7,-1)+1,CA7+1)))</f>
        <v>46661</v>
      </c>
      <c r="CC6" s="25">
        <f t="shared" ref="CC6" ca="1" si="46">IF(OR($P$6="",$P$6=0,$P$7="",$P$7=0,$P$8="",$P$7&lt;1),"",
IF(CC$8="","",
IF(CC$8=1,EOMONTH($P$7,-1)+1,CB7+1)))</f>
        <v>46692</v>
      </c>
      <c r="CD6" s="25">
        <f t="shared" ref="CD6" ca="1" si="47">IF(OR($P$6="",$P$6=0,$P$7="",$P$7=0,$P$8="",$P$7&lt;1),"",
IF(CD$8="","",
IF(CD$8=1,EOMONTH($P$7,-1)+1,CC7+1)))</f>
        <v>46722</v>
      </c>
      <c r="CE6" s="25">
        <f t="shared" ref="CE6" ca="1" si="48">IF(OR($P$6="",$P$6=0,$P$7="",$P$7=0,$P$8="",$P$7&lt;1),"",
IF(CE$8="","",
IF(CE$8=1,EOMONTH($P$7,-1)+1,CD7+1)))</f>
        <v>46753</v>
      </c>
      <c r="CF6" s="25" t="str">
        <f t="shared" ref="CF6" ca="1" si="49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6"/>
      <c r="P7" s="103">
        <f ca="1">Model!P7</f>
        <v>44958</v>
      </c>
      <c r="U7" s="25">
        <f ca="1">MAX(INDIRECT(ADDRESS($B7,X$2)&amp;":"&amp;ADDRESS($B7,MAX($2:$2))))</f>
        <v>46783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44985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45016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45046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45077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45107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45138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45169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45199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45230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45260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45291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45322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45351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45382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45412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45443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45473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45504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45535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45565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45596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45626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45657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45688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45716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45747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45777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45808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45838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45869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45900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45930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45961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45991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46022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46053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46081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46112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46142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46173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46203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46234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46265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46295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46326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46356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46387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46418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46446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46477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46507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46538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46568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46599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46630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46660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46691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46721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46752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46783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76"/>
      <c r="P8" s="104">
        <f>Model!P8</f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484</v>
      </c>
    </row>
    <row r="11" spans="2:84" x14ac:dyDescent="0.3">
      <c r="B11" s="13">
        <f>ROW()</f>
        <v>11</v>
      </c>
      <c r="G11" s="117"/>
      <c r="H11" s="1" t="s">
        <v>461</v>
      </c>
    </row>
    <row r="13" spans="2:84" x14ac:dyDescent="0.3">
      <c r="B13" s="13">
        <f>ROW()</f>
        <v>13</v>
      </c>
      <c r="H13" s="1" t="str">
        <f>CapEx!$H$301</f>
        <v>EBIT</v>
      </c>
      <c r="M13" s="53" t="s">
        <v>18</v>
      </c>
      <c r="P13" s="72" t="str">
        <f>Lists!$AI$14</f>
        <v>PL</v>
      </c>
      <c r="U13" s="5">
        <f ca="1">SUM(INDIRECT(ADDRESS($B13,$X$2)&amp;":"&amp;ADDRESS($B13,$X$2-1+$P$8)))</f>
        <v>407803841.18558002</v>
      </c>
      <c r="X13" s="5">
        <f ca="1">CapEx!X301</f>
        <v>-454000</v>
      </c>
      <c r="Y13" s="5">
        <f ca="1">CapEx!Y301</f>
        <v>-687916.66666666663</v>
      </c>
      <c r="Z13" s="5">
        <f ca="1">CapEx!Z301</f>
        <v>-1158605.9027777778</v>
      </c>
      <c r="AA13" s="5">
        <f ca="1">CapEx!AA301</f>
        <v>-1434146.4120370371</v>
      </c>
      <c r="AB13" s="5">
        <f ca="1">CapEx!AB301</f>
        <v>-1182298.0324074076</v>
      </c>
      <c r="AC13" s="5">
        <f ca="1">CapEx!AC301</f>
        <v>-661866.3194444445</v>
      </c>
      <c r="AD13" s="5">
        <f ca="1">CapEx!AD301</f>
        <v>-346392.93981481454</v>
      </c>
      <c r="AE13" s="5">
        <f ca="1">CapEx!AE301</f>
        <v>-112319.56018518511</v>
      </c>
      <c r="AF13" s="5">
        <f ca="1">CapEx!AF301</f>
        <v>161636.31944444438</v>
      </c>
      <c r="AG13" s="5">
        <f ca="1">CapEx!AG301</f>
        <v>427627.19907407527</v>
      </c>
      <c r="AH13" s="5">
        <f ca="1">CapEx!AH301</f>
        <v>773615.30092592619</v>
      </c>
      <c r="AI13" s="5">
        <f ca="1">CapEx!AI301</f>
        <v>1093349.6412037038</v>
      </c>
      <c r="AJ13" s="5">
        <f ca="1">CapEx!AJ301</f>
        <v>1284321.8287037041</v>
      </c>
      <c r="AK13" s="5">
        <f ca="1">CapEx!AK301</f>
        <v>1629000.641203705</v>
      </c>
      <c r="AL13" s="5">
        <f ca="1">CapEx!AL301</f>
        <v>2033017.7552314815</v>
      </c>
      <c r="AM13" s="5">
        <f ca="1">CapEx!AM301</f>
        <v>2302209.5053124996</v>
      </c>
      <c r="AN13" s="5">
        <f ca="1">CapEx!AN301</f>
        <v>2562974.2506712959</v>
      </c>
      <c r="AO13" s="5">
        <f ca="1">CapEx!AO301</f>
        <v>2812225.8710300927</v>
      </c>
      <c r="AP13" s="5">
        <f ca="1">CapEx!AP301</f>
        <v>3124373.6149999984</v>
      </c>
      <c r="AQ13" s="5">
        <f ca="1">CapEx!AQ301</f>
        <v>3446601.7296064822</v>
      </c>
      <c r="AR13" s="5">
        <f ca="1">CapEx!AR301</f>
        <v>3666649.2211807403</v>
      </c>
      <c r="AS13" s="5">
        <f ca="1">CapEx!AS301</f>
        <v>4109095.3799816687</v>
      </c>
      <c r="AT13" s="5">
        <f ca="1">CapEx!AT301</f>
        <v>4320070.2161213486</v>
      </c>
      <c r="AU13" s="5">
        <f ca="1">CapEx!AU301</f>
        <v>4439151.3489051517</v>
      </c>
      <c r="AV13" s="5">
        <f ca="1">CapEx!AV301</f>
        <v>4618310.5158191659</v>
      </c>
      <c r="AW13" s="5">
        <f ca="1">CapEx!AW301</f>
        <v>4866566.5641113119</v>
      </c>
      <c r="AX13" s="5">
        <f ca="1">CapEx!AX301</f>
        <v>5348628.1952150213</v>
      </c>
      <c r="AY13" s="5">
        <f ca="1">CapEx!AY301</f>
        <v>5799282.172848301</v>
      </c>
      <c r="AZ13" s="5">
        <f ca="1">CapEx!AZ301</f>
        <v>6062608.2262342153</v>
      </c>
      <c r="BA13" s="5">
        <f ca="1">CapEx!BA301</f>
        <v>6436267.8796201311</v>
      </c>
      <c r="BB13" s="5">
        <f ca="1">CapEx!BB301</f>
        <v>6635760.6057550563</v>
      </c>
      <c r="BC13" s="5">
        <f ca="1">CapEx!BC301</f>
        <v>6970626.9574311953</v>
      </c>
      <c r="BD13" s="5">
        <f ca="1">CapEx!BD301</f>
        <v>7348352.0164631866</v>
      </c>
      <c r="BE13" s="5">
        <f ca="1">CapEx!BE301</f>
        <v>7535786.1617143564</v>
      </c>
      <c r="BF13" s="5">
        <f ca="1">CapEx!BF301</f>
        <v>7916143.1001759758</v>
      </c>
      <c r="BG13" s="5">
        <f ca="1">CapEx!BG301</f>
        <v>8267520.7981847301</v>
      </c>
      <c r="BH13" s="5">
        <f ca="1">CapEx!BH301</f>
        <v>8416644.783024475</v>
      </c>
      <c r="BI13" s="5">
        <f ca="1">CapEx!BI301</f>
        <v>8789567.6754634567</v>
      </c>
      <c r="BJ13" s="5">
        <f ca="1">CapEx!BJ301</f>
        <v>9247093.9948467594</v>
      </c>
      <c r="BK13" s="5">
        <f ca="1">CapEx!BK301</f>
        <v>9778320.2303097937</v>
      </c>
      <c r="BL13" s="5">
        <f ca="1">CapEx!BL301</f>
        <v>9818487.8147560209</v>
      </c>
      <c r="BM13" s="5">
        <f ca="1">CapEx!BM301</f>
        <v>10096583.560747905</v>
      </c>
      <c r="BN13" s="5">
        <f ca="1">CapEx!BN301</f>
        <v>10350349.351002833</v>
      </c>
      <c r="BO13" s="5">
        <f ca="1">CapEx!BO301</f>
        <v>10470586.530830659</v>
      </c>
      <c r="BP13" s="5">
        <f ca="1">CapEx!BP301</f>
        <v>10973870.249912584</v>
      </c>
      <c r="BQ13" s="5">
        <f ca="1">CapEx!BQ301</f>
        <v>11581046.192834375</v>
      </c>
      <c r="BR13" s="5">
        <f ca="1">CapEx!BR301</f>
        <v>11866124.918487601</v>
      </c>
      <c r="BS13" s="5">
        <f ca="1">CapEx!BS301</f>
        <v>12234400.937640039</v>
      </c>
      <c r="BT13" s="5">
        <f ca="1">CapEx!BT301</f>
        <v>12360135.013391115</v>
      </c>
      <c r="BU13" s="5">
        <f ca="1">CapEx!BU301</f>
        <v>12630756.311956991</v>
      </c>
      <c r="BV13" s="5">
        <f ca="1">CapEx!BV301</f>
        <v>13221628.928787695</v>
      </c>
      <c r="BW13" s="5">
        <f ca="1">CapEx!BW301</f>
        <v>13840071.150468163</v>
      </c>
      <c r="BX13" s="5">
        <f ca="1">CapEx!BX301</f>
        <v>14085198.074746007</v>
      </c>
      <c r="BY13" s="5">
        <f ca="1">CapEx!BY301</f>
        <v>14259952.770012986</v>
      </c>
      <c r="BZ13" s="5">
        <f ca="1">CapEx!BZ301</f>
        <v>14441588.079991447</v>
      </c>
      <c r="CA13" s="5">
        <f ca="1">CapEx!CA301</f>
        <v>14803172.708340062</v>
      </c>
      <c r="CB13" s="5">
        <f ca="1">CapEx!CB301</f>
        <v>15403679.770202547</v>
      </c>
      <c r="CC13" s="5">
        <f ca="1">CapEx!CC301</f>
        <v>15986187.676433835</v>
      </c>
      <c r="CD13" s="5">
        <f ca="1">CapEx!CD301</f>
        <v>16404114.204387717</v>
      </c>
      <c r="CE13" s="5">
        <f ca="1">CapEx!CE301</f>
        <v>16790053.07316922</v>
      </c>
      <c r="CF13" s="5">
        <f ca="1">CapEx!CF301</f>
        <v>0</v>
      </c>
    </row>
    <row r="14" spans="2:84" x14ac:dyDescent="0.3">
      <c r="X14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1</v>
      </c>
      <c r="Y1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1</v>
      </c>
      <c r="Z1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1</v>
      </c>
      <c r="AA1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1</v>
      </c>
      <c r="AB1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1</v>
      </c>
      <c r="AC1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1</v>
      </c>
      <c r="AD1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1</v>
      </c>
      <c r="AE1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1</v>
      </c>
      <c r="AF1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1</v>
      </c>
      <c r="AG1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1</v>
      </c>
      <c r="AH1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1</v>
      </c>
      <c r="AI1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1</v>
      </c>
      <c r="AJ1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1</v>
      </c>
      <c r="AK1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1</v>
      </c>
      <c r="AL1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1</v>
      </c>
      <c r="AM1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1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1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1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1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1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1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1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1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1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1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1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1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1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1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1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1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1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1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1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1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1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1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1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1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1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1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1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1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1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1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1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1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1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1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1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1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1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1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1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1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1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1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1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1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1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15" spans="2:84" x14ac:dyDescent="0.3">
      <c r="B15" s="13">
        <f>ROW()</f>
        <v>15</v>
      </c>
      <c r="H15" s="1" t="s">
        <v>260</v>
      </c>
      <c r="M15" s="53" t="s">
        <v>18</v>
      </c>
      <c r="P15" s="72" t="str">
        <f>Lists!$AI$13</f>
        <v>PL(-)</v>
      </c>
      <c r="U15" s="5">
        <f ca="1">SUM(INDIRECT(ADDRESS($B15,$X$2)&amp;":"&amp;ADDRESS($B15,$X$2-1+$P$8)))</f>
        <v>81560768.237116009</v>
      </c>
      <c r="X15" s="108">
        <f ca="1">IF(X$4="",0,
IF(X14=2,IF(Model!X$42*Taxes!$P$21-(Model!X$95+Model!X$156)&lt;Model!X$42*Taxes!$P$21*Taxes!$P$22,Model!X$42*Taxes!$P$21*Taxes!$P$22,Model!X$42*Taxes!$P$21-(Model!X$95+Model!X$156)),
IF(X14=3,MAX(Model!X$42*Taxes!$P$24,X13*Taxes!$P$23),
IF(SUMIFS($W13:X13,$W14:X14,X14)*SUMIFS(Taxes!$P$20:$P$29,Taxes!$Q$20:$Q$29,X14)-SUMIFS($W15:W15,$W14:W14,X14)&gt;0,SUMIFS($W13:X13,$W14:X14,X14)*SUMIFS(Taxes!$P$20:$P$29,Taxes!$Q$20:$Q$29,X14)-SUMIFS($W15:W15,$W14:W14,X14),0))))</f>
        <v>0</v>
      </c>
      <c r="Y15" s="5">
        <f ca="1">IF(Y$4="",0,
IF(Y14=2,IF(Model!Y$42*Taxes!$P$21-(Model!Y$95+Model!Y$156)&lt;Model!Y$42*Taxes!$P$21*Taxes!$P$22,Model!Y$42*Taxes!$P$21*Taxes!$P$22,Model!Y$42*Taxes!$P$21-(Model!Y$95+Model!Y$156)),
IF(Y14=3,MAX(Model!Y$42*Taxes!$P$24,Y13*Taxes!$P$23),
IF(SUMIFS($W13:Y13,$W14:Y14,Y14)*SUMIFS(Taxes!$P$20:$P$29,Taxes!$Q$20:$Q$29,Y14)-SUMIFS($W15:X15,$W14:X14,Y14)&gt;0,SUMIFS($W13:Y13,$W14:Y14,Y14)*SUMIFS(Taxes!$P$20:$P$29,Taxes!$Q$20:$Q$29,Y14)-SUMIFS($W15:X15,$W14:X14,Y14),0))))</f>
        <v>0</v>
      </c>
      <c r="Z15" s="5">
        <f ca="1">IF(Z$4="",0,
IF(Z14=2,IF(Model!Z$42*Taxes!$P$21-(Model!Z$95+Model!Z$156)&lt;Model!Z$42*Taxes!$P$21*Taxes!$P$22,Model!Z$42*Taxes!$P$21*Taxes!$P$22,Model!Z$42*Taxes!$P$21-(Model!Z$95+Model!Z$156)),
IF(Z14=3,MAX(Model!Z$42*Taxes!$P$24,Z13*Taxes!$P$23),
IF(SUMIFS($W13:Z13,$W14:Z14,Z14)*SUMIFS(Taxes!$P$20:$P$29,Taxes!$Q$20:$Q$29,Z14)-SUMIFS($W15:Y15,$W14:Y14,Z14)&gt;0,SUMIFS($W13:Z13,$W14:Z14,Z14)*SUMIFS(Taxes!$P$20:$P$29,Taxes!$Q$20:$Q$29,Z14)-SUMIFS($W15:Y15,$W14:Y14,Z14),0))))</f>
        <v>0</v>
      </c>
      <c r="AA15" s="5">
        <f ca="1">IF(AA$4="",0,
IF(AA14=2,IF(Model!AA$42*Taxes!$P$21-(Model!AA$95+Model!AA$156)&lt;Model!AA$42*Taxes!$P$21*Taxes!$P$22,Model!AA$42*Taxes!$P$21*Taxes!$P$22,Model!AA$42*Taxes!$P$21-(Model!AA$95+Model!AA$156)),
IF(AA14=3,MAX(Model!AA$42*Taxes!$P$24,AA13*Taxes!$P$23),
IF(SUMIFS($W13:AA13,$W14:AA14,AA14)*SUMIFS(Taxes!$P$20:$P$29,Taxes!$Q$20:$Q$29,AA14)-SUMIFS($W15:Z15,$W14:Z14,AA14)&gt;0,SUMIFS($W13:AA13,$W14:AA14,AA14)*SUMIFS(Taxes!$P$20:$P$29,Taxes!$Q$20:$Q$29,AA14)-SUMIFS($W15:Z15,$W14:Z14,AA14),0))))</f>
        <v>0</v>
      </c>
      <c r="AB15" s="5">
        <f ca="1">IF(AB$4="",0,
IF(AB14=2,IF(Model!AB$42*Taxes!$P$21-(Model!AB$95+Model!AB$156)&lt;Model!AB$42*Taxes!$P$21*Taxes!$P$22,Model!AB$42*Taxes!$P$21*Taxes!$P$22,Model!AB$42*Taxes!$P$21-(Model!AB$95+Model!AB$156)),
IF(AB14=3,MAX(Model!AB$42*Taxes!$P$24,AB13*Taxes!$P$23),
IF(SUMIFS($W13:AB13,$W14:AB14,AB14)*SUMIFS(Taxes!$P$20:$P$29,Taxes!$Q$20:$Q$29,AB14)-SUMIFS($W15:AA15,$W14:AA14,AB14)&gt;0,SUMIFS($W13:AB13,$W14:AB14,AB14)*SUMIFS(Taxes!$P$20:$P$29,Taxes!$Q$20:$Q$29,AB14)-SUMIFS($W15:AA15,$W14:AA14,AB14),0))))</f>
        <v>0</v>
      </c>
      <c r="AC15" s="5">
        <f ca="1">IF(AC$4="",0,
IF(AC14=2,IF(Model!AC$42*Taxes!$P$21-(Model!AC$95+Model!AC$156)&lt;Model!AC$42*Taxes!$P$21*Taxes!$P$22,Model!AC$42*Taxes!$P$21*Taxes!$P$22,Model!AC$42*Taxes!$P$21-(Model!AC$95+Model!AC$156)),
IF(AC14=3,MAX(Model!AC$42*Taxes!$P$24,AC13*Taxes!$P$23),
IF(SUMIFS($W13:AC13,$W14:AC14,AC14)*SUMIFS(Taxes!$P$20:$P$29,Taxes!$Q$20:$Q$29,AC14)-SUMIFS($W15:AB15,$W14:AB14,AC14)&gt;0,SUMIFS($W13:AC13,$W14:AC14,AC14)*SUMIFS(Taxes!$P$20:$P$29,Taxes!$Q$20:$Q$29,AC14)-SUMIFS($W15:AB15,$W14:AB14,AC14),0))))</f>
        <v>0</v>
      </c>
      <c r="AD15" s="5">
        <f ca="1">IF(AD$4="",0,
IF(AD14=2,IF(Model!AD$42*Taxes!$P$21-(Model!AD$95+Model!AD$156)&lt;Model!AD$42*Taxes!$P$21*Taxes!$P$22,Model!AD$42*Taxes!$P$21*Taxes!$P$22,Model!AD$42*Taxes!$P$21-(Model!AD$95+Model!AD$156)),
IF(AD14=3,MAX(Model!AD$42*Taxes!$P$24,AD13*Taxes!$P$23),
IF(SUMIFS($W13:AD13,$W14:AD14,AD14)*SUMIFS(Taxes!$P$20:$P$29,Taxes!$Q$20:$Q$29,AD14)-SUMIFS($W15:AC15,$W14:AC14,AD14)&gt;0,SUMIFS($W13:AD13,$W14:AD14,AD14)*SUMIFS(Taxes!$P$20:$P$29,Taxes!$Q$20:$Q$29,AD14)-SUMIFS($W15:AC15,$W14:AC14,AD14),0))))</f>
        <v>0</v>
      </c>
      <c r="AE15" s="5">
        <f ca="1">IF(AE$4="",0,
IF(AE14=2,IF(Model!AE$42*Taxes!$P$21-(Model!AE$95+Model!AE$156)&lt;Model!AE$42*Taxes!$P$21*Taxes!$P$22,Model!AE$42*Taxes!$P$21*Taxes!$P$22,Model!AE$42*Taxes!$P$21-(Model!AE$95+Model!AE$156)),
IF(AE14=3,MAX(Model!AE$42*Taxes!$P$24,AE13*Taxes!$P$23),
IF(SUMIFS($W13:AE13,$W14:AE14,AE14)*SUMIFS(Taxes!$P$20:$P$29,Taxes!$Q$20:$Q$29,AE14)-SUMIFS($W15:AD15,$W14:AD14,AE14)&gt;0,SUMIFS($W13:AE13,$W14:AE14,AE14)*SUMIFS(Taxes!$P$20:$P$29,Taxes!$Q$20:$Q$29,AE14)-SUMIFS($W15:AD15,$W14:AD14,AE14),0))))</f>
        <v>0</v>
      </c>
      <c r="AF15" s="5">
        <f ca="1">IF(AF$4="",0,
IF(AF14=2,IF(Model!AF$42*Taxes!$P$21-(Model!AF$95+Model!AF$156)&lt;Model!AF$42*Taxes!$P$21*Taxes!$P$22,Model!AF$42*Taxes!$P$21*Taxes!$P$22,Model!AF$42*Taxes!$P$21-(Model!AF$95+Model!AF$156)),
IF(AF14=3,MAX(Model!AF$42*Taxes!$P$24,AF13*Taxes!$P$23),
IF(SUMIFS($W13:AF13,$W14:AF14,AF14)*SUMIFS(Taxes!$P$20:$P$29,Taxes!$Q$20:$Q$29,AF14)-SUMIFS($W15:AE15,$W14:AE14,AF14)&gt;0,SUMIFS($W13:AF13,$W14:AF14,AF14)*SUMIFS(Taxes!$P$20:$P$29,Taxes!$Q$20:$Q$29,AF14)-SUMIFS($W15:AE15,$W14:AE14,AF14),0))))</f>
        <v>0</v>
      </c>
      <c r="AG15" s="5">
        <f ca="1">IF(AG$4="",0,
IF(AG14=2,IF(Model!AG$42*Taxes!$P$21-(Model!AG$95+Model!AG$156)&lt;Model!AG$42*Taxes!$P$21*Taxes!$P$22,Model!AG$42*Taxes!$P$21*Taxes!$P$22,Model!AG$42*Taxes!$P$21-(Model!AG$95+Model!AG$156)),
IF(AG14=3,MAX(Model!AG$42*Taxes!$P$24,AG13*Taxes!$P$23),
IF(SUMIFS($W13:AG13,$W14:AG14,AG14)*SUMIFS(Taxes!$P$20:$P$29,Taxes!$Q$20:$Q$29,AG14)-SUMIFS($W15:AF15,$W14:AF14,AG14)&gt;0,SUMIFS($W13:AG13,$W14:AG14,AG14)*SUMIFS(Taxes!$P$20:$P$29,Taxes!$Q$20:$Q$29,AG14)-SUMIFS($W15:AF15,$W14:AF14,AG14),0))))</f>
        <v>0</v>
      </c>
      <c r="AH15" s="5">
        <f ca="1">IF(AH$4="",0,
IF(AH14=2,IF(Model!AH$42*Taxes!$P$21-(Model!AH$95+Model!AH$156)&lt;Model!AH$42*Taxes!$P$21*Taxes!$P$22,Model!AH$42*Taxes!$P$21*Taxes!$P$22,Model!AH$42*Taxes!$P$21-(Model!AH$95+Model!AH$156)),
IF(AH14=3,MAX(Model!AH$42*Taxes!$P$24,AH13*Taxes!$P$23),
IF(SUMIFS($W13:AH13,$W14:AH14,AH14)*SUMIFS(Taxes!$P$20:$P$29,Taxes!$Q$20:$Q$29,AH14)-SUMIFS($W15:AG15,$W14:AG14,AH14)&gt;0,SUMIFS($W13:AH13,$W14:AH14,AH14)*SUMIFS(Taxes!$P$20:$P$29,Taxes!$Q$20:$Q$29,AH14)-SUMIFS($W15:AG15,$W14:AG14,AH14),0))))</f>
        <v>0</v>
      </c>
      <c r="AI15" s="5">
        <f ca="1">IF(AI$4="",0,
IF(AI14=2,IF(Model!AI$42*Taxes!$P$21-(Model!AI$95+Model!AI$156)&lt;Model!AI$42*Taxes!$P$21*Taxes!$P$22,Model!AI$42*Taxes!$P$21*Taxes!$P$22,Model!AI$42*Taxes!$P$21-(Model!AI$95+Model!AI$156)),
IF(AI14=3,MAX(Model!AI$42*Taxes!$P$24,AI13*Taxes!$P$23),
IF(SUMIFS($W13:AI13,$W14:AI14,AI14)*SUMIFS(Taxes!$P$20:$P$29,Taxes!$Q$20:$Q$29,AI14)-SUMIFS($W15:AH15,$W14:AH14,AI14)&gt;0,SUMIFS($W13:AI13,$W14:AI14,AI14)*SUMIFS(Taxes!$P$20:$P$29,Taxes!$Q$20:$Q$29,AI14)-SUMIFS($W15:AH15,$W14:AH14,AI14),0))))</f>
        <v>0</v>
      </c>
      <c r="AJ15" s="5">
        <f ca="1">IF(AJ$4="",0,
IF(AJ14=2,IF(Model!AJ$42*Taxes!$P$21-(Model!AJ$95+Model!AJ$156)&lt;Model!AJ$42*Taxes!$P$21*Taxes!$P$22,Model!AJ$42*Taxes!$P$21*Taxes!$P$22,Model!AJ$42*Taxes!$P$21-(Model!AJ$95+Model!AJ$156)),
IF(AJ14=3,MAX(Model!AJ$42*Taxes!$P$24,AJ13*Taxes!$P$23),
IF(SUMIFS($W13:AJ13,$W14:AJ14,AJ14)*SUMIFS(Taxes!$P$20:$P$29,Taxes!$Q$20:$Q$29,AJ14)-SUMIFS($W15:AI15,$W14:AI14,AJ14)&gt;0,SUMIFS($W13:AJ13,$W14:AJ14,AJ14)*SUMIFS(Taxes!$P$20:$P$29,Taxes!$Q$20:$Q$29,AJ14)-SUMIFS($W15:AI15,$W14:AI14,AJ14),0))))</f>
        <v>0</v>
      </c>
      <c r="AK15" s="5">
        <f ca="1">IF(AK$4="",0,
IF(AK14=2,IF(Model!AK$42*Taxes!$P$21-(Model!AK$95+Model!AK$156)&lt;Model!AK$42*Taxes!$P$21*Taxes!$P$22,Model!AK$42*Taxes!$P$21*Taxes!$P$22,Model!AK$42*Taxes!$P$21-(Model!AK$95+Model!AK$156)),
IF(AK14=3,MAX(Model!AK$42*Taxes!$P$24,AK13*Taxes!$P$23),
IF(SUMIFS($W13:AK13,$W14:AK14,AK14)*SUMIFS(Taxes!$P$20:$P$29,Taxes!$Q$20:$Q$29,AK14)-SUMIFS($W15:AJ15,$W14:AJ14,AK14)&gt;0,SUMIFS($W13:AK13,$W14:AK14,AK14)*SUMIFS(Taxes!$P$20:$P$29,Taxes!$Q$20:$Q$29,AK14)-SUMIFS($W15:AJ15,$W14:AJ14,AK14),0))))</f>
        <v>0</v>
      </c>
      <c r="AL15" s="5">
        <f ca="1">IF(AL$4="",0,
IF(AL14=2,IF(Model!AL$42*Taxes!$P$21-(Model!AL$95+Model!AL$156)&lt;Model!AL$42*Taxes!$P$21*Taxes!$P$22,Model!AL$42*Taxes!$P$21*Taxes!$P$22,Model!AL$42*Taxes!$P$21-(Model!AL$95+Model!AL$156)),
IF(AL14=3,MAX(Model!AL$42*Taxes!$P$24,AL13*Taxes!$P$23),
IF(SUMIFS($W13:AL13,$W14:AL14,AL14)*SUMIFS(Taxes!$P$20:$P$29,Taxes!$Q$20:$Q$29,AL14)-SUMIFS($W15:AK15,$W14:AK14,AL14)&gt;0,SUMIFS($W13:AL13,$W14:AL14,AL14)*SUMIFS(Taxes!$P$20:$P$29,Taxes!$Q$20:$Q$29,AL14)-SUMIFS($W15:AK15,$W14:AK14,AL14),0))))</f>
        <v>273004.5704907414</v>
      </c>
      <c r="AM15" s="5">
        <f ca="1">IF(AM$4="",0,
IF(AM14=2,IF(Model!AM$42*Taxes!$P$21-(Model!AM$95+Model!AM$156)&lt;Model!AM$42*Taxes!$P$21*Taxes!$P$22,Model!AM$42*Taxes!$P$21*Taxes!$P$22,Model!AM$42*Taxes!$P$21-(Model!AM$95+Model!AM$156)),
IF(AM14=3,MAX(Model!AM$42*Taxes!$P$24,AM13*Taxes!$P$23),
IF(SUMIFS($W13:AM13,$W14:AM14,AM14)*SUMIFS(Taxes!$P$20:$P$29,Taxes!$Q$20:$Q$29,AM14)-SUMIFS($W15:AL15,$W14:AL14,AM14)&gt;0,SUMIFS($W13:AM13,$W14:AM14,AM14)*SUMIFS(Taxes!$P$20:$P$29,Taxes!$Q$20:$Q$29,AM14)-SUMIFS($W15:AL15,$W14:AL14,AM14),0))))</f>
        <v>460441.90106249996</v>
      </c>
      <c r="AN15" s="5">
        <f ca="1">IF(AN$4="",0,
IF(AN14=2,IF(Model!AN$42*Taxes!$P$21-(Model!AN$95+Model!AN$156)&lt;Model!AN$42*Taxes!$P$21*Taxes!$P$22,Model!AN$42*Taxes!$P$21*Taxes!$P$22,Model!AN$42*Taxes!$P$21-(Model!AN$95+Model!AN$156)),
IF(AN14=3,MAX(Model!AN$42*Taxes!$P$24,AN13*Taxes!$P$23),
IF(SUMIFS($W13:AN13,$W14:AN14,AN14)*SUMIFS(Taxes!$P$20:$P$29,Taxes!$Q$20:$Q$29,AN14)-SUMIFS($W15:AM15,$W14:AM14,AN14)&gt;0,SUMIFS($W13:AN13,$W14:AN14,AN14)*SUMIFS(Taxes!$P$20:$P$29,Taxes!$Q$20:$Q$29,AN14)-SUMIFS($W15:AM15,$W14:AM14,AN14),0))))</f>
        <v>512594.85013425932</v>
      </c>
      <c r="AO15" s="5">
        <f ca="1">IF(AO$4="",0,
IF(AO14=2,IF(Model!AO$42*Taxes!$P$21-(Model!AO$95+Model!AO$156)&lt;Model!AO$42*Taxes!$P$21*Taxes!$P$22,Model!AO$42*Taxes!$P$21*Taxes!$P$22,Model!AO$42*Taxes!$P$21-(Model!AO$95+Model!AO$156)),
IF(AO14=3,MAX(Model!AO$42*Taxes!$P$24,AO13*Taxes!$P$23),
IF(SUMIFS($W13:AO13,$W14:AO14,AO14)*SUMIFS(Taxes!$P$20:$P$29,Taxes!$Q$20:$Q$29,AO14)-SUMIFS($W15:AN15,$W14:AN14,AO14)&gt;0,SUMIFS($W13:AO13,$W14:AO14,AO14)*SUMIFS(Taxes!$P$20:$P$29,Taxes!$Q$20:$Q$29,AO14)-SUMIFS($W15:AN15,$W14:AN14,AO14),0))))</f>
        <v>562445.17420601845</v>
      </c>
      <c r="AP15" s="5">
        <f ca="1">IF(AP$4="",0,
IF(AP14=2,IF(Model!AP$42*Taxes!$P$21-(Model!AP$95+Model!AP$156)&lt;Model!AP$42*Taxes!$P$21*Taxes!$P$22,Model!AP$42*Taxes!$P$21*Taxes!$P$22,Model!AP$42*Taxes!$P$21-(Model!AP$95+Model!AP$156)),
IF(AP14=3,MAX(Model!AP$42*Taxes!$P$24,AP13*Taxes!$P$23),
IF(SUMIFS($W13:AP13,$W14:AP14,AP14)*SUMIFS(Taxes!$P$20:$P$29,Taxes!$Q$20:$Q$29,AP14)-SUMIFS($W15:AO15,$W14:AO14,AP14)&gt;0,SUMIFS($W13:AP13,$W14:AP14,AP14)*SUMIFS(Taxes!$P$20:$P$29,Taxes!$Q$20:$Q$29,AP14)-SUMIFS($W15:AO15,$W14:AO14,AP14),0))))</f>
        <v>624874.72299999953</v>
      </c>
      <c r="AQ15" s="5">
        <f ca="1">IF(AQ$4="",0,
IF(AQ14=2,IF(Model!AQ$42*Taxes!$P$21-(Model!AQ$95+Model!AQ$156)&lt;Model!AQ$42*Taxes!$P$21*Taxes!$P$22,Model!AQ$42*Taxes!$P$21*Taxes!$P$22,Model!AQ$42*Taxes!$P$21-(Model!AQ$95+Model!AQ$156)),
IF(AQ14=3,MAX(Model!AQ$42*Taxes!$P$24,AQ13*Taxes!$P$23),
IF(SUMIFS($W13:AQ13,$W14:AQ14,AQ14)*SUMIFS(Taxes!$P$20:$P$29,Taxes!$Q$20:$Q$29,AQ14)-SUMIFS($W15:AP15,$W14:AP14,AQ14)&gt;0,SUMIFS($W13:AQ13,$W14:AQ14,AQ14)*SUMIFS(Taxes!$P$20:$P$29,Taxes!$Q$20:$Q$29,AQ14)-SUMIFS($W15:AP15,$W14:AP14,AQ14),0))))</f>
        <v>689320.34592129663</v>
      </c>
      <c r="AR15" s="5">
        <f ca="1">IF(AR$4="",0,
IF(AR14=2,IF(Model!AR$42*Taxes!$P$21-(Model!AR$95+Model!AR$156)&lt;Model!AR$42*Taxes!$P$21*Taxes!$P$22,Model!AR$42*Taxes!$P$21*Taxes!$P$22,Model!AR$42*Taxes!$P$21-(Model!AR$95+Model!AR$156)),
IF(AR14=3,MAX(Model!AR$42*Taxes!$P$24,AR13*Taxes!$P$23),
IF(SUMIFS($W13:AR13,$W14:AR14,AR14)*SUMIFS(Taxes!$P$20:$P$29,Taxes!$Q$20:$Q$29,AR14)-SUMIFS($W15:AQ15,$W14:AQ14,AR14)&gt;0,SUMIFS($W13:AR13,$W14:AR14,AR14)*SUMIFS(Taxes!$P$20:$P$29,Taxes!$Q$20:$Q$29,AR14)-SUMIFS($W15:AQ15,$W14:AQ14,AR14),0))))</f>
        <v>733329.84423614806</v>
      </c>
      <c r="AS15" s="5">
        <f ca="1">IF(AS$4="",0,
IF(AS14=2,IF(Model!AS$42*Taxes!$P$21-(Model!AS$95+Model!AS$156)&lt;Model!AS$42*Taxes!$P$21*Taxes!$P$22,Model!AS$42*Taxes!$P$21*Taxes!$P$22,Model!AS$42*Taxes!$P$21-(Model!AS$95+Model!AS$156)),
IF(AS14=3,MAX(Model!AS$42*Taxes!$P$24,AS13*Taxes!$P$23),
IF(SUMIFS($W13:AS13,$W14:AS14,AS14)*SUMIFS(Taxes!$P$20:$P$29,Taxes!$Q$20:$Q$29,AS14)-SUMIFS($W15:AR15,$W14:AR14,AS14)&gt;0,SUMIFS($W13:AS13,$W14:AS14,AS14)*SUMIFS(Taxes!$P$20:$P$29,Taxes!$Q$20:$Q$29,AS14)-SUMIFS($W15:AR15,$W14:AR14,AS14),0))))</f>
        <v>821819.0759963342</v>
      </c>
      <c r="AT15" s="5">
        <f ca="1">IF(AT$4="",0,
IF(AT14=2,IF(Model!AT$42*Taxes!$P$21-(Model!AT$95+Model!AT$156)&lt;Model!AT$42*Taxes!$P$21*Taxes!$P$22,Model!AT$42*Taxes!$P$21*Taxes!$P$22,Model!AT$42*Taxes!$P$21-(Model!AT$95+Model!AT$156)),
IF(AT14=3,MAX(Model!AT$42*Taxes!$P$24,AT13*Taxes!$P$23),
IF(SUMIFS($W13:AT13,$W14:AT14,AT14)*SUMIFS(Taxes!$P$20:$P$29,Taxes!$Q$20:$Q$29,AT14)-SUMIFS($W15:AS15,$W14:AS14,AT14)&gt;0,SUMIFS($W13:AT13,$W14:AT14,AT14)*SUMIFS(Taxes!$P$20:$P$29,Taxes!$Q$20:$Q$29,AT14)-SUMIFS($W15:AS15,$W14:AS14,AT14),0))))</f>
        <v>864014.04322426952</v>
      </c>
      <c r="AU15" s="5">
        <f ca="1">IF(AU$4="",0,
IF(AU14=2,IF(Model!AU$42*Taxes!$P$21-(Model!AU$95+Model!AU$156)&lt;Model!AU$42*Taxes!$P$21*Taxes!$P$22,Model!AU$42*Taxes!$P$21*Taxes!$P$22,Model!AU$42*Taxes!$P$21-(Model!AU$95+Model!AU$156)),
IF(AU14=3,MAX(Model!AU$42*Taxes!$P$24,AU13*Taxes!$P$23),
IF(SUMIFS($W13:AU13,$W14:AU14,AU14)*SUMIFS(Taxes!$P$20:$P$29,Taxes!$Q$20:$Q$29,AU14)-SUMIFS($W15:AT15,$W14:AT14,AU14)&gt;0,SUMIFS($W13:AU13,$W14:AU14,AU14)*SUMIFS(Taxes!$P$20:$P$29,Taxes!$Q$20:$Q$29,AU14)-SUMIFS($W15:AT15,$W14:AT14,AU14),0))))</f>
        <v>887830.26978103071</v>
      </c>
      <c r="AV15" s="5">
        <f ca="1">IF(AV$4="",0,
IF(AV14=2,IF(Model!AV$42*Taxes!$P$21-(Model!AV$95+Model!AV$156)&lt;Model!AV$42*Taxes!$P$21*Taxes!$P$22,Model!AV$42*Taxes!$P$21*Taxes!$P$22,Model!AV$42*Taxes!$P$21-(Model!AV$95+Model!AV$156)),
IF(AV14=3,MAX(Model!AV$42*Taxes!$P$24,AV13*Taxes!$P$23),
IF(SUMIFS($W13:AV13,$W14:AV14,AV14)*SUMIFS(Taxes!$P$20:$P$29,Taxes!$Q$20:$Q$29,AV14)-SUMIFS($W15:AU15,$W14:AU14,AV14)&gt;0,SUMIFS($W13:AV13,$W14:AV14,AV14)*SUMIFS(Taxes!$P$20:$P$29,Taxes!$Q$20:$Q$29,AV14)-SUMIFS($W15:AU15,$W14:AU14,AV14),0))))</f>
        <v>923662.10316383187</v>
      </c>
      <c r="AW15" s="5">
        <f ca="1">IF(AW$4="",0,
IF(AW14=2,IF(Model!AW$42*Taxes!$P$21-(Model!AW$95+Model!AW$156)&lt;Model!AW$42*Taxes!$P$21*Taxes!$P$22,Model!AW$42*Taxes!$P$21*Taxes!$P$22,Model!AW$42*Taxes!$P$21-(Model!AW$95+Model!AW$156)),
IF(AW14=3,MAX(Model!AW$42*Taxes!$P$24,AW13*Taxes!$P$23),
IF(SUMIFS($W13:AW13,$W14:AW14,AW14)*SUMIFS(Taxes!$P$20:$P$29,Taxes!$Q$20:$Q$29,AW14)-SUMIFS($W15:AV15,$W14:AV14,AW14)&gt;0,SUMIFS($W13:AW13,$W14:AW14,AW14)*SUMIFS(Taxes!$P$20:$P$29,Taxes!$Q$20:$Q$29,AW14)-SUMIFS($W15:AV15,$W14:AV14,AW14),0))))</f>
        <v>973313.31282226276</v>
      </c>
      <c r="AX15" s="5">
        <f ca="1">IF(AX$4="",0,
IF(AX14=2,IF(Model!AX$42*Taxes!$P$21-(Model!AX$95+Model!AX$156)&lt;Model!AX$42*Taxes!$P$21*Taxes!$P$22,Model!AX$42*Taxes!$P$21*Taxes!$P$22,Model!AX$42*Taxes!$P$21-(Model!AX$95+Model!AX$156)),
IF(AX14=3,MAX(Model!AX$42*Taxes!$P$24,AX13*Taxes!$P$23),
IF(SUMIFS($W13:AX13,$W14:AX14,AX14)*SUMIFS(Taxes!$P$20:$P$29,Taxes!$Q$20:$Q$29,AX14)-SUMIFS($W15:AW15,$W14:AW14,AX14)&gt;0,SUMIFS($W13:AX13,$W14:AX14,AX14)*SUMIFS(Taxes!$P$20:$P$29,Taxes!$Q$20:$Q$29,AX14)-SUMIFS($W15:AW15,$W14:AW14,AX14),0))))</f>
        <v>1069725.6390430052</v>
      </c>
      <c r="AY15" s="5">
        <f ca="1">IF(AY$4="",0,
IF(AY14=2,IF(Model!AY$42*Taxes!$P$21-(Model!AY$95+Model!AY$156)&lt;Model!AY$42*Taxes!$P$21*Taxes!$P$22,Model!AY$42*Taxes!$P$21*Taxes!$P$22,Model!AY$42*Taxes!$P$21-(Model!AY$95+Model!AY$156)),
IF(AY14=3,MAX(Model!AY$42*Taxes!$P$24,AY13*Taxes!$P$23),
IF(SUMIFS($W13:AY13,$W14:AY14,AY14)*SUMIFS(Taxes!$P$20:$P$29,Taxes!$Q$20:$Q$29,AY14)-SUMIFS($W15:AX15,$W14:AX14,AY14)&gt;0,SUMIFS($W13:AY13,$W14:AY14,AY14)*SUMIFS(Taxes!$P$20:$P$29,Taxes!$Q$20:$Q$29,AY14)-SUMIFS($W15:AX15,$W14:AX14,AY14),0))))</f>
        <v>1159856.4345696606</v>
      </c>
      <c r="AZ15" s="5">
        <f ca="1">IF(AZ$4="",0,
IF(AZ14=2,IF(Model!AZ$42*Taxes!$P$21-(Model!AZ$95+Model!AZ$156)&lt;Model!AZ$42*Taxes!$P$21*Taxes!$P$22,Model!AZ$42*Taxes!$P$21*Taxes!$P$22,Model!AZ$42*Taxes!$P$21-(Model!AZ$95+Model!AZ$156)),
IF(AZ14=3,MAX(Model!AZ$42*Taxes!$P$24,AZ13*Taxes!$P$23),
IF(SUMIFS($W13:AZ13,$W14:AZ14,AZ14)*SUMIFS(Taxes!$P$20:$P$29,Taxes!$Q$20:$Q$29,AZ14)-SUMIFS($W15:AY15,$W14:AY14,AZ14)&gt;0,SUMIFS($W13:AZ13,$W14:AZ14,AZ14)*SUMIFS(Taxes!$P$20:$P$29,Taxes!$Q$20:$Q$29,AZ14)-SUMIFS($W15:AY15,$W14:AY14,AZ14),0))))</f>
        <v>1212521.6452468429</v>
      </c>
      <c r="BA15" s="5">
        <f ca="1">IF(BA$4="",0,
IF(BA14=2,IF(Model!BA$42*Taxes!$P$21-(Model!BA$95+Model!BA$156)&lt;Model!BA$42*Taxes!$P$21*Taxes!$P$22,Model!BA$42*Taxes!$P$21*Taxes!$P$22,Model!BA$42*Taxes!$P$21-(Model!BA$95+Model!BA$156)),
IF(BA14=3,MAX(Model!BA$42*Taxes!$P$24,BA13*Taxes!$P$23),
IF(SUMIFS($W13:BA13,$W14:BA14,BA14)*SUMIFS(Taxes!$P$20:$P$29,Taxes!$Q$20:$Q$29,BA14)-SUMIFS($W15:AZ15,$W14:AZ14,BA14)&gt;0,SUMIFS($W13:BA13,$W14:BA14,BA14)*SUMIFS(Taxes!$P$20:$P$29,Taxes!$Q$20:$Q$29,BA14)-SUMIFS($W15:AZ15,$W14:AZ14,BA14),0))))</f>
        <v>1287253.5759240258</v>
      </c>
      <c r="BB15" s="5">
        <f ca="1">IF(BB$4="",0,
IF(BB14=2,IF(Model!BB$42*Taxes!$P$21-(Model!BB$95+Model!BB$156)&lt;Model!BB$42*Taxes!$P$21*Taxes!$P$22,Model!BB$42*Taxes!$P$21*Taxes!$P$22,Model!BB$42*Taxes!$P$21-(Model!BB$95+Model!BB$156)),
IF(BB14=3,MAX(Model!BB$42*Taxes!$P$24,BB13*Taxes!$P$23),
IF(SUMIFS($W13:BB13,$W14:BB14,BB14)*SUMIFS(Taxes!$P$20:$P$29,Taxes!$Q$20:$Q$29,BB14)-SUMIFS($W15:BA15,$W14:BA14,BB14)&gt;0,SUMIFS($W13:BB13,$W14:BB14,BB14)*SUMIFS(Taxes!$P$20:$P$29,Taxes!$Q$20:$Q$29,BB14)-SUMIFS($W15:BA15,$W14:BA14,BB14),0))))</f>
        <v>1327152.1211510133</v>
      </c>
      <c r="BC15" s="5">
        <f ca="1">IF(BC$4="",0,
IF(BC14=2,IF(Model!BC$42*Taxes!$P$21-(Model!BC$95+Model!BC$156)&lt;Model!BC$42*Taxes!$P$21*Taxes!$P$22,Model!BC$42*Taxes!$P$21*Taxes!$P$22,Model!BC$42*Taxes!$P$21-(Model!BC$95+Model!BC$156)),
IF(BC14=3,MAX(Model!BC$42*Taxes!$P$24,BC13*Taxes!$P$23),
IF(SUMIFS($W13:BC13,$W14:BC14,BC14)*SUMIFS(Taxes!$P$20:$P$29,Taxes!$Q$20:$Q$29,BC14)-SUMIFS($W15:BB15,$W14:BB14,BC14)&gt;0,SUMIFS($W13:BC13,$W14:BC14,BC14)*SUMIFS(Taxes!$P$20:$P$29,Taxes!$Q$20:$Q$29,BC14)-SUMIFS($W15:BB15,$W14:BB14,BC14),0))))</f>
        <v>1394125.3914862387</v>
      </c>
      <c r="BD15" s="5">
        <f ca="1">IF(BD$4="",0,
IF(BD14=2,IF(Model!BD$42*Taxes!$P$21-(Model!BD$95+Model!BD$156)&lt;Model!BD$42*Taxes!$P$21*Taxes!$P$22,Model!BD$42*Taxes!$P$21*Taxes!$P$22,Model!BD$42*Taxes!$P$21-(Model!BD$95+Model!BD$156)),
IF(BD14=3,MAX(Model!BD$42*Taxes!$P$24,BD13*Taxes!$P$23),
IF(SUMIFS($W13:BD13,$W14:BD14,BD14)*SUMIFS(Taxes!$P$20:$P$29,Taxes!$Q$20:$Q$29,BD14)-SUMIFS($W15:BC15,$W14:BC14,BD14)&gt;0,SUMIFS($W13:BD13,$W14:BD14,BD14)*SUMIFS(Taxes!$P$20:$P$29,Taxes!$Q$20:$Q$29,BD14)-SUMIFS($W15:BC15,$W14:BC14,BD14),0))))</f>
        <v>1469670.4032926373</v>
      </c>
      <c r="BE15" s="5">
        <f ca="1">IF(BE$4="",0,
IF(BE14=2,IF(Model!BE$42*Taxes!$P$21-(Model!BE$95+Model!BE$156)&lt;Model!BE$42*Taxes!$P$21*Taxes!$P$22,Model!BE$42*Taxes!$P$21*Taxes!$P$22,Model!BE$42*Taxes!$P$21-(Model!BE$95+Model!BE$156)),
IF(BE14=3,MAX(Model!BE$42*Taxes!$P$24,BE13*Taxes!$P$23),
IF(SUMIFS($W13:BE13,$W14:BE14,BE14)*SUMIFS(Taxes!$P$20:$P$29,Taxes!$Q$20:$Q$29,BE14)-SUMIFS($W15:BD15,$W14:BD14,BE14)&gt;0,SUMIFS($W13:BE13,$W14:BE14,BE14)*SUMIFS(Taxes!$P$20:$P$29,Taxes!$Q$20:$Q$29,BE14)-SUMIFS($W15:BD15,$W14:BD14,BE14),0))))</f>
        <v>1507157.2323428728</v>
      </c>
      <c r="BF15" s="5">
        <f ca="1">IF(BF$4="",0,
IF(BF14=2,IF(Model!BF$42*Taxes!$P$21-(Model!BF$95+Model!BF$156)&lt;Model!BF$42*Taxes!$P$21*Taxes!$P$22,Model!BF$42*Taxes!$P$21*Taxes!$P$22,Model!BF$42*Taxes!$P$21-(Model!BF$95+Model!BF$156)),
IF(BF14=3,MAX(Model!BF$42*Taxes!$P$24,BF13*Taxes!$P$23),
IF(SUMIFS($W13:BF13,$W14:BF14,BF14)*SUMIFS(Taxes!$P$20:$P$29,Taxes!$Q$20:$Q$29,BF14)-SUMIFS($W15:BE15,$W14:BE14,BF14)&gt;0,SUMIFS($W13:BF13,$W14:BF14,BF14)*SUMIFS(Taxes!$P$20:$P$29,Taxes!$Q$20:$Q$29,BF14)-SUMIFS($W15:BE15,$W14:BE14,BF14),0))))</f>
        <v>1583228.6200351976</v>
      </c>
      <c r="BG15" s="5">
        <f ca="1">IF(BG$4="",0,
IF(BG14=2,IF(Model!BG$42*Taxes!$P$21-(Model!BG$95+Model!BG$156)&lt;Model!BG$42*Taxes!$P$21*Taxes!$P$22,Model!BG$42*Taxes!$P$21*Taxes!$P$22,Model!BG$42*Taxes!$P$21-(Model!BG$95+Model!BG$156)),
IF(BG14=3,MAX(Model!BG$42*Taxes!$P$24,BG13*Taxes!$P$23),
IF(SUMIFS($W13:BG13,$W14:BG14,BG14)*SUMIFS(Taxes!$P$20:$P$29,Taxes!$Q$20:$Q$29,BG14)-SUMIFS($W15:BF15,$W14:BF14,BG14)&gt;0,SUMIFS($W13:BG13,$W14:BG14,BG14)*SUMIFS(Taxes!$P$20:$P$29,Taxes!$Q$20:$Q$29,BG14)-SUMIFS($W15:BF15,$W14:BF14,BG14),0))))</f>
        <v>1653504.1596369445</v>
      </c>
      <c r="BH15" s="5">
        <f ca="1">IF(BH$4="",0,
IF(BH14=2,IF(Model!BH$42*Taxes!$P$21-(Model!BH$95+Model!BH$156)&lt;Model!BH$42*Taxes!$P$21*Taxes!$P$22,Model!BH$42*Taxes!$P$21*Taxes!$P$22,Model!BH$42*Taxes!$P$21-(Model!BH$95+Model!BH$156)),
IF(BH14=3,MAX(Model!BH$42*Taxes!$P$24,BH13*Taxes!$P$23),
IF(SUMIFS($W13:BH13,$W14:BH14,BH14)*SUMIFS(Taxes!$P$20:$P$29,Taxes!$Q$20:$Q$29,BH14)-SUMIFS($W15:BG15,$W14:BG14,BH14)&gt;0,SUMIFS($W13:BH13,$W14:BH14,BH14)*SUMIFS(Taxes!$P$20:$P$29,Taxes!$Q$20:$Q$29,BH14)-SUMIFS($W15:BG15,$W14:BG14,BH14),0))))</f>
        <v>1683328.956604898</v>
      </c>
      <c r="BI15" s="5">
        <f ca="1">IF(BI$4="",0,
IF(BI14=2,IF(Model!BI$42*Taxes!$P$21-(Model!BI$95+Model!BI$156)&lt;Model!BI$42*Taxes!$P$21*Taxes!$P$22,Model!BI$42*Taxes!$P$21*Taxes!$P$22,Model!BI$42*Taxes!$P$21-(Model!BI$95+Model!BI$156)),
IF(BI14=3,MAX(Model!BI$42*Taxes!$P$24,BI13*Taxes!$P$23),
IF(SUMIFS($W13:BI13,$W14:BI14,BI14)*SUMIFS(Taxes!$P$20:$P$29,Taxes!$Q$20:$Q$29,BI14)-SUMIFS($W15:BH15,$W14:BH14,BI14)&gt;0,SUMIFS($W13:BI13,$W14:BI14,BI14)*SUMIFS(Taxes!$P$20:$P$29,Taxes!$Q$20:$Q$29,BI14)-SUMIFS($W15:BH15,$W14:BH14,BI14),0))))</f>
        <v>1757913.5350926891</v>
      </c>
      <c r="BJ15" s="5">
        <f ca="1">IF(BJ$4="",0,
IF(BJ14=2,IF(Model!BJ$42*Taxes!$P$21-(Model!BJ$95+Model!BJ$156)&lt;Model!BJ$42*Taxes!$P$21*Taxes!$P$22,Model!BJ$42*Taxes!$P$21*Taxes!$P$22,Model!BJ$42*Taxes!$P$21-(Model!BJ$95+Model!BJ$156)),
IF(BJ14=3,MAX(Model!BJ$42*Taxes!$P$24,BJ13*Taxes!$P$23),
IF(SUMIFS($W13:BJ13,$W14:BJ14,BJ14)*SUMIFS(Taxes!$P$20:$P$29,Taxes!$Q$20:$Q$29,BJ14)-SUMIFS($W15:BI15,$W14:BI14,BJ14)&gt;0,SUMIFS($W13:BJ13,$W14:BJ14,BJ14)*SUMIFS(Taxes!$P$20:$P$29,Taxes!$Q$20:$Q$29,BJ14)-SUMIFS($W15:BI15,$W14:BI14,BJ14),0))))</f>
        <v>1849418.7989693508</v>
      </c>
      <c r="BK15" s="5">
        <f ca="1">IF(BK$4="",0,
IF(BK14=2,IF(Model!BK$42*Taxes!$P$21-(Model!BK$95+Model!BK$156)&lt;Model!BK$42*Taxes!$P$21*Taxes!$P$22,Model!BK$42*Taxes!$P$21*Taxes!$P$22,Model!BK$42*Taxes!$P$21-(Model!BK$95+Model!BK$156)),
IF(BK14=3,MAX(Model!BK$42*Taxes!$P$24,BK13*Taxes!$P$23),
IF(SUMIFS($W13:BK13,$W14:BK14,BK14)*SUMIFS(Taxes!$P$20:$P$29,Taxes!$Q$20:$Q$29,BK14)-SUMIFS($W15:BJ15,$W14:BJ14,BK14)&gt;0,SUMIFS($W13:BK13,$W14:BK14,BK14)*SUMIFS(Taxes!$P$20:$P$29,Taxes!$Q$20:$Q$29,BK14)-SUMIFS($W15:BJ15,$W14:BJ14,BK14),0))))</f>
        <v>1955664.0460619591</v>
      </c>
      <c r="BL15" s="5">
        <f ca="1">IF(BL$4="",0,
IF(BL14=2,IF(Model!BL$42*Taxes!$P$21-(Model!BL$95+Model!BL$156)&lt;Model!BL$42*Taxes!$P$21*Taxes!$P$22,Model!BL$42*Taxes!$P$21*Taxes!$P$22,Model!BL$42*Taxes!$P$21-(Model!BL$95+Model!BL$156)),
IF(BL14=3,MAX(Model!BL$42*Taxes!$P$24,BL13*Taxes!$P$23),
IF(SUMIFS($W13:BL13,$W14:BL14,BL14)*SUMIFS(Taxes!$P$20:$P$29,Taxes!$Q$20:$Q$29,BL14)-SUMIFS($W15:BK15,$W14:BK14,BL14)&gt;0,SUMIFS($W13:BL13,$W14:BL14,BL14)*SUMIFS(Taxes!$P$20:$P$29,Taxes!$Q$20:$Q$29,BL14)-SUMIFS($W15:BK15,$W14:BK14,BL14),0))))</f>
        <v>1963697.5629511997</v>
      </c>
      <c r="BM15" s="5">
        <f ca="1">IF(BM$4="",0,
IF(BM14=2,IF(Model!BM$42*Taxes!$P$21-(Model!BM$95+Model!BM$156)&lt;Model!BM$42*Taxes!$P$21*Taxes!$P$22,Model!BM$42*Taxes!$P$21*Taxes!$P$22,Model!BM$42*Taxes!$P$21-(Model!BM$95+Model!BM$156)),
IF(BM14=3,MAX(Model!BM$42*Taxes!$P$24,BM13*Taxes!$P$23),
IF(SUMIFS($W13:BM13,$W14:BM14,BM14)*SUMIFS(Taxes!$P$20:$P$29,Taxes!$Q$20:$Q$29,BM14)-SUMIFS($W15:BL15,$W14:BL14,BM14)&gt;0,SUMIFS($W13:BM13,$W14:BM14,BM14)*SUMIFS(Taxes!$P$20:$P$29,Taxes!$Q$20:$Q$29,BM14)-SUMIFS($W15:BL15,$W14:BL14,BM14),0))))</f>
        <v>2019316.7121495791</v>
      </c>
      <c r="BN15" s="5">
        <f ca="1">IF(BN$4="",0,
IF(BN14=2,IF(Model!BN$42*Taxes!$P$21-(Model!BN$95+Model!BN$156)&lt;Model!BN$42*Taxes!$P$21*Taxes!$P$22,Model!BN$42*Taxes!$P$21*Taxes!$P$22,Model!BN$42*Taxes!$P$21-(Model!BN$95+Model!BN$156)),
IF(BN14=3,MAX(Model!BN$42*Taxes!$P$24,BN13*Taxes!$P$23),
IF(SUMIFS($W13:BN13,$W14:BN14,BN14)*SUMIFS(Taxes!$P$20:$P$29,Taxes!$Q$20:$Q$29,BN14)-SUMIFS($W15:BM15,$W14:BM14,BN14)&gt;0,SUMIFS($W13:BN13,$W14:BN14,BN14)*SUMIFS(Taxes!$P$20:$P$29,Taxes!$Q$20:$Q$29,BN14)-SUMIFS($W15:BM15,$W14:BM14,BN14),0))))</f>
        <v>2070069.8702005669</v>
      </c>
      <c r="BO15" s="5">
        <f ca="1">IF(BO$4="",0,
IF(BO14=2,IF(Model!BO$42*Taxes!$P$21-(Model!BO$95+Model!BO$156)&lt;Model!BO$42*Taxes!$P$21*Taxes!$P$22,Model!BO$42*Taxes!$P$21*Taxes!$P$22,Model!BO$42*Taxes!$P$21-(Model!BO$95+Model!BO$156)),
IF(BO14=3,MAX(Model!BO$42*Taxes!$P$24,BO13*Taxes!$P$23),
IF(SUMIFS($W13:BO13,$W14:BO14,BO14)*SUMIFS(Taxes!$P$20:$P$29,Taxes!$Q$20:$Q$29,BO14)-SUMIFS($W15:BN15,$W14:BN14,BO14)&gt;0,SUMIFS($W13:BO13,$W14:BO14,BO14)*SUMIFS(Taxes!$P$20:$P$29,Taxes!$Q$20:$Q$29,BO14)-SUMIFS($W15:BN15,$W14:BN14,BO14),0))))</f>
        <v>2094117.3061661348</v>
      </c>
      <c r="BP15" s="5">
        <f ca="1">IF(BP$4="",0,
IF(BP14=2,IF(Model!BP$42*Taxes!$P$21-(Model!BP$95+Model!BP$156)&lt;Model!BP$42*Taxes!$P$21*Taxes!$P$22,Model!BP$42*Taxes!$P$21*Taxes!$P$22,Model!BP$42*Taxes!$P$21-(Model!BP$95+Model!BP$156)),
IF(BP14=3,MAX(Model!BP$42*Taxes!$P$24,BP13*Taxes!$P$23),
IF(SUMIFS($W13:BP13,$W14:BP14,BP14)*SUMIFS(Taxes!$P$20:$P$29,Taxes!$Q$20:$Q$29,BP14)-SUMIFS($W15:BO15,$W14:BO14,BP14)&gt;0,SUMIFS($W13:BP13,$W14:BP14,BP14)*SUMIFS(Taxes!$P$20:$P$29,Taxes!$Q$20:$Q$29,BP14)-SUMIFS($W15:BO15,$W14:BO14,BP14),0))))</f>
        <v>2194774.049982518</v>
      </c>
      <c r="BQ15" s="5">
        <f ca="1">IF(BQ$4="",0,
IF(BQ14=2,IF(Model!BQ$42*Taxes!$P$21-(Model!BQ$95+Model!BQ$156)&lt;Model!BQ$42*Taxes!$P$21*Taxes!$P$22,Model!BQ$42*Taxes!$P$21*Taxes!$P$22,Model!BQ$42*Taxes!$P$21-(Model!BQ$95+Model!BQ$156)),
IF(BQ14=3,MAX(Model!BQ$42*Taxes!$P$24,BQ13*Taxes!$P$23),
IF(SUMIFS($W13:BQ13,$W14:BQ14,BQ14)*SUMIFS(Taxes!$P$20:$P$29,Taxes!$Q$20:$Q$29,BQ14)-SUMIFS($W15:BP15,$W14:BP14,BQ14)&gt;0,SUMIFS($W13:BQ13,$W14:BQ14,BQ14)*SUMIFS(Taxes!$P$20:$P$29,Taxes!$Q$20:$Q$29,BQ14)-SUMIFS($W15:BP15,$W14:BP14,BQ14),0))))</f>
        <v>2316209.2385668755</v>
      </c>
      <c r="BR15" s="5">
        <f ca="1">IF(BR$4="",0,
IF(BR14=2,IF(Model!BR$42*Taxes!$P$21-(Model!BR$95+Model!BR$156)&lt;Model!BR$42*Taxes!$P$21*Taxes!$P$22,Model!BR$42*Taxes!$P$21*Taxes!$P$22,Model!BR$42*Taxes!$P$21-(Model!BR$95+Model!BR$156)),
IF(BR14=3,MAX(Model!BR$42*Taxes!$P$24,BR13*Taxes!$P$23),
IF(SUMIFS($W13:BR13,$W14:BR14,BR14)*SUMIFS(Taxes!$P$20:$P$29,Taxes!$Q$20:$Q$29,BR14)-SUMIFS($W15:BQ15,$W14:BQ14,BR14)&gt;0,SUMIFS($W13:BR13,$W14:BR14,BR14)*SUMIFS(Taxes!$P$20:$P$29,Taxes!$Q$20:$Q$29,BR14)-SUMIFS($W15:BQ15,$W14:BQ14,BR14),0))))</f>
        <v>2373224.9836975187</v>
      </c>
      <c r="BS15" s="5">
        <f ca="1">IF(BS$4="",0,
IF(BS14=2,IF(Model!BS$42*Taxes!$P$21-(Model!BS$95+Model!BS$156)&lt;Model!BS$42*Taxes!$P$21*Taxes!$P$22,Model!BS$42*Taxes!$P$21*Taxes!$P$22,Model!BS$42*Taxes!$P$21-(Model!BS$95+Model!BS$156)),
IF(BS14=3,MAX(Model!BS$42*Taxes!$P$24,BS13*Taxes!$P$23),
IF(SUMIFS($W13:BS13,$W14:BS14,BS14)*SUMIFS(Taxes!$P$20:$P$29,Taxes!$Q$20:$Q$29,BS14)-SUMIFS($W15:BR15,$W14:BR14,BS14)&gt;0,SUMIFS($W13:BS13,$W14:BS14,BS14)*SUMIFS(Taxes!$P$20:$P$29,Taxes!$Q$20:$Q$29,BS14)-SUMIFS($W15:BR15,$W14:BR14,BS14),0))))</f>
        <v>2446880.1875280067</v>
      </c>
      <c r="BT15" s="5">
        <f ca="1">IF(BT$4="",0,
IF(BT14=2,IF(Model!BT$42*Taxes!$P$21-(Model!BT$95+Model!BT$156)&lt;Model!BT$42*Taxes!$P$21*Taxes!$P$22,Model!BT$42*Taxes!$P$21*Taxes!$P$22,Model!BT$42*Taxes!$P$21-(Model!BT$95+Model!BT$156)),
IF(BT14=3,MAX(Model!BT$42*Taxes!$P$24,BT13*Taxes!$P$23),
IF(SUMIFS($W13:BT13,$W14:BT14,BT14)*SUMIFS(Taxes!$P$20:$P$29,Taxes!$Q$20:$Q$29,BT14)-SUMIFS($W15:BS15,$W14:BS14,BT14)&gt;0,SUMIFS($W13:BT13,$W14:BT14,BT14)*SUMIFS(Taxes!$P$20:$P$29,Taxes!$Q$20:$Q$29,BT14)-SUMIFS($W15:BS15,$W14:BS14,BT14),0))))</f>
        <v>2472027.002678223</v>
      </c>
      <c r="BU15" s="5">
        <f ca="1">IF(BU$4="",0,
IF(BU14=2,IF(Model!BU$42*Taxes!$P$21-(Model!BU$95+Model!BU$156)&lt;Model!BU$42*Taxes!$P$21*Taxes!$P$22,Model!BU$42*Taxes!$P$21*Taxes!$P$22,Model!BU$42*Taxes!$P$21-(Model!BU$95+Model!BU$156)),
IF(BU14=3,MAX(Model!BU$42*Taxes!$P$24,BU13*Taxes!$P$23),
IF(SUMIFS($W13:BU13,$W14:BU14,BU14)*SUMIFS(Taxes!$P$20:$P$29,Taxes!$Q$20:$Q$29,BU14)-SUMIFS($W15:BT15,$W14:BT14,BU14)&gt;0,SUMIFS($W13:BU13,$W14:BU14,BU14)*SUMIFS(Taxes!$P$20:$P$29,Taxes!$Q$20:$Q$29,BU14)-SUMIFS($W15:BT15,$W14:BT14,BU14),0))))</f>
        <v>2526151.2623914033</v>
      </c>
      <c r="BV15" s="5">
        <f ca="1">IF(BV$4="",0,
IF(BV14=2,IF(Model!BV$42*Taxes!$P$21-(Model!BV$95+Model!BV$156)&lt;Model!BV$42*Taxes!$P$21*Taxes!$P$22,Model!BV$42*Taxes!$P$21*Taxes!$P$22,Model!BV$42*Taxes!$P$21-(Model!BV$95+Model!BV$156)),
IF(BV14=3,MAX(Model!BV$42*Taxes!$P$24,BV13*Taxes!$P$23),
IF(SUMIFS($W13:BV13,$W14:BV14,BV14)*SUMIFS(Taxes!$P$20:$P$29,Taxes!$Q$20:$Q$29,BV14)-SUMIFS($W15:BU15,$W14:BU14,BV14)&gt;0,SUMIFS($W13:BV13,$W14:BV14,BV14)*SUMIFS(Taxes!$P$20:$P$29,Taxes!$Q$20:$Q$29,BV14)-SUMIFS($W15:BU15,$W14:BU14,BV14),0))))</f>
        <v>2644325.7857575417</v>
      </c>
      <c r="BW15" s="5">
        <f ca="1">IF(BW$4="",0,
IF(BW14=2,IF(Model!BW$42*Taxes!$P$21-(Model!BW$95+Model!BW$156)&lt;Model!BW$42*Taxes!$P$21*Taxes!$P$22,Model!BW$42*Taxes!$P$21*Taxes!$P$22,Model!BW$42*Taxes!$P$21-(Model!BW$95+Model!BW$156)),
IF(BW14=3,MAX(Model!BW$42*Taxes!$P$24,BW13*Taxes!$P$23),
IF(SUMIFS($W13:BW13,$W14:BW14,BW14)*SUMIFS(Taxes!$P$20:$P$29,Taxes!$Q$20:$Q$29,BW14)-SUMIFS($W15:BV15,$W14:BV14,BW14)&gt;0,SUMIFS($W13:BW13,$W14:BW14,BW14)*SUMIFS(Taxes!$P$20:$P$29,Taxes!$Q$20:$Q$29,BW14)-SUMIFS($W15:BV15,$W14:BV14,BW14),0))))</f>
        <v>2768014.2300936356</v>
      </c>
      <c r="BX15" s="5">
        <f ca="1">IF(BX$4="",0,
IF(BX14=2,IF(Model!BX$42*Taxes!$P$21-(Model!BX$95+Model!BX$156)&lt;Model!BX$42*Taxes!$P$21*Taxes!$P$22,Model!BX$42*Taxes!$P$21*Taxes!$P$22,Model!BX$42*Taxes!$P$21-(Model!BX$95+Model!BX$156)),
IF(BX14=3,MAX(Model!BX$42*Taxes!$P$24,BX13*Taxes!$P$23),
IF(SUMIFS($W13:BX13,$W14:BX14,BX14)*SUMIFS(Taxes!$P$20:$P$29,Taxes!$Q$20:$Q$29,BX14)-SUMIFS($W15:BW15,$W14:BW14,BX14)&gt;0,SUMIFS($W13:BX13,$W14:BX14,BX14)*SUMIFS(Taxes!$P$20:$P$29,Taxes!$Q$20:$Q$29,BX14)-SUMIFS($W15:BW15,$W14:BW14,BX14),0))))</f>
        <v>2817039.6149491966</v>
      </c>
      <c r="BY15" s="5">
        <f ca="1">IF(BY$4="",0,
IF(BY14=2,IF(Model!BY$42*Taxes!$P$21-(Model!BY$95+Model!BY$156)&lt;Model!BY$42*Taxes!$P$21*Taxes!$P$22,Model!BY$42*Taxes!$P$21*Taxes!$P$22,Model!BY$42*Taxes!$P$21-(Model!BY$95+Model!BY$156)),
IF(BY14=3,MAX(Model!BY$42*Taxes!$P$24,BY13*Taxes!$P$23),
IF(SUMIFS($W13:BY13,$W14:BY14,BY14)*SUMIFS(Taxes!$P$20:$P$29,Taxes!$Q$20:$Q$29,BY14)-SUMIFS($W15:BX15,$W14:BX14,BY14)&gt;0,SUMIFS($W13:BY13,$W14:BY14,BY14)*SUMIFS(Taxes!$P$20:$P$29,Taxes!$Q$20:$Q$29,BY14)-SUMIFS($W15:BX15,$W14:BX14,BY14),0))))</f>
        <v>2851990.5540025979</v>
      </c>
      <c r="BZ15" s="5">
        <f ca="1">IF(BZ$4="",0,
IF(BZ14=2,IF(Model!BZ$42*Taxes!$P$21-(Model!BZ$95+Model!BZ$156)&lt;Model!BZ$42*Taxes!$P$21*Taxes!$P$22,Model!BZ$42*Taxes!$P$21*Taxes!$P$22,Model!BZ$42*Taxes!$P$21-(Model!BZ$95+Model!BZ$156)),
IF(BZ14=3,MAX(Model!BZ$42*Taxes!$P$24,BZ13*Taxes!$P$23),
IF(SUMIFS($W13:BZ13,$W14:BZ14,BZ14)*SUMIFS(Taxes!$P$20:$P$29,Taxes!$Q$20:$Q$29,BZ14)-SUMIFS($W15:BY15,$W14:BY14,BZ14)&gt;0,SUMIFS($W13:BZ13,$W14:BZ14,BZ14)*SUMIFS(Taxes!$P$20:$P$29,Taxes!$Q$20:$Q$29,BZ14)-SUMIFS($W15:BY15,$W14:BY14,BZ14),0))))</f>
        <v>2888317.6159982905</v>
      </c>
      <c r="CA15" s="5">
        <f ca="1">IF(CA$4="",0,
IF(CA14=2,IF(Model!CA$42*Taxes!$P$21-(Model!CA$95+Model!CA$156)&lt;Model!CA$42*Taxes!$P$21*Taxes!$P$22,Model!CA$42*Taxes!$P$21*Taxes!$P$22,Model!CA$42*Taxes!$P$21-(Model!CA$95+Model!CA$156)),
IF(CA14=3,MAX(Model!CA$42*Taxes!$P$24,CA13*Taxes!$P$23),
IF(SUMIFS($W13:CA13,$W14:CA14,CA14)*SUMIFS(Taxes!$P$20:$P$29,Taxes!$Q$20:$Q$29,CA14)-SUMIFS($W15:BZ15,$W14:BZ14,CA14)&gt;0,SUMIFS($W13:CA13,$W14:CA14,CA14)*SUMIFS(Taxes!$P$20:$P$29,Taxes!$Q$20:$Q$29,CA14)-SUMIFS($W15:BZ15,$W14:BZ14,CA14),0))))</f>
        <v>2960634.5416680053</v>
      </c>
      <c r="CB15" s="5">
        <f ca="1">IF(CB$4="",0,
IF(CB14=2,IF(Model!CB$42*Taxes!$P$21-(Model!CB$95+Model!CB$156)&lt;Model!CB$42*Taxes!$P$21*Taxes!$P$22,Model!CB$42*Taxes!$P$21*Taxes!$P$22,Model!CB$42*Taxes!$P$21-(Model!CB$95+Model!CB$156)),
IF(CB14=3,MAX(Model!CB$42*Taxes!$P$24,CB13*Taxes!$P$23),
IF(SUMIFS($W13:CB13,$W14:CB14,CB14)*SUMIFS(Taxes!$P$20:$P$29,Taxes!$Q$20:$Q$29,CB14)-SUMIFS($W15:CA15,$W14:CA14,CB14)&gt;0,SUMIFS($W13:CB13,$W14:CB14,CB14)*SUMIFS(Taxes!$P$20:$P$29,Taxes!$Q$20:$Q$29,CB14)-SUMIFS($W15:CA15,$W14:CA14,CB14),0))))</f>
        <v>3080735.9540405273</v>
      </c>
      <c r="CC15" s="5">
        <f ca="1">IF(CC$4="",0,
IF(CC14=2,IF(Model!CC$42*Taxes!$P$21-(Model!CC$95+Model!CC$156)&lt;Model!CC$42*Taxes!$P$21*Taxes!$P$22,Model!CC$42*Taxes!$P$21*Taxes!$P$22,Model!CC$42*Taxes!$P$21-(Model!CC$95+Model!CC$156)),
IF(CC14=3,MAX(Model!CC$42*Taxes!$P$24,CC13*Taxes!$P$23),
IF(SUMIFS($W13:CC13,$W14:CC14,CC14)*SUMIFS(Taxes!$P$20:$P$29,Taxes!$Q$20:$Q$29,CC14)-SUMIFS($W15:CB15,$W14:CB14,CC14)&gt;0,SUMIFS($W13:CC13,$W14:CC14,CC14)*SUMIFS(Taxes!$P$20:$P$29,Taxes!$Q$20:$Q$29,CC14)-SUMIFS($W15:CB15,$W14:CB14,CC14),0))))</f>
        <v>3197237.5352867693</v>
      </c>
      <c r="CD15" s="5">
        <f ca="1">IF(CD$4="",0,
IF(CD14=2,IF(Model!CD$42*Taxes!$P$21-(Model!CD$95+Model!CD$156)&lt;Model!CD$42*Taxes!$P$21*Taxes!$P$22,Model!CD$42*Taxes!$P$21*Taxes!$P$22,Model!CD$42*Taxes!$P$21-(Model!CD$95+Model!CD$156)),
IF(CD14=3,MAX(Model!CD$42*Taxes!$P$24,CD13*Taxes!$P$23),
IF(SUMIFS($W13:CD13,$W14:CD14,CD14)*SUMIFS(Taxes!$P$20:$P$29,Taxes!$Q$20:$Q$29,CD14)-SUMIFS($W15:CC15,$W14:CC14,CD14)&gt;0,SUMIFS($W13:CD13,$W14:CD14,CD14)*SUMIFS(Taxes!$P$20:$P$29,Taxes!$Q$20:$Q$29,CD14)-SUMIFS($W15:CC15,$W14:CC14,CD14),0))))</f>
        <v>3280822.8408775479</v>
      </c>
      <c r="CE15" s="5">
        <f ca="1">IF(CE$4="",0,
IF(CE14=2,IF(Model!CE$42*Taxes!$P$21-(Model!CE$95+Model!CE$156)&lt;Model!CE$42*Taxes!$P$21*Taxes!$P$22,Model!CE$42*Taxes!$P$21*Taxes!$P$22,Model!CE$42*Taxes!$P$21-(Model!CE$95+Model!CE$156)),
IF(CE14=3,MAX(Model!CE$42*Taxes!$P$24,CE13*Taxes!$P$23),
IF(SUMIFS($W13:CE13,$W14:CE14,CE14)*SUMIFS(Taxes!$P$20:$P$29,Taxes!$Q$20:$Q$29,CE14)-SUMIFS($W15:CD15,$W14:CD14,CE14)&gt;0,SUMIFS($W13:CE13,$W14:CE14,CE14)*SUMIFS(Taxes!$P$20:$P$29,Taxes!$Q$20:$Q$29,CE14)-SUMIFS($W15:CD15,$W14:CD14,CE14),0))))</f>
        <v>3358010.6146338433</v>
      </c>
      <c r="CF15" s="5">
        <f ca="1">IF(CF$4="",0,
IF(CF14=2,IF(Model!CF$42*Taxes!$P$21-(Model!CF$95+Model!CF$156)&lt;Model!CF$42*Taxes!$P$21*Taxes!$P$22,Model!CF$42*Taxes!$P$21*Taxes!$P$22,Model!CF$42*Taxes!$P$21-(Model!CF$95+Model!CF$156)),
IF(CF14=3,MAX(Model!CF$42*Taxes!$P$24,CF13*Taxes!$P$23),
IF(SUMIFS($W13:CF13,$W14:CF14,CF14)*SUMIFS(Taxes!$P$20:$P$29,Taxes!$Q$20:$Q$29,CF14)-SUMIFS($W15:CE15,$W14:CE14,CF14)&gt;0,SUMIFS($W13:CF13,$W14:CF14,CF14)*SUMIFS(Taxes!$P$20:$P$29,Taxes!$Q$20:$Q$29,CF14)-SUMIFS($W15:CE15,$W14:CE14,CF14),0))))</f>
        <v>0</v>
      </c>
    </row>
    <row r="17" spans="2:84" x14ac:dyDescent="0.3">
      <c r="B17" s="13">
        <f>ROW()</f>
        <v>17</v>
      </c>
      <c r="H17" s="1" t="s">
        <v>261</v>
      </c>
      <c r="M17" s="53" t="s">
        <v>18</v>
      </c>
      <c r="P17" s="72" t="str">
        <f>Lists!$AI$14</f>
        <v>PL</v>
      </c>
      <c r="U17" s="5">
        <f ca="1">SUM(INDIRECT(ADDRESS($B17,$X$2)&amp;":"&amp;ADDRESS($B17,$X$2-1+$P$8)))</f>
        <v>326243072.94846398</v>
      </c>
      <c r="X17" s="5">
        <f ca="1">X13-X15</f>
        <v>-454000</v>
      </c>
      <c r="Y17" s="5">
        <f t="shared" ref="Y17:AI17" ca="1" si="50">Y13-Y15</f>
        <v>-687916.66666666663</v>
      </c>
      <c r="Z17" s="5">
        <f t="shared" ca="1" si="50"/>
        <v>-1158605.9027777778</v>
      </c>
      <c r="AA17" s="5">
        <f t="shared" ca="1" si="50"/>
        <v>-1434146.4120370371</v>
      </c>
      <c r="AB17" s="5">
        <f t="shared" ca="1" si="50"/>
        <v>-1182298.0324074076</v>
      </c>
      <c r="AC17" s="5">
        <f t="shared" ca="1" si="50"/>
        <v>-661866.3194444445</v>
      </c>
      <c r="AD17" s="5">
        <f t="shared" ca="1" si="50"/>
        <v>-346392.93981481454</v>
      </c>
      <c r="AE17" s="5">
        <f t="shared" ca="1" si="50"/>
        <v>-112319.56018518511</v>
      </c>
      <c r="AF17" s="5">
        <f t="shared" ca="1" si="50"/>
        <v>161636.31944444438</v>
      </c>
      <c r="AG17" s="5">
        <f t="shared" ca="1" si="50"/>
        <v>427627.19907407527</v>
      </c>
      <c r="AH17" s="5">
        <f t="shared" ca="1" si="50"/>
        <v>773615.30092592619</v>
      </c>
      <c r="AI17" s="5">
        <f t="shared" ca="1" si="50"/>
        <v>1093349.6412037038</v>
      </c>
      <c r="AJ17" s="5">
        <f t="shared" ref="AJ17:CF17" ca="1" si="51">AJ13-AJ15</f>
        <v>1284321.8287037041</v>
      </c>
      <c r="AK17" s="5">
        <f t="shared" ca="1" si="51"/>
        <v>1629000.641203705</v>
      </c>
      <c r="AL17" s="5">
        <f t="shared" ca="1" si="51"/>
        <v>1760013.1847407401</v>
      </c>
      <c r="AM17" s="5">
        <f t="shared" ca="1" si="51"/>
        <v>1841767.6042499996</v>
      </c>
      <c r="AN17" s="5">
        <f t="shared" ca="1" si="51"/>
        <v>2050379.4005370366</v>
      </c>
      <c r="AO17" s="5">
        <f t="shared" ca="1" si="51"/>
        <v>2249780.6968240743</v>
      </c>
      <c r="AP17" s="5">
        <f t="shared" ca="1" si="51"/>
        <v>2499498.8919999991</v>
      </c>
      <c r="AQ17" s="5">
        <f t="shared" ca="1" si="51"/>
        <v>2757281.3836851856</v>
      </c>
      <c r="AR17" s="5">
        <f t="shared" ca="1" si="51"/>
        <v>2933319.3769445922</v>
      </c>
      <c r="AS17" s="5">
        <f t="shared" ca="1" si="51"/>
        <v>3287276.3039853345</v>
      </c>
      <c r="AT17" s="5">
        <f t="shared" ca="1" si="51"/>
        <v>3456056.172897079</v>
      </c>
      <c r="AU17" s="5">
        <f t="shared" ca="1" si="51"/>
        <v>3551321.079124121</v>
      </c>
      <c r="AV17" s="5">
        <f t="shared" ca="1" si="51"/>
        <v>3694648.412655334</v>
      </c>
      <c r="AW17" s="5">
        <f t="shared" ca="1" si="51"/>
        <v>3893253.2512890492</v>
      </c>
      <c r="AX17" s="5">
        <f t="shared" ca="1" si="51"/>
        <v>4278902.5561720161</v>
      </c>
      <c r="AY17" s="5">
        <f t="shared" ca="1" si="51"/>
        <v>4639425.7382786404</v>
      </c>
      <c r="AZ17" s="5">
        <f t="shared" ca="1" si="51"/>
        <v>4850086.5809873724</v>
      </c>
      <c r="BA17" s="5">
        <f t="shared" ca="1" si="51"/>
        <v>5149014.3036961053</v>
      </c>
      <c r="BB17" s="5">
        <f t="shared" ca="1" si="51"/>
        <v>5308608.484604043</v>
      </c>
      <c r="BC17" s="5">
        <f t="shared" ca="1" si="51"/>
        <v>5576501.5659449566</v>
      </c>
      <c r="BD17" s="5">
        <f t="shared" ca="1" si="51"/>
        <v>5878681.6131705493</v>
      </c>
      <c r="BE17" s="5">
        <f t="shared" ca="1" si="51"/>
        <v>6028628.9293714836</v>
      </c>
      <c r="BF17" s="5">
        <f t="shared" ca="1" si="51"/>
        <v>6332914.4801407782</v>
      </c>
      <c r="BG17" s="5">
        <f t="shared" ca="1" si="51"/>
        <v>6614016.6385477856</v>
      </c>
      <c r="BH17" s="5">
        <f t="shared" ca="1" si="51"/>
        <v>6733315.826419577</v>
      </c>
      <c r="BI17" s="5">
        <f t="shared" ca="1" si="51"/>
        <v>7031654.1403707676</v>
      </c>
      <c r="BJ17" s="5">
        <f t="shared" ca="1" si="51"/>
        <v>7397675.1958774086</v>
      </c>
      <c r="BK17" s="5">
        <f t="shared" ca="1" si="51"/>
        <v>7822656.1842478346</v>
      </c>
      <c r="BL17" s="5">
        <f t="shared" ca="1" si="51"/>
        <v>7854790.2518048212</v>
      </c>
      <c r="BM17" s="5">
        <f t="shared" ca="1" si="51"/>
        <v>8077266.8485983256</v>
      </c>
      <c r="BN17" s="5">
        <f t="shared" ca="1" si="51"/>
        <v>8280279.4808022659</v>
      </c>
      <c r="BO17" s="5">
        <f t="shared" ca="1" si="51"/>
        <v>8376469.2246645242</v>
      </c>
      <c r="BP17" s="5">
        <f t="shared" ca="1" si="51"/>
        <v>8779096.1999300662</v>
      </c>
      <c r="BQ17" s="5">
        <f t="shared" ca="1" si="51"/>
        <v>9264836.9542675</v>
      </c>
      <c r="BR17" s="5">
        <f t="shared" ca="1" si="51"/>
        <v>9492899.9347900823</v>
      </c>
      <c r="BS17" s="5">
        <f t="shared" ca="1" si="51"/>
        <v>9787520.7501120325</v>
      </c>
      <c r="BT17" s="5">
        <f t="shared" ca="1" si="51"/>
        <v>9888108.0107128918</v>
      </c>
      <c r="BU17" s="5">
        <f t="shared" ca="1" si="51"/>
        <v>10104605.049565587</v>
      </c>
      <c r="BV17" s="5">
        <f t="shared" ca="1" si="51"/>
        <v>10577303.143030154</v>
      </c>
      <c r="BW17" s="5">
        <f t="shared" ca="1" si="51"/>
        <v>11072056.920374528</v>
      </c>
      <c r="BX17" s="5">
        <f t="shared" ca="1" si="51"/>
        <v>11268158.459796811</v>
      </c>
      <c r="BY17" s="5">
        <f t="shared" ca="1" si="51"/>
        <v>11407962.216010388</v>
      </c>
      <c r="BZ17" s="5">
        <f t="shared" ca="1" si="51"/>
        <v>11553270.463993156</v>
      </c>
      <c r="CA17" s="5">
        <f t="shared" ca="1" si="51"/>
        <v>11842538.166672057</v>
      </c>
      <c r="CB17" s="5">
        <f t="shared" ca="1" si="51"/>
        <v>12322943.81616202</v>
      </c>
      <c r="CC17" s="5">
        <f t="shared" ca="1" si="51"/>
        <v>12788950.141147066</v>
      </c>
      <c r="CD17" s="5">
        <f t="shared" ca="1" si="51"/>
        <v>13123291.363510169</v>
      </c>
      <c r="CE17" s="5">
        <f t="shared" ca="1" si="51"/>
        <v>13432042.458535377</v>
      </c>
      <c r="CF17" s="5">
        <f t="shared" ca="1" si="51"/>
        <v>0</v>
      </c>
    </row>
    <row r="18" spans="2:84" x14ac:dyDescent="0.3">
      <c r="X18" s="109"/>
    </row>
    <row r="19" spans="2:84" x14ac:dyDescent="0.3">
      <c r="B19" s="13">
        <f>ROW()</f>
        <v>19</v>
      </c>
      <c r="H19" s="1" t="str">
        <f>CapEx!$H$305</f>
        <v>Финпоток до %% и налога на прибыль</v>
      </c>
      <c r="M19" s="53" t="s">
        <v>18</v>
      </c>
      <c r="P19" s="72" t="str">
        <f>Lists!$AI$11</f>
        <v>CF</v>
      </c>
      <c r="U19" s="5">
        <f ca="1">SUM(INDIRECT(ADDRESS($B19,$X$2)&amp;":"&amp;ADDRESS($B19,$X$2-1+$P$8)))</f>
        <v>298119410.23444641</v>
      </c>
      <c r="X19" s="5">
        <f ca="1">CapEx!X305</f>
        <v>-33614000</v>
      </c>
      <c r="Y19" s="5">
        <f ca="1">CapEx!Y305</f>
        <v>-9234000</v>
      </c>
      <c r="Z19" s="5">
        <f ca="1">CapEx!Z305</f>
        <v>-5621566.666666667</v>
      </c>
      <c r="AA19" s="5">
        <f ca="1">CapEx!AA305</f>
        <v>-718275</v>
      </c>
      <c r="AB19" s="5">
        <f ca="1">CapEx!AB305</f>
        <v>5036883.333333334</v>
      </c>
      <c r="AC19" s="5">
        <f ca="1">CapEx!AC305</f>
        <v>-66344.791666666657</v>
      </c>
      <c r="AD19" s="5">
        <f ca="1">CapEx!AD305</f>
        <v>579014.10000000009</v>
      </c>
      <c r="AE19" s="5">
        <f ca="1">CapEx!AE305</f>
        <v>3554263.8166666678</v>
      </c>
      <c r="AF19" s="5">
        <f ca="1">CapEx!AF305</f>
        <v>-144275.65277777868</v>
      </c>
      <c r="AG19" s="5">
        <f ca="1">CapEx!AG305</f>
        <v>-56747.377777777612</v>
      </c>
      <c r="AH19" s="5">
        <f ca="1">CapEx!AH305</f>
        <v>1744927.8722222215</v>
      </c>
      <c r="AI19" s="5">
        <f ca="1">CapEx!AI305</f>
        <v>1701079.8444444444</v>
      </c>
      <c r="AJ19" s="5">
        <f ca="1">CapEx!AJ305</f>
        <v>908782.94984444231</v>
      </c>
      <c r="AK19" s="5">
        <f ca="1">CapEx!AK305</f>
        <v>1271607.0312333324</v>
      </c>
      <c r="AL19" s="5">
        <f ca="1">CapEx!AL305</f>
        <v>1884080.1536444447</v>
      </c>
      <c r="AM19" s="5">
        <f ca="1">CapEx!AM305</f>
        <v>2671567.3378222212</v>
      </c>
      <c r="AN19" s="5">
        <f ca="1">CapEx!AN305</f>
        <v>2410199.4951888868</v>
      </c>
      <c r="AO19" s="5">
        <f ca="1">CapEx!AO305</f>
        <v>1321759.7716263891</v>
      </c>
      <c r="AP19" s="5">
        <f ca="1">CapEx!AP305</f>
        <v>3180209.8426476438</v>
      </c>
      <c r="AQ19" s="5">
        <f ca="1">CapEx!AQ305</f>
        <v>4152073.0917681088</v>
      </c>
      <c r="AR19" s="5">
        <f ca="1">CapEx!AR305</f>
        <v>-14899034.473276848</v>
      </c>
      <c r="AS19" s="5">
        <f ca="1">CapEx!AS305</f>
        <v>-4297579.9180416483</v>
      </c>
      <c r="AT19" s="5">
        <f ca="1">CapEx!AT305</f>
        <v>682435.94168815762</v>
      </c>
      <c r="AU19" s="5">
        <f ca="1">CapEx!AU305</f>
        <v>5673652.810886709</v>
      </c>
      <c r="AV19" s="5">
        <f ca="1">CapEx!AV305</f>
        <v>4826650.4663865119</v>
      </c>
      <c r="AW19" s="5">
        <f ca="1">CapEx!AW305</f>
        <v>10194485.983817875</v>
      </c>
      <c r="AX19" s="5">
        <f ca="1">CapEx!AX305</f>
        <v>6168314.069370985</v>
      </c>
      <c r="AY19" s="5">
        <f ca="1">CapEx!AY305</f>
        <v>7179906.5722799674</v>
      </c>
      <c r="AZ19" s="5">
        <f ca="1">CapEx!AZ305</f>
        <v>7028094.2029726012</v>
      </c>
      <c r="BA19" s="5">
        <f ca="1">CapEx!BA305</f>
        <v>5472463.4646518296</v>
      </c>
      <c r="BB19" s="5">
        <f ca="1">CapEx!BB305</f>
        <v>-10977104.726080917</v>
      </c>
      <c r="BC19" s="5">
        <f ca="1">CapEx!BC305</f>
        <v>919890.76417426951</v>
      </c>
      <c r="BD19" s="5">
        <f ca="1">CapEx!BD305</f>
        <v>1664731.8753214506</v>
      </c>
      <c r="BE19" s="5">
        <f ca="1">CapEx!BE305</f>
        <v>6860384.6912592314</v>
      </c>
      <c r="BF19" s="5">
        <f ca="1">CapEx!BF305</f>
        <v>11837138.04249862</v>
      </c>
      <c r="BG19" s="5">
        <f ca="1">CapEx!BG305</f>
        <v>9118897.9190630689</v>
      </c>
      <c r="BH19" s="5">
        <f ca="1">CapEx!BH305</f>
        <v>8242268.7629185859</v>
      </c>
      <c r="BI19" s="5">
        <f ca="1">CapEx!BI305</f>
        <v>11078780.357506324</v>
      </c>
      <c r="BJ19" s="5">
        <f ca="1">CapEx!BJ305</f>
        <v>9930427.5988255665</v>
      </c>
      <c r="BK19" s="5">
        <f ca="1">CapEx!BK305</f>
        <v>11046107.86871979</v>
      </c>
      <c r="BL19" s="5">
        <f ca="1">CapEx!BL305</f>
        <v>-8122542.6505548153</v>
      </c>
      <c r="BM19" s="5">
        <f ca="1">CapEx!BM305</f>
        <v>1859981.5798564889</v>
      </c>
      <c r="BN19" s="5">
        <f ca="1">CapEx!BN305</f>
        <v>6927298.871044158</v>
      </c>
      <c r="BO19" s="5">
        <f ca="1">CapEx!BO305</f>
        <v>13526718.32872819</v>
      </c>
      <c r="BP19" s="5">
        <f ca="1">CapEx!BP305</f>
        <v>11314414.433522539</v>
      </c>
      <c r="BQ19" s="5">
        <f ca="1">CapEx!BQ305</f>
        <v>11836725.601312893</v>
      </c>
      <c r="BR19" s="5">
        <f ca="1">CapEx!BR305</f>
        <v>19295408.345299572</v>
      </c>
      <c r="BS19" s="5">
        <f ca="1">CapEx!BS305</f>
        <v>13915804.096605629</v>
      </c>
      <c r="BT19" s="5">
        <f ca="1">CapEx!BT305</f>
        <v>12975809.911831575</v>
      </c>
      <c r="BU19" s="5">
        <f ca="1">CapEx!BU305</f>
        <v>13104396.689556386</v>
      </c>
      <c r="BV19" s="5">
        <f ca="1">CapEx!BV305</f>
        <v>-5811722.7282122858</v>
      </c>
      <c r="BW19" s="5">
        <f ca="1">CapEx!BW305</f>
        <v>7106405.1033111829</v>
      </c>
      <c r="BX19" s="5">
        <f ca="1">CapEx!BX305</f>
        <v>9873272.0742270667</v>
      </c>
      <c r="BY19" s="5">
        <f ca="1">CapEx!BY305</f>
        <v>13393458.585018847</v>
      </c>
      <c r="BZ19" s="5">
        <f ca="1">CapEx!BZ305</f>
        <v>15989419.781753805</v>
      </c>
      <c r="CA19" s="5">
        <f ca="1">CapEx!CA305</f>
        <v>22594116.812497526</v>
      </c>
      <c r="CB19" s="5">
        <f ca="1">CapEx!CB305</f>
        <v>15453366.880603567</v>
      </c>
      <c r="CC19" s="5">
        <f ca="1">CapEx!CC305</f>
        <v>16155661.42149137</v>
      </c>
      <c r="CD19" s="5">
        <f ca="1">CapEx!CD305</f>
        <v>18887574.448042467</v>
      </c>
      <c r="CE19" s="5">
        <f ca="1">CapEx!CE305</f>
        <v>19131691.22201483</v>
      </c>
      <c r="CF19" s="5">
        <f ca="1">CapEx!CF305</f>
        <v>0</v>
      </c>
    </row>
    <row r="20" spans="2:84" x14ac:dyDescent="0.3">
      <c r="X20" s="109"/>
    </row>
    <row r="21" spans="2:84" x14ac:dyDescent="0.3">
      <c r="B21" s="13">
        <f>ROW()</f>
        <v>21</v>
      </c>
      <c r="H21" s="1" t="s">
        <v>262</v>
      </c>
      <c r="M21" s="53" t="s">
        <v>18</v>
      </c>
      <c r="P21" s="72" t="str">
        <f>Lists!$AI$10</f>
        <v>CF(-)</v>
      </c>
      <c r="U21" s="5">
        <f ca="1">SUM(INDIRECT(ADDRESS($B21,$X$2)&amp;":"&amp;ADDRESS($B21,$X$2-1+$P$8)))</f>
        <v>80856497.687708646</v>
      </c>
      <c r="X21" s="108">
        <f ca="1">IF(X$4="",0,IF((SUMIFS($W15:W15,$W$1:W$1,"&lt;="&amp;(X$1-(MONTH(X$4)-3*INT((MONTH(X$4)-1)/3))))-SUMIFS($W21:W21,$W$1:W$1,"&lt;="&amp;(X$1-(MONTH(X$4)-3*INT((MONTH(X$4)-1)/3))-3)))&gt;0,
(SUMIFS($W15:W15,$W$1:W$1,"&lt;="&amp;(X$1-(MONTH(X$4)-3*INT((MONTH(X$4)-1)/3))))-SUMIFS($W21:W21,$W$1:W$1,"&lt;="&amp;(X$1-(MONTH(X$4)-3*INT((MONTH(X$4)-1)/3))-3)))/3,0))</f>
        <v>0</v>
      </c>
      <c r="Y21" s="5">
        <f ca="1">IF(Y$4="",0,IF((SUMIFS($W15:X15,$W$1:X$1,"&lt;="&amp;(Y$1-(MONTH(Y$4)-3*INT((MONTH(Y$4)-1)/3))))-SUMIFS($W21:X21,$W$1:X$1,"&lt;="&amp;(Y$1-(MONTH(Y$4)-3*INT((MONTH(Y$4)-1)/3))-3)))&gt;0,
(SUMIFS($W15:X15,$W$1:X$1,"&lt;="&amp;(Y$1-(MONTH(Y$4)-3*INT((MONTH(Y$4)-1)/3))))-SUMIFS($W21:X21,$W$1:X$1,"&lt;="&amp;(Y$1-(MONTH(Y$4)-3*INT((MONTH(Y$4)-1)/3))-3)))/3,0))</f>
        <v>0</v>
      </c>
      <c r="Z21" s="5">
        <f ca="1">IF(Z$4="",0,IF((SUMIFS($W15:Y15,$W$1:Y$1,"&lt;="&amp;(Z$1-(MONTH(Z$4)-3*INT((MONTH(Z$4)-1)/3))))-SUMIFS($W21:Y21,$W$1:Y$1,"&lt;="&amp;(Z$1-(MONTH(Z$4)-3*INT((MONTH(Z$4)-1)/3))-3)))&gt;0,
(SUMIFS($W15:Y15,$W$1:Y$1,"&lt;="&amp;(Z$1-(MONTH(Z$4)-3*INT((MONTH(Z$4)-1)/3))))-SUMIFS($W21:Y21,$W$1:Y$1,"&lt;="&amp;(Z$1-(MONTH(Z$4)-3*INT((MONTH(Z$4)-1)/3))-3)))/3,0))</f>
        <v>0</v>
      </c>
      <c r="AA21" s="5">
        <f ca="1">IF(AA$4="",0,IF((SUMIFS($W15:Z15,$W$1:Z$1,"&lt;="&amp;(AA$1-(MONTH(AA$4)-3*INT((MONTH(AA$4)-1)/3))))-SUMIFS($W21:Z21,$W$1:Z$1,"&lt;="&amp;(AA$1-(MONTH(AA$4)-3*INT((MONTH(AA$4)-1)/3))-3)))&gt;0,
(SUMIFS($W15:Z15,$W$1:Z$1,"&lt;="&amp;(AA$1-(MONTH(AA$4)-3*INT((MONTH(AA$4)-1)/3))))-SUMIFS($W21:Z21,$W$1:Z$1,"&lt;="&amp;(AA$1-(MONTH(AA$4)-3*INT((MONTH(AA$4)-1)/3))-3)))/3,0))</f>
        <v>0</v>
      </c>
      <c r="AB21" s="5">
        <f ca="1">IF(AB$4="",0,IF((SUMIFS($W15:AA15,$W$1:AA$1,"&lt;="&amp;(AB$1-(MONTH(AB$4)-3*INT((MONTH(AB$4)-1)/3))))-SUMIFS($W21:AA21,$W$1:AA$1,"&lt;="&amp;(AB$1-(MONTH(AB$4)-3*INT((MONTH(AB$4)-1)/3))-3)))&gt;0,
(SUMIFS($W15:AA15,$W$1:AA$1,"&lt;="&amp;(AB$1-(MONTH(AB$4)-3*INT((MONTH(AB$4)-1)/3))))-SUMIFS($W21:AA21,$W$1:AA$1,"&lt;="&amp;(AB$1-(MONTH(AB$4)-3*INT((MONTH(AB$4)-1)/3))-3)))/3,0))</f>
        <v>0</v>
      </c>
      <c r="AC21" s="5">
        <f ca="1">IF(AC$4="",0,IF((SUMIFS($W15:AB15,$W$1:AB$1,"&lt;="&amp;(AC$1-(MONTH(AC$4)-3*INT((MONTH(AC$4)-1)/3))))-SUMIFS($W21:AB21,$W$1:AB$1,"&lt;="&amp;(AC$1-(MONTH(AC$4)-3*INT((MONTH(AC$4)-1)/3))-3)))&gt;0,
(SUMIFS($W15:AB15,$W$1:AB$1,"&lt;="&amp;(AC$1-(MONTH(AC$4)-3*INT((MONTH(AC$4)-1)/3))))-SUMIFS($W21:AB21,$W$1:AB$1,"&lt;="&amp;(AC$1-(MONTH(AC$4)-3*INT((MONTH(AC$4)-1)/3))-3)))/3,0))</f>
        <v>0</v>
      </c>
      <c r="AD21" s="5">
        <f ca="1">IF(AD$4="",0,IF((SUMIFS($W15:AC15,$W$1:AC$1,"&lt;="&amp;(AD$1-(MONTH(AD$4)-3*INT((MONTH(AD$4)-1)/3))))-SUMIFS($W21:AC21,$W$1:AC$1,"&lt;="&amp;(AD$1-(MONTH(AD$4)-3*INT((MONTH(AD$4)-1)/3))-3)))&gt;0,
(SUMIFS($W15:AC15,$W$1:AC$1,"&lt;="&amp;(AD$1-(MONTH(AD$4)-3*INT((MONTH(AD$4)-1)/3))))-SUMIFS($W21:AC21,$W$1:AC$1,"&lt;="&amp;(AD$1-(MONTH(AD$4)-3*INT((MONTH(AD$4)-1)/3))-3)))/3,0))</f>
        <v>0</v>
      </c>
      <c r="AE21" s="5">
        <f ca="1">IF(AE$4="",0,IF((SUMIFS($W15:AD15,$W$1:AD$1,"&lt;="&amp;(AE$1-(MONTH(AE$4)-3*INT((MONTH(AE$4)-1)/3))))-SUMIFS($W21:AD21,$W$1:AD$1,"&lt;="&amp;(AE$1-(MONTH(AE$4)-3*INT((MONTH(AE$4)-1)/3))-3)))&gt;0,
(SUMIFS($W15:AD15,$W$1:AD$1,"&lt;="&amp;(AE$1-(MONTH(AE$4)-3*INT((MONTH(AE$4)-1)/3))))-SUMIFS($W21:AD21,$W$1:AD$1,"&lt;="&amp;(AE$1-(MONTH(AE$4)-3*INT((MONTH(AE$4)-1)/3))-3)))/3,0))</f>
        <v>0</v>
      </c>
      <c r="AF21" s="5">
        <f ca="1">IF(AF$4="",0,IF((SUMIFS($W15:AE15,$W$1:AE$1,"&lt;="&amp;(AF$1-(MONTH(AF$4)-3*INT((MONTH(AF$4)-1)/3))))-SUMIFS($W21:AE21,$W$1:AE$1,"&lt;="&amp;(AF$1-(MONTH(AF$4)-3*INT((MONTH(AF$4)-1)/3))-3)))&gt;0,
(SUMIFS($W15:AE15,$W$1:AE$1,"&lt;="&amp;(AF$1-(MONTH(AF$4)-3*INT((MONTH(AF$4)-1)/3))))-SUMIFS($W21:AE21,$W$1:AE$1,"&lt;="&amp;(AF$1-(MONTH(AF$4)-3*INT((MONTH(AF$4)-1)/3))-3)))/3,0))</f>
        <v>0</v>
      </c>
      <c r="AG21" s="5">
        <f ca="1">IF(AG$4="",0,IF((SUMIFS($W15:AF15,$W$1:AF$1,"&lt;="&amp;(AG$1-(MONTH(AG$4)-3*INT((MONTH(AG$4)-1)/3))))-SUMIFS($W21:AF21,$W$1:AF$1,"&lt;="&amp;(AG$1-(MONTH(AG$4)-3*INT((MONTH(AG$4)-1)/3))-3)))&gt;0,
(SUMIFS($W15:AF15,$W$1:AF$1,"&lt;="&amp;(AG$1-(MONTH(AG$4)-3*INT((MONTH(AG$4)-1)/3))))-SUMIFS($W21:AF21,$W$1:AF$1,"&lt;="&amp;(AG$1-(MONTH(AG$4)-3*INT((MONTH(AG$4)-1)/3))-3)))/3,0))</f>
        <v>0</v>
      </c>
      <c r="AH21" s="5">
        <f ca="1">IF(AH$4="",0,IF((SUMIFS($W15:AG15,$W$1:AG$1,"&lt;="&amp;(AH$1-(MONTH(AH$4)-3*INT((MONTH(AH$4)-1)/3))))-SUMIFS($W21:AG21,$W$1:AG$1,"&lt;="&amp;(AH$1-(MONTH(AH$4)-3*INT((MONTH(AH$4)-1)/3))-3)))&gt;0,
(SUMIFS($W15:AG15,$W$1:AG$1,"&lt;="&amp;(AH$1-(MONTH(AH$4)-3*INT((MONTH(AH$4)-1)/3))))-SUMIFS($W21:AG21,$W$1:AG$1,"&lt;="&amp;(AH$1-(MONTH(AH$4)-3*INT((MONTH(AH$4)-1)/3))-3)))/3,0))</f>
        <v>0</v>
      </c>
      <c r="AI21" s="5">
        <f ca="1">IF(AI$4="",0,IF((SUMIFS($W15:AH15,$W$1:AH$1,"&lt;="&amp;(AI$1-(MONTH(AI$4)-3*INT((MONTH(AI$4)-1)/3))))-SUMIFS($W21:AH21,$W$1:AH$1,"&lt;="&amp;(AI$1-(MONTH(AI$4)-3*INT((MONTH(AI$4)-1)/3))-3)))&gt;0,
(SUMIFS($W15:AH15,$W$1:AH$1,"&lt;="&amp;(AI$1-(MONTH(AI$4)-3*INT((MONTH(AI$4)-1)/3))))-SUMIFS($W21:AH21,$W$1:AH$1,"&lt;="&amp;(AI$1-(MONTH(AI$4)-3*INT((MONTH(AI$4)-1)/3))-3)))/3,0))</f>
        <v>0</v>
      </c>
      <c r="AJ21" s="5">
        <f ca="1">IF(AJ$4="",0,IF((SUMIFS($W15:AI15,$W$1:AI$1,"&lt;="&amp;(AJ$1-(MONTH(AJ$4)-3*INT((MONTH(AJ$4)-1)/3))))-SUMIFS($W21:AI21,$W$1:AI$1,"&lt;="&amp;(AJ$1-(MONTH(AJ$4)-3*INT((MONTH(AJ$4)-1)/3))-3)))&gt;0,
(SUMIFS($W15:AI15,$W$1:AI$1,"&lt;="&amp;(AJ$1-(MONTH(AJ$4)-3*INT((MONTH(AJ$4)-1)/3))))-SUMIFS($W21:AI21,$W$1:AI$1,"&lt;="&amp;(AJ$1-(MONTH(AJ$4)-3*INT((MONTH(AJ$4)-1)/3))-3)))/3,0))</f>
        <v>0</v>
      </c>
      <c r="AK21" s="5">
        <f ca="1">IF(AK$4="",0,IF((SUMIFS($W15:AJ15,$W$1:AJ$1,"&lt;="&amp;(AK$1-(MONTH(AK$4)-3*INT((MONTH(AK$4)-1)/3))))-SUMIFS($W21:AJ21,$W$1:AJ$1,"&lt;="&amp;(AK$1-(MONTH(AK$4)-3*INT((MONTH(AK$4)-1)/3))-3)))&gt;0,
(SUMIFS($W15:AJ15,$W$1:AJ$1,"&lt;="&amp;(AK$1-(MONTH(AK$4)-3*INT((MONTH(AK$4)-1)/3))))-SUMIFS($W21:AJ21,$W$1:AJ$1,"&lt;="&amp;(AK$1-(MONTH(AK$4)-3*INT((MONTH(AK$4)-1)/3))-3)))/3,0))</f>
        <v>0</v>
      </c>
      <c r="AL21" s="5">
        <f ca="1">IF(AL$4="",0,IF((SUMIFS($W15:AK15,$W$1:AK$1,"&lt;="&amp;(AL$1-(MONTH(AL$4)-3*INT((MONTH(AL$4)-1)/3))))-SUMIFS($W21:AK21,$W$1:AK$1,"&lt;="&amp;(AL$1-(MONTH(AL$4)-3*INT((MONTH(AL$4)-1)/3))-3)))&gt;0,
(SUMIFS($W15:AK15,$W$1:AK$1,"&lt;="&amp;(AL$1-(MONTH(AL$4)-3*INT((MONTH(AL$4)-1)/3))))-SUMIFS($W21:AK21,$W$1:AK$1,"&lt;="&amp;(AL$1-(MONTH(AL$4)-3*INT((MONTH(AL$4)-1)/3))-3)))/3,0))</f>
        <v>0</v>
      </c>
      <c r="AM21" s="5">
        <f ca="1">IF(AM$4="",0,IF((SUMIFS($W15:AL15,$W$1:AL$1,"&lt;="&amp;(AM$1-(MONTH(AM$4)-3*INT((MONTH(AM$4)-1)/3))))-SUMIFS($W21:AL21,$W$1:AL$1,"&lt;="&amp;(AM$1-(MONTH(AM$4)-3*INT((MONTH(AM$4)-1)/3))-3)))&gt;0,
(SUMIFS($W15:AL15,$W$1:AL$1,"&lt;="&amp;(AM$1-(MONTH(AM$4)-3*INT((MONTH(AM$4)-1)/3))))-SUMIFS($W21:AL21,$W$1:AL$1,"&lt;="&amp;(AM$1-(MONTH(AM$4)-3*INT((MONTH(AM$4)-1)/3))-3)))/3,0))</f>
        <v>0</v>
      </c>
      <c r="AN21" s="5">
        <f ca="1">IF(AN$4="",0,IF((SUMIFS($W15:AM15,$W$1:AM$1,"&lt;="&amp;(AN$1-(MONTH(AN$4)-3*INT((MONTH(AN$4)-1)/3))))-SUMIFS($W21:AM21,$W$1:AM$1,"&lt;="&amp;(AN$1-(MONTH(AN$4)-3*INT((MONTH(AN$4)-1)/3))-3)))&gt;0,
(SUMIFS($W15:AM15,$W$1:AM$1,"&lt;="&amp;(AN$1-(MONTH(AN$4)-3*INT((MONTH(AN$4)-1)/3))))-SUMIFS($W21:AM21,$W$1:AM$1,"&lt;="&amp;(AN$1-(MONTH(AN$4)-3*INT((MONTH(AN$4)-1)/3))-3)))/3,0))</f>
        <v>0</v>
      </c>
      <c r="AO21" s="5">
        <f ca="1">IF(AO$4="",0,IF((SUMIFS($W15:AN15,$W$1:AN$1,"&lt;="&amp;(AO$1-(MONTH(AO$4)-3*INT((MONTH(AO$4)-1)/3))))-SUMIFS($W21:AN21,$W$1:AN$1,"&lt;="&amp;(AO$1-(MONTH(AO$4)-3*INT((MONTH(AO$4)-1)/3))-3)))&gt;0,
(SUMIFS($W15:AN15,$W$1:AN$1,"&lt;="&amp;(AO$1-(MONTH(AO$4)-3*INT((MONTH(AO$4)-1)/3))))-SUMIFS($W21:AN21,$W$1:AN$1,"&lt;="&amp;(AO$1-(MONTH(AO$4)-3*INT((MONTH(AO$4)-1)/3))-3)))/3,0))</f>
        <v>415347.1072291669</v>
      </c>
      <c r="AP21" s="5">
        <f ca="1">IF(AP$4="",0,IF((SUMIFS($W15:AO15,$W$1:AO$1,"&lt;="&amp;(AP$1-(MONTH(AP$4)-3*INT((MONTH(AP$4)-1)/3))))-SUMIFS($W21:AO21,$W$1:AO$1,"&lt;="&amp;(AP$1-(MONTH(AP$4)-3*INT((MONTH(AP$4)-1)/3))-3)))&gt;0,
(SUMIFS($W15:AO15,$W$1:AO$1,"&lt;="&amp;(AP$1-(MONTH(AP$4)-3*INT((MONTH(AP$4)-1)/3))))-SUMIFS($W21:AO21,$W$1:AO$1,"&lt;="&amp;(AP$1-(MONTH(AP$4)-3*INT((MONTH(AP$4)-1)/3))-3)))/3,0))</f>
        <v>415347.1072291669</v>
      </c>
      <c r="AQ21" s="5">
        <f ca="1">IF(AQ$4="",0,IF((SUMIFS($W15:AP15,$W$1:AP$1,"&lt;="&amp;(AQ$1-(MONTH(AQ$4)-3*INT((MONTH(AQ$4)-1)/3))))-SUMIFS($W21:AP21,$W$1:AP$1,"&lt;="&amp;(AQ$1-(MONTH(AQ$4)-3*INT((MONTH(AQ$4)-1)/3))-3)))&gt;0,
(SUMIFS($W15:AP15,$W$1:AP$1,"&lt;="&amp;(AQ$1-(MONTH(AQ$4)-3*INT((MONTH(AQ$4)-1)/3))))-SUMIFS($W21:AP21,$W$1:AP$1,"&lt;="&amp;(AQ$1-(MONTH(AQ$4)-3*INT((MONTH(AQ$4)-1)/3))-3)))/3,0))</f>
        <v>415347.1072291669</v>
      </c>
      <c r="AR21" s="5">
        <f ca="1">IF(AR$4="",0,IF((SUMIFS($W15:AQ15,$W$1:AQ$1,"&lt;="&amp;(AR$1-(MONTH(AR$4)-3*INT((MONTH(AR$4)-1)/3))))-SUMIFS($W21:AQ21,$W$1:AQ$1,"&lt;="&amp;(AR$1-(MONTH(AR$4)-3*INT((MONTH(AR$4)-1)/3))-3)))&gt;0,
(SUMIFS($W15:AQ15,$W$1:AQ$1,"&lt;="&amp;(AR$1-(MONTH(AR$4)-3*INT((MONTH(AR$4)-1)/3))))-SUMIFS($W21:AQ21,$W$1:AQ$1,"&lt;="&amp;(AR$1-(MONTH(AR$4)-3*INT((MONTH(AR$4)-1)/3))-3)))/3,0))</f>
        <v>1040893.8549382718</v>
      </c>
      <c r="AS21" s="5">
        <f ca="1">IF(AS$4="",0,IF((SUMIFS($W15:AR15,$W$1:AR$1,"&lt;="&amp;(AS$1-(MONTH(AS$4)-3*INT((MONTH(AS$4)-1)/3))))-SUMIFS($W21:AR21,$W$1:AR$1,"&lt;="&amp;(AS$1-(MONTH(AS$4)-3*INT((MONTH(AS$4)-1)/3))-3)))&gt;0,
(SUMIFS($W15:AR15,$W$1:AR$1,"&lt;="&amp;(AS$1-(MONTH(AS$4)-3*INT((MONTH(AS$4)-1)/3))))-SUMIFS($W21:AR21,$W$1:AR$1,"&lt;="&amp;(AS$1-(MONTH(AS$4)-3*INT((MONTH(AS$4)-1)/3))-3)))/3,0))</f>
        <v>1040893.8549382718</v>
      </c>
      <c r="AT21" s="5">
        <f ca="1">IF(AT$4="",0,IF((SUMIFS($W15:AS15,$W$1:AS$1,"&lt;="&amp;(AT$1-(MONTH(AT$4)-3*INT((MONTH(AT$4)-1)/3))))-SUMIFS($W21:AS21,$W$1:AS$1,"&lt;="&amp;(AT$1-(MONTH(AT$4)-3*INT((MONTH(AT$4)-1)/3))-3)))&gt;0,
(SUMIFS($W15:AS15,$W$1:AS$1,"&lt;="&amp;(AT$1-(MONTH(AT$4)-3*INT((MONTH(AT$4)-1)/3))))-SUMIFS($W21:AS21,$W$1:AS$1,"&lt;="&amp;(AT$1-(MONTH(AT$4)-3*INT((MONTH(AT$4)-1)/3))-3)))/3,0))</f>
        <v>1040893.8549382718</v>
      </c>
      <c r="AU21" s="5">
        <f ca="1">IF(AU$4="",0,IF((SUMIFS($W15:AT15,$W$1:AT$1,"&lt;="&amp;(AU$1-(MONTH(AU$4)-3*INT((MONTH(AU$4)-1)/3))))-SUMIFS($W21:AT21,$W$1:AT$1,"&lt;="&amp;(AU$1-(MONTH(AU$4)-3*INT((MONTH(AU$4)-1)/3))-3)))&gt;0,
(SUMIFS($W15:AT15,$W$1:AT$1,"&lt;="&amp;(AU$1-(MONTH(AU$4)-3*INT((MONTH(AU$4)-1)/3))))-SUMIFS($W21:AT21,$W$1:AT$1,"&lt;="&amp;(AU$1-(MONTH(AU$4)-3*INT((MONTH(AU$4)-1)/3))-3)))/3,0))</f>
        <v>1431934.4021946888</v>
      </c>
      <c r="AV21" s="5">
        <f ca="1">IF(AV$4="",0,IF((SUMIFS($W15:AU15,$W$1:AU$1,"&lt;="&amp;(AV$1-(MONTH(AV$4)-3*INT((MONTH(AV$4)-1)/3))))-SUMIFS($W21:AU21,$W$1:AU$1,"&lt;="&amp;(AV$1-(MONTH(AV$4)-3*INT((MONTH(AV$4)-1)/3))-3)))&gt;0,
(SUMIFS($W15:AU15,$W$1:AU$1,"&lt;="&amp;(AV$1-(MONTH(AV$4)-3*INT((MONTH(AV$4)-1)/3))))-SUMIFS($W21:AU21,$W$1:AU$1,"&lt;="&amp;(AV$1-(MONTH(AV$4)-3*INT((MONTH(AV$4)-1)/3))-3)))/3,0))</f>
        <v>1431934.4021946888</v>
      </c>
      <c r="AW21" s="5">
        <f ca="1">IF(AW$4="",0,IF((SUMIFS($W15:AV15,$W$1:AV$1,"&lt;="&amp;(AW$1-(MONTH(AW$4)-3*INT((MONTH(AW$4)-1)/3))))-SUMIFS($W21:AV21,$W$1:AV$1,"&lt;="&amp;(AW$1-(MONTH(AW$4)-3*INT((MONTH(AW$4)-1)/3))-3)))&gt;0,
(SUMIFS($W15:AV15,$W$1:AV$1,"&lt;="&amp;(AW$1-(MONTH(AW$4)-3*INT((MONTH(AW$4)-1)/3))))-SUMIFS($W21:AV21,$W$1:AV$1,"&lt;="&amp;(AW$1-(MONTH(AW$4)-3*INT((MONTH(AW$4)-1)/3))-3)))/3,0))</f>
        <v>1431934.4021946888</v>
      </c>
      <c r="AX21" s="5">
        <f ca="1">IF(AX$4="",0,IF((SUMIFS($W15:AW15,$W$1:AW$1,"&lt;="&amp;(AX$1-(MONTH(AX$4)-3*INT((MONTH(AX$4)-1)/3))))-SUMIFS($W21:AW21,$W$1:AW$1,"&lt;="&amp;(AX$1-(MONTH(AX$4)-3*INT((MONTH(AX$4)-1)/3))-3)))&gt;0,
(SUMIFS($W15:AW15,$W$1:AW$1,"&lt;="&amp;(AX$1-(MONTH(AX$4)-3*INT((MONTH(AX$4)-1)/3))))-SUMIFS($W21:AW21,$W$1:AW$1,"&lt;="&amp;(AX$1-(MONTH(AX$4)-3*INT((MONTH(AX$4)-1)/3))-3)))/3,0))</f>
        <v>1319309.109178792</v>
      </c>
      <c r="AY21" s="5">
        <f ca="1">IF(AY$4="",0,IF((SUMIFS($W15:AX15,$W$1:AX$1,"&lt;="&amp;(AY$1-(MONTH(AY$4)-3*INT((MONTH(AY$4)-1)/3))))-SUMIFS($W21:AX21,$W$1:AX$1,"&lt;="&amp;(AY$1-(MONTH(AY$4)-3*INT((MONTH(AY$4)-1)/3))-3)))&gt;0,
(SUMIFS($W15:AX15,$W$1:AX$1,"&lt;="&amp;(AY$1-(MONTH(AY$4)-3*INT((MONTH(AY$4)-1)/3))))-SUMIFS($W21:AX21,$W$1:AX$1,"&lt;="&amp;(AY$1-(MONTH(AY$4)-3*INT((MONTH(AY$4)-1)/3))-3)))/3,0))</f>
        <v>1319309.109178792</v>
      </c>
      <c r="AZ21" s="5">
        <f ca="1">IF(AZ$4="",0,IF((SUMIFS($W15:AY15,$W$1:AY$1,"&lt;="&amp;(AZ$1-(MONTH(AZ$4)-3*INT((MONTH(AZ$4)-1)/3))))-SUMIFS($W21:AY21,$W$1:AY$1,"&lt;="&amp;(AZ$1-(MONTH(AZ$4)-3*INT((MONTH(AZ$4)-1)/3))-3)))&gt;0,
(SUMIFS($W15:AY15,$W$1:AY$1,"&lt;="&amp;(AZ$1-(MONTH(AZ$4)-3*INT((MONTH(AZ$4)-1)/3))))-SUMIFS($W21:AY21,$W$1:AY$1,"&lt;="&amp;(AZ$1-(MONTH(AZ$4)-3*INT((MONTH(AZ$4)-1)/3))-3)))/3,0))</f>
        <v>1319309.109178792</v>
      </c>
      <c r="BA21" s="5">
        <f ca="1">IF(BA$4="",0,IF((SUMIFS($W15:AZ15,$W$1:AZ$1,"&lt;="&amp;(BA$1-(MONTH(BA$4)-3*INT((MONTH(BA$4)-1)/3))))-SUMIFS($W21:AZ21,$W$1:AZ$1,"&lt;="&amp;(BA$1-(MONTH(BA$4)-3*INT((MONTH(BA$4)-1)/3))-3)))&gt;0,
(SUMIFS($W15:AZ15,$W$1:AZ$1,"&lt;="&amp;(BA$1-(MONTH(BA$4)-3*INT((MONTH(BA$4)-1)/3))))-SUMIFS($W21:AZ21,$W$1:AZ$1,"&lt;="&amp;(BA$1-(MONTH(BA$4)-3*INT((MONTH(BA$4)-1)/3))-3)))/3,0))</f>
        <v>1034742.6132706063</v>
      </c>
      <c r="BB21" s="5">
        <f ca="1">IF(BB$4="",0,IF((SUMIFS($W15:BA15,$W$1:BA$1,"&lt;="&amp;(BB$1-(MONTH(BB$4)-3*INT((MONTH(BB$4)-1)/3))))-SUMIFS($W21:BA21,$W$1:BA$1,"&lt;="&amp;(BB$1-(MONTH(BB$4)-3*INT((MONTH(BB$4)-1)/3))-3)))&gt;0,
(SUMIFS($W15:BA15,$W$1:BA$1,"&lt;="&amp;(BB$1-(MONTH(BB$4)-3*INT((MONTH(BB$4)-1)/3))))-SUMIFS($W21:BA21,$W$1:BA$1,"&lt;="&amp;(BB$1-(MONTH(BB$4)-3*INT((MONTH(BB$4)-1)/3))-3)))/3,0))</f>
        <v>1034742.6132706063</v>
      </c>
      <c r="BC21" s="5">
        <f ca="1">IF(BC$4="",0,IF((SUMIFS($W15:BB15,$W$1:BB$1,"&lt;="&amp;(BC$1-(MONTH(BC$4)-3*INT((MONTH(BC$4)-1)/3))))-SUMIFS($W21:BB21,$W$1:BB$1,"&lt;="&amp;(BC$1-(MONTH(BC$4)-3*INT((MONTH(BC$4)-1)/3))-3)))&gt;0,
(SUMIFS($W15:BB15,$W$1:BB$1,"&lt;="&amp;(BC$1-(MONTH(BC$4)-3*INT((MONTH(BC$4)-1)/3))))-SUMIFS($W21:BB21,$W$1:BB$1,"&lt;="&amp;(BC$1-(MONTH(BC$4)-3*INT((MONTH(BC$4)-1)/3))-3)))/3,0))</f>
        <v>1034742.6132706063</v>
      </c>
      <c r="BD21" s="5">
        <f ca="1">IF(BD$4="",0,IF((SUMIFS($W15:BC15,$W$1:BC$1,"&lt;="&amp;(BD$1-(MONTH(BD$4)-3*INT((MONTH(BD$4)-1)/3))))-SUMIFS($W21:BC21,$W$1:BC$1,"&lt;="&amp;(BD$1-(MONTH(BD$4)-3*INT((MONTH(BD$4)-1)/3))-3)))&gt;0,
(SUMIFS($W15:BC15,$W$1:BC$1,"&lt;="&amp;(BD$1-(MONTH(BD$4)-3*INT((MONTH(BD$4)-1)/3))))-SUMIFS($W21:BC21,$W$1:BC$1,"&lt;="&amp;(BD$1-(MONTH(BD$4)-3*INT((MONTH(BD$4)-1)/3))-3)))/3,0))</f>
        <v>1051610.5336122394</v>
      </c>
      <c r="BE21" s="5">
        <f ca="1">IF(BE$4="",0,IF((SUMIFS($W15:BD15,$W$1:BD$1,"&lt;="&amp;(BE$1-(MONTH(BE$4)-3*INT((MONTH(BE$4)-1)/3))))-SUMIFS($W21:BD21,$W$1:BD$1,"&lt;="&amp;(BE$1-(MONTH(BE$4)-3*INT((MONTH(BE$4)-1)/3))-3)))&gt;0,
(SUMIFS($W15:BD15,$W$1:BD$1,"&lt;="&amp;(BE$1-(MONTH(BE$4)-3*INT((MONTH(BE$4)-1)/3))))-SUMIFS($W21:BD21,$W$1:BD$1,"&lt;="&amp;(BE$1-(MONTH(BE$4)-3*INT((MONTH(BE$4)-1)/3))-3)))/3,0))</f>
        <v>1051610.5336122394</v>
      </c>
      <c r="BF21" s="5">
        <f ca="1">IF(BF$4="",0,IF((SUMIFS($W15:BE15,$W$1:BE$1,"&lt;="&amp;(BF$1-(MONTH(BF$4)-3*INT((MONTH(BF$4)-1)/3))))-SUMIFS($W21:BE21,$W$1:BE$1,"&lt;="&amp;(BF$1-(MONTH(BF$4)-3*INT((MONTH(BF$4)-1)/3))-3)))&gt;0,
(SUMIFS($W15:BE15,$W$1:BE$1,"&lt;="&amp;(BF$1-(MONTH(BF$4)-3*INT((MONTH(BF$4)-1)/3))))-SUMIFS($W21:BE21,$W$1:BE$1,"&lt;="&amp;(BF$1-(MONTH(BF$4)-3*INT((MONTH(BF$4)-1)/3))-3)))/3,0))</f>
        <v>1051610.5336122394</v>
      </c>
      <c r="BG21" s="5">
        <f ca="1">IF(BG$4="",0,IF((SUMIFS($W15:BF15,$W$1:BF$1,"&lt;="&amp;(BG$1-(MONTH(BG$4)-3*INT((MONTH(BG$4)-1)/3))))-SUMIFS($W21:BF21,$W$1:BF$1,"&lt;="&amp;(BG$1-(MONTH(BG$4)-3*INT((MONTH(BG$4)-1)/3))-3)))&gt;0,
(SUMIFS($W15:BF15,$W$1:BF$1,"&lt;="&amp;(BG$1-(MONTH(BG$4)-3*INT((MONTH(BG$4)-1)/3))))-SUMIFS($W21:BF21,$W$1:BF$1,"&lt;="&amp;(BG$1-(MONTH(BG$4)-3*INT((MONTH(BG$4)-1)/3))-3)))/3,0))</f>
        <v>1536886.6722318686</v>
      </c>
      <c r="BH21" s="5">
        <f ca="1">IF(BH$4="",0,IF((SUMIFS($W15:BG15,$W$1:BG$1,"&lt;="&amp;(BH$1-(MONTH(BH$4)-3*INT((MONTH(BH$4)-1)/3))))-SUMIFS($W21:BG21,$W$1:BG$1,"&lt;="&amp;(BH$1-(MONTH(BH$4)-3*INT((MONTH(BH$4)-1)/3))-3)))&gt;0,
(SUMIFS($W15:BG15,$W$1:BG$1,"&lt;="&amp;(BH$1-(MONTH(BH$4)-3*INT((MONTH(BH$4)-1)/3))))-SUMIFS($W21:BG21,$W$1:BG$1,"&lt;="&amp;(BH$1-(MONTH(BH$4)-3*INT((MONTH(BH$4)-1)/3))-3)))/3,0))</f>
        <v>1536886.6722318686</v>
      </c>
      <c r="BI21" s="5">
        <f ca="1">IF(BI$4="",0,IF((SUMIFS($W15:BH15,$W$1:BH$1,"&lt;="&amp;(BI$1-(MONTH(BI$4)-3*INT((MONTH(BI$4)-1)/3))))-SUMIFS($W21:BH21,$W$1:BH$1,"&lt;="&amp;(BI$1-(MONTH(BI$4)-3*INT((MONTH(BI$4)-1)/3))-3)))&gt;0,
(SUMIFS($W15:BH15,$W$1:BH$1,"&lt;="&amp;(BI$1-(MONTH(BI$4)-3*INT((MONTH(BI$4)-1)/3))))-SUMIFS($W21:BH21,$W$1:BH$1,"&lt;="&amp;(BI$1-(MONTH(BI$4)-3*INT((MONTH(BI$4)-1)/3))-3)))/3,0))</f>
        <v>1536886.6722318686</v>
      </c>
      <c r="BJ21" s="5">
        <f ca="1">IF(BJ$4="",0,IF((SUMIFS($W15:BI15,$W$1:BI$1,"&lt;="&amp;(BJ$1-(MONTH(BJ$4)-3*INT((MONTH(BJ$4)-1)/3))))-SUMIFS($W21:BI21,$W$1:BI$1,"&lt;="&amp;(BJ$1-(MONTH(BJ$4)-3*INT((MONTH(BJ$4)-1)/3))-3)))&gt;0,
(SUMIFS($W15:BI15,$W$1:BI$1,"&lt;="&amp;(BJ$1-(MONTH(BJ$4)-3*INT((MONTH(BJ$4)-1)/3))))-SUMIFS($W21:BI21,$W$1:BI$1,"&lt;="&amp;(BJ$1-(MONTH(BJ$4)-3*INT((MONTH(BJ$4)-1)/3))-3)))/3,0))</f>
        <v>2183525.0223978064</v>
      </c>
      <c r="BK21" s="5">
        <f ca="1">IF(BK$4="",0,IF((SUMIFS($W15:BJ15,$W$1:BJ$1,"&lt;="&amp;(BK$1-(MONTH(BK$4)-3*INT((MONTH(BK$4)-1)/3))))-SUMIFS($W21:BJ21,$W$1:BJ$1,"&lt;="&amp;(BK$1-(MONTH(BK$4)-3*INT((MONTH(BK$4)-1)/3))-3)))&gt;0,
(SUMIFS($W15:BJ15,$W$1:BJ$1,"&lt;="&amp;(BK$1-(MONTH(BK$4)-3*INT((MONTH(BK$4)-1)/3))))-SUMIFS($W21:BJ21,$W$1:BJ$1,"&lt;="&amp;(BK$1-(MONTH(BK$4)-3*INT((MONTH(BK$4)-1)/3))-3)))/3,0))</f>
        <v>2183525.0223978064</v>
      </c>
      <c r="BL21" s="5">
        <f ca="1">IF(BL$4="",0,IF((SUMIFS($W15:BK15,$W$1:BK$1,"&lt;="&amp;(BL$1-(MONTH(BL$4)-3*INT((MONTH(BL$4)-1)/3))))-SUMIFS($W21:BK21,$W$1:BK$1,"&lt;="&amp;(BL$1-(MONTH(BL$4)-3*INT((MONTH(BL$4)-1)/3))-3)))&gt;0,
(SUMIFS($W15:BK15,$W$1:BK$1,"&lt;="&amp;(BL$1-(MONTH(BL$4)-3*INT((MONTH(BL$4)-1)/3))))-SUMIFS($W21:BK21,$W$1:BK$1,"&lt;="&amp;(BL$1-(MONTH(BL$4)-3*INT((MONTH(BL$4)-1)/3))-3)))/3,0))</f>
        <v>2183525.0223978064</v>
      </c>
      <c r="BM21" s="5">
        <f ca="1">IF(BM$4="",0,IF((SUMIFS($W15:BL15,$W$1:BL$1,"&lt;="&amp;(BM$1-(MONTH(BM$4)-3*INT((MONTH(BM$4)-1)/3))))-SUMIFS($W21:BL21,$W$1:BL$1,"&lt;="&amp;(BM$1-(MONTH(BM$4)-3*INT((MONTH(BM$4)-1)/3))-3)))&gt;0,
(SUMIFS($W15:BL15,$W$1:BL$1,"&lt;="&amp;(BM$1-(MONTH(BM$4)-3*INT((MONTH(BM$4)-1)/3))))-SUMIFS($W21:BL21,$W$1:BL$1,"&lt;="&amp;(BM$1-(MONTH(BM$4)-3*INT((MONTH(BM$4)-1)/3))-3)))/3,0))</f>
        <v>2569565.1528267749</v>
      </c>
      <c r="BN21" s="5">
        <f ca="1">IF(BN$4="",0,IF((SUMIFS($W15:BM15,$W$1:BM$1,"&lt;="&amp;(BN$1-(MONTH(BN$4)-3*INT((MONTH(BN$4)-1)/3))))-SUMIFS($W21:BM21,$W$1:BM$1,"&lt;="&amp;(BN$1-(MONTH(BN$4)-3*INT((MONTH(BN$4)-1)/3))-3)))&gt;0,
(SUMIFS($W15:BM15,$W$1:BM$1,"&lt;="&amp;(BN$1-(MONTH(BN$4)-3*INT((MONTH(BN$4)-1)/3))))-SUMIFS($W21:BM21,$W$1:BM$1,"&lt;="&amp;(BN$1-(MONTH(BN$4)-3*INT((MONTH(BN$4)-1)/3))-3)))/3,0))</f>
        <v>2569565.1528267749</v>
      </c>
      <c r="BO21" s="5">
        <f ca="1">IF(BO$4="",0,IF((SUMIFS($W15:BN15,$W$1:BN$1,"&lt;="&amp;(BO$1-(MONTH(BO$4)-3*INT((MONTH(BO$4)-1)/3))))-SUMIFS($W21:BN21,$W$1:BN$1,"&lt;="&amp;(BO$1-(MONTH(BO$4)-3*INT((MONTH(BO$4)-1)/3))-3)))&gt;0,
(SUMIFS($W15:BN15,$W$1:BN$1,"&lt;="&amp;(BO$1-(MONTH(BO$4)-3*INT((MONTH(BO$4)-1)/3))))-SUMIFS($W21:BN21,$W$1:BN$1,"&lt;="&amp;(BO$1-(MONTH(BO$4)-3*INT((MONTH(BO$4)-1)/3))-3)))/3,0))</f>
        <v>2569565.1528267749</v>
      </c>
      <c r="BP21" s="5">
        <f ca="1">IF(BP$4="",0,IF((SUMIFS($W15:BO15,$W$1:BO$1,"&lt;="&amp;(BP$1-(MONTH(BP$4)-3*INT((MONTH(BP$4)-1)/3))))-SUMIFS($W21:BO21,$W$1:BO$1,"&lt;="&amp;(BP$1-(MONTH(BP$4)-3*INT((MONTH(BP$4)-1)/3))-3)))&gt;0,
(SUMIFS($W15:BO15,$W$1:BO$1,"&lt;="&amp;(BP$1-(MONTH(BP$4)-3*INT((MONTH(BP$4)-1)/3))))-SUMIFS($W21:BO21,$W$1:BO$1,"&lt;="&amp;(BP$1-(MONTH(BP$4)-3*INT((MONTH(BP$4)-1)/3))-3)))/3,0))</f>
        <v>2447208.09326773</v>
      </c>
      <c r="BQ21" s="5">
        <f ca="1">IF(BQ$4="",0,IF((SUMIFS($W15:BP15,$W$1:BP$1,"&lt;="&amp;(BQ$1-(MONTH(BQ$4)-3*INT((MONTH(BQ$4)-1)/3))))-SUMIFS($W21:BP21,$W$1:BP$1,"&lt;="&amp;(BQ$1-(MONTH(BQ$4)-3*INT((MONTH(BQ$4)-1)/3))-3)))&gt;0,
(SUMIFS($W15:BP15,$W$1:BP$1,"&lt;="&amp;(BQ$1-(MONTH(BQ$4)-3*INT((MONTH(BQ$4)-1)/3))))-SUMIFS($W21:BP21,$W$1:BP$1,"&lt;="&amp;(BQ$1-(MONTH(BQ$4)-3*INT((MONTH(BQ$4)-1)/3))-3)))/3,0))</f>
        <v>2447208.09326773</v>
      </c>
      <c r="BR21" s="5">
        <f ca="1">IF(BR$4="",0,IF((SUMIFS($W15:BQ15,$W$1:BQ$1,"&lt;="&amp;(BR$1-(MONTH(BR$4)-3*INT((MONTH(BR$4)-1)/3))))-SUMIFS($W21:BQ21,$W$1:BQ$1,"&lt;="&amp;(BR$1-(MONTH(BR$4)-3*INT((MONTH(BR$4)-1)/3))-3)))&gt;0,
(SUMIFS($W15:BQ15,$W$1:BQ$1,"&lt;="&amp;(BR$1-(MONTH(BR$4)-3*INT((MONTH(BR$4)-1)/3))))-SUMIFS($W21:BQ21,$W$1:BQ$1,"&lt;="&amp;(BR$1-(MONTH(BR$4)-3*INT((MONTH(BR$4)-1)/3))-3)))/3,0))</f>
        <v>2447208.09326773</v>
      </c>
      <c r="BS21" s="5">
        <f ca="1">IF(BS$4="",0,IF((SUMIFS($W15:BR15,$W$1:BR$1,"&lt;="&amp;(BS$1-(MONTH(BS$4)-3*INT((MONTH(BS$4)-1)/3))))-SUMIFS($W21:BR21,$W$1:BR$1,"&lt;="&amp;(BS$1-(MONTH(BS$4)-3*INT((MONTH(BS$4)-1)/3))-3)))&gt;0,
(SUMIFS($W15:BR15,$W$1:BR$1,"&lt;="&amp;(BS$1-(MONTH(BS$4)-3*INT((MONTH(BS$4)-1)/3))))-SUMIFS($W21:BR21,$W$1:BR$1,"&lt;="&amp;(BS$1-(MONTH(BS$4)-3*INT((MONTH(BS$4)-1)/3))-3)))/3,0))</f>
        <v>2172379.031189926</v>
      </c>
      <c r="BT21" s="5">
        <f ca="1">IF(BT$4="",0,IF((SUMIFS($W15:BS15,$W$1:BS$1,"&lt;="&amp;(BT$1-(MONTH(BT$4)-3*INT((MONTH(BT$4)-1)/3))))-SUMIFS($W21:BS21,$W$1:BS$1,"&lt;="&amp;(BT$1-(MONTH(BT$4)-3*INT((MONTH(BT$4)-1)/3))-3)))&gt;0,
(SUMIFS($W15:BS15,$W$1:BS$1,"&lt;="&amp;(BT$1-(MONTH(BT$4)-3*INT((MONTH(BT$4)-1)/3))))-SUMIFS($W21:BS21,$W$1:BS$1,"&lt;="&amp;(BT$1-(MONTH(BT$4)-3*INT((MONTH(BT$4)-1)/3))-3)))/3,0))</f>
        <v>2172379.031189926</v>
      </c>
      <c r="BU21" s="5">
        <f ca="1">IF(BU$4="",0,IF((SUMIFS($W15:BT15,$W$1:BT$1,"&lt;="&amp;(BU$1-(MONTH(BU$4)-3*INT((MONTH(BU$4)-1)/3))))-SUMIFS($W21:BT21,$W$1:BT$1,"&lt;="&amp;(BU$1-(MONTH(BU$4)-3*INT((MONTH(BU$4)-1)/3))-3)))&gt;0,
(SUMIFS($W15:BT15,$W$1:BT$1,"&lt;="&amp;(BU$1-(MONTH(BU$4)-3*INT((MONTH(BU$4)-1)/3))))-SUMIFS($W21:BT21,$W$1:BT$1,"&lt;="&amp;(BU$1-(MONTH(BU$4)-3*INT((MONTH(BU$4)-1)/3))-3)))/3,0))</f>
        <v>2172379.031189926</v>
      </c>
      <c r="BV21" s="5">
        <f ca="1">IF(BV$4="",0,IF((SUMIFS($W15:BU15,$W$1:BU$1,"&lt;="&amp;(BV$1-(MONTH(BV$4)-3*INT((MONTH(BV$4)-1)/3))))-SUMIFS($W21:BU21,$W$1:BU$1,"&lt;="&amp;(BV$1-(MONTH(BV$4)-3*INT((MONTH(BV$4)-1)/3))-3)))&gt;0,
(SUMIFS($W15:BU15,$W$1:BU$1,"&lt;="&amp;(BV$1-(MONTH(BV$4)-3*INT((MONTH(BV$4)-1)/3))))-SUMIFS($W21:BU21,$W$1:BU$1,"&lt;="&amp;(BV$1-(MONTH(BV$4)-3*INT((MONTH(BV$4)-1)/3))-3)))/3,0))</f>
        <v>2206857.0887880721</v>
      </c>
      <c r="BW21" s="5">
        <f ca="1">IF(BW$4="",0,IF((SUMIFS($W15:BV15,$W$1:BV$1,"&lt;="&amp;(BW$1-(MONTH(BW$4)-3*INT((MONTH(BW$4)-1)/3))))-SUMIFS($W21:BV21,$W$1:BV$1,"&lt;="&amp;(BW$1-(MONTH(BW$4)-3*INT((MONTH(BW$4)-1)/3))-3)))&gt;0,
(SUMIFS($W15:BV15,$W$1:BV$1,"&lt;="&amp;(BW$1-(MONTH(BW$4)-3*INT((MONTH(BW$4)-1)/3))))-SUMIFS($W21:BV21,$W$1:BV$1,"&lt;="&amp;(BW$1-(MONTH(BW$4)-3*INT((MONTH(BW$4)-1)/3))-3)))/3,0))</f>
        <v>2206857.0887880721</v>
      </c>
      <c r="BX21" s="5">
        <f ca="1">IF(BX$4="",0,IF((SUMIFS($W15:BW15,$W$1:BW$1,"&lt;="&amp;(BX$1-(MONTH(BX$4)-3*INT((MONTH(BX$4)-1)/3))))-SUMIFS($W21:BW21,$W$1:BW$1,"&lt;="&amp;(BX$1-(MONTH(BX$4)-3*INT((MONTH(BX$4)-1)/3))-3)))&gt;0,
(SUMIFS($W15:BW15,$W$1:BW$1,"&lt;="&amp;(BX$1-(MONTH(BX$4)-3*INT((MONTH(BX$4)-1)/3))))-SUMIFS($W21:BW21,$W$1:BW$1,"&lt;="&amp;(BX$1-(MONTH(BX$4)-3*INT((MONTH(BX$4)-1)/3))-3)))/3,0))</f>
        <v>2206857.0887880721</v>
      </c>
      <c r="BY21" s="5">
        <f ca="1">IF(BY$4="",0,IF((SUMIFS($W15:BX15,$W$1:BX$1,"&lt;="&amp;(BY$1-(MONTH(BY$4)-3*INT((MONTH(BY$4)-1)/3))))-SUMIFS($W21:BX21,$W$1:BX$1,"&lt;="&amp;(BY$1-(MONTH(BY$4)-3*INT((MONTH(BY$4)-1)/3))-3)))&gt;0,
(SUMIFS($W15:BX15,$W$1:BX$1,"&lt;="&amp;(BY$1-(MONTH(BY$4)-3*INT((MONTH(BY$4)-1)/3))))-SUMIFS($W21:BX21,$W$1:BX$1,"&lt;="&amp;(BY$1-(MONTH(BY$4)-3*INT((MONTH(BY$4)-1)/3))-3)))/3,0))</f>
        <v>2777604.6011982709</v>
      </c>
      <c r="BZ21" s="5">
        <f ca="1">IF(BZ$4="",0,IF((SUMIFS($W15:BY15,$W$1:BY$1,"&lt;="&amp;(BZ$1-(MONTH(BZ$4)-3*INT((MONTH(BZ$4)-1)/3))))-SUMIFS($W21:BY21,$W$1:BY$1,"&lt;="&amp;(BZ$1-(MONTH(BZ$4)-3*INT((MONTH(BZ$4)-1)/3))-3)))&gt;0,
(SUMIFS($W15:BY15,$W$1:BY$1,"&lt;="&amp;(BZ$1-(MONTH(BZ$4)-3*INT((MONTH(BZ$4)-1)/3))))-SUMIFS($W21:BY21,$W$1:BY$1,"&lt;="&amp;(BZ$1-(MONTH(BZ$4)-3*INT((MONTH(BZ$4)-1)/3))-3)))/3,0))</f>
        <v>2777604.6011982709</v>
      </c>
      <c r="CA21" s="5">
        <f ca="1">IF(CA$4="",0,IF((SUMIFS($W15:BZ15,$W$1:BZ$1,"&lt;="&amp;(CA$1-(MONTH(CA$4)-3*INT((MONTH(CA$4)-1)/3))))-SUMIFS($W21:BZ21,$W$1:BZ$1,"&lt;="&amp;(CA$1-(MONTH(CA$4)-3*INT((MONTH(CA$4)-1)/3))-3)))&gt;0,
(SUMIFS($W15:BZ15,$W$1:BZ$1,"&lt;="&amp;(CA$1-(MONTH(CA$4)-3*INT((MONTH(CA$4)-1)/3))))-SUMIFS($W21:BZ21,$W$1:BZ$1,"&lt;="&amp;(CA$1-(MONTH(CA$4)-3*INT((MONTH(CA$4)-1)/3))-3)))/3,0))</f>
        <v>2777604.6011982709</v>
      </c>
      <c r="CB21" s="5">
        <f ca="1">IF(CB$4="",0,IF((SUMIFS($W15:CA15,$W$1:CA$1,"&lt;="&amp;(CB$1-(MONTH(CB$4)-3*INT((MONTH(CB$4)-1)/3))))-SUMIFS($W21:CA21,$W$1:CA$1,"&lt;="&amp;(CB$1-(MONTH(CB$4)-3*INT((MONTH(CB$4)-1)/3))-3)))&gt;0,
(SUMIFS($W15:CA15,$W$1:CA$1,"&lt;="&amp;(CB$1-(MONTH(CB$4)-3*INT((MONTH(CB$4)-1)/3))))-SUMIFS($W21:CA21,$W$1:CA$1,"&lt;="&amp;(CB$1-(MONTH(CB$4)-3*INT((MONTH(CB$4)-1)/3))-3)))/3,0))</f>
        <v>3471061.7496331655</v>
      </c>
      <c r="CC21" s="5">
        <f ca="1">IF(CC$4="",0,IF((SUMIFS($W15:CB15,$W$1:CB$1,"&lt;="&amp;(CC$1-(MONTH(CC$4)-3*INT((MONTH(CC$4)-1)/3))))-SUMIFS($W21:CB21,$W$1:CB$1,"&lt;="&amp;(CC$1-(MONTH(CC$4)-3*INT((MONTH(CC$4)-1)/3))-3)))&gt;0,
(SUMIFS($W15:CB15,$W$1:CB$1,"&lt;="&amp;(CC$1-(MONTH(CC$4)-3*INT((MONTH(CC$4)-1)/3))))-SUMIFS($W21:CB21,$W$1:CB$1,"&lt;="&amp;(CC$1-(MONTH(CC$4)-3*INT((MONTH(CC$4)-1)/3))-3)))/3,0))</f>
        <v>3471061.7496331655</v>
      </c>
      <c r="CD21" s="5">
        <f ca="1">IF(CD$4="",0,IF((SUMIFS($W15:CC15,$W$1:CC$1,"&lt;="&amp;(CD$1-(MONTH(CD$4)-3*INT((MONTH(CD$4)-1)/3))))-SUMIFS($W21:CC21,$W$1:CC$1,"&lt;="&amp;(CD$1-(MONTH(CD$4)-3*INT((MONTH(CD$4)-1)/3))-3)))&gt;0,
(SUMIFS($W15:CC15,$W$1:CC$1,"&lt;="&amp;(CD$1-(MONTH(CD$4)-3*INT((MONTH(CD$4)-1)/3))))-SUMIFS($W21:CC21,$W$1:CC$1,"&lt;="&amp;(CD$1-(MONTH(CD$4)-3*INT((MONTH(CD$4)-1)/3))-3)))/3,0))</f>
        <v>3471061.7496331655</v>
      </c>
      <c r="CE21" s="5">
        <f ca="1">IF(CE$4="",0,IF((SUMIFS($W15:CD15,$W$1:CD$1,"&lt;="&amp;(CE$1-(MONTH(CE$4)-3*INT((MONTH(CE$4)-1)/3))))-SUMIFS($W21:CD21,$W$1:CD$1,"&lt;="&amp;(CE$1-(MONTH(CE$4)-3*INT((MONTH(CE$4)-1)/3))-3)))&gt;0,
(SUMIFS($W15:CD15,$W$1:CD$1,"&lt;="&amp;(CE$1-(MONTH(CE$4)-3*INT((MONTH(CE$4)-1)/3))))-SUMIFS($W21:CD21,$W$1:CD$1,"&lt;="&amp;(CE$1-(MONTH(CE$4)-3*INT((MONTH(CE$4)-1)/3))-3)))/3,0))</f>
        <v>3879722.5918365098</v>
      </c>
      <c r="CF21" s="5">
        <f ca="1">IF(CF$4="",0,IF((SUMIFS($W15:CE15,$W$1:CE$1,"&lt;="&amp;(CF$1-(MONTH(CF$4)-3*INT((MONTH(CF$4)-1)/3))))-SUMIFS($W21:CE21,$W$1:CE$1,"&lt;="&amp;(CF$1-(MONTH(CF$4)-3*INT((MONTH(CF$4)-1)/3))-3)))&gt;0,
(SUMIFS($W15:CE15,$W$1:CE$1,"&lt;="&amp;(CF$1-(MONTH(CF$4)-3*INT((MONTH(CF$4)-1)/3))))-SUMIFS($W21:CE21,$W$1:CE$1,"&lt;="&amp;(CF$1-(MONTH(CF$4)-3*INT((MONTH(CF$4)-1)/3))-3)))/3,0))</f>
        <v>0</v>
      </c>
    </row>
    <row r="23" spans="2:84" x14ac:dyDescent="0.3">
      <c r="B23" s="13">
        <f>ROW()</f>
        <v>23</v>
      </c>
      <c r="H23" s="1" t="s">
        <v>240</v>
      </c>
      <c r="M23" s="53" t="s">
        <v>18</v>
      </c>
      <c r="P23" s="72" t="str">
        <f>Lists!$AI$11</f>
        <v>CF</v>
      </c>
      <c r="U23" s="5">
        <f ca="1">SUM(INDIRECT(ADDRESS($B23,$X$2)&amp;":"&amp;ADDRESS($B23,$X$2-1+$P$8)))</f>
        <v>217262912.54673773</v>
      </c>
      <c r="X23" s="5">
        <f ca="1">X19-X21</f>
        <v>-33614000</v>
      </c>
      <c r="Y23" s="5">
        <f t="shared" ref="Y23:AI23" ca="1" si="52">Y19-Y21</f>
        <v>-9234000</v>
      </c>
      <c r="Z23" s="5">
        <f t="shared" ca="1" si="52"/>
        <v>-5621566.666666667</v>
      </c>
      <c r="AA23" s="5">
        <f t="shared" ca="1" si="52"/>
        <v>-718275</v>
      </c>
      <c r="AB23" s="5">
        <f t="shared" ca="1" si="52"/>
        <v>5036883.333333334</v>
      </c>
      <c r="AC23" s="5">
        <f t="shared" ca="1" si="52"/>
        <v>-66344.791666666657</v>
      </c>
      <c r="AD23" s="5">
        <f t="shared" ca="1" si="52"/>
        <v>579014.10000000009</v>
      </c>
      <c r="AE23" s="5">
        <f t="shared" ca="1" si="52"/>
        <v>3554263.8166666678</v>
      </c>
      <c r="AF23" s="5">
        <f t="shared" ca="1" si="52"/>
        <v>-144275.65277777868</v>
      </c>
      <c r="AG23" s="5">
        <f t="shared" ca="1" si="52"/>
        <v>-56747.377777777612</v>
      </c>
      <c r="AH23" s="5">
        <f t="shared" ca="1" si="52"/>
        <v>1744927.8722222215</v>
      </c>
      <c r="AI23" s="5">
        <f t="shared" ca="1" si="52"/>
        <v>1701079.8444444444</v>
      </c>
      <c r="AJ23" s="5">
        <f t="shared" ref="AJ23:CF23" ca="1" si="53">AJ19-AJ21</f>
        <v>908782.94984444231</v>
      </c>
      <c r="AK23" s="5">
        <f t="shared" ca="1" si="53"/>
        <v>1271607.0312333324</v>
      </c>
      <c r="AL23" s="5">
        <f t="shared" ca="1" si="53"/>
        <v>1884080.1536444447</v>
      </c>
      <c r="AM23" s="5">
        <f t="shared" ca="1" si="53"/>
        <v>2671567.3378222212</v>
      </c>
      <c r="AN23" s="5">
        <f t="shared" ca="1" si="53"/>
        <v>2410199.4951888868</v>
      </c>
      <c r="AO23" s="5">
        <f t="shared" ca="1" si="53"/>
        <v>906412.66439722222</v>
      </c>
      <c r="AP23" s="5">
        <f t="shared" ca="1" si="53"/>
        <v>2764862.7354184771</v>
      </c>
      <c r="AQ23" s="5">
        <f t="shared" ca="1" si="53"/>
        <v>3736725.9845389416</v>
      </c>
      <c r="AR23" s="5">
        <f t="shared" ca="1" si="53"/>
        <v>-15939928.32821512</v>
      </c>
      <c r="AS23" s="5">
        <f t="shared" ca="1" si="53"/>
        <v>-5338473.7729799198</v>
      </c>
      <c r="AT23" s="5">
        <f t="shared" ca="1" si="53"/>
        <v>-358457.91325011419</v>
      </c>
      <c r="AU23" s="5">
        <f t="shared" ca="1" si="53"/>
        <v>4241718.40869202</v>
      </c>
      <c r="AV23" s="5">
        <f t="shared" ca="1" si="53"/>
        <v>3394716.0641918229</v>
      </c>
      <c r="AW23" s="5">
        <f t="shared" ca="1" si="53"/>
        <v>8762551.5816231873</v>
      </c>
      <c r="AX23" s="5">
        <f t="shared" ca="1" si="53"/>
        <v>4849004.9601921933</v>
      </c>
      <c r="AY23" s="5">
        <f t="shared" ca="1" si="53"/>
        <v>5860597.4631011756</v>
      </c>
      <c r="AZ23" s="5">
        <f t="shared" ca="1" si="53"/>
        <v>5708785.0937938094</v>
      </c>
      <c r="BA23" s="5">
        <f t="shared" ca="1" si="53"/>
        <v>4437720.8513812236</v>
      </c>
      <c r="BB23" s="5">
        <f t="shared" ca="1" si="53"/>
        <v>-12011847.339351524</v>
      </c>
      <c r="BC23" s="5">
        <f t="shared" ca="1" si="53"/>
        <v>-114851.84909633675</v>
      </c>
      <c r="BD23" s="5">
        <f t="shared" ca="1" si="53"/>
        <v>613121.34170921124</v>
      </c>
      <c r="BE23" s="5">
        <f t="shared" ca="1" si="53"/>
        <v>5808774.1576469922</v>
      </c>
      <c r="BF23" s="5">
        <f t="shared" ca="1" si="53"/>
        <v>10785527.50888638</v>
      </c>
      <c r="BG23" s="5">
        <f t="shared" ca="1" si="53"/>
        <v>7582011.2468312001</v>
      </c>
      <c r="BH23" s="5">
        <f t="shared" ca="1" si="53"/>
        <v>6705382.0906867171</v>
      </c>
      <c r="BI23" s="5">
        <f t="shared" ca="1" si="53"/>
        <v>9541893.6852744557</v>
      </c>
      <c r="BJ23" s="5">
        <f t="shared" ca="1" si="53"/>
        <v>7746902.5764277596</v>
      </c>
      <c r="BK23" s="5">
        <f t="shared" ca="1" si="53"/>
        <v>8862582.8463219833</v>
      </c>
      <c r="BL23" s="5">
        <f t="shared" ca="1" si="53"/>
        <v>-10306067.672952622</v>
      </c>
      <c r="BM23" s="5">
        <f t="shared" ca="1" si="53"/>
        <v>-709583.57297028601</v>
      </c>
      <c r="BN23" s="5">
        <f t="shared" ca="1" si="53"/>
        <v>4357733.7182173831</v>
      </c>
      <c r="BO23" s="5">
        <f t="shared" ca="1" si="53"/>
        <v>10957153.175901415</v>
      </c>
      <c r="BP23" s="5">
        <f t="shared" ca="1" si="53"/>
        <v>8867206.3402548097</v>
      </c>
      <c r="BQ23" s="5">
        <f t="shared" ca="1" si="53"/>
        <v>9389517.508045163</v>
      </c>
      <c r="BR23" s="5">
        <f t="shared" ca="1" si="53"/>
        <v>16848200.25203184</v>
      </c>
      <c r="BS23" s="5">
        <f t="shared" ca="1" si="53"/>
        <v>11743425.065415703</v>
      </c>
      <c r="BT23" s="5">
        <f t="shared" ca="1" si="53"/>
        <v>10803430.880641649</v>
      </c>
      <c r="BU23" s="5">
        <f t="shared" ca="1" si="53"/>
        <v>10932017.65836646</v>
      </c>
      <c r="BV23" s="5">
        <f t="shared" ca="1" si="53"/>
        <v>-8018579.8170003574</v>
      </c>
      <c r="BW23" s="5">
        <f t="shared" ca="1" si="53"/>
        <v>4899548.0145231113</v>
      </c>
      <c r="BX23" s="5">
        <f t="shared" ca="1" si="53"/>
        <v>7666414.9854389951</v>
      </c>
      <c r="BY23" s="5">
        <f t="shared" ca="1" si="53"/>
        <v>10615853.983820576</v>
      </c>
      <c r="BZ23" s="5">
        <f t="shared" ca="1" si="53"/>
        <v>13211815.180555534</v>
      </c>
      <c r="CA23" s="5">
        <f t="shared" ca="1" si="53"/>
        <v>19816512.211299255</v>
      </c>
      <c r="CB23" s="5">
        <f t="shared" ca="1" si="53"/>
        <v>11982305.130970402</v>
      </c>
      <c r="CC23" s="5">
        <f t="shared" ca="1" si="53"/>
        <v>12684599.671858205</v>
      </c>
      <c r="CD23" s="5">
        <f t="shared" ca="1" si="53"/>
        <v>15416512.698409302</v>
      </c>
      <c r="CE23" s="5">
        <f t="shared" ca="1" si="53"/>
        <v>15251968.630178319</v>
      </c>
      <c r="CF23" s="5">
        <f t="shared" ca="1" si="53"/>
        <v>0</v>
      </c>
    </row>
    <row r="24" spans="2:84" x14ac:dyDescent="0.3">
      <c r="X24" s="109"/>
    </row>
    <row r="25" spans="2:84" x14ac:dyDescent="0.3">
      <c r="B25" s="13">
        <f>ROW()</f>
        <v>25</v>
      </c>
      <c r="H25" s="1" t="s">
        <v>263</v>
      </c>
      <c r="M25" s="53" t="s">
        <v>18</v>
      </c>
      <c r="P25" s="72"/>
      <c r="U25" s="5">
        <f t="shared" ref="U25" ca="1" si="54">INDIRECT(ADDRESS($B25,$X$2-1+$P$8))</f>
        <v>217262912.54673773</v>
      </c>
      <c r="X25" s="5">
        <f ca="1">IF(X$4="",0,SUM($W23:X23))</f>
        <v>-33614000</v>
      </c>
      <c r="Y25" s="5">
        <f ca="1">IF(Y$4="",0,SUM($W23:Y23))</f>
        <v>-42848000</v>
      </c>
      <c r="Z25" s="5">
        <f ca="1">IF(Z$4="",0,SUM($W23:Z23))</f>
        <v>-48469566.666666664</v>
      </c>
      <c r="AA25" s="5">
        <f ca="1">IF(AA$4="",0,SUM($W23:AA23))</f>
        <v>-49187841.666666664</v>
      </c>
      <c r="AB25" s="5">
        <f ca="1">IF(AB$4="",0,SUM($W23:AB23))</f>
        <v>-44150958.333333328</v>
      </c>
      <c r="AC25" s="5">
        <f ca="1">IF(AC$4="",0,SUM($W23:AC23))</f>
        <v>-44217303.124999993</v>
      </c>
      <c r="AD25" s="5">
        <f ca="1">IF(AD$4="",0,SUM($W23:AD23))</f>
        <v>-43638289.024999991</v>
      </c>
      <c r="AE25" s="5">
        <f ca="1">IF(AE$4="",0,SUM($W23:AE23))</f>
        <v>-40084025.208333321</v>
      </c>
      <c r="AF25" s="5">
        <f ca="1">IF(AF$4="",0,SUM($W23:AF23))</f>
        <v>-40228300.861111097</v>
      </c>
      <c r="AG25" s="5">
        <f ca="1">IF(AG$4="",0,SUM($W23:AG23))</f>
        <v>-40285048.238888875</v>
      </c>
      <c r="AH25" s="5">
        <f ca="1">IF(AH$4="",0,SUM($W23:AH23))</f>
        <v>-38540120.366666652</v>
      </c>
      <c r="AI25" s="5">
        <f ca="1">IF(AI$4="",0,SUM($W23:AI23))</f>
        <v>-36839040.522222206</v>
      </c>
      <c r="AJ25" s="5">
        <f ca="1">IF(AJ$4="",0,SUM($W23:AJ23))</f>
        <v>-35930257.572377764</v>
      </c>
      <c r="AK25" s="5">
        <f ca="1">IF(AK$4="",0,SUM($W23:AK23))</f>
        <v>-34658650.541144431</v>
      </c>
      <c r="AL25" s="5">
        <f ca="1">IF(AL$4="",0,SUM($W23:AL23))</f>
        <v>-32774570.387499984</v>
      </c>
      <c r="AM25" s="5">
        <f ca="1">IF(AM$4="",0,SUM($W23:AM23))</f>
        <v>-30103003.049677763</v>
      </c>
      <c r="AN25" s="5">
        <f ca="1">IF(AN$4="",0,SUM($W23:AN23))</f>
        <v>-27692803.554488875</v>
      </c>
      <c r="AO25" s="5">
        <f ca="1">IF(AO$4="",0,SUM($W23:AO23))</f>
        <v>-26786390.890091654</v>
      </c>
      <c r="AP25" s="5">
        <f ca="1">IF(AP$4="",0,SUM($W23:AP23))</f>
        <v>-24021528.154673178</v>
      </c>
      <c r="AQ25" s="5">
        <f ca="1">IF(AQ$4="",0,SUM($W23:AQ23))</f>
        <v>-20284802.170134235</v>
      </c>
      <c r="AR25" s="5">
        <f ca="1">IF(AR$4="",0,SUM($W23:AR23))</f>
        <v>-36224730.498349354</v>
      </c>
      <c r="AS25" s="5">
        <f ca="1">IF(AS$4="",0,SUM($W23:AS23))</f>
        <v>-41563204.271329276</v>
      </c>
      <c r="AT25" s="5">
        <f ca="1">IF(AT$4="",0,SUM($W23:AT23))</f>
        <v>-41921662.184579387</v>
      </c>
      <c r="AU25" s="5">
        <f ca="1">IF(AU$4="",0,SUM($W23:AU23))</f>
        <v>-37679943.77588737</v>
      </c>
      <c r="AV25" s="5">
        <f ca="1">IF(AV$4="",0,SUM($W23:AV23))</f>
        <v>-34285227.711695544</v>
      </c>
      <c r="AW25" s="5">
        <f ca="1">IF(AW$4="",0,SUM($W23:AW23))</f>
        <v>-25522676.130072355</v>
      </c>
      <c r="AX25" s="5">
        <f ca="1">IF(AX$4="",0,SUM($W23:AX23))</f>
        <v>-20673671.169880163</v>
      </c>
      <c r="AY25" s="5">
        <f ca="1">IF(AY$4="",0,SUM($W23:AY23))</f>
        <v>-14813073.706778988</v>
      </c>
      <c r="AZ25" s="5">
        <f ca="1">IF(AZ$4="",0,SUM($W23:AZ23))</f>
        <v>-9104288.6129851788</v>
      </c>
      <c r="BA25" s="5">
        <f ca="1">IF(BA$4="",0,SUM($W23:BA23))</f>
        <v>-4666567.7616039552</v>
      </c>
      <c r="BB25" s="5">
        <f ca="1">IF(BB$4="",0,SUM($W23:BB23))</f>
        <v>-16678415.100955479</v>
      </c>
      <c r="BC25" s="5">
        <f ca="1">IF(BC$4="",0,SUM($W23:BC23))</f>
        <v>-16793266.950051814</v>
      </c>
      <c r="BD25" s="5">
        <f ca="1">IF(BD$4="",0,SUM($W23:BD23))</f>
        <v>-16180145.608342603</v>
      </c>
      <c r="BE25" s="5">
        <f ca="1">IF(BE$4="",0,SUM($W23:BE23))</f>
        <v>-10371371.450695612</v>
      </c>
      <c r="BF25" s="5">
        <f ca="1">IF(BF$4="",0,SUM($W23:BF23))</f>
        <v>414156.05819076858</v>
      </c>
      <c r="BG25" s="5">
        <f ca="1">IF(BG$4="",0,SUM($W23:BG23))</f>
        <v>7996167.3050219687</v>
      </c>
      <c r="BH25" s="5">
        <f ca="1">IF(BH$4="",0,SUM($W23:BH23))</f>
        <v>14701549.395708686</v>
      </c>
      <c r="BI25" s="5">
        <f ca="1">IF(BI$4="",0,SUM($W23:BI23))</f>
        <v>24243443.08098314</v>
      </c>
      <c r="BJ25" s="5">
        <f ca="1">IF(BJ$4="",0,SUM($W23:BJ23))</f>
        <v>31990345.657410897</v>
      </c>
      <c r="BK25" s="5">
        <f ca="1">IF(BK$4="",0,SUM($W23:BK23))</f>
        <v>40852928.503732882</v>
      </c>
      <c r="BL25" s="5">
        <f ca="1">IF(BL$4="",0,SUM($W23:BL23))</f>
        <v>30546860.83078026</v>
      </c>
      <c r="BM25" s="5">
        <f ca="1">IF(BM$4="",0,SUM($W23:BM23))</f>
        <v>29837277.257809974</v>
      </c>
      <c r="BN25" s="5">
        <f ca="1">IF(BN$4="",0,SUM($W23:BN23))</f>
        <v>34195010.976027355</v>
      </c>
      <c r="BO25" s="5">
        <f ca="1">IF(BO$4="",0,SUM($W23:BO23))</f>
        <v>45152164.151928768</v>
      </c>
      <c r="BP25" s="5">
        <f ca="1">IF(BP$4="",0,SUM($W23:BP23))</f>
        <v>54019370.492183581</v>
      </c>
      <c r="BQ25" s="5">
        <f ca="1">IF(BQ$4="",0,SUM($W23:BQ23))</f>
        <v>63408888.000228748</v>
      </c>
      <c r="BR25" s="5">
        <f ca="1">IF(BR$4="",0,SUM($W23:BR23))</f>
        <v>80257088.252260596</v>
      </c>
      <c r="BS25" s="5">
        <f ca="1">IF(BS$4="",0,SUM($W23:BS23))</f>
        <v>92000513.317676306</v>
      </c>
      <c r="BT25" s="5">
        <f ca="1">IF(BT$4="",0,SUM($W23:BT23))</f>
        <v>102803944.19831796</v>
      </c>
      <c r="BU25" s="5">
        <f ca="1">IF(BU$4="",0,SUM($W23:BU23))</f>
        <v>113735961.85668442</v>
      </c>
      <c r="BV25" s="5">
        <f ca="1">IF(BV$4="",0,SUM($W23:BV23))</f>
        <v>105717382.03968406</v>
      </c>
      <c r="BW25" s="5">
        <f ca="1">IF(BW$4="",0,SUM($W23:BW23))</f>
        <v>110616930.05420718</v>
      </c>
      <c r="BX25" s="5">
        <f ca="1">IF(BX$4="",0,SUM($W23:BX23))</f>
        <v>118283345.03964618</v>
      </c>
      <c r="BY25" s="5">
        <f ca="1">IF(BY$4="",0,SUM($W23:BY23))</f>
        <v>128899199.02346675</v>
      </c>
      <c r="BZ25" s="5">
        <f ca="1">IF(BZ$4="",0,SUM($W23:BZ23))</f>
        <v>142111014.20402229</v>
      </c>
      <c r="CA25" s="5">
        <f ca="1">IF(CA$4="",0,SUM($W23:CA23))</f>
        <v>161927526.41532153</v>
      </c>
      <c r="CB25" s="5">
        <f ca="1">IF(CB$4="",0,SUM($W23:CB23))</f>
        <v>173909831.54629192</v>
      </c>
      <c r="CC25" s="5">
        <f ca="1">IF(CC$4="",0,SUM($W23:CC23))</f>
        <v>186594431.21815011</v>
      </c>
      <c r="CD25" s="5">
        <f ca="1">IF(CD$4="",0,SUM($W23:CD23))</f>
        <v>202010943.9165594</v>
      </c>
      <c r="CE25" s="5">
        <f ca="1">IF(CE$4="",0,SUM($W23:CE23))</f>
        <v>217262912.54673773</v>
      </c>
      <c r="CF25" s="5">
        <f ca="1">IF(CF$4="",0,SUM($W23:CF23))</f>
        <v>0</v>
      </c>
    </row>
    <row r="26" spans="2:84" x14ac:dyDescent="0.3">
      <c r="B26" s="13">
        <f>ROW()</f>
        <v>26</v>
      </c>
      <c r="H26" s="1" t="str">
        <f>H25</f>
        <v>Финпоток по осн. деят-сти нараст. итогом</v>
      </c>
      <c r="I26" s="1" t="s">
        <v>267</v>
      </c>
      <c r="U26" s="5">
        <f t="shared" ref="U26" ca="1" si="55">SUM(INDIRECT(ADDRESS($B26,$X$2)&amp;":"&amp;ADDRESS($B26,$X$2-1+$P$8)))</f>
        <v>1</v>
      </c>
      <c r="X26" s="5">
        <f ca="1">IF(X$4="",0,IF(AND(W25&lt;=0,MIN(X25:$ZZ25)&gt;=0,SUM($W26:W26)=0),1,0))</f>
        <v>0</v>
      </c>
      <c r="Y26" s="5">
        <f ca="1">IF(Y$4="",0,IF(AND(X25&lt;=0,MIN(Y25:$ZZ25)&gt;=0,SUM($W26:X26)=0),1,0))</f>
        <v>0</v>
      </c>
      <c r="Z26" s="5">
        <f ca="1">IF(Z$4="",0,IF(AND(Y25&lt;=0,MIN(Z25:$ZZ25)&gt;=0,SUM($W26:Y26)=0),1,0))</f>
        <v>0</v>
      </c>
      <c r="AA26" s="5">
        <f ca="1">IF(AA$4="",0,IF(AND(Z25&lt;=0,MIN(AA25:$ZZ25)&gt;=0,SUM($W26:Z26)=0),1,0))</f>
        <v>0</v>
      </c>
      <c r="AB26" s="5">
        <f ca="1">IF(AB$4="",0,IF(AND(AA25&lt;=0,MIN(AB25:$ZZ25)&gt;=0,SUM($W26:AA26)=0),1,0))</f>
        <v>0</v>
      </c>
      <c r="AC26" s="5">
        <f ca="1">IF(AC$4="",0,IF(AND(AB25&lt;=0,MIN(AC25:$ZZ25)&gt;=0,SUM($W26:AB26)=0),1,0))</f>
        <v>0</v>
      </c>
      <c r="AD26" s="5">
        <f ca="1">IF(AD$4="",0,IF(AND(AC25&lt;=0,MIN(AD25:$ZZ25)&gt;=0,SUM($W26:AC26)=0),1,0))</f>
        <v>0</v>
      </c>
      <c r="AE26" s="5">
        <f ca="1">IF(AE$4="",0,IF(AND(AD25&lt;=0,MIN(AE25:$ZZ25)&gt;=0,SUM($W26:AD26)=0),1,0))</f>
        <v>0</v>
      </c>
      <c r="AF26" s="5">
        <f ca="1">IF(AF$4="",0,IF(AND(AE25&lt;=0,MIN(AF25:$ZZ25)&gt;=0,SUM($W26:AE26)=0),1,0))</f>
        <v>0</v>
      </c>
      <c r="AG26" s="5">
        <f ca="1">IF(AG$4="",0,IF(AND(AF25&lt;=0,MIN(AG25:$ZZ25)&gt;=0,SUM($W26:AF26)=0),1,0))</f>
        <v>0</v>
      </c>
      <c r="AH26" s="5">
        <f ca="1">IF(AH$4="",0,IF(AND(AG25&lt;=0,MIN(AH25:$ZZ25)&gt;=0,SUM($W26:AG26)=0),1,0))</f>
        <v>0</v>
      </c>
      <c r="AI26" s="5">
        <f ca="1">IF(AI$4="",0,IF(AND(AH25&lt;=0,MIN(AI25:$ZZ25)&gt;=0,SUM($W26:AH26)=0),1,0))</f>
        <v>0</v>
      </c>
      <c r="AJ26" s="5">
        <f ca="1">IF(AJ$4="",0,IF(AND(AI25&lt;=0,MIN(AJ25:$ZZ25)&gt;=0,SUM($W26:AI26)=0),1,0))</f>
        <v>0</v>
      </c>
      <c r="AK26" s="5">
        <f ca="1">IF(AK$4="",0,IF(AND(AJ25&lt;=0,MIN(AK25:$ZZ25)&gt;=0,SUM($W26:AJ26)=0),1,0))</f>
        <v>0</v>
      </c>
      <c r="AL26" s="5">
        <f ca="1">IF(AL$4="",0,IF(AND(AK25&lt;=0,MIN(AL25:$ZZ25)&gt;=0,SUM($W26:AK26)=0),1,0))</f>
        <v>0</v>
      </c>
      <c r="AM26" s="5">
        <f ca="1">IF(AM$4="",0,IF(AND(AL25&lt;=0,MIN(AM25:$ZZ25)&gt;=0,SUM($W26:AL26)=0),1,0))</f>
        <v>0</v>
      </c>
      <c r="AN26" s="5">
        <f ca="1">IF(AN$4="",0,IF(AND(AM25&lt;=0,MIN(AN25:$ZZ25)&gt;=0,SUM($W26:AM26)=0),1,0))</f>
        <v>0</v>
      </c>
      <c r="AO26" s="5">
        <f ca="1">IF(AO$4="",0,IF(AND(AN25&lt;=0,MIN(AO25:$ZZ25)&gt;=0,SUM($W26:AN26)=0),1,0))</f>
        <v>0</v>
      </c>
      <c r="AP26" s="5">
        <f ca="1">IF(AP$4="",0,IF(AND(AO25&lt;=0,MIN(AP25:$ZZ25)&gt;=0,SUM($W26:AO26)=0),1,0))</f>
        <v>0</v>
      </c>
      <c r="AQ26" s="5">
        <f ca="1">IF(AQ$4="",0,IF(AND(AP25&lt;=0,MIN(AQ25:$ZZ25)&gt;=0,SUM($W26:AP26)=0),1,0))</f>
        <v>0</v>
      </c>
      <c r="AR26" s="5">
        <f ca="1">IF(AR$4="",0,IF(AND(AQ25&lt;=0,MIN(AR25:$ZZ25)&gt;=0,SUM($W26:AQ26)=0),1,0))</f>
        <v>0</v>
      </c>
      <c r="AS26" s="5">
        <f ca="1">IF(AS$4="",0,IF(AND(AR25&lt;=0,MIN(AS25:$ZZ25)&gt;=0,SUM($W26:AR26)=0),1,0))</f>
        <v>0</v>
      </c>
      <c r="AT26" s="5">
        <f ca="1">IF(AT$4="",0,IF(AND(AS25&lt;=0,MIN(AT25:$ZZ25)&gt;=0,SUM($W26:AS26)=0),1,0))</f>
        <v>0</v>
      </c>
      <c r="AU26" s="5">
        <f ca="1">IF(AU$4="",0,IF(AND(AT25&lt;=0,MIN(AU25:$ZZ25)&gt;=0,SUM($W26:AT26)=0),1,0))</f>
        <v>0</v>
      </c>
      <c r="AV26" s="5">
        <f ca="1">IF(AV$4="",0,IF(AND(AU25&lt;=0,MIN(AV25:$ZZ25)&gt;=0,SUM($W26:AU26)=0),1,0))</f>
        <v>0</v>
      </c>
      <c r="AW26" s="5">
        <f ca="1">IF(AW$4="",0,IF(AND(AV25&lt;=0,MIN(AW25:$ZZ25)&gt;=0,SUM($W26:AV26)=0),1,0))</f>
        <v>0</v>
      </c>
      <c r="AX26" s="5">
        <f ca="1">IF(AX$4="",0,IF(AND(AW25&lt;=0,MIN(AX25:$ZZ25)&gt;=0,SUM($W26:AW26)=0),1,0))</f>
        <v>0</v>
      </c>
      <c r="AY26" s="5">
        <f ca="1">IF(AY$4="",0,IF(AND(AX25&lt;=0,MIN(AY25:$ZZ25)&gt;=0,SUM($W26:AX26)=0),1,0))</f>
        <v>0</v>
      </c>
      <c r="AZ26" s="5">
        <f ca="1">IF(AZ$4="",0,IF(AND(AY25&lt;=0,MIN(AZ25:$ZZ25)&gt;=0,SUM($W26:AY26)=0),1,0))</f>
        <v>0</v>
      </c>
      <c r="BA26" s="5">
        <f ca="1">IF(BA$4="",0,IF(AND(AZ25&lt;=0,MIN(BA25:$ZZ25)&gt;=0,SUM($W26:AZ26)=0),1,0))</f>
        <v>0</v>
      </c>
      <c r="BB26" s="5">
        <f ca="1">IF(BB$4="",0,IF(AND(BA25&lt;=0,MIN(BB25:$ZZ25)&gt;=0,SUM($W26:BA26)=0),1,0))</f>
        <v>0</v>
      </c>
      <c r="BC26" s="5">
        <f ca="1">IF(BC$4="",0,IF(AND(BB25&lt;=0,MIN(BC25:$ZZ25)&gt;=0,SUM($W26:BB26)=0),1,0))</f>
        <v>0</v>
      </c>
      <c r="BD26" s="5">
        <f ca="1">IF(BD$4="",0,IF(AND(BC25&lt;=0,MIN(BD25:$ZZ25)&gt;=0,SUM($W26:BC26)=0),1,0))</f>
        <v>0</v>
      </c>
      <c r="BE26" s="5">
        <f ca="1">IF(BE$4="",0,IF(AND(BD25&lt;=0,MIN(BE25:$ZZ25)&gt;=0,SUM($W26:BD26)=0),1,0))</f>
        <v>0</v>
      </c>
      <c r="BF26" s="5">
        <f ca="1">IF(BF$4="",0,IF(AND(BE25&lt;=0,MIN(BF25:$ZZ25)&gt;=0,SUM($W26:BE26)=0),1,0))</f>
        <v>1</v>
      </c>
      <c r="BG26" s="5">
        <f ca="1">IF(BG$4="",0,IF(AND(BF25&lt;=0,MIN(BG25:$ZZ25)&gt;=0,SUM($W26:BF26)=0),1,0))</f>
        <v>0</v>
      </c>
      <c r="BH26" s="5">
        <f ca="1">IF(BH$4="",0,IF(AND(BG25&lt;=0,MIN(BH25:$ZZ25)&gt;=0,SUM($W26:BG26)=0),1,0))</f>
        <v>0</v>
      </c>
      <c r="BI26" s="5">
        <f ca="1">IF(BI$4="",0,IF(AND(BH25&lt;=0,MIN(BI25:$ZZ25)&gt;=0,SUM($W26:BH26)=0),1,0))</f>
        <v>0</v>
      </c>
      <c r="BJ26" s="5">
        <f ca="1">IF(BJ$4="",0,IF(AND(BI25&lt;=0,MIN(BJ25:$ZZ25)&gt;=0,SUM($W26:BI26)=0),1,0))</f>
        <v>0</v>
      </c>
      <c r="BK26" s="5">
        <f ca="1">IF(BK$4="",0,IF(AND(BJ25&lt;=0,MIN(BK25:$ZZ25)&gt;=0,SUM($W26:BJ26)=0),1,0))</f>
        <v>0</v>
      </c>
      <c r="BL26" s="5">
        <f ca="1">IF(BL$4="",0,IF(AND(BK25&lt;=0,MIN(BL25:$ZZ25)&gt;=0,SUM($W26:BK26)=0),1,0))</f>
        <v>0</v>
      </c>
      <c r="BM26" s="5">
        <f ca="1">IF(BM$4="",0,IF(AND(BL25&lt;=0,MIN(BM25:$ZZ25)&gt;=0,SUM($W26:BL26)=0),1,0))</f>
        <v>0</v>
      </c>
      <c r="BN26" s="5">
        <f ca="1">IF(BN$4="",0,IF(AND(BM25&lt;=0,MIN(BN25:$ZZ25)&gt;=0,SUM($W26:BM26)=0),1,0))</f>
        <v>0</v>
      </c>
      <c r="BO26" s="5">
        <f ca="1">IF(BO$4="",0,IF(AND(BN25&lt;=0,MIN(BO25:$ZZ25)&gt;=0,SUM($W26:BN26)=0),1,0))</f>
        <v>0</v>
      </c>
      <c r="BP26" s="5">
        <f ca="1">IF(BP$4="",0,IF(AND(BO25&lt;=0,MIN(BP25:$ZZ25)&gt;=0,SUM($W26:BO26)=0),1,0))</f>
        <v>0</v>
      </c>
      <c r="BQ26" s="5">
        <f ca="1">IF(BQ$4="",0,IF(AND(BP25&lt;=0,MIN(BQ25:$ZZ25)&gt;=0,SUM($W26:BP26)=0),1,0))</f>
        <v>0</v>
      </c>
      <c r="BR26" s="5">
        <f ca="1">IF(BR$4="",0,IF(AND(BQ25&lt;=0,MIN(BR25:$ZZ25)&gt;=0,SUM($W26:BQ26)=0),1,0))</f>
        <v>0</v>
      </c>
      <c r="BS26" s="5">
        <f ca="1">IF(BS$4="",0,IF(AND(BR25&lt;=0,MIN(BS25:$ZZ25)&gt;=0,SUM($W26:BR26)=0),1,0))</f>
        <v>0</v>
      </c>
      <c r="BT26" s="5">
        <f ca="1">IF(BT$4="",0,IF(AND(BS25&lt;=0,MIN(BT25:$ZZ25)&gt;=0,SUM($W26:BS26)=0),1,0))</f>
        <v>0</v>
      </c>
      <c r="BU26" s="5">
        <f ca="1">IF(BU$4="",0,IF(AND(BT25&lt;=0,MIN(BU25:$ZZ25)&gt;=0,SUM($W26:BT26)=0),1,0))</f>
        <v>0</v>
      </c>
      <c r="BV26" s="5">
        <f ca="1">IF(BV$4="",0,IF(AND(BU25&lt;=0,MIN(BV25:$ZZ25)&gt;=0,SUM($W26:BU26)=0),1,0))</f>
        <v>0</v>
      </c>
      <c r="BW26" s="5">
        <f ca="1">IF(BW$4="",0,IF(AND(BV25&lt;=0,MIN(BW25:$ZZ25)&gt;=0,SUM($W26:BV26)=0),1,0))</f>
        <v>0</v>
      </c>
      <c r="BX26" s="5">
        <f ca="1">IF(BX$4="",0,IF(AND(BW25&lt;=0,MIN(BX25:$ZZ25)&gt;=0,SUM($W26:BW26)=0),1,0))</f>
        <v>0</v>
      </c>
      <c r="BY26" s="5">
        <f ca="1">IF(BY$4="",0,IF(AND(BX25&lt;=0,MIN(BY25:$ZZ25)&gt;=0,SUM($W26:BX26)=0),1,0))</f>
        <v>0</v>
      </c>
      <c r="BZ26" s="5">
        <f ca="1">IF(BZ$4="",0,IF(AND(BY25&lt;=0,MIN(BZ25:$ZZ25)&gt;=0,SUM($W26:BY26)=0),1,0))</f>
        <v>0</v>
      </c>
      <c r="CA26" s="5">
        <f ca="1">IF(CA$4="",0,IF(AND(BZ25&lt;=0,MIN(CA25:$ZZ25)&gt;=0,SUM($W26:BZ26)=0),1,0))</f>
        <v>0</v>
      </c>
      <c r="CB26" s="5">
        <f ca="1">IF(CB$4="",0,IF(AND(CA25&lt;=0,MIN(CB25:$ZZ25)&gt;=0,SUM($W26:CA26)=0),1,0))</f>
        <v>0</v>
      </c>
      <c r="CC26" s="5">
        <f ca="1">IF(CC$4="",0,IF(AND(CB25&lt;=0,MIN(CC25:$ZZ25)&gt;=0,SUM($W26:CB26)=0),1,0))</f>
        <v>0</v>
      </c>
      <c r="CD26" s="5">
        <f ca="1">IF(CD$4="",0,IF(AND(CC25&lt;=0,MIN(CD25:$ZZ25)&gt;=0,SUM($W26:CC26)=0),1,0))</f>
        <v>0</v>
      </c>
      <c r="CE26" s="5">
        <f ca="1">IF(CE$4="",0,IF(AND(CD25&lt;=0,MIN(CE25:$ZZ25)&gt;=0,SUM($W26:CD26)=0),1,0))</f>
        <v>0</v>
      </c>
      <c r="CF26" s="5">
        <f ca="1">IF(CF$4="",0,IF(AND(CE25&lt;=0,MIN(CF25:$ZZ25)&gt;=0,SUM($W26:CE26)=0),1,0))</f>
        <v>0</v>
      </c>
    </row>
    <row r="27" spans="2:84" x14ac:dyDescent="0.3">
      <c r="B27" s="13">
        <f>ROW()</f>
        <v>27</v>
      </c>
      <c r="H27" s="1" t="str">
        <f>H25</f>
        <v>Финпоток по осн. деят-сти нараст. итогом</v>
      </c>
      <c r="I27" s="1" t="s">
        <v>268</v>
      </c>
      <c r="M27" s="53" t="s">
        <v>128</v>
      </c>
      <c r="U27" s="32">
        <f ca="1">SUMIFS(INDIRECT(ADDRESS(1,$X$2)&amp;":"&amp;ADDRESS(1,$X$2-1+$P$8)),INDIRECT(ADDRESS($B26,$X$2)&amp;":"&amp;ADDRESS($B26,$X$2-1+$P$8)),1)/12</f>
        <v>2.9166666666666665</v>
      </c>
    </row>
    <row r="28" spans="2:84" x14ac:dyDescent="0.3">
      <c r="X28" s="109"/>
    </row>
    <row r="29" spans="2:84" x14ac:dyDescent="0.3">
      <c r="B29" s="13">
        <f>ROW()</f>
        <v>29</v>
      </c>
      <c r="H29" s="1" t="s">
        <v>264</v>
      </c>
      <c r="M29" s="53" t="s">
        <v>18</v>
      </c>
      <c r="P29" s="72" t="str">
        <f>Lists!$AI$18</f>
        <v>FCF(+)</v>
      </c>
      <c r="U29" s="5">
        <f ca="1">SUM(INDIRECT(ADDRESS($B29,$X$2)&amp;":"&amp;ADDRESS($B29,$X$2-1+$P$8)))</f>
        <v>266450754.21340442</v>
      </c>
      <c r="X29" s="5">
        <f ca="1">IF(X$4="",0,IF(AND(X$1=$P$8,X23&gt;0),X23,IF(AND(X23&gt;0,X25-MIN(INDIRECT(ADDRESS($B25,Y$2,4,1)&amp;":"&amp;ADDRESS($B25,SUMIFS($2:$2,$1:$1,$P$8),4,1)))&gt;0,X25-MIN(INDIRECT(ADDRESS($B25,Y$2,4,1)&amp;":"&amp;ADDRESS($B25,SUMIFS($2:$2,$1:$1,$P$8),4,1)))&lt;X23),X23-(X25-MIN(INDIRECT(ADDRESS($B25,Y$2,4,1)&amp;":"&amp;ADDRESS($B25,SUMIFS($2:$2,$1:$1,$P$8),4,1)))),IF(AND(X23&gt;0,X25&lt;=MIN(INDIRECT(ADDRESS($B25,Y$2,4,1)&amp;":"&amp;ADDRESS($B25,SUMIFS($2:$2,$1:$1,$P$8),4,1)))),X23,0))))</f>
        <v>0</v>
      </c>
      <c r="Y29" s="5">
        <f ca="1">IF(Y$4="",0,IF(AND(Y$1=$P$8,Y23&gt;0),Y23,IF(AND(Y23&gt;0,Y25-MIN(INDIRECT(ADDRESS($B25,Z$2,4,1)&amp;":"&amp;ADDRESS($B25,SUMIFS($2:$2,$1:$1,$P$8),4,1)))&gt;0,Y25-MIN(INDIRECT(ADDRESS($B25,Z$2,4,1)&amp;":"&amp;ADDRESS($B25,SUMIFS($2:$2,$1:$1,$P$8),4,1)))&lt;Y23),Y23-(Y25-MIN(INDIRECT(ADDRESS($B25,Z$2,4,1)&amp;":"&amp;ADDRESS($B25,SUMIFS($2:$2,$1:$1,$P$8),4,1)))),IF(AND(Y23&gt;0,Y25&lt;=MIN(INDIRECT(ADDRESS($B25,Z$2,4,1)&amp;":"&amp;ADDRESS($B25,SUMIFS($2:$2,$1:$1,$P$8),4,1)))),Y23,0))))</f>
        <v>0</v>
      </c>
      <c r="Z29" s="5">
        <f ca="1">IF(Z$4="",0,IF(AND(Z$1=$P$8,Z23&gt;0),Z23,IF(AND(Z23&gt;0,Z25-MIN(INDIRECT(ADDRESS($B25,AA$2,4,1)&amp;":"&amp;ADDRESS($B25,SUMIFS($2:$2,$1:$1,$P$8),4,1)))&gt;0,Z25-MIN(INDIRECT(ADDRESS($B25,AA$2,4,1)&amp;":"&amp;ADDRESS($B25,SUMIFS($2:$2,$1:$1,$P$8),4,1)))&lt;Z23),Z23-(Z25-MIN(INDIRECT(ADDRESS($B25,AA$2,4,1)&amp;":"&amp;ADDRESS($B25,SUMIFS($2:$2,$1:$1,$P$8),4,1)))),IF(AND(Z23&gt;0,Z25&lt;=MIN(INDIRECT(ADDRESS($B25,AA$2,4,1)&amp;":"&amp;ADDRESS($B25,SUMIFS($2:$2,$1:$1,$P$8),4,1)))),Z23,0))))</f>
        <v>0</v>
      </c>
      <c r="AA29" s="5">
        <f t="shared" ref="AA29:CF29" ca="1" si="56">IF(AA$4="",0,IF(AND(AA$1=$P$8,AA23&gt;0),AA23,IF(AND(AA23&gt;0,AA25-MIN(INDIRECT(ADDRESS($B25,AB$2,4,1)&amp;":"&amp;ADDRESS($B25,SUMIFS($2:$2,$1:$1,$P$8),4,1)))&gt;0,AA25-MIN(INDIRECT(ADDRESS($B25,AB$2,4,1)&amp;":"&amp;ADDRESS($B25,SUMIFS($2:$2,$1:$1,$P$8),4,1)))&lt;AA23),AA23-(AA25-MIN(INDIRECT(ADDRESS($B25,AB$2,4,1)&amp;":"&amp;ADDRESS($B25,SUMIFS($2:$2,$1:$1,$P$8),4,1)))),IF(AND(AA23&gt;0,AA25&lt;=MIN(INDIRECT(ADDRESS($B25,AB$2,4,1)&amp;":"&amp;ADDRESS($B25,SUMIFS($2:$2,$1:$1,$P$8),4,1)))),AA23,0))))</f>
        <v>0</v>
      </c>
      <c r="AB29" s="5">
        <f t="shared" ca="1" si="56"/>
        <v>4970538.5416666698</v>
      </c>
      <c r="AC29" s="5">
        <f t="shared" ca="1" si="56"/>
        <v>0</v>
      </c>
      <c r="AD29" s="5">
        <f t="shared" ca="1" si="56"/>
        <v>579014.10000000009</v>
      </c>
      <c r="AE29" s="5">
        <f t="shared" ca="1" si="56"/>
        <v>1716626.8404206014</v>
      </c>
      <c r="AF29" s="5">
        <f t="shared" ca="1" si="56"/>
        <v>0</v>
      </c>
      <c r="AG29" s="5">
        <f t="shared" ca="1" si="56"/>
        <v>0</v>
      </c>
      <c r="AH29" s="5">
        <f t="shared" ca="1" si="56"/>
        <v>0</v>
      </c>
      <c r="AI29" s="5">
        <f t="shared" ca="1" si="56"/>
        <v>0</v>
      </c>
      <c r="AJ29" s="5">
        <f t="shared" ca="1" si="56"/>
        <v>0</v>
      </c>
      <c r="AK29" s="5">
        <f t="shared" ca="1" si="56"/>
        <v>0</v>
      </c>
      <c r="AL29" s="5">
        <f t="shared" ca="1" si="56"/>
        <v>0</v>
      </c>
      <c r="AM29" s="5">
        <f t="shared" ca="1" si="56"/>
        <v>0</v>
      </c>
      <c r="AN29" s="5">
        <f t="shared" ca="1" si="56"/>
        <v>0</v>
      </c>
      <c r="AO29" s="5">
        <f t="shared" ca="1" si="56"/>
        <v>0</v>
      </c>
      <c r="AP29" s="5">
        <f t="shared" ca="1" si="56"/>
        <v>0</v>
      </c>
      <c r="AQ29" s="5">
        <f t="shared" ca="1" si="56"/>
        <v>0</v>
      </c>
      <c r="AR29" s="5">
        <f t="shared" ca="1" si="56"/>
        <v>0</v>
      </c>
      <c r="AS29" s="5">
        <f t="shared" ca="1" si="56"/>
        <v>0</v>
      </c>
      <c r="AT29" s="5">
        <f t="shared" ca="1" si="56"/>
        <v>0</v>
      </c>
      <c r="AU29" s="5">
        <f t="shared" ca="1" si="56"/>
        <v>4241718.40869202</v>
      </c>
      <c r="AV29" s="5">
        <f t="shared" ca="1" si="56"/>
        <v>3394716.0641918229</v>
      </c>
      <c r="AW29" s="5">
        <f t="shared" ca="1" si="56"/>
        <v>8762551.5816231873</v>
      </c>
      <c r="AX29" s="5">
        <f t="shared" ca="1" si="56"/>
        <v>4849004.9601921933</v>
      </c>
      <c r="AY29" s="5">
        <f t="shared" ca="1" si="56"/>
        <v>3880404.2198283495</v>
      </c>
      <c r="AZ29" s="5">
        <f t="shared" ca="1" si="56"/>
        <v>0</v>
      </c>
      <c r="BA29" s="5">
        <f t="shared" ca="1" si="56"/>
        <v>0</v>
      </c>
      <c r="BB29" s="5">
        <f t="shared" ca="1" si="56"/>
        <v>0</v>
      </c>
      <c r="BC29" s="5">
        <f t="shared" ca="1" si="56"/>
        <v>0</v>
      </c>
      <c r="BD29" s="5">
        <f t="shared" ca="1" si="56"/>
        <v>613121.34170921124</v>
      </c>
      <c r="BE29" s="5">
        <f t="shared" ca="1" si="56"/>
        <v>5808774.1576469922</v>
      </c>
      <c r="BF29" s="5">
        <f t="shared" ca="1" si="56"/>
        <v>10785527.50888638</v>
      </c>
      <c r="BG29" s="5">
        <f t="shared" ca="1" si="56"/>
        <v>7582011.2468312001</v>
      </c>
      <c r="BH29" s="5">
        <f t="shared" ca="1" si="56"/>
        <v>6705382.0906867171</v>
      </c>
      <c r="BI29" s="5">
        <f t="shared" ca="1" si="56"/>
        <v>9541893.6852744557</v>
      </c>
      <c r="BJ29" s="5">
        <f t="shared" ca="1" si="56"/>
        <v>5593834.1768268365</v>
      </c>
      <c r="BK29" s="5">
        <f t="shared" ca="1" si="56"/>
        <v>0</v>
      </c>
      <c r="BL29" s="5">
        <f t="shared" ca="1" si="56"/>
        <v>0</v>
      </c>
      <c r="BM29" s="5">
        <f t="shared" ca="1" si="56"/>
        <v>0</v>
      </c>
      <c r="BN29" s="5">
        <f t="shared" ca="1" si="56"/>
        <v>4357733.7182173831</v>
      </c>
      <c r="BO29" s="5">
        <f t="shared" ca="1" si="56"/>
        <v>10957153.175901415</v>
      </c>
      <c r="BP29" s="5">
        <f t="shared" ca="1" si="56"/>
        <v>8867206.3402548097</v>
      </c>
      <c r="BQ29" s="5">
        <f t="shared" ca="1" si="56"/>
        <v>9389517.508045163</v>
      </c>
      <c r="BR29" s="5">
        <f t="shared" ca="1" si="56"/>
        <v>16848200.25203184</v>
      </c>
      <c r="BS29" s="5">
        <f t="shared" ca="1" si="56"/>
        <v>11743425.065415703</v>
      </c>
      <c r="BT29" s="5">
        <f t="shared" ca="1" si="56"/>
        <v>10803430.880641649</v>
      </c>
      <c r="BU29" s="5">
        <f t="shared" ca="1" si="56"/>
        <v>2913437.8413661011</v>
      </c>
      <c r="BV29" s="5">
        <f t="shared" ca="1" si="56"/>
        <v>0</v>
      </c>
      <c r="BW29" s="5">
        <f t="shared" ca="1" si="56"/>
        <v>4899548.0145231113</v>
      </c>
      <c r="BX29" s="5">
        <f t="shared" ca="1" si="56"/>
        <v>7666414.9854389951</v>
      </c>
      <c r="BY29" s="5">
        <f t="shared" ca="1" si="56"/>
        <v>10615853.983820576</v>
      </c>
      <c r="BZ29" s="5">
        <f t="shared" ca="1" si="56"/>
        <v>13211815.180555534</v>
      </c>
      <c r="CA29" s="5">
        <f t="shared" ca="1" si="56"/>
        <v>19816512.211299255</v>
      </c>
      <c r="CB29" s="5">
        <f t="shared" ca="1" si="56"/>
        <v>11982305.130970402</v>
      </c>
      <c r="CC29" s="5">
        <f t="shared" ca="1" si="56"/>
        <v>12684599.671858205</v>
      </c>
      <c r="CD29" s="5">
        <f t="shared" ca="1" si="56"/>
        <v>15416512.698409302</v>
      </c>
      <c r="CE29" s="5">
        <f t="shared" ca="1" si="56"/>
        <v>15251968.630178319</v>
      </c>
      <c r="CF29" s="5">
        <f t="shared" ca="1" si="56"/>
        <v>0</v>
      </c>
    </row>
    <row r="30" spans="2:84" x14ac:dyDescent="0.3">
      <c r="X30" s="109"/>
    </row>
    <row r="31" spans="2:84" x14ac:dyDescent="0.3">
      <c r="B31" s="13">
        <f>ROW()</f>
        <v>31</v>
      </c>
      <c r="H31" s="1" t="s">
        <v>265</v>
      </c>
      <c r="M31" s="53" t="s">
        <v>18</v>
      </c>
      <c r="P31" s="72" t="str">
        <f>Lists!$AI$19</f>
        <v>FCF(-)</v>
      </c>
      <c r="U31" s="5">
        <f ca="1">SUM(INDIRECT(ADDRESS($B31,$X$2)&amp;":"&amp;ADDRESS($B31,$X$2-1+$P$8)))</f>
        <v>-49187841.666666664</v>
      </c>
      <c r="X31" s="5">
        <f ca="1">IF(X$4="",0,IF(X29&gt;0,0,IF(X25-W25&gt;0,0,IF(X25-SUM($W31:W31)&gt;0,0,X25-SUM($W31:W31)))))</f>
        <v>-33614000</v>
      </c>
      <c r="Y31" s="5">
        <f ca="1">IF(Y$4="",0,IF(Y29&gt;0,0,IF(Y25-X25&gt;0,0,IF(Y25-SUM($W31:X31)&gt;0,0,Y25-SUM($W31:X31)))))</f>
        <v>-9234000</v>
      </c>
      <c r="Z31" s="5">
        <f ca="1">IF(Z$4="",0,IF(Z29&gt;0,0,IF(Z25-Y25&gt;0,0,IF(Z25-SUM($W31:Y31)&gt;0,0,Z25-SUM($W31:Y31)))))</f>
        <v>-5621566.6666666642</v>
      </c>
      <c r="AA31" s="5">
        <f ca="1">IF(AA$4="",0,IF(AA29&gt;0,0,IF(AA25-Z25&gt;0,0,IF(AA25-SUM($W31:Z31)&gt;0,0,AA25-SUM($W31:Z31)))))</f>
        <v>-718275</v>
      </c>
      <c r="AB31" s="5">
        <f ca="1">IF(AB$4="",0,IF(AB29&gt;0,0,IF(AB25-AA25&gt;0,0,IF(AB25-SUM($W31:AA31)&gt;0,0,AB25-SUM($W31:AA31)))))</f>
        <v>0</v>
      </c>
      <c r="AC31" s="5">
        <f ca="1">IF(AC$4="",0,IF(AC29&gt;0,0,IF(AC25-AB25&gt;0,0,IF(AC25-SUM($W31:AB31)&gt;0,0,AC25-SUM($W31:AB31)))))</f>
        <v>0</v>
      </c>
      <c r="AD31" s="5">
        <f ca="1">IF(AD$4="",0,IF(AD29&gt;0,0,IF(AD25-AC25&gt;0,0,IF(AD25-SUM($W31:AC31)&gt;0,0,AD25-SUM($W31:AC31)))))</f>
        <v>0</v>
      </c>
      <c r="AE31" s="5">
        <f ca="1">IF(AE$4="",0,IF(AE29&gt;0,0,IF(AE25-AD25&gt;0,0,IF(AE25-SUM($W31:AD31)&gt;0,0,AE25-SUM($W31:AD31)))))</f>
        <v>0</v>
      </c>
      <c r="AF31" s="5">
        <f ca="1">IF(AF$4="",0,IF(AF29&gt;0,0,IF(AF25-AE25&gt;0,0,IF(AF25-SUM($W31:AE31)&gt;0,0,AF25-SUM($W31:AE31)))))</f>
        <v>0</v>
      </c>
      <c r="AG31" s="5">
        <f ca="1">IF(AG$4="",0,IF(AG29&gt;0,0,IF(AG25-AF25&gt;0,0,IF(AG25-SUM($W31:AF31)&gt;0,0,AG25-SUM($W31:AF31)))))</f>
        <v>0</v>
      </c>
      <c r="AH31" s="5">
        <f ca="1">IF(AH$4="",0,IF(AH29&gt;0,0,IF(AH25-AG25&gt;0,0,IF(AH25-SUM($W31:AG31)&gt;0,0,AH25-SUM($W31:AG31)))))</f>
        <v>0</v>
      </c>
      <c r="AI31" s="5">
        <f ca="1">IF(AI$4="",0,IF(AI29&gt;0,0,IF(AI25-AH25&gt;0,0,IF(AI25-SUM($W31:AH31)&gt;0,0,AI25-SUM($W31:AH31)))))</f>
        <v>0</v>
      </c>
      <c r="AJ31" s="5">
        <f ca="1">IF(AJ$4="",0,IF(AJ29&gt;0,0,IF(AJ25-AI25&gt;0,0,IF(AJ25-SUM($W31:AI31)&gt;0,0,AJ25-SUM($W31:AI31)))))</f>
        <v>0</v>
      </c>
      <c r="AK31" s="5">
        <f ca="1">IF(AK$4="",0,IF(AK29&gt;0,0,IF(AK25-AJ25&gt;0,0,IF(AK25-SUM($W31:AJ31)&gt;0,0,AK25-SUM($W31:AJ31)))))</f>
        <v>0</v>
      </c>
      <c r="AL31" s="5">
        <f ca="1">IF(AL$4="",0,IF(AL29&gt;0,0,IF(AL25-AK25&gt;0,0,IF(AL25-SUM($W31:AK31)&gt;0,0,AL25-SUM($W31:AK31)))))</f>
        <v>0</v>
      </c>
      <c r="AM31" s="5">
        <f ca="1">IF(AM$4="",0,IF(AM29&gt;0,0,IF(AM25-AL25&gt;0,0,IF(AM25-SUM($W31:AL31)&gt;0,0,AM25-SUM($W31:AL31)))))</f>
        <v>0</v>
      </c>
      <c r="AN31" s="5">
        <f ca="1">IF(AN$4="",0,IF(AN29&gt;0,0,IF(AN25-AM25&gt;0,0,IF(AN25-SUM($W31:AM31)&gt;0,0,AN25-SUM($W31:AM31)))))</f>
        <v>0</v>
      </c>
      <c r="AO31" s="5">
        <f ca="1">IF(AO$4="",0,IF(AO29&gt;0,0,IF(AO25-AN25&gt;0,0,IF(AO25-SUM($W31:AN31)&gt;0,0,AO25-SUM($W31:AN31)))))</f>
        <v>0</v>
      </c>
      <c r="AP31" s="5">
        <f ca="1">IF(AP$4="",0,IF(AP29&gt;0,0,IF(AP25-AO25&gt;0,0,IF(AP25-SUM($W31:AO31)&gt;0,0,AP25-SUM($W31:AO31)))))</f>
        <v>0</v>
      </c>
      <c r="AQ31" s="5">
        <f ca="1">IF(AQ$4="",0,IF(AQ29&gt;0,0,IF(AQ25-AP25&gt;0,0,IF(AQ25-SUM($W31:AP31)&gt;0,0,AQ25-SUM($W31:AP31)))))</f>
        <v>0</v>
      </c>
      <c r="AR31" s="5">
        <f ca="1">IF(AR$4="",0,IF(AR29&gt;0,0,IF(AR25-AQ25&gt;0,0,IF(AR25-SUM($W31:AQ31)&gt;0,0,AR25-SUM($W31:AQ31)))))</f>
        <v>0</v>
      </c>
      <c r="AS31" s="5">
        <f ca="1">IF(AS$4="",0,IF(AS29&gt;0,0,IF(AS25-AR25&gt;0,0,IF(AS25-SUM($W31:AR31)&gt;0,0,AS25-SUM($W31:AR31)))))</f>
        <v>0</v>
      </c>
      <c r="AT31" s="5">
        <f ca="1">IF(AT$4="",0,IF(AT29&gt;0,0,IF(AT25-AS25&gt;0,0,IF(AT25-SUM($W31:AS31)&gt;0,0,AT25-SUM($W31:AS31)))))</f>
        <v>0</v>
      </c>
      <c r="AU31" s="5">
        <f ca="1">IF(AU$4="",0,IF(AU29&gt;0,0,IF(AU25-AT25&gt;0,0,IF(AU25-SUM($W31:AT31)&gt;0,0,AU25-SUM($W31:AT31)))))</f>
        <v>0</v>
      </c>
      <c r="AV31" s="5">
        <f ca="1">IF(AV$4="",0,IF(AV29&gt;0,0,IF(AV25-AU25&gt;0,0,IF(AV25-SUM($W31:AU31)&gt;0,0,AV25-SUM($W31:AU31)))))</f>
        <v>0</v>
      </c>
      <c r="AW31" s="5">
        <f ca="1">IF(AW$4="",0,IF(AW29&gt;0,0,IF(AW25-AV25&gt;0,0,IF(AW25-SUM($W31:AV31)&gt;0,0,AW25-SUM($W31:AV31)))))</f>
        <v>0</v>
      </c>
      <c r="AX31" s="5">
        <f ca="1">IF(AX$4="",0,IF(AX29&gt;0,0,IF(AX25-AW25&gt;0,0,IF(AX25-SUM($W31:AW31)&gt;0,0,AX25-SUM($W31:AW31)))))</f>
        <v>0</v>
      </c>
      <c r="AY31" s="5">
        <f ca="1">IF(AY$4="",0,IF(AY29&gt;0,0,IF(AY25-AX25&gt;0,0,IF(AY25-SUM($W31:AX31)&gt;0,0,AY25-SUM($W31:AX31)))))</f>
        <v>0</v>
      </c>
      <c r="AZ31" s="5">
        <f ca="1">IF(AZ$4="",0,IF(AZ29&gt;0,0,IF(AZ25-AY25&gt;0,0,IF(AZ25-SUM($W31:AY31)&gt;0,0,AZ25-SUM($W31:AY31)))))</f>
        <v>0</v>
      </c>
      <c r="BA31" s="5">
        <f ca="1">IF(BA$4="",0,IF(BA29&gt;0,0,IF(BA25-AZ25&gt;0,0,IF(BA25-SUM($W31:AZ31)&gt;0,0,BA25-SUM($W31:AZ31)))))</f>
        <v>0</v>
      </c>
      <c r="BB31" s="5">
        <f ca="1">IF(BB$4="",0,IF(BB29&gt;0,0,IF(BB25-BA25&gt;0,0,IF(BB25-SUM($W31:BA31)&gt;0,0,BB25-SUM($W31:BA31)))))</f>
        <v>0</v>
      </c>
      <c r="BC31" s="5">
        <f ca="1">IF(BC$4="",0,IF(BC29&gt;0,0,IF(BC25-BB25&gt;0,0,IF(BC25-SUM($W31:BB31)&gt;0,0,BC25-SUM($W31:BB31)))))</f>
        <v>0</v>
      </c>
      <c r="BD31" s="5">
        <f ca="1">IF(BD$4="",0,IF(BD29&gt;0,0,IF(BD25-BC25&gt;0,0,IF(BD25-SUM($W31:BC31)&gt;0,0,BD25-SUM($W31:BC31)))))</f>
        <v>0</v>
      </c>
      <c r="BE31" s="5">
        <f ca="1">IF(BE$4="",0,IF(BE29&gt;0,0,IF(BE25-BD25&gt;0,0,IF(BE25-SUM($W31:BD31)&gt;0,0,BE25-SUM($W31:BD31)))))</f>
        <v>0</v>
      </c>
      <c r="BF31" s="5">
        <f ca="1">IF(BF$4="",0,IF(BF29&gt;0,0,IF(BF25-BE25&gt;0,0,IF(BF25-SUM($W31:BE31)&gt;0,0,BF25-SUM($W31:BE31)))))</f>
        <v>0</v>
      </c>
      <c r="BG31" s="5">
        <f ca="1">IF(BG$4="",0,IF(BG29&gt;0,0,IF(BG25-BF25&gt;0,0,IF(BG25-SUM($W31:BF31)&gt;0,0,BG25-SUM($W31:BF31)))))</f>
        <v>0</v>
      </c>
      <c r="BH31" s="5">
        <f ca="1">IF(BH$4="",0,IF(BH29&gt;0,0,IF(BH25-BG25&gt;0,0,IF(BH25-SUM($W31:BG31)&gt;0,0,BH25-SUM($W31:BG31)))))</f>
        <v>0</v>
      </c>
      <c r="BI31" s="5">
        <f ca="1">IF(BI$4="",0,IF(BI29&gt;0,0,IF(BI25-BH25&gt;0,0,IF(BI25-SUM($W31:BH31)&gt;0,0,BI25-SUM($W31:BH31)))))</f>
        <v>0</v>
      </c>
      <c r="BJ31" s="5">
        <f ca="1">IF(BJ$4="",0,IF(BJ29&gt;0,0,IF(BJ25-BI25&gt;0,0,IF(BJ25-SUM($W31:BI31)&gt;0,0,BJ25-SUM($W31:BI31)))))</f>
        <v>0</v>
      </c>
      <c r="BK31" s="5">
        <f ca="1">IF(BK$4="",0,IF(BK29&gt;0,0,IF(BK25-BJ25&gt;0,0,IF(BK25-SUM($W31:BJ31)&gt;0,0,BK25-SUM($W31:BJ31)))))</f>
        <v>0</v>
      </c>
      <c r="BL31" s="5">
        <f ca="1">IF(BL$4="",0,IF(BL29&gt;0,0,IF(BL25-BK25&gt;0,0,IF(BL25-SUM($W31:BK31)&gt;0,0,BL25-SUM($W31:BK31)))))</f>
        <v>0</v>
      </c>
      <c r="BM31" s="5">
        <f ca="1">IF(BM$4="",0,IF(BM29&gt;0,0,IF(BM25-BL25&gt;0,0,IF(BM25-SUM($W31:BL31)&gt;0,0,BM25-SUM($W31:BL31)))))</f>
        <v>0</v>
      </c>
      <c r="BN31" s="5">
        <f ca="1">IF(BN$4="",0,IF(BN29&gt;0,0,IF(BN25-BM25&gt;0,0,IF(BN25-SUM($W31:BM31)&gt;0,0,BN25-SUM($W31:BM31)))))</f>
        <v>0</v>
      </c>
      <c r="BO31" s="5">
        <f ca="1">IF(BO$4="",0,IF(BO29&gt;0,0,IF(BO25-BN25&gt;0,0,IF(BO25-SUM($W31:BN31)&gt;0,0,BO25-SUM($W31:BN31)))))</f>
        <v>0</v>
      </c>
      <c r="BP31" s="5">
        <f ca="1">IF(BP$4="",0,IF(BP29&gt;0,0,IF(BP25-BO25&gt;0,0,IF(BP25-SUM($W31:BO31)&gt;0,0,BP25-SUM($W31:BO31)))))</f>
        <v>0</v>
      </c>
      <c r="BQ31" s="5">
        <f ca="1">IF(BQ$4="",0,IF(BQ29&gt;0,0,IF(BQ25-BP25&gt;0,0,IF(BQ25-SUM($W31:BP31)&gt;0,0,BQ25-SUM($W31:BP31)))))</f>
        <v>0</v>
      </c>
      <c r="BR31" s="5">
        <f ca="1">IF(BR$4="",0,IF(BR29&gt;0,0,IF(BR25-BQ25&gt;0,0,IF(BR25-SUM($W31:BQ31)&gt;0,0,BR25-SUM($W31:BQ31)))))</f>
        <v>0</v>
      </c>
      <c r="BS31" s="5">
        <f ca="1">IF(BS$4="",0,IF(BS29&gt;0,0,IF(BS25-BR25&gt;0,0,IF(BS25-SUM($W31:BR31)&gt;0,0,BS25-SUM($W31:BR31)))))</f>
        <v>0</v>
      </c>
      <c r="BT31" s="5">
        <f ca="1">IF(BT$4="",0,IF(BT29&gt;0,0,IF(BT25-BS25&gt;0,0,IF(BT25-SUM($W31:BS31)&gt;0,0,BT25-SUM($W31:BS31)))))</f>
        <v>0</v>
      </c>
      <c r="BU31" s="5">
        <f ca="1">IF(BU$4="",0,IF(BU29&gt;0,0,IF(BU25-BT25&gt;0,0,IF(BU25-SUM($W31:BT31)&gt;0,0,BU25-SUM($W31:BT31)))))</f>
        <v>0</v>
      </c>
      <c r="BV31" s="5">
        <f ca="1">IF(BV$4="",0,IF(BV29&gt;0,0,IF(BV25-BU25&gt;0,0,IF(BV25-SUM($W31:BU31)&gt;0,0,BV25-SUM($W31:BU31)))))</f>
        <v>0</v>
      </c>
      <c r="BW31" s="5">
        <f ca="1">IF(BW$4="",0,IF(BW29&gt;0,0,IF(BW25-BV25&gt;0,0,IF(BW25-SUM($W31:BV31)&gt;0,0,BW25-SUM($W31:BV31)))))</f>
        <v>0</v>
      </c>
      <c r="BX31" s="5">
        <f ca="1">IF(BX$4="",0,IF(BX29&gt;0,0,IF(BX25-BW25&gt;0,0,IF(BX25-SUM($W31:BW31)&gt;0,0,BX25-SUM($W31:BW31)))))</f>
        <v>0</v>
      </c>
      <c r="BY31" s="5">
        <f ca="1">IF(BY$4="",0,IF(BY29&gt;0,0,IF(BY25-BX25&gt;0,0,IF(BY25-SUM($W31:BX31)&gt;0,0,BY25-SUM($W31:BX31)))))</f>
        <v>0</v>
      </c>
      <c r="BZ31" s="5">
        <f ca="1">IF(BZ$4="",0,IF(BZ29&gt;0,0,IF(BZ25-BY25&gt;0,0,IF(BZ25-SUM($W31:BY31)&gt;0,0,BZ25-SUM($W31:BY31)))))</f>
        <v>0</v>
      </c>
      <c r="CA31" s="5">
        <f ca="1">IF(CA$4="",0,IF(CA29&gt;0,0,IF(CA25-BZ25&gt;0,0,IF(CA25-SUM($W31:BZ31)&gt;0,0,CA25-SUM($W31:BZ31)))))</f>
        <v>0</v>
      </c>
      <c r="CB31" s="5">
        <f ca="1">IF(CB$4="",0,IF(CB29&gt;0,0,IF(CB25-CA25&gt;0,0,IF(CB25-SUM($W31:CA31)&gt;0,0,CB25-SUM($W31:CA31)))))</f>
        <v>0</v>
      </c>
      <c r="CC31" s="5">
        <f ca="1">IF(CC$4="",0,IF(CC29&gt;0,0,IF(CC25-CB25&gt;0,0,IF(CC25-SUM($W31:CB31)&gt;0,0,CC25-SUM($W31:CB31)))))</f>
        <v>0</v>
      </c>
      <c r="CD31" s="5">
        <f ca="1">IF(CD$4="",0,IF(CD29&gt;0,0,IF(CD25-CC25&gt;0,0,IF(CD25-SUM($W31:CC31)&gt;0,0,CD25-SUM($W31:CC31)))))</f>
        <v>0</v>
      </c>
      <c r="CE31" s="5">
        <f ca="1">IF(CE$4="",0,IF(CE29&gt;0,0,IF(CE25-CD25&gt;0,0,IF(CE25-SUM($W31:CD31)&gt;0,0,CE25-SUM($W31:CD31)))))</f>
        <v>0</v>
      </c>
      <c r="CF31" s="5">
        <f ca="1">IF(CF$4="",0,IF(CF29&gt;0,0,IF(CF25-CE25&gt;0,0,IF(CF25-SUM($W31:CE31)&gt;0,0,CF25-SUM($W31:CE31)))))</f>
        <v>0</v>
      </c>
    </row>
    <row r="33" spans="2:84" x14ac:dyDescent="0.3">
      <c r="B33" s="13">
        <f>ROW()</f>
        <v>33</v>
      </c>
      <c r="H33" s="1" t="s">
        <v>266</v>
      </c>
      <c r="M33" s="53" t="s">
        <v>18</v>
      </c>
      <c r="P33" s="72" t="str">
        <f>Lists!$AI$20</f>
        <v>FCF</v>
      </c>
      <c r="U33" s="5">
        <f ca="1">SUM(INDIRECT(ADDRESS($B33,$X$2)&amp;":"&amp;ADDRESS($B33,$X$2-1+$P$8)))</f>
        <v>217262912.54673773</v>
      </c>
      <c r="X33" s="5">
        <f ca="1">IF(X$4="",0,X29+X31)</f>
        <v>-33614000</v>
      </c>
      <c r="Y33" s="5">
        <f t="shared" ref="Y33:CF33" ca="1" si="57">IF(Y$4="",0,Y29+Y31)</f>
        <v>-9234000</v>
      </c>
      <c r="Z33" s="5">
        <f t="shared" ca="1" si="57"/>
        <v>-5621566.6666666642</v>
      </c>
      <c r="AA33" s="5">
        <f t="shared" ca="1" si="57"/>
        <v>-718275</v>
      </c>
      <c r="AB33" s="5">
        <f t="shared" ca="1" si="57"/>
        <v>4970538.5416666698</v>
      </c>
      <c r="AC33" s="5">
        <f t="shared" ca="1" si="57"/>
        <v>0</v>
      </c>
      <c r="AD33" s="5">
        <f t="shared" ca="1" si="57"/>
        <v>579014.10000000009</v>
      </c>
      <c r="AE33" s="5">
        <f t="shared" ca="1" si="57"/>
        <v>1716626.8404206014</v>
      </c>
      <c r="AF33" s="5">
        <f t="shared" ca="1" si="57"/>
        <v>0</v>
      </c>
      <c r="AG33" s="5">
        <f t="shared" ca="1" si="57"/>
        <v>0</v>
      </c>
      <c r="AH33" s="5">
        <f t="shared" ca="1" si="57"/>
        <v>0</v>
      </c>
      <c r="AI33" s="5">
        <f t="shared" ca="1" si="57"/>
        <v>0</v>
      </c>
      <c r="AJ33" s="5">
        <f t="shared" ca="1" si="57"/>
        <v>0</v>
      </c>
      <c r="AK33" s="5">
        <f t="shared" ca="1" si="57"/>
        <v>0</v>
      </c>
      <c r="AL33" s="5">
        <f t="shared" ca="1" si="57"/>
        <v>0</v>
      </c>
      <c r="AM33" s="5">
        <f t="shared" ca="1" si="57"/>
        <v>0</v>
      </c>
      <c r="AN33" s="5">
        <f t="shared" ca="1" si="57"/>
        <v>0</v>
      </c>
      <c r="AO33" s="5">
        <f t="shared" ca="1" si="57"/>
        <v>0</v>
      </c>
      <c r="AP33" s="5">
        <f t="shared" ca="1" si="57"/>
        <v>0</v>
      </c>
      <c r="AQ33" s="5">
        <f t="shared" ca="1" si="57"/>
        <v>0</v>
      </c>
      <c r="AR33" s="5">
        <f t="shared" ca="1" si="57"/>
        <v>0</v>
      </c>
      <c r="AS33" s="5">
        <f t="shared" ca="1" si="57"/>
        <v>0</v>
      </c>
      <c r="AT33" s="5">
        <f t="shared" ca="1" si="57"/>
        <v>0</v>
      </c>
      <c r="AU33" s="5">
        <f t="shared" ca="1" si="57"/>
        <v>4241718.40869202</v>
      </c>
      <c r="AV33" s="5">
        <f t="shared" ca="1" si="57"/>
        <v>3394716.0641918229</v>
      </c>
      <c r="AW33" s="5">
        <f t="shared" ca="1" si="57"/>
        <v>8762551.5816231873</v>
      </c>
      <c r="AX33" s="5">
        <f t="shared" ca="1" si="57"/>
        <v>4849004.9601921933</v>
      </c>
      <c r="AY33" s="5">
        <f t="shared" ca="1" si="57"/>
        <v>3880404.2198283495</v>
      </c>
      <c r="AZ33" s="5">
        <f t="shared" ca="1" si="57"/>
        <v>0</v>
      </c>
      <c r="BA33" s="5">
        <f t="shared" ca="1" si="57"/>
        <v>0</v>
      </c>
      <c r="BB33" s="5">
        <f t="shared" ca="1" si="57"/>
        <v>0</v>
      </c>
      <c r="BC33" s="5">
        <f t="shared" ca="1" si="57"/>
        <v>0</v>
      </c>
      <c r="BD33" s="5">
        <f t="shared" ca="1" si="57"/>
        <v>613121.34170921124</v>
      </c>
      <c r="BE33" s="5">
        <f t="shared" ca="1" si="57"/>
        <v>5808774.1576469922</v>
      </c>
      <c r="BF33" s="5">
        <f t="shared" ca="1" si="57"/>
        <v>10785527.50888638</v>
      </c>
      <c r="BG33" s="5">
        <f t="shared" ca="1" si="57"/>
        <v>7582011.2468312001</v>
      </c>
      <c r="BH33" s="5">
        <f t="shared" ca="1" si="57"/>
        <v>6705382.0906867171</v>
      </c>
      <c r="BI33" s="5">
        <f t="shared" ca="1" si="57"/>
        <v>9541893.6852744557</v>
      </c>
      <c r="BJ33" s="5">
        <f t="shared" ca="1" si="57"/>
        <v>5593834.1768268365</v>
      </c>
      <c r="BK33" s="5">
        <f t="shared" ca="1" si="57"/>
        <v>0</v>
      </c>
      <c r="BL33" s="5">
        <f t="shared" ca="1" si="57"/>
        <v>0</v>
      </c>
      <c r="BM33" s="5">
        <f t="shared" ca="1" si="57"/>
        <v>0</v>
      </c>
      <c r="BN33" s="5">
        <f t="shared" ca="1" si="57"/>
        <v>4357733.7182173831</v>
      </c>
      <c r="BO33" s="5">
        <f t="shared" ca="1" si="57"/>
        <v>10957153.175901415</v>
      </c>
      <c r="BP33" s="5">
        <f t="shared" ca="1" si="57"/>
        <v>8867206.3402548097</v>
      </c>
      <c r="BQ33" s="5">
        <f t="shared" ca="1" si="57"/>
        <v>9389517.508045163</v>
      </c>
      <c r="BR33" s="5">
        <f t="shared" ca="1" si="57"/>
        <v>16848200.25203184</v>
      </c>
      <c r="BS33" s="5">
        <f t="shared" ca="1" si="57"/>
        <v>11743425.065415703</v>
      </c>
      <c r="BT33" s="5">
        <f t="shared" ca="1" si="57"/>
        <v>10803430.880641649</v>
      </c>
      <c r="BU33" s="5">
        <f t="shared" ca="1" si="57"/>
        <v>2913437.8413661011</v>
      </c>
      <c r="BV33" s="5">
        <f t="shared" ca="1" si="57"/>
        <v>0</v>
      </c>
      <c r="BW33" s="5">
        <f t="shared" ca="1" si="57"/>
        <v>4899548.0145231113</v>
      </c>
      <c r="BX33" s="5">
        <f t="shared" ca="1" si="57"/>
        <v>7666414.9854389951</v>
      </c>
      <c r="BY33" s="5">
        <f t="shared" ca="1" si="57"/>
        <v>10615853.983820576</v>
      </c>
      <c r="BZ33" s="5">
        <f t="shared" ca="1" si="57"/>
        <v>13211815.180555534</v>
      </c>
      <c r="CA33" s="5">
        <f t="shared" ca="1" si="57"/>
        <v>19816512.211299255</v>
      </c>
      <c r="CB33" s="5">
        <f t="shared" ca="1" si="57"/>
        <v>11982305.130970402</v>
      </c>
      <c r="CC33" s="5">
        <f t="shared" ca="1" si="57"/>
        <v>12684599.671858205</v>
      </c>
      <c r="CD33" s="5">
        <f t="shared" ca="1" si="57"/>
        <v>15416512.698409302</v>
      </c>
      <c r="CE33" s="5">
        <f t="shared" ca="1" si="57"/>
        <v>15251968.630178319</v>
      </c>
      <c r="CF33" s="5">
        <f t="shared" ca="1" si="57"/>
        <v>0</v>
      </c>
    </row>
    <row r="34" spans="2:84" x14ac:dyDescent="0.3">
      <c r="X34" s="109"/>
    </row>
    <row r="35" spans="2:84" x14ac:dyDescent="0.3">
      <c r="B35" s="13">
        <f>ROW()</f>
        <v>35</v>
      </c>
      <c r="H35" s="1" t="s">
        <v>312</v>
      </c>
      <c r="M35" s="53" t="s">
        <v>16</v>
      </c>
      <c r="U35" s="31">
        <f ca="1">IFERROR(XIRR(INDIRECT(ADDRESS($B33,SUMIFS($W$2:$ZZ$2,$W35:$ZZ35,1),4,1)&amp;":"&amp;ADDRESS($B33,SUMIFS($2:$2,$1:$1,$P$8),4,1)),INDIRECT(ADDRESS(7,SUMIFS($W$2:$ZZ$2,$W35:$ZZ35,1),4,1)&amp;":"&amp;ADDRESS(7,SUMIFS($2:$2,$1:$1,$P$8),4,1))),0)</f>
        <v>0.64386206269264235</v>
      </c>
      <c r="X35" s="5">
        <f ca="1">IF(AND(X33&lt;&gt;0,SUM($W35:W35)&lt;&gt;1),1,0)</f>
        <v>1</v>
      </c>
      <c r="Y35" s="5">
        <f ca="1">IF(AND(Y33&lt;&gt;0,SUM($W35:X35)&lt;&gt;1),1,0)</f>
        <v>0</v>
      </c>
      <c r="Z35" s="5">
        <f ca="1">IF(AND(Z33&lt;&gt;0,SUM($W35:Y35)&lt;&gt;1),1,0)</f>
        <v>0</v>
      </c>
      <c r="AA35" s="5">
        <f ca="1">IF(AND(AA33&lt;&gt;0,SUM($W35:Z35)&lt;&gt;1),1,0)</f>
        <v>0</v>
      </c>
      <c r="AB35" s="5">
        <f ca="1">IF(AND(AB33&lt;&gt;0,SUM($W35:AA35)&lt;&gt;1),1,0)</f>
        <v>0</v>
      </c>
      <c r="AC35" s="5">
        <f ca="1">IF(AND(AC33&lt;&gt;0,SUM($W35:AB35)&lt;&gt;1),1,0)</f>
        <v>0</v>
      </c>
      <c r="AD35" s="5">
        <f ca="1">IF(AND(AD33&lt;&gt;0,SUM($W35:AC35)&lt;&gt;1),1,0)</f>
        <v>0</v>
      </c>
      <c r="AE35" s="5">
        <f ca="1">IF(AND(AE33&lt;&gt;0,SUM($W35:AD35)&lt;&gt;1),1,0)</f>
        <v>0</v>
      </c>
      <c r="AF35" s="5">
        <f ca="1">IF(AND(AF33&lt;&gt;0,SUM($W35:AE35)&lt;&gt;1),1,0)</f>
        <v>0</v>
      </c>
      <c r="AG35" s="5">
        <f ca="1">IF(AND(AG33&lt;&gt;0,SUM($W35:AF35)&lt;&gt;1),1,0)</f>
        <v>0</v>
      </c>
      <c r="AH35" s="5">
        <f ca="1">IF(AND(AH33&lt;&gt;0,SUM($W35:AG35)&lt;&gt;1),1,0)</f>
        <v>0</v>
      </c>
      <c r="AI35" s="5">
        <f ca="1">IF(AND(AI33&lt;&gt;0,SUM($W35:AH35)&lt;&gt;1),1,0)</f>
        <v>0</v>
      </c>
      <c r="AJ35" s="5">
        <f ca="1">IF(AND(AJ33&lt;&gt;0,SUM($W35:AI35)&lt;&gt;1),1,0)</f>
        <v>0</v>
      </c>
      <c r="AK35" s="5">
        <f ca="1">IF(AND(AK33&lt;&gt;0,SUM($W35:AJ35)&lt;&gt;1),1,0)</f>
        <v>0</v>
      </c>
      <c r="AL35" s="5">
        <f ca="1">IF(AND(AL33&lt;&gt;0,SUM($W35:AK35)&lt;&gt;1),1,0)</f>
        <v>0</v>
      </c>
      <c r="AM35" s="5">
        <f ca="1">IF(AND(AM33&lt;&gt;0,SUM($W35:AL35)&lt;&gt;1),1,0)</f>
        <v>0</v>
      </c>
      <c r="AN35" s="5">
        <f ca="1">IF(AND(AN33&lt;&gt;0,SUM($W35:AM35)&lt;&gt;1),1,0)</f>
        <v>0</v>
      </c>
      <c r="AO35" s="5">
        <f ca="1">IF(AND(AO33&lt;&gt;0,SUM($W35:AN35)&lt;&gt;1),1,0)</f>
        <v>0</v>
      </c>
      <c r="AP35" s="5">
        <f ca="1">IF(AND(AP33&lt;&gt;0,SUM($W35:AO35)&lt;&gt;1),1,0)</f>
        <v>0</v>
      </c>
      <c r="AQ35" s="5">
        <f ca="1">IF(AND(AQ33&lt;&gt;0,SUM($W35:AP35)&lt;&gt;1),1,0)</f>
        <v>0</v>
      </c>
      <c r="AR35" s="5">
        <f ca="1">IF(AND(AR33&lt;&gt;0,SUM($W35:AQ35)&lt;&gt;1),1,0)</f>
        <v>0</v>
      </c>
      <c r="AS35" s="5">
        <f ca="1">IF(AND(AS33&lt;&gt;0,SUM($W35:AR35)&lt;&gt;1),1,0)</f>
        <v>0</v>
      </c>
      <c r="AT35" s="5">
        <f ca="1">IF(AND(AT33&lt;&gt;0,SUM($W35:AS35)&lt;&gt;1),1,0)</f>
        <v>0</v>
      </c>
      <c r="AU35" s="5">
        <f ca="1">IF(AND(AU33&lt;&gt;0,SUM($W35:AT35)&lt;&gt;1),1,0)</f>
        <v>0</v>
      </c>
      <c r="AV35" s="5">
        <f ca="1">IF(AND(AV33&lt;&gt;0,SUM($W35:AU35)&lt;&gt;1),1,0)</f>
        <v>0</v>
      </c>
      <c r="AW35" s="5">
        <f ca="1">IF(AND(AW33&lt;&gt;0,SUM($W35:AV35)&lt;&gt;1),1,0)</f>
        <v>0</v>
      </c>
      <c r="AX35" s="5">
        <f ca="1">IF(AND(AX33&lt;&gt;0,SUM($W35:AW35)&lt;&gt;1),1,0)</f>
        <v>0</v>
      </c>
      <c r="AY35" s="5">
        <f ca="1">IF(AND(AY33&lt;&gt;0,SUM($W35:AX35)&lt;&gt;1),1,0)</f>
        <v>0</v>
      </c>
      <c r="AZ35" s="5">
        <f ca="1">IF(AND(AZ33&lt;&gt;0,SUM($W35:AY35)&lt;&gt;1),1,0)</f>
        <v>0</v>
      </c>
      <c r="BA35" s="5">
        <f ca="1">IF(AND(BA33&lt;&gt;0,SUM($W35:AZ35)&lt;&gt;1),1,0)</f>
        <v>0</v>
      </c>
      <c r="BB35" s="5">
        <f ca="1">IF(AND(BB33&lt;&gt;0,SUM($W35:BA35)&lt;&gt;1),1,0)</f>
        <v>0</v>
      </c>
      <c r="BC35" s="5">
        <f ca="1">IF(AND(BC33&lt;&gt;0,SUM($W35:BB35)&lt;&gt;1),1,0)</f>
        <v>0</v>
      </c>
      <c r="BD35" s="5">
        <f ca="1">IF(AND(BD33&lt;&gt;0,SUM($W35:BC35)&lt;&gt;1),1,0)</f>
        <v>0</v>
      </c>
      <c r="BE35" s="5">
        <f ca="1">IF(AND(BE33&lt;&gt;0,SUM($W35:BD35)&lt;&gt;1),1,0)</f>
        <v>0</v>
      </c>
      <c r="BF35" s="5">
        <f ca="1">IF(AND(BF33&lt;&gt;0,SUM($W35:BE35)&lt;&gt;1),1,0)</f>
        <v>0</v>
      </c>
      <c r="BG35" s="5">
        <f ca="1">IF(AND(BG33&lt;&gt;0,SUM($W35:BF35)&lt;&gt;1),1,0)</f>
        <v>0</v>
      </c>
      <c r="BH35" s="5">
        <f ca="1">IF(AND(BH33&lt;&gt;0,SUM($W35:BG35)&lt;&gt;1),1,0)</f>
        <v>0</v>
      </c>
      <c r="BI35" s="5">
        <f ca="1">IF(AND(BI33&lt;&gt;0,SUM($W35:BH35)&lt;&gt;1),1,0)</f>
        <v>0</v>
      </c>
      <c r="BJ35" s="5">
        <f ca="1">IF(AND(BJ33&lt;&gt;0,SUM($W35:BI35)&lt;&gt;1),1,0)</f>
        <v>0</v>
      </c>
      <c r="BK35" s="5">
        <f ca="1">IF(AND(BK33&lt;&gt;0,SUM($W35:BJ35)&lt;&gt;1),1,0)</f>
        <v>0</v>
      </c>
      <c r="BL35" s="5">
        <f ca="1">IF(AND(BL33&lt;&gt;0,SUM($W35:BK35)&lt;&gt;1),1,0)</f>
        <v>0</v>
      </c>
      <c r="BM35" s="5">
        <f ca="1">IF(AND(BM33&lt;&gt;0,SUM($W35:BL35)&lt;&gt;1),1,0)</f>
        <v>0</v>
      </c>
      <c r="BN35" s="5">
        <f ca="1">IF(AND(BN33&lt;&gt;0,SUM($W35:BM35)&lt;&gt;1),1,0)</f>
        <v>0</v>
      </c>
      <c r="BO35" s="5">
        <f ca="1">IF(AND(BO33&lt;&gt;0,SUM($W35:BN35)&lt;&gt;1),1,0)</f>
        <v>0</v>
      </c>
      <c r="BP35" s="5">
        <f ca="1">IF(AND(BP33&lt;&gt;0,SUM($W35:BO35)&lt;&gt;1),1,0)</f>
        <v>0</v>
      </c>
      <c r="BQ35" s="5">
        <f ca="1">IF(AND(BQ33&lt;&gt;0,SUM($W35:BP35)&lt;&gt;1),1,0)</f>
        <v>0</v>
      </c>
      <c r="BR35" s="5">
        <f ca="1">IF(AND(BR33&lt;&gt;0,SUM($W35:BQ35)&lt;&gt;1),1,0)</f>
        <v>0</v>
      </c>
      <c r="BS35" s="5">
        <f ca="1">IF(AND(BS33&lt;&gt;0,SUM($W35:BR35)&lt;&gt;1),1,0)</f>
        <v>0</v>
      </c>
      <c r="BT35" s="5">
        <f ca="1">IF(AND(BT33&lt;&gt;0,SUM($W35:BS35)&lt;&gt;1),1,0)</f>
        <v>0</v>
      </c>
      <c r="BU35" s="5">
        <f ca="1">IF(AND(BU33&lt;&gt;0,SUM($W35:BT35)&lt;&gt;1),1,0)</f>
        <v>0</v>
      </c>
      <c r="BV35" s="5">
        <f ca="1">IF(AND(BV33&lt;&gt;0,SUM($W35:BU35)&lt;&gt;1),1,0)</f>
        <v>0</v>
      </c>
      <c r="BW35" s="5">
        <f ca="1">IF(AND(BW33&lt;&gt;0,SUM($W35:BV35)&lt;&gt;1),1,0)</f>
        <v>0</v>
      </c>
      <c r="BX35" s="5">
        <f ca="1">IF(AND(BX33&lt;&gt;0,SUM($W35:BW35)&lt;&gt;1),1,0)</f>
        <v>0</v>
      </c>
      <c r="BY35" s="5">
        <f ca="1">IF(AND(BY33&lt;&gt;0,SUM($W35:BX35)&lt;&gt;1),1,0)</f>
        <v>0</v>
      </c>
      <c r="BZ35" s="5">
        <f ca="1">IF(AND(BZ33&lt;&gt;0,SUM($W35:BY35)&lt;&gt;1),1,0)</f>
        <v>0</v>
      </c>
      <c r="CA35" s="5">
        <f ca="1">IF(AND(CA33&lt;&gt;0,SUM($W35:BZ35)&lt;&gt;1),1,0)</f>
        <v>0</v>
      </c>
      <c r="CB35" s="5">
        <f ca="1">IF(AND(CB33&lt;&gt;0,SUM($W35:CA35)&lt;&gt;1),1,0)</f>
        <v>0</v>
      </c>
      <c r="CC35" s="5">
        <f ca="1">IF(AND(CC33&lt;&gt;0,SUM($W35:CB35)&lt;&gt;1),1,0)</f>
        <v>0</v>
      </c>
      <c r="CD35" s="5">
        <f ca="1">IF(AND(CD33&lt;&gt;0,SUM($W35:CC35)&lt;&gt;1),1,0)</f>
        <v>0</v>
      </c>
      <c r="CE35" s="5">
        <f ca="1">IF(AND(CE33&lt;&gt;0,SUM($W35:CD35)&lt;&gt;1),1,0)</f>
        <v>0</v>
      </c>
      <c r="CF35" s="5">
        <f ca="1">IF(AND(CF33&lt;&gt;0,SUM($W35:CE35)&lt;&gt;1),1,0)</f>
        <v>0</v>
      </c>
    </row>
    <row r="36" spans="2:84" x14ac:dyDescent="0.3">
      <c r="X36" s="109"/>
    </row>
    <row r="37" spans="2:84" x14ac:dyDescent="0.3">
      <c r="B37" s="13">
        <f>ROW()</f>
        <v>37</v>
      </c>
      <c r="G37" s="117"/>
      <c r="H37" s="1" t="s">
        <v>462</v>
      </c>
    </row>
    <row r="39" spans="2:84" x14ac:dyDescent="0.3">
      <c r="B39" s="13">
        <f>ROW()</f>
        <v>39</v>
      </c>
      <c r="G39" s="115"/>
      <c r="H39" s="1" t="s">
        <v>274</v>
      </c>
      <c r="M39" s="53" t="s">
        <v>18</v>
      </c>
      <c r="P39" s="72" t="str">
        <f>Lists!$AI$10</f>
        <v>CF(-)</v>
      </c>
      <c r="U39" s="5">
        <f ca="1">SUM(INDIRECT(ADDRESS($B39,$X$2)&amp;":"&amp;ADDRESS($B39,$X$2-1+$P$8)))</f>
        <v>5579356.9486790411</v>
      </c>
      <c r="X39" s="5">
        <f ca="1">IF(X$4="",0,X40+X41)</f>
        <v>0</v>
      </c>
      <c r="Y39" s="5">
        <f t="shared" ref="Y39:CF39" ca="1" si="58">IF(Y$4="",0,Y40+Y41)</f>
        <v>0</v>
      </c>
      <c r="Z39" s="5">
        <f t="shared" ca="1" si="58"/>
        <v>1000000</v>
      </c>
      <c r="AA39" s="5">
        <f t="shared" ca="1" si="58"/>
        <v>97651.689366010614</v>
      </c>
      <c r="AB39" s="5">
        <f t="shared" ca="1" si="58"/>
        <v>97651.689366010614</v>
      </c>
      <c r="AC39" s="5">
        <f t="shared" ca="1" si="58"/>
        <v>97651.689366010614</v>
      </c>
      <c r="AD39" s="5">
        <f t="shared" ca="1" si="58"/>
        <v>97651.689366010614</v>
      </c>
      <c r="AE39" s="5">
        <f t="shared" ca="1" si="58"/>
        <v>97651.689366010614</v>
      </c>
      <c r="AF39" s="5">
        <f t="shared" ca="1" si="58"/>
        <v>97651.689366010614</v>
      </c>
      <c r="AG39" s="5">
        <f t="shared" ca="1" si="58"/>
        <v>97651.689366010614</v>
      </c>
      <c r="AH39" s="5">
        <f t="shared" ca="1" si="58"/>
        <v>97651.689366010614</v>
      </c>
      <c r="AI39" s="5">
        <f t="shared" ca="1" si="58"/>
        <v>97651.689366010614</v>
      </c>
      <c r="AJ39" s="5">
        <f t="shared" ca="1" si="58"/>
        <v>97651.689366010614</v>
      </c>
      <c r="AK39" s="5">
        <f t="shared" ca="1" si="58"/>
        <v>97651.689366010614</v>
      </c>
      <c r="AL39" s="5">
        <f t="shared" ca="1" si="58"/>
        <v>97651.689366010614</v>
      </c>
      <c r="AM39" s="5">
        <f t="shared" ca="1" si="58"/>
        <v>97651.689366010614</v>
      </c>
      <c r="AN39" s="5">
        <f t="shared" ca="1" si="58"/>
        <v>97651.689366010614</v>
      </c>
      <c r="AO39" s="5">
        <f t="shared" ca="1" si="58"/>
        <v>97651.689366010614</v>
      </c>
      <c r="AP39" s="5">
        <f t="shared" ca="1" si="58"/>
        <v>97651.689366010614</v>
      </c>
      <c r="AQ39" s="5">
        <f t="shared" ca="1" si="58"/>
        <v>97651.689366010614</v>
      </c>
      <c r="AR39" s="5">
        <f t="shared" ca="1" si="58"/>
        <v>97651.689366010614</v>
      </c>
      <c r="AS39" s="5">
        <f t="shared" ca="1" si="58"/>
        <v>94054.218003028422</v>
      </c>
      <c r="AT39" s="5">
        <f t="shared" ca="1" si="58"/>
        <v>94054.218003028422</v>
      </c>
      <c r="AU39" s="5">
        <f t="shared" ca="1" si="58"/>
        <v>94054.218003028422</v>
      </c>
      <c r="AV39" s="5">
        <f t="shared" ca="1" si="58"/>
        <v>94054.218003028422</v>
      </c>
      <c r="AW39" s="5">
        <f t="shared" ca="1" si="58"/>
        <v>94054.218003028422</v>
      </c>
      <c r="AX39" s="5">
        <f t="shared" ca="1" si="58"/>
        <v>94054.218003028422</v>
      </c>
      <c r="AY39" s="5">
        <f t="shared" ca="1" si="58"/>
        <v>94054.218003028422</v>
      </c>
      <c r="AZ39" s="5">
        <f t="shared" ca="1" si="58"/>
        <v>94054.218003028422</v>
      </c>
      <c r="BA39" s="5">
        <f t="shared" ca="1" si="58"/>
        <v>94054.218003028422</v>
      </c>
      <c r="BB39" s="5">
        <f t="shared" ca="1" si="58"/>
        <v>94054.218003028422</v>
      </c>
      <c r="BC39" s="5">
        <f t="shared" ca="1" si="58"/>
        <v>94054.218003028422</v>
      </c>
      <c r="BD39" s="5">
        <f t="shared" ca="1" si="58"/>
        <v>94054.218003028422</v>
      </c>
      <c r="BE39" s="5">
        <f t="shared" ca="1" si="58"/>
        <v>94054.218003028422</v>
      </c>
      <c r="BF39" s="5">
        <f t="shared" ca="1" si="58"/>
        <v>94054.218003028422</v>
      </c>
      <c r="BG39" s="5">
        <f t="shared" ca="1" si="58"/>
        <v>94054.218003028422</v>
      </c>
      <c r="BH39" s="5">
        <f t="shared" ca="1" si="58"/>
        <v>94054.218003028422</v>
      </c>
      <c r="BI39" s="5">
        <f t="shared" ca="1" si="58"/>
        <v>94054.218003028422</v>
      </c>
      <c r="BJ39" s="5">
        <f t="shared" ca="1" si="58"/>
        <v>94054.218003028422</v>
      </c>
      <c r="BK39" s="5">
        <f t="shared" ca="1" si="58"/>
        <v>94054.218003028422</v>
      </c>
      <c r="BL39" s="5">
        <f t="shared" ca="1" si="58"/>
        <v>94054.218003028422</v>
      </c>
      <c r="BM39" s="5">
        <f t="shared" ca="1" si="58"/>
        <v>94054.218003028422</v>
      </c>
      <c r="BN39" s="5">
        <f t="shared" ca="1" si="58"/>
        <v>94054.218003028422</v>
      </c>
      <c r="BO39" s="5">
        <f t="shared" ca="1" si="58"/>
        <v>94054.218003028422</v>
      </c>
      <c r="BP39" s="5">
        <f t="shared" ca="1" si="58"/>
        <v>94054.218003028422</v>
      </c>
      <c r="BQ39" s="5">
        <f t="shared" ca="1" si="58"/>
        <v>94054.218003028422</v>
      </c>
      <c r="BR39" s="5">
        <f t="shared" ca="1" si="58"/>
        <v>94054.218003028422</v>
      </c>
      <c r="BS39" s="5">
        <f t="shared" ca="1" si="58"/>
        <v>94054.218003028422</v>
      </c>
      <c r="BT39" s="5">
        <f t="shared" ca="1" si="58"/>
        <v>94054.218003028422</v>
      </c>
      <c r="BU39" s="5">
        <f t="shared" ca="1" si="58"/>
        <v>94054.218003028422</v>
      </c>
      <c r="BV39" s="5">
        <f t="shared" ca="1" si="58"/>
        <v>94054.218003028422</v>
      </c>
      <c r="BW39" s="5">
        <f t="shared" ca="1" si="58"/>
        <v>0</v>
      </c>
      <c r="BX39" s="5">
        <f t="shared" ca="1" si="58"/>
        <v>0</v>
      </c>
      <c r="BY39" s="5">
        <f t="shared" ca="1" si="58"/>
        <v>0</v>
      </c>
      <c r="BZ39" s="5">
        <f t="shared" ca="1" si="58"/>
        <v>0</v>
      </c>
      <c r="CA39" s="5">
        <f t="shared" ca="1" si="58"/>
        <v>0</v>
      </c>
      <c r="CB39" s="5">
        <f t="shared" ca="1" si="58"/>
        <v>0</v>
      </c>
      <c r="CC39" s="5">
        <f t="shared" ca="1" si="58"/>
        <v>0</v>
      </c>
      <c r="CD39" s="5">
        <f t="shared" ca="1" si="58"/>
        <v>0</v>
      </c>
      <c r="CE39" s="5">
        <f t="shared" ca="1" si="58"/>
        <v>0</v>
      </c>
      <c r="CF39" s="5">
        <f t="shared" ca="1" si="58"/>
        <v>0</v>
      </c>
    </row>
    <row r="40" spans="2:84" x14ac:dyDescent="0.3">
      <c r="B40" s="13">
        <f>ROW()</f>
        <v>40</v>
      </c>
      <c r="H40" s="1" t="str">
        <f t="shared" ref="H40:H44" si="59">$H$39</f>
        <v>Приобретение оборудования в лизинг</v>
      </c>
      <c r="I40" s="1" t="s">
        <v>275</v>
      </c>
      <c r="M40" s="53" t="s">
        <v>18</v>
      </c>
      <c r="P40" s="72"/>
      <c r="U40" s="5">
        <f t="shared" ref="U40:U43" ca="1" si="60">SUM(INDIRECT(ADDRESS($B40,$X$2)&amp;":"&amp;ADDRESS($B40,$X$2-1+$P$8)))</f>
        <v>1000000</v>
      </c>
      <c r="X40" s="5">
        <f t="shared" ref="X40:BC40" ca="1" si="61">IF(X$4="",0,IF(X$1=$P$48,$P$46*$P$47,0))</f>
        <v>0</v>
      </c>
      <c r="Y40" s="5">
        <f t="shared" ca="1" si="61"/>
        <v>0</v>
      </c>
      <c r="Z40" s="5">
        <f t="shared" ca="1" si="61"/>
        <v>1000000</v>
      </c>
      <c r="AA40" s="5">
        <f t="shared" ca="1" si="61"/>
        <v>0</v>
      </c>
      <c r="AB40" s="5">
        <f t="shared" ca="1" si="61"/>
        <v>0</v>
      </c>
      <c r="AC40" s="5">
        <f t="shared" ca="1" si="61"/>
        <v>0</v>
      </c>
      <c r="AD40" s="5">
        <f t="shared" ca="1" si="61"/>
        <v>0</v>
      </c>
      <c r="AE40" s="5">
        <f t="shared" ca="1" si="61"/>
        <v>0</v>
      </c>
      <c r="AF40" s="5">
        <f t="shared" ca="1" si="61"/>
        <v>0</v>
      </c>
      <c r="AG40" s="5">
        <f t="shared" ca="1" si="61"/>
        <v>0</v>
      </c>
      <c r="AH40" s="5">
        <f t="shared" ca="1" si="61"/>
        <v>0</v>
      </c>
      <c r="AI40" s="5">
        <f t="shared" ca="1" si="61"/>
        <v>0</v>
      </c>
      <c r="AJ40" s="5">
        <f t="shared" ca="1" si="61"/>
        <v>0</v>
      </c>
      <c r="AK40" s="5">
        <f t="shared" ca="1" si="61"/>
        <v>0</v>
      </c>
      <c r="AL40" s="5">
        <f t="shared" ca="1" si="61"/>
        <v>0</v>
      </c>
      <c r="AM40" s="5">
        <f t="shared" ca="1" si="61"/>
        <v>0</v>
      </c>
      <c r="AN40" s="5">
        <f t="shared" ca="1" si="61"/>
        <v>0</v>
      </c>
      <c r="AO40" s="5">
        <f t="shared" ca="1" si="61"/>
        <v>0</v>
      </c>
      <c r="AP40" s="5">
        <f t="shared" ca="1" si="61"/>
        <v>0</v>
      </c>
      <c r="AQ40" s="5">
        <f t="shared" ca="1" si="61"/>
        <v>0</v>
      </c>
      <c r="AR40" s="5">
        <f t="shared" ca="1" si="61"/>
        <v>0</v>
      </c>
      <c r="AS40" s="5">
        <f t="shared" ca="1" si="61"/>
        <v>0</v>
      </c>
      <c r="AT40" s="5">
        <f t="shared" ca="1" si="61"/>
        <v>0</v>
      </c>
      <c r="AU40" s="5">
        <f t="shared" ca="1" si="61"/>
        <v>0</v>
      </c>
      <c r="AV40" s="5">
        <f t="shared" ca="1" si="61"/>
        <v>0</v>
      </c>
      <c r="AW40" s="5">
        <f t="shared" ca="1" si="61"/>
        <v>0</v>
      </c>
      <c r="AX40" s="5">
        <f t="shared" ca="1" si="61"/>
        <v>0</v>
      </c>
      <c r="AY40" s="5">
        <f t="shared" ca="1" si="61"/>
        <v>0</v>
      </c>
      <c r="AZ40" s="5">
        <f t="shared" ca="1" si="61"/>
        <v>0</v>
      </c>
      <c r="BA40" s="5">
        <f t="shared" ca="1" si="61"/>
        <v>0</v>
      </c>
      <c r="BB40" s="5">
        <f t="shared" ca="1" si="61"/>
        <v>0</v>
      </c>
      <c r="BC40" s="5">
        <f t="shared" ca="1" si="61"/>
        <v>0</v>
      </c>
      <c r="BD40" s="5">
        <f t="shared" ref="BD40:CF40" ca="1" si="62">IF(BD$4="",0,IF(BD$1=$P$48,$P$46*$P$47,0))</f>
        <v>0</v>
      </c>
      <c r="BE40" s="5">
        <f t="shared" ca="1" si="62"/>
        <v>0</v>
      </c>
      <c r="BF40" s="5">
        <f t="shared" ca="1" si="62"/>
        <v>0</v>
      </c>
      <c r="BG40" s="5">
        <f t="shared" ca="1" si="62"/>
        <v>0</v>
      </c>
      <c r="BH40" s="5">
        <f t="shared" ca="1" si="62"/>
        <v>0</v>
      </c>
      <c r="BI40" s="5">
        <f t="shared" ca="1" si="62"/>
        <v>0</v>
      </c>
      <c r="BJ40" s="5">
        <f t="shared" ca="1" si="62"/>
        <v>0</v>
      </c>
      <c r="BK40" s="5">
        <f t="shared" ca="1" si="62"/>
        <v>0</v>
      </c>
      <c r="BL40" s="5">
        <f t="shared" ca="1" si="62"/>
        <v>0</v>
      </c>
      <c r="BM40" s="5">
        <f t="shared" ca="1" si="62"/>
        <v>0</v>
      </c>
      <c r="BN40" s="5">
        <f t="shared" ca="1" si="62"/>
        <v>0</v>
      </c>
      <c r="BO40" s="5">
        <f t="shared" ca="1" si="62"/>
        <v>0</v>
      </c>
      <c r="BP40" s="5">
        <f t="shared" ca="1" si="62"/>
        <v>0</v>
      </c>
      <c r="BQ40" s="5">
        <f t="shared" ca="1" si="62"/>
        <v>0</v>
      </c>
      <c r="BR40" s="5">
        <f t="shared" ca="1" si="62"/>
        <v>0</v>
      </c>
      <c r="BS40" s="5">
        <f t="shared" ca="1" si="62"/>
        <v>0</v>
      </c>
      <c r="BT40" s="5">
        <f t="shared" ca="1" si="62"/>
        <v>0</v>
      </c>
      <c r="BU40" s="5">
        <f t="shared" ca="1" si="62"/>
        <v>0</v>
      </c>
      <c r="BV40" s="5">
        <f t="shared" ca="1" si="62"/>
        <v>0</v>
      </c>
      <c r="BW40" s="5">
        <f t="shared" ca="1" si="62"/>
        <v>0</v>
      </c>
      <c r="BX40" s="5">
        <f t="shared" ca="1" si="62"/>
        <v>0</v>
      </c>
      <c r="BY40" s="5">
        <f t="shared" ca="1" si="62"/>
        <v>0</v>
      </c>
      <c r="BZ40" s="5">
        <f t="shared" ca="1" si="62"/>
        <v>0</v>
      </c>
      <c r="CA40" s="5">
        <f t="shared" ca="1" si="62"/>
        <v>0</v>
      </c>
      <c r="CB40" s="5">
        <f t="shared" ca="1" si="62"/>
        <v>0</v>
      </c>
      <c r="CC40" s="5">
        <f t="shared" ca="1" si="62"/>
        <v>0</v>
      </c>
      <c r="CD40" s="5">
        <f t="shared" ca="1" si="62"/>
        <v>0</v>
      </c>
      <c r="CE40" s="5">
        <f t="shared" ca="1" si="62"/>
        <v>0</v>
      </c>
      <c r="CF40" s="5">
        <f t="shared" ca="1" si="62"/>
        <v>0</v>
      </c>
    </row>
    <row r="41" spans="2:84" x14ac:dyDescent="0.3">
      <c r="B41" s="13">
        <f>ROW()</f>
        <v>41</v>
      </c>
      <c r="H41" s="1" t="str">
        <f t="shared" si="59"/>
        <v>Приобретение оборудования в лизинг</v>
      </c>
      <c r="I41" s="1" t="s">
        <v>276</v>
      </c>
      <c r="M41" s="53" t="s">
        <v>18</v>
      </c>
      <c r="U41" s="5">
        <f t="shared" ca="1" si="60"/>
        <v>4579356.9486790458</v>
      </c>
      <c r="X41" s="5">
        <f t="shared" ref="X41:BC41" ca="1" si="63">IF(X$4="",0,IF(OR(X$1&lt;=$P$48,X$1&gt;$P$48+$P$49),0,IF(X$1&lt;=$P$48+$P$51,$U$51,$U$53)))</f>
        <v>0</v>
      </c>
      <c r="Y41" s="5">
        <f t="shared" ca="1" si="63"/>
        <v>0</v>
      </c>
      <c r="Z41" s="5">
        <f t="shared" ca="1" si="63"/>
        <v>0</v>
      </c>
      <c r="AA41" s="5">
        <f t="shared" ca="1" si="63"/>
        <v>97651.689366010614</v>
      </c>
      <c r="AB41" s="5">
        <f t="shared" ca="1" si="63"/>
        <v>97651.689366010614</v>
      </c>
      <c r="AC41" s="5">
        <f t="shared" ca="1" si="63"/>
        <v>97651.689366010614</v>
      </c>
      <c r="AD41" s="5">
        <f t="shared" ca="1" si="63"/>
        <v>97651.689366010614</v>
      </c>
      <c r="AE41" s="5">
        <f t="shared" ca="1" si="63"/>
        <v>97651.689366010614</v>
      </c>
      <c r="AF41" s="5">
        <f t="shared" ca="1" si="63"/>
        <v>97651.689366010614</v>
      </c>
      <c r="AG41" s="5">
        <f t="shared" ca="1" si="63"/>
        <v>97651.689366010614</v>
      </c>
      <c r="AH41" s="5">
        <f t="shared" ca="1" si="63"/>
        <v>97651.689366010614</v>
      </c>
      <c r="AI41" s="5">
        <f t="shared" ca="1" si="63"/>
        <v>97651.689366010614</v>
      </c>
      <c r="AJ41" s="5">
        <f t="shared" ca="1" si="63"/>
        <v>97651.689366010614</v>
      </c>
      <c r="AK41" s="5">
        <f t="shared" ca="1" si="63"/>
        <v>97651.689366010614</v>
      </c>
      <c r="AL41" s="5">
        <f t="shared" ca="1" si="63"/>
        <v>97651.689366010614</v>
      </c>
      <c r="AM41" s="5">
        <f t="shared" ca="1" si="63"/>
        <v>97651.689366010614</v>
      </c>
      <c r="AN41" s="5">
        <f t="shared" ca="1" si="63"/>
        <v>97651.689366010614</v>
      </c>
      <c r="AO41" s="5">
        <f t="shared" ca="1" si="63"/>
        <v>97651.689366010614</v>
      </c>
      <c r="AP41" s="5">
        <f t="shared" ca="1" si="63"/>
        <v>97651.689366010614</v>
      </c>
      <c r="AQ41" s="5">
        <f t="shared" ca="1" si="63"/>
        <v>97651.689366010614</v>
      </c>
      <c r="AR41" s="5">
        <f t="shared" ca="1" si="63"/>
        <v>97651.689366010614</v>
      </c>
      <c r="AS41" s="5">
        <f t="shared" ca="1" si="63"/>
        <v>94054.218003028422</v>
      </c>
      <c r="AT41" s="5">
        <f t="shared" ca="1" si="63"/>
        <v>94054.218003028422</v>
      </c>
      <c r="AU41" s="5">
        <f t="shared" ca="1" si="63"/>
        <v>94054.218003028422</v>
      </c>
      <c r="AV41" s="5">
        <f t="shared" ca="1" si="63"/>
        <v>94054.218003028422</v>
      </c>
      <c r="AW41" s="5">
        <f t="shared" ca="1" si="63"/>
        <v>94054.218003028422</v>
      </c>
      <c r="AX41" s="5">
        <f t="shared" ca="1" si="63"/>
        <v>94054.218003028422</v>
      </c>
      <c r="AY41" s="5">
        <f t="shared" ca="1" si="63"/>
        <v>94054.218003028422</v>
      </c>
      <c r="AZ41" s="5">
        <f t="shared" ca="1" si="63"/>
        <v>94054.218003028422</v>
      </c>
      <c r="BA41" s="5">
        <f t="shared" ca="1" si="63"/>
        <v>94054.218003028422</v>
      </c>
      <c r="BB41" s="5">
        <f t="shared" ca="1" si="63"/>
        <v>94054.218003028422</v>
      </c>
      <c r="BC41" s="5">
        <f t="shared" ca="1" si="63"/>
        <v>94054.218003028422</v>
      </c>
      <c r="BD41" s="5">
        <f t="shared" ref="BD41:CF41" ca="1" si="64">IF(BD$4="",0,IF(OR(BD$1&lt;=$P$48,BD$1&gt;$P$48+$P$49),0,IF(BD$1&lt;=$P$48+$P$51,$U$51,$U$53)))</f>
        <v>94054.218003028422</v>
      </c>
      <c r="BE41" s="5">
        <f t="shared" ca="1" si="64"/>
        <v>94054.218003028422</v>
      </c>
      <c r="BF41" s="5">
        <f t="shared" ca="1" si="64"/>
        <v>94054.218003028422</v>
      </c>
      <c r="BG41" s="5">
        <f t="shared" ca="1" si="64"/>
        <v>94054.218003028422</v>
      </c>
      <c r="BH41" s="5">
        <f t="shared" ca="1" si="64"/>
        <v>94054.218003028422</v>
      </c>
      <c r="BI41" s="5">
        <f t="shared" ca="1" si="64"/>
        <v>94054.218003028422</v>
      </c>
      <c r="BJ41" s="5">
        <f t="shared" ca="1" si="64"/>
        <v>94054.218003028422</v>
      </c>
      <c r="BK41" s="5">
        <f t="shared" ca="1" si="64"/>
        <v>94054.218003028422</v>
      </c>
      <c r="BL41" s="5">
        <f t="shared" ca="1" si="64"/>
        <v>94054.218003028422</v>
      </c>
      <c r="BM41" s="5">
        <f t="shared" ca="1" si="64"/>
        <v>94054.218003028422</v>
      </c>
      <c r="BN41" s="5">
        <f t="shared" ca="1" si="64"/>
        <v>94054.218003028422</v>
      </c>
      <c r="BO41" s="5">
        <f t="shared" ca="1" si="64"/>
        <v>94054.218003028422</v>
      </c>
      <c r="BP41" s="5">
        <f t="shared" ca="1" si="64"/>
        <v>94054.218003028422</v>
      </c>
      <c r="BQ41" s="5">
        <f t="shared" ca="1" si="64"/>
        <v>94054.218003028422</v>
      </c>
      <c r="BR41" s="5">
        <f t="shared" ca="1" si="64"/>
        <v>94054.218003028422</v>
      </c>
      <c r="BS41" s="5">
        <f t="shared" ca="1" si="64"/>
        <v>94054.218003028422</v>
      </c>
      <c r="BT41" s="5">
        <f t="shared" ca="1" si="64"/>
        <v>94054.218003028422</v>
      </c>
      <c r="BU41" s="5">
        <f t="shared" ca="1" si="64"/>
        <v>94054.218003028422</v>
      </c>
      <c r="BV41" s="5">
        <f t="shared" ca="1" si="64"/>
        <v>94054.218003028422</v>
      </c>
      <c r="BW41" s="5">
        <f t="shared" ca="1" si="64"/>
        <v>0</v>
      </c>
      <c r="BX41" s="5">
        <f t="shared" ca="1" si="64"/>
        <v>0</v>
      </c>
      <c r="BY41" s="5">
        <f t="shared" ca="1" si="64"/>
        <v>0</v>
      </c>
      <c r="BZ41" s="5">
        <f t="shared" ca="1" si="64"/>
        <v>0</v>
      </c>
      <c r="CA41" s="5">
        <f t="shared" ca="1" si="64"/>
        <v>0</v>
      </c>
      <c r="CB41" s="5">
        <f t="shared" ca="1" si="64"/>
        <v>0</v>
      </c>
      <c r="CC41" s="5">
        <f t="shared" ca="1" si="64"/>
        <v>0</v>
      </c>
      <c r="CD41" s="5">
        <f t="shared" ca="1" si="64"/>
        <v>0</v>
      </c>
      <c r="CE41" s="5">
        <f t="shared" ca="1" si="64"/>
        <v>0</v>
      </c>
      <c r="CF41" s="5">
        <f t="shared" ca="1" si="64"/>
        <v>0</v>
      </c>
    </row>
    <row r="42" spans="2:84" x14ac:dyDescent="0.3">
      <c r="B42" s="13">
        <f>ROW()</f>
        <v>42</v>
      </c>
      <c r="H42" s="1" t="str">
        <f t="shared" si="59"/>
        <v>Приобретение оборудования в лизинг</v>
      </c>
      <c r="I42" s="1" t="str">
        <f>$I$41</f>
        <v>Аннуитетные платежи</v>
      </c>
      <c r="J42" s="1" t="s">
        <v>277</v>
      </c>
      <c r="M42" s="53" t="s">
        <v>18</v>
      </c>
      <c r="U42" s="5">
        <f t="shared" ca="1" si="60"/>
        <v>3999999.9999999949</v>
      </c>
      <c r="X42" s="5">
        <f ca="1">IF(X$4="",0,X41-X43)</f>
        <v>0</v>
      </c>
      <c r="Y42" s="5">
        <f t="shared" ref="Y42:CF42" ca="1" si="65">IF(Y$4="",0,Y41-Y43)</f>
        <v>0</v>
      </c>
      <c r="Z42" s="5">
        <f t="shared" ca="1" si="65"/>
        <v>0</v>
      </c>
      <c r="AA42" s="5">
        <f t="shared" ca="1" si="65"/>
        <v>70985.022699343943</v>
      </c>
      <c r="AB42" s="5">
        <f t="shared" ca="1" si="65"/>
        <v>71458.256184006241</v>
      </c>
      <c r="AC42" s="5">
        <f t="shared" ca="1" si="65"/>
        <v>71934.644558566288</v>
      </c>
      <c r="AD42" s="5">
        <f t="shared" ca="1" si="65"/>
        <v>72414.208855623394</v>
      </c>
      <c r="AE42" s="5">
        <f t="shared" ca="1" si="65"/>
        <v>72896.970247994221</v>
      </c>
      <c r="AF42" s="5">
        <f t="shared" ca="1" si="65"/>
        <v>73382.950049647508</v>
      </c>
      <c r="AG42" s="5">
        <f t="shared" ca="1" si="65"/>
        <v>73872.169716645163</v>
      </c>
      <c r="AH42" s="5">
        <f t="shared" ca="1" si="65"/>
        <v>74364.650848089455</v>
      </c>
      <c r="AI42" s="5">
        <f t="shared" ca="1" si="65"/>
        <v>74860.415187076724</v>
      </c>
      <c r="AJ42" s="5">
        <f t="shared" ca="1" si="65"/>
        <v>75359.484621657233</v>
      </c>
      <c r="AK42" s="5">
        <f t="shared" ca="1" si="65"/>
        <v>75861.881185801612</v>
      </c>
      <c r="AL42" s="5">
        <f t="shared" ca="1" si="65"/>
        <v>76367.627060373634</v>
      </c>
      <c r="AM42" s="5">
        <f t="shared" ca="1" si="65"/>
        <v>76876.744574109456</v>
      </c>
      <c r="AN42" s="5">
        <f t="shared" ca="1" si="65"/>
        <v>77389.256204603516</v>
      </c>
      <c r="AO42" s="5">
        <f t="shared" ca="1" si="65"/>
        <v>77905.184579300869</v>
      </c>
      <c r="AP42" s="5">
        <f t="shared" ca="1" si="65"/>
        <v>78424.552476496203</v>
      </c>
      <c r="AQ42" s="5">
        <f t="shared" ca="1" si="65"/>
        <v>78947.382826339512</v>
      </c>
      <c r="AR42" s="5">
        <f t="shared" ca="1" si="65"/>
        <v>79473.698711848439</v>
      </c>
      <c r="AS42" s="5">
        <f t="shared" ca="1" si="65"/>
        <v>83024.114255476437</v>
      </c>
      <c r="AT42" s="5">
        <f t="shared" ca="1" si="65"/>
        <v>83370.048064874252</v>
      </c>
      <c r="AU42" s="5">
        <f t="shared" ca="1" si="65"/>
        <v>83717.423265144564</v>
      </c>
      <c r="AV42" s="5">
        <f t="shared" ca="1" si="65"/>
        <v>84066.245862082666</v>
      </c>
      <c r="AW42" s="5">
        <f t="shared" ca="1" si="65"/>
        <v>84416.52188650801</v>
      </c>
      <c r="AX42" s="5">
        <f t="shared" ca="1" si="65"/>
        <v>84768.257394368455</v>
      </c>
      <c r="AY42" s="5">
        <f t="shared" ca="1" si="65"/>
        <v>85121.458466844997</v>
      </c>
      <c r="AZ42" s="5">
        <f t="shared" ca="1" si="65"/>
        <v>85476.13121045685</v>
      </c>
      <c r="BA42" s="5">
        <f t="shared" ca="1" si="65"/>
        <v>85832.281757167089</v>
      </c>
      <c r="BB42" s="5">
        <f t="shared" ca="1" si="65"/>
        <v>86189.916264488609</v>
      </c>
      <c r="BC42" s="5">
        <f t="shared" ca="1" si="65"/>
        <v>86549.040915590653</v>
      </c>
      <c r="BD42" s="5">
        <f t="shared" ca="1" si="65"/>
        <v>86909.661919405611</v>
      </c>
      <c r="BE42" s="5">
        <f t="shared" ca="1" si="65"/>
        <v>87271.785510736474</v>
      </c>
      <c r="BF42" s="5">
        <f t="shared" ca="1" si="65"/>
        <v>87635.417950364543</v>
      </c>
      <c r="BG42" s="5">
        <f t="shared" ca="1" si="65"/>
        <v>88000.565525157726</v>
      </c>
      <c r="BH42" s="5">
        <f t="shared" ca="1" si="65"/>
        <v>88367.234548179214</v>
      </c>
      <c r="BI42" s="5">
        <f t="shared" ca="1" si="65"/>
        <v>88735.431358796632</v>
      </c>
      <c r="BJ42" s="5">
        <f t="shared" ca="1" si="65"/>
        <v>89105.162322791613</v>
      </c>
      <c r="BK42" s="5">
        <f t="shared" ca="1" si="65"/>
        <v>89476.43383246992</v>
      </c>
      <c r="BL42" s="5">
        <f t="shared" ca="1" si="65"/>
        <v>89849.252306771872</v>
      </c>
      <c r="BM42" s="5">
        <f t="shared" ca="1" si="65"/>
        <v>90223.624191383424</v>
      </c>
      <c r="BN42" s="5">
        <f t="shared" ca="1" si="65"/>
        <v>90599.555958847515</v>
      </c>
      <c r="BO42" s="5">
        <f t="shared" ca="1" si="65"/>
        <v>90977.05410867605</v>
      </c>
      <c r="BP42" s="5">
        <f t="shared" ca="1" si="65"/>
        <v>91356.125167462204</v>
      </c>
      <c r="BQ42" s="5">
        <f t="shared" ca="1" si="65"/>
        <v>91736.775688993293</v>
      </c>
      <c r="BR42" s="5">
        <f t="shared" ca="1" si="65"/>
        <v>92119.012254364105</v>
      </c>
      <c r="BS42" s="5">
        <f t="shared" ca="1" si="65"/>
        <v>92502.841472090615</v>
      </c>
      <c r="BT42" s="5">
        <f t="shared" ca="1" si="65"/>
        <v>92888.269978224329</v>
      </c>
      <c r="BU42" s="5">
        <f t="shared" ca="1" si="65"/>
        <v>93275.304436466933</v>
      </c>
      <c r="BV42" s="5">
        <f t="shared" ca="1" si="65"/>
        <v>93663.951538285546</v>
      </c>
      <c r="BW42" s="5">
        <f t="shared" ca="1" si="65"/>
        <v>0</v>
      </c>
      <c r="BX42" s="5">
        <f t="shared" ca="1" si="65"/>
        <v>0</v>
      </c>
      <c r="BY42" s="5">
        <f t="shared" ca="1" si="65"/>
        <v>0</v>
      </c>
      <c r="BZ42" s="5">
        <f t="shared" ca="1" si="65"/>
        <v>0</v>
      </c>
      <c r="CA42" s="5">
        <f t="shared" ca="1" si="65"/>
        <v>0</v>
      </c>
      <c r="CB42" s="5">
        <f t="shared" ca="1" si="65"/>
        <v>0</v>
      </c>
      <c r="CC42" s="5">
        <f t="shared" ca="1" si="65"/>
        <v>0</v>
      </c>
      <c r="CD42" s="5">
        <f t="shared" ca="1" si="65"/>
        <v>0</v>
      </c>
      <c r="CE42" s="5">
        <f t="shared" ca="1" si="65"/>
        <v>0</v>
      </c>
      <c r="CF42" s="5">
        <f t="shared" ca="1" si="65"/>
        <v>0</v>
      </c>
    </row>
    <row r="43" spans="2:84" x14ac:dyDescent="0.3">
      <c r="B43" s="13">
        <f>ROW()</f>
        <v>43</v>
      </c>
      <c r="H43" s="1" t="str">
        <f t="shared" si="59"/>
        <v>Приобретение оборудования в лизинг</v>
      </c>
      <c r="I43" s="1" t="str">
        <f>$I$41</f>
        <v>Аннуитетные платежи</v>
      </c>
      <c r="J43" s="1" t="s">
        <v>278</v>
      </c>
      <c r="M43" s="53" t="s">
        <v>18</v>
      </c>
      <c r="U43" s="5">
        <f t="shared" ca="1" si="60"/>
        <v>579356.9486790502</v>
      </c>
      <c r="X43" s="5">
        <f ca="1">IF(X$4="",0,($P$46*(1-$P$47)-SUM($W42:W42))*IF(AND(X$1&gt;$P$48,X$1&lt;=$P$48+$P$51),$P$50,IF(AND(X$1&gt;$P$48+$P$51,X$1&lt;=$P$48+$P$49),$P$52,0))/12)</f>
        <v>0</v>
      </c>
      <c r="Y43" s="5">
        <f ca="1">IF(Y$4="",0,($P$46*(1-$P$47)-SUM($W42:X42))*IF(AND(Y$1&gt;$P$48,Y$1&lt;=$P$48+$P$51),$P$50,IF(AND(Y$1&gt;$P$48+$P$51,Y$1&lt;=$P$48+$P$49),$P$52,0))/12)</f>
        <v>0</v>
      </c>
      <c r="Z43" s="5">
        <f ca="1">IF(Z$4="",0,($P$46*(1-$P$47)-SUM($W42:Y42))*IF(AND(Z$1&gt;$P$48,Z$1&lt;=$P$48+$P$51),$P$50,IF(AND(Z$1&gt;$P$48+$P$51,Z$1&lt;=$P$48+$P$49),$P$52,0))/12)</f>
        <v>0</v>
      </c>
      <c r="AA43" s="5">
        <f ca="1">IF(AA$4="",0,($P$46*(1-$P$47)-SUM($W42:Z42))*IF(AND(AA$1&gt;$P$48,AA$1&lt;=$P$48+$P$51),$P$50,IF(AND(AA$1&gt;$P$48+$P$51,AA$1&lt;=$P$48+$P$49),$P$52,0))/12)</f>
        <v>26666.666666666668</v>
      </c>
      <c r="AB43" s="5">
        <f ca="1">IF(AB$4="",0,($P$46*(1-$P$47)-SUM($W42:AA42))*IF(AND(AB$1&gt;$P$48,AB$1&lt;=$P$48+$P$51),$P$50,IF(AND(AB$1&gt;$P$48+$P$51,AB$1&lt;=$P$48+$P$49),$P$52,0))/12)</f>
        <v>26193.433182004374</v>
      </c>
      <c r="AC43" s="5">
        <f ca="1">IF(AC$4="",0,($P$46*(1-$P$47)-SUM($W42:AB42))*IF(AND(AC$1&gt;$P$48,AC$1&lt;=$P$48+$P$51),$P$50,IF(AND(AC$1&gt;$P$48+$P$51,AC$1&lt;=$P$48+$P$49),$P$52,0))/12)</f>
        <v>25717.04480744433</v>
      </c>
      <c r="AD43" s="5">
        <f ca="1">IF(AD$4="",0,($P$46*(1-$P$47)-SUM($W42:AC42))*IF(AND(AD$1&gt;$P$48,AD$1&lt;=$P$48+$P$51),$P$50,IF(AND(AD$1&gt;$P$48+$P$51,AD$1&lt;=$P$48+$P$49),$P$52,0))/12)</f>
        <v>25237.48051038722</v>
      </c>
      <c r="AE43" s="5">
        <f ca="1">IF(AE$4="",0,($P$46*(1-$P$47)-SUM($W42:AD42))*IF(AND(AE$1&gt;$P$48,AE$1&lt;=$P$48+$P$51),$P$50,IF(AND(AE$1&gt;$P$48+$P$51,AE$1&lt;=$P$48+$P$49),$P$52,0))/12)</f>
        <v>24754.719118016397</v>
      </c>
      <c r="AF43" s="5">
        <f ca="1">IF(AF$4="",0,($P$46*(1-$P$47)-SUM($W42:AE42))*IF(AND(AF$1&gt;$P$48,AF$1&lt;=$P$48+$P$51),$P$50,IF(AND(AF$1&gt;$P$48+$P$51,AF$1&lt;=$P$48+$P$49),$P$52,0))/12)</f>
        <v>24268.739316363106</v>
      </c>
      <c r="AG43" s="5">
        <f ca="1">IF(AG$4="",0,($P$46*(1-$P$47)-SUM($W42:AF42))*IF(AND(AG$1&gt;$P$48,AG$1&lt;=$P$48+$P$51),$P$50,IF(AND(AG$1&gt;$P$48+$P$51,AG$1&lt;=$P$48+$P$49),$P$52,0))/12)</f>
        <v>23779.519649365455</v>
      </c>
      <c r="AH43" s="5">
        <f ca="1">IF(AH$4="",0,($P$46*(1-$P$47)-SUM($W42:AG42))*IF(AND(AH$1&gt;$P$48,AH$1&lt;=$P$48+$P$51),$P$50,IF(AND(AH$1&gt;$P$48+$P$51,AH$1&lt;=$P$48+$P$49),$P$52,0))/12)</f>
        <v>23287.038517921155</v>
      </c>
      <c r="AI43" s="5">
        <f ca="1">IF(AI$4="",0,($P$46*(1-$P$47)-SUM($W42:AH42))*IF(AND(AI$1&gt;$P$48,AI$1&lt;=$P$48+$P$51),$P$50,IF(AND(AI$1&gt;$P$48+$P$51,AI$1&lt;=$P$48+$P$49),$P$52,0))/12)</f>
        <v>22791.274178933891</v>
      </c>
      <c r="AJ43" s="5">
        <f ca="1">IF(AJ$4="",0,($P$46*(1-$P$47)-SUM($W42:AI42))*IF(AND(AJ$1&gt;$P$48,AJ$1&lt;=$P$48+$P$51),$P$50,IF(AND(AJ$1&gt;$P$48+$P$51,AJ$1&lt;=$P$48+$P$49),$P$52,0))/12)</f>
        <v>22292.204744353381</v>
      </c>
      <c r="AK43" s="5">
        <f ca="1">IF(AK$4="",0,($P$46*(1-$P$47)-SUM($W42:AJ42))*IF(AND(AK$1&gt;$P$48,AK$1&lt;=$P$48+$P$51),$P$50,IF(AND(AK$1&gt;$P$48+$P$51,AK$1&lt;=$P$48+$P$49),$P$52,0))/12)</f>
        <v>21789.808180208998</v>
      </c>
      <c r="AL43" s="5">
        <f ca="1">IF(AL$4="",0,($P$46*(1-$P$47)-SUM($W42:AK42))*IF(AND(AL$1&gt;$P$48,AL$1&lt;=$P$48+$P$51),$P$50,IF(AND(AL$1&gt;$P$48+$P$51,AL$1&lt;=$P$48+$P$49),$P$52,0))/12)</f>
        <v>21284.062305636988</v>
      </c>
      <c r="AM43" s="5">
        <f ca="1">IF(AM$4="",0,($P$46*(1-$P$47)-SUM($W42:AL42))*IF(AND(AM$1&gt;$P$48,AM$1&lt;=$P$48+$P$51),$P$50,IF(AND(AM$1&gt;$P$48+$P$51,AM$1&lt;=$P$48+$P$49),$P$52,0))/12)</f>
        <v>20774.944791901162</v>
      </c>
      <c r="AN43" s="5">
        <f ca="1">IF(AN$4="",0,($P$46*(1-$P$47)-SUM($W42:AM42))*IF(AND(AN$1&gt;$P$48,AN$1&lt;=$P$48+$P$51),$P$50,IF(AND(AN$1&gt;$P$48+$P$51,AN$1&lt;=$P$48+$P$49),$P$52,0))/12)</f>
        <v>20262.433161407102</v>
      </c>
      <c r="AO43" s="5">
        <f ca="1">IF(AO$4="",0,($P$46*(1-$P$47)-SUM($W42:AN42))*IF(AND(AO$1&gt;$P$48,AO$1&lt;=$P$48+$P$51),$P$50,IF(AND(AO$1&gt;$P$48+$P$51,AO$1&lt;=$P$48+$P$49),$P$52,0))/12)</f>
        <v>19746.504786709742</v>
      </c>
      <c r="AP43" s="5">
        <f ca="1">IF(AP$4="",0,($P$46*(1-$P$47)-SUM($W42:AO42))*IF(AND(AP$1&gt;$P$48,AP$1&lt;=$P$48+$P$51),$P$50,IF(AND(AP$1&gt;$P$48+$P$51,AP$1&lt;=$P$48+$P$49),$P$52,0))/12)</f>
        <v>19227.136889514404</v>
      </c>
      <c r="AQ43" s="5">
        <f ca="1">IF(AQ$4="",0,($P$46*(1-$P$47)-SUM($W42:AP42))*IF(AND(AQ$1&gt;$P$48,AQ$1&lt;=$P$48+$P$51),$P$50,IF(AND(AQ$1&gt;$P$48+$P$51,AQ$1&lt;=$P$48+$P$49),$P$52,0))/12)</f>
        <v>18704.306539671099</v>
      </c>
      <c r="AR43" s="5">
        <f ca="1">IF(AR$4="",0,($P$46*(1-$P$47)-SUM($W42:AQ42))*IF(AND(AR$1&gt;$P$48,AR$1&lt;=$P$48+$P$51),$P$50,IF(AND(AR$1&gt;$P$48+$P$51,AR$1&lt;=$P$48+$P$49),$P$52,0))/12)</f>
        <v>18177.990654162171</v>
      </c>
      <c r="AS43" s="5">
        <f ca="1">IF(AS$4="",0,($P$46*(1-$P$47)-SUM($W42:AR42))*IF(AND(AS$1&gt;$P$48,AS$1&lt;=$P$48+$P$51),$P$50,IF(AND(AS$1&gt;$P$48+$P$51,AS$1&lt;=$P$48+$P$49),$P$52,0))/12)</f>
        <v>11030.103747551986</v>
      </c>
      <c r="AT43" s="5">
        <f ca="1">IF(AT$4="",0,($P$46*(1-$P$47)-SUM($W42:AS42))*IF(AND(AT$1&gt;$P$48,AT$1&lt;=$P$48+$P$51),$P$50,IF(AND(AT$1&gt;$P$48+$P$51,AT$1&lt;=$P$48+$P$49),$P$52,0))/12)</f>
        <v>10684.169938154168</v>
      </c>
      <c r="AU43" s="5">
        <f ca="1">IF(AU$4="",0,($P$46*(1-$P$47)-SUM($W42:AT42))*IF(AND(AU$1&gt;$P$48,AU$1&lt;=$P$48+$P$51),$P$50,IF(AND(AU$1&gt;$P$48+$P$51,AU$1&lt;=$P$48+$P$49),$P$52,0))/12)</f>
        <v>10336.79473788386</v>
      </c>
      <c r="AV43" s="5">
        <f ca="1">IF(AV$4="",0,($P$46*(1-$P$47)-SUM($W42:AU42))*IF(AND(AV$1&gt;$P$48,AV$1&lt;=$P$48+$P$51),$P$50,IF(AND(AV$1&gt;$P$48+$P$51,AV$1&lt;=$P$48+$P$49),$P$52,0))/12)</f>
        <v>9987.9721409457561</v>
      </c>
      <c r="AW43" s="5">
        <f ca="1">IF(AW$4="",0,($P$46*(1-$P$47)-SUM($W42:AV42))*IF(AND(AW$1&gt;$P$48,AW$1&lt;=$P$48+$P$51),$P$50,IF(AND(AW$1&gt;$P$48+$P$51,AW$1&lt;=$P$48+$P$49),$P$52,0))/12)</f>
        <v>9637.696116520412</v>
      </c>
      <c r="AX43" s="5">
        <f ca="1">IF(AX$4="",0,($P$46*(1-$P$47)-SUM($W42:AW42))*IF(AND(AX$1&gt;$P$48,AX$1&lt;=$P$48+$P$51),$P$50,IF(AND(AX$1&gt;$P$48+$P$51,AX$1&lt;=$P$48+$P$49),$P$52,0))/12)</f>
        <v>9285.9606086599615</v>
      </c>
      <c r="AY43" s="5">
        <f ca="1">IF(AY$4="",0,($P$46*(1-$P$47)-SUM($W42:AX42))*IF(AND(AY$1&gt;$P$48,AY$1&lt;=$P$48+$P$51),$P$50,IF(AND(AY$1&gt;$P$48+$P$51,AY$1&lt;=$P$48+$P$49),$P$52,0))/12)</f>
        <v>8932.7595361834283</v>
      </c>
      <c r="AZ43" s="5">
        <f ca="1">IF(AZ$4="",0,($P$46*(1-$P$47)-SUM($W42:AY42))*IF(AND(AZ$1&gt;$P$48,AZ$1&lt;=$P$48+$P$51),$P$50,IF(AND(AZ$1&gt;$P$48+$P$51,AZ$1&lt;=$P$48+$P$49),$P$52,0))/12)</f>
        <v>8578.086792571572</v>
      </c>
      <c r="BA43" s="5">
        <f ca="1">IF(BA$4="",0,($P$46*(1-$P$47)-SUM($W42:AZ42))*IF(AND(BA$1&gt;$P$48,BA$1&lt;=$P$48+$P$51),$P$50,IF(AND(BA$1&gt;$P$48+$P$51,BA$1&lt;=$P$48+$P$49),$P$52,0))/12)</f>
        <v>8221.9362458613359</v>
      </c>
      <c r="BB43" s="5">
        <f ca="1">IF(BB$4="",0,($P$46*(1-$P$47)-SUM($W42:BA42))*IF(AND(BB$1&gt;$P$48,BB$1&lt;=$P$48+$P$51),$P$50,IF(AND(BB$1&gt;$P$48+$P$51,BB$1&lt;=$P$48+$P$49),$P$52,0))/12)</f>
        <v>7864.3017385398061</v>
      </c>
      <c r="BC43" s="5">
        <f ca="1">IF(BC$4="",0,($P$46*(1-$P$47)-SUM($W42:BB42))*IF(AND(BC$1&gt;$P$48,BC$1&lt;=$P$48+$P$51),$P$50,IF(AND(BC$1&gt;$P$48+$P$51,BC$1&lt;=$P$48+$P$49),$P$52,0))/12)</f>
        <v>7505.1770874377689</v>
      </c>
      <c r="BD43" s="5">
        <f ca="1">IF(BD$4="",0,($P$46*(1-$P$47)-SUM($W42:BC42))*IF(AND(BD$1&gt;$P$48,BD$1&lt;=$P$48+$P$51),$P$50,IF(AND(BD$1&gt;$P$48+$P$51,BD$1&lt;=$P$48+$P$49),$P$52,0))/12)</f>
        <v>7144.5560836228078</v>
      </c>
      <c r="BE43" s="5">
        <f ca="1">IF(BE$4="",0,($P$46*(1-$P$47)-SUM($W42:BD42))*IF(AND(BE$1&gt;$P$48,BE$1&lt;=$P$48+$P$51),$P$50,IF(AND(BE$1&gt;$P$48+$P$51,BE$1&lt;=$P$48+$P$49),$P$52,0))/12)</f>
        <v>6782.4324922919513</v>
      </c>
      <c r="BF43" s="5">
        <f ca="1">IF(BF$4="",0,($P$46*(1-$P$47)-SUM($W42:BE42))*IF(AND(BF$1&gt;$P$48,BF$1&lt;=$P$48+$P$51),$P$50,IF(AND(BF$1&gt;$P$48+$P$51,BF$1&lt;=$P$48+$P$49),$P$52,0))/12)</f>
        <v>6418.8000526638825</v>
      </c>
      <c r="BG43" s="5">
        <f ca="1">IF(BG$4="",0,($P$46*(1-$P$47)-SUM($W42:BF42))*IF(AND(BG$1&gt;$P$48,BG$1&lt;=$P$48+$P$51),$P$50,IF(AND(BG$1&gt;$P$48+$P$51,BG$1&lt;=$P$48+$P$49),$P$52,0))/12)</f>
        <v>6053.6524778706953</v>
      </c>
      <c r="BH43" s="5">
        <f ca="1">IF(BH$4="",0,($P$46*(1-$P$47)-SUM($W42:BG42))*IF(AND(BH$1&gt;$P$48,BH$1&lt;=$P$48+$P$51),$P$50,IF(AND(BH$1&gt;$P$48+$P$51,BH$1&lt;=$P$48+$P$49),$P$52,0))/12)</f>
        <v>5686.9834548492045</v>
      </c>
      <c r="BI43" s="5">
        <f ca="1">IF(BI$4="",0,($P$46*(1-$P$47)-SUM($W42:BH42))*IF(AND(BI$1&gt;$P$48,BI$1&lt;=$P$48+$P$51),$P$50,IF(AND(BI$1&gt;$P$48+$P$51,BI$1&lt;=$P$48+$P$49),$P$52,0))/12)</f>
        <v>5318.78664423179</v>
      </c>
      <c r="BJ43" s="5">
        <f ca="1">IF(BJ$4="",0,($P$46*(1-$P$47)-SUM($W42:BI42))*IF(AND(BJ$1&gt;$P$48,BJ$1&lt;=$P$48+$P$51),$P$50,IF(AND(BJ$1&gt;$P$48+$P$51,BJ$1&lt;=$P$48+$P$49),$P$52,0))/12)</f>
        <v>4949.0556802368046</v>
      </c>
      <c r="BK43" s="5">
        <f ca="1">IF(BK$4="",0,($P$46*(1-$P$47)-SUM($W42:BJ42))*IF(AND(BK$1&gt;$P$48,BK$1&lt;=$P$48+$P$51),$P$50,IF(AND(BK$1&gt;$P$48+$P$51,BK$1&lt;=$P$48+$P$49),$P$52,0))/12)</f>
        <v>4577.784170558506</v>
      </c>
      <c r="BL43" s="5">
        <f ca="1">IF(BL$4="",0,($P$46*(1-$P$47)-SUM($W42:BK42))*IF(AND(BL$1&gt;$P$48,BL$1&lt;=$P$48+$P$51),$P$50,IF(AND(BL$1&gt;$P$48+$P$51,BL$1&lt;=$P$48+$P$49),$P$52,0))/12)</f>
        <v>4204.9656962565477</v>
      </c>
      <c r="BM43" s="5">
        <f ca="1">IF(BM$4="",0,($P$46*(1-$P$47)-SUM($W42:BL42))*IF(AND(BM$1&gt;$P$48,BM$1&lt;=$P$48+$P$51),$P$50,IF(AND(BM$1&gt;$P$48+$P$51,BM$1&lt;=$P$48+$P$49),$P$52,0))/12)</f>
        <v>3830.5938116449979</v>
      </c>
      <c r="BN43" s="5">
        <f ca="1">IF(BN$4="",0,($P$46*(1-$P$47)-SUM($W42:BM42))*IF(AND(BN$1&gt;$P$48,BN$1&lt;=$P$48+$P$51),$P$50,IF(AND(BN$1&gt;$P$48+$P$51,BN$1&lt;=$P$48+$P$49),$P$52,0))/12)</f>
        <v>3454.6620441809009</v>
      </c>
      <c r="BO43" s="5">
        <f ca="1">IF(BO$4="",0,($P$46*(1-$P$47)-SUM($W42:BN42))*IF(AND(BO$1&gt;$P$48,BO$1&lt;=$P$48+$P$51),$P$50,IF(AND(BO$1&gt;$P$48+$P$51,BO$1&lt;=$P$48+$P$49),$P$52,0))/12)</f>
        <v>3077.163894352369</v>
      </c>
      <c r="BP43" s="5">
        <f ca="1">IF(BP$4="",0,($P$46*(1-$P$47)-SUM($W42:BO42))*IF(AND(BP$1&gt;$P$48,BP$1&lt;=$P$48+$P$51),$P$50,IF(AND(BP$1&gt;$P$48+$P$51,BP$1&lt;=$P$48+$P$49),$P$52,0))/12)</f>
        <v>2698.0928355662195</v>
      </c>
      <c r="BQ43" s="5">
        <f ca="1">IF(BQ$4="",0,($P$46*(1-$P$47)-SUM($W42:BP42))*IF(AND(BQ$1&gt;$P$48,BQ$1&lt;=$P$48+$P$51),$P$50,IF(AND(BQ$1&gt;$P$48+$P$51,BQ$1&lt;=$P$48+$P$49),$P$52,0))/12)</f>
        <v>2317.4423140351273</v>
      </c>
      <c r="BR43" s="5">
        <f ca="1">IF(BR$4="",0,($P$46*(1-$P$47)-SUM($W42:BQ42))*IF(AND(BR$1&gt;$P$48,BR$1&lt;=$P$48+$P$51),$P$50,IF(AND(BR$1&gt;$P$48+$P$51,BR$1&lt;=$P$48+$P$49),$P$52,0))/12)</f>
        <v>1935.2057486643218</v>
      </c>
      <c r="BS43" s="5">
        <f ca="1">IF(BS$4="",0,($P$46*(1-$P$47)-SUM($W42:BR42))*IF(AND(BS$1&gt;$P$48,BS$1&lt;=$P$48+$P$51),$P$50,IF(AND(BS$1&gt;$P$48+$P$51,BS$1&lt;=$P$48+$P$49),$P$52,0))/12)</f>
        <v>1551.3765309378041</v>
      </c>
      <c r="BT43" s="5">
        <f ca="1">IF(BT$4="",0,($P$46*(1-$P$47)-SUM($W42:BS42))*IF(AND(BT$1&gt;$P$48,BT$1&lt;=$P$48+$P$51),$P$50,IF(AND(BT$1&gt;$P$48+$P$51,BT$1&lt;=$P$48+$P$49),$P$52,0))/12)</f>
        <v>1165.9480248040927</v>
      </c>
      <c r="BU43" s="5">
        <f ca="1">IF(BU$4="",0,($P$46*(1-$P$47)-SUM($W42:BT42))*IF(AND(BU$1&gt;$P$48,BU$1&lt;=$P$48+$P$51),$P$50,IF(AND(BU$1&gt;$P$48+$P$51,BU$1&lt;=$P$48+$P$49),$P$52,0))/12)</f>
        <v>778.91356656149139</v>
      </c>
      <c r="BV43" s="5">
        <f ca="1">IF(BV$4="",0,($P$46*(1-$P$47)-SUM($W42:BU42))*IF(AND(BV$1&gt;$P$48,BV$1&lt;=$P$48+$P$51),$P$50,IF(AND(BV$1&gt;$P$48+$P$51,BV$1&lt;=$P$48+$P$49),$P$52,0))/12)</f>
        <v>390.2664647428785</v>
      </c>
      <c r="BW43" s="5">
        <f ca="1">IF(BW$4="",0,($P$46*(1-$P$47)-SUM($W42:BV42))*IF(AND(BW$1&gt;$P$48,BW$1&lt;=$P$48+$P$51),$P$50,IF(AND(BW$1&gt;$P$48+$P$51,BW$1&lt;=$P$48+$P$49),$P$52,0))/12)</f>
        <v>0</v>
      </c>
      <c r="BX43" s="5">
        <f ca="1">IF(BX$4="",0,($P$46*(1-$P$47)-SUM($W42:BW42))*IF(AND(BX$1&gt;$P$48,BX$1&lt;=$P$48+$P$51),$P$50,IF(AND(BX$1&gt;$P$48+$P$51,BX$1&lt;=$P$48+$P$49),$P$52,0))/12)</f>
        <v>0</v>
      </c>
      <c r="BY43" s="5">
        <f ca="1">IF(BY$4="",0,($P$46*(1-$P$47)-SUM($W42:BX42))*IF(AND(BY$1&gt;$P$48,BY$1&lt;=$P$48+$P$51),$P$50,IF(AND(BY$1&gt;$P$48+$P$51,BY$1&lt;=$P$48+$P$49),$P$52,0))/12)</f>
        <v>0</v>
      </c>
      <c r="BZ43" s="5">
        <f ca="1">IF(BZ$4="",0,($P$46*(1-$P$47)-SUM($W42:BY42))*IF(AND(BZ$1&gt;$P$48,BZ$1&lt;=$P$48+$P$51),$P$50,IF(AND(BZ$1&gt;$P$48+$P$51,BZ$1&lt;=$P$48+$P$49),$P$52,0))/12)</f>
        <v>0</v>
      </c>
      <c r="CA43" s="5">
        <f ca="1">IF(CA$4="",0,($P$46*(1-$P$47)-SUM($W42:BZ42))*IF(AND(CA$1&gt;$P$48,CA$1&lt;=$P$48+$P$51),$P$50,IF(AND(CA$1&gt;$P$48+$P$51,CA$1&lt;=$P$48+$P$49),$P$52,0))/12)</f>
        <v>0</v>
      </c>
      <c r="CB43" s="5">
        <f ca="1">IF(CB$4="",0,($P$46*(1-$P$47)-SUM($W42:CA42))*IF(AND(CB$1&gt;$P$48,CB$1&lt;=$P$48+$P$51),$P$50,IF(AND(CB$1&gt;$P$48+$P$51,CB$1&lt;=$P$48+$P$49),$P$52,0))/12)</f>
        <v>0</v>
      </c>
      <c r="CC43" s="5">
        <f ca="1">IF(CC$4="",0,($P$46*(1-$P$47)-SUM($W42:CB42))*IF(AND(CC$1&gt;$P$48,CC$1&lt;=$P$48+$P$51),$P$50,IF(AND(CC$1&gt;$P$48+$P$51,CC$1&lt;=$P$48+$P$49),$P$52,0))/12)</f>
        <v>0</v>
      </c>
      <c r="CD43" s="5">
        <f ca="1">IF(CD$4="",0,($P$46*(1-$P$47)-SUM($W42:CC42))*IF(AND(CD$1&gt;$P$48,CD$1&lt;=$P$48+$P$51),$P$50,IF(AND(CD$1&gt;$P$48+$P$51,CD$1&lt;=$P$48+$P$49),$P$52,0))/12)</f>
        <v>0</v>
      </c>
      <c r="CE43" s="5">
        <f ca="1">IF(CE$4="",0,($P$46*(1-$P$47)-SUM($W42:CD42))*IF(AND(CE$1&gt;$P$48,CE$1&lt;=$P$48+$P$51),$P$50,IF(AND(CE$1&gt;$P$48+$P$51,CE$1&lt;=$P$48+$P$49),$P$52,0))/12)</f>
        <v>0</v>
      </c>
      <c r="CF43" s="5">
        <f ca="1">IF(CF$4="",0,($P$46*(1-$P$47)-SUM($W42:CE42))*IF(AND(CF$1&gt;$P$48,CF$1&lt;=$P$48+$P$51),$P$50,IF(AND(CF$1&gt;$P$48+$P$51,CF$1&lt;=$P$48+$P$49),$P$52,0))/12)</f>
        <v>0</v>
      </c>
    </row>
    <row r="44" spans="2:84" x14ac:dyDescent="0.3">
      <c r="B44" s="13">
        <f>ROW()</f>
        <v>44</v>
      </c>
      <c r="H44" s="1" t="str">
        <f t="shared" si="59"/>
        <v>Приобретение оборудования в лизинг</v>
      </c>
      <c r="I44" s="1" t="s">
        <v>289</v>
      </c>
      <c r="M44" s="53" t="s">
        <v>18</v>
      </c>
      <c r="P44" s="72"/>
      <c r="U44" s="5">
        <f t="shared" ref="U44" ca="1" si="66">INDIRECT(ADDRESS($B44,$X$2-1+$P$8))</f>
        <v>0</v>
      </c>
      <c r="X44" s="5">
        <f ca="1">IF(X$4="",0,IF(OR(X$1&lt;=$P$48,X$1&gt;$P$48+$P$49),0,$P$46*(1-$P$47)-SUM($W42:X42)))</f>
        <v>0</v>
      </c>
      <c r="Y44" s="5">
        <f ca="1">IF(Y$4="",0,IF(OR(Y$1&lt;=$P$48,Y$1&gt;$P$48+$P$49),0,$P$46*(1-$P$47)-SUM($W42:Y42)))</f>
        <v>0</v>
      </c>
      <c r="Z44" s="5">
        <f ca="1">IF(Z$4="",0,IF(OR(Z$1&lt;=$P$48,Z$1&gt;$P$48+$P$49),0,$P$46*(1-$P$47)-SUM($W42:Z42)))</f>
        <v>0</v>
      </c>
      <c r="AA44" s="5">
        <f ca="1">IF(AA$4="",0,IF(OR(AA$1&lt;=$P$48,AA$1&gt;$P$48+$P$49),0,$P$46*(1-$P$47)-SUM($W42:AA42)))</f>
        <v>3929014.977300656</v>
      </c>
      <c r="AB44" s="5">
        <f ca="1">IF(AB$4="",0,IF(OR(AB$1&lt;=$P$48,AB$1&gt;$P$48+$P$49),0,$P$46*(1-$P$47)-SUM($W42:AB42)))</f>
        <v>3857556.7211166499</v>
      </c>
      <c r="AC44" s="5">
        <f ca="1">IF(AC$4="",0,IF(OR(AC$1&lt;=$P$48,AC$1&gt;$P$48+$P$49),0,$P$46*(1-$P$47)-SUM($W42:AC42)))</f>
        <v>3785622.0765580833</v>
      </c>
      <c r="AD44" s="5">
        <f ca="1">IF(AD$4="",0,IF(OR(AD$1&lt;=$P$48,AD$1&gt;$P$48+$P$49),0,$P$46*(1-$P$47)-SUM($W42:AD42)))</f>
        <v>3713207.8677024599</v>
      </c>
      <c r="AE44" s="5">
        <f ca="1">IF(AE$4="",0,IF(OR(AE$1&lt;=$P$48,AE$1&gt;$P$48+$P$49),0,$P$46*(1-$P$47)-SUM($W42:AE42)))</f>
        <v>3640310.8974544657</v>
      </c>
      <c r="AF44" s="5">
        <f ca="1">IF(AF$4="",0,IF(OR(AF$1&lt;=$P$48,AF$1&gt;$P$48+$P$49),0,$P$46*(1-$P$47)-SUM($W42:AF42)))</f>
        <v>3566927.9474048186</v>
      </c>
      <c r="AG44" s="5">
        <f ca="1">IF(AG$4="",0,IF(OR(AG$1&lt;=$P$48,AG$1&gt;$P$48+$P$49),0,$P$46*(1-$P$47)-SUM($W42:AG42)))</f>
        <v>3493055.7776881731</v>
      </c>
      <c r="AH44" s="5">
        <f ca="1">IF(AH$4="",0,IF(OR(AH$1&lt;=$P$48,AH$1&gt;$P$48+$P$49),0,$P$46*(1-$P$47)-SUM($W42:AH42)))</f>
        <v>3418691.1268400839</v>
      </c>
      <c r="AI44" s="5">
        <f ca="1">IF(AI$4="",0,IF(OR(AI$1&lt;=$P$48,AI$1&gt;$P$48+$P$49),0,$P$46*(1-$P$47)-SUM($W42:AI42)))</f>
        <v>3343830.7116530072</v>
      </c>
      <c r="AJ44" s="5">
        <f ca="1">IF(AJ$4="",0,IF(OR(AJ$1&lt;=$P$48,AJ$1&gt;$P$48+$P$49),0,$P$46*(1-$P$47)-SUM($W42:AJ42)))</f>
        <v>3268471.2270313497</v>
      </c>
      <c r="AK44" s="5">
        <f ca="1">IF(AK$4="",0,IF(OR(AK$1&lt;=$P$48,AK$1&gt;$P$48+$P$49),0,$P$46*(1-$P$47)-SUM($W42:AK42)))</f>
        <v>3192609.345845548</v>
      </c>
      <c r="AL44" s="5">
        <f ca="1">IF(AL$4="",0,IF(OR(AL$1&lt;=$P$48,AL$1&gt;$P$48+$P$49),0,$P$46*(1-$P$47)-SUM($W42:AL42)))</f>
        <v>3116241.7187851742</v>
      </c>
      <c r="AM44" s="5">
        <f ca="1">IF(AM$4="",0,IF(OR(AM$1&lt;=$P$48,AM$1&gt;$P$48+$P$49),0,$P$46*(1-$P$47)-SUM($W42:AM42)))</f>
        <v>3039364.9742110651</v>
      </c>
      <c r="AN44" s="5">
        <f ca="1">IF(AN$4="",0,IF(OR(AN$1&lt;=$P$48,AN$1&gt;$P$48+$P$49),0,$P$46*(1-$P$47)-SUM($W42:AN42)))</f>
        <v>2961975.7180064614</v>
      </c>
      <c r="AO44" s="5">
        <f ca="1">IF(AO$4="",0,IF(OR(AO$1&lt;=$P$48,AO$1&gt;$P$48+$P$49),0,$P$46*(1-$P$47)-SUM($W42:AO42)))</f>
        <v>2884070.5334271607</v>
      </c>
      <c r="AP44" s="5">
        <f ca="1">IF(AP$4="",0,IF(OR(AP$1&lt;=$P$48,AP$1&gt;$P$48+$P$49),0,$P$46*(1-$P$47)-SUM($W42:AP42)))</f>
        <v>2805645.9809506647</v>
      </c>
      <c r="AQ44" s="5">
        <f ca="1">IF(AQ$4="",0,IF(OR(AQ$1&lt;=$P$48,AQ$1&gt;$P$48+$P$49),0,$P$46*(1-$P$47)-SUM($W42:AQ42)))</f>
        <v>2726698.5981243253</v>
      </c>
      <c r="AR44" s="5">
        <f ca="1">IF(AR$4="",0,IF(OR(AR$1&lt;=$P$48,AR$1&gt;$P$48+$P$49),0,$P$46*(1-$P$47)-SUM($W42:AR42)))</f>
        <v>2647224.8994124765</v>
      </c>
      <c r="AS44" s="5">
        <f ca="1">IF(AS$4="",0,IF(OR(AS$1&lt;=$P$48,AS$1&gt;$P$48+$P$49),0,$P$46*(1-$P$47)-SUM($W42:AS42)))</f>
        <v>2564200.7851570002</v>
      </c>
      <c r="AT44" s="5">
        <f ca="1">IF(AT$4="",0,IF(OR(AT$1&lt;=$P$48,AT$1&gt;$P$48+$P$49),0,$P$46*(1-$P$47)-SUM($W42:AT42)))</f>
        <v>2480830.7370921262</v>
      </c>
      <c r="AU44" s="5">
        <f ca="1">IF(AU$4="",0,IF(OR(AU$1&lt;=$P$48,AU$1&gt;$P$48+$P$49),0,$P$46*(1-$P$47)-SUM($W42:AU42)))</f>
        <v>2397113.3138269815</v>
      </c>
      <c r="AV44" s="5">
        <f ca="1">IF(AV$4="",0,IF(OR(AV$1&lt;=$P$48,AV$1&gt;$P$48+$P$49),0,$P$46*(1-$P$47)-SUM($W42:AV42)))</f>
        <v>2313047.0679648989</v>
      </c>
      <c r="AW44" s="5">
        <f ca="1">IF(AW$4="",0,IF(OR(AW$1&lt;=$P$48,AW$1&gt;$P$48+$P$49),0,$P$46*(1-$P$47)-SUM($W42:AW42)))</f>
        <v>2228630.5460783909</v>
      </c>
      <c r="AX44" s="5">
        <f ca="1">IF(AX$4="",0,IF(OR(AX$1&lt;=$P$48,AX$1&gt;$P$48+$P$49),0,$P$46*(1-$P$47)-SUM($W42:AX42)))</f>
        <v>2143862.2886840226</v>
      </c>
      <c r="AY44" s="5">
        <f ca="1">IF(AY$4="",0,IF(OR(AY$1&lt;=$P$48,AY$1&gt;$P$48+$P$49),0,$P$46*(1-$P$47)-SUM($W42:AY42)))</f>
        <v>2058740.8302171773</v>
      </c>
      <c r="AZ44" s="5">
        <f ca="1">IF(AZ$4="",0,IF(OR(AZ$1&lt;=$P$48,AZ$1&gt;$P$48+$P$49),0,$P$46*(1-$P$47)-SUM($W42:AZ42)))</f>
        <v>1973264.6990067204</v>
      </c>
      <c r="BA44" s="5">
        <f ca="1">IF(BA$4="",0,IF(OR(BA$1&lt;=$P$48,BA$1&gt;$P$48+$P$49),0,$P$46*(1-$P$47)-SUM($W42:BA42)))</f>
        <v>1887432.4172495534</v>
      </c>
      <c r="BB44" s="5">
        <f ca="1">IF(BB$4="",0,IF(OR(BB$1&lt;=$P$48,BB$1&gt;$P$48+$P$49),0,$P$46*(1-$P$47)-SUM($W42:BB42)))</f>
        <v>1801242.5009850645</v>
      </c>
      <c r="BC44" s="5">
        <f ca="1">IF(BC$4="",0,IF(OR(BC$1&lt;=$P$48,BC$1&gt;$P$48+$P$49),0,$P$46*(1-$P$47)-SUM($W42:BC42)))</f>
        <v>1714693.4600694738</v>
      </c>
      <c r="BD44" s="5">
        <f ca="1">IF(BD$4="",0,IF(OR(BD$1&lt;=$P$48,BD$1&gt;$P$48+$P$49),0,$P$46*(1-$P$47)-SUM($W42:BD42)))</f>
        <v>1627783.7981500681</v>
      </c>
      <c r="BE44" s="5">
        <f ca="1">IF(BE$4="",0,IF(OR(BE$1&lt;=$P$48,BE$1&gt;$P$48+$P$49),0,$P$46*(1-$P$47)-SUM($W42:BE42)))</f>
        <v>1540512.0126393316</v>
      </c>
      <c r="BF44" s="5">
        <f ca="1">IF(BF$4="",0,IF(OR(BF$1&lt;=$P$48,BF$1&gt;$P$48+$P$49),0,$P$46*(1-$P$47)-SUM($W42:BF42)))</f>
        <v>1452876.5946889669</v>
      </c>
      <c r="BG44" s="5">
        <f ca="1">IF(BG$4="",0,IF(OR(BG$1&lt;=$P$48,BG$1&gt;$P$48+$P$49),0,$P$46*(1-$P$47)-SUM($W42:BG42)))</f>
        <v>1364876.029163809</v>
      </c>
      <c r="BH44" s="5">
        <f ca="1">IF(BH$4="",0,IF(OR(BH$1&lt;=$P$48,BH$1&gt;$P$48+$P$49),0,$P$46*(1-$P$47)-SUM($W42:BH42)))</f>
        <v>1276508.7946156296</v>
      </c>
      <c r="BI44" s="5">
        <f ca="1">IF(BI$4="",0,IF(OR(BI$1&lt;=$P$48,BI$1&gt;$P$48+$P$49),0,$P$46*(1-$P$47)-SUM($W42:BI42)))</f>
        <v>1187773.3632568331</v>
      </c>
      <c r="BJ44" s="5">
        <f ca="1">IF(BJ$4="",0,IF(OR(BJ$1&lt;=$P$48,BJ$1&gt;$P$48+$P$49),0,$P$46*(1-$P$47)-SUM($W42:BJ42)))</f>
        <v>1098668.2009340413</v>
      </c>
      <c r="BK44" s="5">
        <f ca="1">IF(BK$4="",0,IF(OR(BK$1&lt;=$P$48,BK$1&gt;$P$48+$P$49),0,$P$46*(1-$P$47)-SUM($W42:BK42)))</f>
        <v>1009191.7671015714</v>
      </c>
      <c r="BL44" s="5">
        <f ca="1">IF(BL$4="",0,IF(OR(BL$1&lt;=$P$48,BL$1&gt;$P$48+$P$49),0,$P$46*(1-$P$47)-SUM($W42:BL42)))</f>
        <v>919342.5147947995</v>
      </c>
      <c r="BM44" s="5">
        <f ca="1">IF(BM$4="",0,IF(OR(BM$1&lt;=$P$48,BM$1&gt;$P$48+$P$49),0,$P$46*(1-$P$47)-SUM($W42:BM42)))</f>
        <v>829118.89060341613</v>
      </c>
      <c r="BN44" s="5">
        <f ca="1">IF(BN$4="",0,IF(OR(BN$1&lt;=$P$48,BN$1&gt;$P$48+$P$49),0,$P$46*(1-$P$47)-SUM($W42:BN42)))</f>
        <v>738519.33464456862</v>
      </c>
      <c r="BO44" s="5">
        <f ca="1">IF(BO$4="",0,IF(OR(BO$1&lt;=$P$48,BO$1&gt;$P$48+$P$49),0,$P$46*(1-$P$47)-SUM($W42:BO42)))</f>
        <v>647542.28053589258</v>
      </c>
      <c r="BP44" s="5">
        <f ca="1">IF(BP$4="",0,IF(OR(BP$1&lt;=$P$48,BP$1&gt;$P$48+$P$49),0,$P$46*(1-$P$47)-SUM($W42:BP42)))</f>
        <v>556186.15536843054</v>
      </c>
      <c r="BQ44" s="5">
        <f ca="1">IF(BQ$4="",0,IF(OR(BQ$1&lt;=$P$48,BQ$1&gt;$P$48+$P$49),0,$P$46*(1-$P$47)-SUM($W42:BQ42)))</f>
        <v>464449.37967943726</v>
      </c>
      <c r="BR44" s="5">
        <f ca="1">IF(BR$4="",0,IF(OR(BR$1&lt;=$P$48,BR$1&gt;$P$48+$P$49),0,$P$46*(1-$P$47)-SUM($W42:BR42)))</f>
        <v>372330.36742507294</v>
      </c>
      <c r="BS44" s="5">
        <f ca="1">IF(BS$4="",0,IF(OR(BS$1&lt;=$P$48,BS$1&gt;$P$48+$P$49),0,$P$46*(1-$P$47)-SUM($W42:BS42)))</f>
        <v>279827.52595298225</v>
      </c>
      <c r="BT44" s="5">
        <f ca="1">IF(BT$4="",0,IF(OR(BT$1&lt;=$P$48,BT$1&gt;$P$48+$P$49),0,$P$46*(1-$P$47)-SUM($W42:BT42)))</f>
        <v>186939.25597475795</v>
      </c>
      <c r="BU44" s="5">
        <f ca="1">IF(BU$4="",0,IF(OR(BU$1&lt;=$P$48,BU$1&gt;$P$48+$P$49),0,$P$46*(1-$P$47)-SUM($W42:BU42)))</f>
        <v>93663.951538290828</v>
      </c>
      <c r="BV44" s="5">
        <f ca="1">IF(BV$4="",0,IF(OR(BV$1&lt;=$P$48,BV$1&gt;$P$48+$P$49),0,$P$46*(1-$P$47)-SUM($W42:BV42)))</f>
        <v>5.1222741603851318E-9</v>
      </c>
      <c r="BW44" s="5">
        <f ca="1">IF(BW$4="",0,IF(OR(BW$1&lt;=$P$48,BW$1&gt;$P$48+$P$49),0,$P$46*(1-$P$47)-SUM($W42:BW42)))</f>
        <v>0</v>
      </c>
      <c r="BX44" s="5">
        <f ca="1">IF(BX$4="",0,IF(OR(BX$1&lt;=$P$48,BX$1&gt;$P$48+$P$49),0,$P$46*(1-$P$47)-SUM($W42:BX42)))</f>
        <v>0</v>
      </c>
      <c r="BY44" s="5">
        <f ca="1">IF(BY$4="",0,IF(OR(BY$1&lt;=$P$48,BY$1&gt;$P$48+$P$49),0,$P$46*(1-$P$47)-SUM($W42:BY42)))</f>
        <v>0</v>
      </c>
      <c r="BZ44" s="5">
        <f ca="1">IF(BZ$4="",0,IF(OR(BZ$1&lt;=$P$48,BZ$1&gt;$P$48+$P$49),0,$P$46*(1-$P$47)-SUM($W42:BZ42)))</f>
        <v>0</v>
      </c>
      <c r="CA44" s="5">
        <f ca="1">IF(CA$4="",0,IF(OR(CA$1&lt;=$P$48,CA$1&gt;$P$48+$P$49),0,$P$46*(1-$P$47)-SUM($W42:CA42)))</f>
        <v>0</v>
      </c>
      <c r="CB44" s="5">
        <f ca="1">IF(CB$4="",0,IF(OR(CB$1&lt;=$P$48,CB$1&gt;$P$48+$P$49),0,$P$46*(1-$P$47)-SUM($W42:CB42)))</f>
        <v>0</v>
      </c>
      <c r="CC44" s="5">
        <f ca="1">IF(CC$4="",0,IF(OR(CC$1&lt;=$P$48,CC$1&gt;$P$48+$P$49),0,$P$46*(1-$P$47)-SUM($W42:CC42)))</f>
        <v>0</v>
      </c>
      <c r="CD44" s="5">
        <f ca="1">IF(CD$4="",0,IF(OR(CD$1&lt;=$P$48,CD$1&gt;$P$48+$P$49),0,$P$46*(1-$P$47)-SUM($W42:CD42)))</f>
        <v>0</v>
      </c>
      <c r="CE44" s="5">
        <f ca="1">IF(CE$4="",0,IF(OR(CE$1&lt;=$P$48,CE$1&gt;$P$48+$P$49),0,$P$46*(1-$P$47)-SUM($W42:CE42)))</f>
        <v>0</v>
      </c>
      <c r="CF44" s="5">
        <f ca="1">IF(CF$4="",0,IF(OR(CF$1&lt;=$P$48,CF$1&gt;$P$48+$P$49),0,$P$46*(1-$P$47)-SUM($W42:CF42)))</f>
        <v>0</v>
      </c>
    </row>
    <row r="45" spans="2:84" x14ac:dyDescent="0.3">
      <c r="B45" s="13">
        <f>ROW()</f>
        <v>45</v>
      </c>
      <c r="H45" s="1" t="str">
        <f t="shared" ref="H45:H49" si="67">$H$39</f>
        <v>Приобретение оборудования в лизинг</v>
      </c>
      <c r="I45" s="1" t="s">
        <v>279</v>
      </c>
      <c r="W45" s="34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</row>
    <row r="46" spans="2:84" x14ac:dyDescent="0.3">
      <c r="B46" s="13">
        <f>ROW()</f>
        <v>46</v>
      </c>
      <c r="H46" s="1" t="str">
        <f t="shared" si="67"/>
        <v>Приобретение оборудования в лизинг</v>
      </c>
      <c r="I46" s="1" t="str">
        <f t="shared" ref="I46:I50" si="68">$I$45</f>
        <v>Условия лизинга</v>
      </c>
      <c r="J46" s="1" t="s">
        <v>280</v>
      </c>
      <c r="M46" s="53" t="s">
        <v>18</v>
      </c>
      <c r="O46" s="82"/>
      <c r="P46" s="84">
        <v>5000000</v>
      </c>
      <c r="W46" s="34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</row>
    <row r="47" spans="2:84" x14ac:dyDescent="0.3">
      <c r="B47" s="13">
        <f>ROW()</f>
        <v>47</v>
      </c>
      <c r="H47" s="1" t="str">
        <f t="shared" si="67"/>
        <v>Приобретение оборудования в лизинг</v>
      </c>
      <c r="I47" s="1" t="str">
        <f t="shared" si="68"/>
        <v>Условия лизинга</v>
      </c>
      <c r="J47" s="1" t="s">
        <v>281</v>
      </c>
      <c r="M47" s="53" t="s">
        <v>16</v>
      </c>
      <c r="O47" s="82"/>
      <c r="P47" s="86">
        <v>0.2</v>
      </c>
      <c r="W47" s="34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</row>
    <row r="48" spans="2:84" x14ac:dyDescent="0.3">
      <c r="B48" s="13">
        <f>ROW()</f>
        <v>48</v>
      </c>
      <c r="H48" s="1" t="str">
        <f t="shared" si="67"/>
        <v>Приобретение оборудования в лизинг</v>
      </c>
      <c r="I48" s="1" t="str">
        <f t="shared" si="68"/>
        <v>Условия лизинга</v>
      </c>
      <c r="J48" s="1" t="s">
        <v>282</v>
      </c>
      <c r="O48" s="82"/>
      <c r="P48" s="87">
        <v>3</v>
      </c>
      <c r="W48" s="34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</row>
    <row r="49" spans="2:84" x14ac:dyDescent="0.3">
      <c r="B49" s="13">
        <f>ROW()</f>
        <v>49</v>
      </c>
      <c r="H49" s="1" t="str">
        <f t="shared" si="67"/>
        <v>Приобретение оборудования в лизинг</v>
      </c>
      <c r="I49" s="1" t="str">
        <f t="shared" si="68"/>
        <v>Условия лизинга</v>
      </c>
      <c r="J49" s="1" t="s">
        <v>283</v>
      </c>
      <c r="M49" s="53" t="s">
        <v>96</v>
      </c>
      <c r="O49" s="82"/>
      <c r="P49" s="87">
        <v>48</v>
      </c>
      <c r="W49" s="34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</row>
    <row r="50" spans="2:84" x14ac:dyDescent="0.3">
      <c r="B50" s="13">
        <f>ROW()</f>
        <v>50</v>
      </c>
      <c r="H50" s="1" t="str">
        <f>$H$39</f>
        <v>Приобретение оборудования в лизинг</v>
      </c>
      <c r="I50" s="1" t="str">
        <f t="shared" si="68"/>
        <v>Условия лизинга</v>
      </c>
      <c r="J50" s="1" t="s">
        <v>287</v>
      </c>
      <c r="M50" s="53" t="s">
        <v>284</v>
      </c>
      <c r="O50" s="82"/>
      <c r="P50" s="86">
        <v>0.08</v>
      </c>
      <c r="W50" s="34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</row>
    <row r="51" spans="2:84" x14ac:dyDescent="0.3">
      <c r="B51" s="13">
        <f>ROW()</f>
        <v>51</v>
      </c>
      <c r="H51" s="1" t="str">
        <f t="shared" ref="H51:H53" si="69">$H$39</f>
        <v>Приобретение оборудования в лизинг</v>
      </c>
      <c r="I51" s="1" t="str">
        <f t="shared" ref="I51:I53" si="70">$I$45</f>
        <v>Условия лизинга</v>
      </c>
      <c r="J51" s="1" t="s">
        <v>285</v>
      </c>
      <c r="M51" s="53" t="s">
        <v>96</v>
      </c>
      <c r="O51" s="82"/>
      <c r="P51" s="87">
        <v>18</v>
      </c>
      <c r="U51" s="5">
        <f>IF((POWER(1+P50/12,$P$49)-1)=0,0,$P$46*(1-$P$47)*P50/12*POWER(1+P50/12,$P$49)/(POWER(1+P50/12,$P$49)-1))</f>
        <v>97651.689366010614</v>
      </c>
      <c r="W51" s="34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</row>
    <row r="52" spans="2:84" x14ac:dyDescent="0.3">
      <c r="B52" s="13">
        <f>ROW()</f>
        <v>52</v>
      </c>
      <c r="H52" s="1" t="str">
        <f t="shared" si="69"/>
        <v>Приобретение оборудования в лизинг</v>
      </c>
      <c r="I52" s="1" t="str">
        <f t="shared" si="70"/>
        <v>Условия лизинга</v>
      </c>
      <c r="J52" s="1" t="s">
        <v>288</v>
      </c>
      <c r="M52" s="53" t="s">
        <v>284</v>
      </c>
      <c r="O52" s="82"/>
      <c r="P52" s="86">
        <v>0.05</v>
      </c>
      <c r="W52" s="34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</row>
    <row r="53" spans="2:84" x14ac:dyDescent="0.3">
      <c r="B53" s="13">
        <f>ROW()</f>
        <v>53</v>
      </c>
      <c r="H53" s="1" t="str">
        <f t="shared" si="69"/>
        <v>Приобретение оборудования в лизинг</v>
      </c>
      <c r="I53" s="1" t="str">
        <f t="shared" si="70"/>
        <v>Условия лизинга</v>
      </c>
      <c r="J53" s="1" t="s">
        <v>286</v>
      </c>
      <c r="M53" s="53" t="s">
        <v>96</v>
      </c>
      <c r="P53" s="121">
        <f>P49-P51</f>
        <v>30</v>
      </c>
      <c r="U53" s="5">
        <f ca="1">IF((POWER(1+P52/12,$P$53)-1)=0,0,INDIRECT(ADDRESS($B44,$X$2+$P$48-1+$P$51))*P52/12*POWER(1+P52/12,$P$53)/(POWER(1+P52/12,$P$53)-1))</f>
        <v>94054.218003028422</v>
      </c>
      <c r="W53" s="34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</row>
    <row r="54" spans="2:84" x14ac:dyDescent="0.3">
      <c r="B54" s="13">
        <f>ROW()</f>
        <v>54</v>
      </c>
    </row>
    <row r="55" spans="2:84" x14ac:dyDescent="0.3">
      <c r="B55" s="13">
        <f>ROW()</f>
        <v>55</v>
      </c>
      <c r="H55" s="1" t="s">
        <v>290</v>
      </c>
      <c r="M55" s="53" t="s">
        <v>18</v>
      </c>
      <c r="P55" s="72" t="str">
        <f>Lists!$AI$6</f>
        <v>BS(+)</v>
      </c>
      <c r="U55" s="5">
        <f t="shared" ref="U55" ca="1" si="71">SUM(INDIRECT(ADDRESS($B55,$X$2)&amp;":"&amp;ADDRESS($B55,$X$2-1+$P$8)))</f>
        <v>4649464.1238992009</v>
      </c>
      <c r="X55" s="5">
        <f ca="1">IF(X$4="",0,IF(X$1&lt;&gt;$P$48,0,$U$39/(1+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)))
))</f>
        <v>0</v>
      </c>
      <c r="Y55" s="5">
        <f ca="1">IF(Y$4="",0,IF(Y$1&lt;&gt;$P$48,0,$U$39/(1+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)))
))</f>
        <v>0</v>
      </c>
      <c r="Z55" s="5">
        <f ca="1">IF(Z$4="",0,IF(Z$1&lt;&gt;$P$48,0,$U$39/(1+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)))
))</f>
        <v>4649464.1238992009</v>
      </c>
      <c r="AA55" s="5">
        <f ca="1">IF(AA$4="",0,IF(AA$1&lt;&gt;$P$48,0,$U$39/(1+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)))
))</f>
        <v>0</v>
      </c>
      <c r="AB55" s="5">
        <f ca="1">IF(AB$4="",0,IF(AB$1&lt;&gt;$P$48,0,$U$39/(1+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)))
))</f>
        <v>0</v>
      </c>
      <c r="AC55" s="5">
        <f ca="1">IF(AC$4="",0,IF(AC$1&lt;&gt;$P$48,0,$U$39/(1+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)))
))</f>
        <v>0</v>
      </c>
      <c r="AD55" s="5">
        <f ca="1">IF(AD$4="",0,IF(AD$1&lt;&gt;$P$48,0,$U$39/(1+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)))
))</f>
        <v>0</v>
      </c>
      <c r="AE55" s="5">
        <f ca="1">IF(AE$4="",0,IF(AE$1&lt;&gt;$P$48,0,$U$39/(1+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)))
))</f>
        <v>0</v>
      </c>
      <c r="AF55" s="5">
        <f ca="1">IF(AF$4="",0,IF(AF$1&lt;&gt;$P$48,0,$U$39/(1+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)))
))</f>
        <v>0</v>
      </c>
      <c r="AG55" s="5">
        <f ca="1">IF(AG$4="",0,IF(AG$1&lt;&gt;$P$48,0,$U$39/(1+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)))
))</f>
        <v>0</v>
      </c>
      <c r="AH55" s="5">
        <f ca="1">IF(AH$4="",0,IF(AH$1&lt;&gt;$P$48,0,$U$39/(1+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)))
))</f>
        <v>0</v>
      </c>
      <c r="AI55" s="5">
        <f ca="1">IF(AI$4="",0,IF(AI$1&lt;&gt;$P$48,0,$U$39/(1+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)))
))</f>
        <v>0</v>
      </c>
      <c r="AJ55" s="5">
        <f ca="1">IF(AJ$4="",0,IF(AJ$1&lt;&gt;$P$48,0,$U$39/(1+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)))
))</f>
        <v>0</v>
      </c>
      <c r="AK55" s="5">
        <f ca="1">IF(AK$4="",0,IF(AK$1&lt;&gt;$P$48,0,$U$39/(1+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)))
))</f>
        <v>0</v>
      </c>
      <c r="AL55" s="5">
        <f ca="1">IF(AL$4="",0,IF(AL$1&lt;&gt;$P$48,0,$U$39/(1+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)))
))</f>
        <v>0</v>
      </c>
      <c r="AM55" s="5">
        <f ca="1">IF(AM$4="",0,IF(AM$1&lt;&gt;$P$48,0,$U$39/(1+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)))
))</f>
        <v>0</v>
      </c>
      <c r="AN55" s="5">
        <f ca="1">IF(AN$4="",0,IF(AN$1&lt;&gt;$P$48,0,$U$39/(1+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)))
))</f>
        <v>0</v>
      </c>
      <c r="AO55" s="5">
        <f ca="1">IF(AO$4="",0,IF(AO$1&lt;&gt;$P$48,0,$U$39/(1+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)))
))</f>
        <v>0</v>
      </c>
      <c r="AP55" s="5">
        <f ca="1">IF(AP$4="",0,IF(AP$1&lt;&gt;$P$48,0,$U$39/(1+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)))
))</f>
        <v>0</v>
      </c>
      <c r="AQ55" s="5">
        <f ca="1">IF(AQ$4="",0,IF(AQ$1&lt;&gt;$P$48,0,$U$39/(1+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)))
))</f>
        <v>0</v>
      </c>
      <c r="AR55" s="5">
        <f ca="1">IF(AR$4="",0,IF(AR$1&lt;&gt;$P$48,0,$U$39/(1+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)))
))</f>
        <v>0</v>
      </c>
      <c r="AS55" s="5">
        <f ca="1">IF(AS$4="",0,IF(AS$1&lt;&gt;$P$48,0,$U$39/(1+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)))
))</f>
        <v>0</v>
      </c>
      <c r="AT55" s="5">
        <f ca="1">IF(AT$4="",0,IF(AT$1&lt;&gt;$P$48,0,$U$39/(1+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)))
))</f>
        <v>0</v>
      </c>
      <c r="AU55" s="5">
        <f ca="1">IF(AU$4="",0,IF(AU$1&lt;&gt;$P$48,0,$U$39/(1+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)))
))</f>
        <v>0</v>
      </c>
      <c r="AV55" s="5">
        <f ca="1">IF(AV$4="",0,IF(AV$1&lt;&gt;$P$48,0,$U$39/(1+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)))
))</f>
        <v>0</v>
      </c>
      <c r="AW55" s="5">
        <f ca="1">IF(AW$4="",0,IF(AW$1&lt;&gt;$P$48,0,$U$39/(1+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)))
))</f>
        <v>0</v>
      </c>
      <c r="AX55" s="5">
        <f ca="1">IF(AX$4="",0,IF(AX$1&lt;&gt;$P$48,0,$U$39/(1+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)))
))</f>
        <v>0</v>
      </c>
      <c r="AY55" s="5">
        <f ca="1">IF(AY$4="",0,IF(AY$1&lt;&gt;$P$48,0,$U$39/(1+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)))
))</f>
        <v>0</v>
      </c>
      <c r="AZ55" s="5">
        <f ca="1">IF(AZ$4="",0,IF(AZ$1&lt;&gt;$P$48,0,$U$39/(1+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)))
))</f>
        <v>0</v>
      </c>
      <c r="BA55" s="5">
        <f ca="1">IF(BA$4="",0,IF(BA$1&lt;&gt;$P$48,0,$U$39/(1+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)))
))</f>
        <v>0</v>
      </c>
      <c r="BB55" s="5">
        <f ca="1">IF(BB$4="",0,IF(BB$1&lt;&gt;$P$48,0,$U$39/(1+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)))
))</f>
        <v>0</v>
      </c>
      <c r="BC55" s="5">
        <f ca="1">IF(BC$4="",0,IF(BC$1&lt;&gt;$P$48,0,$U$39/(1+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)))
))</f>
        <v>0</v>
      </c>
      <c r="BD55" s="5">
        <f ca="1">IF(BD$4="",0,IF(BD$1&lt;&gt;$P$48,0,$U$39/(1+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)))
))</f>
        <v>0</v>
      </c>
      <c r="BE55" s="5">
        <f ca="1">IF(BE$4="",0,IF(BE$1&lt;&gt;$P$48,0,$U$39/(1+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)))
))</f>
        <v>0</v>
      </c>
      <c r="BF55" s="5">
        <f ca="1">IF(BF$4="",0,IF(BF$1&lt;&gt;$P$48,0,$U$39/(1+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)))
))</f>
        <v>0</v>
      </c>
      <c r="BG55" s="5">
        <f ca="1">IF(BG$4="",0,IF(BG$1&lt;&gt;$P$48,0,$U$39/(1+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)))
))</f>
        <v>0</v>
      </c>
      <c r="BH55" s="5">
        <f ca="1">IF(BH$4="",0,IF(BH$1&lt;&gt;$P$48,0,$U$39/(1+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)))
))</f>
        <v>0</v>
      </c>
      <c r="BI55" s="5">
        <f ca="1">IF(BI$4="",0,IF(BI$1&lt;&gt;$P$48,0,$U$39/(1+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)))
))</f>
        <v>0</v>
      </c>
      <c r="BJ55" s="5">
        <f ca="1">IF(BJ$4="",0,IF(BJ$1&lt;&gt;$P$48,0,$U$39/(1+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)))
))</f>
        <v>0</v>
      </c>
      <c r="BK55" s="5">
        <f ca="1">IF(BK$4="",0,IF(BK$1&lt;&gt;$P$48,0,$U$39/(1+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)))
))</f>
        <v>0</v>
      </c>
      <c r="BL55" s="5">
        <f ca="1">IF(BL$4="",0,IF(BL$1&lt;&gt;$P$48,0,$U$39/(1+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)))
))</f>
        <v>0</v>
      </c>
      <c r="BM55" s="5">
        <f ca="1">IF(BM$4="",0,IF(BM$1&lt;&gt;$P$48,0,$U$39/(1+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)))
))</f>
        <v>0</v>
      </c>
      <c r="BN55" s="5">
        <f ca="1">IF(BN$4="",0,IF(BN$1&lt;&gt;$P$48,0,$U$39/(1+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)))
))</f>
        <v>0</v>
      </c>
      <c r="BO55" s="5">
        <f ca="1">IF(BO$4="",0,IF(BO$1&lt;&gt;$P$48,0,$U$39/(1+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)))
))</f>
        <v>0</v>
      </c>
      <c r="BP55" s="5">
        <f ca="1">IF(BP$4="",0,IF(BP$1&lt;&gt;$P$48,0,$U$39/(1+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)))
))</f>
        <v>0</v>
      </c>
      <c r="BQ55" s="5">
        <f ca="1">IF(BQ$4="",0,IF(BQ$1&lt;&gt;$P$48,0,$U$39/(1+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)))
))</f>
        <v>0</v>
      </c>
      <c r="BR55" s="5">
        <f ca="1">IF(BR$4="",0,IF(BR$1&lt;&gt;$P$48,0,$U$39/(1+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)))
))</f>
        <v>0</v>
      </c>
      <c r="BS55" s="5">
        <f ca="1">IF(BS$4="",0,IF(BS$1&lt;&gt;$P$48,0,$U$39/(1+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)))
))</f>
        <v>0</v>
      </c>
      <c r="BT55" s="5">
        <f ca="1">IF(BT$4="",0,IF(BT$1&lt;&gt;$P$48,0,$U$39/(1+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)))
))</f>
        <v>0</v>
      </c>
      <c r="BU55" s="5">
        <f ca="1">IF(BU$4="",0,IF(BU$1&lt;&gt;$P$48,0,$U$39/(1+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)))
))</f>
        <v>0</v>
      </c>
      <c r="BV55" s="5">
        <f ca="1">IF(BV$4="",0,IF(BV$1&lt;&gt;$P$48,0,$U$39/(1+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)))
))</f>
        <v>0</v>
      </c>
      <c r="BW55" s="5">
        <f ca="1">IF(BW$4="",0,IF(BW$1&lt;&gt;$P$48,0,$U$39/(1+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)))
))</f>
        <v>0</v>
      </c>
      <c r="BX55" s="5">
        <f ca="1">IF(BX$4="",0,IF(BX$1&lt;&gt;$P$48,0,$U$39/(1+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)))
))</f>
        <v>0</v>
      </c>
      <c r="BY55" s="5">
        <f ca="1">IF(BY$4="",0,IF(BY$1&lt;&gt;$P$48,0,$U$39/(1+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)))
))</f>
        <v>0</v>
      </c>
      <c r="BZ55" s="5">
        <f ca="1">IF(BZ$4="",0,IF(BZ$1&lt;&gt;$P$48,0,$U$39/(1+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)))
))</f>
        <v>0</v>
      </c>
      <c r="CA55" s="5">
        <f ca="1">IF(CA$4="",0,IF(CA$1&lt;&gt;$P$48,0,$U$39/(1+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)))
))</f>
        <v>0</v>
      </c>
      <c r="CB55" s="5">
        <f ca="1">IF(CB$4="",0,IF(CB$1&lt;&gt;$P$48,0,$U$39/(1+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)))
))</f>
        <v>0</v>
      </c>
      <c r="CC55" s="5">
        <f ca="1">IF(CC$4="",0,IF(CC$1&lt;&gt;$P$48,0,$U$39/(1+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)))
))</f>
        <v>0</v>
      </c>
      <c r="CD55" s="5">
        <f ca="1">IF(CD$4="",0,IF(CD$1&lt;&gt;$P$48,0,$U$39/(1+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)))
))</f>
        <v>0</v>
      </c>
      <c r="CE55" s="5">
        <f ca="1">IF(CE$4="",0,IF(CE$1&lt;&gt;$P$48,0,$U$39/(1+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)))
))</f>
        <v>0</v>
      </c>
      <c r="CF55" s="5">
        <f ca="1">IF(CF$4="",0,IF(CF$1&lt;&gt;$P$48,0,$U$39/(1+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)))
))</f>
        <v>0</v>
      </c>
    </row>
    <row r="56" spans="2:84" x14ac:dyDescent="0.3">
      <c r="B56" s="13">
        <f>ROW()</f>
        <v>56</v>
      </c>
    </row>
    <row r="57" spans="2:84" x14ac:dyDescent="0.3">
      <c r="B57" s="13">
        <f>ROW()</f>
        <v>57</v>
      </c>
      <c r="H57" s="1" t="s">
        <v>293</v>
      </c>
      <c r="M57" s="53" t="s">
        <v>18</v>
      </c>
      <c r="P57" s="72" t="str">
        <f>Lists!$AI$13</f>
        <v>PL(-)</v>
      </c>
      <c r="U57" s="5">
        <f t="shared" ref="U57" ca="1" si="72">SUM(INDIRECT(ADDRESS($B57,$X$2)&amp;":"&amp;ADDRESS($B57,$X$2-1+$P$8)))</f>
        <v>2208495.4588521221</v>
      </c>
      <c r="X57" s="5">
        <f ca="1">IF(X$4="",0,SUMPRODUCT(INDIRECT(ADDRESS($B55,$X$2)&amp;":"&amp;ADDRESS($B55,$X$2-1+X$8)),INDIRECT("rP!"&amp;ADDRESS(Prcsses!$B175,$X$2+$P$8-X$8)&amp;":"&amp;ADDRESS(Prcsses!$B175,$X$2-1+$P$8))))</f>
        <v>0</v>
      </c>
      <c r="Y57" s="5">
        <f ca="1">IF(Y$4="",0,SUMPRODUCT(INDIRECT(ADDRESS($B55,$X$2)&amp;":"&amp;ADDRESS($B55,$X$2-1+Y$8)),INDIRECT("rP!"&amp;ADDRESS(Prcsses!$B175,$X$2+$P$8-Y$8)&amp;":"&amp;ADDRESS(Prcsses!$B175,$X$2-1+$P$8))))</f>
        <v>0</v>
      </c>
      <c r="Z57" s="5">
        <f ca="1">IF(Z$4="",0,SUMPRODUCT(INDIRECT(ADDRESS($B55,$X$2)&amp;":"&amp;ADDRESS($B55,$X$2-1+Z$8)),INDIRECT("rP!"&amp;ADDRESS(Prcsses!$B175,$X$2+$P$8-Z$8)&amp;":"&amp;ADDRESS(Prcsses!$B175,$X$2-1+$P$8))))</f>
        <v>0</v>
      </c>
      <c r="AA57" s="5">
        <f ca="1">IF(AA$4="",0,SUMPRODUCT(INDIRECT(ADDRESS($B55,$X$2)&amp;":"&amp;ADDRESS($B55,$X$2-1+AA$8)),INDIRECT("rP!"&amp;ADDRESS(Prcsses!$B175,$X$2+$P$8-AA$8)&amp;":"&amp;ADDRESS(Prcsses!$B175,$X$2-1+$P$8))))</f>
        <v>38745.534365826672</v>
      </c>
      <c r="AB57" s="5">
        <f ca="1">IF(AB$4="",0,SUMPRODUCT(INDIRECT(ADDRESS($B55,$X$2)&amp;":"&amp;ADDRESS($B55,$X$2-1+AB$8)),INDIRECT("rP!"&amp;ADDRESS(Prcsses!$B175,$X$2+$P$8-AB$8)&amp;":"&amp;ADDRESS(Prcsses!$B175,$X$2-1+$P$8))))</f>
        <v>38745.534365826672</v>
      </c>
      <c r="AC57" s="5">
        <f ca="1">IF(AC$4="",0,SUMPRODUCT(INDIRECT(ADDRESS($B55,$X$2)&amp;":"&amp;ADDRESS($B55,$X$2-1+AC$8)),INDIRECT("rP!"&amp;ADDRESS(Prcsses!$B175,$X$2+$P$8-AC$8)&amp;":"&amp;ADDRESS(Prcsses!$B175,$X$2-1+$P$8))))</f>
        <v>38745.534365826672</v>
      </c>
      <c r="AD57" s="5">
        <f ca="1">IF(AD$4="",0,SUMPRODUCT(INDIRECT(ADDRESS($B55,$X$2)&amp;":"&amp;ADDRESS($B55,$X$2-1+AD$8)),INDIRECT("rP!"&amp;ADDRESS(Prcsses!$B175,$X$2+$P$8-AD$8)&amp;":"&amp;ADDRESS(Prcsses!$B175,$X$2-1+$P$8))))</f>
        <v>38745.534365826672</v>
      </c>
      <c r="AE57" s="5">
        <f ca="1">IF(AE$4="",0,SUMPRODUCT(INDIRECT(ADDRESS($B55,$X$2)&amp;":"&amp;ADDRESS($B55,$X$2-1+AE$8)),INDIRECT("rP!"&amp;ADDRESS(Prcsses!$B175,$X$2+$P$8-AE$8)&amp;":"&amp;ADDRESS(Prcsses!$B175,$X$2-1+$P$8))))</f>
        <v>38745.534365826672</v>
      </c>
      <c r="AF57" s="5">
        <f ca="1">IF(AF$4="",0,SUMPRODUCT(INDIRECT(ADDRESS($B55,$X$2)&amp;":"&amp;ADDRESS($B55,$X$2-1+AF$8)),INDIRECT("rP!"&amp;ADDRESS(Prcsses!$B175,$X$2+$P$8-AF$8)&amp;":"&amp;ADDRESS(Prcsses!$B175,$X$2-1+$P$8))))</f>
        <v>38745.534365826672</v>
      </c>
      <c r="AG57" s="5">
        <f ca="1">IF(AG$4="",0,SUMPRODUCT(INDIRECT(ADDRESS($B55,$X$2)&amp;":"&amp;ADDRESS($B55,$X$2-1+AG$8)),INDIRECT("rP!"&amp;ADDRESS(Prcsses!$B175,$X$2+$P$8-AG$8)&amp;":"&amp;ADDRESS(Prcsses!$B175,$X$2-1+$P$8))))</f>
        <v>38745.534365826672</v>
      </c>
      <c r="AH57" s="5">
        <f ca="1">IF(AH$4="",0,SUMPRODUCT(INDIRECT(ADDRESS($B55,$X$2)&amp;":"&amp;ADDRESS($B55,$X$2-1+AH$8)),INDIRECT("rP!"&amp;ADDRESS(Prcsses!$B175,$X$2+$P$8-AH$8)&amp;":"&amp;ADDRESS(Prcsses!$B175,$X$2-1+$P$8))))</f>
        <v>38745.534365826672</v>
      </c>
      <c r="AI57" s="5">
        <f ca="1">IF(AI$4="",0,SUMPRODUCT(INDIRECT(ADDRESS($B55,$X$2)&amp;":"&amp;ADDRESS($B55,$X$2-1+AI$8)),INDIRECT("rP!"&amp;ADDRESS(Prcsses!$B175,$X$2+$P$8-AI$8)&amp;":"&amp;ADDRESS(Prcsses!$B175,$X$2-1+$P$8))))</f>
        <v>38745.534365826672</v>
      </c>
      <c r="AJ57" s="5">
        <f ca="1">IF(AJ$4="",0,SUMPRODUCT(INDIRECT(ADDRESS($B55,$X$2)&amp;":"&amp;ADDRESS($B55,$X$2-1+AJ$8)),INDIRECT("rP!"&amp;ADDRESS(Prcsses!$B175,$X$2+$P$8-AJ$8)&amp;":"&amp;ADDRESS(Prcsses!$B175,$X$2-1+$P$8))))</f>
        <v>38745.534365826672</v>
      </c>
      <c r="AK57" s="5">
        <f ca="1">IF(AK$4="",0,SUMPRODUCT(INDIRECT(ADDRESS($B55,$X$2)&amp;":"&amp;ADDRESS($B55,$X$2-1+AK$8)),INDIRECT("rP!"&amp;ADDRESS(Prcsses!$B175,$X$2+$P$8-AK$8)&amp;":"&amp;ADDRESS(Prcsses!$B175,$X$2-1+$P$8))))</f>
        <v>38745.534365826672</v>
      </c>
      <c r="AL57" s="5">
        <f ca="1">IF(AL$4="",0,SUMPRODUCT(INDIRECT(ADDRESS($B55,$X$2)&amp;":"&amp;ADDRESS($B55,$X$2-1+AL$8)),INDIRECT("rP!"&amp;ADDRESS(Prcsses!$B175,$X$2+$P$8-AL$8)&amp;":"&amp;ADDRESS(Prcsses!$B175,$X$2-1+$P$8))))</f>
        <v>38745.534365826672</v>
      </c>
      <c r="AM57" s="5">
        <f ca="1">IF(AM$4="",0,SUMPRODUCT(INDIRECT(ADDRESS($B55,$X$2)&amp;":"&amp;ADDRESS($B55,$X$2-1+AM$8)),INDIRECT("rP!"&amp;ADDRESS(Prcsses!$B175,$X$2+$P$8-AM$8)&amp;":"&amp;ADDRESS(Prcsses!$B175,$X$2-1+$P$8))))</f>
        <v>38745.534365826672</v>
      </c>
      <c r="AN57" s="5">
        <f ca="1">IF(AN$4="",0,SUMPRODUCT(INDIRECT(ADDRESS($B55,$X$2)&amp;":"&amp;ADDRESS($B55,$X$2-1+AN$8)),INDIRECT("rP!"&amp;ADDRESS(Prcsses!$B175,$X$2+$P$8-AN$8)&amp;":"&amp;ADDRESS(Prcsses!$B175,$X$2-1+$P$8))))</f>
        <v>38745.534365826672</v>
      </c>
      <c r="AO57" s="5">
        <f ca="1">IF(AO$4="",0,SUMPRODUCT(INDIRECT(ADDRESS($B55,$X$2)&amp;":"&amp;ADDRESS($B55,$X$2-1+AO$8)),INDIRECT("rP!"&amp;ADDRESS(Prcsses!$B175,$X$2+$P$8-AO$8)&amp;":"&amp;ADDRESS(Prcsses!$B175,$X$2-1+$P$8))))</f>
        <v>38745.534365826672</v>
      </c>
      <c r="AP57" s="5">
        <f ca="1">IF(AP$4="",0,SUMPRODUCT(INDIRECT(ADDRESS($B55,$X$2)&amp;":"&amp;ADDRESS($B55,$X$2-1+AP$8)),INDIRECT("rP!"&amp;ADDRESS(Prcsses!$B175,$X$2+$P$8-AP$8)&amp;":"&amp;ADDRESS(Prcsses!$B175,$X$2-1+$P$8))))</f>
        <v>38745.534365826672</v>
      </c>
      <c r="AQ57" s="5">
        <f ca="1">IF(AQ$4="",0,SUMPRODUCT(INDIRECT(ADDRESS($B55,$X$2)&amp;":"&amp;ADDRESS($B55,$X$2-1+AQ$8)),INDIRECT("rP!"&amp;ADDRESS(Prcsses!$B175,$X$2+$P$8-AQ$8)&amp;":"&amp;ADDRESS(Prcsses!$B175,$X$2-1+$P$8))))</f>
        <v>38745.534365826672</v>
      </c>
      <c r="AR57" s="5">
        <f ca="1">IF(AR$4="",0,SUMPRODUCT(INDIRECT(ADDRESS($B55,$X$2)&amp;":"&amp;ADDRESS($B55,$X$2-1+AR$8)),INDIRECT("rP!"&amp;ADDRESS(Prcsses!$B175,$X$2+$P$8-AR$8)&amp;":"&amp;ADDRESS(Prcsses!$B175,$X$2-1+$P$8))))</f>
        <v>38745.534365826672</v>
      </c>
      <c r="AS57" s="5">
        <f ca="1">IF(AS$4="",0,SUMPRODUCT(INDIRECT(ADDRESS($B55,$X$2)&amp;":"&amp;ADDRESS($B55,$X$2-1+AS$8)),INDIRECT("rP!"&amp;ADDRESS(Prcsses!$B175,$X$2+$P$8-AS$8)&amp;":"&amp;ADDRESS(Prcsses!$B175,$X$2-1+$P$8))))</f>
        <v>38745.534365826672</v>
      </c>
      <c r="AT57" s="5">
        <f ca="1">IF(AT$4="",0,SUMPRODUCT(INDIRECT(ADDRESS($B55,$X$2)&amp;":"&amp;ADDRESS($B55,$X$2-1+AT$8)),INDIRECT("rP!"&amp;ADDRESS(Prcsses!$B175,$X$2+$P$8-AT$8)&amp;":"&amp;ADDRESS(Prcsses!$B175,$X$2-1+$P$8))))</f>
        <v>38745.534365826672</v>
      </c>
      <c r="AU57" s="5">
        <f ca="1">IF(AU$4="",0,SUMPRODUCT(INDIRECT(ADDRESS($B55,$X$2)&amp;":"&amp;ADDRESS($B55,$X$2-1+AU$8)),INDIRECT("rP!"&amp;ADDRESS(Prcsses!$B175,$X$2+$P$8-AU$8)&amp;":"&amp;ADDRESS(Prcsses!$B175,$X$2-1+$P$8))))</f>
        <v>38745.534365826672</v>
      </c>
      <c r="AV57" s="5">
        <f ca="1">IF(AV$4="",0,SUMPRODUCT(INDIRECT(ADDRESS($B55,$X$2)&amp;":"&amp;ADDRESS($B55,$X$2-1+AV$8)),INDIRECT("rP!"&amp;ADDRESS(Prcsses!$B175,$X$2+$P$8-AV$8)&amp;":"&amp;ADDRESS(Prcsses!$B175,$X$2-1+$P$8))))</f>
        <v>38745.534365826672</v>
      </c>
      <c r="AW57" s="5">
        <f ca="1">IF(AW$4="",0,SUMPRODUCT(INDIRECT(ADDRESS($B55,$X$2)&amp;":"&amp;ADDRESS($B55,$X$2-1+AW$8)),INDIRECT("rP!"&amp;ADDRESS(Prcsses!$B175,$X$2+$P$8-AW$8)&amp;":"&amp;ADDRESS(Prcsses!$B175,$X$2-1+$P$8))))</f>
        <v>38745.534365826672</v>
      </c>
      <c r="AX57" s="5">
        <f ca="1">IF(AX$4="",0,SUMPRODUCT(INDIRECT(ADDRESS($B55,$X$2)&amp;":"&amp;ADDRESS($B55,$X$2-1+AX$8)),INDIRECT("rP!"&amp;ADDRESS(Prcsses!$B175,$X$2+$P$8-AX$8)&amp;":"&amp;ADDRESS(Prcsses!$B175,$X$2-1+$P$8))))</f>
        <v>38745.534365826672</v>
      </c>
      <c r="AY57" s="5">
        <f ca="1">IF(AY$4="",0,SUMPRODUCT(INDIRECT(ADDRESS($B55,$X$2)&amp;":"&amp;ADDRESS($B55,$X$2-1+AY$8)),INDIRECT("rP!"&amp;ADDRESS(Prcsses!$B175,$X$2+$P$8-AY$8)&amp;":"&amp;ADDRESS(Prcsses!$B175,$X$2-1+$P$8))))</f>
        <v>38745.534365826672</v>
      </c>
      <c r="AZ57" s="5">
        <f ca="1">IF(AZ$4="",0,SUMPRODUCT(INDIRECT(ADDRESS($B55,$X$2)&amp;":"&amp;ADDRESS($B55,$X$2-1+AZ$8)),INDIRECT("rP!"&amp;ADDRESS(Prcsses!$B175,$X$2+$P$8-AZ$8)&amp;":"&amp;ADDRESS(Prcsses!$B175,$X$2-1+$P$8))))</f>
        <v>38745.534365826672</v>
      </c>
      <c r="BA57" s="5">
        <f ca="1">IF(BA$4="",0,SUMPRODUCT(INDIRECT(ADDRESS($B55,$X$2)&amp;":"&amp;ADDRESS($B55,$X$2-1+BA$8)),INDIRECT("rP!"&amp;ADDRESS(Prcsses!$B175,$X$2+$P$8-BA$8)&amp;":"&amp;ADDRESS(Prcsses!$B175,$X$2-1+$P$8))))</f>
        <v>38745.534365826672</v>
      </c>
      <c r="BB57" s="5">
        <f ca="1">IF(BB$4="",0,SUMPRODUCT(INDIRECT(ADDRESS($B55,$X$2)&amp;":"&amp;ADDRESS($B55,$X$2-1+BB$8)),INDIRECT("rP!"&amp;ADDRESS(Prcsses!$B175,$X$2+$P$8-BB$8)&amp;":"&amp;ADDRESS(Prcsses!$B175,$X$2-1+$P$8))))</f>
        <v>38745.534365826672</v>
      </c>
      <c r="BC57" s="5">
        <f ca="1">IF(BC$4="",0,SUMPRODUCT(INDIRECT(ADDRESS($B55,$X$2)&amp;":"&amp;ADDRESS($B55,$X$2-1+BC$8)),INDIRECT("rP!"&amp;ADDRESS(Prcsses!$B175,$X$2+$P$8-BC$8)&amp;":"&amp;ADDRESS(Prcsses!$B175,$X$2-1+$P$8))))</f>
        <v>38745.534365826672</v>
      </c>
      <c r="BD57" s="5">
        <f ca="1">IF(BD$4="",0,SUMPRODUCT(INDIRECT(ADDRESS($B55,$X$2)&amp;":"&amp;ADDRESS($B55,$X$2-1+BD$8)),INDIRECT("rP!"&amp;ADDRESS(Prcsses!$B175,$X$2+$P$8-BD$8)&amp;":"&amp;ADDRESS(Prcsses!$B175,$X$2-1+$P$8))))</f>
        <v>38745.534365826672</v>
      </c>
      <c r="BE57" s="5">
        <f ca="1">IF(BE$4="",0,SUMPRODUCT(INDIRECT(ADDRESS($B55,$X$2)&amp;":"&amp;ADDRESS($B55,$X$2-1+BE$8)),INDIRECT("rP!"&amp;ADDRESS(Prcsses!$B175,$X$2+$P$8-BE$8)&amp;":"&amp;ADDRESS(Prcsses!$B175,$X$2-1+$P$8))))</f>
        <v>38745.534365826672</v>
      </c>
      <c r="BF57" s="5">
        <f ca="1">IF(BF$4="",0,SUMPRODUCT(INDIRECT(ADDRESS($B55,$X$2)&amp;":"&amp;ADDRESS($B55,$X$2-1+BF$8)),INDIRECT("rP!"&amp;ADDRESS(Prcsses!$B175,$X$2+$P$8-BF$8)&amp;":"&amp;ADDRESS(Prcsses!$B175,$X$2-1+$P$8))))</f>
        <v>38745.534365826672</v>
      </c>
      <c r="BG57" s="5">
        <f ca="1">IF(BG$4="",0,SUMPRODUCT(INDIRECT(ADDRESS($B55,$X$2)&amp;":"&amp;ADDRESS($B55,$X$2-1+BG$8)),INDIRECT("rP!"&amp;ADDRESS(Prcsses!$B175,$X$2+$P$8-BG$8)&amp;":"&amp;ADDRESS(Prcsses!$B175,$X$2-1+$P$8))))</f>
        <v>38745.534365826672</v>
      </c>
      <c r="BH57" s="5">
        <f ca="1">IF(BH$4="",0,SUMPRODUCT(INDIRECT(ADDRESS($B55,$X$2)&amp;":"&amp;ADDRESS($B55,$X$2-1+BH$8)),INDIRECT("rP!"&amp;ADDRESS(Prcsses!$B175,$X$2+$P$8-BH$8)&amp;":"&amp;ADDRESS(Prcsses!$B175,$X$2-1+$P$8))))</f>
        <v>38745.534365826672</v>
      </c>
      <c r="BI57" s="5">
        <f ca="1">IF(BI$4="",0,SUMPRODUCT(INDIRECT(ADDRESS($B55,$X$2)&amp;":"&amp;ADDRESS($B55,$X$2-1+BI$8)),INDIRECT("rP!"&amp;ADDRESS(Prcsses!$B175,$X$2+$P$8-BI$8)&amp;":"&amp;ADDRESS(Prcsses!$B175,$X$2-1+$P$8))))</f>
        <v>38745.534365826672</v>
      </c>
      <c r="BJ57" s="5">
        <f ca="1">IF(BJ$4="",0,SUMPRODUCT(INDIRECT(ADDRESS($B55,$X$2)&amp;":"&amp;ADDRESS($B55,$X$2-1+BJ$8)),INDIRECT("rP!"&amp;ADDRESS(Prcsses!$B175,$X$2+$P$8-BJ$8)&amp;":"&amp;ADDRESS(Prcsses!$B175,$X$2-1+$P$8))))</f>
        <v>38745.534365826672</v>
      </c>
      <c r="BK57" s="5">
        <f ca="1">IF(BK$4="",0,SUMPRODUCT(INDIRECT(ADDRESS($B55,$X$2)&amp;":"&amp;ADDRESS($B55,$X$2-1+BK$8)),INDIRECT("rP!"&amp;ADDRESS(Prcsses!$B175,$X$2+$P$8-BK$8)&amp;":"&amp;ADDRESS(Prcsses!$B175,$X$2-1+$P$8))))</f>
        <v>38745.534365826672</v>
      </c>
      <c r="BL57" s="5">
        <f ca="1">IF(BL$4="",0,SUMPRODUCT(INDIRECT(ADDRESS($B55,$X$2)&amp;":"&amp;ADDRESS($B55,$X$2-1+BL$8)),INDIRECT("rP!"&amp;ADDRESS(Prcsses!$B175,$X$2+$P$8-BL$8)&amp;":"&amp;ADDRESS(Prcsses!$B175,$X$2-1+$P$8))))</f>
        <v>38745.534365826672</v>
      </c>
      <c r="BM57" s="5">
        <f ca="1">IF(BM$4="",0,SUMPRODUCT(INDIRECT(ADDRESS($B55,$X$2)&amp;":"&amp;ADDRESS($B55,$X$2-1+BM$8)),INDIRECT("rP!"&amp;ADDRESS(Prcsses!$B175,$X$2+$P$8-BM$8)&amp;":"&amp;ADDRESS(Prcsses!$B175,$X$2-1+$P$8))))</f>
        <v>38745.534365826672</v>
      </c>
      <c r="BN57" s="5">
        <f ca="1">IF(BN$4="",0,SUMPRODUCT(INDIRECT(ADDRESS($B55,$X$2)&amp;":"&amp;ADDRESS($B55,$X$2-1+BN$8)),INDIRECT("rP!"&amp;ADDRESS(Prcsses!$B175,$X$2+$P$8-BN$8)&amp;":"&amp;ADDRESS(Prcsses!$B175,$X$2-1+$P$8))))</f>
        <v>38745.534365826672</v>
      </c>
      <c r="BO57" s="5">
        <f ca="1">IF(BO$4="",0,SUMPRODUCT(INDIRECT(ADDRESS($B55,$X$2)&amp;":"&amp;ADDRESS($B55,$X$2-1+BO$8)),INDIRECT("rP!"&amp;ADDRESS(Prcsses!$B175,$X$2+$P$8-BO$8)&amp;":"&amp;ADDRESS(Prcsses!$B175,$X$2-1+$P$8))))</f>
        <v>38745.534365826672</v>
      </c>
      <c r="BP57" s="5">
        <f ca="1">IF(BP$4="",0,SUMPRODUCT(INDIRECT(ADDRESS($B55,$X$2)&amp;":"&amp;ADDRESS($B55,$X$2-1+BP$8)),INDIRECT("rP!"&amp;ADDRESS(Prcsses!$B175,$X$2+$P$8-BP$8)&amp;":"&amp;ADDRESS(Prcsses!$B175,$X$2-1+$P$8))))</f>
        <v>38745.534365826672</v>
      </c>
      <c r="BQ57" s="5">
        <f ca="1">IF(BQ$4="",0,SUMPRODUCT(INDIRECT(ADDRESS($B55,$X$2)&amp;":"&amp;ADDRESS($B55,$X$2-1+BQ$8)),INDIRECT("rP!"&amp;ADDRESS(Prcsses!$B175,$X$2+$P$8-BQ$8)&amp;":"&amp;ADDRESS(Prcsses!$B175,$X$2-1+$P$8))))</f>
        <v>38745.534365826672</v>
      </c>
      <c r="BR57" s="5">
        <f ca="1">IF(BR$4="",0,SUMPRODUCT(INDIRECT(ADDRESS($B55,$X$2)&amp;":"&amp;ADDRESS($B55,$X$2-1+BR$8)),INDIRECT("rP!"&amp;ADDRESS(Prcsses!$B175,$X$2+$P$8-BR$8)&amp;":"&amp;ADDRESS(Prcsses!$B175,$X$2-1+$P$8))))</f>
        <v>38745.534365826672</v>
      </c>
      <c r="BS57" s="5">
        <f ca="1">IF(BS$4="",0,SUMPRODUCT(INDIRECT(ADDRESS($B55,$X$2)&amp;":"&amp;ADDRESS($B55,$X$2-1+BS$8)),INDIRECT("rP!"&amp;ADDRESS(Prcsses!$B175,$X$2+$P$8-BS$8)&amp;":"&amp;ADDRESS(Prcsses!$B175,$X$2-1+$P$8))))</f>
        <v>38745.534365826672</v>
      </c>
      <c r="BT57" s="5">
        <f ca="1">IF(BT$4="",0,SUMPRODUCT(INDIRECT(ADDRESS($B55,$X$2)&amp;":"&amp;ADDRESS($B55,$X$2-1+BT$8)),INDIRECT("rP!"&amp;ADDRESS(Prcsses!$B175,$X$2+$P$8-BT$8)&amp;":"&amp;ADDRESS(Prcsses!$B175,$X$2-1+$P$8))))</f>
        <v>38745.534365826672</v>
      </c>
      <c r="BU57" s="5">
        <f ca="1">IF(BU$4="",0,SUMPRODUCT(INDIRECT(ADDRESS($B55,$X$2)&amp;":"&amp;ADDRESS($B55,$X$2-1+BU$8)),INDIRECT("rP!"&amp;ADDRESS(Prcsses!$B175,$X$2+$P$8-BU$8)&amp;":"&amp;ADDRESS(Prcsses!$B175,$X$2-1+$P$8))))</f>
        <v>38745.534365826672</v>
      </c>
      <c r="BV57" s="5">
        <f ca="1">IF(BV$4="",0,SUMPRODUCT(INDIRECT(ADDRESS($B55,$X$2)&amp;":"&amp;ADDRESS($B55,$X$2-1+BV$8)),INDIRECT("rP!"&amp;ADDRESS(Prcsses!$B175,$X$2+$P$8-BV$8)&amp;":"&amp;ADDRESS(Prcsses!$B175,$X$2-1+$P$8))))</f>
        <v>38745.534365826672</v>
      </c>
      <c r="BW57" s="5">
        <f ca="1">IF(BW$4="",0,SUMPRODUCT(INDIRECT(ADDRESS($B55,$X$2)&amp;":"&amp;ADDRESS($B55,$X$2-1+BW$8)),INDIRECT("rP!"&amp;ADDRESS(Prcsses!$B175,$X$2+$P$8-BW$8)&amp;":"&amp;ADDRESS(Prcsses!$B175,$X$2-1+$P$8))))</f>
        <v>38745.534365826672</v>
      </c>
      <c r="BX57" s="5">
        <f ca="1">IF(BX$4="",0,SUMPRODUCT(INDIRECT(ADDRESS($B55,$X$2)&amp;":"&amp;ADDRESS($B55,$X$2-1+BX$8)),INDIRECT("rP!"&amp;ADDRESS(Prcsses!$B175,$X$2+$P$8-BX$8)&amp;":"&amp;ADDRESS(Prcsses!$B175,$X$2-1+$P$8))))</f>
        <v>38745.534365826672</v>
      </c>
      <c r="BY57" s="5">
        <f ca="1">IF(BY$4="",0,SUMPRODUCT(INDIRECT(ADDRESS($B55,$X$2)&amp;":"&amp;ADDRESS($B55,$X$2-1+BY$8)),INDIRECT("rP!"&amp;ADDRESS(Prcsses!$B175,$X$2+$P$8-BY$8)&amp;":"&amp;ADDRESS(Prcsses!$B175,$X$2-1+$P$8))))</f>
        <v>38745.534365826672</v>
      </c>
      <c r="BZ57" s="5">
        <f ca="1">IF(BZ$4="",0,SUMPRODUCT(INDIRECT(ADDRESS($B55,$X$2)&amp;":"&amp;ADDRESS($B55,$X$2-1+BZ$8)),INDIRECT("rP!"&amp;ADDRESS(Prcsses!$B175,$X$2+$P$8-BZ$8)&amp;":"&amp;ADDRESS(Prcsses!$B175,$X$2-1+$P$8))))</f>
        <v>38745.534365826672</v>
      </c>
      <c r="CA57" s="5">
        <f ca="1">IF(CA$4="",0,SUMPRODUCT(INDIRECT(ADDRESS($B55,$X$2)&amp;":"&amp;ADDRESS($B55,$X$2-1+CA$8)),INDIRECT("rP!"&amp;ADDRESS(Prcsses!$B175,$X$2+$P$8-CA$8)&amp;":"&amp;ADDRESS(Prcsses!$B175,$X$2-1+$P$8))))</f>
        <v>38745.534365826672</v>
      </c>
      <c r="CB57" s="5">
        <f ca="1">IF(CB$4="",0,SUMPRODUCT(INDIRECT(ADDRESS($B55,$X$2)&amp;":"&amp;ADDRESS($B55,$X$2-1+CB$8)),INDIRECT("rP!"&amp;ADDRESS(Prcsses!$B175,$X$2+$P$8-CB$8)&amp;":"&amp;ADDRESS(Prcsses!$B175,$X$2-1+$P$8))))</f>
        <v>38745.534365826672</v>
      </c>
      <c r="CC57" s="5">
        <f ca="1">IF(CC$4="",0,SUMPRODUCT(INDIRECT(ADDRESS($B55,$X$2)&amp;":"&amp;ADDRESS($B55,$X$2-1+CC$8)),INDIRECT("rP!"&amp;ADDRESS(Prcsses!$B175,$X$2+$P$8-CC$8)&amp;":"&amp;ADDRESS(Prcsses!$B175,$X$2-1+$P$8))))</f>
        <v>38745.534365826672</v>
      </c>
      <c r="CD57" s="5">
        <f ca="1">IF(CD$4="",0,SUMPRODUCT(INDIRECT(ADDRESS($B55,$X$2)&amp;":"&amp;ADDRESS($B55,$X$2-1+CD$8)),INDIRECT("rP!"&amp;ADDRESS(Prcsses!$B175,$X$2+$P$8-CD$8)&amp;":"&amp;ADDRESS(Prcsses!$B175,$X$2-1+$P$8))))</f>
        <v>38745.534365826672</v>
      </c>
      <c r="CE57" s="5">
        <f ca="1">IF(CE$4="",0,SUMPRODUCT(INDIRECT(ADDRESS($B55,$X$2)&amp;":"&amp;ADDRESS($B55,$X$2-1+CE$8)),INDIRECT("rP!"&amp;ADDRESS(Prcsses!$B175,$X$2+$P$8-CE$8)&amp;":"&amp;ADDRESS(Prcsses!$B175,$X$2-1+$P$8))))</f>
        <v>38745.534365826672</v>
      </c>
      <c r="CF57" s="5">
        <f ca="1">IF(CF$4="",0,SUMPRODUCT(INDIRECT(ADDRESS($B55,$X$2)&amp;":"&amp;ADDRESS($B55,$X$2-1+CF$8)),INDIRECT("rP!"&amp;ADDRESS(Prcsses!$B175,$X$2+$P$8-CF$8)&amp;":"&amp;ADDRESS(Prcsses!$B175,$X$2-1+$P$8))))</f>
        <v>0</v>
      </c>
    </row>
    <row r="58" spans="2:84" x14ac:dyDescent="0.3">
      <c r="B58" s="13">
        <f>ROW()</f>
        <v>58</v>
      </c>
    </row>
    <row r="59" spans="2:84" x14ac:dyDescent="0.3">
      <c r="B59" s="13">
        <f>ROW()</f>
        <v>59</v>
      </c>
      <c r="H59" s="1" t="s">
        <v>295</v>
      </c>
      <c r="M59" s="53" t="s">
        <v>18</v>
      </c>
      <c r="P59" s="72" t="str">
        <f>Lists!$AI$8</f>
        <v>BS</v>
      </c>
      <c r="U59" s="5">
        <f t="shared" ref="U59" ca="1" si="73">INDIRECT(ADDRESS($B59,$X$2-1+$P$8))</f>
        <v>2440968.6650470789</v>
      </c>
      <c r="X59" s="5">
        <f ca="1">IF(X$4="",0,SUM($W55:X55)-SUM($W57:X57))</f>
        <v>0</v>
      </c>
      <c r="Y59" s="5">
        <f ca="1">IF(Y$4="",0,SUM($W55:Y55)-SUM($W57:Y57))</f>
        <v>0</v>
      </c>
      <c r="Z59" s="5">
        <f ca="1">IF(Z$4="",0,SUM($W55:Z55)-SUM($W57:Z57))</f>
        <v>4649464.1238992009</v>
      </c>
      <c r="AA59" s="5">
        <f ca="1">IF(AA$4="",0,SUM($W55:AA55)-SUM($W57:AA57))</f>
        <v>4610718.5895333746</v>
      </c>
      <c r="AB59" s="5">
        <f ca="1">IF(AB$4="",0,SUM($W55:AB55)-SUM($W57:AB57))</f>
        <v>4571973.0551675474</v>
      </c>
      <c r="AC59" s="5">
        <f ca="1">IF(AC$4="",0,SUM($W55:AC55)-SUM($W57:AC57))</f>
        <v>4533227.5208017211</v>
      </c>
      <c r="AD59" s="5">
        <f ca="1">IF(AD$4="",0,SUM($W55:AD55)-SUM($W57:AD57))</f>
        <v>4494481.9864358939</v>
      </c>
      <c r="AE59" s="5">
        <f ca="1">IF(AE$4="",0,SUM($W55:AE55)-SUM($W57:AE57))</f>
        <v>4455736.4520700676</v>
      </c>
      <c r="AF59" s="5">
        <f ca="1">IF(AF$4="",0,SUM($W55:AF55)-SUM($W57:AF57))</f>
        <v>4416990.9177042414</v>
      </c>
      <c r="AG59" s="5">
        <f ca="1">IF(AG$4="",0,SUM($W55:AG55)-SUM($W57:AG57))</f>
        <v>4378245.3833384141</v>
      </c>
      <c r="AH59" s="5">
        <f ca="1">IF(AH$4="",0,SUM($W55:AH55)-SUM($W57:AH57))</f>
        <v>4339499.8489725878</v>
      </c>
      <c r="AI59" s="5">
        <f ca="1">IF(AI$4="",0,SUM($W55:AI55)-SUM($W57:AI57))</f>
        <v>4300754.3146067606</v>
      </c>
      <c r="AJ59" s="5">
        <f ca="1">IF(AJ$4="",0,SUM($W55:AJ55)-SUM($W57:AJ57))</f>
        <v>4262008.7802409343</v>
      </c>
      <c r="AK59" s="5">
        <f ca="1">IF(AK$4="",0,SUM($W55:AK55)-SUM($W57:AK57))</f>
        <v>4223263.2458751071</v>
      </c>
      <c r="AL59" s="5">
        <f ca="1">IF(AL$4="",0,SUM($W55:AL55)-SUM($W57:AL57))</f>
        <v>4184517.7115092808</v>
      </c>
      <c r="AM59" s="5">
        <f ca="1">IF(AM$4="",0,SUM($W55:AM55)-SUM($W57:AM57))</f>
        <v>4145772.1771434541</v>
      </c>
      <c r="AN59" s="5">
        <f ca="1">IF(AN$4="",0,SUM($W55:AN55)-SUM($W57:AN57))</f>
        <v>4107026.6427776273</v>
      </c>
      <c r="AO59" s="5">
        <f ca="1">IF(AO$4="",0,SUM($W55:AO55)-SUM($W57:AO57))</f>
        <v>4068281.108411801</v>
      </c>
      <c r="AP59" s="5">
        <f ca="1">IF(AP$4="",0,SUM($W55:AP55)-SUM($W57:AP57))</f>
        <v>4029535.5740459743</v>
      </c>
      <c r="AQ59" s="5">
        <f ca="1">IF(AQ$4="",0,SUM($W55:AQ55)-SUM($W57:AQ57))</f>
        <v>3990790.0396801475</v>
      </c>
      <c r="AR59" s="5">
        <f ca="1">IF(AR$4="",0,SUM($W55:AR55)-SUM($W57:AR57))</f>
        <v>3952044.5053143208</v>
      </c>
      <c r="AS59" s="5">
        <f ca="1">IF(AS$4="",0,SUM($W55:AS55)-SUM($W57:AS57))</f>
        <v>3913298.970948494</v>
      </c>
      <c r="AT59" s="5">
        <f ca="1">IF(AT$4="",0,SUM($W55:AT55)-SUM($W57:AT57))</f>
        <v>3874553.4365826678</v>
      </c>
      <c r="AU59" s="5">
        <f ca="1">IF(AU$4="",0,SUM($W55:AU55)-SUM($W57:AU57))</f>
        <v>3835807.902216841</v>
      </c>
      <c r="AV59" s="5">
        <f ca="1">IF(AV$4="",0,SUM($W55:AV55)-SUM($W57:AV57))</f>
        <v>3797062.3678510142</v>
      </c>
      <c r="AW59" s="5">
        <f ca="1">IF(AW$4="",0,SUM($W55:AW55)-SUM($W57:AW57))</f>
        <v>3758316.833485188</v>
      </c>
      <c r="AX59" s="5">
        <f ca="1">IF(AX$4="",0,SUM($W55:AX55)-SUM($W57:AX57))</f>
        <v>3719571.2991193612</v>
      </c>
      <c r="AY59" s="5">
        <f ca="1">IF(AY$4="",0,SUM($W55:AY55)-SUM($W57:AY57))</f>
        <v>3680825.7647535345</v>
      </c>
      <c r="AZ59" s="5">
        <f ca="1">IF(AZ$4="",0,SUM($W55:AZ55)-SUM($W57:AZ57))</f>
        <v>3642080.2303877077</v>
      </c>
      <c r="BA59" s="5">
        <f ca="1">IF(BA$4="",0,SUM($W55:BA55)-SUM($W57:BA57))</f>
        <v>3603334.696021881</v>
      </c>
      <c r="BB59" s="5">
        <f ca="1">IF(BB$4="",0,SUM($W55:BB55)-SUM($W57:BB57))</f>
        <v>3564589.1616560547</v>
      </c>
      <c r="BC59" s="5">
        <f ca="1">IF(BC$4="",0,SUM($W55:BC55)-SUM($W57:BC57))</f>
        <v>3525843.6272902275</v>
      </c>
      <c r="BD59" s="5">
        <f ca="1">IF(BD$4="",0,SUM($W55:BD55)-SUM($W57:BD57))</f>
        <v>3487098.0929244012</v>
      </c>
      <c r="BE59" s="5">
        <f ca="1">IF(BE$4="",0,SUM($W55:BE55)-SUM($W57:BE57))</f>
        <v>3448352.5585585739</v>
      </c>
      <c r="BF59" s="5">
        <f ca="1">IF(BF$4="",0,SUM($W55:BF55)-SUM($W57:BF57))</f>
        <v>3409607.0241927477</v>
      </c>
      <c r="BG59" s="5">
        <f ca="1">IF(BG$4="",0,SUM($W55:BG55)-SUM($W57:BG57))</f>
        <v>3370861.4898269204</v>
      </c>
      <c r="BH59" s="5">
        <f ca="1">IF(BH$4="",0,SUM($W55:BH55)-SUM($W57:BH57))</f>
        <v>3332115.9554610942</v>
      </c>
      <c r="BI59" s="5">
        <f ca="1">IF(BI$4="",0,SUM($W55:BI55)-SUM($W57:BI57))</f>
        <v>3293370.4210952669</v>
      </c>
      <c r="BJ59" s="5">
        <f ca="1">IF(BJ$4="",0,SUM($W55:BJ55)-SUM($W57:BJ57))</f>
        <v>3254624.8867294407</v>
      </c>
      <c r="BK59" s="5">
        <f ca="1">IF(BK$4="",0,SUM($W55:BK55)-SUM($W57:BK57))</f>
        <v>3215879.3523636134</v>
      </c>
      <c r="BL59" s="5">
        <f ca="1">IF(BL$4="",0,SUM($W55:BL55)-SUM($W57:BL57))</f>
        <v>3177133.8179977871</v>
      </c>
      <c r="BM59" s="5">
        <f ca="1">IF(BM$4="",0,SUM($W55:BM55)-SUM($W57:BM57))</f>
        <v>3138388.2836319599</v>
      </c>
      <c r="BN59" s="5">
        <f ca="1">IF(BN$4="",0,SUM($W55:BN55)-SUM($W57:BN57))</f>
        <v>3099642.7492661336</v>
      </c>
      <c r="BO59" s="5">
        <f ca="1">IF(BO$4="",0,SUM($W55:BO55)-SUM($W57:BO57))</f>
        <v>3060897.2149003064</v>
      </c>
      <c r="BP59" s="5">
        <f ca="1">IF(BP$4="",0,SUM($W55:BP55)-SUM($W57:BP57))</f>
        <v>3022151.6805344801</v>
      </c>
      <c r="BQ59" s="5">
        <f ca="1">IF(BQ$4="",0,SUM($W55:BQ55)-SUM($W57:BQ57))</f>
        <v>2983406.1461686529</v>
      </c>
      <c r="BR59" s="5">
        <f ca="1">IF(BR$4="",0,SUM($W55:BR55)-SUM($W57:BR57))</f>
        <v>2944660.6118028266</v>
      </c>
      <c r="BS59" s="5">
        <f ca="1">IF(BS$4="",0,SUM($W55:BS55)-SUM($W57:BS57))</f>
        <v>2905915.0774369994</v>
      </c>
      <c r="BT59" s="5">
        <f ca="1">IF(BT$4="",0,SUM($W55:BT55)-SUM($W57:BT57))</f>
        <v>2867169.5430711731</v>
      </c>
      <c r="BU59" s="5">
        <f ca="1">IF(BU$4="",0,SUM($W55:BU55)-SUM($W57:BU57))</f>
        <v>2828424.0087053459</v>
      </c>
      <c r="BV59" s="5">
        <f ca="1">IF(BV$4="",0,SUM($W55:BV55)-SUM($W57:BV57))</f>
        <v>2789678.4743395196</v>
      </c>
      <c r="BW59" s="5">
        <f ca="1">IF(BW$4="",0,SUM($W55:BW55)-SUM($W57:BW57))</f>
        <v>2750932.9399736924</v>
      </c>
      <c r="BX59" s="5">
        <f ca="1">IF(BX$4="",0,SUM($W55:BX55)-SUM($W57:BX57))</f>
        <v>2712187.4056078661</v>
      </c>
      <c r="BY59" s="5">
        <f ca="1">IF(BY$4="",0,SUM($W55:BY55)-SUM($W57:BY57))</f>
        <v>2673441.8712420389</v>
      </c>
      <c r="BZ59" s="5">
        <f ca="1">IF(BZ$4="",0,SUM($W55:BZ55)-SUM($W57:BZ57))</f>
        <v>2634696.3368762126</v>
      </c>
      <c r="CA59" s="5">
        <f ca="1">IF(CA$4="",0,SUM($W55:CA55)-SUM($W57:CA57))</f>
        <v>2595950.8025103854</v>
      </c>
      <c r="CB59" s="5">
        <f ca="1">IF(CB$4="",0,SUM($W55:CB55)-SUM($W57:CB57))</f>
        <v>2557205.2681445591</v>
      </c>
      <c r="CC59" s="5">
        <f ca="1">IF(CC$4="",0,SUM($W55:CC55)-SUM($W57:CC57))</f>
        <v>2518459.7337787324</v>
      </c>
      <c r="CD59" s="5">
        <f ca="1">IF(CD$4="",0,SUM($W55:CD55)-SUM($W57:CD57))</f>
        <v>2479714.1994129056</v>
      </c>
      <c r="CE59" s="5">
        <f ca="1">IF(CE$4="",0,SUM($W55:CE55)-SUM($W57:CE57))</f>
        <v>2440968.6650470789</v>
      </c>
      <c r="CF59" s="5">
        <f ca="1">IF(CF$4="",0,SUM($W55:CF55)-SUM($W57:CF57))</f>
        <v>0</v>
      </c>
    </row>
    <row r="60" spans="2:84" x14ac:dyDescent="0.3">
      <c r="B60" s="13">
        <f>ROW()</f>
        <v>60</v>
      </c>
    </row>
    <row r="61" spans="2:84" x14ac:dyDescent="0.3">
      <c r="B61" s="13">
        <f>ROW()</f>
        <v>61</v>
      </c>
      <c r="H61" s="1" t="str">
        <f>Lists!$AX$4</f>
        <v>Налоги на внеоборотные активы</v>
      </c>
      <c r="M61" s="53" t="s">
        <v>18</v>
      </c>
      <c r="P61" s="72" t="str">
        <f>Lists!$AI$13</f>
        <v>PL(-)</v>
      </c>
      <c r="U61" s="5">
        <f t="shared" ref="U61:U62" ca="1" si="74">SUM(INDIRECT(ADDRESS($B61,$X$2)&amp;":"&amp;ADDRESS($B61,$X$2-1+$P$8)))</f>
        <v>376974.67661231058</v>
      </c>
      <c r="X61" s="5">
        <f t="shared" ref="X61:BC61" ca="1" si="75">IF(X$4="",0,SUM(X62:X62))</f>
        <v>0</v>
      </c>
      <c r="Y61" s="5">
        <f t="shared" ca="1" si="75"/>
        <v>0</v>
      </c>
      <c r="Z61" s="5">
        <f t="shared" ca="1" si="75"/>
        <v>8524.0175604818669</v>
      </c>
      <c r="AA61" s="5">
        <f t="shared" ca="1" si="75"/>
        <v>8452.9840808111858</v>
      </c>
      <c r="AB61" s="5">
        <f t="shared" ca="1" si="75"/>
        <v>8381.9506011405028</v>
      </c>
      <c r="AC61" s="5">
        <f t="shared" ca="1" si="75"/>
        <v>8310.9171214698217</v>
      </c>
      <c r="AD61" s="5">
        <f t="shared" ca="1" si="75"/>
        <v>8239.8836417991388</v>
      </c>
      <c r="AE61" s="5">
        <f t="shared" ca="1" si="75"/>
        <v>8168.8501621284568</v>
      </c>
      <c r="AF61" s="5">
        <f t="shared" ca="1" si="75"/>
        <v>8097.8166824577756</v>
      </c>
      <c r="AG61" s="5">
        <f t="shared" ca="1" si="75"/>
        <v>8026.7832027870909</v>
      </c>
      <c r="AH61" s="5">
        <f t="shared" ca="1" si="75"/>
        <v>7955.7497231164098</v>
      </c>
      <c r="AI61" s="5">
        <f t="shared" ca="1" si="75"/>
        <v>7884.7162434457268</v>
      </c>
      <c r="AJ61" s="5">
        <f t="shared" ca="1" si="75"/>
        <v>7813.6827637750457</v>
      </c>
      <c r="AK61" s="5">
        <f t="shared" ca="1" si="75"/>
        <v>7742.6492841043628</v>
      </c>
      <c r="AL61" s="5">
        <f t="shared" ca="1" si="75"/>
        <v>7671.6158044336808</v>
      </c>
      <c r="AM61" s="5">
        <f t="shared" ca="1" si="75"/>
        <v>7600.5823247629987</v>
      </c>
      <c r="AN61" s="5">
        <f t="shared" ca="1" si="75"/>
        <v>7529.5488450923158</v>
      </c>
      <c r="AO61" s="5">
        <f t="shared" ca="1" si="75"/>
        <v>7458.5153654216338</v>
      </c>
      <c r="AP61" s="5">
        <f t="shared" ca="1" si="75"/>
        <v>7387.4818857509526</v>
      </c>
      <c r="AQ61" s="5">
        <f t="shared" ca="1" si="75"/>
        <v>7316.4484060802697</v>
      </c>
      <c r="AR61" s="5">
        <f t="shared" ca="1" si="75"/>
        <v>7245.4149264095868</v>
      </c>
      <c r="AS61" s="5">
        <f t="shared" ca="1" si="75"/>
        <v>7174.3814467389057</v>
      </c>
      <c r="AT61" s="5">
        <f t="shared" ca="1" si="75"/>
        <v>7103.3479670682236</v>
      </c>
      <c r="AU61" s="5">
        <f t="shared" ca="1" si="75"/>
        <v>7032.3144873975407</v>
      </c>
      <c r="AV61" s="5">
        <f t="shared" ca="1" si="75"/>
        <v>6961.2810077268578</v>
      </c>
      <c r="AW61" s="5">
        <f t="shared" ca="1" si="75"/>
        <v>6890.2475280561766</v>
      </c>
      <c r="AX61" s="5">
        <f t="shared" ca="1" si="75"/>
        <v>6819.2140483854955</v>
      </c>
      <c r="AY61" s="5">
        <f t="shared" ca="1" si="75"/>
        <v>6748.1805687148126</v>
      </c>
      <c r="AZ61" s="5">
        <f t="shared" ca="1" si="75"/>
        <v>6677.1470890441296</v>
      </c>
      <c r="BA61" s="5">
        <f t="shared" ca="1" si="75"/>
        <v>6606.1136093734476</v>
      </c>
      <c r="BB61" s="5">
        <f t="shared" ca="1" si="75"/>
        <v>6535.0801297027665</v>
      </c>
      <c r="BC61" s="5">
        <f t="shared" ca="1" si="75"/>
        <v>6464.0466500320827</v>
      </c>
      <c r="BD61" s="5">
        <f t="shared" ref="BD61:CF61" ca="1" si="76">IF(BD$4="",0,SUM(BD62:BD62))</f>
        <v>6393.0131703614006</v>
      </c>
      <c r="BE61" s="5">
        <f t="shared" ca="1" si="76"/>
        <v>6321.9796906907177</v>
      </c>
      <c r="BF61" s="5">
        <f t="shared" ca="1" si="76"/>
        <v>6250.9462110200366</v>
      </c>
      <c r="BG61" s="5">
        <f t="shared" ca="1" si="76"/>
        <v>6179.9127313493536</v>
      </c>
      <c r="BH61" s="5">
        <f t="shared" ca="1" si="76"/>
        <v>6108.8792516786725</v>
      </c>
      <c r="BI61" s="5">
        <f t="shared" ca="1" si="76"/>
        <v>6037.8457720079878</v>
      </c>
      <c r="BJ61" s="5">
        <f t="shared" ca="1" si="76"/>
        <v>5966.8122923373066</v>
      </c>
      <c r="BK61" s="5">
        <f t="shared" ca="1" si="76"/>
        <v>5895.7788126666237</v>
      </c>
      <c r="BL61" s="5">
        <f t="shared" ca="1" si="76"/>
        <v>5824.7453329959426</v>
      </c>
      <c r="BM61" s="5">
        <f t="shared" ca="1" si="76"/>
        <v>5753.7118533252597</v>
      </c>
      <c r="BN61" s="5">
        <f t="shared" ca="1" si="76"/>
        <v>5682.6783736545776</v>
      </c>
      <c r="BO61" s="5">
        <f t="shared" ca="1" si="76"/>
        <v>5611.6448939838947</v>
      </c>
      <c r="BP61" s="5">
        <f t="shared" ca="1" si="76"/>
        <v>5540.6114143132127</v>
      </c>
      <c r="BQ61" s="5">
        <f t="shared" ca="1" si="76"/>
        <v>5469.5779346425297</v>
      </c>
      <c r="BR61" s="5">
        <f t="shared" ca="1" si="76"/>
        <v>5398.5444549718477</v>
      </c>
      <c r="BS61" s="5">
        <f t="shared" ca="1" si="76"/>
        <v>5327.5109753011657</v>
      </c>
      <c r="BT61" s="5">
        <f t="shared" ca="1" si="76"/>
        <v>5256.4774956304836</v>
      </c>
      <c r="BU61" s="5">
        <f t="shared" ca="1" si="76"/>
        <v>5185.4440159598007</v>
      </c>
      <c r="BV61" s="5">
        <f t="shared" ca="1" si="76"/>
        <v>5114.4105362891187</v>
      </c>
      <c r="BW61" s="5">
        <f t="shared" ca="1" si="76"/>
        <v>5043.3770566184357</v>
      </c>
      <c r="BX61" s="5">
        <f t="shared" ca="1" si="76"/>
        <v>4972.3435769477537</v>
      </c>
      <c r="BY61" s="5">
        <f t="shared" ca="1" si="76"/>
        <v>4901.3100972770708</v>
      </c>
      <c r="BZ61" s="5">
        <f t="shared" ca="1" si="76"/>
        <v>4830.2766176063897</v>
      </c>
      <c r="CA61" s="5">
        <f t="shared" ca="1" si="76"/>
        <v>4759.2431379357058</v>
      </c>
      <c r="CB61" s="5">
        <f t="shared" ca="1" si="76"/>
        <v>4688.2096582650247</v>
      </c>
      <c r="CC61" s="5">
        <f t="shared" ca="1" si="76"/>
        <v>4617.1761785943427</v>
      </c>
      <c r="CD61" s="5">
        <f t="shared" ca="1" si="76"/>
        <v>4546.1426989236597</v>
      </c>
      <c r="CE61" s="5">
        <f t="shared" ca="1" si="76"/>
        <v>4475.1092192529777</v>
      </c>
      <c r="CF61" s="5">
        <f t="shared" ca="1" si="76"/>
        <v>0</v>
      </c>
    </row>
    <row r="62" spans="2:84" x14ac:dyDescent="0.3">
      <c r="B62" s="13">
        <f>ROW()</f>
        <v>62</v>
      </c>
      <c r="H62" s="1" t="str">
        <f>H61</f>
        <v>Налоги на внеоборотные активы</v>
      </c>
      <c r="I62" s="1" t="s">
        <v>296</v>
      </c>
      <c r="M62" s="53" t="s">
        <v>18</v>
      </c>
      <c r="O62" s="82"/>
      <c r="P62" s="84" t="s">
        <v>236</v>
      </c>
      <c r="Q62" s="90" t="s">
        <v>5</v>
      </c>
      <c r="U62" s="5">
        <f t="shared" ca="1" si="74"/>
        <v>376974.67661231058</v>
      </c>
      <c r="X62" s="5">
        <f ca="1">IF(X$4="",0,IF($P62="",0,X59*(1/12)*
IF($P62=Lists!$AX$6,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IF($P62=Lists!$AX$7,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IF($P62=Lists!$AX$8,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62" s="5">
        <f ca="1">IF(Y$4="",0,IF($P62="",0,Y59*(1/12)*
IF($P62=Lists!$AX$6,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IF($P62=Lists!$AX$7,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IF($P62=Lists!$AX$8,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62" s="5">
        <f ca="1">IF(Z$4="",0,IF($P62="",0,Z59*(1/12)*
IF($P62=Lists!$AX$6,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IF($P62=Lists!$AX$7,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IF($P62=Lists!$AX$8,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8524.0175604818669</v>
      </c>
      <c r="AA62" s="5">
        <f ca="1">IF(AA$4="",0,IF($P62="",0,AA59*(1/12)*
IF($P62=Lists!$AX$6,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IF($P62=Lists!$AX$7,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IF($P62=Lists!$AX$8,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8452.9840808111858</v>
      </c>
      <c r="AB62" s="5">
        <f ca="1">IF(AB$4="",0,IF($P62="",0,AB59*(1/12)*
IF($P62=Lists!$AX$6,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IF($P62=Lists!$AX$7,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IF($P62=Lists!$AX$8,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8381.9506011405028</v>
      </c>
      <c r="AC62" s="5">
        <f ca="1">IF(AC$4="",0,IF($P62="",0,AC59*(1/12)*
IF($P62=Lists!$AX$6,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IF($P62=Lists!$AX$7,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IF($P62=Lists!$AX$8,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8310.9171214698217</v>
      </c>
      <c r="AD62" s="5">
        <f ca="1">IF(AD$4="",0,IF($P62="",0,AD59*(1/12)*
IF($P62=Lists!$AX$6,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IF($P62=Lists!$AX$7,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IF($P62=Lists!$AX$8,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8239.8836417991388</v>
      </c>
      <c r="AE62" s="5">
        <f ca="1">IF(AE$4="",0,IF($P62="",0,AE59*(1/12)*
IF($P62=Lists!$AX$6,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IF($P62=Lists!$AX$7,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IF($P62=Lists!$AX$8,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8168.8501621284568</v>
      </c>
      <c r="AF62" s="5">
        <f ca="1">IF(AF$4="",0,IF($P62="",0,AF59*(1/12)*
IF($P62=Lists!$AX$6,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IF($P62=Lists!$AX$7,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IF($P62=Lists!$AX$8,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8097.8166824577756</v>
      </c>
      <c r="AG62" s="5">
        <f ca="1">IF(AG$4="",0,IF($P62="",0,AG59*(1/12)*
IF($P62=Lists!$AX$6,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IF($P62=Lists!$AX$7,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IF($P62=Lists!$AX$8,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8026.7832027870909</v>
      </c>
      <c r="AH62" s="5">
        <f ca="1">IF(AH$4="",0,IF($P62="",0,AH59*(1/12)*
IF($P62=Lists!$AX$6,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IF($P62=Lists!$AX$7,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IF($P62=Lists!$AX$8,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7955.7497231164098</v>
      </c>
      <c r="AI62" s="5">
        <f ca="1">IF(AI$4="",0,IF($P62="",0,AI59*(1/12)*
IF($P62=Lists!$AX$6,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IF($P62=Lists!$AX$7,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IF($P62=Lists!$AX$8,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7884.7162434457268</v>
      </c>
      <c r="AJ62" s="5">
        <f ca="1">IF(AJ$4="",0,IF($P62="",0,AJ59*(1/12)*
IF($P62=Lists!$AX$6,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IF($P62=Lists!$AX$7,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IF($P62=Lists!$AX$8,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7813.6827637750457</v>
      </c>
      <c r="AK62" s="5">
        <f ca="1">IF(AK$4="",0,IF($P62="",0,AK59*(1/12)*
IF($P62=Lists!$AX$6,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IF($P62=Lists!$AX$7,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IF($P62=Lists!$AX$8,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7742.6492841043628</v>
      </c>
      <c r="AL62" s="5">
        <f ca="1">IF(AL$4="",0,IF($P62="",0,AL59*(1/12)*
IF($P62=Lists!$AX$6,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IF($P62=Lists!$AX$7,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IF($P62=Lists!$AX$8,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7671.6158044336808</v>
      </c>
      <c r="AM62" s="5">
        <f ca="1">IF(AM$4="",0,IF($P62="",0,AM59*(1/12)*
IF($P62=Lists!$AX$6,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IF($P62=Lists!$AX$7,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IF($P62=Lists!$AX$8,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7600.5823247629987</v>
      </c>
      <c r="AN62" s="5">
        <f ca="1">IF(AN$4="",0,IF($P62="",0,AN59*(1/12)*
IF($P62=Lists!$AX$6,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IF($P62=Lists!$AX$7,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IF($P62=Lists!$AX$8,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7529.5488450923158</v>
      </c>
      <c r="AO62" s="5">
        <f ca="1">IF(AO$4="",0,IF($P62="",0,AO59*(1/12)*
IF($P62=Lists!$AX$6,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IF($P62=Lists!$AX$7,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IF($P62=Lists!$AX$8,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7458.5153654216338</v>
      </c>
      <c r="AP62" s="5">
        <f ca="1">IF(AP$4="",0,IF($P62="",0,AP59*(1/12)*
IF($P62=Lists!$AX$6,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IF($P62=Lists!$AX$7,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IF($P62=Lists!$AX$8,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7387.4818857509526</v>
      </c>
      <c r="AQ62" s="5">
        <f ca="1">IF(AQ$4="",0,IF($P62="",0,AQ59*(1/12)*
IF($P62=Lists!$AX$6,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IF($P62=Lists!$AX$7,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IF($P62=Lists!$AX$8,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7316.4484060802697</v>
      </c>
      <c r="AR62" s="5">
        <f ca="1">IF(AR$4="",0,IF($P62="",0,AR59*(1/12)*
IF($P62=Lists!$AX$6,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IF($P62=Lists!$AX$7,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IF($P62=Lists!$AX$8,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7245.4149264095868</v>
      </c>
      <c r="AS62" s="5">
        <f ca="1">IF(AS$4="",0,IF($P62="",0,AS59*(1/12)*
IF($P62=Lists!$AX$6,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IF($P62=Lists!$AX$7,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IF($P62=Lists!$AX$8,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7174.3814467389057</v>
      </c>
      <c r="AT62" s="5">
        <f ca="1">IF(AT$4="",0,IF($P62="",0,AT59*(1/12)*
IF($P62=Lists!$AX$6,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IF($P62=Lists!$AX$7,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IF($P62=Lists!$AX$8,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7103.3479670682236</v>
      </c>
      <c r="AU62" s="5">
        <f ca="1">IF(AU$4="",0,IF($P62="",0,AU59*(1/12)*
IF($P62=Lists!$AX$6,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IF($P62=Lists!$AX$7,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IF($P62=Lists!$AX$8,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7032.3144873975407</v>
      </c>
      <c r="AV62" s="5">
        <f ca="1">IF(AV$4="",0,IF($P62="",0,AV59*(1/12)*
IF($P62=Lists!$AX$6,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IF($P62=Lists!$AX$7,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IF($P62=Lists!$AX$8,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6961.2810077268578</v>
      </c>
      <c r="AW62" s="5">
        <f ca="1">IF(AW$4="",0,IF($P62="",0,AW59*(1/12)*
IF($P62=Lists!$AX$6,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IF($P62=Lists!$AX$7,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IF($P62=Lists!$AX$8,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6890.2475280561766</v>
      </c>
      <c r="AX62" s="5">
        <f ca="1">IF(AX$4="",0,IF($P62="",0,AX59*(1/12)*
IF($P62=Lists!$AX$6,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IF($P62=Lists!$AX$7,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IF($P62=Lists!$AX$8,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6819.2140483854955</v>
      </c>
      <c r="AY62" s="5">
        <f ca="1">IF(AY$4="",0,IF($P62="",0,AY59*(1/12)*
IF($P62=Lists!$AX$6,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IF($P62=Lists!$AX$7,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IF($P62=Lists!$AX$8,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6748.1805687148126</v>
      </c>
      <c r="AZ62" s="5">
        <f ca="1">IF(AZ$4="",0,IF($P62="",0,AZ59*(1/12)*
IF($P62=Lists!$AX$6,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IF($P62=Lists!$AX$7,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IF($P62=Lists!$AX$8,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6677.1470890441296</v>
      </c>
      <c r="BA62" s="5">
        <f ca="1">IF(BA$4="",0,IF($P62="",0,BA59*(1/12)*
IF($P62=Lists!$AX$6,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IF($P62=Lists!$AX$7,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IF($P62=Lists!$AX$8,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6606.1136093734476</v>
      </c>
      <c r="BB62" s="5">
        <f ca="1">IF(BB$4="",0,IF($P62="",0,BB59*(1/12)*
IF($P62=Lists!$AX$6,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IF($P62=Lists!$AX$7,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IF($P62=Lists!$AX$8,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6535.0801297027665</v>
      </c>
      <c r="BC62" s="5">
        <f ca="1">IF(BC$4="",0,IF($P62="",0,BC59*(1/12)*
IF($P62=Lists!$AX$6,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IF($P62=Lists!$AX$7,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IF($P62=Lists!$AX$8,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6464.0466500320827</v>
      </c>
      <c r="BD62" s="5">
        <f ca="1">IF(BD$4="",0,IF($P62="",0,BD59*(1/12)*
IF($P62=Lists!$AX$6,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IF($P62=Lists!$AX$7,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IF($P62=Lists!$AX$8,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6393.0131703614006</v>
      </c>
      <c r="BE62" s="5">
        <f ca="1">IF(BE$4="",0,IF($P62="",0,BE59*(1/12)*
IF($P62=Lists!$AX$6,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IF($P62=Lists!$AX$7,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IF($P62=Lists!$AX$8,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6321.9796906907177</v>
      </c>
      <c r="BF62" s="5">
        <f ca="1">IF(BF$4="",0,IF($P62="",0,BF59*(1/12)*
IF($P62=Lists!$AX$6,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IF($P62=Lists!$AX$7,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IF($P62=Lists!$AX$8,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6250.9462110200366</v>
      </c>
      <c r="BG62" s="5">
        <f ca="1">IF(BG$4="",0,IF($P62="",0,BG59*(1/12)*
IF($P62=Lists!$AX$6,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IF($P62=Lists!$AX$7,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IF($P62=Lists!$AX$8,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6179.9127313493536</v>
      </c>
      <c r="BH62" s="5">
        <f ca="1">IF(BH$4="",0,IF($P62="",0,BH59*(1/12)*
IF($P62=Lists!$AX$6,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IF($P62=Lists!$AX$7,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IF($P62=Lists!$AX$8,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6108.8792516786725</v>
      </c>
      <c r="BI62" s="5">
        <f ca="1">IF(BI$4="",0,IF($P62="",0,BI59*(1/12)*
IF($P62=Lists!$AX$6,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IF($P62=Lists!$AX$7,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IF($P62=Lists!$AX$8,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6037.8457720079878</v>
      </c>
      <c r="BJ62" s="5">
        <f ca="1">IF(BJ$4="",0,IF($P62="",0,BJ59*(1/12)*
IF($P62=Lists!$AX$6,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IF($P62=Lists!$AX$7,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IF($P62=Lists!$AX$8,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5966.8122923373066</v>
      </c>
      <c r="BK62" s="5">
        <f ca="1">IF(BK$4="",0,IF($P62="",0,BK59*(1/12)*
IF($P62=Lists!$AX$6,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IF($P62=Lists!$AX$7,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IF($P62=Lists!$AX$8,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5895.7788126666237</v>
      </c>
      <c r="BL62" s="5">
        <f ca="1">IF(BL$4="",0,IF($P62="",0,BL59*(1/12)*
IF($P62=Lists!$AX$6,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IF($P62=Lists!$AX$7,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IF($P62=Lists!$AX$8,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5824.7453329959426</v>
      </c>
      <c r="BM62" s="5">
        <f ca="1">IF(BM$4="",0,IF($P62="",0,BM59*(1/12)*
IF($P62=Lists!$AX$6,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IF($P62=Lists!$AX$7,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IF($P62=Lists!$AX$8,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5753.7118533252597</v>
      </c>
      <c r="BN62" s="5">
        <f ca="1">IF(BN$4="",0,IF($P62="",0,BN59*(1/12)*
IF($P62=Lists!$AX$6,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IF($P62=Lists!$AX$7,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IF($P62=Lists!$AX$8,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5682.6783736545776</v>
      </c>
      <c r="BO62" s="5">
        <f ca="1">IF(BO$4="",0,IF($P62="",0,BO59*(1/12)*
IF($P62=Lists!$AX$6,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IF($P62=Lists!$AX$7,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IF($P62=Lists!$AX$8,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5611.6448939838947</v>
      </c>
      <c r="BP62" s="5">
        <f ca="1">IF(BP$4="",0,IF($P62="",0,BP59*(1/12)*
IF($P62=Lists!$AX$6,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IF($P62=Lists!$AX$7,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IF($P62=Lists!$AX$8,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5540.6114143132127</v>
      </c>
      <c r="BQ62" s="5">
        <f ca="1">IF(BQ$4="",0,IF($P62="",0,BQ59*(1/12)*
IF($P62=Lists!$AX$6,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IF($P62=Lists!$AX$7,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IF($P62=Lists!$AX$8,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5469.5779346425297</v>
      </c>
      <c r="BR62" s="5">
        <f ca="1">IF(BR$4="",0,IF($P62="",0,BR59*(1/12)*
IF($P62=Lists!$AX$6,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IF($P62=Lists!$AX$7,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IF($P62=Lists!$AX$8,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5398.5444549718477</v>
      </c>
      <c r="BS62" s="5">
        <f ca="1">IF(BS$4="",0,IF($P62="",0,BS59*(1/12)*
IF($P62=Lists!$AX$6,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IF($P62=Lists!$AX$7,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IF($P62=Lists!$AX$8,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5327.5109753011657</v>
      </c>
      <c r="BT62" s="5">
        <f ca="1">IF(BT$4="",0,IF($P62="",0,BT59*(1/12)*
IF($P62=Lists!$AX$6,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IF($P62=Lists!$AX$7,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IF($P62=Lists!$AX$8,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5256.4774956304836</v>
      </c>
      <c r="BU62" s="5">
        <f ca="1">IF(BU$4="",0,IF($P62="",0,BU59*(1/12)*
IF($P62=Lists!$AX$6,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IF($P62=Lists!$AX$7,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IF($P62=Lists!$AX$8,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5185.4440159598007</v>
      </c>
      <c r="BV62" s="5">
        <f ca="1">IF(BV$4="",0,IF($P62="",0,BV59*(1/12)*
IF($P62=Lists!$AX$6,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IF($P62=Lists!$AX$7,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IF($P62=Lists!$AX$8,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5114.4105362891187</v>
      </c>
      <c r="BW62" s="5">
        <f ca="1">IF(BW$4="",0,IF($P62="",0,BW59*(1/12)*
IF($P62=Lists!$AX$6,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IF($P62=Lists!$AX$7,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IF($P62=Lists!$AX$8,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5043.3770566184357</v>
      </c>
      <c r="BX62" s="5">
        <f ca="1">IF(BX$4="",0,IF($P62="",0,BX59*(1/12)*
IF($P62=Lists!$AX$6,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IF($P62=Lists!$AX$7,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IF($P62=Lists!$AX$8,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4972.3435769477537</v>
      </c>
      <c r="BY62" s="5">
        <f ca="1">IF(BY$4="",0,IF($P62="",0,BY59*(1/12)*
IF($P62=Lists!$AX$6,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IF($P62=Lists!$AX$7,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IF($P62=Lists!$AX$8,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4901.3100972770708</v>
      </c>
      <c r="BZ62" s="5">
        <f ca="1">IF(BZ$4="",0,IF($P62="",0,BZ59*(1/12)*
IF($P62=Lists!$AX$6,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IF($P62=Lists!$AX$7,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IF($P62=Lists!$AX$8,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4830.2766176063897</v>
      </c>
      <c r="CA62" s="5">
        <f ca="1">IF(CA$4="",0,IF($P62="",0,CA59*(1/12)*
IF($P62=Lists!$AX$6,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IF($P62=Lists!$AX$7,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IF($P62=Lists!$AX$8,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4759.2431379357058</v>
      </c>
      <c r="CB62" s="5">
        <f ca="1">IF(CB$4="",0,IF($P62="",0,CB59*(1/12)*
IF($P62=Lists!$AX$6,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IF($P62=Lists!$AX$7,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IF($P62=Lists!$AX$8,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4688.2096582650247</v>
      </c>
      <c r="CC62" s="5">
        <f ca="1">IF(CC$4="",0,IF($P62="",0,CC59*(1/12)*
IF($P62=Lists!$AX$6,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IF($P62=Lists!$AX$7,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IF($P62=Lists!$AX$8,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4617.1761785943427</v>
      </c>
      <c r="CD62" s="5">
        <f ca="1">IF(CD$4="",0,IF($P62="",0,CD59*(1/12)*
IF($P62=Lists!$AX$6,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IF($P62=Lists!$AX$7,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IF($P62=Lists!$AX$8,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4546.1426989236597</v>
      </c>
      <c r="CE62" s="5">
        <f ca="1">IF(CE$4="",0,IF($P62="",0,CE59*(1/12)*
IF($P62=Lists!$AX$6,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IF($P62=Lists!$AX$7,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IF($P62=Lists!$AX$8,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4475.1092192529777</v>
      </c>
      <c r="CF62" s="5">
        <f ca="1">IF(CF$4="",0,IF($P62="",0,CF59*(1/12)*
IF($P62=Lists!$AX$6,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IF($P62=Lists!$AX$7,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IF($P62=Lists!$AX$8,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63" spans="2:84" x14ac:dyDescent="0.3">
      <c r="B63" s="13">
        <f>ROW()</f>
        <v>63</v>
      </c>
    </row>
    <row r="64" spans="2:84" x14ac:dyDescent="0.3">
      <c r="B64" s="13">
        <f>ROW()</f>
        <v>64</v>
      </c>
      <c r="H64" s="1" t="str">
        <f>H61</f>
        <v>Налоги на внеоборотные активы</v>
      </c>
      <c r="M64" s="53" t="s">
        <v>18</v>
      </c>
      <c r="P64" s="72" t="str">
        <f>Lists!$AI$10</f>
        <v>CF(-)</v>
      </c>
      <c r="U64" s="5">
        <f t="shared" ref="U64:U65" ca="1" si="77">SUM(INDIRECT(ADDRESS($B64,$X$2)&amp;":"&amp;ADDRESS($B64,$X$2-1+$P$8)))</f>
        <v>358648.03885727457</v>
      </c>
      <c r="X64" s="5">
        <f t="shared" ref="X64:BC64" ca="1" si="78">IF(X$4="",0,SUM(X65:X65))</f>
        <v>0</v>
      </c>
      <c r="Y64" s="5">
        <f t="shared" ca="1" si="78"/>
        <v>0</v>
      </c>
      <c r="Z64" s="5">
        <f t="shared" ca="1" si="78"/>
        <v>0</v>
      </c>
      <c r="AA64" s="5">
        <f t="shared" ca="1" si="78"/>
        <v>0</v>
      </c>
      <c r="AB64" s="5">
        <f t="shared" ca="1" si="78"/>
        <v>0</v>
      </c>
      <c r="AC64" s="5">
        <f t="shared" ca="1" si="78"/>
        <v>25358.952242433556</v>
      </c>
      <c r="AD64" s="5">
        <f t="shared" ca="1" si="78"/>
        <v>0</v>
      </c>
      <c r="AE64" s="5">
        <f t="shared" ca="1" si="78"/>
        <v>0</v>
      </c>
      <c r="AF64" s="5">
        <f t="shared" ca="1" si="78"/>
        <v>24719.650925397418</v>
      </c>
      <c r="AG64" s="5">
        <f t="shared" ca="1" si="78"/>
        <v>0</v>
      </c>
      <c r="AH64" s="5">
        <f t="shared" ca="1" si="78"/>
        <v>0</v>
      </c>
      <c r="AI64" s="5">
        <f t="shared" ca="1" si="78"/>
        <v>0</v>
      </c>
      <c r="AJ64" s="5">
        <f t="shared" ca="1" si="78"/>
        <v>0</v>
      </c>
      <c r="AK64" s="5">
        <f t="shared" ca="1" si="78"/>
        <v>24080.349608361277</v>
      </c>
      <c r="AL64" s="5">
        <f t="shared" ca="1" si="78"/>
        <v>23441.048291325136</v>
      </c>
      <c r="AM64" s="5">
        <f t="shared" ca="1" si="78"/>
        <v>0</v>
      </c>
      <c r="AN64" s="5">
        <f t="shared" ca="1" si="78"/>
        <v>0</v>
      </c>
      <c r="AO64" s="5">
        <f t="shared" ca="1" si="78"/>
        <v>22801.746974288995</v>
      </c>
      <c r="AP64" s="5">
        <f t="shared" ca="1" si="78"/>
        <v>0</v>
      </c>
      <c r="AQ64" s="5">
        <f t="shared" ca="1" si="78"/>
        <v>0</v>
      </c>
      <c r="AR64" s="5">
        <f t="shared" ca="1" si="78"/>
        <v>22162.445657252858</v>
      </c>
      <c r="AS64" s="5">
        <f t="shared" ca="1" si="78"/>
        <v>0</v>
      </c>
      <c r="AT64" s="5">
        <f t="shared" ca="1" si="78"/>
        <v>0</v>
      </c>
      <c r="AU64" s="5">
        <f t="shared" ca="1" si="78"/>
        <v>0</v>
      </c>
      <c r="AV64" s="5">
        <f t="shared" ca="1" si="78"/>
        <v>0</v>
      </c>
      <c r="AW64" s="5">
        <f t="shared" ca="1" si="78"/>
        <v>21523.144340216717</v>
      </c>
      <c r="AX64" s="5">
        <f t="shared" ca="1" si="78"/>
        <v>20883.843023180576</v>
      </c>
      <c r="AY64" s="5">
        <f t="shared" ca="1" si="78"/>
        <v>0</v>
      </c>
      <c r="AZ64" s="5">
        <f t="shared" ca="1" si="78"/>
        <v>0</v>
      </c>
      <c r="BA64" s="5">
        <f t="shared" ca="1" si="78"/>
        <v>20244.541706144439</v>
      </c>
      <c r="BB64" s="5">
        <f t="shared" ca="1" si="78"/>
        <v>0</v>
      </c>
      <c r="BC64" s="5">
        <f t="shared" ca="1" si="78"/>
        <v>0</v>
      </c>
      <c r="BD64" s="5">
        <f t="shared" ref="BD64:CF64" ca="1" si="79">IF(BD$4="",0,SUM(BD65:BD65))</f>
        <v>19605.240389108298</v>
      </c>
      <c r="BE64" s="5">
        <f t="shared" ca="1" si="79"/>
        <v>0</v>
      </c>
      <c r="BF64" s="5">
        <f t="shared" ca="1" si="79"/>
        <v>0</v>
      </c>
      <c r="BG64" s="5">
        <f t="shared" ca="1" si="79"/>
        <v>0</v>
      </c>
      <c r="BH64" s="5">
        <f t="shared" ca="1" si="79"/>
        <v>0</v>
      </c>
      <c r="BI64" s="5">
        <f t="shared" ca="1" si="79"/>
        <v>18965.939072072157</v>
      </c>
      <c r="BJ64" s="5">
        <f t="shared" ca="1" si="79"/>
        <v>18326.637755036012</v>
      </c>
      <c r="BK64" s="5">
        <f t="shared" ca="1" si="79"/>
        <v>0</v>
      </c>
      <c r="BL64" s="5">
        <f t="shared" ca="1" si="79"/>
        <v>0</v>
      </c>
      <c r="BM64" s="5">
        <f t="shared" ca="1" si="79"/>
        <v>17687.336437999875</v>
      </c>
      <c r="BN64" s="5">
        <f t="shared" ca="1" si="79"/>
        <v>0</v>
      </c>
      <c r="BO64" s="5">
        <f t="shared" ca="1" si="79"/>
        <v>0</v>
      </c>
      <c r="BP64" s="5">
        <f t="shared" ca="1" si="79"/>
        <v>17048.035120963734</v>
      </c>
      <c r="BQ64" s="5">
        <f t="shared" ca="1" si="79"/>
        <v>0</v>
      </c>
      <c r="BR64" s="5">
        <f t="shared" ca="1" si="79"/>
        <v>0</v>
      </c>
      <c r="BS64" s="5">
        <f t="shared" ca="1" si="79"/>
        <v>0</v>
      </c>
      <c r="BT64" s="5">
        <f t="shared" ca="1" si="79"/>
        <v>0</v>
      </c>
      <c r="BU64" s="5">
        <f t="shared" ca="1" si="79"/>
        <v>16408.733803927589</v>
      </c>
      <c r="BV64" s="5">
        <f t="shared" ca="1" si="79"/>
        <v>15769.432486891452</v>
      </c>
      <c r="BW64" s="5">
        <f t="shared" ca="1" si="79"/>
        <v>0</v>
      </c>
      <c r="BX64" s="5">
        <f t="shared" ca="1" si="79"/>
        <v>0</v>
      </c>
      <c r="BY64" s="5">
        <f t="shared" ca="1" si="79"/>
        <v>15130.131169855307</v>
      </c>
      <c r="BZ64" s="5">
        <f t="shared" ca="1" si="79"/>
        <v>0</v>
      </c>
      <c r="CA64" s="5">
        <f t="shared" ca="1" si="79"/>
        <v>0</v>
      </c>
      <c r="CB64" s="5">
        <f t="shared" ca="1" si="79"/>
        <v>14490.829852819166</v>
      </c>
      <c r="CC64" s="5">
        <f t="shared" ca="1" si="79"/>
        <v>0</v>
      </c>
      <c r="CD64" s="5">
        <f t="shared" ca="1" si="79"/>
        <v>0</v>
      </c>
      <c r="CE64" s="5">
        <f t="shared" ca="1" si="79"/>
        <v>0</v>
      </c>
      <c r="CF64" s="5">
        <f t="shared" ca="1" si="79"/>
        <v>0</v>
      </c>
    </row>
    <row r="65" spans="2:84" x14ac:dyDescent="0.3">
      <c r="B65" s="13">
        <f>ROW()</f>
        <v>65</v>
      </c>
      <c r="H65" s="1" t="str">
        <f>H64</f>
        <v>Налоги на внеоборотные активы</v>
      </c>
      <c r="I65" s="1" t="str">
        <f>I62</f>
        <v>Налоги на внеоборотные активы в лизинге</v>
      </c>
      <c r="M65" s="53" t="s">
        <v>18</v>
      </c>
      <c r="P65" s="72"/>
      <c r="U65" s="5">
        <f t="shared" ca="1" si="77"/>
        <v>358648.03885727457</v>
      </c>
      <c r="X65" s="5">
        <f ca="1">IF(X$4="",0,IF(OR(MONTH(X$4)=3,MONTH(X$4)=4,MONTH(X$4)=7,MONTH(X$4)=10),
SUMIFS($W62:W62,$W$1:W$1,"&lt;="&amp;(X$1-(MONTH(X$4)-3*INT((MONTH(X$4)-1)/3))),$W$1:W$1,"&gt;="&amp;(X$1-2-(MONTH(X$4)-3*INT((MONTH(X$4)-1)/3)))),
0))</f>
        <v>0</v>
      </c>
      <c r="Y65" s="5">
        <f ca="1">IF(Y$4="",0,IF(OR(MONTH(Y$4)=3,MONTH(Y$4)=4,MONTH(Y$4)=7,MONTH(Y$4)=10),
SUMIFS($W62:X62,$W$1:X$1,"&lt;="&amp;(Y$1-(MONTH(Y$4)-3*INT((MONTH(Y$4)-1)/3))),$W$1:X$1,"&gt;="&amp;(Y$1-2-(MONTH(Y$4)-3*INT((MONTH(Y$4)-1)/3)))),
0))</f>
        <v>0</v>
      </c>
      <c r="Z65" s="5">
        <f ca="1">IF(Z$4="",0,IF(OR(MONTH(Z$4)=3,MONTH(Z$4)=4,MONTH(Z$4)=7,MONTH(Z$4)=10),
SUMIFS($W62:Y62,$W$1:Y$1,"&lt;="&amp;(Z$1-(MONTH(Z$4)-3*INT((MONTH(Z$4)-1)/3))),$W$1:Y$1,"&gt;="&amp;(Z$1-2-(MONTH(Z$4)-3*INT((MONTH(Z$4)-1)/3)))),
0))</f>
        <v>0</v>
      </c>
      <c r="AA65" s="5">
        <f ca="1">IF(AA$4="",0,IF(OR(MONTH(AA$4)=3,MONTH(AA$4)=4,MONTH(AA$4)=7,MONTH(AA$4)=10),
SUMIFS($W62:Z62,$W$1:Z$1,"&lt;="&amp;(AA$1-(MONTH(AA$4)-3*INT((MONTH(AA$4)-1)/3))),$W$1:Z$1,"&gt;="&amp;(AA$1-2-(MONTH(AA$4)-3*INT((MONTH(AA$4)-1)/3)))),
0))</f>
        <v>0</v>
      </c>
      <c r="AB65" s="5">
        <f ca="1">IF(AB$4="",0,IF(OR(MONTH(AB$4)=3,MONTH(AB$4)=4,MONTH(AB$4)=7,MONTH(AB$4)=10),
SUMIFS($W62:AA62,$W$1:AA$1,"&lt;="&amp;(AB$1-(MONTH(AB$4)-3*INT((MONTH(AB$4)-1)/3))),$W$1:AA$1,"&gt;="&amp;(AB$1-2-(MONTH(AB$4)-3*INT((MONTH(AB$4)-1)/3)))),
0))</f>
        <v>0</v>
      </c>
      <c r="AC65" s="5">
        <f ca="1">IF(AC$4="",0,IF(OR(MONTH(AC$4)=3,MONTH(AC$4)=4,MONTH(AC$4)=7,MONTH(AC$4)=10),
SUMIFS($W62:AB62,$W$1:AB$1,"&lt;="&amp;(AC$1-(MONTH(AC$4)-3*INT((MONTH(AC$4)-1)/3))),$W$1:AB$1,"&gt;="&amp;(AC$1-2-(MONTH(AC$4)-3*INT((MONTH(AC$4)-1)/3)))),
0))</f>
        <v>25358.952242433556</v>
      </c>
      <c r="AD65" s="5">
        <f ca="1">IF(AD$4="",0,IF(OR(MONTH(AD$4)=3,MONTH(AD$4)=4,MONTH(AD$4)=7,MONTH(AD$4)=10),
SUMIFS($W62:AC62,$W$1:AC$1,"&lt;="&amp;(AD$1-(MONTH(AD$4)-3*INT((MONTH(AD$4)-1)/3))),$W$1:AC$1,"&gt;="&amp;(AD$1-2-(MONTH(AD$4)-3*INT((MONTH(AD$4)-1)/3)))),
0))</f>
        <v>0</v>
      </c>
      <c r="AE65" s="5">
        <f ca="1">IF(AE$4="",0,IF(OR(MONTH(AE$4)=3,MONTH(AE$4)=4,MONTH(AE$4)=7,MONTH(AE$4)=10),
SUMIFS($W62:AD62,$W$1:AD$1,"&lt;="&amp;(AE$1-(MONTH(AE$4)-3*INT((MONTH(AE$4)-1)/3))),$W$1:AD$1,"&gt;="&amp;(AE$1-2-(MONTH(AE$4)-3*INT((MONTH(AE$4)-1)/3)))),
0))</f>
        <v>0</v>
      </c>
      <c r="AF65" s="5">
        <f ca="1">IF(AF$4="",0,IF(OR(MONTH(AF$4)=3,MONTH(AF$4)=4,MONTH(AF$4)=7,MONTH(AF$4)=10),
SUMIFS($W62:AE62,$W$1:AE$1,"&lt;="&amp;(AF$1-(MONTH(AF$4)-3*INT((MONTH(AF$4)-1)/3))),$W$1:AE$1,"&gt;="&amp;(AF$1-2-(MONTH(AF$4)-3*INT((MONTH(AF$4)-1)/3)))),
0))</f>
        <v>24719.650925397418</v>
      </c>
      <c r="AG65" s="5">
        <f ca="1">IF(AG$4="",0,IF(OR(MONTH(AG$4)=3,MONTH(AG$4)=4,MONTH(AG$4)=7,MONTH(AG$4)=10),
SUMIFS($W62:AF62,$W$1:AF$1,"&lt;="&amp;(AG$1-(MONTH(AG$4)-3*INT((MONTH(AG$4)-1)/3))),$W$1:AF$1,"&gt;="&amp;(AG$1-2-(MONTH(AG$4)-3*INT((MONTH(AG$4)-1)/3)))),
0))</f>
        <v>0</v>
      </c>
      <c r="AH65" s="5">
        <f ca="1">IF(AH$4="",0,IF(OR(MONTH(AH$4)=3,MONTH(AH$4)=4,MONTH(AH$4)=7,MONTH(AH$4)=10),
SUMIFS($W62:AG62,$W$1:AG$1,"&lt;="&amp;(AH$1-(MONTH(AH$4)-3*INT((MONTH(AH$4)-1)/3))),$W$1:AG$1,"&gt;="&amp;(AH$1-2-(MONTH(AH$4)-3*INT((MONTH(AH$4)-1)/3)))),
0))</f>
        <v>0</v>
      </c>
      <c r="AI65" s="5">
        <f ca="1">IF(AI$4="",0,IF(OR(MONTH(AI$4)=3,MONTH(AI$4)=4,MONTH(AI$4)=7,MONTH(AI$4)=10),
SUMIFS($W62:AH62,$W$1:AH$1,"&lt;="&amp;(AI$1-(MONTH(AI$4)-3*INT((MONTH(AI$4)-1)/3))),$W$1:AH$1,"&gt;="&amp;(AI$1-2-(MONTH(AI$4)-3*INT((MONTH(AI$4)-1)/3)))),
0))</f>
        <v>0</v>
      </c>
      <c r="AJ65" s="5">
        <f ca="1">IF(AJ$4="",0,IF(OR(MONTH(AJ$4)=3,MONTH(AJ$4)=4,MONTH(AJ$4)=7,MONTH(AJ$4)=10),
SUMIFS($W62:AI62,$W$1:AI$1,"&lt;="&amp;(AJ$1-(MONTH(AJ$4)-3*INT((MONTH(AJ$4)-1)/3))),$W$1:AI$1,"&gt;="&amp;(AJ$1-2-(MONTH(AJ$4)-3*INT((MONTH(AJ$4)-1)/3)))),
0))</f>
        <v>0</v>
      </c>
      <c r="AK65" s="5">
        <f ca="1">IF(AK$4="",0,IF(OR(MONTH(AK$4)=3,MONTH(AK$4)=4,MONTH(AK$4)=7,MONTH(AK$4)=10),
SUMIFS($W62:AJ62,$W$1:AJ$1,"&lt;="&amp;(AK$1-(MONTH(AK$4)-3*INT((MONTH(AK$4)-1)/3))),$W$1:AJ$1,"&gt;="&amp;(AK$1-2-(MONTH(AK$4)-3*INT((MONTH(AK$4)-1)/3)))),
0))</f>
        <v>24080.349608361277</v>
      </c>
      <c r="AL65" s="5">
        <f ca="1">IF(AL$4="",0,IF(OR(MONTH(AL$4)=3,MONTH(AL$4)=4,MONTH(AL$4)=7,MONTH(AL$4)=10),
SUMIFS($W62:AK62,$W$1:AK$1,"&lt;="&amp;(AL$1-(MONTH(AL$4)-3*INT((MONTH(AL$4)-1)/3))),$W$1:AK$1,"&gt;="&amp;(AL$1-2-(MONTH(AL$4)-3*INT((MONTH(AL$4)-1)/3)))),
0))</f>
        <v>23441.048291325136</v>
      </c>
      <c r="AM65" s="5">
        <f ca="1">IF(AM$4="",0,IF(OR(MONTH(AM$4)=3,MONTH(AM$4)=4,MONTH(AM$4)=7,MONTH(AM$4)=10),
SUMIFS($W62:AL62,$W$1:AL$1,"&lt;="&amp;(AM$1-(MONTH(AM$4)-3*INT((MONTH(AM$4)-1)/3))),$W$1:AL$1,"&gt;="&amp;(AM$1-2-(MONTH(AM$4)-3*INT((MONTH(AM$4)-1)/3)))),
0))</f>
        <v>0</v>
      </c>
      <c r="AN65" s="5">
        <f ca="1">IF(AN$4="",0,IF(OR(MONTH(AN$4)=3,MONTH(AN$4)=4,MONTH(AN$4)=7,MONTH(AN$4)=10),
SUMIFS($W62:AM62,$W$1:AM$1,"&lt;="&amp;(AN$1-(MONTH(AN$4)-3*INT((MONTH(AN$4)-1)/3))),$W$1:AM$1,"&gt;="&amp;(AN$1-2-(MONTH(AN$4)-3*INT((MONTH(AN$4)-1)/3)))),
0))</f>
        <v>0</v>
      </c>
      <c r="AO65" s="5">
        <f ca="1">IF(AO$4="",0,IF(OR(MONTH(AO$4)=3,MONTH(AO$4)=4,MONTH(AO$4)=7,MONTH(AO$4)=10),
SUMIFS($W62:AN62,$W$1:AN$1,"&lt;="&amp;(AO$1-(MONTH(AO$4)-3*INT((MONTH(AO$4)-1)/3))),$W$1:AN$1,"&gt;="&amp;(AO$1-2-(MONTH(AO$4)-3*INT((MONTH(AO$4)-1)/3)))),
0))</f>
        <v>22801.746974288995</v>
      </c>
      <c r="AP65" s="5">
        <f ca="1">IF(AP$4="",0,IF(OR(MONTH(AP$4)=3,MONTH(AP$4)=4,MONTH(AP$4)=7,MONTH(AP$4)=10),
SUMIFS($W62:AO62,$W$1:AO$1,"&lt;="&amp;(AP$1-(MONTH(AP$4)-3*INT((MONTH(AP$4)-1)/3))),$W$1:AO$1,"&gt;="&amp;(AP$1-2-(MONTH(AP$4)-3*INT((MONTH(AP$4)-1)/3)))),
0))</f>
        <v>0</v>
      </c>
      <c r="AQ65" s="5">
        <f ca="1">IF(AQ$4="",0,IF(OR(MONTH(AQ$4)=3,MONTH(AQ$4)=4,MONTH(AQ$4)=7,MONTH(AQ$4)=10),
SUMIFS($W62:AP62,$W$1:AP$1,"&lt;="&amp;(AQ$1-(MONTH(AQ$4)-3*INT((MONTH(AQ$4)-1)/3))),$W$1:AP$1,"&gt;="&amp;(AQ$1-2-(MONTH(AQ$4)-3*INT((MONTH(AQ$4)-1)/3)))),
0))</f>
        <v>0</v>
      </c>
      <c r="AR65" s="5">
        <f ca="1">IF(AR$4="",0,IF(OR(MONTH(AR$4)=3,MONTH(AR$4)=4,MONTH(AR$4)=7,MONTH(AR$4)=10),
SUMIFS($W62:AQ62,$W$1:AQ$1,"&lt;="&amp;(AR$1-(MONTH(AR$4)-3*INT((MONTH(AR$4)-1)/3))),$W$1:AQ$1,"&gt;="&amp;(AR$1-2-(MONTH(AR$4)-3*INT((MONTH(AR$4)-1)/3)))),
0))</f>
        <v>22162.445657252858</v>
      </c>
      <c r="AS65" s="5">
        <f ca="1">IF(AS$4="",0,IF(OR(MONTH(AS$4)=3,MONTH(AS$4)=4,MONTH(AS$4)=7,MONTH(AS$4)=10),
SUMIFS($W62:AR62,$W$1:AR$1,"&lt;="&amp;(AS$1-(MONTH(AS$4)-3*INT((MONTH(AS$4)-1)/3))),$W$1:AR$1,"&gt;="&amp;(AS$1-2-(MONTH(AS$4)-3*INT((MONTH(AS$4)-1)/3)))),
0))</f>
        <v>0</v>
      </c>
      <c r="AT65" s="5">
        <f ca="1">IF(AT$4="",0,IF(OR(MONTH(AT$4)=3,MONTH(AT$4)=4,MONTH(AT$4)=7,MONTH(AT$4)=10),
SUMIFS($W62:AS62,$W$1:AS$1,"&lt;="&amp;(AT$1-(MONTH(AT$4)-3*INT((MONTH(AT$4)-1)/3))),$W$1:AS$1,"&gt;="&amp;(AT$1-2-(MONTH(AT$4)-3*INT((MONTH(AT$4)-1)/3)))),
0))</f>
        <v>0</v>
      </c>
      <c r="AU65" s="5">
        <f ca="1">IF(AU$4="",0,IF(OR(MONTH(AU$4)=3,MONTH(AU$4)=4,MONTH(AU$4)=7,MONTH(AU$4)=10),
SUMIFS($W62:AT62,$W$1:AT$1,"&lt;="&amp;(AU$1-(MONTH(AU$4)-3*INT((MONTH(AU$4)-1)/3))),$W$1:AT$1,"&gt;="&amp;(AU$1-2-(MONTH(AU$4)-3*INT((MONTH(AU$4)-1)/3)))),
0))</f>
        <v>0</v>
      </c>
      <c r="AV65" s="5">
        <f ca="1">IF(AV$4="",0,IF(OR(MONTH(AV$4)=3,MONTH(AV$4)=4,MONTH(AV$4)=7,MONTH(AV$4)=10),
SUMIFS($W62:AU62,$W$1:AU$1,"&lt;="&amp;(AV$1-(MONTH(AV$4)-3*INT((MONTH(AV$4)-1)/3))),$W$1:AU$1,"&gt;="&amp;(AV$1-2-(MONTH(AV$4)-3*INT((MONTH(AV$4)-1)/3)))),
0))</f>
        <v>0</v>
      </c>
      <c r="AW65" s="5">
        <f ca="1">IF(AW$4="",0,IF(OR(MONTH(AW$4)=3,MONTH(AW$4)=4,MONTH(AW$4)=7,MONTH(AW$4)=10),
SUMIFS($W62:AV62,$W$1:AV$1,"&lt;="&amp;(AW$1-(MONTH(AW$4)-3*INT((MONTH(AW$4)-1)/3))),$W$1:AV$1,"&gt;="&amp;(AW$1-2-(MONTH(AW$4)-3*INT((MONTH(AW$4)-1)/3)))),
0))</f>
        <v>21523.144340216717</v>
      </c>
      <c r="AX65" s="5">
        <f ca="1">IF(AX$4="",0,IF(OR(MONTH(AX$4)=3,MONTH(AX$4)=4,MONTH(AX$4)=7,MONTH(AX$4)=10),
SUMIFS($W62:AW62,$W$1:AW$1,"&lt;="&amp;(AX$1-(MONTH(AX$4)-3*INT((MONTH(AX$4)-1)/3))),$W$1:AW$1,"&gt;="&amp;(AX$1-2-(MONTH(AX$4)-3*INT((MONTH(AX$4)-1)/3)))),
0))</f>
        <v>20883.843023180576</v>
      </c>
      <c r="AY65" s="5">
        <f ca="1">IF(AY$4="",0,IF(OR(MONTH(AY$4)=3,MONTH(AY$4)=4,MONTH(AY$4)=7,MONTH(AY$4)=10),
SUMIFS($W62:AX62,$W$1:AX$1,"&lt;="&amp;(AY$1-(MONTH(AY$4)-3*INT((MONTH(AY$4)-1)/3))),$W$1:AX$1,"&gt;="&amp;(AY$1-2-(MONTH(AY$4)-3*INT((MONTH(AY$4)-1)/3)))),
0))</f>
        <v>0</v>
      </c>
      <c r="AZ65" s="5">
        <f ca="1">IF(AZ$4="",0,IF(OR(MONTH(AZ$4)=3,MONTH(AZ$4)=4,MONTH(AZ$4)=7,MONTH(AZ$4)=10),
SUMIFS($W62:AY62,$W$1:AY$1,"&lt;="&amp;(AZ$1-(MONTH(AZ$4)-3*INT((MONTH(AZ$4)-1)/3))),$W$1:AY$1,"&gt;="&amp;(AZ$1-2-(MONTH(AZ$4)-3*INT((MONTH(AZ$4)-1)/3)))),
0))</f>
        <v>0</v>
      </c>
      <c r="BA65" s="5">
        <f ca="1">IF(BA$4="",0,IF(OR(MONTH(BA$4)=3,MONTH(BA$4)=4,MONTH(BA$4)=7,MONTH(BA$4)=10),
SUMIFS($W62:AZ62,$W$1:AZ$1,"&lt;="&amp;(BA$1-(MONTH(BA$4)-3*INT((MONTH(BA$4)-1)/3))),$W$1:AZ$1,"&gt;="&amp;(BA$1-2-(MONTH(BA$4)-3*INT((MONTH(BA$4)-1)/3)))),
0))</f>
        <v>20244.541706144439</v>
      </c>
      <c r="BB65" s="5">
        <f ca="1">IF(BB$4="",0,IF(OR(MONTH(BB$4)=3,MONTH(BB$4)=4,MONTH(BB$4)=7,MONTH(BB$4)=10),
SUMIFS($W62:BA62,$W$1:BA$1,"&lt;="&amp;(BB$1-(MONTH(BB$4)-3*INT((MONTH(BB$4)-1)/3))),$W$1:BA$1,"&gt;="&amp;(BB$1-2-(MONTH(BB$4)-3*INT((MONTH(BB$4)-1)/3)))),
0))</f>
        <v>0</v>
      </c>
      <c r="BC65" s="5">
        <f ca="1">IF(BC$4="",0,IF(OR(MONTH(BC$4)=3,MONTH(BC$4)=4,MONTH(BC$4)=7,MONTH(BC$4)=10),
SUMIFS($W62:BB62,$W$1:BB$1,"&lt;="&amp;(BC$1-(MONTH(BC$4)-3*INT((MONTH(BC$4)-1)/3))),$W$1:BB$1,"&gt;="&amp;(BC$1-2-(MONTH(BC$4)-3*INT((MONTH(BC$4)-1)/3)))),
0))</f>
        <v>0</v>
      </c>
      <c r="BD65" s="5">
        <f ca="1">IF(BD$4="",0,IF(OR(MONTH(BD$4)=3,MONTH(BD$4)=4,MONTH(BD$4)=7,MONTH(BD$4)=10),
SUMIFS($W62:BC62,$W$1:BC$1,"&lt;="&amp;(BD$1-(MONTH(BD$4)-3*INT((MONTH(BD$4)-1)/3))),$W$1:BC$1,"&gt;="&amp;(BD$1-2-(MONTH(BD$4)-3*INT((MONTH(BD$4)-1)/3)))),
0))</f>
        <v>19605.240389108298</v>
      </c>
      <c r="BE65" s="5">
        <f ca="1">IF(BE$4="",0,IF(OR(MONTH(BE$4)=3,MONTH(BE$4)=4,MONTH(BE$4)=7,MONTH(BE$4)=10),
SUMIFS($W62:BD62,$W$1:BD$1,"&lt;="&amp;(BE$1-(MONTH(BE$4)-3*INT((MONTH(BE$4)-1)/3))),$W$1:BD$1,"&gt;="&amp;(BE$1-2-(MONTH(BE$4)-3*INT((MONTH(BE$4)-1)/3)))),
0))</f>
        <v>0</v>
      </c>
      <c r="BF65" s="5">
        <f ca="1">IF(BF$4="",0,IF(OR(MONTH(BF$4)=3,MONTH(BF$4)=4,MONTH(BF$4)=7,MONTH(BF$4)=10),
SUMIFS($W62:BE62,$W$1:BE$1,"&lt;="&amp;(BF$1-(MONTH(BF$4)-3*INT((MONTH(BF$4)-1)/3))),$W$1:BE$1,"&gt;="&amp;(BF$1-2-(MONTH(BF$4)-3*INT((MONTH(BF$4)-1)/3)))),
0))</f>
        <v>0</v>
      </c>
      <c r="BG65" s="5">
        <f ca="1">IF(BG$4="",0,IF(OR(MONTH(BG$4)=3,MONTH(BG$4)=4,MONTH(BG$4)=7,MONTH(BG$4)=10),
SUMIFS($W62:BF62,$W$1:BF$1,"&lt;="&amp;(BG$1-(MONTH(BG$4)-3*INT((MONTH(BG$4)-1)/3))),$W$1:BF$1,"&gt;="&amp;(BG$1-2-(MONTH(BG$4)-3*INT((MONTH(BG$4)-1)/3)))),
0))</f>
        <v>0</v>
      </c>
      <c r="BH65" s="5">
        <f ca="1">IF(BH$4="",0,IF(OR(MONTH(BH$4)=3,MONTH(BH$4)=4,MONTH(BH$4)=7,MONTH(BH$4)=10),
SUMIFS($W62:BG62,$W$1:BG$1,"&lt;="&amp;(BH$1-(MONTH(BH$4)-3*INT((MONTH(BH$4)-1)/3))),$W$1:BG$1,"&gt;="&amp;(BH$1-2-(MONTH(BH$4)-3*INT((MONTH(BH$4)-1)/3)))),
0))</f>
        <v>0</v>
      </c>
      <c r="BI65" s="5">
        <f ca="1">IF(BI$4="",0,IF(OR(MONTH(BI$4)=3,MONTH(BI$4)=4,MONTH(BI$4)=7,MONTH(BI$4)=10),
SUMIFS($W62:BH62,$W$1:BH$1,"&lt;="&amp;(BI$1-(MONTH(BI$4)-3*INT((MONTH(BI$4)-1)/3))),$W$1:BH$1,"&gt;="&amp;(BI$1-2-(MONTH(BI$4)-3*INT((MONTH(BI$4)-1)/3)))),
0))</f>
        <v>18965.939072072157</v>
      </c>
      <c r="BJ65" s="5">
        <f ca="1">IF(BJ$4="",0,IF(OR(MONTH(BJ$4)=3,MONTH(BJ$4)=4,MONTH(BJ$4)=7,MONTH(BJ$4)=10),
SUMIFS($W62:BI62,$W$1:BI$1,"&lt;="&amp;(BJ$1-(MONTH(BJ$4)-3*INT((MONTH(BJ$4)-1)/3))),$W$1:BI$1,"&gt;="&amp;(BJ$1-2-(MONTH(BJ$4)-3*INT((MONTH(BJ$4)-1)/3)))),
0))</f>
        <v>18326.637755036012</v>
      </c>
      <c r="BK65" s="5">
        <f ca="1">IF(BK$4="",0,IF(OR(MONTH(BK$4)=3,MONTH(BK$4)=4,MONTH(BK$4)=7,MONTH(BK$4)=10),
SUMIFS($W62:BJ62,$W$1:BJ$1,"&lt;="&amp;(BK$1-(MONTH(BK$4)-3*INT((MONTH(BK$4)-1)/3))),$W$1:BJ$1,"&gt;="&amp;(BK$1-2-(MONTH(BK$4)-3*INT((MONTH(BK$4)-1)/3)))),
0))</f>
        <v>0</v>
      </c>
      <c r="BL65" s="5">
        <f ca="1">IF(BL$4="",0,IF(OR(MONTH(BL$4)=3,MONTH(BL$4)=4,MONTH(BL$4)=7,MONTH(BL$4)=10),
SUMIFS($W62:BK62,$W$1:BK$1,"&lt;="&amp;(BL$1-(MONTH(BL$4)-3*INT((MONTH(BL$4)-1)/3))),$W$1:BK$1,"&gt;="&amp;(BL$1-2-(MONTH(BL$4)-3*INT((MONTH(BL$4)-1)/3)))),
0))</f>
        <v>0</v>
      </c>
      <c r="BM65" s="5">
        <f ca="1">IF(BM$4="",0,IF(OR(MONTH(BM$4)=3,MONTH(BM$4)=4,MONTH(BM$4)=7,MONTH(BM$4)=10),
SUMIFS($W62:BL62,$W$1:BL$1,"&lt;="&amp;(BM$1-(MONTH(BM$4)-3*INT((MONTH(BM$4)-1)/3))),$W$1:BL$1,"&gt;="&amp;(BM$1-2-(MONTH(BM$4)-3*INT((MONTH(BM$4)-1)/3)))),
0))</f>
        <v>17687.336437999875</v>
      </c>
      <c r="BN65" s="5">
        <f ca="1">IF(BN$4="",0,IF(OR(MONTH(BN$4)=3,MONTH(BN$4)=4,MONTH(BN$4)=7,MONTH(BN$4)=10),
SUMIFS($W62:BM62,$W$1:BM$1,"&lt;="&amp;(BN$1-(MONTH(BN$4)-3*INT((MONTH(BN$4)-1)/3))),$W$1:BM$1,"&gt;="&amp;(BN$1-2-(MONTH(BN$4)-3*INT((MONTH(BN$4)-1)/3)))),
0))</f>
        <v>0</v>
      </c>
      <c r="BO65" s="5">
        <f ca="1">IF(BO$4="",0,IF(OR(MONTH(BO$4)=3,MONTH(BO$4)=4,MONTH(BO$4)=7,MONTH(BO$4)=10),
SUMIFS($W62:BN62,$W$1:BN$1,"&lt;="&amp;(BO$1-(MONTH(BO$4)-3*INT((MONTH(BO$4)-1)/3))),$W$1:BN$1,"&gt;="&amp;(BO$1-2-(MONTH(BO$4)-3*INT((MONTH(BO$4)-1)/3)))),
0))</f>
        <v>0</v>
      </c>
      <c r="BP65" s="5">
        <f ca="1">IF(BP$4="",0,IF(OR(MONTH(BP$4)=3,MONTH(BP$4)=4,MONTH(BP$4)=7,MONTH(BP$4)=10),
SUMIFS($W62:BO62,$W$1:BO$1,"&lt;="&amp;(BP$1-(MONTH(BP$4)-3*INT((MONTH(BP$4)-1)/3))),$W$1:BO$1,"&gt;="&amp;(BP$1-2-(MONTH(BP$4)-3*INT((MONTH(BP$4)-1)/3)))),
0))</f>
        <v>17048.035120963734</v>
      </c>
      <c r="BQ65" s="5">
        <f ca="1">IF(BQ$4="",0,IF(OR(MONTH(BQ$4)=3,MONTH(BQ$4)=4,MONTH(BQ$4)=7,MONTH(BQ$4)=10),
SUMIFS($W62:BP62,$W$1:BP$1,"&lt;="&amp;(BQ$1-(MONTH(BQ$4)-3*INT((MONTH(BQ$4)-1)/3))),$W$1:BP$1,"&gt;="&amp;(BQ$1-2-(MONTH(BQ$4)-3*INT((MONTH(BQ$4)-1)/3)))),
0))</f>
        <v>0</v>
      </c>
      <c r="BR65" s="5">
        <f ca="1">IF(BR$4="",0,IF(OR(MONTH(BR$4)=3,MONTH(BR$4)=4,MONTH(BR$4)=7,MONTH(BR$4)=10),
SUMIFS($W62:BQ62,$W$1:BQ$1,"&lt;="&amp;(BR$1-(MONTH(BR$4)-3*INT((MONTH(BR$4)-1)/3))),$W$1:BQ$1,"&gt;="&amp;(BR$1-2-(MONTH(BR$4)-3*INT((MONTH(BR$4)-1)/3)))),
0))</f>
        <v>0</v>
      </c>
      <c r="BS65" s="5">
        <f ca="1">IF(BS$4="",0,IF(OR(MONTH(BS$4)=3,MONTH(BS$4)=4,MONTH(BS$4)=7,MONTH(BS$4)=10),
SUMIFS($W62:BR62,$W$1:BR$1,"&lt;="&amp;(BS$1-(MONTH(BS$4)-3*INT((MONTH(BS$4)-1)/3))),$W$1:BR$1,"&gt;="&amp;(BS$1-2-(MONTH(BS$4)-3*INT((MONTH(BS$4)-1)/3)))),
0))</f>
        <v>0</v>
      </c>
      <c r="BT65" s="5">
        <f ca="1">IF(BT$4="",0,IF(OR(MONTH(BT$4)=3,MONTH(BT$4)=4,MONTH(BT$4)=7,MONTH(BT$4)=10),
SUMIFS($W62:BS62,$W$1:BS$1,"&lt;="&amp;(BT$1-(MONTH(BT$4)-3*INT((MONTH(BT$4)-1)/3))),$W$1:BS$1,"&gt;="&amp;(BT$1-2-(MONTH(BT$4)-3*INT((MONTH(BT$4)-1)/3)))),
0))</f>
        <v>0</v>
      </c>
      <c r="BU65" s="5">
        <f ca="1">IF(BU$4="",0,IF(OR(MONTH(BU$4)=3,MONTH(BU$4)=4,MONTH(BU$4)=7,MONTH(BU$4)=10),
SUMIFS($W62:BT62,$W$1:BT$1,"&lt;="&amp;(BU$1-(MONTH(BU$4)-3*INT((MONTH(BU$4)-1)/3))),$W$1:BT$1,"&gt;="&amp;(BU$1-2-(MONTH(BU$4)-3*INT((MONTH(BU$4)-1)/3)))),
0))</f>
        <v>16408.733803927589</v>
      </c>
      <c r="BV65" s="5">
        <f ca="1">IF(BV$4="",0,IF(OR(MONTH(BV$4)=3,MONTH(BV$4)=4,MONTH(BV$4)=7,MONTH(BV$4)=10),
SUMIFS($W62:BU62,$W$1:BU$1,"&lt;="&amp;(BV$1-(MONTH(BV$4)-3*INT((MONTH(BV$4)-1)/3))),$W$1:BU$1,"&gt;="&amp;(BV$1-2-(MONTH(BV$4)-3*INT((MONTH(BV$4)-1)/3)))),
0))</f>
        <v>15769.432486891452</v>
      </c>
      <c r="BW65" s="5">
        <f ca="1">IF(BW$4="",0,IF(OR(MONTH(BW$4)=3,MONTH(BW$4)=4,MONTH(BW$4)=7,MONTH(BW$4)=10),
SUMIFS($W62:BV62,$W$1:BV$1,"&lt;="&amp;(BW$1-(MONTH(BW$4)-3*INT((MONTH(BW$4)-1)/3))),$W$1:BV$1,"&gt;="&amp;(BW$1-2-(MONTH(BW$4)-3*INT((MONTH(BW$4)-1)/3)))),
0))</f>
        <v>0</v>
      </c>
      <c r="BX65" s="5">
        <f ca="1">IF(BX$4="",0,IF(OR(MONTH(BX$4)=3,MONTH(BX$4)=4,MONTH(BX$4)=7,MONTH(BX$4)=10),
SUMIFS($W62:BW62,$W$1:BW$1,"&lt;="&amp;(BX$1-(MONTH(BX$4)-3*INT((MONTH(BX$4)-1)/3))),$W$1:BW$1,"&gt;="&amp;(BX$1-2-(MONTH(BX$4)-3*INT((MONTH(BX$4)-1)/3)))),
0))</f>
        <v>0</v>
      </c>
      <c r="BY65" s="5">
        <f ca="1">IF(BY$4="",0,IF(OR(MONTH(BY$4)=3,MONTH(BY$4)=4,MONTH(BY$4)=7,MONTH(BY$4)=10),
SUMIFS($W62:BX62,$W$1:BX$1,"&lt;="&amp;(BY$1-(MONTH(BY$4)-3*INT((MONTH(BY$4)-1)/3))),$W$1:BX$1,"&gt;="&amp;(BY$1-2-(MONTH(BY$4)-3*INT((MONTH(BY$4)-1)/3)))),
0))</f>
        <v>15130.131169855307</v>
      </c>
      <c r="BZ65" s="5">
        <f ca="1">IF(BZ$4="",0,IF(OR(MONTH(BZ$4)=3,MONTH(BZ$4)=4,MONTH(BZ$4)=7,MONTH(BZ$4)=10),
SUMIFS($W62:BY62,$W$1:BY$1,"&lt;="&amp;(BZ$1-(MONTH(BZ$4)-3*INT((MONTH(BZ$4)-1)/3))),$W$1:BY$1,"&gt;="&amp;(BZ$1-2-(MONTH(BZ$4)-3*INT((MONTH(BZ$4)-1)/3)))),
0))</f>
        <v>0</v>
      </c>
      <c r="CA65" s="5">
        <f ca="1">IF(CA$4="",0,IF(OR(MONTH(CA$4)=3,MONTH(CA$4)=4,MONTH(CA$4)=7,MONTH(CA$4)=10),
SUMIFS($W62:BZ62,$W$1:BZ$1,"&lt;="&amp;(CA$1-(MONTH(CA$4)-3*INT((MONTH(CA$4)-1)/3))),$W$1:BZ$1,"&gt;="&amp;(CA$1-2-(MONTH(CA$4)-3*INT((MONTH(CA$4)-1)/3)))),
0))</f>
        <v>0</v>
      </c>
      <c r="CB65" s="5">
        <f ca="1">IF(CB$4="",0,IF(OR(MONTH(CB$4)=3,MONTH(CB$4)=4,MONTH(CB$4)=7,MONTH(CB$4)=10),
SUMIFS($W62:CA62,$W$1:CA$1,"&lt;="&amp;(CB$1-(MONTH(CB$4)-3*INT((MONTH(CB$4)-1)/3))),$W$1:CA$1,"&gt;="&amp;(CB$1-2-(MONTH(CB$4)-3*INT((MONTH(CB$4)-1)/3)))),
0))</f>
        <v>14490.829852819166</v>
      </c>
      <c r="CC65" s="5">
        <f ca="1">IF(CC$4="",0,IF(OR(MONTH(CC$4)=3,MONTH(CC$4)=4,MONTH(CC$4)=7,MONTH(CC$4)=10),
SUMIFS($W62:CB62,$W$1:CB$1,"&lt;="&amp;(CC$1-(MONTH(CC$4)-3*INT((MONTH(CC$4)-1)/3))),$W$1:CB$1,"&gt;="&amp;(CC$1-2-(MONTH(CC$4)-3*INT((MONTH(CC$4)-1)/3)))),
0))</f>
        <v>0</v>
      </c>
      <c r="CD65" s="5">
        <f ca="1">IF(CD$4="",0,IF(OR(MONTH(CD$4)=3,MONTH(CD$4)=4,MONTH(CD$4)=7,MONTH(CD$4)=10),
SUMIFS($W62:CC62,$W$1:CC$1,"&lt;="&amp;(CD$1-(MONTH(CD$4)-3*INT((MONTH(CD$4)-1)/3))),$W$1:CC$1,"&gt;="&amp;(CD$1-2-(MONTH(CD$4)-3*INT((MONTH(CD$4)-1)/3)))),
0))</f>
        <v>0</v>
      </c>
      <c r="CE65" s="5">
        <f ca="1">IF(CE$4="",0,IF(OR(MONTH(CE$4)=3,MONTH(CE$4)=4,MONTH(CE$4)=7,MONTH(CE$4)=10),
SUMIFS($W62:CD62,$W$1:CD$1,"&lt;="&amp;(CE$1-(MONTH(CE$4)-3*INT((MONTH(CE$4)-1)/3))),$W$1:CD$1,"&gt;="&amp;(CE$1-2-(MONTH(CE$4)-3*INT((MONTH(CE$4)-1)/3)))),
0))</f>
        <v>0</v>
      </c>
      <c r="CF65" s="5">
        <f ca="1">IF(CF$4="",0,IF(OR(MONTH(CF$4)=3,MONTH(CF$4)=4,MONTH(CF$4)=7,MONTH(CF$4)=10),
SUMIFS($W62:CE62,$W$1:CE$1,"&lt;="&amp;(CF$1-(MONTH(CF$4)-3*INT((MONTH(CF$4)-1)/3))),$W$1:CE$1,"&gt;="&amp;(CF$1-2-(MONTH(CF$4)-3*INT((MONTH(CF$4)-1)/3)))),
0))</f>
        <v>0</v>
      </c>
    </row>
    <row r="66" spans="2:84" x14ac:dyDescent="0.3">
      <c r="B66" s="13">
        <f>ROW()</f>
        <v>66</v>
      </c>
    </row>
    <row r="67" spans="2:84" x14ac:dyDescent="0.3">
      <c r="B67" s="13">
        <f>ROW()</f>
        <v>67</v>
      </c>
      <c r="H67" s="1" t="s">
        <v>238</v>
      </c>
      <c r="M67" s="53" t="s">
        <v>18</v>
      </c>
      <c r="P67" s="72" t="str">
        <f>Lists!$AI$16</f>
        <v>ндс(-)</v>
      </c>
      <c r="U67" s="5">
        <f t="shared" ref="U67" ca="1" si="80">SUM(INDIRECT(ADDRESS($B67,$X$2)&amp;":"&amp;ADDRESS($B67,$X$2-1+$P$8)))</f>
        <v>929892.82477984135</v>
      </c>
      <c r="X67" s="5">
        <f ca="1">IF(X$4="",0,X39/(1+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)))*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
)</f>
        <v>0</v>
      </c>
      <c r="Y67" s="5">
        <f ca="1">IF(Y$4="",0,Y39/(1+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)))*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
)</f>
        <v>0</v>
      </c>
      <c r="Z67" s="5">
        <f ca="1">IF(Z$4="",0,Z39/(1+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)))*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
)</f>
        <v>166666.66666666669</v>
      </c>
      <c r="AA67" s="5">
        <f ca="1">IF(AA$4="",0,AA39/(1+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)))*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
)</f>
        <v>16275.28156100177</v>
      </c>
      <c r="AB67" s="5">
        <f ca="1">IF(AB$4="",0,AB39/(1+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)))*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
)</f>
        <v>16275.28156100177</v>
      </c>
      <c r="AC67" s="5">
        <f ca="1">IF(AC$4="",0,AC39/(1+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)))*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
)</f>
        <v>16275.28156100177</v>
      </c>
      <c r="AD67" s="5">
        <f ca="1">IF(AD$4="",0,AD39/(1+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)))*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
)</f>
        <v>16275.28156100177</v>
      </c>
      <c r="AE67" s="5">
        <f ca="1">IF(AE$4="",0,AE39/(1+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)))*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
)</f>
        <v>16275.28156100177</v>
      </c>
      <c r="AF67" s="5">
        <f ca="1">IF(AF$4="",0,AF39/(1+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)))*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
)</f>
        <v>16275.28156100177</v>
      </c>
      <c r="AG67" s="5">
        <f ca="1">IF(AG$4="",0,AG39/(1+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)))*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
)</f>
        <v>16275.28156100177</v>
      </c>
      <c r="AH67" s="5">
        <f ca="1">IF(AH$4="",0,AH39/(1+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)))*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
)</f>
        <v>16275.28156100177</v>
      </c>
      <c r="AI67" s="5">
        <f ca="1">IF(AI$4="",0,AI39/(1+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)))*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
)</f>
        <v>16275.28156100177</v>
      </c>
      <c r="AJ67" s="5">
        <f ca="1">IF(AJ$4="",0,AJ39/(1+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)))*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
)</f>
        <v>16275.28156100177</v>
      </c>
      <c r="AK67" s="5">
        <f ca="1">IF(AK$4="",0,AK39/(1+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)))*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
)</f>
        <v>16275.28156100177</v>
      </c>
      <c r="AL67" s="5">
        <f ca="1">IF(AL$4="",0,AL39/(1+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)))*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
)</f>
        <v>16275.28156100177</v>
      </c>
      <c r="AM67" s="5">
        <f ca="1">IF(AM$4="",0,AM39/(1+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)))*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
)</f>
        <v>16275.28156100177</v>
      </c>
      <c r="AN67" s="5">
        <f ca="1">IF(AN$4="",0,AN39/(1+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)))*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
)</f>
        <v>16275.28156100177</v>
      </c>
      <c r="AO67" s="5">
        <f ca="1">IF(AO$4="",0,AO39/(1+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)))*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
)</f>
        <v>16275.28156100177</v>
      </c>
      <c r="AP67" s="5">
        <f ca="1">IF(AP$4="",0,AP39/(1+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)))*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
)</f>
        <v>16275.28156100177</v>
      </c>
      <c r="AQ67" s="5">
        <f ca="1">IF(AQ$4="",0,AQ39/(1+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)))*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
)</f>
        <v>16275.28156100177</v>
      </c>
      <c r="AR67" s="5">
        <f ca="1">IF(AR$4="",0,AR39/(1+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)))*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
)</f>
        <v>16275.28156100177</v>
      </c>
      <c r="AS67" s="5">
        <f ca="1">IF(AS$4="",0,AS39/(1+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)))*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
)</f>
        <v>15675.70300050474</v>
      </c>
      <c r="AT67" s="5">
        <f ca="1">IF(AT$4="",0,AT39/(1+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)))*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
)</f>
        <v>15675.70300050474</v>
      </c>
      <c r="AU67" s="5">
        <f ca="1">IF(AU$4="",0,AU39/(1+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)))*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
)</f>
        <v>15675.70300050474</v>
      </c>
      <c r="AV67" s="5">
        <f ca="1">IF(AV$4="",0,AV39/(1+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)))*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
)</f>
        <v>15675.70300050474</v>
      </c>
      <c r="AW67" s="5">
        <f ca="1">IF(AW$4="",0,AW39/(1+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)))*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
)</f>
        <v>15675.70300050474</v>
      </c>
      <c r="AX67" s="5">
        <f ca="1">IF(AX$4="",0,AX39/(1+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)))*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
)</f>
        <v>15675.70300050474</v>
      </c>
      <c r="AY67" s="5">
        <f ca="1">IF(AY$4="",0,AY39/(1+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)))*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
)</f>
        <v>15675.70300050474</v>
      </c>
      <c r="AZ67" s="5">
        <f ca="1">IF(AZ$4="",0,AZ39/(1+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)))*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
)</f>
        <v>15675.70300050474</v>
      </c>
      <c r="BA67" s="5">
        <f ca="1">IF(BA$4="",0,BA39/(1+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)))*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
)</f>
        <v>15675.70300050474</v>
      </c>
      <c r="BB67" s="5">
        <f ca="1">IF(BB$4="",0,BB39/(1+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)))*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
)</f>
        <v>15675.70300050474</v>
      </c>
      <c r="BC67" s="5">
        <f ca="1">IF(BC$4="",0,BC39/(1+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)))*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
)</f>
        <v>15675.70300050474</v>
      </c>
      <c r="BD67" s="5">
        <f ca="1">IF(BD$4="",0,BD39/(1+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)))*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
)</f>
        <v>15675.70300050474</v>
      </c>
      <c r="BE67" s="5">
        <f ca="1">IF(BE$4="",0,BE39/(1+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)))*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
)</f>
        <v>15675.70300050474</v>
      </c>
      <c r="BF67" s="5">
        <f ca="1">IF(BF$4="",0,BF39/(1+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)))*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
)</f>
        <v>15675.70300050474</v>
      </c>
      <c r="BG67" s="5">
        <f ca="1">IF(BG$4="",0,BG39/(1+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)))*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
)</f>
        <v>15675.70300050474</v>
      </c>
      <c r="BH67" s="5">
        <f ca="1">IF(BH$4="",0,BH39/(1+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)))*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
)</f>
        <v>15675.70300050474</v>
      </c>
      <c r="BI67" s="5">
        <f ca="1">IF(BI$4="",0,BI39/(1+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)))*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
)</f>
        <v>15675.70300050474</v>
      </c>
      <c r="BJ67" s="5">
        <f ca="1">IF(BJ$4="",0,BJ39/(1+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)))*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
)</f>
        <v>15675.70300050474</v>
      </c>
      <c r="BK67" s="5">
        <f ca="1">IF(BK$4="",0,BK39/(1+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)))*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
)</f>
        <v>15675.70300050474</v>
      </c>
      <c r="BL67" s="5">
        <f ca="1">IF(BL$4="",0,BL39/(1+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)))*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
)</f>
        <v>15675.70300050474</v>
      </c>
      <c r="BM67" s="5">
        <f ca="1">IF(BM$4="",0,BM39/(1+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)))*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
)</f>
        <v>15675.70300050474</v>
      </c>
      <c r="BN67" s="5">
        <f ca="1">IF(BN$4="",0,BN39/(1+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)))*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
)</f>
        <v>15675.70300050474</v>
      </c>
      <c r="BO67" s="5">
        <f ca="1">IF(BO$4="",0,BO39/(1+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)))*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
)</f>
        <v>15675.70300050474</v>
      </c>
      <c r="BP67" s="5">
        <f ca="1">IF(BP$4="",0,BP39/(1+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)))*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
)</f>
        <v>15675.70300050474</v>
      </c>
      <c r="BQ67" s="5">
        <f ca="1">IF(BQ$4="",0,BQ39/(1+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)))*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
)</f>
        <v>15675.70300050474</v>
      </c>
      <c r="BR67" s="5">
        <f ca="1">IF(BR$4="",0,BR39/(1+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)))*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
)</f>
        <v>15675.70300050474</v>
      </c>
      <c r="BS67" s="5">
        <f ca="1">IF(BS$4="",0,BS39/(1+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)))*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
)</f>
        <v>15675.70300050474</v>
      </c>
      <c r="BT67" s="5">
        <f ca="1">IF(BT$4="",0,BT39/(1+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)))*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
)</f>
        <v>15675.70300050474</v>
      </c>
      <c r="BU67" s="5">
        <f ca="1">IF(BU$4="",0,BU39/(1+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)))*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
)</f>
        <v>15675.70300050474</v>
      </c>
      <c r="BV67" s="5">
        <f ca="1">IF(BV$4="",0,BV39/(1+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)))*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
)</f>
        <v>15675.70300050474</v>
      </c>
      <c r="BW67" s="5">
        <f ca="1">IF(BW$4="",0,BW39/(1+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)))*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
)</f>
        <v>0</v>
      </c>
      <c r="BX67" s="5">
        <f ca="1">IF(BX$4="",0,BX39/(1+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)))*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
)</f>
        <v>0</v>
      </c>
      <c r="BY67" s="5">
        <f ca="1">IF(BY$4="",0,BY39/(1+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)))*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
)</f>
        <v>0</v>
      </c>
      <c r="BZ67" s="5">
        <f ca="1">IF(BZ$4="",0,BZ39/(1+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)))*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
)</f>
        <v>0</v>
      </c>
      <c r="CA67" s="5">
        <f ca="1">IF(CA$4="",0,CA39/(1+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)))*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
)</f>
        <v>0</v>
      </c>
      <c r="CB67" s="5">
        <f ca="1">IF(CB$4="",0,CB39/(1+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)))*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
)</f>
        <v>0</v>
      </c>
      <c r="CC67" s="5">
        <f ca="1">IF(CC$4="",0,CC39/(1+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)))*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
)</f>
        <v>0</v>
      </c>
      <c r="CD67" s="5">
        <f ca="1">IF(CD$4="",0,CD39/(1+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)))*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
)</f>
        <v>0</v>
      </c>
      <c r="CE67" s="5">
        <f ca="1">IF(CE$4="",0,CE39/(1+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)))*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
)</f>
        <v>0</v>
      </c>
      <c r="CF67" s="5">
        <f ca="1">IF(CF$4="",0,CF39/(1+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)))*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
)</f>
        <v>0</v>
      </c>
    </row>
    <row r="68" spans="2:84" x14ac:dyDescent="0.3">
      <c r="B68" s="13">
        <f>ROW()</f>
        <v>68</v>
      </c>
    </row>
    <row r="69" spans="2:84" x14ac:dyDescent="0.3">
      <c r="B69" s="13">
        <f>ROW()</f>
        <v>69</v>
      </c>
      <c r="H69" s="1" t="s">
        <v>258</v>
      </c>
      <c r="M69" s="53" t="s">
        <v>18</v>
      </c>
      <c r="P69" s="72" t="str">
        <f>Lists!$AI$9</f>
        <v>CF(+)</v>
      </c>
      <c r="U69" s="5">
        <f ca="1">SUM(INDIRECT(ADDRESS($B69,$X$2)&amp;":"&amp;ADDRESS($B69,$X$2-1+$P$8)))</f>
        <v>929892.82477984112</v>
      </c>
      <c r="X69" s="5">
        <f ca="1">IF(X$4="",0,IF(OR(MONTH(X$4)=3,MONTH(X$4)=6,MONTH(X$4)=9,MONTH(X$4)=12),
SUMIFS($W67:W67,$W$1:W$1,"&lt;="&amp;(X$1-(MONTH(X$4)-3*INT((MONTH(X$4)-1)/3))),$W$1:W$1,"&gt;="&amp;(X$1-2-(MONTH(X$4)-3*INT((MONTH(X$4)-1)/3)))),
0))</f>
        <v>0</v>
      </c>
      <c r="Y69" s="5">
        <f ca="1">IF(Y$4="",0,IF(OR(MONTH(Y$4)=3,MONTH(Y$4)=6,MONTH(Y$4)=9,MONTH(Y$4)=12),
SUMIFS($W67:X67,$W$1:X$1,"&lt;="&amp;(Y$1-(MONTH(Y$4)-3*INT((MONTH(Y$4)-1)/3))),$W$1:X$1,"&gt;="&amp;(Y$1-2-(MONTH(Y$4)-3*INT((MONTH(Y$4)-1)/3)))),
0))</f>
        <v>0</v>
      </c>
      <c r="Z69" s="5">
        <f ca="1">IF(Z$4="",0,IF(OR(MONTH(Z$4)=3,MONTH(Z$4)=6,MONTH(Z$4)=9,MONTH(Z$4)=12),
SUMIFS($W67:Y67,$W$1:Y$1,"&lt;="&amp;(Z$1-(MONTH(Z$4)-3*INT((MONTH(Z$4)-1)/3))),$W$1:Y$1,"&gt;="&amp;(Z$1-2-(MONTH(Z$4)-3*INT((MONTH(Z$4)-1)/3)))),
0))</f>
        <v>0</v>
      </c>
      <c r="AA69" s="5">
        <f ca="1">IF(AA$4="",0,IF(OR(MONTH(AA$4)=3,MONTH(AA$4)=6,MONTH(AA$4)=9,MONTH(AA$4)=12),
SUMIFS($W67:Z67,$W$1:Z$1,"&lt;="&amp;(AA$1-(MONTH(AA$4)-3*INT((MONTH(AA$4)-1)/3))),$W$1:Z$1,"&gt;="&amp;(AA$1-2-(MONTH(AA$4)-3*INT((MONTH(AA$4)-1)/3)))),
0))</f>
        <v>0</v>
      </c>
      <c r="AB69" s="5">
        <f ca="1">IF(AB$4="",0,IF(OR(MONTH(AB$4)=3,MONTH(AB$4)=6,MONTH(AB$4)=9,MONTH(AB$4)=12),
SUMIFS($W67:AA67,$W$1:AA$1,"&lt;="&amp;(AB$1-(MONTH(AB$4)-3*INT((MONTH(AB$4)-1)/3))),$W$1:AA$1,"&gt;="&amp;(AB$1-2-(MONTH(AB$4)-3*INT((MONTH(AB$4)-1)/3)))),
0))</f>
        <v>0</v>
      </c>
      <c r="AC69" s="5">
        <f ca="1">IF(AC$4="",0,IF(OR(MONTH(AC$4)=3,MONTH(AC$4)=6,MONTH(AC$4)=9,MONTH(AC$4)=12),
SUMIFS($W67:AB67,$W$1:AB$1,"&lt;="&amp;(AC$1-(MONTH(AC$4)-3*INT((MONTH(AC$4)-1)/3))),$W$1:AB$1,"&gt;="&amp;(AC$1-2-(MONTH(AC$4)-3*INT((MONTH(AC$4)-1)/3)))),
0))</f>
        <v>0</v>
      </c>
      <c r="AD69" s="5">
        <f ca="1">IF(AD$4="",0,IF(OR(MONTH(AD$4)=3,MONTH(AD$4)=6,MONTH(AD$4)=9,MONTH(AD$4)=12),
SUMIFS($W67:AC67,$W$1:AC$1,"&lt;="&amp;(AD$1-(MONTH(AD$4)-3*INT((MONTH(AD$4)-1)/3))),$W$1:AC$1,"&gt;="&amp;(AD$1-2-(MONTH(AD$4)-3*INT((MONTH(AD$4)-1)/3)))),
0))</f>
        <v>0</v>
      </c>
      <c r="AE69" s="5">
        <f ca="1">IF(AE$4="",0,IF(OR(MONTH(AE$4)=3,MONTH(AE$4)=6,MONTH(AE$4)=9,MONTH(AE$4)=12),
SUMIFS($W67:AD67,$W$1:AD$1,"&lt;="&amp;(AE$1-(MONTH(AE$4)-3*INT((MONTH(AE$4)-1)/3))),$W$1:AD$1,"&gt;="&amp;(AE$1-2-(MONTH(AE$4)-3*INT((MONTH(AE$4)-1)/3)))),
0))</f>
        <v>199217.2297886702</v>
      </c>
      <c r="AF69" s="5">
        <f ca="1">IF(AF$4="",0,IF(OR(MONTH(AF$4)=3,MONTH(AF$4)=6,MONTH(AF$4)=9,MONTH(AF$4)=12),
SUMIFS($W67:AE67,$W$1:AE$1,"&lt;="&amp;(AF$1-(MONTH(AF$4)-3*INT((MONTH(AF$4)-1)/3))),$W$1:AE$1,"&gt;="&amp;(AF$1-2-(MONTH(AF$4)-3*INT((MONTH(AF$4)-1)/3)))),
0))</f>
        <v>0</v>
      </c>
      <c r="AG69" s="5">
        <f ca="1">IF(AG$4="",0,IF(OR(MONTH(AG$4)=3,MONTH(AG$4)=6,MONTH(AG$4)=9,MONTH(AG$4)=12),
SUMIFS($W67:AF67,$W$1:AF$1,"&lt;="&amp;(AG$1-(MONTH(AG$4)-3*INT((MONTH(AG$4)-1)/3))),$W$1:AF$1,"&gt;="&amp;(AG$1-2-(MONTH(AG$4)-3*INT((MONTH(AG$4)-1)/3)))),
0))</f>
        <v>0</v>
      </c>
      <c r="AH69" s="5">
        <f ca="1">IF(AH$4="",0,IF(OR(MONTH(AH$4)=3,MONTH(AH$4)=6,MONTH(AH$4)=9,MONTH(AH$4)=12),
SUMIFS($W67:AG67,$W$1:AG$1,"&lt;="&amp;(AH$1-(MONTH(AH$4)-3*INT((MONTH(AH$4)-1)/3))),$W$1:AG$1,"&gt;="&amp;(AH$1-2-(MONTH(AH$4)-3*INT((MONTH(AH$4)-1)/3)))),
0))</f>
        <v>48825.844683005307</v>
      </c>
      <c r="AI69" s="5">
        <f ca="1">IF(AI$4="",0,IF(OR(MONTH(AI$4)=3,MONTH(AI$4)=6,MONTH(AI$4)=9,MONTH(AI$4)=12),
SUMIFS($W67:AH67,$W$1:AH$1,"&lt;="&amp;(AI$1-(MONTH(AI$4)-3*INT((MONTH(AI$4)-1)/3))),$W$1:AH$1,"&gt;="&amp;(AI$1-2-(MONTH(AI$4)-3*INT((MONTH(AI$4)-1)/3)))),
0))</f>
        <v>0</v>
      </c>
      <c r="AJ69" s="5">
        <f ca="1">IF(AJ$4="",0,IF(OR(MONTH(AJ$4)=3,MONTH(AJ$4)=6,MONTH(AJ$4)=9,MONTH(AJ$4)=12),
SUMIFS($W67:AI67,$W$1:AI$1,"&lt;="&amp;(AJ$1-(MONTH(AJ$4)-3*INT((MONTH(AJ$4)-1)/3))),$W$1:AI$1,"&gt;="&amp;(AJ$1-2-(MONTH(AJ$4)-3*INT((MONTH(AJ$4)-1)/3)))),
0))</f>
        <v>0</v>
      </c>
      <c r="AK69" s="5">
        <f ca="1">IF(AK$4="",0,IF(OR(MONTH(AK$4)=3,MONTH(AK$4)=6,MONTH(AK$4)=9,MONTH(AK$4)=12),
SUMIFS($W67:AJ67,$W$1:AJ$1,"&lt;="&amp;(AK$1-(MONTH(AK$4)-3*INT((MONTH(AK$4)-1)/3))),$W$1:AJ$1,"&gt;="&amp;(AK$1-2-(MONTH(AK$4)-3*INT((MONTH(AK$4)-1)/3)))),
0))</f>
        <v>48825.844683005307</v>
      </c>
      <c r="AL69" s="5">
        <f ca="1">IF(AL$4="",0,IF(OR(MONTH(AL$4)=3,MONTH(AL$4)=6,MONTH(AL$4)=9,MONTH(AL$4)=12),
SUMIFS($W67:AK67,$W$1:AK$1,"&lt;="&amp;(AL$1-(MONTH(AL$4)-3*INT((MONTH(AL$4)-1)/3))),$W$1:AK$1,"&gt;="&amp;(AL$1-2-(MONTH(AL$4)-3*INT((MONTH(AL$4)-1)/3)))),
0))</f>
        <v>0</v>
      </c>
      <c r="AM69" s="5">
        <f ca="1">IF(AM$4="",0,IF(OR(MONTH(AM$4)=3,MONTH(AM$4)=6,MONTH(AM$4)=9,MONTH(AM$4)=12),
SUMIFS($W67:AL67,$W$1:AL$1,"&lt;="&amp;(AM$1-(MONTH(AM$4)-3*INT((MONTH(AM$4)-1)/3))),$W$1:AL$1,"&gt;="&amp;(AM$1-2-(MONTH(AM$4)-3*INT((MONTH(AM$4)-1)/3)))),
0))</f>
        <v>0</v>
      </c>
      <c r="AN69" s="5">
        <f ca="1">IF(AN$4="",0,IF(OR(MONTH(AN$4)=3,MONTH(AN$4)=6,MONTH(AN$4)=9,MONTH(AN$4)=12),
SUMIFS($W67:AM67,$W$1:AM$1,"&lt;="&amp;(AN$1-(MONTH(AN$4)-3*INT((MONTH(AN$4)-1)/3))),$W$1:AM$1,"&gt;="&amp;(AN$1-2-(MONTH(AN$4)-3*INT((MONTH(AN$4)-1)/3)))),
0))</f>
        <v>48825.844683005307</v>
      </c>
      <c r="AO69" s="5">
        <f ca="1">IF(AO$4="",0,IF(OR(MONTH(AO$4)=3,MONTH(AO$4)=6,MONTH(AO$4)=9,MONTH(AO$4)=12),
SUMIFS($W67:AN67,$W$1:AN$1,"&lt;="&amp;(AO$1-(MONTH(AO$4)-3*INT((MONTH(AO$4)-1)/3))),$W$1:AN$1,"&gt;="&amp;(AO$1-2-(MONTH(AO$4)-3*INT((MONTH(AO$4)-1)/3)))),
0))</f>
        <v>0</v>
      </c>
      <c r="AP69" s="5">
        <f ca="1">IF(AP$4="",0,IF(OR(MONTH(AP$4)=3,MONTH(AP$4)=6,MONTH(AP$4)=9,MONTH(AP$4)=12),
SUMIFS($W67:AO67,$W$1:AO$1,"&lt;="&amp;(AP$1-(MONTH(AP$4)-3*INT((MONTH(AP$4)-1)/3))),$W$1:AO$1,"&gt;="&amp;(AP$1-2-(MONTH(AP$4)-3*INT((MONTH(AP$4)-1)/3)))),
0))</f>
        <v>0</v>
      </c>
      <c r="AQ69" s="5">
        <f ca="1">IF(AQ$4="",0,IF(OR(MONTH(AQ$4)=3,MONTH(AQ$4)=6,MONTH(AQ$4)=9,MONTH(AQ$4)=12),
SUMIFS($W67:AP67,$W$1:AP$1,"&lt;="&amp;(AQ$1-(MONTH(AQ$4)-3*INT((MONTH(AQ$4)-1)/3))),$W$1:AP$1,"&gt;="&amp;(AQ$1-2-(MONTH(AQ$4)-3*INT((MONTH(AQ$4)-1)/3)))),
0))</f>
        <v>48825.844683005307</v>
      </c>
      <c r="AR69" s="5">
        <f ca="1">IF(AR$4="",0,IF(OR(MONTH(AR$4)=3,MONTH(AR$4)=6,MONTH(AR$4)=9,MONTH(AR$4)=12),
SUMIFS($W67:AQ67,$W$1:AQ$1,"&lt;="&amp;(AR$1-(MONTH(AR$4)-3*INT((MONTH(AR$4)-1)/3))),$W$1:AQ$1,"&gt;="&amp;(AR$1-2-(MONTH(AR$4)-3*INT((MONTH(AR$4)-1)/3)))),
0))</f>
        <v>0</v>
      </c>
      <c r="AS69" s="5">
        <f ca="1">IF(AS$4="",0,IF(OR(MONTH(AS$4)=3,MONTH(AS$4)=6,MONTH(AS$4)=9,MONTH(AS$4)=12),
SUMIFS($W67:AR67,$W$1:AR$1,"&lt;="&amp;(AS$1-(MONTH(AS$4)-3*INT((MONTH(AS$4)-1)/3))),$W$1:AR$1,"&gt;="&amp;(AS$1-2-(MONTH(AS$4)-3*INT((MONTH(AS$4)-1)/3)))),
0))</f>
        <v>0</v>
      </c>
      <c r="AT69" s="5">
        <f ca="1">IF(AT$4="",0,IF(OR(MONTH(AT$4)=3,MONTH(AT$4)=6,MONTH(AT$4)=9,MONTH(AT$4)=12),
SUMIFS($W67:AS67,$W$1:AS$1,"&lt;="&amp;(AT$1-(MONTH(AT$4)-3*INT((MONTH(AT$4)-1)/3))),$W$1:AS$1,"&gt;="&amp;(AT$1-2-(MONTH(AT$4)-3*INT((MONTH(AT$4)-1)/3)))),
0))</f>
        <v>48825.844683005307</v>
      </c>
      <c r="AU69" s="5">
        <f ca="1">IF(AU$4="",0,IF(OR(MONTH(AU$4)=3,MONTH(AU$4)=6,MONTH(AU$4)=9,MONTH(AU$4)=12),
SUMIFS($W67:AT67,$W$1:AT$1,"&lt;="&amp;(AU$1-(MONTH(AU$4)-3*INT((MONTH(AU$4)-1)/3))),$W$1:AT$1,"&gt;="&amp;(AU$1-2-(MONTH(AU$4)-3*INT((MONTH(AU$4)-1)/3)))),
0))</f>
        <v>0</v>
      </c>
      <c r="AV69" s="5">
        <f ca="1">IF(AV$4="",0,IF(OR(MONTH(AV$4)=3,MONTH(AV$4)=6,MONTH(AV$4)=9,MONTH(AV$4)=12),
SUMIFS($W67:AU67,$W$1:AU$1,"&lt;="&amp;(AV$1-(MONTH(AV$4)-3*INT((MONTH(AV$4)-1)/3))),$W$1:AU$1,"&gt;="&amp;(AV$1-2-(MONTH(AV$4)-3*INT((MONTH(AV$4)-1)/3)))),
0))</f>
        <v>0</v>
      </c>
      <c r="AW69" s="5">
        <f ca="1">IF(AW$4="",0,IF(OR(MONTH(AW$4)=3,MONTH(AW$4)=6,MONTH(AW$4)=9,MONTH(AW$4)=12),
SUMIFS($W67:AV67,$W$1:AV$1,"&lt;="&amp;(AW$1-(MONTH(AW$4)-3*INT((MONTH(AW$4)-1)/3))),$W$1:AV$1,"&gt;="&amp;(AW$1-2-(MONTH(AW$4)-3*INT((MONTH(AW$4)-1)/3)))),
0))</f>
        <v>47626.687562011248</v>
      </c>
      <c r="AX69" s="5">
        <f ca="1">IF(AX$4="",0,IF(OR(MONTH(AX$4)=3,MONTH(AX$4)=6,MONTH(AX$4)=9,MONTH(AX$4)=12),
SUMIFS($W67:AW67,$W$1:AW$1,"&lt;="&amp;(AX$1-(MONTH(AX$4)-3*INT((MONTH(AX$4)-1)/3))),$W$1:AW$1,"&gt;="&amp;(AX$1-2-(MONTH(AX$4)-3*INT((MONTH(AX$4)-1)/3)))),
0))</f>
        <v>0</v>
      </c>
      <c r="AY69" s="5">
        <f ca="1">IF(AY$4="",0,IF(OR(MONTH(AY$4)=3,MONTH(AY$4)=6,MONTH(AY$4)=9,MONTH(AY$4)=12),
SUMIFS($W67:AX67,$W$1:AX$1,"&lt;="&amp;(AY$1-(MONTH(AY$4)-3*INT((MONTH(AY$4)-1)/3))),$W$1:AX$1,"&gt;="&amp;(AY$1-2-(MONTH(AY$4)-3*INT((MONTH(AY$4)-1)/3)))),
0))</f>
        <v>0</v>
      </c>
      <c r="AZ69" s="5">
        <f ca="1">IF(AZ$4="",0,IF(OR(MONTH(AZ$4)=3,MONTH(AZ$4)=6,MONTH(AZ$4)=9,MONTH(AZ$4)=12),
SUMIFS($W67:AY67,$W$1:AY$1,"&lt;="&amp;(AZ$1-(MONTH(AZ$4)-3*INT((MONTH(AZ$4)-1)/3))),$W$1:AY$1,"&gt;="&amp;(AZ$1-2-(MONTH(AZ$4)-3*INT((MONTH(AZ$4)-1)/3)))),
0))</f>
        <v>47027.109001514218</v>
      </c>
      <c r="BA69" s="5">
        <f ca="1">IF(BA$4="",0,IF(OR(MONTH(BA$4)=3,MONTH(BA$4)=6,MONTH(BA$4)=9,MONTH(BA$4)=12),
SUMIFS($W67:AZ67,$W$1:AZ$1,"&lt;="&amp;(BA$1-(MONTH(BA$4)-3*INT((MONTH(BA$4)-1)/3))),$W$1:AZ$1,"&gt;="&amp;(BA$1-2-(MONTH(BA$4)-3*INT((MONTH(BA$4)-1)/3)))),
0))</f>
        <v>0</v>
      </c>
      <c r="BB69" s="5">
        <f ca="1">IF(BB$4="",0,IF(OR(MONTH(BB$4)=3,MONTH(BB$4)=6,MONTH(BB$4)=9,MONTH(BB$4)=12),
SUMIFS($W67:BA67,$W$1:BA$1,"&lt;="&amp;(BB$1-(MONTH(BB$4)-3*INT((MONTH(BB$4)-1)/3))),$W$1:BA$1,"&gt;="&amp;(BB$1-2-(MONTH(BB$4)-3*INT((MONTH(BB$4)-1)/3)))),
0))</f>
        <v>0</v>
      </c>
      <c r="BC69" s="5">
        <f ca="1">IF(BC$4="",0,IF(OR(MONTH(BC$4)=3,MONTH(BC$4)=6,MONTH(BC$4)=9,MONTH(BC$4)=12),
SUMIFS($W67:BB67,$W$1:BB$1,"&lt;="&amp;(BC$1-(MONTH(BC$4)-3*INT((MONTH(BC$4)-1)/3))),$W$1:BB$1,"&gt;="&amp;(BC$1-2-(MONTH(BC$4)-3*INT((MONTH(BC$4)-1)/3)))),
0))</f>
        <v>47027.109001514218</v>
      </c>
      <c r="BD69" s="5">
        <f ca="1">IF(BD$4="",0,IF(OR(MONTH(BD$4)=3,MONTH(BD$4)=6,MONTH(BD$4)=9,MONTH(BD$4)=12),
SUMIFS($W67:BC67,$W$1:BC$1,"&lt;="&amp;(BD$1-(MONTH(BD$4)-3*INT((MONTH(BD$4)-1)/3))),$W$1:BC$1,"&gt;="&amp;(BD$1-2-(MONTH(BD$4)-3*INT((MONTH(BD$4)-1)/3)))),
0))</f>
        <v>0</v>
      </c>
      <c r="BE69" s="5">
        <f ca="1">IF(BE$4="",0,IF(OR(MONTH(BE$4)=3,MONTH(BE$4)=6,MONTH(BE$4)=9,MONTH(BE$4)=12),
SUMIFS($W67:BD67,$W$1:BD$1,"&lt;="&amp;(BE$1-(MONTH(BE$4)-3*INT((MONTH(BE$4)-1)/3))),$W$1:BD$1,"&gt;="&amp;(BE$1-2-(MONTH(BE$4)-3*INT((MONTH(BE$4)-1)/3)))),
0))</f>
        <v>0</v>
      </c>
      <c r="BF69" s="5">
        <f ca="1">IF(BF$4="",0,IF(OR(MONTH(BF$4)=3,MONTH(BF$4)=6,MONTH(BF$4)=9,MONTH(BF$4)=12),
SUMIFS($W67:BE67,$W$1:BE$1,"&lt;="&amp;(BF$1-(MONTH(BF$4)-3*INT((MONTH(BF$4)-1)/3))),$W$1:BE$1,"&gt;="&amp;(BF$1-2-(MONTH(BF$4)-3*INT((MONTH(BF$4)-1)/3)))),
0))</f>
        <v>47027.109001514218</v>
      </c>
      <c r="BG69" s="5">
        <f ca="1">IF(BG$4="",0,IF(OR(MONTH(BG$4)=3,MONTH(BG$4)=6,MONTH(BG$4)=9,MONTH(BG$4)=12),
SUMIFS($W67:BF67,$W$1:BF$1,"&lt;="&amp;(BG$1-(MONTH(BG$4)-3*INT((MONTH(BG$4)-1)/3))),$W$1:BF$1,"&gt;="&amp;(BG$1-2-(MONTH(BG$4)-3*INT((MONTH(BG$4)-1)/3)))),
0))</f>
        <v>0</v>
      </c>
      <c r="BH69" s="5">
        <f ca="1">IF(BH$4="",0,IF(OR(MONTH(BH$4)=3,MONTH(BH$4)=6,MONTH(BH$4)=9,MONTH(BH$4)=12),
SUMIFS($W67:BG67,$W$1:BG$1,"&lt;="&amp;(BH$1-(MONTH(BH$4)-3*INT((MONTH(BH$4)-1)/3))),$W$1:BG$1,"&gt;="&amp;(BH$1-2-(MONTH(BH$4)-3*INT((MONTH(BH$4)-1)/3)))),
0))</f>
        <v>0</v>
      </c>
      <c r="BI69" s="5">
        <f ca="1">IF(BI$4="",0,IF(OR(MONTH(BI$4)=3,MONTH(BI$4)=6,MONTH(BI$4)=9,MONTH(BI$4)=12),
SUMIFS($W67:BH67,$W$1:BH$1,"&lt;="&amp;(BI$1-(MONTH(BI$4)-3*INT((MONTH(BI$4)-1)/3))),$W$1:BH$1,"&gt;="&amp;(BI$1-2-(MONTH(BI$4)-3*INT((MONTH(BI$4)-1)/3)))),
0))</f>
        <v>47027.109001514218</v>
      </c>
      <c r="BJ69" s="5">
        <f ca="1">IF(BJ$4="",0,IF(OR(MONTH(BJ$4)=3,MONTH(BJ$4)=6,MONTH(BJ$4)=9,MONTH(BJ$4)=12),
SUMIFS($W67:BI67,$W$1:BI$1,"&lt;="&amp;(BJ$1-(MONTH(BJ$4)-3*INT((MONTH(BJ$4)-1)/3))),$W$1:BI$1,"&gt;="&amp;(BJ$1-2-(MONTH(BJ$4)-3*INT((MONTH(BJ$4)-1)/3)))),
0))</f>
        <v>0</v>
      </c>
      <c r="BK69" s="5">
        <f ca="1">IF(BK$4="",0,IF(OR(MONTH(BK$4)=3,MONTH(BK$4)=6,MONTH(BK$4)=9,MONTH(BK$4)=12),
SUMIFS($W67:BJ67,$W$1:BJ$1,"&lt;="&amp;(BK$1-(MONTH(BK$4)-3*INT((MONTH(BK$4)-1)/3))),$W$1:BJ$1,"&gt;="&amp;(BK$1-2-(MONTH(BK$4)-3*INT((MONTH(BK$4)-1)/3)))),
0))</f>
        <v>0</v>
      </c>
      <c r="BL69" s="5">
        <f ca="1">IF(BL$4="",0,IF(OR(MONTH(BL$4)=3,MONTH(BL$4)=6,MONTH(BL$4)=9,MONTH(BL$4)=12),
SUMIFS($W67:BK67,$W$1:BK$1,"&lt;="&amp;(BL$1-(MONTH(BL$4)-3*INT((MONTH(BL$4)-1)/3))),$W$1:BK$1,"&gt;="&amp;(BL$1-2-(MONTH(BL$4)-3*INT((MONTH(BL$4)-1)/3)))),
0))</f>
        <v>47027.109001514218</v>
      </c>
      <c r="BM69" s="5">
        <f ca="1">IF(BM$4="",0,IF(OR(MONTH(BM$4)=3,MONTH(BM$4)=6,MONTH(BM$4)=9,MONTH(BM$4)=12),
SUMIFS($W67:BL67,$W$1:BL$1,"&lt;="&amp;(BM$1-(MONTH(BM$4)-3*INT((MONTH(BM$4)-1)/3))),$W$1:BL$1,"&gt;="&amp;(BM$1-2-(MONTH(BM$4)-3*INT((MONTH(BM$4)-1)/3)))),
0))</f>
        <v>0</v>
      </c>
      <c r="BN69" s="5">
        <f ca="1">IF(BN$4="",0,IF(OR(MONTH(BN$4)=3,MONTH(BN$4)=6,MONTH(BN$4)=9,MONTH(BN$4)=12),
SUMIFS($W67:BM67,$W$1:BM$1,"&lt;="&amp;(BN$1-(MONTH(BN$4)-3*INT((MONTH(BN$4)-1)/3))),$W$1:BM$1,"&gt;="&amp;(BN$1-2-(MONTH(BN$4)-3*INT((MONTH(BN$4)-1)/3)))),
0))</f>
        <v>0</v>
      </c>
      <c r="BO69" s="5">
        <f ca="1">IF(BO$4="",0,IF(OR(MONTH(BO$4)=3,MONTH(BO$4)=6,MONTH(BO$4)=9,MONTH(BO$4)=12),
SUMIFS($W67:BN67,$W$1:BN$1,"&lt;="&amp;(BO$1-(MONTH(BO$4)-3*INT((MONTH(BO$4)-1)/3))),$W$1:BN$1,"&gt;="&amp;(BO$1-2-(MONTH(BO$4)-3*INT((MONTH(BO$4)-1)/3)))),
0))</f>
        <v>47027.109001514218</v>
      </c>
      <c r="BP69" s="5">
        <f ca="1">IF(BP$4="",0,IF(OR(MONTH(BP$4)=3,MONTH(BP$4)=6,MONTH(BP$4)=9,MONTH(BP$4)=12),
SUMIFS($W67:BO67,$W$1:BO$1,"&lt;="&amp;(BP$1-(MONTH(BP$4)-3*INT((MONTH(BP$4)-1)/3))),$W$1:BO$1,"&gt;="&amp;(BP$1-2-(MONTH(BP$4)-3*INT((MONTH(BP$4)-1)/3)))),
0))</f>
        <v>0</v>
      </c>
      <c r="BQ69" s="5">
        <f ca="1">IF(BQ$4="",0,IF(OR(MONTH(BQ$4)=3,MONTH(BQ$4)=6,MONTH(BQ$4)=9,MONTH(BQ$4)=12),
SUMIFS($W67:BP67,$W$1:BP$1,"&lt;="&amp;(BQ$1-(MONTH(BQ$4)-3*INT((MONTH(BQ$4)-1)/3))),$W$1:BP$1,"&gt;="&amp;(BQ$1-2-(MONTH(BQ$4)-3*INT((MONTH(BQ$4)-1)/3)))),
0))</f>
        <v>0</v>
      </c>
      <c r="BR69" s="5">
        <f ca="1">IF(BR$4="",0,IF(OR(MONTH(BR$4)=3,MONTH(BR$4)=6,MONTH(BR$4)=9,MONTH(BR$4)=12),
SUMIFS($W67:BQ67,$W$1:BQ$1,"&lt;="&amp;(BR$1-(MONTH(BR$4)-3*INT((MONTH(BR$4)-1)/3))),$W$1:BQ$1,"&gt;="&amp;(BR$1-2-(MONTH(BR$4)-3*INT((MONTH(BR$4)-1)/3)))),
0))</f>
        <v>47027.109001514218</v>
      </c>
      <c r="BS69" s="5">
        <f ca="1">IF(BS$4="",0,IF(OR(MONTH(BS$4)=3,MONTH(BS$4)=6,MONTH(BS$4)=9,MONTH(BS$4)=12),
SUMIFS($W67:BR67,$W$1:BR$1,"&lt;="&amp;(BS$1-(MONTH(BS$4)-3*INT((MONTH(BS$4)-1)/3))),$W$1:BR$1,"&gt;="&amp;(BS$1-2-(MONTH(BS$4)-3*INT((MONTH(BS$4)-1)/3)))),
0))</f>
        <v>0</v>
      </c>
      <c r="BT69" s="5">
        <f ca="1">IF(BT$4="",0,IF(OR(MONTH(BT$4)=3,MONTH(BT$4)=6,MONTH(BT$4)=9,MONTH(BT$4)=12),
SUMIFS($W67:BS67,$W$1:BS$1,"&lt;="&amp;(BT$1-(MONTH(BT$4)-3*INT((MONTH(BT$4)-1)/3))),$W$1:BS$1,"&gt;="&amp;(BT$1-2-(MONTH(BT$4)-3*INT((MONTH(BT$4)-1)/3)))),
0))</f>
        <v>0</v>
      </c>
      <c r="BU69" s="5">
        <f ca="1">IF(BU$4="",0,IF(OR(MONTH(BU$4)=3,MONTH(BU$4)=6,MONTH(BU$4)=9,MONTH(BU$4)=12),
SUMIFS($W67:BT67,$W$1:BT$1,"&lt;="&amp;(BU$1-(MONTH(BU$4)-3*INT((MONTH(BU$4)-1)/3))),$W$1:BT$1,"&gt;="&amp;(BU$1-2-(MONTH(BU$4)-3*INT((MONTH(BU$4)-1)/3)))),
0))</f>
        <v>47027.109001514218</v>
      </c>
      <c r="BV69" s="5">
        <f ca="1">IF(BV$4="",0,IF(OR(MONTH(BV$4)=3,MONTH(BV$4)=6,MONTH(BV$4)=9,MONTH(BV$4)=12),
SUMIFS($W67:BU67,$W$1:BU$1,"&lt;="&amp;(BV$1-(MONTH(BV$4)-3*INT((MONTH(BV$4)-1)/3))),$W$1:BU$1,"&gt;="&amp;(BV$1-2-(MONTH(BV$4)-3*INT((MONTH(BV$4)-1)/3)))),
0))</f>
        <v>0</v>
      </c>
      <c r="BW69" s="5">
        <f ca="1">IF(BW$4="",0,IF(OR(MONTH(BW$4)=3,MONTH(BW$4)=6,MONTH(BW$4)=9,MONTH(BW$4)=12),
SUMIFS($W67:BV67,$W$1:BV$1,"&lt;="&amp;(BW$1-(MONTH(BW$4)-3*INT((MONTH(BW$4)-1)/3))),$W$1:BV$1,"&gt;="&amp;(BW$1-2-(MONTH(BW$4)-3*INT((MONTH(BW$4)-1)/3)))),
0))</f>
        <v>0</v>
      </c>
      <c r="BX69" s="5">
        <f ca="1">IF(BX$4="",0,IF(OR(MONTH(BX$4)=3,MONTH(BX$4)=6,MONTH(BX$4)=9,MONTH(BX$4)=12),
SUMIFS($W67:BW67,$W$1:BW$1,"&lt;="&amp;(BX$1-(MONTH(BX$4)-3*INT((MONTH(BX$4)-1)/3))),$W$1:BW$1,"&gt;="&amp;(BX$1-2-(MONTH(BX$4)-3*INT((MONTH(BX$4)-1)/3)))),
0))</f>
        <v>47027.109001514218</v>
      </c>
      <c r="BY69" s="5">
        <f ca="1">IF(BY$4="",0,IF(OR(MONTH(BY$4)=3,MONTH(BY$4)=6,MONTH(BY$4)=9,MONTH(BY$4)=12),
SUMIFS($W67:BX67,$W$1:BX$1,"&lt;="&amp;(BY$1-(MONTH(BY$4)-3*INT((MONTH(BY$4)-1)/3))),$W$1:BX$1,"&gt;="&amp;(BY$1-2-(MONTH(BY$4)-3*INT((MONTH(BY$4)-1)/3)))),
0))</f>
        <v>0</v>
      </c>
      <c r="BZ69" s="5">
        <f ca="1">IF(BZ$4="",0,IF(OR(MONTH(BZ$4)=3,MONTH(BZ$4)=6,MONTH(BZ$4)=9,MONTH(BZ$4)=12),
SUMIFS($W67:BY67,$W$1:BY$1,"&lt;="&amp;(BZ$1-(MONTH(BZ$4)-3*INT((MONTH(BZ$4)-1)/3))),$W$1:BY$1,"&gt;="&amp;(BZ$1-2-(MONTH(BZ$4)-3*INT((MONTH(BZ$4)-1)/3)))),
0))</f>
        <v>0</v>
      </c>
      <c r="CA69" s="5">
        <f ca="1">IF(CA$4="",0,IF(OR(MONTH(CA$4)=3,MONTH(CA$4)=6,MONTH(CA$4)=9,MONTH(CA$4)=12),
SUMIFS($W67:BZ67,$W$1:BZ$1,"&lt;="&amp;(CA$1-(MONTH(CA$4)-3*INT((MONTH(CA$4)-1)/3))),$W$1:BZ$1,"&gt;="&amp;(CA$1-2-(MONTH(CA$4)-3*INT((MONTH(CA$4)-1)/3)))),
0))</f>
        <v>15675.70300050474</v>
      </c>
      <c r="CB69" s="5">
        <f ca="1">IF(CB$4="",0,IF(OR(MONTH(CB$4)=3,MONTH(CB$4)=6,MONTH(CB$4)=9,MONTH(CB$4)=12),
SUMIFS($W67:CA67,$W$1:CA$1,"&lt;="&amp;(CB$1-(MONTH(CB$4)-3*INT((MONTH(CB$4)-1)/3))),$W$1:CA$1,"&gt;="&amp;(CB$1-2-(MONTH(CB$4)-3*INT((MONTH(CB$4)-1)/3)))),
0))</f>
        <v>0</v>
      </c>
      <c r="CC69" s="5">
        <f ca="1">IF(CC$4="",0,IF(OR(MONTH(CC$4)=3,MONTH(CC$4)=6,MONTH(CC$4)=9,MONTH(CC$4)=12),
SUMIFS($W67:CB67,$W$1:CB$1,"&lt;="&amp;(CC$1-(MONTH(CC$4)-3*INT((MONTH(CC$4)-1)/3))),$W$1:CB$1,"&gt;="&amp;(CC$1-2-(MONTH(CC$4)-3*INT((MONTH(CC$4)-1)/3)))),
0))</f>
        <v>0</v>
      </c>
      <c r="CD69" s="5">
        <f ca="1">IF(CD$4="",0,IF(OR(MONTH(CD$4)=3,MONTH(CD$4)=6,MONTH(CD$4)=9,MONTH(CD$4)=12),
SUMIFS($W67:CC67,$W$1:CC$1,"&lt;="&amp;(CD$1-(MONTH(CD$4)-3*INT((MONTH(CD$4)-1)/3))),$W$1:CC$1,"&gt;="&amp;(CD$1-2-(MONTH(CD$4)-3*INT((MONTH(CD$4)-1)/3)))),
0))</f>
        <v>0</v>
      </c>
      <c r="CE69" s="5">
        <f ca="1">IF(CE$4="",0,IF(OR(MONTH(CE$4)=3,MONTH(CE$4)=6,MONTH(CE$4)=9,MONTH(CE$4)=12),
SUMIFS($W67:CD67,$W$1:CD$1,"&lt;="&amp;(CE$1-(MONTH(CE$4)-3*INT((MONTH(CE$4)-1)/3))),$W$1:CD$1,"&gt;="&amp;(CE$1-2-(MONTH(CE$4)-3*INT((MONTH(CE$4)-1)/3)))),
0))</f>
        <v>0</v>
      </c>
      <c r="CF69" s="5">
        <f ca="1">IF(CF$4="",0,IF(OR(MONTH(CF$4)=3,MONTH(CF$4)=6,MONTH(CF$4)=9,MONTH(CF$4)=12),
SUMIFS($W67:CE67,$W$1:CE$1,"&lt;="&amp;(CF$1-(MONTH(CF$4)-3*INT((MONTH(CF$4)-1)/3))),$W$1:CE$1,"&gt;="&amp;(CF$1-2-(MONTH(CF$4)-3*INT((MONTH(CF$4)-1)/3)))),
0))</f>
        <v>0</v>
      </c>
    </row>
    <row r="71" spans="2:84" x14ac:dyDescent="0.3">
      <c r="B71" s="13">
        <f>ROW()</f>
        <v>71</v>
      </c>
      <c r="G71" s="117"/>
      <c r="H71" s="1" t="s">
        <v>463</v>
      </c>
    </row>
    <row r="73" spans="2:84" x14ac:dyDescent="0.3">
      <c r="B73" s="13">
        <f>ROW()</f>
        <v>73</v>
      </c>
      <c r="H73" s="1" t="str">
        <f>CapEx!$H$301</f>
        <v>EBIT</v>
      </c>
      <c r="M73" s="53" t="s">
        <v>18</v>
      </c>
      <c r="P73" s="72" t="str">
        <f>Lists!$AI$14</f>
        <v>PL</v>
      </c>
      <c r="U73" s="5">
        <f ca="1">SUM(INDIRECT(ADDRESS($B73,$X$2)&amp;":"&amp;ADDRESS($B73,$X$2-1+$P$8)))</f>
        <v>405218371.05011553</v>
      </c>
      <c r="X73" s="5">
        <f ca="1">IF(X$4="",0,X13-X57-X61)</f>
        <v>-454000</v>
      </c>
      <c r="Y73" s="5">
        <f t="shared" ref="Y73:BC73" ca="1" si="81">IF(Y$4="",0,Y13-Y57-Y61)</f>
        <v>-687916.66666666663</v>
      </c>
      <c r="Z73" s="5">
        <f t="shared" ca="1" si="81"/>
        <v>-1167129.9203382595</v>
      </c>
      <c r="AA73" s="5">
        <f t="shared" ca="1" si="81"/>
        <v>-1481344.9304836751</v>
      </c>
      <c r="AB73" s="5">
        <f t="shared" ca="1" si="81"/>
        <v>-1229425.5173743749</v>
      </c>
      <c r="AC73" s="5">
        <f t="shared" ca="1" si="81"/>
        <v>-708922.77093174099</v>
      </c>
      <c r="AD73" s="5">
        <f t="shared" ca="1" si="81"/>
        <v>-393378.35782244039</v>
      </c>
      <c r="AE73" s="5">
        <f t="shared" ca="1" si="81"/>
        <v>-159233.94471314023</v>
      </c>
      <c r="AF73" s="5">
        <f t="shared" ca="1" si="81"/>
        <v>114792.96839615994</v>
      </c>
      <c r="AG73" s="5">
        <f t="shared" ca="1" si="81"/>
        <v>380854.88150546147</v>
      </c>
      <c r="AH73" s="5">
        <f t="shared" ca="1" si="81"/>
        <v>726914.01683698315</v>
      </c>
      <c r="AI73" s="5">
        <f t="shared" ca="1" si="81"/>
        <v>1046719.3905944313</v>
      </c>
      <c r="AJ73" s="5">
        <f t="shared" ca="1" si="81"/>
        <v>1237762.6115741022</v>
      </c>
      <c r="AK73" s="5">
        <f t="shared" ca="1" si="81"/>
        <v>1582512.4575537739</v>
      </c>
      <c r="AL73" s="5">
        <f t="shared" ca="1" si="81"/>
        <v>1986600.6050612212</v>
      </c>
      <c r="AM73" s="5">
        <f t="shared" ca="1" si="81"/>
        <v>2255863.38862191</v>
      </c>
      <c r="AN73" s="5">
        <f t="shared" ca="1" si="81"/>
        <v>2516699.1674603769</v>
      </c>
      <c r="AO73" s="5">
        <f t="shared" ca="1" si="81"/>
        <v>2766021.8212988442</v>
      </c>
      <c r="AP73" s="5">
        <f t="shared" ca="1" si="81"/>
        <v>3078240.5987484208</v>
      </c>
      <c r="AQ73" s="5">
        <f t="shared" ca="1" si="81"/>
        <v>3400539.7468345752</v>
      </c>
      <c r="AR73" s="5">
        <f t="shared" ca="1" si="81"/>
        <v>3620658.2718885038</v>
      </c>
      <c r="AS73" s="5">
        <f t="shared" ca="1" si="81"/>
        <v>4063175.4641691032</v>
      </c>
      <c r="AT73" s="5">
        <f t="shared" ca="1" si="81"/>
        <v>4274221.3337884536</v>
      </c>
      <c r="AU73" s="5">
        <f t="shared" ca="1" si="81"/>
        <v>4393373.5000519278</v>
      </c>
      <c r="AV73" s="5">
        <f t="shared" ca="1" si="81"/>
        <v>4572603.7004456129</v>
      </c>
      <c r="AW73" s="5">
        <f t="shared" ca="1" si="81"/>
        <v>4820930.782217429</v>
      </c>
      <c r="AX73" s="5">
        <f t="shared" ca="1" si="81"/>
        <v>5303063.4468008094</v>
      </c>
      <c r="AY73" s="5">
        <f t="shared" ca="1" si="81"/>
        <v>5753788.4579137601</v>
      </c>
      <c r="AZ73" s="5">
        <f t="shared" ca="1" si="81"/>
        <v>6017185.5447793445</v>
      </c>
      <c r="BA73" s="5">
        <f t="shared" ca="1" si="81"/>
        <v>6390916.2316449312</v>
      </c>
      <c r="BB73" s="5">
        <f t="shared" ca="1" si="81"/>
        <v>6590479.9912595274</v>
      </c>
      <c r="BC73" s="5">
        <f t="shared" ca="1" si="81"/>
        <v>6925417.3764153365</v>
      </c>
      <c r="BD73" s="5">
        <f t="shared" ref="BD73:CF73" ca="1" si="82">IF(BD$4="",0,BD13-BD57-BD61)</f>
        <v>7303213.4689269988</v>
      </c>
      <c r="BE73" s="5">
        <f t="shared" ca="1" si="82"/>
        <v>7490718.6476578396</v>
      </c>
      <c r="BF73" s="5">
        <f t="shared" ca="1" si="82"/>
        <v>7871146.6195991291</v>
      </c>
      <c r="BG73" s="5">
        <f t="shared" ca="1" si="82"/>
        <v>8222595.3510875544</v>
      </c>
      <c r="BH73" s="5">
        <f t="shared" ca="1" si="82"/>
        <v>8371790.3694069702</v>
      </c>
      <c r="BI73" s="5">
        <f t="shared" ca="1" si="82"/>
        <v>8744784.295325622</v>
      </c>
      <c r="BJ73" s="5">
        <f t="shared" ca="1" si="82"/>
        <v>9202381.6481885947</v>
      </c>
      <c r="BK73" s="5">
        <f t="shared" ca="1" si="82"/>
        <v>9733678.9171312992</v>
      </c>
      <c r="BL73" s="5">
        <f t="shared" ca="1" si="82"/>
        <v>9773917.5350571983</v>
      </c>
      <c r="BM73" s="5">
        <f t="shared" ca="1" si="82"/>
        <v>10052084.314528752</v>
      </c>
      <c r="BN73" s="5">
        <f t="shared" ca="1" si="82"/>
        <v>10305921.13826335</v>
      </c>
      <c r="BO73" s="5">
        <f t="shared" ca="1" si="82"/>
        <v>10426229.351570848</v>
      </c>
      <c r="BP73" s="5">
        <f t="shared" ca="1" si="82"/>
        <v>10929584.104132444</v>
      </c>
      <c r="BQ73" s="5">
        <f t="shared" ca="1" si="82"/>
        <v>11536831.080533905</v>
      </c>
      <c r="BR73" s="5">
        <f t="shared" ca="1" si="82"/>
        <v>11821980.839666802</v>
      </c>
      <c r="BS73" s="5">
        <f t="shared" ca="1" si="82"/>
        <v>12190327.892298911</v>
      </c>
      <c r="BT73" s="5">
        <f t="shared" ca="1" si="82"/>
        <v>12316133.001529656</v>
      </c>
      <c r="BU73" s="5">
        <f t="shared" ca="1" si="82"/>
        <v>12586825.333575204</v>
      </c>
      <c r="BV73" s="5">
        <f t="shared" ca="1" si="82"/>
        <v>13177768.983885579</v>
      </c>
      <c r="BW73" s="5">
        <f t="shared" ca="1" si="82"/>
        <v>13796282.239045717</v>
      </c>
      <c r="BX73" s="5">
        <f t="shared" ca="1" si="82"/>
        <v>14041480.196803233</v>
      </c>
      <c r="BY73" s="5">
        <f t="shared" ca="1" si="82"/>
        <v>14216305.925549882</v>
      </c>
      <c r="BZ73" s="5">
        <f t="shared" ca="1" si="82"/>
        <v>14398012.269008012</v>
      </c>
      <c r="CA73" s="5">
        <f t="shared" ca="1" si="82"/>
        <v>14759667.930836299</v>
      </c>
      <c r="CB73" s="5">
        <f t="shared" ca="1" si="82"/>
        <v>15360246.026178455</v>
      </c>
      <c r="CC73" s="5">
        <f t="shared" ca="1" si="82"/>
        <v>15942824.965889413</v>
      </c>
      <c r="CD73" s="5">
        <f t="shared" ca="1" si="82"/>
        <v>16360822.527322967</v>
      </c>
      <c r="CE73" s="5">
        <f t="shared" ca="1" si="82"/>
        <v>16746832.42958414</v>
      </c>
      <c r="CF73" s="5">
        <f t="shared" ca="1" si="82"/>
        <v>0</v>
      </c>
    </row>
    <row r="74" spans="2:84" x14ac:dyDescent="0.3">
      <c r="X74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1</v>
      </c>
      <c r="Y7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1</v>
      </c>
      <c r="Z7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1</v>
      </c>
      <c r="AA7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1</v>
      </c>
      <c r="AB7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1</v>
      </c>
      <c r="AC7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1</v>
      </c>
      <c r="AD7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1</v>
      </c>
      <c r="AE7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1</v>
      </c>
      <c r="AF7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1</v>
      </c>
      <c r="AG7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1</v>
      </c>
      <c r="AH7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1</v>
      </c>
      <c r="AI7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1</v>
      </c>
      <c r="AJ7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1</v>
      </c>
      <c r="AK7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1</v>
      </c>
      <c r="AL7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1</v>
      </c>
      <c r="AM7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7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7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7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7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7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7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7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7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7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7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7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7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7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7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7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7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7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7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7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7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7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7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7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7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7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7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7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7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7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7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7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7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7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7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7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7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7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7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7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7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7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7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7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7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7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75" spans="2:84" x14ac:dyDescent="0.3">
      <c r="B75" s="13">
        <f>ROW()</f>
        <v>75</v>
      </c>
      <c r="H75" s="1" t="s">
        <v>260</v>
      </c>
      <c r="M75" s="53" t="s">
        <v>18</v>
      </c>
      <c r="P75" s="72" t="str">
        <f>Lists!$AI$13</f>
        <v>PL(-)</v>
      </c>
      <c r="U75" s="5">
        <f ca="1">SUM(INDIRECT(ADDRESS($B75,$X$2)&amp;":"&amp;ADDRESS($B75,$X$2-1+$P$8)))</f>
        <v>81043674.210023105</v>
      </c>
      <c r="X75" s="108">
        <f ca="1">IF(X$4="",0,
IF(X74=2,IF(Model!X$42*Taxes!$P$21-(Model!X$95+Model!X$156)&lt;Model!X$42*Taxes!$P$21*Taxes!$P$22,Model!X$42*Taxes!$P$21*Taxes!$P$22,Model!X$42*Taxes!$P$21-(Model!X$95+Model!X$156)),
IF(X74=3,MAX(Model!X$42*Taxes!$P$24,X73*Taxes!$P$23),
IF(SUMIFS($W73:X73,$W74:X74,X74)*SUMIFS(Taxes!$P$20:$P$29,Taxes!$Q$20:$Q$29,X74)-SUMIFS($W75:W75,$W74:W74,X74)&gt;0,SUMIFS($W73:X73,$W74:X74,X74)*SUMIFS(Taxes!$P$20:$P$29,Taxes!$Q$20:$Q$29,X74)-SUMIFS($W75:W75,$W74:W74,X74),0))))</f>
        <v>0</v>
      </c>
      <c r="Y75" s="5">
        <f ca="1">IF(Y$4="",0,
IF(Y74=2,IF(Model!Y$42*Taxes!$P$21-(Model!Y$95+Model!Y$156)&lt;Model!Y$42*Taxes!$P$21*Taxes!$P$22,Model!Y$42*Taxes!$P$21*Taxes!$P$22,Model!Y$42*Taxes!$P$21-(Model!Y$95+Model!Y$156)),
IF(Y74=3,MAX(Model!Y$42*Taxes!$P$24,Y73*Taxes!$P$23),
IF(SUMIFS($W73:Y73,$W74:Y74,Y74)*SUMIFS(Taxes!$P$20:$P$29,Taxes!$Q$20:$Q$29,Y74)-SUMIFS($W75:X75,$W74:X74,Y74)&gt;0,SUMIFS($W73:Y73,$W74:Y74,Y74)*SUMIFS(Taxes!$P$20:$P$29,Taxes!$Q$20:$Q$29,Y74)-SUMIFS($W75:X75,$W74:X74,Y74),0))))</f>
        <v>0</v>
      </c>
      <c r="Z75" s="5">
        <f ca="1">IF(Z$4="",0,
IF(Z74=2,IF(Model!Z$42*Taxes!$P$21-(Model!Z$95+Model!Z$156)&lt;Model!Z$42*Taxes!$P$21*Taxes!$P$22,Model!Z$42*Taxes!$P$21*Taxes!$P$22,Model!Z$42*Taxes!$P$21-(Model!Z$95+Model!Z$156)),
IF(Z74=3,MAX(Model!Z$42*Taxes!$P$24,Z73*Taxes!$P$23),
IF(SUMIFS($W73:Z73,$W74:Z74,Z74)*SUMIFS(Taxes!$P$20:$P$29,Taxes!$Q$20:$Q$29,Z74)-SUMIFS($W75:Y75,$W74:Y74,Z74)&gt;0,SUMIFS($W73:Z73,$W74:Z74,Z74)*SUMIFS(Taxes!$P$20:$P$29,Taxes!$Q$20:$Q$29,Z74)-SUMIFS($W75:Y75,$W74:Y74,Z74),0))))</f>
        <v>0</v>
      </c>
      <c r="AA75" s="5">
        <f ca="1">IF(AA$4="",0,
IF(AA74=2,IF(Model!AA$42*Taxes!$P$21-(Model!AA$95+Model!AA$156)&lt;Model!AA$42*Taxes!$P$21*Taxes!$P$22,Model!AA$42*Taxes!$P$21*Taxes!$P$22,Model!AA$42*Taxes!$P$21-(Model!AA$95+Model!AA$156)),
IF(AA74=3,MAX(Model!AA$42*Taxes!$P$24,AA73*Taxes!$P$23),
IF(SUMIFS($W73:AA73,$W74:AA74,AA74)*SUMIFS(Taxes!$P$20:$P$29,Taxes!$Q$20:$Q$29,AA74)-SUMIFS($W75:Z75,$W74:Z74,AA74)&gt;0,SUMIFS($W73:AA73,$W74:AA74,AA74)*SUMIFS(Taxes!$P$20:$P$29,Taxes!$Q$20:$Q$29,AA74)-SUMIFS($W75:Z75,$W74:Z74,AA74),0))))</f>
        <v>0</v>
      </c>
      <c r="AB75" s="5">
        <f ca="1">IF(AB$4="",0,
IF(AB74=2,IF(Model!AB$42*Taxes!$P$21-(Model!AB$95+Model!AB$156)&lt;Model!AB$42*Taxes!$P$21*Taxes!$P$22,Model!AB$42*Taxes!$P$21*Taxes!$P$22,Model!AB$42*Taxes!$P$21-(Model!AB$95+Model!AB$156)),
IF(AB74=3,MAX(Model!AB$42*Taxes!$P$24,AB73*Taxes!$P$23),
IF(SUMIFS($W73:AB73,$W74:AB74,AB74)*SUMIFS(Taxes!$P$20:$P$29,Taxes!$Q$20:$Q$29,AB74)-SUMIFS($W75:AA75,$W74:AA74,AB74)&gt;0,SUMIFS($W73:AB73,$W74:AB74,AB74)*SUMIFS(Taxes!$P$20:$P$29,Taxes!$Q$20:$Q$29,AB74)-SUMIFS($W75:AA75,$W74:AA74,AB74),0))))</f>
        <v>0</v>
      </c>
      <c r="AC75" s="5">
        <f ca="1">IF(AC$4="",0,
IF(AC74=2,IF(Model!AC$42*Taxes!$P$21-(Model!AC$95+Model!AC$156)&lt;Model!AC$42*Taxes!$P$21*Taxes!$P$22,Model!AC$42*Taxes!$P$21*Taxes!$P$22,Model!AC$42*Taxes!$P$21-(Model!AC$95+Model!AC$156)),
IF(AC74=3,MAX(Model!AC$42*Taxes!$P$24,AC73*Taxes!$P$23),
IF(SUMIFS($W73:AC73,$W74:AC74,AC74)*SUMIFS(Taxes!$P$20:$P$29,Taxes!$Q$20:$Q$29,AC74)-SUMIFS($W75:AB75,$W74:AB74,AC74)&gt;0,SUMIFS($W73:AC73,$W74:AC74,AC74)*SUMIFS(Taxes!$P$20:$P$29,Taxes!$Q$20:$Q$29,AC74)-SUMIFS($W75:AB75,$W74:AB74,AC74),0))))</f>
        <v>0</v>
      </c>
      <c r="AD75" s="5">
        <f ca="1">IF(AD$4="",0,
IF(AD74=2,IF(Model!AD$42*Taxes!$P$21-(Model!AD$95+Model!AD$156)&lt;Model!AD$42*Taxes!$P$21*Taxes!$P$22,Model!AD$42*Taxes!$P$21*Taxes!$P$22,Model!AD$42*Taxes!$P$21-(Model!AD$95+Model!AD$156)),
IF(AD74=3,MAX(Model!AD$42*Taxes!$P$24,AD73*Taxes!$P$23),
IF(SUMIFS($W73:AD73,$W74:AD74,AD74)*SUMIFS(Taxes!$P$20:$P$29,Taxes!$Q$20:$Q$29,AD74)-SUMIFS($W75:AC75,$W74:AC74,AD74)&gt;0,SUMIFS($W73:AD73,$W74:AD74,AD74)*SUMIFS(Taxes!$P$20:$P$29,Taxes!$Q$20:$Q$29,AD74)-SUMIFS($W75:AC75,$W74:AC74,AD74),0))))</f>
        <v>0</v>
      </c>
      <c r="AE75" s="5">
        <f ca="1">IF(AE$4="",0,
IF(AE74=2,IF(Model!AE$42*Taxes!$P$21-(Model!AE$95+Model!AE$156)&lt;Model!AE$42*Taxes!$P$21*Taxes!$P$22,Model!AE$42*Taxes!$P$21*Taxes!$P$22,Model!AE$42*Taxes!$P$21-(Model!AE$95+Model!AE$156)),
IF(AE74=3,MAX(Model!AE$42*Taxes!$P$24,AE73*Taxes!$P$23),
IF(SUMIFS($W73:AE73,$W74:AE74,AE74)*SUMIFS(Taxes!$P$20:$P$29,Taxes!$Q$20:$Q$29,AE74)-SUMIFS($W75:AD75,$W74:AD74,AE74)&gt;0,SUMIFS($W73:AE73,$W74:AE74,AE74)*SUMIFS(Taxes!$P$20:$P$29,Taxes!$Q$20:$Q$29,AE74)-SUMIFS($W75:AD75,$W74:AD74,AE74),0))))</f>
        <v>0</v>
      </c>
      <c r="AF75" s="5">
        <f ca="1">IF(AF$4="",0,
IF(AF74=2,IF(Model!AF$42*Taxes!$P$21-(Model!AF$95+Model!AF$156)&lt;Model!AF$42*Taxes!$P$21*Taxes!$P$22,Model!AF$42*Taxes!$P$21*Taxes!$P$22,Model!AF$42*Taxes!$P$21-(Model!AF$95+Model!AF$156)),
IF(AF74=3,MAX(Model!AF$42*Taxes!$P$24,AF73*Taxes!$P$23),
IF(SUMIFS($W73:AF73,$W74:AF74,AF74)*SUMIFS(Taxes!$P$20:$P$29,Taxes!$Q$20:$Q$29,AF74)-SUMIFS($W75:AE75,$W74:AE74,AF74)&gt;0,SUMIFS($W73:AF73,$W74:AF74,AF74)*SUMIFS(Taxes!$P$20:$P$29,Taxes!$Q$20:$Q$29,AF74)-SUMIFS($W75:AE75,$W74:AE74,AF74),0))))</f>
        <v>0</v>
      </c>
      <c r="AG75" s="5">
        <f ca="1">IF(AG$4="",0,
IF(AG74=2,IF(Model!AG$42*Taxes!$P$21-(Model!AG$95+Model!AG$156)&lt;Model!AG$42*Taxes!$P$21*Taxes!$P$22,Model!AG$42*Taxes!$P$21*Taxes!$P$22,Model!AG$42*Taxes!$P$21-(Model!AG$95+Model!AG$156)),
IF(AG74=3,MAX(Model!AG$42*Taxes!$P$24,AG73*Taxes!$P$23),
IF(SUMIFS($W73:AG73,$W74:AG74,AG74)*SUMIFS(Taxes!$P$20:$P$29,Taxes!$Q$20:$Q$29,AG74)-SUMIFS($W75:AF75,$W74:AF74,AG74)&gt;0,SUMIFS($W73:AG73,$W74:AG74,AG74)*SUMIFS(Taxes!$P$20:$P$29,Taxes!$Q$20:$Q$29,AG74)-SUMIFS($W75:AF75,$W74:AF74,AG74),0))))</f>
        <v>0</v>
      </c>
      <c r="AH75" s="5">
        <f ca="1">IF(AH$4="",0,
IF(AH74=2,IF(Model!AH$42*Taxes!$P$21-(Model!AH$95+Model!AH$156)&lt;Model!AH$42*Taxes!$P$21*Taxes!$P$22,Model!AH$42*Taxes!$P$21*Taxes!$P$22,Model!AH$42*Taxes!$P$21-(Model!AH$95+Model!AH$156)),
IF(AH74=3,MAX(Model!AH$42*Taxes!$P$24,AH73*Taxes!$P$23),
IF(SUMIFS($W73:AH73,$W74:AH74,AH74)*SUMIFS(Taxes!$P$20:$P$29,Taxes!$Q$20:$Q$29,AH74)-SUMIFS($W75:AG75,$W74:AG74,AH74)&gt;0,SUMIFS($W73:AH73,$W74:AH74,AH74)*SUMIFS(Taxes!$P$20:$P$29,Taxes!$Q$20:$Q$29,AH74)-SUMIFS($W75:AG75,$W74:AG74,AH74),0))))</f>
        <v>0</v>
      </c>
      <c r="AI75" s="5">
        <f ca="1">IF(AI$4="",0,
IF(AI74=2,IF(Model!AI$42*Taxes!$P$21-(Model!AI$95+Model!AI$156)&lt;Model!AI$42*Taxes!$P$21*Taxes!$P$22,Model!AI$42*Taxes!$P$21*Taxes!$P$22,Model!AI$42*Taxes!$P$21-(Model!AI$95+Model!AI$156)),
IF(AI74=3,MAX(Model!AI$42*Taxes!$P$24,AI73*Taxes!$P$23),
IF(SUMIFS($W73:AI73,$W74:AI74,AI74)*SUMIFS(Taxes!$P$20:$P$29,Taxes!$Q$20:$Q$29,AI74)-SUMIFS($W75:AH75,$W74:AH74,AI74)&gt;0,SUMIFS($W73:AI73,$W74:AI74,AI74)*SUMIFS(Taxes!$P$20:$P$29,Taxes!$Q$20:$Q$29,AI74)-SUMIFS($W75:AH75,$W74:AH74,AI74),0))))</f>
        <v>0</v>
      </c>
      <c r="AJ75" s="5">
        <f ca="1">IF(AJ$4="",0,
IF(AJ74=2,IF(Model!AJ$42*Taxes!$P$21-(Model!AJ$95+Model!AJ$156)&lt;Model!AJ$42*Taxes!$P$21*Taxes!$P$22,Model!AJ$42*Taxes!$P$21*Taxes!$P$22,Model!AJ$42*Taxes!$P$21-(Model!AJ$95+Model!AJ$156)),
IF(AJ74=3,MAX(Model!AJ$42*Taxes!$P$24,AJ73*Taxes!$P$23),
IF(SUMIFS($W73:AJ73,$W74:AJ74,AJ74)*SUMIFS(Taxes!$P$20:$P$29,Taxes!$Q$20:$Q$29,AJ74)-SUMIFS($W75:AI75,$W74:AI74,AJ74)&gt;0,SUMIFS($W73:AJ73,$W74:AJ74,AJ74)*SUMIFS(Taxes!$P$20:$P$29,Taxes!$Q$20:$Q$29,AJ74)-SUMIFS($W75:AI75,$W74:AI74,AJ74),0))))</f>
        <v>0</v>
      </c>
      <c r="AK75" s="5">
        <f ca="1">IF(AK$4="",0,
IF(AK74=2,IF(Model!AK$42*Taxes!$P$21-(Model!AK$95+Model!AK$156)&lt;Model!AK$42*Taxes!$P$21*Taxes!$P$22,Model!AK$42*Taxes!$P$21*Taxes!$P$22,Model!AK$42*Taxes!$P$21-(Model!AK$95+Model!AK$156)),
IF(AK74=3,MAX(Model!AK$42*Taxes!$P$24,AK73*Taxes!$P$23),
IF(SUMIFS($W73:AK73,$W74:AK74,AK74)*SUMIFS(Taxes!$P$20:$P$29,Taxes!$Q$20:$Q$29,AK74)-SUMIFS($W75:AJ75,$W74:AJ74,AK74)&gt;0,SUMIFS($W73:AK73,$W74:AK74,AK74)*SUMIFS(Taxes!$P$20:$P$29,Taxes!$Q$20:$Q$29,AK74)-SUMIFS($W75:AJ75,$W74:AJ74,AK74),0))))</f>
        <v>0</v>
      </c>
      <c r="AL75" s="5">
        <f ca="1">IF(AL$4="",0,
IF(AL74=2,IF(Model!AL$42*Taxes!$P$21-(Model!AL$95+Model!AL$156)&lt;Model!AL$42*Taxes!$P$21*Taxes!$P$22,Model!AL$42*Taxes!$P$21*Taxes!$P$22,Model!AL$42*Taxes!$P$21-(Model!AL$95+Model!AL$156)),
IF(AL74=3,MAX(Model!AL$42*Taxes!$P$24,AL73*Taxes!$P$23),
IF(SUMIFS($W73:AL73,$W74:AL74,AL74)*SUMIFS(Taxes!$P$20:$P$29,Taxes!$Q$20:$Q$29,AL74)-SUMIFS($W75:AK75,$W74:AK74,AL74)&gt;0,SUMIFS($W73:AL73,$W74:AL74,AL74)*SUMIFS(Taxes!$P$20:$P$29,Taxes!$Q$20:$Q$29,AL74)-SUMIFS($W75:AK75,$W74:AK74,AL74),0))))</f>
        <v>158960.96463836695</v>
      </c>
      <c r="AM75" s="5">
        <f ca="1">IF(AM$4="",0,
IF(AM74=2,IF(Model!AM$42*Taxes!$P$21-(Model!AM$95+Model!AM$156)&lt;Model!AM$42*Taxes!$P$21*Taxes!$P$22,Model!AM$42*Taxes!$P$21*Taxes!$P$22,Model!AM$42*Taxes!$P$21-(Model!AM$95+Model!AM$156)),
IF(AM74=3,MAX(Model!AM$42*Taxes!$P$24,AM73*Taxes!$P$23),
IF(SUMIFS($W73:AM73,$W74:AM74,AM74)*SUMIFS(Taxes!$P$20:$P$29,Taxes!$Q$20:$Q$29,AM74)-SUMIFS($W75:AL75,$W74:AL74,AM74)&gt;0,SUMIFS($W73:AM73,$W74:AM74,AM74)*SUMIFS(Taxes!$P$20:$P$29,Taxes!$Q$20:$Q$29,AM74)-SUMIFS($W75:AL75,$W74:AL74,AM74),0))))</f>
        <v>451172.67772438203</v>
      </c>
      <c r="AN75" s="5">
        <f ca="1">IF(AN$4="",0,
IF(AN74=2,IF(Model!AN$42*Taxes!$P$21-(Model!AN$95+Model!AN$156)&lt;Model!AN$42*Taxes!$P$21*Taxes!$P$22,Model!AN$42*Taxes!$P$21*Taxes!$P$22,Model!AN$42*Taxes!$P$21-(Model!AN$95+Model!AN$156)),
IF(AN74=3,MAX(Model!AN$42*Taxes!$P$24,AN73*Taxes!$P$23),
IF(SUMIFS($W73:AN73,$W74:AN74,AN74)*SUMIFS(Taxes!$P$20:$P$29,Taxes!$Q$20:$Q$29,AN74)-SUMIFS($W75:AM75,$W74:AM74,AN74)&gt;0,SUMIFS($W73:AN73,$W74:AN74,AN74)*SUMIFS(Taxes!$P$20:$P$29,Taxes!$Q$20:$Q$29,AN74)-SUMIFS($W75:AM75,$W74:AM74,AN74),0))))</f>
        <v>503339.83349207533</v>
      </c>
      <c r="AO75" s="5">
        <f ca="1">IF(AO$4="",0,
IF(AO74=2,IF(Model!AO$42*Taxes!$P$21-(Model!AO$95+Model!AO$156)&lt;Model!AO$42*Taxes!$P$21*Taxes!$P$22,Model!AO$42*Taxes!$P$21*Taxes!$P$22,Model!AO$42*Taxes!$P$21-(Model!AO$95+Model!AO$156)),
IF(AO74=3,MAX(Model!AO$42*Taxes!$P$24,AO73*Taxes!$P$23),
IF(SUMIFS($W73:AO73,$W74:AO74,AO74)*SUMIFS(Taxes!$P$20:$P$29,Taxes!$Q$20:$Q$29,AO74)-SUMIFS($W75:AN75,$W74:AN74,AO74)&gt;0,SUMIFS($W73:AO73,$W74:AO74,AO74)*SUMIFS(Taxes!$P$20:$P$29,Taxes!$Q$20:$Q$29,AO74)-SUMIFS($W75:AN75,$W74:AN74,AO74),0))))</f>
        <v>553204.36425976898</v>
      </c>
      <c r="AP75" s="5">
        <f ca="1">IF(AP$4="",0,
IF(AP74=2,IF(Model!AP$42*Taxes!$P$21-(Model!AP$95+Model!AP$156)&lt;Model!AP$42*Taxes!$P$21*Taxes!$P$22,Model!AP$42*Taxes!$P$21*Taxes!$P$22,Model!AP$42*Taxes!$P$21-(Model!AP$95+Model!AP$156)),
IF(AP74=3,MAX(Model!AP$42*Taxes!$P$24,AP73*Taxes!$P$23),
IF(SUMIFS($W73:AP73,$W74:AP74,AP74)*SUMIFS(Taxes!$P$20:$P$29,Taxes!$Q$20:$Q$29,AP74)-SUMIFS($W75:AO75,$W74:AO74,AP74)&gt;0,SUMIFS($W73:AP73,$W74:AP74,AP74)*SUMIFS(Taxes!$P$20:$P$29,Taxes!$Q$20:$Q$29,AP74)-SUMIFS($W75:AO75,$W74:AO74,AP74),0))))</f>
        <v>615648.11974968412</v>
      </c>
      <c r="AQ75" s="5">
        <f ca="1">IF(AQ$4="",0,
IF(AQ74=2,IF(Model!AQ$42*Taxes!$P$21-(Model!AQ$95+Model!AQ$156)&lt;Model!AQ$42*Taxes!$P$21*Taxes!$P$22,Model!AQ$42*Taxes!$P$21*Taxes!$P$22,Model!AQ$42*Taxes!$P$21-(Model!AQ$95+Model!AQ$156)),
IF(AQ74=3,MAX(Model!AQ$42*Taxes!$P$24,AQ73*Taxes!$P$23),
IF(SUMIFS($W73:AQ73,$W74:AQ74,AQ74)*SUMIFS(Taxes!$P$20:$P$29,Taxes!$Q$20:$Q$29,AQ74)-SUMIFS($W75:AP75,$W74:AP74,AQ74)&gt;0,SUMIFS($W73:AQ73,$W74:AQ74,AQ74)*SUMIFS(Taxes!$P$20:$P$29,Taxes!$Q$20:$Q$29,AQ74)-SUMIFS($W75:AP75,$W74:AP74,AQ74),0))))</f>
        <v>680107.94936691551</v>
      </c>
      <c r="AR75" s="5">
        <f ca="1">IF(AR$4="",0,
IF(AR74=2,IF(Model!AR$42*Taxes!$P$21-(Model!AR$95+Model!AR$156)&lt;Model!AR$42*Taxes!$P$21*Taxes!$P$22,Model!AR$42*Taxes!$P$21*Taxes!$P$22,Model!AR$42*Taxes!$P$21-(Model!AR$95+Model!AR$156)),
IF(AR74=3,MAX(Model!AR$42*Taxes!$P$24,AR73*Taxes!$P$23),
IF(SUMIFS($W73:AR73,$W74:AR74,AR74)*SUMIFS(Taxes!$P$20:$P$29,Taxes!$Q$20:$Q$29,AR74)-SUMIFS($W75:AQ75,$W74:AQ74,AR74)&gt;0,SUMIFS($W73:AR73,$W74:AR74,AR74)*SUMIFS(Taxes!$P$20:$P$29,Taxes!$Q$20:$Q$29,AR74)-SUMIFS($W75:AQ75,$W74:AQ74,AR74),0))))</f>
        <v>724131.65437770123</v>
      </c>
      <c r="AS75" s="5">
        <f ca="1">IF(AS$4="",0,
IF(AS74=2,IF(Model!AS$42*Taxes!$P$21-(Model!AS$95+Model!AS$156)&lt;Model!AS$42*Taxes!$P$21*Taxes!$P$22,Model!AS$42*Taxes!$P$21*Taxes!$P$22,Model!AS$42*Taxes!$P$21-(Model!AS$95+Model!AS$156)),
IF(AS74=3,MAX(Model!AS$42*Taxes!$P$24,AS73*Taxes!$P$23),
IF(SUMIFS($W73:AS73,$W74:AS74,AS74)*SUMIFS(Taxes!$P$20:$P$29,Taxes!$Q$20:$Q$29,AS74)-SUMIFS($W75:AR75,$W74:AR74,AS74)&gt;0,SUMIFS($W73:AS73,$W74:AS74,AS74)*SUMIFS(Taxes!$P$20:$P$29,Taxes!$Q$20:$Q$29,AS74)-SUMIFS($W75:AR75,$W74:AR74,AS74),0))))</f>
        <v>812635.09283382073</v>
      </c>
      <c r="AT75" s="5">
        <f ca="1">IF(AT$4="",0,
IF(AT74=2,IF(Model!AT$42*Taxes!$P$21-(Model!AT$95+Model!AT$156)&lt;Model!AT$42*Taxes!$P$21*Taxes!$P$22,Model!AT$42*Taxes!$P$21*Taxes!$P$22,Model!AT$42*Taxes!$P$21-(Model!AT$95+Model!AT$156)),
IF(AT74=3,MAX(Model!AT$42*Taxes!$P$24,AT73*Taxes!$P$23),
IF(SUMIFS($W73:AT73,$W74:AT74,AT74)*SUMIFS(Taxes!$P$20:$P$29,Taxes!$Q$20:$Q$29,AT74)-SUMIFS($W75:AS75,$W74:AS74,AT74)&gt;0,SUMIFS($W73:AT73,$W74:AT74,AT74)*SUMIFS(Taxes!$P$20:$P$29,Taxes!$Q$20:$Q$29,AT74)-SUMIFS($W75:AS75,$W74:AS74,AT74),0))))</f>
        <v>854844.26675769128</v>
      </c>
      <c r="AU75" s="5">
        <f ca="1">IF(AU$4="",0,
IF(AU74=2,IF(Model!AU$42*Taxes!$P$21-(Model!AU$95+Model!AU$156)&lt;Model!AU$42*Taxes!$P$21*Taxes!$P$22,Model!AU$42*Taxes!$P$21*Taxes!$P$22,Model!AU$42*Taxes!$P$21-(Model!AU$95+Model!AU$156)),
IF(AU74=3,MAX(Model!AU$42*Taxes!$P$24,AU73*Taxes!$P$23),
IF(SUMIFS($W73:AU73,$W74:AU74,AU74)*SUMIFS(Taxes!$P$20:$P$29,Taxes!$Q$20:$Q$29,AU74)-SUMIFS($W75:AT75,$W74:AT74,AU74)&gt;0,SUMIFS($W73:AU73,$W74:AU74,AU74)*SUMIFS(Taxes!$P$20:$P$29,Taxes!$Q$20:$Q$29,AU74)-SUMIFS($W75:AT75,$W74:AT74,AU74),0))))</f>
        <v>878674.70001038536</v>
      </c>
      <c r="AV75" s="5">
        <f ca="1">IF(AV$4="",0,
IF(AV74=2,IF(Model!AV$42*Taxes!$P$21-(Model!AV$95+Model!AV$156)&lt;Model!AV$42*Taxes!$P$21*Taxes!$P$22,Model!AV$42*Taxes!$P$21*Taxes!$P$22,Model!AV$42*Taxes!$P$21-(Model!AV$95+Model!AV$156)),
IF(AV74=3,MAX(Model!AV$42*Taxes!$P$24,AV73*Taxes!$P$23),
IF(SUMIFS($W73:AV73,$W74:AV74,AV74)*SUMIFS(Taxes!$P$20:$P$29,Taxes!$Q$20:$Q$29,AV74)-SUMIFS($W75:AU75,$W74:AU74,AV74)&gt;0,SUMIFS($W73:AV73,$W74:AV74,AV74)*SUMIFS(Taxes!$P$20:$P$29,Taxes!$Q$20:$Q$29,AV74)-SUMIFS($W75:AU75,$W74:AU74,AV74),0))))</f>
        <v>914520.74008912221</v>
      </c>
      <c r="AW75" s="5">
        <f ca="1">IF(AW$4="",0,
IF(AW74=2,IF(Model!AW$42*Taxes!$P$21-(Model!AW$95+Model!AW$156)&lt;Model!AW$42*Taxes!$P$21*Taxes!$P$22,Model!AW$42*Taxes!$P$21*Taxes!$P$22,Model!AW$42*Taxes!$P$21-(Model!AW$95+Model!AW$156)),
IF(AW74=3,MAX(Model!AW$42*Taxes!$P$24,AW73*Taxes!$P$23),
IF(SUMIFS($W73:AW73,$W74:AW74,AW74)*SUMIFS(Taxes!$P$20:$P$29,Taxes!$Q$20:$Q$29,AW74)-SUMIFS($W75:AV75,$W74:AV74,AW74)&gt;0,SUMIFS($W73:AW73,$W74:AW74,AW74)*SUMIFS(Taxes!$P$20:$P$29,Taxes!$Q$20:$Q$29,AW74)-SUMIFS($W75:AV75,$W74:AV74,AW74),0))))</f>
        <v>964186.15644348599</v>
      </c>
      <c r="AX75" s="5">
        <f ca="1">IF(AX$4="",0,
IF(AX74=2,IF(Model!AX$42*Taxes!$P$21-(Model!AX$95+Model!AX$156)&lt;Model!AX$42*Taxes!$P$21*Taxes!$P$22,Model!AX$42*Taxes!$P$21*Taxes!$P$22,Model!AX$42*Taxes!$P$21-(Model!AX$95+Model!AX$156)),
IF(AX74=3,MAX(Model!AX$42*Taxes!$P$24,AX73*Taxes!$P$23),
IF(SUMIFS($W73:AX73,$W74:AX74,AX74)*SUMIFS(Taxes!$P$20:$P$29,Taxes!$Q$20:$Q$29,AX74)-SUMIFS($W75:AW75,$W74:AW74,AX74)&gt;0,SUMIFS($W73:AX73,$W74:AX74,AX74)*SUMIFS(Taxes!$P$20:$P$29,Taxes!$Q$20:$Q$29,AX74)-SUMIFS($W75:AW75,$W74:AW74,AX74),0))))</f>
        <v>1060612.6893601604</v>
      </c>
      <c r="AY75" s="5">
        <f ca="1">IF(AY$4="",0,
IF(AY74=2,IF(Model!AY$42*Taxes!$P$21-(Model!AY$95+Model!AY$156)&lt;Model!AY$42*Taxes!$P$21*Taxes!$P$22,Model!AY$42*Taxes!$P$21*Taxes!$P$22,Model!AY$42*Taxes!$P$21-(Model!AY$95+Model!AY$156)),
IF(AY74=3,MAX(Model!AY$42*Taxes!$P$24,AY73*Taxes!$P$23),
IF(SUMIFS($W73:AY73,$W74:AY74,AY74)*SUMIFS(Taxes!$P$20:$P$29,Taxes!$Q$20:$Q$29,AY74)-SUMIFS($W75:AX75,$W74:AX74,AY74)&gt;0,SUMIFS($W73:AY73,$W74:AY74,AY74)*SUMIFS(Taxes!$P$20:$P$29,Taxes!$Q$20:$Q$29,AY74)-SUMIFS($W75:AX75,$W74:AX74,AY74),0))))</f>
        <v>1150757.6915827524</v>
      </c>
      <c r="AZ75" s="5">
        <f ca="1">IF(AZ$4="",0,
IF(AZ74=2,IF(Model!AZ$42*Taxes!$P$21-(Model!AZ$95+Model!AZ$156)&lt;Model!AZ$42*Taxes!$P$21*Taxes!$P$22,Model!AZ$42*Taxes!$P$21*Taxes!$P$22,Model!AZ$42*Taxes!$P$21-(Model!AZ$95+Model!AZ$156)),
IF(AZ74=3,MAX(Model!AZ$42*Taxes!$P$24,AZ73*Taxes!$P$23),
IF(SUMIFS($W73:AZ73,$W74:AZ74,AZ74)*SUMIFS(Taxes!$P$20:$P$29,Taxes!$Q$20:$Q$29,AZ74)-SUMIFS($W75:AY75,$W74:AY74,AZ74)&gt;0,SUMIFS($W73:AZ73,$W74:AZ74,AZ74)*SUMIFS(Taxes!$P$20:$P$29,Taxes!$Q$20:$Q$29,AZ74)-SUMIFS($W75:AY75,$W74:AY74,AZ74),0))))</f>
        <v>1203437.1089558695</v>
      </c>
      <c r="BA75" s="5">
        <f ca="1">IF(BA$4="",0,
IF(BA74=2,IF(Model!BA$42*Taxes!$P$21-(Model!BA$95+Model!BA$156)&lt;Model!BA$42*Taxes!$P$21*Taxes!$P$22,Model!BA$42*Taxes!$P$21*Taxes!$P$22,Model!BA$42*Taxes!$P$21-(Model!BA$95+Model!BA$156)),
IF(BA74=3,MAX(Model!BA$42*Taxes!$P$24,BA73*Taxes!$P$23),
IF(SUMIFS($W73:BA73,$W74:BA74,BA74)*SUMIFS(Taxes!$P$20:$P$29,Taxes!$Q$20:$Q$29,BA74)-SUMIFS($W75:AZ75,$W74:AZ74,BA74)&gt;0,SUMIFS($W73:BA73,$W74:BA74,BA74)*SUMIFS(Taxes!$P$20:$P$29,Taxes!$Q$20:$Q$29,BA74)-SUMIFS($W75:AZ75,$W74:AZ74,BA74),0))))</f>
        <v>1278183.2463289853</v>
      </c>
      <c r="BB75" s="5">
        <f ca="1">IF(BB$4="",0,
IF(BB74=2,IF(Model!BB$42*Taxes!$P$21-(Model!BB$95+Model!BB$156)&lt;Model!BB$42*Taxes!$P$21*Taxes!$P$22,Model!BB$42*Taxes!$P$21*Taxes!$P$22,Model!BB$42*Taxes!$P$21-(Model!BB$95+Model!BB$156)),
IF(BB74=3,MAX(Model!BB$42*Taxes!$P$24,BB73*Taxes!$P$23),
IF(SUMIFS($W73:BB73,$W74:BB74,BB74)*SUMIFS(Taxes!$P$20:$P$29,Taxes!$Q$20:$Q$29,BB74)-SUMIFS($W75:BA75,$W74:BA74,BB74)&gt;0,SUMIFS($W73:BB73,$W74:BB74,BB74)*SUMIFS(Taxes!$P$20:$P$29,Taxes!$Q$20:$Q$29,BB74)-SUMIFS($W75:BA75,$W74:BA74,BB74),0))))</f>
        <v>1318095.9982519057</v>
      </c>
      <c r="BC75" s="5">
        <f ca="1">IF(BC$4="",0,
IF(BC74=2,IF(Model!BC$42*Taxes!$P$21-(Model!BC$95+Model!BC$156)&lt;Model!BC$42*Taxes!$P$21*Taxes!$P$22,Model!BC$42*Taxes!$P$21*Taxes!$P$22,Model!BC$42*Taxes!$P$21-(Model!BC$95+Model!BC$156)),
IF(BC74=3,MAX(Model!BC$42*Taxes!$P$24,BC73*Taxes!$P$23),
IF(SUMIFS($W73:BC73,$W74:BC74,BC74)*SUMIFS(Taxes!$P$20:$P$29,Taxes!$Q$20:$Q$29,BC74)-SUMIFS($W75:BB75,$W74:BB74,BC74)&gt;0,SUMIFS($W73:BC73,$W74:BC74,BC74)*SUMIFS(Taxes!$P$20:$P$29,Taxes!$Q$20:$Q$29,BC74)-SUMIFS($W75:BB75,$W74:BB74,BC74),0))))</f>
        <v>1385083.4752830695</v>
      </c>
      <c r="BD75" s="5">
        <f ca="1">IF(BD$4="",0,
IF(BD74=2,IF(Model!BD$42*Taxes!$P$21-(Model!BD$95+Model!BD$156)&lt;Model!BD$42*Taxes!$P$21*Taxes!$P$22,Model!BD$42*Taxes!$P$21*Taxes!$P$22,Model!BD$42*Taxes!$P$21-(Model!BD$95+Model!BD$156)),
IF(BD74=3,MAX(Model!BD$42*Taxes!$P$24,BD73*Taxes!$P$23),
IF(SUMIFS($W73:BD73,$W74:BD74,BD74)*SUMIFS(Taxes!$P$20:$P$29,Taxes!$Q$20:$Q$29,BD74)-SUMIFS($W75:BC75,$W74:BC74,BD74)&gt;0,SUMIFS($W73:BD73,$W74:BD74,BD74)*SUMIFS(Taxes!$P$20:$P$29,Taxes!$Q$20:$Q$29,BD74)-SUMIFS($W75:BC75,$W74:BC74,BD74),0))))</f>
        <v>1460642.6937853992</v>
      </c>
      <c r="BE75" s="5">
        <f ca="1">IF(BE$4="",0,
IF(BE74=2,IF(Model!BE$42*Taxes!$P$21-(Model!BE$95+Model!BE$156)&lt;Model!BE$42*Taxes!$P$21*Taxes!$P$22,Model!BE$42*Taxes!$P$21*Taxes!$P$22,Model!BE$42*Taxes!$P$21-(Model!BE$95+Model!BE$156)),
IF(BE74=3,MAX(Model!BE$42*Taxes!$P$24,BE73*Taxes!$P$23),
IF(SUMIFS($W73:BE73,$W74:BE74,BE74)*SUMIFS(Taxes!$P$20:$P$29,Taxes!$Q$20:$Q$29,BE74)-SUMIFS($W75:BD75,$W74:BD74,BE74)&gt;0,SUMIFS($W73:BE73,$W74:BE74,BE74)*SUMIFS(Taxes!$P$20:$P$29,Taxes!$Q$20:$Q$29,BE74)-SUMIFS($W75:BD75,$W74:BD74,BE74),0))))</f>
        <v>1498143.7295315675</v>
      </c>
      <c r="BF75" s="5">
        <f ca="1">IF(BF$4="",0,
IF(BF74=2,IF(Model!BF$42*Taxes!$P$21-(Model!BF$95+Model!BF$156)&lt;Model!BF$42*Taxes!$P$21*Taxes!$P$22,Model!BF$42*Taxes!$P$21*Taxes!$P$22,Model!BF$42*Taxes!$P$21-(Model!BF$95+Model!BF$156)),
IF(BF74=3,MAX(Model!BF$42*Taxes!$P$24,BF73*Taxes!$P$23),
IF(SUMIFS($W73:BF73,$W74:BF74,BF74)*SUMIFS(Taxes!$P$20:$P$29,Taxes!$Q$20:$Q$29,BF74)-SUMIFS($W75:BE75,$W74:BE74,BF74)&gt;0,SUMIFS($W73:BF73,$W74:BF74,BF74)*SUMIFS(Taxes!$P$20:$P$29,Taxes!$Q$20:$Q$29,BF74)-SUMIFS($W75:BE75,$W74:BE74,BF74),0))))</f>
        <v>1574229.3239198253</v>
      </c>
      <c r="BG75" s="5">
        <f ca="1">IF(BG$4="",0,
IF(BG74=2,IF(Model!BG$42*Taxes!$P$21-(Model!BG$95+Model!BG$156)&lt;Model!BG$42*Taxes!$P$21*Taxes!$P$22,Model!BG$42*Taxes!$P$21*Taxes!$P$22,Model!BG$42*Taxes!$P$21-(Model!BG$95+Model!BG$156)),
IF(BG74=3,MAX(Model!BG$42*Taxes!$P$24,BG73*Taxes!$P$23),
IF(SUMIFS($W73:BG73,$W74:BG74,BG74)*SUMIFS(Taxes!$P$20:$P$29,Taxes!$Q$20:$Q$29,BG74)-SUMIFS($W75:BF75,$W74:BF74,BG74)&gt;0,SUMIFS($W73:BG73,$W74:BG74,BG74)*SUMIFS(Taxes!$P$20:$P$29,Taxes!$Q$20:$Q$29,BG74)-SUMIFS($W75:BF75,$W74:BF74,BG74),0))))</f>
        <v>1644519.0702175125</v>
      </c>
      <c r="BH75" s="5">
        <f ca="1">IF(BH$4="",0,
IF(BH74=2,IF(Model!BH$42*Taxes!$P$21-(Model!BH$95+Model!BH$156)&lt;Model!BH$42*Taxes!$P$21*Taxes!$P$22,Model!BH$42*Taxes!$P$21*Taxes!$P$22,Model!BH$42*Taxes!$P$21-(Model!BH$95+Model!BH$156)),
IF(BH74=3,MAX(Model!BH$42*Taxes!$P$24,BH73*Taxes!$P$23),
IF(SUMIFS($W73:BH73,$W74:BH74,BH74)*SUMIFS(Taxes!$P$20:$P$29,Taxes!$Q$20:$Q$29,BH74)-SUMIFS($W75:BG75,$W74:BG74,BH74)&gt;0,SUMIFS($W73:BH73,$W74:BH74,BH74)*SUMIFS(Taxes!$P$20:$P$29,Taxes!$Q$20:$Q$29,BH74)-SUMIFS($W75:BG75,$W74:BG74,BH74),0))))</f>
        <v>1674358.0738813952</v>
      </c>
      <c r="BI75" s="5">
        <f ca="1">IF(BI$4="",0,
IF(BI74=2,IF(Model!BI$42*Taxes!$P$21-(Model!BI$95+Model!BI$156)&lt;Model!BI$42*Taxes!$P$21*Taxes!$P$22,Model!BI$42*Taxes!$P$21*Taxes!$P$22,Model!BI$42*Taxes!$P$21-(Model!BI$95+Model!BI$156)),
IF(BI74=3,MAX(Model!BI$42*Taxes!$P$24,BI73*Taxes!$P$23),
IF(SUMIFS($W73:BI73,$W74:BI74,BI74)*SUMIFS(Taxes!$P$20:$P$29,Taxes!$Q$20:$Q$29,BI74)-SUMIFS($W75:BH75,$W74:BH74,BI74)&gt;0,SUMIFS($W73:BI73,$W74:BI74,BI74)*SUMIFS(Taxes!$P$20:$P$29,Taxes!$Q$20:$Q$29,BI74)-SUMIFS($W75:BH75,$W74:BH74,BI74),0))))</f>
        <v>1748956.8590651229</v>
      </c>
      <c r="BJ75" s="5">
        <f ca="1">IF(BJ$4="",0,
IF(BJ74=2,IF(Model!BJ$42*Taxes!$P$21-(Model!BJ$95+Model!BJ$156)&lt;Model!BJ$42*Taxes!$P$21*Taxes!$P$22,Model!BJ$42*Taxes!$P$21*Taxes!$P$22,Model!BJ$42*Taxes!$P$21-(Model!BJ$95+Model!BJ$156)),
IF(BJ74=3,MAX(Model!BJ$42*Taxes!$P$24,BJ73*Taxes!$P$23),
IF(SUMIFS($W73:BJ73,$W74:BJ74,BJ74)*SUMIFS(Taxes!$P$20:$P$29,Taxes!$Q$20:$Q$29,BJ74)-SUMIFS($W75:BI75,$W74:BI74,BJ74)&gt;0,SUMIFS($W73:BJ73,$W74:BJ74,BJ74)*SUMIFS(Taxes!$P$20:$P$29,Taxes!$Q$20:$Q$29,BJ74)-SUMIFS($W75:BI75,$W74:BI74,BJ74),0))))</f>
        <v>1840476.3296377175</v>
      </c>
      <c r="BK75" s="5">
        <f ca="1">IF(BK$4="",0,
IF(BK74=2,IF(Model!BK$42*Taxes!$P$21-(Model!BK$95+Model!BK$156)&lt;Model!BK$42*Taxes!$P$21*Taxes!$P$22,Model!BK$42*Taxes!$P$21*Taxes!$P$22,Model!BK$42*Taxes!$P$21-(Model!BK$95+Model!BK$156)),
IF(BK74=3,MAX(Model!BK$42*Taxes!$P$24,BK73*Taxes!$P$23),
IF(SUMIFS($W73:BK73,$W74:BK74,BK74)*SUMIFS(Taxes!$P$20:$P$29,Taxes!$Q$20:$Q$29,BK74)-SUMIFS($W75:BJ75,$W74:BJ74,BK74)&gt;0,SUMIFS($W73:BK73,$W74:BK74,BK74)*SUMIFS(Taxes!$P$20:$P$29,Taxes!$Q$20:$Q$29,BK74)-SUMIFS($W75:BJ75,$W74:BJ74,BK74),0))))</f>
        <v>1946735.7834262624</v>
      </c>
      <c r="BL75" s="5">
        <f ca="1">IF(BL$4="",0,
IF(BL74=2,IF(Model!BL$42*Taxes!$P$21-(Model!BL$95+Model!BL$156)&lt;Model!BL$42*Taxes!$P$21*Taxes!$P$22,Model!BL$42*Taxes!$P$21*Taxes!$P$22,Model!BL$42*Taxes!$P$21-(Model!BL$95+Model!BL$156)),
IF(BL74=3,MAX(Model!BL$42*Taxes!$P$24,BL73*Taxes!$P$23),
IF(SUMIFS($W73:BL73,$W74:BL74,BL74)*SUMIFS(Taxes!$P$20:$P$29,Taxes!$Q$20:$Q$29,BL74)-SUMIFS($W75:BK75,$W74:BK74,BL74)&gt;0,SUMIFS($W73:BL73,$W74:BL74,BL74)*SUMIFS(Taxes!$P$20:$P$29,Taxes!$Q$20:$Q$29,BL74)-SUMIFS($W75:BK75,$W74:BK74,BL74),0))))</f>
        <v>1954783.5070114359</v>
      </c>
      <c r="BM75" s="5">
        <f ca="1">IF(BM$4="",0,
IF(BM74=2,IF(Model!BM$42*Taxes!$P$21-(Model!BM$95+Model!BM$156)&lt;Model!BM$42*Taxes!$P$21*Taxes!$P$22,Model!BM$42*Taxes!$P$21*Taxes!$P$22,Model!BM$42*Taxes!$P$21-(Model!BM$95+Model!BM$156)),
IF(BM74=3,MAX(Model!BM$42*Taxes!$P$24,BM73*Taxes!$P$23),
IF(SUMIFS($W73:BM73,$W74:BM74,BM74)*SUMIFS(Taxes!$P$20:$P$29,Taxes!$Q$20:$Q$29,BM74)-SUMIFS($W75:BL75,$W74:BL74,BM74)&gt;0,SUMIFS($W73:BM73,$W74:BM74,BM74)*SUMIFS(Taxes!$P$20:$P$29,Taxes!$Q$20:$Q$29,BM74)-SUMIFS($W75:BL75,$W74:BL74,BM74),0))))</f>
        <v>2010416.8629057556</v>
      </c>
      <c r="BN75" s="5">
        <f ca="1">IF(BN$4="",0,
IF(BN74=2,IF(Model!BN$42*Taxes!$P$21-(Model!BN$95+Model!BN$156)&lt;Model!BN$42*Taxes!$P$21*Taxes!$P$22,Model!BN$42*Taxes!$P$21*Taxes!$P$22,Model!BN$42*Taxes!$P$21-(Model!BN$95+Model!BN$156)),
IF(BN74=3,MAX(Model!BN$42*Taxes!$P$24,BN73*Taxes!$P$23),
IF(SUMIFS($W73:BN73,$W74:BN74,BN74)*SUMIFS(Taxes!$P$20:$P$29,Taxes!$Q$20:$Q$29,BN74)-SUMIFS($W75:BM75,$W74:BM74,BN74)&gt;0,SUMIFS($W73:BN73,$W74:BN74,BN74)*SUMIFS(Taxes!$P$20:$P$29,Taxes!$Q$20:$Q$29,BN74)-SUMIFS($W75:BM75,$W74:BM74,BN74),0))))</f>
        <v>2061184.227652669</v>
      </c>
      <c r="BO75" s="5">
        <f ca="1">IF(BO$4="",0,
IF(BO74=2,IF(Model!BO$42*Taxes!$P$21-(Model!BO$95+Model!BO$156)&lt;Model!BO$42*Taxes!$P$21*Taxes!$P$22,Model!BO$42*Taxes!$P$21*Taxes!$P$22,Model!BO$42*Taxes!$P$21-(Model!BO$95+Model!BO$156)),
IF(BO74=3,MAX(Model!BO$42*Taxes!$P$24,BO73*Taxes!$P$23),
IF(SUMIFS($W73:BO73,$W74:BO74,BO74)*SUMIFS(Taxes!$P$20:$P$29,Taxes!$Q$20:$Q$29,BO74)-SUMIFS($W75:BN75,$W74:BN74,BO74)&gt;0,SUMIFS($W73:BO73,$W74:BO74,BO74)*SUMIFS(Taxes!$P$20:$P$29,Taxes!$Q$20:$Q$29,BO74)-SUMIFS($W75:BN75,$W74:BN74,BO74),0))))</f>
        <v>2085245.8703141659</v>
      </c>
      <c r="BP75" s="5">
        <f ca="1">IF(BP$4="",0,
IF(BP74=2,IF(Model!BP$42*Taxes!$P$21-(Model!BP$95+Model!BP$156)&lt;Model!BP$42*Taxes!$P$21*Taxes!$P$22,Model!BP$42*Taxes!$P$21*Taxes!$P$22,Model!BP$42*Taxes!$P$21-(Model!BP$95+Model!BP$156)),
IF(BP74=3,MAX(Model!BP$42*Taxes!$P$24,BP73*Taxes!$P$23),
IF(SUMIFS($W73:BP73,$W74:BP74,BP74)*SUMIFS(Taxes!$P$20:$P$29,Taxes!$Q$20:$Q$29,BP74)-SUMIFS($W75:BO75,$W74:BO74,BP74)&gt;0,SUMIFS($W73:BP73,$W74:BP74,BP74)*SUMIFS(Taxes!$P$20:$P$29,Taxes!$Q$20:$Q$29,BP74)-SUMIFS($W75:BO75,$W74:BO74,BP74),0))))</f>
        <v>2185916.8208264932</v>
      </c>
      <c r="BQ75" s="5">
        <f ca="1">IF(BQ$4="",0,
IF(BQ74=2,IF(Model!BQ$42*Taxes!$P$21-(Model!BQ$95+Model!BQ$156)&lt;Model!BQ$42*Taxes!$P$21*Taxes!$P$22,Model!BQ$42*Taxes!$P$21*Taxes!$P$22,Model!BQ$42*Taxes!$P$21-(Model!BQ$95+Model!BQ$156)),
IF(BQ74=3,MAX(Model!BQ$42*Taxes!$P$24,BQ73*Taxes!$P$23),
IF(SUMIFS($W73:BQ73,$W74:BQ74,BQ74)*SUMIFS(Taxes!$P$20:$P$29,Taxes!$Q$20:$Q$29,BQ74)-SUMIFS($W75:BP75,$W74:BP74,BQ74)&gt;0,SUMIFS($W73:BQ73,$W74:BQ74,BQ74)*SUMIFS(Taxes!$P$20:$P$29,Taxes!$Q$20:$Q$29,BQ74)-SUMIFS($W75:BP75,$W74:BP74,BQ74),0))))</f>
        <v>2307366.2161067799</v>
      </c>
      <c r="BR75" s="5">
        <f ca="1">IF(BR$4="",0,
IF(BR74=2,IF(Model!BR$42*Taxes!$P$21-(Model!BR$95+Model!BR$156)&lt;Model!BR$42*Taxes!$P$21*Taxes!$P$22,Model!BR$42*Taxes!$P$21*Taxes!$P$22,Model!BR$42*Taxes!$P$21-(Model!BR$95+Model!BR$156)),
IF(BR74=3,MAX(Model!BR$42*Taxes!$P$24,BR73*Taxes!$P$23),
IF(SUMIFS($W73:BR73,$W74:BR74,BR74)*SUMIFS(Taxes!$P$20:$P$29,Taxes!$Q$20:$Q$29,BR74)-SUMIFS($W75:BQ75,$W74:BQ74,BR74)&gt;0,SUMIFS($W73:BR73,$W74:BR74,BR74)*SUMIFS(Taxes!$P$20:$P$29,Taxes!$Q$20:$Q$29,BR74)-SUMIFS($W75:BQ75,$W74:BQ74,BR74),0))))</f>
        <v>2364396.1679333597</v>
      </c>
      <c r="BS75" s="5">
        <f ca="1">IF(BS$4="",0,
IF(BS74=2,IF(Model!BS$42*Taxes!$P$21-(Model!BS$95+Model!BS$156)&lt;Model!BS$42*Taxes!$P$21*Taxes!$P$22,Model!BS$42*Taxes!$P$21*Taxes!$P$22,Model!BS$42*Taxes!$P$21-(Model!BS$95+Model!BS$156)),
IF(BS74=3,MAX(Model!BS$42*Taxes!$P$24,BS73*Taxes!$P$23),
IF(SUMIFS($W73:BS73,$W74:BS74,BS74)*SUMIFS(Taxes!$P$20:$P$29,Taxes!$Q$20:$Q$29,BS74)-SUMIFS($W75:BR75,$W74:BR74,BS74)&gt;0,SUMIFS($W73:BS73,$W74:BS74,BS74)*SUMIFS(Taxes!$P$20:$P$29,Taxes!$Q$20:$Q$29,BS74)-SUMIFS($W75:BR75,$W74:BR74,BS74),0))))</f>
        <v>2438065.5784597844</v>
      </c>
      <c r="BT75" s="5">
        <f ca="1">IF(BT$4="",0,
IF(BT74=2,IF(Model!BT$42*Taxes!$P$21-(Model!BT$95+Model!BT$156)&lt;Model!BT$42*Taxes!$P$21*Taxes!$P$22,Model!BT$42*Taxes!$P$21*Taxes!$P$22,Model!BT$42*Taxes!$P$21-(Model!BT$95+Model!BT$156)),
IF(BT74=3,MAX(Model!BT$42*Taxes!$P$24,BT73*Taxes!$P$23),
IF(SUMIFS($W73:BT73,$W74:BT74,BT74)*SUMIFS(Taxes!$P$20:$P$29,Taxes!$Q$20:$Q$29,BT74)-SUMIFS($W75:BS75,$W74:BS74,BT74)&gt;0,SUMIFS($W73:BT73,$W74:BT74,BT74)*SUMIFS(Taxes!$P$20:$P$29,Taxes!$Q$20:$Q$29,BT74)-SUMIFS($W75:BS75,$W74:BS74,BT74),0))))</f>
        <v>2463226.6003059298</v>
      </c>
      <c r="BU75" s="5">
        <f ca="1">IF(BU$4="",0,
IF(BU74=2,IF(Model!BU$42*Taxes!$P$21-(Model!BU$95+Model!BU$156)&lt;Model!BU$42*Taxes!$P$21*Taxes!$P$22,Model!BU$42*Taxes!$P$21*Taxes!$P$22,Model!BU$42*Taxes!$P$21-(Model!BU$95+Model!BU$156)),
IF(BU74=3,MAX(Model!BU$42*Taxes!$P$24,BU73*Taxes!$P$23),
IF(SUMIFS($W73:BU73,$W74:BU74,BU74)*SUMIFS(Taxes!$P$20:$P$29,Taxes!$Q$20:$Q$29,BU74)-SUMIFS($W75:BT75,$W74:BT74,BU74)&gt;0,SUMIFS($W73:BU73,$W74:BU74,BU74)*SUMIFS(Taxes!$P$20:$P$29,Taxes!$Q$20:$Q$29,BU74)-SUMIFS($W75:BT75,$W74:BT74,BU74),0))))</f>
        <v>2517365.0667150468</v>
      </c>
      <c r="BV75" s="5">
        <f ca="1">IF(BV$4="",0,
IF(BV74=2,IF(Model!BV$42*Taxes!$P$21-(Model!BV$95+Model!BV$156)&lt;Model!BV$42*Taxes!$P$21*Taxes!$P$22,Model!BV$42*Taxes!$P$21*Taxes!$P$22,Model!BV$42*Taxes!$P$21-(Model!BV$95+Model!BV$156)),
IF(BV74=3,MAX(Model!BV$42*Taxes!$P$24,BV73*Taxes!$P$23),
IF(SUMIFS($W73:BV73,$W74:BV74,BV74)*SUMIFS(Taxes!$P$20:$P$29,Taxes!$Q$20:$Q$29,BV74)-SUMIFS($W75:BU75,$W74:BU74,BV74)&gt;0,SUMIFS($W73:BV73,$W74:BV74,BV74)*SUMIFS(Taxes!$P$20:$P$29,Taxes!$Q$20:$Q$29,BV74)-SUMIFS($W75:BU75,$W74:BU74,BV74),0))))</f>
        <v>2635553.7967771143</v>
      </c>
      <c r="BW75" s="5">
        <f ca="1">IF(BW$4="",0,
IF(BW74=2,IF(Model!BW$42*Taxes!$P$21-(Model!BW$95+Model!BW$156)&lt;Model!BW$42*Taxes!$P$21*Taxes!$P$22,Model!BW$42*Taxes!$P$21*Taxes!$P$22,Model!BW$42*Taxes!$P$21-(Model!BW$95+Model!BW$156)),
IF(BW74=3,MAX(Model!BW$42*Taxes!$P$24,BW73*Taxes!$P$23),
IF(SUMIFS($W73:BW73,$W74:BW74,BW74)*SUMIFS(Taxes!$P$20:$P$29,Taxes!$Q$20:$Q$29,BW74)-SUMIFS($W75:BV75,$W74:BV74,BW74)&gt;0,SUMIFS($W73:BW73,$W74:BW74,BW74)*SUMIFS(Taxes!$P$20:$P$29,Taxes!$Q$20:$Q$29,BW74)-SUMIFS($W75:BV75,$W74:BV74,BW74),0))))</f>
        <v>2759256.4478091449</v>
      </c>
      <c r="BX75" s="5">
        <f ca="1">IF(BX$4="",0,
IF(BX74=2,IF(Model!BX$42*Taxes!$P$21-(Model!BX$95+Model!BX$156)&lt;Model!BX$42*Taxes!$P$21*Taxes!$P$22,Model!BX$42*Taxes!$P$21*Taxes!$P$22,Model!BX$42*Taxes!$P$21-(Model!BX$95+Model!BX$156)),
IF(BX74=3,MAX(Model!BX$42*Taxes!$P$24,BX73*Taxes!$P$23),
IF(SUMIFS($W73:BX73,$W74:BX74,BX74)*SUMIFS(Taxes!$P$20:$P$29,Taxes!$Q$20:$Q$29,BX74)-SUMIFS($W75:BW75,$W74:BW74,BX74)&gt;0,SUMIFS($W73:BX73,$W74:BX74,BX74)*SUMIFS(Taxes!$P$20:$P$29,Taxes!$Q$20:$Q$29,BX74)-SUMIFS($W75:BW75,$W74:BW74,BX74),0))))</f>
        <v>2808296.0393606424</v>
      </c>
      <c r="BY75" s="5">
        <f ca="1">IF(BY$4="",0,
IF(BY74=2,IF(Model!BY$42*Taxes!$P$21-(Model!BY$95+Model!BY$156)&lt;Model!BY$42*Taxes!$P$21*Taxes!$P$22,Model!BY$42*Taxes!$P$21*Taxes!$P$22,Model!BY$42*Taxes!$P$21-(Model!BY$95+Model!BY$156)),
IF(BY74=3,MAX(Model!BY$42*Taxes!$P$24,BY73*Taxes!$P$23),
IF(SUMIFS($W73:BY73,$W74:BY74,BY74)*SUMIFS(Taxes!$P$20:$P$29,Taxes!$Q$20:$Q$29,BY74)-SUMIFS($W75:BX75,$W74:BX74,BY74)&gt;0,SUMIFS($W73:BY73,$W74:BY74,BY74)*SUMIFS(Taxes!$P$20:$P$29,Taxes!$Q$20:$Q$29,BY74)-SUMIFS($W75:BX75,$W74:BX74,BY74),0))))</f>
        <v>2843261.185109973</v>
      </c>
      <c r="BZ75" s="5">
        <f ca="1">IF(BZ$4="",0,
IF(BZ74=2,IF(Model!BZ$42*Taxes!$P$21-(Model!BZ$95+Model!BZ$156)&lt;Model!BZ$42*Taxes!$P$21*Taxes!$P$22,Model!BZ$42*Taxes!$P$21*Taxes!$P$22,Model!BZ$42*Taxes!$P$21-(Model!BZ$95+Model!BZ$156)),
IF(BZ74=3,MAX(Model!BZ$42*Taxes!$P$24,BZ73*Taxes!$P$23),
IF(SUMIFS($W73:BZ73,$W74:BZ74,BZ74)*SUMIFS(Taxes!$P$20:$P$29,Taxes!$Q$20:$Q$29,BZ74)-SUMIFS($W75:BY75,$W74:BY74,BZ74)&gt;0,SUMIFS($W73:BZ73,$W74:BZ74,BZ74)*SUMIFS(Taxes!$P$20:$P$29,Taxes!$Q$20:$Q$29,BZ74)-SUMIFS($W75:BY75,$W74:BY74,BZ74),0))))</f>
        <v>2879602.4538016096</v>
      </c>
      <c r="CA75" s="5">
        <f ca="1">IF(CA$4="",0,
IF(CA74=2,IF(Model!CA$42*Taxes!$P$21-(Model!CA$95+Model!CA$156)&lt;Model!CA$42*Taxes!$P$21*Taxes!$P$22,Model!CA$42*Taxes!$P$21*Taxes!$P$22,Model!CA$42*Taxes!$P$21-(Model!CA$95+Model!CA$156)),
IF(CA74=3,MAX(Model!CA$42*Taxes!$P$24,CA73*Taxes!$P$23),
IF(SUMIFS($W73:CA73,$W74:CA74,CA74)*SUMIFS(Taxes!$P$20:$P$29,Taxes!$Q$20:$Q$29,CA74)-SUMIFS($W75:BZ75,$W74:BZ74,CA74)&gt;0,SUMIFS($W73:CA73,$W74:CA74,CA74)*SUMIFS(Taxes!$P$20:$P$29,Taxes!$Q$20:$Q$29,CA74)-SUMIFS($W75:BZ75,$W74:BZ74,CA74),0))))</f>
        <v>2951933.5861672685</v>
      </c>
      <c r="CB75" s="5">
        <f ca="1">IF(CB$4="",0,
IF(CB74=2,IF(Model!CB$42*Taxes!$P$21-(Model!CB$95+Model!CB$156)&lt;Model!CB$42*Taxes!$P$21*Taxes!$P$22,Model!CB$42*Taxes!$P$21*Taxes!$P$22,Model!CB$42*Taxes!$P$21-(Model!CB$95+Model!CB$156)),
IF(CB74=3,MAX(Model!CB$42*Taxes!$P$24,CB73*Taxes!$P$23),
IF(SUMIFS($W73:CB73,$W74:CB74,CB74)*SUMIFS(Taxes!$P$20:$P$29,Taxes!$Q$20:$Q$29,CB74)-SUMIFS($W75:CA75,$W74:CA74,CB74)&gt;0,SUMIFS($W73:CB73,$W74:CB74,CB74)*SUMIFS(Taxes!$P$20:$P$29,Taxes!$Q$20:$Q$29,CB74)-SUMIFS($W75:CA75,$W74:CA74,CB74),0))))</f>
        <v>3072049.2052356899</v>
      </c>
      <c r="CC75" s="5">
        <f ca="1">IF(CC$4="",0,
IF(CC74=2,IF(Model!CC$42*Taxes!$P$21-(Model!CC$95+Model!CC$156)&lt;Model!CC$42*Taxes!$P$21*Taxes!$P$22,Model!CC$42*Taxes!$P$21*Taxes!$P$22,Model!CC$42*Taxes!$P$21-(Model!CC$95+Model!CC$156)),
IF(CC74=3,MAX(Model!CC$42*Taxes!$P$24,CC73*Taxes!$P$23),
IF(SUMIFS($W73:CC73,$W74:CC74,CC74)*SUMIFS(Taxes!$P$20:$P$29,Taxes!$Q$20:$Q$29,CC74)-SUMIFS($W75:CB75,$W74:CB74,CC74)&gt;0,SUMIFS($W73:CC73,$W74:CC74,CC74)*SUMIFS(Taxes!$P$20:$P$29,Taxes!$Q$20:$Q$29,CC74)-SUMIFS($W75:CB75,$W74:CB74,CC74),0))))</f>
        <v>3188564.9931778759</v>
      </c>
      <c r="CD75" s="5">
        <f ca="1">IF(CD$4="",0,
IF(CD74=2,IF(Model!CD$42*Taxes!$P$21-(Model!CD$95+Model!CD$156)&lt;Model!CD$42*Taxes!$P$21*Taxes!$P$22,Model!CD$42*Taxes!$P$21*Taxes!$P$22,Model!CD$42*Taxes!$P$21-(Model!CD$95+Model!CD$156)),
IF(CD74=3,MAX(Model!CD$42*Taxes!$P$24,CD73*Taxes!$P$23),
IF(SUMIFS($W73:CD73,$W74:CD74,CD74)*SUMIFS(Taxes!$P$20:$P$29,Taxes!$Q$20:$Q$29,CD74)-SUMIFS($W75:CC75,$W74:CC74,CD74)&gt;0,SUMIFS($W73:CD73,$W74:CD74,CD74)*SUMIFS(Taxes!$P$20:$P$29,Taxes!$Q$20:$Q$29,CD74)-SUMIFS($W75:CC75,$W74:CC74,CD74),0))))</f>
        <v>3272164.5054645985</v>
      </c>
      <c r="CE75" s="5">
        <f ca="1">IF(CE$4="",0,
IF(CE74=2,IF(Model!CE$42*Taxes!$P$21-(Model!CE$95+Model!CE$156)&lt;Model!CE$42*Taxes!$P$21*Taxes!$P$22,Model!CE$42*Taxes!$P$21*Taxes!$P$22,Model!CE$42*Taxes!$P$21-(Model!CE$95+Model!CE$156)),
IF(CE74=3,MAX(Model!CE$42*Taxes!$P$24,CE73*Taxes!$P$23),
IF(SUMIFS($W73:CE73,$W74:CE74,CE74)*SUMIFS(Taxes!$P$20:$P$29,Taxes!$Q$20:$Q$29,CE74)-SUMIFS($W75:CD75,$W74:CD74,CE74)&gt;0,SUMIFS($W73:CE73,$W74:CE74,CE74)*SUMIFS(Taxes!$P$20:$P$29,Taxes!$Q$20:$Q$29,CE74)-SUMIFS($W75:CD75,$W74:CD74,CE74),0))))</f>
        <v>3349366.4859168231</v>
      </c>
      <c r="CF75" s="5">
        <f ca="1">IF(CF$4="",0,
IF(CF74=2,IF(Model!CF$42*Taxes!$P$21-(Model!CF$95+Model!CF$156)&lt;Model!CF$42*Taxes!$P$21*Taxes!$P$22,Model!CF$42*Taxes!$P$21*Taxes!$P$22,Model!CF$42*Taxes!$P$21-(Model!CF$95+Model!CF$156)),
IF(CF74=3,MAX(Model!CF$42*Taxes!$P$24,CF73*Taxes!$P$23),
IF(SUMIFS($W73:CF73,$W74:CF74,CF74)*SUMIFS(Taxes!$P$20:$P$29,Taxes!$Q$20:$Q$29,CF74)-SUMIFS($W75:CE75,$W74:CE74,CF74)&gt;0,SUMIFS($W73:CF73,$W74:CF74,CF74)*SUMIFS(Taxes!$P$20:$P$29,Taxes!$Q$20:$Q$29,CF74)-SUMIFS($W75:CE75,$W74:CE74,CF74),0))))</f>
        <v>0</v>
      </c>
    </row>
    <row r="77" spans="2:84" x14ac:dyDescent="0.3">
      <c r="B77" s="13">
        <f>ROW()</f>
        <v>77</v>
      </c>
      <c r="H77" s="1" t="s">
        <v>261</v>
      </c>
      <c r="M77" s="53" t="s">
        <v>18</v>
      </c>
      <c r="P77" s="72" t="str">
        <f>Lists!$AI$14</f>
        <v>PL</v>
      </c>
      <c r="U77" s="5">
        <f ca="1">SUM(INDIRECT(ADDRESS($B77,$X$2)&amp;":"&amp;ADDRESS($B77,$X$2-1+$P$8)))</f>
        <v>324174696.84009242</v>
      </c>
      <c r="X77" s="5">
        <f ca="1">X73-X75</f>
        <v>-454000</v>
      </c>
      <c r="Y77" s="5">
        <f t="shared" ref="Y77:CF77" ca="1" si="83">Y73-Y75</f>
        <v>-687916.66666666663</v>
      </c>
      <c r="Z77" s="5">
        <f t="shared" ca="1" si="83"/>
        <v>-1167129.9203382595</v>
      </c>
      <c r="AA77" s="5">
        <f t="shared" ca="1" si="83"/>
        <v>-1481344.9304836751</v>
      </c>
      <c r="AB77" s="5">
        <f t="shared" ca="1" si="83"/>
        <v>-1229425.5173743749</v>
      </c>
      <c r="AC77" s="5">
        <f t="shared" ca="1" si="83"/>
        <v>-708922.77093174099</v>
      </c>
      <c r="AD77" s="5">
        <f t="shared" ca="1" si="83"/>
        <v>-393378.35782244039</v>
      </c>
      <c r="AE77" s="5">
        <f t="shared" ca="1" si="83"/>
        <v>-159233.94471314023</v>
      </c>
      <c r="AF77" s="5">
        <f t="shared" ca="1" si="83"/>
        <v>114792.96839615994</v>
      </c>
      <c r="AG77" s="5">
        <f t="shared" ca="1" si="83"/>
        <v>380854.88150546147</v>
      </c>
      <c r="AH77" s="5">
        <f t="shared" ca="1" si="83"/>
        <v>726914.01683698315</v>
      </c>
      <c r="AI77" s="5">
        <f t="shared" ca="1" si="83"/>
        <v>1046719.3905944313</v>
      </c>
      <c r="AJ77" s="5">
        <f t="shared" ca="1" si="83"/>
        <v>1237762.6115741022</v>
      </c>
      <c r="AK77" s="5">
        <f t="shared" ca="1" si="83"/>
        <v>1582512.4575537739</v>
      </c>
      <c r="AL77" s="5">
        <f t="shared" ca="1" si="83"/>
        <v>1827639.6404228541</v>
      </c>
      <c r="AM77" s="5">
        <f t="shared" ca="1" si="83"/>
        <v>1804690.7108975281</v>
      </c>
      <c r="AN77" s="5">
        <f t="shared" ca="1" si="83"/>
        <v>2013359.3339683015</v>
      </c>
      <c r="AO77" s="5">
        <f t="shared" ca="1" si="83"/>
        <v>2212817.457039075</v>
      </c>
      <c r="AP77" s="5">
        <f t="shared" ca="1" si="83"/>
        <v>2462592.4789987365</v>
      </c>
      <c r="AQ77" s="5">
        <f t="shared" ca="1" si="83"/>
        <v>2720431.7974676597</v>
      </c>
      <c r="AR77" s="5">
        <f t="shared" ca="1" si="83"/>
        <v>2896526.6175108026</v>
      </c>
      <c r="AS77" s="5">
        <f t="shared" ca="1" si="83"/>
        <v>3250540.3713352825</v>
      </c>
      <c r="AT77" s="5">
        <f t="shared" ca="1" si="83"/>
        <v>3419377.0670307623</v>
      </c>
      <c r="AU77" s="5">
        <f t="shared" ca="1" si="83"/>
        <v>3514698.8000415424</v>
      </c>
      <c r="AV77" s="5">
        <f t="shared" ca="1" si="83"/>
        <v>3658082.9603564907</v>
      </c>
      <c r="AW77" s="5">
        <f t="shared" ca="1" si="83"/>
        <v>3856744.625773943</v>
      </c>
      <c r="AX77" s="5">
        <f t="shared" ca="1" si="83"/>
        <v>4242450.757440649</v>
      </c>
      <c r="AY77" s="5">
        <f t="shared" ca="1" si="83"/>
        <v>4603030.7663310077</v>
      </c>
      <c r="AZ77" s="5">
        <f t="shared" ca="1" si="83"/>
        <v>4813748.435823475</v>
      </c>
      <c r="BA77" s="5">
        <f t="shared" ca="1" si="83"/>
        <v>5112732.9853159459</v>
      </c>
      <c r="BB77" s="5">
        <f t="shared" ca="1" si="83"/>
        <v>5272383.9930076217</v>
      </c>
      <c r="BC77" s="5">
        <f t="shared" ca="1" si="83"/>
        <v>5540333.901132267</v>
      </c>
      <c r="BD77" s="5">
        <f t="shared" ca="1" si="83"/>
        <v>5842570.7751415996</v>
      </c>
      <c r="BE77" s="5">
        <f t="shared" ca="1" si="83"/>
        <v>5992574.918126272</v>
      </c>
      <c r="BF77" s="5">
        <f t="shared" ca="1" si="83"/>
        <v>6296917.2956793038</v>
      </c>
      <c r="BG77" s="5">
        <f t="shared" ca="1" si="83"/>
        <v>6578076.2808700418</v>
      </c>
      <c r="BH77" s="5">
        <f t="shared" ca="1" si="83"/>
        <v>6697432.2955255751</v>
      </c>
      <c r="BI77" s="5">
        <f t="shared" ca="1" si="83"/>
        <v>6995827.4362604991</v>
      </c>
      <c r="BJ77" s="5">
        <f t="shared" ca="1" si="83"/>
        <v>7361905.3185508773</v>
      </c>
      <c r="BK77" s="5">
        <f t="shared" ca="1" si="83"/>
        <v>7786943.1337050367</v>
      </c>
      <c r="BL77" s="5">
        <f t="shared" ca="1" si="83"/>
        <v>7819134.0280457623</v>
      </c>
      <c r="BM77" s="5">
        <f t="shared" ca="1" si="83"/>
        <v>8041667.4516229965</v>
      </c>
      <c r="BN77" s="5">
        <f t="shared" ca="1" si="83"/>
        <v>8244736.9106106814</v>
      </c>
      <c r="BO77" s="5">
        <f t="shared" ca="1" si="83"/>
        <v>8340983.4812566824</v>
      </c>
      <c r="BP77" s="5">
        <f t="shared" ca="1" si="83"/>
        <v>8743667.2833059505</v>
      </c>
      <c r="BQ77" s="5">
        <f t="shared" ca="1" si="83"/>
        <v>9229464.8644271251</v>
      </c>
      <c r="BR77" s="5">
        <f t="shared" ca="1" si="83"/>
        <v>9457584.6717334427</v>
      </c>
      <c r="BS77" s="5">
        <f t="shared" ca="1" si="83"/>
        <v>9752262.3138391264</v>
      </c>
      <c r="BT77" s="5">
        <f t="shared" ca="1" si="83"/>
        <v>9852906.4012237266</v>
      </c>
      <c r="BU77" s="5">
        <f t="shared" ca="1" si="83"/>
        <v>10069460.266860157</v>
      </c>
      <c r="BV77" s="5">
        <f t="shared" ca="1" si="83"/>
        <v>10542215.187108465</v>
      </c>
      <c r="BW77" s="5">
        <f t="shared" ca="1" si="83"/>
        <v>11037025.791236572</v>
      </c>
      <c r="BX77" s="5">
        <f t="shared" ca="1" si="83"/>
        <v>11233184.15744259</v>
      </c>
      <c r="BY77" s="5">
        <f t="shared" ca="1" si="83"/>
        <v>11373044.740439909</v>
      </c>
      <c r="BZ77" s="5">
        <f t="shared" ca="1" si="83"/>
        <v>11518409.815206403</v>
      </c>
      <c r="CA77" s="5">
        <f t="shared" ca="1" si="83"/>
        <v>11807734.344669031</v>
      </c>
      <c r="CB77" s="5">
        <f t="shared" ca="1" si="83"/>
        <v>12288196.820942765</v>
      </c>
      <c r="CC77" s="5">
        <f t="shared" ca="1" si="83"/>
        <v>12754259.972711537</v>
      </c>
      <c r="CD77" s="5">
        <f t="shared" ca="1" si="83"/>
        <v>13088658.021858368</v>
      </c>
      <c r="CE77" s="5">
        <f t="shared" ca="1" si="83"/>
        <v>13397465.943667317</v>
      </c>
      <c r="CF77" s="5">
        <f t="shared" ca="1" si="83"/>
        <v>0</v>
      </c>
    </row>
    <row r="78" spans="2:84" x14ac:dyDescent="0.3">
      <c r="X78" s="109"/>
    </row>
    <row r="79" spans="2:84" x14ac:dyDescent="0.3">
      <c r="B79" s="13">
        <f>ROW()</f>
        <v>79</v>
      </c>
      <c r="H79" s="1" t="str">
        <f>CapEx!$H$305</f>
        <v>Финпоток до %% и налога на прибыль</v>
      </c>
      <c r="M79" s="53" t="s">
        <v>18</v>
      </c>
      <c r="P79" s="72" t="str">
        <f>Lists!$AI$11</f>
        <v>CF</v>
      </c>
      <c r="U79" s="5">
        <f ca="1">SUM(INDIRECT(ADDRESS($B79,$X$2)&amp;":"&amp;ADDRESS($B79,$X$2-1+$P$8)))</f>
        <v>293111298.07168996</v>
      </c>
      <c r="X79" s="5">
        <f t="shared" ref="X79:BC79" ca="1" si="84">IF(X$4="",0,X19-X39-X64+X69)</f>
        <v>-33614000</v>
      </c>
      <c r="Y79" s="5">
        <f t="shared" ca="1" si="84"/>
        <v>-9234000</v>
      </c>
      <c r="Z79" s="5">
        <f t="shared" ca="1" si="84"/>
        <v>-6621566.666666667</v>
      </c>
      <c r="AA79" s="5">
        <f t="shared" ca="1" si="84"/>
        <v>-815926.6893660106</v>
      </c>
      <c r="AB79" s="5">
        <f t="shared" ca="1" si="84"/>
        <v>4939231.643967323</v>
      </c>
      <c r="AC79" s="5">
        <f t="shared" ca="1" si="84"/>
        <v>-189355.43327511084</v>
      </c>
      <c r="AD79" s="5">
        <f t="shared" ca="1" si="84"/>
        <v>481362.41063398949</v>
      </c>
      <c r="AE79" s="5">
        <f t="shared" ca="1" si="84"/>
        <v>3655829.3570893276</v>
      </c>
      <c r="AF79" s="5">
        <f t="shared" ca="1" si="84"/>
        <v>-266646.99306918669</v>
      </c>
      <c r="AG79" s="5">
        <f t="shared" ca="1" si="84"/>
        <v>-154399.06714378821</v>
      </c>
      <c r="AH79" s="5">
        <f t="shared" ca="1" si="84"/>
        <v>1696102.027539216</v>
      </c>
      <c r="AI79" s="5">
        <f t="shared" ca="1" si="84"/>
        <v>1603428.1550784337</v>
      </c>
      <c r="AJ79" s="5">
        <f t="shared" ca="1" si="84"/>
        <v>811131.26047843171</v>
      </c>
      <c r="AK79" s="5">
        <f t="shared" ca="1" si="84"/>
        <v>1198700.8369419656</v>
      </c>
      <c r="AL79" s="5">
        <f t="shared" ca="1" si="84"/>
        <v>1762987.4159871088</v>
      </c>
      <c r="AM79" s="5">
        <f t="shared" ca="1" si="84"/>
        <v>2573915.6484562107</v>
      </c>
      <c r="AN79" s="5">
        <f t="shared" ca="1" si="84"/>
        <v>2361373.6505058818</v>
      </c>
      <c r="AO79" s="5">
        <f t="shared" ca="1" si="84"/>
        <v>1201306.3352860895</v>
      </c>
      <c r="AP79" s="5">
        <f t="shared" ca="1" si="84"/>
        <v>3082558.1532816333</v>
      </c>
      <c r="AQ79" s="5">
        <f t="shared" ca="1" si="84"/>
        <v>4103247.2470851038</v>
      </c>
      <c r="AR79" s="5">
        <f t="shared" ca="1" si="84"/>
        <v>-15018848.608300112</v>
      </c>
      <c r="AS79" s="5">
        <f t="shared" ca="1" si="84"/>
        <v>-4391634.1360446764</v>
      </c>
      <c r="AT79" s="5">
        <f t="shared" ca="1" si="84"/>
        <v>637207.56836813455</v>
      </c>
      <c r="AU79" s="5">
        <f t="shared" ca="1" si="84"/>
        <v>5579598.5928836809</v>
      </c>
      <c r="AV79" s="5">
        <f t="shared" ca="1" si="84"/>
        <v>4732596.2483834838</v>
      </c>
      <c r="AW79" s="5">
        <f t="shared" ca="1" si="84"/>
        <v>10126535.30903664</v>
      </c>
      <c r="AX79" s="5">
        <f t="shared" ca="1" si="84"/>
        <v>6053376.008344776</v>
      </c>
      <c r="AY79" s="5">
        <f t="shared" ca="1" si="84"/>
        <v>7085852.3542769393</v>
      </c>
      <c r="AZ79" s="5">
        <f t="shared" ca="1" si="84"/>
        <v>6981067.0939710876</v>
      </c>
      <c r="BA79" s="5">
        <f t="shared" ca="1" si="84"/>
        <v>5358164.7049426567</v>
      </c>
      <c r="BB79" s="5">
        <f t="shared" ca="1" si="84"/>
        <v>-11071158.944083946</v>
      </c>
      <c r="BC79" s="5">
        <f t="shared" ca="1" si="84"/>
        <v>872863.65517275536</v>
      </c>
      <c r="BD79" s="5">
        <f t="shared" ref="BD79:CF79" ca="1" si="85">IF(BD$4="",0,BD19-BD39-BD64+BD69)</f>
        <v>1551072.4169293139</v>
      </c>
      <c r="BE79" s="5">
        <f t="shared" ca="1" si="85"/>
        <v>6766330.4732562033</v>
      </c>
      <c r="BF79" s="5">
        <f t="shared" ca="1" si="85"/>
        <v>11790110.933497105</v>
      </c>
      <c r="BG79" s="5">
        <f t="shared" ca="1" si="85"/>
        <v>9024843.7010600399</v>
      </c>
      <c r="BH79" s="5">
        <f t="shared" ca="1" si="85"/>
        <v>8148214.5449155578</v>
      </c>
      <c r="BI79" s="5">
        <f t="shared" ca="1" si="85"/>
        <v>11012787.309432736</v>
      </c>
      <c r="BJ79" s="5">
        <f t="shared" ca="1" si="85"/>
        <v>9818046.7430675011</v>
      </c>
      <c r="BK79" s="5">
        <f t="shared" ca="1" si="85"/>
        <v>10952053.650716761</v>
      </c>
      <c r="BL79" s="5">
        <f t="shared" ca="1" si="85"/>
        <v>-8169569.7595563289</v>
      </c>
      <c r="BM79" s="5">
        <f t="shared" ca="1" si="85"/>
        <v>1748240.0254154603</v>
      </c>
      <c r="BN79" s="5">
        <f t="shared" ca="1" si="85"/>
        <v>6833244.6530411299</v>
      </c>
      <c r="BO79" s="5">
        <f t="shared" ca="1" si="85"/>
        <v>13479691.219726674</v>
      </c>
      <c r="BP79" s="5">
        <f t="shared" ca="1" si="85"/>
        <v>11203312.180398546</v>
      </c>
      <c r="BQ79" s="5">
        <f t="shared" ca="1" si="85"/>
        <v>11742671.383309864</v>
      </c>
      <c r="BR79" s="5">
        <f t="shared" ca="1" si="85"/>
        <v>19248381.236298058</v>
      </c>
      <c r="BS79" s="5">
        <f t="shared" ca="1" si="85"/>
        <v>13821749.8786026</v>
      </c>
      <c r="BT79" s="5">
        <f t="shared" ca="1" si="85"/>
        <v>12881755.693828546</v>
      </c>
      <c r="BU79" s="5">
        <f t="shared" ca="1" si="85"/>
        <v>13040960.846750943</v>
      </c>
      <c r="BV79" s="5">
        <f t="shared" ca="1" si="85"/>
        <v>-5921546.3787022056</v>
      </c>
      <c r="BW79" s="5">
        <f t="shared" ca="1" si="85"/>
        <v>7106405.1033111829</v>
      </c>
      <c r="BX79" s="5">
        <f t="shared" ca="1" si="85"/>
        <v>9920299.1832285803</v>
      </c>
      <c r="BY79" s="5">
        <f t="shared" ca="1" si="85"/>
        <v>13378328.453848992</v>
      </c>
      <c r="BZ79" s="5">
        <f t="shared" ca="1" si="85"/>
        <v>15989419.781753805</v>
      </c>
      <c r="CA79" s="5">
        <f t="shared" ca="1" si="85"/>
        <v>22609792.515498031</v>
      </c>
      <c r="CB79" s="5">
        <f t="shared" ca="1" si="85"/>
        <v>15438876.050750747</v>
      </c>
      <c r="CC79" s="5">
        <f t="shared" ca="1" si="85"/>
        <v>16155661.42149137</v>
      </c>
      <c r="CD79" s="5">
        <f t="shared" ca="1" si="85"/>
        <v>18887574.448042467</v>
      </c>
      <c r="CE79" s="5">
        <f t="shared" ca="1" si="85"/>
        <v>19131691.22201483</v>
      </c>
      <c r="CF79" s="5">
        <f t="shared" ca="1" si="85"/>
        <v>0</v>
      </c>
    </row>
    <row r="80" spans="2:84" x14ac:dyDescent="0.3">
      <c r="X80" s="109"/>
    </row>
    <row r="81" spans="2:84" x14ac:dyDescent="0.3">
      <c r="B81" s="13">
        <f>ROW()</f>
        <v>81</v>
      </c>
      <c r="H81" s="1" t="s">
        <v>262</v>
      </c>
      <c r="M81" s="53" t="s">
        <v>18</v>
      </c>
      <c r="P81" s="72" t="str">
        <f>Lists!$AI$10</f>
        <v>CF(-)</v>
      </c>
      <c r="U81" s="5">
        <f ca="1">SUM(INDIRECT(ADDRESS($B81,$X$2)&amp;":"&amp;ADDRESS($B81,$X$2-1+$P$8)))</f>
        <v>80225132.747628435</v>
      </c>
      <c r="X81" s="108">
        <f ca="1">IF(X$4="",0,IF((SUMIFS($W75:W75,$W$1:W$1,"&lt;="&amp;(X$1-(MONTH(X$4)-3*INT((MONTH(X$4)-1)/3))))-SUMIFS($W81:W81,$W$1:W$1,"&lt;="&amp;(X$1-(MONTH(X$4)-3*INT((MONTH(X$4)-1)/3))-3)))&gt;0,
(SUMIFS($W75:W75,$W$1:W$1,"&lt;="&amp;(X$1-(MONTH(X$4)-3*INT((MONTH(X$4)-1)/3))))-SUMIFS($W81:W81,$W$1:W$1,"&lt;="&amp;(X$1-(MONTH(X$4)-3*INT((MONTH(X$4)-1)/3))-3)))/3,0))</f>
        <v>0</v>
      </c>
      <c r="Y81" s="5">
        <f ca="1">IF(Y$4="",0,IF((SUMIFS($W75:X75,$W$1:X$1,"&lt;="&amp;(Y$1-(MONTH(Y$4)-3*INT((MONTH(Y$4)-1)/3))))-SUMIFS($W81:X81,$W$1:X$1,"&lt;="&amp;(Y$1-(MONTH(Y$4)-3*INT((MONTH(Y$4)-1)/3))-3)))&gt;0,
(SUMIFS($W75:X75,$W$1:X$1,"&lt;="&amp;(Y$1-(MONTH(Y$4)-3*INT((MONTH(Y$4)-1)/3))))-SUMIFS($W81:X81,$W$1:X$1,"&lt;="&amp;(Y$1-(MONTH(Y$4)-3*INT((MONTH(Y$4)-1)/3))-3)))/3,0))</f>
        <v>0</v>
      </c>
      <c r="Z81" s="5">
        <f ca="1">IF(Z$4="",0,IF((SUMIFS($W75:Y75,$W$1:Y$1,"&lt;="&amp;(Z$1-(MONTH(Z$4)-3*INT((MONTH(Z$4)-1)/3))))-SUMIFS($W81:Y81,$W$1:Y$1,"&lt;="&amp;(Z$1-(MONTH(Z$4)-3*INT((MONTH(Z$4)-1)/3))-3)))&gt;0,
(SUMIFS($W75:Y75,$W$1:Y$1,"&lt;="&amp;(Z$1-(MONTH(Z$4)-3*INT((MONTH(Z$4)-1)/3))))-SUMIFS($W81:Y81,$W$1:Y$1,"&lt;="&amp;(Z$1-(MONTH(Z$4)-3*INT((MONTH(Z$4)-1)/3))-3)))/3,0))</f>
        <v>0</v>
      </c>
      <c r="AA81" s="5">
        <f ca="1">IF(AA$4="",0,IF((SUMIFS($W75:Z75,$W$1:Z$1,"&lt;="&amp;(AA$1-(MONTH(AA$4)-3*INT((MONTH(AA$4)-1)/3))))-SUMIFS($W81:Z81,$W$1:Z$1,"&lt;="&amp;(AA$1-(MONTH(AA$4)-3*INT((MONTH(AA$4)-1)/3))-3)))&gt;0,
(SUMIFS($W75:Z75,$W$1:Z$1,"&lt;="&amp;(AA$1-(MONTH(AA$4)-3*INT((MONTH(AA$4)-1)/3))))-SUMIFS($W81:Z81,$W$1:Z$1,"&lt;="&amp;(AA$1-(MONTH(AA$4)-3*INT((MONTH(AA$4)-1)/3))-3)))/3,0))</f>
        <v>0</v>
      </c>
      <c r="AB81" s="5">
        <f ca="1">IF(AB$4="",0,IF((SUMIFS($W75:AA75,$W$1:AA$1,"&lt;="&amp;(AB$1-(MONTH(AB$4)-3*INT((MONTH(AB$4)-1)/3))))-SUMIFS($W81:AA81,$W$1:AA$1,"&lt;="&amp;(AB$1-(MONTH(AB$4)-3*INT((MONTH(AB$4)-1)/3))-3)))&gt;0,
(SUMIFS($W75:AA75,$W$1:AA$1,"&lt;="&amp;(AB$1-(MONTH(AB$4)-3*INT((MONTH(AB$4)-1)/3))))-SUMIFS($W81:AA81,$W$1:AA$1,"&lt;="&amp;(AB$1-(MONTH(AB$4)-3*INT((MONTH(AB$4)-1)/3))-3)))/3,0))</f>
        <v>0</v>
      </c>
      <c r="AC81" s="5">
        <f ca="1">IF(AC$4="",0,IF((SUMIFS($W75:AB75,$W$1:AB$1,"&lt;="&amp;(AC$1-(MONTH(AC$4)-3*INT((MONTH(AC$4)-1)/3))))-SUMIFS($W81:AB81,$W$1:AB$1,"&lt;="&amp;(AC$1-(MONTH(AC$4)-3*INT((MONTH(AC$4)-1)/3))-3)))&gt;0,
(SUMIFS($W75:AB75,$W$1:AB$1,"&lt;="&amp;(AC$1-(MONTH(AC$4)-3*INT((MONTH(AC$4)-1)/3))))-SUMIFS($W81:AB81,$W$1:AB$1,"&lt;="&amp;(AC$1-(MONTH(AC$4)-3*INT((MONTH(AC$4)-1)/3))-3)))/3,0))</f>
        <v>0</v>
      </c>
      <c r="AD81" s="5">
        <f ca="1">IF(AD$4="",0,IF((SUMIFS($W75:AC75,$W$1:AC$1,"&lt;="&amp;(AD$1-(MONTH(AD$4)-3*INT((MONTH(AD$4)-1)/3))))-SUMIFS($W81:AC81,$W$1:AC$1,"&lt;="&amp;(AD$1-(MONTH(AD$4)-3*INT((MONTH(AD$4)-1)/3))-3)))&gt;0,
(SUMIFS($W75:AC75,$W$1:AC$1,"&lt;="&amp;(AD$1-(MONTH(AD$4)-3*INT((MONTH(AD$4)-1)/3))))-SUMIFS($W81:AC81,$W$1:AC$1,"&lt;="&amp;(AD$1-(MONTH(AD$4)-3*INT((MONTH(AD$4)-1)/3))-3)))/3,0))</f>
        <v>0</v>
      </c>
      <c r="AE81" s="5">
        <f ca="1">IF(AE$4="",0,IF((SUMIFS($W75:AD75,$W$1:AD$1,"&lt;="&amp;(AE$1-(MONTH(AE$4)-3*INT((MONTH(AE$4)-1)/3))))-SUMIFS($W81:AD81,$W$1:AD$1,"&lt;="&amp;(AE$1-(MONTH(AE$4)-3*INT((MONTH(AE$4)-1)/3))-3)))&gt;0,
(SUMIFS($W75:AD75,$W$1:AD$1,"&lt;="&amp;(AE$1-(MONTH(AE$4)-3*INT((MONTH(AE$4)-1)/3))))-SUMIFS($W81:AD81,$W$1:AD$1,"&lt;="&amp;(AE$1-(MONTH(AE$4)-3*INT((MONTH(AE$4)-1)/3))-3)))/3,0))</f>
        <v>0</v>
      </c>
      <c r="AF81" s="5">
        <f ca="1">IF(AF$4="",0,IF((SUMIFS($W75:AE75,$W$1:AE$1,"&lt;="&amp;(AF$1-(MONTH(AF$4)-3*INT((MONTH(AF$4)-1)/3))))-SUMIFS($W81:AE81,$W$1:AE$1,"&lt;="&amp;(AF$1-(MONTH(AF$4)-3*INT((MONTH(AF$4)-1)/3))-3)))&gt;0,
(SUMIFS($W75:AE75,$W$1:AE$1,"&lt;="&amp;(AF$1-(MONTH(AF$4)-3*INT((MONTH(AF$4)-1)/3))))-SUMIFS($W81:AE81,$W$1:AE$1,"&lt;="&amp;(AF$1-(MONTH(AF$4)-3*INT((MONTH(AF$4)-1)/3))-3)))/3,0))</f>
        <v>0</v>
      </c>
      <c r="AG81" s="5">
        <f ca="1">IF(AG$4="",0,IF((SUMIFS($W75:AF75,$W$1:AF$1,"&lt;="&amp;(AG$1-(MONTH(AG$4)-3*INT((MONTH(AG$4)-1)/3))))-SUMIFS($W81:AF81,$W$1:AF$1,"&lt;="&amp;(AG$1-(MONTH(AG$4)-3*INT((MONTH(AG$4)-1)/3))-3)))&gt;0,
(SUMIFS($W75:AF75,$W$1:AF$1,"&lt;="&amp;(AG$1-(MONTH(AG$4)-3*INT((MONTH(AG$4)-1)/3))))-SUMIFS($W81:AF81,$W$1:AF$1,"&lt;="&amp;(AG$1-(MONTH(AG$4)-3*INT((MONTH(AG$4)-1)/3))-3)))/3,0))</f>
        <v>0</v>
      </c>
      <c r="AH81" s="5">
        <f ca="1">IF(AH$4="",0,IF((SUMIFS($W75:AG75,$W$1:AG$1,"&lt;="&amp;(AH$1-(MONTH(AH$4)-3*INT((MONTH(AH$4)-1)/3))))-SUMIFS($W81:AG81,$W$1:AG$1,"&lt;="&amp;(AH$1-(MONTH(AH$4)-3*INT((MONTH(AH$4)-1)/3))-3)))&gt;0,
(SUMIFS($W75:AG75,$W$1:AG$1,"&lt;="&amp;(AH$1-(MONTH(AH$4)-3*INT((MONTH(AH$4)-1)/3))))-SUMIFS($W81:AG81,$W$1:AG$1,"&lt;="&amp;(AH$1-(MONTH(AH$4)-3*INT((MONTH(AH$4)-1)/3))-3)))/3,0))</f>
        <v>0</v>
      </c>
      <c r="AI81" s="5">
        <f ca="1">IF(AI$4="",0,IF((SUMIFS($W75:AH75,$W$1:AH$1,"&lt;="&amp;(AI$1-(MONTH(AI$4)-3*INT((MONTH(AI$4)-1)/3))))-SUMIFS($W81:AH81,$W$1:AH$1,"&lt;="&amp;(AI$1-(MONTH(AI$4)-3*INT((MONTH(AI$4)-1)/3))-3)))&gt;0,
(SUMIFS($W75:AH75,$W$1:AH$1,"&lt;="&amp;(AI$1-(MONTH(AI$4)-3*INT((MONTH(AI$4)-1)/3))))-SUMIFS($W81:AH81,$W$1:AH$1,"&lt;="&amp;(AI$1-(MONTH(AI$4)-3*INT((MONTH(AI$4)-1)/3))-3)))/3,0))</f>
        <v>0</v>
      </c>
      <c r="AJ81" s="5">
        <f ca="1">IF(AJ$4="",0,IF((SUMIFS($W75:AI75,$W$1:AI$1,"&lt;="&amp;(AJ$1-(MONTH(AJ$4)-3*INT((MONTH(AJ$4)-1)/3))))-SUMIFS($W81:AI81,$W$1:AI$1,"&lt;="&amp;(AJ$1-(MONTH(AJ$4)-3*INT((MONTH(AJ$4)-1)/3))-3)))&gt;0,
(SUMIFS($W75:AI75,$W$1:AI$1,"&lt;="&amp;(AJ$1-(MONTH(AJ$4)-3*INT((MONTH(AJ$4)-1)/3))))-SUMIFS($W81:AI81,$W$1:AI$1,"&lt;="&amp;(AJ$1-(MONTH(AJ$4)-3*INT((MONTH(AJ$4)-1)/3))-3)))/3,0))</f>
        <v>0</v>
      </c>
      <c r="AK81" s="5">
        <f ca="1">IF(AK$4="",0,IF((SUMIFS($W75:AJ75,$W$1:AJ$1,"&lt;="&amp;(AK$1-(MONTH(AK$4)-3*INT((MONTH(AK$4)-1)/3))))-SUMIFS($W81:AJ81,$W$1:AJ$1,"&lt;="&amp;(AK$1-(MONTH(AK$4)-3*INT((MONTH(AK$4)-1)/3))-3)))&gt;0,
(SUMIFS($W75:AJ75,$W$1:AJ$1,"&lt;="&amp;(AK$1-(MONTH(AK$4)-3*INT((MONTH(AK$4)-1)/3))))-SUMIFS($W81:AJ81,$W$1:AJ$1,"&lt;="&amp;(AK$1-(MONTH(AK$4)-3*INT((MONTH(AK$4)-1)/3))-3)))/3,0))</f>
        <v>0</v>
      </c>
      <c r="AL81" s="5">
        <f ca="1">IF(AL$4="",0,IF((SUMIFS($W75:AK75,$W$1:AK$1,"&lt;="&amp;(AL$1-(MONTH(AL$4)-3*INT((MONTH(AL$4)-1)/3))))-SUMIFS($W81:AK81,$W$1:AK$1,"&lt;="&amp;(AL$1-(MONTH(AL$4)-3*INT((MONTH(AL$4)-1)/3))-3)))&gt;0,
(SUMIFS($W75:AK75,$W$1:AK$1,"&lt;="&amp;(AL$1-(MONTH(AL$4)-3*INT((MONTH(AL$4)-1)/3))))-SUMIFS($W81:AK81,$W$1:AK$1,"&lt;="&amp;(AL$1-(MONTH(AL$4)-3*INT((MONTH(AL$4)-1)/3))-3)))/3,0))</f>
        <v>0</v>
      </c>
      <c r="AM81" s="5">
        <f ca="1">IF(AM$4="",0,IF((SUMIFS($W75:AL75,$W$1:AL$1,"&lt;="&amp;(AM$1-(MONTH(AM$4)-3*INT((MONTH(AM$4)-1)/3))))-SUMIFS($W81:AL81,$W$1:AL$1,"&lt;="&amp;(AM$1-(MONTH(AM$4)-3*INT((MONTH(AM$4)-1)/3))-3)))&gt;0,
(SUMIFS($W75:AL75,$W$1:AL$1,"&lt;="&amp;(AM$1-(MONTH(AM$4)-3*INT((MONTH(AM$4)-1)/3))))-SUMIFS($W81:AL81,$W$1:AL$1,"&lt;="&amp;(AM$1-(MONTH(AM$4)-3*INT((MONTH(AM$4)-1)/3))-3)))/3,0))</f>
        <v>0</v>
      </c>
      <c r="AN81" s="5">
        <f ca="1">IF(AN$4="",0,IF((SUMIFS($W75:AM75,$W$1:AM$1,"&lt;="&amp;(AN$1-(MONTH(AN$4)-3*INT((MONTH(AN$4)-1)/3))))-SUMIFS($W81:AM81,$W$1:AM$1,"&lt;="&amp;(AN$1-(MONTH(AN$4)-3*INT((MONTH(AN$4)-1)/3))-3)))&gt;0,
(SUMIFS($W75:AM75,$W$1:AM$1,"&lt;="&amp;(AN$1-(MONTH(AN$4)-3*INT((MONTH(AN$4)-1)/3))))-SUMIFS($W81:AM81,$W$1:AM$1,"&lt;="&amp;(AN$1-(MONTH(AN$4)-3*INT((MONTH(AN$4)-1)/3))-3)))/3,0))</f>
        <v>0</v>
      </c>
      <c r="AO81" s="5">
        <f ca="1">IF(AO$4="",0,IF((SUMIFS($W75:AN75,$W$1:AN$1,"&lt;="&amp;(AO$1-(MONTH(AO$4)-3*INT((MONTH(AO$4)-1)/3))))-SUMIFS($W81:AN81,$W$1:AN$1,"&lt;="&amp;(AO$1-(MONTH(AO$4)-3*INT((MONTH(AO$4)-1)/3))-3)))&gt;0,
(SUMIFS($W75:AN75,$W$1:AN$1,"&lt;="&amp;(AO$1-(MONTH(AO$4)-3*INT((MONTH(AO$4)-1)/3))))-SUMIFS($W81:AN81,$W$1:AN$1,"&lt;="&amp;(AO$1-(MONTH(AO$4)-3*INT((MONTH(AO$4)-1)/3))-3)))/3,0))</f>
        <v>371157.82528494141</v>
      </c>
      <c r="AP81" s="5">
        <f ca="1">IF(AP$4="",0,IF((SUMIFS($W75:AO75,$W$1:AO$1,"&lt;="&amp;(AP$1-(MONTH(AP$4)-3*INT((MONTH(AP$4)-1)/3))))-SUMIFS($W81:AO81,$W$1:AO$1,"&lt;="&amp;(AP$1-(MONTH(AP$4)-3*INT((MONTH(AP$4)-1)/3))-3)))&gt;0,
(SUMIFS($W75:AO75,$W$1:AO$1,"&lt;="&amp;(AP$1-(MONTH(AP$4)-3*INT((MONTH(AP$4)-1)/3))))-SUMIFS($W81:AO81,$W$1:AO$1,"&lt;="&amp;(AP$1-(MONTH(AP$4)-3*INT((MONTH(AP$4)-1)/3))-3)))/3,0))</f>
        <v>371157.82528494141</v>
      </c>
      <c r="AQ81" s="5">
        <f ca="1">IF(AQ$4="",0,IF((SUMIFS($W75:AP75,$W$1:AP$1,"&lt;="&amp;(AQ$1-(MONTH(AQ$4)-3*INT((MONTH(AQ$4)-1)/3))))-SUMIFS($W81:AP81,$W$1:AP$1,"&lt;="&amp;(AQ$1-(MONTH(AQ$4)-3*INT((MONTH(AQ$4)-1)/3))-3)))&gt;0,
(SUMIFS($W75:AP75,$W$1:AP$1,"&lt;="&amp;(AQ$1-(MONTH(AQ$4)-3*INT((MONTH(AQ$4)-1)/3))))-SUMIFS($W81:AP81,$W$1:AP$1,"&lt;="&amp;(AQ$1-(MONTH(AQ$4)-3*INT((MONTH(AQ$4)-1)/3))-3)))/3,0))</f>
        <v>371157.82528494141</v>
      </c>
      <c r="AR81" s="5">
        <f ca="1">IF(AR$4="",0,IF((SUMIFS($W75:AQ75,$W$1:AQ$1,"&lt;="&amp;(AR$1-(MONTH(AR$4)-3*INT((MONTH(AR$4)-1)/3))))-SUMIFS($W81:AQ81,$W$1:AQ$1,"&lt;="&amp;(AR$1-(MONTH(AR$4)-3*INT((MONTH(AR$4)-1)/3))-3)))&gt;0,
(SUMIFS($W75:AQ75,$W$1:AQ$1,"&lt;="&amp;(AR$1-(MONTH(AR$4)-3*INT((MONTH(AR$4)-1)/3))))-SUMIFS($W81:AQ81,$W$1:AQ$1,"&lt;="&amp;(AR$1-(MONTH(AR$4)-3*INT((MONTH(AR$4)-1)/3))-3)))/3,0))</f>
        <v>987477.96974373097</v>
      </c>
      <c r="AS81" s="5">
        <f ca="1">IF(AS$4="",0,IF((SUMIFS($W75:AR75,$W$1:AR$1,"&lt;="&amp;(AS$1-(MONTH(AS$4)-3*INT((MONTH(AS$4)-1)/3))))-SUMIFS($W81:AR81,$W$1:AR$1,"&lt;="&amp;(AS$1-(MONTH(AS$4)-3*INT((MONTH(AS$4)-1)/3))-3)))&gt;0,
(SUMIFS($W75:AR75,$W$1:AR$1,"&lt;="&amp;(AS$1-(MONTH(AS$4)-3*INT((MONTH(AS$4)-1)/3))))-SUMIFS($W81:AR81,$W$1:AR$1,"&lt;="&amp;(AS$1-(MONTH(AS$4)-3*INT((MONTH(AS$4)-1)/3))-3)))/3,0))</f>
        <v>987477.96974373097</v>
      </c>
      <c r="AT81" s="5">
        <f ca="1">IF(AT$4="",0,IF((SUMIFS($W75:AS75,$W$1:AS$1,"&lt;="&amp;(AT$1-(MONTH(AT$4)-3*INT((MONTH(AT$4)-1)/3))))-SUMIFS($W81:AS81,$W$1:AS$1,"&lt;="&amp;(AT$1-(MONTH(AT$4)-3*INT((MONTH(AT$4)-1)/3))-3)))&gt;0,
(SUMIFS($W75:AS75,$W$1:AS$1,"&lt;="&amp;(AT$1-(MONTH(AT$4)-3*INT((MONTH(AT$4)-1)/3))))-SUMIFS($W81:AS81,$W$1:AS$1,"&lt;="&amp;(AT$1-(MONTH(AT$4)-3*INT((MONTH(AT$4)-1)/3))-3)))/3,0))</f>
        <v>987477.96974373097</v>
      </c>
      <c r="AU81" s="5">
        <f ca="1">IF(AU$4="",0,IF((SUMIFS($W75:AT75,$W$1:AT$1,"&lt;="&amp;(AU$1-(MONTH(AU$4)-3*INT((MONTH(AU$4)-1)/3))))-SUMIFS($W81:AT81,$W$1:AT$1,"&lt;="&amp;(AU$1-(MONTH(AU$4)-3*INT((MONTH(AU$4)-1)/3))-3)))&gt;0,
(SUMIFS($W75:AT75,$W$1:AT$1,"&lt;="&amp;(AU$1-(MONTH(AU$4)-3*INT((MONTH(AU$4)-1)/3))))-SUMIFS($W81:AT81,$W$1:AT$1,"&lt;="&amp;(AU$1-(MONTH(AU$4)-3*INT((MONTH(AU$4)-1)/3))-3)))/3,0))</f>
        <v>1413523.8157818606</v>
      </c>
      <c r="AV81" s="5">
        <f ca="1">IF(AV$4="",0,IF((SUMIFS($W75:AU75,$W$1:AU$1,"&lt;="&amp;(AV$1-(MONTH(AV$4)-3*INT((MONTH(AV$4)-1)/3))))-SUMIFS($W81:AU81,$W$1:AU$1,"&lt;="&amp;(AV$1-(MONTH(AV$4)-3*INT((MONTH(AV$4)-1)/3))-3)))&gt;0,
(SUMIFS($W75:AU75,$W$1:AU$1,"&lt;="&amp;(AV$1-(MONTH(AV$4)-3*INT((MONTH(AV$4)-1)/3))))-SUMIFS($W81:AU81,$W$1:AU$1,"&lt;="&amp;(AV$1-(MONTH(AV$4)-3*INT((MONTH(AV$4)-1)/3))-3)))/3,0))</f>
        <v>1413523.8157818606</v>
      </c>
      <c r="AW81" s="5">
        <f ca="1">IF(AW$4="",0,IF((SUMIFS($W75:AV75,$W$1:AV$1,"&lt;="&amp;(AW$1-(MONTH(AW$4)-3*INT((MONTH(AW$4)-1)/3))))-SUMIFS($W81:AV81,$W$1:AV$1,"&lt;="&amp;(AW$1-(MONTH(AW$4)-3*INT((MONTH(AW$4)-1)/3))-3)))&gt;0,
(SUMIFS($W75:AV75,$W$1:AV$1,"&lt;="&amp;(AW$1-(MONTH(AW$4)-3*INT((MONTH(AW$4)-1)/3))))-SUMIFS($W81:AV81,$W$1:AV$1,"&lt;="&amp;(AW$1-(MONTH(AW$4)-3*INT((MONTH(AW$4)-1)/3))-3)))/3,0))</f>
        <v>1413523.8157818606</v>
      </c>
      <c r="AX81" s="5">
        <f ca="1">IF(AX$4="",0,IF((SUMIFS($W75:AW75,$W$1:AW$1,"&lt;="&amp;(AX$1-(MONTH(AX$4)-3*INT((MONTH(AX$4)-1)/3))))-SUMIFS($W81:AW81,$W$1:AW$1,"&lt;="&amp;(AX$1-(MONTH(AX$4)-3*INT((MONTH(AX$4)-1)/3))-3)))&gt;0,
(SUMIFS($W75:AW75,$W$1:AW$1,"&lt;="&amp;(AX$1-(MONTH(AX$4)-3*INT((MONTH(AX$4)-1)/3))))-SUMIFS($W81:AW81,$W$1:AW$1,"&lt;="&amp;(AX$1-(MONTH(AX$4)-3*INT((MONTH(AX$4)-1)/3))-3)))/3,0))</f>
        <v>1345173.0448857942</v>
      </c>
      <c r="AY81" s="5">
        <f ca="1">IF(AY$4="",0,IF((SUMIFS($W75:AX75,$W$1:AX$1,"&lt;="&amp;(AY$1-(MONTH(AY$4)-3*INT((MONTH(AY$4)-1)/3))))-SUMIFS($W81:AX81,$W$1:AX$1,"&lt;="&amp;(AY$1-(MONTH(AY$4)-3*INT((MONTH(AY$4)-1)/3))-3)))&gt;0,
(SUMIFS($W75:AX75,$W$1:AX$1,"&lt;="&amp;(AY$1-(MONTH(AY$4)-3*INT((MONTH(AY$4)-1)/3))))-SUMIFS($W81:AX81,$W$1:AX$1,"&lt;="&amp;(AY$1-(MONTH(AY$4)-3*INT((MONTH(AY$4)-1)/3))-3)))/3,0))</f>
        <v>1345173.0448857942</v>
      </c>
      <c r="AZ81" s="5">
        <f ca="1">IF(AZ$4="",0,IF((SUMIFS($W75:AY75,$W$1:AY$1,"&lt;="&amp;(AZ$1-(MONTH(AZ$4)-3*INT((MONTH(AZ$4)-1)/3))))-SUMIFS($W81:AY81,$W$1:AY$1,"&lt;="&amp;(AZ$1-(MONTH(AZ$4)-3*INT((MONTH(AZ$4)-1)/3))-3)))&gt;0,
(SUMIFS($W75:AY75,$W$1:AY$1,"&lt;="&amp;(AZ$1-(MONTH(AZ$4)-3*INT((MONTH(AZ$4)-1)/3))))-SUMIFS($W81:AY81,$W$1:AY$1,"&lt;="&amp;(AZ$1-(MONTH(AZ$4)-3*INT((MONTH(AZ$4)-1)/3))-3)))/3,0))</f>
        <v>1345173.0448857942</v>
      </c>
      <c r="BA81" s="5">
        <f ca="1">IF(BA$4="",0,IF((SUMIFS($W75:AZ75,$W$1:AZ$1,"&lt;="&amp;(BA$1-(MONTH(BA$4)-3*INT((MONTH(BA$4)-1)/3))))-SUMIFS($W81:AZ81,$W$1:AZ$1,"&lt;="&amp;(BA$1-(MONTH(BA$4)-3*INT((MONTH(BA$4)-1)/3))-3)))&gt;0,
(SUMIFS($W75:AZ75,$W$1:AZ$1,"&lt;="&amp;(BA$1-(MONTH(BA$4)-3*INT((MONTH(BA$4)-1)/3))))-SUMIFS($W81:AZ81,$W$1:AZ$1,"&lt;="&amp;(BA$1-(MONTH(BA$4)-3*INT((MONTH(BA$4)-1)/3))-3)))/3,0))</f>
        <v>1069918.3924035274</v>
      </c>
      <c r="BB81" s="5">
        <f ca="1">IF(BB$4="",0,IF((SUMIFS($W75:BA75,$W$1:BA$1,"&lt;="&amp;(BB$1-(MONTH(BB$4)-3*INT((MONTH(BB$4)-1)/3))))-SUMIFS($W81:BA81,$W$1:BA$1,"&lt;="&amp;(BB$1-(MONTH(BB$4)-3*INT((MONTH(BB$4)-1)/3))-3)))&gt;0,
(SUMIFS($W75:BA75,$W$1:BA$1,"&lt;="&amp;(BB$1-(MONTH(BB$4)-3*INT((MONTH(BB$4)-1)/3))))-SUMIFS($W81:BA81,$W$1:BA$1,"&lt;="&amp;(BB$1-(MONTH(BB$4)-3*INT((MONTH(BB$4)-1)/3))-3)))/3,0))</f>
        <v>1069918.3924035274</v>
      </c>
      <c r="BC81" s="5">
        <f ca="1">IF(BC$4="",0,IF((SUMIFS($W75:BB75,$W$1:BB$1,"&lt;="&amp;(BC$1-(MONTH(BC$4)-3*INT((MONTH(BC$4)-1)/3))))-SUMIFS($W81:BB81,$W$1:BB$1,"&lt;="&amp;(BC$1-(MONTH(BC$4)-3*INT((MONTH(BC$4)-1)/3))-3)))&gt;0,
(SUMIFS($W75:BB75,$W$1:BB$1,"&lt;="&amp;(BC$1-(MONTH(BC$4)-3*INT((MONTH(BC$4)-1)/3))))-SUMIFS($W81:BB81,$W$1:BB$1,"&lt;="&amp;(BC$1-(MONTH(BC$4)-3*INT((MONTH(BC$4)-1)/3))-3)))/3,0))</f>
        <v>1069918.3924035274</v>
      </c>
      <c r="BD81" s="5">
        <f ca="1">IF(BD$4="",0,IF((SUMIFS($W75:BC75,$W$1:BC$1,"&lt;="&amp;(BD$1-(MONTH(BD$4)-3*INT((MONTH(BD$4)-1)/3))))-SUMIFS($W81:BC81,$W$1:BC$1,"&lt;="&amp;(BD$1-(MONTH(BD$4)-3*INT((MONTH(BD$4)-1)/3))-3)))&gt;0,
(SUMIFS($W75:BC75,$W$1:BC$1,"&lt;="&amp;(BD$1-(MONTH(BD$4)-3*INT((MONTH(BD$4)-1)/3))))-SUMIFS($W81:BC81,$W$1:BC$1,"&lt;="&amp;(BD$1-(MONTH(BD$4)-3*INT((MONTH(BD$4)-1)/3))-3)))/3,0))</f>
        <v>1051866.2541390539</v>
      </c>
      <c r="BE81" s="5">
        <f ca="1">IF(BE$4="",0,IF((SUMIFS($W75:BD75,$W$1:BD$1,"&lt;="&amp;(BE$1-(MONTH(BE$4)-3*INT((MONTH(BE$4)-1)/3))))-SUMIFS($W81:BD81,$W$1:BD$1,"&lt;="&amp;(BE$1-(MONTH(BE$4)-3*INT((MONTH(BE$4)-1)/3))-3)))&gt;0,
(SUMIFS($W75:BD75,$W$1:BD$1,"&lt;="&amp;(BE$1-(MONTH(BE$4)-3*INT((MONTH(BE$4)-1)/3))))-SUMIFS($W81:BD81,$W$1:BD$1,"&lt;="&amp;(BE$1-(MONTH(BE$4)-3*INT((MONTH(BE$4)-1)/3))-3)))/3,0))</f>
        <v>1051866.2541390539</v>
      </c>
      <c r="BF81" s="5">
        <f ca="1">IF(BF$4="",0,IF((SUMIFS($W75:BE75,$W$1:BE$1,"&lt;="&amp;(BF$1-(MONTH(BF$4)-3*INT((MONTH(BF$4)-1)/3))))-SUMIFS($W81:BE81,$W$1:BE$1,"&lt;="&amp;(BF$1-(MONTH(BF$4)-3*INT((MONTH(BF$4)-1)/3))-3)))&gt;0,
(SUMIFS($W75:BE75,$W$1:BE$1,"&lt;="&amp;(BF$1-(MONTH(BF$4)-3*INT((MONTH(BF$4)-1)/3))))-SUMIFS($W81:BE81,$W$1:BE$1,"&lt;="&amp;(BF$1-(MONTH(BF$4)-3*INT((MONTH(BF$4)-1)/3))-3)))/3,0))</f>
        <v>1051866.2541390539</v>
      </c>
      <c r="BG81" s="5">
        <f ca="1">IF(BG$4="",0,IF((SUMIFS($W75:BF75,$W$1:BF$1,"&lt;="&amp;(BG$1-(MONTH(BG$4)-3*INT((MONTH(BG$4)-1)/3))))-SUMIFS($W81:BF81,$W$1:BF$1,"&lt;="&amp;(BG$1-(MONTH(BG$4)-3*INT((MONTH(BG$4)-1)/3))-3)))&gt;0,
(SUMIFS($W75:BF75,$W$1:BF$1,"&lt;="&amp;(BG$1-(MONTH(BG$4)-3*INT((MONTH(BG$4)-1)/3))))-SUMIFS($W81:BF81,$W$1:BF$1,"&lt;="&amp;(BG$1-(MONTH(BG$4)-3*INT((MONTH(BG$4)-1)/3))-3)))/3,0))</f>
        <v>1492953.1108144566</v>
      </c>
      <c r="BH81" s="5">
        <f ca="1">IF(BH$4="",0,IF((SUMIFS($W75:BG75,$W$1:BG$1,"&lt;="&amp;(BH$1-(MONTH(BH$4)-3*INT((MONTH(BH$4)-1)/3))))-SUMIFS($W81:BG81,$W$1:BG$1,"&lt;="&amp;(BH$1-(MONTH(BH$4)-3*INT((MONTH(BH$4)-1)/3))-3)))&gt;0,
(SUMIFS($W75:BG75,$W$1:BG$1,"&lt;="&amp;(BH$1-(MONTH(BH$4)-3*INT((MONTH(BH$4)-1)/3))))-SUMIFS($W81:BG81,$W$1:BG$1,"&lt;="&amp;(BH$1-(MONTH(BH$4)-3*INT((MONTH(BH$4)-1)/3))-3)))/3,0))</f>
        <v>1492953.1108144566</v>
      </c>
      <c r="BI81" s="5">
        <f ca="1">IF(BI$4="",0,IF((SUMIFS($W75:BH75,$W$1:BH$1,"&lt;="&amp;(BI$1-(MONTH(BI$4)-3*INT((MONTH(BI$4)-1)/3))))-SUMIFS($W81:BH81,$W$1:BH$1,"&lt;="&amp;(BI$1-(MONTH(BI$4)-3*INT((MONTH(BI$4)-1)/3))-3)))&gt;0,
(SUMIFS($W75:BH75,$W$1:BH$1,"&lt;="&amp;(BI$1-(MONTH(BI$4)-3*INT((MONTH(BI$4)-1)/3))))-SUMIFS($W81:BH81,$W$1:BH$1,"&lt;="&amp;(BI$1-(MONTH(BI$4)-3*INT((MONTH(BI$4)-1)/3))-3)))/3,0))</f>
        <v>1492953.1108144566</v>
      </c>
      <c r="BJ81" s="5">
        <f ca="1">IF(BJ$4="",0,IF((SUMIFS($W75:BI75,$W$1:BI$1,"&lt;="&amp;(BJ$1-(MONTH(BJ$4)-3*INT((MONTH(BJ$4)-1)/3))))-SUMIFS($W81:BI81,$W$1:BI$1,"&lt;="&amp;(BJ$1-(MONTH(BJ$4)-3*INT((MONTH(BJ$4)-1)/3))-3)))&gt;0,
(SUMIFS($W75:BI75,$W$1:BI$1,"&lt;="&amp;(BJ$1-(MONTH(BJ$4)-3*INT((MONTH(BJ$4)-1)/3))))-SUMIFS($W81:BI81,$W$1:BI$1,"&lt;="&amp;(BJ$1-(MONTH(BJ$4)-3*INT((MONTH(BJ$4)-1)/3))-3)))/3,0))</f>
        <v>2130364.8577300794</v>
      </c>
      <c r="BK81" s="5">
        <f ca="1">IF(BK$4="",0,IF((SUMIFS($W75:BJ75,$W$1:BJ$1,"&lt;="&amp;(BK$1-(MONTH(BK$4)-3*INT((MONTH(BK$4)-1)/3))))-SUMIFS($W81:BJ81,$W$1:BJ$1,"&lt;="&amp;(BK$1-(MONTH(BK$4)-3*INT((MONTH(BK$4)-1)/3))-3)))&gt;0,
(SUMIFS($W75:BJ75,$W$1:BJ$1,"&lt;="&amp;(BK$1-(MONTH(BK$4)-3*INT((MONTH(BK$4)-1)/3))))-SUMIFS($W81:BJ81,$W$1:BJ$1,"&lt;="&amp;(BK$1-(MONTH(BK$4)-3*INT((MONTH(BK$4)-1)/3))-3)))/3,0))</f>
        <v>2130364.8577300794</v>
      </c>
      <c r="BL81" s="5">
        <f ca="1">IF(BL$4="",0,IF((SUMIFS($W75:BK75,$W$1:BK$1,"&lt;="&amp;(BL$1-(MONTH(BL$4)-3*INT((MONTH(BL$4)-1)/3))))-SUMIFS($W81:BK81,$W$1:BK$1,"&lt;="&amp;(BL$1-(MONTH(BL$4)-3*INT((MONTH(BL$4)-1)/3))-3)))&gt;0,
(SUMIFS($W75:BK75,$W$1:BK$1,"&lt;="&amp;(BL$1-(MONTH(BL$4)-3*INT((MONTH(BL$4)-1)/3))))-SUMIFS($W81:BK81,$W$1:BK$1,"&lt;="&amp;(BL$1-(MONTH(BL$4)-3*INT((MONTH(BL$4)-1)/3))-3)))/3,0))</f>
        <v>2130364.8577300794</v>
      </c>
      <c r="BM81" s="5">
        <f ca="1">IF(BM$4="",0,IF((SUMIFS($W75:BL75,$W$1:BL$1,"&lt;="&amp;(BM$1-(MONTH(BM$4)-3*INT((MONTH(BM$4)-1)/3))))-SUMIFS($W81:BL81,$W$1:BL$1,"&lt;="&amp;(BM$1-(MONTH(BM$4)-3*INT((MONTH(BM$4)-1)/3))-3)))&gt;0,
(SUMIFS($W75:BL75,$W$1:BL$1,"&lt;="&amp;(BM$1-(MONTH(BM$4)-3*INT((MONTH(BM$4)-1)/3))))-SUMIFS($W81:BL81,$W$1:BL$1,"&lt;="&amp;(BM$1-(MONTH(BM$4)-3*INT((MONTH(BM$4)-1)/3))-3)))/3,0))</f>
        <v>2551410.2869407623</v>
      </c>
      <c r="BN81" s="5">
        <f ca="1">IF(BN$4="",0,IF((SUMIFS($W75:BM75,$W$1:BM$1,"&lt;="&amp;(BN$1-(MONTH(BN$4)-3*INT((MONTH(BN$4)-1)/3))))-SUMIFS($W81:BM81,$W$1:BM$1,"&lt;="&amp;(BN$1-(MONTH(BN$4)-3*INT((MONTH(BN$4)-1)/3))-3)))&gt;0,
(SUMIFS($W75:BM75,$W$1:BM$1,"&lt;="&amp;(BN$1-(MONTH(BN$4)-3*INT((MONTH(BN$4)-1)/3))))-SUMIFS($W81:BM81,$W$1:BM$1,"&lt;="&amp;(BN$1-(MONTH(BN$4)-3*INT((MONTH(BN$4)-1)/3))-3)))/3,0))</f>
        <v>2551410.2869407623</v>
      </c>
      <c r="BO81" s="5">
        <f ca="1">IF(BO$4="",0,IF((SUMIFS($W75:BN75,$W$1:BN$1,"&lt;="&amp;(BO$1-(MONTH(BO$4)-3*INT((MONTH(BO$4)-1)/3))))-SUMIFS($W81:BN81,$W$1:BN$1,"&lt;="&amp;(BO$1-(MONTH(BO$4)-3*INT((MONTH(BO$4)-1)/3))-3)))&gt;0,
(SUMIFS($W75:BN75,$W$1:BN$1,"&lt;="&amp;(BO$1-(MONTH(BO$4)-3*INT((MONTH(BO$4)-1)/3))))-SUMIFS($W81:BN81,$W$1:BN$1,"&lt;="&amp;(BO$1-(MONTH(BO$4)-3*INT((MONTH(BO$4)-1)/3))-3)))/3,0))</f>
        <v>2551410.2869407623</v>
      </c>
      <c r="BP81" s="5">
        <f ca="1">IF(BP$4="",0,IF((SUMIFS($W75:BO75,$W$1:BO$1,"&lt;="&amp;(BP$1-(MONTH(BP$4)-3*INT((MONTH(BP$4)-1)/3))))-SUMIFS($W81:BO81,$W$1:BO$1,"&lt;="&amp;(BP$1-(MONTH(BP$4)-3*INT((MONTH(BP$4)-1)/3))-3)))&gt;0,
(SUMIFS($W75:BO75,$W$1:BO$1,"&lt;="&amp;(BP$1-(MONTH(BP$4)-3*INT((MONTH(BP$4)-1)/3))))-SUMIFS($W81:BO81,$W$1:BO$1,"&lt;="&amp;(BP$1-(MONTH(BP$4)-3*INT((MONTH(BP$4)-1)/3))-3)))/3,0))</f>
        <v>2473327.7495015464</v>
      </c>
      <c r="BQ81" s="5">
        <f ca="1">IF(BQ$4="",0,IF((SUMIFS($W75:BP75,$W$1:BP$1,"&lt;="&amp;(BQ$1-(MONTH(BQ$4)-3*INT((MONTH(BQ$4)-1)/3))))-SUMIFS($W81:BP81,$W$1:BP$1,"&lt;="&amp;(BQ$1-(MONTH(BQ$4)-3*INT((MONTH(BQ$4)-1)/3))-3)))&gt;0,
(SUMIFS($W75:BP75,$W$1:BP$1,"&lt;="&amp;(BQ$1-(MONTH(BQ$4)-3*INT((MONTH(BQ$4)-1)/3))))-SUMIFS($W81:BP81,$W$1:BP$1,"&lt;="&amp;(BQ$1-(MONTH(BQ$4)-3*INT((MONTH(BQ$4)-1)/3))-3)))/3,0))</f>
        <v>2473327.7495015464</v>
      </c>
      <c r="BR81" s="5">
        <f ca="1">IF(BR$4="",0,IF((SUMIFS($W75:BQ75,$W$1:BQ$1,"&lt;="&amp;(BR$1-(MONTH(BR$4)-3*INT((MONTH(BR$4)-1)/3))))-SUMIFS($W81:BQ81,$W$1:BQ$1,"&lt;="&amp;(BR$1-(MONTH(BR$4)-3*INT((MONTH(BR$4)-1)/3))-3)))&gt;0,
(SUMIFS($W75:BQ75,$W$1:BQ$1,"&lt;="&amp;(BR$1-(MONTH(BR$4)-3*INT((MONTH(BR$4)-1)/3))))-SUMIFS($W81:BQ81,$W$1:BQ$1,"&lt;="&amp;(BR$1-(MONTH(BR$4)-3*INT((MONTH(BR$4)-1)/3))-3)))/3,0))</f>
        <v>2473327.7495015464</v>
      </c>
      <c r="BS81" s="5">
        <f ca="1">IF(BS$4="",0,IF((SUMIFS($W75:BR75,$W$1:BR$1,"&lt;="&amp;(BS$1-(MONTH(BS$4)-3*INT((MONTH(BS$4)-1)/3))))-SUMIFS($W81:BR81,$W$1:BR$1,"&lt;="&amp;(BS$1-(MONTH(BS$4)-3*INT((MONTH(BS$4)-1)/3))-3)))&gt;0,
(SUMIFS($W75:BR75,$W$1:BR$1,"&lt;="&amp;(BS$1-(MONTH(BS$4)-3*INT((MONTH(BS$4)-1)/3))))-SUMIFS($W81:BR81,$W$1:BR$1,"&lt;="&amp;(BS$1-(MONTH(BS$4)-3*INT((MONTH(BS$4)-1)/3))-3)))/3,0))</f>
        <v>2207810.5308496631</v>
      </c>
      <c r="BT81" s="5">
        <f ca="1">IF(BT$4="",0,IF((SUMIFS($W75:BS75,$W$1:BS$1,"&lt;="&amp;(BT$1-(MONTH(BT$4)-3*INT((MONTH(BT$4)-1)/3))))-SUMIFS($W81:BS81,$W$1:BS$1,"&lt;="&amp;(BT$1-(MONTH(BT$4)-3*INT((MONTH(BT$4)-1)/3))-3)))&gt;0,
(SUMIFS($W75:BS75,$W$1:BS$1,"&lt;="&amp;(BT$1-(MONTH(BT$4)-3*INT((MONTH(BT$4)-1)/3))))-SUMIFS($W81:BS81,$W$1:BS$1,"&lt;="&amp;(BT$1-(MONTH(BT$4)-3*INT((MONTH(BT$4)-1)/3))-3)))/3,0))</f>
        <v>2207810.5308496631</v>
      </c>
      <c r="BU81" s="5">
        <f ca="1">IF(BU$4="",0,IF((SUMIFS($W75:BT75,$W$1:BT$1,"&lt;="&amp;(BU$1-(MONTH(BU$4)-3*INT((MONTH(BU$4)-1)/3))))-SUMIFS($W81:BT81,$W$1:BT$1,"&lt;="&amp;(BU$1-(MONTH(BU$4)-3*INT((MONTH(BU$4)-1)/3))-3)))&gt;0,
(SUMIFS($W75:BT75,$W$1:BT$1,"&lt;="&amp;(BU$1-(MONTH(BU$4)-3*INT((MONTH(BU$4)-1)/3))))-SUMIFS($W81:BT81,$W$1:BT$1,"&lt;="&amp;(BU$1-(MONTH(BU$4)-3*INT((MONTH(BU$4)-1)/3))-3)))/3,0))</f>
        <v>2207810.5308496631</v>
      </c>
      <c r="BV81" s="5">
        <f ca="1">IF(BV$4="",0,IF((SUMIFS($W75:BU75,$W$1:BU$1,"&lt;="&amp;(BV$1-(MONTH(BV$4)-3*INT((MONTH(BV$4)-1)/3))))-SUMIFS($W81:BU81,$W$1:BU$1,"&lt;="&amp;(BV$1-(MONTH(BV$4)-3*INT((MONTH(BV$4)-1)/3))-3)))&gt;0,
(SUMIFS($W75:BU75,$W$1:BU$1,"&lt;="&amp;(BV$1-(MONTH(BV$4)-3*INT((MONTH(BV$4)-1)/3))))-SUMIFS($W81:BU81,$W$1:BU$1,"&lt;="&amp;(BV$1-(MONTH(BV$4)-3*INT((MONTH(BV$4)-1)/3))-3)))/3,0))</f>
        <v>2207368.529841701</v>
      </c>
      <c r="BW81" s="5">
        <f ca="1">IF(BW$4="",0,IF((SUMIFS($W75:BV75,$W$1:BV$1,"&lt;="&amp;(BW$1-(MONTH(BW$4)-3*INT((MONTH(BW$4)-1)/3))))-SUMIFS($W81:BV81,$W$1:BV$1,"&lt;="&amp;(BW$1-(MONTH(BW$4)-3*INT((MONTH(BW$4)-1)/3))-3)))&gt;0,
(SUMIFS($W75:BV75,$W$1:BV$1,"&lt;="&amp;(BW$1-(MONTH(BW$4)-3*INT((MONTH(BW$4)-1)/3))))-SUMIFS($W81:BV81,$W$1:BV$1,"&lt;="&amp;(BW$1-(MONTH(BW$4)-3*INT((MONTH(BW$4)-1)/3))-3)))/3,0))</f>
        <v>2207368.529841701</v>
      </c>
      <c r="BX81" s="5">
        <f ca="1">IF(BX$4="",0,IF((SUMIFS($W75:BW75,$W$1:BW$1,"&lt;="&amp;(BX$1-(MONTH(BX$4)-3*INT((MONTH(BX$4)-1)/3))))-SUMIFS($W81:BW81,$W$1:BW$1,"&lt;="&amp;(BX$1-(MONTH(BX$4)-3*INT((MONTH(BX$4)-1)/3))-3)))&gt;0,
(SUMIFS($W75:BW75,$W$1:BW$1,"&lt;="&amp;(BX$1-(MONTH(BX$4)-3*INT((MONTH(BX$4)-1)/3))))-SUMIFS($W81:BW81,$W$1:BW$1,"&lt;="&amp;(BX$1-(MONTH(BX$4)-3*INT((MONTH(BX$4)-1)/3))-3)))/3,0))</f>
        <v>2207368.529841701</v>
      </c>
      <c r="BY81" s="5">
        <f ca="1">IF(BY$4="",0,IF((SUMIFS($W75:BX75,$W$1:BX$1,"&lt;="&amp;(BY$1-(MONTH(BY$4)-3*INT((MONTH(BY$4)-1)/3))))-SUMIFS($W81:BX81,$W$1:BX$1,"&lt;="&amp;(BY$1-(MONTH(BY$4)-3*INT((MONTH(BY$4)-1)/3))-3)))&gt;0,
(SUMIFS($W75:BX75,$W$1:BX$1,"&lt;="&amp;(BY$1-(MONTH(BY$4)-3*INT((MONTH(BY$4)-1)/3))))-SUMIFS($W81:BX81,$W$1:BX$1,"&lt;="&amp;(BY$1-(MONTH(BY$4)-3*INT((MONTH(BY$4)-1)/3))-3)))/3,0))</f>
        <v>2733926.7603076696</v>
      </c>
      <c r="BZ81" s="5">
        <f ca="1">IF(BZ$4="",0,IF((SUMIFS($W75:BY75,$W$1:BY$1,"&lt;="&amp;(BZ$1-(MONTH(BZ$4)-3*INT((MONTH(BZ$4)-1)/3))))-SUMIFS($W81:BY81,$W$1:BY$1,"&lt;="&amp;(BZ$1-(MONTH(BZ$4)-3*INT((MONTH(BZ$4)-1)/3))-3)))&gt;0,
(SUMIFS($W75:BY75,$W$1:BY$1,"&lt;="&amp;(BZ$1-(MONTH(BZ$4)-3*INT((MONTH(BZ$4)-1)/3))))-SUMIFS($W81:BY81,$W$1:BY$1,"&lt;="&amp;(BZ$1-(MONTH(BZ$4)-3*INT((MONTH(BZ$4)-1)/3))-3)))/3,0))</f>
        <v>2733926.7603076696</v>
      </c>
      <c r="CA81" s="5">
        <f ca="1">IF(CA$4="",0,IF((SUMIFS($W75:BZ75,$W$1:BZ$1,"&lt;="&amp;(CA$1-(MONTH(CA$4)-3*INT((MONTH(CA$4)-1)/3))))-SUMIFS($W81:BZ81,$W$1:BZ$1,"&lt;="&amp;(CA$1-(MONTH(CA$4)-3*INT((MONTH(CA$4)-1)/3))-3)))&gt;0,
(SUMIFS($W75:BZ75,$W$1:BZ$1,"&lt;="&amp;(CA$1-(MONTH(CA$4)-3*INT((MONTH(CA$4)-1)/3))))-SUMIFS($W81:BZ81,$W$1:BZ$1,"&lt;="&amp;(CA$1-(MONTH(CA$4)-3*INT((MONTH(CA$4)-1)/3))-3)))/3,0))</f>
        <v>2733926.7603076696</v>
      </c>
      <c r="CB81" s="5">
        <f ca="1">IF(CB$4="",0,IF((SUMIFS($W75:CA75,$W$1:CA$1,"&lt;="&amp;(CB$1-(MONTH(CB$4)-3*INT((MONTH(CB$4)-1)/3))))-SUMIFS($W81:CA81,$W$1:CA$1,"&lt;="&amp;(CB$1-(MONTH(CB$4)-3*INT((MONTH(CB$4)-1)/3))-3)))&gt;0,
(SUMIFS($W75:CA75,$W$1:CA$1,"&lt;="&amp;(CB$1-(MONTH(CB$4)-3*INT((MONTH(CB$4)-1)/3))))-SUMIFS($W81:CA81,$W$1:CA$1,"&lt;="&amp;(CB$1-(MONTH(CB$4)-3*INT((MONTH(CB$4)-1)/3))-3)))/3,0))</f>
        <v>3418157.3054922544</v>
      </c>
      <c r="CC81" s="5">
        <f ca="1">IF(CC$4="",0,IF((SUMIFS($W75:CB75,$W$1:CB$1,"&lt;="&amp;(CC$1-(MONTH(CC$4)-3*INT((MONTH(CC$4)-1)/3))))-SUMIFS($W81:CB81,$W$1:CB$1,"&lt;="&amp;(CC$1-(MONTH(CC$4)-3*INT((MONTH(CC$4)-1)/3))-3)))&gt;0,
(SUMIFS($W75:CB75,$W$1:CB$1,"&lt;="&amp;(CC$1-(MONTH(CC$4)-3*INT((MONTH(CC$4)-1)/3))))-SUMIFS($W81:CB81,$W$1:CB$1,"&lt;="&amp;(CC$1-(MONTH(CC$4)-3*INT((MONTH(CC$4)-1)/3))-3)))/3,0))</f>
        <v>3418157.3054922544</v>
      </c>
      <c r="CD81" s="5">
        <f ca="1">IF(CD$4="",0,IF((SUMIFS($W75:CC75,$W$1:CC$1,"&lt;="&amp;(CD$1-(MONTH(CD$4)-3*INT((MONTH(CD$4)-1)/3))))-SUMIFS($W81:CC81,$W$1:CC$1,"&lt;="&amp;(CD$1-(MONTH(CD$4)-3*INT((MONTH(CD$4)-1)/3))-3)))&gt;0,
(SUMIFS($W75:CC75,$W$1:CC$1,"&lt;="&amp;(CD$1-(MONTH(CD$4)-3*INT((MONTH(CD$4)-1)/3))))-SUMIFS($W81:CC81,$W$1:CC$1,"&lt;="&amp;(CD$1-(MONTH(CD$4)-3*INT((MONTH(CD$4)-1)/3))-3)))/3,0))</f>
        <v>3418157.3054922544</v>
      </c>
      <c r="CE81" s="5">
        <f ca="1">IF(CE$4="",0,IF((SUMIFS($W75:CD75,$W$1:CD$1,"&lt;="&amp;(CE$1-(MONTH(CE$4)-3*INT((MONTH(CE$4)-1)/3))))-SUMIFS($W81:CD81,$W$1:CD$1,"&lt;="&amp;(CE$1-(MONTH(CE$4)-3*INT((MONTH(CE$4)-1)/3))-3)))&gt;0,
(SUMIFS($W75:CD75,$W$1:CD$1,"&lt;="&amp;(CE$1-(MONTH(CE$4)-3*INT((MONTH(CE$4)-1)/3))))-SUMIFS($W81:CD81,$W$1:CD$1,"&lt;="&amp;(CE$1-(MONTH(CE$4)-3*INT((MONTH(CE$4)-1)/3))-3)))/3,0))</f>
        <v>3861823.4464773065</v>
      </c>
      <c r="CF81" s="5">
        <f ca="1">IF(CF$4="",0,IF((SUMIFS($W75:CE75,$W$1:CE$1,"&lt;="&amp;(CF$1-(MONTH(CF$4)-3*INT((MONTH(CF$4)-1)/3))))-SUMIFS($W81:CE81,$W$1:CE$1,"&lt;="&amp;(CF$1-(MONTH(CF$4)-3*INT((MONTH(CF$4)-1)/3))-3)))&gt;0,
(SUMIFS($W75:CE75,$W$1:CE$1,"&lt;="&amp;(CF$1-(MONTH(CF$4)-3*INT((MONTH(CF$4)-1)/3))))-SUMIFS($W81:CE81,$W$1:CE$1,"&lt;="&amp;(CF$1-(MONTH(CF$4)-3*INT((MONTH(CF$4)-1)/3))-3)))/3,0))</f>
        <v>0</v>
      </c>
    </row>
    <row r="83" spans="2:84" x14ac:dyDescent="0.3">
      <c r="B83" s="13">
        <f>ROW()</f>
        <v>83</v>
      </c>
      <c r="H83" s="1" t="s">
        <v>240</v>
      </c>
      <c r="M83" s="53" t="s">
        <v>18</v>
      </c>
      <c r="P83" s="72" t="str">
        <f>Lists!$AI$11</f>
        <v>CF</v>
      </c>
      <c r="U83" s="5">
        <f ca="1">SUM(INDIRECT(ADDRESS($B83,$X$2)&amp;":"&amp;ADDRESS($B83,$X$2-1+$P$8)))</f>
        <v>212886165.32406139</v>
      </c>
      <c r="X83" s="5">
        <f ca="1">X79-X81</f>
        <v>-33614000</v>
      </c>
      <c r="Y83" s="5">
        <f t="shared" ref="Y83:CF83" ca="1" si="86">Y79-Y81</f>
        <v>-9234000</v>
      </c>
      <c r="Z83" s="5">
        <f t="shared" ca="1" si="86"/>
        <v>-6621566.666666667</v>
      </c>
      <c r="AA83" s="5">
        <f t="shared" ca="1" si="86"/>
        <v>-815926.6893660106</v>
      </c>
      <c r="AB83" s="5">
        <f t="shared" ca="1" si="86"/>
        <v>4939231.643967323</v>
      </c>
      <c r="AC83" s="5">
        <f t="shared" ca="1" si="86"/>
        <v>-189355.43327511084</v>
      </c>
      <c r="AD83" s="5">
        <f t="shared" ca="1" si="86"/>
        <v>481362.41063398949</v>
      </c>
      <c r="AE83" s="5">
        <f t="shared" ca="1" si="86"/>
        <v>3655829.3570893276</v>
      </c>
      <c r="AF83" s="5">
        <f t="shared" ca="1" si="86"/>
        <v>-266646.99306918669</v>
      </c>
      <c r="AG83" s="5">
        <f t="shared" ca="1" si="86"/>
        <v>-154399.06714378821</v>
      </c>
      <c r="AH83" s="5">
        <f t="shared" ca="1" si="86"/>
        <v>1696102.027539216</v>
      </c>
      <c r="AI83" s="5">
        <f t="shared" ca="1" si="86"/>
        <v>1603428.1550784337</v>
      </c>
      <c r="AJ83" s="5">
        <f t="shared" ca="1" si="86"/>
        <v>811131.26047843171</v>
      </c>
      <c r="AK83" s="5">
        <f t="shared" ca="1" si="86"/>
        <v>1198700.8369419656</v>
      </c>
      <c r="AL83" s="5">
        <f t="shared" ca="1" si="86"/>
        <v>1762987.4159871088</v>
      </c>
      <c r="AM83" s="5">
        <f t="shared" ca="1" si="86"/>
        <v>2573915.6484562107</v>
      </c>
      <c r="AN83" s="5">
        <f t="shared" ca="1" si="86"/>
        <v>2361373.6505058818</v>
      </c>
      <c r="AO83" s="5">
        <f t="shared" ca="1" si="86"/>
        <v>830148.5100011481</v>
      </c>
      <c r="AP83" s="5">
        <f t="shared" ca="1" si="86"/>
        <v>2711400.3279966917</v>
      </c>
      <c r="AQ83" s="5">
        <f t="shared" ca="1" si="86"/>
        <v>3732089.4218001622</v>
      </c>
      <c r="AR83" s="5">
        <f t="shared" ca="1" si="86"/>
        <v>-16006326.578043843</v>
      </c>
      <c r="AS83" s="5">
        <f t="shared" ca="1" si="86"/>
        <v>-5379112.1057884078</v>
      </c>
      <c r="AT83" s="5">
        <f t="shared" ca="1" si="86"/>
        <v>-350270.40137559641</v>
      </c>
      <c r="AU83" s="5">
        <f t="shared" ca="1" si="86"/>
        <v>4166074.7771018203</v>
      </c>
      <c r="AV83" s="5">
        <f t="shared" ca="1" si="86"/>
        <v>3319072.4326016232</v>
      </c>
      <c r="AW83" s="5">
        <f t="shared" ca="1" si="86"/>
        <v>8713011.4932547808</v>
      </c>
      <c r="AX83" s="5">
        <f t="shared" ca="1" si="86"/>
        <v>4708202.9634589814</v>
      </c>
      <c r="AY83" s="5">
        <f t="shared" ca="1" si="86"/>
        <v>5740679.3093911447</v>
      </c>
      <c r="AZ83" s="5">
        <f t="shared" ca="1" si="86"/>
        <v>5635894.049085293</v>
      </c>
      <c r="BA83" s="5">
        <f t="shared" ca="1" si="86"/>
        <v>4288246.3125391295</v>
      </c>
      <c r="BB83" s="5">
        <f t="shared" ca="1" si="86"/>
        <v>-12141077.336487474</v>
      </c>
      <c r="BC83" s="5">
        <f t="shared" ca="1" si="86"/>
        <v>-197054.73723077204</v>
      </c>
      <c r="BD83" s="5">
        <f t="shared" ca="1" si="86"/>
        <v>499206.16279026004</v>
      </c>
      <c r="BE83" s="5">
        <f t="shared" ca="1" si="86"/>
        <v>5714464.2191171497</v>
      </c>
      <c r="BF83" s="5">
        <f t="shared" ca="1" si="86"/>
        <v>10738244.67935805</v>
      </c>
      <c r="BG83" s="5">
        <f t="shared" ca="1" si="86"/>
        <v>7531890.5902455831</v>
      </c>
      <c r="BH83" s="5">
        <f t="shared" ca="1" si="86"/>
        <v>6655261.434101101</v>
      </c>
      <c r="BI83" s="5">
        <f t="shared" ca="1" si="86"/>
        <v>9519834.1986182798</v>
      </c>
      <c r="BJ83" s="5">
        <f t="shared" ca="1" si="86"/>
        <v>7687681.8853374217</v>
      </c>
      <c r="BK83" s="5">
        <f t="shared" ca="1" si="86"/>
        <v>8821688.7929866817</v>
      </c>
      <c r="BL83" s="5">
        <f t="shared" ca="1" si="86"/>
        <v>-10299934.617286408</v>
      </c>
      <c r="BM83" s="5">
        <f t="shared" ca="1" si="86"/>
        <v>-803170.26152530196</v>
      </c>
      <c r="BN83" s="5">
        <f t="shared" ca="1" si="86"/>
        <v>4281834.3661003672</v>
      </c>
      <c r="BO83" s="5">
        <f t="shared" ca="1" si="86"/>
        <v>10928280.932785911</v>
      </c>
      <c r="BP83" s="5">
        <f t="shared" ca="1" si="86"/>
        <v>8729984.4308969993</v>
      </c>
      <c r="BQ83" s="5">
        <f t="shared" ca="1" si="86"/>
        <v>9269343.6338083167</v>
      </c>
      <c r="BR83" s="5">
        <f t="shared" ca="1" si="86"/>
        <v>16775053.486796511</v>
      </c>
      <c r="BS83" s="5">
        <f t="shared" ca="1" si="86"/>
        <v>11613939.347752936</v>
      </c>
      <c r="BT83" s="5">
        <f t="shared" ca="1" si="86"/>
        <v>10673945.162978882</v>
      </c>
      <c r="BU83" s="5">
        <f t="shared" ca="1" si="86"/>
        <v>10833150.315901279</v>
      </c>
      <c r="BV83" s="5">
        <f t="shared" ca="1" si="86"/>
        <v>-8128914.9085439071</v>
      </c>
      <c r="BW83" s="5">
        <f t="shared" ca="1" si="86"/>
        <v>4899036.5734694824</v>
      </c>
      <c r="BX83" s="5">
        <f t="shared" ca="1" si="86"/>
        <v>7712930.6533868797</v>
      </c>
      <c r="BY83" s="5">
        <f t="shared" ca="1" si="86"/>
        <v>10644401.693541322</v>
      </c>
      <c r="BZ83" s="5">
        <f t="shared" ca="1" si="86"/>
        <v>13255493.021446135</v>
      </c>
      <c r="CA83" s="5">
        <f t="shared" ca="1" si="86"/>
        <v>19875865.755190361</v>
      </c>
      <c r="CB83" s="5">
        <f t="shared" ca="1" si="86"/>
        <v>12020718.745258493</v>
      </c>
      <c r="CC83" s="5">
        <f t="shared" ca="1" si="86"/>
        <v>12737504.115999116</v>
      </c>
      <c r="CD83" s="5">
        <f t="shared" ca="1" si="86"/>
        <v>15469417.142550213</v>
      </c>
      <c r="CE83" s="5">
        <f t="shared" ca="1" si="86"/>
        <v>15269867.775537523</v>
      </c>
      <c r="CF83" s="5">
        <f t="shared" ca="1" si="86"/>
        <v>0</v>
      </c>
    </row>
    <row r="84" spans="2:84" x14ac:dyDescent="0.3">
      <c r="X84" s="109"/>
    </row>
    <row r="85" spans="2:84" x14ac:dyDescent="0.3">
      <c r="B85" s="13">
        <f>ROW()</f>
        <v>85</v>
      </c>
      <c r="H85" s="1" t="s">
        <v>263</v>
      </c>
      <c r="M85" s="53" t="s">
        <v>18</v>
      </c>
      <c r="P85" s="72"/>
      <c r="U85" s="5">
        <f t="shared" ref="U85" ca="1" si="87">INDIRECT(ADDRESS($B85,$X$2-1+$P$8))</f>
        <v>212886165.32406139</v>
      </c>
      <c r="X85" s="5">
        <f ca="1">IF(X$4="",0,SUM($W83:X83))</f>
        <v>-33614000</v>
      </c>
      <c r="Y85" s="5">
        <f ca="1">IF(Y$4="",0,SUM($W83:Y83))</f>
        <v>-42848000</v>
      </c>
      <c r="Z85" s="5">
        <f ca="1">IF(Z$4="",0,SUM($W83:Z83))</f>
        <v>-49469566.666666664</v>
      </c>
      <c r="AA85" s="5">
        <f ca="1">IF(AA$4="",0,SUM($W83:AA83))</f>
        <v>-50285493.356032677</v>
      </c>
      <c r="AB85" s="5">
        <f ca="1">IF(AB$4="",0,SUM($W83:AB83))</f>
        <v>-45346261.712065354</v>
      </c>
      <c r="AC85" s="5">
        <f ca="1">IF(AC$4="",0,SUM($W83:AC83))</f>
        <v>-45535617.145340465</v>
      </c>
      <c r="AD85" s="5">
        <f ca="1">IF(AD$4="",0,SUM($W83:AD83))</f>
        <v>-45054254.734706476</v>
      </c>
      <c r="AE85" s="5">
        <f ca="1">IF(AE$4="",0,SUM($W83:AE83))</f>
        <v>-41398425.377617151</v>
      </c>
      <c r="AF85" s="5">
        <f ca="1">IF(AF$4="",0,SUM($W83:AF83))</f>
        <v>-41665072.370686337</v>
      </c>
      <c r="AG85" s="5">
        <f ca="1">IF(AG$4="",0,SUM($W83:AG83))</f>
        <v>-41819471.437830128</v>
      </c>
      <c r="AH85" s="5">
        <f ca="1">IF(AH$4="",0,SUM($W83:AH83))</f>
        <v>-40123369.410290912</v>
      </c>
      <c r="AI85" s="5">
        <f ca="1">IF(AI$4="",0,SUM($W83:AI83))</f>
        <v>-38519941.255212478</v>
      </c>
      <c r="AJ85" s="5">
        <f ca="1">IF(AJ$4="",0,SUM($W83:AJ83))</f>
        <v>-37708809.994734049</v>
      </c>
      <c r="AK85" s="5">
        <f ca="1">IF(AK$4="",0,SUM($W83:AK83))</f>
        <v>-36510109.157792084</v>
      </c>
      <c r="AL85" s="5">
        <f ca="1">IF(AL$4="",0,SUM($W83:AL83))</f>
        <v>-34747121.741804972</v>
      </c>
      <c r="AM85" s="5">
        <f ca="1">IF(AM$4="",0,SUM($W83:AM83))</f>
        <v>-32173206.09334876</v>
      </c>
      <c r="AN85" s="5">
        <f ca="1">IF(AN$4="",0,SUM($W83:AN83))</f>
        <v>-29811832.442842878</v>
      </c>
      <c r="AO85" s="5">
        <f ca="1">IF(AO$4="",0,SUM($W83:AO83))</f>
        <v>-28981683.932841729</v>
      </c>
      <c r="AP85" s="5">
        <f ca="1">IF(AP$4="",0,SUM($W83:AP83))</f>
        <v>-26270283.60484504</v>
      </c>
      <c r="AQ85" s="5">
        <f ca="1">IF(AQ$4="",0,SUM($W83:AQ83))</f>
        <v>-22538194.183044877</v>
      </c>
      <c r="AR85" s="5">
        <f ca="1">IF(AR$4="",0,SUM($W83:AR83))</f>
        <v>-38544520.761088721</v>
      </c>
      <c r="AS85" s="5">
        <f ca="1">IF(AS$4="",0,SUM($W83:AS83))</f>
        <v>-43923632.866877131</v>
      </c>
      <c r="AT85" s="5">
        <f ca="1">IF(AT$4="",0,SUM($W83:AT83))</f>
        <v>-44273903.26825273</v>
      </c>
      <c r="AU85" s="5">
        <f ca="1">IF(AU$4="",0,SUM($W83:AU83))</f>
        <v>-40107828.491150908</v>
      </c>
      <c r="AV85" s="5">
        <f ca="1">IF(AV$4="",0,SUM($W83:AV83))</f>
        <v>-36788756.058549285</v>
      </c>
      <c r="AW85" s="5">
        <f ca="1">IF(AW$4="",0,SUM($W83:AW83))</f>
        <v>-28075744.565294504</v>
      </c>
      <c r="AX85" s="5">
        <f ca="1">IF(AX$4="",0,SUM($W83:AX83))</f>
        <v>-23367541.601835523</v>
      </c>
      <c r="AY85" s="5">
        <f ca="1">IF(AY$4="",0,SUM($W83:AY83))</f>
        <v>-17626862.292444378</v>
      </c>
      <c r="AZ85" s="5">
        <f ca="1">IF(AZ$4="",0,SUM($W83:AZ83))</f>
        <v>-11990968.243359085</v>
      </c>
      <c r="BA85" s="5">
        <f ca="1">IF(BA$4="",0,SUM($W83:BA83))</f>
        <v>-7702721.9308199557</v>
      </c>
      <c r="BB85" s="5">
        <f ca="1">IF(BB$4="",0,SUM($W83:BB83))</f>
        <v>-19843799.267307431</v>
      </c>
      <c r="BC85" s="5">
        <f ca="1">IF(BC$4="",0,SUM($W83:BC83))</f>
        <v>-20040854.004538201</v>
      </c>
      <c r="BD85" s="5">
        <f ca="1">IF(BD$4="",0,SUM($W83:BD83))</f>
        <v>-19541647.84174794</v>
      </c>
      <c r="BE85" s="5">
        <f ca="1">IF(BE$4="",0,SUM($W83:BE83))</f>
        <v>-13827183.62263079</v>
      </c>
      <c r="BF85" s="5">
        <f ca="1">IF(BF$4="",0,SUM($W83:BF83))</f>
        <v>-3088938.9432727396</v>
      </c>
      <c r="BG85" s="5">
        <f ca="1">IF(BG$4="",0,SUM($W83:BG83))</f>
        <v>4442951.6469728434</v>
      </c>
      <c r="BH85" s="5">
        <f ca="1">IF(BH$4="",0,SUM($W83:BH83))</f>
        <v>11098213.081073944</v>
      </c>
      <c r="BI85" s="5">
        <f ca="1">IF(BI$4="",0,SUM($W83:BI83))</f>
        <v>20618047.279692225</v>
      </c>
      <c r="BJ85" s="5">
        <f ca="1">IF(BJ$4="",0,SUM($W83:BJ83))</f>
        <v>28305729.165029645</v>
      </c>
      <c r="BK85" s="5">
        <f ca="1">IF(BK$4="",0,SUM($W83:BK83))</f>
        <v>37127417.958016329</v>
      </c>
      <c r="BL85" s="5">
        <f ca="1">IF(BL$4="",0,SUM($W83:BL83))</f>
        <v>26827483.340729922</v>
      </c>
      <c r="BM85" s="5">
        <f ca="1">IF(BM$4="",0,SUM($W83:BM83))</f>
        <v>26024313.079204619</v>
      </c>
      <c r="BN85" s="5">
        <f ca="1">IF(BN$4="",0,SUM($W83:BN83))</f>
        <v>30306147.445304986</v>
      </c>
      <c r="BO85" s="5">
        <f ca="1">IF(BO$4="",0,SUM($W83:BO83))</f>
        <v>41234428.378090896</v>
      </c>
      <c r="BP85" s="5">
        <f ca="1">IF(BP$4="",0,SUM($W83:BP83))</f>
        <v>49964412.808987893</v>
      </c>
      <c r="BQ85" s="5">
        <f ca="1">IF(BQ$4="",0,SUM($W83:BQ83))</f>
        <v>59233756.442796208</v>
      </c>
      <c r="BR85" s="5">
        <f ca="1">IF(BR$4="",0,SUM($W83:BR83))</f>
        <v>76008809.929592714</v>
      </c>
      <c r="BS85" s="5">
        <f ca="1">IF(BS$4="",0,SUM($W83:BS83))</f>
        <v>87622749.277345657</v>
      </c>
      <c r="BT85" s="5">
        <f ca="1">IF(BT$4="",0,SUM($W83:BT83))</f>
        <v>98296694.440324545</v>
      </c>
      <c r="BU85" s="5">
        <f ca="1">IF(BU$4="",0,SUM($W83:BU83))</f>
        <v>109129844.75622582</v>
      </c>
      <c r="BV85" s="5">
        <f ca="1">IF(BV$4="",0,SUM($W83:BV83))</f>
        <v>101000929.84768191</v>
      </c>
      <c r="BW85" s="5">
        <f ca="1">IF(BW$4="",0,SUM($W83:BW83))</f>
        <v>105899966.4211514</v>
      </c>
      <c r="BX85" s="5">
        <f ca="1">IF(BX$4="",0,SUM($W83:BX83))</f>
        <v>113612897.07453828</v>
      </c>
      <c r="BY85" s="5">
        <f ca="1">IF(BY$4="",0,SUM($W83:BY83))</f>
        <v>124257298.76807959</v>
      </c>
      <c r="BZ85" s="5">
        <f ca="1">IF(BZ$4="",0,SUM($W83:BZ83))</f>
        <v>137512791.78952572</v>
      </c>
      <c r="CA85" s="5">
        <f ca="1">IF(CA$4="",0,SUM($W83:CA83))</f>
        <v>157388657.54471609</v>
      </c>
      <c r="CB85" s="5">
        <f ca="1">IF(CB$4="",0,SUM($W83:CB83))</f>
        <v>169409376.28997457</v>
      </c>
      <c r="CC85" s="5">
        <f ca="1">IF(CC$4="",0,SUM($W83:CC83))</f>
        <v>182146880.40597367</v>
      </c>
      <c r="CD85" s="5">
        <f ca="1">IF(CD$4="",0,SUM($W83:CD83))</f>
        <v>197616297.54852387</v>
      </c>
      <c r="CE85" s="5">
        <f ca="1">IF(CE$4="",0,SUM($W83:CE83))</f>
        <v>212886165.32406139</v>
      </c>
      <c r="CF85" s="5">
        <f ca="1">IF(CF$4="",0,SUM($W83:CF83))</f>
        <v>0</v>
      </c>
    </row>
    <row r="86" spans="2:84" x14ac:dyDescent="0.3">
      <c r="B86" s="13">
        <f>ROW()</f>
        <v>86</v>
      </c>
      <c r="H86" s="1" t="str">
        <f>H85</f>
        <v>Финпоток по осн. деят-сти нараст. итогом</v>
      </c>
      <c r="I86" s="1" t="s">
        <v>267</v>
      </c>
      <c r="U86" s="5">
        <f t="shared" ref="U86" ca="1" si="88">SUM(INDIRECT(ADDRESS($B86,$X$2)&amp;":"&amp;ADDRESS($B86,$X$2-1+$P$8)))</f>
        <v>1</v>
      </c>
      <c r="X86" s="5">
        <f ca="1">IF(X$4="",0,IF(AND(W85&lt;=0,MIN(X85:$ZZ85)&gt;=0,SUM($W86:W86)=0),1,0))</f>
        <v>0</v>
      </c>
      <c r="Y86" s="5">
        <f ca="1">IF(Y$4="",0,IF(AND(X85&lt;=0,MIN(Y85:$ZZ85)&gt;=0,SUM($W86:X86)=0),1,0))</f>
        <v>0</v>
      </c>
      <c r="Z86" s="5">
        <f ca="1">IF(Z$4="",0,IF(AND(Y85&lt;=0,MIN(Z85:$ZZ85)&gt;=0,SUM($W86:Y86)=0),1,0))</f>
        <v>0</v>
      </c>
      <c r="AA86" s="5">
        <f ca="1">IF(AA$4="",0,IF(AND(Z85&lt;=0,MIN(AA85:$ZZ85)&gt;=0,SUM($W86:Z86)=0),1,0))</f>
        <v>0</v>
      </c>
      <c r="AB86" s="5">
        <f ca="1">IF(AB$4="",0,IF(AND(AA85&lt;=0,MIN(AB85:$ZZ85)&gt;=0,SUM($W86:AA86)=0),1,0))</f>
        <v>0</v>
      </c>
      <c r="AC86" s="5">
        <f ca="1">IF(AC$4="",0,IF(AND(AB85&lt;=0,MIN(AC85:$ZZ85)&gt;=0,SUM($W86:AB86)=0),1,0))</f>
        <v>0</v>
      </c>
      <c r="AD86" s="5">
        <f ca="1">IF(AD$4="",0,IF(AND(AC85&lt;=0,MIN(AD85:$ZZ85)&gt;=0,SUM($W86:AC86)=0),1,0))</f>
        <v>0</v>
      </c>
      <c r="AE86" s="5">
        <f ca="1">IF(AE$4="",0,IF(AND(AD85&lt;=0,MIN(AE85:$ZZ85)&gt;=0,SUM($W86:AD86)=0),1,0))</f>
        <v>0</v>
      </c>
      <c r="AF86" s="5">
        <f ca="1">IF(AF$4="",0,IF(AND(AE85&lt;=0,MIN(AF85:$ZZ85)&gt;=0,SUM($W86:AE86)=0),1,0))</f>
        <v>0</v>
      </c>
      <c r="AG86" s="5">
        <f ca="1">IF(AG$4="",0,IF(AND(AF85&lt;=0,MIN(AG85:$ZZ85)&gt;=0,SUM($W86:AF86)=0),1,0))</f>
        <v>0</v>
      </c>
      <c r="AH86" s="5">
        <f ca="1">IF(AH$4="",0,IF(AND(AG85&lt;=0,MIN(AH85:$ZZ85)&gt;=0,SUM($W86:AG86)=0),1,0))</f>
        <v>0</v>
      </c>
      <c r="AI86" s="5">
        <f ca="1">IF(AI$4="",0,IF(AND(AH85&lt;=0,MIN(AI85:$ZZ85)&gt;=0,SUM($W86:AH86)=0),1,0))</f>
        <v>0</v>
      </c>
      <c r="AJ86" s="5">
        <f ca="1">IF(AJ$4="",0,IF(AND(AI85&lt;=0,MIN(AJ85:$ZZ85)&gt;=0,SUM($W86:AI86)=0),1,0))</f>
        <v>0</v>
      </c>
      <c r="AK86" s="5">
        <f ca="1">IF(AK$4="",0,IF(AND(AJ85&lt;=0,MIN(AK85:$ZZ85)&gt;=0,SUM($W86:AJ86)=0),1,0))</f>
        <v>0</v>
      </c>
      <c r="AL86" s="5">
        <f ca="1">IF(AL$4="",0,IF(AND(AK85&lt;=0,MIN(AL85:$ZZ85)&gt;=0,SUM($W86:AK86)=0),1,0))</f>
        <v>0</v>
      </c>
      <c r="AM86" s="5">
        <f ca="1">IF(AM$4="",0,IF(AND(AL85&lt;=0,MIN(AM85:$ZZ85)&gt;=0,SUM($W86:AL86)=0),1,0))</f>
        <v>0</v>
      </c>
      <c r="AN86" s="5">
        <f ca="1">IF(AN$4="",0,IF(AND(AM85&lt;=0,MIN(AN85:$ZZ85)&gt;=0,SUM($W86:AM86)=0),1,0))</f>
        <v>0</v>
      </c>
      <c r="AO86" s="5">
        <f ca="1">IF(AO$4="",0,IF(AND(AN85&lt;=0,MIN(AO85:$ZZ85)&gt;=0,SUM($W86:AN86)=0),1,0))</f>
        <v>0</v>
      </c>
      <c r="AP86" s="5">
        <f ca="1">IF(AP$4="",0,IF(AND(AO85&lt;=0,MIN(AP85:$ZZ85)&gt;=0,SUM($W86:AO86)=0),1,0))</f>
        <v>0</v>
      </c>
      <c r="AQ86" s="5">
        <f ca="1">IF(AQ$4="",0,IF(AND(AP85&lt;=0,MIN(AQ85:$ZZ85)&gt;=0,SUM($W86:AP86)=0),1,0))</f>
        <v>0</v>
      </c>
      <c r="AR86" s="5">
        <f ca="1">IF(AR$4="",0,IF(AND(AQ85&lt;=0,MIN(AR85:$ZZ85)&gt;=0,SUM($W86:AQ86)=0),1,0))</f>
        <v>0</v>
      </c>
      <c r="AS86" s="5">
        <f ca="1">IF(AS$4="",0,IF(AND(AR85&lt;=0,MIN(AS85:$ZZ85)&gt;=0,SUM($W86:AR86)=0),1,0))</f>
        <v>0</v>
      </c>
      <c r="AT86" s="5">
        <f ca="1">IF(AT$4="",0,IF(AND(AS85&lt;=0,MIN(AT85:$ZZ85)&gt;=0,SUM($W86:AS86)=0),1,0))</f>
        <v>0</v>
      </c>
      <c r="AU86" s="5">
        <f ca="1">IF(AU$4="",0,IF(AND(AT85&lt;=0,MIN(AU85:$ZZ85)&gt;=0,SUM($W86:AT86)=0),1,0))</f>
        <v>0</v>
      </c>
      <c r="AV86" s="5">
        <f ca="1">IF(AV$4="",0,IF(AND(AU85&lt;=0,MIN(AV85:$ZZ85)&gt;=0,SUM($W86:AU86)=0),1,0))</f>
        <v>0</v>
      </c>
      <c r="AW86" s="5">
        <f ca="1">IF(AW$4="",0,IF(AND(AV85&lt;=0,MIN(AW85:$ZZ85)&gt;=0,SUM($W86:AV86)=0),1,0))</f>
        <v>0</v>
      </c>
      <c r="AX86" s="5">
        <f ca="1">IF(AX$4="",0,IF(AND(AW85&lt;=0,MIN(AX85:$ZZ85)&gt;=0,SUM($W86:AW86)=0),1,0))</f>
        <v>0</v>
      </c>
      <c r="AY86" s="5">
        <f ca="1">IF(AY$4="",0,IF(AND(AX85&lt;=0,MIN(AY85:$ZZ85)&gt;=0,SUM($W86:AX86)=0),1,0))</f>
        <v>0</v>
      </c>
      <c r="AZ86" s="5">
        <f ca="1">IF(AZ$4="",0,IF(AND(AY85&lt;=0,MIN(AZ85:$ZZ85)&gt;=0,SUM($W86:AY86)=0),1,0))</f>
        <v>0</v>
      </c>
      <c r="BA86" s="5">
        <f ca="1">IF(BA$4="",0,IF(AND(AZ85&lt;=0,MIN(BA85:$ZZ85)&gt;=0,SUM($W86:AZ86)=0),1,0))</f>
        <v>0</v>
      </c>
      <c r="BB86" s="5">
        <f ca="1">IF(BB$4="",0,IF(AND(BA85&lt;=0,MIN(BB85:$ZZ85)&gt;=0,SUM($W86:BA86)=0),1,0))</f>
        <v>0</v>
      </c>
      <c r="BC86" s="5">
        <f ca="1">IF(BC$4="",0,IF(AND(BB85&lt;=0,MIN(BC85:$ZZ85)&gt;=0,SUM($W86:BB86)=0),1,0))</f>
        <v>0</v>
      </c>
      <c r="BD86" s="5">
        <f ca="1">IF(BD$4="",0,IF(AND(BC85&lt;=0,MIN(BD85:$ZZ85)&gt;=0,SUM($W86:BC86)=0),1,0))</f>
        <v>0</v>
      </c>
      <c r="BE86" s="5">
        <f ca="1">IF(BE$4="",0,IF(AND(BD85&lt;=0,MIN(BE85:$ZZ85)&gt;=0,SUM($W86:BD86)=0),1,0))</f>
        <v>0</v>
      </c>
      <c r="BF86" s="5">
        <f ca="1">IF(BF$4="",0,IF(AND(BE85&lt;=0,MIN(BF85:$ZZ85)&gt;=0,SUM($W86:BE86)=0),1,0))</f>
        <v>0</v>
      </c>
      <c r="BG86" s="5">
        <f ca="1">IF(BG$4="",0,IF(AND(BF85&lt;=0,MIN(BG85:$ZZ85)&gt;=0,SUM($W86:BF86)=0),1,0))</f>
        <v>1</v>
      </c>
      <c r="BH86" s="5">
        <f ca="1">IF(BH$4="",0,IF(AND(BG85&lt;=0,MIN(BH85:$ZZ85)&gt;=0,SUM($W86:BG86)=0),1,0))</f>
        <v>0</v>
      </c>
      <c r="BI86" s="5">
        <f ca="1">IF(BI$4="",0,IF(AND(BH85&lt;=0,MIN(BI85:$ZZ85)&gt;=0,SUM($W86:BH86)=0),1,0))</f>
        <v>0</v>
      </c>
      <c r="BJ86" s="5">
        <f ca="1">IF(BJ$4="",0,IF(AND(BI85&lt;=0,MIN(BJ85:$ZZ85)&gt;=0,SUM($W86:BI86)=0),1,0))</f>
        <v>0</v>
      </c>
      <c r="BK86" s="5">
        <f ca="1">IF(BK$4="",0,IF(AND(BJ85&lt;=0,MIN(BK85:$ZZ85)&gt;=0,SUM($W86:BJ86)=0),1,0))</f>
        <v>0</v>
      </c>
      <c r="BL86" s="5">
        <f ca="1">IF(BL$4="",0,IF(AND(BK85&lt;=0,MIN(BL85:$ZZ85)&gt;=0,SUM($W86:BK86)=0),1,0))</f>
        <v>0</v>
      </c>
      <c r="BM86" s="5">
        <f ca="1">IF(BM$4="",0,IF(AND(BL85&lt;=0,MIN(BM85:$ZZ85)&gt;=0,SUM($W86:BL86)=0),1,0))</f>
        <v>0</v>
      </c>
      <c r="BN86" s="5">
        <f ca="1">IF(BN$4="",0,IF(AND(BM85&lt;=0,MIN(BN85:$ZZ85)&gt;=0,SUM($W86:BM86)=0),1,0))</f>
        <v>0</v>
      </c>
      <c r="BO86" s="5">
        <f ca="1">IF(BO$4="",0,IF(AND(BN85&lt;=0,MIN(BO85:$ZZ85)&gt;=0,SUM($W86:BN86)=0),1,0))</f>
        <v>0</v>
      </c>
      <c r="BP86" s="5">
        <f ca="1">IF(BP$4="",0,IF(AND(BO85&lt;=0,MIN(BP85:$ZZ85)&gt;=0,SUM($W86:BO86)=0),1,0))</f>
        <v>0</v>
      </c>
      <c r="BQ86" s="5">
        <f ca="1">IF(BQ$4="",0,IF(AND(BP85&lt;=0,MIN(BQ85:$ZZ85)&gt;=0,SUM($W86:BP86)=0),1,0))</f>
        <v>0</v>
      </c>
      <c r="BR86" s="5">
        <f ca="1">IF(BR$4="",0,IF(AND(BQ85&lt;=0,MIN(BR85:$ZZ85)&gt;=0,SUM($W86:BQ86)=0),1,0))</f>
        <v>0</v>
      </c>
      <c r="BS86" s="5">
        <f ca="1">IF(BS$4="",0,IF(AND(BR85&lt;=0,MIN(BS85:$ZZ85)&gt;=0,SUM($W86:BR86)=0),1,0))</f>
        <v>0</v>
      </c>
      <c r="BT86" s="5">
        <f ca="1">IF(BT$4="",0,IF(AND(BS85&lt;=0,MIN(BT85:$ZZ85)&gt;=0,SUM($W86:BS86)=0),1,0))</f>
        <v>0</v>
      </c>
      <c r="BU86" s="5">
        <f ca="1">IF(BU$4="",0,IF(AND(BT85&lt;=0,MIN(BU85:$ZZ85)&gt;=0,SUM($W86:BT86)=0),1,0))</f>
        <v>0</v>
      </c>
      <c r="BV86" s="5">
        <f ca="1">IF(BV$4="",0,IF(AND(BU85&lt;=0,MIN(BV85:$ZZ85)&gt;=0,SUM($W86:BU86)=0),1,0))</f>
        <v>0</v>
      </c>
      <c r="BW86" s="5">
        <f ca="1">IF(BW$4="",0,IF(AND(BV85&lt;=0,MIN(BW85:$ZZ85)&gt;=0,SUM($W86:BV86)=0),1,0))</f>
        <v>0</v>
      </c>
      <c r="BX86" s="5">
        <f ca="1">IF(BX$4="",0,IF(AND(BW85&lt;=0,MIN(BX85:$ZZ85)&gt;=0,SUM($W86:BW86)=0),1,0))</f>
        <v>0</v>
      </c>
      <c r="BY86" s="5">
        <f ca="1">IF(BY$4="",0,IF(AND(BX85&lt;=0,MIN(BY85:$ZZ85)&gt;=0,SUM($W86:BX86)=0),1,0))</f>
        <v>0</v>
      </c>
      <c r="BZ86" s="5">
        <f ca="1">IF(BZ$4="",0,IF(AND(BY85&lt;=0,MIN(BZ85:$ZZ85)&gt;=0,SUM($W86:BY86)=0),1,0))</f>
        <v>0</v>
      </c>
      <c r="CA86" s="5">
        <f ca="1">IF(CA$4="",0,IF(AND(BZ85&lt;=0,MIN(CA85:$ZZ85)&gt;=0,SUM($W86:BZ86)=0),1,0))</f>
        <v>0</v>
      </c>
      <c r="CB86" s="5">
        <f ca="1">IF(CB$4="",0,IF(AND(CA85&lt;=0,MIN(CB85:$ZZ85)&gt;=0,SUM($W86:CA86)=0),1,0))</f>
        <v>0</v>
      </c>
      <c r="CC86" s="5">
        <f ca="1">IF(CC$4="",0,IF(AND(CB85&lt;=0,MIN(CC85:$ZZ85)&gt;=0,SUM($W86:CB86)=0),1,0))</f>
        <v>0</v>
      </c>
      <c r="CD86" s="5">
        <f ca="1">IF(CD$4="",0,IF(AND(CC85&lt;=0,MIN(CD85:$ZZ85)&gt;=0,SUM($W86:CC86)=0),1,0))</f>
        <v>0</v>
      </c>
      <c r="CE86" s="5">
        <f ca="1">IF(CE$4="",0,IF(AND(CD85&lt;=0,MIN(CE85:$ZZ85)&gt;=0,SUM($W86:CD86)=0),1,0))</f>
        <v>0</v>
      </c>
      <c r="CF86" s="5">
        <f ca="1">IF(CF$4="",0,IF(AND(CE85&lt;=0,MIN(CF85:$ZZ85)&gt;=0,SUM($W86:CE86)=0),1,0))</f>
        <v>0</v>
      </c>
    </row>
    <row r="87" spans="2:84" x14ac:dyDescent="0.3">
      <c r="B87" s="13">
        <f>ROW()</f>
        <v>87</v>
      </c>
      <c r="H87" s="1" t="str">
        <f>H85</f>
        <v>Финпоток по осн. деят-сти нараст. итогом</v>
      </c>
      <c r="I87" s="1" t="s">
        <v>268</v>
      </c>
      <c r="M87" s="53" t="s">
        <v>128</v>
      </c>
      <c r="U87" s="33">
        <f ca="1">SUMIFS(INDIRECT(ADDRESS(1,$X$2)&amp;":"&amp;ADDRESS(1,$X$2-1+$P$8)),INDIRECT(ADDRESS($B86,$X$2)&amp;":"&amp;ADDRESS($B86,$X$2-1+$P$8)),1)/12</f>
        <v>3</v>
      </c>
    </row>
    <row r="88" spans="2:84" x14ac:dyDescent="0.3">
      <c r="X88" s="109"/>
    </row>
    <row r="89" spans="2:84" x14ac:dyDescent="0.3">
      <c r="B89" s="13">
        <f>ROW()</f>
        <v>89</v>
      </c>
      <c r="H89" s="1" t="s">
        <v>264</v>
      </c>
      <c r="M89" s="53" t="s">
        <v>18</v>
      </c>
      <c r="P89" s="72" t="str">
        <f>Lists!$AI$18</f>
        <v>FCF(+)</v>
      </c>
      <c r="U89" s="5">
        <f ca="1">SUM(INDIRECT(ADDRESS($B89,$X$2)&amp;":"&amp;ADDRESS($B89,$X$2-1+$P$8)))</f>
        <v>263171658.68009412</v>
      </c>
      <c r="X89" s="5">
        <f ca="1">IF(X$4="",0,IF(AND(X$1=$P$8,X83&gt;0),X83,IF(AND(X83&gt;0,X85-MIN(INDIRECT(ADDRESS($B85,Y$2,4,1)&amp;":"&amp;ADDRESS($B85,SUMIFS($2:$2,$1:$1,$P$8),4,1)))&gt;0,X85-MIN(INDIRECT(ADDRESS($B85,Y$2,4,1)&amp;":"&amp;ADDRESS($B85,SUMIFS($2:$2,$1:$1,$P$8),4,1)))&lt;X83),X83-(X85-MIN(INDIRECT(ADDRESS($B85,Y$2,4,1)&amp;":"&amp;ADDRESS($B85,SUMIFS($2:$2,$1:$1,$P$8),4,1)))),IF(AND(X83&gt;0,X85&lt;=MIN(INDIRECT(ADDRESS($B85,Y$2,4,1)&amp;":"&amp;ADDRESS($B85,SUMIFS($2:$2,$1:$1,$P$8),4,1)))),X83,0))))</f>
        <v>0</v>
      </c>
      <c r="Y89" s="5">
        <f t="shared" ref="Y89" ca="1" si="89">IF(Y$4="",0,IF(AND(Y$1=$P$8,Y83&gt;0),Y83,IF(AND(Y83&gt;0,Y85-MIN(INDIRECT(ADDRESS($B85,Z$2,4,1)&amp;":"&amp;ADDRESS($B85,SUMIFS($2:$2,$1:$1,$P$8),4,1)))&gt;0,Y85-MIN(INDIRECT(ADDRESS($B85,Z$2,4,1)&amp;":"&amp;ADDRESS($B85,SUMIFS($2:$2,$1:$1,$P$8),4,1)))&lt;Y83),Y83-(Y85-MIN(INDIRECT(ADDRESS($B85,Z$2,4,1)&amp;":"&amp;ADDRESS($B85,SUMIFS($2:$2,$1:$1,$P$8),4,1)))),IF(AND(Y83&gt;0,Y85&lt;=MIN(INDIRECT(ADDRESS($B85,Z$2,4,1)&amp;":"&amp;ADDRESS($B85,SUMIFS($2:$2,$1:$1,$P$8),4,1)))),Y83,0))))</f>
        <v>0</v>
      </c>
      <c r="Z89" s="5">
        <f t="shared" ref="Z89" ca="1" si="90">IF(Z$4="",0,IF(AND(Z$1=$P$8,Z83&gt;0),Z83,IF(AND(Z83&gt;0,Z85-MIN(INDIRECT(ADDRESS($B85,AA$2,4,1)&amp;":"&amp;ADDRESS($B85,SUMIFS($2:$2,$1:$1,$P$8),4,1)))&gt;0,Z85-MIN(INDIRECT(ADDRESS($B85,AA$2,4,1)&amp;":"&amp;ADDRESS($B85,SUMIFS($2:$2,$1:$1,$P$8),4,1)))&lt;Z83),Z83-(Z85-MIN(INDIRECT(ADDRESS($B85,AA$2,4,1)&amp;":"&amp;ADDRESS($B85,SUMIFS($2:$2,$1:$1,$P$8),4,1)))),IF(AND(Z83&gt;0,Z85&lt;=MIN(INDIRECT(ADDRESS($B85,AA$2,4,1)&amp;":"&amp;ADDRESS($B85,SUMIFS($2:$2,$1:$1,$P$8),4,1)))),Z83,0))))</f>
        <v>0</v>
      </c>
      <c r="AA89" s="5">
        <f t="shared" ref="AA89" ca="1" si="91">IF(AA$4="",0,IF(AND(AA$1=$P$8,AA83&gt;0),AA83,IF(AND(AA83&gt;0,AA85-MIN(INDIRECT(ADDRESS($B85,AB$2,4,1)&amp;":"&amp;ADDRESS($B85,SUMIFS($2:$2,$1:$1,$P$8),4,1)))&gt;0,AA85-MIN(INDIRECT(ADDRESS($B85,AB$2,4,1)&amp;":"&amp;ADDRESS($B85,SUMIFS($2:$2,$1:$1,$P$8),4,1)))&lt;AA83),AA83-(AA85-MIN(INDIRECT(ADDRESS($B85,AB$2,4,1)&amp;":"&amp;ADDRESS($B85,SUMIFS($2:$2,$1:$1,$P$8),4,1)))),IF(AND(AA83&gt;0,AA85&lt;=MIN(INDIRECT(ADDRESS($B85,AB$2,4,1)&amp;":"&amp;ADDRESS($B85,SUMIFS($2:$2,$1:$1,$P$8),4,1)))),AA83,0))))</f>
        <v>0</v>
      </c>
      <c r="AB89" s="5">
        <f t="shared" ref="AB89" ca="1" si="92">IF(AB$4="",0,IF(AND(AB$1=$P$8,AB83&gt;0),AB83,IF(AND(AB83&gt;0,AB85-MIN(INDIRECT(ADDRESS($B85,AC$2,4,1)&amp;":"&amp;ADDRESS($B85,SUMIFS($2:$2,$1:$1,$P$8),4,1)))&gt;0,AB85-MIN(INDIRECT(ADDRESS($B85,AC$2,4,1)&amp;":"&amp;ADDRESS($B85,SUMIFS($2:$2,$1:$1,$P$8),4,1)))&lt;AB83),AB83-(AB85-MIN(INDIRECT(ADDRESS($B85,AC$2,4,1)&amp;":"&amp;ADDRESS($B85,SUMIFS($2:$2,$1:$1,$P$8),4,1)))),IF(AND(AB83&gt;0,AB85&lt;=MIN(INDIRECT(ADDRESS($B85,AC$2,4,1)&amp;":"&amp;ADDRESS($B85,SUMIFS($2:$2,$1:$1,$P$8),4,1)))),AB83,0))))</f>
        <v>4749876.210692212</v>
      </c>
      <c r="AC89" s="5">
        <f t="shared" ref="AC89" ca="1" si="93">IF(AC$4="",0,IF(AND(AC$1=$P$8,AC83&gt;0),AC83,IF(AND(AC83&gt;0,AC85-MIN(INDIRECT(ADDRESS($B85,AD$2,4,1)&amp;":"&amp;ADDRESS($B85,SUMIFS($2:$2,$1:$1,$P$8),4,1)))&gt;0,AC85-MIN(INDIRECT(ADDRESS($B85,AD$2,4,1)&amp;":"&amp;ADDRESS($B85,SUMIFS($2:$2,$1:$1,$P$8),4,1)))&lt;AC83),AC83-(AC85-MIN(INDIRECT(ADDRESS($B85,AD$2,4,1)&amp;":"&amp;ADDRESS($B85,SUMIFS($2:$2,$1:$1,$P$8),4,1)))),IF(AND(AC83&gt;0,AC85&lt;=MIN(INDIRECT(ADDRESS($B85,AD$2,4,1)&amp;":"&amp;ADDRESS($B85,SUMIFS($2:$2,$1:$1,$P$8),4,1)))),AC83,0))))</f>
        <v>0</v>
      </c>
      <c r="AD89" s="5">
        <f t="shared" ref="AD89" ca="1" si="94">IF(AD$4="",0,IF(AND(AD$1=$P$8,AD83&gt;0),AD83,IF(AND(AD83&gt;0,AD85-MIN(INDIRECT(ADDRESS($B85,AE$2,4,1)&amp;":"&amp;ADDRESS($B85,SUMIFS($2:$2,$1:$1,$P$8),4,1)))&gt;0,AD85-MIN(INDIRECT(ADDRESS($B85,AE$2,4,1)&amp;":"&amp;ADDRESS($B85,SUMIFS($2:$2,$1:$1,$P$8),4,1)))&lt;AD83),AD83-(AD85-MIN(INDIRECT(ADDRESS($B85,AE$2,4,1)&amp;":"&amp;ADDRESS($B85,SUMIFS($2:$2,$1:$1,$P$8),4,1)))),IF(AND(AD83&gt;0,AD85&lt;=MIN(INDIRECT(ADDRESS($B85,AE$2,4,1)&amp;":"&amp;ADDRESS($B85,SUMIFS($2:$2,$1:$1,$P$8),4,1)))),AD83,0))))</f>
        <v>481362.41063398949</v>
      </c>
      <c r="AE89" s="5">
        <f t="shared" ref="AE89" ca="1" si="95">IF(AE$4="",0,IF(AND(AE$1=$P$8,AE83&gt;0),AE83,IF(AND(AE83&gt;0,AE85-MIN(INDIRECT(ADDRESS($B85,AF$2,4,1)&amp;":"&amp;ADDRESS($B85,SUMIFS($2:$2,$1:$1,$P$8),4,1)))&gt;0,AE85-MIN(INDIRECT(ADDRESS($B85,AF$2,4,1)&amp;":"&amp;ADDRESS($B85,SUMIFS($2:$2,$1:$1,$P$8),4,1)))&lt;AE83),AE83-(AE85-MIN(INDIRECT(ADDRESS($B85,AF$2,4,1)&amp;":"&amp;ADDRESS($B85,SUMIFS($2:$2,$1:$1,$P$8),4,1)))),IF(AND(AE83&gt;0,AE85&lt;=MIN(INDIRECT(ADDRESS($B85,AF$2,4,1)&amp;":"&amp;ADDRESS($B85,SUMIFS($2:$2,$1:$1,$P$8),4,1)))),AE83,0))))</f>
        <v>780351.46645374782</v>
      </c>
      <c r="AF89" s="5">
        <f t="shared" ref="AF89" ca="1" si="96">IF(AF$4="",0,IF(AND(AF$1=$P$8,AF83&gt;0),AF83,IF(AND(AF83&gt;0,AF85-MIN(INDIRECT(ADDRESS($B85,AG$2,4,1)&amp;":"&amp;ADDRESS($B85,SUMIFS($2:$2,$1:$1,$P$8),4,1)))&gt;0,AF85-MIN(INDIRECT(ADDRESS($B85,AG$2,4,1)&amp;":"&amp;ADDRESS($B85,SUMIFS($2:$2,$1:$1,$P$8),4,1)))&lt;AF83),AF83-(AF85-MIN(INDIRECT(ADDRESS($B85,AG$2,4,1)&amp;":"&amp;ADDRESS($B85,SUMIFS($2:$2,$1:$1,$P$8),4,1)))),IF(AND(AF83&gt;0,AF85&lt;=MIN(INDIRECT(ADDRESS($B85,AG$2,4,1)&amp;":"&amp;ADDRESS($B85,SUMIFS($2:$2,$1:$1,$P$8),4,1)))),AF83,0))))</f>
        <v>0</v>
      </c>
      <c r="AG89" s="5">
        <f t="shared" ref="AG89" ca="1" si="97">IF(AG$4="",0,IF(AND(AG$1=$P$8,AG83&gt;0),AG83,IF(AND(AG83&gt;0,AG85-MIN(INDIRECT(ADDRESS($B85,AH$2,4,1)&amp;":"&amp;ADDRESS($B85,SUMIFS($2:$2,$1:$1,$P$8),4,1)))&gt;0,AG85-MIN(INDIRECT(ADDRESS($B85,AH$2,4,1)&amp;":"&amp;ADDRESS($B85,SUMIFS($2:$2,$1:$1,$P$8),4,1)))&lt;AG83),AG83-(AG85-MIN(INDIRECT(ADDRESS($B85,AH$2,4,1)&amp;":"&amp;ADDRESS($B85,SUMIFS($2:$2,$1:$1,$P$8),4,1)))),IF(AND(AG83&gt;0,AG85&lt;=MIN(INDIRECT(ADDRESS($B85,AH$2,4,1)&amp;":"&amp;ADDRESS($B85,SUMIFS($2:$2,$1:$1,$P$8),4,1)))),AG83,0))))</f>
        <v>0</v>
      </c>
      <c r="AH89" s="5">
        <f t="shared" ref="AH89" ca="1" si="98">IF(AH$4="",0,IF(AND(AH$1=$P$8,AH83&gt;0),AH83,IF(AND(AH83&gt;0,AH85-MIN(INDIRECT(ADDRESS($B85,AI$2,4,1)&amp;":"&amp;ADDRESS($B85,SUMIFS($2:$2,$1:$1,$P$8),4,1)))&gt;0,AH85-MIN(INDIRECT(ADDRESS($B85,AI$2,4,1)&amp;":"&amp;ADDRESS($B85,SUMIFS($2:$2,$1:$1,$P$8),4,1)))&lt;AH83),AH83-(AH85-MIN(INDIRECT(ADDRESS($B85,AI$2,4,1)&amp;":"&amp;ADDRESS($B85,SUMIFS($2:$2,$1:$1,$P$8),4,1)))),IF(AND(AH83&gt;0,AH85&lt;=MIN(INDIRECT(ADDRESS($B85,AI$2,4,1)&amp;":"&amp;ADDRESS($B85,SUMIFS($2:$2,$1:$1,$P$8),4,1)))),AH83,0))))</f>
        <v>0</v>
      </c>
      <c r="AI89" s="5">
        <f t="shared" ref="AI89" ca="1" si="99">IF(AI$4="",0,IF(AND(AI$1=$P$8,AI83&gt;0),AI83,IF(AND(AI83&gt;0,AI85-MIN(INDIRECT(ADDRESS($B85,AJ$2,4,1)&amp;":"&amp;ADDRESS($B85,SUMIFS($2:$2,$1:$1,$P$8),4,1)))&gt;0,AI85-MIN(INDIRECT(ADDRESS($B85,AJ$2,4,1)&amp;":"&amp;ADDRESS($B85,SUMIFS($2:$2,$1:$1,$P$8),4,1)))&lt;AI83),AI83-(AI85-MIN(INDIRECT(ADDRESS($B85,AJ$2,4,1)&amp;":"&amp;ADDRESS($B85,SUMIFS($2:$2,$1:$1,$P$8),4,1)))),IF(AND(AI83&gt;0,AI85&lt;=MIN(INDIRECT(ADDRESS($B85,AJ$2,4,1)&amp;":"&amp;ADDRESS($B85,SUMIFS($2:$2,$1:$1,$P$8),4,1)))),AI83,0))))</f>
        <v>0</v>
      </c>
      <c r="AJ89" s="5">
        <f t="shared" ref="AJ89" ca="1" si="100">IF(AJ$4="",0,IF(AND(AJ$1=$P$8,AJ83&gt;0),AJ83,IF(AND(AJ83&gt;0,AJ85-MIN(INDIRECT(ADDRESS($B85,AK$2,4,1)&amp;":"&amp;ADDRESS($B85,SUMIFS($2:$2,$1:$1,$P$8),4,1)))&gt;0,AJ85-MIN(INDIRECT(ADDRESS($B85,AK$2,4,1)&amp;":"&amp;ADDRESS($B85,SUMIFS($2:$2,$1:$1,$P$8),4,1)))&lt;AJ83),AJ83-(AJ85-MIN(INDIRECT(ADDRESS($B85,AK$2,4,1)&amp;":"&amp;ADDRESS($B85,SUMIFS($2:$2,$1:$1,$P$8),4,1)))),IF(AND(AJ83&gt;0,AJ85&lt;=MIN(INDIRECT(ADDRESS($B85,AK$2,4,1)&amp;":"&amp;ADDRESS($B85,SUMIFS($2:$2,$1:$1,$P$8),4,1)))),AJ83,0))))</f>
        <v>0</v>
      </c>
      <c r="AK89" s="5">
        <f t="shared" ref="AK89" ca="1" si="101">IF(AK$4="",0,IF(AND(AK$1=$P$8,AK83&gt;0),AK83,IF(AND(AK83&gt;0,AK85-MIN(INDIRECT(ADDRESS($B85,AL$2,4,1)&amp;":"&amp;ADDRESS($B85,SUMIFS($2:$2,$1:$1,$P$8),4,1)))&gt;0,AK85-MIN(INDIRECT(ADDRESS($B85,AL$2,4,1)&amp;":"&amp;ADDRESS($B85,SUMIFS($2:$2,$1:$1,$P$8),4,1)))&lt;AK83),AK83-(AK85-MIN(INDIRECT(ADDRESS($B85,AL$2,4,1)&amp;":"&amp;ADDRESS($B85,SUMIFS($2:$2,$1:$1,$P$8),4,1)))),IF(AND(AK83&gt;0,AK85&lt;=MIN(INDIRECT(ADDRESS($B85,AL$2,4,1)&amp;":"&amp;ADDRESS($B85,SUMIFS($2:$2,$1:$1,$P$8),4,1)))),AK83,0))))</f>
        <v>0</v>
      </c>
      <c r="AL89" s="5">
        <f t="shared" ref="AL89" ca="1" si="102">IF(AL$4="",0,IF(AND(AL$1=$P$8,AL83&gt;0),AL83,IF(AND(AL83&gt;0,AL85-MIN(INDIRECT(ADDRESS($B85,AM$2,4,1)&amp;":"&amp;ADDRESS($B85,SUMIFS($2:$2,$1:$1,$P$8),4,1)))&gt;0,AL85-MIN(INDIRECT(ADDRESS($B85,AM$2,4,1)&amp;":"&amp;ADDRESS($B85,SUMIFS($2:$2,$1:$1,$P$8),4,1)))&lt;AL83),AL83-(AL85-MIN(INDIRECT(ADDRESS($B85,AM$2,4,1)&amp;":"&amp;ADDRESS($B85,SUMIFS($2:$2,$1:$1,$P$8),4,1)))),IF(AND(AL83&gt;0,AL85&lt;=MIN(INDIRECT(ADDRESS($B85,AM$2,4,1)&amp;":"&amp;ADDRESS($B85,SUMIFS($2:$2,$1:$1,$P$8),4,1)))),AL83,0))))</f>
        <v>0</v>
      </c>
      <c r="AM89" s="5">
        <f t="shared" ref="AM89" ca="1" si="103">IF(AM$4="",0,IF(AND(AM$1=$P$8,AM83&gt;0),AM83,IF(AND(AM83&gt;0,AM85-MIN(INDIRECT(ADDRESS($B85,AN$2,4,1)&amp;":"&amp;ADDRESS($B85,SUMIFS($2:$2,$1:$1,$P$8),4,1)))&gt;0,AM85-MIN(INDIRECT(ADDRESS($B85,AN$2,4,1)&amp;":"&amp;ADDRESS($B85,SUMIFS($2:$2,$1:$1,$P$8),4,1)))&lt;AM83),AM83-(AM85-MIN(INDIRECT(ADDRESS($B85,AN$2,4,1)&amp;":"&amp;ADDRESS($B85,SUMIFS($2:$2,$1:$1,$P$8),4,1)))),IF(AND(AM83&gt;0,AM85&lt;=MIN(INDIRECT(ADDRESS($B85,AN$2,4,1)&amp;":"&amp;ADDRESS($B85,SUMIFS($2:$2,$1:$1,$P$8),4,1)))),AM83,0))))</f>
        <v>0</v>
      </c>
      <c r="AN89" s="5">
        <f t="shared" ref="AN89" ca="1" si="104">IF(AN$4="",0,IF(AND(AN$1=$P$8,AN83&gt;0),AN83,IF(AND(AN83&gt;0,AN85-MIN(INDIRECT(ADDRESS($B85,AO$2,4,1)&amp;":"&amp;ADDRESS($B85,SUMIFS($2:$2,$1:$1,$P$8),4,1)))&gt;0,AN85-MIN(INDIRECT(ADDRESS($B85,AO$2,4,1)&amp;":"&amp;ADDRESS($B85,SUMIFS($2:$2,$1:$1,$P$8),4,1)))&lt;AN83),AN83-(AN85-MIN(INDIRECT(ADDRESS($B85,AO$2,4,1)&amp;":"&amp;ADDRESS($B85,SUMIFS($2:$2,$1:$1,$P$8),4,1)))),IF(AND(AN83&gt;0,AN85&lt;=MIN(INDIRECT(ADDRESS($B85,AO$2,4,1)&amp;":"&amp;ADDRESS($B85,SUMIFS($2:$2,$1:$1,$P$8),4,1)))),AN83,0))))</f>
        <v>0</v>
      </c>
      <c r="AO89" s="5">
        <f t="shared" ref="AO89" ca="1" si="105">IF(AO$4="",0,IF(AND(AO$1=$P$8,AO83&gt;0),AO83,IF(AND(AO83&gt;0,AO85-MIN(INDIRECT(ADDRESS($B85,AP$2,4,1)&amp;":"&amp;ADDRESS($B85,SUMIFS($2:$2,$1:$1,$P$8),4,1)))&gt;0,AO85-MIN(INDIRECT(ADDRESS($B85,AP$2,4,1)&amp;":"&amp;ADDRESS($B85,SUMIFS($2:$2,$1:$1,$P$8),4,1)))&lt;AO83),AO83-(AO85-MIN(INDIRECT(ADDRESS($B85,AP$2,4,1)&amp;":"&amp;ADDRESS($B85,SUMIFS($2:$2,$1:$1,$P$8),4,1)))),IF(AND(AO83&gt;0,AO85&lt;=MIN(INDIRECT(ADDRESS($B85,AP$2,4,1)&amp;":"&amp;ADDRESS($B85,SUMIFS($2:$2,$1:$1,$P$8),4,1)))),AO83,0))))</f>
        <v>0</v>
      </c>
      <c r="AP89" s="5">
        <f t="shared" ref="AP89" ca="1" si="106">IF(AP$4="",0,IF(AND(AP$1=$P$8,AP83&gt;0),AP83,IF(AND(AP83&gt;0,AP85-MIN(INDIRECT(ADDRESS($B85,AQ$2,4,1)&amp;":"&amp;ADDRESS($B85,SUMIFS($2:$2,$1:$1,$P$8),4,1)))&gt;0,AP85-MIN(INDIRECT(ADDRESS($B85,AQ$2,4,1)&amp;":"&amp;ADDRESS($B85,SUMIFS($2:$2,$1:$1,$P$8),4,1)))&lt;AP83),AP83-(AP85-MIN(INDIRECT(ADDRESS($B85,AQ$2,4,1)&amp;":"&amp;ADDRESS($B85,SUMIFS($2:$2,$1:$1,$P$8),4,1)))),IF(AND(AP83&gt;0,AP85&lt;=MIN(INDIRECT(ADDRESS($B85,AQ$2,4,1)&amp;":"&amp;ADDRESS($B85,SUMIFS($2:$2,$1:$1,$P$8),4,1)))),AP83,0))))</f>
        <v>0</v>
      </c>
      <c r="AQ89" s="5">
        <f t="shared" ref="AQ89" ca="1" si="107">IF(AQ$4="",0,IF(AND(AQ$1=$P$8,AQ83&gt;0),AQ83,IF(AND(AQ83&gt;0,AQ85-MIN(INDIRECT(ADDRESS($B85,AR$2,4,1)&amp;":"&amp;ADDRESS($B85,SUMIFS($2:$2,$1:$1,$P$8),4,1)))&gt;0,AQ85-MIN(INDIRECT(ADDRESS($B85,AR$2,4,1)&amp;":"&amp;ADDRESS($B85,SUMIFS($2:$2,$1:$1,$P$8),4,1)))&lt;AQ83),AQ83-(AQ85-MIN(INDIRECT(ADDRESS($B85,AR$2,4,1)&amp;":"&amp;ADDRESS($B85,SUMIFS($2:$2,$1:$1,$P$8),4,1)))),IF(AND(AQ83&gt;0,AQ85&lt;=MIN(INDIRECT(ADDRESS($B85,AR$2,4,1)&amp;":"&amp;ADDRESS($B85,SUMIFS($2:$2,$1:$1,$P$8),4,1)))),AQ83,0))))</f>
        <v>0</v>
      </c>
      <c r="AR89" s="5">
        <f t="shared" ref="AR89" ca="1" si="108">IF(AR$4="",0,IF(AND(AR$1=$P$8,AR83&gt;0),AR83,IF(AND(AR83&gt;0,AR85-MIN(INDIRECT(ADDRESS($B85,AS$2,4,1)&amp;":"&amp;ADDRESS($B85,SUMIFS($2:$2,$1:$1,$P$8),4,1)))&gt;0,AR85-MIN(INDIRECT(ADDRESS($B85,AS$2,4,1)&amp;":"&amp;ADDRESS($B85,SUMIFS($2:$2,$1:$1,$P$8),4,1)))&lt;AR83),AR83-(AR85-MIN(INDIRECT(ADDRESS($B85,AS$2,4,1)&amp;":"&amp;ADDRESS($B85,SUMIFS($2:$2,$1:$1,$P$8),4,1)))),IF(AND(AR83&gt;0,AR85&lt;=MIN(INDIRECT(ADDRESS($B85,AS$2,4,1)&amp;":"&amp;ADDRESS($B85,SUMIFS($2:$2,$1:$1,$P$8),4,1)))),AR83,0))))</f>
        <v>0</v>
      </c>
      <c r="AS89" s="5">
        <f t="shared" ref="AS89" ca="1" si="109">IF(AS$4="",0,IF(AND(AS$1=$P$8,AS83&gt;0),AS83,IF(AND(AS83&gt;0,AS85-MIN(INDIRECT(ADDRESS($B85,AT$2,4,1)&amp;":"&amp;ADDRESS($B85,SUMIFS($2:$2,$1:$1,$P$8),4,1)))&gt;0,AS85-MIN(INDIRECT(ADDRESS($B85,AT$2,4,1)&amp;":"&amp;ADDRESS($B85,SUMIFS($2:$2,$1:$1,$P$8),4,1)))&lt;AS83),AS83-(AS85-MIN(INDIRECT(ADDRESS($B85,AT$2,4,1)&amp;":"&amp;ADDRESS($B85,SUMIFS($2:$2,$1:$1,$P$8),4,1)))),IF(AND(AS83&gt;0,AS85&lt;=MIN(INDIRECT(ADDRESS($B85,AT$2,4,1)&amp;":"&amp;ADDRESS($B85,SUMIFS($2:$2,$1:$1,$P$8),4,1)))),AS83,0))))</f>
        <v>0</v>
      </c>
      <c r="AT89" s="5">
        <f t="shared" ref="AT89" ca="1" si="110">IF(AT$4="",0,IF(AND(AT$1=$P$8,AT83&gt;0),AT83,IF(AND(AT83&gt;0,AT85-MIN(INDIRECT(ADDRESS($B85,AU$2,4,1)&amp;":"&amp;ADDRESS($B85,SUMIFS($2:$2,$1:$1,$P$8),4,1)))&gt;0,AT85-MIN(INDIRECT(ADDRESS($B85,AU$2,4,1)&amp;":"&amp;ADDRESS($B85,SUMIFS($2:$2,$1:$1,$P$8),4,1)))&lt;AT83),AT83-(AT85-MIN(INDIRECT(ADDRESS($B85,AU$2,4,1)&amp;":"&amp;ADDRESS($B85,SUMIFS($2:$2,$1:$1,$P$8),4,1)))),IF(AND(AT83&gt;0,AT85&lt;=MIN(INDIRECT(ADDRESS($B85,AU$2,4,1)&amp;":"&amp;ADDRESS($B85,SUMIFS($2:$2,$1:$1,$P$8),4,1)))),AT83,0))))</f>
        <v>0</v>
      </c>
      <c r="AU89" s="5">
        <f t="shared" ref="AU89" ca="1" si="111">IF(AU$4="",0,IF(AND(AU$1=$P$8,AU83&gt;0),AU83,IF(AND(AU83&gt;0,AU85-MIN(INDIRECT(ADDRESS($B85,AV$2,4,1)&amp;":"&amp;ADDRESS($B85,SUMIFS($2:$2,$1:$1,$P$8),4,1)))&gt;0,AU85-MIN(INDIRECT(ADDRESS($B85,AV$2,4,1)&amp;":"&amp;ADDRESS($B85,SUMIFS($2:$2,$1:$1,$P$8),4,1)))&lt;AU83),AU83-(AU85-MIN(INDIRECT(ADDRESS($B85,AV$2,4,1)&amp;":"&amp;ADDRESS($B85,SUMIFS($2:$2,$1:$1,$P$8),4,1)))),IF(AND(AU83&gt;0,AU85&lt;=MIN(INDIRECT(ADDRESS($B85,AV$2,4,1)&amp;":"&amp;ADDRESS($B85,SUMIFS($2:$2,$1:$1,$P$8),4,1)))),AU83,0))))</f>
        <v>4166074.7771018203</v>
      </c>
      <c r="AV89" s="5">
        <f t="shared" ref="AV89" ca="1" si="112">IF(AV$4="",0,IF(AND(AV$1=$P$8,AV83&gt;0),AV83,IF(AND(AV83&gt;0,AV85-MIN(INDIRECT(ADDRESS($B85,AW$2,4,1)&amp;":"&amp;ADDRESS($B85,SUMIFS($2:$2,$1:$1,$P$8),4,1)))&gt;0,AV85-MIN(INDIRECT(ADDRESS($B85,AW$2,4,1)&amp;":"&amp;ADDRESS($B85,SUMIFS($2:$2,$1:$1,$P$8),4,1)))&lt;AV83),AV83-(AV85-MIN(INDIRECT(ADDRESS($B85,AW$2,4,1)&amp;":"&amp;ADDRESS($B85,SUMIFS($2:$2,$1:$1,$P$8),4,1)))),IF(AND(AV83&gt;0,AV85&lt;=MIN(INDIRECT(ADDRESS($B85,AW$2,4,1)&amp;":"&amp;ADDRESS($B85,SUMIFS($2:$2,$1:$1,$P$8),4,1)))),AV83,0))))</f>
        <v>3319072.4326016232</v>
      </c>
      <c r="AW89" s="5">
        <f t="shared" ref="AW89" ca="1" si="113">IF(AW$4="",0,IF(AND(AW$1=$P$8,AW83&gt;0),AW83,IF(AND(AW83&gt;0,AW85-MIN(INDIRECT(ADDRESS($B85,AX$2,4,1)&amp;":"&amp;ADDRESS($B85,SUMIFS($2:$2,$1:$1,$P$8),4,1)))&gt;0,AW85-MIN(INDIRECT(ADDRESS($B85,AX$2,4,1)&amp;":"&amp;ADDRESS($B85,SUMIFS($2:$2,$1:$1,$P$8),4,1)))&lt;AW83),AW83-(AW85-MIN(INDIRECT(ADDRESS($B85,AX$2,4,1)&amp;":"&amp;ADDRESS($B85,SUMIFS($2:$2,$1:$1,$P$8),4,1)))),IF(AND(AW83&gt;0,AW85&lt;=MIN(INDIRECT(ADDRESS($B85,AX$2,4,1)&amp;":"&amp;ADDRESS($B85,SUMIFS($2:$2,$1:$1,$P$8),4,1)))),AW83,0))))</f>
        <v>8713011.4932547808</v>
      </c>
      <c r="AX89" s="5">
        <f t="shared" ref="AX89" ca="1" si="114">IF(AX$4="",0,IF(AND(AX$1=$P$8,AX83&gt;0),AX83,IF(AND(AX83&gt;0,AX85-MIN(INDIRECT(ADDRESS($B85,AY$2,4,1)&amp;":"&amp;ADDRESS($B85,SUMIFS($2:$2,$1:$1,$P$8),4,1)))&gt;0,AX85-MIN(INDIRECT(ADDRESS($B85,AY$2,4,1)&amp;":"&amp;ADDRESS($B85,SUMIFS($2:$2,$1:$1,$P$8),4,1)))&lt;AX83),AX83-(AX85-MIN(INDIRECT(ADDRESS($B85,AY$2,4,1)&amp;":"&amp;ADDRESS($B85,SUMIFS($2:$2,$1:$1,$P$8),4,1)))),IF(AND(AX83&gt;0,AX85&lt;=MIN(INDIRECT(ADDRESS($B85,AY$2,4,1)&amp;":"&amp;ADDRESS($B85,SUMIFS($2:$2,$1:$1,$P$8),4,1)))),AX83,0))))</f>
        <v>4708202.9634589814</v>
      </c>
      <c r="AY89" s="5">
        <f t="shared" ref="AY89" ca="1" si="115">IF(AY$4="",0,IF(AND(AY$1=$P$8,AY83&gt;0),AY83,IF(AND(AY83&gt;0,AY85-MIN(INDIRECT(ADDRESS($B85,AZ$2,4,1)&amp;":"&amp;ADDRESS($B85,SUMIFS($2:$2,$1:$1,$P$8),4,1)))&gt;0,AY85-MIN(INDIRECT(ADDRESS($B85,AZ$2,4,1)&amp;":"&amp;ADDRESS($B85,SUMIFS($2:$2,$1:$1,$P$8),4,1)))&lt;AY83),AY83-(AY85-MIN(INDIRECT(ADDRESS($B85,AZ$2,4,1)&amp;":"&amp;ADDRESS($B85,SUMIFS($2:$2,$1:$1,$P$8),4,1)))),IF(AND(AY83&gt;0,AY85&lt;=MIN(INDIRECT(ADDRESS($B85,AZ$2,4,1)&amp;":"&amp;ADDRESS($B85,SUMIFS($2:$2,$1:$1,$P$8),4,1)))),AY83,0))))</f>
        <v>3326687.597297322</v>
      </c>
      <c r="AZ89" s="5">
        <f t="shared" ref="AZ89" ca="1" si="116">IF(AZ$4="",0,IF(AND(AZ$1=$P$8,AZ83&gt;0),AZ83,IF(AND(AZ83&gt;0,AZ85-MIN(INDIRECT(ADDRESS($B85,BA$2,4,1)&amp;":"&amp;ADDRESS($B85,SUMIFS($2:$2,$1:$1,$P$8),4,1)))&gt;0,AZ85-MIN(INDIRECT(ADDRESS($B85,BA$2,4,1)&amp;":"&amp;ADDRESS($B85,SUMIFS($2:$2,$1:$1,$P$8),4,1)))&lt;AZ83),AZ83-(AZ85-MIN(INDIRECT(ADDRESS($B85,BA$2,4,1)&amp;":"&amp;ADDRESS($B85,SUMIFS($2:$2,$1:$1,$P$8),4,1)))),IF(AND(AZ83&gt;0,AZ85&lt;=MIN(INDIRECT(ADDRESS($B85,BA$2,4,1)&amp;":"&amp;ADDRESS($B85,SUMIFS($2:$2,$1:$1,$P$8),4,1)))),AZ83,0))))</f>
        <v>0</v>
      </c>
      <c r="BA89" s="5">
        <f t="shared" ref="BA89" ca="1" si="117">IF(BA$4="",0,IF(AND(BA$1=$P$8,BA83&gt;0),BA83,IF(AND(BA83&gt;0,BA85-MIN(INDIRECT(ADDRESS($B85,BB$2,4,1)&amp;":"&amp;ADDRESS($B85,SUMIFS($2:$2,$1:$1,$P$8),4,1)))&gt;0,BA85-MIN(INDIRECT(ADDRESS($B85,BB$2,4,1)&amp;":"&amp;ADDRESS($B85,SUMIFS($2:$2,$1:$1,$P$8),4,1)))&lt;BA83),BA83-(BA85-MIN(INDIRECT(ADDRESS($B85,BB$2,4,1)&amp;":"&amp;ADDRESS($B85,SUMIFS($2:$2,$1:$1,$P$8),4,1)))),IF(AND(BA83&gt;0,BA85&lt;=MIN(INDIRECT(ADDRESS($B85,BB$2,4,1)&amp;":"&amp;ADDRESS($B85,SUMIFS($2:$2,$1:$1,$P$8),4,1)))),BA83,0))))</f>
        <v>0</v>
      </c>
      <c r="BB89" s="5">
        <f t="shared" ref="BB89" ca="1" si="118">IF(BB$4="",0,IF(AND(BB$1=$P$8,BB83&gt;0),BB83,IF(AND(BB83&gt;0,BB85-MIN(INDIRECT(ADDRESS($B85,BC$2,4,1)&amp;":"&amp;ADDRESS($B85,SUMIFS($2:$2,$1:$1,$P$8),4,1)))&gt;0,BB85-MIN(INDIRECT(ADDRESS($B85,BC$2,4,1)&amp;":"&amp;ADDRESS($B85,SUMIFS($2:$2,$1:$1,$P$8),4,1)))&lt;BB83),BB83-(BB85-MIN(INDIRECT(ADDRESS($B85,BC$2,4,1)&amp;":"&amp;ADDRESS($B85,SUMIFS($2:$2,$1:$1,$P$8),4,1)))),IF(AND(BB83&gt;0,BB85&lt;=MIN(INDIRECT(ADDRESS($B85,BC$2,4,1)&amp;":"&amp;ADDRESS($B85,SUMIFS($2:$2,$1:$1,$P$8),4,1)))),BB83,0))))</f>
        <v>0</v>
      </c>
      <c r="BC89" s="5">
        <f t="shared" ref="BC89" ca="1" si="119">IF(BC$4="",0,IF(AND(BC$1=$P$8,BC83&gt;0),BC83,IF(AND(BC83&gt;0,BC85-MIN(INDIRECT(ADDRESS($B85,BD$2,4,1)&amp;":"&amp;ADDRESS($B85,SUMIFS($2:$2,$1:$1,$P$8),4,1)))&gt;0,BC85-MIN(INDIRECT(ADDRESS($B85,BD$2,4,1)&amp;":"&amp;ADDRESS($B85,SUMIFS($2:$2,$1:$1,$P$8),4,1)))&lt;BC83),BC83-(BC85-MIN(INDIRECT(ADDRESS($B85,BD$2,4,1)&amp;":"&amp;ADDRESS($B85,SUMIFS($2:$2,$1:$1,$P$8),4,1)))),IF(AND(BC83&gt;0,BC85&lt;=MIN(INDIRECT(ADDRESS($B85,BD$2,4,1)&amp;":"&amp;ADDRESS($B85,SUMIFS($2:$2,$1:$1,$P$8),4,1)))),BC83,0))))</f>
        <v>0</v>
      </c>
      <c r="BD89" s="5">
        <f t="shared" ref="BD89" ca="1" si="120">IF(BD$4="",0,IF(AND(BD$1=$P$8,BD83&gt;0),BD83,IF(AND(BD83&gt;0,BD85-MIN(INDIRECT(ADDRESS($B85,BE$2,4,1)&amp;":"&amp;ADDRESS($B85,SUMIFS($2:$2,$1:$1,$P$8),4,1)))&gt;0,BD85-MIN(INDIRECT(ADDRESS($B85,BE$2,4,1)&amp;":"&amp;ADDRESS($B85,SUMIFS($2:$2,$1:$1,$P$8),4,1)))&lt;BD83),BD83-(BD85-MIN(INDIRECT(ADDRESS($B85,BE$2,4,1)&amp;":"&amp;ADDRESS($B85,SUMIFS($2:$2,$1:$1,$P$8),4,1)))),IF(AND(BD83&gt;0,BD85&lt;=MIN(INDIRECT(ADDRESS($B85,BE$2,4,1)&amp;":"&amp;ADDRESS($B85,SUMIFS($2:$2,$1:$1,$P$8),4,1)))),BD83,0))))</f>
        <v>499206.16279026004</v>
      </c>
      <c r="BE89" s="5">
        <f t="shared" ref="BE89" ca="1" si="121">IF(BE$4="",0,IF(AND(BE$1=$P$8,BE83&gt;0),BE83,IF(AND(BE83&gt;0,BE85-MIN(INDIRECT(ADDRESS($B85,BF$2,4,1)&amp;":"&amp;ADDRESS($B85,SUMIFS($2:$2,$1:$1,$P$8),4,1)))&gt;0,BE85-MIN(INDIRECT(ADDRESS($B85,BF$2,4,1)&amp;":"&amp;ADDRESS($B85,SUMIFS($2:$2,$1:$1,$P$8),4,1)))&lt;BE83),BE83-(BE85-MIN(INDIRECT(ADDRESS($B85,BF$2,4,1)&amp;":"&amp;ADDRESS($B85,SUMIFS($2:$2,$1:$1,$P$8),4,1)))),IF(AND(BE83&gt;0,BE85&lt;=MIN(INDIRECT(ADDRESS($B85,BF$2,4,1)&amp;":"&amp;ADDRESS($B85,SUMIFS($2:$2,$1:$1,$P$8),4,1)))),BE83,0))))</f>
        <v>5714464.2191171497</v>
      </c>
      <c r="BF89" s="5">
        <f t="shared" ref="BF89" ca="1" si="122">IF(BF$4="",0,IF(AND(BF$1=$P$8,BF83&gt;0),BF83,IF(AND(BF83&gt;0,BF85-MIN(INDIRECT(ADDRESS($B85,BG$2,4,1)&amp;":"&amp;ADDRESS($B85,SUMIFS($2:$2,$1:$1,$P$8),4,1)))&gt;0,BF85-MIN(INDIRECT(ADDRESS($B85,BG$2,4,1)&amp;":"&amp;ADDRESS($B85,SUMIFS($2:$2,$1:$1,$P$8),4,1)))&lt;BF83),BF83-(BF85-MIN(INDIRECT(ADDRESS($B85,BG$2,4,1)&amp;":"&amp;ADDRESS($B85,SUMIFS($2:$2,$1:$1,$P$8),4,1)))),IF(AND(BF83&gt;0,BF85&lt;=MIN(INDIRECT(ADDRESS($B85,BG$2,4,1)&amp;":"&amp;ADDRESS($B85,SUMIFS($2:$2,$1:$1,$P$8),4,1)))),BF83,0))))</f>
        <v>10738244.67935805</v>
      </c>
      <c r="BG89" s="5">
        <f t="shared" ref="BG89" ca="1" si="123">IF(BG$4="",0,IF(AND(BG$1=$P$8,BG83&gt;0),BG83,IF(AND(BG83&gt;0,BG85-MIN(INDIRECT(ADDRESS($B85,BH$2,4,1)&amp;":"&amp;ADDRESS($B85,SUMIFS($2:$2,$1:$1,$P$8),4,1)))&gt;0,BG85-MIN(INDIRECT(ADDRESS($B85,BH$2,4,1)&amp;":"&amp;ADDRESS($B85,SUMIFS($2:$2,$1:$1,$P$8),4,1)))&lt;BG83),BG83-(BG85-MIN(INDIRECT(ADDRESS($B85,BH$2,4,1)&amp;":"&amp;ADDRESS($B85,SUMIFS($2:$2,$1:$1,$P$8),4,1)))),IF(AND(BG83&gt;0,BG85&lt;=MIN(INDIRECT(ADDRESS($B85,BH$2,4,1)&amp;":"&amp;ADDRESS($B85,SUMIFS($2:$2,$1:$1,$P$8),4,1)))),BG83,0))))</f>
        <v>7531890.5902455831</v>
      </c>
      <c r="BH89" s="5">
        <f t="shared" ref="BH89" ca="1" si="124">IF(BH$4="",0,IF(AND(BH$1=$P$8,BH83&gt;0),BH83,IF(AND(BH83&gt;0,BH85-MIN(INDIRECT(ADDRESS($B85,BI$2,4,1)&amp;":"&amp;ADDRESS($B85,SUMIFS($2:$2,$1:$1,$P$8),4,1)))&gt;0,BH85-MIN(INDIRECT(ADDRESS($B85,BI$2,4,1)&amp;":"&amp;ADDRESS($B85,SUMIFS($2:$2,$1:$1,$P$8),4,1)))&lt;BH83),BH83-(BH85-MIN(INDIRECT(ADDRESS($B85,BI$2,4,1)&amp;":"&amp;ADDRESS($B85,SUMIFS($2:$2,$1:$1,$P$8),4,1)))),IF(AND(BH83&gt;0,BH85&lt;=MIN(INDIRECT(ADDRESS($B85,BI$2,4,1)&amp;":"&amp;ADDRESS($B85,SUMIFS($2:$2,$1:$1,$P$8),4,1)))),BH83,0))))</f>
        <v>6655261.434101101</v>
      </c>
      <c r="BI89" s="5">
        <f t="shared" ref="BI89" ca="1" si="125">IF(BI$4="",0,IF(AND(BI$1=$P$8,BI83&gt;0),BI83,IF(AND(BI83&gt;0,BI85-MIN(INDIRECT(ADDRESS($B85,BJ$2,4,1)&amp;":"&amp;ADDRESS($B85,SUMIFS($2:$2,$1:$1,$P$8),4,1)))&gt;0,BI85-MIN(INDIRECT(ADDRESS($B85,BJ$2,4,1)&amp;":"&amp;ADDRESS($B85,SUMIFS($2:$2,$1:$1,$P$8),4,1)))&lt;BI83),BI83-(BI85-MIN(INDIRECT(ADDRESS($B85,BJ$2,4,1)&amp;":"&amp;ADDRESS($B85,SUMIFS($2:$2,$1:$1,$P$8),4,1)))),IF(AND(BI83&gt;0,BI85&lt;=MIN(INDIRECT(ADDRESS($B85,BJ$2,4,1)&amp;":"&amp;ADDRESS($B85,SUMIFS($2:$2,$1:$1,$P$8),4,1)))),BI83,0))))</f>
        <v>9519834.1986182798</v>
      </c>
      <c r="BJ89" s="5">
        <f t="shared" ref="BJ89" ca="1" si="126">IF(BJ$4="",0,IF(AND(BJ$1=$P$8,BJ83&gt;0),BJ83,IF(AND(BJ83&gt;0,BJ85-MIN(INDIRECT(ADDRESS($B85,BK$2,4,1)&amp;":"&amp;ADDRESS($B85,SUMIFS($2:$2,$1:$1,$P$8),4,1)))&gt;0,BJ85-MIN(INDIRECT(ADDRESS($B85,BK$2,4,1)&amp;":"&amp;ADDRESS($B85,SUMIFS($2:$2,$1:$1,$P$8),4,1)))&lt;BJ83),BJ83-(BJ85-MIN(INDIRECT(ADDRESS($B85,BK$2,4,1)&amp;":"&amp;ADDRESS($B85,SUMIFS($2:$2,$1:$1,$P$8),4,1)))),IF(AND(BJ83&gt;0,BJ85&lt;=MIN(INDIRECT(ADDRESS($B85,BK$2,4,1)&amp;":"&amp;ADDRESS($B85,SUMIFS($2:$2,$1:$1,$P$8),4,1)))),BJ83,0))))</f>
        <v>5406265.7995123956</v>
      </c>
      <c r="BK89" s="5">
        <f t="shared" ref="BK89" ca="1" si="127">IF(BK$4="",0,IF(AND(BK$1=$P$8,BK83&gt;0),BK83,IF(AND(BK83&gt;0,BK85-MIN(INDIRECT(ADDRESS($B85,BL$2,4,1)&amp;":"&amp;ADDRESS($B85,SUMIFS($2:$2,$1:$1,$P$8),4,1)))&gt;0,BK85-MIN(INDIRECT(ADDRESS($B85,BL$2,4,1)&amp;":"&amp;ADDRESS($B85,SUMIFS($2:$2,$1:$1,$P$8),4,1)))&lt;BK83),BK83-(BK85-MIN(INDIRECT(ADDRESS($B85,BL$2,4,1)&amp;":"&amp;ADDRESS($B85,SUMIFS($2:$2,$1:$1,$P$8),4,1)))),IF(AND(BK83&gt;0,BK85&lt;=MIN(INDIRECT(ADDRESS($B85,BL$2,4,1)&amp;":"&amp;ADDRESS($B85,SUMIFS($2:$2,$1:$1,$P$8),4,1)))),BK83,0))))</f>
        <v>0</v>
      </c>
      <c r="BL89" s="5">
        <f t="shared" ref="BL89" ca="1" si="128">IF(BL$4="",0,IF(AND(BL$1=$P$8,BL83&gt;0),BL83,IF(AND(BL83&gt;0,BL85-MIN(INDIRECT(ADDRESS($B85,BM$2,4,1)&amp;":"&amp;ADDRESS($B85,SUMIFS($2:$2,$1:$1,$P$8),4,1)))&gt;0,BL85-MIN(INDIRECT(ADDRESS($B85,BM$2,4,1)&amp;":"&amp;ADDRESS($B85,SUMIFS($2:$2,$1:$1,$P$8),4,1)))&lt;BL83),BL83-(BL85-MIN(INDIRECT(ADDRESS($B85,BM$2,4,1)&amp;":"&amp;ADDRESS($B85,SUMIFS($2:$2,$1:$1,$P$8),4,1)))),IF(AND(BL83&gt;0,BL85&lt;=MIN(INDIRECT(ADDRESS($B85,BM$2,4,1)&amp;":"&amp;ADDRESS($B85,SUMIFS($2:$2,$1:$1,$P$8),4,1)))),BL83,0))))</f>
        <v>0</v>
      </c>
      <c r="BM89" s="5">
        <f t="shared" ref="BM89" ca="1" si="129">IF(BM$4="",0,IF(AND(BM$1=$P$8,BM83&gt;0),BM83,IF(AND(BM83&gt;0,BM85-MIN(INDIRECT(ADDRESS($B85,BN$2,4,1)&amp;":"&amp;ADDRESS($B85,SUMIFS($2:$2,$1:$1,$P$8),4,1)))&gt;0,BM85-MIN(INDIRECT(ADDRESS($B85,BN$2,4,1)&amp;":"&amp;ADDRESS($B85,SUMIFS($2:$2,$1:$1,$P$8),4,1)))&lt;BM83),BM83-(BM85-MIN(INDIRECT(ADDRESS($B85,BN$2,4,1)&amp;":"&amp;ADDRESS($B85,SUMIFS($2:$2,$1:$1,$P$8),4,1)))),IF(AND(BM83&gt;0,BM85&lt;=MIN(INDIRECT(ADDRESS($B85,BN$2,4,1)&amp;":"&amp;ADDRESS($B85,SUMIFS($2:$2,$1:$1,$P$8),4,1)))),BM83,0))))</f>
        <v>0</v>
      </c>
      <c r="BN89" s="5">
        <f t="shared" ref="BN89" ca="1" si="130">IF(BN$4="",0,IF(AND(BN$1=$P$8,BN83&gt;0),BN83,IF(AND(BN83&gt;0,BN85-MIN(INDIRECT(ADDRESS($B85,BO$2,4,1)&amp;":"&amp;ADDRESS($B85,SUMIFS($2:$2,$1:$1,$P$8),4,1)))&gt;0,BN85-MIN(INDIRECT(ADDRESS($B85,BO$2,4,1)&amp;":"&amp;ADDRESS($B85,SUMIFS($2:$2,$1:$1,$P$8),4,1)))&lt;BN83),BN83-(BN85-MIN(INDIRECT(ADDRESS($B85,BO$2,4,1)&amp;":"&amp;ADDRESS($B85,SUMIFS($2:$2,$1:$1,$P$8),4,1)))),IF(AND(BN83&gt;0,BN85&lt;=MIN(INDIRECT(ADDRESS($B85,BO$2,4,1)&amp;":"&amp;ADDRESS($B85,SUMIFS($2:$2,$1:$1,$P$8),4,1)))),BN83,0))))</f>
        <v>4281834.3661003672</v>
      </c>
      <c r="BO89" s="5">
        <f t="shared" ref="BO89" ca="1" si="131">IF(BO$4="",0,IF(AND(BO$1=$P$8,BO83&gt;0),BO83,IF(AND(BO83&gt;0,BO85-MIN(INDIRECT(ADDRESS($B85,BP$2,4,1)&amp;":"&amp;ADDRESS($B85,SUMIFS($2:$2,$1:$1,$P$8),4,1)))&gt;0,BO85-MIN(INDIRECT(ADDRESS($B85,BP$2,4,1)&amp;":"&amp;ADDRESS($B85,SUMIFS($2:$2,$1:$1,$P$8),4,1)))&lt;BO83),BO83-(BO85-MIN(INDIRECT(ADDRESS($B85,BP$2,4,1)&amp;":"&amp;ADDRESS($B85,SUMIFS($2:$2,$1:$1,$P$8),4,1)))),IF(AND(BO83&gt;0,BO85&lt;=MIN(INDIRECT(ADDRESS($B85,BP$2,4,1)&amp;":"&amp;ADDRESS($B85,SUMIFS($2:$2,$1:$1,$P$8),4,1)))),BO83,0))))</f>
        <v>10928280.932785911</v>
      </c>
      <c r="BP89" s="5">
        <f t="shared" ref="BP89" ca="1" si="132">IF(BP$4="",0,IF(AND(BP$1=$P$8,BP83&gt;0),BP83,IF(AND(BP83&gt;0,BP85-MIN(INDIRECT(ADDRESS($B85,BQ$2,4,1)&amp;":"&amp;ADDRESS($B85,SUMIFS($2:$2,$1:$1,$P$8),4,1)))&gt;0,BP85-MIN(INDIRECT(ADDRESS($B85,BQ$2,4,1)&amp;":"&amp;ADDRESS($B85,SUMIFS($2:$2,$1:$1,$P$8),4,1)))&lt;BP83),BP83-(BP85-MIN(INDIRECT(ADDRESS($B85,BQ$2,4,1)&amp;":"&amp;ADDRESS($B85,SUMIFS($2:$2,$1:$1,$P$8),4,1)))),IF(AND(BP83&gt;0,BP85&lt;=MIN(INDIRECT(ADDRESS($B85,BQ$2,4,1)&amp;":"&amp;ADDRESS($B85,SUMIFS($2:$2,$1:$1,$P$8),4,1)))),BP83,0))))</f>
        <v>8729984.4308969993</v>
      </c>
      <c r="BQ89" s="5">
        <f t="shared" ref="BQ89" ca="1" si="133">IF(BQ$4="",0,IF(AND(BQ$1=$P$8,BQ83&gt;0),BQ83,IF(AND(BQ83&gt;0,BQ85-MIN(INDIRECT(ADDRESS($B85,BR$2,4,1)&amp;":"&amp;ADDRESS($B85,SUMIFS($2:$2,$1:$1,$P$8),4,1)))&gt;0,BQ85-MIN(INDIRECT(ADDRESS($B85,BR$2,4,1)&amp;":"&amp;ADDRESS($B85,SUMIFS($2:$2,$1:$1,$P$8),4,1)))&lt;BQ83),BQ83-(BQ85-MIN(INDIRECT(ADDRESS($B85,BR$2,4,1)&amp;":"&amp;ADDRESS($B85,SUMIFS($2:$2,$1:$1,$P$8),4,1)))),IF(AND(BQ83&gt;0,BQ85&lt;=MIN(INDIRECT(ADDRESS($B85,BR$2,4,1)&amp;":"&amp;ADDRESS($B85,SUMIFS($2:$2,$1:$1,$P$8),4,1)))),BQ83,0))))</f>
        <v>9269343.6338083167</v>
      </c>
      <c r="BR89" s="5">
        <f t="shared" ref="BR89" ca="1" si="134">IF(BR$4="",0,IF(AND(BR$1=$P$8,BR83&gt;0),BR83,IF(AND(BR83&gt;0,BR85-MIN(INDIRECT(ADDRESS($B85,BS$2,4,1)&amp;":"&amp;ADDRESS($B85,SUMIFS($2:$2,$1:$1,$P$8),4,1)))&gt;0,BR85-MIN(INDIRECT(ADDRESS($B85,BS$2,4,1)&amp;":"&amp;ADDRESS($B85,SUMIFS($2:$2,$1:$1,$P$8),4,1)))&lt;BR83),BR83-(BR85-MIN(INDIRECT(ADDRESS($B85,BS$2,4,1)&amp;":"&amp;ADDRESS($B85,SUMIFS($2:$2,$1:$1,$P$8),4,1)))),IF(AND(BR83&gt;0,BR85&lt;=MIN(INDIRECT(ADDRESS($B85,BS$2,4,1)&amp;":"&amp;ADDRESS($B85,SUMIFS($2:$2,$1:$1,$P$8),4,1)))),BR83,0))))</f>
        <v>16775053.486796511</v>
      </c>
      <c r="BS89" s="5">
        <f t="shared" ref="BS89" ca="1" si="135">IF(BS$4="",0,IF(AND(BS$1=$P$8,BS83&gt;0),BS83,IF(AND(BS83&gt;0,BS85-MIN(INDIRECT(ADDRESS($B85,BT$2,4,1)&amp;":"&amp;ADDRESS($B85,SUMIFS($2:$2,$1:$1,$P$8),4,1)))&gt;0,BS85-MIN(INDIRECT(ADDRESS($B85,BT$2,4,1)&amp;":"&amp;ADDRESS($B85,SUMIFS($2:$2,$1:$1,$P$8),4,1)))&lt;BS83),BS83-(BS85-MIN(INDIRECT(ADDRESS($B85,BT$2,4,1)&amp;":"&amp;ADDRESS($B85,SUMIFS($2:$2,$1:$1,$P$8),4,1)))),IF(AND(BS83&gt;0,BS85&lt;=MIN(INDIRECT(ADDRESS($B85,BT$2,4,1)&amp;":"&amp;ADDRESS($B85,SUMIFS($2:$2,$1:$1,$P$8),4,1)))),BS83,0))))</f>
        <v>11613939.347752936</v>
      </c>
      <c r="BT89" s="5">
        <f t="shared" ref="BT89" ca="1" si="136">IF(BT$4="",0,IF(AND(BT$1=$P$8,BT83&gt;0),BT83,IF(AND(BT83&gt;0,BT85-MIN(INDIRECT(ADDRESS($B85,BU$2,4,1)&amp;":"&amp;ADDRESS($B85,SUMIFS($2:$2,$1:$1,$P$8),4,1)))&gt;0,BT85-MIN(INDIRECT(ADDRESS($B85,BU$2,4,1)&amp;":"&amp;ADDRESS($B85,SUMIFS($2:$2,$1:$1,$P$8),4,1)))&lt;BT83),BT83-(BT85-MIN(INDIRECT(ADDRESS($B85,BU$2,4,1)&amp;":"&amp;ADDRESS($B85,SUMIFS($2:$2,$1:$1,$P$8),4,1)))),IF(AND(BT83&gt;0,BT85&lt;=MIN(INDIRECT(ADDRESS($B85,BU$2,4,1)&amp;":"&amp;ADDRESS($B85,SUMIFS($2:$2,$1:$1,$P$8),4,1)))),BT83,0))))</f>
        <v>10673945.162978882</v>
      </c>
      <c r="BU89" s="5">
        <f t="shared" ref="BU89" ca="1" si="137">IF(BU$4="",0,IF(AND(BU$1=$P$8,BU83&gt;0),BU83,IF(AND(BU83&gt;0,BU85-MIN(INDIRECT(ADDRESS($B85,BV$2,4,1)&amp;":"&amp;ADDRESS($B85,SUMIFS($2:$2,$1:$1,$P$8),4,1)))&gt;0,BU85-MIN(INDIRECT(ADDRESS($B85,BV$2,4,1)&amp;":"&amp;ADDRESS($B85,SUMIFS($2:$2,$1:$1,$P$8),4,1)))&lt;BU83),BU83-(BU85-MIN(INDIRECT(ADDRESS($B85,BV$2,4,1)&amp;":"&amp;ADDRESS($B85,SUMIFS($2:$2,$1:$1,$P$8),4,1)))),IF(AND(BU83&gt;0,BU85&lt;=MIN(INDIRECT(ADDRESS($B85,BV$2,4,1)&amp;":"&amp;ADDRESS($B85,SUMIFS($2:$2,$1:$1,$P$8),4,1)))),BU83,0))))</f>
        <v>2704235.4073573649</v>
      </c>
      <c r="BV89" s="5">
        <f t="shared" ref="BV89" ca="1" si="138">IF(BV$4="",0,IF(AND(BV$1=$P$8,BV83&gt;0),BV83,IF(AND(BV83&gt;0,BV85-MIN(INDIRECT(ADDRESS($B85,BW$2,4,1)&amp;":"&amp;ADDRESS($B85,SUMIFS($2:$2,$1:$1,$P$8),4,1)))&gt;0,BV85-MIN(INDIRECT(ADDRESS($B85,BW$2,4,1)&amp;":"&amp;ADDRESS($B85,SUMIFS($2:$2,$1:$1,$P$8),4,1)))&lt;BV83),BV83-(BV85-MIN(INDIRECT(ADDRESS($B85,BW$2,4,1)&amp;":"&amp;ADDRESS($B85,SUMIFS($2:$2,$1:$1,$P$8),4,1)))),IF(AND(BV83&gt;0,BV85&lt;=MIN(INDIRECT(ADDRESS($B85,BW$2,4,1)&amp;":"&amp;ADDRESS($B85,SUMIFS($2:$2,$1:$1,$P$8),4,1)))),BV83,0))))</f>
        <v>0</v>
      </c>
      <c r="BW89" s="5">
        <f t="shared" ref="BW89" ca="1" si="139">IF(BW$4="",0,IF(AND(BW$1=$P$8,BW83&gt;0),BW83,IF(AND(BW83&gt;0,BW85-MIN(INDIRECT(ADDRESS($B85,BX$2,4,1)&amp;":"&amp;ADDRESS($B85,SUMIFS($2:$2,$1:$1,$P$8),4,1)))&gt;0,BW85-MIN(INDIRECT(ADDRESS($B85,BX$2,4,1)&amp;":"&amp;ADDRESS($B85,SUMIFS($2:$2,$1:$1,$P$8),4,1)))&lt;BW83),BW83-(BW85-MIN(INDIRECT(ADDRESS($B85,BX$2,4,1)&amp;":"&amp;ADDRESS($B85,SUMIFS($2:$2,$1:$1,$P$8),4,1)))),IF(AND(BW83&gt;0,BW85&lt;=MIN(INDIRECT(ADDRESS($B85,BX$2,4,1)&amp;":"&amp;ADDRESS($B85,SUMIFS($2:$2,$1:$1,$P$8),4,1)))),BW83,0))))</f>
        <v>4899036.5734694824</v>
      </c>
      <c r="BX89" s="5">
        <f t="shared" ref="BX89" ca="1" si="140">IF(BX$4="",0,IF(AND(BX$1=$P$8,BX83&gt;0),BX83,IF(AND(BX83&gt;0,BX85-MIN(INDIRECT(ADDRESS($B85,BY$2,4,1)&amp;":"&amp;ADDRESS($B85,SUMIFS($2:$2,$1:$1,$P$8),4,1)))&gt;0,BX85-MIN(INDIRECT(ADDRESS($B85,BY$2,4,1)&amp;":"&amp;ADDRESS($B85,SUMIFS($2:$2,$1:$1,$P$8),4,1)))&lt;BX83),BX83-(BX85-MIN(INDIRECT(ADDRESS($B85,BY$2,4,1)&amp;":"&amp;ADDRESS($B85,SUMIFS($2:$2,$1:$1,$P$8),4,1)))),IF(AND(BX83&gt;0,BX85&lt;=MIN(INDIRECT(ADDRESS($B85,BY$2,4,1)&amp;":"&amp;ADDRESS($B85,SUMIFS($2:$2,$1:$1,$P$8),4,1)))),BX83,0))))</f>
        <v>7712930.6533868797</v>
      </c>
      <c r="BY89" s="5">
        <f t="shared" ref="BY89" ca="1" si="141">IF(BY$4="",0,IF(AND(BY$1=$P$8,BY83&gt;0),BY83,IF(AND(BY83&gt;0,BY85-MIN(INDIRECT(ADDRESS($B85,BZ$2,4,1)&amp;":"&amp;ADDRESS($B85,SUMIFS($2:$2,$1:$1,$P$8),4,1)))&gt;0,BY85-MIN(INDIRECT(ADDRESS($B85,BZ$2,4,1)&amp;":"&amp;ADDRESS($B85,SUMIFS($2:$2,$1:$1,$P$8),4,1)))&lt;BY83),BY83-(BY85-MIN(INDIRECT(ADDRESS($B85,BZ$2,4,1)&amp;":"&amp;ADDRESS($B85,SUMIFS($2:$2,$1:$1,$P$8),4,1)))),IF(AND(BY83&gt;0,BY85&lt;=MIN(INDIRECT(ADDRESS($B85,BZ$2,4,1)&amp;":"&amp;ADDRESS($B85,SUMIFS($2:$2,$1:$1,$P$8),4,1)))),BY83,0))))</f>
        <v>10644401.693541322</v>
      </c>
      <c r="BZ89" s="5">
        <f t="shared" ref="BZ89" ca="1" si="142">IF(BZ$4="",0,IF(AND(BZ$1=$P$8,BZ83&gt;0),BZ83,IF(AND(BZ83&gt;0,BZ85-MIN(INDIRECT(ADDRESS($B85,CA$2,4,1)&amp;":"&amp;ADDRESS($B85,SUMIFS($2:$2,$1:$1,$P$8),4,1)))&gt;0,BZ85-MIN(INDIRECT(ADDRESS($B85,CA$2,4,1)&amp;":"&amp;ADDRESS($B85,SUMIFS($2:$2,$1:$1,$P$8),4,1)))&lt;BZ83),BZ83-(BZ85-MIN(INDIRECT(ADDRESS($B85,CA$2,4,1)&amp;":"&amp;ADDRESS($B85,SUMIFS($2:$2,$1:$1,$P$8),4,1)))),IF(AND(BZ83&gt;0,BZ85&lt;=MIN(INDIRECT(ADDRESS($B85,CA$2,4,1)&amp;":"&amp;ADDRESS($B85,SUMIFS($2:$2,$1:$1,$P$8),4,1)))),BZ83,0))))</f>
        <v>13255493.021446135</v>
      </c>
      <c r="CA89" s="5">
        <f t="shared" ref="CA89" ca="1" si="143">IF(CA$4="",0,IF(AND(CA$1=$P$8,CA83&gt;0),CA83,IF(AND(CA83&gt;0,CA85-MIN(INDIRECT(ADDRESS($B85,CB$2,4,1)&amp;":"&amp;ADDRESS($B85,SUMIFS($2:$2,$1:$1,$P$8),4,1)))&gt;0,CA85-MIN(INDIRECT(ADDRESS($B85,CB$2,4,1)&amp;":"&amp;ADDRESS($B85,SUMIFS($2:$2,$1:$1,$P$8),4,1)))&lt;CA83),CA83-(CA85-MIN(INDIRECT(ADDRESS($B85,CB$2,4,1)&amp;":"&amp;ADDRESS($B85,SUMIFS($2:$2,$1:$1,$P$8),4,1)))),IF(AND(CA83&gt;0,CA85&lt;=MIN(INDIRECT(ADDRESS($B85,CB$2,4,1)&amp;":"&amp;ADDRESS($B85,SUMIFS($2:$2,$1:$1,$P$8),4,1)))),CA83,0))))</f>
        <v>19875865.755190361</v>
      </c>
      <c r="CB89" s="5">
        <f t="shared" ref="CB89" ca="1" si="144">IF(CB$4="",0,IF(AND(CB$1=$P$8,CB83&gt;0),CB83,IF(AND(CB83&gt;0,CB85-MIN(INDIRECT(ADDRESS($B85,CC$2,4,1)&amp;":"&amp;ADDRESS($B85,SUMIFS($2:$2,$1:$1,$P$8),4,1)))&gt;0,CB85-MIN(INDIRECT(ADDRESS($B85,CC$2,4,1)&amp;":"&amp;ADDRESS($B85,SUMIFS($2:$2,$1:$1,$P$8),4,1)))&lt;CB83),CB83-(CB85-MIN(INDIRECT(ADDRESS($B85,CC$2,4,1)&amp;":"&amp;ADDRESS($B85,SUMIFS($2:$2,$1:$1,$P$8),4,1)))),IF(AND(CB83&gt;0,CB85&lt;=MIN(INDIRECT(ADDRESS($B85,CC$2,4,1)&amp;":"&amp;ADDRESS($B85,SUMIFS($2:$2,$1:$1,$P$8),4,1)))),CB83,0))))</f>
        <v>12020718.745258493</v>
      </c>
      <c r="CC89" s="5">
        <f t="shared" ref="CC89" ca="1" si="145">IF(CC$4="",0,IF(AND(CC$1=$P$8,CC83&gt;0),CC83,IF(AND(CC83&gt;0,CC85-MIN(INDIRECT(ADDRESS($B85,CD$2,4,1)&amp;":"&amp;ADDRESS($B85,SUMIFS($2:$2,$1:$1,$P$8),4,1)))&gt;0,CC85-MIN(INDIRECT(ADDRESS($B85,CD$2,4,1)&amp;":"&amp;ADDRESS($B85,SUMIFS($2:$2,$1:$1,$P$8),4,1)))&lt;CC83),CC83-(CC85-MIN(INDIRECT(ADDRESS($B85,CD$2,4,1)&amp;":"&amp;ADDRESS($B85,SUMIFS($2:$2,$1:$1,$P$8),4,1)))),IF(AND(CC83&gt;0,CC85&lt;=MIN(INDIRECT(ADDRESS($B85,CD$2,4,1)&amp;":"&amp;ADDRESS($B85,SUMIFS($2:$2,$1:$1,$P$8),4,1)))),CC83,0))))</f>
        <v>12737504.115999116</v>
      </c>
      <c r="CD89" s="5">
        <f t="shared" ref="CD89" ca="1" si="146">IF(CD$4="",0,IF(AND(CD$1=$P$8,CD83&gt;0),CD83,IF(AND(CD83&gt;0,CD85-MIN(INDIRECT(ADDRESS($B85,CE$2,4,1)&amp;":"&amp;ADDRESS($B85,SUMIFS($2:$2,$1:$1,$P$8),4,1)))&gt;0,CD85-MIN(INDIRECT(ADDRESS($B85,CE$2,4,1)&amp;":"&amp;ADDRESS($B85,SUMIFS($2:$2,$1:$1,$P$8),4,1)))&lt;CD83),CD83-(CD85-MIN(INDIRECT(ADDRESS($B85,CE$2,4,1)&amp;":"&amp;ADDRESS($B85,SUMIFS($2:$2,$1:$1,$P$8),4,1)))),IF(AND(CD83&gt;0,CD85&lt;=MIN(INDIRECT(ADDRESS($B85,CE$2,4,1)&amp;":"&amp;ADDRESS($B85,SUMIFS($2:$2,$1:$1,$P$8),4,1)))),CD83,0))))</f>
        <v>15469417.142550213</v>
      </c>
      <c r="CE89" s="5">
        <f t="shared" ref="CE89" ca="1" si="147">IF(CE$4="",0,IF(AND(CE$1=$P$8,CE83&gt;0),CE83,IF(AND(CE83&gt;0,CE85-MIN(INDIRECT(ADDRESS($B85,CF$2,4,1)&amp;":"&amp;ADDRESS($B85,SUMIFS($2:$2,$1:$1,$P$8),4,1)))&gt;0,CE85-MIN(INDIRECT(ADDRESS($B85,CF$2,4,1)&amp;":"&amp;ADDRESS($B85,SUMIFS($2:$2,$1:$1,$P$8),4,1)))&lt;CE83),CE83-(CE85-MIN(INDIRECT(ADDRESS($B85,CF$2,4,1)&amp;":"&amp;ADDRESS($B85,SUMIFS($2:$2,$1:$1,$P$8),4,1)))),IF(AND(CE83&gt;0,CE85&lt;=MIN(INDIRECT(ADDRESS($B85,CF$2,4,1)&amp;":"&amp;ADDRESS($B85,SUMIFS($2:$2,$1:$1,$P$8),4,1)))),CE83,0))))</f>
        <v>15269867.775537523</v>
      </c>
      <c r="CF89" s="5">
        <f t="shared" ref="CF89" ca="1" si="148">IF(CF$4="",0,IF(AND(CF$1=$P$8,CF83&gt;0),CF83,IF(AND(CF83&gt;0,CF85-MIN(INDIRECT(ADDRESS($B85,CG$2,4,1)&amp;":"&amp;ADDRESS($B85,SUMIFS($2:$2,$1:$1,$P$8),4,1)))&gt;0,CF85-MIN(INDIRECT(ADDRESS($B85,CG$2,4,1)&amp;":"&amp;ADDRESS($B85,SUMIFS($2:$2,$1:$1,$P$8),4,1)))&lt;CF83),CF83-(CF85-MIN(INDIRECT(ADDRESS($B85,CG$2,4,1)&amp;":"&amp;ADDRESS($B85,SUMIFS($2:$2,$1:$1,$P$8),4,1)))),IF(AND(CF83&gt;0,CF85&lt;=MIN(INDIRECT(ADDRESS($B85,CG$2,4,1)&amp;":"&amp;ADDRESS($B85,SUMIFS($2:$2,$1:$1,$P$8),4,1)))),CF83,0))))</f>
        <v>0</v>
      </c>
    </row>
    <row r="90" spans="2:84" x14ac:dyDescent="0.3">
      <c r="X90" s="109"/>
    </row>
    <row r="91" spans="2:84" x14ac:dyDescent="0.3">
      <c r="B91" s="13">
        <f>ROW()</f>
        <v>91</v>
      </c>
      <c r="H91" s="1" t="s">
        <v>265</v>
      </c>
      <c r="M91" s="53" t="s">
        <v>18</v>
      </c>
      <c r="P91" s="72" t="str">
        <f>Lists!$AI$19</f>
        <v>FCF(-)</v>
      </c>
      <c r="U91" s="5">
        <f ca="1">SUM(INDIRECT(ADDRESS($B91,$X$2)&amp;":"&amp;ADDRESS($B91,$X$2-1+$P$8)))</f>
        <v>-50285493.356032677</v>
      </c>
      <c r="X91" s="5">
        <f ca="1">IF(X$4="",0,IF(X89&gt;0,0,IF(X85-W85&gt;0,0,IF(X85-SUM($W91:W91)&gt;0,0,X85-SUM($W91:W91)))))</f>
        <v>-33614000</v>
      </c>
      <c r="Y91" s="5">
        <f ca="1">IF(Y$4="",0,IF(Y89&gt;0,0,IF(Y85-X85&gt;0,0,IF(Y85-SUM($W91:X91)&gt;0,0,Y85-SUM($W91:X91)))))</f>
        <v>-9234000</v>
      </c>
      <c r="Z91" s="5">
        <f ca="1">IF(Z$4="",0,IF(Z89&gt;0,0,IF(Z85-Y85&gt;0,0,IF(Z85-SUM($W91:Y91)&gt;0,0,Z85-SUM($W91:Y91)))))</f>
        <v>-6621566.6666666642</v>
      </c>
      <c r="AA91" s="5">
        <f ca="1">IF(AA$4="",0,IF(AA89&gt;0,0,IF(AA85-Z85&gt;0,0,IF(AA85-SUM($W91:Z91)&gt;0,0,AA85-SUM($W91:Z91)))))</f>
        <v>-815926.68936601281</v>
      </c>
      <c r="AB91" s="5">
        <f ca="1">IF(AB$4="",0,IF(AB89&gt;0,0,IF(AB85-AA85&gt;0,0,IF(AB85-SUM($W91:AA91)&gt;0,0,AB85-SUM($W91:AA91)))))</f>
        <v>0</v>
      </c>
      <c r="AC91" s="5">
        <f ca="1">IF(AC$4="",0,IF(AC89&gt;0,0,IF(AC85-AB85&gt;0,0,IF(AC85-SUM($W91:AB91)&gt;0,0,AC85-SUM($W91:AB91)))))</f>
        <v>0</v>
      </c>
      <c r="AD91" s="5">
        <f ca="1">IF(AD$4="",0,IF(AD89&gt;0,0,IF(AD85-AC85&gt;0,0,IF(AD85-SUM($W91:AC91)&gt;0,0,AD85-SUM($W91:AC91)))))</f>
        <v>0</v>
      </c>
      <c r="AE91" s="5">
        <f ca="1">IF(AE$4="",0,IF(AE89&gt;0,0,IF(AE85-AD85&gt;0,0,IF(AE85-SUM($W91:AD91)&gt;0,0,AE85-SUM($W91:AD91)))))</f>
        <v>0</v>
      </c>
      <c r="AF91" s="5">
        <f ca="1">IF(AF$4="",0,IF(AF89&gt;0,0,IF(AF85-AE85&gt;0,0,IF(AF85-SUM($W91:AE91)&gt;0,0,AF85-SUM($W91:AE91)))))</f>
        <v>0</v>
      </c>
      <c r="AG91" s="5">
        <f ca="1">IF(AG$4="",0,IF(AG89&gt;0,0,IF(AG85-AF85&gt;0,0,IF(AG85-SUM($W91:AF91)&gt;0,0,AG85-SUM($W91:AF91)))))</f>
        <v>0</v>
      </c>
      <c r="AH91" s="5">
        <f ca="1">IF(AH$4="",0,IF(AH89&gt;0,0,IF(AH85-AG85&gt;0,0,IF(AH85-SUM($W91:AG91)&gt;0,0,AH85-SUM($W91:AG91)))))</f>
        <v>0</v>
      </c>
      <c r="AI91" s="5">
        <f ca="1">IF(AI$4="",0,IF(AI89&gt;0,0,IF(AI85-AH85&gt;0,0,IF(AI85-SUM($W91:AH91)&gt;0,0,AI85-SUM($W91:AH91)))))</f>
        <v>0</v>
      </c>
      <c r="AJ91" s="5">
        <f ca="1">IF(AJ$4="",0,IF(AJ89&gt;0,0,IF(AJ85-AI85&gt;0,0,IF(AJ85-SUM($W91:AI91)&gt;0,0,AJ85-SUM($W91:AI91)))))</f>
        <v>0</v>
      </c>
      <c r="AK91" s="5">
        <f ca="1">IF(AK$4="",0,IF(AK89&gt;0,0,IF(AK85-AJ85&gt;0,0,IF(AK85-SUM($W91:AJ91)&gt;0,0,AK85-SUM($W91:AJ91)))))</f>
        <v>0</v>
      </c>
      <c r="AL91" s="5">
        <f ca="1">IF(AL$4="",0,IF(AL89&gt;0,0,IF(AL85-AK85&gt;0,0,IF(AL85-SUM($W91:AK91)&gt;0,0,AL85-SUM($W91:AK91)))))</f>
        <v>0</v>
      </c>
      <c r="AM91" s="5">
        <f ca="1">IF(AM$4="",0,IF(AM89&gt;0,0,IF(AM85-AL85&gt;0,0,IF(AM85-SUM($W91:AL91)&gt;0,0,AM85-SUM($W91:AL91)))))</f>
        <v>0</v>
      </c>
      <c r="AN91" s="5">
        <f ca="1">IF(AN$4="",0,IF(AN89&gt;0,0,IF(AN85-AM85&gt;0,0,IF(AN85-SUM($W91:AM91)&gt;0,0,AN85-SUM($W91:AM91)))))</f>
        <v>0</v>
      </c>
      <c r="AO91" s="5">
        <f ca="1">IF(AO$4="",0,IF(AO89&gt;0,0,IF(AO85-AN85&gt;0,0,IF(AO85-SUM($W91:AN91)&gt;0,0,AO85-SUM($W91:AN91)))))</f>
        <v>0</v>
      </c>
      <c r="AP91" s="5">
        <f ca="1">IF(AP$4="",0,IF(AP89&gt;0,0,IF(AP85-AO85&gt;0,0,IF(AP85-SUM($W91:AO91)&gt;0,0,AP85-SUM($W91:AO91)))))</f>
        <v>0</v>
      </c>
      <c r="AQ91" s="5">
        <f ca="1">IF(AQ$4="",0,IF(AQ89&gt;0,0,IF(AQ85-AP85&gt;0,0,IF(AQ85-SUM($W91:AP91)&gt;0,0,AQ85-SUM($W91:AP91)))))</f>
        <v>0</v>
      </c>
      <c r="AR91" s="5">
        <f ca="1">IF(AR$4="",0,IF(AR89&gt;0,0,IF(AR85-AQ85&gt;0,0,IF(AR85-SUM($W91:AQ91)&gt;0,0,AR85-SUM($W91:AQ91)))))</f>
        <v>0</v>
      </c>
      <c r="AS91" s="5">
        <f ca="1">IF(AS$4="",0,IF(AS89&gt;0,0,IF(AS85-AR85&gt;0,0,IF(AS85-SUM($W91:AR91)&gt;0,0,AS85-SUM($W91:AR91)))))</f>
        <v>0</v>
      </c>
      <c r="AT91" s="5">
        <f ca="1">IF(AT$4="",0,IF(AT89&gt;0,0,IF(AT85-AS85&gt;0,0,IF(AT85-SUM($W91:AS91)&gt;0,0,AT85-SUM($W91:AS91)))))</f>
        <v>0</v>
      </c>
      <c r="AU91" s="5">
        <f ca="1">IF(AU$4="",0,IF(AU89&gt;0,0,IF(AU85-AT85&gt;0,0,IF(AU85-SUM($W91:AT91)&gt;0,0,AU85-SUM($W91:AT91)))))</f>
        <v>0</v>
      </c>
      <c r="AV91" s="5">
        <f ca="1">IF(AV$4="",0,IF(AV89&gt;0,0,IF(AV85-AU85&gt;0,0,IF(AV85-SUM($W91:AU91)&gt;0,0,AV85-SUM($W91:AU91)))))</f>
        <v>0</v>
      </c>
      <c r="AW91" s="5">
        <f ca="1">IF(AW$4="",0,IF(AW89&gt;0,0,IF(AW85-AV85&gt;0,0,IF(AW85-SUM($W91:AV91)&gt;0,0,AW85-SUM($W91:AV91)))))</f>
        <v>0</v>
      </c>
      <c r="AX91" s="5">
        <f ca="1">IF(AX$4="",0,IF(AX89&gt;0,0,IF(AX85-AW85&gt;0,0,IF(AX85-SUM($W91:AW91)&gt;0,0,AX85-SUM($W91:AW91)))))</f>
        <v>0</v>
      </c>
      <c r="AY91" s="5">
        <f ca="1">IF(AY$4="",0,IF(AY89&gt;0,0,IF(AY85-AX85&gt;0,0,IF(AY85-SUM($W91:AX91)&gt;0,0,AY85-SUM($W91:AX91)))))</f>
        <v>0</v>
      </c>
      <c r="AZ91" s="5">
        <f ca="1">IF(AZ$4="",0,IF(AZ89&gt;0,0,IF(AZ85-AY85&gt;0,0,IF(AZ85-SUM($W91:AY91)&gt;0,0,AZ85-SUM($W91:AY91)))))</f>
        <v>0</v>
      </c>
      <c r="BA91" s="5">
        <f ca="1">IF(BA$4="",0,IF(BA89&gt;0,0,IF(BA85-AZ85&gt;0,0,IF(BA85-SUM($W91:AZ91)&gt;0,0,BA85-SUM($W91:AZ91)))))</f>
        <v>0</v>
      </c>
      <c r="BB91" s="5">
        <f ca="1">IF(BB$4="",0,IF(BB89&gt;0,0,IF(BB85-BA85&gt;0,0,IF(BB85-SUM($W91:BA91)&gt;0,0,BB85-SUM($W91:BA91)))))</f>
        <v>0</v>
      </c>
      <c r="BC91" s="5">
        <f ca="1">IF(BC$4="",0,IF(BC89&gt;0,0,IF(BC85-BB85&gt;0,0,IF(BC85-SUM($W91:BB91)&gt;0,0,BC85-SUM($W91:BB91)))))</f>
        <v>0</v>
      </c>
      <c r="BD91" s="5">
        <f ca="1">IF(BD$4="",0,IF(BD89&gt;0,0,IF(BD85-BC85&gt;0,0,IF(BD85-SUM($W91:BC91)&gt;0,0,BD85-SUM($W91:BC91)))))</f>
        <v>0</v>
      </c>
      <c r="BE91" s="5">
        <f ca="1">IF(BE$4="",0,IF(BE89&gt;0,0,IF(BE85-BD85&gt;0,0,IF(BE85-SUM($W91:BD91)&gt;0,0,BE85-SUM($W91:BD91)))))</f>
        <v>0</v>
      </c>
      <c r="BF91" s="5">
        <f ca="1">IF(BF$4="",0,IF(BF89&gt;0,0,IF(BF85-BE85&gt;0,0,IF(BF85-SUM($W91:BE91)&gt;0,0,BF85-SUM($W91:BE91)))))</f>
        <v>0</v>
      </c>
      <c r="BG91" s="5">
        <f ca="1">IF(BG$4="",0,IF(BG89&gt;0,0,IF(BG85-BF85&gt;0,0,IF(BG85-SUM($W91:BF91)&gt;0,0,BG85-SUM($W91:BF91)))))</f>
        <v>0</v>
      </c>
      <c r="BH91" s="5">
        <f ca="1">IF(BH$4="",0,IF(BH89&gt;0,0,IF(BH85-BG85&gt;0,0,IF(BH85-SUM($W91:BG91)&gt;0,0,BH85-SUM($W91:BG91)))))</f>
        <v>0</v>
      </c>
      <c r="BI91" s="5">
        <f ca="1">IF(BI$4="",0,IF(BI89&gt;0,0,IF(BI85-BH85&gt;0,0,IF(BI85-SUM($W91:BH91)&gt;0,0,BI85-SUM($W91:BH91)))))</f>
        <v>0</v>
      </c>
      <c r="BJ91" s="5">
        <f ca="1">IF(BJ$4="",0,IF(BJ89&gt;0,0,IF(BJ85-BI85&gt;0,0,IF(BJ85-SUM($W91:BI91)&gt;0,0,BJ85-SUM($W91:BI91)))))</f>
        <v>0</v>
      </c>
      <c r="BK91" s="5">
        <f ca="1">IF(BK$4="",0,IF(BK89&gt;0,0,IF(BK85-BJ85&gt;0,0,IF(BK85-SUM($W91:BJ91)&gt;0,0,BK85-SUM($W91:BJ91)))))</f>
        <v>0</v>
      </c>
      <c r="BL91" s="5">
        <f ca="1">IF(BL$4="",0,IF(BL89&gt;0,0,IF(BL85-BK85&gt;0,0,IF(BL85-SUM($W91:BK91)&gt;0,0,BL85-SUM($W91:BK91)))))</f>
        <v>0</v>
      </c>
      <c r="BM91" s="5">
        <f ca="1">IF(BM$4="",0,IF(BM89&gt;0,0,IF(BM85-BL85&gt;0,0,IF(BM85-SUM($W91:BL91)&gt;0,0,BM85-SUM($W91:BL91)))))</f>
        <v>0</v>
      </c>
      <c r="BN91" s="5">
        <f ca="1">IF(BN$4="",0,IF(BN89&gt;0,0,IF(BN85-BM85&gt;0,0,IF(BN85-SUM($W91:BM91)&gt;0,0,BN85-SUM($W91:BM91)))))</f>
        <v>0</v>
      </c>
      <c r="BO91" s="5">
        <f ca="1">IF(BO$4="",0,IF(BO89&gt;0,0,IF(BO85-BN85&gt;0,0,IF(BO85-SUM($W91:BN91)&gt;0,0,BO85-SUM($W91:BN91)))))</f>
        <v>0</v>
      </c>
      <c r="BP91" s="5">
        <f ca="1">IF(BP$4="",0,IF(BP89&gt;0,0,IF(BP85-BO85&gt;0,0,IF(BP85-SUM($W91:BO91)&gt;0,0,BP85-SUM($W91:BO91)))))</f>
        <v>0</v>
      </c>
      <c r="BQ91" s="5">
        <f ca="1">IF(BQ$4="",0,IF(BQ89&gt;0,0,IF(BQ85-BP85&gt;0,0,IF(BQ85-SUM($W91:BP91)&gt;0,0,BQ85-SUM($W91:BP91)))))</f>
        <v>0</v>
      </c>
      <c r="BR91" s="5">
        <f ca="1">IF(BR$4="",0,IF(BR89&gt;0,0,IF(BR85-BQ85&gt;0,0,IF(BR85-SUM($W91:BQ91)&gt;0,0,BR85-SUM($W91:BQ91)))))</f>
        <v>0</v>
      </c>
      <c r="BS91" s="5">
        <f ca="1">IF(BS$4="",0,IF(BS89&gt;0,0,IF(BS85-BR85&gt;0,0,IF(BS85-SUM($W91:BR91)&gt;0,0,BS85-SUM($W91:BR91)))))</f>
        <v>0</v>
      </c>
      <c r="BT91" s="5">
        <f ca="1">IF(BT$4="",0,IF(BT89&gt;0,0,IF(BT85-BS85&gt;0,0,IF(BT85-SUM($W91:BS91)&gt;0,0,BT85-SUM($W91:BS91)))))</f>
        <v>0</v>
      </c>
      <c r="BU91" s="5">
        <f ca="1">IF(BU$4="",0,IF(BU89&gt;0,0,IF(BU85-BT85&gt;0,0,IF(BU85-SUM($W91:BT91)&gt;0,0,BU85-SUM($W91:BT91)))))</f>
        <v>0</v>
      </c>
      <c r="BV91" s="5">
        <f ca="1">IF(BV$4="",0,IF(BV89&gt;0,0,IF(BV85-BU85&gt;0,0,IF(BV85-SUM($W91:BU91)&gt;0,0,BV85-SUM($W91:BU91)))))</f>
        <v>0</v>
      </c>
      <c r="BW91" s="5">
        <f ca="1">IF(BW$4="",0,IF(BW89&gt;0,0,IF(BW85-BV85&gt;0,0,IF(BW85-SUM($W91:BV91)&gt;0,0,BW85-SUM($W91:BV91)))))</f>
        <v>0</v>
      </c>
      <c r="BX91" s="5">
        <f ca="1">IF(BX$4="",0,IF(BX89&gt;0,0,IF(BX85-BW85&gt;0,0,IF(BX85-SUM($W91:BW91)&gt;0,0,BX85-SUM($W91:BW91)))))</f>
        <v>0</v>
      </c>
      <c r="BY91" s="5">
        <f ca="1">IF(BY$4="",0,IF(BY89&gt;0,0,IF(BY85-BX85&gt;0,0,IF(BY85-SUM($W91:BX91)&gt;0,0,BY85-SUM($W91:BX91)))))</f>
        <v>0</v>
      </c>
      <c r="BZ91" s="5">
        <f ca="1">IF(BZ$4="",0,IF(BZ89&gt;0,0,IF(BZ85-BY85&gt;0,0,IF(BZ85-SUM($W91:BY91)&gt;0,0,BZ85-SUM($W91:BY91)))))</f>
        <v>0</v>
      </c>
      <c r="CA91" s="5">
        <f ca="1">IF(CA$4="",0,IF(CA89&gt;0,0,IF(CA85-BZ85&gt;0,0,IF(CA85-SUM($W91:BZ91)&gt;0,0,CA85-SUM($W91:BZ91)))))</f>
        <v>0</v>
      </c>
      <c r="CB91" s="5">
        <f ca="1">IF(CB$4="",0,IF(CB89&gt;0,0,IF(CB85-CA85&gt;0,0,IF(CB85-SUM($W91:CA91)&gt;0,0,CB85-SUM($W91:CA91)))))</f>
        <v>0</v>
      </c>
      <c r="CC91" s="5">
        <f ca="1">IF(CC$4="",0,IF(CC89&gt;0,0,IF(CC85-CB85&gt;0,0,IF(CC85-SUM($W91:CB91)&gt;0,0,CC85-SUM($W91:CB91)))))</f>
        <v>0</v>
      </c>
      <c r="CD91" s="5">
        <f ca="1">IF(CD$4="",0,IF(CD89&gt;0,0,IF(CD85-CC85&gt;0,0,IF(CD85-SUM($W91:CC91)&gt;0,0,CD85-SUM($W91:CC91)))))</f>
        <v>0</v>
      </c>
      <c r="CE91" s="5">
        <f ca="1">IF(CE$4="",0,IF(CE89&gt;0,0,IF(CE85-CD85&gt;0,0,IF(CE85-SUM($W91:CD91)&gt;0,0,CE85-SUM($W91:CD91)))))</f>
        <v>0</v>
      </c>
      <c r="CF91" s="5">
        <f ca="1">IF(CF$4="",0,IF(CF89&gt;0,0,IF(CF85-CE85&gt;0,0,IF(CF85-SUM($W91:CE91)&gt;0,0,CF85-SUM($W91:CE91)))))</f>
        <v>0</v>
      </c>
    </row>
    <row r="93" spans="2:84" x14ac:dyDescent="0.3">
      <c r="B93" s="13">
        <f>ROW()</f>
        <v>93</v>
      </c>
      <c r="H93" s="1" t="s">
        <v>266</v>
      </c>
      <c r="M93" s="53" t="s">
        <v>18</v>
      </c>
      <c r="P93" s="72" t="str">
        <f>Lists!$AI$20</f>
        <v>FCF</v>
      </c>
      <c r="U93" s="5">
        <f ca="1">SUM(INDIRECT(ADDRESS($B93,$X$2)&amp;":"&amp;ADDRESS($B93,$X$2-1+$P$8)))</f>
        <v>212886165.32406139</v>
      </c>
      <c r="X93" s="5">
        <f ca="1">IF(X$4="",0,X89+X91)</f>
        <v>-33614000</v>
      </c>
      <c r="Y93" s="5">
        <f t="shared" ref="Y93:CF93" ca="1" si="149">IF(Y$4="",0,Y89+Y91)</f>
        <v>-9234000</v>
      </c>
      <c r="Z93" s="5">
        <f t="shared" ca="1" si="149"/>
        <v>-6621566.6666666642</v>
      </c>
      <c r="AA93" s="5">
        <f t="shared" ca="1" si="149"/>
        <v>-815926.68936601281</v>
      </c>
      <c r="AB93" s="5">
        <f t="shared" ca="1" si="149"/>
        <v>4749876.210692212</v>
      </c>
      <c r="AC93" s="5">
        <f t="shared" ca="1" si="149"/>
        <v>0</v>
      </c>
      <c r="AD93" s="5">
        <f t="shared" ca="1" si="149"/>
        <v>481362.41063398949</v>
      </c>
      <c r="AE93" s="5">
        <f t="shared" ca="1" si="149"/>
        <v>780351.46645374782</v>
      </c>
      <c r="AF93" s="5">
        <f t="shared" ca="1" si="149"/>
        <v>0</v>
      </c>
      <c r="AG93" s="5">
        <f t="shared" ca="1" si="149"/>
        <v>0</v>
      </c>
      <c r="AH93" s="5">
        <f t="shared" ca="1" si="149"/>
        <v>0</v>
      </c>
      <c r="AI93" s="5">
        <f t="shared" ca="1" si="149"/>
        <v>0</v>
      </c>
      <c r="AJ93" s="5">
        <f t="shared" ca="1" si="149"/>
        <v>0</v>
      </c>
      <c r="AK93" s="5">
        <f t="shared" ca="1" si="149"/>
        <v>0</v>
      </c>
      <c r="AL93" s="5">
        <f t="shared" ca="1" si="149"/>
        <v>0</v>
      </c>
      <c r="AM93" s="5">
        <f t="shared" ca="1" si="149"/>
        <v>0</v>
      </c>
      <c r="AN93" s="5">
        <f t="shared" ca="1" si="149"/>
        <v>0</v>
      </c>
      <c r="AO93" s="5">
        <f t="shared" ca="1" si="149"/>
        <v>0</v>
      </c>
      <c r="AP93" s="5">
        <f t="shared" ca="1" si="149"/>
        <v>0</v>
      </c>
      <c r="AQ93" s="5">
        <f t="shared" ca="1" si="149"/>
        <v>0</v>
      </c>
      <c r="AR93" s="5">
        <f t="shared" ca="1" si="149"/>
        <v>0</v>
      </c>
      <c r="AS93" s="5">
        <f t="shared" ca="1" si="149"/>
        <v>0</v>
      </c>
      <c r="AT93" s="5">
        <f t="shared" ca="1" si="149"/>
        <v>0</v>
      </c>
      <c r="AU93" s="5">
        <f t="shared" ca="1" si="149"/>
        <v>4166074.7771018203</v>
      </c>
      <c r="AV93" s="5">
        <f t="shared" ca="1" si="149"/>
        <v>3319072.4326016232</v>
      </c>
      <c r="AW93" s="5">
        <f t="shared" ca="1" si="149"/>
        <v>8713011.4932547808</v>
      </c>
      <c r="AX93" s="5">
        <f t="shared" ca="1" si="149"/>
        <v>4708202.9634589814</v>
      </c>
      <c r="AY93" s="5">
        <f t="shared" ca="1" si="149"/>
        <v>3326687.597297322</v>
      </c>
      <c r="AZ93" s="5">
        <f t="shared" ca="1" si="149"/>
        <v>0</v>
      </c>
      <c r="BA93" s="5">
        <f t="shared" ca="1" si="149"/>
        <v>0</v>
      </c>
      <c r="BB93" s="5">
        <f t="shared" ca="1" si="149"/>
        <v>0</v>
      </c>
      <c r="BC93" s="5">
        <f t="shared" ca="1" si="149"/>
        <v>0</v>
      </c>
      <c r="BD93" s="5">
        <f t="shared" ca="1" si="149"/>
        <v>499206.16279026004</v>
      </c>
      <c r="BE93" s="5">
        <f t="shared" ca="1" si="149"/>
        <v>5714464.2191171497</v>
      </c>
      <c r="BF93" s="5">
        <f t="shared" ca="1" si="149"/>
        <v>10738244.67935805</v>
      </c>
      <c r="BG93" s="5">
        <f t="shared" ca="1" si="149"/>
        <v>7531890.5902455831</v>
      </c>
      <c r="BH93" s="5">
        <f t="shared" ca="1" si="149"/>
        <v>6655261.434101101</v>
      </c>
      <c r="BI93" s="5">
        <f t="shared" ca="1" si="149"/>
        <v>9519834.1986182798</v>
      </c>
      <c r="BJ93" s="5">
        <f t="shared" ca="1" si="149"/>
        <v>5406265.7995123956</v>
      </c>
      <c r="BK93" s="5">
        <f t="shared" ca="1" si="149"/>
        <v>0</v>
      </c>
      <c r="BL93" s="5">
        <f t="shared" ca="1" si="149"/>
        <v>0</v>
      </c>
      <c r="BM93" s="5">
        <f t="shared" ca="1" si="149"/>
        <v>0</v>
      </c>
      <c r="BN93" s="5">
        <f t="shared" ca="1" si="149"/>
        <v>4281834.3661003672</v>
      </c>
      <c r="BO93" s="5">
        <f t="shared" ca="1" si="149"/>
        <v>10928280.932785911</v>
      </c>
      <c r="BP93" s="5">
        <f t="shared" ca="1" si="149"/>
        <v>8729984.4308969993</v>
      </c>
      <c r="BQ93" s="5">
        <f t="shared" ca="1" si="149"/>
        <v>9269343.6338083167</v>
      </c>
      <c r="BR93" s="5">
        <f t="shared" ca="1" si="149"/>
        <v>16775053.486796511</v>
      </c>
      <c r="BS93" s="5">
        <f t="shared" ca="1" si="149"/>
        <v>11613939.347752936</v>
      </c>
      <c r="BT93" s="5">
        <f t="shared" ca="1" si="149"/>
        <v>10673945.162978882</v>
      </c>
      <c r="BU93" s="5">
        <f t="shared" ca="1" si="149"/>
        <v>2704235.4073573649</v>
      </c>
      <c r="BV93" s="5">
        <f t="shared" ca="1" si="149"/>
        <v>0</v>
      </c>
      <c r="BW93" s="5">
        <f t="shared" ca="1" si="149"/>
        <v>4899036.5734694824</v>
      </c>
      <c r="BX93" s="5">
        <f t="shared" ca="1" si="149"/>
        <v>7712930.6533868797</v>
      </c>
      <c r="BY93" s="5">
        <f t="shared" ca="1" si="149"/>
        <v>10644401.693541322</v>
      </c>
      <c r="BZ93" s="5">
        <f t="shared" ca="1" si="149"/>
        <v>13255493.021446135</v>
      </c>
      <c r="CA93" s="5">
        <f t="shared" ca="1" si="149"/>
        <v>19875865.755190361</v>
      </c>
      <c r="CB93" s="5">
        <f t="shared" ca="1" si="149"/>
        <v>12020718.745258493</v>
      </c>
      <c r="CC93" s="5">
        <f t="shared" ca="1" si="149"/>
        <v>12737504.115999116</v>
      </c>
      <c r="CD93" s="5">
        <f t="shared" ca="1" si="149"/>
        <v>15469417.142550213</v>
      </c>
      <c r="CE93" s="5">
        <f t="shared" ca="1" si="149"/>
        <v>15269867.775537523</v>
      </c>
      <c r="CF93" s="5">
        <f t="shared" ca="1" si="149"/>
        <v>0</v>
      </c>
    </row>
    <row r="94" spans="2:84" x14ac:dyDescent="0.3">
      <c r="X94" s="109"/>
    </row>
    <row r="95" spans="2:84" x14ac:dyDescent="0.3">
      <c r="B95" s="13">
        <f>ROW()</f>
        <v>95</v>
      </c>
      <c r="H95" s="1" t="s">
        <v>312</v>
      </c>
      <c r="M95" s="53" t="s">
        <v>16</v>
      </c>
      <c r="U95" s="31">
        <f ca="1">IFERROR(XIRR(INDIRECT(ADDRESS($B93,SUMIFS($W$2:$ZZ$2,$W95:$ZZ95,1),4,1)&amp;":"&amp;ADDRESS($B93,SUMIFS($2:$2,$1:$1,$P$8),4,1)),INDIRECT(ADDRESS(7,SUMIFS($W$2:$ZZ$2,$W95:$ZZ95,1),4,1)&amp;":"&amp;ADDRESS(7,SUMIFS($2:$2,$1:$1,$P$8),4,1))),0)</f>
        <v>0.6163973271846771</v>
      </c>
      <c r="X95" s="5">
        <f ca="1">IF(AND(X93&lt;&gt;0,SUM($W95:W95)&lt;&gt;1),1,0)</f>
        <v>1</v>
      </c>
      <c r="Y95" s="5">
        <f ca="1">IF(AND(Y93&lt;&gt;0,SUM($W95:X95)&lt;&gt;1),1,0)</f>
        <v>0</v>
      </c>
      <c r="Z95" s="5">
        <f ca="1">IF(AND(Z93&lt;&gt;0,SUM($W95:Y95)&lt;&gt;1),1,0)</f>
        <v>0</v>
      </c>
      <c r="AA95" s="5">
        <f ca="1">IF(AND(AA93&lt;&gt;0,SUM($W95:Z95)&lt;&gt;1),1,0)</f>
        <v>0</v>
      </c>
      <c r="AB95" s="5">
        <f ca="1">IF(AND(AB93&lt;&gt;0,SUM($W95:AA95)&lt;&gt;1),1,0)</f>
        <v>0</v>
      </c>
      <c r="AC95" s="5">
        <f ca="1">IF(AND(AC93&lt;&gt;0,SUM($W95:AB95)&lt;&gt;1),1,0)</f>
        <v>0</v>
      </c>
      <c r="AD95" s="5">
        <f ca="1">IF(AND(AD93&lt;&gt;0,SUM($W95:AC95)&lt;&gt;1),1,0)</f>
        <v>0</v>
      </c>
      <c r="AE95" s="5">
        <f ca="1">IF(AND(AE93&lt;&gt;0,SUM($W95:AD95)&lt;&gt;1),1,0)</f>
        <v>0</v>
      </c>
      <c r="AF95" s="5">
        <f ca="1">IF(AND(AF93&lt;&gt;0,SUM($W95:AE95)&lt;&gt;1),1,0)</f>
        <v>0</v>
      </c>
      <c r="AG95" s="5">
        <f ca="1">IF(AND(AG93&lt;&gt;0,SUM($W95:AF95)&lt;&gt;1),1,0)</f>
        <v>0</v>
      </c>
      <c r="AH95" s="5">
        <f ca="1">IF(AND(AH93&lt;&gt;0,SUM($W95:AG95)&lt;&gt;1),1,0)</f>
        <v>0</v>
      </c>
      <c r="AI95" s="5">
        <f ca="1">IF(AND(AI93&lt;&gt;0,SUM($W95:AH95)&lt;&gt;1),1,0)</f>
        <v>0</v>
      </c>
      <c r="AJ95" s="5">
        <f ca="1">IF(AND(AJ93&lt;&gt;0,SUM($W95:AI95)&lt;&gt;1),1,0)</f>
        <v>0</v>
      </c>
      <c r="AK95" s="5">
        <f ca="1">IF(AND(AK93&lt;&gt;0,SUM($W95:AJ95)&lt;&gt;1),1,0)</f>
        <v>0</v>
      </c>
      <c r="AL95" s="5">
        <f ca="1">IF(AND(AL93&lt;&gt;0,SUM($W95:AK95)&lt;&gt;1),1,0)</f>
        <v>0</v>
      </c>
      <c r="AM95" s="5">
        <f ca="1">IF(AND(AM93&lt;&gt;0,SUM($W95:AL95)&lt;&gt;1),1,0)</f>
        <v>0</v>
      </c>
      <c r="AN95" s="5">
        <f ca="1">IF(AND(AN93&lt;&gt;0,SUM($W95:AM95)&lt;&gt;1),1,0)</f>
        <v>0</v>
      </c>
      <c r="AO95" s="5">
        <f ca="1">IF(AND(AO93&lt;&gt;0,SUM($W95:AN95)&lt;&gt;1),1,0)</f>
        <v>0</v>
      </c>
      <c r="AP95" s="5">
        <f ca="1">IF(AND(AP93&lt;&gt;0,SUM($W95:AO95)&lt;&gt;1),1,0)</f>
        <v>0</v>
      </c>
      <c r="AQ95" s="5">
        <f ca="1">IF(AND(AQ93&lt;&gt;0,SUM($W95:AP95)&lt;&gt;1),1,0)</f>
        <v>0</v>
      </c>
      <c r="AR95" s="5">
        <f ca="1">IF(AND(AR93&lt;&gt;0,SUM($W95:AQ95)&lt;&gt;1),1,0)</f>
        <v>0</v>
      </c>
      <c r="AS95" s="5">
        <f ca="1">IF(AND(AS93&lt;&gt;0,SUM($W95:AR95)&lt;&gt;1),1,0)</f>
        <v>0</v>
      </c>
      <c r="AT95" s="5">
        <f ca="1">IF(AND(AT93&lt;&gt;0,SUM($W95:AS95)&lt;&gt;1),1,0)</f>
        <v>0</v>
      </c>
      <c r="AU95" s="5">
        <f ca="1">IF(AND(AU93&lt;&gt;0,SUM($W95:AT95)&lt;&gt;1),1,0)</f>
        <v>0</v>
      </c>
      <c r="AV95" s="5">
        <f ca="1">IF(AND(AV93&lt;&gt;0,SUM($W95:AU95)&lt;&gt;1),1,0)</f>
        <v>0</v>
      </c>
      <c r="AW95" s="5">
        <f ca="1">IF(AND(AW93&lt;&gt;0,SUM($W95:AV95)&lt;&gt;1),1,0)</f>
        <v>0</v>
      </c>
      <c r="AX95" s="5">
        <f ca="1">IF(AND(AX93&lt;&gt;0,SUM($W95:AW95)&lt;&gt;1),1,0)</f>
        <v>0</v>
      </c>
      <c r="AY95" s="5">
        <f ca="1">IF(AND(AY93&lt;&gt;0,SUM($W95:AX95)&lt;&gt;1),1,0)</f>
        <v>0</v>
      </c>
      <c r="AZ95" s="5">
        <f ca="1">IF(AND(AZ93&lt;&gt;0,SUM($W95:AY95)&lt;&gt;1),1,0)</f>
        <v>0</v>
      </c>
      <c r="BA95" s="5">
        <f ca="1">IF(AND(BA93&lt;&gt;0,SUM($W95:AZ95)&lt;&gt;1),1,0)</f>
        <v>0</v>
      </c>
      <c r="BB95" s="5">
        <f ca="1">IF(AND(BB93&lt;&gt;0,SUM($W95:BA95)&lt;&gt;1),1,0)</f>
        <v>0</v>
      </c>
      <c r="BC95" s="5">
        <f ca="1">IF(AND(BC93&lt;&gt;0,SUM($W95:BB95)&lt;&gt;1),1,0)</f>
        <v>0</v>
      </c>
      <c r="BD95" s="5">
        <f ca="1">IF(AND(BD93&lt;&gt;0,SUM($W95:BC95)&lt;&gt;1),1,0)</f>
        <v>0</v>
      </c>
      <c r="BE95" s="5">
        <f ca="1">IF(AND(BE93&lt;&gt;0,SUM($W95:BD95)&lt;&gt;1),1,0)</f>
        <v>0</v>
      </c>
      <c r="BF95" s="5">
        <f ca="1">IF(AND(BF93&lt;&gt;0,SUM($W95:BE95)&lt;&gt;1),1,0)</f>
        <v>0</v>
      </c>
      <c r="BG95" s="5">
        <f ca="1">IF(AND(BG93&lt;&gt;0,SUM($W95:BF95)&lt;&gt;1),1,0)</f>
        <v>0</v>
      </c>
      <c r="BH95" s="5">
        <f ca="1">IF(AND(BH93&lt;&gt;0,SUM($W95:BG95)&lt;&gt;1),1,0)</f>
        <v>0</v>
      </c>
      <c r="BI95" s="5">
        <f ca="1">IF(AND(BI93&lt;&gt;0,SUM($W95:BH95)&lt;&gt;1),1,0)</f>
        <v>0</v>
      </c>
      <c r="BJ95" s="5">
        <f ca="1">IF(AND(BJ93&lt;&gt;0,SUM($W95:BI95)&lt;&gt;1),1,0)</f>
        <v>0</v>
      </c>
      <c r="BK95" s="5">
        <f ca="1">IF(AND(BK93&lt;&gt;0,SUM($W95:BJ95)&lt;&gt;1),1,0)</f>
        <v>0</v>
      </c>
      <c r="BL95" s="5">
        <f ca="1">IF(AND(BL93&lt;&gt;0,SUM($W95:BK95)&lt;&gt;1),1,0)</f>
        <v>0</v>
      </c>
      <c r="BM95" s="5">
        <f ca="1">IF(AND(BM93&lt;&gt;0,SUM($W95:BL95)&lt;&gt;1),1,0)</f>
        <v>0</v>
      </c>
      <c r="BN95" s="5">
        <f ca="1">IF(AND(BN93&lt;&gt;0,SUM($W95:BM95)&lt;&gt;1),1,0)</f>
        <v>0</v>
      </c>
      <c r="BO95" s="5">
        <f ca="1">IF(AND(BO93&lt;&gt;0,SUM($W95:BN95)&lt;&gt;1),1,0)</f>
        <v>0</v>
      </c>
      <c r="BP95" s="5">
        <f ca="1">IF(AND(BP93&lt;&gt;0,SUM($W95:BO95)&lt;&gt;1),1,0)</f>
        <v>0</v>
      </c>
      <c r="BQ95" s="5">
        <f ca="1">IF(AND(BQ93&lt;&gt;0,SUM($W95:BP95)&lt;&gt;1),1,0)</f>
        <v>0</v>
      </c>
      <c r="BR95" s="5">
        <f ca="1">IF(AND(BR93&lt;&gt;0,SUM($W95:BQ95)&lt;&gt;1),1,0)</f>
        <v>0</v>
      </c>
      <c r="BS95" s="5">
        <f ca="1">IF(AND(BS93&lt;&gt;0,SUM($W95:BR95)&lt;&gt;1),1,0)</f>
        <v>0</v>
      </c>
      <c r="BT95" s="5">
        <f ca="1">IF(AND(BT93&lt;&gt;0,SUM($W95:BS95)&lt;&gt;1),1,0)</f>
        <v>0</v>
      </c>
      <c r="BU95" s="5">
        <f ca="1">IF(AND(BU93&lt;&gt;0,SUM($W95:BT95)&lt;&gt;1),1,0)</f>
        <v>0</v>
      </c>
      <c r="BV95" s="5">
        <f ca="1">IF(AND(BV93&lt;&gt;0,SUM($W95:BU95)&lt;&gt;1),1,0)</f>
        <v>0</v>
      </c>
      <c r="BW95" s="5">
        <f ca="1">IF(AND(BW93&lt;&gt;0,SUM($W95:BV95)&lt;&gt;1),1,0)</f>
        <v>0</v>
      </c>
      <c r="BX95" s="5">
        <f ca="1">IF(AND(BX93&lt;&gt;0,SUM($W95:BW95)&lt;&gt;1),1,0)</f>
        <v>0</v>
      </c>
      <c r="BY95" s="5">
        <f ca="1">IF(AND(BY93&lt;&gt;0,SUM($W95:BX95)&lt;&gt;1),1,0)</f>
        <v>0</v>
      </c>
      <c r="BZ95" s="5">
        <f ca="1">IF(AND(BZ93&lt;&gt;0,SUM($W95:BY95)&lt;&gt;1),1,0)</f>
        <v>0</v>
      </c>
      <c r="CA95" s="5">
        <f ca="1">IF(AND(CA93&lt;&gt;0,SUM($W95:BZ95)&lt;&gt;1),1,0)</f>
        <v>0</v>
      </c>
      <c r="CB95" s="5">
        <f ca="1">IF(AND(CB93&lt;&gt;0,SUM($W95:CA95)&lt;&gt;1),1,0)</f>
        <v>0</v>
      </c>
      <c r="CC95" s="5">
        <f ca="1">IF(AND(CC93&lt;&gt;0,SUM($W95:CB95)&lt;&gt;1),1,0)</f>
        <v>0</v>
      </c>
      <c r="CD95" s="5">
        <f ca="1">IF(AND(CD93&lt;&gt;0,SUM($W95:CC95)&lt;&gt;1),1,0)</f>
        <v>0</v>
      </c>
      <c r="CE95" s="5">
        <f ca="1">IF(AND(CE93&lt;&gt;0,SUM($W95:CD95)&lt;&gt;1),1,0)</f>
        <v>0</v>
      </c>
      <c r="CF95" s="5">
        <f ca="1">IF(AND(CF93&lt;&gt;0,SUM($W95:CE95)&lt;&gt;1),1,0)</f>
        <v>0</v>
      </c>
    </row>
    <row r="96" spans="2:84" x14ac:dyDescent="0.3">
      <c r="X96" s="109"/>
    </row>
    <row r="97" spans="2:84" x14ac:dyDescent="0.3">
      <c r="B97" s="13">
        <f>ROW()</f>
        <v>97</v>
      </c>
      <c r="G97" s="118"/>
      <c r="H97" s="1" t="s">
        <v>298</v>
      </c>
      <c r="M97" s="53" t="s">
        <v>18</v>
      </c>
      <c r="P97" s="72"/>
      <c r="U97" s="5">
        <f ca="1">U98+U100</f>
        <v>362182341.17844403</v>
      </c>
      <c r="X97" s="5">
        <f ca="1">IF(X$4="",0,($U$98+$U$100)*X101)</f>
        <v>368234032.83267963</v>
      </c>
      <c r="Y97" s="5">
        <f t="shared" ref="Y97:CF97" ca="1" si="150">IF(Y$4="",0,($U$98+$U$100)*Y101)</f>
        <v>374386841.98413724</v>
      </c>
      <c r="Z97" s="5">
        <f t="shared" ca="1" si="150"/>
        <v>380642458.20142478</v>
      </c>
      <c r="AA97" s="5">
        <f t="shared" ca="1" si="150"/>
        <v>387002599.28409111</v>
      </c>
      <c r="AB97" s="5">
        <f t="shared" ca="1" si="150"/>
        <v>393469011.73433566</v>
      </c>
      <c r="AC97" s="5">
        <f t="shared" ca="1" si="150"/>
        <v>400043471.23660022</v>
      </c>
      <c r="AD97" s="5">
        <f t="shared" ca="1" si="150"/>
        <v>406727783.14517337</v>
      </c>
      <c r="AE97" s="5">
        <f t="shared" ca="1" si="150"/>
        <v>413523782.97994363</v>
      </c>
      <c r="AF97" s="5">
        <f t="shared" ca="1" si="150"/>
        <v>420433336.93043482</v>
      </c>
      <c r="AG97" s="5">
        <f t="shared" ca="1" si="150"/>
        <v>427458342.36826426</v>
      </c>
      <c r="AH97" s="5">
        <f t="shared" ca="1" si="150"/>
        <v>434600728.36816281</v>
      </c>
      <c r="AI97" s="5">
        <f t="shared" ca="1" si="150"/>
        <v>441862456.23770171</v>
      </c>
      <c r="AJ97" s="5">
        <f t="shared" ca="1" si="150"/>
        <v>449245520.05586916</v>
      </c>
      <c r="AK97" s="5">
        <f t="shared" ca="1" si="150"/>
        <v>456751947.22064745</v>
      </c>
      <c r="AL97" s="5">
        <f t="shared" ca="1" si="150"/>
        <v>464383799.0057382</v>
      </c>
      <c r="AM97" s="5">
        <f t="shared" ca="1" si="150"/>
        <v>472143171.12659109</v>
      </c>
      <c r="AN97" s="5">
        <f t="shared" ca="1" si="150"/>
        <v>480032194.3158896</v>
      </c>
      <c r="AO97" s="5">
        <f t="shared" ca="1" si="150"/>
        <v>488053034.90865225</v>
      </c>
      <c r="AP97" s="5">
        <f t="shared" ca="1" si="150"/>
        <v>496207895.4371115</v>
      </c>
      <c r="AQ97" s="5">
        <f t="shared" ca="1" si="150"/>
        <v>504499015.23553121</v>
      </c>
      <c r="AR97" s="5">
        <f t="shared" ca="1" si="150"/>
        <v>512928671.05513054</v>
      </c>
      <c r="AS97" s="5">
        <f t="shared" ca="1" si="150"/>
        <v>521499177.68928236</v>
      </c>
      <c r="AT97" s="5">
        <f t="shared" ca="1" si="150"/>
        <v>530212888.60915869</v>
      </c>
      <c r="AU97" s="5">
        <f t="shared" ca="1" si="150"/>
        <v>539072196.60999608</v>
      </c>
      <c r="AV97" s="5">
        <f t="shared" ca="1" si="150"/>
        <v>548079534.46816039</v>
      </c>
      <c r="AW97" s="5">
        <f t="shared" ca="1" si="150"/>
        <v>557237375.60918987</v>
      </c>
      <c r="AX97" s="5">
        <f t="shared" ca="1" si="150"/>
        <v>566548234.78700054</v>
      </c>
      <c r="AY97" s="5">
        <f t="shared" ca="1" si="150"/>
        <v>576014668.77444124</v>
      </c>
      <c r="AZ97" s="5">
        <f t="shared" ca="1" si="150"/>
        <v>585639277.06538522</v>
      </c>
      <c r="BA97" s="5">
        <f t="shared" ca="1" si="150"/>
        <v>595424702.58855569</v>
      </c>
      <c r="BB97" s="5">
        <f t="shared" ca="1" si="150"/>
        <v>605373632.43327606</v>
      </c>
      <c r="BC97" s="5">
        <f t="shared" ca="1" si="150"/>
        <v>615488798.58734798</v>
      </c>
      <c r="BD97" s="5">
        <f t="shared" ca="1" si="150"/>
        <v>625772978.6872592</v>
      </c>
      <c r="BE97" s="5">
        <f t="shared" ca="1" si="150"/>
        <v>636228996.78092444</v>
      </c>
      <c r="BF97" s="5">
        <f t="shared" ca="1" si="150"/>
        <v>646859724.10317349</v>
      </c>
      <c r="BG97" s="5">
        <f t="shared" ca="1" si="150"/>
        <v>657668079.86419523</v>
      </c>
      <c r="BH97" s="5">
        <f t="shared" ca="1" si="150"/>
        <v>668657032.05115569</v>
      </c>
      <c r="BI97" s="5">
        <f t="shared" ca="1" si="150"/>
        <v>679829598.24321151</v>
      </c>
      <c r="BJ97" s="5">
        <f t="shared" ca="1" si="150"/>
        <v>691188846.44014072</v>
      </c>
      <c r="BK97" s="5">
        <f t="shared" ca="1" si="150"/>
        <v>702737895.90481818</v>
      </c>
      <c r="BL97" s="5">
        <f t="shared" ca="1" si="150"/>
        <v>714479918.01977003</v>
      </c>
      <c r="BM97" s="5">
        <f t="shared" ca="1" si="150"/>
        <v>726418137.15803802</v>
      </c>
      <c r="BN97" s="5">
        <f t="shared" ca="1" si="150"/>
        <v>738555831.56859672</v>
      </c>
      <c r="BO97" s="5">
        <f t="shared" ca="1" si="150"/>
        <v>750896334.2765646</v>
      </c>
      <c r="BP97" s="5">
        <f t="shared" ca="1" si="150"/>
        <v>763443033.99845624</v>
      </c>
      <c r="BQ97" s="5">
        <f t="shared" ca="1" si="150"/>
        <v>776199376.07272792</v>
      </c>
      <c r="BR97" s="5">
        <f t="shared" ca="1" si="150"/>
        <v>789168863.40587175</v>
      </c>
      <c r="BS97" s="5">
        <f t="shared" ca="1" si="150"/>
        <v>802355057.43431807</v>
      </c>
      <c r="BT97" s="5">
        <f t="shared" ca="1" si="150"/>
        <v>815761579.10240972</v>
      </c>
      <c r="BU97" s="5">
        <f t="shared" ca="1" si="150"/>
        <v>829392109.85671818</v>
      </c>
      <c r="BV97" s="5">
        <f t="shared" ca="1" si="150"/>
        <v>843250392.65697169</v>
      </c>
      <c r="BW97" s="5">
        <f t="shared" ca="1" si="150"/>
        <v>857340233.00387824</v>
      </c>
      <c r="BX97" s="5">
        <f t="shared" ca="1" si="150"/>
        <v>871665499.98411942</v>
      </c>
      <c r="BY97" s="5">
        <f t="shared" ca="1" si="150"/>
        <v>886230127.33280635</v>
      </c>
      <c r="BZ97" s="5">
        <f t="shared" ca="1" si="150"/>
        <v>901038114.51368797</v>
      </c>
      <c r="CA97" s="5">
        <f t="shared" ca="1" si="150"/>
        <v>916093527.8174088</v>
      </c>
      <c r="CB97" s="5">
        <f t="shared" ca="1" si="150"/>
        <v>931400501.47811663</v>
      </c>
      <c r="CC97" s="5">
        <f t="shared" ca="1" si="150"/>
        <v>946963238.80872798</v>
      </c>
      <c r="CD97" s="5">
        <f t="shared" ca="1" si="150"/>
        <v>962786013.35516357</v>
      </c>
      <c r="CE97" s="5">
        <f t="shared" ca="1" si="150"/>
        <v>978873170.06986809</v>
      </c>
      <c r="CF97" s="5">
        <f t="shared" ca="1" si="150"/>
        <v>0</v>
      </c>
    </row>
    <row r="98" spans="2:84" x14ac:dyDescent="0.3">
      <c r="B98" s="13">
        <f>ROW()</f>
        <v>98</v>
      </c>
      <c r="H98" s="1" t="str">
        <f t="shared" ref="H98:H108" si="151">$H$97</f>
        <v>Оценка стоимости бизнеса</v>
      </c>
      <c r="I98" s="1" t="s">
        <v>308</v>
      </c>
      <c r="M98" s="53" t="s">
        <v>18</v>
      </c>
      <c r="U98" s="5">
        <f ca="1">SUM(INDIRECT(ADDRESS($B98,$X$2)&amp;":"&amp;ADDRESS($B98,$X$2-1+$P$8)))</f>
        <v>286263169.48640829</v>
      </c>
      <c r="X98" s="5">
        <f ca="1">IF(X$4="",0,IF(X101=0,0,X99/X101))</f>
        <v>0</v>
      </c>
      <c r="Y98" s="5">
        <f t="shared" ref="Y98:CF98" ca="1" si="152">IF(Y$4="",0,IF(Y101=0,0,Y99/Y101))</f>
        <v>0</v>
      </c>
      <c r="Z98" s="5">
        <f t="shared" ca="1" si="152"/>
        <v>0</v>
      </c>
      <c r="AA98" s="5">
        <f t="shared" ca="1" si="152"/>
        <v>0</v>
      </c>
      <c r="AB98" s="5">
        <f t="shared" ca="1" si="152"/>
        <v>0</v>
      </c>
      <c r="AC98" s="5">
        <f t="shared" ca="1" si="152"/>
        <v>0</v>
      </c>
      <c r="AD98" s="5">
        <f t="shared" ca="1" si="152"/>
        <v>0</v>
      </c>
      <c r="AE98" s="5">
        <f t="shared" ca="1" si="152"/>
        <v>0</v>
      </c>
      <c r="AF98" s="5">
        <f t="shared" ca="1" si="152"/>
        <v>0</v>
      </c>
      <c r="AG98" s="5">
        <f t="shared" ca="1" si="152"/>
        <v>0</v>
      </c>
      <c r="AH98" s="5">
        <f t="shared" ca="1" si="152"/>
        <v>0</v>
      </c>
      <c r="AI98" s="5">
        <f t="shared" ca="1" si="152"/>
        <v>0</v>
      </c>
      <c r="AJ98" s="5">
        <f t="shared" ca="1" si="152"/>
        <v>0</v>
      </c>
      <c r="AK98" s="5">
        <f t="shared" ca="1" si="152"/>
        <v>0</v>
      </c>
      <c r="AL98" s="5">
        <f t="shared" ca="1" si="152"/>
        <v>0</v>
      </c>
      <c r="AM98" s="5">
        <f t="shared" ca="1" si="152"/>
        <v>0</v>
      </c>
      <c r="AN98" s="5">
        <f t="shared" ca="1" si="152"/>
        <v>0</v>
      </c>
      <c r="AO98" s="5">
        <f t="shared" ca="1" si="152"/>
        <v>0</v>
      </c>
      <c r="AP98" s="5">
        <f t="shared" ca="1" si="152"/>
        <v>0</v>
      </c>
      <c r="AQ98" s="5">
        <f t="shared" ca="1" si="152"/>
        <v>0</v>
      </c>
      <c r="AR98" s="5">
        <f t="shared" ca="1" si="152"/>
        <v>0</v>
      </c>
      <c r="AS98" s="5">
        <f t="shared" ca="1" si="152"/>
        <v>0</v>
      </c>
      <c r="AT98" s="5">
        <f t="shared" ca="1" si="152"/>
        <v>0</v>
      </c>
      <c r="AU98" s="5">
        <f t="shared" ca="1" si="152"/>
        <v>0</v>
      </c>
      <c r="AV98" s="5">
        <f t="shared" ca="1" si="152"/>
        <v>0</v>
      </c>
      <c r="AW98" s="5">
        <f t="shared" ca="1" si="152"/>
        <v>0</v>
      </c>
      <c r="AX98" s="5">
        <f t="shared" ca="1" si="152"/>
        <v>0</v>
      </c>
      <c r="AY98" s="5">
        <f t="shared" ca="1" si="152"/>
        <v>0</v>
      </c>
      <c r="AZ98" s="5">
        <f t="shared" ca="1" si="152"/>
        <v>0</v>
      </c>
      <c r="BA98" s="5">
        <f t="shared" ca="1" si="152"/>
        <v>0</v>
      </c>
      <c r="BB98" s="5">
        <f t="shared" ca="1" si="152"/>
        <v>0</v>
      </c>
      <c r="BC98" s="5">
        <f t="shared" ca="1" si="152"/>
        <v>0</v>
      </c>
      <c r="BD98" s="5">
        <f t="shared" ca="1" si="152"/>
        <v>0</v>
      </c>
      <c r="BE98" s="5">
        <f t="shared" ca="1" si="152"/>
        <v>0</v>
      </c>
      <c r="BF98" s="5">
        <f t="shared" ca="1" si="152"/>
        <v>0</v>
      </c>
      <c r="BG98" s="5">
        <f t="shared" ca="1" si="152"/>
        <v>0</v>
      </c>
      <c r="BH98" s="5">
        <f t="shared" ca="1" si="152"/>
        <v>0</v>
      </c>
      <c r="BI98" s="5">
        <f t="shared" ca="1" si="152"/>
        <v>0</v>
      </c>
      <c r="BJ98" s="5">
        <f t="shared" ca="1" si="152"/>
        <v>0</v>
      </c>
      <c r="BK98" s="5">
        <f t="shared" ca="1" si="152"/>
        <v>0</v>
      </c>
      <c r="BL98" s="5">
        <f t="shared" ca="1" si="152"/>
        <v>0</v>
      </c>
      <c r="BM98" s="5">
        <f t="shared" ca="1" si="152"/>
        <v>0</v>
      </c>
      <c r="BN98" s="5">
        <f t="shared" ca="1" si="152"/>
        <v>0</v>
      </c>
      <c r="BO98" s="5">
        <f t="shared" ca="1" si="152"/>
        <v>0</v>
      </c>
      <c r="BP98" s="5">
        <f t="shared" ca="1" si="152"/>
        <v>0</v>
      </c>
      <c r="BQ98" s="5">
        <f t="shared" ca="1" si="152"/>
        <v>0</v>
      </c>
      <c r="BR98" s="5">
        <f t="shared" ca="1" si="152"/>
        <v>0</v>
      </c>
      <c r="BS98" s="5">
        <f t="shared" ca="1" si="152"/>
        <v>0</v>
      </c>
      <c r="BT98" s="5">
        <f t="shared" ca="1" si="152"/>
        <v>0</v>
      </c>
      <c r="BU98" s="5">
        <f t="shared" ca="1" si="152"/>
        <v>0</v>
      </c>
      <c r="BV98" s="5">
        <f t="shared" ca="1" si="152"/>
        <v>0</v>
      </c>
      <c r="BW98" s="5">
        <f t="shared" ca="1" si="152"/>
        <v>0</v>
      </c>
      <c r="BX98" s="5">
        <f t="shared" ca="1" si="152"/>
        <v>0</v>
      </c>
      <c r="BY98" s="5">
        <f t="shared" ca="1" si="152"/>
        <v>0</v>
      </c>
      <c r="BZ98" s="5">
        <f t="shared" ca="1" si="152"/>
        <v>0</v>
      </c>
      <c r="CA98" s="5">
        <f t="shared" ca="1" si="152"/>
        <v>0</v>
      </c>
      <c r="CB98" s="5">
        <f t="shared" ca="1" si="152"/>
        <v>0</v>
      </c>
      <c r="CC98" s="5">
        <f t="shared" ca="1" si="152"/>
        <v>0</v>
      </c>
      <c r="CD98" s="5">
        <f t="shared" ca="1" si="152"/>
        <v>0</v>
      </c>
      <c r="CE98" s="5">
        <f t="shared" ca="1" si="152"/>
        <v>286263169.48640829</v>
      </c>
      <c r="CF98" s="5">
        <f t="shared" ca="1" si="152"/>
        <v>0</v>
      </c>
    </row>
    <row r="99" spans="2:84" x14ac:dyDescent="0.3">
      <c r="B99" s="13">
        <f>ROW()</f>
        <v>99</v>
      </c>
      <c r="H99" s="1" t="str">
        <f t="shared" si="151"/>
        <v>Оценка стоимости бизнеса</v>
      </c>
      <c r="I99" s="1" t="s">
        <v>311</v>
      </c>
      <c r="M99" s="53" t="s">
        <v>18</v>
      </c>
      <c r="U99" s="5">
        <f ca="1">SUM(INDIRECT(ADDRESS($B99,$X$2)&amp;":"&amp;ADDRESS($B99,$X$2-1+$P$8)))</f>
        <v>773685804.99442077</v>
      </c>
      <c r="X99" s="5">
        <f ca="1">IF(X$4="",0,IF(X$1&lt;&gt;$P$8,0,IF(OR(SUMIFS($W93:X93,$W$1:X$1,"&gt;"&amp;(X$1-12))&lt;=0,$P$104-$P$103&lt;=0),0,SUMIFS($W93:X93,$W$1:X$1,"&gt;"&amp;(X$1-12))*(1+$P$103)/($P$104-$P$103))))</f>
        <v>0</v>
      </c>
      <c r="Y99" s="5">
        <f ca="1">IF(Y$4="",0,IF(Y$1&lt;&gt;$P$8,0,IF(OR(SUMIFS($W93:Y93,$W$1:Y$1,"&gt;"&amp;(Y$1-12))&lt;=0,$P$104-$P$103&lt;=0),0,SUMIFS($W93:Y93,$W$1:Y$1,"&gt;"&amp;(Y$1-12))*(1+$P$103)/($P$104-$P$103))))</f>
        <v>0</v>
      </c>
      <c r="Z99" s="5">
        <f ca="1">IF(Z$4="",0,IF(Z$1&lt;&gt;$P$8,0,IF(OR(SUMIFS($W93:Z93,$W$1:Z$1,"&gt;"&amp;(Z$1-12))&lt;=0,$P$104-$P$103&lt;=0),0,SUMIFS($W93:Z93,$W$1:Z$1,"&gt;"&amp;(Z$1-12))*(1+$P$103)/($P$104-$P$103))))</f>
        <v>0</v>
      </c>
      <c r="AA99" s="5">
        <f ca="1">IF(AA$4="",0,IF(AA$1&lt;&gt;$P$8,0,IF(OR(SUMIFS($W93:AA93,$W$1:AA$1,"&gt;"&amp;(AA$1-12))&lt;=0,$P$104-$P$103&lt;=0),0,SUMIFS($W93:AA93,$W$1:AA$1,"&gt;"&amp;(AA$1-12))*(1+$P$103)/($P$104-$P$103))))</f>
        <v>0</v>
      </c>
      <c r="AB99" s="5">
        <f ca="1">IF(AB$4="",0,IF(AB$1&lt;&gt;$P$8,0,IF(OR(SUMIFS($W93:AB93,$W$1:AB$1,"&gt;"&amp;(AB$1-12))&lt;=0,$P$104-$P$103&lt;=0),0,SUMIFS($W93:AB93,$W$1:AB$1,"&gt;"&amp;(AB$1-12))*(1+$P$103)/($P$104-$P$103))))</f>
        <v>0</v>
      </c>
      <c r="AC99" s="5">
        <f ca="1">IF(AC$4="",0,IF(AC$1&lt;&gt;$P$8,0,IF(OR(SUMIFS($W93:AC93,$W$1:AC$1,"&gt;"&amp;(AC$1-12))&lt;=0,$P$104-$P$103&lt;=0),0,SUMIFS($W93:AC93,$W$1:AC$1,"&gt;"&amp;(AC$1-12))*(1+$P$103)/($P$104-$P$103))))</f>
        <v>0</v>
      </c>
      <c r="AD99" s="5">
        <f ca="1">IF(AD$4="",0,IF(AD$1&lt;&gt;$P$8,0,IF(OR(SUMIFS($W93:AD93,$W$1:AD$1,"&gt;"&amp;(AD$1-12))&lt;=0,$P$104-$P$103&lt;=0),0,SUMIFS($W93:AD93,$W$1:AD$1,"&gt;"&amp;(AD$1-12))*(1+$P$103)/($P$104-$P$103))))</f>
        <v>0</v>
      </c>
      <c r="AE99" s="5">
        <f ca="1">IF(AE$4="",0,IF(AE$1&lt;&gt;$P$8,0,IF(OR(SUMIFS($W93:AE93,$W$1:AE$1,"&gt;"&amp;(AE$1-12))&lt;=0,$P$104-$P$103&lt;=0),0,SUMIFS($W93:AE93,$W$1:AE$1,"&gt;"&amp;(AE$1-12))*(1+$P$103)/($P$104-$P$103))))</f>
        <v>0</v>
      </c>
      <c r="AF99" s="5">
        <f ca="1">IF(AF$4="",0,IF(AF$1&lt;&gt;$P$8,0,IF(OR(SUMIFS($W93:AF93,$W$1:AF$1,"&gt;"&amp;(AF$1-12))&lt;=0,$P$104-$P$103&lt;=0),0,SUMIFS($W93:AF93,$W$1:AF$1,"&gt;"&amp;(AF$1-12))*(1+$P$103)/($P$104-$P$103))))</f>
        <v>0</v>
      </c>
      <c r="AG99" s="5">
        <f ca="1">IF(AG$4="",0,IF(AG$1&lt;&gt;$P$8,0,IF(OR(SUMIFS($W93:AG93,$W$1:AG$1,"&gt;"&amp;(AG$1-12))&lt;=0,$P$104-$P$103&lt;=0),0,SUMIFS($W93:AG93,$W$1:AG$1,"&gt;"&amp;(AG$1-12))*(1+$P$103)/($P$104-$P$103))))</f>
        <v>0</v>
      </c>
      <c r="AH99" s="5">
        <f ca="1">IF(AH$4="",0,IF(AH$1&lt;&gt;$P$8,0,IF(OR(SUMIFS($W93:AH93,$W$1:AH$1,"&gt;"&amp;(AH$1-12))&lt;=0,$P$104-$P$103&lt;=0),0,SUMIFS($W93:AH93,$W$1:AH$1,"&gt;"&amp;(AH$1-12))*(1+$P$103)/($P$104-$P$103))))</f>
        <v>0</v>
      </c>
      <c r="AI99" s="5">
        <f ca="1">IF(AI$4="",0,IF(AI$1&lt;&gt;$P$8,0,IF(OR(SUMIFS($W93:AI93,$W$1:AI$1,"&gt;"&amp;(AI$1-12))&lt;=0,$P$104-$P$103&lt;=0),0,SUMIFS($W93:AI93,$W$1:AI$1,"&gt;"&amp;(AI$1-12))*(1+$P$103)/($P$104-$P$103))))</f>
        <v>0</v>
      </c>
      <c r="AJ99" s="5">
        <f ca="1">IF(AJ$4="",0,IF(AJ$1&lt;&gt;$P$8,0,IF(OR(SUMIFS($W93:AJ93,$W$1:AJ$1,"&gt;"&amp;(AJ$1-12))&lt;=0,$P$104-$P$103&lt;=0),0,SUMIFS($W93:AJ93,$W$1:AJ$1,"&gt;"&amp;(AJ$1-12))*(1+$P$103)/($P$104-$P$103))))</f>
        <v>0</v>
      </c>
      <c r="AK99" s="5">
        <f ca="1">IF(AK$4="",0,IF(AK$1&lt;&gt;$P$8,0,IF(OR(SUMIFS($W93:AK93,$W$1:AK$1,"&gt;"&amp;(AK$1-12))&lt;=0,$P$104-$P$103&lt;=0),0,SUMIFS($W93:AK93,$W$1:AK$1,"&gt;"&amp;(AK$1-12))*(1+$P$103)/($P$104-$P$103))))</f>
        <v>0</v>
      </c>
      <c r="AL99" s="5">
        <f ca="1">IF(AL$4="",0,IF(AL$1&lt;&gt;$P$8,0,IF(OR(SUMIFS($W93:AL93,$W$1:AL$1,"&gt;"&amp;(AL$1-12))&lt;=0,$P$104-$P$103&lt;=0),0,SUMIFS($W93:AL93,$W$1:AL$1,"&gt;"&amp;(AL$1-12))*(1+$P$103)/($P$104-$P$103))))</f>
        <v>0</v>
      </c>
      <c r="AM99" s="5">
        <f ca="1">IF(AM$4="",0,IF(AM$1&lt;&gt;$P$8,0,IF(OR(SUMIFS($W93:AM93,$W$1:AM$1,"&gt;"&amp;(AM$1-12))&lt;=0,$P$104-$P$103&lt;=0),0,SUMIFS($W93:AM93,$W$1:AM$1,"&gt;"&amp;(AM$1-12))*(1+$P$103)/($P$104-$P$103))))</f>
        <v>0</v>
      </c>
      <c r="AN99" s="5">
        <f ca="1">IF(AN$4="",0,IF(AN$1&lt;&gt;$P$8,0,IF(OR(SUMIFS($W93:AN93,$W$1:AN$1,"&gt;"&amp;(AN$1-12))&lt;=0,$P$104-$P$103&lt;=0),0,SUMIFS($W93:AN93,$W$1:AN$1,"&gt;"&amp;(AN$1-12))*(1+$P$103)/($P$104-$P$103))))</f>
        <v>0</v>
      </c>
      <c r="AO99" s="5">
        <f ca="1">IF(AO$4="",0,IF(AO$1&lt;&gt;$P$8,0,IF(OR(SUMIFS($W93:AO93,$W$1:AO$1,"&gt;"&amp;(AO$1-12))&lt;=0,$P$104-$P$103&lt;=0),0,SUMIFS($W93:AO93,$W$1:AO$1,"&gt;"&amp;(AO$1-12))*(1+$P$103)/($P$104-$P$103))))</f>
        <v>0</v>
      </c>
      <c r="AP99" s="5">
        <f ca="1">IF(AP$4="",0,IF(AP$1&lt;&gt;$P$8,0,IF(OR(SUMIFS($W93:AP93,$W$1:AP$1,"&gt;"&amp;(AP$1-12))&lt;=0,$P$104-$P$103&lt;=0),0,SUMIFS($W93:AP93,$W$1:AP$1,"&gt;"&amp;(AP$1-12))*(1+$P$103)/($P$104-$P$103))))</f>
        <v>0</v>
      </c>
      <c r="AQ99" s="5">
        <f ca="1">IF(AQ$4="",0,IF(AQ$1&lt;&gt;$P$8,0,IF(OR(SUMIFS($W93:AQ93,$W$1:AQ$1,"&gt;"&amp;(AQ$1-12))&lt;=0,$P$104-$P$103&lt;=0),0,SUMIFS($W93:AQ93,$W$1:AQ$1,"&gt;"&amp;(AQ$1-12))*(1+$P$103)/($P$104-$P$103))))</f>
        <v>0</v>
      </c>
      <c r="AR99" s="5">
        <f ca="1">IF(AR$4="",0,IF(AR$1&lt;&gt;$P$8,0,IF(OR(SUMIFS($W93:AR93,$W$1:AR$1,"&gt;"&amp;(AR$1-12))&lt;=0,$P$104-$P$103&lt;=0),0,SUMIFS($W93:AR93,$W$1:AR$1,"&gt;"&amp;(AR$1-12))*(1+$P$103)/($P$104-$P$103))))</f>
        <v>0</v>
      </c>
      <c r="AS99" s="5">
        <f ca="1">IF(AS$4="",0,IF(AS$1&lt;&gt;$P$8,0,IF(OR(SUMIFS($W93:AS93,$W$1:AS$1,"&gt;"&amp;(AS$1-12))&lt;=0,$P$104-$P$103&lt;=0),0,SUMIFS($W93:AS93,$W$1:AS$1,"&gt;"&amp;(AS$1-12))*(1+$P$103)/($P$104-$P$103))))</f>
        <v>0</v>
      </c>
      <c r="AT99" s="5">
        <f ca="1">IF(AT$4="",0,IF(AT$1&lt;&gt;$P$8,0,IF(OR(SUMIFS($W93:AT93,$W$1:AT$1,"&gt;"&amp;(AT$1-12))&lt;=0,$P$104-$P$103&lt;=0),0,SUMIFS($W93:AT93,$W$1:AT$1,"&gt;"&amp;(AT$1-12))*(1+$P$103)/($P$104-$P$103))))</f>
        <v>0</v>
      </c>
      <c r="AU99" s="5">
        <f ca="1">IF(AU$4="",0,IF(AU$1&lt;&gt;$P$8,0,IF(OR(SUMIFS($W93:AU93,$W$1:AU$1,"&gt;"&amp;(AU$1-12))&lt;=0,$P$104-$P$103&lt;=0),0,SUMIFS($W93:AU93,$W$1:AU$1,"&gt;"&amp;(AU$1-12))*(1+$P$103)/($P$104-$P$103))))</f>
        <v>0</v>
      </c>
      <c r="AV99" s="5">
        <f ca="1">IF(AV$4="",0,IF(AV$1&lt;&gt;$P$8,0,IF(OR(SUMIFS($W93:AV93,$W$1:AV$1,"&gt;"&amp;(AV$1-12))&lt;=0,$P$104-$P$103&lt;=0),0,SUMIFS($W93:AV93,$W$1:AV$1,"&gt;"&amp;(AV$1-12))*(1+$P$103)/($P$104-$P$103))))</f>
        <v>0</v>
      </c>
      <c r="AW99" s="5">
        <f ca="1">IF(AW$4="",0,IF(AW$1&lt;&gt;$P$8,0,IF(OR(SUMIFS($W93:AW93,$W$1:AW$1,"&gt;"&amp;(AW$1-12))&lt;=0,$P$104-$P$103&lt;=0),0,SUMIFS($W93:AW93,$W$1:AW$1,"&gt;"&amp;(AW$1-12))*(1+$P$103)/($P$104-$P$103))))</f>
        <v>0</v>
      </c>
      <c r="AX99" s="5">
        <f ca="1">IF(AX$4="",0,IF(AX$1&lt;&gt;$P$8,0,IF(OR(SUMIFS($W93:AX93,$W$1:AX$1,"&gt;"&amp;(AX$1-12))&lt;=0,$P$104-$P$103&lt;=0),0,SUMIFS($W93:AX93,$W$1:AX$1,"&gt;"&amp;(AX$1-12))*(1+$P$103)/($P$104-$P$103))))</f>
        <v>0</v>
      </c>
      <c r="AY99" s="5">
        <f ca="1">IF(AY$4="",0,IF(AY$1&lt;&gt;$P$8,0,IF(OR(SUMIFS($W93:AY93,$W$1:AY$1,"&gt;"&amp;(AY$1-12))&lt;=0,$P$104-$P$103&lt;=0),0,SUMIFS($W93:AY93,$W$1:AY$1,"&gt;"&amp;(AY$1-12))*(1+$P$103)/($P$104-$P$103))))</f>
        <v>0</v>
      </c>
      <c r="AZ99" s="5">
        <f ca="1">IF(AZ$4="",0,IF(AZ$1&lt;&gt;$P$8,0,IF(OR(SUMIFS($W93:AZ93,$W$1:AZ$1,"&gt;"&amp;(AZ$1-12))&lt;=0,$P$104-$P$103&lt;=0),0,SUMIFS($W93:AZ93,$W$1:AZ$1,"&gt;"&amp;(AZ$1-12))*(1+$P$103)/($P$104-$P$103))))</f>
        <v>0</v>
      </c>
      <c r="BA99" s="5">
        <f ca="1">IF(BA$4="",0,IF(BA$1&lt;&gt;$P$8,0,IF(OR(SUMIFS($W93:BA93,$W$1:BA$1,"&gt;"&amp;(BA$1-12))&lt;=0,$P$104-$P$103&lt;=0),0,SUMIFS($W93:BA93,$W$1:BA$1,"&gt;"&amp;(BA$1-12))*(1+$P$103)/($P$104-$P$103))))</f>
        <v>0</v>
      </c>
      <c r="BB99" s="5">
        <f ca="1">IF(BB$4="",0,IF(BB$1&lt;&gt;$P$8,0,IF(OR(SUMIFS($W93:BB93,$W$1:BB$1,"&gt;"&amp;(BB$1-12))&lt;=0,$P$104-$P$103&lt;=0),0,SUMIFS($W93:BB93,$W$1:BB$1,"&gt;"&amp;(BB$1-12))*(1+$P$103)/($P$104-$P$103))))</f>
        <v>0</v>
      </c>
      <c r="BC99" s="5">
        <f ca="1">IF(BC$4="",0,IF(BC$1&lt;&gt;$P$8,0,IF(OR(SUMIFS($W93:BC93,$W$1:BC$1,"&gt;"&amp;(BC$1-12))&lt;=0,$P$104-$P$103&lt;=0),0,SUMIFS($W93:BC93,$W$1:BC$1,"&gt;"&amp;(BC$1-12))*(1+$P$103)/($P$104-$P$103))))</f>
        <v>0</v>
      </c>
      <c r="BD99" s="5">
        <f ca="1">IF(BD$4="",0,IF(BD$1&lt;&gt;$P$8,0,IF(OR(SUMIFS($W93:BD93,$W$1:BD$1,"&gt;"&amp;(BD$1-12))&lt;=0,$P$104-$P$103&lt;=0),0,SUMIFS($W93:BD93,$W$1:BD$1,"&gt;"&amp;(BD$1-12))*(1+$P$103)/($P$104-$P$103))))</f>
        <v>0</v>
      </c>
      <c r="BE99" s="5">
        <f ca="1">IF(BE$4="",0,IF(BE$1&lt;&gt;$P$8,0,IF(OR(SUMIFS($W93:BE93,$W$1:BE$1,"&gt;"&amp;(BE$1-12))&lt;=0,$P$104-$P$103&lt;=0),0,SUMIFS($W93:BE93,$W$1:BE$1,"&gt;"&amp;(BE$1-12))*(1+$P$103)/($P$104-$P$103))))</f>
        <v>0</v>
      </c>
      <c r="BF99" s="5">
        <f ca="1">IF(BF$4="",0,IF(BF$1&lt;&gt;$P$8,0,IF(OR(SUMIFS($W93:BF93,$W$1:BF$1,"&gt;"&amp;(BF$1-12))&lt;=0,$P$104-$P$103&lt;=0),0,SUMIFS($W93:BF93,$W$1:BF$1,"&gt;"&amp;(BF$1-12))*(1+$P$103)/($P$104-$P$103))))</f>
        <v>0</v>
      </c>
      <c r="BG99" s="5">
        <f ca="1">IF(BG$4="",0,IF(BG$1&lt;&gt;$P$8,0,IF(OR(SUMIFS($W93:BG93,$W$1:BG$1,"&gt;"&amp;(BG$1-12))&lt;=0,$P$104-$P$103&lt;=0),0,SUMIFS($W93:BG93,$W$1:BG$1,"&gt;"&amp;(BG$1-12))*(1+$P$103)/($P$104-$P$103))))</f>
        <v>0</v>
      </c>
      <c r="BH99" s="5">
        <f ca="1">IF(BH$4="",0,IF(BH$1&lt;&gt;$P$8,0,IF(OR(SUMIFS($W93:BH93,$W$1:BH$1,"&gt;"&amp;(BH$1-12))&lt;=0,$P$104-$P$103&lt;=0),0,SUMIFS($W93:BH93,$W$1:BH$1,"&gt;"&amp;(BH$1-12))*(1+$P$103)/($P$104-$P$103))))</f>
        <v>0</v>
      </c>
      <c r="BI99" s="5">
        <f ca="1">IF(BI$4="",0,IF(BI$1&lt;&gt;$P$8,0,IF(OR(SUMIFS($W93:BI93,$W$1:BI$1,"&gt;"&amp;(BI$1-12))&lt;=0,$P$104-$P$103&lt;=0),0,SUMIFS($W93:BI93,$W$1:BI$1,"&gt;"&amp;(BI$1-12))*(1+$P$103)/($P$104-$P$103))))</f>
        <v>0</v>
      </c>
      <c r="BJ99" s="5">
        <f ca="1">IF(BJ$4="",0,IF(BJ$1&lt;&gt;$P$8,0,IF(OR(SUMIFS($W93:BJ93,$W$1:BJ$1,"&gt;"&amp;(BJ$1-12))&lt;=0,$P$104-$P$103&lt;=0),0,SUMIFS($W93:BJ93,$W$1:BJ$1,"&gt;"&amp;(BJ$1-12))*(1+$P$103)/($P$104-$P$103))))</f>
        <v>0</v>
      </c>
      <c r="BK99" s="5">
        <f ca="1">IF(BK$4="",0,IF(BK$1&lt;&gt;$P$8,0,IF(OR(SUMIFS($W93:BK93,$W$1:BK$1,"&gt;"&amp;(BK$1-12))&lt;=0,$P$104-$P$103&lt;=0),0,SUMIFS($W93:BK93,$W$1:BK$1,"&gt;"&amp;(BK$1-12))*(1+$P$103)/($P$104-$P$103))))</f>
        <v>0</v>
      </c>
      <c r="BL99" s="5">
        <f ca="1">IF(BL$4="",0,IF(BL$1&lt;&gt;$P$8,0,IF(OR(SUMIFS($W93:BL93,$W$1:BL$1,"&gt;"&amp;(BL$1-12))&lt;=0,$P$104-$P$103&lt;=0),0,SUMIFS($W93:BL93,$W$1:BL$1,"&gt;"&amp;(BL$1-12))*(1+$P$103)/($P$104-$P$103))))</f>
        <v>0</v>
      </c>
      <c r="BM99" s="5">
        <f ca="1">IF(BM$4="",0,IF(BM$1&lt;&gt;$P$8,0,IF(OR(SUMIFS($W93:BM93,$W$1:BM$1,"&gt;"&amp;(BM$1-12))&lt;=0,$P$104-$P$103&lt;=0),0,SUMIFS($W93:BM93,$W$1:BM$1,"&gt;"&amp;(BM$1-12))*(1+$P$103)/($P$104-$P$103))))</f>
        <v>0</v>
      </c>
      <c r="BN99" s="5">
        <f ca="1">IF(BN$4="",0,IF(BN$1&lt;&gt;$P$8,0,IF(OR(SUMIFS($W93:BN93,$W$1:BN$1,"&gt;"&amp;(BN$1-12))&lt;=0,$P$104-$P$103&lt;=0),0,SUMIFS($W93:BN93,$W$1:BN$1,"&gt;"&amp;(BN$1-12))*(1+$P$103)/($P$104-$P$103))))</f>
        <v>0</v>
      </c>
      <c r="BO99" s="5">
        <f ca="1">IF(BO$4="",0,IF(BO$1&lt;&gt;$P$8,0,IF(OR(SUMIFS($W93:BO93,$W$1:BO$1,"&gt;"&amp;(BO$1-12))&lt;=0,$P$104-$P$103&lt;=0),0,SUMIFS($W93:BO93,$W$1:BO$1,"&gt;"&amp;(BO$1-12))*(1+$P$103)/($P$104-$P$103))))</f>
        <v>0</v>
      </c>
      <c r="BP99" s="5">
        <f ca="1">IF(BP$4="",0,IF(BP$1&lt;&gt;$P$8,0,IF(OR(SUMIFS($W93:BP93,$W$1:BP$1,"&gt;"&amp;(BP$1-12))&lt;=0,$P$104-$P$103&lt;=0),0,SUMIFS($W93:BP93,$W$1:BP$1,"&gt;"&amp;(BP$1-12))*(1+$P$103)/($P$104-$P$103))))</f>
        <v>0</v>
      </c>
      <c r="BQ99" s="5">
        <f ca="1">IF(BQ$4="",0,IF(BQ$1&lt;&gt;$P$8,0,IF(OR(SUMIFS($W93:BQ93,$W$1:BQ$1,"&gt;"&amp;(BQ$1-12))&lt;=0,$P$104-$P$103&lt;=0),0,SUMIFS($W93:BQ93,$W$1:BQ$1,"&gt;"&amp;(BQ$1-12))*(1+$P$103)/($P$104-$P$103))))</f>
        <v>0</v>
      </c>
      <c r="BR99" s="5">
        <f ca="1">IF(BR$4="",0,IF(BR$1&lt;&gt;$P$8,0,IF(OR(SUMIFS($W93:BR93,$W$1:BR$1,"&gt;"&amp;(BR$1-12))&lt;=0,$P$104-$P$103&lt;=0),0,SUMIFS($W93:BR93,$W$1:BR$1,"&gt;"&amp;(BR$1-12))*(1+$P$103)/($P$104-$P$103))))</f>
        <v>0</v>
      </c>
      <c r="BS99" s="5">
        <f ca="1">IF(BS$4="",0,IF(BS$1&lt;&gt;$P$8,0,IF(OR(SUMIFS($W93:BS93,$W$1:BS$1,"&gt;"&amp;(BS$1-12))&lt;=0,$P$104-$P$103&lt;=0),0,SUMIFS($W93:BS93,$W$1:BS$1,"&gt;"&amp;(BS$1-12))*(1+$P$103)/($P$104-$P$103))))</f>
        <v>0</v>
      </c>
      <c r="BT99" s="5">
        <f ca="1">IF(BT$4="",0,IF(BT$1&lt;&gt;$P$8,0,IF(OR(SUMIFS($W93:BT93,$W$1:BT$1,"&gt;"&amp;(BT$1-12))&lt;=0,$P$104-$P$103&lt;=0),0,SUMIFS($W93:BT93,$W$1:BT$1,"&gt;"&amp;(BT$1-12))*(1+$P$103)/($P$104-$P$103))))</f>
        <v>0</v>
      </c>
      <c r="BU99" s="5">
        <f ca="1">IF(BU$4="",0,IF(BU$1&lt;&gt;$P$8,0,IF(OR(SUMIFS($W93:BU93,$W$1:BU$1,"&gt;"&amp;(BU$1-12))&lt;=0,$P$104-$P$103&lt;=0),0,SUMIFS($W93:BU93,$W$1:BU$1,"&gt;"&amp;(BU$1-12))*(1+$P$103)/($P$104-$P$103))))</f>
        <v>0</v>
      </c>
      <c r="BV99" s="5">
        <f ca="1">IF(BV$4="",0,IF(BV$1&lt;&gt;$P$8,0,IF(OR(SUMIFS($W93:BV93,$W$1:BV$1,"&gt;"&amp;(BV$1-12))&lt;=0,$P$104-$P$103&lt;=0),0,SUMIFS($W93:BV93,$W$1:BV$1,"&gt;"&amp;(BV$1-12))*(1+$P$103)/($P$104-$P$103))))</f>
        <v>0</v>
      </c>
      <c r="BW99" s="5">
        <f ca="1">IF(BW$4="",0,IF(BW$1&lt;&gt;$P$8,0,IF(OR(SUMIFS($W93:BW93,$W$1:BW$1,"&gt;"&amp;(BW$1-12))&lt;=0,$P$104-$P$103&lt;=0),0,SUMIFS($W93:BW93,$W$1:BW$1,"&gt;"&amp;(BW$1-12))*(1+$P$103)/($P$104-$P$103))))</f>
        <v>0</v>
      </c>
      <c r="BX99" s="5">
        <f ca="1">IF(BX$4="",0,IF(BX$1&lt;&gt;$P$8,0,IF(OR(SUMIFS($W93:BX93,$W$1:BX$1,"&gt;"&amp;(BX$1-12))&lt;=0,$P$104-$P$103&lt;=0),0,SUMIFS($W93:BX93,$W$1:BX$1,"&gt;"&amp;(BX$1-12))*(1+$P$103)/($P$104-$P$103))))</f>
        <v>0</v>
      </c>
      <c r="BY99" s="5">
        <f ca="1">IF(BY$4="",0,IF(BY$1&lt;&gt;$P$8,0,IF(OR(SUMIFS($W93:BY93,$W$1:BY$1,"&gt;"&amp;(BY$1-12))&lt;=0,$P$104-$P$103&lt;=0),0,SUMIFS($W93:BY93,$W$1:BY$1,"&gt;"&amp;(BY$1-12))*(1+$P$103)/($P$104-$P$103))))</f>
        <v>0</v>
      </c>
      <c r="BZ99" s="5">
        <f ca="1">IF(BZ$4="",0,IF(BZ$1&lt;&gt;$P$8,0,IF(OR(SUMIFS($W93:BZ93,$W$1:BZ$1,"&gt;"&amp;(BZ$1-12))&lt;=0,$P$104-$P$103&lt;=0),0,SUMIFS($W93:BZ93,$W$1:BZ$1,"&gt;"&amp;(BZ$1-12))*(1+$P$103)/($P$104-$P$103))))</f>
        <v>0</v>
      </c>
      <c r="CA99" s="5">
        <f ca="1">IF(CA$4="",0,IF(CA$1&lt;&gt;$P$8,0,IF(OR(SUMIFS($W93:CA93,$W$1:CA$1,"&gt;"&amp;(CA$1-12))&lt;=0,$P$104-$P$103&lt;=0),0,SUMIFS($W93:CA93,$W$1:CA$1,"&gt;"&amp;(CA$1-12))*(1+$P$103)/($P$104-$P$103))))</f>
        <v>0</v>
      </c>
      <c r="CB99" s="5">
        <f ca="1">IF(CB$4="",0,IF(CB$1&lt;&gt;$P$8,0,IF(OR(SUMIFS($W93:CB93,$W$1:CB$1,"&gt;"&amp;(CB$1-12))&lt;=0,$P$104-$P$103&lt;=0),0,SUMIFS($W93:CB93,$W$1:CB$1,"&gt;"&amp;(CB$1-12))*(1+$P$103)/($P$104-$P$103))))</f>
        <v>0</v>
      </c>
      <c r="CC99" s="5">
        <f ca="1">IF(CC$4="",0,IF(CC$1&lt;&gt;$P$8,0,IF(OR(SUMIFS($W93:CC93,$W$1:CC$1,"&gt;"&amp;(CC$1-12))&lt;=0,$P$104-$P$103&lt;=0),0,SUMIFS($W93:CC93,$W$1:CC$1,"&gt;"&amp;(CC$1-12))*(1+$P$103)/($P$104-$P$103))))</f>
        <v>0</v>
      </c>
      <c r="CD99" s="5">
        <f ca="1">IF(CD$4="",0,IF(CD$1&lt;&gt;$P$8,0,IF(OR(SUMIFS($W93:CD93,$W$1:CD$1,"&gt;"&amp;(CD$1-12))&lt;=0,$P$104-$P$103&lt;=0),0,SUMIFS($W93:CD93,$W$1:CD$1,"&gt;"&amp;(CD$1-12))*(1+$P$103)/($P$104-$P$103))))</f>
        <v>0</v>
      </c>
      <c r="CE99" s="5">
        <f ca="1">IF(CE$4="",0,IF(CE$1&lt;&gt;$P$8,0,IF(OR(SUMIFS($W93:CE93,$W$1:CE$1,"&gt;"&amp;(CE$1-12))&lt;=0,$P$104-$P$103&lt;=0),0,SUMIFS($W93:CE93,$W$1:CE$1,"&gt;"&amp;(CE$1-12))*(1+$P$103)/($P$104-$P$103))))</f>
        <v>773685804.99442077</v>
      </c>
      <c r="CF99" s="5">
        <f ca="1">IF(CF$4="",0,IF(CF$1&lt;&gt;$P$8,0,IF(OR(SUMIFS($W93:CF93,$W$1:CF$1,"&gt;"&amp;(CF$1-12))&lt;=0,$P$104-$P$103&lt;=0),0,SUMIFS($W93:CF93,$W$1:CF$1,"&gt;"&amp;(CF$1-12))*(1+$P$103)/($P$104-$P$103))))</f>
        <v>0</v>
      </c>
    </row>
    <row r="100" spans="2:84" x14ac:dyDescent="0.3">
      <c r="B100" s="13">
        <f>ROW()</f>
        <v>100</v>
      </c>
      <c r="H100" s="1" t="str">
        <f t="shared" si="151"/>
        <v>Оценка стоимости бизнеса</v>
      </c>
      <c r="I100" s="1" t="s">
        <v>307</v>
      </c>
      <c r="M100" s="53" t="s">
        <v>18</v>
      </c>
      <c r="U100" s="5">
        <f ca="1">SUM(INDIRECT(ADDRESS($B100,$X$2)&amp;":"&amp;ADDRESS($B100,$X$2-1+$P$8)))</f>
        <v>75919171.692035735</v>
      </c>
      <c r="X100" s="5">
        <f t="shared" ref="X100:BC100" ca="1" si="153">IF(X$4="",0,IF(X101=0,0,X93/X101))</f>
        <v>-33061575.332185801</v>
      </c>
      <c r="Y100" s="5">
        <f ca="1">IF(Y$4="",0,IF(Y101=0,0,Y93/Y101))</f>
        <v>-8932984.1848006342</v>
      </c>
      <c r="Z100" s="5">
        <f t="shared" ca="1" si="153"/>
        <v>-6300438.8131956989</v>
      </c>
      <c r="AA100" s="5">
        <f t="shared" ca="1" si="153"/>
        <v>-763597.55498083436</v>
      </c>
      <c r="AB100" s="5">
        <f t="shared" ca="1" si="153"/>
        <v>4372190.0200309455</v>
      </c>
      <c r="AC100" s="5">
        <f t="shared" ca="1" si="153"/>
        <v>0</v>
      </c>
      <c r="AD100" s="5">
        <f t="shared" ca="1" si="153"/>
        <v>428642.87138331617</v>
      </c>
      <c r="AE100" s="5">
        <f t="shared" ca="1" si="153"/>
        <v>683466.18186155998</v>
      </c>
      <c r="AF100" s="5">
        <f t="shared" ca="1" si="153"/>
        <v>0</v>
      </c>
      <c r="AG100" s="5">
        <f t="shared" ca="1" si="153"/>
        <v>0</v>
      </c>
      <c r="AH100" s="5">
        <f t="shared" ca="1" si="153"/>
        <v>0</v>
      </c>
      <c r="AI100" s="5">
        <f t="shared" ca="1" si="153"/>
        <v>0</v>
      </c>
      <c r="AJ100" s="5">
        <f t="shared" ca="1" si="153"/>
        <v>0</v>
      </c>
      <c r="AK100" s="5">
        <f t="shared" ca="1" si="153"/>
        <v>0</v>
      </c>
      <c r="AL100" s="5">
        <f t="shared" ca="1" si="153"/>
        <v>0</v>
      </c>
      <c r="AM100" s="5">
        <f t="shared" ca="1" si="153"/>
        <v>0</v>
      </c>
      <c r="AN100" s="5">
        <f t="shared" ca="1" si="153"/>
        <v>0</v>
      </c>
      <c r="AO100" s="5">
        <f t="shared" ca="1" si="153"/>
        <v>0</v>
      </c>
      <c r="AP100" s="5">
        <f t="shared" ca="1" si="153"/>
        <v>0</v>
      </c>
      <c r="AQ100" s="5">
        <f t="shared" ca="1" si="153"/>
        <v>0</v>
      </c>
      <c r="AR100" s="5">
        <f t="shared" ca="1" si="153"/>
        <v>0</v>
      </c>
      <c r="AS100" s="5">
        <f t="shared" ca="1" si="153"/>
        <v>0</v>
      </c>
      <c r="AT100" s="5">
        <f t="shared" ca="1" si="153"/>
        <v>0</v>
      </c>
      <c r="AU100" s="5">
        <f t="shared" ca="1" si="153"/>
        <v>2799029.0090713655</v>
      </c>
      <c r="AV100" s="5">
        <f t="shared" ca="1" si="153"/>
        <v>2193312.0078037204</v>
      </c>
      <c r="AW100" s="5">
        <f t="shared" ca="1" si="153"/>
        <v>5663114.21212871</v>
      </c>
      <c r="AX100" s="5">
        <f t="shared" ca="1" si="153"/>
        <v>3009854.8849771977</v>
      </c>
      <c r="AY100" s="5">
        <f t="shared" ca="1" si="153"/>
        <v>2091730.5889483262</v>
      </c>
      <c r="AZ100" s="5">
        <f t="shared" ca="1" si="153"/>
        <v>0</v>
      </c>
      <c r="BA100" s="5">
        <f t="shared" ca="1" si="153"/>
        <v>0</v>
      </c>
      <c r="BB100" s="5">
        <f t="shared" ca="1" si="153"/>
        <v>0</v>
      </c>
      <c r="BC100" s="5">
        <f t="shared" ca="1" si="153"/>
        <v>0</v>
      </c>
      <c r="BD100" s="5">
        <f t="shared" ref="BD100:CF100" ca="1" si="154">IF(BD$4="",0,IF(BD101=0,0,BD93/BD101))</f>
        <v>288928.51389871782</v>
      </c>
      <c r="BE100" s="5">
        <f t="shared" ca="1" si="154"/>
        <v>3253039.4558124165</v>
      </c>
      <c r="BF100" s="5">
        <f t="shared" ca="1" si="154"/>
        <v>6012435.8546344498</v>
      </c>
      <c r="BG100" s="5">
        <f t="shared" ca="1" si="154"/>
        <v>4147864.0228948588</v>
      </c>
      <c r="BH100" s="5">
        <f t="shared" ca="1" si="154"/>
        <v>3604864.7540028212</v>
      </c>
      <c r="BI100" s="5">
        <f t="shared" ca="1" si="154"/>
        <v>5071735.3975115996</v>
      </c>
      <c r="BJ100" s="5">
        <f t="shared" ca="1" si="154"/>
        <v>2832878.47364002</v>
      </c>
      <c r="BK100" s="5">
        <f t="shared" ca="1" si="154"/>
        <v>0</v>
      </c>
      <c r="BL100" s="5">
        <f t="shared" ca="1" si="154"/>
        <v>0</v>
      </c>
      <c r="BM100" s="5">
        <f t="shared" ca="1" si="154"/>
        <v>0</v>
      </c>
      <c r="BN100" s="5">
        <f t="shared" ca="1" si="154"/>
        <v>2099780.0423007174</v>
      </c>
      <c r="BO100" s="5">
        <f t="shared" ca="1" si="154"/>
        <v>5271074.3049577316</v>
      </c>
      <c r="BP100" s="5">
        <f t="shared" ca="1" si="154"/>
        <v>4141561.3985941946</v>
      </c>
      <c r="BQ100" s="5">
        <f t="shared" ca="1" si="154"/>
        <v>4325167.8395650256</v>
      </c>
      <c r="BR100" s="5">
        <f t="shared" ca="1" si="154"/>
        <v>7698768.1939459248</v>
      </c>
      <c r="BS100" s="5">
        <f t="shared" ca="1" si="154"/>
        <v>5242521.629668856</v>
      </c>
      <c r="BT100" s="5">
        <f t="shared" ca="1" si="154"/>
        <v>4739024.9158237167</v>
      </c>
      <c r="BU100" s="5">
        <f t="shared" ca="1" si="154"/>
        <v>1180896.5859387482</v>
      </c>
      <c r="BV100" s="5">
        <f t="shared" ca="1" si="154"/>
        <v>0</v>
      </c>
      <c r="BW100" s="5">
        <f t="shared" ca="1" si="154"/>
        <v>2069592.0562145987</v>
      </c>
      <c r="BX100" s="5">
        <f t="shared" ca="1" si="154"/>
        <v>3204769.8130091643</v>
      </c>
      <c r="BY100" s="5">
        <f t="shared" ca="1" si="154"/>
        <v>4350127.8132049339</v>
      </c>
      <c r="BZ100" s="5">
        <f t="shared" ca="1" si="154"/>
        <v>5328193.5787733607</v>
      </c>
      <c r="CA100" s="5">
        <f t="shared" ca="1" si="154"/>
        <v>7858026.9083596384</v>
      </c>
      <c r="CB100" s="5">
        <f t="shared" ca="1" si="154"/>
        <v>4674350.1328333998</v>
      </c>
      <c r="CC100" s="5">
        <f t="shared" ca="1" si="154"/>
        <v>4871677.0328974118</v>
      </c>
      <c r="CD100" s="5">
        <f t="shared" ca="1" si="154"/>
        <v>5819309.4204080272</v>
      </c>
      <c r="CE100" s="5">
        <f t="shared" ca="1" si="154"/>
        <v>5649839.6621032283</v>
      </c>
      <c r="CF100" s="5">
        <f t="shared" ca="1" si="154"/>
        <v>0</v>
      </c>
    </row>
    <row r="101" spans="2:84" x14ac:dyDescent="0.3">
      <c r="B101" s="13">
        <f>ROW()</f>
        <v>101</v>
      </c>
      <c r="H101" s="1" t="str">
        <f t="shared" si="151"/>
        <v>Оценка стоимости бизнеса</v>
      </c>
      <c r="I101" s="1" t="s">
        <v>306</v>
      </c>
      <c r="M101" s="53" t="s">
        <v>18</v>
      </c>
      <c r="P101" s="72"/>
      <c r="U101" s="31">
        <f ca="1">IF(U100=0,0,U93/U100)</f>
        <v>2.8041160168030932</v>
      </c>
      <c r="V101" s="107"/>
      <c r="W101" s="107"/>
      <c r="X101" s="31">
        <f t="shared" ref="X101:BC101" ca="1" si="155">IF(X$4="",0,POWER(1+$P$104,X$1/12))</f>
        <v>1.0167089638731281</v>
      </c>
      <c r="Y101" s="31">
        <f t="shared" ca="1" si="155"/>
        <v>1.03369711721997</v>
      </c>
      <c r="Z101" s="31">
        <f t="shared" ca="1" si="155"/>
        <v>1.0509691250073554</v>
      </c>
      <c r="AA101" s="31">
        <f t="shared" ca="1" si="155"/>
        <v>1.0685297301488765</v>
      </c>
      <c r="AB101" s="31">
        <f t="shared" ca="1" si="155"/>
        <v>1.0863837548072974</v>
      </c>
      <c r="AC101" s="31">
        <f t="shared" ca="1" si="155"/>
        <v>1.1045361017187261</v>
      </c>
      <c r="AD101" s="31">
        <f t="shared" ca="1" si="155"/>
        <v>1.1229917555389102</v>
      </c>
      <c r="AE101" s="31">
        <f t="shared" ca="1" si="155"/>
        <v>1.1417557842120307</v>
      </c>
      <c r="AF101" s="31">
        <f t="shared" ca="1" si="155"/>
        <v>1.1608333403623647</v>
      </c>
      <c r="AG101" s="31">
        <f t="shared" ca="1" si="155"/>
        <v>1.1802296627092024</v>
      </c>
      <c r="AH101" s="31">
        <f t="shared" ca="1" si="155"/>
        <v>1.1999500775054046</v>
      </c>
      <c r="AI101" s="31">
        <f t="shared" ca="1" si="155"/>
        <v>1.22</v>
      </c>
      <c r="AJ101" s="31">
        <f t="shared" ca="1" si="155"/>
        <v>1.2403849359252164</v>
      </c>
      <c r="AK101" s="31">
        <f t="shared" ca="1" si="155"/>
        <v>1.2611104830083635</v>
      </c>
      <c r="AL101" s="31">
        <f t="shared" ca="1" si="155"/>
        <v>1.2821823325089734</v>
      </c>
      <c r="AM101" s="31">
        <f t="shared" ca="1" si="155"/>
        <v>1.3036062707816292</v>
      </c>
      <c r="AN101" s="31">
        <f t="shared" ca="1" si="155"/>
        <v>1.3253881808649031</v>
      </c>
      <c r="AO101" s="31">
        <f t="shared" ca="1" si="155"/>
        <v>1.3475340440968457</v>
      </c>
      <c r="AP101" s="31">
        <f t="shared" ca="1" si="155"/>
        <v>1.3700499417574703</v>
      </c>
      <c r="AQ101" s="31">
        <f t="shared" ca="1" si="155"/>
        <v>1.3929420567386774</v>
      </c>
      <c r="AR101" s="31">
        <f t="shared" ca="1" si="155"/>
        <v>1.4162166752420851</v>
      </c>
      <c r="AS101" s="31">
        <f t="shared" ca="1" si="155"/>
        <v>1.4398801885052268</v>
      </c>
      <c r="AT101" s="31">
        <f t="shared" ca="1" si="155"/>
        <v>1.4639390945565938</v>
      </c>
      <c r="AU101" s="31">
        <f t="shared" ca="1" si="155"/>
        <v>1.4883999999999999</v>
      </c>
      <c r="AV101" s="31">
        <f t="shared" ca="1" si="155"/>
        <v>1.513269621828764</v>
      </c>
      <c r="AW101" s="31">
        <f t="shared" ca="1" si="155"/>
        <v>1.5385547892702034</v>
      </c>
      <c r="AX101" s="31">
        <f t="shared" ca="1" si="155"/>
        <v>1.5642624456609475</v>
      </c>
      <c r="AY101" s="31">
        <f t="shared" ca="1" si="155"/>
        <v>1.5903996503535878</v>
      </c>
      <c r="AZ101" s="31">
        <f t="shared" ca="1" si="155"/>
        <v>1.6169735806551815</v>
      </c>
      <c r="BA101" s="31">
        <f t="shared" ca="1" si="155"/>
        <v>1.6439915337981519</v>
      </c>
      <c r="BB101" s="31">
        <f t="shared" ca="1" si="155"/>
        <v>1.6714609289441138</v>
      </c>
      <c r="BC101" s="31">
        <f t="shared" ca="1" si="155"/>
        <v>1.6993893092211863</v>
      </c>
      <c r="BD101" s="31">
        <f t="shared" ref="BD101:CF101" ca="1" si="156">IF(BD$4="",0,POWER(1+$P$104,BD$1/12))</f>
        <v>1.7277843437953437</v>
      </c>
      <c r="BE101" s="31">
        <f t="shared" ca="1" si="156"/>
        <v>1.7566538299763768</v>
      </c>
      <c r="BF101" s="31">
        <f t="shared" ca="1" si="156"/>
        <v>1.7860056953590442</v>
      </c>
      <c r="BG101" s="31">
        <f t="shared" ca="1" si="156"/>
        <v>1.8158479999999999</v>
      </c>
      <c r="BH101" s="31">
        <f t="shared" ca="1" si="156"/>
        <v>1.8461889386310921</v>
      </c>
      <c r="BI101" s="31">
        <f t="shared" ca="1" si="156"/>
        <v>1.8770368429096478</v>
      </c>
      <c r="BJ101" s="31">
        <f t="shared" ca="1" si="156"/>
        <v>1.908400183706356</v>
      </c>
      <c r="BK101" s="31">
        <f t="shared" ca="1" si="156"/>
        <v>1.9402875734313769</v>
      </c>
      <c r="BL101" s="31">
        <f t="shared" ca="1" si="156"/>
        <v>1.9727077683993215</v>
      </c>
      <c r="BM101" s="31">
        <f t="shared" ca="1" si="156"/>
        <v>2.0056696712337452</v>
      </c>
      <c r="BN101" s="31">
        <f t="shared" ca="1" si="156"/>
        <v>2.0391823333118189</v>
      </c>
      <c r="BO101" s="31">
        <f t="shared" ca="1" si="156"/>
        <v>2.0732549572498473</v>
      </c>
      <c r="BP101" s="31">
        <f t="shared" ca="1" si="156"/>
        <v>2.1078968994303193</v>
      </c>
      <c r="BQ101" s="31">
        <f t="shared" ca="1" si="156"/>
        <v>2.1431176725711798</v>
      </c>
      <c r="BR101" s="31">
        <f t="shared" ca="1" si="156"/>
        <v>2.178926948338034</v>
      </c>
      <c r="BS101" s="31">
        <f t="shared" ca="1" si="156"/>
        <v>2.2153345599999996</v>
      </c>
      <c r="BT101" s="31">
        <f t="shared" ca="1" si="156"/>
        <v>2.252350505129932</v>
      </c>
      <c r="BU101" s="31">
        <f t="shared" ca="1" si="156"/>
        <v>2.2899849483497707</v>
      </c>
      <c r="BV101" s="31">
        <f t="shared" ca="1" si="156"/>
        <v>2.3282482241217544</v>
      </c>
      <c r="BW101" s="31">
        <f t="shared" ca="1" si="156"/>
        <v>2.3671508395862797</v>
      </c>
      <c r="BX101" s="31">
        <f t="shared" ca="1" si="156"/>
        <v>2.4067034774471723</v>
      </c>
      <c r="BY101" s="31">
        <f t="shared" ca="1" si="156"/>
        <v>2.4469169989051691</v>
      </c>
      <c r="BZ101" s="31">
        <f t="shared" ca="1" si="156"/>
        <v>2.4878024466404187</v>
      </c>
      <c r="CA101" s="31">
        <f t="shared" ca="1" si="156"/>
        <v>2.5293710478448137</v>
      </c>
      <c r="CB101" s="31">
        <f t="shared" ca="1" si="156"/>
        <v>2.5716342173049895</v>
      </c>
      <c r="CC101" s="31">
        <f t="shared" ca="1" si="156"/>
        <v>2.614603560536839</v>
      </c>
      <c r="CD101" s="31">
        <f t="shared" ca="1" si="156"/>
        <v>2.6582908769724019</v>
      </c>
      <c r="CE101" s="31">
        <f t="shared" ca="1" si="156"/>
        <v>2.7027081631999996</v>
      </c>
      <c r="CF101" s="31">
        <f t="shared" ca="1" si="156"/>
        <v>0</v>
      </c>
    </row>
    <row r="102" spans="2:84" x14ac:dyDescent="0.3">
      <c r="B102" s="13">
        <f>ROW()</f>
        <v>102</v>
      </c>
      <c r="H102" s="1" t="str">
        <f t="shared" si="151"/>
        <v>Оценка стоимости бизнеса</v>
      </c>
      <c r="I102" s="1" t="s">
        <v>300</v>
      </c>
      <c r="W102" s="34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</row>
    <row r="103" spans="2:84" x14ac:dyDescent="0.3">
      <c r="B103" s="13">
        <f>ROW()</f>
        <v>103</v>
      </c>
      <c r="H103" s="1" t="str">
        <f t="shared" si="151"/>
        <v>Оценка стоимости бизнеса</v>
      </c>
      <c r="I103" s="1" t="str">
        <f t="shared" ref="I103:I108" si="157">$I$102</f>
        <v>Параметры расчета капитализации</v>
      </c>
      <c r="J103" s="1" t="s">
        <v>301</v>
      </c>
      <c r="M103" s="53" t="s">
        <v>16</v>
      </c>
      <c r="O103" s="82"/>
      <c r="P103" s="86">
        <v>0.05</v>
      </c>
      <c r="W103" s="34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</row>
    <row r="104" spans="2:84" x14ac:dyDescent="0.3">
      <c r="B104" s="13">
        <f>ROW()</f>
        <v>104</v>
      </c>
      <c r="H104" s="1" t="str">
        <f t="shared" si="151"/>
        <v>Оценка стоимости бизнеса</v>
      </c>
      <c r="I104" s="1" t="str">
        <f t="shared" si="157"/>
        <v>Параметры расчета капитализации</v>
      </c>
      <c r="J104" s="1" t="s">
        <v>299</v>
      </c>
      <c r="M104" s="53" t="s">
        <v>16</v>
      </c>
      <c r="O104" s="110"/>
      <c r="P104" s="111">
        <f>SUM(P105:P108)</f>
        <v>0.22000000000000003</v>
      </c>
      <c r="W104" s="34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</row>
    <row r="105" spans="2:84" x14ac:dyDescent="0.3">
      <c r="B105" s="13">
        <f>ROW()</f>
        <v>105</v>
      </c>
      <c r="H105" s="1" t="str">
        <f t="shared" si="151"/>
        <v>Оценка стоимости бизнеса</v>
      </c>
      <c r="I105" s="1" t="str">
        <f t="shared" si="157"/>
        <v>Параметры расчета капитализации</v>
      </c>
      <c r="J105" s="1" t="s">
        <v>302</v>
      </c>
      <c r="M105" s="53" t="s">
        <v>16</v>
      </c>
      <c r="O105" s="82"/>
      <c r="P105" s="86">
        <v>7.0000000000000007E-2</v>
      </c>
      <c r="W105" s="34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</row>
    <row r="106" spans="2:84" x14ac:dyDescent="0.3">
      <c r="B106" s="13">
        <f>ROW()</f>
        <v>106</v>
      </c>
      <c r="H106" s="1" t="str">
        <f t="shared" si="151"/>
        <v>Оценка стоимости бизнеса</v>
      </c>
      <c r="I106" s="1" t="str">
        <f t="shared" si="157"/>
        <v>Параметры расчета капитализации</v>
      </c>
      <c r="J106" s="1" t="s">
        <v>303</v>
      </c>
      <c r="M106" s="53" t="s">
        <v>16</v>
      </c>
      <c r="O106" s="82"/>
      <c r="P106" s="86">
        <v>0.03</v>
      </c>
      <c r="W106" s="34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</row>
    <row r="107" spans="2:84" x14ac:dyDescent="0.3">
      <c r="B107" s="13">
        <f>ROW()</f>
        <v>107</v>
      </c>
      <c r="H107" s="1" t="str">
        <f t="shared" si="151"/>
        <v>Оценка стоимости бизнеса</v>
      </c>
      <c r="I107" s="1" t="str">
        <f t="shared" si="157"/>
        <v>Параметры расчета капитализации</v>
      </c>
      <c r="J107" s="1" t="s">
        <v>304</v>
      </c>
      <c r="M107" s="53" t="s">
        <v>16</v>
      </c>
      <c r="O107" s="82"/>
      <c r="P107" s="86">
        <v>0.05</v>
      </c>
      <c r="W107" s="34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</row>
    <row r="108" spans="2:84" x14ac:dyDescent="0.3">
      <c r="B108" s="13">
        <f>ROW()</f>
        <v>108</v>
      </c>
      <c r="H108" s="1" t="str">
        <f t="shared" si="151"/>
        <v>Оценка стоимости бизнеса</v>
      </c>
      <c r="I108" s="1" t="str">
        <f t="shared" si="157"/>
        <v>Параметры расчета капитализации</v>
      </c>
      <c r="J108" s="1" t="s">
        <v>305</v>
      </c>
      <c r="M108" s="53" t="s">
        <v>16</v>
      </c>
      <c r="O108" s="82"/>
      <c r="P108" s="86">
        <v>7.0000000000000007E-2</v>
      </c>
      <c r="W108" s="34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</row>
    <row r="109" spans="2:84" x14ac:dyDescent="0.3">
      <c r="B109" s="13">
        <f>ROW()</f>
        <v>109</v>
      </c>
    </row>
    <row r="110" spans="2:84" x14ac:dyDescent="0.3">
      <c r="B110" s="13">
        <f>ROW()</f>
        <v>110</v>
      </c>
      <c r="H110" s="1" t="s">
        <v>309</v>
      </c>
      <c r="M110" s="53" t="s">
        <v>18</v>
      </c>
      <c r="P110" s="72" t="str">
        <f>Lists!$AI$20</f>
        <v>FCF</v>
      </c>
      <c r="U110" s="5">
        <f ca="1">SUM(INDIRECT(ADDRESS($B110,$X$2)&amp;":"&amp;ADDRESS($B110,$X$2-1+$P$8)))</f>
        <v>986571970.31848216</v>
      </c>
      <c r="X110" s="5">
        <f ca="1">X93+X99</f>
        <v>-33614000</v>
      </c>
      <c r="Y110" s="5">
        <f t="shared" ref="Y110:CF110" ca="1" si="158">Y93+Y99</f>
        <v>-9234000</v>
      </c>
      <c r="Z110" s="5">
        <f t="shared" ca="1" si="158"/>
        <v>-6621566.6666666642</v>
      </c>
      <c r="AA110" s="5">
        <f t="shared" ca="1" si="158"/>
        <v>-815926.68936601281</v>
      </c>
      <c r="AB110" s="5">
        <f t="shared" ca="1" si="158"/>
        <v>4749876.210692212</v>
      </c>
      <c r="AC110" s="5">
        <f t="shared" ca="1" si="158"/>
        <v>0</v>
      </c>
      <c r="AD110" s="5">
        <f t="shared" ca="1" si="158"/>
        <v>481362.41063398949</v>
      </c>
      <c r="AE110" s="5">
        <f t="shared" ca="1" si="158"/>
        <v>780351.46645374782</v>
      </c>
      <c r="AF110" s="5">
        <f t="shared" ca="1" si="158"/>
        <v>0</v>
      </c>
      <c r="AG110" s="5">
        <f t="shared" ca="1" si="158"/>
        <v>0</v>
      </c>
      <c r="AH110" s="5">
        <f t="shared" ca="1" si="158"/>
        <v>0</v>
      </c>
      <c r="AI110" s="5">
        <f t="shared" ca="1" si="158"/>
        <v>0</v>
      </c>
      <c r="AJ110" s="5">
        <f t="shared" ca="1" si="158"/>
        <v>0</v>
      </c>
      <c r="AK110" s="5">
        <f t="shared" ca="1" si="158"/>
        <v>0</v>
      </c>
      <c r="AL110" s="5">
        <f t="shared" ca="1" si="158"/>
        <v>0</v>
      </c>
      <c r="AM110" s="5">
        <f t="shared" ca="1" si="158"/>
        <v>0</v>
      </c>
      <c r="AN110" s="5">
        <f t="shared" ca="1" si="158"/>
        <v>0</v>
      </c>
      <c r="AO110" s="5">
        <f t="shared" ca="1" si="158"/>
        <v>0</v>
      </c>
      <c r="AP110" s="5">
        <f t="shared" ca="1" si="158"/>
        <v>0</v>
      </c>
      <c r="AQ110" s="5">
        <f t="shared" ca="1" si="158"/>
        <v>0</v>
      </c>
      <c r="AR110" s="5">
        <f t="shared" ca="1" si="158"/>
        <v>0</v>
      </c>
      <c r="AS110" s="5">
        <f t="shared" ca="1" si="158"/>
        <v>0</v>
      </c>
      <c r="AT110" s="5">
        <f t="shared" ca="1" si="158"/>
        <v>0</v>
      </c>
      <c r="AU110" s="5">
        <f t="shared" ca="1" si="158"/>
        <v>4166074.7771018203</v>
      </c>
      <c r="AV110" s="5">
        <f t="shared" ca="1" si="158"/>
        <v>3319072.4326016232</v>
      </c>
      <c r="AW110" s="5">
        <f t="shared" ca="1" si="158"/>
        <v>8713011.4932547808</v>
      </c>
      <c r="AX110" s="5">
        <f t="shared" ca="1" si="158"/>
        <v>4708202.9634589814</v>
      </c>
      <c r="AY110" s="5">
        <f t="shared" ca="1" si="158"/>
        <v>3326687.597297322</v>
      </c>
      <c r="AZ110" s="5">
        <f t="shared" ca="1" si="158"/>
        <v>0</v>
      </c>
      <c r="BA110" s="5">
        <f t="shared" ca="1" si="158"/>
        <v>0</v>
      </c>
      <c r="BB110" s="5">
        <f t="shared" ca="1" si="158"/>
        <v>0</v>
      </c>
      <c r="BC110" s="5">
        <f t="shared" ca="1" si="158"/>
        <v>0</v>
      </c>
      <c r="BD110" s="5">
        <f t="shared" ca="1" si="158"/>
        <v>499206.16279026004</v>
      </c>
      <c r="BE110" s="5">
        <f t="shared" ca="1" si="158"/>
        <v>5714464.2191171497</v>
      </c>
      <c r="BF110" s="5">
        <f t="shared" ca="1" si="158"/>
        <v>10738244.67935805</v>
      </c>
      <c r="BG110" s="5">
        <f t="shared" ca="1" si="158"/>
        <v>7531890.5902455831</v>
      </c>
      <c r="BH110" s="5">
        <f t="shared" ca="1" si="158"/>
        <v>6655261.434101101</v>
      </c>
      <c r="BI110" s="5">
        <f t="shared" ca="1" si="158"/>
        <v>9519834.1986182798</v>
      </c>
      <c r="BJ110" s="5">
        <f t="shared" ca="1" si="158"/>
        <v>5406265.7995123956</v>
      </c>
      <c r="BK110" s="5">
        <f t="shared" ca="1" si="158"/>
        <v>0</v>
      </c>
      <c r="BL110" s="5">
        <f t="shared" ca="1" si="158"/>
        <v>0</v>
      </c>
      <c r="BM110" s="5">
        <f t="shared" ca="1" si="158"/>
        <v>0</v>
      </c>
      <c r="BN110" s="5">
        <f t="shared" ca="1" si="158"/>
        <v>4281834.3661003672</v>
      </c>
      <c r="BO110" s="5">
        <f t="shared" ca="1" si="158"/>
        <v>10928280.932785911</v>
      </c>
      <c r="BP110" s="5">
        <f t="shared" ca="1" si="158"/>
        <v>8729984.4308969993</v>
      </c>
      <c r="BQ110" s="5">
        <f t="shared" ca="1" si="158"/>
        <v>9269343.6338083167</v>
      </c>
      <c r="BR110" s="5">
        <f t="shared" ca="1" si="158"/>
        <v>16775053.486796511</v>
      </c>
      <c r="BS110" s="5">
        <f t="shared" ca="1" si="158"/>
        <v>11613939.347752936</v>
      </c>
      <c r="BT110" s="5">
        <f t="shared" ca="1" si="158"/>
        <v>10673945.162978882</v>
      </c>
      <c r="BU110" s="5">
        <f t="shared" ca="1" si="158"/>
        <v>2704235.4073573649</v>
      </c>
      <c r="BV110" s="5">
        <f t="shared" ca="1" si="158"/>
        <v>0</v>
      </c>
      <c r="BW110" s="5">
        <f t="shared" ca="1" si="158"/>
        <v>4899036.5734694824</v>
      </c>
      <c r="BX110" s="5">
        <f t="shared" ca="1" si="158"/>
        <v>7712930.6533868797</v>
      </c>
      <c r="BY110" s="5">
        <f t="shared" ca="1" si="158"/>
        <v>10644401.693541322</v>
      </c>
      <c r="BZ110" s="5">
        <f t="shared" ca="1" si="158"/>
        <v>13255493.021446135</v>
      </c>
      <c r="CA110" s="5">
        <f t="shared" ca="1" si="158"/>
        <v>19875865.755190361</v>
      </c>
      <c r="CB110" s="5">
        <f t="shared" ca="1" si="158"/>
        <v>12020718.745258493</v>
      </c>
      <c r="CC110" s="5">
        <f t="shared" ca="1" si="158"/>
        <v>12737504.115999116</v>
      </c>
      <c r="CD110" s="5">
        <f t="shared" ca="1" si="158"/>
        <v>15469417.142550213</v>
      </c>
      <c r="CE110" s="5">
        <f t="shared" ca="1" si="158"/>
        <v>788955672.76995826</v>
      </c>
      <c r="CF110" s="5">
        <f t="shared" ca="1" si="158"/>
        <v>0</v>
      </c>
    </row>
    <row r="111" spans="2:84" x14ac:dyDescent="0.3">
      <c r="X111" s="109"/>
    </row>
    <row r="112" spans="2:84" x14ac:dyDescent="0.3">
      <c r="B112" s="13">
        <f>ROW()</f>
        <v>112</v>
      </c>
      <c r="H112" s="1" t="s">
        <v>310</v>
      </c>
      <c r="M112" s="53" t="s">
        <v>16</v>
      </c>
      <c r="U112" s="31">
        <f ca="1">IFERROR(XIRR(INDIRECT(ADDRESS($B110,SUMIFS($W$2:$ZZ$2,$W112:$ZZ112,1),4,1)&amp;":"&amp;ADDRESS($B110,SUMIFS($2:$2,$1:$1,$P$8),4,1)),INDIRECT(ADDRESS(7,SUMIFS($W$2:$ZZ$2,$W112:$ZZ112,1),4,1)&amp;":"&amp;ADDRESS(7,SUMIFS($2:$2,$1:$1,$P$8),4,1))),0)</f>
        <v>1.0297128081321718</v>
      </c>
      <c r="X112" s="5">
        <f ca="1">IF(AND(X110&lt;&gt;0,SUM($W112:W112)&lt;&gt;1),1,0)</f>
        <v>1</v>
      </c>
      <c r="Y112" s="5">
        <f ca="1">IF(AND(Y110&lt;&gt;0,SUM($W112:X112)&lt;&gt;1),1,0)</f>
        <v>0</v>
      </c>
      <c r="Z112" s="5">
        <f ca="1">IF(AND(Z110&lt;&gt;0,SUM($W112:Y112)&lt;&gt;1),1,0)</f>
        <v>0</v>
      </c>
      <c r="AA112" s="5">
        <f ca="1">IF(AND(AA110&lt;&gt;0,SUM($W112:Z112)&lt;&gt;1),1,0)</f>
        <v>0</v>
      </c>
      <c r="AB112" s="5">
        <f ca="1">IF(AND(AB110&lt;&gt;0,SUM($W112:AA112)&lt;&gt;1),1,0)</f>
        <v>0</v>
      </c>
      <c r="AC112" s="5">
        <f ca="1">IF(AND(AC110&lt;&gt;0,SUM($W112:AB112)&lt;&gt;1),1,0)</f>
        <v>0</v>
      </c>
      <c r="AD112" s="5">
        <f ca="1">IF(AND(AD110&lt;&gt;0,SUM($W112:AC112)&lt;&gt;1),1,0)</f>
        <v>0</v>
      </c>
      <c r="AE112" s="5">
        <f ca="1">IF(AND(AE110&lt;&gt;0,SUM($W112:AD112)&lt;&gt;1),1,0)</f>
        <v>0</v>
      </c>
      <c r="AF112" s="5">
        <f ca="1">IF(AND(AF110&lt;&gt;0,SUM($W112:AE112)&lt;&gt;1),1,0)</f>
        <v>0</v>
      </c>
      <c r="AG112" s="5">
        <f ca="1">IF(AND(AG110&lt;&gt;0,SUM($W112:AF112)&lt;&gt;1),1,0)</f>
        <v>0</v>
      </c>
      <c r="AH112" s="5">
        <f ca="1">IF(AND(AH110&lt;&gt;0,SUM($W112:AG112)&lt;&gt;1),1,0)</f>
        <v>0</v>
      </c>
      <c r="AI112" s="5">
        <f ca="1">IF(AND(AI110&lt;&gt;0,SUM($W112:AH112)&lt;&gt;1),1,0)</f>
        <v>0</v>
      </c>
      <c r="AJ112" s="5">
        <f ca="1">IF(AND(AJ110&lt;&gt;0,SUM($W112:AI112)&lt;&gt;1),1,0)</f>
        <v>0</v>
      </c>
      <c r="AK112" s="5">
        <f ca="1">IF(AND(AK110&lt;&gt;0,SUM($W112:AJ112)&lt;&gt;1),1,0)</f>
        <v>0</v>
      </c>
      <c r="AL112" s="5">
        <f ca="1">IF(AND(AL110&lt;&gt;0,SUM($W112:AK112)&lt;&gt;1),1,0)</f>
        <v>0</v>
      </c>
      <c r="AM112" s="5">
        <f ca="1">IF(AND(AM110&lt;&gt;0,SUM($W112:AL112)&lt;&gt;1),1,0)</f>
        <v>0</v>
      </c>
      <c r="AN112" s="5">
        <f ca="1">IF(AND(AN110&lt;&gt;0,SUM($W112:AM112)&lt;&gt;1),1,0)</f>
        <v>0</v>
      </c>
      <c r="AO112" s="5">
        <f ca="1">IF(AND(AO110&lt;&gt;0,SUM($W112:AN112)&lt;&gt;1),1,0)</f>
        <v>0</v>
      </c>
      <c r="AP112" s="5">
        <f ca="1">IF(AND(AP110&lt;&gt;0,SUM($W112:AO112)&lt;&gt;1),1,0)</f>
        <v>0</v>
      </c>
      <c r="AQ112" s="5">
        <f ca="1">IF(AND(AQ110&lt;&gt;0,SUM($W112:AP112)&lt;&gt;1),1,0)</f>
        <v>0</v>
      </c>
      <c r="AR112" s="5">
        <f ca="1">IF(AND(AR110&lt;&gt;0,SUM($W112:AQ112)&lt;&gt;1),1,0)</f>
        <v>0</v>
      </c>
      <c r="AS112" s="5">
        <f ca="1">IF(AND(AS110&lt;&gt;0,SUM($W112:AR112)&lt;&gt;1),1,0)</f>
        <v>0</v>
      </c>
      <c r="AT112" s="5">
        <f ca="1">IF(AND(AT110&lt;&gt;0,SUM($W112:AS112)&lt;&gt;1),1,0)</f>
        <v>0</v>
      </c>
      <c r="AU112" s="5">
        <f ca="1">IF(AND(AU110&lt;&gt;0,SUM($W112:AT112)&lt;&gt;1),1,0)</f>
        <v>0</v>
      </c>
      <c r="AV112" s="5">
        <f ca="1">IF(AND(AV110&lt;&gt;0,SUM($W112:AU112)&lt;&gt;1),1,0)</f>
        <v>0</v>
      </c>
      <c r="AW112" s="5">
        <f ca="1">IF(AND(AW110&lt;&gt;0,SUM($W112:AV112)&lt;&gt;1),1,0)</f>
        <v>0</v>
      </c>
      <c r="AX112" s="5">
        <f ca="1">IF(AND(AX110&lt;&gt;0,SUM($W112:AW112)&lt;&gt;1),1,0)</f>
        <v>0</v>
      </c>
      <c r="AY112" s="5">
        <f ca="1">IF(AND(AY110&lt;&gt;0,SUM($W112:AX112)&lt;&gt;1),1,0)</f>
        <v>0</v>
      </c>
      <c r="AZ112" s="5">
        <f ca="1">IF(AND(AZ110&lt;&gt;0,SUM($W112:AY112)&lt;&gt;1),1,0)</f>
        <v>0</v>
      </c>
      <c r="BA112" s="5">
        <f ca="1">IF(AND(BA110&lt;&gt;0,SUM($W112:AZ112)&lt;&gt;1),1,0)</f>
        <v>0</v>
      </c>
      <c r="BB112" s="5">
        <f ca="1">IF(AND(BB110&lt;&gt;0,SUM($W112:BA112)&lt;&gt;1),1,0)</f>
        <v>0</v>
      </c>
      <c r="BC112" s="5">
        <f ca="1">IF(AND(BC110&lt;&gt;0,SUM($W112:BB112)&lt;&gt;1),1,0)</f>
        <v>0</v>
      </c>
      <c r="BD112" s="5">
        <f ca="1">IF(AND(BD110&lt;&gt;0,SUM($W112:BC112)&lt;&gt;1),1,0)</f>
        <v>0</v>
      </c>
      <c r="BE112" s="5">
        <f ca="1">IF(AND(BE110&lt;&gt;0,SUM($W112:BD112)&lt;&gt;1),1,0)</f>
        <v>0</v>
      </c>
      <c r="BF112" s="5">
        <f ca="1">IF(AND(BF110&lt;&gt;0,SUM($W112:BE112)&lt;&gt;1),1,0)</f>
        <v>0</v>
      </c>
      <c r="BG112" s="5">
        <f ca="1">IF(AND(BG110&lt;&gt;0,SUM($W112:BF112)&lt;&gt;1),1,0)</f>
        <v>0</v>
      </c>
      <c r="BH112" s="5">
        <f ca="1">IF(AND(BH110&lt;&gt;0,SUM($W112:BG112)&lt;&gt;1),1,0)</f>
        <v>0</v>
      </c>
      <c r="BI112" s="5">
        <f ca="1">IF(AND(BI110&lt;&gt;0,SUM($W112:BH112)&lt;&gt;1),1,0)</f>
        <v>0</v>
      </c>
      <c r="BJ112" s="5">
        <f ca="1">IF(AND(BJ110&lt;&gt;0,SUM($W112:BI112)&lt;&gt;1),1,0)</f>
        <v>0</v>
      </c>
      <c r="BK112" s="5">
        <f ca="1">IF(AND(BK110&lt;&gt;0,SUM($W112:BJ112)&lt;&gt;1),1,0)</f>
        <v>0</v>
      </c>
      <c r="BL112" s="5">
        <f ca="1">IF(AND(BL110&lt;&gt;0,SUM($W112:BK112)&lt;&gt;1),1,0)</f>
        <v>0</v>
      </c>
      <c r="BM112" s="5">
        <f ca="1">IF(AND(BM110&lt;&gt;0,SUM($W112:BL112)&lt;&gt;1),1,0)</f>
        <v>0</v>
      </c>
      <c r="BN112" s="5">
        <f ca="1">IF(AND(BN110&lt;&gt;0,SUM($W112:BM112)&lt;&gt;1),1,0)</f>
        <v>0</v>
      </c>
      <c r="BO112" s="5">
        <f ca="1">IF(AND(BO110&lt;&gt;0,SUM($W112:BN112)&lt;&gt;1),1,0)</f>
        <v>0</v>
      </c>
      <c r="BP112" s="5">
        <f ca="1">IF(AND(BP110&lt;&gt;0,SUM($W112:BO112)&lt;&gt;1),1,0)</f>
        <v>0</v>
      </c>
      <c r="BQ112" s="5">
        <f ca="1">IF(AND(BQ110&lt;&gt;0,SUM($W112:BP112)&lt;&gt;1),1,0)</f>
        <v>0</v>
      </c>
      <c r="BR112" s="5">
        <f ca="1">IF(AND(BR110&lt;&gt;0,SUM($W112:BQ112)&lt;&gt;1),1,0)</f>
        <v>0</v>
      </c>
      <c r="BS112" s="5">
        <f ca="1">IF(AND(BS110&lt;&gt;0,SUM($W112:BR112)&lt;&gt;1),1,0)</f>
        <v>0</v>
      </c>
      <c r="BT112" s="5">
        <f ca="1">IF(AND(BT110&lt;&gt;0,SUM($W112:BS112)&lt;&gt;1),1,0)</f>
        <v>0</v>
      </c>
      <c r="BU112" s="5">
        <f ca="1">IF(AND(BU110&lt;&gt;0,SUM($W112:BT112)&lt;&gt;1),1,0)</f>
        <v>0</v>
      </c>
      <c r="BV112" s="5">
        <f ca="1">IF(AND(BV110&lt;&gt;0,SUM($W112:BU112)&lt;&gt;1),1,0)</f>
        <v>0</v>
      </c>
      <c r="BW112" s="5">
        <f ca="1">IF(AND(BW110&lt;&gt;0,SUM($W112:BV112)&lt;&gt;1),1,0)</f>
        <v>0</v>
      </c>
      <c r="BX112" s="5">
        <f ca="1">IF(AND(BX110&lt;&gt;0,SUM($W112:BW112)&lt;&gt;1),1,0)</f>
        <v>0</v>
      </c>
      <c r="BY112" s="5">
        <f ca="1">IF(AND(BY110&lt;&gt;0,SUM($W112:BX112)&lt;&gt;1),1,0)</f>
        <v>0</v>
      </c>
      <c r="BZ112" s="5">
        <f ca="1">IF(AND(BZ110&lt;&gt;0,SUM($W112:BY112)&lt;&gt;1),1,0)</f>
        <v>0</v>
      </c>
      <c r="CA112" s="5">
        <f ca="1">IF(AND(CA110&lt;&gt;0,SUM($W112:BZ112)&lt;&gt;1),1,0)</f>
        <v>0</v>
      </c>
      <c r="CB112" s="5">
        <f ca="1">IF(AND(CB110&lt;&gt;0,SUM($W112:CA112)&lt;&gt;1),1,0)</f>
        <v>0</v>
      </c>
      <c r="CC112" s="5">
        <f ca="1">IF(AND(CC110&lt;&gt;0,SUM($W112:CB112)&lt;&gt;1),1,0)</f>
        <v>0</v>
      </c>
      <c r="CD112" s="5">
        <f ca="1">IF(AND(CD110&lt;&gt;0,SUM($W112:CC112)&lt;&gt;1),1,0)</f>
        <v>0</v>
      </c>
      <c r="CE112" s="5">
        <f ca="1">IF(AND(CE110&lt;&gt;0,SUM($W112:CD112)&lt;&gt;1),1,0)</f>
        <v>0</v>
      </c>
      <c r="CF112" s="5">
        <f ca="1">IF(AND(CF110&lt;&gt;0,SUM($W112:CE112)&lt;&gt;1),1,0)</f>
        <v>0</v>
      </c>
    </row>
    <row r="113" spans="2:84" x14ac:dyDescent="0.3">
      <c r="X113" s="109"/>
    </row>
    <row r="114" spans="2:84" x14ac:dyDescent="0.3">
      <c r="B114" s="13">
        <f>ROW()</f>
        <v>114</v>
      </c>
      <c r="H114" s="1" t="s">
        <v>313</v>
      </c>
      <c r="M114" s="53" t="s">
        <v>18</v>
      </c>
      <c r="P114" s="72"/>
      <c r="U114" s="5">
        <f t="shared" ref="U114" ca="1" si="159">INDIRECT(ADDRESS($B114,$X$2-1+$P$8))</f>
        <v>75919171.692035735</v>
      </c>
      <c r="X114" s="5">
        <f ca="1">IF(X$4="",0,SUM($W100:X100))</f>
        <v>-33061575.332185801</v>
      </c>
      <c r="Y114" s="5">
        <f ca="1">IF(Y$4="",0,SUM($W100:Y100))</f>
        <v>-41994559.516986437</v>
      </c>
      <c r="Z114" s="5">
        <f ca="1">IF(Z$4="",0,SUM($W100:Z100))</f>
        <v>-48294998.330182135</v>
      </c>
      <c r="AA114" s="5">
        <f ca="1">IF(AA$4="",0,SUM($W100:AA100))</f>
        <v>-49058595.885162972</v>
      </c>
      <c r="AB114" s="5">
        <f ca="1">IF(AB$4="",0,SUM($W100:AB100))</f>
        <v>-44686405.865132026</v>
      </c>
      <c r="AC114" s="5">
        <f ca="1">IF(AC$4="",0,SUM($W100:AC100))</f>
        <v>-44686405.865132026</v>
      </c>
      <c r="AD114" s="5">
        <f ca="1">IF(AD$4="",0,SUM($W100:AD100))</f>
        <v>-44257762.99374871</v>
      </c>
      <c r="AE114" s="5">
        <f ca="1">IF(AE$4="",0,SUM($W100:AE100))</f>
        <v>-43574296.811887152</v>
      </c>
      <c r="AF114" s="5">
        <f ca="1">IF(AF$4="",0,SUM($W100:AF100))</f>
        <v>-43574296.811887152</v>
      </c>
      <c r="AG114" s="5">
        <f ca="1">IF(AG$4="",0,SUM($W100:AG100))</f>
        <v>-43574296.811887152</v>
      </c>
      <c r="AH114" s="5">
        <f ca="1">IF(AH$4="",0,SUM($W100:AH100))</f>
        <v>-43574296.811887152</v>
      </c>
      <c r="AI114" s="5">
        <f ca="1">IF(AI$4="",0,SUM($W100:AI100))</f>
        <v>-43574296.811887152</v>
      </c>
      <c r="AJ114" s="5">
        <f ca="1">IF(AJ$4="",0,SUM($W100:AJ100))</f>
        <v>-43574296.811887152</v>
      </c>
      <c r="AK114" s="5">
        <f ca="1">IF(AK$4="",0,SUM($W100:AK100))</f>
        <v>-43574296.811887152</v>
      </c>
      <c r="AL114" s="5">
        <f ca="1">IF(AL$4="",0,SUM($W100:AL100))</f>
        <v>-43574296.811887152</v>
      </c>
      <c r="AM114" s="5">
        <f ca="1">IF(AM$4="",0,SUM($W100:AM100))</f>
        <v>-43574296.811887152</v>
      </c>
      <c r="AN114" s="5">
        <f ca="1">IF(AN$4="",0,SUM($W100:AN100))</f>
        <v>-43574296.811887152</v>
      </c>
      <c r="AO114" s="5">
        <f ca="1">IF(AO$4="",0,SUM($W100:AO100))</f>
        <v>-43574296.811887152</v>
      </c>
      <c r="AP114" s="5">
        <f ca="1">IF(AP$4="",0,SUM($W100:AP100))</f>
        <v>-43574296.811887152</v>
      </c>
      <c r="AQ114" s="5">
        <f ca="1">IF(AQ$4="",0,SUM($W100:AQ100))</f>
        <v>-43574296.811887152</v>
      </c>
      <c r="AR114" s="5">
        <f ca="1">IF(AR$4="",0,SUM($W100:AR100))</f>
        <v>-43574296.811887152</v>
      </c>
      <c r="AS114" s="5">
        <f ca="1">IF(AS$4="",0,SUM($W100:AS100))</f>
        <v>-43574296.811887152</v>
      </c>
      <c r="AT114" s="5">
        <f ca="1">IF(AT$4="",0,SUM($W100:AT100))</f>
        <v>-43574296.811887152</v>
      </c>
      <c r="AU114" s="5">
        <f ca="1">IF(AU$4="",0,SUM($W100:AU100))</f>
        <v>-40775267.802815787</v>
      </c>
      <c r="AV114" s="5">
        <f ca="1">IF(AV$4="",0,SUM($W100:AV100))</f>
        <v>-38581955.795012064</v>
      </c>
      <c r="AW114" s="5">
        <f ca="1">IF(AW$4="",0,SUM($W100:AW100))</f>
        <v>-32918841.582883354</v>
      </c>
      <c r="AX114" s="5">
        <f ca="1">IF(AX$4="",0,SUM($W100:AX100))</f>
        <v>-29908986.697906155</v>
      </c>
      <c r="AY114" s="5">
        <f ca="1">IF(AY$4="",0,SUM($W100:AY100))</f>
        <v>-27817256.108957827</v>
      </c>
      <c r="AZ114" s="5">
        <f ca="1">IF(AZ$4="",0,SUM($W100:AZ100))</f>
        <v>-27817256.108957827</v>
      </c>
      <c r="BA114" s="5">
        <f ca="1">IF(BA$4="",0,SUM($W100:BA100))</f>
        <v>-27817256.108957827</v>
      </c>
      <c r="BB114" s="5">
        <f ca="1">IF(BB$4="",0,SUM($W100:BB100))</f>
        <v>-27817256.108957827</v>
      </c>
      <c r="BC114" s="5">
        <f ca="1">IF(BC$4="",0,SUM($W100:BC100))</f>
        <v>-27817256.108957827</v>
      </c>
      <c r="BD114" s="5">
        <f ca="1">IF(BD$4="",0,SUM($W100:BD100))</f>
        <v>-27528327.595059108</v>
      </c>
      <c r="BE114" s="5">
        <f ca="1">IF(BE$4="",0,SUM($W100:BE100))</f>
        <v>-24275288.139246691</v>
      </c>
      <c r="BF114" s="5">
        <f ca="1">IF(BF$4="",0,SUM($W100:BF100))</f>
        <v>-18262852.284612242</v>
      </c>
      <c r="BG114" s="5">
        <f ca="1">IF(BG$4="",0,SUM($W100:BG100))</f>
        <v>-14114988.261717383</v>
      </c>
      <c r="BH114" s="5">
        <f ca="1">IF(BH$4="",0,SUM($W100:BH100))</f>
        <v>-10510123.507714562</v>
      </c>
      <c r="BI114" s="5">
        <f ca="1">IF(BI$4="",0,SUM($W100:BI100))</f>
        <v>-5438388.1102029625</v>
      </c>
      <c r="BJ114" s="5">
        <f ca="1">IF(BJ$4="",0,SUM($W100:BJ100))</f>
        <v>-2605509.6365629425</v>
      </c>
      <c r="BK114" s="5">
        <f ca="1">IF(BK$4="",0,SUM($W100:BK100))</f>
        <v>-2605509.6365629425</v>
      </c>
      <c r="BL114" s="5">
        <f ca="1">IF(BL$4="",0,SUM($W100:BL100))</f>
        <v>-2605509.6365629425</v>
      </c>
      <c r="BM114" s="5">
        <f ca="1">IF(BM$4="",0,SUM($W100:BM100))</f>
        <v>-2605509.6365629425</v>
      </c>
      <c r="BN114" s="5">
        <f ca="1">IF(BN$4="",0,SUM($W100:BN100))</f>
        <v>-505729.59426222509</v>
      </c>
      <c r="BO114" s="5">
        <f ca="1">IF(BO$4="",0,SUM($W100:BO100))</f>
        <v>4765344.710695507</v>
      </c>
      <c r="BP114" s="5">
        <f ca="1">IF(BP$4="",0,SUM($W100:BP100))</f>
        <v>8906906.109289702</v>
      </c>
      <c r="BQ114" s="5">
        <f ca="1">IF(BQ$4="",0,SUM($W100:BQ100))</f>
        <v>13232073.948854728</v>
      </c>
      <c r="BR114" s="5">
        <f ca="1">IF(BR$4="",0,SUM($W100:BR100))</f>
        <v>20930842.142800651</v>
      </c>
      <c r="BS114" s="5">
        <f ca="1">IF(BS$4="",0,SUM($W100:BS100))</f>
        <v>26173363.772469506</v>
      </c>
      <c r="BT114" s="5">
        <f ca="1">IF(BT$4="",0,SUM($W100:BT100))</f>
        <v>30912388.688293222</v>
      </c>
      <c r="BU114" s="5">
        <f ca="1">IF(BU$4="",0,SUM($W100:BU100))</f>
        <v>32093285.27423197</v>
      </c>
      <c r="BV114" s="5">
        <f ca="1">IF(BV$4="",0,SUM($W100:BV100))</f>
        <v>32093285.27423197</v>
      </c>
      <c r="BW114" s="5">
        <f ca="1">IF(BW$4="",0,SUM($W100:BW100))</f>
        <v>34162877.330446571</v>
      </c>
      <c r="BX114" s="5">
        <f ca="1">IF(BX$4="",0,SUM($W100:BX100))</f>
        <v>37367647.143455736</v>
      </c>
      <c r="BY114" s="5">
        <f ca="1">IF(BY$4="",0,SUM($W100:BY100))</f>
        <v>41717774.956660673</v>
      </c>
      <c r="BZ114" s="5">
        <f ca="1">IF(BZ$4="",0,SUM($W100:BZ100))</f>
        <v>47045968.535434037</v>
      </c>
      <c r="CA114" s="5">
        <f ca="1">IF(CA$4="",0,SUM($W100:CA100))</f>
        <v>54903995.443793677</v>
      </c>
      <c r="CB114" s="5">
        <f ca="1">IF(CB$4="",0,SUM($W100:CB100))</f>
        <v>59578345.576627076</v>
      </c>
      <c r="CC114" s="5">
        <f ca="1">IF(CC$4="",0,SUM($W100:CC100))</f>
        <v>64450022.609524488</v>
      </c>
      <c r="CD114" s="5">
        <f ca="1">IF(CD$4="",0,SUM($W100:CD100))</f>
        <v>70269332.029932514</v>
      </c>
      <c r="CE114" s="5">
        <f ca="1">IF(CE$4="",0,SUM($W100:CE100))</f>
        <v>75919171.692035735</v>
      </c>
      <c r="CF114" s="5">
        <f ca="1">IF(CF$4="",0,SUM($W100:CF100))</f>
        <v>0</v>
      </c>
    </row>
    <row r="115" spans="2:84" x14ac:dyDescent="0.3">
      <c r="B115" s="13">
        <f>ROW()</f>
        <v>115</v>
      </c>
      <c r="H115" s="1" t="str">
        <f>H114</f>
        <v>NPV нарастающим итогом</v>
      </c>
      <c r="I115" s="1" t="s">
        <v>267</v>
      </c>
      <c r="U115" s="5">
        <f t="shared" ref="U115" ca="1" si="160">SUM(INDIRECT(ADDRESS($B115,$X$2)&amp;":"&amp;ADDRESS($B115,$X$2-1+$P$8)))</f>
        <v>1</v>
      </c>
      <c r="X115" s="5">
        <f ca="1">IF(X$4="",0,IF(AND(W114&lt;=0,MIN(X114:$ZZ114)&gt;=0,SUM($W115:W115)=0),1,0))</f>
        <v>0</v>
      </c>
      <c r="Y115" s="5">
        <f ca="1">IF(Y$4="",0,IF(AND(X114&lt;=0,MIN(Y114:$ZZ114)&gt;=0,SUM($W115:X115)=0),1,0))</f>
        <v>0</v>
      </c>
      <c r="Z115" s="5">
        <f ca="1">IF(Z$4="",0,IF(AND(Y114&lt;=0,MIN(Z114:$ZZ114)&gt;=0,SUM($W115:Y115)=0),1,0))</f>
        <v>0</v>
      </c>
      <c r="AA115" s="5">
        <f ca="1">IF(AA$4="",0,IF(AND(Z114&lt;=0,MIN(AA114:$ZZ114)&gt;=0,SUM($W115:Z115)=0),1,0))</f>
        <v>0</v>
      </c>
      <c r="AB115" s="5">
        <f ca="1">IF(AB$4="",0,IF(AND(AA114&lt;=0,MIN(AB114:$ZZ114)&gt;=0,SUM($W115:AA115)=0),1,0))</f>
        <v>0</v>
      </c>
      <c r="AC115" s="5">
        <f ca="1">IF(AC$4="",0,IF(AND(AB114&lt;=0,MIN(AC114:$ZZ114)&gt;=0,SUM($W115:AB115)=0),1,0))</f>
        <v>0</v>
      </c>
      <c r="AD115" s="5">
        <f ca="1">IF(AD$4="",0,IF(AND(AC114&lt;=0,MIN(AD114:$ZZ114)&gt;=0,SUM($W115:AC115)=0),1,0))</f>
        <v>0</v>
      </c>
      <c r="AE115" s="5">
        <f ca="1">IF(AE$4="",0,IF(AND(AD114&lt;=0,MIN(AE114:$ZZ114)&gt;=0,SUM($W115:AD115)=0),1,0))</f>
        <v>0</v>
      </c>
      <c r="AF115" s="5">
        <f ca="1">IF(AF$4="",0,IF(AND(AE114&lt;=0,MIN(AF114:$ZZ114)&gt;=0,SUM($W115:AE115)=0),1,0))</f>
        <v>0</v>
      </c>
      <c r="AG115" s="5">
        <f ca="1">IF(AG$4="",0,IF(AND(AF114&lt;=0,MIN(AG114:$ZZ114)&gt;=0,SUM($W115:AF115)=0),1,0))</f>
        <v>0</v>
      </c>
      <c r="AH115" s="5">
        <f ca="1">IF(AH$4="",0,IF(AND(AG114&lt;=0,MIN(AH114:$ZZ114)&gt;=0,SUM($W115:AG115)=0),1,0))</f>
        <v>0</v>
      </c>
      <c r="AI115" s="5">
        <f ca="1">IF(AI$4="",0,IF(AND(AH114&lt;=0,MIN(AI114:$ZZ114)&gt;=0,SUM($W115:AH115)=0),1,0))</f>
        <v>0</v>
      </c>
      <c r="AJ115" s="5">
        <f ca="1">IF(AJ$4="",0,IF(AND(AI114&lt;=0,MIN(AJ114:$ZZ114)&gt;=0,SUM($W115:AI115)=0),1,0))</f>
        <v>0</v>
      </c>
      <c r="AK115" s="5">
        <f ca="1">IF(AK$4="",0,IF(AND(AJ114&lt;=0,MIN(AK114:$ZZ114)&gt;=0,SUM($W115:AJ115)=0),1,0))</f>
        <v>0</v>
      </c>
      <c r="AL115" s="5">
        <f ca="1">IF(AL$4="",0,IF(AND(AK114&lt;=0,MIN(AL114:$ZZ114)&gt;=0,SUM($W115:AK115)=0),1,0))</f>
        <v>0</v>
      </c>
      <c r="AM115" s="5">
        <f ca="1">IF(AM$4="",0,IF(AND(AL114&lt;=0,MIN(AM114:$ZZ114)&gt;=0,SUM($W115:AL115)=0),1,0))</f>
        <v>0</v>
      </c>
      <c r="AN115" s="5">
        <f ca="1">IF(AN$4="",0,IF(AND(AM114&lt;=0,MIN(AN114:$ZZ114)&gt;=0,SUM($W115:AM115)=0),1,0))</f>
        <v>0</v>
      </c>
      <c r="AO115" s="5">
        <f ca="1">IF(AO$4="",0,IF(AND(AN114&lt;=0,MIN(AO114:$ZZ114)&gt;=0,SUM($W115:AN115)=0),1,0))</f>
        <v>0</v>
      </c>
      <c r="AP115" s="5">
        <f ca="1">IF(AP$4="",0,IF(AND(AO114&lt;=0,MIN(AP114:$ZZ114)&gt;=0,SUM($W115:AO115)=0),1,0))</f>
        <v>0</v>
      </c>
      <c r="AQ115" s="5">
        <f ca="1">IF(AQ$4="",0,IF(AND(AP114&lt;=0,MIN(AQ114:$ZZ114)&gt;=0,SUM($W115:AP115)=0),1,0))</f>
        <v>0</v>
      </c>
      <c r="AR115" s="5">
        <f ca="1">IF(AR$4="",0,IF(AND(AQ114&lt;=0,MIN(AR114:$ZZ114)&gt;=0,SUM($W115:AQ115)=0),1,0))</f>
        <v>0</v>
      </c>
      <c r="AS115" s="5">
        <f ca="1">IF(AS$4="",0,IF(AND(AR114&lt;=0,MIN(AS114:$ZZ114)&gt;=0,SUM($W115:AR115)=0),1,0))</f>
        <v>0</v>
      </c>
      <c r="AT115" s="5">
        <f ca="1">IF(AT$4="",0,IF(AND(AS114&lt;=0,MIN(AT114:$ZZ114)&gt;=0,SUM($W115:AS115)=0),1,0))</f>
        <v>0</v>
      </c>
      <c r="AU115" s="5">
        <f ca="1">IF(AU$4="",0,IF(AND(AT114&lt;=0,MIN(AU114:$ZZ114)&gt;=0,SUM($W115:AT115)=0),1,0))</f>
        <v>0</v>
      </c>
      <c r="AV115" s="5">
        <f ca="1">IF(AV$4="",0,IF(AND(AU114&lt;=0,MIN(AV114:$ZZ114)&gt;=0,SUM($W115:AU115)=0),1,0))</f>
        <v>0</v>
      </c>
      <c r="AW115" s="5">
        <f ca="1">IF(AW$4="",0,IF(AND(AV114&lt;=0,MIN(AW114:$ZZ114)&gt;=0,SUM($W115:AV115)=0),1,0))</f>
        <v>0</v>
      </c>
      <c r="AX115" s="5">
        <f ca="1">IF(AX$4="",0,IF(AND(AW114&lt;=0,MIN(AX114:$ZZ114)&gt;=0,SUM($W115:AW115)=0),1,0))</f>
        <v>0</v>
      </c>
      <c r="AY115" s="5">
        <f ca="1">IF(AY$4="",0,IF(AND(AX114&lt;=0,MIN(AY114:$ZZ114)&gt;=0,SUM($W115:AX115)=0),1,0))</f>
        <v>0</v>
      </c>
      <c r="AZ115" s="5">
        <f ca="1">IF(AZ$4="",0,IF(AND(AY114&lt;=0,MIN(AZ114:$ZZ114)&gt;=0,SUM($W115:AY115)=0),1,0))</f>
        <v>0</v>
      </c>
      <c r="BA115" s="5">
        <f ca="1">IF(BA$4="",0,IF(AND(AZ114&lt;=0,MIN(BA114:$ZZ114)&gt;=0,SUM($W115:AZ115)=0),1,0))</f>
        <v>0</v>
      </c>
      <c r="BB115" s="5">
        <f ca="1">IF(BB$4="",0,IF(AND(BA114&lt;=0,MIN(BB114:$ZZ114)&gt;=0,SUM($W115:BA115)=0),1,0))</f>
        <v>0</v>
      </c>
      <c r="BC115" s="5">
        <f ca="1">IF(BC$4="",0,IF(AND(BB114&lt;=0,MIN(BC114:$ZZ114)&gt;=0,SUM($W115:BB115)=0),1,0))</f>
        <v>0</v>
      </c>
      <c r="BD115" s="5">
        <f ca="1">IF(BD$4="",0,IF(AND(BC114&lt;=0,MIN(BD114:$ZZ114)&gt;=0,SUM($W115:BC115)=0),1,0))</f>
        <v>0</v>
      </c>
      <c r="BE115" s="5">
        <f ca="1">IF(BE$4="",0,IF(AND(BD114&lt;=0,MIN(BE114:$ZZ114)&gt;=0,SUM($W115:BD115)=0),1,0))</f>
        <v>0</v>
      </c>
      <c r="BF115" s="5">
        <f ca="1">IF(BF$4="",0,IF(AND(BE114&lt;=0,MIN(BF114:$ZZ114)&gt;=0,SUM($W115:BE115)=0),1,0))</f>
        <v>0</v>
      </c>
      <c r="BG115" s="5">
        <f ca="1">IF(BG$4="",0,IF(AND(BF114&lt;=0,MIN(BG114:$ZZ114)&gt;=0,SUM($W115:BF115)=0),1,0))</f>
        <v>0</v>
      </c>
      <c r="BH115" s="5">
        <f ca="1">IF(BH$4="",0,IF(AND(BG114&lt;=0,MIN(BH114:$ZZ114)&gt;=0,SUM($W115:BG115)=0),1,0))</f>
        <v>0</v>
      </c>
      <c r="BI115" s="5">
        <f ca="1">IF(BI$4="",0,IF(AND(BH114&lt;=0,MIN(BI114:$ZZ114)&gt;=0,SUM($W115:BH115)=0),1,0))</f>
        <v>0</v>
      </c>
      <c r="BJ115" s="5">
        <f ca="1">IF(BJ$4="",0,IF(AND(BI114&lt;=0,MIN(BJ114:$ZZ114)&gt;=0,SUM($W115:BI115)=0),1,0))</f>
        <v>0</v>
      </c>
      <c r="BK115" s="5">
        <f ca="1">IF(BK$4="",0,IF(AND(BJ114&lt;=0,MIN(BK114:$ZZ114)&gt;=0,SUM($W115:BJ115)=0),1,0))</f>
        <v>0</v>
      </c>
      <c r="BL115" s="5">
        <f ca="1">IF(BL$4="",0,IF(AND(BK114&lt;=0,MIN(BL114:$ZZ114)&gt;=0,SUM($W115:BK115)=0),1,0))</f>
        <v>0</v>
      </c>
      <c r="BM115" s="5">
        <f ca="1">IF(BM$4="",0,IF(AND(BL114&lt;=0,MIN(BM114:$ZZ114)&gt;=0,SUM($W115:BL115)=0),1,0))</f>
        <v>0</v>
      </c>
      <c r="BN115" s="5">
        <f ca="1">IF(BN$4="",0,IF(AND(BM114&lt;=0,MIN(BN114:$ZZ114)&gt;=0,SUM($W115:BM115)=0),1,0))</f>
        <v>0</v>
      </c>
      <c r="BO115" s="5">
        <f ca="1">IF(BO$4="",0,IF(AND(BN114&lt;=0,MIN(BO114:$ZZ114)&gt;=0,SUM($W115:BN115)=0),1,0))</f>
        <v>1</v>
      </c>
      <c r="BP115" s="5">
        <f ca="1">IF(BP$4="",0,IF(AND(BO114&lt;=0,MIN(BP114:$ZZ114)&gt;=0,SUM($W115:BO115)=0),1,0))</f>
        <v>0</v>
      </c>
      <c r="BQ115" s="5">
        <f ca="1">IF(BQ$4="",0,IF(AND(BP114&lt;=0,MIN(BQ114:$ZZ114)&gt;=0,SUM($W115:BP115)=0),1,0))</f>
        <v>0</v>
      </c>
      <c r="BR115" s="5">
        <f ca="1">IF(BR$4="",0,IF(AND(BQ114&lt;=0,MIN(BR114:$ZZ114)&gt;=0,SUM($W115:BQ115)=0),1,0))</f>
        <v>0</v>
      </c>
      <c r="BS115" s="5">
        <f ca="1">IF(BS$4="",0,IF(AND(BR114&lt;=0,MIN(BS114:$ZZ114)&gt;=0,SUM($W115:BR115)=0),1,0))</f>
        <v>0</v>
      </c>
      <c r="BT115" s="5">
        <f ca="1">IF(BT$4="",0,IF(AND(BS114&lt;=0,MIN(BT114:$ZZ114)&gt;=0,SUM($W115:BS115)=0),1,0))</f>
        <v>0</v>
      </c>
      <c r="BU115" s="5">
        <f ca="1">IF(BU$4="",0,IF(AND(BT114&lt;=0,MIN(BU114:$ZZ114)&gt;=0,SUM($W115:BT115)=0),1,0))</f>
        <v>0</v>
      </c>
      <c r="BV115" s="5">
        <f ca="1">IF(BV$4="",0,IF(AND(BU114&lt;=0,MIN(BV114:$ZZ114)&gt;=0,SUM($W115:BU115)=0),1,0))</f>
        <v>0</v>
      </c>
      <c r="BW115" s="5">
        <f ca="1">IF(BW$4="",0,IF(AND(BV114&lt;=0,MIN(BW114:$ZZ114)&gt;=0,SUM($W115:BV115)=0),1,0))</f>
        <v>0</v>
      </c>
      <c r="BX115" s="5">
        <f ca="1">IF(BX$4="",0,IF(AND(BW114&lt;=0,MIN(BX114:$ZZ114)&gt;=0,SUM($W115:BW115)=0),1,0))</f>
        <v>0</v>
      </c>
      <c r="BY115" s="5">
        <f ca="1">IF(BY$4="",0,IF(AND(BX114&lt;=0,MIN(BY114:$ZZ114)&gt;=0,SUM($W115:BX115)=0),1,0))</f>
        <v>0</v>
      </c>
      <c r="BZ115" s="5">
        <f ca="1">IF(BZ$4="",0,IF(AND(BY114&lt;=0,MIN(BZ114:$ZZ114)&gt;=0,SUM($W115:BY115)=0),1,0))</f>
        <v>0</v>
      </c>
      <c r="CA115" s="5">
        <f ca="1">IF(CA$4="",0,IF(AND(BZ114&lt;=0,MIN(CA114:$ZZ114)&gt;=0,SUM($W115:BZ115)=0),1,0))</f>
        <v>0</v>
      </c>
      <c r="CB115" s="5">
        <f ca="1">IF(CB$4="",0,IF(AND(CA114&lt;=0,MIN(CB114:$ZZ114)&gt;=0,SUM($W115:CA115)=0),1,0))</f>
        <v>0</v>
      </c>
      <c r="CC115" s="5">
        <f ca="1">IF(CC$4="",0,IF(AND(CB114&lt;=0,MIN(CC114:$ZZ114)&gt;=0,SUM($W115:CB115)=0),1,0))</f>
        <v>0</v>
      </c>
      <c r="CD115" s="5">
        <f ca="1">IF(CD$4="",0,IF(AND(CC114&lt;=0,MIN(CD114:$ZZ114)&gt;=0,SUM($W115:CC115)=0),1,0))</f>
        <v>0</v>
      </c>
      <c r="CE115" s="5">
        <f ca="1">IF(CE$4="",0,IF(AND(CD114&lt;=0,MIN(CE114:$ZZ114)&gt;=0,SUM($W115:CD115)=0),1,0))</f>
        <v>0</v>
      </c>
      <c r="CF115" s="5">
        <f ca="1">IF(CF$4="",0,IF(AND(CE114&lt;=0,MIN(CF114:$ZZ114)&gt;=0,SUM($W115:CE115)=0),1,0))</f>
        <v>0</v>
      </c>
    </row>
    <row r="116" spans="2:84" x14ac:dyDescent="0.3">
      <c r="B116" s="13">
        <f>ROW()</f>
        <v>116</v>
      </c>
      <c r="H116" s="1" t="str">
        <f>H114</f>
        <v>NPV нарастающим итогом</v>
      </c>
      <c r="I116" s="1" t="s">
        <v>314</v>
      </c>
      <c r="M116" s="53" t="s">
        <v>128</v>
      </c>
      <c r="U116" s="33">
        <f ca="1">SUMIFS(INDIRECT(ADDRESS(1,$X$2)&amp;":"&amp;ADDRESS(1,$X$2-1+$P$8)),INDIRECT(ADDRESS($B115,$X$2)&amp;":"&amp;ADDRESS($B115,$X$2-1+$P$8)),1)/12</f>
        <v>3.6666666666666665</v>
      </c>
    </row>
    <row r="117" spans="2:84" x14ac:dyDescent="0.3">
      <c r="X117" s="109"/>
    </row>
    <row r="118" spans="2:84" x14ac:dyDescent="0.3">
      <c r="B118" s="13">
        <f>ROW()</f>
        <v>118</v>
      </c>
      <c r="G118" s="117"/>
      <c r="H118" s="1" t="s">
        <v>464</v>
      </c>
    </row>
    <row r="120" spans="2:84" x14ac:dyDescent="0.3">
      <c r="B120" s="13">
        <f>ROW()</f>
        <v>120</v>
      </c>
      <c r="G120" s="116"/>
      <c r="H120" s="1" t="s">
        <v>273</v>
      </c>
      <c r="P120" s="72" t="str">
        <f>Lists!$AI$9</f>
        <v>CF(+)</v>
      </c>
      <c r="U120" s="5">
        <f ca="1">SUM(INDIRECT(ADDRESS($B120,$X$2)&amp;":"&amp;ADDRESS($B120,$X$2-1+$P$8)))</f>
        <v>10000000</v>
      </c>
      <c r="V120" s="83"/>
      <c r="X120" s="88">
        <v>10000000</v>
      </c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</row>
    <row r="121" spans="2:84" x14ac:dyDescent="0.3">
      <c r="B121" s="13">
        <f>ROW()</f>
        <v>121</v>
      </c>
    </row>
    <row r="122" spans="2:84" x14ac:dyDescent="0.3">
      <c r="B122" s="13">
        <f>ROW()</f>
        <v>122</v>
      </c>
      <c r="G122" s="116"/>
      <c r="H122" s="1" t="s">
        <v>297</v>
      </c>
      <c r="P122" s="72" t="str">
        <f>Lists!$AI$9</f>
        <v>CF(+)</v>
      </c>
      <c r="U122" s="5">
        <f ca="1">SUM(INDIRECT(ADDRESS($B122,$X$2)&amp;":"&amp;ADDRESS($B122,$X$2-1+$P$8)))</f>
        <v>5000000</v>
      </c>
      <c r="V122" s="83"/>
      <c r="X122" s="88">
        <v>5000000</v>
      </c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</row>
    <row r="123" spans="2:84" x14ac:dyDescent="0.3">
      <c r="B123" s="13">
        <f>ROW()</f>
        <v>123</v>
      </c>
    </row>
    <row r="124" spans="2:84" x14ac:dyDescent="0.3">
      <c r="B124" s="13">
        <f>ROW()</f>
        <v>124</v>
      </c>
      <c r="H124" s="1" t="s">
        <v>323</v>
      </c>
      <c r="M124" s="53" t="s">
        <v>18</v>
      </c>
      <c r="P124" s="72" t="str">
        <f>Lists!$AI$11</f>
        <v>CF</v>
      </c>
      <c r="U124" s="5">
        <f ca="1">SUM(INDIRECT(ADDRESS($B124,$X$2)&amp;":"&amp;ADDRESS($B124,$X$2-1+$P$8)))</f>
        <v>227886165.32406142</v>
      </c>
      <c r="X124" s="5">
        <f t="shared" ref="X124:BC124" ca="1" si="161">IF(X$4="",0,X83+X120+X122)</f>
        <v>-18614000</v>
      </c>
      <c r="Y124" s="5">
        <f t="shared" ca="1" si="161"/>
        <v>-9234000</v>
      </c>
      <c r="Z124" s="5">
        <f t="shared" ca="1" si="161"/>
        <v>-6621566.666666667</v>
      </c>
      <c r="AA124" s="5">
        <f t="shared" ca="1" si="161"/>
        <v>-815926.6893660106</v>
      </c>
      <c r="AB124" s="5">
        <f t="shared" ca="1" si="161"/>
        <v>4939231.643967323</v>
      </c>
      <c r="AC124" s="5">
        <f t="shared" ca="1" si="161"/>
        <v>-189355.43327511084</v>
      </c>
      <c r="AD124" s="5">
        <f t="shared" ca="1" si="161"/>
        <v>481362.41063398949</v>
      </c>
      <c r="AE124" s="5">
        <f t="shared" ca="1" si="161"/>
        <v>3655829.3570893276</v>
      </c>
      <c r="AF124" s="5">
        <f t="shared" ca="1" si="161"/>
        <v>-266646.99306918669</v>
      </c>
      <c r="AG124" s="5">
        <f t="shared" ca="1" si="161"/>
        <v>-154399.06714378821</v>
      </c>
      <c r="AH124" s="5">
        <f t="shared" ca="1" si="161"/>
        <v>1696102.027539216</v>
      </c>
      <c r="AI124" s="5">
        <f t="shared" ca="1" si="161"/>
        <v>1603428.1550784337</v>
      </c>
      <c r="AJ124" s="5">
        <f t="shared" ca="1" si="161"/>
        <v>811131.26047843171</v>
      </c>
      <c r="AK124" s="5">
        <f t="shared" ca="1" si="161"/>
        <v>1198700.8369419656</v>
      </c>
      <c r="AL124" s="5">
        <f t="shared" ca="1" si="161"/>
        <v>1762987.4159871088</v>
      </c>
      <c r="AM124" s="5">
        <f t="shared" ca="1" si="161"/>
        <v>2573915.6484562107</v>
      </c>
      <c r="AN124" s="5">
        <f t="shared" ca="1" si="161"/>
        <v>2361373.6505058818</v>
      </c>
      <c r="AO124" s="5">
        <f t="shared" ca="1" si="161"/>
        <v>830148.5100011481</v>
      </c>
      <c r="AP124" s="5">
        <f t="shared" ca="1" si="161"/>
        <v>2711400.3279966917</v>
      </c>
      <c r="AQ124" s="5">
        <f t="shared" ca="1" si="161"/>
        <v>3732089.4218001622</v>
      </c>
      <c r="AR124" s="5">
        <f t="shared" ca="1" si="161"/>
        <v>-16006326.578043843</v>
      </c>
      <c r="AS124" s="5">
        <f t="shared" ca="1" si="161"/>
        <v>-5379112.1057884078</v>
      </c>
      <c r="AT124" s="5">
        <f t="shared" ca="1" si="161"/>
        <v>-350270.40137559641</v>
      </c>
      <c r="AU124" s="5">
        <f t="shared" ca="1" si="161"/>
        <v>4166074.7771018203</v>
      </c>
      <c r="AV124" s="5">
        <f t="shared" ca="1" si="161"/>
        <v>3319072.4326016232</v>
      </c>
      <c r="AW124" s="5">
        <f t="shared" ca="1" si="161"/>
        <v>8713011.4932547808</v>
      </c>
      <c r="AX124" s="5">
        <f t="shared" ca="1" si="161"/>
        <v>4708202.9634589814</v>
      </c>
      <c r="AY124" s="5">
        <f t="shared" ca="1" si="161"/>
        <v>5740679.3093911447</v>
      </c>
      <c r="AZ124" s="5">
        <f t="shared" ca="1" si="161"/>
        <v>5635894.049085293</v>
      </c>
      <c r="BA124" s="5">
        <f t="shared" ca="1" si="161"/>
        <v>4288246.3125391295</v>
      </c>
      <c r="BB124" s="5">
        <f t="shared" ca="1" si="161"/>
        <v>-12141077.336487474</v>
      </c>
      <c r="BC124" s="5">
        <f t="shared" ca="1" si="161"/>
        <v>-197054.73723077204</v>
      </c>
      <c r="BD124" s="5">
        <f t="shared" ref="BD124:CF124" ca="1" si="162">IF(BD$4="",0,BD83+BD120+BD122)</f>
        <v>499206.16279026004</v>
      </c>
      <c r="BE124" s="5">
        <f t="shared" ca="1" si="162"/>
        <v>5714464.2191171497</v>
      </c>
      <c r="BF124" s="5">
        <f t="shared" ca="1" si="162"/>
        <v>10738244.67935805</v>
      </c>
      <c r="BG124" s="5">
        <f t="shared" ca="1" si="162"/>
        <v>7531890.5902455831</v>
      </c>
      <c r="BH124" s="5">
        <f t="shared" ca="1" si="162"/>
        <v>6655261.434101101</v>
      </c>
      <c r="BI124" s="5">
        <f t="shared" ca="1" si="162"/>
        <v>9519834.1986182798</v>
      </c>
      <c r="BJ124" s="5">
        <f t="shared" ca="1" si="162"/>
        <v>7687681.8853374217</v>
      </c>
      <c r="BK124" s="5">
        <f t="shared" ca="1" si="162"/>
        <v>8821688.7929866817</v>
      </c>
      <c r="BL124" s="5">
        <f t="shared" ca="1" si="162"/>
        <v>-10299934.617286408</v>
      </c>
      <c r="BM124" s="5">
        <f t="shared" ca="1" si="162"/>
        <v>-803170.26152530196</v>
      </c>
      <c r="BN124" s="5">
        <f t="shared" ca="1" si="162"/>
        <v>4281834.3661003672</v>
      </c>
      <c r="BO124" s="5">
        <f t="shared" ca="1" si="162"/>
        <v>10928280.932785911</v>
      </c>
      <c r="BP124" s="5">
        <f t="shared" ca="1" si="162"/>
        <v>8729984.4308969993</v>
      </c>
      <c r="BQ124" s="5">
        <f t="shared" ca="1" si="162"/>
        <v>9269343.6338083167</v>
      </c>
      <c r="BR124" s="5">
        <f t="shared" ca="1" si="162"/>
        <v>16775053.486796511</v>
      </c>
      <c r="BS124" s="5">
        <f t="shared" ca="1" si="162"/>
        <v>11613939.347752936</v>
      </c>
      <c r="BT124" s="5">
        <f t="shared" ca="1" si="162"/>
        <v>10673945.162978882</v>
      </c>
      <c r="BU124" s="5">
        <f t="shared" ca="1" si="162"/>
        <v>10833150.315901279</v>
      </c>
      <c r="BV124" s="5">
        <f t="shared" ca="1" si="162"/>
        <v>-8128914.9085439071</v>
      </c>
      <c r="BW124" s="5">
        <f t="shared" ca="1" si="162"/>
        <v>4899036.5734694824</v>
      </c>
      <c r="BX124" s="5">
        <f t="shared" ca="1" si="162"/>
        <v>7712930.6533868797</v>
      </c>
      <c r="BY124" s="5">
        <f t="shared" ca="1" si="162"/>
        <v>10644401.693541322</v>
      </c>
      <c r="BZ124" s="5">
        <f t="shared" ca="1" si="162"/>
        <v>13255493.021446135</v>
      </c>
      <c r="CA124" s="5">
        <f t="shared" ca="1" si="162"/>
        <v>19875865.755190361</v>
      </c>
      <c r="CB124" s="5">
        <f t="shared" ca="1" si="162"/>
        <v>12020718.745258493</v>
      </c>
      <c r="CC124" s="5">
        <f t="shared" ca="1" si="162"/>
        <v>12737504.115999116</v>
      </c>
      <c r="CD124" s="5">
        <f t="shared" ca="1" si="162"/>
        <v>15469417.142550213</v>
      </c>
      <c r="CE124" s="5">
        <f t="shared" ca="1" si="162"/>
        <v>15269867.775537523</v>
      </c>
      <c r="CF124" s="5">
        <f t="shared" ca="1" si="162"/>
        <v>0</v>
      </c>
    </row>
    <row r="125" spans="2:84" x14ac:dyDescent="0.3">
      <c r="X125" s="109"/>
    </row>
    <row r="126" spans="2:84" x14ac:dyDescent="0.3">
      <c r="B126" s="13">
        <f>ROW()</f>
        <v>126</v>
      </c>
      <c r="H126" s="1" t="s">
        <v>321</v>
      </c>
      <c r="M126" s="53" t="s">
        <v>18</v>
      </c>
      <c r="P126" s="72"/>
      <c r="U126" s="5">
        <f t="shared" ref="U126" ca="1" si="163">INDIRECT(ADDRESS($B126,$X$2-1+$P$8))</f>
        <v>227886165.32406142</v>
      </c>
      <c r="X126" s="5">
        <f ca="1">IF(X$4="",0,SUM($W124:X124))</f>
        <v>-18614000</v>
      </c>
      <c r="Y126" s="5">
        <f ca="1">IF(Y$4="",0,SUM($W124:Y124))</f>
        <v>-27848000</v>
      </c>
      <c r="Z126" s="5">
        <f ca="1">IF(Z$4="",0,SUM($W124:Z124))</f>
        <v>-34469566.666666664</v>
      </c>
      <c r="AA126" s="5">
        <f ca="1">IF(AA$4="",0,SUM($W124:AA124))</f>
        <v>-35285493.356032677</v>
      </c>
      <c r="AB126" s="5">
        <f ca="1">IF(AB$4="",0,SUM($W124:AB124))</f>
        <v>-30346261.712065354</v>
      </c>
      <c r="AC126" s="5">
        <f ca="1">IF(AC$4="",0,SUM($W124:AC124))</f>
        <v>-30535617.145340465</v>
      </c>
      <c r="AD126" s="5">
        <f ca="1">IF(AD$4="",0,SUM($W124:AD124))</f>
        <v>-30054254.734706476</v>
      </c>
      <c r="AE126" s="5">
        <f ca="1">IF(AE$4="",0,SUM($W124:AE124))</f>
        <v>-26398425.377617151</v>
      </c>
      <c r="AF126" s="5">
        <f ca="1">IF(AF$4="",0,SUM($W124:AF124))</f>
        <v>-26665072.370686337</v>
      </c>
      <c r="AG126" s="5">
        <f ca="1">IF(AG$4="",0,SUM($W124:AG124))</f>
        <v>-26819471.437830124</v>
      </c>
      <c r="AH126" s="5">
        <f ca="1">IF(AH$4="",0,SUM($W124:AH124))</f>
        <v>-25123369.410290908</v>
      </c>
      <c r="AI126" s="5">
        <f ca="1">IF(AI$4="",0,SUM($W124:AI124))</f>
        <v>-23519941.255212475</v>
      </c>
      <c r="AJ126" s="5">
        <f ca="1">IF(AJ$4="",0,SUM($W124:AJ124))</f>
        <v>-22708809.994734041</v>
      </c>
      <c r="AK126" s="5">
        <f ca="1">IF(AK$4="",0,SUM($W124:AK124))</f>
        <v>-21510109.157792076</v>
      </c>
      <c r="AL126" s="5">
        <f ca="1">IF(AL$4="",0,SUM($W124:AL124))</f>
        <v>-19747121.741804969</v>
      </c>
      <c r="AM126" s="5">
        <f ca="1">IF(AM$4="",0,SUM($W124:AM124))</f>
        <v>-17173206.093348756</v>
      </c>
      <c r="AN126" s="5">
        <f ca="1">IF(AN$4="",0,SUM($W124:AN124))</f>
        <v>-14811832.442842875</v>
      </c>
      <c r="AO126" s="5">
        <f ca="1">IF(AO$4="",0,SUM($W124:AO124))</f>
        <v>-13981683.932841726</v>
      </c>
      <c r="AP126" s="5">
        <f ca="1">IF(AP$4="",0,SUM($W124:AP124))</f>
        <v>-11270283.604845034</v>
      </c>
      <c r="AQ126" s="5">
        <f ca="1">IF(AQ$4="",0,SUM($W124:AQ124))</f>
        <v>-7538194.1830448713</v>
      </c>
      <c r="AR126" s="5">
        <f ca="1">IF(AR$4="",0,SUM($W124:AR124))</f>
        <v>-23544520.761088714</v>
      </c>
      <c r="AS126" s="5">
        <f ca="1">IF(AS$4="",0,SUM($W124:AS124))</f>
        <v>-28923632.866877124</v>
      </c>
      <c r="AT126" s="5">
        <f ca="1">IF(AT$4="",0,SUM($W124:AT124))</f>
        <v>-29273903.268252719</v>
      </c>
      <c r="AU126" s="5">
        <f ca="1">IF(AU$4="",0,SUM($W124:AU124))</f>
        <v>-25107828.491150901</v>
      </c>
      <c r="AV126" s="5">
        <f ca="1">IF(AV$4="",0,SUM($W124:AV124))</f>
        <v>-21788756.058549277</v>
      </c>
      <c r="AW126" s="5">
        <f ca="1">IF(AW$4="",0,SUM($W124:AW124))</f>
        <v>-13075744.565294497</v>
      </c>
      <c r="AX126" s="5">
        <f ca="1">IF(AX$4="",0,SUM($W124:AX124))</f>
        <v>-8367541.6018355154</v>
      </c>
      <c r="AY126" s="5">
        <f ca="1">IF(AY$4="",0,SUM($W124:AY124))</f>
        <v>-2626862.2924443707</v>
      </c>
      <c r="AZ126" s="5">
        <f ca="1">IF(AZ$4="",0,SUM($W124:AZ124))</f>
        <v>3009031.7566409223</v>
      </c>
      <c r="BA126" s="5">
        <f ca="1">IF(BA$4="",0,SUM($W124:BA124))</f>
        <v>7297278.0691800518</v>
      </c>
      <c r="BB126" s="5">
        <f ca="1">IF(BB$4="",0,SUM($W124:BB124))</f>
        <v>-4843799.2673074221</v>
      </c>
      <c r="BC126" s="5">
        <f ca="1">IF(BC$4="",0,SUM($W124:BC124))</f>
        <v>-5040854.0045381943</v>
      </c>
      <c r="BD126" s="5">
        <f ca="1">IF(BD$4="",0,SUM($W124:BD124))</f>
        <v>-4541647.841747934</v>
      </c>
      <c r="BE126" s="5">
        <f ca="1">IF(BE$4="",0,SUM($W124:BE124))</f>
        <v>1172816.3773692157</v>
      </c>
      <c r="BF126" s="5">
        <f ca="1">IF(BF$4="",0,SUM($W124:BF124))</f>
        <v>11911061.056727266</v>
      </c>
      <c r="BG126" s="5">
        <f ca="1">IF(BG$4="",0,SUM($W124:BG124))</f>
        <v>19442951.64697285</v>
      </c>
      <c r="BH126" s="5">
        <f ca="1">IF(BH$4="",0,SUM($W124:BH124))</f>
        <v>26098213.081073951</v>
      </c>
      <c r="BI126" s="5">
        <f ca="1">IF(BI$4="",0,SUM($W124:BI124))</f>
        <v>35618047.279692233</v>
      </c>
      <c r="BJ126" s="5">
        <f ca="1">IF(BJ$4="",0,SUM($W124:BJ124))</f>
        <v>43305729.165029652</v>
      </c>
      <c r="BK126" s="5">
        <f ca="1">IF(BK$4="",0,SUM($W124:BK124))</f>
        <v>52127417.958016336</v>
      </c>
      <c r="BL126" s="5">
        <f ca="1">IF(BL$4="",0,SUM($W124:BL124))</f>
        <v>41827483.34072993</v>
      </c>
      <c r="BM126" s="5">
        <f ca="1">IF(BM$4="",0,SUM($W124:BM124))</f>
        <v>41024313.079204626</v>
      </c>
      <c r="BN126" s="5">
        <f ca="1">IF(BN$4="",0,SUM($W124:BN124))</f>
        <v>45306147.44530499</v>
      </c>
      <c r="BO126" s="5">
        <f ca="1">IF(BO$4="",0,SUM($W124:BO124))</f>
        <v>56234428.378090903</v>
      </c>
      <c r="BP126" s="5">
        <f ca="1">IF(BP$4="",0,SUM($W124:BP124))</f>
        <v>64964412.808987901</v>
      </c>
      <c r="BQ126" s="5">
        <f ca="1">IF(BQ$4="",0,SUM($W124:BQ124))</f>
        <v>74233756.442796215</v>
      </c>
      <c r="BR126" s="5">
        <f ca="1">IF(BR$4="",0,SUM($W124:BR124))</f>
        <v>91008809.929592729</v>
      </c>
      <c r="BS126" s="5">
        <f ca="1">IF(BS$4="",0,SUM($W124:BS124))</f>
        <v>102622749.27734566</v>
      </c>
      <c r="BT126" s="5">
        <f ca="1">IF(BT$4="",0,SUM($W124:BT124))</f>
        <v>113296694.44032454</v>
      </c>
      <c r="BU126" s="5">
        <f ca="1">IF(BU$4="",0,SUM($W124:BU124))</f>
        <v>124129844.75622582</v>
      </c>
      <c r="BV126" s="5">
        <f ca="1">IF(BV$4="",0,SUM($W124:BV124))</f>
        <v>116000929.84768191</v>
      </c>
      <c r="BW126" s="5">
        <f ca="1">IF(BW$4="",0,SUM($W124:BW124))</f>
        <v>120899966.4211514</v>
      </c>
      <c r="BX126" s="5">
        <f ca="1">IF(BX$4="",0,SUM($W124:BX124))</f>
        <v>128612897.07453828</v>
      </c>
      <c r="BY126" s="5">
        <f ca="1">IF(BY$4="",0,SUM($W124:BY124))</f>
        <v>139257298.76807961</v>
      </c>
      <c r="BZ126" s="5">
        <f ca="1">IF(BZ$4="",0,SUM($W124:BZ124))</f>
        <v>152512791.78952575</v>
      </c>
      <c r="CA126" s="5">
        <f ca="1">IF(CA$4="",0,SUM($W124:CA124))</f>
        <v>172388657.54471612</v>
      </c>
      <c r="CB126" s="5">
        <f ca="1">IF(CB$4="",0,SUM($W124:CB124))</f>
        <v>184409376.2899746</v>
      </c>
      <c r="CC126" s="5">
        <f ca="1">IF(CC$4="",0,SUM($W124:CC124))</f>
        <v>197146880.4059737</v>
      </c>
      <c r="CD126" s="5">
        <f ca="1">IF(CD$4="",0,SUM($W124:CD124))</f>
        <v>212616297.5485239</v>
      </c>
      <c r="CE126" s="5">
        <f ca="1">IF(CE$4="",0,SUM($W124:CE124))</f>
        <v>227886165.32406142</v>
      </c>
      <c r="CF126" s="5">
        <f ca="1">IF(CF$4="",0,SUM($W124:CF124))</f>
        <v>0</v>
      </c>
    </row>
    <row r="127" spans="2:84" x14ac:dyDescent="0.3">
      <c r="B127" s="13">
        <f>ROW()</f>
        <v>127</v>
      </c>
      <c r="H127" s="1" t="str">
        <f>H126</f>
        <v>Финпоток нарастающим итогом</v>
      </c>
      <c r="I127" s="1" t="s">
        <v>267</v>
      </c>
      <c r="U127" s="5">
        <f t="shared" ref="U127" ca="1" si="164">SUM(INDIRECT(ADDRESS($B127,$X$2)&amp;":"&amp;ADDRESS($B127,$X$2-1+$P$8)))</f>
        <v>1</v>
      </c>
      <c r="X127" s="5">
        <f ca="1">IF(X$4="",0,IF(AND(W126&lt;=0,MIN(X126:$ZZ126)&gt;=0,SUM($W127:W127)=0),1,0))</f>
        <v>0</v>
      </c>
      <c r="Y127" s="5">
        <f ca="1">IF(Y$4="",0,IF(AND(X126&lt;=0,MIN(Y126:$ZZ126)&gt;=0,SUM($W127:X127)=0),1,0))</f>
        <v>0</v>
      </c>
      <c r="Z127" s="5">
        <f ca="1">IF(Z$4="",0,IF(AND(Y126&lt;=0,MIN(Z126:$ZZ126)&gt;=0,SUM($W127:Y127)=0),1,0))</f>
        <v>0</v>
      </c>
      <c r="AA127" s="5">
        <f ca="1">IF(AA$4="",0,IF(AND(Z126&lt;=0,MIN(AA126:$ZZ126)&gt;=0,SUM($W127:Z127)=0),1,0))</f>
        <v>0</v>
      </c>
      <c r="AB127" s="5">
        <f ca="1">IF(AB$4="",0,IF(AND(AA126&lt;=0,MIN(AB126:$ZZ126)&gt;=0,SUM($W127:AA127)=0),1,0))</f>
        <v>0</v>
      </c>
      <c r="AC127" s="5">
        <f ca="1">IF(AC$4="",0,IF(AND(AB126&lt;=0,MIN(AC126:$ZZ126)&gt;=0,SUM($W127:AB127)=0),1,0))</f>
        <v>0</v>
      </c>
      <c r="AD127" s="5">
        <f ca="1">IF(AD$4="",0,IF(AND(AC126&lt;=0,MIN(AD126:$ZZ126)&gt;=0,SUM($W127:AC127)=0),1,0))</f>
        <v>0</v>
      </c>
      <c r="AE127" s="5">
        <f ca="1">IF(AE$4="",0,IF(AND(AD126&lt;=0,MIN(AE126:$ZZ126)&gt;=0,SUM($W127:AD127)=0),1,0))</f>
        <v>0</v>
      </c>
      <c r="AF127" s="5">
        <f ca="1">IF(AF$4="",0,IF(AND(AE126&lt;=0,MIN(AF126:$ZZ126)&gt;=0,SUM($W127:AE127)=0),1,0))</f>
        <v>0</v>
      </c>
      <c r="AG127" s="5">
        <f ca="1">IF(AG$4="",0,IF(AND(AF126&lt;=0,MIN(AG126:$ZZ126)&gt;=0,SUM($W127:AF127)=0),1,0))</f>
        <v>0</v>
      </c>
      <c r="AH127" s="5">
        <f ca="1">IF(AH$4="",0,IF(AND(AG126&lt;=0,MIN(AH126:$ZZ126)&gt;=0,SUM($W127:AG127)=0),1,0))</f>
        <v>0</v>
      </c>
      <c r="AI127" s="5">
        <f ca="1">IF(AI$4="",0,IF(AND(AH126&lt;=0,MIN(AI126:$ZZ126)&gt;=0,SUM($W127:AH127)=0),1,0))</f>
        <v>0</v>
      </c>
      <c r="AJ127" s="5">
        <f ca="1">IF(AJ$4="",0,IF(AND(AI126&lt;=0,MIN(AJ126:$ZZ126)&gt;=0,SUM($W127:AI127)=0),1,0))</f>
        <v>0</v>
      </c>
      <c r="AK127" s="5">
        <f ca="1">IF(AK$4="",0,IF(AND(AJ126&lt;=0,MIN(AK126:$ZZ126)&gt;=0,SUM($W127:AJ127)=0),1,0))</f>
        <v>0</v>
      </c>
      <c r="AL127" s="5">
        <f ca="1">IF(AL$4="",0,IF(AND(AK126&lt;=0,MIN(AL126:$ZZ126)&gt;=0,SUM($W127:AK127)=0),1,0))</f>
        <v>0</v>
      </c>
      <c r="AM127" s="5">
        <f ca="1">IF(AM$4="",0,IF(AND(AL126&lt;=0,MIN(AM126:$ZZ126)&gt;=0,SUM($W127:AL127)=0),1,0))</f>
        <v>0</v>
      </c>
      <c r="AN127" s="5">
        <f ca="1">IF(AN$4="",0,IF(AND(AM126&lt;=0,MIN(AN126:$ZZ126)&gt;=0,SUM($W127:AM127)=0),1,0))</f>
        <v>0</v>
      </c>
      <c r="AO127" s="5">
        <f ca="1">IF(AO$4="",0,IF(AND(AN126&lt;=0,MIN(AO126:$ZZ126)&gt;=0,SUM($W127:AN127)=0),1,0))</f>
        <v>0</v>
      </c>
      <c r="AP127" s="5">
        <f ca="1">IF(AP$4="",0,IF(AND(AO126&lt;=0,MIN(AP126:$ZZ126)&gt;=0,SUM($W127:AO127)=0),1,0))</f>
        <v>0</v>
      </c>
      <c r="AQ127" s="5">
        <f ca="1">IF(AQ$4="",0,IF(AND(AP126&lt;=0,MIN(AQ126:$ZZ126)&gt;=0,SUM($W127:AP127)=0),1,0))</f>
        <v>0</v>
      </c>
      <c r="AR127" s="5">
        <f ca="1">IF(AR$4="",0,IF(AND(AQ126&lt;=0,MIN(AR126:$ZZ126)&gt;=0,SUM($W127:AQ127)=0),1,0))</f>
        <v>0</v>
      </c>
      <c r="AS127" s="5">
        <f ca="1">IF(AS$4="",0,IF(AND(AR126&lt;=0,MIN(AS126:$ZZ126)&gt;=0,SUM($W127:AR127)=0),1,0))</f>
        <v>0</v>
      </c>
      <c r="AT127" s="5">
        <f ca="1">IF(AT$4="",0,IF(AND(AS126&lt;=0,MIN(AT126:$ZZ126)&gt;=0,SUM($W127:AS127)=0),1,0))</f>
        <v>0</v>
      </c>
      <c r="AU127" s="5">
        <f ca="1">IF(AU$4="",0,IF(AND(AT126&lt;=0,MIN(AU126:$ZZ126)&gt;=0,SUM($W127:AT127)=0),1,0))</f>
        <v>0</v>
      </c>
      <c r="AV127" s="5">
        <f ca="1">IF(AV$4="",0,IF(AND(AU126&lt;=0,MIN(AV126:$ZZ126)&gt;=0,SUM($W127:AU127)=0),1,0))</f>
        <v>0</v>
      </c>
      <c r="AW127" s="5">
        <f ca="1">IF(AW$4="",0,IF(AND(AV126&lt;=0,MIN(AW126:$ZZ126)&gt;=0,SUM($W127:AV127)=0),1,0))</f>
        <v>0</v>
      </c>
      <c r="AX127" s="5">
        <f ca="1">IF(AX$4="",0,IF(AND(AW126&lt;=0,MIN(AX126:$ZZ126)&gt;=0,SUM($W127:AW127)=0),1,0))</f>
        <v>0</v>
      </c>
      <c r="AY127" s="5">
        <f ca="1">IF(AY$4="",0,IF(AND(AX126&lt;=0,MIN(AY126:$ZZ126)&gt;=0,SUM($W127:AX127)=0),1,0))</f>
        <v>0</v>
      </c>
      <c r="AZ127" s="5">
        <f ca="1">IF(AZ$4="",0,IF(AND(AY126&lt;=0,MIN(AZ126:$ZZ126)&gt;=0,SUM($W127:AY127)=0),1,0))</f>
        <v>0</v>
      </c>
      <c r="BA127" s="5">
        <f ca="1">IF(BA$4="",0,IF(AND(AZ126&lt;=0,MIN(BA126:$ZZ126)&gt;=0,SUM($W127:AZ127)=0),1,0))</f>
        <v>0</v>
      </c>
      <c r="BB127" s="5">
        <f ca="1">IF(BB$4="",0,IF(AND(BA126&lt;=0,MIN(BB126:$ZZ126)&gt;=0,SUM($W127:BA127)=0),1,0))</f>
        <v>0</v>
      </c>
      <c r="BC127" s="5">
        <f ca="1">IF(BC$4="",0,IF(AND(BB126&lt;=0,MIN(BC126:$ZZ126)&gt;=0,SUM($W127:BB127)=0),1,0))</f>
        <v>0</v>
      </c>
      <c r="BD127" s="5">
        <f ca="1">IF(BD$4="",0,IF(AND(BC126&lt;=0,MIN(BD126:$ZZ126)&gt;=0,SUM($W127:BC127)=0),1,0))</f>
        <v>0</v>
      </c>
      <c r="BE127" s="5">
        <f ca="1">IF(BE$4="",0,IF(AND(BD126&lt;=0,MIN(BE126:$ZZ126)&gt;=0,SUM($W127:BD127)=0),1,0))</f>
        <v>1</v>
      </c>
      <c r="BF127" s="5">
        <f ca="1">IF(BF$4="",0,IF(AND(BE126&lt;=0,MIN(BF126:$ZZ126)&gt;=0,SUM($W127:BE127)=0),1,0))</f>
        <v>0</v>
      </c>
      <c r="BG127" s="5">
        <f ca="1">IF(BG$4="",0,IF(AND(BF126&lt;=0,MIN(BG126:$ZZ126)&gt;=0,SUM($W127:BF127)=0),1,0))</f>
        <v>0</v>
      </c>
      <c r="BH127" s="5">
        <f ca="1">IF(BH$4="",0,IF(AND(BG126&lt;=0,MIN(BH126:$ZZ126)&gt;=0,SUM($W127:BG127)=0),1,0))</f>
        <v>0</v>
      </c>
      <c r="BI127" s="5">
        <f ca="1">IF(BI$4="",0,IF(AND(BH126&lt;=0,MIN(BI126:$ZZ126)&gt;=0,SUM($W127:BH127)=0),1,0))</f>
        <v>0</v>
      </c>
      <c r="BJ127" s="5">
        <f ca="1">IF(BJ$4="",0,IF(AND(BI126&lt;=0,MIN(BJ126:$ZZ126)&gt;=0,SUM($W127:BI127)=0),1,0))</f>
        <v>0</v>
      </c>
      <c r="BK127" s="5">
        <f ca="1">IF(BK$4="",0,IF(AND(BJ126&lt;=0,MIN(BK126:$ZZ126)&gt;=0,SUM($W127:BJ127)=0),1,0))</f>
        <v>0</v>
      </c>
      <c r="BL127" s="5">
        <f ca="1">IF(BL$4="",0,IF(AND(BK126&lt;=0,MIN(BL126:$ZZ126)&gt;=0,SUM($W127:BK127)=0),1,0))</f>
        <v>0</v>
      </c>
      <c r="BM127" s="5">
        <f ca="1">IF(BM$4="",0,IF(AND(BL126&lt;=0,MIN(BM126:$ZZ126)&gt;=0,SUM($W127:BL127)=0),1,0))</f>
        <v>0</v>
      </c>
      <c r="BN127" s="5">
        <f ca="1">IF(BN$4="",0,IF(AND(BM126&lt;=0,MIN(BN126:$ZZ126)&gt;=0,SUM($W127:BM127)=0),1,0))</f>
        <v>0</v>
      </c>
      <c r="BO127" s="5">
        <f ca="1">IF(BO$4="",0,IF(AND(BN126&lt;=0,MIN(BO126:$ZZ126)&gt;=0,SUM($W127:BN127)=0),1,0))</f>
        <v>0</v>
      </c>
      <c r="BP127" s="5">
        <f ca="1">IF(BP$4="",0,IF(AND(BO126&lt;=0,MIN(BP126:$ZZ126)&gt;=0,SUM($W127:BO127)=0),1,0))</f>
        <v>0</v>
      </c>
      <c r="BQ127" s="5">
        <f ca="1">IF(BQ$4="",0,IF(AND(BP126&lt;=0,MIN(BQ126:$ZZ126)&gt;=0,SUM($W127:BP127)=0),1,0))</f>
        <v>0</v>
      </c>
      <c r="BR127" s="5">
        <f ca="1">IF(BR$4="",0,IF(AND(BQ126&lt;=0,MIN(BR126:$ZZ126)&gt;=0,SUM($W127:BQ127)=0),1,0))</f>
        <v>0</v>
      </c>
      <c r="BS127" s="5">
        <f ca="1">IF(BS$4="",0,IF(AND(BR126&lt;=0,MIN(BS126:$ZZ126)&gt;=0,SUM($W127:BR127)=0),1,0))</f>
        <v>0</v>
      </c>
      <c r="BT127" s="5">
        <f ca="1">IF(BT$4="",0,IF(AND(BS126&lt;=0,MIN(BT126:$ZZ126)&gt;=0,SUM($W127:BS127)=0),1,0))</f>
        <v>0</v>
      </c>
      <c r="BU127" s="5">
        <f ca="1">IF(BU$4="",0,IF(AND(BT126&lt;=0,MIN(BU126:$ZZ126)&gt;=0,SUM($W127:BT127)=0),1,0))</f>
        <v>0</v>
      </c>
      <c r="BV127" s="5">
        <f ca="1">IF(BV$4="",0,IF(AND(BU126&lt;=0,MIN(BV126:$ZZ126)&gt;=0,SUM($W127:BU127)=0),1,0))</f>
        <v>0</v>
      </c>
      <c r="BW127" s="5">
        <f ca="1">IF(BW$4="",0,IF(AND(BV126&lt;=0,MIN(BW126:$ZZ126)&gt;=0,SUM($W127:BV127)=0),1,0))</f>
        <v>0</v>
      </c>
      <c r="BX127" s="5">
        <f ca="1">IF(BX$4="",0,IF(AND(BW126&lt;=0,MIN(BX126:$ZZ126)&gt;=0,SUM($W127:BW127)=0),1,0))</f>
        <v>0</v>
      </c>
      <c r="BY127" s="5">
        <f ca="1">IF(BY$4="",0,IF(AND(BX126&lt;=0,MIN(BY126:$ZZ126)&gt;=0,SUM($W127:BX127)=0),1,0))</f>
        <v>0</v>
      </c>
      <c r="BZ127" s="5">
        <f ca="1">IF(BZ$4="",0,IF(AND(BY126&lt;=0,MIN(BZ126:$ZZ126)&gt;=0,SUM($W127:BY127)=0),1,0))</f>
        <v>0</v>
      </c>
      <c r="CA127" s="5">
        <f ca="1">IF(CA$4="",0,IF(AND(BZ126&lt;=0,MIN(CA126:$ZZ126)&gt;=0,SUM($W127:BZ127)=0),1,0))</f>
        <v>0</v>
      </c>
      <c r="CB127" s="5">
        <f ca="1">IF(CB$4="",0,IF(AND(CA126&lt;=0,MIN(CB126:$ZZ126)&gt;=0,SUM($W127:CA127)=0),1,0))</f>
        <v>0</v>
      </c>
      <c r="CC127" s="5">
        <f ca="1">IF(CC$4="",0,IF(AND(CB126&lt;=0,MIN(CC126:$ZZ126)&gt;=0,SUM($W127:CB127)=0),1,0))</f>
        <v>0</v>
      </c>
      <c r="CD127" s="5">
        <f ca="1">IF(CD$4="",0,IF(AND(CC126&lt;=0,MIN(CD126:$ZZ126)&gt;=0,SUM($W127:CC127)=0),1,0))</f>
        <v>0</v>
      </c>
      <c r="CE127" s="5">
        <f ca="1">IF(CE$4="",0,IF(AND(CD126&lt;=0,MIN(CE126:$ZZ126)&gt;=0,SUM($W127:CD127)=0),1,0))</f>
        <v>0</v>
      </c>
      <c r="CF127" s="5">
        <f ca="1">IF(CF$4="",0,IF(AND(CE126&lt;=0,MIN(CF126:$ZZ126)&gt;=0,SUM($W127:CE127)=0),1,0))</f>
        <v>0</v>
      </c>
    </row>
    <row r="128" spans="2:84" x14ac:dyDescent="0.3">
      <c r="B128" s="13">
        <f>ROW()</f>
        <v>128</v>
      </c>
      <c r="H128" s="1" t="str">
        <f>H126</f>
        <v>Финпоток нарастающим итогом</v>
      </c>
      <c r="I128" s="1" t="s">
        <v>268</v>
      </c>
      <c r="M128" s="53" t="s">
        <v>128</v>
      </c>
      <c r="U128" s="33">
        <f ca="1">SUMIFS(INDIRECT(ADDRESS(1,$X$2)&amp;":"&amp;ADDRESS(1,$X$2-1+$P$8)),INDIRECT(ADDRESS($B127,$X$2)&amp;":"&amp;ADDRESS($B127,$X$2-1+$P$8)),1)/12</f>
        <v>2.8333333333333335</v>
      </c>
    </row>
    <row r="129" spans="2:84" x14ac:dyDescent="0.3">
      <c r="X129" s="109"/>
    </row>
    <row r="130" spans="2:84" x14ac:dyDescent="0.3">
      <c r="B130" s="13">
        <f>ROW()</f>
        <v>130</v>
      </c>
      <c r="H130" s="1" t="s">
        <v>264</v>
      </c>
      <c r="M130" s="53" t="s">
        <v>18</v>
      </c>
      <c r="P130" s="72" t="str">
        <f>Lists!$AI$18</f>
        <v>FCF(+)</v>
      </c>
      <c r="U130" s="5">
        <f ca="1">SUM(INDIRECT(ADDRESS($B130,$X$2)&amp;":"&amp;ADDRESS($B130,$X$2-1+$P$8)))</f>
        <v>263171658.68009412</v>
      </c>
      <c r="X130" s="5">
        <f ca="1">IF(X$4="",0,IF(AND(X$1=$P$8,X124&gt;0),X124,IF(AND(X124&gt;0,X126-MIN(INDIRECT(ADDRESS($B126,Y$2,4,1)&amp;":"&amp;ADDRESS($B126,SUMIFS($2:$2,$1:$1,$P$8),4,1)))&gt;0,X126-MIN(INDIRECT(ADDRESS($B126,Y$2,4,1)&amp;":"&amp;ADDRESS($B126,SUMIFS($2:$2,$1:$1,$P$8),4,1)))&lt;X124),X124-(X126-MIN(INDIRECT(ADDRESS($B126,Y$2,4,1)&amp;":"&amp;ADDRESS($B126,SUMIFS($2:$2,$1:$1,$P$8),4,1)))),IF(AND(X124&gt;0,X126&lt;=MIN(INDIRECT(ADDRESS($B126,Y$2,4,1)&amp;":"&amp;ADDRESS($B126,SUMIFS($2:$2,$1:$1,$P$8),4,1)))),X124,0))))</f>
        <v>0</v>
      </c>
      <c r="Y130" s="5">
        <f t="shared" ref="Y130" ca="1" si="165">IF(Y$4="",0,IF(AND(Y$1=$P$8,Y124&gt;0),Y124,IF(AND(Y124&gt;0,Y126-MIN(INDIRECT(ADDRESS($B126,Z$2,4,1)&amp;":"&amp;ADDRESS($B126,SUMIFS($2:$2,$1:$1,$P$8),4,1)))&gt;0,Y126-MIN(INDIRECT(ADDRESS($B126,Z$2,4,1)&amp;":"&amp;ADDRESS($B126,SUMIFS($2:$2,$1:$1,$P$8),4,1)))&lt;Y124),Y124-(Y126-MIN(INDIRECT(ADDRESS($B126,Z$2,4,1)&amp;":"&amp;ADDRESS($B126,SUMIFS($2:$2,$1:$1,$P$8),4,1)))),IF(AND(Y124&gt;0,Y126&lt;=MIN(INDIRECT(ADDRESS($B126,Z$2,4,1)&amp;":"&amp;ADDRESS($B126,SUMIFS($2:$2,$1:$1,$P$8),4,1)))),Y124,0))))</f>
        <v>0</v>
      </c>
      <c r="Z130" s="5">
        <f t="shared" ref="Z130" ca="1" si="166">IF(Z$4="",0,IF(AND(Z$1=$P$8,Z124&gt;0),Z124,IF(AND(Z124&gt;0,Z126-MIN(INDIRECT(ADDRESS($B126,AA$2,4,1)&amp;":"&amp;ADDRESS($B126,SUMIFS($2:$2,$1:$1,$P$8),4,1)))&gt;0,Z126-MIN(INDIRECT(ADDRESS($B126,AA$2,4,1)&amp;":"&amp;ADDRESS($B126,SUMIFS($2:$2,$1:$1,$P$8),4,1)))&lt;Z124),Z124-(Z126-MIN(INDIRECT(ADDRESS($B126,AA$2,4,1)&amp;":"&amp;ADDRESS($B126,SUMIFS($2:$2,$1:$1,$P$8),4,1)))),IF(AND(Z124&gt;0,Z126&lt;=MIN(INDIRECT(ADDRESS($B126,AA$2,4,1)&amp;":"&amp;ADDRESS($B126,SUMIFS($2:$2,$1:$1,$P$8),4,1)))),Z124,0))))</f>
        <v>0</v>
      </c>
      <c r="AA130" s="5">
        <f t="shared" ref="AA130" ca="1" si="167">IF(AA$4="",0,IF(AND(AA$1=$P$8,AA124&gt;0),AA124,IF(AND(AA124&gt;0,AA126-MIN(INDIRECT(ADDRESS($B126,AB$2,4,1)&amp;":"&amp;ADDRESS($B126,SUMIFS($2:$2,$1:$1,$P$8),4,1)))&gt;0,AA126-MIN(INDIRECT(ADDRESS($B126,AB$2,4,1)&amp;":"&amp;ADDRESS($B126,SUMIFS($2:$2,$1:$1,$P$8),4,1)))&lt;AA124),AA124-(AA126-MIN(INDIRECT(ADDRESS($B126,AB$2,4,1)&amp;":"&amp;ADDRESS($B126,SUMIFS($2:$2,$1:$1,$P$8),4,1)))),IF(AND(AA124&gt;0,AA126&lt;=MIN(INDIRECT(ADDRESS($B126,AB$2,4,1)&amp;":"&amp;ADDRESS($B126,SUMIFS($2:$2,$1:$1,$P$8),4,1)))),AA124,0))))</f>
        <v>0</v>
      </c>
      <c r="AB130" s="5">
        <f t="shared" ref="AB130" ca="1" si="168">IF(AB$4="",0,IF(AND(AB$1=$P$8,AB124&gt;0),AB124,IF(AND(AB124&gt;0,AB126-MIN(INDIRECT(ADDRESS($B126,AC$2,4,1)&amp;":"&amp;ADDRESS($B126,SUMIFS($2:$2,$1:$1,$P$8),4,1)))&gt;0,AB126-MIN(INDIRECT(ADDRESS($B126,AC$2,4,1)&amp;":"&amp;ADDRESS($B126,SUMIFS($2:$2,$1:$1,$P$8),4,1)))&lt;AB124),AB124-(AB126-MIN(INDIRECT(ADDRESS($B126,AC$2,4,1)&amp;":"&amp;ADDRESS($B126,SUMIFS($2:$2,$1:$1,$P$8),4,1)))),IF(AND(AB124&gt;0,AB126&lt;=MIN(INDIRECT(ADDRESS($B126,AC$2,4,1)&amp;":"&amp;ADDRESS($B126,SUMIFS($2:$2,$1:$1,$P$8),4,1)))),AB124,0))))</f>
        <v>4749876.210692212</v>
      </c>
      <c r="AC130" s="5">
        <f t="shared" ref="AC130" ca="1" si="169">IF(AC$4="",0,IF(AND(AC$1=$P$8,AC124&gt;0),AC124,IF(AND(AC124&gt;0,AC126-MIN(INDIRECT(ADDRESS($B126,AD$2,4,1)&amp;":"&amp;ADDRESS($B126,SUMIFS($2:$2,$1:$1,$P$8),4,1)))&gt;0,AC126-MIN(INDIRECT(ADDRESS($B126,AD$2,4,1)&amp;":"&amp;ADDRESS($B126,SUMIFS($2:$2,$1:$1,$P$8),4,1)))&lt;AC124),AC124-(AC126-MIN(INDIRECT(ADDRESS($B126,AD$2,4,1)&amp;":"&amp;ADDRESS($B126,SUMIFS($2:$2,$1:$1,$P$8),4,1)))),IF(AND(AC124&gt;0,AC126&lt;=MIN(INDIRECT(ADDRESS($B126,AD$2,4,1)&amp;":"&amp;ADDRESS($B126,SUMIFS($2:$2,$1:$1,$P$8),4,1)))),AC124,0))))</f>
        <v>0</v>
      </c>
      <c r="AD130" s="5">
        <f t="shared" ref="AD130" ca="1" si="170">IF(AD$4="",0,IF(AND(AD$1=$P$8,AD124&gt;0),AD124,IF(AND(AD124&gt;0,AD126-MIN(INDIRECT(ADDRESS($B126,AE$2,4,1)&amp;":"&amp;ADDRESS($B126,SUMIFS($2:$2,$1:$1,$P$8),4,1)))&gt;0,AD126-MIN(INDIRECT(ADDRESS($B126,AE$2,4,1)&amp;":"&amp;ADDRESS($B126,SUMIFS($2:$2,$1:$1,$P$8),4,1)))&lt;AD124),AD124-(AD126-MIN(INDIRECT(ADDRESS($B126,AE$2,4,1)&amp;":"&amp;ADDRESS($B126,SUMIFS($2:$2,$1:$1,$P$8),4,1)))),IF(AND(AD124&gt;0,AD126&lt;=MIN(INDIRECT(ADDRESS($B126,AE$2,4,1)&amp;":"&amp;ADDRESS($B126,SUMIFS($2:$2,$1:$1,$P$8),4,1)))),AD124,0))))</f>
        <v>481362.41063398949</v>
      </c>
      <c r="AE130" s="5">
        <f t="shared" ref="AE130" ca="1" si="171">IF(AE$4="",0,IF(AND(AE$1=$P$8,AE124&gt;0),AE124,IF(AND(AE124&gt;0,AE126-MIN(INDIRECT(ADDRESS($B126,AF$2,4,1)&amp;":"&amp;ADDRESS($B126,SUMIFS($2:$2,$1:$1,$P$8),4,1)))&gt;0,AE126-MIN(INDIRECT(ADDRESS($B126,AF$2,4,1)&amp;":"&amp;ADDRESS($B126,SUMIFS($2:$2,$1:$1,$P$8),4,1)))&lt;AE124),AE124-(AE126-MIN(INDIRECT(ADDRESS($B126,AF$2,4,1)&amp;":"&amp;ADDRESS($B126,SUMIFS($2:$2,$1:$1,$P$8),4,1)))),IF(AND(AE124&gt;0,AE126&lt;=MIN(INDIRECT(ADDRESS($B126,AF$2,4,1)&amp;":"&amp;ADDRESS($B126,SUMIFS($2:$2,$1:$1,$P$8),4,1)))),AE124,0))))</f>
        <v>780351.466453759</v>
      </c>
      <c r="AF130" s="5">
        <f t="shared" ref="AF130" ca="1" si="172">IF(AF$4="",0,IF(AND(AF$1=$P$8,AF124&gt;0),AF124,IF(AND(AF124&gt;0,AF126-MIN(INDIRECT(ADDRESS($B126,AG$2,4,1)&amp;":"&amp;ADDRESS($B126,SUMIFS($2:$2,$1:$1,$P$8),4,1)))&gt;0,AF126-MIN(INDIRECT(ADDRESS($B126,AG$2,4,1)&amp;":"&amp;ADDRESS($B126,SUMIFS($2:$2,$1:$1,$P$8),4,1)))&lt;AF124),AF124-(AF126-MIN(INDIRECT(ADDRESS($B126,AG$2,4,1)&amp;":"&amp;ADDRESS($B126,SUMIFS($2:$2,$1:$1,$P$8),4,1)))),IF(AND(AF124&gt;0,AF126&lt;=MIN(INDIRECT(ADDRESS($B126,AG$2,4,1)&amp;":"&amp;ADDRESS($B126,SUMIFS($2:$2,$1:$1,$P$8),4,1)))),AF124,0))))</f>
        <v>0</v>
      </c>
      <c r="AG130" s="5">
        <f t="shared" ref="AG130" ca="1" si="173">IF(AG$4="",0,IF(AND(AG$1=$P$8,AG124&gt;0),AG124,IF(AND(AG124&gt;0,AG126-MIN(INDIRECT(ADDRESS($B126,AH$2,4,1)&amp;":"&amp;ADDRESS($B126,SUMIFS($2:$2,$1:$1,$P$8),4,1)))&gt;0,AG126-MIN(INDIRECT(ADDRESS($B126,AH$2,4,1)&amp;":"&amp;ADDRESS($B126,SUMIFS($2:$2,$1:$1,$P$8),4,1)))&lt;AG124),AG124-(AG126-MIN(INDIRECT(ADDRESS($B126,AH$2,4,1)&amp;":"&amp;ADDRESS($B126,SUMIFS($2:$2,$1:$1,$P$8),4,1)))),IF(AND(AG124&gt;0,AG126&lt;=MIN(INDIRECT(ADDRESS($B126,AH$2,4,1)&amp;":"&amp;ADDRESS($B126,SUMIFS($2:$2,$1:$1,$P$8),4,1)))),AG124,0))))</f>
        <v>0</v>
      </c>
      <c r="AH130" s="5">
        <f t="shared" ref="AH130" ca="1" si="174">IF(AH$4="",0,IF(AND(AH$1=$P$8,AH124&gt;0),AH124,IF(AND(AH124&gt;0,AH126-MIN(INDIRECT(ADDRESS($B126,AI$2,4,1)&amp;":"&amp;ADDRESS($B126,SUMIFS($2:$2,$1:$1,$P$8),4,1)))&gt;0,AH126-MIN(INDIRECT(ADDRESS($B126,AI$2,4,1)&amp;":"&amp;ADDRESS($B126,SUMIFS($2:$2,$1:$1,$P$8),4,1)))&lt;AH124),AH124-(AH126-MIN(INDIRECT(ADDRESS($B126,AI$2,4,1)&amp;":"&amp;ADDRESS($B126,SUMIFS($2:$2,$1:$1,$P$8),4,1)))),IF(AND(AH124&gt;0,AH126&lt;=MIN(INDIRECT(ADDRESS($B126,AI$2,4,1)&amp;":"&amp;ADDRESS($B126,SUMIFS($2:$2,$1:$1,$P$8),4,1)))),AH124,0))))</f>
        <v>0</v>
      </c>
      <c r="AI130" s="5">
        <f t="shared" ref="AI130" ca="1" si="175">IF(AI$4="",0,IF(AND(AI$1=$P$8,AI124&gt;0),AI124,IF(AND(AI124&gt;0,AI126-MIN(INDIRECT(ADDRESS($B126,AJ$2,4,1)&amp;":"&amp;ADDRESS($B126,SUMIFS($2:$2,$1:$1,$P$8),4,1)))&gt;0,AI126-MIN(INDIRECT(ADDRESS($B126,AJ$2,4,1)&amp;":"&amp;ADDRESS($B126,SUMIFS($2:$2,$1:$1,$P$8),4,1)))&lt;AI124),AI124-(AI126-MIN(INDIRECT(ADDRESS($B126,AJ$2,4,1)&amp;":"&amp;ADDRESS($B126,SUMIFS($2:$2,$1:$1,$P$8),4,1)))),IF(AND(AI124&gt;0,AI126&lt;=MIN(INDIRECT(ADDRESS($B126,AJ$2,4,1)&amp;":"&amp;ADDRESS($B126,SUMIFS($2:$2,$1:$1,$P$8),4,1)))),AI124,0))))</f>
        <v>0</v>
      </c>
      <c r="AJ130" s="5">
        <f t="shared" ref="AJ130" ca="1" si="176">IF(AJ$4="",0,IF(AND(AJ$1=$P$8,AJ124&gt;0),AJ124,IF(AND(AJ124&gt;0,AJ126-MIN(INDIRECT(ADDRESS($B126,AK$2,4,1)&amp;":"&amp;ADDRESS($B126,SUMIFS($2:$2,$1:$1,$P$8),4,1)))&gt;0,AJ126-MIN(INDIRECT(ADDRESS($B126,AK$2,4,1)&amp;":"&amp;ADDRESS($B126,SUMIFS($2:$2,$1:$1,$P$8),4,1)))&lt;AJ124),AJ124-(AJ126-MIN(INDIRECT(ADDRESS($B126,AK$2,4,1)&amp;":"&amp;ADDRESS($B126,SUMIFS($2:$2,$1:$1,$P$8),4,1)))),IF(AND(AJ124&gt;0,AJ126&lt;=MIN(INDIRECT(ADDRESS($B126,AK$2,4,1)&amp;":"&amp;ADDRESS($B126,SUMIFS($2:$2,$1:$1,$P$8),4,1)))),AJ124,0))))</f>
        <v>0</v>
      </c>
      <c r="AK130" s="5">
        <f t="shared" ref="AK130" ca="1" si="177">IF(AK$4="",0,IF(AND(AK$1=$P$8,AK124&gt;0),AK124,IF(AND(AK124&gt;0,AK126-MIN(INDIRECT(ADDRESS($B126,AL$2,4,1)&amp;":"&amp;ADDRESS($B126,SUMIFS($2:$2,$1:$1,$P$8),4,1)))&gt;0,AK126-MIN(INDIRECT(ADDRESS($B126,AL$2,4,1)&amp;":"&amp;ADDRESS($B126,SUMIFS($2:$2,$1:$1,$P$8),4,1)))&lt;AK124),AK124-(AK126-MIN(INDIRECT(ADDRESS($B126,AL$2,4,1)&amp;":"&amp;ADDRESS($B126,SUMIFS($2:$2,$1:$1,$P$8),4,1)))),IF(AND(AK124&gt;0,AK126&lt;=MIN(INDIRECT(ADDRESS($B126,AL$2,4,1)&amp;":"&amp;ADDRESS($B126,SUMIFS($2:$2,$1:$1,$P$8),4,1)))),AK124,0))))</f>
        <v>0</v>
      </c>
      <c r="AL130" s="5">
        <f t="shared" ref="AL130" ca="1" si="178">IF(AL$4="",0,IF(AND(AL$1=$P$8,AL124&gt;0),AL124,IF(AND(AL124&gt;0,AL126-MIN(INDIRECT(ADDRESS($B126,AM$2,4,1)&amp;":"&amp;ADDRESS($B126,SUMIFS($2:$2,$1:$1,$P$8),4,1)))&gt;0,AL126-MIN(INDIRECT(ADDRESS($B126,AM$2,4,1)&amp;":"&amp;ADDRESS($B126,SUMIFS($2:$2,$1:$1,$P$8),4,1)))&lt;AL124),AL124-(AL126-MIN(INDIRECT(ADDRESS($B126,AM$2,4,1)&amp;":"&amp;ADDRESS($B126,SUMIFS($2:$2,$1:$1,$P$8),4,1)))),IF(AND(AL124&gt;0,AL126&lt;=MIN(INDIRECT(ADDRESS($B126,AM$2,4,1)&amp;":"&amp;ADDRESS($B126,SUMIFS($2:$2,$1:$1,$P$8),4,1)))),AL124,0))))</f>
        <v>0</v>
      </c>
      <c r="AM130" s="5">
        <f t="shared" ref="AM130" ca="1" si="179">IF(AM$4="",0,IF(AND(AM$1=$P$8,AM124&gt;0),AM124,IF(AND(AM124&gt;0,AM126-MIN(INDIRECT(ADDRESS($B126,AN$2,4,1)&amp;":"&amp;ADDRESS($B126,SUMIFS($2:$2,$1:$1,$P$8),4,1)))&gt;0,AM126-MIN(INDIRECT(ADDRESS($B126,AN$2,4,1)&amp;":"&amp;ADDRESS($B126,SUMIFS($2:$2,$1:$1,$P$8),4,1)))&lt;AM124),AM124-(AM126-MIN(INDIRECT(ADDRESS($B126,AN$2,4,1)&amp;":"&amp;ADDRESS($B126,SUMIFS($2:$2,$1:$1,$P$8),4,1)))),IF(AND(AM124&gt;0,AM126&lt;=MIN(INDIRECT(ADDRESS($B126,AN$2,4,1)&amp;":"&amp;ADDRESS($B126,SUMIFS($2:$2,$1:$1,$P$8),4,1)))),AM124,0))))</f>
        <v>0</v>
      </c>
      <c r="AN130" s="5">
        <f t="shared" ref="AN130" ca="1" si="180">IF(AN$4="",0,IF(AND(AN$1=$P$8,AN124&gt;0),AN124,IF(AND(AN124&gt;0,AN126-MIN(INDIRECT(ADDRESS($B126,AO$2,4,1)&amp;":"&amp;ADDRESS($B126,SUMIFS($2:$2,$1:$1,$P$8),4,1)))&gt;0,AN126-MIN(INDIRECT(ADDRESS($B126,AO$2,4,1)&amp;":"&amp;ADDRESS($B126,SUMIFS($2:$2,$1:$1,$P$8),4,1)))&lt;AN124),AN124-(AN126-MIN(INDIRECT(ADDRESS($B126,AO$2,4,1)&amp;":"&amp;ADDRESS($B126,SUMIFS($2:$2,$1:$1,$P$8),4,1)))),IF(AND(AN124&gt;0,AN126&lt;=MIN(INDIRECT(ADDRESS($B126,AO$2,4,1)&amp;":"&amp;ADDRESS($B126,SUMIFS($2:$2,$1:$1,$P$8),4,1)))),AN124,0))))</f>
        <v>0</v>
      </c>
      <c r="AO130" s="5">
        <f t="shared" ref="AO130" ca="1" si="181">IF(AO$4="",0,IF(AND(AO$1=$P$8,AO124&gt;0),AO124,IF(AND(AO124&gt;0,AO126-MIN(INDIRECT(ADDRESS($B126,AP$2,4,1)&amp;":"&amp;ADDRESS($B126,SUMIFS($2:$2,$1:$1,$P$8),4,1)))&gt;0,AO126-MIN(INDIRECT(ADDRESS($B126,AP$2,4,1)&amp;":"&amp;ADDRESS($B126,SUMIFS($2:$2,$1:$1,$P$8),4,1)))&lt;AO124),AO124-(AO126-MIN(INDIRECT(ADDRESS($B126,AP$2,4,1)&amp;":"&amp;ADDRESS($B126,SUMIFS($2:$2,$1:$1,$P$8),4,1)))),IF(AND(AO124&gt;0,AO126&lt;=MIN(INDIRECT(ADDRESS($B126,AP$2,4,1)&amp;":"&amp;ADDRESS($B126,SUMIFS($2:$2,$1:$1,$P$8),4,1)))),AO124,0))))</f>
        <v>0</v>
      </c>
      <c r="AP130" s="5">
        <f t="shared" ref="AP130" ca="1" si="182">IF(AP$4="",0,IF(AND(AP$1=$P$8,AP124&gt;0),AP124,IF(AND(AP124&gt;0,AP126-MIN(INDIRECT(ADDRESS($B126,AQ$2,4,1)&amp;":"&amp;ADDRESS($B126,SUMIFS($2:$2,$1:$1,$P$8),4,1)))&gt;0,AP126-MIN(INDIRECT(ADDRESS($B126,AQ$2,4,1)&amp;":"&amp;ADDRESS($B126,SUMIFS($2:$2,$1:$1,$P$8),4,1)))&lt;AP124),AP124-(AP126-MIN(INDIRECT(ADDRESS($B126,AQ$2,4,1)&amp;":"&amp;ADDRESS($B126,SUMIFS($2:$2,$1:$1,$P$8),4,1)))),IF(AND(AP124&gt;0,AP126&lt;=MIN(INDIRECT(ADDRESS($B126,AQ$2,4,1)&amp;":"&amp;ADDRESS($B126,SUMIFS($2:$2,$1:$1,$P$8),4,1)))),AP124,0))))</f>
        <v>0</v>
      </c>
      <c r="AQ130" s="5">
        <f t="shared" ref="AQ130" ca="1" si="183">IF(AQ$4="",0,IF(AND(AQ$1=$P$8,AQ124&gt;0),AQ124,IF(AND(AQ124&gt;0,AQ126-MIN(INDIRECT(ADDRESS($B126,AR$2,4,1)&amp;":"&amp;ADDRESS($B126,SUMIFS($2:$2,$1:$1,$P$8),4,1)))&gt;0,AQ126-MIN(INDIRECT(ADDRESS($B126,AR$2,4,1)&amp;":"&amp;ADDRESS($B126,SUMIFS($2:$2,$1:$1,$P$8),4,1)))&lt;AQ124),AQ124-(AQ126-MIN(INDIRECT(ADDRESS($B126,AR$2,4,1)&amp;":"&amp;ADDRESS($B126,SUMIFS($2:$2,$1:$1,$P$8),4,1)))),IF(AND(AQ124&gt;0,AQ126&lt;=MIN(INDIRECT(ADDRESS($B126,AR$2,4,1)&amp;":"&amp;ADDRESS($B126,SUMIFS($2:$2,$1:$1,$P$8),4,1)))),AQ124,0))))</f>
        <v>0</v>
      </c>
      <c r="AR130" s="5">
        <f t="shared" ref="AR130" ca="1" si="184">IF(AR$4="",0,IF(AND(AR$1=$P$8,AR124&gt;0),AR124,IF(AND(AR124&gt;0,AR126-MIN(INDIRECT(ADDRESS($B126,AS$2,4,1)&amp;":"&amp;ADDRESS($B126,SUMIFS($2:$2,$1:$1,$P$8),4,1)))&gt;0,AR126-MIN(INDIRECT(ADDRESS($B126,AS$2,4,1)&amp;":"&amp;ADDRESS($B126,SUMIFS($2:$2,$1:$1,$P$8),4,1)))&lt;AR124),AR124-(AR126-MIN(INDIRECT(ADDRESS($B126,AS$2,4,1)&amp;":"&amp;ADDRESS($B126,SUMIFS($2:$2,$1:$1,$P$8),4,1)))),IF(AND(AR124&gt;0,AR126&lt;=MIN(INDIRECT(ADDRESS($B126,AS$2,4,1)&amp;":"&amp;ADDRESS($B126,SUMIFS($2:$2,$1:$1,$P$8),4,1)))),AR124,0))))</f>
        <v>0</v>
      </c>
      <c r="AS130" s="5">
        <f t="shared" ref="AS130" ca="1" si="185">IF(AS$4="",0,IF(AND(AS$1=$P$8,AS124&gt;0),AS124,IF(AND(AS124&gt;0,AS126-MIN(INDIRECT(ADDRESS($B126,AT$2,4,1)&amp;":"&amp;ADDRESS($B126,SUMIFS($2:$2,$1:$1,$P$8),4,1)))&gt;0,AS126-MIN(INDIRECT(ADDRESS($B126,AT$2,4,1)&amp;":"&amp;ADDRESS($B126,SUMIFS($2:$2,$1:$1,$P$8),4,1)))&lt;AS124),AS124-(AS126-MIN(INDIRECT(ADDRESS($B126,AT$2,4,1)&amp;":"&amp;ADDRESS($B126,SUMIFS($2:$2,$1:$1,$P$8),4,1)))),IF(AND(AS124&gt;0,AS126&lt;=MIN(INDIRECT(ADDRESS($B126,AT$2,4,1)&amp;":"&amp;ADDRESS($B126,SUMIFS($2:$2,$1:$1,$P$8),4,1)))),AS124,0))))</f>
        <v>0</v>
      </c>
      <c r="AT130" s="5">
        <f t="shared" ref="AT130" ca="1" si="186">IF(AT$4="",0,IF(AND(AT$1=$P$8,AT124&gt;0),AT124,IF(AND(AT124&gt;0,AT126-MIN(INDIRECT(ADDRESS($B126,AU$2,4,1)&amp;":"&amp;ADDRESS($B126,SUMIFS($2:$2,$1:$1,$P$8),4,1)))&gt;0,AT126-MIN(INDIRECT(ADDRESS($B126,AU$2,4,1)&amp;":"&amp;ADDRESS($B126,SUMIFS($2:$2,$1:$1,$P$8),4,1)))&lt;AT124),AT124-(AT126-MIN(INDIRECT(ADDRESS($B126,AU$2,4,1)&amp;":"&amp;ADDRESS($B126,SUMIFS($2:$2,$1:$1,$P$8),4,1)))),IF(AND(AT124&gt;0,AT126&lt;=MIN(INDIRECT(ADDRESS($B126,AU$2,4,1)&amp;":"&amp;ADDRESS($B126,SUMIFS($2:$2,$1:$1,$P$8),4,1)))),AT124,0))))</f>
        <v>0</v>
      </c>
      <c r="AU130" s="5">
        <f t="shared" ref="AU130" ca="1" si="187">IF(AU$4="",0,IF(AND(AU$1=$P$8,AU124&gt;0),AU124,IF(AND(AU124&gt;0,AU126-MIN(INDIRECT(ADDRESS($B126,AV$2,4,1)&amp;":"&amp;ADDRESS($B126,SUMIFS($2:$2,$1:$1,$P$8),4,1)))&gt;0,AU126-MIN(INDIRECT(ADDRESS($B126,AV$2,4,1)&amp;":"&amp;ADDRESS($B126,SUMIFS($2:$2,$1:$1,$P$8),4,1)))&lt;AU124),AU124-(AU126-MIN(INDIRECT(ADDRESS($B126,AV$2,4,1)&amp;":"&amp;ADDRESS($B126,SUMIFS($2:$2,$1:$1,$P$8),4,1)))),IF(AND(AU124&gt;0,AU126&lt;=MIN(INDIRECT(ADDRESS($B126,AV$2,4,1)&amp;":"&amp;ADDRESS($B126,SUMIFS($2:$2,$1:$1,$P$8),4,1)))),AU124,0))))</f>
        <v>4166074.7771018203</v>
      </c>
      <c r="AV130" s="5">
        <f t="shared" ref="AV130" ca="1" si="188">IF(AV$4="",0,IF(AND(AV$1=$P$8,AV124&gt;0),AV124,IF(AND(AV124&gt;0,AV126-MIN(INDIRECT(ADDRESS($B126,AW$2,4,1)&amp;":"&amp;ADDRESS($B126,SUMIFS($2:$2,$1:$1,$P$8),4,1)))&gt;0,AV126-MIN(INDIRECT(ADDRESS($B126,AW$2,4,1)&amp;":"&amp;ADDRESS($B126,SUMIFS($2:$2,$1:$1,$P$8),4,1)))&lt;AV124),AV124-(AV126-MIN(INDIRECT(ADDRESS($B126,AW$2,4,1)&amp;":"&amp;ADDRESS($B126,SUMIFS($2:$2,$1:$1,$P$8),4,1)))),IF(AND(AV124&gt;0,AV126&lt;=MIN(INDIRECT(ADDRESS($B126,AW$2,4,1)&amp;":"&amp;ADDRESS($B126,SUMIFS($2:$2,$1:$1,$P$8),4,1)))),AV124,0))))</f>
        <v>3319072.4326016232</v>
      </c>
      <c r="AW130" s="5">
        <f t="shared" ref="AW130" ca="1" si="189">IF(AW$4="",0,IF(AND(AW$1=$P$8,AW124&gt;0),AW124,IF(AND(AW124&gt;0,AW126-MIN(INDIRECT(ADDRESS($B126,AX$2,4,1)&amp;":"&amp;ADDRESS($B126,SUMIFS($2:$2,$1:$1,$P$8),4,1)))&gt;0,AW126-MIN(INDIRECT(ADDRESS($B126,AX$2,4,1)&amp;":"&amp;ADDRESS($B126,SUMIFS($2:$2,$1:$1,$P$8),4,1)))&lt;AW124),AW124-(AW126-MIN(INDIRECT(ADDRESS($B126,AX$2,4,1)&amp;":"&amp;ADDRESS($B126,SUMIFS($2:$2,$1:$1,$P$8),4,1)))),IF(AND(AW124&gt;0,AW126&lt;=MIN(INDIRECT(ADDRESS($B126,AX$2,4,1)&amp;":"&amp;ADDRESS($B126,SUMIFS($2:$2,$1:$1,$P$8),4,1)))),AW124,0))))</f>
        <v>8713011.4932547808</v>
      </c>
      <c r="AX130" s="5">
        <f t="shared" ref="AX130" ca="1" si="190">IF(AX$4="",0,IF(AND(AX$1=$P$8,AX124&gt;0),AX124,IF(AND(AX124&gt;0,AX126-MIN(INDIRECT(ADDRESS($B126,AY$2,4,1)&amp;":"&amp;ADDRESS($B126,SUMIFS($2:$2,$1:$1,$P$8),4,1)))&gt;0,AX126-MIN(INDIRECT(ADDRESS($B126,AY$2,4,1)&amp;":"&amp;ADDRESS($B126,SUMIFS($2:$2,$1:$1,$P$8),4,1)))&lt;AX124),AX124-(AX126-MIN(INDIRECT(ADDRESS($B126,AY$2,4,1)&amp;":"&amp;ADDRESS($B126,SUMIFS($2:$2,$1:$1,$P$8),4,1)))),IF(AND(AX124&gt;0,AX126&lt;=MIN(INDIRECT(ADDRESS($B126,AY$2,4,1)&amp;":"&amp;ADDRESS($B126,SUMIFS($2:$2,$1:$1,$P$8),4,1)))),AX124,0))))</f>
        <v>4708202.9634589814</v>
      </c>
      <c r="AY130" s="5">
        <f t="shared" ref="AY130" ca="1" si="191">IF(AY$4="",0,IF(AND(AY$1=$P$8,AY124&gt;0),AY124,IF(AND(AY124&gt;0,AY126-MIN(INDIRECT(ADDRESS($B126,AZ$2,4,1)&amp;":"&amp;ADDRESS($B126,SUMIFS($2:$2,$1:$1,$P$8),4,1)))&gt;0,AY126-MIN(INDIRECT(ADDRESS($B126,AZ$2,4,1)&amp;":"&amp;ADDRESS($B126,SUMIFS($2:$2,$1:$1,$P$8),4,1)))&lt;AY124),AY124-(AY126-MIN(INDIRECT(ADDRESS($B126,AZ$2,4,1)&amp;":"&amp;ADDRESS($B126,SUMIFS($2:$2,$1:$1,$P$8),4,1)))),IF(AND(AY124&gt;0,AY126&lt;=MIN(INDIRECT(ADDRESS($B126,AZ$2,4,1)&amp;":"&amp;ADDRESS($B126,SUMIFS($2:$2,$1:$1,$P$8),4,1)))),AY124,0))))</f>
        <v>3326687.5972973211</v>
      </c>
      <c r="AZ130" s="5">
        <f t="shared" ref="AZ130" ca="1" si="192">IF(AZ$4="",0,IF(AND(AZ$1=$P$8,AZ124&gt;0),AZ124,IF(AND(AZ124&gt;0,AZ126-MIN(INDIRECT(ADDRESS($B126,BA$2,4,1)&amp;":"&amp;ADDRESS($B126,SUMIFS($2:$2,$1:$1,$P$8),4,1)))&gt;0,AZ126-MIN(INDIRECT(ADDRESS($B126,BA$2,4,1)&amp;":"&amp;ADDRESS($B126,SUMIFS($2:$2,$1:$1,$P$8),4,1)))&lt;AZ124),AZ124-(AZ126-MIN(INDIRECT(ADDRESS($B126,BA$2,4,1)&amp;":"&amp;ADDRESS($B126,SUMIFS($2:$2,$1:$1,$P$8),4,1)))),IF(AND(AZ124&gt;0,AZ126&lt;=MIN(INDIRECT(ADDRESS($B126,BA$2,4,1)&amp;":"&amp;ADDRESS($B126,SUMIFS($2:$2,$1:$1,$P$8),4,1)))),AZ124,0))))</f>
        <v>0</v>
      </c>
      <c r="BA130" s="5">
        <f t="shared" ref="BA130" ca="1" si="193">IF(BA$4="",0,IF(AND(BA$1=$P$8,BA124&gt;0),BA124,IF(AND(BA124&gt;0,BA126-MIN(INDIRECT(ADDRESS($B126,BB$2,4,1)&amp;":"&amp;ADDRESS($B126,SUMIFS($2:$2,$1:$1,$P$8),4,1)))&gt;0,BA126-MIN(INDIRECT(ADDRESS($B126,BB$2,4,1)&amp;":"&amp;ADDRESS($B126,SUMIFS($2:$2,$1:$1,$P$8),4,1)))&lt;BA124),BA124-(BA126-MIN(INDIRECT(ADDRESS($B126,BB$2,4,1)&amp;":"&amp;ADDRESS($B126,SUMIFS($2:$2,$1:$1,$P$8),4,1)))),IF(AND(BA124&gt;0,BA126&lt;=MIN(INDIRECT(ADDRESS($B126,BB$2,4,1)&amp;":"&amp;ADDRESS($B126,SUMIFS($2:$2,$1:$1,$P$8),4,1)))),BA124,0))))</f>
        <v>0</v>
      </c>
      <c r="BB130" s="5">
        <f t="shared" ref="BB130" ca="1" si="194">IF(BB$4="",0,IF(AND(BB$1=$P$8,BB124&gt;0),BB124,IF(AND(BB124&gt;0,BB126-MIN(INDIRECT(ADDRESS($B126,BC$2,4,1)&amp;":"&amp;ADDRESS($B126,SUMIFS($2:$2,$1:$1,$P$8),4,1)))&gt;0,BB126-MIN(INDIRECT(ADDRESS($B126,BC$2,4,1)&amp;":"&amp;ADDRESS($B126,SUMIFS($2:$2,$1:$1,$P$8),4,1)))&lt;BB124),BB124-(BB126-MIN(INDIRECT(ADDRESS($B126,BC$2,4,1)&amp;":"&amp;ADDRESS($B126,SUMIFS($2:$2,$1:$1,$P$8),4,1)))),IF(AND(BB124&gt;0,BB126&lt;=MIN(INDIRECT(ADDRESS($B126,BC$2,4,1)&amp;":"&amp;ADDRESS($B126,SUMIFS($2:$2,$1:$1,$P$8),4,1)))),BB124,0))))</f>
        <v>0</v>
      </c>
      <c r="BC130" s="5">
        <f t="shared" ref="BC130" ca="1" si="195">IF(BC$4="",0,IF(AND(BC$1=$P$8,BC124&gt;0),BC124,IF(AND(BC124&gt;0,BC126-MIN(INDIRECT(ADDRESS($B126,BD$2,4,1)&amp;":"&amp;ADDRESS($B126,SUMIFS($2:$2,$1:$1,$P$8),4,1)))&gt;0,BC126-MIN(INDIRECT(ADDRESS($B126,BD$2,4,1)&amp;":"&amp;ADDRESS($B126,SUMIFS($2:$2,$1:$1,$P$8),4,1)))&lt;BC124),BC124-(BC126-MIN(INDIRECT(ADDRESS($B126,BD$2,4,1)&amp;":"&amp;ADDRESS($B126,SUMIFS($2:$2,$1:$1,$P$8),4,1)))),IF(AND(BC124&gt;0,BC126&lt;=MIN(INDIRECT(ADDRESS($B126,BD$2,4,1)&amp;":"&amp;ADDRESS($B126,SUMIFS($2:$2,$1:$1,$P$8),4,1)))),BC124,0))))</f>
        <v>0</v>
      </c>
      <c r="BD130" s="5">
        <f t="shared" ref="BD130" ca="1" si="196">IF(BD$4="",0,IF(AND(BD$1=$P$8,BD124&gt;0),BD124,IF(AND(BD124&gt;0,BD126-MIN(INDIRECT(ADDRESS($B126,BE$2,4,1)&amp;":"&amp;ADDRESS($B126,SUMIFS($2:$2,$1:$1,$P$8),4,1)))&gt;0,BD126-MIN(INDIRECT(ADDRESS($B126,BE$2,4,1)&amp;":"&amp;ADDRESS($B126,SUMIFS($2:$2,$1:$1,$P$8),4,1)))&lt;BD124),BD124-(BD126-MIN(INDIRECT(ADDRESS($B126,BE$2,4,1)&amp;":"&amp;ADDRESS($B126,SUMIFS($2:$2,$1:$1,$P$8),4,1)))),IF(AND(BD124&gt;0,BD126&lt;=MIN(INDIRECT(ADDRESS($B126,BE$2,4,1)&amp;":"&amp;ADDRESS($B126,SUMIFS($2:$2,$1:$1,$P$8),4,1)))),BD124,0))))</f>
        <v>499206.16279026004</v>
      </c>
      <c r="BE130" s="5">
        <f t="shared" ref="BE130" ca="1" si="197">IF(BE$4="",0,IF(AND(BE$1=$P$8,BE124&gt;0),BE124,IF(AND(BE124&gt;0,BE126-MIN(INDIRECT(ADDRESS($B126,BF$2,4,1)&amp;":"&amp;ADDRESS($B126,SUMIFS($2:$2,$1:$1,$P$8),4,1)))&gt;0,BE126-MIN(INDIRECT(ADDRESS($B126,BF$2,4,1)&amp;":"&amp;ADDRESS($B126,SUMIFS($2:$2,$1:$1,$P$8),4,1)))&lt;BE124),BE124-(BE126-MIN(INDIRECT(ADDRESS($B126,BF$2,4,1)&amp;":"&amp;ADDRESS($B126,SUMIFS($2:$2,$1:$1,$P$8),4,1)))),IF(AND(BE124&gt;0,BE126&lt;=MIN(INDIRECT(ADDRESS($B126,BF$2,4,1)&amp;":"&amp;ADDRESS($B126,SUMIFS($2:$2,$1:$1,$P$8),4,1)))),BE124,0))))</f>
        <v>5714464.2191171497</v>
      </c>
      <c r="BF130" s="5">
        <f t="shared" ref="BF130" ca="1" si="198">IF(BF$4="",0,IF(AND(BF$1=$P$8,BF124&gt;0),BF124,IF(AND(BF124&gt;0,BF126-MIN(INDIRECT(ADDRESS($B126,BG$2,4,1)&amp;":"&amp;ADDRESS($B126,SUMIFS($2:$2,$1:$1,$P$8),4,1)))&gt;0,BF126-MIN(INDIRECT(ADDRESS($B126,BG$2,4,1)&amp;":"&amp;ADDRESS($B126,SUMIFS($2:$2,$1:$1,$P$8),4,1)))&lt;BF124),BF124-(BF126-MIN(INDIRECT(ADDRESS($B126,BG$2,4,1)&amp;":"&amp;ADDRESS($B126,SUMIFS($2:$2,$1:$1,$P$8),4,1)))),IF(AND(BF124&gt;0,BF126&lt;=MIN(INDIRECT(ADDRESS($B126,BG$2,4,1)&amp;":"&amp;ADDRESS($B126,SUMIFS($2:$2,$1:$1,$P$8),4,1)))),BF124,0))))</f>
        <v>10738244.67935805</v>
      </c>
      <c r="BG130" s="5">
        <f t="shared" ref="BG130" ca="1" si="199">IF(BG$4="",0,IF(AND(BG$1=$P$8,BG124&gt;0),BG124,IF(AND(BG124&gt;0,BG126-MIN(INDIRECT(ADDRESS($B126,BH$2,4,1)&amp;":"&amp;ADDRESS($B126,SUMIFS($2:$2,$1:$1,$P$8),4,1)))&gt;0,BG126-MIN(INDIRECT(ADDRESS($B126,BH$2,4,1)&amp;":"&amp;ADDRESS($B126,SUMIFS($2:$2,$1:$1,$P$8),4,1)))&lt;BG124),BG124-(BG126-MIN(INDIRECT(ADDRESS($B126,BH$2,4,1)&amp;":"&amp;ADDRESS($B126,SUMIFS($2:$2,$1:$1,$P$8),4,1)))),IF(AND(BG124&gt;0,BG126&lt;=MIN(INDIRECT(ADDRESS($B126,BH$2,4,1)&amp;":"&amp;ADDRESS($B126,SUMIFS($2:$2,$1:$1,$P$8),4,1)))),BG124,0))))</f>
        <v>7531890.5902455831</v>
      </c>
      <c r="BH130" s="5">
        <f t="shared" ref="BH130" ca="1" si="200">IF(BH$4="",0,IF(AND(BH$1=$P$8,BH124&gt;0),BH124,IF(AND(BH124&gt;0,BH126-MIN(INDIRECT(ADDRESS($B126,BI$2,4,1)&amp;":"&amp;ADDRESS($B126,SUMIFS($2:$2,$1:$1,$P$8),4,1)))&gt;0,BH126-MIN(INDIRECT(ADDRESS($B126,BI$2,4,1)&amp;":"&amp;ADDRESS($B126,SUMIFS($2:$2,$1:$1,$P$8),4,1)))&lt;BH124),BH124-(BH126-MIN(INDIRECT(ADDRESS($B126,BI$2,4,1)&amp;":"&amp;ADDRESS($B126,SUMIFS($2:$2,$1:$1,$P$8),4,1)))),IF(AND(BH124&gt;0,BH126&lt;=MIN(INDIRECT(ADDRESS($B126,BI$2,4,1)&amp;":"&amp;ADDRESS($B126,SUMIFS($2:$2,$1:$1,$P$8),4,1)))),BH124,0))))</f>
        <v>6655261.434101101</v>
      </c>
      <c r="BI130" s="5">
        <f t="shared" ref="BI130" ca="1" si="201">IF(BI$4="",0,IF(AND(BI$1=$P$8,BI124&gt;0),BI124,IF(AND(BI124&gt;0,BI126-MIN(INDIRECT(ADDRESS($B126,BJ$2,4,1)&amp;":"&amp;ADDRESS($B126,SUMIFS($2:$2,$1:$1,$P$8),4,1)))&gt;0,BI126-MIN(INDIRECT(ADDRESS($B126,BJ$2,4,1)&amp;":"&amp;ADDRESS($B126,SUMIFS($2:$2,$1:$1,$P$8),4,1)))&lt;BI124),BI124-(BI126-MIN(INDIRECT(ADDRESS($B126,BJ$2,4,1)&amp;":"&amp;ADDRESS($B126,SUMIFS($2:$2,$1:$1,$P$8),4,1)))),IF(AND(BI124&gt;0,BI126&lt;=MIN(INDIRECT(ADDRESS($B126,BJ$2,4,1)&amp;":"&amp;ADDRESS($B126,SUMIFS($2:$2,$1:$1,$P$8),4,1)))),BI124,0))))</f>
        <v>9519834.1986182798</v>
      </c>
      <c r="BJ130" s="5">
        <f t="shared" ref="BJ130" ca="1" si="202">IF(BJ$4="",0,IF(AND(BJ$1=$P$8,BJ124&gt;0),BJ124,IF(AND(BJ124&gt;0,BJ126-MIN(INDIRECT(ADDRESS($B126,BK$2,4,1)&amp;":"&amp;ADDRESS($B126,SUMIFS($2:$2,$1:$1,$P$8),4,1)))&gt;0,BJ126-MIN(INDIRECT(ADDRESS($B126,BK$2,4,1)&amp;":"&amp;ADDRESS($B126,SUMIFS($2:$2,$1:$1,$P$8),4,1)))&lt;BJ124),BJ124-(BJ126-MIN(INDIRECT(ADDRESS($B126,BK$2,4,1)&amp;":"&amp;ADDRESS($B126,SUMIFS($2:$2,$1:$1,$P$8),4,1)))),IF(AND(BJ124&gt;0,BJ126&lt;=MIN(INDIRECT(ADDRESS($B126,BK$2,4,1)&amp;":"&amp;ADDRESS($B126,SUMIFS($2:$2,$1:$1,$P$8),4,1)))),BJ124,0))))</f>
        <v>5406265.7995123956</v>
      </c>
      <c r="BK130" s="5">
        <f t="shared" ref="BK130" ca="1" si="203">IF(BK$4="",0,IF(AND(BK$1=$P$8,BK124&gt;0),BK124,IF(AND(BK124&gt;0,BK126-MIN(INDIRECT(ADDRESS($B126,BL$2,4,1)&amp;":"&amp;ADDRESS($B126,SUMIFS($2:$2,$1:$1,$P$8),4,1)))&gt;0,BK126-MIN(INDIRECT(ADDRESS($B126,BL$2,4,1)&amp;":"&amp;ADDRESS($B126,SUMIFS($2:$2,$1:$1,$P$8),4,1)))&lt;BK124),BK124-(BK126-MIN(INDIRECT(ADDRESS($B126,BL$2,4,1)&amp;":"&amp;ADDRESS($B126,SUMIFS($2:$2,$1:$1,$P$8),4,1)))),IF(AND(BK124&gt;0,BK126&lt;=MIN(INDIRECT(ADDRESS($B126,BL$2,4,1)&amp;":"&amp;ADDRESS($B126,SUMIFS($2:$2,$1:$1,$P$8),4,1)))),BK124,0))))</f>
        <v>0</v>
      </c>
      <c r="BL130" s="5">
        <f t="shared" ref="BL130" ca="1" si="204">IF(BL$4="",0,IF(AND(BL$1=$P$8,BL124&gt;0),BL124,IF(AND(BL124&gt;0,BL126-MIN(INDIRECT(ADDRESS($B126,BM$2,4,1)&amp;":"&amp;ADDRESS($B126,SUMIFS($2:$2,$1:$1,$P$8),4,1)))&gt;0,BL126-MIN(INDIRECT(ADDRESS($B126,BM$2,4,1)&amp;":"&amp;ADDRESS($B126,SUMIFS($2:$2,$1:$1,$P$8),4,1)))&lt;BL124),BL124-(BL126-MIN(INDIRECT(ADDRESS($B126,BM$2,4,1)&amp;":"&amp;ADDRESS($B126,SUMIFS($2:$2,$1:$1,$P$8),4,1)))),IF(AND(BL124&gt;0,BL126&lt;=MIN(INDIRECT(ADDRESS($B126,BM$2,4,1)&amp;":"&amp;ADDRESS($B126,SUMIFS($2:$2,$1:$1,$P$8),4,1)))),BL124,0))))</f>
        <v>0</v>
      </c>
      <c r="BM130" s="5">
        <f t="shared" ref="BM130" ca="1" si="205">IF(BM$4="",0,IF(AND(BM$1=$P$8,BM124&gt;0),BM124,IF(AND(BM124&gt;0,BM126-MIN(INDIRECT(ADDRESS($B126,BN$2,4,1)&amp;":"&amp;ADDRESS($B126,SUMIFS($2:$2,$1:$1,$P$8),4,1)))&gt;0,BM126-MIN(INDIRECT(ADDRESS($B126,BN$2,4,1)&amp;":"&amp;ADDRESS($B126,SUMIFS($2:$2,$1:$1,$P$8),4,1)))&lt;BM124),BM124-(BM126-MIN(INDIRECT(ADDRESS($B126,BN$2,4,1)&amp;":"&amp;ADDRESS($B126,SUMIFS($2:$2,$1:$1,$P$8),4,1)))),IF(AND(BM124&gt;0,BM126&lt;=MIN(INDIRECT(ADDRESS($B126,BN$2,4,1)&amp;":"&amp;ADDRESS($B126,SUMIFS($2:$2,$1:$1,$P$8),4,1)))),BM124,0))))</f>
        <v>0</v>
      </c>
      <c r="BN130" s="5">
        <f t="shared" ref="BN130" ca="1" si="206">IF(BN$4="",0,IF(AND(BN$1=$P$8,BN124&gt;0),BN124,IF(AND(BN124&gt;0,BN126-MIN(INDIRECT(ADDRESS($B126,BO$2,4,1)&amp;":"&amp;ADDRESS($B126,SUMIFS($2:$2,$1:$1,$P$8),4,1)))&gt;0,BN126-MIN(INDIRECT(ADDRESS($B126,BO$2,4,1)&amp;":"&amp;ADDRESS($B126,SUMIFS($2:$2,$1:$1,$P$8),4,1)))&lt;BN124),BN124-(BN126-MIN(INDIRECT(ADDRESS($B126,BO$2,4,1)&amp;":"&amp;ADDRESS($B126,SUMIFS($2:$2,$1:$1,$P$8),4,1)))),IF(AND(BN124&gt;0,BN126&lt;=MIN(INDIRECT(ADDRESS($B126,BO$2,4,1)&amp;":"&amp;ADDRESS($B126,SUMIFS($2:$2,$1:$1,$P$8),4,1)))),BN124,0))))</f>
        <v>4281834.3661003672</v>
      </c>
      <c r="BO130" s="5">
        <f t="shared" ref="BO130" ca="1" si="207">IF(BO$4="",0,IF(AND(BO$1=$P$8,BO124&gt;0),BO124,IF(AND(BO124&gt;0,BO126-MIN(INDIRECT(ADDRESS($B126,BP$2,4,1)&amp;":"&amp;ADDRESS($B126,SUMIFS($2:$2,$1:$1,$P$8),4,1)))&gt;0,BO126-MIN(INDIRECT(ADDRESS($B126,BP$2,4,1)&amp;":"&amp;ADDRESS($B126,SUMIFS($2:$2,$1:$1,$P$8),4,1)))&lt;BO124),BO124-(BO126-MIN(INDIRECT(ADDRESS($B126,BP$2,4,1)&amp;":"&amp;ADDRESS($B126,SUMIFS($2:$2,$1:$1,$P$8),4,1)))),IF(AND(BO124&gt;0,BO126&lt;=MIN(INDIRECT(ADDRESS($B126,BP$2,4,1)&amp;":"&amp;ADDRESS($B126,SUMIFS($2:$2,$1:$1,$P$8),4,1)))),BO124,0))))</f>
        <v>10928280.932785911</v>
      </c>
      <c r="BP130" s="5">
        <f t="shared" ref="BP130" ca="1" si="208">IF(BP$4="",0,IF(AND(BP$1=$P$8,BP124&gt;0),BP124,IF(AND(BP124&gt;0,BP126-MIN(INDIRECT(ADDRESS($B126,BQ$2,4,1)&amp;":"&amp;ADDRESS($B126,SUMIFS($2:$2,$1:$1,$P$8),4,1)))&gt;0,BP126-MIN(INDIRECT(ADDRESS($B126,BQ$2,4,1)&amp;":"&amp;ADDRESS($B126,SUMIFS($2:$2,$1:$1,$P$8),4,1)))&lt;BP124),BP124-(BP126-MIN(INDIRECT(ADDRESS($B126,BQ$2,4,1)&amp;":"&amp;ADDRESS($B126,SUMIFS($2:$2,$1:$1,$P$8),4,1)))),IF(AND(BP124&gt;0,BP126&lt;=MIN(INDIRECT(ADDRESS($B126,BQ$2,4,1)&amp;":"&amp;ADDRESS($B126,SUMIFS($2:$2,$1:$1,$P$8),4,1)))),BP124,0))))</f>
        <v>8729984.4308969993</v>
      </c>
      <c r="BQ130" s="5">
        <f t="shared" ref="BQ130" ca="1" si="209">IF(BQ$4="",0,IF(AND(BQ$1=$P$8,BQ124&gt;0),BQ124,IF(AND(BQ124&gt;0,BQ126-MIN(INDIRECT(ADDRESS($B126,BR$2,4,1)&amp;":"&amp;ADDRESS($B126,SUMIFS($2:$2,$1:$1,$P$8),4,1)))&gt;0,BQ126-MIN(INDIRECT(ADDRESS($B126,BR$2,4,1)&amp;":"&amp;ADDRESS($B126,SUMIFS($2:$2,$1:$1,$P$8),4,1)))&lt;BQ124),BQ124-(BQ126-MIN(INDIRECT(ADDRESS($B126,BR$2,4,1)&amp;":"&amp;ADDRESS($B126,SUMIFS($2:$2,$1:$1,$P$8),4,1)))),IF(AND(BQ124&gt;0,BQ126&lt;=MIN(INDIRECT(ADDRESS($B126,BR$2,4,1)&amp;":"&amp;ADDRESS($B126,SUMIFS($2:$2,$1:$1,$P$8),4,1)))),BQ124,0))))</f>
        <v>9269343.6338083167</v>
      </c>
      <c r="BR130" s="5">
        <f t="shared" ref="BR130" ca="1" si="210">IF(BR$4="",0,IF(AND(BR$1=$P$8,BR124&gt;0),BR124,IF(AND(BR124&gt;0,BR126-MIN(INDIRECT(ADDRESS($B126,BS$2,4,1)&amp;":"&amp;ADDRESS($B126,SUMIFS($2:$2,$1:$1,$P$8),4,1)))&gt;0,BR126-MIN(INDIRECT(ADDRESS($B126,BS$2,4,1)&amp;":"&amp;ADDRESS($B126,SUMIFS($2:$2,$1:$1,$P$8),4,1)))&lt;BR124),BR124-(BR126-MIN(INDIRECT(ADDRESS($B126,BS$2,4,1)&amp;":"&amp;ADDRESS($B126,SUMIFS($2:$2,$1:$1,$P$8),4,1)))),IF(AND(BR124&gt;0,BR126&lt;=MIN(INDIRECT(ADDRESS($B126,BS$2,4,1)&amp;":"&amp;ADDRESS($B126,SUMIFS($2:$2,$1:$1,$P$8),4,1)))),BR124,0))))</f>
        <v>16775053.486796511</v>
      </c>
      <c r="BS130" s="5">
        <f t="shared" ref="BS130" ca="1" si="211">IF(BS$4="",0,IF(AND(BS$1=$P$8,BS124&gt;0),BS124,IF(AND(BS124&gt;0,BS126-MIN(INDIRECT(ADDRESS($B126,BT$2,4,1)&amp;":"&amp;ADDRESS($B126,SUMIFS($2:$2,$1:$1,$P$8),4,1)))&gt;0,BS126-MIN(INDIRECT(ADDRESS($B126,BT$2,4,1)&amp;":"&amp;ADDRESS($B126,SUMIFS($2:$2,$1:$1,$P$8),4,1)))&lt;BS124),BS124-(BS126-MIN(INDIRECT(ADDRESS($B126,BT$2,4,1)&amp;":"&amp;ADDRESS($B126,SUMIFS($2:$2,$1:$1,$P$8),4,1)))),IF(AND(BS124&gt;0,BS126&lt;=MIN(INDIRECT(ADDRESS($B126,BT$2,4,1)&amp;":"&amp;ADDRESS($B126,SUMIFS($2:$2,$1:$1,$P$8),4,1)))),BS124,0))))</f>
        <v>11613939.347752936</v>
      </c>
      <c r="BT130" s="5">
        <f t="shared" ref="BT130" ca="1" si="212">IF(BT$4="",0,IF(AND(BT$1=$P$8,BT124&gt;0),BT124,IF(AND(BT124&gt;0,BT126-MIN(INDIRECT(ADDRESS($B126,BU$2,4,1)&amp;":"&amp;ADDRESS($B126,SUMIFS($2:$2,$1:$1,$P$8),4,1)))&gt;0,BT126-MIN(INDIRECT(ADDRESS($B126,BU$2,4,1)&amp;":"&amp;ADDRESS($B126,SUMIFS($2:$2,$1:$1,$P$8),4,1)))&lt;BT124),BT124-(BT126-MIN(INDIRECT(ADDRESS($B126,BU$2,4,1)&amp;":"&amp;ADDRESS($B126,SUMIFS($2:$2,$1:$1,$P$8),4,1)))),IF(AND(BT124&gt;0,BT126&lt;=MIN(INDIRECT(ADDRESS($B126,BU$2,4,1)&amp;":"&amp;ADDRESS($B126,SUMIFS($2:$2,$1:$1,$P$8),4,1)))),BT124,0))))</f>
        <v>10673945.162978882</v>
      </c>
      <c r="BU130" s="5">
        <f t="shared" ref="BU130" ca="1" si="213">IF(BU$4="",0,IF(AND(BU$1=$P$8,BU124&gt;0),BU124,IF(AND(BU124&gt;0,BU126-MIN(INDIRECT(ADDRESS($B126,BV$2,4,1)&amp;":"&amp;ADDRESS($B126,SUMIFS($2:$2,$1:$1,$P$8),4,1)))&gt;0,BU126-MIN(INDIRECT(ADDRESS($B126,BV$2,4,1)&amp;":"&amp;ADDRESS($B126,SUMIFS($2:$2,$1:$1,$P$8),4,1)))&lt;BU124),BU124-(BU126-MIN(INDIRECT(ADDRESS($B126,BV$2,4,1)&amp;":"&amp;ADDRESS($B126,SUMIFS($2:$2,$1:$1,$P$8),4,1)))),IF(AND(BU124&gt;0,BU126&lt;=MIN(INDIRECT(ADDRESS($B126,BV$2,4,1)&amp;":"&amp;ADDRESS($B126,SUMIFS($2:$2,$1:$1,$P$8),4,1)))),BU124,0))))</f>
        <v>2704235.4073573649</v>
      </c>
      <c r="BV130" s="5">
        <f t="shared" ref="BV130" ca="1" si="214">IF(BV$4="",0,IF(AND(BV$1=$P$8,BV124&gt;0),BV124,IF(AND(BV124&gt;0,BV126-MIN(INDIRECT(ADDRESS($B126,BW$2,4,1)&amp;":"&amp;ADDRESS($B126,SUMIFS($2:$2,$1:$1,$P$8),4,1)))&gt;0,BV126-MIN(INDIRECT(ADDRESS($B126,BW$2,4,1)&amp;":"&amp;ADDRESS($B126,SUMIFS($2:$2,$1:$1,$P$8),4,1)))&lt;BV124),BV124-(BV126-MIN(INDIRECT(ADDRESS($B126,BW$2,4,1)&amp;":"&amp;ADDRESS($B126,SUMIFS($2:$2,$1:$1,$P$8),4,1)))),IF(AND(BV124&gt;0,BV126&lt;=MIN(INDIRECT(ADDRESS($B126,BW$2,4,1)&amp;":"&amp;ADDRESS($B126,SUMIFS($2:$2,$1:$1,$P$8),4,1)))),BV124,0))))</f>
        <v>0</v>
      </c>
      <c r="BW130" s="5">
        <f t="shared" ref="BW130" ca="1" si="215">IF(BW$4="",0,IF(AND(BW$1=$P$8,BW124&gt;0),BW124,IF(AND(BW124&gt;0,BW126-MIN(INDIRECT(ADDRESS($B126,BX$2,4,1)&amp;":"&amp;ADDRESS($B126,SUMIFS($2:$2,$1:$1,$P$8),4,1)))&gt;0,BW126-MIN(INDIRECT(ADDRESS($B126,BX$2,4,1)&amp;":"&amp;ADDRESS($B126,SUMIFS($2:$2,$1:$1,$P$8),4,1)))&lt;BW124),BW124-(BW126-MIN(INDIRECT(ADDRESS($B126,BX$2,4,1)&amp;":"&amp;ADDRESS($B126,SUMIFS($2:$2,$1:$1,$P$8),4,1)))),IF(AND(BW124&gt;0,BW126&lt;=MIN(INDIRECT(ADDRESS($B126,BX$2,4,1)&amp;":"&amp;ADDRESS($B126,SUMIFS($2:$2,$1:$1,$P$8),4,1)))),BW124,0))))</f>
        <v>4899036.5734694824</v>
      </c>
      <c r="BX130" s="5">
        <f t="shared" ref="BX130" ca="1" si="216">IF(BX$4="",0,IF(AND(BX$1=$P$8,BX124&gt;0),BX124,IF(AND(BX124&gt;0,BX126-MIN(INDIRECT(ADDRESS($B126,BY$2,4,1)&amp;":"&amp;ADDRESS($B126,SUMIFS($2:$2,$1:$1,$P$8),4,1)))&gt;0,BX126-MIN(INDIRECT(ADDRESS($B126,BY$2,4,1)&amp;":"&amp;ADDRESS($B126,SUMIFS($2:$2,$1:$1,$P$8),4,1)))&lt;BX124),BX124-(BX126-MIN(INDIRECT(ADDRESS($B126,BY$2,4,1)&amp;":"&amp;ADDRESS($B126,SUMIFS($2:$2,$1:$1,$P$8),4,1)))),IF(AND(BX124&gt;0,BX126&lt;=MIN(INDIRECT(ADDRESS($B126,BY$2,4,1)&amp;":"&amp;ADDRESS($B126,SUMIFS($2:$2,$1:$1,$P$8),4,1)))),BX124,0))))</f>
        <v>7712930.6533868797</v>
      </c>
      <c r="BY130" s="5">
        <f t="shared" ref="BY130" ca="1" si="217">IF(BY$4="",0,IF(AND(BY$1=$P$8,BY124&gt;0),BY124,IF(AND(BY124&gt;0,BY126-MIN(INDIRECT(ADDRESS($B126,BZ$2,4,1)&amp;":"&amp;ADDRESS($B126,SUMIFS($2:$2,$1:$1,$P$8),4,1)))&gt;0,BY126-MIN(INDIRECT(ADDRESS($B126,BZ$2,4,1)&amp;":"&amp;ADDRESS($B126,SUMIFS($2:$2,$1:$1,$P$8),4,1)))&lt;BY124),BY124-(BY126-MIN(INDIRECT(ADDRESS($B126,BZ$2,4,1)&amp;":"&amp;ADDRESS($B126,SUMIFS($2:$2,$1:$1,$P$8),4,1)))),IF(AND(BY124&gt;0,BY126&lt;=MIN(INDIRECT(ADDRESS($B126,BZ$2,4,1)&amp;":"&amp;ADDRESS($B126,SUMIFS($2:$2,$1:$1,$P$8),4,1)))),BY124,0))))</f>
        <v>10644401.693541322</v>
      </c>
      <c r="BZ130" s="5">
        <f t="shared" ref="BZ130" ca="1" si="218">IF(BZ$4="",0,IF(AND(BZ$1=$P$8,BZ124&gt;0),BZ124,IF(AND(BZ124&gt;0,BZ126-MIN(INDIRECT(ADDRESS($B126,CA$2,4,1)&amp;":"&amp;ADDRESS($B126,SUMIFS($2:$2,$1:$1,$P$8),4,1)))&gt;0,BZ126-MIN(INDIRECT(ADDRESS($B126,CA$2,4,1)&amp;":"&amp;ADDRESS($B126,SUMIFS($2:$2,$1:$1,$P$8),4,1)))&lt;BZ124),BZ124-(BZ126-MIN(INDIRECT(ADDRESS($B126,CA$2,4,1)&amp;":"&amp;ADDRESS($B126,SUMIFS($2:$2,$1:$1,$P$8),4,1)))),IF(AND(BZ124&gt;0,BZ126&lt;=MIN(INDIRECT(ADDRESS($B126,CA$2,4,1)&amp;":"&amp;ADDRESS($B126,SUMIFS($2:$2,$1:$1,$P$8),4,1)))),BZ124,0))))</f>
        <v>13255493.021446135</v>
      </c>
      <c r="CA130" s="5">
        <f t="shared" ref="CA130" ca="1" si="219">IF(CA$4="",0,IF(AND(CA$1=$P$8,CA124&gt;0),CA124,IF(AND(CA124&gt;0,CA126-MIN(INDIRECT(ADDRESS($B126,CB$2,4,1)&amp;":"&amp;ADDRESS($B126,SUMIFS($2:$2,$1:$1,$P$8),4,1)))&gt;0,CA126-MIN(INDIRECT(ADDRESS($B126,CB$2,4,1)&amp;":"&amp;ADDRESS($B126,SUMIFS($2:$2,$1:$1,$P$8),4,1)))&lt;CA124),CA124-(CA126-MIN(INDIRECT(ADDRESS($B126,CB$2,4,1)&amp;":"&amp;ADDRESS($B126,SUMIFS($2:$2,$1:$1,$P$8),4,1)))),IF(AND(CA124&gt;0,CA126&lt;=MIN(INDIRECT(ADDRESS($B126,CB$2,4,1)&amp;":"&amp;ADDRESS($B126,SUMIFS($2:$2,$1:$1,$P$8),4,1)))),CA124,0))))</f>
        <v>19875865.755190361</v>
      </c>
      <c r="CB130" s="5">
        <f t="shared" ref="CB130" ca="1" si="220">IF(CB$4="",0,IF(AND(CB$1=$P$8,CB124&gt;0),CB124,IF(AND(CB124&gt;0,CB126-MIN(INDIRECT(ADDRESS($B126,CC$2,4,1)&amp;":"&amp;ADDRESS($B126,SUMIFS($2:$2,$1:$1,$P$8),4,1)))&gt;0,CB126-MIN(INDIRECT(ADDRESS($B126,CC$2,4,1)&amp;":"&amp;ADDRESS($B126,SUMIFS($2:$2,$1:$1,$P$8),4,1)))&lt;CB124),CB124-(CB126-MIN(INDIRECT(ADDRESS($B126,CC$2,4,1)&amp;":"&amp;ADDRESS($B126,SUMIFS($2:$2,$1:$1,$P$8),4,1)))),IF(AND(CB124&gt;0,CB126&lt;=MIN(INDIRECT(ADDRESS($B126,CC$2,4,1)&amp;":"&amp;ADDRESS($B126,SUMIFS($2:$2,$1:$1,$P$8),4,1)))),CB124,0))))</f>
        <v>12020718.745258493</v>
      </c>
      <c r="CC130" s="5">
        <f t="shared" ref="CC130" ca="1" si="221">IF(CC$4="",0,IF(AND(CC$1=$P$8,CC124&gt;0),CC124,IF(AND(CC124&gt;0,CC126-MIN(INDIRECT(ADDRESS($B126,CD$2,4,1)&amp;":"&amp;ADDRESS($B126,SUMIFS($2:$2,$1:$1,$P$8),4,1)))&gt;0,CC126-MIN(INDIRECT(ADDRESS($B126,CD$2,4,1)&amp;":"&amp;ADDRESS($B126,SUMIFS($2:$2,$1:$1,$P$8),4,1)))&lt;CC124),CC124-(CC126-MIN(INDIRECT(ADDRESS($B126,CD$2,4,1)&amp;":"&amp;ADDRESS($B126,SUMIFS($2:$2,$1:$1,$P$8),4,1)))),IF(AND(CC124&gt;0,CC126&lt;=MIN(INDIRECT(ADDRESS($B126,CD$2,4,1)&amp;":"&amp;ADDRESS($B126,SUMIFS($2:$2,$1:$1,$P$8),4,1)))),CC124,0))))</f>
        <v>12737504.115999116</v>
      </c>
      <c r="CD130" s="5">
        <f t="shared" ref="CD130" ca="1" si="222">IF(CD$4="",0,IF(AND(CD$1=$P$8,CD124&gt;0),CD124,IF(AND(CD124&gt;0,CD126-MIN(INDIRECT(ADDRESS($B126,CE$2,4,1)&amp;":"&amp;ADDRESS($B126,SUMIFS($2:$2,$1:$1,$P$8),4,1)))&gt;0,CD126-MIN(INDIRECT(ADDRESS($B126,CE$2,4,1)&amp;":"&amp;ADDRESS($B126,SUMIFS($2:$2,$1:$1,$P$8),4,1)))&lt;CD124),CD124-(CD126-MIN(INDIRECT(ADDRESS($B126,CE$2,4,1)&amp;":"&amp;ADDRESS($B126,SUMIFS($2:$2,$1:$1,$P$8),4,1)))),IF(AND(CD124&gt;0,CD126&lt;=MIN(INDIRECT(ADDRESS($B126,CE$2,4,1)&amp;":"&amp;ADDRESS($B126,SUMIFS($2:$2,$1:$1,$P$8),4,1)))),CD124,0))))</f>
        <v>15469417.142550213</v>
      </c>
      <c r="CE130" s="5">
        <f t="shared" ref="CE130" ca="1" si="223">IF(CE$4="",0,IF(AND(CE$1=$P$8,CE124&gt;0),CE124,IF(AND(CE124&gt;0,CE126-MIN(INDIRECT(ADDRESS($B126,CF$2,4,1)&amp;":"&amp;ADDRESS($B126,SUMIFS($2:$2,$1:$1,$P$8),4,1)))&gt;0,CE126-MIN(INDIRECT(ADDRESS($B126,CF$2,4,1)&amp;":"&amp;ADDRESS($B126,SUMIFS($2:$2,$1:$1,$P$8),4,1)))&lt;CE124),CE124-(CE126-MIN(INDIRECT(ADDRESS($B126,CF$2,4,1)&amp;":"&amp;ADDRESS($B126,SUMIFS($2:$2,$1:$1,$P$8),4,1)))),IF(AND(CE124&gt;0,CE126&lt;=MIN(INDIRECT(ADDRESS($B126,CF$2,4,1)&amp;":"&amp;ADDRESS($B126,SUMIFS($2:$2,$1:$1,$P$8),4,1)))),CE124,0))))</f>
        <v>15269867.775537523</v>
      </c>
      <c r="CF130" s="5">
        <f t="shared" ref="CF130" ca="1" si="224">IF(CF$4="",0,IF(AND(CF$1=$P$8,CF124&gt;0),CF124,IF(AND(CF124&gt;0,CF126-MIN(INDIRECT(ADDRESS($B126,CG$2,4,1)&amp;":"&amp;ADDRESS($B126,SUMIFS($2:$2,$1:$1,$P$8),4,1)))&gt;0,CF126-MIN(INDIRECT(ADDRESS($B126,CG$2,4,1)&amp;":"&amp;ADDRESS($B126,SUMIFS($2:$2,$1:$1,$P$8),4,1)))&lt;CF124),CF124-(CF126-MIN(INDIRECT(ADDRESS($B126,CG$2,4,1)&amp;":"&amp;ADDRESS($B126,SUMIFS($2:$2,$1:$1,$P$8),4,1)))),IF(AND(CF124&gt;0,CF126&lt;=MIN(INDIRECT(ADDRESS($B126,CG$2,4,1)&amp;":"&amp;ADDRESS($B126,SUMIFS($2:$2,$1:$1,$P$8),4,1)))),CF124,0))))</f>
        <v>0</v>
      </c>
    </row>
    <row r="131" spans="2:84" x14ac:dyDescent="0.3">
      <c r="X131" s="109"/>
    </row>
    <row r="132" spans="2:84" x14ac:dyDescent="0.3">
      <c r="B132" s="13">
        <f>ROW()</f>
        <v>132</v>
      </c>
      <c r="H132" s="1" t="s">
        <v>265</v>
      </c>
      <c r="M132" s="53" t="s">
        <v>18</v>
      </c>
      <c r="P132" s="72" t="str">
        <f>Lists!$AI$19</f>
        <v>FCF(-)</v>
      </c>
      <c r="U132" s="5">
        <f ca="1">SUM(INDIRECT(ADDRESS($B132,$X$2)&amp;":"&amp;ADDRESS($B132,$X$2-1+$P$8)))</f>
        <v>-35285493.356032677</v>
      </c>
      <c r="X132" s="5">
        <f ca="1">IF(X$4="",0,IF(X130&gt;0,0,IF(X126-W126&gt;0,0,IF(X126-SUM($W132:W132)&gt;0,0,X126-SUM($W132:W132)))))</f>
        <v>-18614000</v>
      </c>
      <c r="Y132" s="5">
        <f ca="1">IF(Y$4="",0,IF(Y130&gt;0,0,IF(Y126-X126&gt;0,0,IF(Y126-SUM($W132:X132)&gt;0,0,Y126-SUM($W132:X132)))))</f>
        <v>-9234000</v>
      </c>
      <c r="Z132" s="5">
        <f ca="1">IF(Z$4="",0,IF(Z130&gt;0,0,IF(Z126-Y126&gt;0,0,IF(Z126-SUM($W132:Y132)&gt;0,0,Z126-SUM($W132:Y132)))))</f>
        <v>-6621566.6666666642</v>
      </c>
      <c r="AA132" s="5">
        <f ca="1">IF(AA$4="",0,IF(AA130&gt;0,0,IF(AA126-Z126&gt;0,0,IF(AA126-SUM($W132:Z132)&gt;0,0,AA126-SUM($W132:Z132)))))</f>
        <v>-815926.68936601281</v>
      </c>
      <c r="AB132" s="5">
        <f ca="1">IF(AB$4="",0,IF(AB130&gt;0,0,IF(AB126-AA126&gt;0,0,IF(AB126-SUM($W132:AA132)&gt;0,0,AB126-SUM($W132:AA132)))))</f>
        <v>0</v>
      </c>
      <c r="AC132" s="5">
        <f ca="1">IF(AC$4="",0,IF(AC130&gt;0,0,IF(AC126-AB126&gt;0,0,IF(AC126-SUM($W132:AB132)&gt;0,0,AC126-SUM($W132:AB132)))))</f>
        <v>0</v>
      </c>
      <c r="AD132" s="5">
        <f ca="1">IF(AD$4="",0,IF(AD130&gt;0,0,IF(AD126-AC126&gt;0,0,IF(AD126-SUM($W132:AC132)&gt;0,0,AD126-SUM($W132:AC132)))))</f>
        <v>0</v>
      </c>
      <c r="AE132" s="5">
        <f ca="1">IF(AE$4="",0,IF(AE130&gt;0,0,IF(AE126-AD126&gt;0,0,IF(AE126-SUM($W132:AD132)&gt;0,0,AE126-SUM($W132:AD132)))))</f>
        <v>0</v>
      </c>
      <c r="AF132" s="5">
        <f ca="1">IF(AF$4="",0,IF(AF130&gt;0,0,IF(AF126-AE126&gt;0,0,IF(AF126-SUM($W132:AE132)&gt;0,0,AF126-SUM($W132:AE132)))))</f>
        <v>0</v>
      </c>
      <c r="AG132" s="5">
        <f ca="1">IF(AG$4="",0,IF(AG130&gt;0,0,IF(AG126-AF126&gt;0,0,IF(AG126-SUM($W132:AF132)&gt;0,0,AG126-SUM($W132:AF132)))))</f>
        <v>0</v>
      </c>
      <c r="AH132" s="5">
        <f ca="1">IF(AH$4="",0,IF(AH130&gt;0,0,IF(AH126-AG126&gt;0,0,IF(AH126-SUM($W132:AG132)&gt;0,0,AH126-SUM($W132:AG132)))))</f>
        <v>0</v>
      </c>
      <c r="AI132" s="5">
        <f ca="1">IF(AI$4="",0,IF(AI130&gt;0,0,IF(AI126-AH126&gt;0,0,IF(AI126-SUM($W132:AH132)&gt;0,0,AI126-SUM($W132:AH132)))))</f>
        <v>0</v>
      </c>
      <c r="AJ132" s="5">
        <f ca="1">IF(AJ$4="",0,IF(AJ130&gt;0,0,IF(AJ126-AI126&gt;0,0,IF(AJ126-SUM($W132:AI132)&gt;0,0,AJ126-SUM($W132:AI132)))))</f>
        <v>0</v>
      </c>
      <c r="AK132" s="5">
        <f ca="1">IF(AK$4="",0,IF(AK130&gt;0,0,IF(AK126-AJ126&gt;0,0,IF(AK126-SUM($W132:AJ132)&gt;0,0,AK126-SUM($W132:AJ132)))))</f>
        <v>0</v>
      </c>
      <c r="AL132" s="5">
        <f ca="1">IF(AL$4="",0,IF(AL130&gt;0,0,IF(AL126-AK126&gt;0,0,IF(AL126-SUM($W132:AK132)&gt;0,0,AL126-SUM($W132:AK132)))))</f>
        <v>0</v>
      </c>
      <c r="AM132" s="5">
        <f ca="1">IF(AM$4="",0,IF(AM130&gt;0,0,IF(AM126-AL126&gt;0,0,IF(AM126-SUM($W132:AL132)&gt;0,0,AM126-SUM($W132:AL132)))))</f>
        <v>0</v>
      </c>
      <c r="AN132" s="5">
        <f ca="1">IF(AN$4="",0,IF(AN130&gt;0,0,IF(AN126-AM126&gt;0,0,IF(AN126-SUM($W132:AM132)&gt;0,0,AN126-SUM($W132:AM132)))))</f>
        <v>0</v>
      </c>
      <c r="AO132" s="5">
        <f ca="1">IF(AO$4="",0,IF(AO130&gt;0,0,IF(AO126-AN126&gt;0,0,IF(AO126-SUM($W132:AN132)&gt;0,0,AO126-SUM($W132:AN132)))))</f>
        <v>0</v>
      </c>
      <c r="AP132" s="5">
        <f ca="1">IF(AP$4="",0,IF(AP130&gt;0,0,IF(AP126-AO126&gt;0,0,IF(AP126-SUM($W132:AO132)&gt;0,0,AP126-SUM($W132:AO132)))))</f>
        <v>0</v>
      </c>
      <c r="AQ132" s="5">
        <f ca="1">IF(AQ$4="",0,IF(AQ130&gt;0,0,IF(AQ126-AP126&gt;0,0,IF(AQ126-SUM($W132:AP132)&gt;0,0,AQ126-SUM($W132:AP132)))))</f>
        <v>0</v>
      </c>
      <c r="AR132" s="5">
        <f ca="1">IF(AR$4="",0,IF(AR130&gt;0,0,IF(AR126-AQ126&gt;0,0,IF(AR126-SUM($W132:AQ132)&gt;0,0,AR126-SUM($W132:AQ132)))))</f>
        <v>0</v>
      </c>
      <c r="AS132" s="5">
        <f ca="1">IF(AS$4="",0,IF(AS130&gt;0,0,IF(AS126-AR126&gt;0,0,IF(AS126-SUM($W132:AR132)&gt;0,0,AS126-SUM($W132:AR132)))))</f>
        <v>0</v>
      </c>
      <c r="AT132" s="5">
        <f ca="1">IF(AT$4="",0,IF(AT130&gt;0,0,IF(AT126-AS126&gt;0,0,IF(AT126-SUM($W132:AS132)&gt;0,0,AT126-SUM($W132:AS132)))))</f>
        <v>0</v>
      </c>
      <c r="AU132" s="5">
        <f ca="1">IF(AU$4="",0,IF(AU130&gt;0,0,IF(AU126-AT126&gt;0,0,IF(AU126-SUM($W132:AT132)&gt;0,0,AU126-SUM($W132:AT132)))))</f>
        <v>0</v>
      </c>
      <c r="AV132" s="5">
        <f ca="1">IF(AV$4="",0,IF(AV130&gt;0,0,IF(AV126-AU126&gt;0,0,IF(AV126-SUM($W132:AU132)&gt;0,0,AV126-SUM($W132:AU132)))))</f>
        <v>0</v>
      </c>
      <c r="AW132" s="5">
        <f ca="1">IF(AW$4="",0,IF(AW130&gt;0,0,IF(AW126-AV126&gt;0,0,IF(AW126-SUM($W132:AV132)&gt;0,0,AW126-SUM($W132:AV132)))))</f>
        <v>0</v>
      </c>
      <c r="AX132" s="5">
        <f ca="1">IF(AX$4="",0,IF(AX130&gt;0,0,IF(AX126-AW126&gt;0,0,IF(AX126-SUM($W132:AW132)&gt;0,0,AX126-SUM($W132:AW132)))))</f>
        <v>0</v>
      </c>
      <c r="AY132" s="5">
        <f ca="1">IF(AY$4="",0,IF(AY130&gt;0,0,IF(AY126-AX126&gt;0,0,IF(AY126-SUM($W132:AX132)&gt;0,0,AY126-SUM($W132:AX132)))))</f>
        <v>0</v>
      </c>
      <c r="AZ132" s="5">
        <f ca="1">IF(AZ$4="",0,IF(AZ130&gt;0,0,IF(AZ126-AY126&gt;0,0,IF(AZ126-SUM($W132:AY132)&gt;0,0,AZ126-SUM($W132:AY132)))))</f>
        <v>0</v>
      </c>
      <c r="BA132" s="5">
        <f ca="1">IF(BA$4="",0,IF(BA130&gt;0,0,IF(BA126-AZ126&gt;0,0,IF(BA126-SUM($W132:AZ132)&gt;0,0,BA126-SUM($W132:AZ132)))))</f>
        <v>0</v>
      </c>
      <c r="BB132" s="5">
        <f ca="1">IF(BB$4="",0,IF(BB130&gt;0,0,IF(BB126-BA126&gt;0,0,IF(BB126-SUM($W132:BA132)&gt;0,0,BB126-SUM($W132:BA132)))))</f>
        <v>0</v>
      </c>
      <c r="BC132" s="5">
        <f ca="1">IF(BC$4="",0,IF(BC130&gt;0,0,IF(BC126-BB126&gt;0,0,IF(BC126-SUM($W132:BB132)&gt;0,0,BC126-SUM($W132:BB132)))))</f>
        <v>0</v>
      </c>
      <c r="BD132" s="5">
        <f ca="1">IF(BD$4="",0,IF(BD130&gt;0,0,IF(BD126-BC126&gt;0,0,IF(BD126-SUM($W132:BC132)&gt;0,0,BD126-SUM($W132:BC132)))))</f>
        <v>0</v>
      </c>
      <c r="BE132" s="5">
        <f ca="1">IF(BE$4="",0,IF(BE130&gt;0,0,IF(BE126-BD126&gt;0,0,IF(BE126-SUM($W132:BD132)&gt;0,0,BE126-SUM($W132:BD132)))))</f>
        <v>0</v>
      </c>
      <c r="BF132" s="5">
        <f ca="1">IF(BF$4="",0,IF(BF130&gt;0,0,IF(BF126-BE126&gt;0,0,IF(BF126-SUM($W132:BE132)&gt;0,0,BF126-SUM($W132:BE132)))))</f>
        <v>0</v>
      </c>
      <c r="BG132" s="5">
        <f ca="1">IF(BG$4="",0,IF(BG130&gt;0,0,IF(BG126-BF126&gt;0,0,IF(BG126-SUM($W132:BF132)&gt;0,0,BG126-SUM($W132:BF132)))))</f>
        <v>0</v>
      </c>
      <c r="BH132" s="5">
        <f ca="1">IF(BH$4="",0,IF(BH130&gt;0,0,IF(BH126-BG126&gt;0,0,IF(BH126-SUM($W132:BG132)&gt;0,0,BH126-SUM($W132:BG132)))))</f>
        <v>0</v>
      </c>
      <c r="BI132" s="5">
        <f ca="1">IF(BI$4="",0,IF(BI130&gt;0,0,IF(BI126-BH126&gt;0,0,IF(BI126-SUM($W132:BH132)&gt;0,0,BI126-SUM($W132:BH132)))))</f>
        <v>0</v>
      </c>
      <c r="BJ132" s="5">
        <f ca="1">IF(BJ$4="",0,IF(BJ130&gt;0,0,IF(BJ126-BI126&gt;0,0,IF(BJ126-SUM($W132:BI132)&gt;0,0,BJ126-SUM($W132:BI132)))))</f>
        <v>0</v>
      </c>
      <c r="BK132" s="5">
        <f ca="1">IF(BK$4="",0,IF(BK130&gt;0,0,IF(BK126-BJ126&gt;0,0,IF(BK126-SUM($W132:BJ132)&gt;0,0,BK126-SUM($W132:BJ132)))))</f>
        <v>0</v>
      </c>
      <c r="BL132" s="5">
        <f ca="1">IF(BL$4="",0,IF(BL130&gt;0,0,IF(BL126-BK126&gt;0,0,IF(BL126-SUM($W132:BK132)&gt;0,0,BL126-SUM($W132:BK132)))))</f>
        <v>0</v>
      </c>
      <c r="BM132" s="5">
        <f ca="1">IF(BM$4="",0,IF(BM130&gt;0,0,IF(BM126-BL126&gt;0,0,IF(BM126-SUM($W132:BL132)&gt;0,0,BM126-SUM($W132:BL132)))))</f>
        <v>0</v>
      </c>
      <c r="BN132" s="5">
        <f ca="1">IF(BN$4="",0,IF(BN130&gt;0,0,IF(BN126-BM126&gt;0,0,IF(BN126-SUM($W132:BM132)&gt;0,0,BN126-SUM($W132:BM132)))))</f>
        <v>0</v>
      </c>
      <c r="BO132" s="5">
        <f ca="1">IF(BO$4="",0,IF(BO130&gt;0,0,IF(BO126-BN126&gt;0,0,IF(BO126-SUM($W132:BN132)&gt;0,0,BO126-SUM($W132:BN132)))))</f>
        <v>0</v>
      </c>
      <c r="BP132" s="5">
        <f ca="1">IF(BP$4="",0,IF(BP130&gt;0,0,IF(BP126-BO126&gt;0,0,IF(BP126-SUM($W132:BO132)&gt;0,0,BP126-SUM($W132:BO132)))))</f>
        <v>0</v>
      </c>
      <c r="BQ132" s="5">
        <f ca="1">IF(BQ$4="",0,IF(BQ130&gt;0,0,IF(BQ126-BP126&gt;0,0,IF(BQ126-SUM($W132:BP132)&gt;0,0,BQ126-SUM($W132:BP132)))))</f>
        <v>0</v>
      </c>
      <c r="BR132" s="5">
        <f ca="1">IF(BR$4="",0,IF(BR130&gt;0,0,IF(BR126-BQ126&gt;0,0,IF(BR126-SUM($W132:BQ132)&gt;0,0,BR126-SUM($W132:BQ132)))))</f>
        <v>0</v>
      </c>
      <c r="BS132" s="5">
        <f ca="1">IF(BS$4="",0,IF(BS130&gt;0,0,IF(BS126-BR126&gt;0,0,IF(BS126-SUM($W132:BR132)&gt;0,0,BS126-SUM($W132:BR132)))))</f>
        <v>0</v>
      </c>
      <c r="BT132" s="5">
        <f ca="1">IF(BT$4="",0,IF(BT130&gt;0,0,IF(BT126-BS126&gt;0,0,IF(BT126-SUM($W132:BS132)&gt;0,0,BT126-SUM($W132:BS132)))))</f>
        <v>0</v>
      </c>
      <c r="BU132" s="5">
        <f ca="1">IF(BU$4="",0,IF(BU130&gt;0,0,IF(BU126-BT126&gt;0,0,IF(BU126-SUM($W132:BT132)&gt;0,0,BU126-SUM($W132:BT132)))))</f>
        <v>0</v>
      </c>
      <c r="BV132" s="5">
        <f ca="1">IF(BV$4="",0,IF(BV130&gt;0,0,IF(BV126-BU126&gt;0,0,IF(BV126-SUM($W132:BU132)&gt;0,0,BV126-SUM($W132:BU132)))))</f>
        <v>0</v>
      </c>
      <c r="BW132" s="5">
        <f ca="1">IF(BW$4="",0,IF(BW130&gt;0,0,IF(BW126-BV126&gt;0,0,IF(BW126-SUM($W132:BV132)&gt;0,0,BW126-SUM($W132:BV132)))))</f>
        <v>0</v>
      </c>
      <c r="BX132" s="5">
        <f ca="1">IF(BX$4="",0,IF(BX130&gt;0,0,IF(BX126-BW126&gt;0,0,IF(BX126-SUM($W132:BW132)&gt;0,0,BX126-SUM($W132:BW132)))))</f>
        <v>0</v>
      </c>
      <c r="BY132" s="5">
        <f ca="1">IF(BY$4="",0,IF(BY130&gt;0,0,IF(BY126-BX126&gt;0,0,IF(BY126-SUM($W132:BX132)&gt;0,0,BY126-SUM($W132:BX132)))))</f>
        <v>0</v>
      </c>
      <c r="BZ132" s="5">
        <f ca="1">IF(BZ$4="",0,IF(BZ130&gt;0,0,IF(BZ126-BY126&gt;0,0,IF(BZ126-SUM($W132:BY132)&gt;0,0,BZ126-SUM($W132:BY132)))))</f>
        <v>0</v>
      </c>
      <c r="CA132" s="5">
        <f ca="1">IF(CA$4="",0,IF(CA130&gt;0,0,IF(CA126-BZ126&gt;0,0,IF(CA126-SUM($W132:BZ132)&gt;0,0,CA126-SUM($W132:BZ132)))))</f>
        <v>0</v>
      </c>
      <c r="CB132" s="5">
        <f ca="1">IF(CB$4="",0,IF(CB130&gt;0,0,IF(CB126-CA126&gt;0,0,IF(CB126-SUM($W132:CA132)&gt;0,0,CB126-SUM($W132:CA132)))))</f>
        <v>0</v>
      </c>
      <c r="CC132" s="5">
        <f ca="1">IF(CC$4="",0,IF(CC130&gt;0,0,IF(CC126-CB126&gt;0,0,IF(CC126-SUM($W132:CB132)&gt;0,0,CC126-SUM($W132:CB132)))))</f>
        <v>0</v>
      </c>
      <c r="CD132" s="5">
        <f ca="1">IF(CD$4="",0,IF(CD130&gt;0,0,IF(CD126-CC126&gt;0,0,IF(CD126-SUM($W132:CC132)&gt;0,0,CD126-SUM($W132:CC132)))))</f>
        <v>0</v>
      </c>
      <c r="CE132" s="5">
        <f ca="1">IF(CE$4="",0,IF(CE130&gt;0,0,IF(CE126-CD126&gt;0,0,IF(CE126-SUM($W132:CD132)&gt;0,0,CE126-SUM($W132:CD132)))))</f>
        <v>0</v>
      </c>
      <c r="CF132" s="5">
        <f ca="1">IF(CF$4="",0,IF(CF130&gt;0,0,IF(CF126-CE126&gt;0,0,IF(CF126-SUM($W132:CE132)&gt;0,0,CF126-SUM($W132:CE132)))))</f>
        <v>0</v>
      </c>
    </row>
    <row r="134" spans="2:84" x14ac:dyDescent="0.3">
      <c r="B134" s="13">
        <f>ROW()</f>
        <v>134</v>
      </c>
      <c r="H134" s="1" t="s">
        <v>266</v>
      </c>
      <c r="M134" s="53" t="s">
        <v>18</v>
      </c>
      <c r="P134" s="72" t="str">
        <f>Lists!$AI$20</f>
        <v>FCF</v>
      </c>
      <c r="U134" s="5">
        <f ca="1">SUM(INDIRECT(ADDRESS($B134,$X$2)&amp;":"&amp;ADDRESS($B134,$X$2-1+$P$8)))</f>
        <v>227886165.32406145</v>
      </c>
      <c r="X134" s="5">
        <f ca="1">IF(X$4="",0,X130+X132)</f>
        <v>-18614000</v>
      </c>
      <c r="Y134" s="5">
        <f t="shared" ref="Y134:CF134" ca="1" si="225">IF(Y$4="",0,Y130+Y132)</f>
        <v>-9234000</v>
      </c>
      <c r="Z134" s="5">
        <f t="shared" ca="1" si="225"/>
        <v>-6621566.6666666642</v>
      </c>
      <c r="AA134" s="5">
        <f t="shared" ca="1" si="225"/>
        <v>-815926.68936601281</v>
      </c>
      <c r="AB134" s="5">
        <f t="shared" ca="1" si="225"/>
        <v>4749876.210692212</v>
      </c>
      <c r="AC134" s="5">
        <f t="shared" ca="1" si="225"/>
        <v>0</v>
      </c>
      <c r="AD134" s="5">
        <f t="shared" ca="1" si="225"/>
        <v>481362.41063398949</v>
      </c>
      <c r="AE134" s="5">
        <f t="shared" ca="1" si="225"/>
        <v>780351.466453759</v>
      </c>
      <c r="AF134" s="5">
        <f t="shared" ca="1" si="225"/>
        <v>0</v>
      </c>
      <c r="AG134" s="5">
        <f t="shared" ca="1" si="225"/>
        <v>0</v>
      </c>
      <c r="AH134" s="5">
        <f t="shared" ca="1" si="225"/>
        <v>0</v>
      </c>
      <c r="AI134" s="5">
        <f t="shared" ca="1" si="225"/>
        <v>0</v>
      </c>
      <c r="AJ134" s="5">
        <f t="shared" ca="1" si="225"/>
        <v>0</v>
      </c>
      <c r="AK134" s="5">
        <f t="shared" ca="1" si="225"/>
        <v>0</v>
      </c>
      <c r="AL134" s="5">
        <f t="shared" ca="1" si="225"/>
        <v>0</v>
      </c>
      <c r="AM134" s="5">
        <f t="shared" ca="1" si="225"/>
        <v>0</v>
      </c>
      <c r="AN134" s="5">
        <f t="shared" ca="1" si="225"/>
        <v>0</v>
      </c>
      <c r="AO134" s="5">
        <f t="shared" ca="1" si="225"/>
        <v>0</v>
      </c>
      <c r="AP134" s="5">
        <f t="shared" ca="1" si="225"/>
        <v>0</v>
      </c>
      <c r="AQ134" s="5">
        <f t="shared" ca="1" si="225"/>
        <v>0</v>
      </c>
      <c r="AR134" s="5">
        <f t="shared" ca="1" si="225"/>
        <v>0</v>
      </c>
      <c r="AS134" s="5">
        <f t="shared" ca="1" si="225"/>
        <v>0</v>
      </c>
      <c r="AT134" s="5">
        <f t="shared" ca="1" si="225"/>
        <v>0</v>
      </c>
      <c r="AU134" s="5">
        <f t="shared" ca="1" si="225"/>
        <v>4166074.7771018203</v>
      </c>
      <c r="AV134" s="5">
        <f t="shared" ca="1" si="225"/>
        <v>3319072.4326016232</v>
      </c>
      <c r="AW134" s="5">
        <f t="shared" ca="1" si="225"/>
        <v>8713011.4932547808</v>
      </c>
      <c r="AX134" s="5">
        <f t="shared" ca="1" si="225"/>
        <v>4708202.9634589814</v>
      </c>
      <c r="AY134" s="5">
        <f t="shared" ca="1" si="225"/>
        <v>3326687.5972973211</v>
      </c>
      <c r="AZ134" s="5">
        <f t="shared" ca="1" si="225"/>
        <v>0</v>
      </c>
      <c r="BA134" s="5">
        <f t="shared" ca="1" si="225"/>
        <v>0</v>
      </c>
      <c r="BB134" s="5">
        <f t="shared" ca="1" si="225"/>
        <v>0</v>
      </c>
      <c r="BC134" s="5">
        <f t="shared" ca="1" si="225"/>
        <v>0</v>
      </c>
      <c r="BD134" s="5">
        <f t="shared" ca="1" si="225"/>
        <v>499206.16279026004</v>
      </c>
      <c r="BE134" s="5">
        <f t="shared" ca="1" si="225"/>
        <v>5714464.2191171497</v>
      </c>
      <c r="BF134" s="5">
        <f t="shared" ca="1" si="225"/>
        <v>10738244.67935805</v>
      </c>
      <c r="BG134" s="5">
        <f t="shared" ca="1" si="225"/>
        <v>7531890.5902455831</v>
      </c>
      <c r="BH134" s="5">
        <f t="shared" ca="1" si="225"/>
        <v>6655261.434101101</v>
      </c>
      <c r="BI134" s="5">
        <f t="shared" ca="1" si="225"/>
        <v>9519834.1986182798</v>
      </c>
      <c r="BJ134" s="5">
        <f t="shared" ca="1" si="225"/>
        <v>5406265.7995123956</v>
      </c>
      <c r="BK134" s="5">
        <f t="shared" ca="1" si="225"/>
        <v>0</v>
      </c>
      <c r="BL134" s="5">
        <f t="shared" ca="1" si="225"/>
        <v>0</v>
      </c>
      <c r="BM134" s="5">
        <f t="shared" ca="1" si="225"/>
        <v>0</v>
      </c>
      <c r="BN134" s="5">
        <f t="shared" ca="1" si="225"/>
        <v>4281834.3661003672</v>
      </c>
      <c r="BO134" s="5">
        <f t="shared" ca="1" si="225"/>
        <v>10928280.932785911</v>
      </c>
      <c r="BP134" s="5">
        <f t="shared" ca="1" si="225"/>
        <v>8729984.4308969993</v>
      </c>
      <c r="BQ134" s="5">
        <f t="shared" ca="1" si="225"/>
        <v>9269343.6338083167</v>
      </c>
      <c r="BR134" s="5">
        <f t="shared" ca="1" si="225"/>
        <v>16775053.486796511</v>
      </c>
      <c r="BS134" s="5">
        <f t="shared" ca="1" si="225"/>
        <v>11613939.347752936</v>
      </c>
      <c r="BT134" s="5">
        <f t="shared" ca="1" si="225"/>
        <v>10673945.162978882</v>
      </c>
      <c r="BU134" s="5">
        <f t="shared" ca="1" si="225"/>
        <v>2704235.4073573649</v>
      </c>
      <c r="BV134" s="5">
        <f t="shared" ca="1" si="225"/>
        <v>0</v>
      </c>
      <c r="BW134" s="5">
        <f t="shared" ca="1" si="225"/>
        <v>4899036.5734694824</v>
      </c>
      <c r="BX134" s="5">
        <f t="shared" ca="1" si="225"/>
        <v>7712930.6533868797</v>
      </c>
      <c r="BY134" s="5">
        <f t="shared" ca="1" si="225"/>
        <v>10644401.693541322</v>
      </c>
      <c r="BZ134" s="5">
        <f t="shared" ca="1" si="225"/>
        <v>13255493.021446135</v>
      </c>
      <c r="CA134" s="5">
        <f t="shared" ca="1" si="225"/>
        <v>19875865.755190361</v>
      </c>
      <c r="CB134" s="5">
        <f t="shared" ca="1" si="225"/>
        <v>12020718.745258493</v>
      </c>
      <c r="CC134" s="5">
        <f t="shared" ca="1" si="225"/>
        <v>12737504.115999116</v>
      </c>
      <c r="CD134" s="5">
        <f t="shared" ca="1" si="225"/>
        <v>15469417.142550213</v>
      </c>
      <c r="CE134" s="5">
        <f t="shared" ca="1" si="225"/>
        <v>15269867.775537523</v>
      </c>
      <c r="CF134" s="5">
        <f t="shared" ca="1" si="225"/>
        <v>0</v>
      </c>
    </row>
    <row r="135" spans="2:84" x14ac:dyDescent="0.3">
      <c r="X135" s="109"/>
    </row>
    <row r="136" spans="2:84" x14ac:dyDescent="0.3">
      <c r="B136" s="13">
        <f>ROW()</f>
        <v>136</v>
      </c>
      <c r="H136" s="1" t="s">
        <v>322</v>
      </c>
      <c r="M136" s="53" t="s">
        <v>16</v>
      </c>
      <c r="U136" s="31">
        <f ca="1">IFERROR(XIRR(INDIRECT(ADDRESS($B134,SUMIFS($W$2:$ZZ$2,$W136:$ZZ136,1),4,1)&amp;":"&amp;ADDRESS($B134,SUMIFS($2:$2,$1:$1,$P$8),4,1)),INDIRECT(ADDRESS(7,SUMIFS($W$2:$ZZ$2,$W136:$ZZ136,1),4,1)&amp;":"&amp;ADDRESS(7,SUMIFS($2:$2,$1:$1,$P$8),4,1))),0)</f>
        <v>0.82507508993148826</v>
      </c>
      <c r="X136" s="5">
        <f ca="1">IF(AND(X134&lt;&gt;0,SUM($W136:W136)&lt;&gt;1),1,0)</f>
        <v>1</v>
      </c>
      <c r="Y136" s="5">
        <f ca="1">IF(AND(Y134&lt;&gt;0,SUM($W136:X136)&lt;&gt;1),1,0)</f>
        <v>0</v>
      </c>
      <c r="Z136" s="5">
        <f ca="1">IF(AND(Z134&lt;&gt;0,SUM($W136:Y136)&lt;&gt;1),1,0)</f>
        <v>0</v>
      </c>
      <c r="AA136" s="5">
        <f ca="1">IF(AND(AA134&lt;&gt;0,SUM($W136:Z136)&lt;&gt;1),1,0)</f>
        <v>0</v>
      </c>
      <c r="AB136" s="5">
        <f ca="1">IF(AND(AB134&lt;&gt;0,SUM($W136:AA136)&lt;&gt;1),1,0)</f>
        <v>0</v>
      </c>
      <c r="AC136" s="5">
        <f ca="1">IF(AND(AC134&lt;&gt;0,SUM($W136:AB136)&lt;&gt;1),1,0)</f>
        <v>0</v>
      </c>
      <c r="AD136" s="5">
        <f ca="1">IF(AND(AD134&lt;&gt;0,SUM($W136:AC136)&lt;&gt;1),1,0)</f>
        <v>0</v>
      </c>
      <c r="AE136" s="5">
        <f ca="1">IF(AND(AE134&lt;&gt;0,SUM($W136:AD136)&lt;&gt;1),1,0)</f>
        <v>0</v>
      </c>
      <c r="AF136" s="5">
        <f ca="1">IF(AND(AF134&lt;&gt;0,SUM($W136:AE136)&lt;&gt;1),1,0)</f>
        <v>0</v>
      </c>
      <c r="AG136" s="5">
        <f ca="1">IF(AND(AG134&lt;&gt;0,SUM($W136:AF136)&lt;&gt;1),1,0)</f>
        <v>0</v>
      </c>
      <c r="AH136" s="5">
        <f ca="1">IF(AND(AH134&lt;&gt;0,SUM($W136:AG136)&lt;&gt;1),1,0)</f>
        <v>0</v>
      </c>
      <c r="AI136" s="5">
        <f ca="1">IF(AND(AI134&lt;&gt;0,SUM($W136:AH136)&lt;&gt;1),1,0)</f>
        <v>0</v>
      </c>
      <c r="AJ136" s="5">
        <f ca="1">IF(AND(AJ134&lt;&gt;0,SUM($W136:AI136)&lt;&gt;1),1,0)</f>
        <v>0</v>
      </c>
      <c r="AK136" s="5">
        <f ca="1">IF(AND(AK134&lt;&gt;0,SUM($W136:AJ136)&lt;&gt;1),1,0)</f>
        <v>0</v>
      </c>
      <c r="AL136" s="5">
        <f ca="1">IF(AND(AL134&lt;&gt;0,SUM($W136:AK136)&lt;&gt;1),1,0)</f>
        <v>0</v>
      </c>
      <c r="AM136" s="5">
        <f ca="1">IF(AND(AM134&lt;&gt;0,SUM($W136:AL136)&lt;&gt;1),1,0)</f>
        <v>0</v>
      </c>
      <c r="AN136" s="5">
        <f ca="1">IF(AND(AN134&lt;&gt;0,SUM($W136:AM136)&lt;&gt;1),1,0)</f>
        <v>0</v>
      </c>
      <c r="AO136" s="5">
        <f ca="1">IF(AND(AO134&lt;&gt;0,SUM($W136:AN136)&lt;&gt;1),1,0)</f>
        <v>0</v>
      </c>
      <c r="AP136" s="5">
        <f ca="1">IF(AND(AP134&lt;&gt;0,SUM($W136:AO136)&lt;&gt;1),1,0)</f>
        <v>0</v>
      </c>
      <c r="AQ136" s="5">
        <f ca="1">IF(AND(AQ134&lt;&gt;0,SUM($W136:AP136)&lt;&gt;1),1,0)</f>
        <v>0</v>
      </c>
      <c r="AR136" s="5">
        <f ca="1">IF(AND(AR134&lt;&gt;0,SUM($W136:AQ136)&lt;&gt;1),1,0)</f>
        <v>0</v>
      </c>
      <c r="AS136" s="5">
        <f ca="1">IF(AND(AS134&lt;&gt;0,SUM($W136:AR136)&lt;&gt;1),1,0)</f>
        <v>0</v>
      </c>
      <c r="AT136" s="5">
        <f ca="1">IF(AND(AT134&lt;&gt;0,SUM($W136:AS136)&lt;&gt;1),1,0)</f>
        <v>0</v>
      </c>
      <c r="AU136" s="5">
        <f ca="1">IF(AND(AU134&lt;&gt;0,SUM($W136:AT136)&lt;&gt;1),1,0)</f>
        <v>0</v>
      </c>
      <c r="AV136" s="5">
        <f ca="1">IF(AND(AV134&lt;&gt;0,SUM($W136:AU136)&lt;&gt;1),1,0)</f>
        <v>0</v>
      </c>
      <c r="AW136" s="5">
        <f ca="1">IF(AND(AW134&lt;&gt;0,SUM($W136:AV136)&lt;&gt;1),1,0)</f>
        <v>0</v>
      </c>
      <c r="AX136" s="5">
        <f ca="1">IF(AND(AX134&lt;&gt;0,SUM($W136:AW136)&lt;&gt;1),1,0)</f>
        <v>0</v>
      </c>
      <c r="AY136" s="5">
        <f ca="1">IF(AND(AY134&lt;&gt;0,SUM($W136:AX136)&lt;&gt;1),1,0)</f>
        <v>0</v>
      </c>
      <c r="AZ136" s="5">
        <f ca="1">IF(AND(AZ134&lt;&gt;0,SUM($W136:AY136)&lt;&gt;1),1,0)</f>
        <v>0</v>
      </c>
      <c r="BA136" s="5">
        <f ca="1">IF(AND(BA134&lt;&gt;0,SUM($W136:AZ136)&lt;&gt;1),1,0)</f>
        <v>0</v>
      </c>
      <c r="BB136" s="5">
        <f ca="1">IF(AND(BB134&lt;&gt;0,SUM($W136:BA136)&lt;&gt;1),1,0)</f>
        <v>0</v>
      </c>
      <c r="BC136" s="5">
        <f ca="1">IF(AND(BC134&lt;&gt;0,SUM($W136:BB136)&lt;&gt;1),1,0)</f>
        <v>0</v>
      </c>
      <c r="BD136" s="5">
        <f ca="1">IF(AND(BD134&lt;&gt;0,SUM($W136:BC136)&lt;&gt;1),1,0)</f>
        <v>0</v>
      </c>
      <c r="BE136" s="5">
        <f ca="1">IF(AND(BE134&lt;&gt;0,SUM($W136:BD136)&lt;&gt;1),1,0)</f>
        <v>0</v>
      </c>
      <c r="BF136" s="5">
        <f ca="1">IF(AND(BF134&lt;&gt;0,SUM($W136:BE136)&lt;&gt;1),1,0)</f>
        <v>0</v>
      </c>
      <c r="BG136" s="5">
        <f ca="1">IF(AND(BG134&lt;&gt;0,SUM($W136:BF136)&lt;&gt;1),1,0)</f>
        <v>0</v>
      </c>
      <c r="BH136" s="5">
        <f ca="1">IF(AND(BH134&lt;&gt;0,SUM($W136:BG136)&lt;&gt;1),1,0)</f>
        <v>0</v>
      </c>
      <c r="BI136" s="5">
        <f ca="1">IF(AND(BI134&lt;&gt;0,SUM($W136:BH136)&lt;&gt;1),1,0)</f>
        <v>0</v>
      </c>
      <c r="BJ136" s="5">
        <f ca="1">IF(AND(BJ134&lt;&gt;0,SUM($W136:BI136)&lt;&gt;1),1,0)</f>
        <v>0</v>
      </c>
      <c r="BK136" s="5">
        <f ca="1">IF(AND(BK134&lt;&gt;0,SUM($W136:BJ136)&lt;&gt;1),1,0)</f>
        <v>0</v>
      </c>
      <c r="BL136" s="5">
        <f ca="1">IF(AND(BL134&lt;&gt;0,SUM($W136:BK136)&lt;&gt;1),1,0)</f>
        <v>0</v>
      </c>
      <c r="BM136" s="5">
        <f ca="1">IF(AND(BM134&lt;&gt;0,SUM($W136:BL136)&lt;&gt;1),1,0)</f>
        <v>0</v>
      </c>
      <c r="BN136" s="5">
        <f ca="1">IF(AND(BN134&lt;&gt;0,SUM($W136:BM136)&lt;&gt;1),1,0)</f>
        <v>0</v>
      </c>
      <c r="BO136" s="5">
        <f ca="1">IF(AND(BO134&lt;&gt;0,SUM($W136:BN136)&lt;&gt;1),1,0)</f>
        <v>0</v>
      </c>
      <c r="BP136" s="5">
        <f ca="1">IF(AND(BP134&lt;&gt;0,SUM($W136:BO136)&lt;&gt;1),1,0)</f>
        <v>0</v>
      </c>
      <c r="BQ136" s="5">
        <f ca="1">IF(AND(BQ134&lt;&gt;0,SUM($W136:BP136)&lt;&gt;1),1,0)</f>
        <v>0</v>
      </c>
      <c r="BR136" s="5">
        <f ca="1">IF(AND(BR134&lt;&gt;0,SUM($W136:BQ136)&lt;&gt;1),1,0)</f>
        <v>0</v>
      </c>
      <c r="BS136" s="5">
        <f ca="1">IF(AND(BS134&lt;&gt;0,SUM($W136:BR136)&lt;&gt;1),1,0)</f>
        <v>0</v>
      </c>
      <c r="BT136" s="5">
        <f ca="1">IF(AND(BT134&lt;&gt;0,SUM($W136:BS136)&lt;&gt;1),1,0)</f>
        <v>0</v>
      </c>
      <c r="BU136" s="5">
        <f ca="1">IF(AND(BU134&lt;&gt;0,SUM($W136:BT136)&lt;&gt;1),1,0)</f>
        <v>0</v>
      </c>
      <c r="BV136" s="5">
        <f ca="1">IF(AND(BV134&lt;&gt;0,SUM($W136:BU136)&lt;&gt;1),1,0)</f>
        <v>0</v>
      </c>
      <c r="BW136" s="5">
        <f ca="1">IF(AND(BW134&lt;&gt;0,SUM($W136:BV136)&lt;&gt;1),1,0)</f>
        <v>0</v>
      </c>
      <c r="BX136" s="5">
        <f ca="1">IF(AND(BX134&lt;&gt;0,SUM($W136:BW136)&lt;&gt;1),1,0)</f>
        <v>0</v>
      </c>
      <c r="BY136" s="5">
        <f ca="1">IF(AND(BY134&lt;&gt;0,SUM($W136:BX136)&lt;&gt;1),1,0)</f>
        <v>0</v>
      </c>
      <c r="BZ136" s="5">
        <f ca="1">IF(AND(BZ134&lt;&gt;0,SUM($W136:BY136)&lt;&gt;1),1,0)</f>
        <v>0</v>
      </c>
      <c r="CA136" s="5">
        <f ca="1">IF(AND(CA134&lt;&gt;0,SUM($W136:BZ136)&lt;&gt;1),1,0)</f>
        <v>0</v>
      </c>
      <c r="CB136" s="5">
        <f ca="1">IF(AND(CB134&lt;&gt;0,SUM($W136:CA136)&lt;&gt;1),1,0)</f>
        <v>0</v>
      </c>
      <c r="CC136" s="5">
        <f ca="1">IF(AND(CC134&lt;&gt;0,SUM($W136:CB136)&lt;&gt;1),1,0)</f>
        <v>0</v>
      </c>
      <c r="CD136" s="5">
        <f ca="1">IF(AND(CD134&lt;&gt;0,SUM($W136:CC136)&lt;&gt;1),1,0)</f>
        <v>0</v>
      </c>
      <c r="CE136" s="5">
        <f ca="1">IF(AND(CE134&lt;&gt;0,SUM($W136:CD136)&lt;&gt;1),1,0)</f>
        <v>0</v>
      </c>
      <c r="CF136" s="5">
        <f ca="1">IF(AND(CF134&lt;&gt;0,SUM($W136:CE136)&lt;&gt;1),1,0)</f>
        <v>0</v>
      </c>
    </row>
    <row r="137" spans="2:84" x14ac:dyDescent="0.3">
      <c r="X137" s="109"/>
    </row>
    <row r="138" spans="2:84" x14ac:dyDescent="0.3">
      <c r="B138" s="13">
        <f>ROW()</f>
        <v>138</v>
      </c>
      <c r="G138" s="116"/>
      <c r="H138" s="1" t="s">
        <v>315</v>
      </c>
      <c r="M138" s="53" t="s">
        <v>18</v>
      </c>
      <c r="P138" s="72" t="str">
        <f>Lists!$AI$9</f>
        <v>CF(+)</v>
      </c>
      <c r="U138" s="5">
        <f ca="1">SUM(INDIRECT(ADDRESS($B138,$X$2)&amp;":"&amp;ADDRESS($B138,$X$2-1+$P$8)))</f>
        <v>18411701.64163398</v>
      </c>
      <c r="X138" s="5">
        <f t="shared" ref="X138:BC138" ca="1" si="226">IF(X$4="",0,IF(X$1&lt;&gt;$P$141,0,X139*(1-$P$143)*$P$142*100))</f>
        <v>18411701.64163398</v>
      </c>
      <c r="Y138" s="5">
        <f t="shared" ca="1" si="226"/>
        <v>0</v>
      </c>
      <c r="Z138" s="5">
        <f t="shared" ca="1" si="226"/>
        <v>0</v>
      </c>
      <c r="AA138" s="5">
        <f t="shared" ca="1" si="226"/>
        <v>0</v>
      </c>
      <c r="AB138" s="5">
        <f t="shared" ca="1" si="226"/>
        <v>0</v>
      </c>
      <c r="AC138" s="5">
        <f t="shared" ca="1" si="226"/>
        <v>0</v>
      </c>
      <c r="AD138" s="5">
        <f t="shared" ca="1" si="226"/>
        <v>0</v>
      </c>
      <c r="AE138" s="5">
        <f t="shared" ca="1" si="226"/>
        <v>0</v>
      </c>
      <c r="AF138" s="5">
        <f t="shared" ca="1" si="226"/>
        <v>0</v>
      </c>
      <c r="AG138" s="5">
        <f t="shared" ca="1" si="226"/>
        <v>0</v>
      </c>
      <c r="AH138" s="5">
        <f t="shared" ca="1" si="226"/>
        <v>0</v>
      </c>
      <c r="AI138" s="5">
        <f t="shared" ca="1" si="226"/>
        <v>0</v>
      </c>
      <c r="AJ138" s="5">
        <f t="shared" ca="1" si="226"/>
        <v>0</v>
      </c>
      <c r="AK138" s="5">
        <f t="shared" ca="1" si="226"/>
        <v>0</v>
      </c>
      <c r="AL138" s="5">
        <f t="shared" ca="1" si="226"/>
        <v>0</v>
      </c>
      <c r="AM138" s="5">
        <f t="shared" ca="1" si="226"/>
        <v>0</v>
      </c>
      <c r="AN138" s="5">
        <f t="shared" ca="1" si="226"/>
        <v>0</v>
      </c>
      <c r="AO138" s="5">
        <f t="shared" ca="1" si="226"/>
        <v>0</v>
      </c>
      <c r="AP138" s="5">
        <f t="shared" ca="1" si="226"/>
        <v>0</v>
      </c>
      <c r="AQ138" s="5">
        <f t="shared" ca="1" si="226"/>
        <v>0</v>
      </c>
      <c r="AR138" s="5">
        <f t="shared" ca="1" si="226"/>
        <v>0</v>
      </c>
      <c r="AS138" s="5">
        <f t="shared" ca="1" si="226"/>
        <v>0</v>
      </c>
      <c r="AT138" s="5">
        <f t="shared" ca="1" si="226"/>
        <v>0</v>
      </c>
      <c r="AU138" s="5">
        <f t="shared" ca="1" si="226"/>
        <v>0</v>
      </c>
      <c r="AV138" s="5">
        <f t="shared" ca="1" si="226"/>
        <v>0</v>
      </c>
      <c r="AW138" s="5">
        <f t="shared" ca="1" si="226"/>
        <v>0</v>
      </c>
      <c r="AX138" s="5">
        <f t="shared" ca="1" si="226"/>
        <v>0</v>
      </c>
      <c r="AY138" s="5">
        <f t="shared" ca="1" si="226"/>
        <v>0</v>
      </c>
      <c r="AZ138" s="5">
        <f t="shared" ca="1" si="226"/>
        <v>0</v>
      </c>
      <c r="BA138" s="5">
        <f t="shared" ca="1" si="226"/>
        <v>0</v>
      </c>
      <c r="BB138" s="5">
        <f t="shared" ca="1" si="226"/>
        <v>0</v>
      </c>
      <c r="BC138" s="5">
        <f t="shared" ca="1" si="226"/>
        <v>0</v>
      </c>
      <c r="BD138" s="5">
        <f t="shared" ref="BD138:CF138" ca="1" si="227">IF(BD$4="",0,IF(BD$1&lt;&gt;$P$141,0,BD139*(1-$P$143)*$P$142*100))</f>
        <v>0</v>
      </c>
      <c r="BE138" s="5">
        <f t="shared" ca="1" si="227"/>
        <v>0</v>
      </c>
      <c r="BF138" s="5">
        <f t="shared" ca="1" si="227"/>
        <v>0</v>
      </c>
      <c r="BG138" s="5">
        <f t="shared" ca="1" si="227"/>
        <v>0</v>
      </c>
      <c r="BH138" s="5">
        <f t="shared" ca="1" si="227"/>
        <v>0</v>
      </c>
      <c r="BI138" s="5">
        <f t="shared" ca="1" si="227"/>
        <v>0</v>
      </c>
      <c r="BJ138" s="5">
        <f t="shared" ca="1" si="227"/>
        <v>0</v>
      </c>
      <c r="BK138" s="5">
        <f t="shared" ca="1" si="227"/>
        <v>0</v>
      </c>
      <c r="BL138" s="5">
        <f t="shared" ca="1" si="227"/>
        <v>0</v>
      </c>
      <c r="BM138" s="5">
        <f t="shared" ca="1" si="227"/>
        <v>0</v>
      </c>
      <c r="BN138" s="5">
        <f t="shared" ca="1" si="227"/>
        <v>0</v>
      </c>
      <c r="BO138" s="5">
        <f t="shared" ca="1" si="227"/>
        <v>0</v>
      </c>
      <c r="BP138" s="5">
        <f t="shared" ca="1" si="227"/>
        <v>0</v>
      </c>
      <c r="BQ138" s="5">
        <f t="shared" ca="1" si="227"/>
        <v>0</v>
      </c>
      <c r="BR138" s="5">
        <f t="shared" ca="1" si="227"/>
        <v>0</v>
      </c>
      <c r="BS138" s="5">
        <f t="shared" ca="1" si="227"/>
        <v>0</v>
      </c>
      <c r="BT138" s="5">
        <f t="shared" ca="1" si="227"/>
        <v>0</v>
      </c>
      <c r="BU138" s="5">
        <f t="shared" ca="1" si="227"/>
        <v>0</v>
      </c>
      <c r="BV138" s="5">
        <f t="shared" ca="1" si="227"/>
        <v>0</v>
      </c>
      <c r="BW138" s="5">
        <f t="shared" ca="1" si="227"/>
        <v>0</v>
      </c>
      <c r="BX138" s="5">
        <f t="shared" ca="1" si="227"/>
        <v>0</v>
      </c>
      <c r="BY138" s="5">
        <f t="shared" ca="1" si="227"/>
        <v>0</v>
      </c>
      <c r="BZ138" s="5">
        <f t="shared" ca="1" si="227"/>
        <v>0</v>
      </c>
      <c r="CA138" s="5">
        <f t="shared" ca="1" si="227"/>
        <v>0</v>
      </c>
      <c r="CB138" s="5">
        <f t="shared" ca="1" si="227"/>
        <v>0</v>
      </c>
      <c r="CC138" s="5">
        <f t="shared" ca="1" si="227"/>
        <v>0</v>
      </c>
      <c r="CD138" s="5">
        <f t="shared" ca="1" si="227"/>
        <v>0</v>
      </c>
      <c r="CE138" s="5">
        <f t="shared" ca="1" si="227"/>
        <v>0</v>
      </c>
      <c r="CF138" s="5">
        <f t="shared" ca="1" si="227"/>
        <v>0</v>
      </c>
    </row>
    <row r="139" spans="2:84" x14ac:dyDescent="0.3">
      <c r="B139" s="13">
        <f>ROW()</f>
        <v>139</v>
      </c>
      <c r="H139" s="1" t="str">
        <f>$H$138</f>
        <v>CashIn-продажа доли Инвестору</v>
      </c>
      <c r="I139" s="1" t="s">
        <v>316</v>
      </c>
      <c r="M139" s="53" t="s">
        <v>18</v>
      </c>
      <c r="U139" s="5">
        <f ca="1">U97/100</f>
        <v>3621823.4117844403</v>
      </c>
      <c r="X139" s="5">
        <f t="shared" ref="X139:BC139" ca="1" si="228">X97/100</f>
        <v>3682340.3283267962</v>
      </c>
      <c r="Y139" s="5">
        <f t="shared" ca="1" si="228"/>
        <v>3743868.4198413724</v>
      </c>
      <c r="Z139" s="5">
        <f t="shared" ca="1" si="228"/>
        <v>3806424.5820142478</v>
      </c>
      <c r="AA139" s="5">
        <f t="shared" ca="1" si="228"/>
        <v>3870025.9928409113</v>
      </c>
      <c r="AB139" s="5">
        <f t="shared" ca="1" si="228"/>
        <v>3934690.1173433568</v>
      </c>
      <c r="AC139" s="5">
        <f t="shared" ca="1" si="228"/>
        <v>4000434.7123660021</v>
      </c>
      <c r="AD139" s="5">
        <f t="shared" ca="1" si="228"/>
        <v>4067277.8314517336</v>
      </c>
      <c r="AE139" s="5">
        <f t="shared" ca="1" si="228"/>
        <v>4135237.8297994365</v>
      </c>
      <c r="AF139" s="5">
        <f t="shared" ca="1" si="228"/>
        <v>4204333.3693043478</v>
      </c>
      <c r="AG139" s="5">
        <f t="shared" ca="1" si="228"/>
        <v>4274583.4236826422</v>
      </c>
      <c r="AH139" s="5">
        <f t="shared" ca="1" si="228"/>
        <v>4346007.2836816283</v>
      </c>
      <c r="AI139" s="5">
        <f t="shared" ca="1" si="228"/>
        <v>4418624.562377017</v>
      </c>
      <c r="AJ139" s="5">
        <f t="shared" ca="1" si="228"/>
        <v>4492455.2005586913</v>
      </c>
      <c r="AK139" s="5">
        <f t="shared" ca="1" si="228"/>
        <v>4567519.4722064743</v>
      </c>
      <c r="AL139" s="5">
        <f t="shared" ca="1" si="228"/>
        <v>4643837.9900573818</v>
      </c>
      <c r="AM139" s="5">
        <f t="shared" ca="1" si="228"/>
        <v>4721431.7112659104</v>
      </c>
      <c r="AN139" s="5">
        <f t="shared" ca="1" si="228"/>
        <v>4800321.9431588957</v>
      </c>
      <c r="AO139" s="5">
        <f t="shared" ca="1" si="228"/>
        <v>4880530.3490865221</v>
      </c>
      <c r="AP139" s="5">
        <f t="shared" ca="1" si="228"/>
        <v>4962078.9543711152</v>
      </c>
      <c r="AQ139" s="5">
        <f t="shared" ca="1" si="228"/>
        <v>5044990.1523553124</v>
      </c>
      <c r="AR139" s="5">
        <f t="shared" ca="1" si="228"/>
        <v>5129286.7105513057</v>
      </c>
      <c r="AS139" s="5">
        <f t="shared" ca="1" si="228"/>
        <v>5214991.7768928232</v>
      </c>
      <c r="AT139" s="5">
        <f t="shared" ca="1" si="228"/>
        <v>5302128.8860915871</v>
      </c>
      <c r="AU139" s="5">
        <f t="shared" ca="1" si="228"/>
        <v>5390721.9660999607</v>
      </c>
      <c r="AV139" s="5">
        <f t="shared" ca="1" si="228"/>
        <v>5480795.3446816038</v>
      </c>
      <c r="AW139" s="5">
        <f t="shared" ca="1" si="228"/>
        <v>5572373.7560918983</v>
      </c>
      <c r="AX139" s="5">
        <f t="shared" ca="1" si="228"/>
        <v>5665482.3478700053</v>
      </c>
      <c r="AY139" s="5">
        <f t="shared" ca="1" si="228"/>
        <v>5760146.6877444126</v>
      </c>
      <c r="AZ139" s="5">
        <f t="shared" ca="1" si="228"/>
        <v>5856392.7706538523</v>
      </c>
      <c r="BA139" s="5">
        <f t="shared" ca="1" si="228"/>
        <v>5954247.0258855568</v>
      </c>
      <c r="BB139" s="5">
        <f t="shared" ca="1" si="228"/>
        <v>6053736.3243327606</v>
      </c>
      <c r="BC139" s="5">
        <f t="shared" ca="1" si="228"/>
        <v>6154887.9858734794</v>
      </c>
      <c r="BD139" s="5">
        <f t="shared" ref="BD139:CF139" ca="1" si="229">BD97/100</f>
        <v>6257729.7868725918</v>
      </c>
      <c r="BE139" s="5">
        <f t="shared" ca="1" si="229"/>
        <v>6362289.9678092441</v>
      </c>
      <c r="BF139" s="5">
        <f t="shared" ca="1" si="229"/>
        <v>6468597.2410317352</v>
      </c>
      <c r="BG139" s="5">
        <f t="shared" ca="1" si="229"/>
        <v>6576680.7986419527</v>
      </c>
      <c r="BH139" s="5">
        <f t="shared" ca="1" si="229"/>
        <v>6686570.3205115572</v>
      </c>
      <c r="BI139" s="5">
        <f t="shared" ca="1" si="229"/>
        <v>6798295.9824321149</v>
      </c>
      <c r="BJ139" s="5">
        <f t="shared" ca="1" si="229"/>
        <v>6911888.4644014072</v>
      </c>
      <c r="BK139" s="5">
        <f t="shared" ca="1" si="229"/>
        <v>7027378.9590481818</v>
      </c>
      <c r="BL139" s="5">
        <f t="shared" ca="1" si="229"/>
        <v>7144799.1801976999</v>
      </c>
      <c r="BM139" s="5">
        <f t="shared" ca="1" si="229"/>
        <v>7264181.37158038</v>
      </c>
      <c r="BN139" s="5">
        <f t="shared" ca="1" si="229"/>
        <v>7385558.315685967</v>
      </c>
      <c r="BO139" s="5">
        <f t="shared" ca="1" si="229"/>
        <v>7508963.3427656461</v>
      </c>
      <c r="BP139" s="5">
        <f t="shared" ca="1" si="229"/>
        <v>7634430.3399845622</v>
      </c>
      <c r="BQ139" s="5">
        <f t="shared" ca="1" si="229"/>
        <v>7761993.7607272789</v>
      </c>
      <c r="BR139" s="5">
        <f t="shared" ca="1" si="229"/>
        <v>7891688.6340587176</v>
      </c>
      <c r="BS139" s="5">
        <f t="shared" ca="1" si="229"/>
        <v>8023550.5743431803</v>
      </c>
      <c r="BT139" s="5">
        <f t="shared" ca="1" si="229"/>
        <v>8157615.7910240972</v>
      </c>
      <c r="BU139" s="5">
        <f t="shared" ca="1" si="229"/>
        <v>8293921.0985671822</v>
      </c>
      <c r="BV139" s="5">
        <f t="shared" ca="1" si="229"/>
        <v>8432503.926569717</v>
      </c>
      <c r="BW139" s="5">
        <f t="shared" ca="1" si="229"/>
        <v>8573402.3300387822</v>
      </c>
      <c r="BX139" s="5">
        <f t="shared" ca="1" si="229"/>
        <v>8716654.9998411946</v>
      </c>
      <c r="BY139" s="5">
        <f t="shared" ca="1" si="229"/>
        <v>8862301.273328064</v>
      </c>
      <c r="BZ139" s="5">
        <f t="shared" ca="1" si="229"/>
        <v>9010381.1451368798</v>
      </c>
      <c r="CA139" s="5">
        <f t="shared" ca="1" si="229"/>
        <v>9160935.2781740874</v>
      </c>
      <c r="CB139" s="5">
        <f t="shared" ca="1" si="229"/>
        <v>9314005.0147811659</v>
      </c>
      <c r="CC139" s="5">
        <f t="shared" ca="1" si="229"/>
        <v>9469632.3880872801</v>
      </c>
      <c r="CD139" s="5">
        <f t="shared" ca="1" si="229"/>
        <v>9627860.1335516348</v>
      </c>
      <c r="CE139" s="5">
        <f t="shared" ca="1" si="229"/>
        <v>9788731.7006986812</v>
      </c>
      <c r="CF139" s="5">
        <f t="shared" ca="1" si="229"/>
        <v>0</v>
      </c>
    </row>
    <row r="140" spans="2:84" x14ac:dyDescent="0.3">
      <c r="B140" s="13">
        <f>ROW()</f>
        <v>140</v>
      </c>
      <c r="H140" s="1" t="str">
        <f>$H$97</f>
        <v>Оценка стоимости бизнеса</v>
      </c>
      <c r="I140" s="1" t="s">
        <v>320</v>
      </c>
      <c r="W140" s="34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</row>
    <row r="141" spans="2:84" x14ac:dyDescent="0.3">
      <c r="B141" s="13">
        <f>ROW()</f>
        <v>141</v>
      </c>
      <c r="H141" s="1" t="str">
        <f>$H$138</f>
        <v>CashIn-продажа доли Инвестору</v>
      </c>
      <c r="I141" s="1" t="str">
        <f>I140</f>
        <v>Условия сделки</v>
      </c>
      <c r="J141" s="1" t="s">
        <v>317</v>
      </c>
      <c r="O141" s="82"/>
      <c r="P141" s="84">
        <v>1</v>
      </c>
      <c r="W141" s="34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99"/>
    </row>
    <row r="142" spans="2:84" x14ac:dyDescent="0.3">
      <c r="B142" s="13">
        <f>ROW()</f>
        <v>142</v>
      </c>
      <c r="H142" s="1" t="str">
        <f>$H$138</f>
        <v>CashIn-продажа доли Инвестору</v>
      </c>
      <c r="I142" s="1" t="str">
        <f>I140</f>
        <v>Условия сделки</v>
      </c>
      <c r="J142" s="1" t="s">
        <v>318</v>
      </c>
      <c r="M142" s="53" t="s">
        <v>16</v>
      </c>
      <c r="O142" s="82"/>
      <c r="P142" s="86">
        <v>0.1</v>
      </c>
      <c r="W142" s="34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</row>
    <row r="143" spans="2:84" x14ac:dyDescent="0.3">
      <c r="B143" s="13">
        <f>ROW()</f>
        <v>143</v>
      </c>
      <c r="H143" s="1" t="str">
        <f>$H$138</f>
        <v>CashIn-продажа доли Инвестору</v>
      </c>
      <c r="I143" s="1" t="str">
        <f>I140</f>
        <v>Условия сделки</v>
      </c>
      <c r="J143" s="1" t="s">
        <v>319</v>
      </c>
      <c r="M143" s="53" t="s">
        <v>16</v>
      </c>
      <c r="O143" s="82"/>
      <c r="P143" s="86">
        <v>0.5</v>
      </c>
      <c r="W143" s="34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</row>
    <row r="144" spans="2:84" x14ac:dyDescent="0.3">
      <c r="B144" s="13">
        <f>ROW()</f>
        <v>144</v>
      </c>
    </row>
    <row r="145" spans="2:84" x14ac:dyDescent="0.3">
      <c r="B145" s="13">
        <f>ROW()</f>
        <v>145</v>
      </c>
      <c r="H145" s="1" t="s">
        <v>330</v>
      </c>
      <c r="M145" s="53" t="s">
        <v>18</v>
      </c>
      <c r="P145" s="72" t="str">
        <f>Lists!$AI$11</f>
        <v>CF</v>
      </c>
      <c r="U145" s="5">
        <f ca="1">SUM(INDIRECT(ADDRESS($B145,$X$2)&amp;":"&amp;ADDRESS($B145,$X$2-1+$P$8)))</f>
        <v>246297866.96569541</v>
      </c>
      <c r="X145" s="5">
        <f t="shared" ref="X145:BC145" ca="1" si="230">IF(X$4="",0,X124+X138)</f>
        <v>-202298.35836602002</v>
      </c>
      <c r="Y145" s="5">
        <f t="shared" ca="1" si="230"/>
        <v>-9234000</v>
      </c>
      <c r="Z145" s="5">
        <f t="shared" ca="1" si="230"/>
        <v>-6621566.666666667</v>
      </c>
      <c r="AA145" s="5">
        <f t="shared" ca="1" si="230"/>
        <v>-815926.6893660106</v>
      </c>
      <c r="AB145" s="5">
        <f t="shared" ca="1" si="230"/>
        <v>4939231.643967323</v>
      </c>
      <c r="AC145" s="5">
        <f t="shared" ca="1" si="230"/>
        <v>-189355.43327511084</v>
      </c>
      <c r="AD145" s="5">
        <f t="shared" ca="1" si="230"/>
        <v>481362.41063398949</v>
      </c>
      <c r="AE145" s="5">
        <f t="shared" ca="1" si="230"/>
        <v>3655829.3570893276</v>
      </c>
      <c r="AF145" s="5">
        <f t="shared" ca="1" si="230"/>
        <v>-266646.99306918669</v>
      </c>
      <c r="AG145" s="5">
        <f t="shared" ca="1" si="230"/>
        <v>-154399.06714378821</v>
      </c>
      <c r="AH145" s="5">
        <f t="shared" ca="1" si="230"/>
        <v>1696102.027539216</v>
      </c>
      <c r="AI145" s="5">
        <f t="shared" ca="1" si="230"/>
        <v>1603428.1550784337</v>
      </c>
      <c r="AJ145" s="5">
        <f t="shared" ca="1" si="230"/>
        <v>811131.26047843171</v>
      </c>
      <c r="AK145" s="5">
        <f t="shared" ca="1" si="230"/>
        <v>1198700.8369419656</v>
      </c>
      <c r="AL145" s="5">
        <f t="shared" ca="1" si="230"/>
        <v>1762987.4159871088</v>
      </c>
      <c r="AM145" s="5">
        <f t="shared" ca="1" si="230"/>
        <v>2573915.6484562107</v>
      </c>
      <c r="AN145" s="5">
        <f t="shared" ca="1" si="230"/>
        <v>2361373.6505058818</v>
      </c>
      <c r="AO145" s="5">
        <f t="shared" ca="1" si="230"/>
        <v>830148.5100011481</v>
      </c>
      <c r="AP145" s="5">
        <f t="shared" ca="1" si="230"/>
        <v>2711400.3279966917</v>
      </c>
      <c r="AQ145" s="5">
        <f t="shared" ca="1" si="230"/>
        <v>3732089.4218001622</v>
      </c>
      <c r="AR145" s="5">
        <f t="shared" ca="1" si="230"/>
        <v>-16006326.578043843</v>
      </c>
      <c r="AS145" s="5">
        <f t="shared" ca="1" si="230"/>
        <v>-5379112.1057884078</v>
      </c>
      <c r="AT145" s="5">
        <f t="shared" ca="1" si="230"/>
        <v>-350270.40137559641</v>
      </c>
      <c r="AU145" s="5">
        <f t="shared" ca="1" si="230"/>
        <v>4166074.7771018203</v>
      </c>
      <c r="AV145" s="5">
        <f t="shared" ca="1" si="230"/>
        <v>3319072.4326016232</v>
      </c>
      <c r="AW145" s="5">
        <f t="shared" ca="1" si="230"/>
        <v>8713011.4932547808</v>
      </c>
      <c r="AX145" s="5">
        <f t="shared" ca="1" si="230"/>
        <v>4708202.9634589814</v>
      </c>
      <c r="AY145" s="5">
        <f t="shared" ca="1" si="230"/>
        <v>5740679.3093911447</v>
      </c>
      <c r="AZ145" s="5">
        <f t="shared" ca="1" si="230"/>
        <v>5635894.049085293</v>
      </c>
      <c r="BA145" s="5">
        <f t="shared" ca="1" si="230"/>
        <v>4288246.3125391295</v>
      </c>
      <c r="BB145" s="5">
        <f t="shared" ca="1" si="230"/>
        <v>-12141077.336487474</v>
      </c>
      <c r="BC145" s="5">
        <f t="shared" ca="1" si="230"/>
        <v>-197054.73723077204</v>
      </c>
      <c r="BD145" s="5">
        <f t="shared" ref="BD145:CF145" ca="1" si="231">IF(BD$4="",0,BD124+BD138)</f>
        <v>499206.16279026004</v>
      </c>
      <c r="BE145" s="5">
        <f t="shared" ca="1" si="231"/>
        <v>5714464.2191171497</v>
      </c>
      <c r="BF145" s="5">
        <f t="shared" ca="1" si="231"/>
        <v>10738244.67935805</v>
      </c>
      <c r="BG145" s="5">
        <f t="shared" ca="1" si="231"/>
        <v>7531890.5902455831</v>
      </c>
      <c r="BH145" s="5">
        <f t="shared" ca="1" si="231"/>
        <v>6655261.434101101</v>
      </c>
      <c r="BI145" s="5">
        <f t="shared" ca="1" si="231"/>
        <v>9519834.1986182798</v>
      </c>
      <c r="BJ145" s="5">
        <f t="shared" ca="1" si="231"/>
        <v>7687681.8853374217</v>
      </c>
      <c r="BK145" s="5">
        <f t="shared" ca="1" si="231"/>
        <v>8821688.7929866817</v>
      </c>
      <c r="BL145" s="5">
        <f t="shared" ca="1" si="231"/>
        <v>-10299934.617286408</v>
      </c>
      <c r="BM145" s="5">
        <f t="shared" ca="1" si="231"/>
        <v>-803170.26152530196</v>
      </c>
      <c r="BN145" s="5">
        <f t="shared" ca="1" si="231"/>
        <v>4281834.3661003672</v>
      </c>
      <c r="BO145" s="5">
        <f t="shared" ca="1" si="231"/>
        <v>10928280.932785911</v>
      </c>
      <c r="BP145" s="5">
        <f t="shared" ca="1" si="231"/>
        <v>8729984.4308969993</v>
      </c>
      <c r="BQ145" s="5">
        <f t="shared" ca="1" si="231"/>
        <v>9269343.6338083167</v>
      </c>
      <c r="BR145" s="5">
        <f t="shared" ca="1" si="231"/>
        <v>16775053.486796511</v>
      </c>
      <c r="BS145" s="5">
        <f t="shared" ca="1" si="231"/>
        <v>11613939.347752936</v>
      </c>
      <c r="BT145" s="5">
        <f t="shared" ca="1" si="231"/>
        <v>10673945.162978882</v>
      </c>
      <c r="BU145" s="5">
        <f t="shared" ca="1" si="231"/>
        <v>10833150.315901279</v>
      </c>
      <c r="BV145" s="5">
        <f t="shared" ca="1" si="231"/>
        <v>-8128914.9085439071</v>
      </c>
      <c r="BW145" s="5">
        <f t="shared" ca="1" si="231"/>
        <v>4899036.5734694824</v>
      </c>
      <c r="BX145" s="5">
        <f t="shared" ca="1" si="231"/>
        <v>7712930.6533868797</v>
      </c>
      <c r="BY145" s="5">
        <f t="shared" ca="1" si="231"/>
        <v>10644401.693541322</v>
      </c>
      <c r="BZ145" s="5">
        <f t="shared" ca="1" si="231"/>
        <v>13255493.021446135</v>
      </c>
      <c r="CA145" s="5">
        <f t="shared" ca="1" si="231"/>
        <v>19875865.755190361</v>
      </c>
      <c r="CB145" s="5">
        <f t="shared" ca="1" si="231"/>
        <v>12020718.745258493</v>
      </c>
      <c r="CC145" s="5">
        <f t="shared" ca="1" si="231"/>
        <v>12737504.115999116</v>
      </c>
      <c r="CD145" s="5">
        <f t="shared" ca="1" si="231"/>
        <v>15469417.142550213</v>
      </c>
      <c r="CE145" s="5">
        <f t="shared" ca="1" si="231"/>
        <v>15269867.775537523</v>
      </c>
      <c r="CF145" s="5">
        <f t="shared" ca="1" si="231"/>
        <v>0</v>
      </c>
    </row>
    <row r="146" spans="2:84" x14ac:dyDescent="0.3">
      <c r="X146" s="109"/>
    </row>
    <row r="147" spans="2:84" x14ac:dyDescent="0.3">
      <c r="B147" s="13">
        <f>ROW()</f>
        <v>147</v>
      </c>
      <c r="H147" s="1" t="s">
        <v>321</v>
      </c>
      <c r="M147" s="53" t="s">
        <v>18</v>
      </c>
      <c r="P147" s="72"/>
      <c r="U147" s="5">
        <f t="shared" ref="U147" ca="1" si="232">INDIRECT(ADDRESS($B147,$X$2-1+$P$8))</f>
        <v>246297866.96569541</v>
      </c>
      <c r="X147" s="5">
        <f ca="1">IF(X$4="",0,SUM($W145:X145))</f>
        <v>-202298.35836602002</v>
      </c>
      <c r="Y147" s="5">
        <f ca="1">IF(Y$4="",0,SUM($W145:Y145))</f>
        <v>-9436298.35836602</v>
      </c>
      <c r="Z147" s="5">
        <f ca="1">IF(Z$4="",0,SUM($W145:Z145))</f>
        <v>-16057865.025032688</v>
      </c>
      <c r="AA147" s="5">
        <f ca="1">IF(AA$4="",0,SUM($W145:AA145))</f>
        <v>-16873791.714398697</v>
      </c>
      <c r="AB147" s="5">
        <f ca="1">IF(AB$4="",0,SUM($W145:AB145))</f>
        <v>-11934560.070431374</v>
      </c>
      <c r="AC147" s="5">
        <f ca="1">IF(AC$4="",0,SUM($W145:AC145))</f>
        <v>-12123915.503706485</v>
      </c>
      <c r="AD147" s="5">
        <f ca="1">IF(AD$4="",0,SUM($W145:AD145))</f>
        <v>-11642553.093072496</v>
      </c>
      <c r="AE147" s="5">
        <f ca="1">IF(AE$4="",0,SUM($W145:AE145))</f>
        <v>-7986723.7359831687</v>
      </c>
      <c r="AF147" s="5">
        <f ca="1">IF(AF$4="",0,SUM($W145:AF145))</f>
        <v>-8253370.7290523555</v>
      </c>
      <c r="AG147" s="5">
        <f ca="1">IF(AG$4="",0,SUM($W145:AG145))</f>
        <v>-8407769.7961961441</v>
      </c>
      <c r="AH147" s="5">
        <f ca="1">IF(AH$4="",0,SUM($W145:AH145))</f>
        <v>-6711667.7686569281</v>
      </c>
      <c r="AI147" s="5">
        <f ca="1">IF(AI$4="",0,SUM($W145:AI145))</f>
        <v>-5108239.6135784946</v>
      </c>
      <c r="AJ147" s="5">
        <f ca="1">IF(AJ$4="",0,SUM($W145:AJ145))</f>
        <v>-4297108.3531000633</v>
      </c>
      <c r="AK147" s="5">
        <f ca="1">IF(AK$4="",0,SUM($W145:AK145))</f>
        <v>-3098407.5161580974</v>
      </c>
      <c r="AL147" s="5">
        <f ca="1">IF(AL$4="",0,SUM($W145:AL145))</f>
        <v>-1335420.1001709886</v>
      </c>
      <c r="AM147" s="5">
        <f ca="1">IF(AM$4="",0,SUM($W145:AM145))</f>
        <v>1238495.5482852221</v>
      </c>
      <c r="AN147" s="5">
        <f ca="1">IF(AN$4="",0,SUM($W145:AN145))</f>
        <v>3599869.1987911039</v>
      </c>
      <c r="AO147" s="5">
        <f ca="1">IF(AO$4="",0,SUM($W145:AO145))</f>
        <v>4430017.7087922525</v>
      </c>
      <c r="AP147" s="5">
        <f ca="1">IF(AP$4="",0,SUM($W145:AP145))</f>
        <v>7141418.0367889442</v>
      </c>
      <c r="AQ147" s="5">
        <f ca="1">IF(AQ$4="",0,SUM($W145:AQ145))</f>
        <v>10873507.458589107</v>
      </c>
      <c r="AR147" s="5">
        <f ca="1">IF(AR$4="",0,SUM($W145:AR145))</f>
        <v>-5132819.1194547359</v>
      </c>
      <c r="AS147" s="5">
        <f ca="1">IF(AS$4="",0,SUM($W145:AS145))</f>
        <v>-10511931.225243144</v>
      </c>
      <c r="AT147" s="5">
        <f ca="1">IF(AT$4="",0,SUM($W145:AT145))</f>
        <v>-10862201.626618739</v>
      </c>
      <c r="AU147" s="5">
        <f ca="1">IF(AU$4="",0,SUM($W145:AU145))</f>
        <v>-6696126.8495169189</v>
      </c>
      <c r="AV147" s="5">
        <f ca="1">IF(AV$4="",0,SUM($W145:AV145))</f>
        <v>-3377054.4169152956</v>
      </c>
      <c r="AW147" s="5">
        <f ca="1">IF(AW$4="",0,SUM($W145:AW145))</f>
        <v>5335957.0763394851</v>
      </c>
      <c r="AX147" s="5">
        <f ca="1">IF(AX$4="",0,SUM($W145:AX145))</f>
        <v>10044160.039798466</v>
      </c>
      <c r="AY147" s="5">
        <f ca="1">IF(AY$4="",0,SUM($W145:AY145))</f>
        <v>15784839.349189611</v>
      </c>
      <c r="AZ147" s="5">
        <f ca="1">IF(AZ$4="",0,SUM($W145:AZ145))</f>
        <v>21420733.398274906</v>
      </c>
      <c r="BA147" s="5">
        <f ca="1">IF(BA$4="",0,SUM($W145:BA145))</f>
        <v>25708979.710814036</v>
      </c>
      <c r="BB147" s="5">
        <f ca="1">IF(BB$4="",0,SUM($W145:BB145))</f>
        <v>13567902.374326563</v>
      </c>
      <c r="BC147" s="5">
        <f ca="1">IF(BC$4="",0,SUM($W145:BC145))</f>
        <v>13370847.63709579</v>
      </c>
      <c r="BD147" s="5">
        <f ca="1">IF(BD$4="",0,SUM($W145:BD145))</f>
        <v>13870053.79988605</v>
      </c>
      <c r="BE147" s="5">
        <f ca="1">IF(BE$4="",0,SUM($W145:BE145))</f>
        <v>19584518.019003198</v>
      </c>
      <c r="BF147" s="5">
        <f ca="1">IF(BF$4="",0,SUM($W145:BF145))</f>
        <v>30322762.698361248</v>
      </c>
      <c r="BG147" s="5">
        <f ca="1">IF(BG$4="",0,SUM($W145:BG145))</f>
        <v>37854653.28860683</v>
      </c>
      <c r="BH147" s="5">
        <f ca="1">IF(BH$4="",0,SUM($W145:BH145))</f>
        <v>44509914.722707927</v>
      </c>
      <c r="BI147" s="5">
        <f ca="1">IF(BI$4="",0,SUM($W145:BI145))</f>
        <v>54029748.921326205</v>
      </c>
      <c r="BJ147" s="5">
        <f ca="1">IF(BJ$4="",0,SUM($W145:BJ145))</f>
        <v>61717430.806663625</v>
      </c>
      <c r="BK147" s="5">
        <f ca="1">IF(BK$4="",0,SUM($W145:BK145))</f>
        <v>70539119.599650308</v>
      </c>
      <c r="BL147" s="5">
        <f ca="1">IF(BL$4="",0,SUM($W145:BL145))</f>
        <v>60239184.982363902</v>
      </c>
      <c r="BM147" s="5">
        <f ca="1">IF(BM$4="",0,SUM($W145:BM145))</f>
        <v>59436014.720838599</v>
      </c>
      <c r="BN147" s="5">
        <f ca="1">IF(BN$4="",0,SUM($W145:BN145))</f>
        <v>63717849.086938962</v>
      </c>
      <c r="BO147" s="5">
        <f ca="1">IF(BO$4="",0,SUM($W145:BO145))</f>
        <v>74646130.019724876</v>
      </c>
      <c r="BP147" s="5">
        <f ca="1">IF(BP$4="",0,SUM($W145:BP145))</f>
        <v>83376114.450621873</v>
      </c>
      <c r="BQ147" s="5">
        <f ca="1">IF(BQ$4="",0,SUM($W145:BQ145))</f>
        <v>92645458.084430188</v>
      </c>
      <c r="BR147" s="5">
        <f ca="1">IF(BR$4="",0,SUM($W145:BR145))</f>
        <v>109420511.5712267</v>
      </c>
      <c r="BS147" s="5">
        <f ca="1">IF(BS$4="",0,SUM($W145:BS145))</f>
        <v>121034450.91897964</v>
      </c>
      <c r="BT147" s="5">
        <f ca="1">IF(BT$4="",0,SUM($W145:BT145))</f>
        <v>131708396.08195853</v>
      </c>
      <c r="BU147" s="5">
        <f ca="1">IF(BU$4="",0,SUM($W145:BU145))</f>
        <v>142541546.39785981</v>
      </c>
      <c r="BV147" s="5">
        <f ca="1">IF(BV$4="",0,SUM($W145:BV145))</f>
        <v>134412631.4893159</v>
      </c>
      <c r="BW147" s="5">
        <f ca="1">IF(BW$4="",0,SUM($W145:BW145))</f>
        <v>139311668.06278539</v>
      </c>
      <c r="BX147" s="5">
        <f ca="1">IF(BX$4="",0,SUM($W145:BX145))</f>
        <v>147024598.71617228</v>
      </c>
      <c r="BY147" s="5">
        <f ca="1">IF(BY$4="",0,SUM($W145:BY145))</f>
        <v>157669000.4097136</v>
      </c>
      <c r="BZ147" s="5">
        <f ca="1">IF(BZ$4="",0,SUM($W145:BZ145))</f>
        <v>170924493.43115973</v>
      </c>
      <c r="CA147" s="5">
        <f ca="1">IF(CA$4="",0,SUM($W145:CA145))</f>
        <v>190800359.18635011</v>
      </c>
      <c r="CB147" s="5">
        <f ca="1">IF(CB$4="",0,SUM($W145:CB145))</f>
        <v>202821077.93160859</v>
      </c>
      <c r="CC147" s="5">
        <f ca="1">IF(CC$4="",0,SUM($W145:CC145))</f>
        <v>215558582.04760769</v>
      </c>
      <c r="CD147" s="5">
        <f ca="1">IF(CD$4="",0,SUM($W145:CD145))</f>
        <v>231027999.19015789</v>
      </c>
      <c r="CE147" s="5">
        <f ca="1">IF(CE$4="",0,SUM($W145:CE145))</f>
        <v>246297866.96569541</v>
      </c>
      <c r="CF147" s="5">
        <f ca="1">IF(CF$4="",0,SUM($W145:CF145))</f>
        <v>0</v>
      </c>
    </row>
    <row r="148" spans="2:84" x14ac:dyDescent="0.3">
      <c r="B148" s="13">
        <f>ROW()</f>
        <v>148</v>
      </c>
      <c r="H148" s="1" t="str">
        <f>H147</f>
        <v>Финпоток нарастающим итогом</v>
      </c>
      <c r="I148" s="1" t="s">
        <v>267</v>
      </c>
      <c r="U148" s="5">
        <f t="shared" ref="U148" ca="1" si="233">SUM(INDIRECT(ADDRESS($B148,$X$2)&amp;":"&amp;ADDRESS($B148,$X$2-1+$P$8)))</f>
        <v>1</v>
      </c>
      <c r="X148" s="5">
        <f ca="1">IF(X$4="",0,IF(AND(W147&lt;=0,MIN(X147:$ZZ147)&gt;=0,SUM($W148:W148)=0),1,0))</f>
        <v>0</v>
      </c>
      <c r="Y148" s="5">
        <f ca="1">IF(Y$4="",0,IF(AND(X147&lt;=0,MIN(Y147:$ZZ147)&gt;=0,SUM($W148:X148)=0),1,0))</f>
        <v>0</v>
      </c>
      <c r="Z148" s="5">
        <f ca="1">IF(Z$4="",0,IF(AND(Y147&lt;=0,MIN(Z147:$ZZ147)&gt;=0,SUM($W148:Y148)=0),1,0))</f>
        <v>0</v>
      </c>
      <c r="AA148" s="5">
        <f ca="1">IF(AA$4="",0,IF(AND(Z147&lt;=0,MIN(AA147:$ZZ147)&gt;=0,SUM($W148:Z148)=0),1,0))</f>
        <v>0</v>
      </c>
      <c r="AB148" s="5">
        <f ca="1">IF(AB$4="",0,IF(AND(AA147&lt;=0,MIN(AB147:$ZZ147)&gt;=0,SUM($W148:AA148)=0),1,0))</f>
        <v>0</v>
      </c>
      <c r="AC148" s="5">
        <f ca="1">IF(AC$4="",0,IF(AND(AB147&lt;=0,MIN(AC147:$ZZ147)&gt;=0,SUM($W148:AB148)=0),1,0))</f>
        <v>0</v>
      </c>
      <c r="AD148" s="5">
        <f ca="1">IF(AD$4="",0,IF(AND(AC147&lt;=0,MIN(AD147:$ZZ147)&gt;=0,SUM($W148:AC148)=0),1,0))</f>
        <v>0</v>
      </c>
      <c r="AE148" s="5">
        <f ca="1">IF(AE$4="",0,IF(AND(AD147&lt;=0,MIN(AE147:$ZZ147)&gt;=0,SUM($W148:AD148)=0),1,0))</f>
        <v>0</v>
      </c>
      <c r="AF148" s="5">
        <f ca="1">IF(AF$4="",0,IF(AND(AE147&lt;=0,MIN(AF147:$ZZ147)&gt;=0,SUM($W148:AE148)=0),1,0))</f>
        <v>0</v>
      </c>
      <c r="AG148" s="5">
        <f ca="1">IF(AG$4="",0,IF(AND(AF147&lt;=0,MIN(AG147:$ZZ147)&gt;=0,SUM($W148:AF148)=0),1,0))</f>
        <v>0</v>
      </c>
      <c r="AH148" s="5">
        <f ca="1">IF(AH$4="",0,IF(AND(AG147&lt;=0,MIN(AH147:$ZZ147)&gt;=0,SUM($W148:AG148)=0),1,0))</f>
        <v>0</v>
      </c>
      <c r="AI148" s="5">
        <f ca="1">IF(AI$4="",0,IF(AND(AH147&lt;=0,MIN(AI147:$ZZ147)&gt;=0,SUM($W148:AH148)=0),1,0))</f>
        <v>0</v>
      </c>
      <c r="AJ148" s="5">
        <f ca="1">IF(AJ$4="",0,IF(AND(AI147&lt;=0,MIN(AJ147:$ZZ147)&gt;=0,SUM($W148:AI148)=0),1,0))</f>
        <v>0</v>
      </c>
      <c r="AK148" s="5">
        <f ca="1">IF(AK$4="",0,IF(AND(AJ147&lt;=0,MIN(AK147:$ZZ147)&gt;=0,SUM($W148:AJ148)=0),1,0))</f>
        <v>0</v>
      </c>
      <c r="AL148" s="5">
        <f ca="1">IF(AL$4="",0,IF(AND(AK147&lt;=0,MIN(AL147:$ZZ147)&gt;=0,SUM($W148:AK148)=0),1,0))</f>
        <v>0</v>
      </c>
      <c r="AM148" s="5">
        <f ca="1">IF(AM$4="",0,IF(AND(AL147&lt;=0,MIN(AM147:$ZZ147)&gt;=0,SUM($W148:AL148)=0),1,0))</f>
        <v>0</v>
      </c>
      <c r="AN148" s="5">
        <f ca="1">IF(AN$4="",0,IF(AND(AM147&lt;=0,MIN(AN147:$ZZ147)&gt;=0,SUM($W148:AM148)=0),1,0))</f>
        <v>0</v>
      </c>
      <c r="AO148" s="5">
        <f ca="1">IF(AO$4="",0,IF(AND(AN147&lt;=0,MIN(AO147:$ZZ147)&gt;=0,SUM($W148:AN148)=0),1,0))</f>
        <v>0</v>
      </c>
      <c r="AP148" s="5">
        <f ca="1">IF(AP$4="",0,IF(AND(AO147&lt;=0,MIN(AP147:$ZZ147)&gt;=0,SUM($W148:AO148)=0),1,0))</f>
        <v>0</v>
      </c>
      <c r="AQ148" s="5">
        <f ca="1">IF(AQ$4="",0,IF(AND(AP147&lt;=0,MIN(AQ147:$ZZ147)&gt;=0,SUM($W148:AP148)=0),1,0))</f>
        <v>0</v>
      </c>
      <c r="AR148" s="5">
        <f ca="1">IF(AR$4="",0,IF(AND(AQ147&lt;=0,MIN(AR147:$ZZ147)&gt;=0,SUM($W148:AQ148)=0),1,0))</f>
        <v>0</v>
      </c>
      <c r="AS148" s="5">
        <f ca="1">IF(AS$4="",0,IF(AND(AR147&lt;=0,MIN(AS147:$ZZ147)&gt;=0,SUM($W148:AR148)=0),1,0))</f>
        <v>0</v>
      </c>
      <c r="AT148" s="5">
        <f ca="1">IF(AT$4="",0,IF(AND(AS147&lt;=0,MIN(AT147:$ZZ147)&gt;=0,SUM($W148:AS148)=0),1,0))</f>
        <v>0</v>
      </c>
      <c r="AU148" s="5">
        <f ca="1">IF(AU$4="",0,IF(AND(AT147&lt;=0,MIN(AU147:$ZZ147)&gt;=0,SUM($W148:AT148)=0),1,0))</f>
        <v>0</v>
      </c>
      <c r="AV148" s="5">
        <f ca="1">IF(AV$4="",0,IF(AND(AU147&lt;=0,MIN(AV147:$ZZ147)&gt;=0,SUM($W148:AU148)=0),1,0))</f>
        <v>0</v>
      </c>
      <c r="AW148" s="5">
        <f ca="1">IF(AW$4="",0,IF(AND(AV147&lt;=0,MIN(AW147:$ZZ147)&gt;=0,SUM($W148:AV148)=0),1,0))</f>
        <v>1</v>
      </c>
      <c r="AX148" s="5">
        <f ca="1">IF(AX$4="",0,IF(AND(AW147&lt;=0,MIN(AX147:$ZZ147)&gt;=0,SUM($W148:AW148)=0),1,0))</f>
        <v>0</v>
      </c>
      <c r="AY148" s="5">
        <f ca="1">IF(AY$4="",0,IF(AND(AX147&lt;=0,MIN(AY147:$ZZ147)&gt;=0,SUM($W148:AX148)=0),1,0))</f>
        <v>0</v>
      </c>
      <c r="AZ148" s="5">
        <f ca="1">IF(AZ$4="",0,IF(AND(AY147&lt;=0,MIN(AZ147:$ZZ147)&gt;=0,SUM($W148:AY148)=0),1,0))</f>
        <v>0</v>
      </c>
      <c r="BA148" s="5">
        <f ca="1">IF(BA$4="",0,IF(AND(AZ147&lt;=0,MIN(BA147:$ZZ147)&gt;=0,SUM($W148:AZ148)=0),1,0))</f>
        <v>0</v>
      </c>
      <c r="BB148" s="5">
        <f ca="1">IF(BB$4="",0,IF(AND(BA147&lt;=0,MIN(BB147:$ZZ147)&gt;=0,SUM($W148:BA148)=0),1,0))</f>
        <v>0</v>
      </c>
      <c r="BC148" s="5">
        <f ca="1">IF(BC$4="",0,IF(AND(BB147&lt;=0,MIN(BC147:$ZZ147)&gt;=0,SUM($W148:BB148)=0),1,0))</f>
        <v>0</v>
      </c>
      <c r="BD148" s="5">
        <f ca="1">IF(BD$4="",0,IF(AND(BC147&lt;=0,MIN(BD147:$ZZ147)&gt;=0,SUM($W148:BC148)=0),1,0))</f>
        <v>0</v>
      </c>
      <c r="BE148" s="5">
        <f ca="1">IF(BE$4="",0,IF(AND(BD147&lt;=0,MIN(BE147:$ZZ147)&gt;=0,SUM($W148:BD148)=0),1,0))</f>
        <v>0</v>
      </c>
      <c r="BF148" s="5">
        <f ca="1">IF(BF$4="",0,IF(AND(BE147&lt;=0,MIN(BF147:$ZZ147)&gt;=0,SUM($W148:BE148)=0),1,0))</f>
        <v>0</v>
      </c>
      <c r="BG148" s="5">
        <f ca="1">IF(BG$4="",0,IF(AND(BF147&lt;=0,MIN(BG147:$ZZ147)&gt;=0,SUM($W148:BF148)=0),1,0))</f>
        <v>0</v>
      </c>
      <c r="BH148" s="5">
        <f ca="1">IF(BH$4="",0,IF(AND(BG147&lt;=0,MIN(BH147:$ZZ147)&gt;=0,SUM($W148:BG148)=0),1,0))</f>
        <v>0</v>
      </c>
      <c r="BI148" s="5">
        <f ca="1">IF(BI$4="",0,IF(AND(BH147&lt;=0,MIN(BI147:$ZZ147)&gt;=0,SUM($W148:BH148)=0),1,0))</f>
        <v>0</v>
      </c>
      <c r="BJ148" s="5">
        <f ca="1">IF(BJ$4="",0,IF(AND(BI147&lt;=0,MIN(BJ147:$ZZ147)&gt;=0,SUM($W148:BI148)=0),1,0))</f>
        <v>0</v>
      </c>
      <c r="BK148" s="5">
        <f ca="1">IF(BK$4="",0,IF(AND(BJ147&lt;=0,MIN(BK147:$ZZ147)&gt;=0,SUM($W148:BJ148)=0),1,0))</f>
        <v>0</v>
      </c>
      <c r="BL148" s="5">
        <f ca="1">IF(BL$4="",0,IF(AND(BK147&lt;=0,MIN(BL147:$ZZ147)&gt;=0,SUM($W148:BK148)=0),1,0))</f>
        <v>0</v>
      </c>
      <c r="BM148" s="5">
        <f ca="1">IF(BM$4="",0,IF(AND(BL147&lt;=0,MIN(BM147:$ZZ147)&gt;=0,SUM($W148:BL148)=0),1,0))</f>
        <v>0</v>
      </c>
      <c r="BN148" s="5">
        <f ca="1">IF(BN$4="",0,IF(AND(BM147&lt;=0,MIN(BN147:$ZZ147)&gt;=0,SUM($W148:BM148)=0),1,0))</f>
        <v>0</v>
      </c>
      <c r="BO148" s="5">
        <f ca="1">IF(BO$4="",0,IF(AND(BN147&lt;=0,MIN(BO147:$ZZ147)&gt;=0,SUM($W148:BN148)=0),1,0))</f>
        <v>0</v>
      </c>
      <c r="BP148" s="5">
        <f ca="1">IF(BP$4="",0,IF(AND(BO147&lt;=0,MIN(BP147:$ZZ147)&gt;=0,SUM($W148:BO148)=0),1,0))</f>
        <v>0</v>
      </c>
      <c r="BQ148" s="5">
        <f ca="1">IF(BQ$4="",0,IF(AND(BP147&lt;=0,MIN(BQ147:$ZZ147)&gt;=0,SUM($W148:BP148)=0),1,0))</f>
        <v>0</v>
      </c>
      <c r="BR148" s="5">
        <f ca="1">IF(BR$4="",0,IF(AND(BQ147&lt;=0,MIN(BR147:$ZZ147)&gt;=0,SUM($W148:BQ148)=0),1,0))</f>
        <v>0</v>
      </c>
      <c r="BS148" s="5">
        <f ca="1">IF(BS$4="",0,IF(AND(BR147&lt;=0,MIN(BS147:$ZZ147)&gt;=0,SUM($W148:BR148)=0),1,0))</f>
        <v>0</v>
      </c>
      <c r="BT148" s="5">
        <f ca="1">IF(BT$4="",0,IF(AND(BS147&lt;=0,MIN(BT147:$ZZ147)&gt;=0,SUM($W148:BS148)=0),1,0))</f>
        <v>0</v>
      </c>
      <c r="BU148" s="5">
        <f ca="1">IF(BU$4="",0,IF(AND(BT147&lt;=0,MIN(BU147:$ZZ147)&gt;=0,SUM($W148:BT148)=0),1,0))</f>
        <v>0</v>
      </c>
      <c r="BV148" s="5">
        <f ca="1">IF(BV$4="",0,IF(AND(BU147&lt;=0,MIN(BV147:$ZZ147)&gt;=0,SUM($W148:BU148)=0),1,0))</f>
        <v>0</v>
      </c>
      <c r="BW148" s="5">
        <f ca="1">IF(BW$4="",0,IF(AND(BV147&lt;=0,MIN(BW147:$ZZ147)&gt;=0,SUM($W148:BV148)=0),1,0))</f>
        <v>0</v>
      </c>
      <c r="BX148" s="5">
        <f ca="1">IF(BX$4="",0,IF(AND(BW147&lt;=0,MIN(BX147:$ZZ147)&gt;=0,SUM($W148:BW148)=0),1,0))</f>
        <v>0</v>
      </c>
      <c r="BY148" s="5">
        <f ca="1">IF(BY$4="",0,IF(AND(BX147&lt;=0,MIN(BY147:$ZZ147)&gt;=0,SUM($W148:BX148)=0),1,0))</f>
        <v>0</v>
      </c>
      <c r="BZ148" s="5">
        <f ca="1">IF(BZ$4="",0,IF(AND(BY147&lt;=0,MIN(BZ147:$ZZ147)&gt;=0,SUM($W148:BY148)=0),1,0))</f>
        <v>0</v>
      </c>
      <c r="CA148" s="5">
        <f ca="1">IF(CA$4="",0,IF(AND(BZ147&lt;=0,MIN(CA147:$ZZ147)&gt;=0,SUM($W148:BZ148)=0),1,0))</f>
        <v>0</v>
      </c>
      <c r="CB148" s="5">
        <f ca="1">IF(CB$4="",0,IF(AND(CA147&lt;=0,MIN(CB147:$ZZ147)&gt;=0,SUM($W148:CA148)=0),1,0))</f>
        <v>0</v>
      </c>
      <c r="CC148" s="5">
        <f ca="1">IF(CC$4="",0,IF(AND(CB147&lt;=0,MIN(CC147:$ZZ147)&gt;=0,SUM($W148:CB148)=0),1,0))</f>
        <v>0</v>
      </c>
      <c r="CD148" s="5">
        <f ca="1">IF(CD$4="",0,IF(AND(CC147&lt;=0,MIN(CD147:$ZZ147)&gt;=0,SUM($W148:CC148)=0),1,0))</f>
        <v>0</v>
      </c>
      <c r="CE148" s="5">
        <f ca="1">IF(CE$4="",0,IF(AND(CD147&lt;=0,MIN(CE147:$ZZ147)&gt;=0,SUM($W148:CD148)=0),1,0))</f>
        <v>0</v>
      </c>
      <c r="CF148" s="5">
        <f ca="1">IF(CF$4="",0,IF(AND(CE147&lt;=0,MIN(CF147:$ZZ147)&gt;=0,SUM($W148:CE148)=0),1,0))</f>
        <v>0</v>
      </c>
    </row>
    <row r="149" spans="2:84" x14ac:dyDescent="0.3">
      <c r="B149" s="13">
        <f>ROW()</f>
        <v>149</v>
      </c>
      <c r="H149" s="1" t="str">
        <f>H147</f>
        <v>Финпоток нарастающим итогом</v>
      </c>
      <c r="I149" s="1" t="s">
        <v>268</v>
      </c>
      <c r="M149" s="53" t="s">
        <v>128</v>
      </c>
      <c r="U149" s="33">
        <f ca="1">SUMIFS(INDIRECT(ADDRESS(1,$X$2)&amp;":"&amp;ADDRESS(1,$X$2-1+$P$8)),INDIRECT(ADDRESS($B148,$X$2)&amp;":"&amp;ADDRESS($B148,$X$2-1+$P$8)),1)/12</f>
        <v>2.1666666666666665</v>
      </c>
    </row>
    <row r="150" spans="2:84" x14ac:dyDescent="0.3">
      <c r="X150" s="109"/>
    </row>
    <row r="151" spans="2:84" x14ac:dyDescent="0.3">
      <c r="B151" s="13">
        <f>ROW()</f>
        <v>151</v>
      </c>
      <c r="H151" s="1" t="s">
        <v>264</v>
      </c>
      <c r="M151" s="53" t="s">
        <v>18</v>
      </c>
      <c r="P151" s="72" t="str">
        <f>Lists!$AI$18</f>
        <v>FCF(+)</v>
      </c>
      <c r="U151" s="5">
        <f ca="1">SUM(INDIRECT(ADDRESS($B151,$X$2)&amp;":"&amp;ADDRESS($B151,$X$2-1+$P$8)))</f>
        <v>263171658.68009412</v>
      </c>
      <c r="X151" s="5">
        <f ca="1">IF(X$4="",0,IF(AND(X$1=$P$8,X145&gt;0),X145,IF(AND(X145&gt;0,X147-MIN(INDIRECT(ADDRESS($B147,Y$2,4,1)&amp;":"&amp;ADDRESS($B147,SUMIFS($2:$2,$1:$1,$P$8),4,1)))&gt;0,X147-MIN(INDIRECT(ADDRESS($B147,Y$2,4,1)&amp;":"&amp;ADDRESS($B147,SUMIFS($2:$2,$1:$1,$P$8),4,1)))&lt;X145),X145-(X147-MIN(INDIRECT(ADDRESS($B147,Y$2,4,1)&amp;":"&amp;ADDRESS($B147,SUMIFS($2:$2,$1:$1,$P$8),4,1)))),IF(AND(X145&gt;0,X147&lt;=MIN(INDIRECT(ADDRESS($B147,Y$2,4,1)&amp;":"&amp;ADDRESS($B147,SUMIFS($2:$2,$1:$1,$P$8),4,1)))),X145,0))))</f>
        <v>0</v>
      </c>
      <c r="Y151" s="5">
        <f t="shared" ref="Y151" ca="1" si="234">IF(Y$4="",0,IF(AND(Y$1=$P$8,Y145&gt;0),Y145,IF(AND(Y145&gt;0,Y147-MIN(INDIRECT(ADDRESS($B147,Z$2,4,1)&amp;":"&amp;ADDRESS($B147,SUMIFS($2:$2,$1:$1,$P$8),4,1)))&gt;0,Y147-MIN(INDIRECT(ADDRESS($B147,Z$2,4,1)&amp;":"&amp;ADDRESS($B147,SUMIFS($2:$2,$1:$1,$P$8),4,1)))&lt;Y145),Y145-(Y147-MIN(INDIRECT(ADDRESS($B147,Z$2,4,1)&amp;":"&amp;ADDRESS($B147,SUMIFS($2:$2,$1:$1,$P$8),4,1)))),IF(AND(Y145&gt;0,Y147&lt;=MIN(INDIRECT(ADDRESS($B147,Z$2,4,1)&amp;":"&amp;ADDRESS($B147,SUMIFS($2:$2,$1:$1,$P$8),4,1)))),Y145,0))))</f>
        <v>0</v>
      </c>
      <c r="Z151" s="5">
        <f t="shared" ref="Z151" ca="1" si="235">IF(Z$4="",0,IF(AND(Z$1=$P$8,Z145&gt;0),Z145,IF(AND(Z145&gt;0,Z147-MIN(INDIRECT(ADDRESS($B147,AA$2,4,1)&amp;":"&amp;ADDRESS($B147,SUMIFS($2:$2,$1:$1,$P$8),4,1)))&gt;0,Z147-MIN(INDIRECT(ADDRESS($B147,AA$2,4,1)&amp;":"&amp;ADDRESS($B147,SUMIFS($2:$2,$1:$1,$P$8),4,1)))&lt;Z145),Z145-(Z147-MIN(INDIRECT(ADDRESS($B147,AA$2,4,1)&amp;":"&amp;ADDRESS($B147,SUMIFS($2:$2,$1:$1,$P$8),4,1)))),IF(AND(Z145&gt;0,Z147&lt;=MIN(INDIRECT(ADDRESS($B147,AA$2,4,1)&amp;":"&amp;ADDRESS($B147,SUMIFS($2:$2,$1:$1,$P$8),4,1)))),Z145,0))))</f>
        <v>0</v>
      </c>
      <c r="AA151" s="5">
        <f t="shared" ref="AA151" ca="1" si="236">IF(AA$4="",0,IF(AND(AA$1=$P$8,AA145&gt;0),AA145,IF(AND(AA145&gt;0,AA147-MIN(INDIRECT(ADDRESS($B147,AB$2,4,1)&amp;":"&amp;ADDRESS($B147,SUMIFS($2:$2,$1:$1,$P$8),4,1)))&gt;0,AA147-MIN(INDIRECT(ADDRESS($B147,AB$2,4,1)&amp;":"&amp;ADDRESS($B147,SUMIFS($2:$2,$1:$1,$P$8),4,1)))&lt;AA145),AA145-(AA147-MIN(INDIRECT(ADDRESS($B147,AB$2,4,1)&amp;":"&amp;ADDRESS($B147,SUMIFS($2:$2,$1:$1,$P$8),4,1)))),IF(AND(AA145&gt;0,AA147&lt;=MIN(INDIRECT(ADDRESS($B147,AB$2,4,1)&amp;":"&amp;ADDRESS($B147,SUMIFS($2:$2,$1:$1,$P$8),4,1)))),AA145,0))))</f>
        <v>0</v>
      </c>
      <c r="AB151" s="5">
        <f t="shared" ref="AB151" ca="1" si="237">IF(AB$4="",0,IF(AND(AB$1=$P$8,AB145&gt;0),AB145,IF(AND(AB145&gt;0,AB147-MIN(INDIRECT(ADDRESS($B147,AC$2,4,1)&amp;":"&amp;ADDRESS($B147,SUMIFS($2:$2,$1:$1,$P$8),4,1)))&gt;0,AB147-MIN(INDIRECT(ADDRESS($B147,AC$2,4,1)&amp;":"&amp;ADDRESS($B147,SUMIFS($2:$2,$1:$1,$P$8),4,1)))&lt;AB145),AB145-(AB147-MIN(INDIRECT(ADDRESS($B147,AC$2,4,1)&amp;":"&amp;ADDRESS($B147,SUMIFS($2:$2,$1:$1,$P$8),4,1)))),IF(AND(AB145&gt;0,AB147&lt;=MIN(INDIRECT(ADDRESS($B147,AC$2,4,1)&amp;":"&amp;ADDRESS($B147,SUMIFS($2:$2,$1:$1,$P$8),4,1)))),AB145,0))))</f>
        <v>4749876.210692212</v>
      </c>
      <c r="AC151" s="5">
        <f t="shared" ref="AC151" ca="1" si="238">IF(AC$4="",0,IF(AND(AC$1=$P$8,AC145&gt;0),AC145,IF(AND(AC145&gt;0,AC147-MIN(INDIRECT(ADDRESS($B147,AD$2,4,1)&amp;":"&amp;ADDRESS($B147,SUMIFS($2:$2,$1:$1,$P$8),4,1)))&gt;0,AC147-MIN(INDIRECT(ADDRESS($B147,AD$2,4,1)&amp;":"&amp;ADDRESS($B147,SUMIFS($2:$2,$1:$1,$P$8),4,1)))&lt;AC145),AC145-(AC147-MIN(INDIRECT(ADDRESS($B147,AD$2,4,1)&amp;":"&amp;ADDRESS($B147,SUMIFS($2:$2,$1:$1,$P$8),4,1)))),IF(AND(AC145&gt;0,AC147&lt;=MIN(INDIRECT(ADDRESS($B147,AD$2,4,1)&amp;":"&amp;ADDRESS($B147,SUMIFS($2:$2,$1:$1,$P$8),4,1)))),AC145,0))))</f>
        <v>0</v>
      </c>
      <c r="AD151" s="5">
        <f t="shared" ref="AD151" ca="1" si="239">IF(AD$4="",0,IF(AND(AD$1=$P$8,AD145&gt;0),AD145,IF(AND(AD145&gt;0,AD147-MIN(INDIRECT(ADDRESS($B147,AE$2,4,1)&amp;":"&amp;ADDRESS($B147,SUMIFS($2:$2,$1:$1,$P$8),4,1)))&gt;0,AD147-MIN(INDIRECT(ADDRESS($B147,AE$2,4,1)&amp;":"&amp;ADDRESS($B147,SUMIFS($2:$2,$1:$1,$P$8),4,1)))&lt;AD145),AD145-(AD147-MIN(INDIRECT(ADDRESS($B147,AE$2,4,1)&amp;":"&amp;ADDRESS($B147,SUMIFS($2:$2,$1:$1,$P$8),4,1)))),IF(AND(AD145&gt;0,AD147&lt;=MIN(INDIRECT(ADDRESS($B147,AE$2,4,1)&amp;":"&amp;ADDRESS($B147,SUMIFS($2:$2,$1:$1,$P$8),4,1)))),AD145,0))))</f>
        <v>481362.41063398949</v>
      </c>
      <c r="AE151" s="5">
        <f t="shared" ref="AE151" ca="1" si="240">IF(AE$4="",0,IF(AND(AE$1=$P$8,AE145&gt;0),AE145,IF(AND(AE145&gt;0,AE147-MIN(INDIRECT(ADDRESS($B147,AF$2,4,1)&amp;":"&amp;ADDRESS($B147,SUMIFS($2:$2,$1:$1,$P$8),4,1)))&gt;0,AE147-MIN(INDIRECT(ADDRESS($B147,AF$2,4,1)&amp;":"&amp;ADDRESS($B147,SUMIFS($2:$2,$1:$1,$P$8),4,1)))&lt;AE145),AE145-(AE147-MIN(INDIRECT(ADDRESS($B147,AF$2,4,1)&amp;":"&amp;ADDRESS($B147,SUMIFS($2:$2,$1:$1,$P$8),4,1)))),IF(AND(AE145&gt;0,AE147&lt;=MIN(INDIRECT(ADDRESS($B147,AF$2,4,1)&amp;":"&amp;ADDRESS($B147,SUMIFS($2:$2,$1:$1,$P$8),4,1)))),AE145,0))))</f>
        <v>780351.46645375714</v>
      </c>
      <c r="AF151" s="5">
        <f t="shared" ref="AF151" ca="1" si="241">IF(AF$4="",0,IF(AND(AF$1=$P$8,AF145&gt;0),AF145,IF(AND(AF145&gt;0,AF147-MIN(INDIRECT(ADDRESS($B147,AG$2,4,1)&amp;":"&amp;ADDRESS($B147,SUMIFS($2:$2,$1:$1,$P$8),4,1)))&gt;0,AF147-MIN(INDIRECT(ADDRESS($B147,AG$2,4,1)&amp;":"&amp;ADDRESS($B147,SUMIFS($2:$2,$1:$1,$P$8),4,1)))&lt;AF145),AF145-(AF147-MIN(INDIRECT(ADDRESS($B147,AG$2,4,1)&amp;":"&amp;ADDRESS($B147,SUMIFS($2:$2,$1:$1,$P$8),4,1)))),IF(AND(AF145&gt;0,AF147&lt;=MIN(INDIRECT(ADDRESS($B147,AG$2,4,1)&amp;":"&amp;ADDRESS($B147,SUMIFS($2:$2,$1:$1,$P$8),4,1)))),AF145,0))))</f>
        <v>0</v>
      </c>
      <c r="AG151" s="5">
        <f t="shared" ref="AG151" ca="1" si="242">IF(AG$4="",0,IF(AND(AG$1=$P$8,AG145&gt;0),AG145,IF(AND(AG145&gt;0,AG147-MIN(INDIRECT(ADDRESS($B147,AH$2,4,1)&amp;":"&amp;ADDRESS($B147,SUMIFS($2:$2,$1:$1,$P$8),4,1)))&gt;0,AG147-MIN(INDIRECT(ADDRESS($B147,AH$2,4,1)&amp;":"&amp;ADDRESS($B147,SUMIFS($2:$2,$1:$1,$P$8),4,1)))&lt;AG145),AG145-(AG147-MIN(INDIRECT(ADDRESS($B147,AH$2,4,1)&amp;":"&amp;ADDRESS($B147,SUMIFS($2:$2,$1:$1,$P$8),4,1)))),IF(AND(AG145&gt;0,AG147&lt;=MIN(INDIRECT(ADDRESS($B147,AH$2,4,1)&amp;":"&amp;ADDRESS($B147,SUMIFS($2:$2,$1:$1,$P$8),4,1)))),AG145,0))))</f>
        <v>0</v>
      </c>
      <c r="AH151" s="5">
        <f t="shared" ref="AH151" ca="1" si="243">IF(AH$4="",0,IF(AND(AH$1=$P$8,AH145&gt;0),AH145,IF(AND(AH145&gt;0,AH147-MIN(INDIRECT(ADDRESS($B147,AI$2,4,1)&amp;":"&amp;ADDRESS($B147,SUMIFS($2:$2,$1:$1,$P$8),4,1)))&gt;0,AH147-MIN(INDIRECT(ADDRESS($B147,AI$2,4,1)&amp;":"&amp;ADDRESS($B147,SUMIFS($2:$2,$1:$1,$P$8),4,1)))&lt;AH145),AH145-(AH147-MIN(INDIRECT(ADDRESS($B147,AI$2,4,1)&amp;":"&amp;ADDRESS($B147,SUMIFS($2:$2,$1:$1,$P$8),4,1)))),IF(AND(AH145&gt;0,AH147&lt;=MIN(INDIRECT(ADDRESS($B147,AI$2,4,1)&amp;":"&amp;ADDRESS($B147,SUMIFS($2:$2,$1:$1,$P$8),4,1)))),AH145,0))))</f>
        <v>0</v>
      </c>
      <c r="AI151" s="5">
        <f t="shared" ref="AI151" ca="1" si="244">IF(AI$4="",0,IF(AND(AI$1=$P$8,AI145&gt;0),AI145,IF(AND(AI145&gt;0,AI147-MIN(INDIRECT(ADDRESS($B147,AJ$2,4,1)&amp;":"&amp;ADDRESS($B147,SUMIFS($2:$2,$1:$1,$P$8),4,1)))&gt;0,AI147-MIN(INDIRECT(ADDRESS($B147,AJ$2,4,1)&amp;":"&amp;ADDRESS($B147,SUMIFS($2:$2,$1:$1,$P$8),4,1)))&lt;AI145),AI145-(AI147-MIN(INDIRECT(ADDRESS($B147,AJ$2,4,1)&amp;":"&amp;ADDRESS($B147,SUMIFS($2:$2,$1:$1,$P$8),4,1)))),IF(AND(AI145&gt;0,AI147&lt;=MIN(INDIRECT(ADDRESS($B147,AJ$2,4,1)&amp;":"&amp;ADDRESS($B147,SUMIFS($2:$2,$1:$1,$P$8),4,1)))),AI145,0))))</f>
        <v>0</v>
      </c>
      <c r="AJ151" s="5">
        <f t="shared" ref="AJ151" ca="1" si="245">IF(AJ$4="",0,IF(AND(AJ$1=$P$8,AJ145&gt;0),AJ145,IF(AND(AJ145&gt;0,AJ147-MIN(INDIRECT(ADDRESS($B147,AK$2,4,1)&amp;":"&amp;ADDRESS($B147,SUMIFS($2:$2,$1:$1,$P$8),4,1)))&gt;0,AJ147-MIN(INDIRECT(ADDRESS($B147,AK$2,4,1)&amp;":"&amp;ADDRESS($B147,SUMIFS($2:$2,$1:$1,$P$8),4,1)))&lt;AJ145),AJ145-(AJ147-MIN(INDIRECT(ADDRESS($B147,AK$2,4,1)&amp;":"&amp;ADDRESS($B147,SUMIFS($2:$2,$1:$1,$P$8),4,1)))),IF(AND(AJ145&gt;0,AJ147&lt;=MIN(INDIRECT(ADDRESS($B147,AK$2,4,1)&amp;":"&amp;ADDRESS($B147,SUMIFS($2:$2,$1:$1,$P$8),4,1)))),AJ145,0))))</f>
        <v>0</v>
      </c>
      <c r="AK151" s="5">
        <f t="shared" ref="AK151" ca="1" si="246">IF(AK$4="",0,IF(AND(AK$1=$P$8,AK145&gt;0),AK145,IF(AND(AK145&gt;0,AK147-MIN(INDIRECT(ADDRESS($B147,AL$2,4,1)&amp;":"&amp;ADDRESS($B147,SUMIFS($2:$2,$1:$1,$P$8),4,1)))&gt;0,AK147-MIN(INDIRECT(ADDRESS($B147,AL$2,4,1)&amp;":"&amp;ADDRESS($B147,SUMIFS($2:$2,$1:$1,$P$8),4,1)))&lt;AK145),AK145-(AK147-MIN(INDIRECT(ADDRESS($B147,AL$2,4,1)&amp;":"&amp;ADDRESS($B147,SUMIFS($2:$2,$1:$1,$P$8),4,1)))),IF(AND(AK145&gt;0,AK147&lt;=MIN(INDIRECT(ADDRESS($B147,AL$2,4,1)&amp;":"&amp;ADDRESS($B147,SUMIFS($2:$2,$1:$1,$P$8),4,1)))),AK145,0))))</f>
        <v>0</v>
      </c>
      <c r="AL151" s="5">
        <f t="shared" ref="AL151" ca="1" si="247">IF(AL$4="",0,IF(AND(AL$1=$P$8,AL145&gt;0),AL145,IF(AND(AL145&gt;0,AL147-MIN(INDIRECT(ADDRESS($B147,AM$2,4,1)&amp;":"&amp;ADDRESS($B147,SUMIFS($2:$2,$1:$1,$P$8),4,1)))&gt;0,AL147-MIN(INDIRECT(ADDRESS($B147,AM$2,4,1)&amp;":"&amp;ADDRESS($B147,SUMIFS($2:$2,$1:$1,$P$8),4,1)))&lt;AL145),AL145-(AL147-MIN(INDIRECT(ADDRESS($B147,AM$2,4,1)&amp;":"&amp;ADDRESS($B147,SUMIFS($2:$2,$1:$1,$P$8),4,1)))),IF(AND(AL145&gt;0,AL147&lt;=MIN(INDIRECT(ADDRESS($B147,AM$2,4,1)&amp;":"&amp;ADDRESS($B147,SUMIFS($2:$2,$1:$1,$P$8),4,1)))),AL145,0))))</f>
        <v>0</v>
      </c>
      <c r="AM151" s="5">
        <f t="shared" ref="AM151" ca="1" si="248">IF(AM$4="",0,IF(AND(AM$1=$P$8,AM145&gt;0),AM145,IF(AND(AM145&gt;0,AM147-MIN(INDIRECT(ADDRESS($B147,AN$2,4,1)&amp;":"&amp;ADDRESS($B147,SUMIFS($2:$2,$1:$1,$P$8),4,1)))&gt;0,AM147-MIN(INDIRECT(ADDRESS($B147,AN$2,4,1)&amp;":"&amp;ADDRESS($B147,SUMIFS($2:$2,$1:$1,$P$8),4,1)))&lt;AM145),AM145-(AM147-MIN(INDIRECT(ADDRESS($B147,AN$2,4,1)&amp;":"&amp;ADDRESS($B147,SUMIFS($2:$2,$1:$1,$P$8),4,1)))),IF(AND(AM145&gt;0,AM147&lt;=MIN(INDIRECT(ADDRESS($B147,AN$2,4,1)&amp;":"&amp;ADDRESS($B147,SUMIFS($2:$2,$1:$1,$P$8),4,1)))),AM145,0))))</f>
        <v>0</v>
      </c>
      <c r="AN151" s="5">
        <f t="shared" ref="AN151" ca="1" si="249">IF(AN$4="",0,IF(AND(AN$1=$P$8,AN145&gt;0),AN145,IF(AND(AN145&gt;0,AN147-MIN(INDIRECT(ADDRESS($B147,AO$2,4,1)&amp;":"&amp;ADDRESS($B147,SUMIFS($2:$2,$1:$1,$P$8),4,1)))&gt;0,AN147-MIN(INDIRECT(ADDRESS($B147,AO$2,4,1)&amp;":"&amp;ADDRESS($B147,SUMIFS($2:$2,$1:$1,$P$8),4,1)))&lt;AN145),AN145-(AN147-MIN(INDIRECT(ADDRESS($B147,AO$2,4,1)&amp;":"&amp;ADDRESS($B147,SUMIFS($2:$2,$1:$1,$P$8),4,1)))),IF(AND(AN145&gt;0,AN147&lt;=MIN(INDIRECT(ADDRESS($B147,AO$2,4,1)&amp;":"&amp;ADDRESS($B147,SUMIFS($2:$2,$1:$1,$P$8),4,1)))),AN145,0))))</f>
        <v>0</v>
      </c>
      <c r="AO151" s="5">
        <f t="shared" ref="AO151" ca="1" si="250">IF(AO$4="",0,IF(AND(AO$1=$P$8,AO145&gt;0),AO145,IF(AND(AO145&gt;0,AO147-MIN(INDIRECT(ADDRESS($B147,AP$2,4,1)&amp;":"&amp;ADDRESS($B147,SUMIFS($2:$2,$1:$1,$P$8),4,1)))&gt;0,AO147-MIN(INDIRECT(ADDRESS($B147,AP$2,4,1)&amp;":"&amp;ADDRESS($B147,SUMIFS($2:$2,$1:$1,$P$8),4,1)))&lt;AO145),AO145-(AO147-MIN(INDIRECT(ADDRESS($B147,AP$2,4,1)&amp;":"&amp;ADDRESS($B147,SUMIFS($2:$2,$1:$1,$P$8),4,1)))),IF(AND(AO145&gt;0,AO147&lt;=MIN(INDIRECT(ADDRESS($B147,AP$2,4,1)&amp;":"&amp;ADDRESS($B147,SUMIFS($2:$2,$1:$1,$P$8),4,1)))),AO145,0))))</f>
        <v>0</v>
      </c>
      <c r="AP151" s="5">
        <f t="shared" ref="AP151" ca="1" si="251">IF(AP$4="",0,IF(AND(AP$1=$P$8,AP145&gt;0),AP145,IF(AND(AP145&gt;0,AP147-MIN(INDIRECT(ADDRESS($B147,AQ$2,4,1)&amp;":"&amp;ADDRESS($B147,SUMIFS($2:$2,$1:$1,$P$8),4,1)))&gt;0,AP147-MIN(INDIRECT(ADDRESS($B147,AQ$2,4,1)&amp;":"&amp;ADDRESS($B147,SUMIFS($2:$2,$1:$1,$P$8),4,1)))&lt;AP145),AP145-(AP147-MIN(INDIRECT(ADDRESS($B147,AQ$2,4,1)&amp;":"&amp;ADDRESS($B147,SUMIFS($2:$2,$1:$1,$P$8),4,1)))),IF(AND(AP145&gt;0,AP147&lt;=MIN(INDIRECT(ADDRESS($B147,AQ$2,4,1)&amp;":"&amp;ADDRESS($B147,SUMIFS($2:$2,$1:$1,$P$8),4,1)))),AP145,0))))</f>
        <v>0</v>
      </c>
      <c r="AQ151" s="5">
        <f t="shared" ref="AQ151" ca="1" si="252">IF(AQ$4="",0,IF(AND(AQ$1=$P$8,AQ145&gt;0),AQ145,IF(AND(AQ145&gt;0,AQ147-MIN(INDIRECT(ADDRESS($B147,AR$2,4,1)&amp;":"&amp;ADDRESS($B147,SUMIFS($2:$2,$1:$1,$P$8),4,1)))&gt;0,AQ147-MIN(INDIRECT(ADDRESS($B147,AR$2,4,1)&amp;":"&amp;ADDRESS($B147,SUMIFS($2:$2,$1:$1,$P$8),4,1)))&lt;AQ145),AQ145-(AQ147-MIN(INDIRECT(ADDRESS($B147,AR$2,4,1)&amp;":"&amp;ADDRESS($B147,SUMIFS($2:$2,$1:$1,$P$8),4,1)))),IF(AND(AQ145&gt;0,AQ147&lt;=MIN(INDIRECT(ADDRESS($B147,AR$2,4,1)&amp;":"&amp;ADDRESS($B147,SUMIFS($2:$2,$1:$1,$P$8),4,1)))),AQ145,0))))</f>
        <v>0</v>
      </c>
      <c r="AR151" s="5">
        <f t="shared" ref="AR151" ca="1" si="253">IF(AR$4="",0,IF(AND(AR$1=$P$8,AR145&gt;0),AR145,IF(AND(AR145&gt;0,AR147-MIN(INDIRECT(ADDRESS($B147,AS$2,4,1)&amp;":"&amp;ADDRESS($B147,SUMIFS($2:$2,$1:$1,$P$8),4,1)))&gt;0,AR147-MIN(INDIRECT(ADDRESS($B147,AS$2,4,1)&amp;":"&amp;ADDRESS($B147,SUMIFS($2:$2,$1:$1,$P$8),4,1)))&lt;AR145),AR145-(AR147-MIN(INDIRECT(ADDRESS($B147,AS$2,4,1)&amp;":"&amp;ADDRESS($B147,SUMIFS($2:$2,$1:$1,$P$8),4,1)))),IF(AND(AR145&gt;0,AR147&lt;=MIN(INDIRECT(ADDRESS($B147,AS$2,4,1)&amp;":"&amp;ADDRESS($B147,SUMIFS($2:$2,$1:$1,$P$8),4,1)))),AR145,0))))</f>
        <v>0</v>
      </c>
      <c r="AS151" s="5">
        <f t="shared" ref="AS151" ca="1" si="254">IF(AS$4="",0,IF(AND(AS$1=$P$8,AS145&gt;0),AS145,IF(AND(AS145&gt;0,AS147-MIN(INDIRECT(ADDRESS($B147,AT$2,4,1)&amp;":"&amp;ADDRESS($B147,SUMIFS($2:$2,$1:$1,$P$8),4,1)))&gt;0,AS147-MIN(INDIRECT(ADDRESS($B147,AT$2,4,1)&amp;":"&amp;ADDRESS($B147,SUMIFS($2:$2,$1:$1,$P$8),4,1)))&lt;AS145),AS145-(AS147-MIN(INDIRECT(ADDRESS($B147,AT$2,4,1)&amp;":"&amp;ADDRESS($B147,SUMIFS($2:$2,$1:$1,$P$8),4,1)))),IF(AND(AS145&gt;0,AS147&lt;=MIN(INDIRECT(ADDRESS($B147,AT$2,4,1)&amp;":"&amp;ADDRESS($B147,SUMIFS($2:$2,$1:$1,$P$8),4,1)))),AS145,0))))</f>
        <v>0</v>
      </c>
      <c r="AT151" s="5">
        <f t="shared" ref="AT151" ca="1" si="255">IF(AT$4="",0,IF(AND(AT$1=$P$8,AT145&gt;0),AT145,IF(AND(AT145&gt;0,AT147-MIN(INDIRECT(ADDRESS($B147,AU$2,4,1)&amp;":"&amp;ADDRESS($B147,SUMIFS($2:$2,$1:$1,$P$8),4,1)))&gt;0,AT147-MIN(INDIRECT(ADDRESS($B147,AU$2,4,1)&amp;":"&amp;ADDRESS($B147,SUMIFS($2:$2,$1:$1,$P$8),4,1)))&lt;AT145),AT145-(AT147-MIN(INDIRECT(ADDRESS($B147,AU$2,4,1)&amp;":"&amp;ADDRESS($B147,SUMIFS($2:$2,$1:$1,$P$8),4,1)))),IF(AND(AT145&gt;0,AT147&lt;=MIN(INDIRECT(ADDRESS($B147,AU$2,4,1)&amp;":"&amp;ADDRESS($B147,SUMIFS($2:$2,$1:$1,$P$8),4,1)))),AT145,0))))</f>
        <v>0</v>
      </c>
      <c r="AU151" s="5">
        <f t="shared" ref="AU151" ca="1" si="256">IF(AU$4="",0,IF(AND(AU$1=$P$8,AU145&gt;0),AU145,IF(AND(AU145&gt;0,AU147-MIN(INDIRECT(ADDRESS($B147,AV$2,4,1)&amp;":"&amp;ADDRESS($B147,SUMIFS($2:$2,$1:$1,$P$8),4,1)))&gt;0,AU147-MIN(INDIRECT(ADDRESS($B147,AV$2,4,1)&amp;":"&amp;ADDRESS($B147,SUMIFS($2:$2,$1:$1,$P$8),4,1)))&lt;AU145),AU145-(AU147-MIN(INDIRECT(ADDRESS($B147,AV$2,4,1)&amp;":"&amp;ADDRESS($B147,SUMIFS($2:$2,$1:$1,$P$8),4,1)))),IF(AND(AU145&gt;0,AU147&lt;=MIN(INDIRECT(ADDRESS($B147,AV$2,4,1)&amp;":"&amp;ADDRESS($B147,SUMIFS($2:$2,$1:$1,$P$8),4,1)))),AU145,0))))</f>
        <v>4166074.7771018203</v>
      </c>
      <c r="AV151" s="5">
        <f t="shared" ref="AV151" ca="1" si="257">IF(AV$4="",0,IF(AND(AV$1=$P$8,AV145&gt;0),AV145,IF(AND(AV145&gt;0,AV147-MIN(INDIRECT(ADDRESS($B147,AW$2,4,1)&amp;":"&amp;ADDRESS($B147,SUMIFS($2:$2,$1:$1,$P$8),4,1)))&gt;0,AV147-MIN(INDIRECT(ADDRESS($B147,AW$2,4,1)&amp;":"&amp;ADDRESS($B147,SUMIFS($2:$2,$1:$1,$P$8),4,1)))&lt;AV145),AV145-(AV147-MIN(INDIRECT(ADDRESS($B147,AW$2,4,1)&amp;":"&amp;ADDRESS($B147,SUMIFS($2:$2,$1:$1,$P$8),4,1)))),IF(AND(AV145&gt;0,AV147&lt;=MIN(INDIRECT(ADDRESS($B147,AW$2,4,1)&amp;":"&amp;ADDRESS($B147,SUMIFS($2:$2,$1:$1,$P$8),4,1)))),AV145,0))))</f>
        <v>3319072.4326016232</v>
      </c>
      <c r="AW151" s="5">
        <f t="shared" ref="AW151" ca="1" si="258">IF(AW$4="",0,IF(AND(AW$1=$P$8,AW145&gt;0),AW145,IF(AND(AW145&gt;0,AW147-MIN(INDIRECT(ADDRESS($B147,AX$2,4,1)&amp;":"&amp;ADDRESS($B147,SUMIFS($2:$2,$1:$1,$P$8),4,1)))&gt;0,AW147-MIN(INDIRECT(ADDRESS($B147,AX$2,4,1)&amp;":"&amp;ADDRESS($B147,SUMIFS($2:$2,$1:$1,$P$8),4,1)))&lt;AW145),AW145-(AW147-MIN(INDIRECT(ADDRESS($B147,AX$2,4,1)&amp;":"&amp;ADDRESS($B147,SUMIFS($2:$2,$1:$1,$P$8),4,1)))),IF(AND(AW145&gt;0,AW147&lt;=MIN(INDIRECT(ADDRESS($B147,AX$2,4,1)&amp;":"&amp;ADDRESS($B147,SUMIFS($2:$2,$1:$1,$P$8),4,1)))),AW145,0))))</f>
        <v>8713011.4932547808</v>
      </c>
      <c r="AX151" s="5">
        <f t="shared" ref="AX151" ca="1" si="259">IF(AX$4="",0,IF(AND(AX$1=$P$8,AX145&gt;0),AX145,IF(AND(AX145&gt;0,AX147-MIN(INDIRECT(ADDRESS($B147,AY$2,4,1)&amp;":"&amp;ADDRESS($B147,SUMIFS($2:$2,$1:$1,$P$8),4,1)))&gt;0,AX147-MIN(INDIRECT(ADDRESS($B147,AY$2,4,1)&amp;":"&amp;ADDRESS($B147,SUMIFS($2:$2,$1:$1,$P$8),4,1)))&lt;AX145),AX145-(AX147-MIN(INDIRECT(ADDRESS($B147,AY$2,4,1)&amp;":"&amp;ADDRESS($B147,SUMIFS($2:$2,$1:$1,$P$8),4,1)))),IF(AND(AX145&gt;0,AX147&lt;=MIN(INDIRECT(ADDRESS($B147,AY$2,4,1)&amp;":"&amp;ADDRESS($B147,SUMIFS($2:$2,$1:$1,$P$8),4,1)))),AX145,0))))</f>
        <v>4708202.9634589814</v>
      </c>
      <c r="AY151" s="5">
        <f t="shared" ref="AY151" ca="1" si="260">IF(AY$4="",0,IF(AND(AY$1=$P$8,AY145&gt;0),AY145,IF(AND(AY145&gt;0,AY147-MIN(INDIRECT(ADDRESS($B147,AZ$2,4,1)&amp;":"&amp;ADDRESS($B147,SUMIFS($2:$2,$1:$1,$P$8),4,1)))&gt;0,AY147-MIN(INDIRECT(ADDRESS($B147,AZ$2,4,1)&amp;":"&amp;ADDRESS($B147,SUMIFS($2:$2,$1:$1,$P$8),4,1)))&lt;AY145),AY145-(AY147-MIN(INDIRECT(ADDRESS($B147,AZ$2,4,1)&amp;":"&amp;ADDRESS($B147,SUMIFS($2:$2,$1:$1,$P$8),4,1)))),IF(AND(AY145&gt;0,AY147&lt;=MIN(INDIRECT(ADDRESS($B147,AZ$2,4,1)&amp;":"&amp;ADDRESS($B147,SUMIFS($2:$2,$1:$1,$P$8),4,1)))),AY145,0))))</f>
        <v>3326687.5972973239</v>
      </c>
      <c r="AZ151" s="5">
        <f t="shared" ref="AZ151" ca="1" si="261">IF(AZ$4="",0,IF(AND(AZ$1=$P$8,AZ145&gt;0),AZ145,IF(AND(AZ145&gt;0,AZ147-MIN(INDIRECT(ADDRESS($B147,BA$2,4,1)&amp;":"&amp;ADDRESS($B147,SUMIFS($2:$2,$1:$1,$P$8),4,1)))&gt;0,AZ147-MIN(INDIRECT(ADDRESS($B147,BA$2,4,1)&amp;":"&amp;ADDRESS($B147,SUMIFS($2:$2,$1:$1,$P$8),4,1)))&lt;AZ145),AZ145-(AZ147-MIN(INDIRECT(ADDRESS($B147,BA$2,4,1)&amp;":"&amp;ADDRESS($B147,SUMIFS($2:$2,$1:$1,$P$8),4,1)))),IF(AND(AZ145&gt;0,AZ147&lt;=MIN(INDIRECT(ADDRESS($B147,BA$2,4,1)&amp;":"&amp;ADDRESS($B147,SUMIFS($2:$2,$1:$1,$P$8),4,1)))),AZ145,0))))</f>
        <v>0</v>
      </c>
      <c r="BA151" s="5">
        <f t="shared" ref="BA151" ca="1" si="262">IF(BA$4="",0,IF(AND(BA$1=$P$8,BA145&gt;0),BA145,IF(AND(BA145&gt;0,BA147-MIN(INDIRECT(ADDRESS($B147,BB$2,4,1)&amp;":"&amp;ADDRESS($B147,SUMIFS($2:$2,$1:$1,$P$8),4,1)))&gt;0,BA147-MIN(INDIRECT(ADDRESS($B147,BB$2,4,1)&amp;":"&amp;ADDRESS($B147,SUMIFS($2:$2,$1:$1,$P$8),4,1)))&lt;BA145),BA145-(BA147-MIN(INDIRECT(ADDRESS($B147,BB$2,4,1)&amp;":"&amp;ADDRESS($B147,SUMIFS($2:$2,$1:$1,$P$8),4,1)))),IF(AND(BA145&gt;0,BA147&lt;=MIN(INDIRECT(ADDRESS($B147,BB$2,4,1)&amp;":"&amp;ADDRESS($B147,SUMIFS($2:$2,$1:$1,$P$8),4,1)))),BA145,0))))</f>
        <v>0</v>
      </c>
      <c r="BB151" s="5">
        <f t="shared" ref="BB151" ca="1" si="263">IF(BB$4="",0,IF(AND(BB$1=$P$8,BB145&gt;0),BB145,IF(AND(BB145&gt;0,BB147-MIN(INDIRECT(ADDRESS($B147,BC$2,4,1)&amp;":"&amp;ADDRESS($B147,SUMIFS($2:$2,$1:$1,$P$8),4,1)))&gt;0,BB147-MIN(INDIRECT(ADDRESS($B147,BC$2,4,1)&amp;":"&amp;ADDRESS($B147,SUMIFS($2:$2,$1:$1,$P$8),4,1)))&lt;BB145),BB145-(BB147-MIN(INDIRECT(ADDRESS($B147,BC$2,4,1)&amp;":"&amp;ADDRESS($B147,SUMIFS($2:$2,$1:$1,$P$8),4,1)))),IF(AND(BB145&gt;0,BB147&lt;=MIN(INDIRECT(ADDRESS($B147,BC$2,4,1)&amp;":"&amp;ADDRESS($B147,SUMIFS($2:$2,$1:$1,$P$8),4,1)))),BB145,0))))</f>
        <v>0</v>
      </c>
      <c r="BC151" s="5">
        <f t="shared" ref="BC151" ca="1" si="264">IF(BC$4="",0,IF(AND(BC$1=$P$8,BC145&gt;0),BC145,IF(AND(BC145&gt;0,BC147-MIN(INDIRECT(ADDRESS($B147,BD$2,4,1)&amp;":"&amp;ADDRESS($B147,SUMIFS($2:$2,$1:$1,$P$8),4,1)))&gt;0,BC147-MIN(INDIRECT(ADDRESS($B147,BD$2,4,1)&amp;":"&amp;ADDRESS($B147,SUMIFS($2:$2,$1:$1,$P$8),4,1)))&lt;BC145),BC145-(BC147-MIN(INDIRECT(ADDRESS($B147,BD$2,4,1)&amp;":"&amp;ADDRESS($B147,SUMIFS($2:$2,$1:$1,$P$8),4,1)))),IF(AND(BC145&gt;0,BC147&lt;=MIN(INDIRECT(ADDRESS($B147,BD$2,4,1)&amp;":"&amp;ADDRESS($B147,SUMIFS($2:$2,$1:$1,$P$8),4,1)))),BC145,0))))</f>
        <v>0</v>
      </c>
      <c r="BD151" s="5">
        <f t="shared" ref="BD151" ca="1" si="265">IF(BD$4="",0,IF(AND(BD$1=$P$8,BD145&gt;0),BD145,IF(AND(BD145&gt;0,BD147-MIN(INDIRECT(ADDRESS($B147,BE$2,4,1)&amp;":"&amp;ADDRESS($B147,SUMIFS($2:$2,$1:$1,$P$8),4,1)))&gt;0,BD147-MIN(INDIRECT(ADDRESS($B147,BE$2,4,1)&amp;":"&amp;ADDRESS($B147,SUMIFS($2:$2,$1:$1,$P$8),4,1)))&lt;BD145),BD145-(BD147-MIN(INDIRECT(ADDRESS($B147,BE$2,4,1)&amp;":"&amp;ADDRESS($B147,SUMIFS($2:$2,$1:$1,$P$8),4,1)))),IF(AND(BD145&gt;0,BD147&lt;=MIN(INDIRECT(ADDRESS($B147,BE$2,4,1)&amp;":"&amp;ADDRESS($B147,SUMIFS($2:$2,$1:$1,$P$8),4,1)))),BD145,0))))</f>
        <v>499206.16279026004</v>
      </c>
      <c r="BE151" s="5">
        <f t="shared" ref="BE151" ca="1" si="266">IF(BE$4="",0,IF(AND(BE$1=$P$8,BE145&gt;0),BE145,IF(AND(BE145&gt;0,BE147-MIN(INDIRECT(ADDRESS($B147,BF$2,4,1)&amp;":"&amp;ADDRESS($B147,SUMIFS($2:$2,$1:$1,$P$8),4,1)))&gt;0,BE147-MIN(INDIRECT(ADDRESS($B147,BF$2,4,1)&amp;":"&amp;ADDRESS($B147,SUMIFS($2:$2,$1:$1,$P$8),4,1)))&lt;BE145),BE145-(BE147-MIN(INDIRECT(ADDRESS($B147,BF$2,4,1)&amp;":"&amp;ADDRESS($B147,SUMIFS($2:$2,$1:$1,$P$8),4,1)))),IF(AND(BE145&gt;0,BE147&lt;=MIN(INDIRECT(ADDRESS($B147,BF$2,4,1)&amp;":"&amp;ADDRESS($B147,SUMIFS($2:$2,$1:$1,$P$8),4,1)))),BE145,0))))</f>
        <v>5714464.2191171497</v>
      </c>
      <c r="BF151" s="5">
        <f t="shared" ref="BF151" ca="1" si="267">IF(BF$4="",0,IF(AND(BF$1=$P$8,BF145&gt;0),BF145,IF(AND(BF145&gt;0,BF147-MIN(INDIRECT(ADDRESS($B147,BG$2,4,1)&amp;":"&amp;ADDRESS($B147,SUMIFS($2:$2,$1:$1,$P$8),4,1)))&gt;0,BF147-MIN(INDIRECT(ADDRESS($B147,BG$2,4,1)&amp;":"&amp;ADDRESS($B147,SUMIFS($2:$2,$1:$1,$P$8),4,1)))&lt;BF145),BF145-(BF147-MIN(INDIRECT(ADDRESS($B147,BG$2,4,1)&amp;":"&amp;ADDRESS($B147,SUMIFS($2:$2,$1:$1,$P$8),4,1)))),IF(AND(BF145&gt;0,BF147&lt;=MIN(INDIRECT(ADDRESS($B147,BG$2,4,1)&amp;":"&amp;ADDRESS($B147,SUMIFS($2:$2,$1:$1,$P$8),4,1)))),BF145,0))))</f>
        <v>10738244.67935805</v>
      </c>
      <c r="BG151" s="5">
        <f t="shared" ref="BG151" ca="1" si="268">IF(BG$4="",0,IF(AND(BG$1=$P$8,BG145&gt;0),BG145,IF(AND(BG145&gt;0,BG147-MIN(INDIRECT(ADDRESS($B147,BH$2,4,1)&amp;":"&amp;ADDRESS($B147,SUMIFS($2:$2,$1:$1,$P$8),4,1)))&gt;0,BG147-MIN(INDIRECT(ADDRESS($B147,BH$2,4,1)&amp;":"&amp;ADDRESS($B147,SUMIFS($2:$2,$1:$1,$P$8),4,1)))&lt;BG145),BG145-(BG147-MIN(INDIRECT(ADDRESS($B147,BH$2,4,1)&amp;":"&amp;ADDRESS($B147,SUMIFS($2:$2,$1:$1,$P$8),4,1)))),IF(AND(BG145&gt;0,BG147&lt;=MIN(INDIRECT(ADDRESS($B147,BH$2,4,1)&amp;":"&amp;ADDRESS($B147,SUMIFS($2:$2,$1:$1,$P$8),4,1)))),BG145,0))))</f>
        <v>7531890.5902455831</v>
      </c>
      <c r="BH151" s="5">
        <f t="shared" ref="BH151" ca="1" si="269">IF(BH$4="",0,IF(AND(BH$1=$P$8,BH145&gt;0),BH145,IF(AND(BH145&gt;0,BH147-MIN(INDIRECT(ADDRESS($B147,BI$2,4,1)&amp;":"&amp;ADDRESS($B147,SUMIFS($2:$2,$1:$1,$P$8),4,1)))&gt;0,BH147-MIN(INDIRECT(ADDRESS($B147,BI$2,4,1)&amp;":"&amp;ADDRESS($B147,SUMIFS($2:$2,$1:$1,$P$8),4,1)))&lt;BH145),BH145-(BH147-MIN(INDIRECT(ADDRESS($B147,BI$2,4,1)&amp;":"&amp;ADDRESS($B147,SUMIFS($2:$2,$1:$1,$P$8),4,1)))),IF(AND(BH145&gt;0,BH147&lt;=MIN(INDIRECT(ADDRESS($B147,BI$2,4,1)&amp;":"&amp;ADDRESS($B147,SUMIFS($2:$2,$1:$1,$P$8),4,1)))),BH145,0))))</f>
        <v>6655261.434101101</v>
      </c>
      <c r="BI151" s="5">
        <f t="shared" ref="BI151" ca="1" si="270">IF(BI$4="",0,IF(AND(BI$1=$P$8,BI145&gt;0),BI145,IF(AND(BI145&gt;0,BI147-MIN(INDIRECT(ADDRESS($B147,BJ$2,4,1)&amp;":"&amp;ADDRESS($B147,SUMIFS($2:$2,$1:$1,$P$8),4,1)))&gt;0,BI147-MIN(INDIRECT(ADDRESS($B147,BJ$2,4,1)&amp;":"&amp;ADDRESS($B147,SUMIFS($2:$2,$1:$1,$P$8),4,1)))&lt;BI145),BI145-(BI147-MIN(INDIRECT(ADDRESS($B147,BJ$2,4,1)&amp;":"&amp;ADDRESS($B147,SUMIFS($2:$2,$1:$1,$P$8),4,1)))),IF(AND(BI145&gt;0,BI147&lt;=MIN(INDIRECT(ADDRESS($B147,BJ$2,4,1)&amp;":"&amp;ADDRESS($B147,SUMIFS($2:$2,$1:$1,$P$8),4,1)))),BI145,0))))</f>
        <v>9519834.1986182798</v>
      </c>
      <c r="BJ151" s="5">
        <f t="shared" ref="BJ151" ca="1" si="271">IF(BJ$4="",0,IF(AND(BJ$1=$P$8,BJ145&gt;0),BJ145,IF(AND(BJ145&gt;0,BJ147-MIN(INDIRECT(ADDRESS($B147,BK$2,4,1)&amp;":"&amp;ADDRESS($B147,SUMIFS($2:$2,$1:$1,$P$8),4,1)))&gt;0,BJ147-MIN(INDIRECT(ADDRESS($B147,BK$2,4,1)&amp;":"&amp;ADDRESS($B147,SUMIFS($2:$2,$1:$1,$P$8),4,1)))&lt;BJ145),BJ145-(BJ147-MIN(INDIRECT(ADDRESS($B147,BK$2,4,1)&amp;":"&amp;ADDRESS($B147,SUMIFS($2:$2,$1:$1,$P$8),4,1)))),IF(AND(BJ145&gt;0,BJ147&lt;=MIN(INDIRECT(ADDRESS($B147,BK$2,4,1)&amp;":"&amp;ADDRESS($B147,SUMIFS($2:$2,$1:$1,$P$8),4,1)))),BJ145,0))))</f>
        <v>5406265.7995123956</v>
      </c>
      <c r="BK151" s="5">
        <f t="shared" ref="BK151" ca="1" si="272">IF(BK$4="",0,IF(AND(BK$1=$P$8,BK145&gt;0),BK145,IF(AND(BK145&gt;0,BK147-MIN(INDIRECT(ADDRESS($B147,BL$2,4,1)&amp;":"&amp;ADDRESS($B147,SUMIFS($2:$2,$1:$1,$P$8),4,1)))&gt;0,BK147-MIN(INDIRECT(ADDRESS($B147,BL$2,4,1)&amp;":"&amp;ADDRESS($B147,SUMIFS($2:$2,$1:$1,$P$8),4,1)))&lt;BK145),BK145-(BK147-MIN(INDIRECT(ADDRESS($B147,BL$2,4,1)&amp;":"&amp;ADDRESS($B147,SUMIFS($2:$2,$1:$1,$P$8),4,1)))),IF(AND(BK145&gt;0,BK147&lt;=MIN(INDIRECT(ADDRESS($B147,BL$2,4,1)&amp;":"&amp;ADDRESS($B147,SUMIFS($2:$2,$1:$1,$P$8),4,1)))),BK145,0))))</f>
        <v>0</v>
      </c>
      <c r="BL151" s="5">
        <f t="shared" ref="BL151" ca="1" si="273">IF(BL$4="",0,IF(AND(BL$1=$P$8,BL145&gt;0),BL145,IF(AND(BL145&gt;0,BL147-MIN(INDIRECT(ADDRESS($B147,BM$2,4,1)&amp;":"&amp;ADDRESS($B147,SUMIFS($2:$2,$1:$1,$P$8),4,1)))&gt;0,BL147-MIN(INDIRECT(ADDRESS($B147,BM$2,4,1)&amp;":"&amp;ADDRESS($B147,SUMIFS($2:$2,$1:$1,$P$8),4,1)))&lt;BL145),BL145-(BL147-MIN(INDIRECT(ADDRESS($B147,BM$2,4,1)&amp;":"&amp;ADDRESS($B147,SUMIFS($2:$2,$1:$1,$P$8),4,1)))),IF(AND(BL145&gt;0,BL147&lt;=MIN(INDIRECT(ADDRESS($B147,BM$2,4,1)&amp;":"&amp;ADDRESS($B147,SUMIFS($2:$2,$1:$1,$P$8),4,1)))),BL145,0))))</f>
        <v>0</v>
      </c>
      <c r="BM151" s="5">
        <f t="shared" ref="BM151" ca="1" si="274">IF(BM$4="",0,IF(AND(BM$1=$P$8,BM145&gt;0),BM145,IF(AND(BM145&gt;0,BM147-MIN(INDIRECT(ADDRESS($B147,BN$2,4,1)&amp;":"&amp;ADDRESS($B147,SUMIFS($2:$2,$1:$1,$P$8),4,1)))&gt;0,BM147-MIN(INDIRECT(ADDRESS($B147,BN$2,4,1)&amp;":"&amp;ADDRESS($B147,SUMIFS($2:$2,$1:$1,$P$8),4,1)))&lt;BM145),BM145-(BM147-MIN(INDIRECT(ADDRESS($B147,BN$2,4,1)&amp;":"&amp;ADDRESS($B147,SUMIFS($2:$2,$1:$1,$P$8),4,1)))),IF(AND(BM145&gt;0,BM147&lt;=MIN(INDIRECT(ADDRESS($B147,BN$2,4,1)&amp;":"&amp;ADDRESS($B147,SUMIFS($2:$2,$1:$1,$P$8),4,1)))),BM145,0))))</f>
        <v>0</v>
      </c>
      <c r="BN151" s="5">
        <f t="shared" ref="BN151" ca="1" si="275">IF(BN$4="",0,IF(AND(BN$1=$P$8,BN145&gt;0),BN145,IF(AND(BN145&gt;0,BN147-MIN(INDIRECT(ADDRESS($B147,BO$2,4,1)&amp;":"&amp;ADDRESS($B147,SUMIFS($2:$2,$1:$1,$P$8),4,1)))&gt;0,BN147-MIN(INDIRECT(ADDRESS($B147,BO$2,4,1)&amp;":"&amp;ADDRESS($B147,SUMIFS($2:$2,$1:$1,$P$8),4,1)))&lt;BN145),BN145-(BN147-MIN(INDIRECT(ADDRESS($B147,BO$2,4,1)&amp;":"&amp;ADDRESS($B147,SUMIFS($2:$2,$1:$1,$P$8),4,1)))),IF(AND(BN145&gt;0,BN147&lt;=MIN(INDIRECT(ADDRESS($B147,BO$2,4,1)&amp;":"&amp;ADDRESS($B147,SUMIFS($2:$2,$1:$1,$P$8),4,1)))),BN145,0))))</f>
        <v>4281834.3661003672</v>
      </c>
      <c r="BO151" s="5">
        <f t="shared" ref="BO151" ca="1" si="276">IF(BO$4="",0,IF(AND(BO$1=$P$8,BO145&gt;0),BO145,IF(AND(BO145&gt;0,BO147-MIN(INDIRECT(ADDRESS($B147,BP$2,4,1)&amp;":"&amp;ADDRESS($B147,SUMIFS($2:$2,$1:$1,$P$8),4,1)))&gt;0,BO147-MIN(INDIRECT(ADDRESS($B147,BP$2,4,1)&amp;":"&amp;ADDRESS($B147,SUMIFS($2:$2,$1:$1,$P$8),4,1)))&lt;BO145),BO145-(BO147-MIN(INDIRECT(ADDRESS($B147,BP$2,4,1)&amp;":"&amp;ADDRESS($B147,SUMIFS($2:$2,$1:$1,$P$8),4,1)))),IF(AND(BO145&gt;0,BO147&lt;=MIN(INDIRECT(ADDRESS($B147,BP$2,4,1)&amp;":"&amp;ADDRESS($B147,SUMIFS($2:$2,$1:$1,$P$8),4,1)))),BO145,0))))</f>
        <v>10928280.932785911</v>
      </c>
      <c r="BP151" s="5">
        <f t="shared" ref="BP151" ca="1" si="277">IF(BP$4="",0,IF(AND(BP$1=$P$8,BP145&gt;0),BP145,IF(AND(BP145&gt;0,BP147-MIN(INDIRECT(ADDRESS($B147,BQ$2,4,1)&amp;":"&amp;ADDRESS($B147,SUMIFS($2:$2,$1:$1,$P$8),4,1)))&gt;0,BP147-MIN(INDIRECT(ADDRESS($B147,BQ$2,4,1)&amp;":"&amp;ADDRESS($B147,SUMIFS($2:$2,$1:$1,$P$8),4,1)))&lt;BP145),BP145-(BP147-MIN(INDIRECT(ADDRESS($B147,BQ$2,4,1)&amp;":"&amp;ADDRESS($B147,SUMIFS($2:$2,$1:$1,$P$8),4,1)))),IF(AND(BP145&gt;0,BP147&lt;=MIN(INDIRECT(ADDRESS($B147,BQ$2,4,1)&amp;":"&amp;ADDRESS($B147,SUMIFS($2:$2,$1:$1,$P$8),4,1)))),BP145,0))))</f>
        <v>8729984.4308969993</v>
      </c>
      <c r="BQ151" s="5">
        <f t="shared" ref="BQ151" ca="1" si="278">IF(BQ$4="",0,IF(AND(BQ$1=$P$8,BQ145&gt;0),BQ145,IF(AND(BQ145&gt;0,BQ147-MIN(INDIRECT(ADDRESS($B147,BR$2,4,1)&amp;":"&amp;ADDRESS($B147,SUMIFS($2:$2,$1:$1,$P$8),4,1)))&gt;0,BQ147-MIN(INDIRECT(ADDRESS($B147,BR$2,4,1)&amp;":"&amp;ADDRESS($B147,SUMIFS($2:$2,$1:$1,$P$8),4,1)))&lt;BQ145),BQ145-(BQ147-MIN(INDIRECT(ADDRESS($B147,BR$2,4,1)&amp;":"&amp;ADDRESS($B147,SUMIFS($2:$2,$1:$1,$P$8),4,1)))),IF(AND(BQ145&gt;0,BQ147&lt;=MIN(INDIRECT(ADDRESS($B147,BR$2,4,1)&amp;":"&amp;ADDRESS($B147,SUMIFS($2:$2,$1:$1,$P$8),4,1)))),BQ145,0))))</f>
        <v>9269343.6338083167</v>
      </c>
      <c r="BR151" s="5">
        <f t="shared" ref="BR151" ca="1" si="279">IF(BR$4="",0,IF(AND(BR$1=$P$8,BR145&gt;0),BR145,IF(AND(BR145&gt;0,BR147-MIN(INDIRECT(ADDRESS($B147,BS$2,4,1)&amp;":"&amp;ADDRESS($B147,SUMIFS($2:$2,$1:$1,$P$8),4,1)))&gt;0,BR147-MIN(INDIRECT(ADDRESS($B147,BS$2,4,1)&amp;":"&amp;ADDRESS($B147,SUMIFS($2:$2,$1:$1,$P$8),4,1)))&lt;BR145),BR145-(BR147-MIN(INDIRECT(ADDRESS($B147,BS$2,4,1)&amp;":"&amp;ADDRESS($B147,SUMIFS($2:$2,$1:$1,$P$8),4,1)))),IF(AND(BR145&gt;0,BR147&lt;=MIN(INDIRECT(ADDRESS($B147,BS$2,4,1)&amp;":"&amp;ADDRESS($B147,SUMIFS($2:$2,$1:$1,$P$8),4,1)))),BR145,0))))</f>
        <v>16775053.486796511</v>
      </c>
      <c r="BS151" s="5">
        <f t="shared" ref="BS151" ca="1" si="280">IF(BS$4="",0,IF(AND(BS$1=$P$8,BS145&gt;0),BS145,IF(AND(BS145&gt;0,BS147-MIN(INDIRECT(ADDRESS($B147,BT$2,4,1)&amp;":"&amp;ADDRESS($B147,SUMIFS($2:$2,$1:$1,$P$8),4,1)))&gt;0,BS147-MIN(INDIRECT(ADDRESS($B147,BT$2,4,1)&amp;":"&amp;ADDRESS($B147,SUMIFS($2:$2,$1:$1,$P$8),4,1)))&lt;BS145),BS145-(BS147-MIN(INDIRECT(ADDRESS($B147,BT$2,4,1)&amp;":"&amp;ADDRESS($B147,SUMIFS($2:$2,$1:$1,$P$8),4,1)))),IF(AND(BS145&gt;0,BS147&lt;=MIN(INDIRECT(ADDRESS($B147,BT$2,4,1)&amp;":"&amp;ADDRESS($B147,SUMIFS($2:$2,$1:$1,$P$8),4,1)))),BS145,0))))</f>
        <v>11613939.347752936</v>
      </c>
      <c r="BT151" s="5">
        <f t="shared" ref="BT151" ca="1" si="281">IF(BT$4="",0,IF(AND(BT$1=$P$8,BT145&gt;0),BT145,IF(AND(BT145&gt;0,BT147-MIN(INDIRECT(ADDRESS($B147,BU$2,4,1)&amp;":"&amp;ADDRESS($B147,SUMIFS($2:$2,$1:$1,$P$8),4,1)))&gt;0,BT147-MIN(INDIRECT(ADDRESS($B147,BU$2,4,1)&amp;":"&amp;ADDRESS($B147,SUMIFS($2:$2,$1:$1,$P$8),4,1)))&lt;BT145),BT145-(BT147-MIN(INDIRECT(ADDRESS($B147,BU$2,4,1)&amp;":"&amp;ADDRESS($B147,SUMIFS($2:$2,$1:$1,$P$8),4,1)))),IF(AND(BT145&gt;0,BT147&lt;=MIN(INDIRECT(ADDRESS($B147,BU$2,4,1)&amp;":"&amp;ADDRESS($B147,SUMIFS($2:$2,$1:$1,$P$8),4,1)))),BT145,0))))</f>
        <v>10673945.162978882</v>
      </c>
      <c r="BU151" s="5">
        <f t="shared" ref="BU151" ca="1" si="282">IF(BU$4="",0,IF(AND(BU$1=$P$8,BU145&gt;0),BU145,IF(AND(BU145&gt;0,BU147-MIN(INDIRECT(ADDRESS($B147,BV$2,4,1)&amp;":"&amp;ADDRESS($B147,SUMIFS($2:$2,$1:$1,$P$8),4,1)))&gt;0,BU147-MIN(INDIRECT(ADDRESS($B147,BV$2,4,1)&amp;":"&amp;ADDRESS($B147,SUMIFS($2:$2,$1:$1,$P$8),4,1)))&lt;BU145),BU145-(BU147-MIN(INDIRECT(ADDRESS($B147,BV$2,4,1)&amp;":"&amp;ADDRESS($B147,SUMIFS($2:$2,$1:$1,$P$8),4,1)))),IF(AND(BU145&gt;0,BU147&lt;=MIN(INDIRECT(ADDRESS($B147,BV$2,4,1)&amp;":"&amp;ADDRESS($B147,SUMIFS($2:$2,$1:$1,$P$8),4,1)))),BU145,0))))</f>
        <v>2704235.4073573649</v>
      </c>
      <c r="BV151" s="5">
        <f t="shared" ref="BV151" ca="1" si="283">IF(BV$4="",0,IF(AND(BV$1=$P$8,BV145&gt;0),BV145,IF(AND(BV145&gt;0,BV147-MIN(INDIRECT(ADDRESS($B147,BW$2,4,1)&amp;":"&amp;ADDRESS($B147,SUMIFS($2:$2,$1:$1,$P$8),4,1)))&gt;0,BV147-MIN(INDIRECT(ADDRESS($B147,BW$2,4,1)&amp;":"&amp;ADDRESS($B147,SUMIFS($2:$2,$1:$1,$P$8),4,1)))&lt;BV145),BV145-(BV147-MIN(INDIRECT(ADDRESS($B147,BW$2,4,1)&amp;":"&amp;ADDRESS($B147,SUMIFS($2:$2,$1:$1,$P$8),4,1)))),IF(AND(BV145&gt;0,BV147&lt;=MIN(INDIRECT(ADDRESS($B147,BW$2,4,1)&amp;":"&amp;ADDRESS($B147,SUMIFS($2:$2,$1:$1,$P$8),4,1)))),BV145,0))))</f>
        <v>0</v>
      </c>
      <c r="BW151" s="5">
        <f t="shared" ref="BW151" ca="1" si="284">IF(BW$4="",0,IF(AND(BW$1=$P$8,BW145&gt;0),BW145,IF(AND(BW145&gt;0,BW147-MIN(INDIRECT(ADDRESS($B147,BX$2,4,1)&amp;":"&amp;ADDRESS($B147,SUMIFS($2:$2,$1:$1,$P$8),4,1)))&gt;0,BW147-MIN(INDIRECT(ADDRESS($B147,BX$2,4,1)&amp;":"&amp;ADDRESS($B147,SUMIFS($2:$2,$1:$1,$P$8),4,1)))&lt;BW145),BW145-(BW147-MIN(INDIRECT(ADDRESS($B147,BX$2,4,1)&amp;":"&amp;ADDRESS($B147,SUMIFS($2:$2,$1:$1,$P$8),4,1)))),IF(AND(BW145&gt;0,BW147&lt;=MIN(INDIRECT(ADDRESS($B147,BX$2,4,1)&amp;":"&amp;ADDRESS($B147,SUMIFS($2:$2,$1:$1,$P$8),4,1)))),BW145,0))))</f>
        <v>4899036.5734694824</v>
      </c>
      <c r="BX151" s="5">
        <f t="shared" ref="BX151" ca="1" si="285">IF(BX$4="",0,IF(AND(BX$1=$P$8,BX145&gt;0),BX145,IF(AND(BX145&gt;0,BX147-MIN(INDIRECT(ADDRESS($B147,BY$2,4,1)&amp;":"&amp;ADDRESS($B147,SUMIFS($2:$2,$1:$1,$P$8),4,1)))&gt;0,BX147-MIN(INDIRECT(ADDRESS($B147,BY$2,4,1)&amp;":"&amp;ADDRESS($B147,SUMIFS($2:$2,$1:$1,$P$8),4,1)))&lt;BX145),BX145-(BX147-MIN(INDIRECT(ADDRESS($B147,BY$2,4,1)&amp;":"&amp;ADDRESS($B147,SUMIFS($2:$2,$1:$1,$P$8),4,1)))),IF(AND(BX145&gt;0,BX147&lt;=MIN(INDIRECT(ADDRESS($B147,BY$2,4,1)&amp;":"&amp;ADDRESS($B147,SUMIFS($2:$2,$1:$1,$P$8),4,1)))),BX145,0))))</f>
        <v>7712930.6533868797</v>
      </c>
      <c r="BY151" s="5">
        <f t="shared" ref="BY151" ca="1" si="286">IF(BY$4="",0,IF(AND(BY$1=$P$8,BY145&gt;0),BY145,IF(AND(BY145&gt;0,BY147-MIN(INDIRECT(ADDRESS($B147,BZ$2,4,1)&amp;":"&amp;ADDRESS($B147,SUMIFS($2:$2,$1:$1,$P$8),4,1)))&gt;0,BY147-MIN(INDIRECT(ADDRESS($B147,BZ$2,4,1)&amp;":"&amp;ADDRESS($B147,SUMIFS($2:$2,$1:$1,$P$8),4,1)))&lt;BY145),BY145-(BY147-MIN(INDIRECT(ADDRESS($B147,BZ$2,4,1)&amp;":"&amp;ADDRESS($B147,SUMIFS($2:$2,$1:$1,$P$8),4,1)))),IF(AND(BY145&gt;0,BY147&lt;=MIN(INDIRECT(ADDRESS($B147,BZ$2,4,1)&amp;":"&amp;ADDRESS($B147,SUMIFS($2:$2,$1:$1,$P$8),4,1)))),BY145,0))))</f>
        <v>10644401.693541322</v>
      </c>
      <c r="BZ151" s="5">
        <f t="shared" ref="BZ151" ca="1" si="287">IF(BZ$4="",0,IF(AND(BZ$1=$P$8,BZ145&gt;0),BZ145,IF(AND(BZ145&gt;0,BZ147-MIN(INDIRECT(ADDRESS($B147,CA$2,4,1)&amp;":"&amp;ADDRESS($B147,SUMIFS($2:$2,$1:$1,$P$8),4,1)))&gt;0,BZ147-MIN(INDIRECT(ADDRESS($B147,CA$2,4,1)&amp;":"&amp;ADDRESS($B147,SUMIFS($2:$2,$1:$1,$P$8),4,1)))&lt;BZ145),BZ145-(BZ147-MIN(INDIRECT(ADDRESS($B147,CA$2,4,1)&amp;":"&amp;ADDRESS($B147,SUMIFS($2:$2,$1:$1,$P$8),4,1)))),IF(AND(BZ145&gt;0,BZ147&lt;=MIN(INDIRECT(ADDRESS($B147,CA$2,4,1)&amp;":"&amp;ADDRESS($B147,SUMIFS($2:$2,$1:$1,$P$8),4,1)))),BZ145,0))))</f>
        <v>13255493.021446135</v>
      </c>
      <c r="CA151" s="5">
        <f t="shared" ref="CA151" ca="1" si="288">IF(CA$4="",0,IF(AND(CA$1=$P$8,CA145&gt;0),CA145,IF(AND(CA145&gt;0,CA147-MIN(INDIRECT(ADDRESS($B147,CB$2,4,1)&amp;":"&amp;ADDRESS($B147,SUMIFS($2:$2,$1:$1,$P$8),4,1)))&gt;0,CA147-MIN(INDIRECT(ADDRESS($B147,CB$2,4,1)&amp;":"&amp;ADDRESS($B147,SUMIFS($2:$2,$1:$1,$P$8),4,1)))&lt;CA145),CA145-(CA147-MIN(INDIRECT(ADDRESS($B147,CB$2,4,1)&amp;":"&amp;ADDRESS($B147,SUMIFS($2:$2,$1:$1,$P$8),4,1)))),IF(AND(CA145&gt;0,CA147&lt;=MIN(INDIRECT(ADDRESS($B147,CB$2,4,1)&amp;":"&amp;ADDRESS($B147,SUMIFS($2:$2,$1:$1,$P$8),4,1)))),CA145,0))))</f>
        <v>19875865.755190361</v>
      </c>
      <c r="CB151" s="5">
        <f t="shared" ref="CB151" ca="1" si="289">IF(CB$4="",0,IF(AND(CB$1=$P$8,CB145&gt;0),CB145,IF(AND(CB145&gt;0,CB147-MIN(INDIRECT(ADDRESS($B147,CC$2,4,1)&amp;":"&amp;ADDRESS($B147,SUMIFS($2:$2,$1:$1,$P$8),4,1)))&gt;0,CB147-MIN(INDIRECT(ADDRESS($B147,CC$2,4,1)&amp;":"&amp;ADDRESS($B147,SUMIFS($2:$2,$1:$1,$P$8),4,1)))&lt;CB145),CB145-(CB147-MIN(INDIRECT(ADDRESS($B147,CC$2,4,1)&amp;":"&amp;ADDRESS($B147,SUMIFS($2:$2,$1:$1,$P$8),4,1)))),IF(AND(CB145&gt;0,CB147&lt;=MIN(INDIRECT(ADDRESS($B147,CC$2,4,1)&amp;":"&amp;ADDRESS($B147,SUMIFS($2:$2,$1:$1,$P$8),4,1)))),CB145,0))))</f>
        <v>12020718.745258493</v>
      </c>
      <c r="CC151" s="5">
        <f t="shared" ref="CC151" ca="1" si="290">IF(CC$4="",0,IF(AND(CC$1=$P$8,CC145&gt;0),CC145,IF(AND(CC145&gt;0,CC147-MIN(INDIRECT(ADDRESS($B147,CD$2,4,1)&amp;":"&amp;ADDRESS($B147,SUMIFS($2:$2,$1:$1,$P$8),4,1)))&gt;0,CC147-MIN(INDIRECT(ADDRESS($B147,CD$2,4,1)&amp;":"&amp;ADDRESS($B147,SUMIFS($2:$2,$1:$1,$P$8),4,1)))&lt;CC145),CC145-(CC147-MIN(INDIRECT(ADDRESS($B147,CD$2,4,1)&amp;":"&amp;ADDRESS($B147,SUMIFS($2:$2,$1:$1,$P$8),4,1)))),IF(AND(CC145&gt;0,CC147&lt;=MIN(INDIRECT(ADDRESS($B147,CD$2,4,1)&amp;":"&amp;ADDRESS($B147,SUMIFS($2:$2,$1:$1,$P$8),4,1)))),CC145,0))))</f>
        <v>12737504.115999116</v>
      </c>
      <c r="CD151" s="5">
        <f t="shared" ref="CD151" ca="1" si="291">IF(CD$4="",0,IF(AND(CD$1=$P$8,CD145&gt;0),CD145,IF(AND(CD145&gt;0,CD147-MIN(INDIRECT(ADDRESS($B147,CE$2,4,1)&amp;":"&amp;ADDRESS($B147,SUMIFS($2:$2,$1:$1,$P$8),4,1)))&gt;0,CD147-MIN(INDIRECT(ADDRESS($B147,CE$2,4,1)&amp;":"&amp;ADDRESS($B147,SUMIFS($2:$2,$1:$1,$P$8),4,1)))&lt;CD145),CD145-(CD147-MIN(INDIRECT(ADDRESS($B147,CE$2,4,1)&amp;":"&amp;ADDRESS($B147,SUMIFS($2:$2,$1:$1,$P$8),4,1)))),IF(AND(CD145&gt;0,CD147&lt;=MIN(INDIRECT(ADDRESS($B147,CE$2,4,1)&amp;":"&amp;ADDRESS($B147,SUMIFS($2:$2,$1:$1,$P$8),4,1)))),CD145,0))))</f>
        <v>15469417.142550213</v>
      </c>
      <c r="CE151" s="5">
        <f t="shared" ref="CE151" ca="1" si="292">IF(CE$4="",0,IF(AND(CE$1=$P$8,CE145&gt;0),CE145,IF(AND(CE145&gt;0,CE147-MIN(INDIRECT(ADDRESS($B147,CF$2,4,1)&amp;":"&amp;ADDRESS($B147,SUMIFS($2:$2,$1:$1,$P$8),4,1)))&gt;0,CE147-MIN(INDIRECT(ADDRESS($B147,CF$2,4,1)&amp;":"&amp;ADDRESS($B147,SUMIFS($2:$2,$1:$1,$P$8),4,1)))&lt;CE145),CE145-(CE147-MIN(INDIRECT(ADDRESS($B147,CF$2,4,1)&amp;":"&amp;ADDRESS($B147,SUMIFS($2:$2,$1:$1,$P$8),4,1)))),IF(AND(CE145&gt;0,CE147&lt;=MIN(INDIRECT(ADDRESS($B147,CF$2,4,1)&amp;":"&amp;ADDRESS($B147,SUMIFS($2:$2,$1:$1,$P$8),4,1)))),CE145,0))))</f>
        <v>15269867.775537523</v>
      </c>
      <c r="CF151" s="5">
        <f t="shared" ref="CF151" ca="1" si="293">IF(CF$4="",0,IF(AND(CF$1=$P$8,CF145&gt;0),CF145,IF(AND(CF145&gt;0,CF147-MIN(INDIRECT(ADDRESS($B147,CG$2,4,1)&amp;":"&amp;ADDRESS($B147,SUMIFS($2:$2,$1:$1,$P$8),4,1)))&gt;0,CF147-MIN(INDIRECT(ADDRESS($B147,CG$2,4,1)&amp;":"&amp;ADDRESS($B147,SUMIFS($2:$2,$1:$1,$P$8),4,1)))&lt;CF145),CF145-(CF147-MIN(INDIRECT(ADDRESS($B147,CG$2,4,1)&amp;":"&amp;ADDRESS($B147,SUMIFS($2:$2,$1:$1,$P$8),4,1)))),IF(AND(CF145&gt;0,CF147&lt;=MIN(INDIRECT(ADDRESS($B147,CG$2,4,1)&amp;":"&amp;ADDRESS($B147,SUMIFS($2:$2,$1:$1,$P$8),4,1)))),CF145,0))))</f>
        <v>0</v>
      </c>
    </row>
    <row r="152" spans="2:84" x14ac:dyDescent="0.3">
      <c r="X152" s="109"/>
    </row>
    <row r="153" spans="2:84" x14ac:dyDescent="0.3">
      <c r="B153" s="13">
        <f>ROW()</f>
        <v>153</v>
      </c>
      <c r="H153" s="1" t="s">
        <v>265</v>
      </c>
      <c r="M153" s="53" t="s">
        <v>18</v>
      </c>
      <c r="P153" s="72" t="str">
        <f>Lists!$AI$19</f>
        <v>FCF(-)</v>
      </c>
      <c r="U153" s="5">
        <f ca="1">SUM(INDIRECT(ADDRESS($B153,$X$2)&amp;":"&amp;ADDRESS($B153,$X$2-1+$P$8)))</f>
        <v>-16873791.714398697</v>
      </c>
      <c r="X153" s="5">
        <f ca="1">IF(X$4="",0,IF(X151&gt;0,0,IF(X147-W147&gt;0,0,IF(X147-SUM($W153:W153)&gt;0,0,X147-SUM($W153:W153)))))</f>
        <v>-202298.35836602002</v>
      </c>
      <c r="Y153" s="5">
        <f ca="1">IF(Y$4="",0,IF(Y151&gt;0,0,IF(Y147-X147&gt;0,0,IF(Y147-SUM($W153:X153)&gt;0,0,Y147-SUM($W153:X153)))))</f>
        <v>-9234000</v>
      </c>
      <c r="Z153" s="5">
        <f ca="1">IF(Z$4="",0,IF(Z151&gt;0,0,IF(Z147-Y147&gt;0,0,IF(Z147-SUM($W153:Y153)&gt;0,0,Z147-SUM($W153:Y153)))))</f>
        <v>-6621566.6666666679</v>
      </c>
      <c r="AA153" s="5">
        <f ca="1">IF(AA$4="",0,IF(AA151&gt;0,0,IF(AA147-Z147&gt;0,0,IF(AA147-SUM($W153:Z153)&gt;0,0,AA147-SUM($W153:Z153)))))</f>
        <v>-815926.68936600909</v>
      </c>
      <c r="AB153" s="5">
        <f ca="1">IF(AB$4="",0,IF(AB151&gt;0,0,IF(AB147-AA147&gt;0,0,IF(AB147-SUM($W153:AA153)&gt;0,0,AB147-SUM($W153:AA153)))))</f>
        <v>0</v>
      </c>
      <c r="AC153" s="5">
        <f ca="1">IF(AC$4="",0,IF(AC151&gt;0,0,IF(AC147-AB147&gt;0,0,IF(AC147-SUM($W153:AB153)&gt;0,0,AC147-SUM($W153:AB153)))))</f>
        <v>0</v>
      </c>
      <c r="AD153" s="5">
        <f ca="1">IF(AD$4="",0,IF(AD151&gt;0,0,IF(AD147-AC147&gt;0,0,IF(AD147-SUM($W153:AC153)&gt;0,0,AD147-SUM($W153:AC153)))))</f>
        <v>0</v>
      </c>
      <c r="AE153" s="5">
        <f ca="1">IF(AE$4="",0,IF(AE151&gt;0,0,IF(AE147-AD147&gt;0,0,IF(AE147-SUM($W153:AD153)&gt;0,0,AE147-SUM($W153:AD153)))))</f>
        <v>0</v>
      </c>
      <c r="AF153" s="5">
        <f ca="1">IF(AF$4="",0,IF(AF151&gt;0,0,IF(AF147-AE147&gt;0,0,IF(AF147-SUM($W153:AE153)&gt;0,0,AF147-SUM($W153:AE153)))))</f>
        <v>0</v>
      </c>
      <c r="AG153" s="5">
        <f ca="1">IF(AG$4="",0,IF(AG151&gt;0,0,IF(AG147-AF147&gt;0,0,IF(AG147-SUM($W153:AF153)&gt;0,0,AG147-SUM($W153:AF153)))))</f>
        <v>0</v>
      </c>
      <c r="AH153" s="5">
        <f ca="1">IF(AH$4="",0,IF(AH151&gt;0,0,IF(AH147-AG147&gt;0,0,IF(AH147-SUM($W153:AG153)&gt;0,0,AH147-SUM($W153:AG153)))))</f>
        <v>0</v>
      </c>
      <c r="AI153" s="5">
        <f ca="1">IF(AI$4="",0,IF(AI151&gt;0,0,IF(AI147-AH147&gt;0,0,IF(AI147-SUM($W153:AH153)&gt;0,0,AI147-SUM($W153:AH153)))))</f>
        <v>0</v>
      </c>
      <c r="AJ153" s="5">
        <f ca="1">IF(AJ$4="",0,IF(AJ151&gt;0,0,IF(AJ147-AI147&gt;0,0,IF(AJ147-SUM($W153:AI153)&gt;0,0,AJ147-SUM($W153:AI153)))))</f>
        <v>0</v>
      </c>
      <c r="AK153" s="5">
        <f ca="1">IF(AK$4="",0,IF(AK151&gt;0,0,IF(AK147-AJ147&gt;0,0,IF(AK147-SUM($W153:AJ153)&gt;0,0,AK147-SUM($W153:AJ153)))))</f>
        <v>0</v>
      </c>
      <c r="AL153" s="5">
        <f ca="1">IF(AL$4="",0,IF(AL151&gt;0,0,IF(AL147-AK147&gt;0,0,IF(AL147-SUM($W153:AK153)&gt;0,0,AL147-SUM($W153:AK153)))))</f>
        <v>0</v>
      </c>
      <c r="AM153" s="5">
        <f ca="1">IF(AM$4="",0,IF(AM151&gt;0,0,IF(AM147-AL147&gt;0,0,IF(AM147-SUM($W153:AL153)&gt;0,0,AM147-SUM($W153:AL153)))))</f>
        <v>0</v>
      </c>
      <c r="AN153" s="5">
        <f ca="1">IF(AN$4="",0,IF(AN151&gt;0,0,IF(AN147-AM147&gt;0,0,IF(AN147-SUM($W153:AM153)&gt;0,0,AN147-SUM($W153:AM153)))))</f>
        <v>0</v>
      </c>
      <c r="AO153" s="5">
        <f ca="1">IF(AO$4="",0,IF(AO151&gt;0,0,IF(AO147-AN147&gt;0,0,IF(AO147-SUM($W153:AN153)&gt;0,0,AO147-SUM($W153:AN153)))))</f>
        <v>0</v>
      </c>
      <c r="AP153" s="5">
        <f ca="1">IF(AP$4="",0,IF(AP151&gt;0,0,IF(AP147-AO147&gt;0,0,IF(AP147-SUM($W153:AO153)&gt;0,0,AP147-SUM($W153:AO153)))))</f>
        <v>0</v>
      </c>
      <c r="AQ153" s="5">
        <f ca="1">IF(AQ$4="",0,IF(AQ151&gt;0,0,IF(AQ147-AP147&gt;0,0,IF(AQ147-SUM($W153:AP153)&gt;0,0,AQ147-SUM($W153:AP153)))))</f>
        <v>0</v>
      </c>
      <c r="AR153" s="5">
        <f ca="1">IF(AR$4="",0,IF(AR151&gt;0,0,IF(AR147-AQ147&gt;0,0,IF(AR147-SUM($W153:AQ153)&gt;0,0,AR147-SUM($W153:AQ153)))))</f>
        <v>0</v>
      </c>
      <c r="AS153" s="5">
        <f ca="1">IF(AS$4="",0,IF(AS151&gt;0,0,IF(AS147-AR147&gt;0,0,IF(AS147-SUM($W153:AR153)&gt;0,0,AS147-SUM($W153:AR153)))))</f>
        <v>0</v>
      </c>
      <c r="AT153" s="5">
        <f ca="1">IF(AT$4="",0,IF(AT151&gt;0,0,IF(AT147-AS147&gt;0,0,IF(AT147-SUM($W153:AS153)&gt;0,0,AT147-SUM($W153:AS153)))))</f>
        <v>0</v>
      </c>
      <c r="AU153" s="5">
        <f ca="1">IF(AU$4="",0,IF(AU151&gt;0,0,IF(AU147-AT147&gt;0,0,IF(AU147-SUM($W153:AT153)&gt;0,0,AU147-SUM($W153:AT153)))))</f>
        <v>0</v>
      </c>
      <c r="AV153" s="5">
        <f ca="1">IF(AV$4="",0,IF(AV151&gt;0,0,IF(AV147-AU147&gt;0,0,IF(AV147-SUM($W153:AU153)&gt;0,0,AV147-SUM($W153:AU153)))))</f>
        <v>0</v>
      </c>
      <c r="AW153" s="5">
        <f ca="1">IF(AW$4="",0,IF(AW151&gt;0,0,IF(AW147-AV147&gt;0,0,IF(AW147-SUM($W153:AV153)&gt;0,0,AW147-SUM($W153:AV153)))))</f>
        <v>0</v>
      </c>
      <c r="AX153" s="5">
        <f ca="1">IF(AX$4="",0,IF(AX151&gt;0,0,IF(AX147-AW147&gt;0,0,IF(AX147-SUM($W153:AW153)&gt;0,0,AX147-SUM($W153:AW153)))))</f>
        <v>0</v>
      </c>
      <c r="AY153" s="5">
        <f ca="1">IF(AY$4="",0,IF(AY151&gt;0,0,IF(AY147-AX147&gt;0,0,IF(AY147-SUM($W153:AX153)&gt;0,0,AY147-SUM($W153:AX153)))))</f>
        <v>0</v>
      </c>
      <c r="AZ153" s="5">
        <f ca="1">IF(AZ$4="",0,IF(AZ151&gt;0,0,IF(AZ147-AY147&gt;0,0,IF(AZ147-SUM($W153:AY153)&gt;0,0,AZ147-SUM($W153:AY153)))))</f>
        <v>0</v>
      </c>
      <c r="BA153" s="5">
        <f ca="1">IF(BA$4="",0,IF(BA151&gt;0,0,IF(BA147-AZ147&gt;0,0,IF(BA147-SUM($W153:AZ153)&gt;0,0,BA147-SUM($W153:AZ153)))))</f>
        <v>0</v>
      </c>
      <c r="BB153" s="5">
        <f ca="1">IF(BB$4="",0,IF(BB151&gt;0,0,IF(BB147-BA147&gt;0,0,IF(BB147-SUM($W153:BA153)&gt;0,0,BB147-SUM($W153:BA153)))))</f>
        <v>0</v>
      </c>
      <c r="BC153" s="5">
        <f ca="1">IF(BC$4="",0,IF(BC151&gt;0,0,IF(BC147-BB147&gt;0,0,IF(BC147-SUM($W153:BB153)&gt;0,0,BC147-SUM($W153:BB153)))))</f>
        <v>0</v>
      </c>
      <c r="BD153" s="5">
        <f ca="1">IF(BD$4="",0,IF(BD151&gt;0,0,IF(BD147-BC147&gt;0,0,IF(BD147-SUM($W153:BC153)&gt;0,0,BD147-SUM($W153:BC153)))))</f>
        <v>0</v>
      </c>
      <c r="BE153" s="5">
        <f ca="1">IF(BE$4="",0,IF(BE151&gt;0,0,IF(BE147-BD147&gt;0,0,IF(BE147-SUM($W153:BD153)&gt;0,0,BE147-SUM($W153:BD153)))))</f>
        <v>0</v>
      </c>
      <c r="BF153" s="5">
        <f ca="1">IF(BF$4="",0,IF(BF151&gt;0,0,IF(BF147-BE147&gt;0,0,IF(BF147-SUM($W153:BE153)&gt;0,0,BF147-SUM($W153:BE153)))))</f>
        <v>0</v>
      </c>
      <c r="BG153" s="5">
        <f ca="1">IF(BG$4="",0,IF(BG151&gt;0,0,IF(BG147-BF147&gt;0,0,IF(BG147-SUM($W153:BF153)&gt;0,0,BG147-SUM($W153:BF153)))))</f>
        <v>0</v>
      </c>
      <c r="BH153" s="5">
        <f ca="1">IF(BH$4="",0,IF(BH151&gt;0,0,IF(BH147-BG147&gt;0,0,IF(BH147-SUM($W153:BG153)&gt;0,0,BH147-SUM($W153:BG153)))))</f>
        <v>0</v>
      </c>
      <c r="BI153" s="5">
        <f ca="1">IF(BI$4="",0,IF(BI151&gt;0,0,IF(BI147-BH147&gt;0,0,IF(BI147-SUM($W153:BH153)&gt;0,0,BI147-SUM($W153:BH153)))))</f>
        <v>0</v>
      </c>
      <c r="BJ153" s="5">
        <f ca="1">IF(BJ$4="",0,IF(BJ151&gt;0,0,IF(BJ147-BI147&gt;0,0,IF(BJ147-SUM($W153:BI153)&gt;0,0,BJ147-SUM($W153:BI153)))))</f>
        <v>0</v>
      </c>
      <c r="BK153" s="5">
        <f ca="1">IF(BK$4="",0,IF(BK151&gt;0,0,IF(BK147-BJ147&gt;0,0,IF(BK147-SUM($W153:BJ153)&gt;0,0,BK147-SUM($W153:BJ153)))))</f>
        <v>0</v>
      </c>
      <c r="BL153" s="5">
        <f ca="1">IF(BL$4="",0,IF(BL151&gt;0,0,IF(BL147-BK147&gt;0,0,IF(BL147-SUM($W153:BK153)&gt;0,0,BL147-SUM($W153:BK153)))))</f>
        <v>0</v>
      </c>
      <c r="BM153" s="5">
        <f ca="1">IF(BM$4="",0,IF(BM151&gt;0,0,IF(BM147-BL147&gt;0,0,IF(BM147-SUM($W153:BL153)&gt;0,0,BM147-SUM($W153:BL153)))))</f>
        <v>0</v>
      </c>
      <c r="BN153" s="5">
        <f ca="1">IF(BN$4="",0,IF(BN151&gt;0,0,IF(BN147-BM147&gt;0,0,IF(BN147-SUM($W153:BM153)&gt;0,0,BN147-SUM($W153:BM153)))))</f>
        <v>0</v>
      </c>
      <c r="BO153" s="5">
        <f ca="1">IF(BO$4="",0,IF(BO151&gt;0,0,IF(BO147-BN147&gt;0,0,IF(BO147-SUM($W153:BN153)&gt;0,0,BO147-SUM($W153:BN153)))))</f>
        <v>0</v>
      </c>
      <c r="BP153" s="5">
        <f ca="1">IF(BP$4="",0,IF(BP151&gt;0,0,IF(BP147-BO147&gt;0,0,IF(BP147-SUM($W153:BO153)&gt;0,0,BP147-SUM($W153:BO153)))))</f>
        <v>0</v>
      </c>
      <c r="BQ153" s="5">
        <f ca="1">IF(BQ$4="",0,IF(BQ151&gt;0,0,IF(BQ147-BP147&gt;0,0,IF(BQ147-SUM($W153:BP153)&gt;0,0,BQ147-SUM($W153:BP153)))))</f>
        <v>0</v>
      </c>
      <c r="BR153" s="5">
        <f ca="1">IF(BR$4="",0,IF(BR151&gt;0,0,IF(BR147-BQ147&gt;0,0,IF(BR147-SUM($W153:BQ153)&gt;0,0,BR147-SUM($W153:BQ153)))))</f>
        <v>0</v>
      </c>
      <c r="BS153" s="5">
        <f ca="1">IF(BS$4="",0,IF(BS151&gt;0,0,IF(BS147-BR147&gt;0,0,IF(BS147-SUM($W153:BR153)&gt;0,0,BS147-SUM($W153:BR153)))))</f>
        <v>0</v>
      </c>
      <c r="BT153" s="5">
        <f ca="1">IF(BT$4="",0,IF(BT151&gt;0,0,IF(BT147-BS147&gt;0,0,IF(BT147-SUM($W153:BS153)&gt;0,0,BT147-SUM($W153:BS153)))))</f>
        <v>0</v>
      </c>
      <c r="BU153" s="5">
        <f ca="1">IF(BU$4="",0,IF(BU151&gt;0,0,IF(BU147-BT147&gt;0,0,IF(BU147-SUM($W153:BT153)&gt;0,0,BU147-SUM($W153:BT153)))))</f>
        <v>0</v>
      </c>
      <c r="BV153" s="5">
        <f ca="1">IF(BV$4="",0,IF(BV151&gt;0,0,IF(BV147-BU147&gt;0,0,IF(BV147-SUM($W153:BU153)&gt;0,0,BV147-SUM($W153:BU153)))))</f>
        <v>0</v>
      </c>
      <c r="BW153" s="5">
        <f ca="1">IF(BW$4="",0,IF(BW151&gt;0,0,IF(BW147-BV147&gt;0,0,IF(BW147-SUM($W153:BV153)&gt;0,0,BW147-SUM($W153:BV153)))))</f>
        <v>0</v>
      </c>
      <c r="BX153" s="5">
        <f ca="1">IF(BX$4="",0,IF(BX151&gt;0,0,IF(BX147-BW147&gt;0,0,IF(BX147-SUM($W153:BW153)&gt;0,0,BX147-SUM($W153:BW153)))))</f>
        <v>0</v>
      </c>
      <c r="BY153" s="5">
        <f ca="1">IF(BY$4="",0,IF(BY151&gt;0,0,IF(BY147-BX147&gt;0,0,IF(BY147-SUM($W153:BX153)&gt;0,0,BY147-SUM($W153:BX153)))))</f>
        <v>0</v>
      </c>
      <c r="BZ153" s="5">
        <f ca="1">IF(BZ$4="",0,IF(BZ151&gt;0,0,IF(BZ147-BY147&gt;0,0,IF(BZ147-SUM($W153:BY153)&gt;0,0,BZ147-SUM($W153:BY153)))))</f>
        <v>0</v>
      </c>
      <c r="CA153" s="5">
        <f ca="1">IF(CA$4="",0,IF(CA151&gt;0,0,IF(CA147-BZ147&gt;0,0,IF(CA147-SUM($W153:BZ153)&gt;0,0,CA147-SUM($W153:BZ153)))))</f>
        <v>0</v>
      </c>
      <c r="CB153" s="5">
        <f ca="1">IF(CB$4="",0,IF(CB151&gt;0,0,IF(CB147-CA147&gt;0,0,IF(CB147-SUM($W153:CA153)&gt;0,0,CB147-SUM($W153:CA153)))))</f>
        <v>0</v>
      </c>
      <c r="CC153" s="5">
        <f ca="1">IF(CC$4="",0,IF(CC151&gt;0,0,IF(CC147-CB147&gt;0,0,IF(CC147-SUM($W153:CB153)&gt;0,0,CC147-SUM($W153:CB153)))))</f>
        <v>0</v>
      </c>
      <c r="CD153" s="5">
        <f ca="1">IF(CD$4="",0,IF(CD151&gt;0,0,IF(CD147-CC147&gt;0,0,IF(CD147-SUM($W153:CC153)&gt;0,0,CD147-SUM($W153:CC153)))))</f>
        <v>0</v>
      </c>
      <c r="CE153" s="5">
        <f ca="1">IF(CE$4="",0,IF(CE151&gt;0,0,IF(CE147-CD147&gt;0,0,IF(CE147-SUM($W153:CD153)&gt;0,0,CE147-SUM($W153:CD153)))))</f>
        <v>0</v>
      </c>
      <c r="CF153" s="5">
        <f ca="1">IF(CF$4="",0,IF(CF151&gt;0,0,IF(CF147-CE147&gt;0,0,IF(CF147-SUM($W153:CE153)&gt;0,0,CF147-SUM($W153:CE153)))))</f>
        <v>0</v>
      </c>
    </row>
    <row r="155" spans="2:84" x14ac:dyDescent="0.3">
      <c r="B155" s="13">
        <f>ROW()</f>
        <v>155</v>
      </c>
      <c r="H155" s="1" t="s">
        <v>266</v>
      </c>
      <c r="M155" s="53" t="s">
        <v>18</v>
      </c>
      <c r="P155" s="72" t="str">
        <f>Lists!$AI$20</f>
        <v>FCF</v>
      </c>
      <c r="U155" s="5">
        <f ca="1">SUM(INDIRECT(ADDRESS($B155,$X$2)&amp;":"&amp;ADDRESS($B155,$X$2-1+$P$8)))</f>
        <v>246297866.96569541</v>
      </c>
      <c r="X155" s="5">
        <f ca="1">IF(X$4="",0,X151+X153)</f>
        <v>-202298.35836602002</v>
      </c>
      <c r="Y155" s="5">
        <f t="shared" ref="Y155:CF155" ca="1" si="294">IF(Y$4="",0,Y151+Y153)</f>
        <v>-9234000</v>
      </c>
      <c r="Z155" s="5">
        <f t="shared" ca="1" si="294"/>
        <v>-6621566.6666666679</v>
      </c>
      <c r="AA155" s="5">
        <f t="shared" ca="1" si="294"/>
        <v>-815926.68936600909</v>
      </c>
      <c r="AB155" s="5">
        <f t="shared" ca="1" si="294"/>
        <v>4749876.210692212</v>
      </c>
      <c r="AC155" s="5">
        <f t="shared" ca="1" si="294"/>
        <v>0</v>
      </c>
      <c r="AD155" s="5">
        <f t="shared" ca="1" si="294"/>
        <v>481362.41063398949</v>
      </c>
      <c r="AE155" s="5">
        <f t="shared" ca="1" si="294"/>
        <v>780351.46645375714</v>
      </c>
      <c r="AF155" s="5">
        <f t="shared" ca="1" si="294"/>
        <v>0</v>
      </c>
      <c r="AG155" s="5">
        <f t="shared" ca="1" si="294"/>
        <v>0</v>
      </c>
      <c r="AH155" s="5">
        <f t="shared" ca="1" si="294"/>
        <v>0</v>
      </c>
      <c r="AI155" s="5">
        <f t="shared" ca="1" si="294"/>
        <v>0</v>
      </c>
      <c r="AJ155" s="5">
        <f t="shared" ca="1" si="294"/>
        <v>0</v>
      </c>
      <c r="AK155" s="5">
        <f t="shared" ca="1" si="294"/>
        <v>0</v>
      </c>
      <c r="AL155" s="5">
        <f t="shared" ca="1" si="294"/>
        <v>0</v>
      </c>
      <c r="AM155" s="5">
        <f t="shared" ca="1" si="294"/>
        <v>0</v>
      </c>
      <c r="AN155" s="5">
        <f t="shared" ca="1" si="294"/>
        <v>0</v>
      </c>
      <c r="AO155" s="5">
        <f t="shared" ca="1" si="294"/>
        <v>0</v>
      </c>
      <c r="AP155" s="5">
        <f t="shared" ca="1" si="294"/>
        <v>0</v>
      </c>
      <c r="AQ155" s="5">
        <f t="shared" ca="1" si="294"/>
        <v>0</v>
      </c>
      <c r="AR155" s="5">
        <f t="shared" ca="1" si="294"/>
        <v>0</v>
      </c>
      <c r="AS155" s="5">
        <f t="shared" ca="1" si="294"/>
        <v>0</v>
      </c>
      <c r="AT155" s="5">
        <f t="shared" ca="1" si="294"/>
        <v>0</v>
      </c>
      <c r="AU155" s="5">
        <f t="shared" ca="1" si="294"/>
        <v>4166074.7771018203</v>
      </c>
      <c r="AV155" s="5">
        <f t="shared" ca="1" si="294"/>
        <v>3319072.4326016232</v>
      </c>
      <c r="AW155" s="5">
        <f t="shared" ca="1" si="294"/>
        <v>8713011.4932547808</v>
      </c>
      <c r="AX155" s="5">
        <f t="shared" ca="1" si="294"/>
        <v>4708202.9634589814</v>
      </c>
      <c r="AY155" s="5">
        <f t="shared" ca="1" si="294"/>
        <v>3326687.5972973239</v>
      </c>
      <c r="AZ155" s="5">
        <f t="shared" ca="1" si="294"/>
        <v>0</v>
      </c>
      <c r="BA155" s="5">
        <f t="shared" ca="1" si="294"/>
        <v>0</v>
      </c>
      <c r="BB155" s="5">
        <f t="shared" ca="1" si="294"/>
        <v>0</v>
      </c>
      <c r="BC155" s="5">
        <f t="shared" ca="1" si="294"/>
        <v>0</v>
      </c>
      <c r="BD155" s="5">
        <f t="shared" ca="1" si="294"/>
        <v>499206.16279026004</v>
      </c>
      <c r="BE155" s="5">
        <f t="shared" ca="1" si="294"/>
        <v>5714464.2191171497</v>
      </c>
      <c r="BF155" s="5">
        <f t="shared" ca="1" si="294"/>
        <v>10738244.67935805</v>
      </c>
      <c r="BG155" s="5">
        <f t="shared" ca="1" si="294"/>
        <v>7531890.5902455831</v>
      </c>
      <c r="BH155" s="5">
        <f t="shared" ca="1" si="294"/>
        <v>6655261.434101101</v>
      </c>
      <c r="BI155" s="5">
        <f t="shared" ca="1" si="294"/>
        <v>9519834.1986182798</v>
      </c>
      <c r="BJ155" s="5">
        <f t="shared" ca="1" si="294"/>
        <v>5406265.7995123956</v>
      </c>
      <c r="BK155" s="5">
        <f t="shared" ca="1" si="294"/>
        <v>0</v>
      </c>
      <c r="BL155" s="5">
        <f t="shared" ca="1" si="294"/>
        <v>0</v>
      </c>
      <c r="BM155" s="5">
        <f t="shared" ca="1" si="294"/>
        <v>0</v>
      </c>
      <c r="BN155" s="5">
        <f t="shared" ca="1" si="294"/>
        <v>4281834.3661003672</v>
      </c>
      <c r="BO155" s="5">
        <f t="shared" ca="1" si="294"/>
        <v>10928280.932785911</v>
      </c>
      <c r="BP155" s="5">
        <f t="shared" ca="1" si="294"/>
        <v>8729984.4308969993</v>
      </c>
      <c r="BQ155" s="5">
        <f t="shared" ca="1" si="294"/>
        <v>9269343.6338083167</v>
      </c>
      <c r="BR155" s="5">
        <f t="shared" ca="1" si="294"/>
        <v>16775053.486796511</v>
      </c>
      <c r="BS155" s="5">
        <f t="shared" ca="1" si="294"/>
        <v>11613939.347752936</v>
      </c>
      <c r="BT155" s="5">
        <f t="shared" ca="1" si="294"/>
        <v>10673945.162978882</v>
      </c>
      <c r="BU155" s="5">
        <f t="shared" ca="1" si="294"/>
        <v>2704235.4073573649</v>
      </c>
      <c r="BV155" s="5">
        <f t="shared" ca="1" si="294"/>
        <v>0</v>
      </c>
      <c r="BW155" s="5">
        <f t="shared" ca="1" si="294"/>
        <v>4899036.5734694824</v>
      </c>
      <c r="BX155" s="5">
        <f t="shared" ca="1" si="294"/>
        <v>7712930.6533868797</v>
      </c>
      <c r="BY155" s="5">
        <f t="shared" ca="1" si="294"/>
        <v>10644401.693541322</v>
      </c>
      <c r="BZ155" s="5">
        <f t="shared" ca="1" si="294"/>
        <v>13255493.021446135</v>
      </c>
      <c r="CA155" s="5">
        <f t="shared" ca="1" si="294"/>
        <v>19875865.755190361</v>
      </c>
      <c r="CB155" s="5">
        <f t="shared" ca="1" si="294"/>
        <v>12020718.745258493</v>
      </c>
      <c r="CC155" s="5">
        <f t="shared" ca="1" si="294"/>
        <v>12737504.115999116</v>
      </c>
      <c r="CD155" s="5">
        <f t="shared" ca="1" si="294"/>
        <v>15469417.142550213</v>
      </c>
      <c r="CE155" s="5">
        <f t="shared" ca="1" si="294"/>
        <v>15269867.775537523</v>
      </c>
      <c r="CF155" s="5">
        <f t="shared" ca="1" si="294"/>
        <v>0</v>
      </c>
    </row>
    <row r="156" spans="2:84" x14ac:dyDescent="0.3">
      <c r="X156" s="109"/>
    </row>
    <row r="157" spans="2:84" x14ac:dyDescent="0.3">
      <c r="B157" s="13">
        <f>ROW()</f>
        <v>157</v>
      </c>
      <c r="H157" s="1" t="s">
        <v>331</v>
      </c>
      <c r="M157" s="53" t="s">
        <v>16</v>
      </c>
      <c r="U157" s="31">
        <f ca="1">IFERROR(XIRR(INDIRECT(ADDRESS($B155,SUMIFS($W$2:$ZZ$2,$W157:$ZZ157,1),4,1)&amp;":"&amp;ADDRESS($B155,SUMIFS($2:$2,$1:$1,$P$8),4,1)),INDIRECT(ADDRESS(7,SUMIFS($W$2:$ZZ$2,$W157:$ZZ157,1),4,1)&amp;":"&amp;ADDRESS(7,SUMIFS($2:$2,$1:$1,$P$8),4,1))),0)</f>
        <v>1.4863767743110656</v>
      </c>
      <c r="X157" s="5">
        <f ca="1">IF(AND(X155&lt;&gt;0,SUM($W157:W157)&lt;&gt;1),1,0)</f>
        <v>1</v>
      </c>
      <c r="Y157" s="5">
        <f ca="1">IF(AND(Y155&lt;&gt;0,SUM($W157:X157)&lt;&gt;1),1,0)</f>
        <v>0</v>
      </c>
      <c r="Z157" s="5">
        <f ca="1">IF(AND(Z155&lt;&gt;0,SUM($W157:Y157)&lt;&gt;1),1,0)</f>
        <v>0</v>
      </c>
      <c r="AA157" s="5">
        <f ca="1">IF(AND(AA155&lt;&gt;0,SUM($W157:Z157)&lt;&gt;1),1,0)</f>
        <v>0</v>
      </c>
      <c r="AB157" s="5">
        <f ca="1">IF(AND(AB155&lt;&gt;0,SUM($W157:AA157)&lt;&gt;1),1,0)</f>
        <v>0</v>
      </c>
      <c r="AC157" s="5">
        <f ca="1">IF(AND(AC155&lt;&gt;0,SUM($W157:AB157)&lt;&gt;1),1,0)</f>
        <v>0</v>
      </c>
      <c r="AD157" s="5">
        <f ca="1">IF(AND(AD155&lt;&gt;0,SUM($W157:AC157)&lt;&gt;1),1,0)</f>
        <v>0</v>
      </c>
      <c r="AE157" s="5">
        <f ca="1">IF(AND(AE155&lt;&gt;0,SUM($W157:AD157)&lt;&gt;1),1,0)</f>
        <v>0</v>
      </c>
      <c r="AF157" s="5">
        <f ca="1">IF(AND(AF155&lt;&gt;0,SUM($W157:AE157)&lt;&gt;1),1,0)</f>
        <v>0</v>
      </c>
      <c r="AG157" s="5">
        <f ca="1">IF(AND(AG155&lt;&gt;0,SUM($W157:AF157)&lt;&gt;1),1,0)</f>
        <v>0</v>
      </c>
      <c r="AH157" s="5">
        <f ca="1">IF(AND(AH155&lt;&gt;0,SUM($W157:AG157)&lt;&gt;1),1,0)</f>
        <v>0</v>
      </c>
      <c r="AI157" s="5">
        <f ca="1">IF(AND(AI155&lt;&gt;0,SUM($W157:AH157)&lt;&gt;1),1,0)</f>
        <v>0</v>
      </c>
      <c r="AJ157" s="5">
        <f ca="1">IF(AND(AJ155&lt;&gt;0,SUM($W157:AI157)&lt;&gt;1),1,0)</f>
        <v>0</v>
      </c>
      <c r="AK157" s="5">
        <f ca="1">IF(AND(AK155&lt;&gt;0,SUM($W157:AJ157)&lt;&gt;1),1,0)</f>
        <v>0</v>
      </c>
      <c r="AL157" s="5">
        <f ca="1">IF(AND(AL155&lt;&gt;0,SUM($W157:AK157)&lt;&gt;1),1,0)</f>
        <v>0</v>
      </c>
      <c r="AM157" s="5">
        <f ca="1">IF(AND(AM155&lt;&gt;0,SUM($W157:AL157)&lt;&gt;1),1,0)</f>
        <v>0</v>
      </c>
      <c r="AN157" s="5">
        <f ca="1">IF(AND(AN155&lt;&gt;0,SUM($W157:AM157)&lt;&gt;1),1,0)</f>
        <v>0</v>
      </c>
      <c r="AO157" s="5">
        <f ca="1">IF(AND(AO155&lt;&gt;0,SUM($W157:AN157)&lt;&gt;1),1,0)</f>
        <v>0</v>
      </c>
      <c r="AP157" s="5">
        <f ca="1">IF(AND(AP155&lt;&gt;0,SUM($W157:AO157)&lt;&gt;1),1,0)</f>
        <v>0</v>
      </c>
      <c r="AQ157" s="5">
        <f ca="1">IF(AND(AQ155&lt;&gt;0,SUM($W157:AP157)&lt;&gt;1),1,0)</f>
        <v>0</v>
      </c>
      <c r="AR157" s="5">
        <f ca="1">IF(AND(AR155&lt;&gt;0,SUM($W157:AQ157)&lt;&gt;1),1,0)</f>
        <v>0</v>
      </c>
      <c r="AS157" s="5">
        <f ca="1">IF(AND(AS155&lt;&gt;0,SUM($W157:AR157)&lt;&gt;1),1,0)</f>
        <v>0</v>
      </c>
      <c r="AT157" s="5">
        <f ca="1">IF(AND(AT155&lt;&gt;0,SUM($W157:AS157)&lt;&gt;1),1,0)</f>
        <v>0</v>
      </c>
      <c r="AU157" s="5">
        <f ca="1">IF(AND(AU155&lt;&gt;0,SUM($W157:AT157)&lt;&gt;1),1,0)</f>
        <v>0</v>
      </c>
      <c r="AV157" s="5">
        <f ca="1">IF(AND(AV155&lt;&gt;0,SUM($W157:AU157)&lt;&gt;1),1,0)</f>
        <v>0</v>
      </c>
      <c r="AW157" s="5">
        <f ca="1">IF(AND(AW155&lt;&gt;0,SUM($W157:AV157)&lt;&gt;1),1,0)</f>
        <v>0</v>
      </c>
      <c r="AX157" s="5">
        <f ca="1">IF(AND(AX155&lt;&gt;0,SUM($W157:AW157)&lt;&gt;1),1,0)</f>
        <v>0</v>
      </c>
      <c r="AY157" s="5">
        <f ca="1">IF(AND(AY155&lt;&gt;0,SUM($W157:AX157)&lt;&gt;1),1,0)</f>
        <v>0</v>
      </c>
      <c r="AZ157" s="5">
        <f ca="1">IF(AND(AZ155&lt;&gt;0,SUM($W157:AY157)&lt;&gt;1),1,0)</f>
        <v>0</v>
      </c>
      <c r="BA157" s="5">
        <f ca="1">IF(AND(BA155&lt;&gt;0,SUM($W157:AZ157)&lt;&gt;1),1,0)</f>
        <v>0</v>
      </c>
      <c r="BB157" s="5">
        <f ca="1">IF(AND(BB155&lt;&gt;0,SUM($W157:BA157)&lt;&gt;1),1,0)</f>
        <v>0</v>
      </c>
      <c r="BC157" s="5">
        <f ca="1">IF(AND(BC155&lt;&gt;0,SUM($W157:BB157)&lt;&gt;1),1,0)</f>
        <v>0</v>
      </c>
      <c r="BD157" s="5">
        <f ca="1">IF(AND(BD155&lt;&gt;0,SUM($W157:BC157)&lt;&gt;1),1,0)</f>
        <v>0</v>
      </c>
      <c r="BE157" s="5">
        <f ca="1">IF(AND(BE155&lt;&gt;0,SUM($W157:BD157)&lt;&gt;1),1,0)</f>
        <v>0</v>
      </c>
      <c r="BF157" s="5">
        <f ca="1">IF(AND(BF155&lt;&gt;0,SUM($W157:BE157)&lt;&gt;1),1,0)</f>
        <v>0</v>
      </c>
      <c r="BG157" s="5">
        <f ca="1">IF(AND(BG155&lt;&gt;0,SUM($W157:BF157)&lt;&gt;1),1,0)</f>
        <v>0</v>
      </c>
      <c r="BH157" s="5">
        <f ca="1">IF(AND(BH155&lt;&gt;0,SUM($W157:BG157)&lt;&gt;1),1,0)</f>
        <v>0</v>
      </c>
      <c r="BI157" s="5">
        <f ca="1">IF(AND(BI155&lt;&gt;0,SUM($W157:BH157)&lt;&gt;1),1,0)</f>
        <v>0</v>
      </c>
      <c r="BJ157" s="5">
        <f ca="1">IF(AND(BJ155&lt;&gt;0,SUM($W157:BI157)&lt;&gt;1),1,0)</f>
        <v>0</v>
      </c>
      <c r="BK157" s="5">
        <f ca="1">IF(AND(BK155&lt;&gt;0,SUM($W157:BJ157)&lt;&gt;1),1,0)</f>
        <v>0</v>
      </c>
      <c r="BL157" s="5">
        <f ca="1">IF(AND(BL155&lt;&gt;0,SUM($W157:BK157)&lt;&gt;1),1,0)</f>
        <v>0</v>
      </c>
      <c r="BM157" s="5">
        <f ca="1">IF(AND(BM155&lt;&gt;0,SUM($W157:BL157)&lt;&gt;1),1,0)</f>
        <v>0</v>
      </c>
      <c r="BN157" s="5">
        <f ca="1">IF(AND(BN155&lt;&gt;0,SUM($W157:BM157)&lt;&gt;1),1,0)</f>
        <v>0</v>
      </c>
      <c r="BO157" s="5">
        <f ca="1">IF(AND(BO155&lt;&gt;0,SUM($W157:BN157)&lt;&gt;1),1,0)</f>
        <v>0</v>
      </c>
      <c r="BP157" s="5">
        <f ca="1">IF(AND(BP155&lt;&gt;0,SUM($W157:BO157)&lt;&gt;1),1,0)</f>
        <v>0</v>
      </c>
      <c r="BQ157" s="5">
        <f ca="1">IF(AND(BQ155&lt;&gt;0,SUM($W157:BP157)&lt;&gt;1),1,0)</f>
        <v>0</v>
      </c>
      <c r="BR157" s="5">
        <f ca="1">IF(AND(BR155&lt;&gt;0,SUM($W157:BQ157)&lt;&gt;1),1,0)</f>
        <v>0</v>
      </c>
      <c r="BS157" s="5">
        <f ca="1">IF(AND(BS155&lt;&gt;0,SUM($W157:BR157)&lt;&gt;1),1,0)</f>
        <v>0</v>
      </c>
      <c r="BT157" s="5">
        <f ca="1">IF(AND(BT155&lt;&gt;0,SUM($W157:BS157)&lt;&gt;1),1,0)</f>
        <v>0</v>
      </c>
      <c r="BU157" s="5">
        <f ca="1">IF(AND(BU155&lt;&gt;0,SUM($W157:BT157)&lt;&gt;1),1,0)</f>
        <v>0</v>
      </c>
      <c r="BV157" s="5">
        <f ca="1">IF(AND(BV155&lt;&gt;0,SUM($W157:BU157)&lt;&gt;1),1,0)</f>
        <v>0</v>
      </c>
      <c r="BW157" s="5">
        <f ca="1">IF(AND(BW155&lt;&gt;0,SUM($W157:BV157)&lt;&gt;1),1,0)</f>
        <v>0</v>
      </c>
      <c r="BX157" s="5">
        <f ca="1">IF(AND(BX155&lt;&gt;0,SUM($W157:BW157)&lt;&gt;1),1,0)</f>
        <v>0</v>
      </c>
      <c r="BY157" s="5">
        <f ca="1">IF(AND(BY155&lt;&gt;0,SUM($W157:BX157)&lt;&gt;1),1,0)</f>
        <v>0</v>
      </c>
      <c r="BZ157" s="5">
        <f ca="1">IF(AND(BZ155&lt;&gt;0,SUM($W157:BY157)&lt;&gt;1),1,0)</f>
        <v>0</v>
      </c>
      <c r="CA157" s="5">
        <f ca="1">IF(AND(CA155&lt;&gt;0,SUM($W157:BZ157)&lt;&gt;1),1,0)</f>
        <v>0</v>
      </c>
      <c r="CB157" s="5">
        <f ca="1">IF(AND(CB155&lt;&gt;0,SUM($W157:CA157)&lt;&gt;1),1,0)</f>
        <v>0</v>
      </c>
      <c r="CC157" s="5">
        <f ca="1">IF(AND(CC155&lt;&gt;0,SUM($W157:CB157)&lt;&gt;1),1,0)</f>
        <v>0</v>
      </c>
      <c r="CD157" s="5">
        <f ca="1">IF(AND(CD155&lt;&gt;0,SUM($W157:CC157)&lt;&gt;1),1,0)</f>
        <v>0</v>
      </c>
      <c r="CE157" s="5">
        <f ca="1">IF(AND(CE155&lt;&gt;0,SUM($W157:CD157)&lt;&gt;1),1,0)</f>
        <v>0</v>
      </c>
      <c r="CF157" s="5">
        <f ca="1">IF(AND(CF155&lt;&gt;0,SUM($W157:CE157)&lt;&gt;1),1,0)</f>
        <v>0</v>
      </c>
    </row>
    <row r="158" spans="2:84" x14ac:dyDescent="0.3">
      <c r="X158" s="109"/>
    </row>
    <row r="159" spans="2:84" x14ac:dyDescent="0.3">
      <c r="B159" s="13">
        <f>ROW()</f>
        <v>159</v>
      </c>
      <c r="G159" s="117"/>
      <c r="H159" s="1" t="s">
        <v>465</v>
      </c>
    </row>
    <row r="161" spans="2:84" x14ac:dyDescent="0.3">
      <c r="B161" s="13">
        <f>ROW()</f>
        <v>161</v>
      </c>
      <c r="G161" s="116"/>
      <c r="H161" s="1" t="s">
        <v>332</v>
      </c>
      <c r="M161" s="53" t="s">
        <v>18</v>
      </c>
      <c r="P161" s="72" t="str">
        <f>Lists!$AI$9</f>
        <v>CF(+)</v>
      </c>
      <c r="U161" s="5">
        <f ca="1">SUM(INDIRECT(ADDRESS($B161,$X$2)&amp;":"&amp;ADDRESS($B161,$X$2-1+$P$8)))</f>
        <v>14000000</v>
      </c>
      <c r="X161" s="5">
        <f ca="1">IF(X$4="",0,
IF(OR($P$170&lt;=0,$P$170=""),0,IF(X$1=IF(OR($P$171&lt;=0,$P$171=""),IF(OR($P$167&lt;=0,$P$167=""),1,$P$167),$P$171),$P$170,0))+
IF(OR($P$172&lt;=0,$P$172=""),0,IF(X$1=IF(OR($P$173&lt;=0,$P$173=""),IF(OR($P$167&lt;=0,$P$167=""),1,$P$167),$P$173),$P$172,0))+
IF(OR($P$174&lt;=0,$P$174=""),0,IF(X$1=IF(OR($P$175&lt;=0,$P$175=""),IF(OR($P$167&lt;=0,$P$167=""),1,$P$167),$P$175),$P$174,0))
)</f>
        <v>0</v>
      </c>
      <c r="Y161" s="5">
        <f t="shared" ref="Y161:BC161" ca="1" si="295">IF(Y$4="",0,
IF(OR($P$170&lt;=0,$P$170=""),0,IF(Y$1=IF(OR($P$171&lt;=0,$P$171=""),IF(OR($P$167&lt;=0,$P$167=""),1,$P$167),$P$171),$P$170,0))+
IF(OR($P$172&lt;=0,$P$172=""),0,IF(Y$1=IF(OR($P$173&lt;=0,$P$173=""),IF(OR($P$167&lt;=0,$P$167=""),1,$P$167),$P$173),$P$172,0))+
IF(OR($P$174&lt;=0,$P$174=""),0,IF(Y$1=IF(OR($P$175&lt;=0,$P$175=""),IF(OR($P$167&lt;=0,$P$167=""),1,$P$167),$P$175),$P$174,0))
)</f>
        <v>0</v>
      </c>
      <c r="Z161" s="5">
        <f t="shared" ca="1" si="295"/>
        <v>8000000</v>
      </c>
      <c r="AA161" s="5">
        <f ca="1">IF(AA$4="",0,
IF(OR($P$170&lt;=0,$P$170=""),0,IF(AA$1=IF(OR($P$171&lt;=0,$P$171=""),IF(OR($P$167&lt;=0,$P$167=""),1,$P$167),$P$171),$P$170,0))+
IF(OR($P$172&lt;=0,$P$172=""),0,IF(AA$1=IF(OR($P$173&lt;=0,$P$173=""),IF(OR($P$167&lt;=0,$P$167=""),1,$P$167),$P$173),$P$172,0))+
IF(OR($P$174&lt;=0,$P$174=""),0,IF(AA$1=IF(OR($P$175&lt;=0,$P$175=""),IF(OR($P$167&lt;=0,$P$167=""),1,$P$167),$P$175),$P$174,0))
)</f>
        <v>0</v>
      </c>
      <c r="AB161" s="5">
        <f t="shared" ca="1" si="295"/>
        <v>0</v>
      </c>
      <c r="AC161" s="5">
        <f t="shared" ca="1" si="295"/>
        <v>0</v>
      </c>
      <c r="AD161" s="5">
        <f t="shared" ca="1" si="295"/>
        <v>0</v>
      </c>
      <c r="AE161" s="5">
        <f t="shared" ca="1" si="295"/>
        <v>0</v>
      </c>
      <c r="AF161" s="5">
        <f t="shared" ca="1" si="295"/>
        <v>0</v>
      </c>
      <c r="AG161" s="5">
        <f t="shared" ca="1" si="295"/>
        <v>0</v>
      </c>
      <c r="AH161" s="5">
        <f t="shared" ca="1" si="295"/>
        <v>4000000</v>
      </c>
      <c r="AI161" s="5">
        <f t="shared" ca="1" si="295"/>
        <v>0</v>
      </c>
      <c r="AJ161" s="5">
        <f t="shared" ca="1" si="295"/>
        <v>2000000</v>
      </c>
      <c r="AK161" s="5">
        <f t="shared" ca="1" si="295"/>
        <v>0</v>
      </c>
      <c r="AL161" s="5">
        <f t="shared" ca="1" si="295"/>
        <v>0</v>
      </c>
      <c r="AM161" s="5">
        <f t="shared" ca="1" si="295"/>
        <v>0</v>
      </c>
      <c r="AN161" s="5">
        <f t="shared" ca="1" si="295"/>
        <v>0</v>
      </c>
      <c r="AO161" s="5">
        <f t="shared" ca="1" si="295"/>
        <v>0</v>
      </c>
      <c r="AP161" s="5">
        <f t="shared" ca="1" si="295"/>
        <v>0</v>
      </c>
      <c r="AQ161" s="5">
        <f t="shared" ca="1" si="295"/>
        <v>0</v>
      </c>
      <c r="AR161" s="5">
        <f t="shared" ca="1" si="295"/>
        <v>0</v>
      </c>
      <c r="AS161" s="5">
        <f t="shared" ca="1" si="295"/>
        <v>0</v>
      </c>
      <c r="AT161" s="5">
        <f t="shared" ca="1" si="295"/>
        <v>0</v>
      </c>
      <c r="AU161" s="5">
        <f t="shared" ca="1" si="295"/>
        <v>0</v>
      </c>
      <c r="AV161" s="5">
        <f t="shared" ca="1" si="295"/>
        <v>0</v>
      </c>
      <c r="AW161" s="5">
        <f t="shared" ca="1" si="295"/>
        <v>0</v>
      </c>
      <c r="AX161" s="5">
        <f t="shared" ca="1" si="295"/>
        <v>0</v>
      </c>
      <c r="AY161" s="5">
        <f t="shared" ca="1" si="295"/>
        <v>0</v>
      </c>
      <c r="AZ161" s="5">
        <f t="shared" ca="1" si="295"/>
        <v>0</v>
      </c>
      <c r="BA161" s="5">
        <f t="shared" ca="1" si="295"/>
        <v>0</v>
      </c>
      <c r="BB161" s="5">
        <f t="shared" ca="1" si="295"/>
        <v>0</v>
      </c>
      <c r="BC161" s="5">
        <f t="shared" ca="1" si="295"/>
        <v>0</v>
      </c>
      <c r="BD161" s="5">
        <f t="shared" ref="BD161:CF161" ca="1" si="296">IF(BD$4="",0,
IF(OR($P$170&lt;=0,$P$170=""),0,IF(BD$1=IF(OR($P$171&lt;=0,$P$171=""),IF(OR($P$167&lt;=0,$P$167=""),1,$P$167),$P$171),$P$170,0))+
IF(OR($P$172&lt;=0,$P$172=""),0,IF(BD$1=IF(OR($P$173&lt;=0,$P$173=""),IF(OR($P$167&lt;=0,$P$167=""),1,$P$167),$P$173),$P$172,0))+
IF(OR($P$174&lt;=0,$P$174=""),0,IF(BD$1=IF(OR($P$175&lt;=0,$P$175=""),IF(OR($P$167&lt;=0,$P$167=""),1,$P$167),$P$175),$P$174,0))
)</f>
        <v>0</v>
      </c>
      <c r="BE161" s="5">
        <f t="shared" ca="1" si="296"/>
        <v>0</v>
      </c>
      <c r="BF161" s="5">
        <f t="shared" ca="1" si="296"/>
        <v>0</v>
      </c>
      <c r="BG161" s="5">
        <f t="shared" ca="1" si="296"/>
        <v>0</v>
      </c>
      <c r="BH161" s="5">
        <f t="shared" ca="1" si="296"/>
        <v>0</v>
      </c>
      <c r="BI161" s="5">
        <f t="shared" ca="1" si="296"/>
        <v>0</v>
      </c>
      <c r="BJ161" s="5">
        <f t="shared" ca="1" si="296"/>
        <v>0</v>
      </c>
      <c r="BK161" s="5">
        <f t="shared" ca="1" si="296"/>
        <v>0</v>
      </c>
      <c r="BL161" s="5">
        <f t="shared" ca="1" si="296"/>
        <v>0</v>
      </c>
      <c r="BM161" s="5">
        <f t="shared" ca="1" si="296"/>
        <v>0</v>
      </c>
      <c r="BN161" s="5">
        <f t="shared" ca="1" si="296"/>
        <v>0</v>
      </c>
      <c r="BO161" s="5">
        <f t="shared" ca="1" si="296"/>
        <v>0</v>
      </c>
      <c r="BP161" s="5">
        <f t="shared" ca="1" si="296"/>
        <v>0</v>
      </c>
      <c r="BQ161" s="5">
        <f t="shared" ca="1" si="296"/>
        <v>0</v>
      </c>
      <c r="BR161" s="5">
        <f t="shared" ca="1" si="296"/>
        <v>0</v>
      </c>
      <c r="BS161" s="5">
        <f t="shared" ca="1" si="296"/>
        <v>0</v>
      </c>
      <c r="BT161" s="5">
        <f t="shared" ca="1" si="296"/>
        <v>0</v>
      </c>
      <c r="BU161" s="5">
        <f t="shared" ca="1" si="296"/>
        <v>0</v>
      </c>
      <c r="BV161" s="5">
        <f t="shared" ca="1" si="296"/>
        <v>0</v>
      </c>
      <c r="BW161" s="5">
        <f t="shared" ca="1" si="296"/>
        <v>0</v>
      </c>
      <c r="BX161" s="5">
        <f t="shared" ca="1" si="296"/>
        <v>0</v>
      </c>
      <c r="BY161" s="5">
        <f t="shared" ca="1" si="296"/>
        <v>0</v>
      </c>
      <c r="BZ161" s="5">
        <f t="shared" ca="1" si="296"/>
        <v>0</v>
      </c>
      <c r="CA161" s="5">
        <f t="shared" ca="1" si="296"/>
        <v>0</v>
      </c>
      <c r="CB161" s="5">
        <f t="shared" ca="1" si="296"/>
        <v>0</v>
      </c>
      <c r="CC161" s="5">
        <f t="shared" ca="1" si="296"/>
        <v>0</v>
      </c>
      <c r="CD161" s="5">
        <f t="shared" ca="1" si="296"/>
        <v>0</v>
      </c>
      <c r="CE161" s="5">
        <f t="shared" ca="1" si="296"/>
        <v>0</v>
      </c>
      <c r="CF161" s="5">
        <f t="shared" ca="1" si="296"/>
        <v>0</v>
      </c>
    </row>
    <row r="162" spans="2:84" x14ac:dyDescent="0.3">
      <c r="B162" s="13">
        <f>ROW()</f>
        <v>162</v>
      </c>
      <c r="H162" s="1" t="str">
        <f t="shared" ref="H162:H178" si="297">$H$161</f>
        <v>Поступление кредитов</v>
      </c>
      <c r="I162" s="1" t="s">
        <v>344</v>
      </c>
      <c r="M162" s="53" t="s">
        <v>18</v>
      </c>
      <c r="U162" s="5">
        <f t="shared" ref="U162:U164" ca="1" si="298">SUM(INDIRECT(ADDRESS($B162,$X$2)&amp;":"&amp;ADDRESS($B162,$X$2-1+$P$8)))</f>
        <v>17426666.666666668</v>
      </c>
      <c r="X162" s="5">
        <f ca="1">IF(X$4="",0,SUM(X163:X164))</f>
        <v>0</v>
      </c>
      <c r="Y162" s="5">
        <f t="shared" ref="Y162:CF162" ca="1" si="299">IF(Y$4="",0,SUM(Y163:Y164))</f>
        <v>0</v>
      </c>
      <c r="Z162" s="5">
        <f ca="1">IF(Z$4="",0,SUM(Z163:Z164))</f>
        <v>0</v>
      </c>
      <c r="AA162" s="5">
        <f t="shared" ca="1" si="299"/>
        <v>66666.666666666672</v>
      </c>
      <c r="AB162" s="5">
        <f t="shared" ca="1" si="299"/>
        <v>66666.666666666672</v>
      </c>
      <c r="AC162" s="5">
        <f t="shared" ca="1" si="299"/>
        <v>66666.666666666672</v>
      </c>
      <c r="AD162" s="5">
        <f t="shared" ca="1" si="299"/>
        <v>66666.666666666672</v>
      </c>
      <c r="AE162" s="5">
        <f t="shared" ca="1" si="299"/>
        <v>66666.666666666672</v>
      </c>
      <c r="AF162" s="5">
        <f t="shared" ca="1" si="299"/>
        <v>66666.666666666672</v>
      </c>
      <c r="AG162" s="5">
        <f t="shared" ca="1" si="299"/>
        <v>219047.61904761905</v>
      </c>
      <c r="AH162" s="5">
        <f t="shared" ca="1" si="299"/>
        <v>217777.77777777778</v>
      </c>
      <c r="AI162" s="5">
        <f t="shared" ca="1" si="299"/>
        <v>249841.26984126982</v>
      </c>
      <c r="AJ162" s="5">
        <f t="shared" ca="1" si="299"/>
        <v>248571.42857142858</v>
      </c>
      <c r="AK162" s="5">
        <f t="shared" ca="1" si="299"/>
        <v>263968.25396825396</v>
      </c>
      <c r="AL162" s="5">
        <f t="shared" ca="1" si="299"/>
        <v>262698.41269841272</v>
      </c>
      <c r="AM162" s="5">
        <f t="shared" ca="1" si="299"/>
        <v>261428.57142857142</v>
      </c>
      <c r="AN162" s="5">
        <f t="shared" ca="1" si="299"/>
        <v>260158.73015873018</v>
      </c>
      <c r="AO162" s="5">
        <f t="shared" ca="1" si="299"/>
        <v>353006.53594771237</v>
      </c>
      <c r="AP162" s="5">
        <f t="shared" ca="1" si="299"/>
        <v>350952.38095238095</v>
      </c>
      <c r="AQ162" s="5">
        <f t="shared" ca="1" si="299"/>
        <v>398898.22595704952</v>
      </c>
      <c r="AR162" s="5">
        <f t="shared" ca="1" si="299"/>
        <v>396427.40429505135</v>
      </c>
      <c r="AS162" s="5">
        <f t="shared" ca="1" si="299"/>
        <v>393956.58263305324</v>
      </c>
      <c r="AT162" s="5">
        <f t="shared" ca="1" si="299"/>
        <v>391485.76097105508</v>
      </c>
      <c r="AU162" s="5">
        <f t="shared" ca="1" si="299"/>
        <v>389014.93930905696</v>
      </c>
      <c r="AV162" s="5">
        <f t="shared" ca="1" si="299"/>
        <v>386544.11764705885</v>
      </c>
      <c r="AW162" s="5">
        <f t="shared" ca="1" si="299"/>
        <v>384073.29598506069</v>
      </c>
      <c r="AX162" s="5">
        <f t="shared" ca="1" si="299"/>
        <v>381602.47432306258</v>
      </c>
      <c r="AY162" s="5">
        <f t="shared" ca="1" si="299"/>
        <v>379131.65266106441</v>
      </c>
      <c r="AZ162" s="5">
        <f t="shared" ca="1" si="299"/>
        <v>376660.8309990663</v>
      </c>
      <c r="BA162" s="5">
        <f t="shared" ca="1" si="299"/>
        <v>374190.00933706819</v>
      </c>
      <c r="BB162" s="5">
        <f t="shared" ca="1" si="299"/>
        <v>371719.18767507002</v>
      </c>
      <c r="BC162" s="5">
        <f t="shared" ca="1" si="299"/>
        <v>369248.36601307191</v>
      </c>
      <c r="BD162" s="5">
        <f t="shared" ca="1" si="299"/>
        <v>366777.5443510738</v>
      </c>
      <c r="BE162" s="5">
        <f t="shared" ca="1" si="299"/>
        <v>364306.72268907563</v>
      </c>
      <c r="BF162" s="5">
        <f t="shared" ca="1" si="299"/>
        <v>361835.90102707752</v>
      </c>
      <c r="BG162" s="5">
        <f t="shared" ca="1" si="299"/>
        <v>359365.07936507941</v>
      </c>
      <c r="BH162" s="5">
        <f t="shared" ca="1" si="299"/>
        <v>356894.25770308124</v>
      </c>
      <c r="BI162" s="5">
        <f t="shared" ca="1" si="299"/>
        <v>354423.43604108313</v>
      </c>
      <c r="BJ162" s="5">
        <f t="shared" ca="1" si="299"/>
        <v>351952.61437908502</v>
      </c>
      <c r="BK162" s="5">
        <f t="shared" ca="1" si="299"/>
        <v>349481.79271708685</v>
      </c>
      <c r="BL162" s="5">
        <f t="shared" ca="1" si="299"/>
        <v>347010.97105508874</v>
      </c>
      <c r="BM162" s="5">
        <f t="shared" ca="1" si="299"/>
        <v>344540.14939309063</v>
      </c>
      <c r="BN162" s="5">
        <f t="shared" ca="1" si="299"/>
        <v>342069.32773109246</v>
      </c>
      <c r="BO162" s="5">
        <f t="shared" ca="1" si="299"/>
        <v>339598.50606909435</v>
      </c>
      <c r="BP162" s="5">
        <f t="shared" ca="1" si="299"/>
        <v>337127.68440709624</v>
      </c>
      <c r="BQ162" s="5">
        <f t="shared" ca="1" si="299"/>
        <v>334656.86274509807</v>
      </c>
      <c r="BR162" s="5">
        <f t="shared" ca="1" si="299"/>
        <v>332186.04108309996</v>
      </c>
      <c r="BS162" s="5">
        <f t="shared" ca="1" si="299"/>
        <v>329715.21942110185</v>
      </c>
      <c r="BT162" s="5">
        <f t="shared" ca="1" si="299"/>
        <v>327244.39775910368</v>
      </c>
      <c r="BU162" s="5">
        <f t="shared" ca="1" si="299"/>
        <v>324773.57609710557</v>
      </c>
      <c r="BV162" s="5">
        <f t="shared" ca="1" si="299"/>
        <v>3122302.7544351076</v>
      </c>
      <c r="BW162" s="5">
        <f t="shared" ca="1" si="299"/>
        <v>6.20881716410319E-11</v>
      </c>
      <c r="BX162" s="5">
        <f t="shared" ca="1" si="299"/>
        <v>6.20881716410319E-11</v>
      </c>
      <c r="BY162" s="5">
        <f t="shared" ca="1" si="299"/>
        <v>6.20881716410319E-11</v>
      </c>
      <c r="BZ162" s="5">
        <f t="shared" ca="1" si="299"/>
        <v>6.20881716410319E-11</v>
      </c>
      <c r="CA162" s="5">
        <f t="shared" ca="1" si="299"/>
        <v>6.20881716410319E-11</v>
      </c>
      <c r="CB162" s="5">
        <f t="shared" ca="1" si="299"/>
        <v>6.20881716410319E-11</v>
      </c>
      <c r="CC162" s="5">
        <f t="shared" ca="1" si="299"/>
        <v>6.20881716410319E-11</v>
      </c>
      <c r="CD162" s="5">
        <f t="shared" ca="1" si="299"/>
        <v>6.20881716410319E-11</v>
      </c>
      <c r="CE162" s="5">
        <f t="shared" ca="1" si="299"/>
        <v>6.20881716410319E-11</v>
      </c>
      <c r="CF162" s="5">
        <f t="shared" ca="1" si="299"/>
        <v>0</v>
      </c>
    </row>
    <row r="163" spans="2:84" x14ac:dyDescent="0.3">
      <c r="B163" s="13">
        <f>ROW()</f>
        <v>163</v>
      </c>
      <c r="H163" s="1" t="str">
        <f t="shared" si="297"/>
        <v>Поступление кредитов</v>
      </c>
      <c r="I163" s="1" t="str">
        <f>$I$41</f>
        <v>Аннуитетные платежи</v>
      </c>
      <c r="J163" s="1" t="s">
        <v>277</v>
      </c>
      <c r="M163" s="53" t="s">
        <v>18</v>
      </c>
      <c r="P163" s="72" t="str">
        <f>Lists!$AI$10</f>
        <v>CF(-)</v>
      </c>
      <c r="U163" s="5">
        <f t="shared" ca="1" si="298"/>
        <v>13999999.999999993</v>
      </c>
      <c r="X163" s="5">
        <f ca="1">IF(X$4="",0,IF(X$1=($P$167+$P$169),$U$161*$P$176,0)+IF(X$8&gt;($P$167+$P$169),0,
IF($P$168=2,
IF(X$1&lt;=$P$171,0,$U$170+$P$170*$P$176*$P$177/12)+
IF(X$1&lt;=$P$173,0,$U$172+$P$172*$P$176*$P$177/12)+
IF(X$1&lt;=$P$175,0,$U$174+$P$174*$P$176*$P$177/12)+
-X164,
IF(X$1&lt;=($P$171+MIN($P$178,$P$167+$P$169-$P$171-1)),0,$P$170*(1-$P$176)/($P$169-($P$171-$P$167)-MIN($P$178,$P$167+$P$169-$P$171-1)))+
IF(X$1&lt;=($P$173+MIN($P$178,$P$167+$P$169-$P$173-1)),0,$P$172*(1-$P$176)/($P$169-($P$173-$P$167)-MIN($P$178,$P$167+$P$169-$P$173-1)))+
IF(X$1&lt;=($P$175+MIN($P$178,$P$167+$P$169-$P$175-1)),0,$P$174*(1-$P$176)/($P$169-($P$175-$P$167)-MIN($P$178,$P$167+$P$169-$P$175-1)))
)))</f>
        <v>0</v>
      </c>
      <c r="Y163" s="5">
        <f t="shared" ref="Y163:BS163" ca="1" si="300">IF(Y$4="",0,IF(Y$1=($P$167+$P$169),$U$161*$P$176,0)+IF(Y$8&gt;($P$167+$P$169),0,
IF($P$168=2,
IF(Y$1&lt;=$P$171,0,$U$170+$P$170*$P$176*$P$177/12)+
IF(Y$1&lt;=$P$173,0,$U$172+$P$172*$P$176*$P$177/12)+
IF(Y$1&lt;=$P$175,0,$U$174+$P$174*$P$176*$P$177/12)+
-Y164,
IF(Y$1&lt;=($P$171+MIN($P$178,$P$167+$P$169-$P$171-1)),0,$P$170*(1-$P$176)/($P$169-($P$171-$P$167)-MIN($P$178,$P$167+$P$169-$P$171-1)))+
IF(Y$1&lt;=($P$173+MIN($P$178,$P$167+$P$169-$P$173-1)),0,$P$172*(1-$P$176)/($P$169-($P$173-$P$167)-MIN($P$178,$P$167+$P$169-$P$173-1)))+
IF(Y$1&lt;=($P$175+MIN($P$178,$P$167+$P$169-$P$175-1)),0,$P$174*(1-$P$176)/($P$169-($P$175-$P$167)-MIN($P$178,$P$167+$P$169-$P$175-1)))
)))</f>
        <v>0</v>
      </c>
      <c r="Z163" s="5">
        <f t="shared" ca="1" si="300"/>
        <v>0</v>
      </c>
      <c r="AA163" s="5">
        <f t="shared" ca="1" si="300"/>
        <v>0</v>
      </c>
      <c r="AB163" s="5">
        <f t="shared" ca="1" si="300"/>
        <v>0</v>
      </c>
      <c r="AC163" s="5">
        <f t="shared" ca="1" si="300"/>
        <v>0</v>
      </c>
      <c r="AD163" s="5">
        <f t="shared" ca="1" si="300"/>
        <v>0</v>
      </c>
      <c r="AE163" s="5">
        <f t="shared" ca="1" si="300"/>
        <v>0</v>
      </c>
      <c r="AF163" s="5">
        <f t="shared" ca="1" si="300"/>
        <v>0</v>
      </c>
      <c r="AG163" s="5">
        <f t="shared" ca="1" si="300"/>
        <v>152380.95238095237</v>
      </c>
      <c r="AH163" s="5">
        <f t="shared" ca="1" si="300"/>
        <v>152380.95238095237</v>
      </c>
      <c r="AI163" s="5">
        <f t="shared" ca="1" si="300"/>
        <v>152380.95238095237</v>
      </c>
      <c r="AJ163" s="5">
        <f t="shared" ca="1" si="300"/>
        <v>152380.95238095237</v>
      </c>
      <c r="AK163" s="5">
        <f t="shared" ca="1" si="300"/>
        <v>152380.95238095237</v>
      </c>
      <c r="AL163" s="5">
        <f t="shared" ca="1" si="300"/>
        <v>152380.95238095237</v>
      </c>
      <c r="AM163" s="5">
        <f t="shared" ca="1" si="300"/>
        <v>152380.95238095237</v>
      </c>
      <c r="AN163" s="5">
        <f t="shared" ca="1" si="300"/>
        <v>152380.95238095237</v>
      </c>
      <c r="AO163" s="5">
        <f t="shared" ca="1" si="300"/>
        <v>246498.59943977589</v>
      </c>
      <c r="AP163" s="5">
        <f t="shared" ca="1" si="300"/>
        <v>246498.59943977589</v>
      </c>
      <c r="AQ163" s="5">
        <f t="shared" ca="1" si="300"/>
        <v>296498.59943977592</v>
      </c>
      <c r="AR163" s="5">
        <f t="shared" ca="1" si="300"/>
        <v>296498.59943977592</v>
      </c>
      <c r="AS163" s="5">
        <f t="shared" ca="1" si="300"/>
        <v>296498.59943977592</v>
      </c>
      <c r="AT163" s="5">
        <f t="shared" ca="1" si="300"/>
        <v>296498.59943977592</v>
      </c>
      <c r="AU163" s="5">
        <f t="shared" ca="1" si="300"/>
        <v>296498.59943977592</v>
      </c>
      <c r="AV163" s="5">
        <f t="shared" ca="1" si="300"/>
        <v>296498.59943977592</v>
      </c>
      <c r="AW163" s="5">
        <f t="shared" ca="1" si="300"/>
        <v>296498.59943977592</v>
      </c>
      <c r="AX163" s="5">
        <f t="shared" ca="1" si="300"/>
        <v>296498.59943977592</v>
      </c>
      <c r="AY163" s="5">
        <f t="shared" ca="1" si="300"/>
        <v>296498.59943977592</v>
      </c>
      <c r="AZ163" s="5">
        <f t="shared" ca="1" si="300"/>
        <v>296498.59943977592</v>
      </c>
      <c r="BA163" s="5">
        <f t="shared" ca="1" si="300"/>
        <v>296498.59943977592</v>
      </c>
      <c r="BB163" s="5">
        <f t="shared" ca="1" si="300"/>
        <v>296498.59943977592</v>
      </c>
      <c r="BC163" s="5">
        <f t="shared" ca="1" si="300"/>
        <v>296498.59943977592</v>
      </c>
      <c r="BD163" s="5">
        <f t="shared" ca="1" si="300"/>
        <v>296498.59943977592</v>
      </c>
      <c r="BE163" s="5">
        <f t="shared" ca="1" si="300"/>
        <v>296498.59943977592</v>
      </c>
      <c r="BF163" s="5">
        <f t="shared" ca="1" si="300"/>
        <v>296498.59943977592</v>
      </c>
      <c r="BG163" s="5">
        <f t="shared" ca="1" si="300"/>
        <v>296498.59943977592</v>
      </c>
      <c r="BH163" s="5">
        <f t="shared" ca="1" si="300"/>
        <v>296498.59943977592</v>
      </c>
      <c r="BI163" s="5">
        <f t="shared" ca="1" si="300"/>
        <v>296498.59943977592</v>
      </c>
      <c r="BJ163" s="5">
        <f t="shared" ca="1" si="300"/>
        <v>296498.59943977592</v>
      </c>
      <c r="BK163" s="5">
        <f t="shared" ca="1" si="300"/>
        <v>296498.59943977592</v>
      </c>
      <c r="BL163" s="5">
        <f t="shared" ca="1" si="300"/>
        <v>296498.59943977592</v>
      </c>
      <c r="BM163" s="5">
        <f t="shared" ca="1" si="300"/>
        <v>296498.59943977592</v>
      </c>
      <c r="BN163" s="5">
        <f t="shared" ca="1" si="300"/>
        <v>296498.59943977592</v>
      </c>
      <c r="BO163" s="5">
        <f t="shared" ca="1" si="300"/>
        <v>296498.59943977592</v>
      </c>
      <c r="BP163" s="5">
        <f t="shared" ca="1" si="300"/>
        <v>296498.59943977592</v>
      </c>
      <c r="BQ163" s="5">
        <f t="shared" ca="1" si="300"/>
        <v>296498.59943977592</v>
      </c>
      <c r="BR163" s="5">
        <f t="shared" ca="1" si="300"/>
        <v>296498.59943977592</v>
      </c>
      <c r="BS163" s="5">
        <f t="shared" ca="1" si="300"/>
        <v>296498.59943977592</v>
      </c>
      <c r="BT163" s="5">
        <f ca="1">IF(BT$4="",0,IF(BT$1=($P$167+$P$169),$U$161*$P$176,0)+IF(BT$8&gt;($P$167+$P$169),0,
IF($P$168=2,
IF(BT$1&lt;=$P$171,0,$U$170+$P$170*$P$176*$P$177/12)+
IF(BT$1&lt;=$P$173,0,$U$172+$P$172*$P$176*$P$177/12)+
IF(BT$1&lt;=$P$175,0,$U$174+$P$174*$P$176*$P$177/12)+
-BT164,
IF(BT$1&lt;=($P$171+MIN($P$178,$P$167+$P$169-$P$171-1)),0,$P$170*(1-$P$176)/($P$169-($P$171-$P$167)-MIN($P$178,$P$167+$P$169-$P$171-1)))+
IF(BT$1&lt;=($P$173+MIN($P$178,$P$167+$P$169-$P$173-1)),0,$P$172*(1-$P$176)/($P$169-($P$173-$P$167)-MIN($P$178,$P$167+$P$169-$P$173-1)))+
IF(BT$1&lt;=($P$175+MIN($P$178,$P$167+$P$169-$P$175-1)),0,$P$174*(1-$P$176)/($P$169-($P$175-$P$167)-MIN($P$178,$P$167+$P$169-$P$175-1)))
)))</f>
        <v>296498.59943977592</v>
      </c>
      <c r="BU163" s="5">
        <f t="shared" ref="BU163:CF163" ca="1" si="301">IF(BU$4="",0,IF(BU$1=($P$167+$P$169),$U$161*$P$176,0)+IF(BU$8&gt;($P$167+$P$169),0,
IF($P$168=2,
IF(BU$1&lt;=$P$171,0,$U$170+$P$170*$P$176*$P$177/12)+
IF(BU$1&lt;=$P$173,0,$U$172+$P$172*$P$176*$P$177/12)+
IF(BU$1&lt;=$P$175,0,$U$174+$P$174*$P$176*$P$177/12)+
-BU164,
IF(BU$1&lt;=($P$171+MIN($P$178,$P$167+$P$169-$P$171-1)),0,$P$170*(1-$P$176)/($P$169-($P$171-$P$167)-MIN($P$178,$P$167+$P$169-$P$171-1)))+
IF(BU$1&lt;=($P$173+MIN($P$178,$P$167+$P$169-$P$173-1)),0,$P$172*(1-$P$176)/($P$169-($P$173-$P$167)-MIN($P$178,$P$167+$P$169-$P$173-1)))+
IF(BU$1&lt;=($P$175+MIN($P$178,$P$167+$P$169-$P$175-1)),0,$P$174*(1-$P$176)/($P$169-($P$175-$P$167)-MIN($P$178,$P$167+$P$169-$P$175-1)))
)))</f>
        <v>296498.59943977592</v>
      </c>
      <c r="BV163" s="5">
        <f t="shared" ca="1" si="301"/>
        <v>3096498.599439776</v>
      </c>
      <c r="BW163" s="5">
        <f t="shared" ca="1" si="301"/>
        <v>0</v>
      </c>
      <c r="BX163" s="5">
        <f t="shared" ca="1" si="301"/>
        <v>0</v>
      </c>
      <c r="BY163" s="5">
        <f t="shared" ca="1" si="301"/>
        <v>0</v>
      </c>
      <c r="BZ163" s="5">
        <f t="shared" ca="1" si="301"/>
        <v>0</v>
      </c>
      <c r="CA163" s="5">
        <f t="shared" ca="1" si="301"/>
        <v>0</v>
      </c>
      <c r="CB163" s="5">
        <f t="shared" ca="1" si="301"/>
        <v>0</v>
      </c>
      <c r="CC163" s="5">
        <f t="shared" ca="1" si="301"/>
        <v>0</v>
      </c>
      <c r="CD163" s="5">
        <f t="shared" ca="1" si="301"/>
        <v>0</v>
      </c>
      <c r="CE163" s="5">
        <f t="shared" ca="1" si="301"/>
        <v>0</v>
      </c>
      <c r="CF163" s="5">
        <f t="shared" ca="1" si="301"/>
        <v>0</v>
      </c>
    </row>
    <row r="164" spans="2:84" x14ac:dyDescent="0.3">
      <c r="B164" s="13">
        <f>ROW()</f>
        <v>164</v>
      </c>
      <c r="H164" s="1" t="str">
        <f t="shared" si="297"/>
        <v>Поступление кредитов</v>
      </c>
      <c r="I164" s="1" t="str">
        <f>$I$41</f>
        <v>Аннуитетные платежи</v>
      </c>
      <c r="J164" s="1" t="s">
        <v>278</v>
      </c>
      <c r="M164" s="53" t="s">
        <v>18</v>
      </c>
      <c r="P164" s="72" t="str">
        <f>Lists!$AI$13&amp;" | "&amp;Lists!$AI$10</f>
        <v>PL(-) | CF(-)</v>
      </c>
      <c r="U164" s="5">
        <f t="shared" ca="1" si="298"/>
        <v>3426666.666666667</v>
      </c>
      <c r="X164" s="5">
        <f ca="1">IF(X$4="",0,(SUM($W161:W161)-SUM($W163:W163))*$P$177/12)</f>
        <v>0</v>
      </c>
      <c r="Y164" s="5">
        <f ca="1">IF(Y$4="",0,(SUM($W161:X161)-SUM($W163:X163))*$P$177/12)</f>
        <v>0</v>
      </c>
      <c r="Z164" s="5">
        <f ca="1">IF(Z$4="",0,(SUM($W161:Y161)-SUM($W163:Y163))*$P$177/12)</f>
        <v>0</v>
      </c>
      <c r="AA164" s="5">
        <f ca="1">IF(AA$4="",0,(SUM($W161:Z161)-SUM($W163:Z163))*$P$177/12)</f>
        <v>66666.666666666672</v>
      </c>
      <c r="AB164" s="5">
        <f ca="1">IF(AB$4="",0,(SUM($W161:AA161)-SUM($W163:AA163))*$P$177/12)</f>
        <v>66666.666666666672</v>
      </c>
      <c r="AC164" s="5">
        <f ca="1">IF(AC$4="",0,(SUM($W161:AB161)-SUM($W163:AB163))*$P$177/12)</f>
        <v>66666.666666666672</v>
      </c>
      <c r="AD164" s="5">
        <f ca="1">IF(AD$4="",0,(SUM($W161:AC161)-SUM($W163:AC163))*$P$177/12)</f>
        <v>66666.666666666672</v>
      </c>
      <c r="AE164" s="5">
        <f ca="1">IF(AE$4="",0,(SUM($W161:AD161)-SUM($W163:AD163))*$P$177/12)</f>
        <v>66666.666666666672</v>
      </c>
      <c r="AF164" s="5">
        <f ca="1">IF(AF$4="",0,(SUM($W161:AE161)-SUM($W163:AE163))*$P$177/12)</f>
        <v>66666.666666666672</v>
      </c>
      <c r="AG164" s="5">
        <f ca="1">IF(AG$4="",0,(SUM($W161:AF161)-SUM($W163:AF163))*$P$177/12)</f>
        <v>66666.666666666672</v>
      </c>
      <c r="AH164" s="5">
        <f ca="1">IF(AH$4="",0,(SUM($W161:AG161)-SUM($W163:AG163))*$P$177/12)</f>
        <v>65396.825396825407</v>
      </c>
      <c r="AI164" s="5">
        <f ca="1">IF(AI$4="",0,(SUM($W161:AH161)-SUM($W163:AH163))*$P$177/12)</f>
        <v>97460.317460317456</v>
      </c>
      <c r="AJ164" s="5">
        <f ca="1">IF(AJ$4="",0,(SUM($W161:AI161)-SUM($W163:AI163))*$P$177/12)</f>
        <v>96190.476190476198</v>
      </c>
      <c r="AK164" s="5">
        <f ca="1">IF(AK$4="",0,(SUM($W161:AJ161)-SUM($W163:AJ163))*$P$177/12)</f>
        <v>111587.3015873016</v>
      </c>
      <c r="AL164" s="5">
        <f ca="1">IF(AL$4="",0,(SUM($W161:AK161)-SUM($W163:AK163))*$P$177/12)</f>
        <v>110317.46031746034</v>
      </c>
      <c r="AM164" s="5">
        <f ca="1">IF(AM$4="",0,(SUM($W161:AL161)-SUM($W163:AL163))*$P$177/12)</f>
        <v>109047.61904761905</v>
      </c>
      <c r="AN164" s="5">
        <f ca="1">IF(AN$4="",0,(SUM($W161:AM161)-SUM($W163:AM163))*$P$177/12)</f>
        <v>107777.7777777778</v>
      </c>
      <c r="AO164" s="5">
        <f ca="1">IF(AO$4="",0,(SUM($W161:AN161)-SUM($W163:AN163))*$P$177/12)</f>
        <v>106507.93650793651</v>
      </c>
      <c r="AP164" s="5">
        <f ca="1">IF(AP$4="",0,(SUM($W161:AO161)-SUM($W163:AO163))*$P$177/12)</f>
        <v>104453.78151260504</v>
      </c>
      <c r="AQ164" s="5">
        <f ca="1">IF(AQ$4="",0,(SUM($W161:AP161)-SUM($W163:AP163))*$P$177/12)</f>
        <v>102399.62651727359</v>
      </c>
      <c r="AR164" s="5">
        <f ca="1">IF(AR$4="",0,(SUM($W161:AQ161)-SUM($W163:AQ163))*$P$177/12)</f>
        <v>99928.804855275448</v>
      </c>
      <c r="AS164" s="5">
        <f ca="1">IF(AS$4="",0,(SUM($W161:AR161)-SUM($W163:AR163))*$P$177/12)</f>
        <v>97457.983193277323</v>
      </c>
      <c r="AT164" s="5">
        <f ca="1">IF(AT$4="",0,(SUM($W161:AS161)-SUM($W163:AS163))*$P$177/12)</f>
        <v>94987.161531279169</v>
      </c>
      <c r="AU164" s="5">
        <f ca="1">IF(AU$4="",0,(SUM($W161:AT161)-SUM($W163:AT163))*$P$177/12)</f>
        <v>92516.339869281044</v>
      </c>
      <c r="AV164" s="5">
        <f ca="1">IF(AV$4="",0,(SUM($W161:AU161)-SUM($W163:AU163))*$P$177/12)</f>
        <v>90045.518207282919</v>
      </c>
      <c r="AW164" s="5">
        <f ca="1">IF(AW$4="",0,(SUM($W161:AV161)-SUM($W163:AV163))*$P$177/12)</f>
        <v>87574.696545284765</v>
      </c>
      <c r="AX164" s="5">
        <f ca="1">IF(AX$4="",0,(SUM($W161:AW161)-SUM($W163:AW163))*$P$177/12)</f>
        <v>85103.87488328664</v>
      </c>
      <c r="AY164" s="5">
        <f ca="1">IF(AY$4="",0,(SUM($W161:AX161)-SUM($W163:AX163))*$P$177/12)</f>
        <v>82633.053221288515</v>
      </c>
      <c r="AZ164" s="5">
        <f ca="1">IF(AZ$4="",0,(SUM($W161:AY161)-SUM($W163:AY163))*$P$177/12)</f>
        <v>80162.231559290391</v>
      </c>
      <c r="BA164" s="5">
        <f ca="1">IF(BA$4="",0,(SUM($W161:AZ161)-SUM($W163:AZ163))*$P$177/12)</f>
        <v>77691.409897292251</v>
      </c>
      <c r="BB164" s="5">
        <f ca="1">IF(BB$4="",0,(SUM($W161:BA161)-SUM($W163:BA163))*$P$177/12)</f>
        <v>75220.588235294126</v>
      </c>
      <c r="BC164" s="5">
        <f ca="1">IF(BC$4="",0,(SUM($W161:BB161)-SUM($W163:BB163))*$P$177/12)</f>
        <v>72749.766573296001</v>
      </c>
      <c r="BD164" s="5">
        <f ca="1">IF(BD$4="",0,(SUM($W161:BC161)-SUM($W163:BC163))*$P$177/12)</f>
        <v>70278.944911297862</v>
      </c>
      <c r="BE164" s="5">
        <f ca="1">IF(BE$4="",0,(SUM($W161:BD161)-SUM($W163:BD163))*$P$177/12)</f>
        <v>67808.123249299737</v>
      </c>
      <c r="BF164" s="5">
        <f ca="1">IF(BF$4="",0,(SUM($W161:BE161)-SUM($W163:BE163))*$P$177/12)</f>
        <v>65337.301587301605</v>
      </c>
      <c r="BG164" s="5">
        <f ca="1">IF(BG$4="",0,(SUM($W161:BF161)-SUM($W163:BF163))*$P$177/12)</f>
        <v>62866.47992530348</v>
      </c>
      <c r="BH164" s="5">
        <f ca="1">IF(BH$4="",0,(SUM($W161:BG161)-SUM($W163:BG163))*$P$177/12)</f>
        <v>60395.658263305348</v>
      </c>
      <c r="BI164" s="5">
        <f ca="1">IF(BI$4="",0,(SUM($W161:BH161)-SUM($W163:BH163))*$P$177/12)</f>
        <v>57924.836601307215</v>
      </c>
      <c r="BJ164" s="5">
        <f ca="1">IF(BJ$4="",0,(SUM($W161:BI161)-SUM($W163:BI163))*$P$177/12)</f>
        <v>55454.014939309091</v>
      </c>
      <c r="BK164" s="5">
        <f ca="1">IF(BK$4="",0,(SUM($W161:BJ161)-SUM($W163:BJ163))*$P$177/12)</f>
        <v>52983.193277310958</v>
      </c>
      <c r="BL164" s="5">
        <f ca="1">IF(BL$4="",0,(SUM($W161:BK161)-SUM($W163:BK163))*$P$177/12)</f>
        <v>50512.371615312826</v>
      </c>
      <c r="BM164" s="5">
        <f ca="1">IF(BM$4="",0,(SUM($W161:BL161)-SUM($W163:BL163))*$P$177/12)</f>
        <v>48041.549953314701</v>
      </c>
      <c r="BN164" s="5">
        <f ca="1">IF(BN$4="",0,(SUM($W161:BM161)-SUM($W163:BM163))*$P$177/12)</f>
        <v>45570.728291316569</v>
      </c>
      <c r="BO164" s="5">
        <f ca="1">IF(BO$4="",0,(SUM($W161:BN161)-SUM($W163:BN163))*$P$177/12)</f>
        <v>43099.906629318437</v>
      </c>
      <c r="BP164" s="5">
        <f ca="1">IF(BP$4="",0,(SUM($W161:BO161)-SUM($W163:BO163))*$P$177/12)</f>
        <v>40629.084967320305</v>
      </c>
      <c r="BQ164" s="5">
        <f ca="1">IF(BQ$4="",0,(SUM($W161:BP161)-SUM($W163:BP163))*$P$177/12)</f>
        <v>38158.263305322173</v>
      </c>
      <c r="BR164" s="5">
        <f ca="1">IF(BR$4="",0,(SUM($W161:BQ161)-SUM($W163:BQ163))*$P$177/12)</f>
        <v>35687.441643324048</v>
      </c>
      <c r="BS164" s="5">
        <f ca="1">IF(BS$4="",0,(SUM($W161:BR161)-SUM($W163:BR163))*$P$177/12)</f>
        <v>33216.619981325915</v>
      </c>
      <c r="BT164" s="5">
        <f ca="1">IF(BT$4="",0,(SUM($W161:BS161)-SUM($W163:BS163))*$P$177/12)</f>
        <v>30745.798319327787</v>
      </c>
      <c r="BU164" s="5">
        <f ca="1">IF(BU$4="",0,(SUM($W161:BT161)-SUM($W163:BT163))*$P$177/12)</f>
        <v>28274.976657329655</v>
      </c>
      <c r="BV164" s="5">
        <f ca="1">IF(BV$4="",0,(SUM($W161:BU161)-SUM($W163:BU163))*$P$177/12)</f>
        <v>25804.154995331526</v>
      </c>
      <c r="BW164" s="5">
        <f ca="1">IF(BW$4="",0,(SUM($W161:BV161)-SUM($W163:BV163))*$P$177/12)</f>
        <v>6.20881716410319E-11</v>
      </c>
      <c r="BX164" s="5">
        <f ca="1">IF(BX$4="",0,(SUM($W161:BW161)-SUM($W163:BW163))*$P$177/12)</f>
        <v>6.20881716410319E-11</v>
      </c>
      <c r="BY164" s="5">
        <f ca="1">IF(BY$4="",0,(SUM($W161:BX161)-SUM($W163:BX163))*$P$177/12)</f>
        <v>6.20881716410319E-11</v>
      </c>
      <c r="BZ164" s="5">
        <f ca="1">IF(BZ$4="",0,(SUM($W161:BY161)-SUM($W163:BY163))*$P$177/12)</f>
        <v>6.20881716410319E-11</v>
      </c>
      <c r="CA164" s="5">
        <f ca="1">IF(CA$4="",0,(SUM($W161:BZ161)-SUM($W163:BZ163))*$P$177/12)</f>
        <v>6.20881716410319E-11</v>
      </c>
      <c r="CB164" s="5">
        <f ca="1">IF(CB$4="",0,(SUM($W161:CA161)-SUM($W163:CA163))*$P$177/12)</f>
        <v>6.20881716410319E-11</v>
      </c>
      <c r="CC164" s="5">
        <f ca="1">IF(CC$4="",0,(SUM($W161:CB161)-SUM($W163:CB163))*$P$177/12)</f>
        <v>6.20881716410319E-11</v>
      </c>
      <c r="CD164" s="5">
        <f ca="1">IF(CD$4="",0,(SUM($W161:CC161)-SUM($W163:CC163))*$P$177/12)</f>
        <v>6.20881716410319E-11</v>
      </c>
      <c r="CE164" s="5">
        <f ca="1">IF(CE$4="",0,(SUM($W161:CD161)-SUM($W163:CD163))*$P$177/12)</f>
        <v>6.20881716410319E-11</v>
      </c>
      <c r="CF164" s="5">
        <f ca="1">IF(CF$4="",0,(SUM($W161:CE161)-SUM($W163:CE163))*$P$177/12)</f>
        <v>0</v>
      </c>
    </row>
    <row r="165" spans="2:84" x14ac:dyDescent="0.3">
      <c r="B165" s="13">
        <f>ROW()</f>
        <v>165</v>
      </c>
      <c r="H165" s="1" t="str">
        <f t="shared" si="297"/>
        <v>Поступление кредитов</v>
      </c>
      <c r="I165" s="1" t="s">
        <v>345</v>
      </c>
      <c r="M165" s="53" t="s">
        <v>18</v>
      </c>
      <c r="P165" s="72" t="str">
        <f>Lists!$AI$8</f>
        <v>BS</v>
      </c>
      <c r="U165" s="5">
        <f t="shared" ref="U165" ca="1" si="302">INDIRECT(ADDRESS($B165,$X$2-1+$P$8))</f>
        <v>0</v>
      </c>
      <c r="X165" s="5">
        <f ca="1">IF(X$4="",0,IF(OR(X$1&lt;$P$167,X$1&gt;$P$167+$P$169),0,SUM($W161:X161)-SUM($W163:X163)))</f>
        <v>0</v>
      </c>
      <c r="Y165" s="5">
        <f ca="1">IF(Y$4="",0,IF(OR(Y$1&lt;$P$167,Y$1&gt;$P$167+$P$169),0,SUM($W161:Y161)-SUM($W163:Y163)))</f>
        <v>0</v>
      </c>
      <c r="Z165" s="5">
        <f ca="1">IF(Z$4="",0,IF(OR(Z$1&lt;$P$167,Z$1&gt;$P$167+$P$169),0,SUM($W161:Z161)-SUM($W163:Z163)))</f>
        <v>8000000</v>
      </c>
      <c r="AA165" s="5">
        <f ca="1">IF(AA$4="",0,IF(OR(AA$1&lt;$P$167,AA$1&gt;$P$167+$P$169),0,SUM($W161:AA161)-SUM($W163:AA163)))</f>
        <v>8000000</v>
      </c>
      <c r="AB165" s="5">
        <f ca="1">IF(AB$4="",0,IF(OR(AB$1&lt;$P$167,AB$1&gt;$P$167+$P$169),0,SUM($W161:AB161)-SUM($W163:AB163)))</f>
        <v>8000000</v>
      </c>
      <c r="AC165" s="5">
        <f ca="1">IF(AC$4="",0,IF(OR(AC$1&lt;$P$167,AC$1&gt;$P$167+$P$169),0,SUM($W161:AC161)-SUM($W163:AC163)))</f>
        <v>8000000</v>
      </c>
      <c r="AD165" s="5">
        <f ca="1">IF(AD$4="",0,IF(OR(AD$1&lt;$P$167,AD$1&gt;$P$167+$P$169),0,SUM($W161:AD161)-SUM($W163:AD163)))</f>
        <v>8000000</v>
      </c>
      <c r="AE165" s="5">
        <f ca="1">IF(AE$4="",0,IF(OR(AE$1&lt;$P$167,AE$1&gt;$P$167+$P$169),0,SUM($W161:AE161)-SUM($W163:AE163)))</f>
        <v>8000000</v>
      </c>
      <c r="AF165" s="5">
        <f ca="1">IF(AF$4="",0,IF(OR(AF$1&lt;$P$167,AF$1&gt;$P$167+$P$169),0,SUM($W161:AF161)-SUM($W163:AF163)))</f>
        <v>8000000</v>
      </c>
      <c r="AG165" s="5">
        <f ca="1">IF(AG$4="",0,IF(OR(AG$1&lt;$P$167,AG$1&gt;$P$167+$P$169),0,SUM($W161:AG161)-SUM($W163:AG163)))</f>
        <v>7847619.0476190476</v>
      </c>
      <c r="AH165" s="5">
        <f ca="1">IF(AH$4="",0,IF(OR(AH$1&lt;$P$167,AH$1&gt;$P$167+$P$169),0,SUM($W161:AH161)-SUM($W163:AH163)))</f>
        <v>11695238.095238095</v>
      </c>
      <c r="AI165" s="5">
        <f ca="1">IF(AI$4="",0,IF(OR(AI$1&lt;$P$167,AI$1&gt;$P$167+$P$169),0,SUM($W161:AI161)-SUM($W163:AI163)))</f>
        <v>11542857.142857144</v>
      </c>
      <c r="AJ165" s="5">
        <f ca="1">IF(AJ$4="",0,IF(OR(AJ$1&lt;$P$167,AJ$1&gt;$P$167+$P$169),0,SUM($W161:AJ161)-SUM($W163:AJ163)))</f>
        <v>13390476.19047619</v>
      </c>
      <c r="AK165" s="5">
        <f ca="1">IF(AK$4="",0,IF(OR(AK$1&lt;$P$167,AK$1&gt;$P$167+$P$169),0,SUM($W161:AK161)-SUM($W163:AK163)))</f>
        <v>13238095.238095239</v>
      </c>
      <c r="AL165" s="5">
        <f ca="1">IF(AL$4="",0,IF(OR(AL$1&lt;$P$167,AL$1&gt;$P$167+$P$169),0,SUM($W161:AL161)-SUM($W163:AL163)))</f>
        <v>13085714.285714285</v>
      </c>
      <c r="AM165" s="5">
        <f ca="1">IF(AM$4="",0,IF(OR(AM$1&lt;$P$167,AM$1&gt;$P$167+$P$169),0,SUM($W161:AM161)-SUM($W163:AM163)))</f>
        <v>12933333.333333334</v>
      </c>
      <c r="AN165" s="5">
        <f ca="1">IF(AN$4="",0,IF(OR(AN$1&lt;$P$167,AN$1&gt;$P$167+$P$169),0,SUM($W161:AN161)-SUM($W163:AN163)))</f>
        <v>12780952.380952381</v>
      </c>
      <c r="AO165" s="5">
        <f ca="1">IF(AO$4="",0,IF(OR(AO$1&lt;$P$167,AO$1&gt;$P$167+$P$169),0,SUM($W161:AO161)-SUM($W163:AO163)))</f>
        <v>12534453.781512605</v>
      </c>
      <c r="AP165" s="5">
        <f ca="1">IF(AP$4="",0,IF(OR(AP$1&lt;$P$167,AP$1&gt;$P$167+$P$169),0,SUM($W161:AP161)-SUM($W163:AP163)))</f>
        <v>12287955.182072829</v>
      </c>
      <c r="AQ165" s="5">
        <f ca="1">IF(AQ$4="",0,IF(OR(AQ$1&lt;$P$167,AQ$1&gt;$P$167+$P$169),0,SUM($W161:AQ161)-SUM($W163:AQ163)))</f>
        <v>11991456.582633054</v>
      </c>
      <c r="AR165" s="5">
        <f ca="1">IF(AR$4="",0,IF(OR(AR$1&lt;$P$167,AR$1&gt;$P$167+$P$169),0,SUM($W161:AR161)-SUM($W163:AR163)))</f>
        <v>11694957.983193278</v>
      </c>
      <c r="AS165" s="5">
        <f ca="1">IF(AS$4="",0,IF(OR(AS$1&lt;$P$167,AS$1&gt;$P$167+$P$169),0,SUM($W161:AS161)-SUM($W163:AS163)))</f>
        <v>11398459.383753501</v>
      </c>
      <c r="AT165" s="5">
        <f ca="1">IF(AT$4="",0,IF(OR(AT$1&lt;$P$167,AT$1&gt;$P$167+$P$169),0,SUM($W161:AT161)-SUM($W163:AT163)))</f>
        <v>11101960.784313725</v>
      </c>
      <c r="AU165" s="5">
        <f ca="1">IF(AU$4="",0,IF(OR(AU$1&lt;$P$167,AU$1&gt;$P$167+$P$169),0,SUM($W161:AU161)-SUM($W163:AU163)))</f>
        <v>10805462.18487395</v>
      </c>
      <c r="AV165" s="5">
        <f ca="1">IF(AV$4="",0,IF(OR(AV$1&lt;$P$167,AV$1&gt;$P$167+$P$169),0,SUM($W161:AV161)-SUM($W163:AV163)))</f>
        <v>10508963.585434172</v>
      </c>
      <c r="AW165" s="5">
        <f ca="1">IF(AW$4="",0,IF(OR(AW$1&lt;$P$167,AW$1&gt;$P$167+$P$169),0,SUM($W161:AW161)-SUM($W163:AW163)))</f>
        <v>10212464.985994397</v>
      </c>
      <c r="AX165" s="5">
        <f ca="1">IF(AX$4="",0,IF(OR(AX$1&lt;$P$167,AX$1&gt;$P$167+$P$169),0,SUM($W161:AX161)-SUM($W163:AX163)))</f>
        <v>9915966.3865546212</v>
      </c>
      <c r="AY165" s="5">
        <f ca="1">IF(AY$4="",0,IF(OR(AY$1&lt;$P$167,AY$1&gt;$P$167+$P$169),0,SUM($W161:AY161)-SUM($W163:AY163)))</f>
        <v>9619467.7871148456</v>
      </c>
      <c r="AZ165" s="5">
        <f ca="1">IF(AZ$4="",0,IF(OR(AZ$1&lt;$P$167,AZ$1&gt;$P$167+$P$169),0,SUM($W161:AZ161)-SUM($W163:AZ163)))</f>
        <v>9322969.18767507</v>
      </c>
      <c r="BA165" s="5">
        <f ca="1">IF(BA$4="",0,IF(OR(BA$1&lt;$P$167,BA$1&gt;$P$167+$P$169),0,SUM($W161:BA161)-SUM($W163:BA163)))</f>
        <v>9026470.5882352944</v>
      </c>
      <c r="BB165" s="5">
        <f ca="1">IF(BB$4="",0,IF(OR(BB$1&lt;$P$167,BB$1&gt;$P$167+$P$169),0,SUM($W161:BB161)-SUM($W163:BB163)))</f>
        <v>8729971.9887955189</v>
      </c>
      <c r="BC165" s="5">
        <f ca="1">IF(BC$4="",0,IF(OR(BC$1&lt;$P$167,BC$1&gt;$P$167+$P$169),0,SUM($W161:BC161)-SUM($W163:BC163)))</f>
        <v>8433473.3893557433</v>
      </c>
      <c r="BD165" s="5">
        <f ca="1">IF(BD$4="",0,IF(OR(BD$1&lt;$P$167,BD$1&gt;$P$167+$P$169),0,SUM($W161:BD161)-SUM($W163:BD163)))</f>
        <v>8136974.7899159677</v>
      </c>
      <c r="BE165" s="5">
        <f ca="1">IF(BE$4="",0,IF(OR(BE$1&lt;$P$167,BE$1&gt;$P$167+$P$169),0,SUM($W161:BE161)-SUM($W163:BE163)))</f>
        <v>7840476.1904761922</v>
      </c>
      <c r="BF165" s="5">
        <f ca="1">IF(BF$4="",0,IF(OR(BF$1&lt;$P$167,BF$1&gt;$P$167+$P$169),0,SUM($W161:BF161)-SUM($W163:BF163)))</f>
        <v>7543977.5910364166</v>
      </c>
      <c r="BG165" s="5">
        <f ca="1">IF(BG$4="",0,IF(OR(BG$1&lt;$P$167,BG$1&gt;$P$167+$P$169),0,SUM($W161:BG161)-SUM($W163:BG163)))</f>
        <v>7247478.991596641</v>
      </c>
      <c r="BH165" s="5">
        <f ca="1">IF(BH$4="",0,IF(OR(BH$1&lt;$P$167,BH$1&gt;$P$167+$P$169),0,SUM($W161:BH161)-SUM($W163:BH163)))</f>
        <v>6950980.3921568654</v>
      </c>
      <c r="BI165" s="5">
        <f ca="1">IF(BI$4="",0,IF(OR(BI$1&lt;$P$167,BI$1&gt;$P$167+$P$169),0,SUM($W161:BI161)-SUM($W163:BI163)))</f>
        <v>6654481.7927170899</v>
      </c>
      <c r="BJ165" s="5">
        <f ca="1">IF(BJ$4="",0,IF(OR(BJ$1&lt;$P$167,BJ$1&gt;$P$167+$P$169),0,SUM($W161:BJ161)-SUM($W163:BJ163)))</f>
        <v>6357983.1932773143</v>
      </c>
      <c r="BK165" s="5">
        <f ca="1">IF(BK$4="",0,IF(OR(BK$1&lt;$P$167,BK$1&gt;$P$167+$P$169),0,SUM($W161:BK161)-SUM($W163:BK163)))</f>
        <v>6061484.5938375387</v>
      </c>
      <c r="BL165" s="5">
        <f ca="1">IF(BL$4="",0,IF(OR(BL$1&lt;$P$167,BL$1&gt;$P$167+$P$169),0,SUM($W161:BL161)-SUM($W163:BL163)))</f>
        <v>5764985.9943977632</v>
      </c>
      <c r="BM165" s="5">
        <f ca="1">IF(BM$4="",0,IF(OR(BM$1&lt;$P$167,BM$1&gt;$P$167+$P$169),0,SUM($W161:BM161)-SUM($W163:BM163)))</f>
        <v>5468487.3949579876</v>
      </c>
      <c r="BN165" s="5">
        <f ca="1">IF(BN$4="",0,IF(OR(BN$1&lt;$P$167,BN$1&gt;$P$167+$P$169),0,SUM($W161:BN161)-SUM($W163:BN163)))</f>
        <v>5171988.795518212</v>
      </c>
      <c r="BO165" s="5">
        <f ca="1">IF(BO$4="",0,IF(OR(BO$1&lt;$P$167,BO$1&gt;$P$167+$P$169),0,SUM($W161:BO161)-SUM($W163:BO163)))</f>
        <v>4875490.1960784364</v>
      </c>
      <c r="BP165" s="5">
        <f ca="1">IF(BP$4="",0,IF(OR(BP$1&lt;$P$167,BP$1&gt;$P$167+$P$169),0,SUM($W161:BP161)-SUM($W163:BP163)))</f>
        <v>4578991.5966386609</v>
      </c>
      <c r="BQ165" s="5">
        <f ca="1">IF(BQ$4="",0,IF(OR(BQ$1&lt;$P$167,BQ$1&gt;$P$167+$P$169),0,SUM($W161:BQ161)-SUM($W163:BQ163)))</f>
        <v>4282492.9971988853</v>
      </c>
      <c r="BR165" s="5">
        <f ca="1">IF(BR$4="",0,IF(OR(BR$1&lt;$P$167,BR$1&gt;$P$167+$P$169),0,SUM($W161:BR161)-SUM($W163:BR163)))</f>
        <v>3985994.3977591097</v>
      </c>
      <c r="BS165" s="5">
        <f ca="1">IF(BS$4="",0,IF(OR(BS$1&lt;$P$167,BS$1&gt;$P$167+$P$169),0,SUM($W161:BS161)-SUM($W163:BS163)))</f>
        <v>3689495.7983193342</v>
      </c>
      <c r="BT165" s="5">
        <f ca="1">IF(BT$4="",0,IF(OR(BT$1&lt;$P$167,BT$1&gt;$P$167+$P$169),0,SUM($W161:BT161)-SUM($W163:BT163)))</f>
        <v>3392997.1988795586</v>
      </c>
      <c r="BU165" s="5">
        <f ca="1">IF(BU$4="",0,IF(OR(BU$1&lt;$P$167,BU$1&gt;$P$167+$P$169),0,SUM($W161:BU161)-SUM($W163:BU163)))</f>
        <v>3096498.599439783</v>
      </c>
      <c r="BV165" s="5">
        <f ca="1">IF(BV$4="",0,IF(OR(BV$1&lt;$P$167,BV$1&gt;$P$167+$P$169),0,SUM($W161:BV161)-SUM($W163:BV163)))</f>
        <v>7.4505805969238281E-9</v>
      </c>
      <c r="BW165" s="5">
        <f ca="1">IF(BW$4="",0,IF(OR(BW$1&lt;$P$167,BW$1&gt;$P$167+$P$169),0,SUM($W161:BW161)-SUM($W163:BW163)))</f>
        <v>0</v>
      </c>
      <c r="BX165" s="5">
        <f ca="1">IF(BX$4="",0,IF(OR(BX$1&lt;$P$167,BX$1&gt;$P$167+$P$169),0,SUM($W161:BX161)-SUM($W163:BX163)))</f>
        <v>0</v>
      </c>
      <c r="BY165" s="5">
        <f ca="1">IF(BY$4="",0,IF(OR(BY$1&lt;$P$167,BY$1&gt;$P$167+$P$169),0,SUM($W161:BY161)-SUM($W163:BY163)))</f>
        <v>0</v>
      </c>
      <c r="BZ165" s="5">
        <f ca="1">IF(BZ$4="",0,IF(OR(BZ$1&lt;$P$167,BZ$1&gt;$P$167+$P$169),0,SUM($W161:BZ161)-SUM($W163:BZ163)))</f>
        <v>0</v>
      </c>
      <c r="CA165" s="5">
        <f ca="1">IF(CA$4="",0,IF(OR(CA$1&lt;$P$167,CA$1&gt;$P$167+$P$169),0,SUM($W161:CA161)-SUM($W163:CA163)))</f>
        <v>0</v>
      </c>
      <c r="CB165" s="5">
        <f ca="1">IF(CB$4="",0,IF(OR(CB$1&lt;$P$167,CB$1&gt;$P$167+$P$169),0,SUM($W161:CB161)-SUM($W163:CB163)))</f>
        <v>0</v>
      </c>
      <c r="CC165" s="5">
        <f ca="1">IF(CC$4="",0,IF(OR(CC$1&lt;$P$167,CC$1&gt;$P$167+$P$169),0,SUM($W161:CC161)-SUM($W163:CC163)))</f>
        <v>0</v>
      </c>
      <c r="CD165" s="5">
        <f ca="1">IF(CD$4="",0,IF(OR(CD$1&lt;$P$167,CD$1&gt;$P$167+$P$169),0,SUM($W161:CD161)-SUM($W163:CD163)))</f>
        <v>0</v>
      </c>
      <c r="CE165" s="5">
        <f ca="1">IF(CE$4="",0,IF(OR(CE$1&lt;$P$167,CE$1&gt;$P$167+$P$169),0,SUM($W161:CE161)-SUM($W163:CE163)))</f>
        <v>0</v>
      </c>
      <c r="CF165" s="5">
        <f ca="1">IF(CF$4="",0,IF(OR(CF$1&lt;$P$167,CF$1&gt;$P$167+$P$169),0,SUM($W161:CF161)-SUM($W163:CF163)))</f>
        <v>0</v>
      </c>
    </row>
    <row r="166" spans="2:84" x14ac:dyDescent="0.3">
      <c r="B166" s="13">
        <f>ROW()</f>
        <v>166</v>
      </c>
      <c r="H166" s="1" t="str">
        <f t="shared" si="297"/>
        <v>Поступление кредитов</v>
      </c>
      <c r="I166" s="1" t="s">
        <v>337</v>
      </c>
      <c r="W166" s="34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</row>
    <row r="167" spans="2:84" x14ac:dyDescent="0.3">
      <c r="B167" s="13">
        <f>ROW()</f>
        <v>167</v>
      </c>
      <c r="H167" s="1" t="str">
        <f t="shared" si="297"/>
        <v>Поступление кредитов</v>
      </c>
      <c r="I167" s="1" t="str">
        <f t="shared" ref="I167:I178" si="303">$I$166</f>
        <v>Условия кредитного договора</v>
      </c>
      <c r="J167" s="1" t="s">
        <v>333</v>
      </c>
      <c r="O167" s="82"/>
      <c r="P167" s="87">
        <v>3</v>
      </c>
      <c r="W167" s="34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</row>
    <row r="168" spans="2:84" x14ac:dyDescent="0.3">
      <c r="B168" s="13">
        <f>ROW()</f>
        <v>168</v>
      </c>
      <c r="H168" s="1" t="str">
        <f t="shared" si="297"/>
        <v>Поступление кредитов</v>
      </c>
      <c r="I168" s="1" t="str">
        <f t="shared" si="303"/>
        <v>Условия кредитного договора</v>
      </c>
      <c r="J168" s="1" t="str">
        <f>Lists!$BC$4</f>
        <v>дифференциально(1)/аннуитет(2)</v>
      </c>
      <c r="M168" s="53" t="s">
        <v>48</v>
      </c>
      <c r="O168" s="82"/>
      <c r="P168" s="84">
        <v>1</v>
      </c>
      <c r="Q168" s="90" t="s">
        <v>5</v>
      </c>
      <c r="W168" s="34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</row>
    <row r="169" spans="2:84" x14ac:dyDescent="0.3">
      <c r="B169" s="13">
        <f>ROW()</f>
        <v>169</v>
      </c>
      <c r="H169" s="1" t="str">
        <f t="shared" si="297"/>
        <v>Поступление кредитов</v>
      </c>
      <c r="I169" s="1" t="str">
        <f t="shared" si="303"/>
        <v>Условия кредитного договора</v>
      </c>
      <c r="J169" s="1" t="s">
        <v>283</v>
      </c>
      <c r="M169" s="53" t="s">
        <v>96</v>
      </c>
      <c r="O169" s="82"/>
      <c r="P169" s="87">
        <v>48</v>
      </c>
      <c r="W169" s="34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</row>
    <row r="170" spans="2:84" x14ac:dyDescent="0.3">
      <c r="B170" s="13">
        <f>ROW()</f>
        <v>170</v>
      </c>
      <c r="H170" s="1" t="str">
        <f t="shared" si="297"/>
        <v>Поступление кредитов</v>
      </c>
      <c r="I170" s="1" t="str">
        <f t="shared" si="303"/>
        <v>Условия кредитного договора</v>
      </c>
      <c r="J170" s="1" t="s">
        <v>335</v>
      </c>
      <c r="M170" s="53" t="s">
        <v>18</v>
      </c>
      <c r="O170" s="82"/>
      <c r="P170" s="84">
        <v>8000000</v>
      </c>
      <c r="U170" s="5">
        <f>IF((POWER(1+P177/12,($P$169-($P$171-$P$167)))-1)=0,0,$P$170*(1-$P$176)*$P$177/12*POWER(1+$P$177/12,($P$169-($P$171-$P$167)))/(POWER(1+P177/12,($P$169-($P$171-$P$167)))-1))</f>
        <v>162320.53398238265</v>
      </c>
      <c r="W170" s="34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</row>
    <row r="171" spans="2:84" x14ac:dyDescent="0.3">
      <c r="B171" s="13">
        <f>ROW()</f>
        <v>171</v>
      </c>
      <c r="H171" s="1" t="str">
        <f t="shared" si="297"/>
        <v>Поступление кредитов</v>
      </c>
      <c r="I171" s="1" t="str">
        <f t="shared" si="303"/>
        <v>Условия кредитного договора</v>
      </c>
      <c r="J171" s="1" t="s">
        <v>334</v>
      </c>
      <c r="O171" s="82"/>
      <c r="P171" s="87">
        <v>3</v>
      </c>
      <c r="W171" s="34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</row>
    <row r="172" spans="2:84" x14ac:dyDescent="0.3">
      <c r="B172" s="13">
        <f>ROW()</f>
        <v>172</v>
      </c>
      <c r="H172" s="1" t="str">
        <f t="shared" si="297"/>
        <v>Поступление кредитов</v>
      </c>
      <c r="I172" s="1" t="str">
        <f t="shared" si="303"/>
        <v>Условия кредитного договора</v>
      </c>
      <c r="J172" s="1" t="s">
        <v>339</v>
      </c>
      <c r="M172" s="53" t="s">
        <v>18</v>
      </c>
      <c r="O172" s="82"/>
      <c r="P172" s="84">
        <v>4000000</v>
      </c>
      <c r="U172" s="5">
        <f>IF((POWER(1+P177/12,($P$169-($P$173-$P$167)))-1)=0,0,$P$172*(1-$P$176)*$P$177/12*POWER(1+$P$177/12,($P$169-($P$173-$P$167)))/(POWER(1+P177/12,($P$169-($P$173-$P$167)))-1))</f>
        <v>94402.525767954328</v>
      </c>
      <c r="W172" s="34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</row>
    <row r="173" spans="2:84" x14ac:dyDescent="0.3">
      <c r="B173" s="13">
        <f>ROW()</f>
        <v>173</v>
      </c>
      <c r="H173" s="1" t="str">
        <f t="shared" si="297"/>
        <v>Поступление кредитов</v>
      </c>
      <c r="I173" s="1" t="str">
        <f t="shared" si="303"/>
        <v>Условия кредитного договора</v>
      </c>
      <c r="J173" s="1" t="s">
        <v>340</v>
      </c>
      <c r="O173" s="82"/>
      <c r="P173" s="87">
        <v>11</v>
      </c>
      <c r="W173" s="34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</row>
    <row r="174" spans="2:84" x14ac:dyDescent="0.3">
      <c r="B174" s="13">
        <f>ROW()</f>
        <v>174</v>
      </c>
      <c r="H174" s="1" t="str">
        <f t="shared" si="297"/>
        <v>Поступление кредитов</v>
      </c>
      <c r="I174" s="1" t="str">
        <f t="shared" si="303"/>
        <v>Условия кредитного договора</v>
      </c>
      <c r="J174" s="1" t="s">
        <v>341</v>
      </c>
      <c r="M174" s="53" t="s">
        <v>18</v>
      </c>
      <c r="O174" s="82"/>
      <c r="P174" s="84">
        <v>2000000</v>
      </c>
      <c r="U174" s="5">
        <f>IF((POWER(1+P177/12,($P$169-($P$175-$P$167)))-1)=0,0,$P$174*(1-$P$176)*$P$177/12*POWER(1+$P$177/12,($P$169-($P$175-$P$167)))/(POWER(1+P177/12,($P$169-($P$175-$P$167)))-1))</f>
        <v>49296.940265725243</v>
      </c>
      <c r="W174" s="34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</row>
    <row r="175" spans="2:84" x14ac:dyDescent="0.3">
      <c r="B175" s="13">
        <f>ROW()</f>
        <v>175</v>
      </c>
      <c r="H175" s="1" t="str">
        <f t="shared" si="297"/>
        <v>Поступление кредитов</v>
      </c>
      <c r="I175" s="1" t="str">
        <f t="shared" si="303"/>
        <v>Условия кредитного договора</v>
      </c>
      <c r="J175" s="1" t="s">
        <v>342</v>
      </c>
      <c r="O175" s="82"/>
      <c r="P175" s="87">
        <v>13</v>
      </c>
      <c r="W175" s="34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</row>
    <row r="176" spans="2:84" x14ac:dyDescent="0.3">
      <c r="B176" s="13">
        <f>ROW()</f>
        <v>176</v>
      </c>
      <c r="H176" s="1" t="str">
        <f t="shared" si="297"/>
        <v>Поступление кредитов</v>
      </c>
      <c r="I176" s="1" t="str">
        <f t="shared" si="303"/>
        <v>Условия кредитного договора</v>
      </c>
      <c r="J176" s="1" t="s">
        <v>336</v>
      </c>
      <c r="M176" s="53" t="s">
        <v>16</v>
      </c>
      <c r="O176" s="82"/>
      <c r="P176" s="86">
        <v>0.2</v>
      </c>
      <c r="W176" s="34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</row>
    <row r="177" spans="2:84" x14ac:dyDescent="0.3">
      <c r="B177" s="13">
        <f>ROW()</f>
        <v>177</v>
      </c>
      <c r="H177" s="1" t="str">
        <f t="shared" si="297"/>
        <v>Поступление кредитов</v>
      </c>
      <c r="I177" s="1" t="str">
        <f t="shared" si="303"/>
        <v>Условия кредитного договора</v>
      </c>
      <c r="J177" s="1" t="s">
        <v>346</v>
      </c>
      <c r="M177" s="53" t="s">
        <v>284</v>
      </c>
      <c r="O177" s="82"/>
      <c r="P177" s="86">
        <v>0.1</v>
      </c>
      <c r="W177" s="34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</row>
    <row r="178" spans="2:84" x14ac:dyDescent="0.3">
      <c r="B178" s="13">
        <f>ROW()</f>
        <v>178</v>
      </c>
      <c r="H178" s="1" t="str">
        <f t="shared" si="297"/>
        <v>Поступление кредитов</v>
      </c>
      <c r="I178" s="1" t="str">
        <f t="shared" si="303"/>
        <v>Условия кредитного договора</v>
      </c>
      <c r="J178" s="1" t="s">
        <v>343</v>
      </c>
      <c r="M178" s="53" t="s">
        <v>96</v>
      </c>
      <c r="O178" s="82"/>
      <c r="P178" s="87">
        <v>6</v>
      </c>
      <c r="W178" s="34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</row>
    <row r="179" spans="2:84" x14ac:dyDescent="0.3">
      <c r="B179" s="13">
        <f>ROW()</f>
        <v>179</v>
      </c>
    </row>
    <row r="180" spans="2:84" x14ac:dyDescent="0.3">
      <c r="B180" s="13">
        <f>ROW()</f>
        <v>180</v>
      </c>
      <c r="H180" s="1" t="s">
        <v>362</v>
      </c>
      <c r="M180" s="53" t="s">
        <v>18</v>
      </c>
      <c r="P180" s="72" t="str">
        <f>Lists!$AI$13</f>
        <v>PL(-)</v>
      </c>
      <c r="Q180" s="90">
        <v>1</v>
      </c>
      <c r="U180" s="5">
        <f ca="1">SUM(INDIRECT(ADDRESS($B180,$X$2)&amp;":"&amp;ADDRESS($B180,$X$2-1+$P$8)))</f>
        <v>4028806.1041144989</v>
      </c>
      <c r="X180" s="108">
        <f ca="1">IF(X$4="",0,X164+X214)</f>
        <v>3022.9835836602001</v>
      </c>
      <c r="Y180" s="5">
        <f t="shared" ref="Y180:CF180" ca="1" si="304">IF(Y$4="",0,Y164+Y214)</f>
        <v>95362.9835836602</v>
      </c>
      <c r="Z180" s="5">
        <f t="shared" ca="1" si="304"/>
        <v>95362.9835836602</v>
      </c>
      <c r="AA180" s="5">
        <f t="shared" ca="1" si="304"/>
        <v>159008.73998483014</v>
      </c>
      <c r="AB180" s="5">
        <f t="shared" ca="1" si="304"/>
        <v>159008.73998483014</v>
      </c>
      <c r="AC180" s="5">
        <f t="shared" ca="1" si="304"/>
        <v>114690.15267760461</v>
      </c>
      <c r="AD180" s="5">
        <f t="shared" ca="1" si="304"/>
        <v>114690.15267760461</v>
      </c>
      <c r="AE180" s="5">
        <f t="shared" ca="1" si="304"/>
        <v>111503.66495815014</v>
      </c>
      <c r="AF180" s="5">
        <f t="shared" ca="1" si="304"/>
        <v>79393.544634196907</v>
      </c>
      <c r="AG180" s="5">
        <f t="shared" ca="1" si="304"/>
        <v>83128.011496110979</v>
      </c>
      <c r="AH180" s="5">
        <f t="shared" ca="1" si="304"/>
        <v>81858.170226269707</v>
      </c>
      <c r="AI180" s="5">
        <f t="shared" ca="1" si="304"/>
        <v>97460.317460317456</v>
      </c>
      <c r="AJ180" s="5">
        <f t="shared" ca="1" si="304"/>
        <v>96190.476190476198</v>
      </c>
      <c r="AK180" s="5">
        <f t="shared" ca="1" si="304"/>
        <v>111587.3015873016</v>
      </c>
      <c r="AL180" s="5">
        <f t="shared" ca="1" si="304"/>
        <v>110317.46031746034</v>
      </c>
      <c r="AM180" s="5">
        <f t="shared" ca="1" si="304"/>
        <v>109047.61904761905</v>
      </c>
      <c r="AN180" s="5">
        <f t="shared" ca="1" si="304"/>
        <v>107777.7777777778</v>
      </c>
      <c r="AO180" s="5">
        <f t="shared" ca="1" si="304"/>
        <v>106507.93650793651</v>
      </c>
      <c r="AP180" s="5">
        <f t="shared" ca="1" si="304"/>
        <v>104453.78151260504</v>
      </c>
      <c r="AQ180" s="5">
        <f t="shared" ca="1" si="304"/>
        <v>102399.62651727359</v>
      </c>
      <c r="AR180" s="5">
        <f t="shared" ca="1" si="304"/>
        <v>99928.804855275448</v>
      </c>
      <c r="AS180" s="5">
        <f t="shared" ca="1" si="304"/>
        <v>105811.77500646393</v>
      </c>
      <c r="AT180" s="5">
        <f t="shared" ca="1" si="304"/>
        <v>109396.66668505939</v>
      </c>
      <c r="AU180" s="5">
        <f t="shared" ca="1" si="304"/>
        <v>106925.84502306127</v>
      </c>
      <c r="AV180" s="5">
        <f t="shared" ca="1" si="304"/>
        <v>90045.518207282919</v>
      </c>
      <c r="AW180" s="5">
        <f t="shared" ca="1" si="304"/>
        <v>87574.696545284765</v>
      </c>
      <c r="AX180" s="5">
        <f t="shared" ca="1" si="304"/>
        <v>85103.87488328664</v>
      </c>
      <c r="AY180" s="5">
        <f t="shared" ca="1" si="304"/>
        <v>82633.053221288515</v>
      </c>
      <c r="AZ180" s="5">
        <f t="shared" ca="1" si="304"/>
        <v>80162.231559290391</v>
      </c>
      <c r="BA180" s="5">
        <f t="shared" ca="1" si="304"/>
        <v>77691.409897292251</v>
      </c>
      <c r="BB180" s="5">
        <f t="shared" ca="1" si="304"/>
        <v>75220.588235294126</v>
      </c>
      <c r="BC180" s="5">
        <f t="shared" ca="1" si="304"/>
        <v>72749.766573296001</v>
      </c>
      <c r="BD180" s="5">
        <f t="shared" ca="1" si="304"/>
        <v>70278.944911297862</v>
      </c>
      <c r="BE180" s="5">
        <f t="shared" ca="1" si="304"/>
        <v>67808.123249299737</v>
      </c>
      <c r="BF180" s="5">
        <f t="shared" ca="1" si="304"/>
        <v>65337.301587301605</v>
      </c>
      <c r="BG180" s="5">
        <f t="shared" ca="1" si="304"/>
        <v>62866.47992530348</v>
      </c>
      <c r="BH180" s="5">
        <f t="shared" ca="1" si="304"/>
        <v>60395.658263305348</v>
      </c>
      <c r="BI180" s="5">
        <f t="shared" ca="1" si="304"/>
        <v>57924.836601307215</v>
      </c>
      <c r="BJ180" s="5">
        <f t="shared" ca="1" si="304"/>
        <v>55454.014939309091</v>
      </c>
      <c r="BK180" s="5">
        <f t="shared" ca="1" si="304"/>
        <v>52983.193277310958</v>
      </c>
      <c r="BL180" s="5">
        <f t="shared" ca="1" si="304"/>
        <v>50512.371615312826</v>
      </c>
      <c r="BM180" s="5">
        <f t="shared" ca="1" si="304"/>
        <v>48041.549953314701</v>
      </c>
      <c r="BN180" s="5">
        <f t="shared" ca="1" si="304"/>
        <v>45570.728291316569</v>
      </c>
      <c r="BO180" s="5">
        <f t="shared" ca="1" si="304"/>
        <v>43099.906629318437</v>
      </c>
      <c r="BP180" s="5">
        <f t="shared" ca="1" si="304"/>
        <v>40629.084967320305</v>
      </c>
      <c r="BQ180" s="5">
        <f t="shared" ca="1" si="304"/>
        <v>38158.263305322173</v>
      </c>
      <c r="BR180" s="5">
        <f t="shared" ca="1" si="304"/>
        <v>35687.441643324048</v>
      </c>
      <c r="BS180" s="5">
        <f t="shared" ca="1" si="304"/>
        <v>33216.619981325915</v>
      </c>
      <c r="BT180" s="5">
        <f t="shared" ca="1" si="304"/>
        <v>30745.798319327787</v>
      </c>
      <c r="BU180" s="5">
        <f t="shared" ca="1" si="304"/>
        <v>28274.976657329655</v>
      </c>
      <c r="BV180" s="5">
        <f t="shared" ca="1" si="304"/>
        <v>25804.154995331526</v>
      </c>
      <c r="BW180" s="5">
        <f t="shared" ca="1" si="304"/>
        <v>6.20881716410319E-11</v>
      </c>
      <c r="BX180" s="5">
        <f t="shared" ca="1" si="304"/>
        <v>6.20881716410319E-11</v>
      </c>
      <c r="BY180" s="5">
        <f t="shared" ca="1" si="304"/>
        <v>6.20881716410319E-11</v>
      </c>
      <c r="BZ180" s="5">
        <f t="shared" ca="1" si="304"/>
        <v>6.20881716410319E-11</v>
      </c>
      <c r="CA180" s="5">
        <f t="shared" ca="1" si="304"/>
        <v>6.20881716410319E-11</v>
      </c>
      <c r="CB180" s="5">
        <f t="shared" ca="1" si="304"/>
        <v>6.20881716410319E-11</v>
      </c>
      <c r="CC180" s="5">
        <f t="shared" ca="1" si="304"/>
        <v>6.20881716410319E-11</v>
      </c>
      <c r="CD180" s="5">
        <f t="shared" ca="1" si="304"/>
        <v>6.20881716410319E-11</v>
      </c>
      <c r="CE180" s="5">
        <f t="shared" ca="1" si="304"/>
        <v>6.20881716410319E-11</v>
      </c>
      <c r="CF180" s="5">
        <f t="shared" ca="1" si="304"/>
        <v>0</v>
      </c>
    </row>
    <row r="182" spans="2:84" x14ac:dyDescent="0.3">
      <c r="B182" s="13">
        <f>ROW()</f>
        <v>182</v>
      </c>
      <c r="H182" s="1" t="s">
        <v>363</v>
      </c>
      <c r="M182" s="53" t="s">
        <v>18</v>
      </c>
      <c r="P182" s="72" t="str">
        <f>Lists!$AI$14</f>
        <v>PL</v>
      </c>
      <c r="Q182" s="90">
        <v>2</v>
      </c>
      <c r="U182" s="5">
        <f ca="1">SUM(INDIRECT(ADDRESS($B182,$X$2)&amp;":"&amp;ADDRESS($B182,$X$2-1+$P$8)))</f>
        <v>401189564.94600099</v>
      </c>
      <c r="X182" s="5">
        <f t="shared" ref="X182:BC182" ca="1" si="305">IF(X$4="",0,X73-X180)</f>
        <v>-457022.98358366021</v>
      </c>
      <c r="Y182" s="5">
        <f t="shared" ca="1" si="305"/>
        <v>-783279.65025032684</v>
      </c>
      <c r="Z182" s="5">
        <f t="shared" ca="1" si="305"/>
        <v>-1262492.9039219196</v>
      </c>
      <c r="AA182" s="5">
        <f t="shared" ca="1" si="305"/>
        <v>-1640353.6704685052</v>
      </c>
      <c r="AB182" s="5">
        <f t="shared" ca="1" si="305"/>
        <v>-1388434.257359205</v>
      </c>
      <c r="AC182" s="5">
        <f t="shared" ca="1" si="305"/>
        <v>-823612.92360934557</v>
      </c>
      <c r="AD182" s="5">
        <f t="shared" ca="1" si="305"/>
        <v>-508068.51050004503</v>
      </c>
      <c r="AE182" s="5">
        <f t="shared" ca="1" si="305"/>
        <v>-270737.60967129038</v>
      </c>
      <c r="AF182" s="5">
        <f t="shared" ca="1" si="305"/>
        <v>35399.423761963029</v>
      </c>
      <c r="AG182" s="5">
        <f t="shared" ca="1" si="305"/>
        <v>297726.87000935047</v>
      </c>
      <c r="AH182" s="5">
        <f t="shared" ca="1" si="305"/>
        <v>645055.8466107134</v>
      </c>
      <c r="AI182" s="5">
        <f t="shared" ca="1" si="305"/>
        <v>949259.0731341138</v>
      </c>
      <c r="AJ182" s="5">
        <f t="shared" ca="1" si="305"/>
        <v>1141572.135383626</v>
      </c>
      <c r="AK182" s="5">
        <f t="shared" ca="1" si="305"/>
        <v>1470925.1559664723</v>
      </c>
      <c r="AL182" s="5">
        <f t="shared" ca="1" si="305"/>
        <v>1876283.1447437608</v>
      </c>
      <c r="AM182" s="5">
        <f t="shared" ca="1" si="305"/>
        <v>2146815.7695742911</v>
      </c>
      <c r="AN182" s="5">
        <f t="shared" ca="1" si="305"/>
        <v>2408921.3896825989</v>
      </c>
      <c r="AO182" s="5">
        <f t="shared" ca="1" si="305"/>
        <v>2659513.8847909076</v>
      </c>
      <c r="AP182" s="5">
        <f t="shared" ca="1" si="305"/>
        <v>2973786.8172358158</v>
      </c>
      <c r="AQ182" s="5">
        <f t="shared" ca="1" si="305"/>
        <v>3298140.1203173017</v>
      </c>
      <c r="AR182" s="5">
        <f t="shared" ca="1" si="305"/>
        <v>3520729.4670332284</v>
      </c>
      <c r="AS182" s="5">
        <f t="shared" ca="1" si="305"/>
        <v>3957363.6891626394</v>
      </c>
      <c r="AT182" s="5">
        <f t="shared" ca="1" si="305"/>
        <v>4164824.6671033944</v>
      </c>
      <c r="AU182" s="5">
        <f t="shared" ca="1" si="305"/>
        <v>4286447.6550288666</v>
      </c>
      <c r="AV182" s="5">
        <f t="shared" ca="1" si="305"/>
        <v>4482558.1822383301</v>
      </c>
      <c r="AW182" s="5">
        <f t="shared" ca="1" si="305"/>
        <v>4733356.0856721438</v>
      </c>
      <c r="AX182" s="5">
        <f t="shared" ca="1" si="305"/>
        <v>5217959.5719175227</v>
      </c>
      <c r="AY182" s="5">
        <f t="shared" ca="1" si="305"/>
        <v>5671155.404692472</v>
      </c>
      <c r="AZ182" s="5">
        <f t="shared" ca="1" si="305"/>
        <v>5937023.3132200539</v>
      </c>
      <c r="BA182" s="5">
        <f t="shared" ca="1" si="305"/>
        <v>6313224.8217476392</v>
      </c>
      <c r="BB182" s="5">
        <f t="shared" ca="1" si="305"/>
        <v>6515259.4030242329</v>
      </c>
      <c r="BC182" s="5">
        <f t="shared" ca="1" si="305"/>
        <v>6852667.6098420406</v>
      </c>
      <c r="BD182" s="5">
        <f t="shared" ref="BD182:CF182" ca="1" si="306">IF(BD$4="",0,BD73-BD180)</f>
        <v>7232934.5240157014</v>
      </c>
      <c r="BE182" s="5">
        <f t="shared" ca="1" si="306"/>
        <v>7422910.5244085398</v>
      </c>
      <c r="BF182" s="5">
        <f t="shared" ca="1" si="306"/>
        <v>7805809.3180118278</v>
      </c>
      <c r="BG182" s="5">
        <f t="shared" ca="1" si="306"/>
        <v>8159728.8711622506</v>
      </c>
      <c r="BH182" s="5">
        <f t="shared" ca="1" si="306"/>
        <v>8311394.711143665</v>
      </c>
      <c r="BI182" s="5">
        <f t="shared" ca="1" si="306"/>
        <v>8686859.4587243143</v>
      </c>
      <c r="BJ182" s="5">
        <f t="shared" ca="1" si="306"/>
        <v>9146927.6332492866</v>
      </c>
      <c r="BK182" s="5">
        <f t="shared" ca="1" si="306"/>
        <v>9680695.7238539886</v>
      </c>
      <c r="BL182" s="5">
        <f t="shared" ca="1" si="306"/>
        <v>9723405.1634418853</v>
      </c>
      <c r="BM182" s="5">
        <f t="shared" ca="1" si="306"/>
        <v>10004042.764575437</v>
      </c>
      <c r="BN182" s="5">
        <f t="shared" ca="1" si="306"/>
        <v>10260350.409972034</v>
      </c>
      <c r="BO182" s="5">
        <f t="shared" ca="1" si="306"/>
        <v>10383129.44494153</v>
      </c>
      <c r="BP182" s="5">
        <f t="shared" ca="1" si="306"/>
        <v>10888955.019165123</v>
      </c>
      <c r="BQ182" s="5">
        <f t="shared" ca="1" si="306"/>
        <v>11498672.817228584</v>
      </c>
      <c r="BR182" s="5">
        <f t="shared" ca="1" si="306"/>
        <v>11786293.398023479</v>
      </c>
      <c r="BS182" s="5">
        <f t="shared" ca="1" si="306"/>
        <v>12157111.272317585</v>
      </c>
      <c r="BT182" s="5">
        <f t="shared" ca="1" si="306"/>
        <v>12285387.203210328</v>
      </c>
      <c r="BU182" s="5">
        <f t="shared" ca="1" si="306"/>
        <v>12558550.356917875</v>
      </c>
      <c r="BV182" s="5">
        <f t="shared" ca="1" si="306"/>
        <v>13151964.828890247</v>
      </c>
      <c r="BW182" s="5">
        <f t="shared" ca="1" si="306"/>
        <v>13796282.239045717</v>
      </c>
      <c r="BX182" s="5">
        <f t="shared" ca="1" si="306"/>
        <v>14041480.196803233</v>
      </c>
      <c r="BY182" s="5">
        <f t="shared" ca="1" si="306"/>
        <v>14216305.925549882</v>
      </c>
      <c r="BZ182" s="5">
        <f t="shared" ca="1" si="306"/>
        <v>14398012.269008012</v>
      </c>
      <c r="CA182" s="5">
        <f t="shared" ca="1" si="306"/>
        <v>14759667.930836299</v>
      </c>
      <c r="CB182" s="5">
        <f t="shared" ca="1" si="306"/>
        <v>15360246.026178455</v>
      </c>
      <c r="CC182" s="5">
        <f t="shared" ca="1" si="306"/>
        <v>15942824.965889413</v>
      </c>
      <c r="CD182" s="5">
        <f t="shared" ca="1" si="306"/>
        <v>16360822.527322967</v>
      </c>
      <c r="CE182" s="5">
        <f t="shared" ca="1" si="306"/>
        <v>16746832.42958414</v>
      </c>
      <c r="CF182" s="5">
        <f t="shared" ca="1" si="306"/>
        <v>0</v>
      </c>
    </row>
    <row r="183" spans="2:84" x14ac:dyDescent="0.3">
      <c r="X183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1</v>
      </c>
      <c r="Y183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1</v>
      </c>
      <c r="Z183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1</v>
      </c>
      <c r="AA183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1</v>
      </c>
      <c r="AB183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1</v>
      </c>
      <c r="AC183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1</v>
      </c>
      <c r="AD183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1</v>
      </c>
      <c r="AE183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1</v>
      </c>
      <c r="AF183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1</v>
      </c>
      <c r="AG183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1</v>
      </c>
      <c r="AH183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1</v>
      </c>
      <c r="AI183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1</v>
      </c>
      <c r="AJ183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1</v>
      </c>
      <c r="AK183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1</v>
      </c>
      <c r="AL183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1</v>
      </c>
      <c r="AM183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183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183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183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183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183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183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183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183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183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183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183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183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183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183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183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183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183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183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183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183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183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183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183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183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183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183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183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183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183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183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183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183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183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183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183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183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183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183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183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183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183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183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183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183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183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184" spans="2:84" x14ac:dyDescent="0.3">
      <c r="B184" s="13">
        <f>ROW()</f>
        <v>184</v>
      </c>
      <c r="H184" s="1" t="s">
        <v>260</v>
      </c>
      <c r="M184" s="53" t="s">
        <v>18</v>
      </c>
      <c r="P184" s="72" t="str">
        <f>Lists!$AI$13</f>
        <v>PL(-)</v>
      </c>
      <c r="Q184" s="90">
        <v>3</v>
      </c>
      <c r="U184" s="5">
        <f ca="1">SUM(INDIRECT(ADDRESS($B184,$X$2)&amp;":"&amp;ADDRESS($B184,$X$2-1+$P$8)))</f>
        <v>80237912.989200205</v>
      </c>
      <c r="X184" s="108">
        <f ca="1">IF(X$4="",0,
IF(X183=2,IF(Model!X$42*Taxes!$P$21-(Model!X$95+Model!X$156)&lt;Model!X$42*Taxes!$P$21*Taxes!$P$22,Model!X$42*Taxes!$P$21*Taxes!$P$22,Model!X$42*Taxes!$P$21-(Model!X$95+Model!X$156)),
IF(X183=3,MAX(Model!X$42*Taxes!$P$24,X182*Taxes!$P$23),
IF(SUMIFS($W182:X182,$W183:X183,X183)*SUMIFS(Taxes!$P$20:$P$29,Taxes!$Q$20:$Q$29,X183)-SUMIFS($W184:W184,$W183:W183,X183)&gt;0,SUMIFS($W182:X182,$W183:X183,X183)*SUMIFS(Taxes!$P$20:$P$29,Taxes!$Q$20:$Q$29,X183)-SUMIFS($W184:W184,$W183:W183,X183),0))))</f>
        <v>0</v>
      </c>
      <c r="Y184" s="5">
        <f ca="1">IF(Y$4="",0,
IF(Y183=2,IF(Model!Y$42*Taxes!$P$21-(Model!Y$95+Model!Y$156)&lt;Model!Y$42*Taxes!$P$21*Taxes!$P$22,Model!Y$42*Taxes!$P$21*Taxes!$P$22,Model!Y$42*Taxes!$P$21-(Model!Y$95+Model!Y$156)),
IF(Y183=3,MAX(Model!Y$42*Taxes!$P$24,Y182*Taxes!$P$23),
IF(SUMIFS($W182:Y182,$W183:Y183,Y183)*SUMIFS(Taxes!$P$20:$P$29,Taxes!$Q$20:$Q$29,Y183)-SUMIFS($W184:X184,$W183:X183,Y183)&gt;0,SUMIFS($W182:Y182,$W183:Y183,Y183)*SUMIFS(Taxes!$P$20:$P$29,Taxes!$Q$20:$Q$29,Y183)-SUMIFS($W184:X184,$W183:X183,Y183),0))))</f>
        <v>0</v>
      </c>
      <c r="Z184" s="5">
        <f ca="1">IF(Z$4="",0,
IF(Z183=2,IF(Model!Z$42*Taxes!$P$21-(Model!Z$95+Model!Z$156)&lt;Model!Z$42*Taxes!$P$21*Taxes!$P$22,Model!Z$42*Taxes!$P$21*Taxes!$P$22,Model!Z$42*Taxes!$P$21-(Model!Z$95+Model!Z$156)),
IF(Z183=3,MAX(Model!Z$42*Taxes!$P$24,Z182*Taxes!$P$23),
IF(SUMIFS($W182:Z182,$W183:Z183,Z183)*SUMIFS(Taxes!$P$20:$P$29,Taxes!$Q$20:$Q$29,Z183)-SUMIFS($W184:Y184,$W183:Y183,Z183)&gt;0,SUMIFS($W182:Z182,$W183:Z183,Z183)*SUMIFS(Taxes!$P$20:$P$29,Taxes!$Q$20:$Q$29,Z183)-SUMIFS($W184:Y184,$W183:Y183,Z183),0))))</f>
        <v>0</v>
      </c>
      <c r="AA184" s="5">
        <f ca="1">IF(AA$4="",0,
IF(AA183=2,IF(Model!AA$42*Taxes!$P$21-(Model!AA$95+Model!AA$156)&lt;Model!AA$42*Taxes!$P$21*Taxes!$P$22,Model!AA$42*Taxes!$P$21*Taxes!$P$22,Model!AA$42*Taxes!$P$21-(Model!AA$95+Model!AA$156)),
IF(AA183=3,MAX(Model!AA$42*Taxes!$P$24,AA182*Taxes!$P$23),
IF(SUMIFS($W182:AA182,$W183:AA183,AA183)*SUMIFS(Taxes!$P$20:$P$29,Taxes!$Q$20:$Q$29,AA183)-SUMIFS($W184:Z184,$W183:Z183,AA183)&gt;0,SUMIFS($W182:AA182,$W183:AA183,AA183)*SUMIFS(Taxes!$P$20:$P$29,Taxes!$Q$20:$Q$29,AA183)-SUMIFS($W184:Z184,$W183:Z183,AA183),0))))</f>
        <v>0</v>
      </c>
      <c r="AB184" s="5">
        <f ca="1">IF(AB$4="",0,
IF(AB183=2,IF(Model!AB$42*Taxes!$P$21-(Model!AB$95+Model!AB$156)&lt;Model!AB$42*Taxes!$P$21*Taxes!$P$22,Model!AB$42*Taxes!$P$21*Taxes!$P$22,Model!AB$42*Taxes!$P$21-(Model!AB$95+Model!AB$156)),
IF(AB183=3,MAX(Model!AB$42*Taxes!$P$24,AB182*Taxes!$P$23),
IF(SUMIFS($W182:AB182,$W183:AB183,AB183)*SUMIFS(Taxes!$P$20:$P$29,Taxes!$Q$20:$Q$29,AB183)-SUMIFS($W184:AA184,$W183:AA183,AB183)&gt;0,SUMIFS($W182:AB182,$W183:AB183,AB183)*SUMIFS(Taxes!$P$20:$P$29,Taxes!$Q$20:$Q$29,AB183)-SUMIFS($W184:AA184,$W183:AA183,AB183),0))))</f>
        <v>0</v>
      </c>
      <c r="AC184" s="5">
        <f ca="1">IF(AC$4="",0,
IF(AC183=2,IF(Model!AC$42*Taxes!$P$21-(Model!AC$95+Model!AC$156)&lt;Model!AC$42*Taxes!$P$21*Taxes!$P$22,Model!AC$42*Taxes!$P$21*Taxes!$P$22,Model!AC$42*Taxes!$P$21-(Model!AC$95+Model!AC$156)),
IF(AC183=3,MAX(Model!AC$42*Taxes!$P$24,AC182*Taxes!$P$23),
IF(SUMIFS($W182:AC182,$W183:AC183,AC183)*SUMIFS(Taxes!$P$20:$P$29,Taxes!$Q$20:$Q$29,AC183)-SUMIFS($W184:AB184,$W183:AB183,AC183)&gt;0,SUMIFS($W182:AC182,$W183:AC183,AC183)*SUMIFS(Taxes!$P$20:$P$29,Taxes!$Q$20:$Q$29,AC183)-SUMIFS($W184:AB184,$W183:AB183,AC183),0))))</f>
        <v>0</v>
      </c>
      <c r="AD184" s="5">
        <f ca="1">IF(AD$4="",0,
IF(AD183=2,IF(Model!AD$42*Taxes!$P$21-(Model!AD$95+Model!AD$156)&lt;Model!AD$42*Taxes!$P$21*Taxes!$P$22,Model!AD$42*Taxes!$P$21*Taxes!$P$22,Model!AD$42*Taxes!$P$21-(Model!AD$95+Model!AD$156)),
IF(AD183=3,MAX(Model!AD$42*Taxes!$P$24,AD182*Taxes!$P$23),
IF(SUMIFS($W182:AD182,$W183:AD183,AD183)*SUMIFS(Taxes!$P$20:$P$29,Taxes!$Q$20:$Q$29,AD183)-SUMIFS($W184:AC184,$W183:AC183,AD183)&gt;0,SUMIFS($W182:AD182,$W183:AD183,AD183)*SUMIFS(Taxes!$P$20:$P$29,Taxes!$Q$20:$Q$29,AD183)-SUMIFS($W184:AC184,$W183:AC183,AD183),0))))</f>
        <v>0</v>
      </c>
      <c r="AE184" s="5">
        <f ca="1">IF(AE$4="",0,
IF(AE183=2,IF(Model!AE$42*Taxes!$P$21-(Model!AE$95+Model!AE$156)&lt;Model!AE$42*Taxes!$P$21*Taxes!$P$22,Model!AE$42*Taxes!$P$21*Taxes!$P$22,Model!AE$42*Taxes!$P$21-(Model!AE$95+Model!AE$156)),
IF(AE183=3,MAX(Model!AE$42*Taxes!$P$24,AE182*Taxes!$P$23),
IF(SUMIFS($W182:AE182,$W183:AE183,AE183)*SUMIFS(Taxes!$P$20:$P$29,Taxes!$Q$20:$Q$29,AE183)-SUMIFS($W184:AD184,$W183:AD183,AE183)&gt;0,SUMIFS($W182:AE182,$W183:AE183,AE183)*SUMIFS(Taxes!$P$20:$P$29,Taxes!$Q$20:$Q$29,AE183)-SUMIFS($W184:AD184,$W183:AD183,AE183),0))))</f>
        <v>0</v>
      </c>
      <c r="AF184" s="5">
        <f ca="1">IF(AF$4="",0,
IF(AF183=2,IF(Model!AF$42*Taxes!$P$21-(Model!AF$95+Model!AF$156)&lt;Model!AF$42*Taxes!$P$21*Taxes!$P$22,Model!AF$42*Taxes!$P$21*Taxes!$P$22,Model!AF$42*Taxes!$P$21-(Model!AF$95+Model!AF$156)),
IF(AF183=3,MAX(Model!AF$42*Taxes!$P$24,AF182*Taxes!$P$23),
IF(SUMIFS($W182:AF182,$W183:AF183,AF183)*SUMIFS(Taxes!$P$20:$P$29,Taxes!$Q$20:$Q$29,AF183)-SUMIFS($W184:AE184,$W183:AE183,AF183)&gt;0,SUMIFS($W182:AF182,$W183:AF183,AF183)*SUMIFS(Taxes!$P$20:$P$29,Taxes!$Q$20:$Q$29,AF183)-SUMIFS($W184:AE184,$W183:AE183,AF183),0))))</f>
        <v>0</v>
      </c>
      <c r="AG184" s="5">
        <f ca="1">IF(AG$4="",0,
IF(AG183=2,IF(Model!AG$42*Taxes!$P$21-(Model!AG$95+Model!AG$156)&lt;Model!AG$42*Taxes!$P$21*Taxes!$P$22,Model!AG$42*Taxes!$P$21*Taxes!$P$22,Model!AG$42*Taxes!$P$21-(Model!AG$95+Model!AG$156)),
IF(AG183=3,MAX(Model!AG$42*Taxes!$P$24,AG182*Taxes!$P$23),
IF(SUMIFS($W182:AG182,$W183:AG183,AG183)*SUMIFS(Taxes!$P$20:$P$29,Taxes!$Q$20:$Q$29,AG183)-SUMIFS($W184:AF184,$W183:AF183,AG183)&gt;0,SUMIFS($W182:AG182,$W183:AG183,AG183)*SUMIFS(Taxes!$P$20:$P$29,Taxes!$Q$20:$Q$29,AG183)-SUMIFS($W184:AF184,$W183:AF183,AG183),0))))</f>
        <v>0</v>
      </c>
      <c r="AH184" s="5">
        <f ca="1">IF(AH$4="",0,
IF(AH183=2,IF(Model!AH$42*Taxes!$P$21-(Model!AH$95+Model!AH$156)&lt;Model!AH$42*Taxes!$P$21*Taxes!$P$22,Model!AH$42*Taxes!$P$21*Taxes!$P$22,Model!AH$42*Taxes!$P$21-(Model!AH$95+Model!AH$156)),
IF(AH183=3,MAX(Model!AH$42*Taxes!$P$24,AH182*Taxes!$P$23),
IF(SUMIFS($W182:AH182,$W183:AH183,AH183)*SUMIFS(Taxes!$P$20:$P$29,Taxes!$Q$20:$Q$29,AH183)-SUMIFS($W184:AG184,$W183:AG183,AH183)&gt;0,SUMIFS($W182:AH182,$W183:AH183,AH183)*SUMIFS(Taxes!$P$20:$P$29,Taxes!$Q$20:$Q$29,AH183)-SUMIFS($W184:AG184,$W183:AG183,AH183),0))))</f>
        <v>0</v>
      </c>
      <c r="AI184" s="5">
        <f ca="1">IF(AI$4="",0,
IF(AI183=2,IF(Model!AI$42*Taxes!$P$21-(Model!AI$95+Model!AI$156)&lt;Model!AI$42*Taxes!$P$21*Taxes!$P$22,Model!AI$42*Taxes!$P$21*Taxes!$P$22,Model!AI$42*Taxes!$P$21-(Model!AI$95+Model!AI$156)),
IF(AI183=3,MAX(Model!AI$42*Taxes!$P$24,AI182*Taxes!$P$23),
IF(SUMIFS($W182:AI182,$W183:AI183,AI183)*SUMIFS(Taxes!$P$20:$P$29,Taxes!$Q$20:$Q$29,AI183)-SUMIFS($W184:AH184,$W183:AH183,AI183)&gt;0,SUMIFS($W182:AI182,$W183:AI183,AI183)*SUMIFS(Taxes!$P$20:$P$29,Taxes!$Q$20:$Q$29,AI183)-SUMIFS($W184:AH184,$W183:AH183,AI183),0))))</f>
        <v>0</v>
      </c>
      <c r="AJ184" s="5">
        <f ca="1">IF(AJ$4="",0,
IF(AJ183=2,IF(Model!AJ$42*Taxes!$P$21-(Model!AJ$95+Model!AJ$156)&lt;Model!AJ$42*Taxes!$P$21*Taxes!$P$22,Model!AJ$42*Taxes!$P$21*Taxes!$P$22,Model!AJ$42*Taxes!$P$21-(Model!AJ$95+Model!AJ$156)),
IF(AJ183=3,MAX(Model!AJ$42*Taxes!$P$24,AJ182*Taxes!$P$23),
IF(SUMIFS($W182:AJ182,$W183:AJ183,AJ183)*SUMIFS(Taxes!$P$20:$P$29,Taxes!$Q$20:$Q$29,AJ183)-SUMIFS($W184:AI184,$W183:AI183,AJ183)&gt;0,SUMIFS($W182:AJ182,$W183:AJ183,AJ183)*SUMIFS(Taxes!$P$20:$P$29,Taxes!$Q$20:$Q$29,AJ183)-SUMIFS($W184:AI184,$W183:AI183,AJ183),0))))</f>
        <v>0</v>
      </c>
      <c r="AK184" s="5">
        <f ca="1">IF(AK$4="",0,
IF(AK183=2,IF(Model!AK$42*Taxes!$P$21-(Model!AK$95+Model!AK$156)&lt;Model!AK$42*Taxes!$P$21*Taxes!$P$22,Model!AK$42*Taxes!$P$21*Taxes!$P$22,Model!AK$42*Taxes!$P$21-(Model!AK$95+Model!AK$156)),
IF(AK183=3,MAX(Model!AK$42*Taxes!$P$24,AK182*Taxes!$P$23),
IF(SUMIFS($W182:AK182,$W183:AK183,AK183)*SUMIFS(Taxes!$P$20:$P$29,Taxes!$Q$20:$Q$29,AK183)-SUMIFS($W184:AJ184,$W183:AJ183,AK183)&gt;0,SUMIFS($W182:AK182,$W183:AK183,AK183)*SUMIFS(Taxes!$P$20:$P$29,Taxes!$Q$20:$Q$29,AK183)-SUMIFS($W184:AJ184,$W183:AJ183,AK183),0))))</f>
        <v>0</v>
      </c>
      <c r="AL184" s="5">
        <f ca="1">IF(AL$4="",0,
IF(AL183=2,IF(Model!AL$42*Taxes!$P$21-(Model!AL$95+Model!AL$156)&lt;Model!AL$42*Taxes!$P$21*Taxes!$P$22,Model!AL$42*Taxes!$P$21*Taxes!$P$22,Model!AL$42*Taxes!$P$21-(Model!AL$95+Model!AL$156)),
IF(AL183=3,MAX(Model!AL$42*Taxes!$P$24,AL182*Taxes!$P$23),
IF(SUMIFS($W182:AL182,$W183:AL183,AL183)*SUMIFS(Taxes!$P$20:$P$29,Taxes!$Q$20:$Q$29,AL183)-SUMIFS($W184:AK184,$W183:AK183,AL183)&gt;0,SUMIFS($W182:AL182,$W183:AL183,AL183)*SUMIFS(Taxes!$P$20:$P$29,Taxes!$Q$20:$Q$29,AL183)-SUMIFS($W184:AK184,$W183:AK183,AL183),0))))</f>
        <v>0</v>
      </c>
      <c r="AM184" s="5">
        <f ca="1">IF(AM$4="",0,
IF(AM183=2,IF(Model!AM$42*Taxes!$P$21-(Model!AM$95+Model!AM$156)&lt;Model!AM$42*Taxes!$P$21*Taxes!$P$22,Model!AM$42*Taxes!$P$21*Taxes!$P$22,Model!AM$42*Taxes!$P$21-(Model!AM$95+Model!AM$156)),
IF(AM183=3,MAX(Model!AM$42*Taxes!$P$24,AM182*Taxes!$P$23),
IF(SUMIFS($W182:AM182,$W183:AM183,AM183)*SUMIFS(Taxes!$P$20:$P$29,Taxes!$Q$20:$Q$29,AM183)-SUMIFS($W184:AL184,$W183:AL183,AM183)&gt;0,SUMIFS($W182:AM182,$W183:AM183,AM183)*SUMIFS(Taxes!$P$20:$P$29,Taxes!$Q$20:$Q$29,AM183)-SUMIFS($W184:AL184,$W183:AL183,AM183),0))))</f>
        <v>285806.98196399899</v>
      </c>
      <c r="AN184" s="5">
        <f ca="1">IF(AN$4="",0,
IF(AN183=2,IF(Model!AN$42*Taxes!$P$21-(Model!AN$95+Model!AN$156)&lt;Model!AN$42*Taxes!$P$21*Taxes!$P$22,Model!AN$42*Taxes!$P$21*Taxes!$P$22,Model!AN$42*Taxes!$P$21-(Model!AN$95+Model!AN$156)),
IF(AN183=3,MAX(Model!AN$42*Taxes!$P$24,AN182*Taxes!$P$23),
IF(SUMIFS($W182:AN182,$W183:AN183,AN183)*SUMIFS(Taxes!$P$20:$P$29,Taxes!$Q$20:$Q$29,AN183)-SUMIFS($W184:AM184,$W183:AM183,AN183)&gt;0,SUMIFS($W182:AN182,$W183:AN183,AN183)*SUMIFS(Taxes!$P$20:$P$29,Taxes!$Q$20:$Q$29,AN183)-SUMIFS($W184:AM184,$W183:AM183,AN183),0))))</f>
        <v>481784.27793651971</v>
      </c>
      <c r="AO184" s="5">
        <f ca="1">IF(AO$4="",0,
IF(AO183=2,IF(Model!AO$42*Taxes!$P$21-(Model!AO$95+Model!AO$156)&lt;Model!AO$42*Taxes!$P$21*Taxes!$P$22,Model!AO$42*Taxes!$P$21*Taxes!$P$22,Model!AO$42*Taxes!$P$21-(Model!AO$95+Model!AO$156)),
IF(AO183=3,MAX(Model!AO$42*Taxes!$P$24,AO182*Taxes!$P$23),
IF(SUMIFS($W182:AO182,$W183:AO183,AO183)*SUMIFS(Taxes!$P$20:$P$29,Taxes!$Q$20:$Q$29,AO183)-SUMIFS($W184:AN184,$W183:AN183,AO183)&gt;0,SUMIFS($W182:AO182,$W183:AO183,AO183)*SUMIFS(Taxes!$P$20:$P$29,Taxes!$Q$20:$Q$29,AO183)-SUMIFS($W184:AN184,$W183:AN183,AO183),0))))</f>
        <v>531902.77695818152</v>
      </c>
      <c r="AP184" s="5">
        <f ca="1">IF(AP$4="",0,
IF(AP183=2,IF(Model!AP$42*Taxes!$P$21-(Model!AP$95+Model!AP$156)&lt;Model!AP$42*Taxes!$P$21*Taxes!$P$22,Model!AP$42*Taxes!$P$21*Taxes!$P$22,Model!AP$42*Taxes!$P$21-(Model!AP$95+Model!AP$156)),
IF(AP183=3,MAX(Model!AP$42*Taxes!$P$24,AP182*Taxes!$P$23),
IF(SUMIFS($W182:AP182,$W183:AP183,AP183)*SUMIFS(Taxes!$P$20:$P$29,Taxes!$Q$20:$Q$29,AP183)-SUMIFS($W184:AO184,$W183:AO183,AP183)&gt;0,SUMIFS($W182:AP182,$W183:AP183,AP183)*SUMIFS(Taxes!$P$20:$P$29,Taxes!$Q$20:$Q$29,AP183)-SUMIFS($W184:AO184,$W183:AO183,AP183),0))))</f>
        <v>594757.36344716325</v>
      </c>
      <c r="AQ184" s="5">
        <f ca="1">IF(AQ$4="",0,
IF(AQ183=2,IF(Model!AQ$42*Taxes!$P$21-(Model!AQ$95+Model!AQ$156)&lt;Model!AQ$42*Taxes!$P$21*Taxes!$P$22,Model!AQ$42*Taxes!$P$21*Taxes!$P$22,Model!AQ$42*Taxes!$P$21-(Model!AQ$95+Model!AQ$156)),
IF(AQ183=3,MAX(Model!AQ$42*Taxes!$P$24,AQ182*Taxes!$P$23),
IF(SUMIFS($W182:AQ182,$W183:AQ183,AQ183)*SUMIFS(Taxes!$P$20:$P$29,Taxes!$Q$20:$Q$29,AQ183)-SUMIFS($W184:AP184,$W183:AP183,AQ183)&gt;0,SUMIFS($W182:AQ182,$W183:AQ183,AQ183)*SUMIFS(Taxes!$P$20:$P$29,Taxes!$Q$20:$Q$29,AQ183)-SUMIFS($W184:AP184,$W183:AP183,AQ183),0))))</f>
        <v>659628.02406346053</v>
      </c>
      <c r="AR184" s="5">
        <f ca="1">IF(AR$4="",0,
IF(AR183=2,IF(Model!AR$42*Taxes!$P$21-(Model!AR$95+Model!AR$156)&lt;Model!AR$42*Taxes!$P$21*Taxes!$P$22,Model!AR$42*Taxes!$P$21*Taxes!$P$22,Model!AR$42*Taxes!$P$21-(Model!AR$95+Model!AR$156)),
IF(AR183=3,MAX(Model!AR$42*Taxes!$P$24,AR182*Taxes!$P$23),
IF(SUMIFS($W182:AR182,$W183:AR183,AR183)*SUMIFS(Taxes!$P$20:$P$29,Taxes!$Q$20:$Q$29,AR183)-SUMIFS($W184:AQ184,$W183:AQ183,AR183)&gt;0,SUMIFS($W182:AR182,$W183:AR183,AR183)*SUMIFS(Taxes!$P$20:$P$29,Taxes!$Q$20:$Q$29,AR183)-SUMIFS($W184:AQ184,$W183:AQ183,AR183),0))))</f>
        <v>704145.89340664586</v>
      </c>
      <c r="AS184" s="5">
        <f ca="1">IF(AS$4="",0,
IF(AS183=2,IF(Model!AS$42*Taxes!$P$21-(Model!AS$95+Model!AS$156)&lt;Model!AS$42*Taxes!$P$21*Taxes!$P$22,Model!AS$42*Taxes!$P$21*Taxes!$P$22,Model!AS$42*Taxes!$P$21-(Model!AS$95+Model!AS$156)),
IF(AS183=3,MAX(Model!AS$42*Taxes!$P$24,AS182*Taxes!$P$23),
IF(SUMIFS($W182:AS182,$W183:AS183,AS183)*SUMIFS(Taxes!$P$20:$P$29,Taxes!$Q$20:$Q$29,AS183)-SUMIFS($W184:AR184,$W183:AR183,AS183)&gt;0,SUMIFS($W182:AS182,$W183:AS183,AS183)*SUMIFS(Taxes!$P$20:$P$29,Taxes!$Q$20:$Q$29,AS183)-SUMIFS($W184:AR184,$W183:AR183,AS183),0))))</f>
        <v>791472.73783252807</v>
      </c>
      <c r="AT184" s="5">
        <f ca="1">IF(AT$4="",0,
IF(AT183=2,IF(Model!AT$42*Taxes!$P$21-(Model!AT$95+Model!AT$156)&lt;Model!AT$42*Taxes!$P$21*Taxes!$P$22,Model!AT$42*Taxes!$P$21*Taxes!$P$22,Model!AT$42*Taxes!$P$21-(Model!AT$95+Model!AT$156)),
IF(AT183=3,MAX(Model!AT$42*Taxes!$P$24,AT182*Taxes!$P$23),
IF(SUMIFS($W182:AT182,$W183:AT183,AT183)*SUMIFS(Taxes!$P$20:$P$29,Taxes!$Q$20:$Q$29,AT183)-SUMIFS($W184:AS184,$W183:AS183,AT183)&gt;0,SUMIFS($W182:AT182,$W183:AT183,AT183)*SUMIFS(Taxes!$P$20:$P$29,Taxes!$Q$20:$Q$29,AT183)-SUMIFS($W184:AS184,$W183:AS183,AT183),0))))</f>
        <v>832964.9334206786</v>
      </c>
      <c r="AU184" s="5">
        <f ca="1">IF(AU$4="",0,
IF(AU183=2,IF(Model!AU$42*Taxes!$P$21-(Model!AU$95+Model!AU$156)&lt;Model!AU$42*Taxes!$P$21*Taxes!$P$22,Model!AU$42*Taxes!$P$21*Taxes!$P$22,Model!AU$42*Taxes!$P$21-(Model!AU$95+Model!AU$156)),
IF(AU183=3,MAX(Model!AU$42*Taxes!$P$24,AU182*Taxes!$P$23),
IF(SUMIFS($W182:AU182,$W183:AU183,AU183)*SUMIFS(Taxes!$P$20:$P$29,Taxes!$Q$20:$Q$29,AU183)-SUMIFS($W184:AT184,$W183:AT183,AU183)&gt;0,SUMIFS($W182:AU182,$W183:AU183,AU183)*SUMIFS(Taxes!$P$20:$P$29,Taxes!$Q$20:$Q$29,AU183)-SUMIFS($W184:AT184,$W183:AT183,AU183),0))))</f>
        <v>857289.53100577369</v>
      </c>
      <c r="AV184" s="5">
        <f ca="1">IF(AV$4="",0,
IF(AV183=2,IF(Model!AV$42*Taxes!$P$21-(Model!AV$95+Model!AV$156)&lt;Model!AV$42*Taxes!$P$21*Taxes!$P$22,Model!AV$42*Taxes!$P$21*Taxes!$P$22,Model!AV$42*Taxes!$P$21-(Model!AV$95+Model!AV$156)),
IF(AV183=3,MAX(Model!AV$42*Taxes!$P$24,AV182*Taxes!$P$23),
IF(SUMIFS($W182:AV182,$W183:AV183,AV183)*SUMIFS(Taxes!$P$20:$P$29,Taxes!$Q$20:$Q$29,AV183)-SUMIFS($W184:AU184,$W183:AU183,AV183)&gt;0,SUMIFS($W182:AV182,$W183:AV183,AV183)*SUMIFS(Taxes!$P$20:$P$29,Taxes!$Q$20:$Q$29,AV183)-SUMIFS($W184:AU184,$W183:AU183,AV183),0))))</f>
        <v>896511.63644766528</v>
      </c>
      <c r="AW184" s="5">
        <f ca="1">IF(AW$4="",0,
IF(AW183=2,IF(Model!AW$42*Taxes!$P$21-(Model!AW$95+Model!AW$156)&lt;Model!AW$42*Taxes!$P$21*Taxes!$P$22,Model!AW$42*Taxes!$P$21*Taxes!$P$22,Model!AW$42*Taxes!$P$21-(Model!AW$95+Model!AW$156)),
IF(AW183=3,MAX(Model!AW$42*Taxes!$P$24,AW182*Taxes!$P$23),
IF(SUMIFS($W182:AW182,$W183:AW183,AW183)*SUMIFS(Taxes!$P$20:$P$29,Taxes!$Q$20:$Q$29,AW183)-SUMIFS($W184:AV184,$W183:AV183,AW183)&gt;0,SUMIFS($W182:AW182,$W183:AW183,AW183)*SUMIFS(Taxes!$P$20:$P$29,Taxes!$Q$20:$Q$29,AW183)-SUMIFS($W184:AV184,$W183:AV183,AW183),0))))</f>
        <v>946671.21713442914</v>
      </c>
      <c r="AX184" s="5">
        <f ca="1">IF(AX$4="",0,
IF(AX183=2,IF(Model!AX$42*Taxes!$P$21-(Model!AX$95+Model!AX$156)&lt;Model!AX$42*Taxes!$P$21*Taxes!$P$22,Model!AX$42*Taxes!$P$21*Taxes!$P$22,Model!AX$42*Taxes!$P$21-(Model!AX$95+Model!AX$156)),
IF(AX183=3,MAX(Model!AX$42*Taxes!$P$24,AX182*Taxes!$P$23),
IF(SUMIFS($W182:AX182,$W183:AX183,AX183)*SUMIFS(Taxes!$P$20:$P$29,Taxes!$Q$20:$Q$29,AX183)-SUMIFS($W184:AW184,$W183:AW183,AX183)&gt;0,SUMIFS($W182:AX182,$W183:AX183,AX183)*SUMIFS(Taxes!$P$20:$P$29,Taxes!$Q$20:$Q$29,AX183)-SUMIFS($W184:AW184,$W183:AW183,AX183),0))))</f>
        <v>1043591.9143835036</v>
      </c>
      <c r="AY184" s="5">
        <f ca="1">IF(AY$4="",0,
IF(AY183=2,IF(Model!AY$42*Taxes!$P$21-(Model!AY$95+Model!AY$156)&lt;Model!AY$42*Taxes!$P$21*Taxes!$P$22,Model!AY$42*Taxes!$P$21*Taxes!$P$22,Model!AY$42*Taxes!$P$21-(Model!AY$95+Model!AY$156)),
IF(AY183=3,MAX(Model!AY$42*Taxes!$P$24,AY182*Taxes!$P$23),
IF(SUMIFS($W182:AY182,$W183:AY183,AY183)*SUMIFS(Taxes!$P$20:$P$29,Taxes!$Q$20:$Q$29,AY183)-SUMIFS($W184:AX184,$W183:AX183,AY183)&gt;0,SUMIFS($W182:AY182,$W183:AY183,AY183)*SUMIFS(Taxes!$P$20:$P$29,Taxes!$Q$20:$Q$29,AY183)-SUMIFS($W184:AX184,$W183:AX183,AY183),0))))</f>
        <v>1134231.0809384938</v>
      </c>
      <c r="AZ184" s="5">
        <f ca="1">IF(AZ$4="",0,
IF(AZ183=2,IF(Model!AZ$42*Taxes!$P$21-(Model!AZ$95+Model!AZ$156)&lt;Model!AZ$42*Taxes!$P$21*Taxes!$P$22,Model!AZ$42*Taxes!$P$21*Taxes!$P$22,Model!AZ$42*Taxes!$P$21-(Model!AZ$95+Model!AZ$156)),
IF(AZ183=3,MAX(Model!AZ$42*Taxes!$P$24,AZ182*Taxes!$P$23),
IF(SUMIFS($W182:AZ182,$W183:AZ183,AZ183)*SUMIFS(Taxes!$P$20:$P$29,Taxes!$Q$20:$Q$29,AZ183)-SUMIFS($W184:AY184,$W183:AY183,AZ183)&gt;0,SUMIFS($W182:AZ182,$W183:AZ183,AZ183)*SUMIFS(Taxes!$P$20:$P$29,Taxes!$Q$20:$Q$29,AZ183)-SUMIFS($W184:AY184,$W183:AY183,AZ183),0))))</f>
        <v>1187404.6626440119</v>
      </c>
      <c r="BA184" s="5">
        <f ca="1">IF(BA$4="",0,
IF(BA183=2,IF(Model!BA$42*Taxes!$P$21-(Model!BA$95+Model!BA$156)&lt;Model!BA$42*Taxes!$P$21*Taxes!$P$22,Model!BA$42*Taxes!$P$21*Taxes!$P$22,Model!BA$42*Taxes!$P$21-(Model!BA$95+Model!BA$156)),
IF(BA183=3,MAX(Model!BA$42*Taxes!$P$24,BA182*Taxes!$P$23),
IF(SUMIFS($W182:BA182,$W183:BA183,BA183)*SUMIFS(Taxes!$P$20:$P$29,Taxes!$Q$20:$Q$29,BA183)-SUMIFS($W184:AZ184,$W183:AZ183,BA183)&gt;0,SUMIFS($W182:BA182,$W183:BA183,BA183)*SUMIFS(Taxes!$P$20:$P$29,Taxes!$Q$20:$Q$29,BA183)-SUMIFS($W184:AZ184,$W183:AZ183,BA183),0))))</f>
        <v>1262644.9643495269</v>
      </c>
      <c r="BB184" s="5">
        <f ca="1">IF(BB$4="",0,
IF(BB183=2,IF(Model!BB$42*Taxes!$P$21-(Model!BB$95+Model!BB$156)&lt;Model!BB$42*Taxes!$P$21*Taxes!$P$22,Model!BB$42*Taxes!$P$21*Taxes!$P$22,Model!BB$42*Taxes!$P$21-(Model!BB$95+Model!BB$156)),
IF(BB183=3,MAX(Model!BB$42*Taxes!$P$24,BB182*Taxes!$P$23),
IF(SUMIFS($W182:BB182,$W183:BB183,BB183)*SUMIFS(Taxes!$P$20:$P$29,Taxes!$Q$20:$Q$29,BB183)-SUMIFS($W184:BA184,$W183:BA183,BB183)&gt;0,SUMIFS($W182:BB182,$W183:BB183,BB183)*SUMIFS(Taxes!$P$20:$P$29,Taxes!$Q$20:$Q$29,BB183)-SUMIFS($W184:BA184,$W183:BA183,BB183),0))))</f>
        <v>1303051.8806048464</v>
      </c>
      <c r="BC184" s="5">
        <f ca="1">IF(BC$4="",0,
IF(BC183=2,IF(Model!BC$42*Taxes!$P$21-(Model!BC$95+Model!BC$156)&lt;Model!BC$42*Taxes!$P$21*Taxes!$P$22,Model!BC$42*Taxes!$P$21*Taxes!$P$22,Model!BC$42*Taxes!$P$21-(Model!BC$95+Model!BC$156)),
IF(BC183=3,MAX(Model!BC$42*Taxes!$P$24,BC182*Taxes!$P$23),
IF(SUMIFS($W182:BC182,$W183:BC183,BC183)*SUMIFS(Taxes!$P$20:$P$29,Taxes!$Q$20:$Q$29,BC183)-SUMIFS($W184:BB184,$W183:BB183,BC183)&gt;0,SUMIFS($W182:BC182,$W183:BC183,BC183)*SUMIFS(Taxes!$P$20:$P$29,Taxes!$Q$20:$Q$29,BC183)-SUMIFS($W184:BB184,$W183:BB183,BC183),0))))</f>
        <v>1370533.5219684094</v>
      </c>
      <c r="BD184" s="5">
        <f ca="1">IF(BD$4="",0,
IF(BD183=2,IF(Model!BD$42*Taxes!$P$21-(Model!BD$95+Model!BD$156)&lt;Model!BD$42*Taxes!$P$21*Taxes!$P$22,Model!BD$42*Taxes!$P$21*Taxes!$P$22,Model!BD$42*Taxes!$P$21-(Model!BD$95+Model!BD$156)),
IF(BD183=3,MAX(Model!BD$42*Taxes!$P$24,BD182*Taxes!$P$23),
IF(SUMIFS($W182:BD182,$W183:BD183,BD183)*SUMIFS(Taxes!$P$20:$P$29,Taxes!$Q$20:$Q$29,BD183)-SUMIFS($W184:BC184,$W183:BC183,BD183)&gt;0,SUMIFS($W182:BD182,$W183:BD183,BD183)*SUMIFS(Taxes!$P$20:$P$29,Taxes!$Q$20:$Q$29,BD183)-SUMIFS($W184:BC184,$W183:BC183,BD183),0))))</f>
        <v>1446586.9048031401</v>
      </c>
      <c r="BE184" s="5">
        <f ca="1">IF(BE$4="",0,
IF(BE183=2,IF(Model!BE$42*Taxes!$P$21-(Model!BE$95+Model!BE$156)&lt;Model!BE$42*Taxes!$P$21*Taxes!$P$22,Model!BE$42*Taxes!$P$21*Taxes!$P$22,Model!BE$42*Taxes!$P$21-(Model!BE$95+Model!BE$156)),
IF(BE183=3,MAX(Model!BE$42*Taxes!$P$24,BE182*Taxes!$P$23),
IF(SUMIFS($W182:BE182,$W183:BE183,BE183)*SUMIFS(Taxes!$P$20:$P$29,Taxes!$Q$20:$Q$29,BE183)-SUMIFS($W184:BD184,$W183:BD183,BE183)&gt;0,SUMIFS($W182:BE182,$W183:BE183,BE183)*SUMIFS(Taxes!$P$20:$P$29,Taxes!$Q$20:$Q$29,BE183)-SUMIFS($W184:BD184,$W183:BD183,BE183),0))))</f>
        <v>1484582.1048817057</v>
      </c>
      <c r="BF184" s="5">
        <f ca="1">IF(BF$4="",0,
IF(BF183=2,IF(Model!BF$42*Taxes!$P$21-(Model!BF$95+Model!BF$156)&lt;Model!BF$42*Taxes!$P$21*Taxes!$P$22,Model!BF$42*Taxes!$P$21*Taxes!$P$22,Model!BF$42*Taxes!$P$21-(Model!BF$95+Model!BF$156)),
IF(BF183=3,MAX(Model!BF$42*Taxes!$P$24,BF182*Taxes!$P$23),
IF(SUMIFS($W182:BF182,$W183:BF183,BF183)*SUMIFS(Taxes!$P$20:$P$29,Taxes!$Q$20:$Q$29,BF183)-SUMIFS($W184:BE184,$W183:BE183,BF183)&gt;0,SUMIFS($W182:BF182,$W183:BF183,BF183)*SUMIFS(Taxes!$P$20:$P$29,Taxes!$Q$20:$Q$29,BF183)-SUMIFS($W184:BE184,$W183:BE183,BF183),0))))</f>
        <v>1561161.8636023663</v>
      </c>
      <c r="BG184" s="5">
        <f ca="1">IF(BG$4="",0,
IF(BG183=2,IF(Model!BG$42*Taxes!$P$21-(Model!BG$95+Model!BG$156)&lt;Model!BG$42*Taxes!$P$21*Taxes!$P$22,Model!BG$42*Taxes!$P$21*Taxes!$P$22,Model!BG$42*Taxes!$P$21-(Model!BG$95+Model!BG$156)),
IF(BG183=3,MAX(Model!BG$42*Taxes!$P$24,BG182*Taxes!$P$23),
IF(SUMIFS($W182:BG182,$W183:BG183,BG183)*SUMIFS(Taxes!$P$20:$P$29,Taxes!$Q$20:$Q$29,BG183)-SUMIFS($W184:BF184,$W183:BF183,BG183)&gt;0,SUMIFS($W182:BG182,$W183:BG183,BG183)*SUMIFS(Taxes!$P$20:$P$29,Taxes!$Q$20:$Q$29,BG183)-SUMIFS($W184:BF184,$W183:BF183,BG183),0))))</f>
        <v>1631945.7742324509</v>
      </c>
      <c r="BH184" s="5">
        <f ca="1">IF(BH$4="",0,
IF(BH183=2,IF(Model!BH$42*Taxes!$P$21-(Model!BH$95+Model!BH$156)&lt;Model!BH$42*Taxes!$P$21*Taxes!$P$22,Model!BH$42*Taxes!$P$21*Taxes!$P$22,Model!BH$42*Taxes!$P$21-(Model!BH$95+Model!BH$156)),
IF(BH183=3,MAX(Model!BH$42*Taxes!$P$24,BH182*Taxes!$P$23),
IF(SUMIFS($W182:BH182,$W183:BH183,BH183)*SUMIFS(Taxes!$P$20:$P$29,Taxes!$Q$20:$Q$29,BH183)-SUMIFS($W184:BG184,$W183:BG183,BH183)&gt;0,SUMIFS($W182:BH182,$W183:BH183,BH183)*SUMIFS(Taxes!$P$20:$P$29,Taxes!$Q$20:$Q$29,BH183)-SUMIFS($W184:BG184,$W183:BG183,BH183),0))))</f>
        <v>1662278.9422287345</v>
      </c>
      <c r="BI184" s="5">
        <f ca="1">IF(BI$4="",0,
IF(BI183=2,IF(Model!BI$42*Taxes!$P$21-(Model!BI$95+Model!BI$156)&lt;Model!BI$42*Taxes!$P$21*Taxes!$P$22,Model!BI$42*Taxes!$P$21*Taxes!$P$22,Model!BI$42*Taxes!$P$21-(Model!BI$95+Model!BI$156)),
IF(BI183=3,MAX(Model!BI$42*Taxes!$P$24,BI182*Taxes!$P$23),
IF(SUMIFS($W182:BI182,$W183:BI183,BI183)*SUMIFS(Taxes!$P$20:$P$29,Taxes!$Q$20:$Q$29,BI183)-SUMIFS($W184:BH184,$W183:BH183,BI183)&gt;0,SUMIFS($W182:BI182,$W183:BI183,BI183)*SUMIFS(Taxes!$P$20:$P$29,Taxes!$Q$20:$Q$29,BI183)-SUMIFS($W184:BH184,$W183:BH183,BI183),0))))</f>
        <v>1737371.8917448632</v>
      </c>
      <c r="BJ184" s="5">
        <f ca="1">IF(BJ$4="",0,
IF(BJ183=2,IF(Model!BJ$42*Taxes!$P$21-(Model!BJ$95+Model!BJ$156)&lt;Model!BJ$42*Taxes!$P$21*Taxes!$P$22,Model!BJ$42*Taxes!$P$21*Taxes!$P$22,Model!BJ$42*Taxes!$P$21-(Model!BJ$95+Model!BJ$156)),
IF(BJ183=3,MAX(Model!BJ$42*Taxes!$P$24,BJ182*Taxes!$P$23),
IF(SUMIFS($W182:BJ182,$W183:BJ183,BJ183)*SUMIFS(Taxes!$P$20:$P$29,Taxes!$Q$20:$Q$29,BJ183)-SUMIFS($W184:BI184,$W183:BI183,BJ183)&gt;0,SUMIFS($W182:BJ182,$W183:BJ183,BJ183)*SUMIFS(Taxes!$P$20:$P$29,Taxes!$Q$20:$Q$29,BJ183)-SUMIFS($W184:BI184,$W183:BI183,BJ183),0))))</f>
        <v>1829385.5266498551</v>
      </c>
      <c r="BK184" s="5">
        <f ca="1">IF(BK$4="",0,
IF(BK183=2,IF(Model!BK$42*Taxes!$P$21-(Model!BK$95+Model!BK$156)&lt;Model!BK$42*Taxes!$P$21*Taxes!$P$22,Model!BK$42*Taxes!$P$21*Taxes!$P$22,Model!BK$42*Taxes!$P$21-(Model!BK$95+Model!BK$156)),
IF(BK183=3,MAX(Model!BK$42*Taxes!$P$24,BK182*Taxes!$P$23),
IF(SUMIFS($W182:BK182,$W183:BK183,BK183)*SUMIFS(Taxes!$P$20:$P$29,Taxes!$Q$20:$Q$29,BK183)-SUMIFS($W184:BJ184,$W183:BJ183,BK183)&gt;0,SUMIFS($W182:BK182,$W183:BK183,BK183)*SUMIFS(Taxes!$P$20:$P$29,Taxes!$Q$20:$Q$29,BK183)-SUMIFS($W184:BJ184,$W183:BJ183,BK183),0))))</f>
        <v>1936139.1447707973</v>
      </c>
      <c r="BL184" s="5">
        <f ca="1">IF(BL$4="",0,
IF(BL183=2,IF(Model!BL$42*Taxes!$P$21-(Model!BL$95+Model!BL$156)&lt;Model!BL$42*Taxes!$P$21*Taxes!$P$22,Model!BL$42*Taxes!$P$21*Taxes!$P$22,Model!BL$42*Taxes!$P$21-(Model!BL$95+Model!BL$156)),
IF(BL183=3,MAX(Model!BL$42*Taxes!$P$24,BL182*Taxes!$P$23),
IF(SUMIFS($W182:BL182,$W183:BL183,BL183)*SUMIFS(Taxes!$P$20:$P$29,Taxes!$Q$20:$Q$29,BL183)-SUMIFS($W184:BK184,$W183:BK183,BL183)&gt;0,SUMIFS($W182:BL182,$W183:BL183,BL183)*SUMIFS(Taxes!$P$20:$P$29,Taxes!$Q$20:$Q$29,BL183)-SUMIFS($W184:BK184,$W183:BK183,BL183),0))))</f>
        <v>1944681.0326883793</v>
      </c>
      <c r="BM184" s="5">
        <f ca="1">IF(BM$4="",0,
IF(BM183=2,IF(Model!BM$42*Taxes!$P$21-(Model!BM$95+Model!BM$156)&lt;Model!BM$42*Taxes!$P$21*Taxes!$P$22,Model!BM$42*Taxes!$P$21*Taxes!$P$22,Model!BM$42*Taxes!$P$21-(Model!BM$95+Model!BM$156)),
IF(BM183=3,MAX(Model!BM$42*Taxes!$P$24,BM182*Taxes!$P$23),
IF(SUMIFS($W182:BM182,$W183:BM183,BM183)*SUMIFS(Taxes!$P$20:$P$29,Taxes!$Q$20:$Q$29,BM183)-SUMIFS($W184:BL184,$W183:BL183,BM183)&gt;0,SUMIFS($W182:BM182,$W183:BM183,BM183)*SUMIFS(Taxes!$P$20:$P$29,Taxes!$Q$20:$Q$29,BM183)-SUMIFS($W184:BL184,$W183:BL183,BM183),0))))</f>
        <v>2000808.5529150814</v>
      </c>
      <c r="BN184" s="5">
        <f ca="1">IF(BN$4="",0,
IF(BN183=2,IF(Model!BN$42*Taxes!$P$21-(Model!BN$95+Model!BN$156)&lt;Model!BN$42*Taxes!$P$21*Taxes!$P$22,Model!BN$42*Taxes!$P$21*Taxes!$P$22,Model!BN$42*Taxes!$P$21-(Model!BN$95+Model!BN$156)),
IF(BN183=3,MAX(Model!BN$42*Taxes!$P$24,BN182*Taxes!$P$23),
IF(SUMIFS($W182:BN182,$W183:BN183,BN183)*SUMIFS(Taxes!$P$20:$P$29,Taxes!$Q$20:$Q$29,BN183)-SUMIFS($W184:BM184,$W183:BM183,BN183)&gt;0,SUMIFS($W182:BN182,$W183:BN183,BN183)*SUMIFS(Taxes!$P$20:$P$29,Taxes!$Q$20:$Q$29,BN183)-SUMIFS($W184:BM184,$W183:BM183,BN183),0))))</f>
        <v>2052070.0819944069</v>
      </c>
      <c r="BO184" s="5">
        <f ca="1">IF(BO$4="",0,
IF(BO183=2,IF(Model!BO$42*Taxes!$P$21-(Model!BO$95+Model!BO$156)&lt;Model!BO$42*Taxes!$P$21*Taxes!$P$22,Model!BO$42*Taxes!$P$21*Taxes!$P$22,Model!BO$42*Taxes!$P$21-(Model!BO$95+Model!BO$156)),
IF(BO183=3,MAX(Model!BO$42*Taxes!$P$24,BO182*Taxes!$P$23),
IF(SUMIFS($W182:BO182,$W183:BO183,BO183)*SUMIFS(Taxes!$P$20:$P$29,Taxes!$Q$20:$Q$29,BO183)-SUMIFS($W184:BN184,$W183:BN183,BO183)&gt;0,SUMIFS($W182:BO182,$W183:BO183,BO183)*SUMIFS(Taxes!$P$20:$P$29,Taxes!$Q$20:$Q$29,BO183)-SUMIFS($W184:BN184,$W183:BN183,BO183),0))))</f>
        <v>2076625.8889883086</v>
      </c>
      <c r="BP184" s="5">
        <f ca="1">IF(BP$4="",0,
IF(BP183=2,IF(Model!BP$42*Taxes!$P$21-(Model!BP$95+Model!BP$156)&lt;Model!BP$42*Taxes!$P$21*Taxes!$P$22,Model!BP$42*Taxes!$P$21*Taxes!$P$22,Model!BP$42*Taxes!$P$21-(Model!BP$95+Model!BP$156)),
IF(BP183=3,MAX(Model!BP$42*Taxes!$P$24,BP182*Taxes!$P$23),
IF(SUMIFS($W182:BP182,$W183:BP183,BP183)*SUMIFS(Taxes!$P$20:$P$29,Taxes!$Q$20:$Q$29,BP183)-SUMIFS($W184:BO184,$W183:BO183,BP183)&gt;0,SUMIFS($W182:BP182,$W183:BP183,BP183)*SUMIFS(Taxes!$P$20:$P$29,Taxes!$Q$20:$Q$29,BP183)-SUMIFS($W184:BO184,$W183:BO183,BP183),0))))</f>
        <v>2177791.0038330257</v>
      </c>
      <c r="BQ184" s="5">
        <f ca="1">IF(BQ$4="",0,
IF(BQ183=2,IF(Model!BQ$42*Taxes!$P$21-(Model!BQ$95+Model!BQ$156)&lt;Model!BQ$42*Taxes!$P$21*Taxes!$P$22,Model!BQ$42*Taxes!$P$21*Taxes!$P$22,Model!BQ$42*Taxes!$P$21-(Model!BQ$95+Model!BQ$156)),
IF(BQ183=3,MAX(Model!BQ$42*Taxes!$P$24,BQ182*Taxes!$P$23),
IF(SUMIFS($W182:BQ182,$W183:BQ183,BQ183)*SUMIFS(Taxes!$P$20:$P$29,Taxes!$Q$20:$Q$29,BQ183)-SUMIFS($W184:BP184,$W183:BP183,BQ183)&gt;0,SUMIFS($W182:BQ182,$W183:BQ183,BQ183)*SUMIFS(Taxes!$P$20:$P$29,Taxes!$Q$20:$Q$29,BQ183)-SUMIFS($W184:BP184,$W183:BP183,BQ183),0))))</f>
        <v>2299734.5634457171</v>
      </c>
      <c r="BR184" s="5">
        <f ca="1">IF(BR$4="",0,
IF(BR183=2,IF(Model!BR$42*Taxes!$P$21-(Model!BR$95+Model!BR$156)&lt;Model!BR$42*Taxes!$P$21*Taxes!$P$22,Model!BR$42*Taxes!$P$21*Taxes!$P$22,Model!BR$42*Taxes!$P$21-(Model!BR$95+Model!BR$156)),
IF(BR183=3,MAX(Model!BR$42*Taxes!$P$24,BR182*Taxes!$P$23),
IF(SUMIFS($W182:BR182,$W183:BR183,BR183)*SUMIFS(Taxes!$P$20:$P$29,Taxes!$Q$20:$Q$29,BR183)-SUMIFS($W184:BQ184,$W183:BQ183,BR183)&gt;0,SUMIFS($W182:BR182,$W183:BR183,BR183)*SUMIFS(Taxes!$P$20:$P$29,Taxes!$Q$20:$Q$29,BR183)-SUMIFS($W184:BQ184,$W183:BQ183,BR183),0))))</f>
        <v>2357258.6796046942</v>
      </c>
      <c r="BS184" s="5">
        <f ca="1">IF(BS$4="",0,
IF(BS183=2,IF(Model!BS$42*Taxes!$P$21-(Model!BS$95+Model!BS$156)&lt;Model!BS$42*Taxes!$P$21*Taxes!$P$22,Model!BS$42*Taxes!$P$21*Taxes!$P$22,Model!BS$42*Taxes!$P$21-(Model!BS$95+Model!BS$156)),
IF(BS183=3,MAX(Model!BS$42*Taxes!$P$24,BS182*Taxes!$P$23),
IF(SUMIFS($W182:BS182,$W183:BS183,BS183)*SUMIFS(Taxes!$P$20:$P$29,Taxes!$Q$20:$Q$29,BS183)-SUMIFS($W184:BR184,$W183:BR183,BS183)&gt;0,SUMIFS($W182:BS182,$W183:BS183,BS183)*SUMIFS(Taxes!$P$20:$P$29,Taxes!$Q$20:$Q$29,BS183)-SUMIFS($W184:BR184,$W183:BR183,BS183),0))))</f>
        <v>2431422.2544635236</v>
      </c>
      <c r="BT184" s="5">
        <f ca="1">IF(BT$4="",0,
IF(BT183=2,IF(Model!BT$42*Taxes!$P$21-(Model!BT$95+Model!BT$156)&lt;Model!BT$42*Taxes!$P$21*Taxes!$P$22,Model!BT$42*Taxes!$P$21*Taxes!$P$22,Model!BT$42*Taxes!$P$21-(Model!BT$95+Model!BT$156)),
IF(BT183=3,MAX(Model!BT$42*Taxes!$P$24,BT182*Taxes!$P$23),
IF(SUMIFS($W182:BT182,$W183:BT183,BT183)*SUMIFS(Taxes!$P$20:$P$29,Taxes!$Q$20:$Q$29,BT183)-SUMIFS($W184:BS184,$W183:BS183,BT183)&gt;0,SUMIFS($W182:BT182,$W183:BT183,BT183)*SUMIFS(Taxes!$P$20:$P$29,Taxes!$Q$20:$Q$29,BT183)-SUMIFS($W184:BS184,$W183:BS183,BT183),0))))</f>
        <v>2457077.4406420588</v>
      </c>
      <c r="BU184" s="5">
        <f ca="1">IF(BU$4="",0,
IF(BU183=2,IF(Model!BU$42*Taxes!$P$21-(Model!BU$95+Model!BU$156)&lt;Model!BU$42*Taxes!$P$21*Taxes!$P$22,Model!BU$42*Taxes!$P$21*Taxes!$P$22,Model!BU$42*Taxes!$P$21-(Model!BU$95+Model!BU$156)),
IF(BU183=3,MAX(Model!BU$42*Taxes!$P$24,BU182*Taxes!$P$23),
IF(SUMIFS($W182:BU182,$W183:BU183,BU183)*SUMIFS(Taxes!$P$20:$P$29,Taxes!$Q$20:$Q$29,BU183)-SUMIFS($W184:BT184,$W183:BT183,BU183)&gt;0,SUMIFS($W182:BU182,$W183:BU183,BU183)*SUMIFS(Taxes!$P$20:$P$29,Taxes!$Q$20:$Q$29,BU183)-SUMIFS($W184:BT184,$W183:BT183,BU183),0))))</f>
        <v>2511710.0713835806</v>
      </c>
      <c r="BV184" s="5">
        <f ca="1">IF(BV$4="",0,
IF(BV183=2,IF(Model!BV$42*Taxes!$P$21-(Model!BV$95+Model!BV$156)&lt;Model!BV$42*Taxes!$P$21*Taxes!$P$22,Model!BV$42*Taxes!$P$21*Taxes!$P$22,Model!BV$42*Taxes!$P$21-(Model!BV$95+Model!BV$156)),
IF(BV183=3,MAX(Model!BV$42*Taxes!$P$24,BV182*Taxes!$P$23),
IF(SUMIFS($W182:BV182,$W183:BV183,BV183)*SUMIFS(Taxes!$P$20:$P$29,Taxes!$Q$20:$Q$29,BV183)-SUMIFS($W184:BU184,$W183:BU183,BV183)&gt;0,SUMIFS($W182:BV182,$W183:BV183,BV183)*SUMIFS(Taxes!$P$20:$P$29,Taxes!$Q$20:$Q$29,BV183)-SUMIFS($W184:BU184,$W183:BU183,BV183),0))))</f>
        <v>2630392.9657780454</v>
      </c>
      <c r="BW184" s="5">
        <f ca="1">IF(BW$4="",0,
IF(BW183=2,IF(Model!BW$42*Taxes!$P$21-(Model!BW$95+Model!BW$156)&lt;Model!BW$42*Taxes!$P$21*Taxes!$P$22,Model!BW$42*Taxes!$P$21*Taxes!$P$22,Model!BW$42*Taxes!$P$21-(Model!BW$95+Model!BW$156)),
IF(BW183=3,MAX(Model!BW$42*Taxes!$P$24,BW182*Taxes!$P$23),
IF(SUMIFS($W182:BW182,$W183:BW183,BW183)*SUMIFS(Taxes!$P$20:$P$29,Taxes!$Q$20:$Q$29,BW183)-SUMIFS($W184:BV184,$W183:BV183,BW183)&gt;0,SUMIFS($W182:BW182,$W183:BW183,BW183)*SUMIFS(Taxes!$P$20:$P$29,Taxes!$Q$20:$Q$29,BW183)-SUMIFS($W184:BV184,$W183:BV183,BW183),0))))</f>
        <v>2759256.4478091523</v>
      </c>
      <c r="BX184" s="5">
        <f ca="1">IF(BX$4="",0,
IF(BX183=2,IF(Model!BX$42*Taxes!$P$21-(Model!BX$95+Model!BX$156)&lt;Model!BX$42*Taxes!$P$21*Taxes!$P$22,Model!BX$42*Taxes!$P$21*Taxes!$P$22,Model!BX$42*Taxes!$P$21-(Model!BX$95+Model!BX$156)),
IF(BX183=3,MAX(Model!BX$42*Taxes!$P$24,BX182*Taxes!$P$23),
IF(SUMIFS($W182:BX182,$W183:BX183,BX183)*SUMIFS(Taxes!$P$20:$P$29,Taxes!$Q$20:$Q$29,BX183)-SUMIFS($W184:BW184,$W183:BW183,BX183)&gt;0,SUMIFS($W182:BX182,$W183:BX183,BX183)*SUMIFS(Taxes!$P$20:$P$29,Taxes!$Q$20:$Q$29,BX183)-SUMIFS($W184:BW184,$W183:BW183,BX183),0))))</f>
        <v>2808296.0393606424</v>
      </c>
      <c r="BY184" s="5">
        <f ca="1">IF(BY$4="",0,
IF(BY183=2,IF(Model!BY$42*Taxes!$P$21-(Model!BY$95+Model!BY$156)&lt;Model!BY$42*Taxes!$P$21*Taxes!$P$22,Model!BY$42*Taxes!$P$21*Taxes!$P$22,Model!BY$42*Taxes!$P$21-(Model!BY$95+Model!BY$156)),
IF(BY183=3,MAX(Model!BY$42*Taxes!$P$24,BY182*Taxes!$P$23),
IF(SUMIFS($W182:BY182,$W183:BY183,BY183)*SUMIFS(Taxes!$P$20:$P$29,Taxes!$Q$20:$Q$29,BY183)-SUMIFS($W184:BX184,$W183:BX183,BY183)&gt;0,SUMIFS($W182:BY182,$W183:BY183,BY183)*SUMIFS(Taxes!$P$20:$P$29,Taxes!$Q$20:$Q$29,BY183)-SUMIFS($W184:BX184,$W183:BX183,BY183),0))))</f>
        <v>2843261.185109973</v>
      </c>
      <c r="BZ184" s="5">
        <f ca="1">IF(BZ$4="",0,
IF(BZ183=2,IF(Model!BZ$42*Taxes!$P$21-(Model!BZ$95+Model!BZ$156)&lt;Model!BZ$42*Taxes!$P$21*Taxes!$P$22,Model!BZ$42*Taxes!$P$21*Taxes!$P$22,Model!BZ$42*Taxes!$P$21-(Model!BZ$95+Model!BZ$156)),
IF(BZ183=3,MAX(Model!BZ$42*Taxes!$P$24,BZ182*Taxes!$P$23),
IF(SUMIFS($W182:BZ182,$W183:BZ183,BZ183)*SUMIFS(Taxes!$P$20:$P$29,Taxes!$Q$20:$Q$29,BZ183)-SUMIFS($W184:BY184,$W183:BY183,BZ183)&gt;0,SUMIFS($W182:BZ182,$W183:BZ183,BZ183)*SUMIFS(Taxes!$P$20:$P$29,Taxes!$Q$20:$Q$29,BZ183)-SUMIFS($W184:BY184,$W183:BY183,BZ183),0))))</f>
        <v>2879602.4538016021</v>
      </c>
      <c r="CA184" s="5">
        <f ca="1">IF(CA$4="",0,
IF(CA183=2,IF(Model!CA$42*Taxes!$P$21-(Model!CA$95+Model!CA$156)&lt;Model!CA$42*Taxes!$P$21*Taxes!$P$22,Model!CA$42*Taxes!$P$21*Taxes!$P$22,Model!CA$42*Taxes!$P$21-(Model!CA$95+Model!CA$156)),
IF(CA183=3,MAX(Model!CA$42*Taxes!$P$24,CA182*Taxes!$P$23),
IF(SUMIFS($W182:CA182,$W183:CA183,CA183)*SUMIFS(Taxes!$P$20:$P$29,Taxes!$Q$20:$Q$29,CA183)-SUMIFS($W184:BZ184,$W183:BZ183,CA183)&gt;0,SUMIFS($W182:CA182,$W183:CA183,CA183)*SUMIFS(Taxes!$P$20:$P$29,Taxes!$Q$20:$Q$29,CA183)-SUMIFS($W184:BZ184,$W183:BZ183,CA183),0))))</f>
        <v>2951933.586167261</v>
      </c>
      <c r="CB184" s="5">
        <f ca="1">IF(CB$4="",0,
IF(CB183=2,IF(Model!CB$42*Taxes!$P$21-(Model!CB$95+Model!CB$156)&lt;Model!CB$42*Taxes!$P$21*Taxes!$P$22,Model!CB$42*Taxes!$P$21*Taxes!$P$22,Model!CB$42*Taxes!$P$21-(Model!CB$95+Model!CB$156)),
IF(CB183=3,MAX(Model!CB$42*Taxes!$P$24,CB182*Taxes!$P$23),
IF(SUMIFS($W182:CB182,$W183:CB183,CB183)*SUMIFS(Taxes!$P$20:$P$29,Taxes!$Q$20:$Q$29,CB183)-SUMIFS($W184:CA184,$W183:CA183,CB183)&gt;0,SUMIFS($W182:CB182,$W183:CB183,CB183)*SUMIFS(Taxes!$P$20:$P$29,Taxes!$Q$20:$Q$29,CB183)-SUMIFS($W184:CA184,$W183:CA183,CB183),0))))</f>
        <v>3072049.2052357048</v>
      </c>
      <c r="CC184" s="5">
        <f ca="1">IF(CC$4="",0,
IF(CC183=2,IF(Model!CC$42*Taxes!$P$21-(Model!CC$95+Model!CC$156)&lt;Model!CC$42*Taxes!$P$21*Taxes!$P$22,Model!CC$42*Taxes!$P$21*Taxes!$P$22,Model!CC$42*Taxes!$P$21-(Model!CC$95+Model!CC$156)),
IF(CC183=3,MAX(Model!CC$42*Taxes!$P$24,CC182*Taxes!$P$23),
IF(SUMIFS($W182:CC182,$W183:CC183,CC183)*SUMIFS(Taxes!$P$20:$P$29,Taxes!$Q$20:$Q$29,CC183)-SUMIFS($W184:CB184,$W183:CB183,CC183)&gt;0,SUMIFS($W182:CC182,$W183:CC183,CC183)*SUMIFS(Taxes!$P$20:$P$29,Taxes!$Q$20:$Q$29,CC183)-SUMIFS($W184:CB184,$W183:CB183,CC183),0))))</f>
        <v>3188564.9931778759</v>
      </c>
      <c r="CD184" s="5">
        <f ca="1">IF(CD$4="",0,
IF(CD183=2,IF(Model!CD$42*Taxes!$P$21-(Model!CD$95+Model!CD$156)&lt;Model!CD$42*Taxes!$P$21*Taxes!$P$22,Model!CD$42*Taxes!$P$21*Taxes!$P$22,Model!CD$42*Taxes!$P$21-(Model!CD$95+Model!CD$156)),
IF(CD183=3,MAX(Model!CD$42*Taxes!$P$24,CD182*Taxes!$P$23),
IF(SUMIFS($W182:CD182,$W183:CD183,CD183)*SUMIFS(Taxes!$P$20:$P$29,Taxes!$Q$20:$Q$29,CD183)-SUMIFS($W184:CC184,$W183:CC183,CD183)&gt;0,SUMIFS($W182:CD182,$W183:CD183,CD183)*SUMIFS(Taxes!$P$20:$P$29,Taxes!$Q$20:$Q$29,CD183)-SUMIFS($W184:CC184,$W183:CC183,CD183),0))))</f>
        <v>3272164.5054645836</v>
      </c>
      <c r="CE184" s="5">
        <f ca="1">IF(CE$4="",0,
IF(CE183=2,IF(Model!CE$42*Taxes!$P$21-(Model!CE$95+Model!CE$156)&lt;Model!CE$42*Taxes!$P$21*Taxes!$P$22,Model!CE$42*Taxes!$P$21*Taxes!$P$22,Model!CE$42*Taxes!$P$21-(Model!CE$95+Model!CE$156)),
IF(CE183=3,MAX(Model!CE$42*Taxes!$P$24,CE182*Taxes!$P$23),
IF(SUMIFS($W182:CE182,$W183:CE183,CE183)*SUMIFS(Taxes!$P$20:$P$29,Taxes!$Q$20:$Q$29,CE183)-SUMIFS($W184:CD184,$W183:CD183,CE183)&gt;0,SUMIFS($W182:CE182,$W183:CE183,CE183)*SUMIFS(Taxes!$P$20:$P$29,Taxes!$Q$20:$Q$29,CE183)-SUMIFS($W184:CD184,$W183:CD183,CE183),0))))</f>
        <v>3349366.485916838</v>
      </c>
      <c r="CF184" s="5">
        <f ca="1">IF(CF$4="",0,
IF(CF183=2,IF(Model!CF$42*Taxes!$P$21-(Model!CF$95+Model!CF$156)&lt;Model!CF$42*Taxes!$P$21*Taxes!$P$22,Model!CF$42*Taxes!$P$21*Taxes!$P$22,Model!CF$42*Taxes!$P$21-(Model!CF$95+Model!CF$156)),
IF(CF183=3,MAX(Model!CF$42*Taxes!$P$24,CF182*Taxes!$P$23),
IF(SUMIFS($W182:CF182,$W183:CF183,CF183)*SUMIFS(Taxes!$P$20:$P$29,Taxes!$Q$20:$Q$29,CF183)-SUMIFS($W184:CE184,$W183:CE183,CF183)&gt;0,SUMIFS($W182:CF182,$W183:CF183,CF183)*SUMIFS(Taxes!$P$20:$P$29,Taxes!$Q$20:$Q$29,CF183)-SUMIFS($W184:CE184,$W183:CE183,CF183),0))))</f>
        <v>0</v>
      </c>
    </row>
    <row r="186" spans="2:84" x14ac:dyDescent="0.3">
      <c r="B186" s="13">
        <f>ROW()</f>
        <v>186</v>
      </c>
      <c r="H186" s="1" t="s">
        <v>261</v>
      </c>
      <c r="M186" s="53" t="s">
        <v>18</v>
      </c>
      <c r="P186" s="72" t="str">
        <f>Lists!$AI$14</f>
        <v>PL</v>
      </c>
      <c r="Q186" s="90">
        <v>4</v>
      </c>
      <c r="U186" s="5">
        <f ca="1">SUM(INDIRECT(ADDRESS($B186,$X$2)&amp;":"&amp;ADDRESS($B186,$X$2-1+$P$8)))</f>
        <v>320951651.95680088</v>
      </c>
      <c r="X186" s="5">
        <f ca="1">X182-X184</f>
        <v>-457022.98358366021</v>
      </c>
      <c r="Y186" s="5">
        <f t="shared" ref="Y186:CF186" ca="1" si="307">Y182-Y184</f>
        <v>-783279.65025032684</v>
      </c>
      <c r="Z186" s="5">
        <f t="shared" ca="1" si="307"/>
        <v>-1262492.9039219196</v>
      </c>
      <c r="AA186" s="5">
        <f t="shared" ca="1" si="307"/>
        <v>-1640353.6704685052</v>
      </c>
      <c r="AB186" s="5">
        <f t="shared" ca="1" si="307"/>
        <v>-1388434.257359205</v>
      </c>
      <c r="AC186" s="5">
        <f t="shared" ca="1" si="307"/>
        <v>-823612.92360934557</v>
      </c>
      <c r="AD186" s="5">
        <f t="shared" ca="1" si="307"/>
        <v>-508068.51050004503</v>
      </c>
      <c r="AE186" s="5">
        <f t="shared" ca="1" si="307"/>
        <v>-270737.60967129038</v>
      </c>
      <c r="AF186" s="5">
        <f t="shared" ca="1" si="307"/>
        <v>35399.423761963029</v>
      </c>
      <c r="AG186" s="5">
        <f t="shared" ca="1" si="307"/>
        <v>297726.87000935047</v>
      </c>
      <c r="AH186" s="5">
        <f t="shared" ca="1" si="307"/>
        <v>645055.8466107134</v>
      </c>
      <c r="AI186" s="5">
        <f t="shared" ca="1" si="307"/>
        <v>949259.0731341138</v>
      </c>
      <c r="AJ186" s="5">
        <f t="shared" ca="1" si="307"/>
        <v>1141572.135383626</v>
      </c>
      <c r="AK186" s="5">
        <f t="shared" ca="1" si="307"/>
        <v>1470925.1559664723</v>
      </c>
      <c r="AL186" s="5">
        <f t="shared" ca="1" si="307"/>
        <v>1876283.1447437608</v>
      </c>
      <c r="AM186" s="5">
        <f t="shared" ca="1" si="307"/>
        <v>1861008.787610292</v>
      </c>
      <c r="AN186" s="5">
        <f t="shared" ca="1" si="307"/>
        <v>1927137.1117460793</v>
      </c>
      <c r="AO186" s="5">
        <f t="shared" ca="1" si="307"/>
        <v>2127611.1078327261</v>
      </c>
      <c r="AP186" s="5">
        <f t="shared" ca="1" si="307"/>
        <v>2379029.4537886526</v>
      </c>
      <c r="AQ186" s="5">
        <f t="shared" ca="1" si="307"/>
        <v>2638512.0962538412</v>
      </c>
      <c r="AR186" s="5">
        <f t="shared" ca="1" si="307"/>
        <v>2816583.5736265825</v>
      </c>
      <c r="AS186" s="5">
        <f t="shared" ca="1" si="307"/>
        <v>3165890.9513301114</v>
      </c>
      <c r="AT186" s="5">
        <f t="shared" ca="1" si="307"/>
        <v>3331859.7336827158</v>
      </c>
      <c r="AU186" s="5">
        <f t="shared" ca="1" si="307"/>
        <v>3429158.1240230929</v>
      </c>
      <c r="AV186" s="5">
        <f t="shared" ca="1" si="307"/>
        <v>3586046.5457906649</v>
      </c>
      <c r="AW186" s="5">
        <f t="shared" ca="1" si="307"/>
        <v>3786684.8685377147</v>
      </c>
      <c r="AX186" s="5">
        <f t="shared" ca="1" si="307"/>
        <v>4174367.6575340191</v>
      </c>
      <c r="AY186" s="5">
        <f t="shared" ca="1" si="307"/>
        <v>4536924.3237539781</v>
      </c>
      <c r="AZ186" s="5">
        <f t="shared" ca="1" si="307"/>
        <v>4749618.650576042</v>
      </c>
      <c r="BA186" s="5">
        <f t="shared" ca="1" si="307"/>
        <v>5050579.8573981123</v>
      </c>
      <c r="BB186" s="5">
        <f t="shared" ca="1" si="307"/>
        <v>5212207.5224193865</v>
      </c>
      <c r="BC186" s="5">
        <f t="shared" ca="1" si="307"/>
        <v>5482134.0878736312</v>
      </c>
      <c r="BD186" s="5">
        <f t="shared" ca="1" si="307"/>
        <v>5786347.6192125613</v>
      </c>
      <c r="BE186" s="5">
        <f t="shared" ca="1" si="307"/>
        <v>5938328.419526834</v>
      </c>
      <c r="BF186" s="5">
        <f t="shared" ca="1" si="307"/>
        <v>6244647.4544094615</v>
      </c>
      <c r="BG186" s="5">
        <f t="shared" ca="1" si="307"/>
        <v>6527783.0969297998</v>
      </c>
      <c r="BH186" s="5">
        <f t="shared" ca="1" si="307"/>
        <v>6649115.7689149305</v>
      </c>
      <c r="BI186" s="5">
        <f t="shared" ca="1" si="307"/>
        <v>6949487.5669794511</v>
      </c>
      <c r="BJ186" s="5">
        <f t="shared" ca="1" si="307"/>
        <v>7317542.1065994315</v>
      </c>
      <c r="BK186" s="5">
        <f t="shared" ca="1" si="307"/>
        <v>7744556.5790831912</v>
      </c>
      <c r="BL186" s="5">
        <f t="shared" ca="1" si="307"/>
        <v>7778724.130753506</v>
      </c>
      <c r="BM186" s="5">
        <f t="shared" ca="1" si="307"/>
        <v>8003234.2116603553</v>
      </c>
      <c r="BN186" s="5">
        <f t="shared" ca="1" si="307"/>
        <v>8208280.3279776275</v>
      </c>
      <c r="BO186" s="5">
        <f t="shared" ca="1" si="307"/>
        <v>8306503.5559532214</v>
      </c>
      <c r="BP186" s="5">
        <f t="shared" ca="1" si="307"/>
        <v>8711164.0153320972</v>
      </c>
      <c r="BQ186" s="5">
        <f t="shared" ca="1" si="307"/>
        <v>9198938.2537828665</v>
      </c>
      <c r="BR186" s="5">
        <f t="shared" ca="1" si="307"/>
        <v>9429034.7184187844</v>
      </c>
      <c r="BS186" s="5">
        <f t="shared" ca="1" si="307"/>
        <v>9725689.017854061</v>
      </c>
      <c r="BT186" s="5">
        <f t="shared" ca="1" si="307"/>
        <v>9828309.7625682689</v>
      </c>
      <c r="BU186" s="5">
        <f t="shared" ca="1" si="307"/>
        <v>10046840.285534294</v>
      </c>
      <c r="BV186" s="5">
        <f t="shared" ca="1" si="307"/>
        <v>10521571.863112202</v>
      </c>
      <c r="BW186" s="5">
        <f t="shared" ca="1" si="307"/>
        <v>11037025.791236565</v>
      </c>
      <c r="BX186" s="5">
        <f t="shared" ca="1" si="307"/>
        <v>11233184.15744259</v>
      </c>
      <c r="BY186" s="5">
        <f t="shared" ca="1" si="307"/>
        <v>11373044.740439909</v>
      </c>
      <c r="BZ186" s="5">
        <f t="shared" ca="1" si="307"/>
        <v>11518409.81520641</v>
      </c>
      <c r="CA186" s="5">
        <f t="shared" ca="1" si="307"/>
        <v>11807734.344669038</v>
      </c>
      <c r="CB186" s="5">
        <f t="shared" ca="1" si="307"/>
        <v>12288196.82094275</v>
      </c>
      <c r="CC186" s="5">
        <f t="shared" ca="1" si="307"/>
        <v>12754259.972711537</v>
      </c>
      <c r="CD186" s="5">
        <f t="shared" ca="1" si="307"/>
        <v>13088658.021858383</v>
      </c>
      <c r="CE186" s="5">
        <f t="shared" ca="1" si="307"/>
        <v>13397465.943667302</v>
      </c>
      <c r="CF186" s="5">
        <f t="shared" ca="1" si="307"/>
        <v>0</v>
      </c>
    </row>
    <row r="187" spans="2:84" x14ac:dyDescent="0.3">
      <c r="X187" s="109"/>
    </row>
    <row r="188" spans="2:84" x14ac:dyDescent="0.3">
      <c r="B188" s="13">
        <f>ROW()</f>
        <v>188</v>
      </c>
      <c r="H188" s="1" t="s">
        <v>365</v>
      </c>
      <c r="M188" s="53" t="s">
        <v>18</v>
      </c>
      <c r="P188" s="72" t="str">
        <f>Lists!$AI$11</f>
        <v>CF</v>
      </c>
      <c r="Q188" s="90">
        <v>5</v>
      </c>
      <c r="U188" s="5">
        <f ca="1">SUM(INDIRECT(ADDRESS($B188,$X$2)&amp;":"&amp;ADDRESS($B188,$X$2-1+$P$8)))</f>
        <v>323096333.0466572</v>
      </c>
      <c r="X188" s="5">
        <f ca="1">IF(X$4="",0,X145+X161-X162+X81)</f>
        <v>-202298.35836602002</v>
      </c>
      <c r="Y188" s="5">
        <f t="shared" ref="Y188:BC188" ca="1" si="308">IF(Y$4="",0,Y145+Y161-Y162+Y81)</f>
        <v>-9234000</v>
      </c>
      <c r="Z188" s="5">
        <f t="shared" ca="1" si="308"/>
        <v>1378433.333333333</v>
      </c>
      <c r="AA188" s="5">
        <f t="shared" ca="1" si="308"/>
        <v>-882593.35603267723</v>
      </c>
      <c r="AB188" s="5">
        <f t="shared" ca="1" si="308"/>
        <v>4872564.977300656</v>
      </c>
      <c r="AC188" s="5">
        <f t="shared" ca="1" si="308"/>
        <v>-256022.09994177753</v>
      </c>
      <c r="AD188" s="5">
        <f t="shared" ca="1" si="308"/>
        <v>414695.74396732281</v>
      </c>
      <c r="AE188" s="5">
        <f t="shared" ca="1" si="308"/>
        <v>3589162.6904226611</v>
      </c>
      <c r="AF188" s="5">
        <f t="shared" ca="1" si="308"/>
        <v>-333313.65973585338</v>
      </c>
      <c r="AG188" s="5">
        <f t="shared" ca="1" si="308"/>
        <v>-373446.68619140727</v>
      </c>
      <c r="AH188" s="5">
        <f t="shared" ca="1" si="308"/>
        <v>5478324.249761438</v>
      </c>
      <c r="AI188" s="5">
        <f t="shared" ca="1" si="308"/>
        <v>1353586.8852371639</v>
      </c>
      <c r="AJ188" s="5">
        <f t="shared" ca="1" si="308"/>
        <v>2562559.8319070032</v>
      </c>
      <c r="AK188" s="5">
        <f t="shared" ca="1" si="308"/>
        <v>934732.58297371166</v>
      </c>
      <c r="AL188" s="5">
        <f t="shared" ca="1" si="308"/>
        <v>1500289.0032886961</v>
      </c>
      <c r="AM188" s="5">
        <f t="shared" ca="1" si="308"/>
        <v>2312487.0770276394</v>
      </c>
      <c r="AN188" s="5">
        <f t="shared" ca="1" si="308"/>
        <v>2101214.9203471513</v>
      </c>
      <c r="AO188" s="5">
        <f t="shared" ca="1" si="308"/>
        <v>848299.79933837708</v>
      </c>
      <c r="AP188" s="5">
        <f t="shared" ca="1" si="308"/>
        <v>2731605.7723292522</v>
      </c>
      <c r="AQ188" s="5">
        <f t="shared" ca="1" si="308"/>
        <v>3704349.0211280542</v>
      </c>
      <c r="AR188" s="5">
        <f t="shared" ca="1" si="308"/>
        <v>-15415276.012595164</v>
      </c>
      <c r="AS188" s="5">
        <f t="shared" ca="1" si="308"/>
        <v>-4785590.7186777294</v>
      </c>
      <c r="AT188" s="5">
        <f t="shared" ca="1" si="308"/>
        <v>245721.80739707942</v>
      </c>
      <c r="AU188" s="5">
        <f t="shared" ca="1" si="308"/>
        <v>5190583.6535746241</v>
      </c>
      <c r="AV188" s="5">
        <f t="shared" ca="1" si="308"/>
        <v>4346052.1307364255</v>
      </c>
      <c r="AW188" s="5">
        <f t="shared" ca="1" si="308"/>
        <v>9742462.0130515806</v>
      </c>
      <c r="AX188" s="5">
        <f t="shared" ca="1" si="308"/>
        <v>5671773.5340217128</v>
      </c>
      <c r="AY188" s="5">
        <f t="shared" ca="1" si="308"/>
        <v>6706720.7016158737</v>
      </c>
      <c r="AZ188" s="5">
        <f t="shared" ca="1" si="308"/>
        <v>6604406.2629720215</v>
      </c>
      <c r="BA188" s="5">
        <f t="shared" ca="1" si="308"/>
        <v>4983974.6956055891</v>
      </c>
      <c r="BB188" s="5">
        <f t="shared" ca="1" si="308"/>
        <v>-11442878.131759016</v>
      </c>
      <c r="BC188" s="5">
        <f t="shared" ca="1" si="308"/>
        <v>503615.28915968351</v>
      </c>
      <c r="BD188" s="5">
        <f t="shared" ref="BD188:CF188" ca="1" si="309">IF(BD$4="",0,BD145+BD161-BD162+BD81)</f>
        <v>1184294.87257824</v>
      </c>
      <c r="BE188" s="5">
        <f t="shared" ca="1" si="309"/>
        <v>6402023.750567128</v>
      </c>
      <c r="BF188" s="5">
        <f t="shared" ca="1" si="309"/>
        <v>11428275.032470027</v>
      </c>
      <c r="BG188" s="5">
        <f t="shared" ca="1" si="309"/>
        <v>8665478.6216949597</v>
      </c>
      <c r="BH188" s="5">
        <f t="shared" ca="1" si="309"/>
        <v>7791320.2872124771</v>
      </c>
      <c r="BI188" s="5">
        <f t="shared" ca="1" si="309"/>
        <v>10658363.873391652</v>
      </c>
      <c r="BJ188" s="5">
        <f t="shared" ca="1" si="309"/>
        <v>9466094.1286884174</v>
      </c>
      <c r="BK188" s="5">
        <f t="shared" ca="1" si="309"/>
        <v>10602571.857999675</v>
      </c>
      <c r="BL188" s="5">
        <f t="shared" ca="1" si="309"/>
        <v>-8516580.7306114174</v>
      </c>
      <c r="BM188" s="5">
        <f t="shared" ca="1" si="309"/>
        <v>1403699.8760223696</v>
      </c>
      <c r="BN188" s="5">
        <f t="shared" ca="1" si="309"/>
        <v>6491175.3253100365</v>
      </c>
      <c r="BO188" s="5">
        <f t="shared" ca="1" si="309"/>
        <v>13140092.71365758</v>
      </c>
      <c r="BP188" s="5">
        <f t="shared" ca="1" si="309"/>
        <v>10866184.49599145</v>
      </c>
      <c r="BQ188" s="5">
        <f t="shared" ca="1" si="309"/>
        <v>11408014.520564765</v>
      </c>
      <c r="BR188" s="5">
        <f t="shared" ca="1" si="309"/>
        <v>18916195.195214957</v>
      </c>
      <c r="BS188" s="5">
        <f t="shared" ca="1" si="309"/>
        <v>13492034.659181498</v>
      </c>
      <c r="BT188" s="5">
        <f t="shared" ca="1" si="309"/>
        <v>12554511.296069441</v>
      </c>
      <c r="BU188" s="5">
        <f t="shared" ca="1" si="309"/>
        <v>12716187.270653838</v>
      </c>
      <c r="BV188" s="5">
        <f t="shared" ca="1" si="309"/>
        <v>-9043849.1331373136</v>
      </c>
      <c r="BW188" s="5">
        <f t="shared" ca="1" si="309"/>
        <v>7106405.1033111829</v>
      </c>
      <c r="BX188" s="5">
        <f t="shared" ca="1" si="309"/>
        <v>9920299.1832285803</v>
      </c>
      <c r="BY188" s="5">
        <f t="shared" ca="1" si="309"/>
        <v>13378328.453848992</v>
      </c>
      <c r="BZ188" s="5">
        <f t="shared" ca="1" si="309"/>
        <v>15989419.781753805</v>
      </c>
      <c r="CA188" s="5">
        <f t="shared" ca="1" si="309"/>
        <v>22609792.515498031</v>
      </c>
      <c r="CB188" s="5">
        <f t="shared" ca="1" si="309"/>
        <v>15438876.050750747</v>
      </c>
      <c r="CC188" s="5">
        <f t="shared" ca="1" si="309"/>
        <v>16155661.42149137</v>
      </c>
      <c r="CD188" s="5">
        <f t="shared" ca="1" si="309"/>
        <v>18887574.448042467</v>
      </c>
      <c r="CE188" s="5">
        <f t="shared" ca="1" si="309"/>
        <v>19131691.22201483</v>
      </c>
      <c r="CF188" s="5">
        <f t="shared" ca="1" si="309"/>
        <v>0</v>
      </c>
    </row>
    <row r="189" spans="2:84" x14ac:dyDescent="0.3">
      <c r="X189" s="109"/>
    </row>
    <row r="190" spans="2:84" x14ac:dyDescent="0.3">
      <c r="B190" s="13">
        <f>ROW()</f>
        <v>190</v>
      </c>
      <c r="H190" s="1" t="s">
        <v>262</v>
      </c>
      <c r="M190" s="53" t="s">
        <v>18</v>
      </c>
      <c r="P190" s="72" t="str">
        <f>Lists!$AI$10</f>
        <v>CF(-)</v>
      </c>
      <c r="Q190" s="90">
        <v>6</v>
      </c>
      <c r="U190" s="5">
        <f ca="1">SUM(INDIRECT(ADDRESS($B190,$X$2)&amp;":"&amp;ADDRESS($B190,$X$2-1+$P$8)))</f>
        <v>79123908.652411282</v>
      </c>
      <c r="X190" s="108">
        <f ca="1">IF(X$4="",0,IF((SUMIFS($W184:W184,$W$1:W$1,"&lt;="&amp;(X$1-(MONTH(X$4)-3*INT((MONTH(X$4)-1)/3))))-SUMIFS($W190:W190,$W$1:W$1,"&lt;="&amp;(X$1-(MONTH(X$4)-3*INT((MONTH(X$4)-1)/3))-3)))&gt;0,
(SUMIFS($W184:W184,$W$1:W$1,"&lt;="&amp;(X$1-(MONTH(X$4)-3*INT((MONTH(X$4)-1)/3))))-SUMIFS($W190:W190,$W$1:W$1,"&lt;="&amp;(X$1-(MONTH(X$4)-3*INT((MONTH(X$4)-1)/3))-3)))/3,0))</f>
        <v>0</v>
      </c>
      <c r="Y190" s="5">
        <f ca="1">IF(Y$4="",0,IF((SUMIFS($W184:X184,$W$1:X$1,"&lt;="&amp;(Y$1-(MONTH(Y$4)-3*INT((MONTH(Y$4)-1)/3))))-SUMIFS($W190:X190,$W$1:X$1,"&lt;="&amp;(Y$1-(MONTH(Y$4)-3*INT((MONTH(Y$4)-1)/3))-3)))&gt;0,
(SUMIFS($W184:X184,$W$1:X$1,"&lt;="&amp;(Y$1-(MONTH(Y$4)-3*INT((MONTH(Y$4)-1)/3))))-SUMIFS($W190:X190,$W$1:X$1,"&lt;="&amp;(Y$1-(MONTH(Y$4)-3*INT((MONTH(Y$4)-1)/3))-3)))/3,0))</f>
        <v>0</v>
      </c>
      <c r="Z190" s="5">
        <f ca="1">IF(Z$4="",0,IF((SUMIFS($W184:Y184,$W$1:Y$1,"&lt;="&amp;(Z$1-(MONTH(Z$4)-3*INT((MONTH(Z$4)-1)/3))))-SUMIFS($W190:Y190,$W$1:Y$1,"&lt;="&amp;(Z$1-(MONTH(Z$4)-3*INT((MONTH(Z$4)-1)/3))-3)))&gt;0,
(SUMIFS($W184:Y184,$W$1:Y$1,"&lt;="&amp;(Z$1-(MONTH(Z$4)-3*INT((MONTH(Z$4)-1)/3))))-SUMIFS($W190:Y190,$W$1:Y$1,"&lt;="&amp;(Z$1-(MONTH(Z$4)-3*INT((MONTH(Z$4)-1)/3))-3)))/3,0))</f>
        <v>0</v>
      </c>
      <c r="AA190" s="5">
        <f ca="1">IF(AA$4="",0,IF((SUMIFS($W184:Z184,$W$1:Z$1,"&lt;="&amp;(AA$1-(MONTH(AA$4)-3*INT((MONTH(AA$4)-1)/3))))-SUMIFS($W190:Z190,$W$1:Z$1,"&lt;="&amp;(AA$1-(MONTH(AA$4)-3*INT((MONTH(AA$4)-1)/3))-3)))&gt;0,
(SUMIFS($W184:Z184,$W$1:Z$1,"&lt;="&amp;(AA$1-(MONTH(AA$4)-3*INT((MONTH(AA$4)-1)/3))))-SUMIFS($W190:Z190,$W$1:Z$1,"&lt;="&amp;(AA$1-(MONTH(AA$4)-3*INT((MONTH(AA$4)-1)/3))-3)))/3,0))</f>
        <v>0</v>
      </c>
      <c r="AB190" s="5">
        <f ca="1">IF(AB$4="",0,IF((SUMIFS($W184:AA184,$W$1:AA$1,"&lt;="&amp;(AB$1-(MONTH(AB$4)-3*INT((MONTH(AB$4)-1)/3))))-SUMIFS($W190:AA190,$W$1:AA$1,"&lt;="&amp;(AB$1-(MONTH(AB$4)-3*INT((MONTH(AB$4)-1)/3))-3)))&gt;0,
(SUMIFS($W184:AA184,$W$1:AA$1,"&lt;="&amp;(AB$1-(MONTH(AB$4)-3*INT((MONTH(AB$4)-1)/3))))-SUMIFS($W190:AA190,$W$1:AA$1,"&lt;="&amp;(AB$1-(MONTH(AB$4)-3*INT((MONTH(AB$4)-1)/3))-3)))/3,0))</f>
        <v>0</v>
      </c>
      <c r="AC190" s="5">
        <f ca="1">IF(AC$4="",0,IF((SUMIFS($W184:AB184,$W$1:AB$1,"&lt;="&amp;(AC$1-(MONTH(AC$4)-3*INT((MONTH(AC$4)-1)/3))))-SUMIFS($W190:AB190,$W$1:AB$1,"&lt;="&amp;(AC$1-(MONTH(AC$4)-3*INT((MONTH(AC$4)-1)/3))-3)))&gt;0,
(SUMIFS($W184:AB184,$W$1:AB$1,"&lt;="&amp;(AC$1-(MONTH(AC$4)-3*INT((MONTH(AC$4)-1)/3))))-SUMIFS($W190:AB190,$W$1:AB$1,"&lt;="&amp;(AC$1-(MONTH(AC$4)-3*INT((MONTH(AC$4)-1)/3))-3)))/3,0))</f>
        <v>0</v>
      </c>
      <c r="AD190" s="5">
        <f ca="1">IF(AD$4="",0,IF((SUMIFS($W184:AC184,$W$1:AC$1,"&lt;="&amp;(AD$1-(MONTH(AD$4)-3*INT((MONTH(AD$4)-1)/3))))-SUMIFS($W190:AC190,$W$1:AC$1,"&lt;="&amp;(AD$1-(MONTH(AD$4)-3*INT((MONTH(AD$4)-1)/3))-3)))&gt;0,
(SUMIFS($W184:AC184,$W$1:AC$1,"&lt;="&amp;(AD$1-(MONTH(AD$4)-3*INT((MONTH(AD$4)-1)/3))))-SUMIFS($W190:AC190,$W$1:AC$1,"&lt;="&amp;(AD$1-(MONTH(AD$4)-3*INT((MONTH(AD$4)-1)/3))-3)))/3,0))</f>
        <v>0</v>
      </c>
      <c r="AE190" s="5">
        <f ca="1">IF(AE$4="",0,IF((SUMIFS($W184:AD184,$W$1:AD$1,"&lt;="&amp;(AE$1-(MONTH(AE$4)-3*INT((MONTH(AE$4)-1)/3))))-SUMIFS($W190:AD190,$W$1:AD$1,"&lt;="&amp;(AE$1-(MONTH(AE$4)-3*INT((MONTH(AE$4)-1)/3))-3)))&gt;0,
(SUMIFS($W184:AD184,$W$1:AD$1,"&lt;="&amp;(AE$1-(MONTH(AE$4)-3*INT((MONTH(AE$4)-1)/3))))-SUMIFS($W190:AD190,$W$1:AD$1,"&lt;="&amp;(AE$1-(MONTH(AE$4)-3*INT((MONTH(AE$4)-1)/3))-3)))/3,0))</f>
        <v>0</v>
      </c>
      <c r="AF190" s="5">
        <f ca="1">IF(AF$4="",0,IF((SUMIFS($W184:AE184,$W$1:AE$1,"&lt;="&amp;(AF$1-(MONTH(AF$4)-3*INT((MONTH(AF$4)-1)/3))))-SUMIFS($W190:AE190,$W$1:AE$1,"&lt;="&amp;(AF$1-(MONTH(AF$4)-3*INT((MONTH(AF$4)-1)/3))-3)))&gt;0,
(SUMIFS($W184:AE184,$W$1:AE$1,"&lt;="&amp;(AF$1-(MONTH(AF$4)-3*INT((MONTH(AF$4)-1)/3))))-SUMIFS($W190:AE190,$W$1:AE$1,"&lt;="&amp;(AF$1-(MONTH(AF$4)-3*INT((MONTH(AF$4)-1)/3))-3)))/3,0))</f>
        <v>0</v>
      </c>
      <c r="AG190" s="5">
        <f ca="1">IF(AG$4="",0,IF((SUMIFS($W184:AF184,$W$1:AF$1,"&lt;="&amp;(AG$1-(MONTH(AG$4)-3*INT((MONTH(AG$4)-1)/3))))-SUMIFS($W190:AF190,$W$1:AF$1,"&lt;="&amp;(AG$1-(MONTH(AG$4)-3*INT((MONTH(AG$4)-1)/3))-3)))&gt;0,
(SUMIFS($W184:AF184,$W$1:AF$1,"&lt;="&amp;(AG$1-(MONTH(AG$4)-3*INT((MONTH(AG$4)-1)/3))))-SUMIFS($W190:AF190,$W$1:AF$1,"&lt;="&amp;(AG$1-(MONTH(AG$4)-3*INT((MONTH(AG$4)-1)/3))-3)))/3,0))</f>
        <v>0</v>
      </c>
      <c r="AH190" s="5">
        <f ca="1">IF(AH$4="",0,IF((SUMIFS($W184:AG184,$W$1:AG$1,"&lt;="&amp;(AH$1-(MONTH(AH$4)-3*INT((MONTH(AH$4)-1)/3))))-SUMIFS($W190:AG190,$W$1:AG$1,"&lt;="&amp;(AH$1-(MONTH(AH$4)-3*INT((MONTH(AH$4)-1)/3))-3)))&gt;0,
(SUMIFS($W184:AG184,$W$1:AG$1,"&lt;="&amp;(AH$1-(MONTH(AH$4)-3*INT((MONTH(AH$4)-1)/3))))-SUMIFS($W190:AG190,$W$1:AG$1,"&lt;="&amp;(AH$1-(MONTH(AH$4)-3*INT((MONTH(AH$4)-1)/3))-3)))/3,0))</f>
        <v>0</v>
      </c>
      <c r="AI190" s="5">
        <f ca="1">IF(AI$4="",0,IF((SUMIFS($W184:AH184,$W$1:AH$1,"&lt;="&amp;(AI$1-(MONTH(AI$4)-3*INT((MONTH(AI$4)-1)/3))))-SUMIFS($W190:AH190,$W$1:AH$1,"&lt;="&amp;(AI$1-(MONTH(AI$4)-3*INT((MONTH(AI$4)-1)/3))-3)))&gt;0,
(SUMIFS($W184:AH184,$W$1:AH$1,"&lt;="&amp;(AI$1-(MONTH(AI$4)-3*INT((MONTH(AI$4)-1)/3))))-SUMIFS($W190:AH190,$W$1:AH$1,"&lt;="&amp;(AI$1-(MONTH(AI$4)-3*INT((MONTH(AI$4)-1)/3))-3)))/3,0))</f>
        <v>0</v>
      </c>
      <c r="AJ190" s="5">
        <f ca="1">IF(AJ$4="",0,IF((SUMIFS($W184:AI184,$W$1:AI$1,"&lt;="&amp;(AJ$1-(MONTH(AJ$4)-3*INT((MONTH(AJ$4)-1)/3))))-SUMIFS($W190:AI190,$W$1:AI$1,"&lt;="&amp;(AJ$1-(MONTH(AJ$4)-3*INT((MONTH(AJ$4)-1)/3))-3)))&gt;0,
(SUMIFS($W184:AI184,$W$1:AI$1,"&lt;="&amp;(AJ$1-(MONTH(AJ$4)-3*INT((MONTH(AJ$4)-1)/3))))-SUMIFS($W190:AI190,$W$1:AI$1,"&lt;="&amp;(AJ$1-(MONTH(AJ$4)-3*INT((MONTH(AJ$4)-1)/3))-3)))/3,0))</f>
        <v>0</v>
      </c>
      <c r="AK190" s="5">
        <f ca="1">IF(AK$4="",0,IF((SUMIFS($W184:AJ184,$W$1:AJ$1,"&lt;="&amp;(AK$1-(MONTH(AK$4)-3*INT((MONTH(AK$4)-1)/3))))-SUMIFS($W190:AJ190,$W$1:AJ$1,"&lt;="&amp;(AK$1-(MONTH(AK$4)-3*INT((MONTH(AK$4)-1)/3))-3)))&gt;0,
(SUMIFS($W184:AJ184,$W$1:AJ$1,"&lt;="&amp;(AK$1-(MONTH(AK$4)-3*INT((MONTH(AK$4)-1)/3))))-SUMIFS($W190:AJ190,$W$1:AJ$1,"&lt;="&amp;(AK$1-(MONTH(AK$4)-3*INT((MONTH(AK$4)-1)/3))-3)))/3,0))</f>
        <v>0</v>
      </c>
      <c r="AL190" s="5">
        <f ca="1">IF(AL$4="",0,IF((SUMIFS($W184:AK184,$W$1:AK$1,"&lt;="&amp;(AL$1-(MONTH(AL$4)-3*INT((MONTH(AL$4)-1)/3))))-SUMIFS($W190:AK190,$W$1:AK$1,"&lt;="&amp;(AL$1-(MONTH(AL$4)-3*INT((MONTH(AL$4)-1)/3))-3)))&gt;0,
(SUMIFS($W184:AK184,$W$1:AK$1,"&lt;="&amp;(AL$1-(MONTH(AL$4)-3*INT((MONTH(AL$4)-1)/3))))-SUMIFS($W190:AK190,$W$1:AK$1,"&lt;="&amp;(AL$1-(MONTH(AL$4)-3*INT((MONTH(AL$4)-1)/3))-3)))/3,0))</f>
        <v>0</v>
      </c>
      <c r="AM190" s="5">
        <f ca="1">IF(AM$4="",0,IF((SUMIFS($W184:AL184,$W$1:AL$1,"&lt;="&amp;(AM$1-(MONTH(AM$4)-3*INT((MONTH(AM$4)-1)/3))))-SUMIFS($W190:AL190,$W$1:AL$1,"&lt;="&amp;(AM$1-(MONTH(AM$4)-3*INT((MONTH(AM$4)-1)/3))-3)))&gt;0,
(SUMIFS($W184:AL184,$W$1:AL$1,"&lt;="&amp;(AM$1-(MONTH(AM$4)-3*INT((MONTH(AM$4)-1)/3))))-SUMIFS($W190:AL190,$W$1:AL$1,"&lt;="&amp;(AM$1-(MONTH(AM$4)-3*INT((MONTH(AM$4)-1)/3))-3)))/3,0))</f>
        <v>0</v>
      </c>
      <c r="AN190" s="5">
        <f ca="1">IF(AN$4="",0,IF((SUMIFS($W184:AM184,$W$1:AM$1,"&lt;="&amp;(AN$1-(MONTH(AN$4)-3*INT((MONTH(AN$4)-1)/3))))-SUMIFS($W190:AM190,$W$1:AM$1,"&lt;="&amp;(AN$1-(MONTH(AN$4)-3*INT((MONTH(AN$4)-1)/3))-3)))&gt;0,
(SUMIFS($W184:AM184,$W$1:AM$1,"&lt;="&amp;(AN$1-(MONTH(AN$4)-3*INT((MONTH(AN$4)-1)/3))))-SUMIFS($W190:AM190,$W$1:AM$1,"&lt;="&amp;(AN$1-(MONTH(AN$4)-3*INT((MONTH(AN$4)-1)/3))-3)))/3,0))</f>
        <v>0</v>
      </c>
      <c r="AO190" s="5">
        <f ca="1">IF(AO$4="",0,IF((SUMIFS($W184:AN184,$W$1:AN$1,"&lt;="&amp;(AO$1-(MONTH(AO$4)-3*INT((MONTH(AO$4)-1)/3))))-SUMIFS($W190:AN190,$W$1:AN$1,"&lt;="&amp;(AO$1-(MONTH(AO$4)-3*INT((MONTH(AO$4)-1)/3))-3)))&gt;0,
(SUMIFS($W184:AN184,$W$1:AN$1,"&lt;="&amp;(AO$1-(MONTH(AO$4)-3*INT((MONTH(AO$4)-1)/3))))-SUMIFS($W190:AN190,$W$1:AN$1,"&lt;="&amp;(AO$1-(MONTH(AO$4)-3*INT((MONTH(AO$4)-1)/3))-3)))/3,0))</f>
        <v>255863.75330017289</v>
      </c>
      <c r="AP190" s="5">
        <f ca="1">IF(AP$4="",0,IF((SUMIFS($W184:AO184,$W$1:AO$1,"&lt;="&amp;(AP$1-(MONTH(AP$4)-3*INT((MONTH(AP$4)-1)/3))))-SUMIFS($W190:AO190,$W$1:AO$1,"&lt;="&amp;(AP$1-(MONTH(AP$4)-3*INT((MONTH(AP$4)-1)/3))-3)))&gt;0,
(SUMIFS($W184:AO184,$W$1:AO$1,"&lt;="&amp;(AP$1-(MONTH(AP$4)-3*INT((MONTH(AP$4)-1)/3))))-SUMIFS($W190:AO190,$W$1:AO$1,"&lt;="&amp;(AP$1-(MONTH(AP$4)-3*INT((MONTH(AP$4)-1)/3))-3)))/3,0))</f>
        <v>255863.75330017289</v>
      </c>
      <c r="AQ190" s="5">
        <f ca="1">IF(AQ$4="",0,IF((SUMIFS($W184:AP184,$W$1:AP$1,"&lt;="&amp;(AQ$1-(MONTH(AQ$4)-3*INT((MONTH(AQ$4)-1)/3))))-SUMIFS($W190:AP190,$W$1:AP$1,"&lt;="&amp;(AQ$1-(MONTH(AQ$4)-3*INT((MONTH(AQ$4)-1)/3))-3)))&gt;0,
(SUMIFS($W184:AP184,$W$1:AP$1,"&lt;="&amp;(AQ$1-(MONTH(AQ$4)-3*INT((MONTH(AQ$4)-1)/3))))-SUMIFS($W190:AP190,$W$1:AP$1,"&lt;="&amp;(AQ$1-(MONTH(AQ$4)-3*INT((MONTH(AQ$4)-1)/3))-3)))/3,0))</f>
        <v>255863.75330017289</v>
      </c>
      <c r="AR190" s="5">
        <f ca="1">IF(AR$4="",0,IF((SUMIFS($W184:AQ184,$W$1:AQ$1,"&lt;="&amp;(AR$1-(MONTH(AR$4)-3*INT((MONTH(AR$4)-1)/3))))-SUMIFS($W190:AQ190,$W$1:AQ$1,"&lt;="&amp;(AR$1-(MONTH(AR$4)-3*INT((MONTH(AR$4)-1)/3))-3)))&gt;0,
(SUMIFS($W184:AQ184,$W$1:AQ$1,"&lt;="&amp;(AR$1-(MONTH(AR$4)-3*INT((MONTH(AR$4)-1)/3))))-SUMIFS($W190:AQ190,$W$1:AQ$1,"&lt;="&amp;(AR$1-(MONTH(AR$4)-3*INT((MONTH(AR$4)-1)/3))-3)))/3,0))</f>
        <v>851293.14145644137</v>
      </c>
      <c r="AS190" s="5">
        <f ca="1">IF(AS$4="",0,IF((SUMIFS($W184:AR184,$W$1:AR$1,"&lt;="&amp;(AS$1-(MONTH(AS$4)-3*INT((MONTH(AS$4)-1)/3))))-SUMIFS($W190:AR190,$W$1:AR$1,"&lt;="&amp;(AS$1-(MONTH(AS$4)-3*INT((MONTH(AS$4)-1)/3))-3)))&gt;0,
(SUMIFS($W184:AR184,$W$1:AR$1,"&lt;="&amp;(AS$1-(MONTH(AS$4)-3*INT((MONTH(AS$4)-1)/3))))-SUMIFS($W190:AR190,$W$1:AR$1,"&lt;="&amp;(AS$1-(MONTH(AS$4)-3*INT((MONTH(AS$4)-1)/3))-3)))/3,0))</f>
        <v>851293.14145644137</v>
      </c>
      <c r="AT190" s="5">
        <f ca="1">IF(AT$4="",0,IF((SUMIFS($W184:AS184,$W$1:AS$1,"&lt;="&amp;(AT$1-(MONTH(AT$4)-3*INT((MONTH(AT$4)-1)/3))))-SUMIFS($W190:AS190,$W$1:AS$1,"&lt;="&amp;(AT$1-(MONTH(AT$4)-3*INT((MONTH(AT$4)-1)/3))-3)))&gt;0,
(SUMIFS($W184:AS184,$W$1:AS$1,"&lt;="&amp;(AT$1-(MONTH(AT$4)-3*INT((MONTH(AT$4)-1)/3))))-SUMIFS($W190:AS190,$W$1:AS$1,"&lt;="&amp;(AT$1-(MONTH(AT$4)-3*INT((MONTH(AT$4)-1)/3))-3)))/3,0))</f>
        <v>851293.14145644137</v>
      </c>
      <c r="AU190" s="5">
        <f ca="1">IF(AU$4="",0,IF((SUMIFS($W184:AT184,$W$1:AT$1,"&lt;="&amp;(AU$1-(MONTH(AU$4)-3*INT((MONTH(AU$4)-1)/3))))-SUMIFS($W190:AT190,$W$1:AT$1,"&lt;="&amp;(AU$1-(MONTH(AU$4)-3*INT((MONTH(AU$4)-1)/3))-3)))&gt;0,
(SUMIFS($W184:AT184,$W$1:AT$1,"&lt;="&amp;(AU$1-(MONTH(AU$4)-3*INT((MONTH(AU$4)-1)/3))))-SUMIFS($W190:AT190,$W$1:AT$1,"&lt;="&amp;(AU$1-(MONTH(AU$4)-3*INT((MONTH(AU$4)-1)/3))-3)))/3,0))</f>
        <v>1371623.9097095525</v>
      </c>
      <c r="AV190" s="5">
        <f ca="1">IF(AV$4="",0,IF((SUMIFS($W184:AU184,$W$1:AU$1,"&lt;="&amp;(AV$1-(MONTH(AV$4)-3*INT((MONTH(AV$4)-1)/3))))-SUMIFS($W190:AU190,$W$1:AU$1,"&lt;="&amp;(AV$1-(MONTH(AV$4)-3*INT((MONTH(AV$4)-1)/3))-3)))&gt;0,
(SUMIFS($W184:AU184,$W$1:AU$1,"&lt;="&amp;(AV$1-(MONTH(AV$4)-3*INT((MONTH(AV$4)-1)/3))))-SUMIFS($W190:AU190,$W$1:AU$1,"&lt;="&amp;(AV$1-(MONTH(AV$4)-3*INT((MONTH(AV$4)-1)/3))-3)))/3,0))</f>
        <v>1371623.9097095525</v>
      </c>
      <c r="AW190" s="5">
        <f ca="1">IF(AW$4="",0,IF((SUMIFS($W184:AV184,$W$1:AV$1,"&lt;="&amp;(AW$1-(MONTH(AW$4)-3*INT((MONTH(AW$4)-1)/3))))-SUMIFS($W190:AV190,$W$1:AV$1,"&lt;="&amp;(AW$1-(MONTH(AW$4)-3*INT((MONTH(AW$4)-1)/3))-3)))&gt;0,
(SUMIFS($W184:AV184,$W$1:AV$1,"&lt;="&amp;(AW$1-(MONTH(AW$4)-3*INT((MONTH(AW$4)-1)/3))))-SUMIFS($W190:AV190,$W$1:AV$1,"&lt;="&amp;(AW$1-(MONTH(AW$4)-3*INT((MONTH(AW$4)-1)/3))-3)))/3,0))</f>
        <v>1371623.9097095525</v>
      </c>
      <c r="AX190" s="5">
        <f ca="1">IF(AX$4="",0,IF((SUMIFS($W184:AW184,$W$1:AW$1,"&lt;="&amp;(AX$1-(MONTH(AX$4)-3*INT((MONTH(AX$4)-1)/3))))-SUMIFS($W190:AW190,$W$1:AW$1,"&lt;="&amp;(AX$1-(MONTH(AX$4)-3*INT((MONTH(AX$4)-1)/3))-3)))&gt;0,
(SUMIFS($W184:AW184,$W$1:AW$1,"&lt;="&amp;(AX$1-(MONTH(AX$4)-3*INT((MONTH(AX$4)-1)/3))))-SUMIFS($W190:AW190,$W$1:AW$1,"&lt;="&amp;(AX$1-(MONTH(AX$4)-3*INT((MONTH(AX$4)-1)/3))-3)))/3,0))</f>
        <v>1420488.2297824007</v>
      </c>
      <c r="AY190" s="5">
        <f ca="1">IF(AY$4="",0,IF((SUMIFS($W184:AX184,$W$1:AX$1,"&lt;="&amp;(AY$1-(MONTH(AY$4)-3*INT((MONTH(AY$4)-1)/3))))-SUMIFS($W190:AX190,$W$1:AX$1,"&lt;="&amp;(AY$1-(MONTH(AY$4)-3*INT((MONTH(AY$4)-1)/3))-3)))&gt;0,
(SUMIFS($W184:AX184,$W$1:AX$1,"&lt;="&amp;(AY$1-(MONTH(AY$4)-3*INT((MONTH(AY$4)-1)/3))))-SUMIFS($W190:AX190,$W$1:AX$1,"&lt;="&amp;(AY$1-(MONTH(AY$4)-3*INT((MONTH(AY$4)-1)/3))-3)))/3,0))</f>
        <v>1420488.2297824007</v>
      </c>
      <c r="AZ190" s="5">
        <f ca="1">IF(AZ$4="",0,IF((SUMIFS($W184:AY184,$W$1:AY$1,"&lt;="&amp;(AZ$1-(MONTH(AZ$4)-3*INT((MONTH(AZ$4)-1)/3))))-SUMIFS($W190:AY190,$W$1:AY$1,"&lt;="&amp;(AZ$1-(MONTH(AZ$4)-3*INT((MONTH(AZ$4)-1)/3))-3)))&gt;0,
(SUMIFS($W184:AY184,$W$1:AY$1,"&lt;="&amp;(AZ$1-(MONTH(AZ$4)-3*INT((MONTH(AZ$4)-1)/3))))-SUMIFS($W190:AY190,$W$1:AY$1,"&lt;="&amp;(AZ$1-(MONTH(AZ$4)-3*INT((MONTH(AZ$4)-1)/3))-3)))/3,0))</f>
        <v>1420488.2297824007</v>
      </c>
      <c r="BA190" s="5">
        <f ca="1">IF(BA$4="",0,IF((SUMIFS($W184:AZ184,$W$1:AZ$1,"&lt;="&amp;(BA$1-(MONTH(BA$4)-3*INT((MONTH(BA$4)-1)/3))))-SUMIFS($W190:AZ190,$W$1:AZ$1,"&lt;="&amp;(BA$1-(MONTH(BA$4)-3*INT((MONTH(BA$4)-1)/3))-3)))&gt;0,
(SUMIFS($W184:AZ184,$W$1:AZ$1,"&lt;="&amp;(BA$1-(MONTH(BA$4)-3*INT((MONTH(BA$4)-1)/3))))-SUMIFS($W190:AZ190,$W$1:AZ$1,"&lt;="&amp;(BA$1-(MONTH(BA$4)-3*INT((MONTH(BA$4)-1)/3))-3)))/3,0))</f>
        <v>1170606.8727281846</v>
      </c>
      <c r="BB190" s="5">
        <f ca="1">IF(BB$4="",0,IF((SUMIFS($W184:BA184,$W$1:BA$1,"&lt;="&amp;(BB$1-(MONTH(BB$4)-3*INT((MONTH(BB$4)-1)/3))))-SUMIFS($W190:BA190,$W$1:BA$1,"&lt;="&amp;(BB$1-(MONTH(BB$4)-3*INT((MONTH(BB$4)-1)/3))-3)))&gt;0,
(SUMIFS($W184:BA184,$W$1:BA$1,"&lt;="&amp;(BB$1-(MONTH(BB$4)-3*INT((MONTH(BB$4)-1)/3))))-SUMIFS($W190:BA190,$W$1:BA$1,"&lt;="&amp;(BB$1-(MONTH(BB$4)-3*INT((MONTH(BB$4)-1)/3))-3)))/3,0))</f>
        <v>1170606.8727281846</v>
      </c>
      <c r="BC190" s="5">
        <f ca="1">IF(BC$4="",0,IF((SUMIFS($W184:BB184,$W$1:BB$1,"&lt;="&amp;(BC$1-(MONTH(BC$4)-3*INT((MONTH(BC$4)-1)/3))))-SUMIFS($W190:BB190,$W$1:BB$1,"&lt;="&amp;(BC$1-(MONTH(BC$4)-3*INT((MONTH(BC$4)-1)/3))-3)))&gt;0,
(SUMIFS($W184:BB184,$W$1:BB$1,"&lt;="&amp;(BC$1-(MONTH(BC$4)-3*INT((MONTH(BC$4)-1)/3))))-SUMIFS($W190:BB190,$W$1:BB$1,"&lt;="&amp;(BC$1-(MONTH(BC$4)-3*INT((MONTH(BC$4)-1)/3))-3)))/3,0))</f>
        <v>1170606.8727281846</v>
      </c>
      <c r="BD190" s="5">
        <f ca="1">IF(BD$4="",0,IF((SUMIFS($W184:BC184,$W$1:BC$1,"&lt;="&amp;(BD$1-(MONTH(BD$4)-3*INT((MONTH(BD$4)-1)/3))))-SUMIFS($W190:BC190,$W$1:BC$1,"&lt;="&amp;(BD$1-(MONTH(BD$4)-3*INT((MONTH(BD$4)-1)/3))-3)))&gt;0,
(SUMIFS($W184:BC184,$W$1:BC$1,"&lt;="&amp;(BD$1-(MONTH(BD$4)-3*INT((MONTH(BD$4)-1)/3))))-SUMIFS($W190:BC190,$W$1:BC$1,"&lt;="&amp;(BD$1-(MONTH(BD$4)-3*INT((MONTH(BD$4)-1)/3))-3)))/3,0))</f>
        <v>1062195.4319200448</v>
      </c>
      <c r="BE190" s="5">
        <f ca="1">IF(BE$4="",0,IF((SUMIFS($W184:BD184,$W$1:BD$1,"&lt;="&amp;(BE$1-(MONTH(BE$4)-3*INT((MONTH(BE$4)-1)/3))))-SUMIFS($W190:BD190,$W$1:BD$1,"&lt;="&amp;(BE$1-(MONTH(BE$4)-3*INT((MONTH(BE$4)-1)/3))-3)))&gt;0,
(SUMIFS($W184:BD184,$W$1:BD$1,"&lt;="&amp;(BE$1-(MONTH(BE$4)-3*INT((MONTH(BE$4)-1)/3))))-SUMIFS($W190:BD190,$W$1:BD$1,"&lt;="&amp;(BE$1-(MONTH(BE$4)-3*INT((MONTH(BE$4)-1)/3))-3)))/3,0))</f>
        <v>1062195.4319200448</v>
      </c>
      <c r="BF190" s="5">
        <f ca="1">IF(BF$4="",0,IF((SUMIFS($W184:BE184,$W$1:BE$1,"&lt;="&amp;(BF$1-(MONTH(BF$4)-3*INT((MONTH(BF$4)-1)/3))))-SUMIFS($W190:BE190,$W$1:BE$1,"&lt;="&amp;(BF$1-(MONTH(BF$4)-3*INT((MONTH(BF$4)-1)/3))-3)))&gt;0,
(SUMIFS($W184:BE184,$W$1:BE$1,"&lt;="&amp;(BF$1-(MONTH(BF$4)-3*INT((MONTH(BF$4)-1)/3))))-SUMIFS($W190:BE190,$W$1:BE$1,"&lt;="&amp;(BF$1-(MONTH(BF$4)-3*INT((MONTH(BF$4)-1)/3))-3)))/3,0))</f>
        <v>1062195.4319200448</v>
      </c>
      <c r="BG190" s="5">
        <f ca="1">IF(BG$4="",0,IF((SUMIFS($W184:BF184,$W$1:BF$1,"&lt;="&amp;(BG$1-(MONTH(BG$4)-3*INT((MONTH(BG$4)-1)/3))))-SUMIFS($W190:BF190,$W$1:BF$1,"&lt;="&amp;(BG$1-(MONTH(BG$4)-3*INT((MONTH(BG$4)-1)/3))-3)))&gt;0,
(SUMIFS($W184:BF184,$W$1:BF$1,"&lt;="&amp;(BG$1-(MONTH(BG$4)-3*INT((MONTH(BG$4)-1)/3))))-SUMIFS($W190:BF190,$W$1:BF$1,"&lt;="&amp;(BG$1-(MONTH(BG$4)-3*INT((MONTH(BG$4)-1)/3))-3)))/3,0))</f>
        <v>1389032.1836209316</v>
      </c>
      <c r="BH190" s="5">
        <f ca="1">IF(BH$4="",0,IF((SUMIFS($W184:BG184,$W$1:BG$1,"&lt;="&amp;(BH$1-(MONTH(BH$4)-3*INT((MONTH(BH$4)-1)/3))))-SUMIFS($W190:BG190,$W$1:BG$1,"&lt;="&amp;(BH$1-(MONTH(BH$4)-3*INT((MONTH(BH$4)-1)/3))-3)))&gt;0,
(SUMIFS($W184:BG184,$W$1:BG$1,"&lt;="&amp;(BH$1-(MONTH(BH$4)-3*INT((MONTH(BH$4)-1)/3))))-SUMIFS($W190:BG190,$W$1:BG$1,"&lt;="&amp;(BH$1-(MONTH(BH$4)-3*INT((MONTH(BH$4)-1)/3))-3)))/3,0))</f>
        <v>1389032.1836209316</v>
      </c>
      <c r="BI190" s="5">
        <f ca="1">IF(BI$4="",0,IF((SUMIFS($W184:BH184,$W$1:BH$1,"&lt;="&amp;(BI$1-(MONTH(BI$4)-3*INT((MONTH(BI$4)-1)/3))))-SUMIFS($W190:BH190,$W$1:BH$1,"&lt;="&amp;(BI$1-(MONTH(BI$4)-3*INT((MONTH(BI$4)-1)/3))-3)))&gt;0,
(SUMIFS($W184:BH184,$W$1:BH$1,"&lt;="&amp;(BI$1-(MONTH(BI$4)-3*INT((MONTH(BI$4)-1)/3))))-SUMIFS($W190:BH190,$W$1:BH$1,"&lt;="&amp;(BI$1-(MONTH(BI$4)-3*INT((MONTH(BI$4)-1)/3))-3)))/3,0))</f>
        <v>1389032.1836209316</v>
      </c>
      <c r="BJ190" s="5">
        <f ca="1">IF(BJ$4="",0,IF((SUMIFS($W184:BI184,$W$1:BI$1,"&lt;="&amp;(BJ$1-(MONTH(BJ$4)-3*INT((MONTH(BJ$4)-1)/3))))-SUMIFS($W190:BI190,$W$1:BI$1,"&lt;="&amp;(BJ$1-(MONTH(BJ$4)-3*INT((MONTH(BJ$4)-1)/3))-3)))&gt;0,
(SUMIFS($W184:BI184,$W$1:BI$1,"&lt;="&amp;(BJ$1-(MONTH(BJ$4)-3*INT((MONTH(BJ$4)-1)/3))))-SUMIFS($W190:BI190,$W$1:BI$1,"&lt;="&amp;(BJ$1-(MONTH(BJ$4)-3*INT((MONTH(BJ$4)-1)/3))-3)))/3,0))</f>
        <v>2004035.621102903</v>
      </c>
      <c r="BK190" s="5">
        <f ca="1">IF(BK$4="",0,IF((SUMIFS($W184:BJ184,$W$1:BJ$1,"&lt;="&amp;(BK$1-(MONTH(BK$4)-3*INT((MONTH(BK$4)-1)/3))))-SUMIFS($W190:BJ190,$W$1:BJ$1,"&lt;="&amp;(BK$1-(MONTH(BK$4)-3*INT((MONTH(BK$4)-1)/3))-3)))&gt;0,
(SUMIFS($W184:BJ184,$W$1:BJ$1,"&lt;="&amp;(BK$1-(MONTH(BK$4)-3*INT((MONTH(BK$4)-1)/3))))-SUMIFS($W190:BJ190,$W$1:BJ$1,"&lt;="&amp;(BK$1-(MONTH(BK$4)-3*INT((MONTH(BK$4)-1)/3))-3)))/3,0))</f>
        <v>2004035.621102903</v>
      </c>
      <c r="BL190" s="5">
        <f ca="1">IF(BL$4="",0,IF((SUMIFS($W184:BK184,$W$1:BK$1,"&lt;="&amp;(BL$1-(MONTH(BL$4)-3*INT((MONTH(BL$4)-1)/3))))-SUMIFS($W190:BK190,$W$1:BK$1,"&lt;="&amp;(BL$1-(MONTH(BL$4)-3*INT((MONTH(BL$4)-1)/3))-3)))&gt;0,
(SUMIFS($W184:BK184,$W$1:BK$1,"&lt;="&amp;(BL$1-(MONTH(BL$4)-3*INT((MONTH(BL$4)-1)/3))))-SUMIFS($W190:BK190,$W$1:BK$1,"&lt;="&amp;(BL$1-(MONTH(BL$4)-3*INT((MONTH(BL$4)-1)/3))-3)))/3,0))</f>
        <v>2004035.621102903</v>
      </c>
      <c r="BM190" s="5">
        <f ca="1">IF(BM$4="",0,IF((SUMIFS($W184:BL184,$W$1:BL$1,"&lt;="&amp;(BM$1-(MONTH(BM$4)-3*INT((MONTH(BM$4)-1)/3))))-SUMIFS($W190:BL190,$W$1:BL$1,"&lt;="&amp;(BM$1-(MONTH(BM$4)-3*INT((MONTH(BM$4)-1)/3))-3)))&gt;0,
(SUMIFS($W184:BL184,$W$1:BL$1,"&lt;="&amp;(BM$1-(MONTH(BM$4)-3*INT((MONTH(BM$4)-1)/3))))-SUMIFS($W190:BL190,$W$1:BL$1,"&lt;="&amp;(BM$1-(MONTH(BM$4)-3*INT((MONTH(BM$4)-1)/3))-3)))/3,0))</f>
        <v>2518405.3388516507</v>
      </c>
      <c r="BN190" s="5">
        <f ca="1">IF(BN$4="",0,IF((SUMIFS($W184:BM184,$W$1:BM$1,"&lt;="&amp;(BN$1-(MONTH(BN$4)-3*INT((MONTH(BN$4)-1)/3))))-SUMIFS($W190:BM190,$W$1:BM$1,"&lt;="&amp;(BN$1-(MONTH(BN$4)-3*INT((MONTH(BN$4)-1)/3))-3)))&gt;0,
(SUMIFS($W184:BM184,$W$1:BM$1,"&lt;="&amp;(BN$1-(MONTH(BN$4)-3*INT((MONTH(BN$4)-1)/3))))-SUMIFS($W190:BM190,$W$1:BM$1,"&lt;="&amp;(BN$1-(MONTH(BN$4)-3*INT((MONTH(BN$4)-1)/3))-3)))/3,0))</f>
        <v>2518405.3388516507</v>
      </c>
      <c r="BO190" s="5">
        <f ca="1">IF(BO$4="",0,IF((SUMIFS($W184:BN184,$W$1:BN$1,"&lt;="&amp;(BO$1-(MONTH(BO$4)-3*INT((MONTH(BO$4)-1)/3))))-SUMIFS($W190:BN190,$W$1:BN$1,"&lt;="&amp;(BO$1-(MONTH(BO$4)-3*INT((MONTH(BO$4)-1)/3))-3)))&gt;0,
(SUMIFS($W184:BN184,$W$1:BN$1,"&lt;="&amp;(BO$1-(MONTH(BO$4)-3*INT((MONTH(BO$4)-1)/3))))-SUMIFS($W190:BN190,$W$1:BN$1,"&lt;="&amp;(BO$1-(MONTH(BO$4)-3*INT((MONTH(BO$4)-1)/3))-3)))/3,0))</f>
        <v>2518405.3388516507</v>
      </c>
      <c r="BP190" s="5">
        <f ca="1">IF(BP$4="",0,IF((SUMIFS($W184:BO184,$W$1:BO$1,"&lt;="&amp;(BP$1-(MONTH(BP$4)-3*INT((MONTH(BP$4)-1)/3))))-SUMIFS($W190:BO190,$W$1:BO$1,"&lt;="&amp;(BP$1-(MONTH(BP$4)-3*INT((MONTH(BP$4)-1)/3))-3)))&gt;0,
(SUMIFS($W184:BO184,$W$1:BO$1,"&lt;="&amp;(BP$1-(MONTH(BP$4)-3*INT((MONTH(BP$4)-1)/3))))-SUMIFS($W190:BO190,$W$1:BO$1,"&lt;="&amp;(BP$1-(MONTH(BP$4)-3*INT((MONTH(BP$4)-1)/3))-3)))/3,0))</f>
        <v>2557537.8923813463</v>
      </c>
      <c r="BQ190" s="5">
        <f ca="1">IF(BQ$4="",0,IF((SUMIFS($W184:BP184,$W$1:BP$1,"&lt;="&amp;(BQ$1-(MONTH(BQ$4)-3*INT((MONTH(BQ$4)-1)/3))))-SUMIFS($W190:BP190,$W$1:BP$1,"&lt;="&amp;(BQ$1-(MONTH(BQ$4)-3*INT((MONTH(BQ$4)-1)/3))-3)))&gt;0,
(SUMIFS($W184:BP184,$W$1:BP$1,"&lt;="&amp;(BQ$1-(MONTH(BQ$4)-3*INT((MONTH(BQ$4)-1)/3))))-SUMIFS($W190:BP190,$W$1:BP$1,"&lt;="&amp;(BQ$1-(MONTH(BQ$4)-3*INT((MONTH(BQ$4)-1)/3))-3)))/3,0))</f>
        <v>2557537.8923813463</v>
      </c>
      <c r="BR190" s="5">
        <f ca="1">IF(BR$4="",0,IF((SUMIFS($W184:BQ184,$W$1:BQ$1,"&lt;="&amp;(BR$1-(MONTH(BR$4)-3*INT((MONTH(BR$4)-1)/3))))-SUMIFS($W190:BQ190,$W$1:BQ$1,"&lt;="&amp;(BR$1-(MONTH(BR$4)-3*INT((MONTH(BR$4)-1)/3))-3)))&gt;0,
(SUMIFS($W184:BQ184,$W$1:BQ$1,"&lt;="&amp;(BR$1-(MONTH(BR$4)-3*INT((MONTH(BR$4)-1)/3))))-SUMIFS($W190:BQ190,$W$1:BQ$1,"&lt;="&amp;(BR$1-(MONTH(BR$4)-3*INT((MONTH(BR$4)-1)/3))-3)))/3,0))</f>
        <v>2557537.8923813463</v>
      </c>
      <c r="BS190" s="5">
        <f ca="1">IF(BS$4="",0,IF((SUMIFS($W184:BR184,$W$1:BR$1,"&lt;="&amp;(BS$1-(MONTH(BS$4)-3*INT((MONTH(BS$4)-1)/3))))-SUMIFS($W190:BR190,$W$1:BR$1,"&lt;="&amp;(BS$1-(MONTH(BS$4)-3*INT((MONTH(BS$4)-1)/3))-3)))&gt;0,
(SUMIFS($W184:BR184,$W$1:BR$1,"&lt;="&amp;(BS$1-(MONTH(BS$4)-3*INT((MONTH(BS$4)-1)/3))))-SUMIFS($W190:BR190,$W$1:BR$1,"&lt;="&amp;(BS$1-(MONTH(BS$4)-3*INT((MONTH(BS$4)-1)/3))-3)))/3,0))</f>
        <v>2317393.9691575072</v>
      </c>
      <c r="BT190" s="5">
        <f ca="1">IF(BT$4="",0,IF((SUMIFS($W184:BS184,$W$1:BS$1,"&lt;="&amp;(BT$1-(MONTH(BT$4)-3*INT((MONTH(BT$4)-1)/3))))-SUMIFS($W190:BS190,$W$1:BS$1,"&lt;="&amp;(BT$1-(MONTH(BT$4)-3*INT((MONTH(BT$4)-1)/3))-3)))&gt;0,
(SUMIFS($W184:BS184,$W$1:BS$1,"&lt;="&amp;(BT$1-(MONTH(BT$4)-3*INT((MONTH(BT$4)-1)/3))))-SUMIFS($W190:BS190,$W$1:BS$1,"&lt;="&amp;(BT$1-(MONTH(BT$4)-3*INT((MONTH(BT$4)-1)/3))-3)))/3,0))</f>
        <v>2317393.9691575072</v>
      </c>
      <c r="BU190" s="5">
        <f ca="1">IF(BU$4="",0,IF((SUMIFS($W184:BT184,$W$1:BT$1,"&lt;="&amp;(BU$1-(MONTH(BU$4)-3*INT((MONTH(BU$4)-1)/3))))-SUMIFS($W190:BT190,$W$1:BT$1,"&lt;="&amp;(BU$1-(MONTH(BU$4)-3*INT((MONTH(BU$4)-1)/3))-3)))&gt;0,
(SUMIFS($W184:BT184,$W$1:BT$1,"&lt;="&amp;(BU$1-(MONTH(BU$4)-3*INT((MONTH(BU$4)-1)/3))))-SUMIFS($W190:BT190,$W$1:BT$1,"&lt;="&amp;(BU$1-(MONTH(BU$4)-3*INT((MONTH(BU$4)-1)/3))-3)))/3,0))</f>
        <v>2317393.9691575072</v>
      </c>
      <c r="BV190" s="5">
        <f ca="1">IF(BV$4="",0,IF((SUMIFS($W184:BU184,$W$1:BU$1,"&lt;="&amp;(BV$1-(MONTH(BV$4)-3*INT((MONTH(BV$4)-1)/3))))-SUMIFS($W190:BU190,$W$1:BU$1,"&lt;="&amp;(BV$1-(MONTH(BV$4)-3*INT((MONTH(BV$4)-1)/3))-3)))&gt;0,
(SUMIFS($W184:BU184,$W$1:BU$1,"&lt;="&amp;(BV$1-(MONTH(BV$4)-3*INT((MONTH(BV$4)-1)/3))))-SUMIFS($W190:BU190,$W$1:BU$1,"&lt;="&amp;(BV$1-(MONTH(BV$4)-3*INT((MONTH(BV$4)-1)/3))-3)))/3,0))</f>
        <v>2226592.6656058803</v>
      </c>
      <c r="BW190" s="5">
        <f ca="1">IF(BW$4="",0,IF((SUMIFS($W184:BV184,$W$1:BV$1,"&lt;="&amp;(BW$1-(MONTH(BW$4)-3*INT((MONTH(BW$4)-1)/3))))-SUMIFS($W190:BV190,$W$1:BV$1,"&lt;="&amp;(BW$1-(MONTH(BW$4)-3*INT((MONTH(BW$4)-1)/3))-3)))&gt;0,
(SUMIFS($W184:BV184,$W$1:BV$1,"&lt;="&amp;(BW$1-(MONTH(BW$4)-3*INT((MONTH(BW$4)-1)/3))))-SUMIFS($W190:BV190,$W$1:BV$1,"&lt;="&amp;(BW$1-(MONTH(BW$4)-3*INT((MONTH(BW$4)-1)/3))-3)))/3,0))</f>
        <v>2226592.6656058803</v>
      </c>
      <c r="BX190" s="5">
        <f ca="1">IF(BX$4="",0,IF((SUMIFS($W184:BW184,$W$1:BW$1,"&lt;="&amp;(BX$1-(MONTH(BX$4)-3*INT((MONTH(BX$4)-1)/3))))-SUMIFS($W190:BW190,$W$1:BW$1,"&lt;="&amp;(BX$1-(MONTH(BX$4)-3*INT((MONTH(BX$4)-1)/3))-3)))&gt;0,
(SUMIFS($W184:BW184,$W$1:BW$1,"&lt;="&amp;(BX$1-(MONTH(BX$4)-3*INT((MONTH(BX$4)-1)/3))))-SUMIFS($W190:BW190,$W$1:BW$1,"&lt;="&amp;(BX$1-(MONTH(BX$4)-3*INT((MONTH(BX$4)-1)/3))-3)))/3,0))</f>
        <v>2226592.6656058803</v>
      </c>
      <c r="BY190" s="5">
        <f ca="1">IF(BY$4="",0,IF((SUMIFS($W184:BX184,$W$1:BX$1,"&lt;="&amp;(BY$1-(MONTH(BY$4)-3*INT((MONTH(BY$4)-1)/3))))-SUMIFS($W190:BX190,$W$1:BX$1,"&lt;="&amp;(BY$1-(MONTH(BY$4)-3*INT((MONTH(BY$4)-1)/3))-3)))&gt;0,
(SUMIFS($W184:BX184,$W$1:BX$1,"&lt;="&amp;(BY$1-(MONTH(BY$4)-3*INT((MONTH(BY$4)-1)/3))))-SUMIFS($W190:BX190,$W$1:BX$1,"&lt;="&amp;(BY$1-(MONTH(BY$4)-3*INT((MONTH(BY$4)-1)/3))-3)))/3,0))</f>
        <v>2641847.1807643175</v>
      </c>
      <c r="BZ190" s="5">
        <f ca="1">IF(BZ$4="",0,IF((SUMIFS($W184:BY184,$W$1:BY$1,"&lt;="&amp;(BZ$1-(MONTH(BZ$4)-3*INT((MONTH(BZ$4)-1)/3))))-SUMIFS($W190:BY190,$W$1:BY$1,"&lt;="&amp;(BZ$1-(MONTH(BZ$4)-3*INT((MONTH(BZ$4)-1)/3))-3)))&gt;0,
(SUMIFS($W184:BY184,$W$1:BY$1,"&lt;="&amp;(BZ$1-(MONTH(BZ$4)-3*INT((MONTH(BZ$4)-1)/3))))-SUMIFS($W190:BY190,$W$1:BY$1,"&lt;="&amp;(BZ$1-(MONTH(BZ$4)-3*INT((MONTH(BZ$4)-1)/3))-3)))/3,0))</f>
        <v>2641847.1807643175</v>
      </c>
      <c r="CA190" s="5">
        <f ca="1">IF(CA$4="",0,IF((SUMIFS($W184:BZ184,$W$1:BZ$1,"&lt;="&amp;(CA$1-(MONTH(CA$4)-3*INT((MONTH(CA$4)-1)/3))))-SUMIFS($W190:BZ190,$W$1:BZ$1,"&lt;="&amp;(CA$1-(MONTH(CA$4)-3*INT((MONTH(CA$4)-1)/3))-3)))&gt;0,
(SUMIFS($W184:BZ184,$W$1:BZ$1,"&lt;="&amp;(CA$1-(MONTH(CA$4)-3*INT((MONTH(CA$4)-1)/3))))-SUMIFS($W190:BZ190,$W$1:BZ$1,"&lt;="&amp;(CA$1-(MONTH(CA$4)-3*INT((MONTH(CA$4)-1)/3))-3)))/3,0))</f>
        <v>2641847.1807643175</v>
      </c>
      <c r="CB190" s="5">
        <f ca="1">IF(CB$4="",0,IF((SUMIFS($W184:CA184,$W$1:CA$1,"&lt;="&amp;(CB$1-(MONTH(CB$4)-3*INT((MONTH(CB$4)-1)/3))))-SUMIFS($W190:CA190,$W$1:CA$1,"&lt;="&amp;(CB$1-(MONTH(CB$4)-3*INT((MONTH(CB$4)-1)/3))-3)))&gt;0,
(SUMIFS($W184:CA184,$W$1:CA$1,"&lt;="&amp;(CB$1-(MONTH(CB$4)-3*INT((MONTH(CB$4)-1)/3))))-SUMIFS($W190:CA190,$W$1:CA$1,"&lt;="&amp;(CB$1-(MONTH(CB$4)-3*INT((MONTH(CB$4)-1)/3))-3)))/3,0))</f>
        <v>3306853.590184716</v>
      </c>
      <c r="CC190" s="5">
        <f ca="1">IF(CC$4="",0,IF((SUMIFS($W184:CB184,$W$1:CB$1,"&lt;="&amp;(CC$1-(MONTH(CC$4)-3*INT((MONTH(CC$4)-1)/3))))-SUMIFS($W190:CB190,$W$1:CB$1,"&lt;="&amp;(CC$1-(MONTH(CC$4)-3*INT((MONTH(CC$4)-1)/3))-3)))&gt;0,
(SUMIFS($W184:CB184,$W$1:CB$1,"&lt;="&amp;(CC$1-(MONTH(CC$4)-3*INT((MONTH(CC$4)-1)/3))))-SUMIFS($W190:CB190,$W$1:CB$1,"&lt;="&amp;(CC$1-(MONTH(CC$4)-3*INT((MONTH(CC$4)-1)/3))-3)))/3,0))</f>
        <v>3306853.590184716</v>
      </c>
      <c r="CD190" s="5">
        <f ca="1">IF(CD$4="",0,IF((SUMIFS($W184:CC184,$W$1:CC$1,"&lt;="&amp;(CD$1-(MONTH(CD$4)-3*INT((MONTH(CD$4)-1)/3))))-SUMIFS($W190:CC190,$W$1:CC$1,"&lt;="&amp;(CD$1-(MONTH(CD$4)-3*INT((MONTH(CD$4)-1)/3))-3)))&gt;0,
(SUMIFS($W184:CC184,$W$1:CC$1,"&lt;="&amp;(CD$1-(MONTH(CD$4)-3*INT((MONTH(CD$4)-1)/3))))-SUMIFS($W190:CC190,$W$1:CC$1,"&lt;="&amp;(CD$1-(MONTH(CD$4)-3*INT((MONTH(CD$4)-1)/3))-3)))/3,0))</f>
        <v>3306853.590184716</v>
      </c>
      <c r="CE190" s="5">
        <f ca="1">IF(CE$4="",0,IF((SUMIFS($W184:CD184,$W$1:CD$1,"&lt;="&amp;(CE$1-(MONTH(CE$4)-3*INT((MONTH(CE$4)-1)/3))))-SUMIFS($W190:CD190,$W$1:CD$1,"&lt;="&amp;(CE$1-(MONTH(CE$4)-3*INT((MONTH(CE$4)-1)/3))-3)))&gt;0,
(SUMIFS($W184:CD184,$W$1:CD$1,"&lt;="&amp;(CE$1-(MONTH(CE$4)-3*INT((MONTH(CE$4)-1)/3))))-SUMIFS($W190:CD190,$W$1:CD$1,"&lt;="&amp;(CE$1-(MONTH(CE$4)-3*INT((MONTH(CE$4)-1)/3))-3)))/3,0))</f>
        <v>3842599.3107131198</v>
      </c>
      <c r="CF190" s="5">
        <f ca="1">IF(CF$4="",0,IF((SUMIFS($W184:CE184,$W$1:CE$1,"&lt;="&amp;(CF$1-(MONTH(CF$4)-3*INT((MONTH(CF$4)-1)/3))))-SUMIFS($W190:CE190,$W$1:CE$1,"&lt;="&amp;(CF$1-(MONTH(CF$4)-3*INT((MONTH(CF$4)-1)/3))-3)))&gt;0,
(SUMIFS($W184:CE184,$W$1:CE$1,"&lt;="&amp;(CF$1-(MONTH(CF$4)-3*INT((MONTH(CF$4)-1)/3))))-SUMIFS($W190:CE190,$W$1:CE$1,"&lt;="&amp;(CF$1-(MONTH(CF$4)-3*INT((MONTH(CF$4)-1)/3))-3)))/3,0))</f>
        <v>0</v>
      </c>
    </row>
    <row r="192" spans="2:84" x14ac:dyDescent="0.3">
      <c r="B192" s="13">
        <f>ROW()</f>
        <v>192</v>
      </c>
      <c r="H192" s="1" t="s">
        <v>269</v>
      </c>
      <c r="U192" s="5">
        <f ca="1">AVERAGE(INDIRECT(ADDRESS($B192,$X$2)&amp;":"&amp;ADDRESS($B192,$X$2-1+$P$8)))</f>
        <v>103302.76945745551</v>
      </c>
      <c r="X192" s="5">
        <f ca="1">IF(X$4="",0,MAX($P$194,$P$195*Model!X$42))</f>
        <v>100000</v>
      </c>
      <c r="Y192" s="5">
        <f ca="1">IF(Y$4="",0,MAX($P$194,$P$195*Model!Y$42))</f>
        <v>100000</v>
      </c>
      <c r="Z192" s="5">
        <f ca="1">IF(Z$4="",0,MAX($P$194,$P$195*Model!Z$42))</f>
        <v>100000</v>
      </c>
      <c r="AA192" s="5">
        <f ca="1">IF(AA$4="",0,MAX($P$194,$P$195*Model!AA$42))</f>
        <v>100000</v>
      </c>
      <c r="AB192" s="5">
        <f ca="1">IF(AB$4="",0,MAX($P$194,$P$195*Model!AB$42))</f>
        <v>100000</v>
      </c>
      <c r="AC192" s="5">
        <f ca="1">IF(AC$4="",0,MAX($P$194,$P$195*Model!AC$42))</f>
        <v>100000</v>
      </c>
      <c r="AD192" s="5">
        <f ca="1">IF(AD$4="",0,MAX($P$194,$P$195*Model!AD$42))</f>
        <v>100000</v>
      </c>
      <c r="AE192" s="5">
        <f ca="1">IF(AE$4="",0,MAX($P$194,$P$195*Model!AE$42))</f>
        <v>100000</v>
      </c>
      <c r="AF192" s="5">
        <f ca="1">IF(AF$4="",0,MAX($P$194,$P$195*Model!AF$42))</f>
        <v>100000</v>
      </c>
      <c r="AG192" s="5">
        <f ca="1">IF(AG$4="",0,MAX($P$194,$P$195*Model!AG$42))</f>
        <v>100000</v>
      </c>
      <c r="AH192" s="5">
        <f ca="1">IF(AH$4="",0,MAX($P$194,$P$195*Model!AH$42))</f>
        <v>100000</v>
      </c>
      <c r="AI192" s="5">
        <f ca="1">IF(AI$4="",0,MAX($P$194,$P$195*Model!AI$42))</f>
        <v>100000</v>
      </c>
      <c r="AJ192" s="5">
        <f ca="1">IF(AJ$4="",0,MAX($P$194,$P$195*Model!AJ$42))</f>
        <v>100000</v>
      </c>
      <c r="AK192" s="5">
        <f ca="1">IF(AK$4="",0,MAX($P$194,$P$195*Model!AK$42))</f>
        <v>100000</v>
      </c>
      <c r="AL192" s="5">
        <f ca="1">IF(AL$4="",0,MAX($P$194,$P$195*Model!AL$42))</f>
        <v>100000</v>
      </c>
      <c r="AM192" s="5">
        <f ca="1">IF(AM$4="",0,MAX($P$194,$P$195*Model!AM$42))</f>
        <v>100000</v>
      </c>
      <c r="AN192" s="5">
        <f ca="1">IF(AN$4="",0,MAX($P$194,$P$195*Model!AN$42))</f>
        <v>100000</v>
      </c>
      <c r="AO192" s="5">
        <f ca="1">IF(AO$4="",0,MAX($P$194,$P$195*Model!AO$42))</f>
        <v>100000</v>
      </c>
      <c r="AP192" s="5">
        <f ca="1">IF(AP$4="",0,MAX($P$194,$P$195*Model!AP$42))</f>
        <v>100000</v>
      </c>
      <c r="AQ192" s="5">
        <f ca="1">IF(AQ$4="",0,MAX($P$194,$P$195*Model!AQ$42))</f>
        <v>100000</v>
      </c>
      <c r="AR192" s="5">
        <f ca="1">IF(AR$4="",0,MAX($P$194,$P$195*Model!AR$42))</f>
        <v>100000</v>
      </c>
      <c r="AS192" s="5">
        <f ca="1">IF(AS$4="",0,MAX($P$194,$P$195*Model!AS$42))</f>
        <v>100000</v>
      </c>
      <c r="AT192" s="5">
        <f ca="1">IF(AT$4="",0,MAX($P$194,$P$195*Model!AT$42))</f>
        <v>100000</v>
      </c>
      <c r="AU192" s="5">
        <f ca="1">IF(AU$4="",0,MAX($P$194,$P$195*Model!AU$42))</f>
        <v>100000</v>
      </c>
      <c r="AV192" s="5">
        <f ca="1">IF(AV$4="",0,MAX($P$194,$P$195*Model!AV$42))</f>
        <v>100000</v>
      </c>
      <c r="AW192" s="5">
        <f ca="1">IF(AW$4="",0,MAX($P$194,$P$195*Model!AW$42))</f>
        <v>100000</v>
      </c>
      <c r="AX192" s="5">
        <f ca="1">IF(AX$4="",0,MAX($P$194,$P$195*Model!AX$42))</f>
        <v>100000</v>
      </c>
      <c r="AY192" s="5">
        <f ca="1">IF(AY$4="",0,MAX($P$194,$P$195*Model!AY$42))</f>
        <v>100000</v>
      </c>
      <c r="AZ192" s="5">
        <f ca="1">IF(AZ$4="",0,MAX($P$194,$P$195*Model!AZ$42))</f>
        <v>100000</v>
      </c>
      <c r="BA192" s="5">
        <f ca="1">IF(BA$4="",0,MAX($P$194,$P$195*Model!BA$42))</f>
        <v>100000</v>
      </c>
      <c r="BB192" s="5">
        <f ca="1">IF(BB$4="",0,MAX($P$194,$P$195*Model!BB$42))</f>
        <v>100000</v>
      </c>
      <c r="BC192" s="5">
        <f ca="1">IF(BC$4="",0,MAX($P$194,$P$195*Model!BC$42))</f>
        <v>100000</v>
      </c>
      <c r="BD192" s="5">
        <f ca="1">IF(BD$4="",0,MAX($P$194,$P$195*Model!BD$42))</f>
        <v>100000</v>
      </c>
      <c r="BE192" s="5">
        <f ca="1">IF(BE$4="",0,MAX($P$194,$P$195*Model!BE$42))</f>
        <v>100000</v>
      </c>
      <c r="BF192" s="5">
        <f ca="1">IF(BF$4="",0,MAX($P$194,$P$195*Model!BF$42))</f>
        <v>100000</v>
      </c>
      <c r="BG192" s="5">
        <f ca="1">IF(BG$4="",0,MAX($P$194,$P$195*Model!BG$42))</f>
        <v>100000</v>
      </c>
      <c r="BH192" s="5">
        <f ca="1">IF(BH$4="",0,MAX($P$194,$P$195*Model!BH$42))</f>
        <v>100000</v>
      </c>
      <c r="BI192" s="5">
        <f ca="1">IF(BI$4="",0,MAX($P$194,$P$195*Model!BI$42))</f>
        <v>100000</v>
      </c>
      <c r="BJ192" s="5">
        <f ca="1">IF(BJ$4="",0,MAX($P$194,$P$195*Model!BJ$42))</f>
        <v>100000</v>
      </c>
      <c r="BK192" s="5">
        <f ca="1">IF(BK$4="",0,MAX($P$194,$P$195*Model!BK$42))</f>
        <v>100000</v>
      </c>
      <c r="BL192" s="5">
        <f ca="1">IF(BL$4="",0,MAX($P$194,$P$195*Model!BL$42))</f>
        <v>100000</v>
      </c>
      <c r="BM192" s="5">
        <f ca="1">IF(BM$4="",0,MAX($P$194,$P$195*Model!BM$42))</f>
        <v>100000</v>
      </c>
      <c r="BN192" s="5">
        <f ca="1">IF(BN$4="",0,MAX($P$194,$P$195*Model!BN$42))</f>
        <v>100000</v>
      </c>
      <c r="BO192" s="5">
        <f ca="1">IF(BO$4="",0,MAX($P$194,$P$195*Model!BO$42))</f>
        <v>100000</v>
      </c>
      <c r="BP192" s="5">
        <f ca="1">IF(BP$4="",0,MAX($P$194,$P$195*Model!BP$42))</f>
        <v>100000</v>
      </c>
      <c r="BQ192" s="5">
        <f ca="1">IF(BQ$4="",0,MAX($P$194,$P$195*Model!BQ$42))</f>
        <v>100000</v>
      </c>
      <c r="BR192" s="5">
        <f ca="1">IF(BR$4="",0,MAX($P$194,$P$195*Model!BR$42))</f>
        <v>100000</v>
      </c>
      <c r="BS192" s="5">
        <f ca="1">IF(BS$4="",0,MAX($P$194,$P$195*Model!BS$42))</f>
        <v>100000</v>
      </c>
      <c r="BT192" s="5">
        <f ca="1">IF(BT$4="",0,MAX($P$194,$P$195*Model!BT$42))</f>
        <v>101416.1470959315</v>
      </c>
      <c r="BU192" s="5">
        <f ca="1">IF(BU$4="",0,MAX($P$194,$P$195*Model!BU$42))</f>
        <v>103644.50393043588</v>
      </c>
      <c r="BV192" s="5">
        <f ca="1">IF(BV$4="",0,MAX($P$194,$P$195*Model!BV$42))</f>
        <v>107076.79532259621</v>
      </c>
      <c r="BW192" s="5">
        <f ca="1">IF(BW$4="",0,MAX($P$194,$P$195*Model!BW$42))</f>
        <v>110479.44438663243</v>
      </c>
      <c r="BX192" s="5">
        <f ca="1">IF(BX$4="",0,MAX($P$194,$P$195*Model!BX$42))</f>
        <v>112756.8250714959</v>
      </c>
      <c r="BY192" s="5">
        <f ca="1">IF(BY$4="",0,MAX($P$194,$P$195*Model!BY$42))</f>
        <v>115034.20575635937</v>
      </c>
      <c r="BZ192" s="5">
        <f ca="1">IF(BZ$4="",0,MAX($P$194,$P$195*Model!BZ$42))</f>
        <v>117311.58644122284</v>
      </c>
      <c r="CA192" s="5">
        <f ca="1">IF(CA$4="",0,MAX($P$194,$P$195*Model!CA$42))</f>
        <v>119588.9671260863</v>
      </c>
      <c r="CB192" s="5">
        <f ca="1">IF(CB$4="",0,MAX($P$194,$P$195*Model!CB$42))</f>
        <v>123250.57156861469</v>
      </c>
      <c r="CC192" s="5">
        <f ca="1">IF(CC$4="",0,MAX($P$194,$P$195*Model!CC$42))</f>
        <v>126874.89052272112</v>
      </c>
      <c r="CD192" s="5">
        <f ca="1">IF(CD$4="",0,MAX($P$194,$P$195*Model!CD$42))</f>
        <v>129202.37358265159</v>
      </c>
      <c r="CE192" s="5">
        <f ca="1">IF(CE$4="",0,MAX($P$194,$P$195*Model!CE$42))</f>
        <v>131529.85664258205</v>
      </c>
      <c r="CF192" s="5">
        <f ca="1">IF(CF$4="",0,MAX($P$194,$P$195*Model!CF$42))</f>
        <v>0</v>
      </c>
    </row>
    <row r="193" spans="2:84" x14ac:dyDescent="0.3">
      <c r="B193" s="13">
        <f>ROW()</f>
        <v>193</v>
      </c>
      <c r="H193" s="1" t="str">
        <f>$H$192</f>
        <v>Неснижаемый остаток</v>
      </c>
      <c r="I193" s="1" t="s">
        <v>270</v>
      </c>
      <c r="W193" s="34"/>
    </row>
    <row r="194" spans="2:84" x14ac:dyDescent="0.3">
      <c r="B194" s="13">
        <f>ROW()</f>
        <v>194</v>
      </c>
      <c r="H194" s="1" t="str">
        <f>$H$192</f>
        <v>Неснижаемый остаток</v>
      </c>
      <c r="I194" s="1" t="str">
        <f>$I$193</f>
        <v>Через максимум от фикс и доли</v>
      </c>
      <c r="J194" s="1" t="s">
        <v>271</v>
      </c>
      <c r="M194" s="53" t="s">
        <v>18</v>
      </c>
      <c r="O194" s="82"/>
      <c r="P194" s="84">
        <v>100000</v>
      </c>
      <c r="W194" s="34"/>
    </row>
    <row r="195" spans="2:84" x14ac:dyDescent="0.3">
      <c r="B195" s="13">
        <f>ROW()</f>
        <v>195</v>
      </c>
      <c r="H195" s="1" t="str">
        <f>$H$192</f>
        <v>Неснижаемый остаток</v>
      </c>
      <c r="I195" s="1" t="str">
        <f>$I$193</f>
        <v>Через максимум от фикс и доли</v>
      </c>
      <c r="J195" s="1" t="s">
        <v>272</v>
      </c>
      <c r="M195" s="53" t="s">
        <v>16</v>
      </c>
      <c r="O195" s="82"/>
      <c r="P195" s="86">
        <v>2E-3</v>
      </c>
      <c r="W195" s="34"/>
    </row>
    <row r="196" spans="2:84" x14ac:dyDescent="0.3">
      <c r="B196" s="13">
        <f>ROW()</f>
        <v>196</v>
      </c>
    </row>
    <row r="197" spans="2:84" x14ac:dyDescent="0.3">
      <c r="B197" s="13">
        <f>ROW()</f>
        <v>197</v>
      </c>
      <c r="H197" s="1" t="s">
        <v>364</v>
      </c>
      <c r="M197" s="53" t="s">
        <v>18</v>
      </c>
      <c r="P197" s="72" t="str">
        <f>Lists!$AI$11</f>
        <v>CF</v>
      </c>
      <c r="Q197" s="90">
        <v>7</v>
      </c>
      <c r="U197" s="5">
        <f ca="1">SUM(INDIRECT(ADDRESS($B197,$X$2)&amp;":"&amp;ADDRESS($B197,$X$2-1+$P$8)))</f>
        <v>243840894.53760338</v>
      </c>
      <c r="X197" s="5">
        <f ca="1">IF(X$4="",0,X188-X190-(X192-W192))</f>
        <v>-302298.35836602002</v>
      </c>
      <c r="Y197" s="5">
        <f t="shared" ref="Y197:CF197" ca="1" si="310">IF(Y$4="",0,Y188-Y190-(Y192-X192))</f>
        <v>-9234000</v>
      </c>
      <c r="Z197" s="5">
        <f t="shared" ca="1" si="310"/>
        <v>1378433.333333333</v>
      </c>
      <c r="AA197" s="5">
        <f t="shared" ca="1" si="310"/>
        <v>-882593.35603267723</v>
      </c>
      <c r="AB197" s="5">
        <f t="shared" ca="1" si="310"/>
        <v>4872564.977300656</v>
      </c>
      <c r="AC197" s="5">
        <f t="shared" ca="1" si="310"/>
        <v>-256022.09994177753</v>
      </c>
      <c r="AD197" s="5">
        <f t="shared" ca="1" si="310"/>
        <v>414695.74396732281</v>
      </c>
      <c r="AE197" s="5">
        <f t="shared" ca="1" si="310"/>
        <v>3589162.6904226611</v>
      </c>
      <c r="AF197" s="5">
        <f t="shared" ca="1" si="310"/>
        <v>-333313.65973585338</v>
      </c>
      <c r="AG197" s="5">
        <f t="shared" ca="1" si="310"/>
        <v>-373446.68619140727</v>
      </c>
      <c r="AH197" s="5">
        <f t="shared" ca="1" si="310"/>
        <v>5478324.249761438</v>
      </c>
      <c r="AI197" s="5">
        <f t="shared" ca="1" si="310"/>
        <v>1353586.8852371639</v>
      </c>
      <c r="AJ197" s="5">
        <f t="shared" ca="1" si="310"/>
        <v>2562559.8319070032</v>
      </c>
      <c r="AK197" s="5">
        <f t="shared" ca="1" si="310"/>
        <v>934732.58297371166</v>
      </c>
      <c r="AL197" s="5">
        <f t="shared" ca="1" si="310"/>
        <v>1500289.0032886961</v>
      </c>
      <c r="AM197" s="5">
        <f t="shared" ca="1" si="310"/>
        <v>2312487.0770276394</v>
      </c>
      <c r="AN197" s="5">
        <f t="shared" ca="1" si="310"/>
        <v>2101214.9203471513</v>
      </c>
      <c r="AO197" s="5">
        <f t="shared" ca="1" si="310"/>
        <v>592436.04603820422</v>
      </c>
      <c r="AP197" s="5">
        <f t="shared" ca="1" si="310"/>
        <v>2475742.0190290795</v>
      </c>
      <c r="AQ197" s="5">
        <f t="shared" ca="1" si="310"/>
        <v>3448485.2678278815</v>
      </c>
      <c r="AR197" s="5">
        <f t="shared" ca="1" si="310"/>
        <v>-16266569.154051606</v>
      </c>
      <c r="AS197" s="5">
        <f t="shared" ca="1" si="310"/>
        <v>-5636883.8601341704</v>
      </c>
      <c r="AT197" s="5">
        <f t="shared" ca="1" si="310"/>
        <v>-605571.33405936195</v>
      </c>
      <c r="AU197" s="5">
        <f t="shared" ca="1" si="310"/>
        <v>3818959.7438650718</v>
      </c>
      <c r="AV197" s="5">
        <f t="shared" ca="1" si="310"/>
        <v>2974428.2210268732</v>
      </c>
      <c r="AW197" s="5">
        <f t="shared" ca="1" si="310"/>
        <v>8370838.1033420283</v>
      </c>
      <c r="AX197" s="5">
        <f t="shared" ca="1" si="310"/>
        <v>4251285.3042393122</v>
      </c>
      <c r="AY197" s="5">
        <f t="shared" ca="1" si="310"/>
        <v>5286232.4718334731</v>
      </c>
      <c r="AZ197" s="5">
        <f t="shared" ca="1" si="310"/>
        <v>5183918.0331896208</v>
      </c>
      <c r="BA197" s="5">
        <f t="shared" ca="1" si="310"/>
        <v>3813367.8228774043</v>
      </c>
      <c r="BB197" s="5">
        <f t="shared" ca="1" si="310"/>
        <v>-12613485.0044872</v>
      </c>
      <c r="BC197" s="5">
        <f t="shared" ca="1" si="310"/>
        <v>-666991.58356850105</v>
      </c>
      <c r="BD197" s="5">
        <f t="shared" ca="1" si="310"/>
        <v>122099.44065819518</v>
      </c>
      <c r="BE197" s="5">
        <f t="shared" ca="1" si="310"/>
        <v>5339828.3186470829</v>
      </c>
      <c r="BF197" s="5">
        <f t="shared" ca="1" si="310"/>
        <v>10366079.600549983</v>
      </c>
      <c r="BG197" s="5">
        <f t="shared" ca="1" si="310"/>
        <v>7276446.4380740281</v>
      </c>
      <c r="BH197" s="5">
        <f t="shared" ca="1" si="310"/>
        <v>6402288.1035915455</v>
      </c>
      <c r="BI197" s="5">
        <f t="shared" ca="1" si="310"/>
        <v>9269331.6897707209</v>
      </c>
      <c r="BJ197" s="5">
        <f t="shared" ca="1" si="310"/>
        <v>7462058.5075855143</v>
      </c>
      <c r="BK197" s="5">
        <f t="shared" ca="1" si="310"/>
        <v>8598536.2368967719</v>
      </c>
      <c r="BL197" s="5">
        <f t="shared" ca="1" si="310"/>
        <v>-10520616.35171432</v>
      </c>
      <c r="BM197" s="5">
        <f t="shared" ca="1" si="310"/>
        <v>-1114705.4628292811</v>
      </c>
      <c r="BN197" s="5">
        <f t="shared" ca="1" si="310"/>
        <v>3972769.9864583858</v>
      </c>
      <c r="BO197" s="5">
        <f t="shared" ca="1" si="310"/>
        <v>10621687.374805929</v>
      </c>
      <c r="BP197" s="5">
        <f t="shared" ca="1" si="310"/>
        <v>8308646.6036101039</v>
      </c>
      <c r="BQ197" s="5">
        <f t="shared" ca="1" si="310"/>
        <v>8850476.6281834189</v>
      </c>
      <c r="BR197" s="5">
        <f t="shared" ca="1" si="310"/>
        <v>16358657.302833611</v>
      </c>
      <c r="BS197" s="5">
        <f t="shared" ca="1" si="310"/>
        <v>11174640.69002399</v>
      </c>
      <c r="BT197" s="5">
        <f t="shared" ca="1" si="310"/>
        <v>10235701.179816002</v>
      </c>
      <c r="BU197" s="5">
        <f t="shared" ca="1" si="310"/>
        <v>10396564.944661826</v>
      </c>
      <c r="BV197" s="5">
        <f t="shared" ca="1" si="310"/>
        <v>-11273874.090135355</v>
      </c>
      <c r="BW197" s="5">
        <f t="shared" ca="1" si="310"/>
        <v>4876409.7886412665</v>
      </c>
      <c r="BX197" s="5">
        <f t="shared" ca="1" si="310"/>
        <v>7691429.1369378362</v>
      </c>
      <c r="BY197" s="5">
        <f t="shared" ca="1" si="310"/>
        <v>10734203.89239981</v>
      </c>
      <c r="BZ197" s="5">
        <f t="shared" ca="1" si="310"/>
        <v>13345295.220304623</v>
      </c>
      <c r="CA197" s="5">
        <f t="shared" ca="1" si="310"/>
        <v>19965667.95404885</v>
      </c>
      <c r="CB197" s="5">
        <f t="shared" ca="1" si="310"/>
        <v>12128360.856123503</v>
      </c>
      <c r="CC197" s="5">
        <f t="shared" ca="1" si="310"/>
        <v>12845183.512352547</v>
      </c>
      <c r="CD197" s="5">
        <f t="shared" ca="1" si="310"/>
        <v>15578393.374797821</v>
      </c>
      <c r="CE197" s="5">
        <f t="shared" ca="1" si="310"/>
        <v>15286764.42824178</v>
      </c>
      <c r="CF197" s="5">
        <f t="shared" ca="1" si="310"/>
        <v>0</v>
      </c>
    </row>
    <row r="198" spans="2:84" x14ac:dyDescent="0.3">
      <c r="X198" s="109"/>
    </row>
    <row r="199" spans="2:84" x14ac:dyDescent="0.3">
      <c r="B199" s="13">
        <f>ROW()</f>
        <v>199</v>
      </c>
      <c r="H199" s="1" t="s">
        <v>321</v>
      </c>
      <c r="M199" s="53" t="s">
        <v>18</v>
      </c>
      <c r="P199" s="72"/>
      <c r="Q199" s="90">
        <v>8</v>
      </c>
      <c r="U199" s="5">
        <f t="shared" ref="U199" ca="1" si="311">INDIRECT(ADDRESS($B199,$X$2-1+$P$8))</f>
        <v>243840894.53760338</v>
      </c>
      <c r="X199" s="5">
        <f ca="1">IF(X$4="",0,SUM($W197:X197))</f>
        <v>-302298.35836602002</v>
      </c>
      <c r="Y199" s="5">
        <f ca="1">IF(Y$4="",0,SUM($W197:Y197))</f>
        <v>-9536298.35836602</v>
      </c>
      <c r="Z199" s="5">
        <f ca="1">IF(Z$4="",0,SUM($W197:Z197))</f>
        <v>-8157865.025032687</v>
      </c>
      <c r="AA199" s="5">
        <f ca="1">IF(AA$4="",0,SUM($W197:AA197))</f>
        <v>-9040458.3810653649</v>
      </c>
      <c r="AB199" s="5">
        <f ca="1">IF(AB$4="",0,SUM($W197:AB197))</f>
        <v>-4167893.4037647089</v>
      </c>
      <c r="AC199" s="5">
        <f ca="1">IF(AC$4="",0,SUM($W197:AC197))</f>
        <v>-4423915.5037064869</v>
      </c>
      <c r="AD199" s="5">
        <f ca="1">IF(AD$4="",0,SUM($W197:AD197))</f>
        <v>-4009219.7597391643</v>
      </c>
      <c r="AE199" s="5">
        <f ca="1">IF(AE$4="",0,SUM($W197:AE197))</f>
        <v>-420057.06931650313</v>
      </c>
      <c r="AF199" s="5">
        <f ca="1">IF(AF$4="",0,SUM($W197:AF197))</f>
        <v>-753370.72905235644</v>
      </c>
      <c r="AG199" s="5">
        <f ca="1">IF(AG$4="",0,SUM($W197:AG197))</f>
        <v>-1126817.4152437637</v>
      </c>
      <c r="AH199" s="5">
        <f ca="1">IF(AH$4="",0,SUM($W197:AH197))</f>
        <v>4351506.8345176745</v>
      </c>
      <c r="AI199" s="5">
        <f ca="1">IF(AI$4="",0,SUM($W197:AI197))</f>
        <v>5705093.7197548384</v>
      </c>
      <c r="AJ199" s="5">
        <f ca="1">IF(AJ$4="",0,SUM($W197:AJ197))</f>
        <v>8267653.5516618416</v>
      </c>
      <c r="AK199" s="5">
        <f ca="1">IF(AK$4="",0,SUM($W197:AK197))</f>
        <v>9202386.1346355528</v>
      </c>
      <c r="AL199" s="5">
        <f ca="1">IF(AL$4="",0,SUM($W197:AL197))</f>
        <v>10702675.137924248</v>
      </c>
      <c r="AM199" s="5">
        <f ca="1">IF(AM$4="",0,SUM($W197:AM197))</f>
        <v>13015162.214951888</v>
      </c>
      <c r="AN199" s="5">
        <f ca="1">IF(AN$4="",0,SUM($W197:AN197))</f>
        <v>15116377.135299038</v>
      </c>
      <c r="AO199" s="5">
        <f ca="1">IF(AO$4="",0,SUM($W197:AO197))</f>
        <v>15708813.181337243</v>
      </c>
      <c r="AP199" s="5">
        <f ca="1">IF(AP$4="",0,SUM($W197:AP197))</f>
        <v>18184555.200366322</v>
      </c>
      <c r="AQ199" s="5">
        <f ca="1">IF(AQ$4="",0,SUM($W197:AQ197))</f>
        <v>21633040.468194202</v>
      </c>
      <c r="AR199" s="5">
        <f ca="1">IF(AR$4="",0,SUM($W197:AR197))</f>
        <v>5366471.314142596</v>
      </c>
      <c r="AS199" s="5">
        <f ca="1">IF(AS$4="",0,SUM($W197:AS197))</f>
        <v>-270412.54599157441</v>
      </c>
      <c r="AT199" s="5">
        <f ca="1">IF(AT$4="",0,SUM($W197:AT197))</f>
        <v>-875983.88005093636</v>
      </c>
      <c r="AU199" s="5">
        <f ca="1">IF(AU$4="",0,SUM($W197:AU197))</f>
        <v>2942975.8638141355</v>
      </c>
      <c r="AV199" s="5">
        <f ca="1">IF(AV$4="",0,SUM($W197:AV197))</f>
        <v>5917404.0848410092</v>
      </c>
      <c r="AW199" s="5">
        <f ca="1">IF(AW$4="",0,SUM($W197:AW197))</f>
        <v>14288242.188183038</v>
      </c>
      <c r="AX199" s="5">
        <f ca="1">IF(AX$4="",0,SUM($W197:AX197))</f>
        <v>18539527.49242235</v>
      </c>
      <c r="AY199" s="5">
        <f ca="1">IF(AY$4="",0,SUM($W197:AY197))</f>
        <v>23825759.964255825</v>
      </c>
      <c r="AZ199" s="5">
        <f ca="1">IF(AZ$4="",0,SUM($W197:AZ197))</f>
        <v>29009677.997445446</v>
      </c>
      <c r="BA199" s="5">
        <f ca="1">IF(BA$4="",0,SUM($W197:BA197))</f>
        <v>32823045.820322849</v>
      </c>
      <c r="BB199" s="5">
        <f ca="1">IF(BB$4="",0,SUM($W197:BB197))</f>
        <v>20209560.815835647</v>
      </c>
      <c r="BC199" s="5">
        <f ca="1">IF(BC$4="",0,SUM($W197:BC197))</f>
        <v>19542569.232267145</v>
      </c>
      <c r="BD199" s="5">
        <f ca="1">IF(BD$4="",0,SUM($W197:BD197))</f>
        <v>19664668.672925342</v>
      </c>
      <c r="BE199" s="5">
        <f ca="1">IF(BE$4="",0,SUM($W197:BE197))</f>
        <v>25004496.991572425</v>
      </c>
      <c r="BF199" s="5">
        <f ca="1">IF(BF$4="",0,SUM($W197:BF197))</f>
        <v>35370576.592122406</v>
      </c>
      <c r="BG199" s="5">
        <f ca="1">IF(BG$4="",0,SUM($W197:BG197))</f>
        <v>42647023.030196436</v>
      </c>
      <c r="BH199" s="5">
        <f ca="1">IF(BH$4="",0,SUM($W197:BH197))</f>
        <v>49049311.133787982</v>
      </c>
      <c r="BI199" s="5">
        <f ca="1">IF(BI$4="",0,SUM($W197:BI197))</f>
        <v>58318642.823558703</v>
      </c>
      <c r="BJ199" s="5">
        <f ca="1">IF(BJ$4="",0,SUM($W197:BJ197))</f>
        <v>65780701.331144214</v>
      </c>
      <c r="BK199" s="5">
        <f ca="1">IF(BK$4="",0,SUM($W197:BK197))</f>
        <v>74379237.568040982</v>
      </c>
      <c r="BL199" s="5">
        <f ca="1">IF(BL$4="",0,SUM($W197:BL197))</f>
        <v>63858621.216326661</v>
      </c>
      <c r="BM199" s="5">
        <f ca="1">IF(BM$4="",0,SUM($W197:BM197))</f>
        <v>62743915.753497377</v>
      </c>
      <c r="BN199" s="5">
        <f ca="1">IF(BN$4="",0,SUM($W197:BN197))</f>
        <v>66716685.739955761</v>
      </c>
      <c r="BO199" s="5">
        <f ca="1">IF(BO$4="",0,SUM($W197:BO197))</f>
        <v>77338373.114761695</v>
      </c>
      <c r="BP199" s="5">
        <f ca="1">IF(BP$4="",0,SUM($W197:BP197))</f>
        <v>85647019.718371794</v>
      </c>
      <c r="BQ199" s="5">
        <f ca="1">IF(BQ$4="",0,SUM($W197:BQ197))</f>
        <v>94497496.346555218</v>
      </c>
      <c r="BR199" s="5">
        <f ca="1">IF(BR$4="",0,SUM($W197:BR197))</f>
        <v>110856153.64938883</v>
      </c>
      <c r="BS199" s="5">
        <f ca="1">IF(BS$4="",0,SUM($W197:BS197))</f>
        <v>122030794.33941282</v>
      </c>
      <c r="BT199" s="5">
        <f ca="1">IF(BT$4="",0,SUM($W197:BT197))</f>
        <v>132266495.51922883</v>
      </c>
      <c r="BU199" s="5">
        <f ca="1">IF(BU$4="",0,SUM($W197:BU197))</f>
        <v>142663060.46389067</v>
      </c>
      <c r="BV199" s="5">
        <f ca="1">IF(BV$4="",0,SUM($W197:BV197))</f>
        <v>131389186.37375532</v>
      </c>
      <c r="BW199" s="5">
        <f ca="1">IF(BW$4="",0,SUM($W197:BW197))</f>
        <v>136265596.16239658</v>
      </c>
      <c r="BX199" s="5">
        <f ca="1">IF(BX$4="",0,SUM($W197:BX197))</f>
        <v>143957025.29933441</v>
      </c>
      <c r="BY199" s="5">
        <f ca="1">IF(BY$4="",0,SUM($W197:BY197))</f>
        <v>154691229.19173422</v>
      </c>
      <c r="BZ199" s="5">
        <f ca="1">IF(BZ$4="",0,SUM($W197:BZ197))</f>
        <v>168036524.41203886</v>
      </c>
      <c r="CA199" s="5">
        <f ca="1">IF(CA$4="",0,SUM($W197:CA197))</f>
        <v>188002192.3660877</v>
      </c>
      <c r="CB199" s="5">
        <f ca="1">IF(CB$4="",0,SUM($W197:CB197))</f>
        <v>200130553.22221121</v>
      </c>
      <c r="CC199" s="5">
        <f ca="1">IF(CC$4="",0,SUM($W197:CC197))</f>
        <v>212975736.73456377</v>
      </c>
      <c r="CD199" s="5">
        <f ca="1">IF(CD$4="",0,SUM($W197:CD197))</f>
        <v>228554130.10936159</v>
      </c>
      <c r="CE199" s="5">
        <f ca="1">IF(CE$4="",0,SUM($W197:CE197))</f>
        <v>243840894.53760338</v>
      </c>
      <c r="CF199" s="5">
        <f ca="1">IF(CF$4="",0,SUM($W197:CF197))</f>
        <v>0</v>
      </c>
    </row>
    <row r="200" spans="2:84" x14ac:dyDescent="0.3">
      <c r="X200" s="109"/>
    </row>
    <row r="201" spans="2:84" x14ac:dyDescent="0.3">
      <c r="B201" s="13">
        <f>ROW()</f>
        <v>201</v>
      </c>
      <c r="H201" s="1" t="s">
        <v>264</v>
      </c>
      <c r="M201" s="53" t="s">
        <v>18</v>
      </c>
      <c r="P201" s="72" t="str">
        <f>Lists!$AI$18</f>
        <v>FCF(+)</v>
      </c>
      <c r="U201" s="5">
        <f ca="1">SUM(INDIRECT(ADDRESS($B201,$X$2)&amp;":"&amp;ADDRESS($B201,$X$2-1+$P$8)))</f>
        <v>253377192.89596939</v>
      </c>
      <c r="X201" s="5">
        <f t="shared" ref="X201:BC201" ca="1" si="312">IF(X$4="",0,IF(AND(X$1=$P$8,X197&gt;0),X197,IF(AND(X197&gt;0,X199-MIN(INDIRECT(ADDRESS($B199,Y$2,4,1)&amp;":"&amp;ADDRESS($B199,SUMIFS($2:$2,$1:$1,$P$8),4,1)))&gt;0,X199-MIN(INDIRECT(ADDRESS($B199,Y$2,4,1)&amp;":"&amp;ADDRESS($B199,SUMIFS($2:$2,$1:$1,$P$8),4,1)))&lt;X197),X197-(X199-MIN(INDIRECT(ADDRESS($B199,Y$2,4,1)&amp;":"&amp;ADDRESS($B199,SUMIFS($2:$2,$1:$1,$P$8),4,1)))),IF(AND(X197&gt;0,X199&lt;=MIN(INDIRECT(ADDRESS($B199,Y$2,4,1)&amp;":"&amp;ADDRESS($B199,SUMIFS($2:$2,$1:$1,$P$8),4,1)))),X197,0))))</f>
        <v>0</v>
      </c>
      <c r="Y201" s="5">
        <f t="shared" ca="1" si="312"/>
        <v>0</v>
      </c>
      <c r="Z201" s="5">
        <f t="shared" ca="1" si="312"/>
        <v>495839.9773006551</v>
      </c>
      <c r="AA201" s="5">
        <f t="shared" ca="1" si="312"/>
        <v>0</v>
      </c>
      <c r="AB201" s="5">
        <f t="shared" ca="1" si="312"/>
        <v>4616542.877358878</v>
      </c>
      <c r="AC201" s="5">
        <f t="shared" ca="1" si="312"/>
        <v>0</v>
      </c>
      <c r="AD201" s="5">
        <f t="shared" ca="1" si="312"/>
        <v>414695.74396732281</v>
      </c>
      <c r="AE201" s="5">
        <f t="shared" ca="1" si="312"/>
        <v>2882402.3444954008</v>
      </c>
      <c r="AF201" s="5">
        <f t="shared" ca="1" si="312"/>
        <v>0</v>
      </c>
      <c r="AG201" s="5">
        <f t="shared" ca="1" si="312"/>
        <v>0</v>
      </c>
      <c r="AH201" s="5">
        <f t="shared" ca="1" si="312"/>
        <v>250833.53519282676</v>
      </c>
      <c r="AI201" s="5">
        <f t="shared" ca="1" si="312"/>
        <v>0</v>
      </c>
      <c r="AJ201" s="5">
        <f t="shared" ca="1" si="312"/>
        <v>0</v>
      </c>
      <c r="AK201" s="5">
        <f t="shared" ca="1" si="312"/>
        <v>0</v>
      </c>
      <c r="AL201" s="5">
        <f t="shared" ca="1" si="312"/>
        <v>0</v>
      </c>
      <c r="AM201" s="5">
        <f t="shared" ca="1" si="312"/>
        <v>0</v>
      </c>
      <c r="AN201" s="5">
        <f t="shared" ca="1" si="312"/>
        <v>0</v>
      </c>
      <c r="AO201" s="5">
        <f t="shared" ca="1" si="312"/>
        <v>0</v>
      </c>
      <c r="AP201" s="5">
        <f t="shared" ca="1" si="312"/>
        <v>0</v>
      </c>
      <c r="AQ201" s="5">
        <f t="shared" ca="1" si="312"/>
        <v>0</v>
      </c>
      <c r="AR201" s="5">
        <f t="shared" ca="1" si="312"/>
        <v>0</v>
      </c>
      <c r="AS201" s="5">
        <f t="shared" ca="1" si="312"/>
        <v>0</v>
      </c>
      <c r="AT201" s="5">
        <f t="shared" ca="1" si="312"/>
        <v>0</v>
      </c>
      <c r="AU201" s="5">
        <f t="shared" ca="1" si="312"/>
        <v>3818959.7438650718</v>
      </c>
      <c r="AV201" s="5">
        <f t="shared" ca="1" si="312"/>
        <v>2974428.2210268732</v>
      </c>
      <c r="AW201" s="5">
        <f t="shared" ca="1" si="312"/>
        <v>8370838.1033420283</v>
      </c>
      <c r="AX201" s="5">
        <f t="shared" ca="1" si="312"/>
        <v>4251285.3042393122</v>
      </c>
      <c r="AY201" s="5">
        <f t="shared" ca="1" si="312"/>
        <v>1003041.7398447935</v>
      </c>
      <c r="AZ201" s="5">
        <f t="shared" ca="1" si="312"/>
        <v>0</v>
      </c>
      <c r="BA201" s="5">
        <f t="shared" ca="1" si="312"/>
        <v>0</v>
      </c>
      <c r="BB201" s="5">
        <f t="shared" ca="1" si="312"/>
        <v>0</v>
      </c>
      <c r="BC201" s="5">
        <f t="shared" ca="1" si="312"/>
        <v>0</v>
      </c>
      <c r="BD201" s="5">
        <f t="shared" ref="BD201:CF201" ca="1" si="313">IF(BD$4="",0,IF(AND(BD$1=$P$8,BD197&gt;0),BD197,IF(AND(BD197&gt;0,BD199-MIN(INDIRECT(ADDRESS($B199,BE$2,4,1)&amp;":"&amp;ADDRESS($B199,SUMIFS($2:$2,$1:$1,$P$8),4,1)))&gt;0,BD199-MIN(INDIRECT(ADDRESS($B199,BE$2,4,1)&amp;":"&amp;ADDRESS($B199,SUMIFS($2:$2,$1:$1,$P$8),4,1)))&lt;BD197),BD197-(BD199-MIN(INDIRECT(ADDRESS($B199,BE$2,4,1)&amp;":"&amp;ADDRESS($B199,SUMIFS($2:$2,$1:$1,$P$8),4,1)))),IF(AND(BD197&gt;0,BD199&lt;=MIN(INDIRECT(ADDRESS($B199,BE$2,4,1)&amp;":"&amp;ADDRESS($B199,SUMIFS($2:$2,$1:$1,$P$8),4,1)))),BD197,0))))</f>
        <v>122099.44065819518</v>
      </c>
      <c r="BE201" s="5">
        <f t="shared" ca="1" si="313"/>
        <v>5339828.3186470829</v>
      </c>
      <c r="BF201" s="5">
        <f t="shared" ca="1" si="313"/>
        <v>10366079.600549983</v>
      </c>
      <c r="BG201" s="5">
        <f t="shared" ca="1" si="313"/>
        <v>7276446.4380740281</v>
      </c>
      <c r="BH201" s="5">
        <f t="shared" ca="1" si="313"/>
        <v>6402288.1035915455</v>
      </c>
      <c r="BI201" s="5">
        <f t="shared" ca="1" si="313"/>
        <v>9269331.6897707209</v>
      </c>
      <c r="BJ201" s="5">
        <f t="shared" ca="1" si="313"/>
        <v>4425272.9299386777</v>
      </c>
      <c r="BK201" s="5">
        <f t="shared" ca="1" si="313"/>
        <v>0</v>
      </c>
      <c r="BL201" s="5">
        <f t="shared" ca="1" si="313"/>
        <v>0</v>
      </c>
      <c r="BM201" s="5">
        <f t="shared" ca="1" si="313"/>
        <v>0</v>
      </c>
      <c r="BN201" s="5">
        <f t="shared" ca="1" si="313"/>
        <v>3972769.9864583858</v>
      </c>
      <c r="BO201" s="5">
        <f t="shared" ca="1" si="313"/>
        <v>10621687.374805929</v>
      </c>
      <c r="BP201" s="5">
        <f t="shared" ca="1" si="313"/>
        <v>8308646.6036101039</v>
      </c>
      <c r="BQ201" s="5">
        <f t="shared" ca="1" si="313"/>
        <v>8850476.6281834189</v>
      </c>
      <c r="BR201" s="5">
        <f t="shared" ca="1" si="313"/>
        <v>16358657.302833611</v>
      </c>
      <c r="BS201" s="5">
        <f t="shared" ca="1" si="313"/>
        <v>11174640.69002399</v>
      </c>
      <c r="BT201" s="5">
        <f t="shared" ca="1" si="313"/>
        <v>9358392.034342492</v>
      </c>
      <c r="BU201" s="5">
        <f t="shared" ca="1" si="313"/>
        <v>0</v>
      </c>
      <c r="BV201" s="5">
        <f t="shared" ca="1" si="313"/>
        <v>0</v>
      </c>
      <c r="BW201" s="5">
        <f t="shared" ca="1" si="313"/>
        <v>4876409.7886412665</v>
      </c>
      <c r="BX201" s="5">
        <f t="shared" ca="1" si="313"/>
        <v>7691429.1369378362</v>
      </c>
      <c r="BY201" s="5">
        <f t="shared" ca="1" si="313"/>
        <v>10734203.89239981</v>
      </c>
      <c r="BZ201" s="5">
        <f t="shared" ca="1" si="313"/>
        <v>13345295.220304623</v>
      </c>
      <c r="CA201" s="5">
        <f t="shared" ca="1" si="313"/>
        <v>19965667.95404885</v>
      </c>
      <c r="CB201" s="5">
        <f t="shared" ca="1" si="313"/>
        <v>12128360.856123503</v>
      </c>
      <c r="CC201" s="5">
        <f t="shared" ca="1" si="313"/>
        <v>12845183.512352547</v>
      </c>
      <c r="CD201" s="5">
        <f t="shared" ca="1" si="313"/>
        <v>15578393.374797821</v>
      </c>
      <c r="CE201" s="5">
        <f t="shared" ca="1" si="313"/>
        <v>15286764.42824178</v>
      </c>
      <c r="CF201" s="5">
        <f t="shared" ca="1" si="313"/>
        <v>0</v>
      </c>
    </row>
    <row r="202" spans="2:84" x14ac:dyDescent="0.3">
      <c r="X202" s="109"/>
    </row>
    <row r="203" spans="2:84" x14ac:dyDescent="0.3">
      <c r="B203" s="13">
        <f>ROW()</f>
        <v>203</v>
      </c>
      <c r="H203" s="1" t="s">
        <v>356</v>
      </c>
      <c r="M203" s="53" t="s">
        <v>18</v>
      </c>
      <c r="P203" s="72" t="str">
        <f>Lists!$AI$19</f>
        <v>FCF(-)</v>
      </c>
      <c r="U203" s="5">
        <f ca="1">SUM(INDIRECT(ADDRESS($B203,$X$2)&amp;":"&amp;ADDRESS($B203,$X$2-1+$P$8)))</f>
        <v>-9536298.35836602</v>
      </c>
      <c r="X203" s="5">
        <f ca="1">IF(X$4="",0,IF(X201&gt;0,0,IF(X199-W199&gt;0,0,IF(X199-SUM($W203:W203)&gt;0,0,X199-SUM($W203:W203)))))</f>
        <v>-302298.35836602002</v>
      </c>
      <c r="Y203" s="5">
        <f ca="1">IF(Y$4="",0,IF(Y201&gt;0,0,IF(Y199-X199&gt;0,0,IF(Y199-SUM($W203:X203)&gt;0,0,Y199-SUM($W203:X203)))))</f>
        <v>-9234000</v>
      </c>
      <c r="Z203" s="5">
        <f ca="1">IF(Z$4="",0,IF(Z201&gt;0,0,IF(Z199-Y199&gt;0,0,IF(Z199-SUM($W203:Y203)&gt;0,0,Z199-SUM($W203:Y203)))))</f>
        <v>0</v>
      </c>
      <c r="AA203" s="5">
        <f ca="1">IF(AA$4="",0,IF(AA201&gt;0,0,IF(AA199-Z199&gt;0,0,IF(AA199-SUM($W203:Z203)&gt;0,0,AA199-SUM($W203:Z203)))))</f>
        <v>0</v>
      </c>
      <c r="AB203" s="5">
        <f ca="1">IF(AB$4="",0,IF(AB201&gt;0,0,IF(AB199-AA199&gt;0,0,IF(AB199-SUM($W203:AA203)&gt;0,0,AB199-SUM($W203:AA203)))))</f>
        <v>0</v>
      </c>
      <c r="AC203" s="5">
        <f ca="1">IF(AC$4="",0,IF(AC201&gt;0,0,IF(AC199-AB199&gt;0,0,IF(AC199-SUM($W203:AB203)&gt;0,0,AC199-SUM($W203:AB203)))))</f>
        <v>0</v>
      </c>
      <c r="AD203" s="5">
        <f ca="1">IF(AD$4="",0,IF(AD201&gt;0,0,IF(AD199-AC199&gt;0,0,IF(AD199-SUM($W203:AC203)&gt;0,0,AD199-SUM($W203:AC203)))))</f>
        <v>0</v>
      </c>
      <c r="AE203" s="5">
        <f ca="1">IF(AE$4="",0,IF(AE201&gt;0,0,IF(AE199-AD199&gt;0,0,IF(AE199-SUM($W203:AD203)&gt;0,0,AE199-SUM($W203:AD203)))))</f>
        <v>0</v>
      </c>
      <c r="AF203" s="5">
        <f ca="1">IF(AF$4="",0,IF(AF201&gt;0,0,IF(AF199-AE199&gt;0,0,IF(AF199-SUM($W203:AE203)&gt;0,0,AF199-SUM($W203:AE203)))))</f>
        <v>0</v>
      </c>
      <c r="AG203" s="5">
        <f ca="1">IF(AG$4="",0,IF(AG201&gt;0,0,IF(AG199-AF199&gt;0,0,IF(AG199-SUM($W203:AF203)&gt;0,0,AG199-SUM($W203:AF203)))))</f>
        <v>0</v>
      </c>
      <c r="AH203" s="5">
        <f ca="1">IF(AH$4="",0,IF(AH201&gt;0,0,IF(AH199-AG199&gt;0,0,IF(AH199-SUM($W203:AG203)&gt;0,0,AH199-SUM($W203:AG203)))))</f>
        <v>0</v>
      </c>
      <c r="AI203" s="5">
        <f ca="1">IF(AI$4="",0,IF(AI201&gt;0,0,IF(AI199-AH199&gt;0,0,IF(AI199-SUM($W203:AH203)&gt;0,0,AI199-SUM($W203:AH203)))))</f>
        <v>0</v>
      </c>
      <c r="AJ203" s="5">
        <f ca="1">IF(AJ$4="",0,IF(AJ201&gt;0,0,IF(AJ199-AI199&gt;0,0,IF(AJ199-SUM($W203:AI203)&gt;0,0,AJ199-SUM($W203:AI203)))))</f>
        <v>0</v>
      </c>
      <c r="AK203" s="5">
        <f ca="1">IF(AK$4="",0,IF(AK201&gt;0,0,IF(AK199-AJ199&gt;0,0,IF(AK199-SUM($W203:AJ203)&gt;0,0,AK199-SUM($W203:AJ203)))))</f>
        <v>0</v>
      </c>
      <c r="AL203" s="5">
        <f ca="1">IF(AL$4="",0,IF(AL201&gt;0,0,IF(AL199-AK199&gt;0,0,IF(AL199-SUM($W203:AK203)&gt;0,0,AL199-SUM($W203:AK203)))))</f>
        <v>0</v>
      </c>
      <c r="AM203" s="5">
        <f ca="1">IF(AM$4="",0,IF(AM201&gt;0,0,IF(AM199-AL199&gt;0,0,IF(AM199-SUM($W203:AL203)&gt;0,0,AM199-SUM($W203:AL203)))))</f>
        <v>0</v>
      </c>
      <c r="AN203" s="5">
        <f ca="1">IF(AN$4="",0,IF(AN201&gt;0,0,IF(AN199-AM199&gt;0,0,IF(AN199-SUM($W203:AM203)&gt;0,0,AN199-SUM($W203:AM203)))))</f>
        <v>0</v>
      </c>
      <c r="AO203" s="5">
        <f ca="1">IF(AO$4="",0,IF(AO201&gt;0,0,IF(AO199-AN199&gt;0,0,IF(AO199-SUM($W203:AN203)&gt;0,0,AO199-SUM($W203:AN203)))))</f>
        <v>0</v>
      </c>
      <c r="AP203" s="5">
        <f ca="1">IF(AP$4="",0,IF(AP201&gt;0,0,IF(AP199-AO199&gt;0,0,IF(AP199-SUM($W203:AO203)&gt;0,0,AP199-SUM($W203:AO203)))))</f>
        <v>0</v>
      </c>
      <c r="AQ203" s="5">
        <f ca="1">IF(AQ$4="",0,IF(AQ201&gt;0,0,IF(AQ199-AP199&gt;0,0,IF(AQ199-SUM($W203:AP203)&gt;0,0,AQ199-SUM($W203:AP203)))))</f>
        <v>0</v>
      </c>
      <c r="AR203" s="5">
        <f ca="1">IF(AR$4="",0,IF(AR201&gt;0,0,IF(AR199-AQ199&gt;0,0,IF(AR199-SUM($W203:AQ203)&gt;0,0,AR199-SUM($W203:AQ203)))))</f>
        <v>0</v>
      </c>
      <c r="AS203" s="5">
        <f ca="1">IF(AS$4="",0,IF(AS201&gt;0,0,IF(AS199-AR199&gt;0,0,IF(AS199-SUM($W203:AR203)&gt;0,0,AS199-SUM($W203:AR203)))))</f>
        <v>0</v>
      </c>
      <c r="AT203" s="5">
        <f ca="1">IF(AT$4="",0,IF(AT201&gt;0,0,IF(AT199-AS199&gt;0,0,IF(AT199-SUM($W203:AS203)&gt;0,0,AT199-SUM($W203:AS203)))))</f>
        <v>0</v>
      </c>
      <c r="AU203" s="5">
        <f ca="1">IF(AU$4="",0,IF(AU201&gt;0,0,IF(AU199-AT199&gt;0,0,IF(AU199-SUM($W203:AT203)&gt;0,0,AU199-SUM($W203:AT203)))))</f>
        <v>0</v>
      </c>
      <c r="AV203" s="5">
        <f ca="1">IF(AV$4="",0,IF(AV201&gt;0,0,IF(AV199-AU199&gt;0,0,IF(AV199-SUM($W203:AU203)&gt;0,0,AV199-SUM($W203:AU203)))))</f>
        <v>0</v>
      </c>
      <c r="AW203" s="5">
        <f ca="1">IF(AW$4="",0,IF(AW201&gt;0,0,IF(AW199-AV199&gt;0,0,IF(AW199-SUM($W203:AV203)&gt;0,0,AW199-SUM($W203:AV203)))))</f>
        <v>0</v>
      </c>
      <c r="AX203" s="5">
        <f ca="1">IF(AX$4="",0,IF(AX201&gt;0,0,IF(AX199-AW199&gt;0,0,IF(AX199-SUM($W203:AW203)&gt;0,0,AX199-SUM($W203:AW203)))))</f>
        <v>0</v>
      </c>
      <c r="AY203" s="5">
        <f ca="1">IF(AY$4="",0,IF(AY201&gt;0,0,IF(AY199-AX199&gt;0,0,IF(AY199-SUM($W203:AX203)&gt;0,0,AY199-SUM($W203:AX203)))))</f>
        <v>0</v>
      </c>
      <c r="AZ203" s="5">
        <f ca="1">IF(AZ$4="",0,IF(AZ201&gt;0,0,IF(AZ199-AY199&gt;0,0,IF(AZ199-SUM($W203:AY203)&gt;0,0,AZ199-SUM($W203:AY203)))))</f>
        <v>0</v>
      </c>
      <c r="BA203" s="5">
        <f ca="1">IF(BA$4="",0,IF(BA201&gt;0,0,IF(BA199-AZ199&gt;0,0,IF(BA199-SUM($W203:AZ203)&gt;0,0,BA199-SUM($W203:AZ203)))))</f>
        <v>0</v>
      </c>
      <c r="BB203" s="5">
        <f ca="1">IF(BB$4="",0,IF(BB201&gt;0,0,IF(BB199-BA199&gt;0,0,IF(BB199-SUM($W203:BA203)&gt;0,0,BB199-SUM($W203:BA203)))))</f>
        <v>0</v>
      </c>
      <c r="BC203" s="5">
        <f ca="1">IF(BC$4="",0,IF(BC201&gt;0,0,IF(BC199-BB199&gt;0,0,IF(BC199-SUM($W203:BB203)&gt;0,0,BC199-SUM($W203:BB203)))))</f>
        <v>0</v>
      </c>
      <c r="BD203" s="5">
        <f ca="1">IF(BD$4="",0,IF(BD201&gt;0,0,IF(BD199-BC199&gt;0,0,IF(BD199-SUM($W203:BC203)&gt;0,0,BD199-SUM($W203:BC203)))))</f>
        <v>0</v>
      </c>
      <c r="BE203" s="5">
        <f ca="1">IF(BE$4="",0,IF(BE201&gt;0,0,IF(BE199-BD199&gt;0,0,IF(BE199-SUM($W203:BD203)&gt;0,0,BE199-SUM($W203:BD203)))))</f>
        <v>0</v>
      </c>
      <c r="BF203" s="5">
        <f ca="1">IF(BF$4="",0,IF(BF201&gt;0,0,IF(BF199-BE199&gt;0,0,IF(BF199-SUM($W203:BE203)&gt;0,0,BF199-SUM($W203:BE203)))))</f>
        <v>0</v>
      </c>
      <c r="BG203" s="5">
        <f ca="1">IF(BG$4="",0,IF(BG201&gt;0,0,IF(BG199-BF199&gt;0,0,IF(BG199-SUM($W203:BF203)&gt;0,0,BG199-SUM($W203:BF203)))))</f>
        <v>0</v>
      </c>
      <c r="BH203" s="5">
        <f ca="1">IF(BH$4="",0,IF(BH201&gt;0,0,IF(BH199-BG199&gt;0,0,IF(BH199-SUM($W203:BG203)&gt;0,0,BH199-SUM($W203:BG203)))))</f>
        <v>0</v>
      </c>
      <c r="BI203" s="5">
        <f ca="1">IF(BI$4="",0,IF(BI201&gt;0,0,IF(BI199-BH199&gt;0,0,IF(BI199-SUM($W203:BH203)&gt;0,0,BI199-SUM($W203:BH203)))))</f>
        <v>0</v>
      </c>
      <c r="BJ203" s="5">
        <f ca="1">IF(BJ$4="",0,IF(BJ201&gt;0,0,IF(BJ199-BI199&gt;0,0,IF(BJ199-SUM($W203:BI203)&gt;0,0,BJ199-SUM($W203:BI203)))))</f>
        <v>0</v>
      </c>
      <c r="BK203" s="5">
        <f ca="1">IF(BK$4="",0,IF(BK201&gt;0,0,IF(BK199-BJ199&gt;0,0,IF(BK199-SUM($W203:BJ203)&gt;0,0,BK199-SUM($W203:BJ203)))))</f>
        <v>0</v>
      </c>
      <c r="BL203" s="5">
        <f ca="1">IF(BL$4="",0,IF(BL201&gt;0,0,IF(BL199-BK199&gt;0,0,IF(BL199-SUM($W203:BK203)&gt;0,0,BL199-SUM($W203:BK203)))))</f>
        <v>0</v>
      </c>
      <c r="BM203" s="5">
        <f ca="1">IF(BM$4="",0,IF(BM201&gt;0,0,IF(BM199-BL199&gt;0,0,IF(BM199-SUM($W203:BL203)&gt;0,0,BM199-SUM($W203:BL203)))))</f>
        <v>0</v>
      </c>
      <c r="BN203" s="5">
        <f ca="1">IF(BN$4="",0,IF(BN201&gt;0,0,IF(BN199-BM199&gt;0,0,IF(BN199-SUM($W203:BM203)&gt;0,0,BN199-SUM($W203:BM203)))))</f>
        <v>0</v>
      </c>
      <c r="BO203" s="5">
        <f ca="1">IF(BO$4="",0,IF(BO201&gt;0,0,IF(BO199-BN199&gt;0,0,IF(BO199-SUM($W203:BN203)&gt;0,0,BO199-SUM($W203:BN203)))))</f>
        <v>0</v>
      </c>
      <c r="BP203" s="5">
        <f ca="1">IF(BP$4="",0,IF(BP201&gt;0,0,IF(BP199-BO199&gt;0,0,IF(BP199-SUM($W203:BO203)&gt;0,0,BP199-SUM($W203:BO203)))))</f>
        <v>0</v>
      </c>
      <c r="BQ203" s="5">
        <f ca="1">IF(BQ$4="",0,IF(BQ201&gt;0,0,IF(BQ199-BP199&gt;0,0,IF(BQ199-SUM($W203:BP203)&gt;0,0,BQ199-SUM($W203:BP203)))))</f>
        <v>0</v>
      </c>
      <c r="BR203" s="5">
        <f ca="1">IF(BR$4="",0,IF(BR201&gt;0,0,IF(BR199-BQ199&gt;0,0,IF(BR199-SUM($W203:BQ203)&gt;0,0,BR199-SUM($W203:BQ203)))))</f>
        <v>0</v>
      </c>
      <c r="BS203" s="5">
        <f ca="1">IF(BS$4="",0,IF(BS201&gt;0,0,IF(BS199-BR199&gt;0,0,IF(BS199-SUM($W203:BR203)&gt;0,0,BS199-SUM($W203:BR203)))))</f>
        <v>0</v>
      </c>
      <c r="BT203" s="5">
        <f ca="1">IF(BT$4="",0,IF(BT201&gt;0,0,IF(BT199-BS199&gt;0,0,IF(BT199-SUM($W203:BS203)&gt;0,0,BT199-SUM($W203:BS203)))))</f>
        <v>0</v>
      </c>
      <c r="BU203" s="5">
        <f ca="1">IF(BU$4="",0,IF(BU201&gt;0,0,IF(BU199-BT199&gt;0,0,IF(BU199-SUM($W203:BT203)&gt;0,0,BU199-SUM($W203:BT203)))))</f>
        <v>0</v>
      </c>
      <c r="BV203" s="5">
        <f ca="1">IF(BV$4="",0,IF(BV201&gt;0,0,IF(BV199-BU199&gt;0,0,IF(BV199-SUM($W203:BU203)&gt;0,0,BV199-SUM($W203:BU203)))))</f>
        <v>0</v>
      </c>
      <c r="BW203" s="5">
        <f ca="1">IF(BW$4="",0,IF(BW201&gt;0,0,IF(BW199-BV199&gt;0,0,IF(BW199-SUM($W203:BV203)&gt;0,0,BW199-SUM($W203:BV203)))))</f>
        <v>0</v>
      </c>
      <c r="BX203" s="5">
        <f ca="1">IF(BX$4="",0,IF(BX201&gt;0,0,IF(BX199-BW199&gt;0,0,IF(BX199-SUM($W203:BW203)&gt;0,0,BX199-SUM($W203:BW203)))))</f>
        <v>0</v>
      </c>
      <c r="BY203" s="5">
        <f ca="1">IF(BY$4="",0,IF(BY201&gt;0,0,IF(BY199-BX199&gt;0,0,IF(BY199-SUM($W203:BX203)&gt;0,0,BY199-SUM($W203:BX203)))))</f>
        <v>0</v>
      </c>
      <c r="BZ203" s="5">
        <f ca="1">IF(BZ$4="",0,IF(BZ201&gt;0,0,IF(BZ199-BY199&gt;0,0,IF(BZ199-SUM($W203:BY203)&gt;0,0,BZ199-SUM($W203:BY203)))))</f>
        <v>0</v>
      </c>
      <c r="CA203" s="5">
        <f ca="1">IF(CA$4="",0,IF(CA201&gt;0,0,IF(CA199-BZ199&gt;0,0,IF(CA199-SUM($W203:BZ203)&gt;0,0,CA199-SUM($W203:BZ203)))))</f>
        <v>0</v>
      </c>
      <c r="CB203" s="5">
        <f ca="1">IF(CB$4="",0,IF(CB201&gt;0,0,IF(CB199-CA199&gt;0,0,IF(CB199-SUM($W203:CA203)&gt;0,0,CB199-SUM($W203:CA203)))))</f>
        <v>0</v>
      </c>
      <c r="CC203" s="5">
        <f ca="1">IF(CC$4="",0,IF(CC201&gt;0,0,IF(CC199-CB199&gt;0,0,IF(CC199-SUM($W203:CB203)&gt;0,0,CC199-SUM($W203:CB203)))))</f>
        <v>0</v>
      </c>
      <c r="CD203" s="5">
        <f ca="1">IF(CD$4="",0,IF(CD201&gt;0,0,IF(CD199-CC199&gt;0,0,IF(CD199-SUM($W203:CC203)&gt;0,0,CD199-SUM($W203:CC203)))))</f>
        <v>0</v>
      </c>
      <c r="CE203" s="5">
        <f ca="1">IF(CE$4="",0,IF(CE201&gt;0,0,IF(CE199-CD199&gt;0,0,IF(CE199-SUM($W203:CD203)&gt;0,0,CE199-SUM($W203:CD203)))))</f>
        <v>0</v>
      </c>
      <c r="CF203" s="5">
        <f ca="1">IF(CF$4="",0,IF(CF201&gt;0,0,IF(CF199-CE199&gt;0,0,IF(CF199-SUM($W203:CE203)&gt;0,0,CF199-SUM($W203:CE203)))))</f>
        <v>0</v>
      </c>
    </row>
    <row r="205" spans="2:84" x14ac:dyDescent="0.3">
      <c r="B205" s="13">
        <f>ROW()</f>
        <v>205</v>
      </c>
      <c r="H205" s="1" t="s">
        <v>266</v>
      </c>
      <c r="M205" s="53" t="s">
        <v>18</v>
      </c>
      <c r="P205" s="72" t="str">
        <f>Lists!$AI$20</f>
        <v>FCF</v>
      </c>
      <c r="U205" s="5">
        <f ca="1">SUM(INDIRECT(ADDRESS($B205,$X$2)&amp;":"&amp;ADDRESS($B205,$X$2-1+$P$8)))</f>
        <v>243840894.53760338</v>
      </c>
      <c r="X205" s="5">
        <f ca="1">IF(X$4="",0,X201+X203)</f>
        <v>-302298.35836602002</v>
      </c>
      <c r="Y205" s="5">
        <f t="shared" ref="Y205:CF205" ca="1" si="314">IF(Y$4="",0,Y201+Y203)</f>
        <v>-9234000</v>
      </c>
      <c r="Z205" s="5">
        <f t="shared" ca="1" si="314"/>
        <v>495839.9773006551</v>
      </c>
      <c r="AA205" s="5">
        <f t="shared" ca="1" si="314"/>
        <v>0</v>
      </c>
      <c r="AB205" s="5">
        <f t="shared" ca="1" si="314"/>
        <v>4616542.877358878</v>
      </c>
      <c r="AC205" s="5">
        <f t="shared" ca="1" si="314"/>
        <v>0</v>
      </c>
      <c r="AD205" s="5">
        <f t="shared" ca="1" si="314"/>
        <v>414695.74396732281</v>
      </c>
      <c r="AE205" s="5">
        <f t="shared" ca="1" si="314"/>
        <v>2882402.3444954008</v>
      </c>
      <c r="AF205" s="5">
        <f t="shared" ca="1" si="314"/>
        <v>0</v>
      </c>
      <c r="AG205" s="5">
        <f t="shared" ca="1" si="314"/>
        <v>0</v>
      </c>
      <c r="AH205" s="5">
        <f t="shared" ca="1" si="314"/>
        <v>250833.53519282676</v>
      </c>
      <c r="AI205" s="5">
        <f t="shared" ca="1" si="314"/>
        <v>0</v>
      </c>
      <c r="AJ205" s="5">
        <f t="shared" ca="1" si="314"/>
        <v>0</v>
      </c>
      <c r="AK205" s="5">
        <f t="shared" ca="1" si="314"/>
        <v>0</v>
      </c>
      <c r="AL205" s="5">
        <f t="shared" ca="1" si="314"/>
        <v>0</v>
      </c>
      <c r="AM205" s="5">
        <f t="shared" ca="1" si="314"/>
        <v>0</v>
      </c>
      <c r="AN205" s="5">
        <f t="shared" ca="1" si="314"/>
        <v>0</v>
      </c>
      <c r="AO205" s="5">
        <f t="shared" ca="1" si="314"/>
        <v>0</v>
      </c>
      <c r="AP205" s="5">
        <f t="shared" ca="1" si="314"/>
        <v>0</v>
      </c>
      <c r="AQ205" s="5">
        <f t="shared" ca="1" si="314"/>
        <v>0</v>
      </c>
      <c r="AR205" s="5">
        <f t="shared" ca="1" si="314"/>
        <v>0</v>
      </c>
      <c r="AS205" s="5">
        <f t="shared" ca="1" si="314"/>
        <v>0</v>
      </c>
      <c r="AT205" s="5">
        <f t="shared" ca="1" si="314"/>
        <v>0</v>
      </c>
      <c r="AU205" s="5">
        <f t="shared" ca="1" si="314"/>
        <v>3818959.7438650718</v>
      </c>
      <c r="AV205" s="5">
        <f t="shared" ca="1" si="314"/>
        <v>2974428.2210268732</v>
      </c>
      <c r="AW205" s="5">
        <f t="shared" ca="1" si="314"/>
        <v>8370838.1033420283</v>
      </c>
      <c r="AX205" s="5">
        <f t="shared" ca="1" si="314"/>
        <v>4251285.3042393122</v>
      </c>
      <c r="AY205" s="5">
        <f t="shared" ca="1" si="314"/>
        <v>1003041.7398447935</v>
      </c>
      <c r="AZ205" s="5">
        <f t="shared" ca="1" si="314"/>
        <v>0</v>
      </c>
      <c r="BA205" s="5">
        <f t="shared" ca="1" si="314"/>
        <v>0</v>
      </c>
      <c r="BB205" s="5">
        <f t="shared" ca="1" si="314"/>
        <v>0</v>
      </c>
      <c r="BC205" s="5">
        <f t="shared" ca="1" si="314"/>
        <v>0</v>
      </c>
      <c r="BD205" s="5">
        <f t="shared" ca="1" si="314"/>
        <v>122099.44065819518</v>
      </c>
      <c r="BE205" s="5">
        <f t="shared" ca="1" si="314"/>
        <v>5339828.3186470829</v>
      </c>
      <c r="BF205" s="5">
        <f t="shared" ca="1" si="314"/>
        <v>10366079.600549983</v>
      </c>
      <c r="BG205" s="5">
        <f t="shared" ca="1" si="314"/>
        <v>7276446.4380740281</v>
      </c>
      <c r="BH205" s="5">
        <f t="shared" ca="1" si="314"/>
        <v>6402288.1035915455</v>
      </c>
      <c r="BI205" s="5">
        <f t="shared" ca="1" si="314"/>
        <v>9269331.6897707209</v>
      </c>
      <c r="BJ205" s="5">
        <f t="shared" ca="1" si="314"/>
        <v>4425272.9299386777</v>
      </c>
      <c r="BK205" s="5">
        <f t="shared" ca="1" si="314"/>
        <v>0</v>
      </c>
      <c r="BL205" s="5">
        <f t="shared" ca="1" si="314"/>
        <v>0</v>
      </c>
      <c r="BM205" s="5">
        <f t="shared" ca="1" si="314"/>
        <v>0</v>
      </c>
      <c r="BN205" s="5">
        <f t="shared" ca="1" si="314"/>
        <v>3972769.9864583858</v>
      </c>
      <c r="BO205" s="5">
        <f t="shared" ca="1" si="314"/>
        <v>10621687.374805929</v>
      </c>
      <c r="BP205" s="5">
        <f t="shared" ca="1" si="314"/>
        <v>8308646.6036101039</v>
      </c>
      <c r="BQ205" s="5">
        <f t="shared" ca="1" si="314"/>
        <v>8850476.6281834189</v>
      </c>
      <c r="BR205" s="5">
        <f t="shared" ca="1" si="314"/>
        <v>16358657.302833611</v>
      </c>
      <c r="BS205" s="5">
        <f t="shared" ca="1" si="314"/>
        <v>11174640.69002399</v>
      </c>
      <c r="BT205" s="5">
        <f t="shared" ca="1" si="314"/>
        <v>9358392.034342492</v>
      </c>
      <c r="BU205" s="5">
        <f t="shared" ca="1" si="314"/>
        <v>0</v>
      </c>
      <c r="BV205" s="5">
        <f t="shared" ca="1" si="314"/>
        <v>0</v>
      </c>
      <c r="BW205" s="5">
        <f t="shared" ca="1" si="314"/>
        <v>4876409.7886412665</v>
      </c>
      <c r="BX205" s="5">
        <f t="shared" ca="1" si="314"/>
        <v>7691429.1369378362</v>
      </c>
      <c r="BY205" s="5">
        <f t="shared" ca="1" si="314"/>
        <v>10734203.89239981</v>
      </c>
      <c r="BZ205" s="5">
        <f t="shared" ca="1" si="314"/>
        <v>13345295.220304623</v>
      </c>
      <c r="CA205" s="5">
        <f t="shared" ca="1" si="314"/>
        <v>19965667.95404885</v>
      </c>
      <c r="CB205" s="5">
        <f t="shared" ca="1" si="314"/>
        <v>12128360.856123503</v>
      </c>
      <c r="CC205" s="5">
        <f t="shared" ca="1" si="314"/>
        <v>12845183.512352547</v>
      </c>
      <c r="CD205" s="5">
        <f t="shared" ca="1" si="314"/>
        <v>15578393.374797821</v>
      </c>
      <c r="CE205" s="5">
        <f t="shared" ca="1" si="314"/>
        <v>15286764.42824178</v>
      </c>
      <c r="CF205" s="5">
        <f t="shared" ca="1" si="314"/>
        <v>0</v>
      </c>
    </row>
    <row r="206" spans="2:84" x14ac:dyDescent="0.3">
      <c r="X206" s="109"/>
    </row>
    <row r="207" spans="2:84" x14ac:dyDescent="0.3">
      <c r="B207" s="13">
        <f>ROW()</f>
        <v>207</v>
      </c>
      <c r="G207" s="116"/>
      <c r="H207" s="1" t="s">
        <v>355</v>
      </c>
      <c r="P207" s="72"/>
      <c r="X207" s="109"/>
    </row>
    <row r="208" spans="2:84" x14ac:dyDescent="0.3">
      <c r="B208" s="13">
        <f>ROW()</f>
        <v>208</v>
      </c>
      <c r="H208" s="1" t="str">
        <f t="shared" ref="H208:H215" si="315">$H$207</f>
        <v>Овердрафт на покрытие кассового разрыва</v>
      </c>
      <c r="I208" s="1" t="s">
        <v>347</v>
      </c>
      <c r="M208" s="53" t="s">
        <v>284</v>
      </c>
      <c r="O208" s="82"/>
      <c r="P208" s="86">
        <v>0.12</v>
      </c>
      <c r="X208" s="109"/>
    </row>
    <row r="209" spans="2:84" x14ac:dyDescent="0.3">
      <c r="B209" s="13">
        <f>ROW()</f>
        <v>209</v>
      </c>
      <c r="H209" s="1" t="str">
        <f t="shared" si="315"/>
        <v>Овердрафт на покрытие кассового разрыва</v>
      </c>
      <c r="I209" s="1" t="s">
        <v>348</v>
      </c>
      <c r="M209" s="53" t="s">
        <v>18</v>
      </c>
      <c r="Q209" s="90">
        <v>1</v>
      </c>
      <c r="U209" s="5">
        <f ca="1">INDIRECT(ADDRESS($B209,$X$2-1+$P$8))</f>
        <v>0</v>
      </c>
      <c r="X209" s="5">
        <v>0</v>
      </c>
      <c r="Y209" s="5">
        <f ca="1">X213</f>
        <v>302298.35836602002</v>
      </c>
      <c r="Z209" s="5">
        <f ca="1">Y213</f>
        <v>9536298.35836602</v>
      </c>
      <c r="AA209" s="5">
        <f t="shared" ref="AA209" ca="1" si="316">Z213</f>
        <v>8351613.9757836675</v>
      </c>
      <c r="AB209" s="5">
        <f t="shared" ref="AB209" ca="1" si="317">AA213</f>
        <v>9234207.3318163455</v>
      </c>
      <c r="AC209" s="5">
        <f t="shared" ref="AC209" ca="1" si="318">AB213</f>
        <v>4546326.5011520162</v>
      </c>
      <c r="AD209" s="5">
        <f t="shared" ref="AD209" ca="1" si="319">AC213</f>
        <v>4802348.6010937942</v>
      </c>
      <c r="AE209" s="5">
        <f t="shared" ref="AE209" ca="1" si="320">AD213</f>
        <v>4483699.8291483475</v>
      </c>
      <c r="AF209" s="5">
        <f t="shared" ref="AF209" ca="1" si="321">AE213</f>
        <v>939374.13701716997</v>
      </c>
      <c r="AG209" s="5">
        <f t="shared" ref="AG209" ca="1" si="322">AF213</f>
        <v>1272687.7967530233</v>
      </c>
      <c r="AH209" s="5">
        <f t="shared" ref="AH209" ca="1" si="323">AG213</f>
        <v>1646134.4829444306</v>
      </c>
      <c r="AI209" s="5">
        <f t="shared" ref="AI209" ca="1" si="324">AH213</f>
        <v>0</v>
      </c>
      <c r="AJ209" s="5">
        <f t="shared" ref="AJ209" ca="1" si="325">AI213</f>
        <v>0</v>
      </c>
      <c r="AK209" s="5">
        <f t="shared" ref="AK209" ca="1" si="326">AJ213</f>
        <v>0</v>
      </c>
      <c r="AL209" s="5">
        <f t="shared" ref="AL209" ca="1" si="327">AK213</f>
        <v>0</v>
      </c>
      <c r="AM209" s="5">
        <f t="shared" ref="AM209" ca="1" si="328">AL213</f>
        <v>0</v>
      </c>
      <c r="AN209" s="5">
        <f t="shared" ref="AN209" ca="1" si="329">AM213</f>
        <v>0</v>
      </c>
      <c r="AO209" s="5">
        <f t="shared" ref="AO209" ca="1" si="330">AN213</f>
        <v>0</v>
      </c>
      <c r="AP209" s="5">
        <f t="shared" ref="AP209" ca="1" si="331">AO213</f>
        <v>0</v>
      </c>
      <c r="AQ209" s="5">
        <f t="shared" ref="AQ209" ca="1" si="332">AP213</f>
        <v>0</v>
      </c>
      <c r="AR209" s="5">
        <f t="shared" ref="AR209" ca="1" si="333">AQ213</f>
        <v>0</v>
      </c>
      <c r="AS209" s="5">
        <f t="shared" ref="AS209" ca="1" si="334">AR213</f>
        <v>0</v>
      </c>
      <c r="AT209" s="5">
        <f t="shared" ref="AT209" ca="1" si="335">AS213</f>
        <v>835379.18131866027</v>
      </c>
      <c r="AU209" s="5">
        <f t="shared" ref="AU209" ca="1" si="336">AT213</f>
        <v>1440950.5153780221</v>
      </c>
      <c r="AV209" s="5">
        <f t="shared" ref="AV209" ca="1" si="337">AU213</f>
        <v>0</v>
      </c>
      <c r="AW209" s="5">
        <f t="shared" ref="AW209" ca="1" si="338">AV213</f>
        <v>0</v>
      </c>
      <c r="AX209" s="5">
        <f t="shared" ref="AX209" ca="1" si="339">AW213</f>
        <v>0</v>
      </c>
      <c r="AY209" s="5">
        <f t="shared" ref="AY209" ca="1" si="340">AX213</f>
        <v>0</v>
      </c>
      <c r="AZ209" s="5">
        <f t="shared" ref="AZ209" ca="1" si="341">AY213</f>
        <v>0</v>
      </c>
      <c r="BA209" s="5">
        <f t="shared" ref="BA209" ca="1" si="342">AZ213</f>
        <v>0</v>
      </c>
      <c r="BB209" s="5">
        <f t="shared" ref="BB209" ca="1" si="343">BA213</f>
        <v>0</v>
      </c>
      <c r="BC209" s="5">
        <f t="shared" ref="BC209" ca="1" si="344">BB213</f>
        <v>0</v>
      </c>
      <c r="BD209" s="5">
        <f t="shared" ref="BD209" ca="1" si="345">BC213</f>
        <v>0</v>
      </c>
      <c r="BE209" s="5">
        <f t="shared" ref="BE209" ca="1" si="346">BD213</f>
        <v>0</v>
      </c>
      <c r="BF209" s="5">
        <f t="shared" ref="BF209" ca="1" si="347">BE213</f>
        <v>0</v>
      </c>
      <c r="BG209" s="5">
        <f t="shared" ref="BG209" ca="1" si="348">BF213</f>
        <v>0</v>
      </c>
      <c r="BH209" s="5">
        <f t="shared" ref="BH209" ca="1" si="349">BG213</f>
        <v>0</v>
      </c>
      <c r="BI209" s="5">
        <f t="shared" ref="BI209" ca="1" si="350">BH213</f>
        <v>0</v>
      </c>
      <c r="BJ209" s="5">
        <f t="shared" ref="BJ209" ca="1" si="351">BI213</f>
        <v>0</v>
      </c>
      <c r="BK209" s="5">
        <f t="shared" ref="BK209" ca="1" si="352">BJ213</f>
        <v>0</v>
      </c>
      <c r="BL209" s="5">
        <f t="shared" ref="BL209" ca="1" si="353">BK213</f>
        <v>0</v>
      </c>
      <c r="BM209" s="5">
        <f t="shared" ref="BM209" ca="1" si="354">BL213</f>
        <v>0</v>
      </c>
      <c r="BN209" s="5">
        <f t="shared" ref="BN209" ca="1" si="355">BM213</f>
        <v>0</v>
      </c>
      <c r="BO209" s="5">
        <f t="shared" ref="BO209" ca="1" si="356">BN213</f>
        <v>0</v>
      </c>
      <c r="BP209" s="5">
        <f t="shared" ref="BP209" ca="1" si="357">BO213</f>
        <v>0</v>
      </c>
      <c r="BQ209" s="5">
        <f t="shared" ref="BQ209" ca="1" si="358">BP213</f>
        <v>0</v>
      </c>
      <c r="BR209" s="5">
        <f t="shared" ref="BR209" ca="1" si="359">BQ213</f>
        <v>0</v>
      </c>
      <c r="BS209" s="5">
        <f t="shared" ref="BS209" ca="1" si="360">BR213</f>
        <v>0</v>
      </c>
      <c r="BT209" s="5">
        <f t="shared" ref="BT209" ca="1" si="361">BS213</f>
        <v>0</v>
      </c>
      <c r="BU209" s="5">
        <f t="shared" ref="BU209" ca="1" si="362">BT213</f>
        <v>0</v>
      </c>
      <c r="BV209" s="5">
        <f t="shared" ref="BV209" ca="1" si="363">BU213</f>
        <v>0</v>
      </c>
      <c r="BW209" s="5">
        <f t="shared" ref="BW209" ca="1" si="364">BV213</f>
        <v>0</v>
      </c>
      <c r="BX209" s="5">
        <f t="shared" ref="BX209" ca="1" si="365">BW213</f>
        <v>0</v>
      </c>
      <c r="BY209" s="5">
        <f t="shared" ref="BY209" ca="1" si="366">BX213</f>
        <v>0</v>
      </c>
      <c r="BZ209" s="5">
        <f t="shared" ref="BZ209" ca="1" si="367">BY213</f>
        <v>0</v>
      </c>
      <c r="CA209" s="5">
        <f t="shared" ref="CA209" ca="1" si="368">BZ213</f>
        <v>0</v>
      </c>
      <c r="CB209" s="5">
        <f t="shared" ref="CB209" ca="1" si="369">CA213</f>
        <v>0</v>
      </c>
      <c r="CC209" s="5">
        <f t="shared" ref="CC209" ca="1" si="370">CB213</f>
        <v>0</v>
      </c>
      <c r="CD209" s="5">
        <f t="shared" ref="CD209" ca="1" si="371">CC213</f>
        <v>0</v>
      </c>
      <c r="CE209" s="5">
        <f t="shared" ref="CE209" ca="1" si="372">CD213</f>
        <v>0</v>
      </c>
      <c r="CF209" s="5">
        <f t="shared" ref="CF209" ca="1" si="373">CE213</f>
        <v>0</v>
      </c>
    </row>
    <row r="210" spans="2:84" x14ac:dyDescent="0.3">
      <c r="B210" s="13">
        <f>ROW()</f>
        <v>210</v>
      </c>
      <c r="H210" s="1" t="str">
        <f t="shared" si="315"/>
        <v>Овердрафт на покрытие кассового разрыва</v>
      </c>
      <c r="I210" s="1" t="s">
        <v>349</v>
      </c>
      <c r="M210" s="53" t="s">
        <v>18</v>
      </c>
      <c r="P210" s="72" t="str">
        <f>Lists!$AI$9</f>
        <v>CF(+)</v>
      </c>
      <c r="Q210" s="90">
        <v>2</v>
      </c>
      <c r="U210" s="5">
        <f t="shared" ref="U210:U215" ca="1" si="374">SUM(INDIRECT(ADDRESS($B210,$X$2)&amp;":"&amp;ADDRESS($B210,$X$2-1+$P$8)))</f>
        <v>12822624.675645757</v>
      </c>
      <c r="X210" s="5">
        <f ca="1">IF(X$4="",0,IF(X199&lt;0,-X199,0))</f>
        <v>302298.35836602002</v>
      </c>
      <c r="Y210" s="5">
        <f ca="1">IF(Y$4="",0,IF(X219+Y197&lt;0,-(X219+Y197),0))</f>
        <v>9234000</v>
      </c>
      <c r="Z210" s="5">
        <f t="shared" ref="Z210:BD210" ca="1" si="375">IF(Z$4="",0,IF(Y219+Z197&lt;0,-(Y219+Z197),0))</f>
        <v>0</v>
      </c>
      <c r="AA210" s="5">
        <f t="shared" ca="1" si="375"/>
        <v>882593.35603267723</v>
      </c>
      <c r="AB210" s="5">
        <f t="shared" ca="1" si="375"/>
        <v>0</v>
      </c>
      <c r="AC210" s="5">
        <f t="shared" ca="1" si="375"/>
        <v>256022.09994177771</v>
      </c>
      <c r="AD210" s="5">
        <f t="shared" ca="1" si="375"/>
        <v>0</v>
      </c>
      <c r="AE210" s="5">
        <f t="shared" ca="1" si="375"/>
        <v>0</v>
      </c>
      <c r="AF210" s="5">
        <f t="shared" ca="1" si="375"/>
        <v>333313.6597358532</v>
      </c>
      <c r="AG210" s="5">
        <f t="shared" ca="1" si="375"/>
        <v>373446.68619140727</v>
      </c>
      <c r="AH210" s="5">
        <f t="shared" ca="1" si="375"/>
        <v>0</v>
      </c>
      <c r="AI210" s="5">
        <f t="shared" ca="1" si="375"/>
        <v>0</v>
      </c>
      <c r="AJ210" s="5">
        <f t="shared" ca="1" si="375"/>
        <v>0</v>
      </c>
      <c r="AK210" s="5">
        <f t="shared" ca="1" si="375"/>
        <v>0</v>
      </c>
      <c r="AL210" s="5">
        <f t="shared" ca="1" si="375"/>
        <v>0</v>
      </c>
      <c r="AM210" s="5">
        <f t="shared" ca="1" si="375"/>
        <v>0</v>
      </c>
      <c r="AN210" s="5">
        <f t="shared" ca="1" si="375"/>
        <v>0</v>
      </c>
      <c r="AO210" s="5">
        <f t="shared" ca="1" si="375"/>
        <v>0</v>
      </c>
      <c r="AP210" s="5">
        <f t="shared" ca="1" si="375"/>
        <v>0</v>
      </c>
      <c r="AQ210" s="5">
        <f t="shared" ca="1" si="375"/>
        <v>0</v>
      </c>
      <c r="AR210" s="5">
        <f t="shared" ca="1" si="375"/>
        <v>0</v>
      </c>
      <c r="AS210" s="5">
        <f t="shared" ca="1" si="375"/>
        <v>835379.18131866027</v>
      </c>
      <c r="AT210" s="5">
        <f t="shared" ca="1" si="375"/>
        <v>605571.33405936195</v>
      </c>
      <c r="AU210" s="5">
        <f t="shared" ca="1" si="375"/>
        <v>0</v>
      </c>
      <c r="AV210" s="5">
        <f t="shared" ca="1" si="375"/>
        <v>0</v>
      </c>
      <c r="AW210" s="5">
        <f t="shared" ca="1" si="375"/>
        <v>0</v>
      </c>
      <c r="AX210" s="5">
        <f t="shared" ca="1" si="375"/>
        <v>0</v>
      </c>
      <c r="AY210" s="5">
        <f t="shared" ca="1" si="375"/>
        <v>0</v>
      </c>
      <c r="AZ210" s="5">
        <f t="shared" ca="1" si="375"/>
        <v>0</v>
      </c>
      <c r="BA210" s="5">
        <f t="shared" ca="1" si="375"/>
        <v>0</v>
      </c>
      <c r="BB210" s="5">
        <f t="shared" ca="1" si="375"/>
        <v>0</v>
      </c>
      <c r="BC210" s="5">
        <f t="shared" ca="1" si="375"/>
        <v>0</v>
      </c>
      <c r="BD210" s="5">
        <f t="shared" ca="1" si="375"/>
        <v>0</v>
      </c>
      <c r="BE210" s="5">
        <f t="shared" ref="BE210:CF210" ca="1" si="376">IF(BE$4="",0,IF(BD219+BE197&lt;0,-(BD219+BE197),0))</f>
        <v>0</v>
      </c>
      <c r="BF210" s="5">
        <f t="shared" ca="1" si="376"/>
        <v>0</v>
      </c>
      <c r="BG210" s="5">
        <f t="shared" ca="1" si="376"/>
        <v>0</v>
      </c>
      <c r="BH210" s="5">
        <f t="shared" ca="1" si="376"/>
        <v>0</v>
      </c>
      <c r="BI210" s="5">
        <f t="shared" ca="1" si="376"/>
        <v>0</v>
      </c>
      <c r="BJ210" s="5">
        <f t="shared" ca="1" si="376"/>
        <v>0</v>
      </c>
      <c r="BK210" s="5">
        <f t="shared" ca="1" si="376"/>
        <v>0</v>
      </c>
      <c r="BL210" s="5">
        <f t="shared" ca="1" si="376"/>
        <v>0</v>
      </c>
      <c r="BM210" s="5">
        <f t="shared" ca="1" si="376"/>
        <v>0</v>
      </c>
      <c r="BN210" s="5">
        <f t="shared" ca="1" si="376"/>
        <v>0</v>
      </c>
      <c r="BO210" s="5">
        <f t="shared" ca="1" si="376"/>
        <v>0</v>
      </c>
      <c r="BP210" s="5">
        <f t="shared" ca="1" si="376"/>
        <v>0</v>
      </c>
      <c r="BQ210" s="5">
        <f t="shared" ca="1" si="376"/>
        <v>0</v>
      </c>
      <c r="BR210" s="5">
        <f t="shared" ca="1" si="376"/>
        <v>0</v>
      </c>
      <c r="BS210" s="5">
        <f t="shared" ca="1" si="376"/>
        <v>0</v>
      </c>
      <c r="BT210" s="5">
        <f t="shared" ca="1" si="376"/>
        <v>0</v>
      </c>
      <c r="BU210" s="5">
        <f t="shared" ca="1" si="376"/>
        <v>0</v>
      </c>
      <c r="BV210" s="5">
        <f t="shared" ca="1" si="376"/>
        <v>0</v>
      </c>
      <c r="BW210" s="5">
        <f t="shared" ca="1" si="376"/>
        <v>0</v>
      </c>
      <c r="BX210" s="5">
        <f t="shared" ca="1" si="376"/>
        <v>0</v>
      </c>
      <c r="BY210" s="5">
        <f t="shared" ca="1" si="376"/>
        <v>0</v>
      </c>
      <c r="BZ210" s="5">
        <f t="shared" ca="1" si="376"/>
        <v>0</v>
      </c>
      <c r="CA210" s="5">
        <f t="shared" ca="1" si="376"/>
        <v>0</v>
      </c>
      <c r="CB210" s="5">
        <f t="shared" ca="1" si="376"/>
        <v>0</v>
      </c>
      <c r="CC210" s="5">
        <f t="shared" ca="1" si="376"/>
        <v>0</v>
      </c>
      <c r="CD210" s="5">
        <f t="shared" ca="1" si="376"/>
        <v>0</v>
      </c>
      <c r="CE210" s="5">
        <f t="shared" ca="1" si="376"/>
        <v>0</v>
      </c>
      <c r="CF210" s="5">
        <f t="shared" ca="1" si="376"/>
        <v>0</v>
      </c>
    </row>
    <row r="211" spans="2:84" x14ac:dyDescent="0.3">
      <c r="B211" s="13">
        <f>ROW()</f>
        <v>211</v>
      </c>
      <c r="H211" s="1" t="str">
        <f t="shared" si="315"/>
        <v>Овердрафт на покрытие кассового разрыва</v>
      </c>
      <c r="I211" s="1" t="s">
        <v>350</v>
      </c>
      <c r="M211" s="53" t="s">
        <v>18</v>
      </c>
      <c r="P211" s="72" t="str">
        <f>Lists!$AI$10</f>
        <v>CF(-)</v>
      </c>
      <c r="Q211" s="90">
        <v>3</v>
      </c>
      <c r="U211" s="5">
        <f t="shared" ca="1" si="374"/>
        <v>12822624.675645759</v>
      </c>
      <c r="X211" s="5">
        <v>0</v>
      </c>
      <c r="Y211" s="5">
        <f ca="1">IF(Y$4="",0,IF(AND(Y197-Y215&gt;0,Y197-Y215&lt;X213),Y197-Y215,IF(AND(Y197-Y215&gt;0,Y197-Y215&gt;=X213),X213,0)))</f>
        <v>0</v>
      </c>
      <c r="Z211" s="5">
        <f t="shared" ref="Z211:BD211" ca="1" si="377">IF(Z$4="",0,IF(AND(Z197-Z215&gt;0,Z197-Z215&lt;Y213),Z197-Z215,IF(AND(Z197-Z215&gt;0,Z197-Z215&gt;=Y213),Y213,0)))</f>
        <v>1184684.3825823525</v>
      </c>
      <c r="AA211" s="5">
        <f t="shared" ca="1" si="377"/>
        <v>0</v>
      </c>
      <c r="AB211" s="5">
        <f t="shared" ca="1" si="377"/>
        <v>4687880.8306643292</v>
      </c>
      <c r="AC211" s="5">
        <f t="shared" ca="1" si="377"/>
        <v>0</v>
      </c>
      <c r="AD211" s="5">
        <f t="shared" ca="1" si="377"/>
        <v>318648.7719454469</v>
      </c>
      <c r="AE211" s="5">
        <f t="shared" ca="1" si="377"/>
        <v>3544325.6921311775</v>
      </c>
      <c r="AF211" s="5">
        <f t="shared" ca="1" si="377"/>
        <v>0</v>
      </c>
      <c r="AG211" s="5">
        <f t="shared" ca="1" si="377"/>
        <v>0</v>
      </c>
      <c r="AH211" s="5">
        <f t="shared" ca="1" si="377"/>
        <v>1646134.4829444306</v>
      </c>
      <c r="AI211" s="5">
        <f t="shared" ca="1" si="377"/>
        <v>0</v>
      </c>
      <c r="AJ211" s="5">
        <f t="shared" ca="1" si="377"/>
        <v>0</v>
      </c>
      <c r="AK211" s="5">
        <f t="shared" ca="1" si="377"/>
        <v>0</v>
      </c>
      <c r="AL211" s="5">
        <f t="shared" ca="1" si="377"/>
        <v>0</v>
      </c>
      <c r="AM211" s="5">
        <f t="shared" ca="1" si="377"/>
        <v>0</v>
      </c>
      <c r="AN211" s="5">
        <f t="shared" ca="1" si="377"/>
        <v>0</v>
      </c>
      <c r="AO211" s="5">
        <f t="shared" ca="1" si="377"/>
        <v>0</v>
      </c>
      <c r="AP211" s="5">
        <f t="shared" ca="1" si="377"/>
        <v>0</v>
      </c>
      <c r="AQ211" s="5">
        <f t="shared" ca="1" si="377"/>
        <v>0</v>
      </c>
      <c r="AR211" s="5">
        <f t="shared" ca="1" si="377"/>
        <v>0</v>
      </c>
      <c r="AS211" s="5">
        <f t="shared" ca="1" si="377"/>
        <v>0</v>
      </c>
      <c r="AT211" s="5">
        <f t="shared" ca="1" si="377"/>
        <v>0</v>
      </c>
      <c r="AU211" s="5">
        <f t="shared" ca="1" si="377"/>
        <v>1440950.5153780221</v>
      </c>
      <c r="AV211" s="5">
        <f t="shared" ca="1" si="377"/>
        <v>0</v>
      </c>
      <c r="AW211" s="5">
        <f t="shared" ca="1" si="377"/>
        <v>0</v>
      </c>
      <c r="AX211" s="5">
        <f t="shared" ca="1" si="377"/>
        <v>0</v>
      </c>
      <c r="AY211" s="5">
        <f t="shared" ca="1" si="377"/>
        <v>0</v>
      </c>
      <c r="AZ211" s="5">
        <f t="shared" ca="1" si="377"/>
        <v>0</v>
      </c>
      <c r="BA211" s="5">
        <f t="shared" ca="1" si="377"/>
        <v>0</v>
      </c>
      <c r="BB211" s="5">
        <f t="shared" ca="1" si="377"/>
        <v>0</v>
      </c>
      <c r="BC211" s="5">
        <f t="shared" ca="1" si="377"/>
        <v>0</v>
      </c>
      <c r="BD211" s="5">
        <f t="shared" ca="1" si="377"/>
        <v>0</v>
      </c>
      <c r="BE211" s="5">
        <f t="shared" ref="BE211:CF211" ca="1" si="378">IF(BE$4="",0,IF(AND(BE197-BE215&gt;0,BE197-BE215&lt;BD213),BE197-BE215,IF(AND(BE197-BE215&gt;0,BE197-BE215&gt;=BD213),BD213,0)))</f>
        <v>0</v>
      </c>
      <c r="BF211" s="5">
        <f t="shared" ca="1" si="378"/>
        <v>0</v>
      </c>
      <c r="BG211" s="5">
        <f t="shared" ca="1" si="378"/>
        <v>0</v>
      </c>
      <c r="BH211" s="5">
        <f t="shared" ca="1" si="378"/>
        <v>0</v>
      </c>
      <c r="BI211" s="5">
        <f t="shared" ca="1" si="378"/>
        <v>0</v>
      </c>
      <c r="BJ211" s="5">
        <f t="shared" ca="1" si="378"/>
        <v>0</v>
      </c>
      <c r="BK211" s="5">
        <f t="shared" ca="1" si="378"/>
        <v>0</v>
      </c>
      <c r="BL211" s="5">
        <f t="shared" ca="1" si="378"/>
        <v>0</v>
      </c>
      <c r="BM211" s="5">
        <f t="shared" ca="1" si="378"/>
        <v>0</v>
      </c>
      <c r="BN211" s="5">
        <f t="shared" ca="1" si="378"/>
        <v>0</v>
      </c>
      <c r="BO211" s="5">
        <f t="shared" ca="1" si="378"/>
        <v>0</v>
      </c>
      <c r="BP211" s="5">
        <f t="shared" ca="1" si="378"/>
        <v>0</v>
      </c>
      <c r="BQ211" s="5">
        <f t="shared" ca="1" si="378"/>
        <v>0</v>
      </c>
      <c r="BR211" s="5">
        <f t="shared" ca="1" si="378"/>
        <v>0</v>
      </c>
      <c r="BS211" s="5">
        <f t="shared" ca="1" si="378"/>
        <v>0</v>
      </c>
      <c r="BT211" s="5">
        <f t="shared" ca="1" si="378"/>
        <v>0</v>
      </c>
      <c r="BU211" s="5">
        <f t="shared" ca="1" si="378"/>
        <v>0</v>
      </c>
      <c r="BV211" s="5">
        <f t="shared" ca="1" si="378"/>
        <v>0</v>
      </c>
      <c r="BW211" s="5">
        <f t="shared" ca="1" si="378"/>
        <v>0</v>
      </c>
      <c r="BX211" s="5">
        <f t="shared" ca="1" si="378"/>
        <v>0</v>
      </c>
      <c r="BY211" s="5">
        <f t="shared" ca="1" si="378"/>
        <v>0</v>
      </c>
      <c r="BZ211" s="5">
        <f t="shared" ca="1" si="378"/>
        <v>0</v>
      </c>
      <c r="CA211" s="5">
        <f t="shared" ca="1" si="378"/>
        <v>0</v>
      </c>
      <c r="CB211" s="5">
        <f t="shared" ca="1" si="378"/>
        <v>0</v>
      </c>
      <c r="CC211" s="5">
        <f t="shared" ca="1" si="378"/>
        <v>0</v>
      </c>
      <c r="CD211" s="5">
        <f t="shared" ca="1" si="378"/>
        <v>0</v>
      </c>
      <c r="CE211" s="5">
        <f t="shared" ca="1" si="378"/>
        <v>0</v>
      </c>
      <c r="CF211" s="5">
        <f t="shared" ca="1" si="378"/>
        <v>0</v>
      </c>
    </row>
    <row r="212" spans="2:84" x14ac:dyDescent="0.3">
      <c r="B212" s="13">
        <f>ROW()</f>
        <v>212</v>
      </c>
      <c r="H212" s="1" t="str">
        <f t="shared" si="315"/>
        <v>Овердрафт на покрытие кассового разрыва</v>
      </c>
      <c r="I212" s="1" t="s">
        <v>351</v>
      </c>
      <c r="M212" s="53" t="s">
        <v>18</v>
      </c>
      <c r="P212" s="72" t="str">
        <f>Lists!$AI$11</f>
        <v>CF</v>
      </c>
      <c r="Q212" s="90">
        <v>4</v>
      </c>
      <c r="U212" s="5">
        <f t="shared" ca="1" si="374"/>
        <v>0</v>
      </c>
      <c r="X212" s="5">
        <f ca="1">IF(X$4="",0,X210-X211)</f>
        <v>302298.35836602002</v>
      </c>
      <c r="Y212" s="5">
        <f ca="1">IF(Y$4="",0,Y210-Y211)</f>
        <v>9234000</v>
      </c>
      <c r="Z212" s="5">
        <f t="shared" ref="Z212:AA212" ca="1" si="379">IF(Z$4="",0,Z210-Z211)</f>
        <v>-1184684.3825823525</v>
      </c>
      <c r="AA212" s="5">
        <f t="shared" ca="1" si="379"/>
        <v>882593.35603267723</v>
      </c>
      <c r="AB212" s="5">
        <f t="shared" ref="AB212:CF212" ca="1" si="380">IF(AB$4="",0,AB210-AB211)</f>
        <v>-4687880.8306643292</v>
      </c>
      <c r="AC212" s="5">
        <f t="shared" ca="1" si="380"/>
        <v>256022.09994177771</v>
      </c>
      <c r="AD212" s="5">
        <f t="shared" ca="1" si="380"/>
        <v>-318648.7719454469</v>
      </c>
      <c r="AE212" s="5">
        <f t="shared" ca="1" si="380"/>
        <v>-3544325.6921311775</v>
      </c>
      <c r="AF212" s="5">
        <f t="shared" ca="1" si="380"/>
        <v>333313.6597358532</v>
      </c>
      <c r="AG212" s="5">
        <f t="shared" ca="1" si="380"/>
        <v>373446.68619140727</v>
      </c>
      <c r="AH212" s="5">
        <f t="shared" ca="1" si="380"/>
        <v>-1646134.4829444306</v>
      </c>
      <c r="AI212" s="5">
        <f t="shared" ca="1" si="380"/>
        <v>0</v>
      </c>
      <c r="AJ212" s="5">
        <f t="shared" ca="1" si="380"/>
        <v>0</v>
      </c>
      <c r="AK212" s="5">
        <f t="shared" ca="1" si="380"/>
        <v>0</v>
      </c>
      <c r="AL212" s="5">
        <f t="shared" ca="1" si="380"/>
        <v>0</v>
      </c>
      <c r="AM212" s="5">
        <f t="shared" ca="1" si="380"/>
        <v>0</v>
      </c>
      <c r="AN212" s="5">
        <f t="shared" ca="1" si="380"/>
        <v>0</v>
      </c>
      <c r="AO212" s="5">
        <f t="shared" ca="1" si="380"/>
        <v>0</v>
      </c>
      <c r="AP212" s="5">
        <f t="shared" ca="1" si="380"/>
        <v>0</v>
      </c>
      <c r="AQ212" s="5">
        <f t="shared" ca="1" si="380"/>
        <v>0</v>
      </c>
      <c r="AR212" s="5">
        <f t="shared" ca="1" si="380"/>
        <v>0</v>
      </c>
      <c r="AS212" s="5">
        <f t="shared" ca="1" si="380"/>
        <v>835379.18131866027</v>
      </c>
      <c r="AT212" s="5">
        <f t="shared" ca="1" si="380"/>
        <v>605571.33405936195</v>
      </c>
      <c r="AU212" s="5">
        <f t="shared" ca="1" si="380"/>
        <v>-1440950.5153780221</v>
      </c>
      <c r="AV212" s="5">
        <f t="shared" ca="1" si="380"/>
        <v>0</v>
      </c>
      <c r="AW212" s="5">
        <f t="shared" ca="1" si="380"/>
        <v>0</v>
      </c>
      <c r="AX212" s="5">
        <f t="shared" ca="1" si="380"/>
        <v>0</v>
      </c>
      <c r="AY212" s="5">
        <f t="shared" ca="1" si="380"/>
        <v>0</v>
      </c>
      <c r="AZ212" s="5">
        <f t="shared" ca="1" si="380"/>
        <v>0</v>
      </c>
      <c r="BA212" s="5">
        <f t="shared" ca="1" si="380"/>
        <v>0</v>
      </c>
      <c r="BB212" s="5">
        <f t="shared" ca="1" si="380"/>
        <v>0</v>
      </c>
      <c r="BC212" s="5">
        <f t="shared" ca="1" si="380"/>
        <v>0</v>
      </c>
      <c r="BD212" s="5">
        <f t="shared" ca="1" si="380"/>
        <v>0</v>
      </c>
      <c r="BE212" s="5">
        <f t="shared" ca="1" si="380"/>
        <v>0</v>
      </c>
      <c r="BF212" s="5">
        <f t="shared" ca="1" si="380"/>
        <v>0</v>
      </c>
      <c r="BG212" s="5">
        <f t="shared" ca="1" si="380"/>
        <v>0</v>
      </c>
      <c r="BH212" s="5">
        <f t="shared" ca="1" si="380"/>
        <v>0</v>
      </c>
      <c r="BI212" s="5">
        <f t="shared" ca="1" si="380"/>
        <v>0</v>
      </c>
      <c r="BJ212" s="5">
        <f t="shared" ca="1" si="380"/>
        <v>0</v>
      </c>
      <c r="BK212" s="5">
        <f t="shared" ca="1" si="380"/>
        <v>0</v>
      </c>
      <c r="BL212" s="5">
        <f t="shared" ca="1" si="380"/>
        <v>0</v>
      </c>
      <c r="BM212" s="5">
        <f t="shared" ca="1" si="380"/>
        <v>0</v>
      </c>
      <c r="BN212" s="5">
        <f t="shared" ca="1" si="380"/>
        <v>0</v>
      </c>
      <c r="BO212" s="5">
        <f t="shared" ca="1" si="380"/>
        <v>0</v>
      </c>
      <c r="BP212" s="5">
        <f t="shared" ca="1" si="380"/>
        <v>0</v>
      </c>
      <c r="BQ212" s="5">
        <f t="shared" ca="1" si="380"/>
        <v>0</v>
      </c>
      <c r="BR212" s="5">
        <f t="shared" ca="1" si="380"/>
        <v>0</v>
      </c>
      <c r="BS212" s="5">
        <f t="shared" ca="1" si="380"/>
        <v>0</v>
      </c>
      <c r="BT212" s="5">
        <f t="shared" ca="1" si="380"/>
        <v>0</v>
      </c>
      <c r="BU212" s="5">
        <f t="shared" ca="1" si="380"/>
        <v>0</v>
      </c>
      <c r="BV212" s="5">
        <f t="shared" ca="1" si="380"/>
        <v>0</v>
      </c>
      <c r="BW212" s="5">
        <f t="shared" ca="1" si="380"/>
        <v>0</v>
      </c>
      <c r="BX212" s="5">
        <f t="shared" ca="1" si="380"/>
        <v>0</v>
      </c>
      <c r="BY212" s="5">
        <f t="shared" ca="1" si="380"/>
        <v>0</v>
      </c>
      <c r="BZ212" s="5">
        <f t="shared" ca="1" si="380"/>
        <v>0</v>
      </c>
      <c r="CA212" s="5">
        <f t="shared" ca="1" si="380"/>
        <v>0</v>
      </c>
      <c r="CB212" s="5">
        <f t="shared" ca="1" si="380"/>
        <v>0</v>
      </c>
      <c r="CC212" s="5">
        <f t="shared" ca="1" si="380"/>
        <v>0</v>
      </c>
      <c r="CD212" s="5">
        <f t="shared" ca="1" si="380"/>
        <v>0</v>
      </c>
      <c r="CE212" s="5">
        <f t="shared" ca="1" si="380"/>
        <v>0</v>
      </c>
      <c r="CF212" s="5">
        <f t="shared" ca="1" si="380"/>
        <v>0</v>
      </c>
    </row>
    <row r="213" spans="2:84" x14ac:dyDescent="0.3">
      <c r="B213" s="13">
        <f>ROW()</f>
        <v>213</v>
      </c>
      <c r="H213" s="1" t="str">
        <f t="shared" si="315"/>
        <v>Овердрафт на покрытие кассового разрыва</v>
      </c>
      <c r="I213" s="1" t="s">
        <v>352</v>
      </c>
      <c r="M213" s="53" t="s">
        <v>18</v>
      </c>
      <c r="P213" s="72" t="str">
        <f>Lists!$AI$8</f>
        <v>BS</v>
      </c>
      <c r="Q213" s="90">
        <v>5</v>
      </c>
      <c r="U213" s="5">
        <f ca="1">INDIRECT(ADDRESS($B213,$X$2-1+$P$8))</f>
        <v>0</v>
      </c>
      <c r="X213" s="5">
        <f ca="1">IF(X$4="",0,X209+X212)</f>
        <v>302298.35836602002</v>
      </c>
      <c r="Y213" s="5">
        <f ca="1">IF(Y$4="",0,Y209+Y212)</f>
        <v>9536298.35836602</v>
      </c>
      <c r="Z213" s="5">
        <f t="shared" ref="Z213:AA213" ca="1" si="381">IF(Z$4="",0,Z209+Z212)</f>
        <v>8351613.9757836675</v>
      </c>
      <c r="AA213" s="5">
        <f t="shared" ca="1" si="381"/>
        <v>9234207.3318163455</v>
      </c>
      <c r="AB213" s="5">
        <f t="shared" ref="AB213:CF213" ca="1" si="382">IF(AB$4="",0,AB209+AB212)</f>
        <v>4546326.5011520162</v>
      </c>
      <c r="AC213" s="5">
        <f t="shared" ca="1" si="382"/>
        <v>4802348.6010937942</v>
      </c>
      <c r="AD213" s="5">
        <f t="shared" ca="1" si="382"/>
        <v>4483699.8291483475</v>
      </c>
      <c r="AE213" s="5">
        <f t="shared" ca="1" si="382"/>
        <v>939374.13701716997</v>
      </c>
      <c r="AF213" s="5">
        <f t="shared" ca="1" si="382"/>
        <v>1272687.7967530233</v>
      </c>
      <c r="AG213" s="5">
        <f t="shared" ca="1" si="382"/>
        <v>1646134.4829444306</v>
      </c>
      <c r="AH213" s="5">
        <f t="shared" ca="1" si="382"/>
        <v>0</v>
      </c>
      <c r="AI213" s="5">
        <f t="shared" ca="1" si="382"/>
        <v>0</v>
      </c>
      <c r="AJ213" s="5">
        <f t="shared" ca="1" si="382"/>
        <v>0</v>
      </c>
      <c r="AK213" s="5">
        <f t="shared" ca="1" si="382"/>
        <v>0</v>
      </c>
      <c r="AL213" s="5">
        <f t="shared" ca="1" si="382"/>
        <v>0</v>
      </c>
      <c r="AM213" s="5">
        <f t="shared" ca="1" si="382"/>
        <v>0</v>
      </c>
      <c r="AN213" s="5">
        <f t="shared" ca="1" si="382"/>
        <v>0</v>
      </c>
      <c r="AO213" s="5">
        <f t="shared" ca="1" si="382"/>
        <v>0</v>
      </c>
      <c r="AP213" s="5">
        <f t="shared" ca="1" si="382"/>
        <v>0</v>
      </c>
      <c r="AQ213" s="5">
        <f t="shared" ca="1" si="382"/>
        <v>0</v>
      </c>
      <c r="AR213" s="5">
        <f t="shared" ca="1" si="382"/>
        <v>0</v>
      </c>
      <c r="AS213" s="5">
        <f t="shared" ca="1" si="382"/>
        <v>835379.18131866027</v>
      </c>
      <c r="AT213" s="5">
        <f t="shared" ca="1" si="382"/>
        <v>1440950.5153780221</v>
      </c>
      <c r="AU213" s="5">
        <f t="shared" ca="1" si="382"/>
        <v>0</v>
      </c>
      <c r="AV213" s="5">
        <f t="shared" ca="1" si="382"/>
        <v>0</v>
      </c>
      <c r="AW213" s="5">
        <f t="shared" ca="1" si="382"/>
        <v>0</v>
      </c>
      <c r="AX213" s="5">
        <f t="shared" ca="1" si="382"/>
        <v>0</v>
      </c>
      <c r="AY213" s="5">
        <f t="shared" ca="1" si="382"/>
        <v>0</v>
      </c>
      <c r="AZ213" s="5">
        <f t="shared" ca="1" si="382"/>
        <v>0</v>
      </c>
      <c r="BA213" s="5">
        <f t="shared" ca="1" si="382"/>
        <v>0</v>
      </c>
      <c r="BB213" s="5">
        <f t="shared" ca="1" si="382"/>
        <v>0</v>
      </c>
      <c r="BC213" s="5">
        <f t="shared" ca="1" si="382"/>
        <v>0</v>
      </c>
      <c r="BD213" s="5">
        <f t="shared" ca="1" si="382"/>
        <v>0</v>
      </c>
      <c r="BE213" s="5">
        <f t="shared" ca="1" si="382"/>
        <v>0</v>
      </c>
      <c r="BF213" s="5">
        <f t="shared" ca="1" si="382"/>
        <v>0</v>
      </c>
      <c r="BG213" s="5">
        <f t="shared" ca="1" si="382"/>
        <v>0</v>
      </c>
      <c r="BH213" s="5">
        <f t="shared" ca="1" si="382"/>
        <v>0</v>
      </c>
      <c r="BI213" s="5">
        <f t="shared" ca="1" si="382"/>
        <v>0</v>
      </c>
      <c r="BJ213" s="5">
        <f t="shared" ca="1" si="382"/>
        <v>0</v>
      </c>
      <c r="BK213" s="5">
        <f t="shared" ca="1" si="382"/>
        <v>0</v>
      </c>
      <c r="BL213" s="5">
        <f t="shared" ca="1" si="382"/>
        <v>0</v>
      </c>
      <c r="BM213" s="5">
        <f t="shared" ca="1" si="382"/>
        <v>0</v>
      </c>
      <c r="BN213" s="5">
        <f t="shared" ca="1" si="382"/>
        <v>0</v>
      </c>
      <c r="BO213" s="5">
        <f t="shared" ca="1" si="382"/>
        <v>0</v>
      </c>
      <c r="BP213" s="5">
        <f t="shared" ca="1" si="382"/>
        <v>0</v>
      </c>
      <c r="BQ213" s="5">
        <f t="shared" ca="1" si="382"/>
        <v>0</v>
      </c>
      <c r="BR213" s="5">
        <f t="shared" ca="1" si="382"/>
        <v>0</v>
      </c>
      <c r="BS213" s="5">
        <f t="shared" ca="1" si="382"/>
        <v>0</v>
      </c>
      <c r="BT213" s="5">
        <f t="shared" ca="1" si="382"/>
        <v>0</v>
      </c>
      <c r="BU213" s="5">
        <f t="shared" ca="1" si="382"/>
        <v>0</v>
      </c>
      <c r="BV213" s="5">
        <f t="shared" ca="1" si="382"/>
        <v>0</v>
      </c>
      <c r="BW213" s="5">
        <f t="shared" ca="1" si="382"/>
        <v>0</v>
      </c>
      <c r="BX213" s="5">
        <f t="shared" ca="1" si="382"/>
        <v>0</v>
      </c>
      <c r="BY213" s="5">
        <f t="shared" ca="1" si="382"/>
        <v>0</v>
      </c>
      <c r="BZ213" s="5">
        <f t="shared" ca="1" si="382"/>
        <v>0</v>
      </c>
      <c r="CA213" s="5">
        <f t="shared" ca="1" si="382"/>
        <v>0</v>
      </c>
      <c r="CB213" s="5">
        <f t="shared" ca="1" si="382"/>
        <v>0</v>
      </c>
      <c r="CC213" s="5">
        <f t="shared" ca="1" si="382"/>
        <v>0</v>
      </c>
      <c r="CD213" s="5">
        <f t="shared" ca="1" si="382"/>
        <v>0</v>
      </c>
      <c r="CE213" s="5">
        <f t="shared" ca="1" si="382"/>
        <v>0</v>
      </c>
      <c r="CF213" s="5">
        <f t="shared" ca="1" si="382"/>
        <v>0</v>
      </c>
    </row>
    <row r="214" spans="2:84" x14ac:dyDescent="0.3">
      <c r="B214" s="13">
        <f>ROW()</f>
        <v>214</v>
      </c>
      <c r="H214" s="1" t="str">
        <f t="shared" si="315"/>
        <v>Овердрафт на покрытие кассового разрыва</v>
      </c>
      <c r="I214" s="1" t="s">
        <v>353</v>
      </c>
      <c r="M214" s="53" t="s">
        <v>18</v>
      </c>
      <c r="P214" s="72" t="str">
        <f>Lists!$AI$13</f>
        <v>PL(-)</v>
      </c>
      <c r="Q214" s="90">
        <v>6</v>
      </c>
      <c r="U214" s="5">
        <f t="shared" ca="1" si="374"/>
        <v>602139.43744783278</v>
      </c>
      <c r="X214" s="5">
        <f ca="1">IF(X$4="",0,(W213+X210)*$P208/12)</f>
        <v>3022.9835836602001</v>
      </c>
      <c r="Y214" s="5">
        <f ca="1">IF(Y$4="",0,(X213+Y210)*$P208/12)</f>
        <v>95362.9835836602</v>
      </c>
      <c r="Z214" s="5">
        <f t="shared" ref="Z214:AA214" ca="1" si="383">IF(Z$4="",0,(Y213+Z210)*$P208/12)</f>
        <v>95362.9835836602</v>
      </c>
      <c r="AA214" s="5">
        <f t="shared" ca="1" si="383"/>
        <v>92342.073318163457</v>
      </c>
      <c r="AB214" s="5">
        <f t="shared" ref="AB214" ca="1" si="384">IF(AB$4="",0,(AA213+AB210)*$P208/12)</f>
        <v>92342.073318163457</v>
      </c>
      <c r="AC214" s="5">
        <f t="shared" ref="AC214" ca="1" si="385">IF(AC$4="",0,(AB213+AC210)*$P208/12)</f>
        <v>48023.486010937944</v>
      </c>
      <c r="AD214" s="5">
        <f t="shared" ref="AD214" ca="1" si="386">IF(AD$4="",0,(AC213+AD210)*$P208/12)</f>
        <v>48023.486010937944</v>
      </c>
      <c r="AE214" s="5">
        <f t="shared" ref="AE214" ca="1" si="387">IF(AE$4="",0,(AD213+AE210)*$P208/12)</f>
        <v>44836.998291483469</v>
      </c>
      <c r="AF214" s="5">
        <f t="shared" ref="AF214" ca="1" si="388">IF(AF$4="",0,(AE213+AF210)*$P208/12)</f>
        <v>12726.877967530234</v>
      </c>
      <c r="AG214" s="5">
        <f t="shared" ref="AG214" ca="1" si="389">IF(AG$4="",0,(AF213+AG210)*$P208/12)</f>
        <v>16461.344829444304</v>
      </c>
      <c r="AH214" s="5">
        <f t="shared" ref="AH214" ca="1" si="390">IF(AH$4="",0,(AG213+AH210)*$P208/12)</f>
        <v>16461.344829444304</v>
      </c>
      <c r="AI214" s="5">
        <f t="shared" ref="AI214" ca="1" si="391">IF(AI$4="",0,(AH213+AI210)*$P208/12)</f>
        <v>0</v>
      </c>
      <c r="AJ214" s="5">
        <f t="shared" ref="AJ214" ca="1" si="392">IF(AJ$4="",0,(AI213+AJ210)*$P208/12)</f>
        <v>0</v>
      </c>
      <c r="AK214" s="5">
        <f t="shared" ref="AK214" ca="1" si="393">IF(AK$4="",0,(AJ213+AK210)*$P208/12)</f>
        <v>0</v>
      </c>
      <c r="AL214" s="5">
        <f t="shared" ref="AL214" ca="1" si="394">IF(AL$4="",0,(AK213+AL210)*$P208/12)</f>
        <v>0</v>
      </c>
      <c r="AM214" s="5">
        <f t="shared" ref="AM214" ca="1" si="395">IF(AM$4="",0,(AL213+AM210)*$P208/12)</f>
        <v>0</v>
      </c>
      <c r="AN214" s="5">
        <f t="shared" ref="AN214" ca="1" si="396">IF(AN$4="",0,(AM213+AN210)*$P208/12)</f>
        <v>0</v>
      </c>
      <c r="AO214" s="5">
        <f t="shared" ref="AO214" ca="1" si="397">IF(AO$4="",0,(AN213+AO210)*$P208/12)</f>
        <v>0</v>
      </c>
      <c r="AP214" s="5">
        <f t="shared" ref="AP214" ca="1" si="398">IF(AP$4="",0,(AO213+AP210)*$P208/12)</f>
        <v>0</v>
      </c>
      <c r="AQ214" s="5">
        <f t="shared" ref="AQ214" ca="1" si="399">IF(AQ$4="",0,(AP213+AQ210)*$P208/12)</f>
        <v>0</v>
      </c>
      <c r="AR214" s="5">
        <f t="shared" ref="AR214" ca="1" si="400">IF(AR$4="",0,(AQ213+AR210)*$P208/12)</f>
        <v>0</v>
      </c>
      <c r="AS214" s="5">
        <f t="shared" ref="AS214" ca="1" si="401">IF(AS$4="",0,(AR213+AS210)*$P208/12)</f>
        <v>8353.7918131866027</v>
      </c>
      <c r="AT214" s="5">
        <f t="shared" ref="AT214" ca="1" si="402">IF(AT$4="",0,(AS213+AT210)*$P208/12)</f>
        <v>14409.505153780221</v>
      </c>
      <c r="AU214" s="5">
        <f t="shared" ref="AU214" ca="1" si="403">IF(AU$4="",0,(AT213+AU210)*$P208/12)</f>
        <v>14409.505153780221</v>
      </c>
      <c r="AV214" s="5">
        <f t="shared" ref="AV214" ca="1" si="404">IF(AV$4="",0,(AU213+AV210)*$P208/12)</f>
        <v>0</v>
      </c>
      <c r="AW214" s="5">
        <f t="shared" ref="AW214" ca="1" si="405">IF(AW$4="",0,(AV213+AW210)*$P208/12)</f>
        <v>0</v>
      </c>
      <c r="AX214" s="5">
        <f t="shared" ref="AX214" ca="1" si="406">IF(AX$4="",0,(AW213+AX210)*$P208/12)</f>
        <v>0</v>
      </c>
      <c r="AY214" s="5">
        <f t="shared" ref="AY214" ca="1" si="407">IF(AY$4="",0,(AX213+AY210)*$P208/12)</f>
        <v>0</v>
      </c>
      <c r="AZ214" s="5">
        <f t="shared" ref="AZ214" ca="1" si="408">IF(AZ$4="",0,(AY213+AZ210)*$P208/12)</f>
        <v>0</v>
      </c>
      <c r="BA214" s="5">
        <f t="shared" ref="BA214" ca="1" si="409">IF(BA$4="",0,(AZ213+BA210)*$P208/12)</f>
        <v>0</v>
      </c>
      <c r="BB214" s="5">
        <f t="shared" ref="BB214" ca="1" si="410">IF(BB$4="",0,(BA213+BB210)*$P208/12)</f>
        <v>0</v>
      </c>
      <c r="BC214" s="5">
        <f t="shared" ref="BC214" ca="1" si="411">IF(BC$4="",0,(BB213+BC210)*$P208/12)</f>
        <v>0</v>
      </c>
      <c r="BD214" s="5">
        <f t="shared" ref="BD214" ca="1" si="412">IF(BD$4="",0,(BC213+BD210)*$P208/12)</f>
        <v>0</v>
      </c>
      <c r="BE214" s="5">
        <f t="shared" ref="BE214" ca="1" si="413">IF(BE$4="",0,(BD213+BE210)*$P208/12)</f>
        <v>0</v>
      </c>
      <c r="BF214" s="5">
        <f t="shared" ref="BF214" ca="1" si="414">IF(BF$4="",0,(BE213+BF210)*$P208/12)</f>
        <v>0</v>
      </c>
      <c r="BG214" s="5">
        <f t="shared" ref="BG214" ca="1" si="415">IF(BG$4="",0,(BF213+BG210)*$P208/12)</f>
        <v>0</v>
      </c>
      <c r="BH214" s="5">
        <f t="shared" ref="BH214" ca="1" si="416">IF(BH$4="",0,(BG213+BH210)*$P208/12)</f>
        <v>0</v>
      </c>
      <c r="BI214" s="5">
        <f t="shared" ref="BI214" ca="1" si="417">IF(BI$4="",0,(BH213+BI210)*$P208/12)</f>
        <v>0</v>
      </c>
      <c r="BJ214" s="5">
        <f t="shared" ref="BJ214" ca="1" si="418">IF(BJ$4="",0,(BI213+BJ210)*$P208/12)</f>
        <v>0</v>
      </c>
      <c r="BK214" s="5">
        <f t="shared" ref="BK214" ca="1" si="419">IF(BK$4="",0,(BJ213+BK210)*$P208/12)</f>
        <v>0</v>
      </c>
      <c r="BL214" s="5">
        <f t="shared" ref="BL214" ca="1" si="420">IF(BL$4="",0,(BK213+BL210)*$P208/12)</f>
        <v>0</v>
      </c>
      <c r="BM214" s="5">
        <f t="shared" ref="BM214" ca="1" si="421">IF(BM$4="",0,(BL213+BM210)*$P208/12)</f>
        <v>0</v>
      </c>
      <c r="BN214" s="5">
        <f t="shared" ref="BN214" ca="1" si="422">IF(BN$4="",0,(BM213+BN210)*$P208/12)</f>
        <v>0</v>
      </c>
      <c r="BO214" s="5">
        <f t="shared" ref="BO214" ca="1" si="423">IF(BO$4="",0,(BN213+BO210)*$P208/12)</f>
        <v>0</v>
      </c>
      <c r="BP214" s="5">
        <f t="shared" ref="BP214" ca="1" si="424">IF(BP$4="",0,(BO213+BP210)*$P208/12)</f>
        <v>0</v>
      </c>
      <c r="BQ214" s="5">
        <f t="shared" ref="BQ214" ca="1" si="425">IF(BQ$4="",0,(BP213+BQ210)*$P208/12)</f>
        <v>0</v>
      </c>
      <c r="BR214" s="5">
        <f t="shared" ref="BR214" ca="1" si="426">IF(BR$4="",0,(BQ213+BR210)*$P208/12)</f>
        <v>0</v>
      </c>
      <c r="BS214" s="5">
        <f t="shared" ref="BS214" ca="1" si="427">IF(BS$4="",0,(BR213+BS210)*$P208/12)</f>
        <v>0</v>
      </c>
      <c r="BT214" s="5">
        <f t="shared" ref="BT214" ca="1" si="428">IF(BT$4="",0,(BS213+BT210)*$P208/12)</f>
        <v>0</v>
      </c>
      <c r="BU214" s="5">
        <f t="shared" ref="BU214" ca="1" si="429">IF(BU$4="",0,(BT213+BU210)*$P208/12)</f>
        <v>0</v>
      </c>
      <c r="BV214" s="5">
        <f t="shared" ref="BV214" ca="1" si="430">IF(BV$4="",0,(BU213+BV210)*$P208/12)</f>
        <v>0</v>
      </c>
      <c r="BW214" s="5">
        <f t="shared" ref="BW214" ca="1" si="431">IF(BW$4="",0,(BV213+BW210)*$P208/12)</f>
        <v>0</v>
      </c>
      <c r="BX214" s="5">
        <f t="shared" ref="BX214" ca="1" si="432">IF(BX$4="",0,(BW213+BX210)*$P208/12)</f>
        <v>0</v>
      </c>
      <c r="BY214" s="5">
        <f t="shared" ref="BY214" ca="1" si="433">IF(BY$4="",0,(BX213+BY210)*$P208/12)</f>
        <v>0</v>
      </c>
      <c r="BZ214" s="5">
        <f t="shared" ref="BZ214" ca="1" si="434">IF(BZ$4="",0,(BY213+BZ210)*$P208/12)</f>
        <v>0</v>
      </c>
      <c r="CA214" s="5">
        <f t="shared" ref="CA214" ca="1" si="435">IF(CA$4="",0,(BZ213+CA210)*$P208/12)</f>
        <v>0</v>
      </c>
      <c r="CB214" s="5">
        <f t="shared" ref="CB214" ca="1" si="436">IF(CB$4="",0,(CA213+CB210)*$P208/12)</f>
        <v>0</v>
      </c>
      <c r="CC214" s="5">
        <f t="shared" ref="CC214" ca="1" si="437">IF(CC$4="",0,(CB213+CC210)*$P208/12)</f>
        <v>0</v>
      </c>
      <c r="CD214" s="5">
        <f t="shared" ref="CD214" ca="1" si="438">IF(CD$4="",0,(CC213+CD210)*$P208/12)</f>
        <v>0</v>
      </c>
      <c r="CE214" s="5">
        <f t="shared" ref="CE214" ca="1" si="439">IF(CE$4="",0,(CD213+CE210)*$P208/12)</f>
        <v>0</v>
      </c>
      <c r="CF214" s="5">
        <f t="shared" ref="CF214" ca="1" si="440">IF(CF$4="",0,(CE213+CF210)*$P208/12)</f>
        <v>0</v>
      </c>
    </row>
    <row r="215" spans="2:84" x14ac:dyDescent="0.3">
      <c r="B215" s="13">
        <f>ROW()</f>
        <v>215</v>
      </c>
      <c r="H215" s="1" t="str">
        <f t="shared" si="315"/>
        <v>Овердрафт на покрытие кассового разрыва</v>
      </c>
      <c r="I215" s="1" t="s">
        <v>354</v>
      </c>
      <c r="M215" s="53" t="s">
        <v>18</v>
      </c>
      <c r="P215" s="72" t="str">
        <f>Lists!$AI$10</f>
        <v>CF(-)</v>
      </c>
      <c r="Q215" s="90">
        <v>7</v>
      </c>
      <c r="U215" s="5">
        <f t="shared" ca="1" si="374"/>
        <v>602139.43744783278</v>
      </c>
      <c r="X215" s="5">
        <v>0</v>
      </c>
      <c r="Y215" s="5">
        <f ca="1">IF(Y$4="",0,IF(AND(Y197&gt;0,Y197&lt;(SUM($W214:Y214)-SUM($W215:X215))),Y197,IF(AND(Y197&gt;0,Y197&gt;=(SUM($W214:Y214)-SUM($W215:X215))),SUM($W214:Y214)-SUM($W215:X215),0)))</f>
        <v>0</v>
      </c>
      <c r="Z215" s="5">
        <f ca="1">IF(Z$4="",0,IF(AND(Z197&gt;0,Z197&lt;(SUM($W214:Z214)-SUM($W215:Y215))),Z197,IF(AND(Z197&gt;0,Z197&gt;=(SUM($W214:Z214)-SUM($W215:Y215))),SUM($W214:Z214)-SUM($W215:Y215),0)))</f>
        <v>193748.95075098058</v>
      </c>
      <c r="AA215" s="5">
        <f ca="1">IF(AA$4="",0,IF(AND(AA197&gt;0,AA197&lt;(SUM($W214:AA214)-SUM($W215:Z215))),AA197,IF(AND(AA197&gt;0,AA197&gt;=(SUM($W214:AA214)-SUM($W215:Z215))),SUM($W214:AA214)-SUM($W215:Z215),0)))</f>
        <v>0</v>
      </c>
      <c r="AB215" s="5">
        <f ca="1">IF(AB$4="",0,IF(AND(AB197&gt;0,AB197&lt;(SUM($W214:AB214)-SUM($W215:AA215))),AB197,IF(AND(AB197&gt;0,AB197&gt;=(SUM($W214:AB214)-SUM($W215:AA215))),SUM($W214:AB214)-SUM($W215:AA215),0)))</f>
        <v>184684.14663632691</v>
      </c>
      <c r="AC215" s="5">
        <f ca="1">IF(AC$4="",0,IF(AND(AC197&gt;0,AC197&lt;(SUM($W214:AC214)-SUM($W215:AB215))),AC197,IF(AND(AC197&gt;0,AC197&gt;=(SUM($W214:AC214)-SUM($W215:AB215))),SUM($W214:AC214)-SUM($W215:AB215),0)))</f>
        <v>0</v>
      </c>
      <c r="AD215" s="5">
        <f ca="1">IF(AD$4="",0,IF(AND(AD197&gt;0,AD197&lt;(SUM($W214:AD214)-SUM($W215:AC215))),AD197,IF(AND(AD197&gt;0,AD197&gt;=(SUM($W214:AD214)-SUM($W215:AC215))),SUM($W214:AD214)-SUM($W215:AC215),0)))</f>
        <v>96046.972021875903</v>
      </c>
      <c r="AE215" s="5">
        <f ca="1">IF(AE$4="",0,IF(AND(AE197&gt;0,AE197&lt;(SUM($W214:AE214)-SUM($W215:AD215))),AE197,IF(AND(AE197&gt;0,AE197&gt;=(SUM($W214:AE214)-SUM($W215:AD215))),SUM($W214:AE214)-SUM($W215:AD215),0)))</f>
        <v>44836.99829148344</v>
      </c>
      <c r="AF215" s="5">
        <f ca="1">IF(AF$4="",0,IF(AND(AF197&gt;0,AF197&lt;(SUM($W214:AF214)-SUM($W215:AE215))),AF197,IF(AND(AF197&gt;0,AF197&gt;=(SUM($W214:AF214)-SUM($W215:AE215))),SUM($W214:AF214)-SUM($W215:AE215),0)))</f>
        <v>0</v>
      </c>
      <c r="AG215" s="5">
        <f ca="1">IF(AG$4="",0,IF(AND(AG197&gt;0,AG197&lt;(SUM($W214:AG214)-SUM($W215:AF215))),AG197,IF(AND(AG197&gt;0,AG197&gt;=(SUM($W214:AG214)-SUM($W215:AF215))),SUM($W214:AG214)-SUM($W215:AF215),0)))</f>
        <v>0</v>
      </c>
      <c r="AH215" s="5">
        <f ca="1">IF(AH$4="",0,IF(AND(AH197&gt;0,AH197&lt;(SUM($W214:AH214)-SUM($W215:AG215))),AH197,IF(AND(AH197&gt;0,AH197&gt;=(SUM($W214:AH214)-SUM($W215:AG215))),SUM($W214:AH214)-SUM($W215:AG215),0)))</f>
        <v>45649.567626418895</v>
      </c>
      <c r="AI215" s="5">
        <f ca="1">IF(AI$4="",0,IF(AND(AI197&gt;0,AI197&lt;(SUM($W214:AI214)-SUM($W215:AH215))),AI197,IF(AND(AI197&gt;0,AI197&gt;=(SUM($W214:AI214)-SUM($W215:AH215))),SUM($W214:AI214)-SUM($W215:AH215),0)))</f>
        <v>0</v>
      </c>
      <c r="AJ215" s="5">
        <f ca="1">IF(AJ$4="",0,IF(AND(AJ197&gt;0,AJ197&lt;(SUM($W214:AJ214)-SUM($W215:AI215))),AJ197,IF(AND(AJ197&gt;0,AJ197&gt;=(SUM($W214:AJ214)-SUM($W215:AI215))),SUM($W214:AJ214)-SUM($W215:AI215),0)))</f>
        <v>0</v>
      </c>
      <c r="AK215" s="5">
        <f ca="1">IF(AK$4="",0,IF(AND(AK197&gt;0,AK197&lt;(SUM($W214:AK214)-SUM($W215:AJ215))),AK197,IF(AND(AK197&gt;0,AK197&gt;=(SUM($W214:AK214)-SUM($W215:AJ215))),SUM($W214:AK214)-SUM($W215:AJ215),0)))</f>
        <v>0</v>
      </c>
      <c r="AL215" s="5">
        <f ca="1">IF(AL$4="",0,IF(AND(AL197&gt;0,AL197&lt;(SUM($W214:AL214)-SUM($W215:AK215))),AL197,IF(AND(AL197&gt;0,AL197&gt;=(SUM($W214:AL214)-SUM($W215:AK215))),SUM($W214:AL214)-SUM($W215:AK215),0)))</f>
        <v>0</v>
      </c>
      <c r="AM215" s="5">
        <f ca="1">IF(AM$4="",0,IF(AND(AM197&gt;0,AM197&lt;(SUM($W214:AM214)-SUM($W215:AL215))),AM197,IF(AND(AM197&gt;0,AM197&gt;=(SUM($W214:AM214)-SUM($W215:AL215))),SUM($W214:AM214)-SUM($W215:AL215),0)))</f>
        <v>0</v>
      </c>
      <c r="AN215" s="5">
        <f ca="1">IF(AN$4="",0,IF(AND(AN197&gt;0,AN197&lt;(SUM($W214:AN214)-SUM($W215:AM215))),AN197,IF(AND(AN197&gt;0,AN197&gt;=(SUM($W214:AN214)-SUM($W215:AM215))),SUM($W214:AN214)-SUM($W215:AM215),0)))</f>
        <v>0</v>
      </c>
      <c r="AO215" s="5">
        <f ca="1">IF(AO$4="",0,IF(AND(AO197&gt;0,AO197&lt;(SUM($W214:AO214)-SUM($W215:AN215))),AO197,IF(AND(AO197&gt;0,AO197&gt;=(SUM($W214:AO214)-SUM($W215:AN215))),SUM($W214:AO214)-SUM($W215:AN215),0)))</f>
        <v>0</v>
      </c>
      <c r="AP215" s="5">
        <f ca="1">IF(AP$4="",0,IF(AND(AP197&gt;0,AP197&lt;(SUM($W214:AP214)-SUM($W215:AO215))),AP197,IF(AND(AP197&gt;0,AP197&gt;=(SUM($W214:AP214)-SUM($W215:AO215))),SUM($W214:AP214)-SUM($W215:AO215),0)))</f>
        <v>0</v>
      </c>
      <c r="AQ215" s="5">
        <f ca="1">IF(AQ$4="",0,IF(AND(AQ197&gt;0,AQ197&lt;(SUM($W214:AQ214)-SUM($W215:AP215))),AQ197,IF(AND(AQ197&gt;0,AQ197&gt;=(SUM($W214:AQ214)-SUM($W215:AP215))),SUM($W214:AQ214)-SUM($W215:AP215),0)))</f>
        <v>0</v>
      </c>
      <c r="AR215" s="5">
        <f ca="1">IF(AR$4="",0,IF(AND(AR197&gt;0,AR197&lt;(SUM($W214:AR214)-SUM($W215:AQ215))),AR197,IF(AND(AR197&gt;0,AR197&gt;=(SUM($W214:AR214)-SUM($W215:AQ215))),SUM($W214:AR214)-SUM($W215:AQ215),0)))</f>
        <v>0</v>
      </c>
      <c r="AS215" s="5">
        <f ca="1">IF(AS$4="",0,IF(AND(AS197&gt;0,AS197&lt;(SUM($W214:AS214)-SUM($W215:AR215))),AS197,IF(AND(AS197&gt;0,AS197&gt;=(SUM($W214:AS214)-SUM($W215:AR215))),SUM($W214:AS214)-SUM($W215:AR215),0)))</f>
        <v>0</v>
      </c>
      <c r="AT215" s="5">
        <f ca="1">IF(AT$4="",0,IF(AND(AT197&gt;0,AT197&lt;(SUM($W214:AT214)-SUM($W215:AS215))),AT197,IF(AND(AT197&gt;0,AT197&gt;=(SUM($W214:AT214)-SUM($W215:AS215))),SUM($W214:AT214)-SUM($W215:AS215),0)))</f>
        <v>0</v>
      </c>
      <c r="AU215" s="5">
        <f ca="1">IF(AU$4="",0,IF(AND(AU197&gt;0,AU197&lt;(SUM($W214:AU214)-SUM($W215:AT215))),AU197,IF(AND(AU197&gt;0,AU197&gt;=(SUM($W214:AU214)-SUM($W215:AT215))),SUM($W214:AU214)-SUM($W215:AT215),0)))</f>
        <v>37172.802120747045</v>
      </c>
      <c r="AV215" s="5">
        <f ca="1">IF(AV$4="",0,IF(AND(AV197&gt;0,AV197&lt;(SUM($W214:AV214)-SUM($W215:AU215))),AV197,IF(AND(AV197&gt;0,AV197&gt;=(SUM($W214:AV214)-SUM($W215:AU215))),SUM($W214:AV214)-SUM($W215:AU215),0)))</f>
        <v>0</v>
      </c>
      <c r="AW215" s="5">
        <f ca="1">IF(AW$4="",0,IF(AND(AW197&gt;0,AW197&lt;(SUM($W214:AW214)-SUM($W215:AV215))),AW197,IF(AND(AW197&gt;0,AW197&gt;=(SUM($W214:AW214)-SUM($W215:AV215))),SUM($W214:AW214)-SUM($W215:AV215),0)))</f>
        <v>0</v>
      </c>
      <c r="AX215" s="5">
        <f ca="1">IF(AX$4="",0,IF(AND(AX197&gt;0,AX197&lt;(SUM($W214:AX214)-SUM($W215:AW215))),AX197,IF(AND(AX197&gt;0,AX197&gt;=(SUM($W214:AX214)-SUM($W215:AW215))),SUM($W214:AX214)-SUM($W215:AW215),0)))</f>
        <v>0</v>
      </c>
      <c r="AY215" s="5">
        <f ca="1">IF(AY$4="",0,IF(AND(AY197&gt;0,AY197&lt;(SUM($W214:AY214)-SUM($W215:AX215))),AY197,IF(AND(AY197&gt;0,AY197&gt;=(SUM($W214:AY214)-SUM($W215:AX215))),SUM($W214:AY214)-SUM($W215:AX215),0)))</f>
        <v>0</v>
      </c>
      <c r="AZ215" s="5">
        <f ca="1">IF(AZ$4="",0,IF(AND(AZ197&gt;0,AZ197&lt;(SUM($W214:AZ214)-SUM($W215:AY215))),AZ197,IF(AND(AZ197&gt;0,AZ197&gt;=(SUM($W214:AZ214)-SUM($W215:AY215))),SUM($W214:AZ214)-SUM($W215:AY215),0)))</f>
        <v>0</v>
      </c>
      <c r="BA215" s="5">
        <f ca="1">IF(BA$4="",0,IF(AND(BA197&gt;0,BA197&lt;(SUM($W214:BA214)-SUM($W215:AZ215))),BA197,IF(AND(BA197&gt;0,BA197&gt;=(SUM($W214:BA214)-SUM($W215:AZ215))),SUM($W214:BA214)-SUM($W215:AZ215),0)))</f>
        <v>0</v>
      </c>
      <c r="BB215" s="5">
        <f ca="1">IF(BB$4="",0,IF(AND(BB197&gt;0,BB197&lt;(SUM($W214:BB214)-SUM($W215:BA215))),BB197,IF(AND(BB197&gt;0,BB197&gt;=(SUM($W214:BB214)-SUM($W215:BA215))),SUM($W214:BB214)-SUM($W215:BA215),0)))</f>
        <v>0</v>
      </c>
      <c r="BC215" s="5">
        <f ca="1">IF(BC$4="",0,IF(AND(BC197&gt;0,BC197&lt;(SUM($W214:BC214)-SUM($W215:BB215))),BC197,IF(AND(BC197&gt;0,BC197&gt;=(SUM($W214:BC214)-SUM($W215:BB215))),SUM($W214:BC214)-SUM($W215:BB215),0)))</f>
        <v>0</v>
      </c>
      <c r="BD215" s="5">
        <f ca="1">IF(BD$4="",0,IF(AND(BD197&gt;0,BD197&lt;(SUM($W214:BD214)-SUM($W215:BC215))),BD197,IF(AND(BD197&gt;0,BD197&gt;=(SUM($W214:BD214)-SUM($W215:BC215))),SUM($W214:BD214)-SUM($W215:BC215),0)))</f>
        <v>0</v>
      </c>
      <c r="BE215" s="5">
        <f ca="1">IF(BE$4="",0,IF(AND(BE197&gt;0,BE197&lt;(SUM($W214:BE214)-SUM($W215:BD215))),BE197,IF(AND(BE197&gt;0,BE197&gt;=(SUM($W214:BE214)-SUM($W215:BD215))),SUM($W214:BE214)-SUM($W215:BD215),0)))</f>
        <v>0</v>
      </c>
      <c r="BF215" s="5">
        <f ca="1">IF(BF$4="",0,IF(AND(BF197&gt;0,BF197&lt;(SUM($W214:BF214)-SUM($W215:BE215))),BF197,IF(AND(BF197&gt;0,BF197&gt;=(SUM($W214:BF214)-SUM($W215:BE215))),SUM($W214:BF214)-SUM($W215:BE215),0)))</f>
        <v>0</v>
      </c>
      <c r="BG215" s="5">
        <f ca="1">IF(BG$4="",0,IF(AND(BG197&gt;0,BG197&lt;(SUM($W214:BG214)-SUM($W215:BF215))),BG197,IF(AND(BG197&gt;0,BG197&gt;=(SUM($W214:BG214)-SUM($W215:BF215))),SUM($W214:BG214)-SUM($W215:BF215),0)))</f>
        <v>0</v>
      </c>
      <c r="BH215" s="5">
        <f ca="1">IF(BH$4="",0,IF(AND(BH197&gt;0,BH197&lt;(SUM($W214:BH214)-SUM($W215:BG215))),BH197,IF(AND(BH197&gt;0,BH197&gt;=(SUM($W214:BH214)-SUM($W215:BG215))),SUM($W214:BH214)-SUM($W215:BG215),0)))</f>
        <v>0</v>
      </c>
      <c r="BI215" s="5">
        <f ca="1">IF(BI$4="",0,IF(AND(BI197&gt;0,BI197&lt;(SUM($W214:BI214)-SUM($W215:BH215))),BI197,IF(AND(BI197&gt;0,BI197&gt;=(SUM($W214:BI214)-SUM($W215:BH215))),SUM($W214:BI214)-SUM($W215:BH215),0)))</f>
        <v>0</v>
      </c>
      <c r="BJ215" s="5">
        <f ca="1">IF(BJ$4="",0,IF(AND(BJ197&gt;0,BJ197&lt;(SUM($W214:BJ214)-SUM($W215:BI215))),BJ197,IF(AND(BJ197&gt;0,BJ197&gt;=(SUM($W214:BJ214)-SUM($W215:BI215))),SUM($W214:BJ214)-SUM($W215:BI215),0)))</f>
        <v>0</v>
      </c>
      <c r="BK215" s="5">
        <f ca="1">IF(BK$4="",0,IF(AND(BK197&gt;0,BK197&lt;(SUM($W214:BK214)-SUM($W215:BJ215))),BK197,IF(AND(BK197&gt;0,BK197&gt;=(SUM($W214:BK214)-SUM($W215:BJ215))),SUM($W214:BK214)-SUM($W215:BJ215),0)))</f>
        <v>0</v>
      </c>
      <c r="BL215" s="5">
        <f ca="1">IF(BL$4="",0,IF(AND(BL197&gt;0,BL197&lt;(SUM($W214:BL214)-SUM($W215:BK215))),BL197,IF(AND(BL197&gt;0,BL197&gt;=(SUM($W214:BL214)-SUM($W215:BK215))),SUM($W214:BL214)-SUM($W215:BK215),0)))</f>
        <v>0</v>
      </c>
      <c r="BM215" s="5">
        <f ca="1">IF(BM$4="",0,IF(AND(BM197&gt;0,BM197&lt;(SUM($W214:BM214)-SUM($W215:BL215))),BM197,IF(AND(BM197&gt;0,BM197&gt;=(SUM($W214:BM214)-SUM($W215:BL215))),SUM($W214:BM214)-SUM($W215:BL215),0)))</f>
        <v>0</v>
      </c>
      <c r="BN215" s="5">
        <f ca="1">IF(BN$4="",0,IF(AND(BN197&gt;0,BN197&lt;(SUM($W214:BN214)-SUM($W215:BM215))),BN197,IF(AND(BN197&gt;0,BN197&gt;=(SUM($W214:BN214)-SUM($W215:BM215))),SUM($W214:BN214)-SUM($W215:BM215),0)))</f>
        <v>0</v>
      </c>
      <c r="BO215" s="5">
        <f ca="1">IF(BO$4="",0,IF(AND(BO197&gt;0,BO197&lt;(SUM($W214:BO214)-SUM($W215:BN215))),BO197,IF(AND(BO197&gt;0,BO197&gt;=(SUM($W214:BO214)-SUM($W215:BN215))),SUM($W214:BO214)-SUM($W215:BN215),0)))</f>
        <v>0</v>
      </c>
      <c r="BP215" s="5">
        <f ca="1">IF(BP$4="",0,IF(AND(BP197&gt;0,BP197&lt;(SUM($W214:BP214)-SUM($W215:BO215))),BP197,IF(AND(BP197&gt;0,BP197&gt;=(SUM($W214:BP214)-SUM($W215:BO215))),SUM($W214:BP214)-SUM($W215:BO215),0)))</f>
        <v>0</v>
      </c>
      <c r="BQ215" s="5">
        <f ca="1">IF(BQ$4="",0,IF(AND(BQ197&gt;0,BQ197&lt;(SUM($W214:BQ214)-SUM($W215:BP215))),BQ197,IF(AND(BQ197&gt;0,BQ197&gt;=(SUM($W214:BQ214)-SUM($W215:BP215))),SUM($W214:BQ214)-SUM($W215:BP215),0)))</f>
        <v>0</v>
      </c>
      <c r="BR215" s="5">
        <f ca="1">IF(BR$4="",0,IF(AND(BR197&gt;0,BR197&lt;(SUM($W214:BR214)-SUM($W215:BQ215))),BR197,IF(AND(BR197&gt;0,BR197&gt;=(SUM($W214:BR214)-SUM($W215:BQ215))),SUM($W214:BR214)-SUM($W215:BQ215),0)))</f>
        <v>0</v>
      </c>
      <c r="BS215" s="5">
        <f ca="1">IF(BS$4="",0,IF(AND(BS197&gt;0,BS197&lt;(SUM($W214:BS214)-SUM($W215:BR215))),BS197,IF(AND(BS197&gt;0,BS197&gt;=(SUM($W214:BS214)-SUM($W215:BR215))),SUM($W214:BS214)-SUM($W215:BR215),0)))</f>
        <v>0</v>
      </c>
      <c r="BT215" s="5">
        <f ca="1">IF(BT$4="",0,IF(AND(BT197&gt;0,BT197&lt;(SUM($W214:BT214)-SUM($W215:BS215))),BT197,IF(AND(BT197&gt;0,BT197&gt;=(SUM($W214:BT214)-SUM($W215:BS215))),SUM($W214:BT214)-SUM($W215:BS215),0)))</f>
        <v>0</v>
      </c>
      <c r="BU215" s="5">
        <f ca="1">IF(BU$4="",0,IF(AND(BU197&gt;0,BU197&lt;(SUM($W214:BU214)-SUM($W215:BT215))),BU197,IF(AND(BU197&gt;0,BU197&gt;=(SUM($W214:BU214)-SUM($W215:BT215))),SUM($W214:BU214)-SUM($W215:BT215),0)))</f>
        <v>0</v>
      </c>
      <c r="BV215" s="5">
        <f ca="1">IF(BV$4="",0,IF(AND(BV197&gt;0,BV197&lt;(SUM($W214:BV214)-SUM($W215:BU215))),BV197,IF(AND(BV197&gt;0,BV197&gt;=(SUM($W214:BV214)-SUM($W215:BU215))),SUM($W214:BV214)-SUM($W215:BU215),0)))</f>
        <v>0</v>
      </c>
      <c r="BW215" s="5">
        <f ca="1">IF(BW$4="",0,IF(AND(BW197&gt;0,BW197&lt;(SUM($W214:BW214)-SUM($W215:BV215))),BW197,IF(AND(BW197&gt;0,BW197&gt;=(SUM($W214:BW214)-SUM($W215:BV215))),SUM($W214:BW214)-SUM($W215:BV215),0)))</f>
        <v>0</v>
      </c>
      <c r="BX215" s="5">
        <f ca="1">IF(BX$4="",0,IF(AND(BX197&gt;0,BX197&lt;(SUM($W214:BX214)-SUM($W215:BW215))),BX197,IF(AND(BX197&gt;0,BX197&gt;=(SUM($W214:BX214)-SUM($W215:BW215))),SUM($W214:BX214)-SUM($W215:BW215),0)))</f>
        <v>0</v>
      </c>
      <c r="BY215" s="5">
        <f ca="1">IF(BY$4="",0,IF(AND(BY197&gt;0,BY197&lt;(SUM($W214:BY214)-SUM($W215:BX215))),BY197,IF(AND(BY197&gt;0,BY197&gt;=(SUM($W214:BY214)-SUM($W215:BX215))),SUM($W214:BY214)-SUM($W215:BX215),0)))</f>
        <v>0</v>
      </c>
      <c r="BZ215" s="5">
        <f ca="1">IF(BZ$4="",0,IF(AND(BZ197&gt;0,BZ197&lt;(SUM($W214:BZ214)-SUM($W215:BY215))),BZ197,IF(AND(BZ197&gt;0,BZ197&gt;=(SUM($W214:BZ214)-SUM($W215:BY215))),SUM($W214:BZ214)-SUM($W215:BY215),0)))</f>
        <v>0</v>
      </c>
      <c r="CA215" s="5">
        <f ca="1">IF(CA$4="",0,IF(AND(CA197&gt;0,CA197&lt;(SUM($W214:CA214)-SUM($W215:BZ215))),CA197,IF(AND(CA197&gt;0,CA197&gt;=(SUM($W214:CA214)-SUM($W215:BZ215))),SUM($W214:CA214)-SUM($W215:BZ215),0)))</f>
        <v>0</v>
      </c>
      <c r="CB215" s="5">
        <f ca="1">IF(CB$4="",0,IF(AND(CB197&gt;0,CB197&lt;(SUM($W214:CB214)-SUM($W215:CA215))),CB197,IF(AND(CB197&gt;0,CB197&gt;=(SUM($W214:CB214)-SUM($W215:CA215))),SUM($W214:CB214)-SUM($W215:CA215),0)))</f>
        <v>0</v>
      </c>
      <c r="CC215" s="5">
        <f ca="1">IF(CC$4="",0,IF(AND(CC197&gt;0,CC197&lt;(SUM($W214:CC214)-SUM($W215:CB215))),CC197,IF(AND(CC197&gt;0,CC197&gt;=(SUM($W214:CC214)-SUM($W215:CB215))),SUM($W214:CC214)-SUM($W215:CB215),0)))</f>
        <v>0</v>
      </c>
      <c r="CD215" s="5">
        <f ca="1">IF(CD$4="",0,IF(AND(CD197&gt;0,CD197&lt;(SUM($W214:CD214)-SUM($W215:CC215))),CD197,IF(AND(CD197&gt;0,CD197&gt;=(SUM($W214:CD214)-SUM($W215:CC215))),SUM($W214:CD214)-SUM($W215:CC215),0)))</f>
        <v>0</v>
      </c>
      <c r="CE215" s="5">
        <f ca="1">IF(CE$4="",0,IF(AND(CE197&gt;0,CE197&lt;(SUM($W214:CE214)-SUM($W215:CD215))),CE197,IF(AND(CE197&gt;0,CE197&gt;=(SUM($W214:CE214)-SUM($W215:CD215))),SUM($W214:CE214)-SUM($W215:CD215),0)))</f>
        <v>0</v>
      </c>
      <c r="CF215" s="5">
        <f ca="1">IF(CF$4="",0,IF(AND(CF197&gt;0,CF197&lt;(SUM($W214:CF214)-SUM($W215:CE215))),CF197,IF(AND(CF197&gt;0,CF197&gt;=(SUM($W214:CF214)-SUM($W215:CE215))),SUM($W214:CF214)-SUM($W215:CE215),0)))</f>
        <v>0</v>
      </c>
    </row>
    <row r="217" spans="2:84" x14ac:dyDescent="0.3">
      <c r="B217" s="13">
        <f>ROW()</f>
        <v>217</v>
      </c>
      <c r="H217" s="1" t="s">
        <v>361</v>
      </c>
      <c r="M217" s="53" t="s">
        <v>18</v>
      </c>
      <c r="P217" s="72" t="str">
        <f>Lists!$AI$11</f>
        <v>CF</v>
      </c>
      <c r="Q217" s="90">
        <v>8</v>
      </c>
      <c r="U217" s="5">
        <f ca="1">SUM(INDIRECT(ADDRESS($B217,$X$2)&amp;":"&amp;ADDRESS($B217,$X$2-1+$P$8)))</f>
        <v>243238755.10015553</v>
      </c>
      <c r="X217" s="5">
        <f ca="1">IF(X$4="",0,X197+X210-X211-X215)</f>
        <v>0</v>
      </c>
      <c r="Y217" s="5">
        <f t="shared" ref="Y217:BC217" ca="1" si="441">IF(Y$4="",0,Y197+Y210-Y211-Y215)</f>
        <v>0</v>
      </c>
      <c r="Z217" s="5">
        <f t="shared" ca="1" si="441"/>
        <v>-5.8207660913467407E-11</v>
      </c>
      <c r="AA217" s="5">
        <f t="shared" ca="1" si="441"/>
        <v>0</v>
      </c>
      <c r="AB217" s="5">
        <f t="shared" ca="1" si="441"/>
        <v>-1.1641532182693481E-10</v>
      </c>
      <c r="AC217" s="5">
        <f t="shared" ca="1" si="441"/>
        <v>1.7462298274040222E-10</v>
      </c>
      <c r="AD217" s="5">
        <f t="shared" ca="1" si="441"/>
        <v>0</v>
      </c>
      <c r="AE217" s="5">
        <f t="shared" ca="1" si="441"/>
        <v>1.7462298274040222E-10</v>
      </c>
      <c r="AF217" s="5">
        <f t="shared" ca="1" si="441"/>
        <v>-1.7462298274040222E-10</v>
      </c>
      <c r="AG217" s="5">
        <f t="shared" ca="1" si="441"/>
        <v>0</v>
      </c>
      <c r="AH217" s="5">
        <f t="shared" ca="1" si="441"/>
        <v>3786540.1991905882</v>
      </c>
      <c r="AI217" s="5">
        <f t="shared" ca="1" si="441"/>
        <v>1353586.8852371639</v>
      </c>
      <c r="AJ217" s="5">
        <f t="shared" ca="1" si="441"/>
        <v>2562559.8319070032</v>
      </c>
      <c r="AK217" s="5">
        <f t="shared" ca="1" si="441"/>
        <v>934732.58297371166</v>
      </c>
      <c r="AL217" s="5">
        <f t="shared" ca="1" si="441"/>
        <v>1500289.0032886961</v>
      </c>
      <c r="AM217" s="5">
        <f t="shared" ca="1" si="441"/>
        <v>2312487.0770276394</v>
      </c>
      <c r="AN217" s="5">
        <f t="shared" ca="1" si="441"/>
        <v>2101214.9203471513</v>
      </c>
      <c r="AO217" s="5">
        <f t="shared" ca="1" si="441"/>
        <v>592436.04603820422</v>
      </c>
      <c r="AP217" s="5">
        <f t="shared" ca="1" si="441"/>
        <v>2475742.0190290795</v>
      </c>
      <c r="AQ217" s="5">
        <f t="shared" ca="1" si="441"/>
        <v>3448485.2678278815</v>
      </c>
      <c r="AR217" s="5">
        <f t="shared" ca="1" si="441"/>
        <v>-16266569.154051606</v>
      </c>
      <c r="AS217" s="5">
        <f t="shared" ca="1" si="441"/>
        <v>-4801504.6788155101</v>
      </c>
      <c r="AT217" s="5">
        <f t="shared" ca="1" si="441"/>
        <v>0</v>
      </c>
      <c r="AU217" s="5">
        <f t="shared" ca="1" si="441"/>
        <v>2340836.4263663027</v>
      </c>
      <c r="AV217" s="5">
        <f t="shared" ca="1" si="441"/>
        <v>2974428.2210268732</v>
      </c>
      <c r="AW217" s="5">
        <f t="shared" ca="1" si="441"/>
        <v>8370838.1033420283</v>
      </c>
      <c r="AX217" s="5">
        <f t="shared" ca="1" si="441"/>
        <v>4251285.3042393122</v>
      </c>
      <c r="AY217" s="5">
        <f t="shared" ca="1" si="441"/>
        <v>5286232.4718334731</v>
      </c>
      <c r="AZ217" s="5">
        <f t="shared" ca="1" si="441"/>
        <v>5183918.0331896208</v>
      </c>
      <c r="BA217" s="5">
        <f t="shared" ca="1" si="441"/>
        <v>3813367.8228774043</v>
      </c>
      <c r="BB217" s="5">
        <f t="shared" ca="1" si="441"/>
        <v>-12613485.0044872</v>
      </c>
      <c r="BC217" s="5">
        <f t="shared" ca="1" si="441"/>
        <v>-666991.58356850105</v>
      </c>
      <c r="BD217" s="5">
        <f t="shared" ref="BD217:CF217" ca="1" si="442">IF(BD$4="",0,BD197+BD210-BD211-BD215)</f>
        <v>122099.44065819518</v>
      </c>
      <c r="BE217" s="5">
        <f t="shared" ca="1" si="442"/>
        <v>5339828.3186470829</v>
      </c>
      <c r="BF217" s="5">
        <f t="shared" ca="1" si="442"/>
        <v>10366079.600549983</v>
      </c>
      <c r="BG217" s="5">
        <f t="shared" ca="1" si="442"/>
        <v>7276446.4380740281</v>
      </c>
      <c r="BH217" s="5">
        <f t="shared" ca="1" si="442"/>
        <v>6402288.1035915455</v>
      </c>
      <c r="BI217" s="5">
        <f t="shared" ca="1" si="442"/>
        <v>9269331.6897707209</v>
      </c>
      <c r="BJ217" s="5">
        <f t="shared" ca="1" si="442"/>
        <v>7462058.5075855143</v>
      </c>
      <c r="BK217" s="5">
        <f t="shared" ca="1" si="442"/>
        <v>8598536.2368967719</v>
      </c>
      <c r="BL217" s="5">
        <f t="shared" ca="1" si="442"/>
        <v>-10520616.35171432</v>
      </c>
      <c r="BM217" s="5">
        <f t="shared" ca="1" si="442"/>
        <v>-1114705.4628292811</v>
      </c>
      <c r="BN217" s="5">
        <f t="shared" ca="1" si="442"/>
        <v>3972769.9864583858</v>
      </c>
      <c r="BO217" s="5">
        <f t="shared" ca="1" si="442"/>
        <v>10621687.374805929</v>
      </c>
      <c r="BP217" s="5">
        <f t="shared" ca="1" si="442"/>
        <v>8308646.6036101039</v>
      </c>
      <c r="BQ217" s="5">
        <f t="shared" ca="1" si="442"/>
        <v>8850476.6281834189</v>
      </c>
      <c r="BR217" s="5">
        <f t="shared" ca="1" si="442"/>
        <v>16358657.302833611</v>
      </c>
      <c r="BS217" s="5">
        <f t="shared" ca="1" si="442"/>
        <v>11174640.69002399</v>
      </c>
      <c r="BT217" s="5">
        <f t="shared" ca="1" si="442"/>
        <v>10235701.179816002</v>
      </c>
      <c r="BU217" s="5">
        <f t="shared" ca="1" si="442"/>
        <v>10396564.944661826</v>
      </c>
      <c r="BV217" s="5">
        <f t="shared" ca="1" si="442"/>
        <v>-11273874.090135355</v>
      </c>
      <c r="BW217" s="5">
        <f t="shared" ca="1" si="442"/>
        <v>4876409.7886412665</v>
      </c>
      <c r="BX217" s="5">
        <f t="shared" ca="1" si="442"/>
        <v>7691429.1369378362</v>
      </c>
      <c r="BY217" s="5">
        <f t="shared" ca="1" si="442"/>
        <v>10734203.89239981</v>
      </c>
      <c r="BZ217" s="5">
        <f t="shared" ca="1" si="442"/>
        <v>13345295.220304623</v>
      </c>
      <c r="CA217" s="5">
        <f t="shared" ca="1" si="442"/>
        <v>19965667.95404885</v>
      </c>
      <c r="CB217" s="5">
        <f t="shared" ca="1" si="442"/>
        <v>12128360.856123503</v>
      </c>
      <c r="CC217" s="5">
        <f t="shared" ca="1" si="442"/>
        <v>12845183.512352547</v>
      </c>
      <c r="CD217" s="5">
        <f t="shared" ca="1" si="442"/>
        <v>15578393.374797821</v>
      </c>
      <c r="CE217" s="5">
        <f t="shared" ca="1" si="442"/>
        <v>15286764.42824178</v>
      </c>
      <c r="CF217" s="5">
        <f t="shared" ca="1" si="442"/>
        <v>0</v>
      </c>
    </row>
    <row r="218" spans="2:84" x14ac:dyDescent="0.3">
      <c r="X218" s="109"/>
    </row>
    <row r="219" spans="2:84" x14ac:dyDescent="0.3">
      <c r="B219" s="13">
        <f>ROW()</f>
        <v>219</v>
      </c>
      <c r="H219" s="1" t="s">
        <v>360</v>
      </c>
      <c r="M219" s="53" t="s">
        <v>18</v>
      </c>
      <c r="P219" s="72"/>
      <c r="Q219" s="90">
        <v>9</v>
      </c>
      <c r="U219" s="5">
        <f t="shared" ref="U219" ca="1" si="443">INDIRECT(ADDRESS($B219,$X$2-1+$P$8))</f>
        <v>243238755.10015553</v>
      </c>
      <c r="X219" s="5">
        <f ca="1">IF(X$4="",0,SUM($W217:X217))</f>
        <v>0</v>
      </c>
      <c r="Y219" s="5">
        <f ca="1">IF(Y$4="",0,SUM($W217:Y217))</f>
        <v>0</v>
      </c>
      <c r="Z219" s="5">
        <f ca="1">IF(Z$4="",0,SUM($W217:Z217))</f>
        <v>-5.8207660913467407E-11</v>
      </c>
      <c r="AA219" s="5">
        <f ca="1">IF(AA$4="",0,SUM($W217:AA217))</f>
        <v>-5.8207660913467407E-11</v>
      </c>
      <c r="AB219" s="5">
        <f ca="1">IF(AB$4="",0,SUM($W217:AB217))</f>
        <v>-1.7462298274040222E-10</v>
      </c>
      <c r="AC219" s="5">
        <f ca="1">IF(AC$4="",0,SUM($W217:AC217))</f>
        <v>0</v>
      </c>
      <c r="AD219" s="5">
        <f ca="1">IF(AD$4="",0,SUM($W217:AD217))</f>
        <v>0</v>
      </c>
      <c r="AE219" s="5">
        <f ca="1">IF(AE$4="",0,SUM($W217:AE217))</f>
        <v>1.7462298274040222E-10</v>
      </c>
      <c r="AF219" s="5">
        <f ca="1">IF(AF$4="",0,SUM($W217:AF217))</f>
        <v>0</v>
      </c>
      <c r="AG219" s="5">
        <f ca="1">IF(AG$4="",0,SUM($W217:AG217))</f>
        <v>0</v>
      </c>
      <c r="AH219" s="5">
        <f ca="1">IF(AH$4="",0,SUM($W217:AH217))</f>
        <v>3786540.1991905882</v>
      </c>
      <c r="AI219" s="5">
        <f ca="1">IF(AI$4="",0,SUM($W217:AI217))</f>
        <v>5140127.0844277516</v>
      </c>
      <c r="AJ219" s="5">
        <f ca="1">IF(AJ$4="",0,SUM($W217:AJ217))</f>
        <v>7702686.9163347548</v>
      </c>
      <c r="AK219" s="5">
        <f ca="1">IF(AK$4="",0,SUM($W217:AK217))</f>
        <v>8637419.4993084669</v>
      </c>
      <c r="AL219" s="5">
        <f ca="1">IF(AL$4="",0,SUM($W217:AL217))</f>
        <v>10137708.502597163</v>
      </c>
      <c r="AM219" s="5">
        <f ca="1">IF(AM$4="",0,SUM($W217:AM217))</f>
        <v>12450195.579624802</v>
      </c>
      <c r="AN219" s="5">
        <f ca="1">IF(AN$4="",0,SUM($W217:AN217))</f>
        <v>14551410.499971952</v>
      </c>
      <c r="AO219" s="5">
        <f ca="1">IF(AO$4="",0,SUM($W217:AO217))</f>
        <v>15143846.546010157</v>
      </c>
      <c r="AP219" s="5">
        <f ca="1">IF(AP$4="",0,SUM($W217:AP217))</f>
        <v>17619588.565039236</v>
      </c>
      <c r="AQ219" s="5">
        <f ca="1">IF(AQ$4="",0,SUM($W217:AQ217))</f>
        <v>21068073.832867116</v>
      </c>
      <c r="AR219" s="5">
        <f ca="1">IF(AR$4="",0,SUM($W217:AR217))</f>
        <v>4801504.6788155101</v>
      </c>
      <c r="AS219" s="5">
        <f ca="1">IF(AS$4="",0,SUM($W217:AS217))</f>
        <v>0</v>
      </c>
      <c r="AT219" s="5">
        <f ca="1">IF(AT$4="",0,SUM($W217:AT217))</f>
        <v>0</v>
      </c>
      <c r="AU219" s="5">
        <f ca="1">IF(AU$4="",0,SUM($W217:AU217))</f>
        <v>2340836.4263663027</v>
      </c>
      <c r="AV219" s="5">
        <f ca="1">IF(AV$4="",0,SUM($W217:AV217))</f>
        <v>5315264.6473931763</v>
      </c>
      <c r="AW219" s="5">
        <f ca="1">IF(AW$4="",0,SUM($W217:AW217))</f>
        <v>13686102.750735205</v>
      </c>
      <c r="AX219" s="5">
        <f ca="1">IF(AX$4="",0,SUM($W217:AX217))</f>
        <v>17937388.054974519</v>
      </c>
      <c r="AY219" s="5">
        <f ca="1">IF(AY$4="",0,SUM($W217:AY217))</f>
        <v>23223620.526807994</v>
      </c>
      <c r="AZ219" s="5">
        <f ca="1">IF(AZ$4="",0,SUM($W217:AZ217))</f>
        <v>28407538.559997614</v>
      </c>
      <c r="BA219" s="5">
        <f ca="1">IF(BA$4="",0,SUM($W217:BA217))</f>
        <v>32220906.382875018</v>
      </c>
      <c r="BB219" s="5">
        <f ca="1">IF(BB$4="",0,SUM($W217:BB217))</f>
        <v>19607421.378387816</v>
      </c>
      <c r="BC219" s="5">
        <f ca="1">IF(BC$4="",0,SUM($W217:BC217))</f>
        <v>18940429.794819314</v>
      </c>
      <c r="BD219" s="5">
        <f ca="1">IF(BD$4="",0,SUM($W217:BD217))</f>
        <v>19062529.235477511</v>
      </c>
      <c r="BE219" s="5">
        <f ca="1">IF(BE$4="",0,SUM($W217:BE217))</f>
        <v>24402357.554124594</v>
      </c>
      <c r="BF219" s="5">
        <f ca="1">IF(BF$4="",0,SUM($W217:BF217))</f>
        <v>34768437.154674575</v>
      </c>
      <c r="BG219" s="5">
        <f ca="1">IF(BG$4="",0,SUM($W217:BG217))</f>
        <v>42044883.592748605</v>
      </c>
      <c r="BH219" s="5">
        <f ca="1">IF(BH$4="",0,SUM($W217:BH217))</f>
        <v>48447171.696340151</v>
      </c>
      <c r="BI219" s="5">
        <f ca="1">IF(BI$4="",0,SUM($W217:BI217))</f>
        <v>57716503.386110872</v>
      </c>
      <c r="BJ219" s="5">
        <f ca="1">IF(BJ$4="",0,SUM($W217:BJ217))</f>
        <v>65178561.893696383</v>
      </c>
      <c r="BK219" s="5">
        <f ca="1">IF(BK$4="",0,SUM($W217:BK217))</f>
        <v>73777098.130593151</v>
      </c>
      <c r="BL219" s="5">
        <f ca="1">IF(BL$4="",0,SUM($W217:BL217))</f>
        <v>63256481.77887883</v>
      </c>
      <c r="BM219" s="5">
        <f ca="1">IF(BM$4="",0,SUM($W217:BM217))</f>
        <v>62141776.316049546</v>
      </c>
      <c r="BN219" s="5">
        <f ca="1">IF(BN$4="",0,SUM($W217:BN217))</f>
        <v>66114546.30250793</v>
      </c>
      <c r="BO219" s="5">
        <f ca="1">IF(BO$4="",0,SUM($W217:BO217))</f>
        <v>76736233.677313864</v>
      </c>
      <c r="BP219" s="5">
        <f ca="1">IF(BP$4="",0,SUM($W217:BP217))</f>
        <v>85044880.280923963</v>
      </c>
      <c r="BQ219" s="5">
        <f ca="1">IF(BQ$4="",0,SUM($W217:BQ217))</f>
        <v>93895356.909107387</v>
      </c>
      <c r="BR219" s="5">
        <f ca="1">IF(BR$4="",0,SUM($W217:BR217))</f>
        <v>110254014.211941</v>
      </c>
      <c r="BS219" s="5">
        <f ca="1">IF(BS$4="",0,SUM($W217:BS217))</f>
        <v>121428654.90196499</v>
      </c>
      <c r="BT219" s="5">
        <f ca="1">IF(BT$4="",0,SUM($W217:BT217))</f>
        <v>131664356.081781</v>
      </c>
      <c r="BU219" s="5">
        <f ca="1">IF(BU$4="",0,SUM($W217:BU217))</f>
        <v>142060921.02644283</v>
      </c>
      <c r="BV219" s="5">
        <f ca="1">IF(BV$4="",0,SUM($W217:BV217))</f>
        <v>130787046.93630747</v>
      </c>
      <c r="BW219" s="5">
        <f ca="1">IF(BW$4="",0,SUM($W217:BW217))</f>
        <v>135663456.72494873</v>
      </c>
      <c r="BX219" s="5">
        <f ca="1">IF(BX$4="",0,SUM($W217:BX217))</f>
        <v>143354885.86188656</v>
      </c>
      <c r="BY219" s="5">
        <f ca="1">IF(BY$4="",0,SUM($W217:BY217))</f>
        <v>154089089.75428638</v>
      </c>
      <c r="BZ219" s="5">
        <f ca="1">IF(BZ$4="",0,SUM($W217:BZ217))</f>
        <v>167434384.97459102</v>
      </c>
      <c r="CA219" s="5">
        <f ca="1">IF(CA$4="",0,SUM($W217:CA217))</f>
        <v>187400052.92863986</v>
      </c>
      <c r="CB219" s="5">
        <f ca="1">IF(CB$4="",0,SUM($W217:CB217))</f>
        <v>199528413.78476337</v>
      </c>
      <c r="CC219" s="5">
        <f ca="1">IF(CC$4="",0,SUM($W217:CC217))</f>
        <v>212373597.29711592</v>
      </c>
      <c r="CD219" s="5">
        <f ca="1">IF(CD$4="",0,SUM($W217:CD217))</f>
        <v>227951990.67191374</v>
      </c>
      <c r="CE219" s="5">
        <f ca="1">IF(CE$4="",0,SUM($W217:CE217))</f>
        <v>243238755.10015553</v>
      </c>
      <c r="CF219" s="5">
        <f ca="1">IF(CF$4="",0,SUM($W217:CF217))</f>
        <v>0</v>
      </c>
    </row>
    <row r="221" spans="2:84" x14ac:dyDescent="0.3">
      <c r="B221" s="13">
        <f>ROW()</f>
        <v>221</v>
      </c>
      <c r="H221" s="1" t="s">
        <v>359</v>
      </c>
      <c r="M221" s="53" t="s">
        <v>18</v>
      </c>
      <c r="P221" s="72" t="str">
        <f>Lists!$AI$18</f>
        <v>FCF(+)</v>
      </c>
      <c r="U221" s="5">
        <f ca="1">SUM(INDIRECT(ADDRESS($B221,$X$2)&amp;":"&amp;ADDRESS($B221,$X$2-1+$P$8)))</f>
        <v>243238755.10015553</v>
      </c>
      <c r="X221" s="5">
        <f t="shared" ref="X221:BC221" ca="1" si="444">IF(X$4="",0,IF(AND(X$1=$P$8,X217&gt;0),X217,IF(AND(X217&gt;0,X219-MIN(INDIRECT(ADDRESS($B219,Y$2,4,1)&amp;":"&amp;ADDRESS($B219,SUMIFS($2:$2,$1:$1,$P$8),4,1)))&gt;0,X219-MIN(INDIRECT(ADDRESS($B219,Y$2,4,1)&amp;":"&amp;ADDRESS($B219,SUMIFS($2:$2,$1:$1,$P$8),4,1)))&lt;X217),X217-(X219-MIN(INDIRECT(ADDRESS($B219,Y$2,4,1)&amp;":"&amp;ADDRESS($B219,SUMIFS($2:$2,$1:$1,$P$8),4,1)))),IF(AND(X217&gt;0,X219&lt;=MIN(INDIRECT(ADDRESS($B219,Y$2,4,1)&amp;":"&amp;ADDRESS($B219,SUMIFS($2:$2,$1:$1,$P$8),4,1)))),X217,0))))</f>
        <v>0</v>
      </c>
      <c r="Y221" s="5">
        <f t="shared" ca="1" si="444"/>
        <v>0</v>
      </c>
      <c r="Z221" s="5">
        <f t="shared" ca="1" si="444"/>
        <v>0</v>
      </c>
      <c r="AA221" s="5">
        <f t="shared" ca="1" si="444"/>
        <v>0</v>
      </c>
      <c r="AB221" s="5">
        <f t="shared" ca="1" si="444"/>
        <v>0</v>
      </c>
      <c r="AC221" s="5">
        <f t="shared" ca="1" si="444"/>
        <v>1.7462298274040222E-10</v>
      </c>
      <c r="AD221" s="5">
        <f t="shared" ca="1" si="444"/>
        <v>0</v>
      </c>
      <c r="AE221" s="5">
        <f t="shared" ca="1" si="444"/>
        <v>0</v>
      </c>
      <c r="AF221" s="5">
        <f t="shared" ca="1" si="444"/>
        <v>0</v>
      </c>
      <c r="AG221" s="5">
        <f t="shared" ca="1" si="444"/>
        <v>0</v>
      </c>
      <c r="AH221" s="5">
        <f t="shared" ca="1" si="444"/>
        <v>0</v>
      </c>
      <c r="AI221" s="5">
        <f t="shared" ca="1" si="444"/>
        <v>0</v>
      </c>
      <c r="AJ221" s="5">
        <f t="shared" ca="1" si="444"/>
        <v>0</v>
      </c>
      <c r="AK221" s="5">
        <f t="shared" ca="1" si="444"/>
        <v>0</v>
      </c>
      <c r="AL221" s="5">
        <f t="shared" ca="1" si="444"/>
        <v>0</v>
      </c>
      <c r="AM221" s="5">
        <f t="shared" ca="1" si="444"/>
        <v>0</v>
      </c>
      <c r="AN221" s="5">
        <f t="shared" ca="1" si="444"/>
        <v>0</v>
      </c>
      <c r="AO221" s="5">
        <f t="shared" ca="1" si="444"/>
        <v>0</v>
      </c>
      <c r="AP221" s="5">
        <f t="shared" ca="1" si="444"/>
        <v>0</v>
      </c>
      <c r="AQ221" s="5">
        <f t="shared" ca="1" si="444"/>
        <v>0</v>
      </c>
      <c r="AR221" s="5">
        <f t="shared" ca="1" si="444"/>
        <v>0</v>
      </c>
      <c r="AS221" s="5">
        <f t="shared" ca="1" si="444"/>
        <v>0</v>
      </c>
      <c r="AT221" s="5">
        <f t="shared" ca="1" si="444"/>
        <v>0</v>
      </c>
      <c r="AU221" s="5">
        <f t="shared" ca="1" si="444"/>
        <v>2340836.4263663027</v>
      </c>
      <c r="AV221" s="5">
        <f t="shared" ca="1" si="444"/>
        <v>2974428.2210268732</v>
      </c>
      <c r="AW221" s="5">
        <f t="shared" ca="1" si="444"/>
        <v>8370838.1033420283</v>
      </c>
      <c r="AX221" s="5">
        <f t="shared" ca="1" si="444"/>
        <v>4251285.3042393122</v>
      </c>
      <c r="AY221" s="5">
        <f t="shared" ca="1" si="444"/>
        <v>1003041.7398447935</v>
      </c>
      <c r="AZ221" s="5">
        <f t="shared" ca="1" si="444"/>
        <v>0</v>
      </c>
      <c r="BA221" s="5">
        <f t="shared" ca="1" si="444"/>
        <v>0</v>
      </c>
      <c r="BB221" s="5">
        <f t="shared" ca="1" si="444"/>
        <v>0</v>
      </c>
      <c r="BC221" s="5">
        <f t="shared" ca="1" si="444"/>
        <v>0</v>
      </c>
      <c r="BD221" s="5">
        <f t="shared" ref="BD221:CF221" ca="1" si="445">IF(BD$4="",0,IF(AND(BD$1=$P$8,BD217&gt;0),BD217,IF(AND(BD217&gt;0,BD219-MIN(INDIRECT(ADDRESS($B219,BE$2,4,1)&amp;":"&amp;ADDRESS($B219,SUMIFS($2:$2,$1:$1,$P$8),4,1)))&gt;0,BD219-MIN(INDIRECT(ADDRESS($B219,BE$2,4,1)&amp;":"&amp;ADDRESS($B219,SUMIFS($2:$2,$1:$1,$P$8),4,1)))&lt;BD217),BD217-(BD219-MIN(INDIRECT(ADDRESS($B219,BE$2,4,1)&amp;":"&amp;ADDRESS($B219,SUMIFS($2:$2,$1:$1,$P$8),4,1)))),IF(AND(BD217&gt;0,BD219&lt;=MIN(INDIRECT(ADDRESS($B219,BE$2,4,1)&amp;":"&amp;ADDRESS($B219,SUMIFS($2:$2,$1:$1,$P$8),4,1)))),BD217,0))))</f>
        <v>122099.44065819518</v>
      </c>
      <c r="BE221" s="5">
        <f t="shared" ca="1" si="445"/>
        <v>5339828.3186470829</v>
      </c>
      <c r="BF221" s="5">
        <f t="shared" ca="1" si="445"/>
        <v>10366079.600549983</v>
      </c>
      <c r="BG221" s="5">
        <f t="shared" ca="1" si="445"/>
        <v>7276446.4380740281</v>
      </c>
      <c r="BH221" s="5">
        <f t="shared" ca="1" si="445"/>
        <v>6402288.1035915455</v>
      </c>
      <c r="BI221" s="5">
        <f t="shared" ca="1" si="445"/>
        <v>9269331.6897707209</v>
      </c>
      <c r="BJ221" s="5">
        <f t="shared" ca="1" si="445"/>
        <v>4425272.9299386777</v>
      </c>
      <c r="BK221" s="5">
        <f t="shared" ca="1" si="445"/>
        <v>0</v>
      </c>
      <c r="BL221" s="5">
        <f t="shared" ca="1" si="445"/>
        <v>0</v>
      </c>
      <c r="BM221" s="5">
        <f t="shared" ca="1" si="445"/>
        <v>0</v>
      </c>
      <c r="BN221" s="5">
        <f t="shared" ca="1" si="445"/>
        <v>3972769.9864583858</v>
      </c>
      <c r="BO221" s="5">
        <f t="shared" ca="1" si="445"/>
        <v>10621687.374805929</v>
      </c>
      <c r="BP221" s="5">
        <f t="shared" ca="1" si="445"/>
        <v>8308646.6036101039</v>
      </c>
      <c r="BQ221" s="5">
        <f t="shared" ca="1" si="445"/>
        <v>8850476.6281834189</v>
      </c>
      <c r="BR221" s="5">
        <f t="shared" ca="1" si="445"/>
        <v>16358657.302833611</v>
      </c>
      <c r="BS221" s="5">
        <f t="shared" ca="1" si="445"/>
        <v>11174640.69002399</v>
      </c>
      <c r="BT221" s="5">
        <f t="shared" ca="1" si="445"/>
        <v>9358392.0343424771</v>
      </c>
      <c r="BU221" s="5">
        <f t="shared" ca="1" si="445"/>
        <v>0</v>
      </c>
      <c r="BV221" s="5">
        <f t="shared" ca="1" si="445"/>
        <v>0</v>
      </c>
      <c r="BW221" s="5">
        <f t="shared" ca="1" si="445"/>
        <v>4876409.7886412665</v>
      </c>
      <c r="BX221" s="5">
        <f t="shared" ca="1" si="445"/>
        <v>7691429.1369378362</v>
      </c>
      <c r="BY221" s="5">
        <f t="shared" ca="1" si="445"/>
        <v>10734203.89239981</v>
      </c>
      <c r="BZ221" s="5">
        <f t="shared" ca="1" si="445"/>
        <v>13345295.220304623</v>
      </c>
      <c r="CA221" s="5">
        <f t="shared" ca="1" si="445"/>
        <v>19965667.95404885</v>
      </c>
      <c r="CB221" s="5">
        <f t="shared" ca="1" si="445"/>
        <v>12128360.856123503</v>
      </c>
      <c r="CC221" s="5">
        <f t="shared" ca="1" si="445"/>
        <v>12845183.512352547</v>
      </c>
      <c r="CD221" s="5">
        <f t="shared" ca="1" si="445"/>
        <v>15578393.374797821</v>
      </c>
      <c r="CE221" s="5">
        <f t="shared" ca="1" si="445"/>
        <v>15286764.42824178</v>
      </c>
      <c r="CF221" s="5">
        <f t="shared" ca="1" si="445"/>
        <v>0</v>
      </c>
    </row>
    <row r="222" spans="2:84" x14ac:dyDescent="0.3">
      <c r="X222" s="109"/>
    </row>
    <row r="223" spans="2:84" x14ac:dyDescent="0.3">
      <c r="B223" s="13">
        <f>ROW()</f>
        <v>223</v>
      </c>
      <c r="H223" s="1" t="s">
        <v>358</v>
      </c>
      <c r="M223" s="53" t="s">
        <v>18</v>
      </c>
      <c r="P223" s="72" t="str">
        <f>Lists!$AI$19</f>
        <v>FCF(-)</v>
      </c>
      <c r="U223" s="5">
        <f ca="1">SUM(INDIRECT(ADDRESS($B223,$X$2)&amp;":"&amp;ADDRESS($B223,$X$2-1+$P$8)))</f>
        <v>-1.7462298274040222E-10</v>
      </c>
      <c r="X223" s="5">
        <f ca="1">IF(X$4="",0,IF(X221&gt;0,0,IF(X219-W219&gt;0,0,IF(X219-SUM($W223:W223)&gt;0,0,X219-SUM($W223:W223)))))</f>
        <v>0</v>
      </c>
      <c r="Y223" s="5">
        <f ca="1">IF(Y$4="",0,IF(Y221&gt;0,0,IF(Y219-X219&gt;0,0,IF(Y219-SUM($W223:X223)&gt;0,0,Y219-SUM($W223:X223)))))</f>
        <v>0</v>
      </c>
      <c r="Z223" s="5">
        <f ca="1">IF(Z$4="",0,IF(Z221&gt;0,0,IF(Z219-Y219&gt;0,0,IF(Z219-SUM($W223:Y223)&gt;0,0,Z219-SUM($W223:Y223)))))</f>
        <v>-5.8207660913467407E-11</v>
      </c>
      <c r="AA223" s="5">
        <f ca="1">IF(AA$4="",0,IF(AA221&gt;0,0,IF(AA219-Z219&gt;0,0,IF(AA219-SUM($W223:Z223)&gt;0,0,AA219-SUM($W223:Z223)))))</f>
        <v>0</v>
      </c>
      <c r="AB223" s="5">
        <f ca="1">IF(AB$4="",0,IF(AB221&gt;0,0,IF(AB219-AA219&gt;0,0,IF(AB219-SUM($W223:AA223)&gt;0,0,AB219-SUM($W223:AA223)))))</f>
        <v>-1.1641532182693481E-10</v>
      </c>
      <c r="AC223" s="5">
        <f ca="1">IF(AC$4="",0,IF(AC221&gt;0,0,IF(AC219-AB219&gt;0,0,IF(AC219-SUM($W223:AB223)&gt;0,0,AC219-SUM($W223:AB223)))))</f>
        <v>0</v>
      </c>
      <c r="AD223" s="5">
        <f ca="1">IF(AD$4="",0,IF(AD221&gt;0,0,IF(AD219-AC219&gt;0,0,IF(AD219-SUM($W223:AC223)&gt;0,0,AD219-SUM($W223:AC223)))))</f>
        <v>0</v>
      </c>
      <c r="AE223" s="5">
        <f ca="1">IF(AE$4="",0,IF(AE221&gt;0,0,IF(AE219-AD219&gt;0,0,IF(AE219-SUM($W223:AD223)&gt;0,0,AE219-SUM($W223:AD223)))))</f>
        <v>0</v>
      </c>
      <c r="AF223" s="5">
        <f ca="1">IF(AF$4="",0,IF(AF221&gt;0,0,IF(AF219-AE219&gt;0,0,IF(AF219-SUM($W223:AE223)&gt;0,0,AF219-SUM($W223:AE223)))))</f>
        <v>0</v>
      </c>
      <c r="AG223" s="5">
        <f ca="1">IF(AG$4="",0,IF(AG221&gt;0,0,IF(AG219-AF219&gt;0,0,IF(AG219-SUM($W223:AF223)&gt;0,0,AG219-SUM($W223:AF223)))))</f>
        <v>0</v>
      </c>
      <c r="AH223" s="5">
        <f ca="1">IF(AH$4="",0,IF(AH221&gt;0,0,IF(AH219-AG219&gt;0,0,IF(AH219-SUM($W223:AG223)&gt;0,0,AH219-SUM($W223:AG223)))))</f>
        <v>0</v>
      </c>
      <c r="AI223" s="5">
        <f ca="1">IF(AI$4="",0,IF(AI221&gt;0,0,IF(AI219-AH219&gt;0,0,IF(AI219-SUM($W223:AH223)&gt;0,0,AI219-SUM($W223:AH223)))))</f>
        <v>0</v>
      </c>
      <c r="AJ223" s="5">
        <f ca="1">IF(AJ$4="",0,IF(AJ221&gt;0,0,IF(AJ219-AI219&gt;0,0,IF(AJ219-SUM($W223:AI223)&gt;0,0,AJ219-SUM($W223:AI223)))))</f>
        <v>0</v>
      </c>
      <c r="AK223" s="5">
        <f ca="1">IF(AK$4="",0,IF(AK221&gt;0,0,IF(AK219-AJ219&gt;0,0,IF(AK219-SUM($W223:AJ223)&gt;0,0,AK219-SUM($W223:AJ223)))))</f>
        <v>0</v>
      </c>
      <c r="AL223" s="5">
        <f ca="1">IF(AL$4="",0,IF(AL221&gt;0,0,IF(AL219-AK219&gt;0,0,IF(AL219-SUM($W223:AK223)&gt;0,0,AL219-SUM($W223:AK223)))))</f>
        <v>0</v>
      </c>
      <c r="AM223" s="5">
        <f ca="1">IF(AM$4="",0,IF(AM221&gt;0,0,IF(AM219-AL219&gt;0,0,IF(AM219-SUM($W223:AL223)&gt;0,0,AM219-SUM($W223:AL223)))))</f>
        <v>0</v>
      </c>
      <c r="AN223" s="5">
        <f ca="1">IF(AN$4="",0,IF(AN221&gt;0,0,IF(AN219-AM219&gt;0,0,IF(AN219-SUM($W223:AM223)&gt;0,0,AN219-SUM($W223:AM223)))))</f>
        <v>0</v>
      </c>
      <c r="AO223" s="5">
        <f ca="1">IF(AO$4="",0,IF(AO221&gt;0,0,IF(AO219-AN219&gt;0,0,IF(AO219-SUM($W223:AN223)&gt;0,0,AO219-SUM($W223:AN223)))))</f>
        <v>0</v>
      </c>
      <c r="AP223" s="5">
        <f ca="1">IF(AP$4="",0,IF(AP221&gt;0,0,IF(AP219-AO219&gt;0,0,IF(AP219-SUM($W223:AO223)&gt;0,0,AP219-SUM($W223:AO223)))))</f>
        <v>0</v>
      </c>
      <c r="AQ223" s="5">
        <f ca="1">IF(AQ$4="",0,IF(AQ221&gt;0,0,IF(AQ219-AP219&gt;0,0,IF(AQ219-SUM($W223:AP223)&gt;0,0,AQ219-SUM($W223:AP223)))))</f>
        <v>0</v>
      </c>
      <c r="AR223" s="5">
        <f ca="1">IF(AR$4="",0,IF(AR221&gt;0,0,IF(AR219-AQ219&gt;0,0,IF(AR219-SUM($W223:AQ223)&gt;0,0,AR219-SUM($W223:AQ223)))))</f>
        <v>0</v>
      </c>
      <c r="AS223" s="5">
        <f ca="1">IF(AS$4="",0,IF(AS221&gt;0,0,IF(AS219-AR219&gt;0,0,IF(AS219-SUM($W223:AR223)&gt;0,0,AS219-SUM($W223:AR223)))))</f>
        <v>0</v>
      </c>
      <c r="AT223" s="5">
        <f ca="1">IF(AT$4="",0,IF(AT221&gt;0,0,IF(AT219-AS219&gt;0,0,IF(AT219-SUM($W223:AS223)&gt;0,0,AT219-SUM($W223:AS223)))))</f>
        <v>0</v>
      </c>
      <c r="AU223" s="5">
        <f ca="1">IF(AU$4="",0,IF(AU221&gt;0,0,IF(AU219-AT219&gt;0,0,IF(AU219-SUM($W223:AT223)&gt;0,0,AU219-SUM($W223:AT223)))))</f>
        <v>0</v>
      </c>
      <c r="AV223" s="5">
        <f ca="1">IF(AV$4="",0,IF(AV221&gt;0,0,IF(AV219-AU219&gt;0,0,IF(AV219-SUM($W223:AU223)&gt;0,0,AV219-SUM($W223:AU223)))))</f>
        <v>0</v>
      </c>
      <c r="AW223" s="5">
        <f ca="1">IF(AW$4="",0,IF(AW221&gt;0,0,IF(AW219-AV219&gt;0,0,IF(AW219-SUM($W223:AV223)&gt;0,0,AW219-SUM($W223:AV223)))))</f>
        <v>0</v>
      </c>
      <c r="AX223" s="5">
        <f ca="1">IF(AX$4="",0,IF(AX221&gt;0,0,IF(AX219-AW219&gt;0,0,IF(AX219-SUM($W223:AW223)&gt;0,0,AX219-SUM($W223:AW223)))))</f>
        <v>0</v>
      </c>
      <c r="AY223" s="5">
        <f ca="1">IF(AY$4="",0,IF(AY221&gt;0,0,IF(AY219-AX219&gt;0,0,IF(AY219-SUM($W223:AX223)&gt;0,0,AY219-SUM($W223:AX223)))))</f>
        <v>0</v>
      </c>
      <c r="AZ223" s="5">
        <f ca="1">IF(AZ$4="",0,IF(AZ221&gt;0,0,IF(AZ219-AY219&gt;0,0,IF(AZ219-SUM($W223:AY223)&gt;0,0,AZ219-SUM($W223:AY223)))))</f>
        <v>0</v>
      </c>
      <c r="BA223" s="5">
        <f ca="1">IF(BA$4="",0,IF(BA221&gt;0,0,IF(BA219-AZ219&gt;0,0,IF(BA219-SUM($W223:AZ223)&gt;0,0,BA219-SUM($W223:AZ223)))))</f>
        <v>0</v>
      </c>
      <c r="BB223" s="5">
        <f ca="1">IF(BB$4="",0,IF(BB221&gt;0,0,IF(BB219-BA219&gt;0,0,IF(BB219-SUM($W223:BA223)&gt;0,0,BB219-SUM($W223:BA223)))))</f>
        <v>0</v>
      </c>
      <c r="BC223" s="5">
        <f ca="1">IF(BC$4="",0,IF(BC221&gt;0,0,IF(BC219-BB219&gt;0,0,IF(BC219-SUM($W223:BB223)&gt;0,0,BC219-SUM($W223:BB223)))))</f>
        <v>0</v>
      </c>
      <c r="BD223" s="5">
        <f ca="1">IF(BD$4="",0,IF(BD221&gt;0,0,IF(BD219-BC219&gt;0,0,IF(BD219-SUM($W223:BC223)&gt;0,0,BD219-SUM($W223:BC223)))))</f>
        <v>0</v>
      </c>
      <c r="BE223" s="5">
        <f ca="1">IF(BE$4="",0,IF(BE221&gt;0,0,IF(BE219-BD219&gt;0,0,IF(BE219-SUM($W223:BD223)&gt;0,0,BE219-SUM($W223:BD223)))))</f>
        <v>0</v>
      </c>
      <c r="BF223" s="5">
        <f ca="1">IF(BF$4="",0,IF(BF221&gt;0,0,IF(BF219-BE219&gt;0,0,IF(BF219-SUM($W223:BE223)&gt;0,0,BF219-SUM($W223:BE223)))))</f>
        <v>0</v>
      </c>
      <c r="BG223" s="5">
        <f ca="1">IF(BG$4="",0,IF(BG221&gt;0,0,IF(BG219-BF219&gt;0,0,IF(BG219-SUM($W223:BF223)&gt;0,0,BG219-SUM($W223:BF223)))))</f>
        <v>0</v>
      </c>
      <c r="BH223" s="5">
        <f ca="1">IF(BH$4="",0,IF(BH221&gt;0,0,IF(BH219-BG219&gt;0,0,IF(BH219-SUM($W223:BG223)&gt;0,0,BH219-SUM($W223:BG223)))))</f>
        <v>0</v>
      </c>
      <c r="BI223" s="5">
        <f ca="1">IF(BI$4="",0,IF(BI221&gt;0,0,IF(BI219-BH219&gt;0,0,IF(BI219-SUM($W223:BH223)&gt;0,0,BI219-SUM($W223:BH223)))))</f>
        <v>0</v>
      </c>
      <c r="BJ223" s="5">
        <f ca="1">IF(BJ$4="",0,IF(BJ221&gt;0,0,IF(BJ219-BI219&gt;0,0,IF(BJ219-SUM($W223:BI223)&gt;0,0,BJ219-SUM($W223:BI223)))))</f>
        <v>0</v>
      </c>
      <c r="BK223" s="5">
        <f ca="1">IF(BK$4="",0,IF(BK221&gt;0,0,IF(BK219-BJ219&gt;0,0,IF(BK219-SUM($W223:BJ223)&gt;0,0,BK219-SUM($W223:BJ223)))))</f>
        <v>0</v>
      </c>
      <c r="BL223" s="5">
        <f ca="1">IF(BL$4="",0,IF(BL221&gt;0,0,IF(BL219-BK219&gt;0,0,IF(BL219-SUM($W223:BK223)&gt;0,0,BL219-SUM($W223:BK223)))))</f>
        <v>0</v>
      </c>
      <c r="BM223" s="5">
        <f ca="1">IF(BM$4="",0,IF(BM221&gt;0,0,IF(BM219-BL219&gt;0,0,IF(BM219-SUM($W223:BL223)&gt;0,0,BM219-SUM($W223:BL223)))))</f>
        <v>0</v>
      </c>
      <c r="BN223" s="5">
        <f ca="1">IF(BN$4="",0,IF(BN221&gt;0,0,IF(BN219-BM219&gt;0,0,IF(BN219-SUM($W223:BM223)&gt;0,0,BN219-SUM($W223:BM223)))))</f>
        <v>0</v>
      </c>
      <c r="BO223" s="5">
        <f ca="1">IF(BO$4="",0,IF(BO221&gt;0,0,IF(BO219-BN219&gt;0,0,IF(BO219-SUM($W223:BN223)&gt;0,0,BO219-SUM($W223:BN223)))))</f>
        <v>0</v>
      </c>
      <c r="BP223" s="5">
        <f ca="1">IF(BP$4="",0,IF(BP221&gt;0,0,IF(BP219-BO219&gt;0,0,IF(BP219-SUM($W223:BO223)&gt;0,0,BP219-SUM($W223:BO223)))))</f>
        <v>0</v>
      </c>
      <c r="BQ223" s="5">
        <f ca="1">IF(BQ$4="",0,IF(BQ221&gt;0,0,IF(BQ219-BP219&gt;0,0,IF(BQ219-SUM($W223:BP223)&gt;0,0,BQ219-SUM($W223:BP223)))))</f>
        <v>0</v>
      </c>
      <c r="BR223" s="5">
        <f ca="1">IF(BR$4="",0,IF(BR221&gt;0,0,IF(BR219-BQ219&gt;0,0,IF(BR219-SUM($W223:BQ223)&gt;0,0,BR219-SUM($W223:BQ223)))))</f>
        <v>0</v>
      </c>
      <c r="BS223" s="5">
        <f ca="1">IF(BS$4="",0,IF(BS221&gt;0,0,IF(BS219-BR219&gt;0,0,IF(BS219-SUM($W223:BR223)&gt;0,0,BS219-SUM($W223:BR223)))))</f>
        <v>0</v>
      </c>
      <c r="BT223" s="5">
        <f ca="1">IF(BT$4="",0,IF(BT221&gt;0,0,IF(BT219-BS219&gt;0,0,IF(BT219-SUM($W223:BS223)&gt;0,0,BT219-SUM($W223:BS223)))))</f>
        <v>0</v>
      </c>
      <c r="BU223" s="5">
        <f ca="1">IF(BU$4="",0,IF(BU221&gt;0,0,IF(BU219-BT219&gt;0,0,IF(BU219-SUM($W223:BT223)&gt;0,0,BU219-SUM($W223:BT223)))))</f>
        <v>0</v>
      </c>
      <c r="BV223" s="5">
        <f ca="1">IF(BV$4="",0,IF(BV221&gt;0,0,IF(BV219-BU219&gt;0,0,IF(BV219-SUM($W223:BU223)&gt;0,0,BV219-SUM($W223:BU223)))))</f>
        <v>0</v>
      </c>
      <c r="BW223" s="5">
        <f ca="1">IF(BW$4="",0,IF(BW221&gt;0,0,IF(BW219-BV219&gt;0,0,IF(BW219-SUM($W223:BV223)&gt;0,0,BW219-SUM($W223:BV223)))))</f>
        <v>0</v>
      </c>
      <c r="BX223" s="5">
        <f ca="1">IF(BX$4="",0,IF(BX221&gt;0,0,IF(BX219-BW219&gt;0,0,IF(BX219-SUM($W223:BW223)&gt;0,0,BX219-SUM($W223:BW223)))))</f>
        <v>0</v>
      </c>
      <c r="BY223" s="5">
        <f ca="1">IF(BY$4="",0,IF(BY221&gt;0,0,IF(BY219-BX219&gt;0,0,IF(BY219-SUM($W223:BX223)&gt;0,0,BY219-SUM($W223:BX223)))))</f>
        <v>0</v>
      </c>
      <c r="BZ223" s="5">
        <f ca="1">IF(BZ$4="",0,IF(BZ221&gt;0,0,IF(BZ219-BY219&gt;0,0,IF(BZ219-SUM($W223:BY223)&gt;0,0,BZ219-SUM($W223:BY223)))))</f>
        <v>0</v>
      </c>
      <c r="CA223" s="5">
        <f ca="1">IF(CA$4="",0,IF(CA221&gt;0,0,IF(CA219-BZ219&gt;0,0,IF(CA219-SUM($W223:BZ223)&gt;0,0,CA219-SUM($W223:BZ223)))))</f>
        <v>0</v>
      </c>
      <c r="CB223" s="5">
        <f ca="1">IF(CB$4="",0,IF(CB221&gt;0,0,IF(CB219-CA219&gt;0,0,IF(CB219-SUM($W223:CA223)&gt;0,0,CB219-SUM($W223:CA223)))))</f>
        <v>0</v>
      </c>
      <c r="CC223" s="5">
        <f ca="1">IF(CC$4="",0,IF(CC221&gt;0,0,IF(CC219-CB219&gt;0,0,IF(CC219-SUM($W223:CB223)&gt;0,0,CC219-SUM($W223:CB223)))))</f>
        <v>0</v>
      </c>
      <c r="CD223" s="5">
        <f ca="1">IF(CD$4="",0,IF(CD221&gt;0,0,IF(CD219-CC219&gt;0,0,IF(CD219-SUM($W223:CC223)&gt;0,0,CD219-SUM($W223:CC223)))))</f>
        <v>0</v>
      </c>
      <c r="CE223" s="5">
        <f ca="1">IF(CE$4="",0,IF(CE221&gt;0,0,IF(CE219-CD219&gt;0,0,IF(CE219-SUM($W223:CD223)&gt;0,0,CE219-SUM($W223:CD223)))))</f>
        <v>0</v>
      </c>
      <c r="CF223" s="5">
        <f ca="1">IF(CF$4="",0,IF(CF221&gt;0,0,IF(CF219-CE219&gt;0,0,IF(CF219-SUM($W223:CE223)&gt;0,0,CF219-SUM($W223:CE223)))))</f>
        <v>0</v>
      </c>
    </row>
    <row r="225" spans="2:84" x14ac:dyDescent="0.3">
      <c r="B225" s="13">
        <f>ROW()</f>
        <v>225</v>
      </c>
      <c r="H225" s="1" t="s">
        <v>357</v>
      </c>
      <c r="M225" s="53" t="s">
        <v>18</v>
      </c>
      <c r="P225" s="72" t="str">
        <f>Lists!$AI$20</f>
        <v>FCF</v>
      </c>
      <c r="U225" s="5">
        <f ca="1">SUM(INDIRECT(ADDRESS($B225,$X$2)&amp;":"&amp;ADDRESS($B225,$X$2-1+$P$8)))</f>
        <v>243238755.10015553</v>
      </c>
      <c r="X225" s="5">
        <f ca="1">IF(X$4="",0,X221+X223)</f>
        <v>0</v>
      </c>
      <c r="Y225" s="5">
        <f t="shared" ref="Y225:CF225" ca="1" si="446">IF(Y$4="",0,Y221+Y223)</f>
        <v>0</v>
      </c>
      <c r="Z225" s="5">
        <f t="shared" ca="1" si="446"/>
        <v>-5.8207660913467407E-11</v>
      </c>
      <c r="AA225" s="5">
        <f t="shared" ca="1" si="446"/>
        <v>0</v>
      </c>
      <c r="AB225" s="5">
        <f t="shared" ca="1" si="446"/>
        <v>-1.1641532182693481E-10</v>
      </c>
      <c r="AC225" s="5">
        <f t="shared" ca="1" si="446"/>
        <v>1.7462298274040222E-10</v>
      </c>
      <c r="AD225" s="5">
        <f t="shared" ca="1" si="446"/>
        <v>0</v>
      </c>
      <c r="AE225" s="5">
        <f t="shared" ca="1" si="446"/>
        <v>0</v>
      </c>
      <c r="AF225" s="5">
        <f t="shared" ca="1" si="446"/>
        <v>0</v>
      </c>
      <c r="AG225" s="5">
        <f t="shared" ca="1" si="446"/>
        <v>0</v>
      </c>
      <c r="AH225" s="5">
        <f t="shared" ca="1" si="446"/>
        <v>0</v>
      </c>
      <c r="AI225" s="5">
        <f t="shared" ca="1" si="446"/>
        <v>0</v>
      </c>
      <c r="AJ225" s="5">
        <f t="shared" ca="1" si="446"/>
        <v>0</v>
      </c>
      <c r="AK225" s="5">
        <f t="shared" ca="1" si="446"/>
        <v>0</v>
      </c>
      <c r="AL225" s="5">
        <f t="shared" ca="1" si="446"/>
        <v>0</v>
      </c>
      <c r="AM225" s="5">
        <f t="shared" ca="1" si="446"/>
        <v>0</v>
      </c>
      <c r="AN225" s="5">
        <f t="shared" ca="1" si="446"/>
        <v>0</v>
      </c>
      <c r="AO225" s="5">
        <f t="shared" ca="1" si="446"/>
        <v>0</v>
      </c>
      <c r="AP225" s="5">
        <f t="shared" ca="1" si="446"/>
        <v>0</v>
      </c>
      <c r="AQ225" s="5">
        <f t="shared" ca="1" si="446"/>
        <v>0</v>
      </c>
      <c r="AR225" s="5">
        <f t="shared" ca="1" si="446"/>
        <v>0</v>
      </c>
      <c r="AS225" s="5">
        <f t="shared" ca="1" si="446"/>
        <v>0</v>
      </c>
      <c r="AT225" s="5">
        <f t="shared" ca="1" si="446"/>
        <v>0</v>
      </c>
      <c r="AU225" s="5">
        <f t="shared" ca="1" si="446"/>
        <v>2340836.4263663027</v>
      </c>
      <c r="AV225" s="5">
        <f t="shared" ca="1" si="446"/>
        <v>2974428.2210268732</v>
      </c>
      <c r="AW225" s="5">
        <f t="shared" ca="1" si="446"/>
        <v>8370838.1033420283</v>
      </c>
      <c r="AX225" s="5">
        <f t="shared" ca="1" si="446"/>
        <v>4251285.3042393122</v>
      </c>
      <c r="AY225" s="5">
        <f t="shared" ca="1" si="446"/>
        <v>1003041.7398447935</v>
      </c>
      <c r="AZ225" s="5">
        <f t="shared" ca="1" si="446"/>
        <v>0</v>
      </c>
      <c r="BA225" s="5">
        <f t="shared" ca="1" si="446"/>
        <v>0</v>
      </c>
      <c r="BB225" s="5">
        <f t="shared" ca="1" si="446"/>
        <v>0</v>
      </c>
      <c r="BC225" s="5">
        <f t="shared" ca="1" si="446"/>
        <v>0</v>
      </c>
      <c r="BD225" s="5">
        <f t="shared" ca="1" si="446"/>
        <v>122099.44065819518</v>
      </c>
      <c r="BE225" s="5">
        <f t="shared" ca="1" si="446"/>
        <v>5339828.3186470829</v>
      </c>
      <c r="BF225" s="5">
        <f t="shared" ca="1" si="446"/>
        <v>10366079.600549983</v>
      </c>
      <c r="BG225" s="5">
        <f t="shared" ca="1" si="446"/>
        <v>7276446.4380740281</v>
      </c>
      <c r="BH225" s="5">
        <f t="shared" ca="1" si="446"/>
        <v>6402288.1035915455</v>
      </c>
      <c r="BI225" s="5">
        <f t="shared" ca="1" si="446"/>
        <v>9269331.6897707209</v>
      </c>
      <c r="BJ225" s="5">
        <f t="shared" ca="1" si="446"/>
        <v>4425272.9299386777</v>
      </c>
      <c r="BK225" s="5">
        <f t="shared" ca="1" si="446"/>
        <v>0</v>
      </c>
      <c r="BL225" s="5">
        <f t="shared" ca="1" si="446"/>
        <v>0</v>
      </c>
      <c r="BM225" s="5">
        <f t="shared" ca="1" si="446"/>
        <v>0</v>
      </c>
      <c r="BN225" s="5">
        <f t="shared" ca="1" si="446"/>
        <v>3972769.9864583858</v>
      </c>
      <c r="BO225" s="5">
        <f t="shared" ca="1" si="446"/>
        <v>10621687.374805929</v>
      </c>
      <c r="BP225" s="5">
        <f t="shared" ca="1" si="446"/>
        <v>8308646.6036101039</v>
      </c>
      <c r="BQ225" s="5">
        <f t="shared" ca="1" si="446"/>
        <v>8850476.6281834189</v>
      </c>
      <c r="BR225" s="5">
        <f t="shared" ca="1" si="446"/>
        <v>16358657.302833611</v>
      </c>
      <c r="BS225" s="5">
        <f t="shared" ca="1" si="446"/>
        <v>11174640.69002399</v>
      </c>
      <c r="BT225" s="5">
        <f t="shared" ca="1" si="446"/>
        <v>9358392.0343424771</v>
      </c>
      <c r="BU225" s="5">
        <f t="shared" ca="1" si="446"/>
        <v>0</v>
      </c>
      <c r="BV225" s="5">
        <f t="shared" ca="1" si="446"/>
        <v>0</v>
      </c>
      <c r="BW225" s="5">
        <f t="shared" ca="1" si="446"/>
        <v>4876409.7886412665</v>
      </c>
      <c r="BX225" s="5">
        <f t="shared" ca="1" si="446"/>
        <v>7691429.1369378362</v>
      </c>
      <c r="BY225" s="5">
        <f t="shared" ca="1" si="446"/>
        <v>10734203.89239981</v>
      </c>
      <c r="BZ225" s="5">
        <f t="shared" ca="1" si="446"/>
        <v>13345295.220304623</v>
      </c>
      <c r="CA225" s="5">
        <f t="shared" ca="1" si="446"/>
        <v>19965667.95404885</v>
      </c>
      <c r="CB225" s="5">
        <f t="shared" ca="1" si="446"/>
        <v>12128360.856123503</v>
      </c>
      <c r="CC225" s="5">
        <f t="shared" ca="1" si="446"/>
        <v>12845183.512352547</v>
      </c>
      <c r="CD225" s="5">
        <f t="shared" ca="1" si="446"/>
        <v>15578393.374797821</v>
      </c>
      <c r="CE225" s="5">
        <f t="shared" ca="1" si="446"/>
        <v>15286764.42824178</v>
      </c>
      <c r="CF225" s="5">
        <f t="shared" ca="1" si="446"/>
        <v>0</v>
      </c>
    </row>
    <row r="227" spans="2:84" x14ac:dyDescent="0.3">
      <c r="B227" s="13">
        <f>ROW()</f>
        <v>227</v>
      </c>
      <c r="G227" s="119"/>
      <c r="H227" s="1" t="s">
        <v>366</v>
      </c>
      <c r="M227" s="53" t="s">
        <v>18</v>
      </c>
      <c r="P227" s="72" t="str">
        <f>Lists!$AI$9&amp;" | "&amp;Lists!$AI$10</f>
        <v>CF(+) | CF(-)</v>
      </c>
      <c r="U227" s="5">
        <f t="shared" ref="U227:U228" ca="1" si="447">SUM(INDIRECT(ADDRESS($B227,$X$2)&amp;":"&amp;ADDRESS($B227,$X$2-1+$P$8)))</f>
        <v>176674865.6636073</v>
      </c>
      <c r="X227" s="5">
        <f ca="1">IF(X$4="",0,IF(X219-SUM($W225:X225)&gt;0,X219-SUM($W225:X225),0))</f>
        <v>0</v>
      </c>
      <c r="Y227" s="5">
        <f ca="1">IF(Y$4="",0,IF(Y219-SUM($W225:Y225)&gt;0,Y219-SUM($W225:Y225),0))</f>
        <v>0</v>
      </c>
      <c r="Z227" s="5">
        <f ca="1">IF(Z$4="",0,IF(Z219-SUM($W225:Z225)&gt;0,Z219-SUM($W225:Z225),0))</f>
        <v>0</v>
      </c>
      <c r="AA227" s="5">
        <f ca="1">IF(AA$4="",0,IF(AA219-SUM($W225:AA225)&gt;0,AA219-SUM($W225:AA225),0))</f>
        <v>0</v>
      </c>
      <c r="AB227" s="5">
        <f ca="1">IF(AB$4="",0,IF(AB219-SUM($W225:AB225)&gt;0,AB219-SUM($W225:AB225),0))</f>
        <v>0</v>
      </c>
      <c r="AC227" s="5">
        <f ca="1">IF(AC$4="",0,IF(AC219-SUM($W225:AC225)&gt;0,AC219-SUM($W225:AC225),0))</f>
        <v>0</v>
      </c>
      <c r="AD227" s="5">
        <f ca="1">IF(AD$4="",0,IF(AD219-SUM($W225:AD225)&gt;0,AD219-SUM($W225:AD225),0))</f>
        <v>0</v>
      </c>
      <c r="AE227" s="5">
        <f ca="1">IF(AE$4="",0,IF(AE219-SUM($W225:AE225)&gt;0,AE219-SUM($W225:AE225),0))</f>
        <v>1.7462298274040222E-10</v>
      </c>
      <c r="AF227" s="5">
        <f ca="1">IF(AF$4="",0,IF(AF219-SUM($W225:AF225)&gt;0,AF219-SUM($W225:AF225),0))</f>
        <v>0</v>
      </c>
      <c r="AG227" s="5">
        <f ca="1">IF(AG$4="",0,IF(AG219-SUM($W225:AG225)&gt;0,AG219-SUM($W225:AG225),0))</f>
        <v>0</v>
      </c>
      <c r="AH227" s="5">
        <f ca="1">IF(AH$4="",0,IF(AH219-SUM($W225:AH225)&gt;0,AH219-SUM($W225:AH225),0))</f>
        <v>3786540.1991905882</v>
      </c>
      <c r="AI227" s="5">
        <f ca="1">IF(AI$4="",0,IF(AI219-SUM($W225:AI225)&gt;0,AI219-SUM($W225:AI225),0))</f>
        <v>5140127.0844277516</v>
      </c>
      <c r="AJ227" s="5">
        <f ca="1">IF(AJ$4="",0,IF(AJ219-SUM($W225:AJ225)&gt;0,AJ219-SUM($W225:AJ225),0))</f>
        <v>7702686.9163347548</v>
      </c>
      <c r="AK227" s="5">
        <f ca="1">IF(AK$4="",0,IF(AK219-SUM($W225:AK225)&gt;0,AK219-SUM($W225:AK225),0))</f>
        <v>8637419.4993084669</v>
      </c>
      <c r="AL227" s="5">
        <f ca="1">IF(AL$4="",0,IF(AL219-SUM($W225:AL225)&gt;0,AL219-SUM($W225:AL225),0))</f>
        <v>10137708.502597163</v>
      </c>
      <c r="AM227" s="5">
        <f ca="1">IF(AM$4="",0,IF(AM219-SUM($W225:AM225)&gt;0,AM219-SUM($W225:AM225),0))</f>
        <v>12450195.579624802</v>
      </c>
      <c r="AN227" s="5">
        <f ca="1">IF(AN$4="",0,IF(AN219-SUM($W225:AN225)&gt;0,AN219-SUM($W225:AN225),0))</f>
        <v>14551410.499971952</v>
      </c>
      <c r="AO227" s="5">
        <f ca="1">IF(AO$4="",0,IF(AO219-SUM($W225:AO225)&gt;0,AO219-SUM($W225:AO225),0))</f>
        <v>15143846.546010157</v>
      </c>
      <c r="AP227" s="5">
        <f ca="1">IF(AP$4="",0,IF(AP219-SUM($W225:AP225)&gt;0,AP219-SUM($W225:AP225),0))</f>
        <v>17619588.565039236</v>
      </c>
      <c r="AQ227" s="5">
        <f ca="1">IF(AQ$4="",0,IF(AQ219-SUM($W225:AQ225)&gt;0,AQ219-SUM($W225:AQ225),0))</f>
        <v>21068073.832867116</v>
      </c>
      <c r="AR227" s="5">
        <f ca="1">IF(AR$4="",0,IF(AR219-SUM($W225:AR225)&gt;0,AR219-SUM($W225:AR225),0))</f>
        <v>4801504.6788155101</v>
      </c>
      <c r="AS227" s="5">
        <f ca="1">IF(AS$4="",0,IF(AS219-SUM($W225:AS225)&gt;0,AS219-SUM($W225:AS225),0))</f>
        <v>0</v>
      </c>
      <c r="AT227" s="5">
        <f ca="1">IF(AT$4="",0,IF(AT219-SUM($W225:AT225)&gt;0,AT219-SUM($W225:AT225),0))</f>
        <v>0</v>
      </c>
      <c r="AU227" s="5">
        <f ca="1">IF(AU$4="",0,IF(AU219-SUM($W225:AU225)&gt;0,AU219-SUM($W225:AU225),0))</f>
        <v>0</v>
      </c>
      <c r="AV227" s="5">
        <f ca="1">IF(AV$4="",0,IF(AV219-SUM($W225:AV225)&gt;0,AV219-SUM($W225:AV225),0))</f>
        <v>0</v>
      </c>
      <c r="AW227" s="5">
        <f ca="1">IF(AW$4="",0,IF(AW219-SUM($W225:AW225)&gt;0,AW219-SUM($W225:AW225),0))</f>
        <v>0</v>
      </c>
      <c r="AX227" s="5">
        <f ca="1">IF(AX$4="",0,IF(AX219-SUM($W225:AX225)&gt;0,AX219-SUM($W225:AX225),0))</f>
        <v>0</v>
      </c>
      <c r="AY227" s="5">
        <f ca="1">IF(AY$4="",0,IF(AY219-SUM($W225:AY225)&gt;0,AY219-SUM($W225:AY225),0))</f>
        <v>4283190.7319886833</v>
      </c>
      <c r="AZ227" s="5">
        <f ca="1">IF(AZ$4="",0,IF(AZ219-SUM($W225:AZ225)&gt;0,AZ219-SUM($W225:AZ225),0))</f>
        <v>9467108.7651783042</v>
      </c>
      <c r="BA227" s="5">
        <f ca="1">IF(BA$4="",0,IF(BA219-SUM($W225:BA225)&gt;0,BA219-SUM($W225:BA225),0))</f>
        <v>13280476.588055708</v>
      </c>
      <c r="BB227" s="5">
        <f ca="1">IF(BB$4="",0,IF(BB219-SUM($W225:BB225)&gt;0,BB219-SUM($W225:BB225),0))</f>
        <v>666991.58356850594</v>
      </c>
      <c r="BC227" s="5">
        <f ca="1">IF(BC$4="",0,IF(BC219-SUM($W225:BC225)&gt;0,BC219-SUM($W225:BC225),0))</f>
        <v>3.7252902984619141E-9</v>
      </c>
      <c r="BD227" s="5">
        <f ca="1">IF(BD$4="",0,IF(BD219-SUM($W225:BD225)&gt;0,BD219-SUM($W225:BD225),0))</f>
        <v>3.7252902984619141E-9</v>
      </c>
      <c r="BE227" s="5">
        <f ca="1">IF(BE$4="",0,IF(BE219-SUM($W225:BE225)&gt;0,BE219-SUM($W225:BE225),0))</f>
        <v>3.7252902984619141E-9</v>
      </c>
      <c r="BF227" s="5">
        <f ca="1">IF(BF$4="",0,IF(BF219-SUM($W225:BF225)&gt;0,BF219-SUM($W225:BF225),0))</f>
        <v>0</v>
      </c>
      <c r="BG227" s="5">
        <f ca="1">IF(BG$4="",0,IF(BG219-SUM($W225:BG225)&gt;0,BG219-SUM($W225:BG225),0))</f>
        <v>0</v>
      </c>
      <c r="BH227" s="5">
        <f ca="1">IF(BH$4="",0,IF(BH219-SUM($W225:BH225)&gt;0,BH219-SUM($W225:BH225),0))</f>
        <v>0</v>
      </c>
      <c r="BI227" s="5">
        <f ca="1">IF(BI$4="",0,IF(BI219-SUM($W225:BI225)&gt;0,BI219-SUM($W225:BI225),0))</f>
        <v>0</v>
      </c>
      <c r="BJ227" s="5">
        <f ca="1">IF(BJ$4="",0,IF(BJ219-SUM($W225:BJ225)&gt;0,BJ219-SUM($W225:BJ225),0))</f>
        <v>3036785.5776468366</v>
      </c>
      <c r="BK227" s="5">
        <f ca="1">IF(BK$4="",0,IF(BK219-SUM($W225:BK225)&gt;0,BK219-SUM($W225:BK225),0))</f>
        <v>11635321.814543605</v>
      </c>
      <c r="BL227" s="5">
        <f ca="1">IF(BL$4="",0,IF(BL219-SUM($W225:BL225)&gt;0,BL219-SUM($W225:BL225),0))</f>
        <v>1114705.4628292844</v>
      </c>
      <c r="BM227" s="5">
        <f ca="1">IF(BM$4="",0,IF(BM219-SUM($W225:BM225)&gt;0,BM219-SUM($W225:BM225),0))</f>
        <v>0</v>
      </c>
      <c r="BN227" s="5">
        <f ca="1">IF(BN$4="",0,IF(BN219-SUM($W225:BN225)&gt;0,BN219-SUM($W225:BN225),0))</f>
        <v>0</v>
      </c>
      <c r="BO227" s="5">
        <f ca="1">IF(BO$4="",0,IF(BO219-SUM($W225:BO225)&gt;0,BO219-SUM($W225:BO225),0))</f>
        <v>0</v>
      </c>
      <c r="BP227" s="5">
        <f ca="1">IF(BP$4="",0,IF(BP219-SUM($W225:BP225)&gt;0,BP219-SUM($W225:BP225),0))</f>
        <v>0</v>
      </c>
      <c r="BQ227" s="5">
        <f ca="1">IF(BQ$4="",0,IF(BQ219-SUM($W225:BQ225)&gt;0,BQ219-SUM($W225:BQ225),0))</f>
        <v>0</v>
      </c>
      <c r="BR227" s="5">
        <f ca="1">IF(BR$4="",0,IF(BR219-SUM($W225:BR225)&gt;0,BR219-SUM($W225:BR225),0))</f>
        <v>0</v>
      </c>
      <c r="BS227" s="5">
        <f ca="1">IF(BS$4="",0,IF(BS219-SUM($W225:BS225)&gt;0,BS219-SUM($W225:BS225),0))</f>
        <v>0</v>
      </c>
      <c r="BT227" s="5">
        <f ca="1">IF(BT$4="",0,IF(BT219-SUM($W225:BT225)&gt;0,BT219-SUM($W225:BT225),0))</f>
        <v>877309.14547352493</v>
      </c>
      <c r="BU227" s="5">
        <f ca="1">IF(BU$4="",0,IF(BU219-SUM($W225:BU225)&gt;0,BU219-SUM($W225:BU225),0))</f>
        <v>11273874.090135351</v>
      </c>
      <c r="BV227" s="5">
        <f ca="1">IF(BV$4="",0,IF(BV219-SUM($W225:BV225)&gt;0,BV219-SUM($W225:BV225),0))</f>
        <v>0</v>
      </c>
      <c r="BW227" s="5">
        <f ca="1">IF(BW$4="",0,IF(BW219-SUM($W225:BW225)&gt;0,BW219-SUM($W225:BW225),0))</f>
        <v>0</v>
      </c>
      <c r="BX227" s="5">
        <f ca="1">IF(BX$4="",0,IF(BX219-SUM($W225:BX225)&gt;0,BX219-SUM($W225:BX225),0))</f>
        <v>0</v>
      </c>
      <c r="BY227" s="5">
        <f ca="1">IF(BY$4="",0,IF(BY219-SUM($W225:BY225)&gt;0,BY219-SUM($W225:BY225),0))</f>
        <v>0</v>
      </c>
      <c r="BZ227" s="5">
        <f ca="1">IF(BZ$4="",0,IF(BZ219-SUM($W225:BZ225)&gt;0,BZ219-SUM($W225:BZ225),0))</f>
        <v>0</v>
      </c>
      <c r="CA227" s="5">
        <f ca="1">IF(CA$4="",0,IF(CA219-SUM($W225:CA225)&gt;0,CA219-SUM($W225:CA225),0))</f>
        <v>0</v>
      </c>
      <c r="CB227" s="5">
        <f ca="1">IF(CB$4="",0,IF(CB219-SUM($W225:CB225)&gt;0,CB219-SUM($W225:CB225),0))</f>
        <v>0</v>
      </c>
      <c r="CC227" s="5">
        <f ca="1">IF(CC$4="",0,IF(CC219-SUM($W225:CC225)&gt;0,CC219-SUM($W225:CC225),0))</f>
        <v>0</v>
      </c>
      <c r="CD227" s="5">
        <f ca="1">IF(CD$4="",0,IF(CD219-SUM($W225:CD225)&gt;0,CD219-SUM($W225:CD225),0))</f>
        <v>0</v>
      </c>
      <c r="CE227" s="5">
        <f ca="1">IF(CE$4="",0,IF(CE219-SUM($W225:CE225)&gt;0,CE219-SUM($W225:CE225),0))</f>
        <v>0</v>
      </c>
      <c r="CF227" s="5">
        <f ca="1">IF(CF$4="",0,IF(CF219-SUM($W225:CF225)&gt;0,CF219-SUM($W225:CF225),0))</f>
        <v>0</v>
      </c>
    </row>
    <row r="228" spans="2:84" x14ac:dyDescent="0.3">
      <c r="B228" s="13">
        <f>ROW()</f>
        <v>228</v>
      </c>
      <c r="H228" s="1" t="str">
        <f>H227</f>
        <v>Депозиты овернайт</v>
      </c>
      <c r="I228" s="1" t="s">
        <v>367</v>
      </c>
      <c r="M228" s="53" t="s">
        <v>18</v>
      </c>
      <c r="P228" s="72" t="str">
        <f>Lists!$AI$9&amp;" | "&amp;Lists!$AI$12</f>
        <v>CF(+) | PL(+)</v>
      </c>
      <c r="U228" s="5">
        <f t="shared" ca="1" si="447"/>
        <v>588916.21887869097</v>
      </c>
      <c r="X228" s="5">
        <f ca="1">IF(X$4="",0,X227*$P229/12)</f>
        <v>0</v>
      </c>
      <c r="Y228" s="5">
        <f ca="1">IF(Y$4="",0,Y227*$P229/12)</f>
        <v>0</v>
      </c>
      <c r="Z228" s="5">
        <f ca="1">IF(Z$4="",0,Z227*$P229/12)</f>
        <v>0</v>
      </c>
      <c r="AA228" s="5">
        <f t="shared" ref="AA228:CF228" ca="1" si="448">IF(AA$4="",0,AA227*$P229/12)</f>
        <v>0</v>
      </c>
      <c r="AB228" s="5">
        <f t="shared" ca="1" si="448"/>
        <v>0</v>
      </c>
      <c r="AC228" s="5">
        <f t="shared" ca="1" si="448"/>
        <v>0</v>
      </c>
      <c r="AD228" s="5">
        <f t="shared" ca="1" si="448"/>
        <v>0</v>
      </c>
      <c r="AE228" s="5">
        <f t="shared" ca="1" si="448"/>
        <v>5.8207660913467408E-13</v>
      </c>
      <c r="AF228" s="5">
        <f t="shared" ca="1" si="448"/>
        <v>0</v>
      </c>
      <c r="AG228" s="5">
        <f t="shared" ca="1" si="448"/>
        <v>0</v>
      </c>
      <c r="AH228" s="5">
        <f t="shared" ca="1" si="448"/>
        <v>12621.800663968628</v>
      </c>
      <c r="AI228" s="5">
        <f t="shared" ca="1" si="448"/>
        <v>17133.756948092505</v>
      </c>
      <c r="AJ228" s="5">
        <f t="shared" ca="1" si="448"/>
        <v>25675.623054449185</v>
      </c>
      <c r="AK228" s="5">
        <f t="shared" ca="1" si="448"/>
        <v>28791.398331028224</v>
      </c>
      <c r="AL228" s="5">
        <f t="shared" ca="1" si="448"/>
        <v>33792.361675323875</v>
      </c>
      <c r="AM228" s="5">
        <f t="shared" ca="1" si="448"/>
        <v>41500.65193208267</v>
      </c>
      <c r="AN228" s="5">
        <f t="shared" ca="1" si="448"/>
        <v>48504.701666573179</v>
      </c>
      <c r="AO228" s="5">
        <f t="shared" ca="1" si="448"/>
        <v>50479.488486700524</v>
      </c>
      <c r="AP228" s="5">
        <f t="shared" ca="1" si="448"/>
        <v>58731.961883464122</v>
      </c>
      <c r="AQ228" s="5">
        <f t="shared" ca="1" si="448"/>
        <v>70226.912776223719</v>
      </c>
      <c r="AR228" s="5">
        <f t="shared" ca="1" si="448"/>
        <v>16005.0155960517</v>
      </c>
      <c r="AS228" s="5">
        <f t="shared" ca="1" si="448"/>
        <v>0</v>
      </c>
      <c r="AT228" s="5">
        <f t="shared" ca="1" si="448"/>
        <v>0</v>
      </c>
      <c r="AU228" s="5">
        <f t="shared" ca="1" si="448"/>
        <v>0</v>
      </c>
      <c r="AV228" s="5">
        <f t="shared" ca="1" si="448"/>
        <v>0</v>
      </c>
      <c r="AW228" s="5">
        <f t="shared" ca="1" si="448"/>
        <v>0</v>
      </c>
      <c r="AX228" s="5">
        <f t="shared" ca="1" si="448"/>
        <v>0</v>
      </c>
      <c r="AY228" s="5">
        <f t="shared" ca="1" si="448"/>
        <v>14277.302439962279</v>
      </c>
      <c r="AZ228" s="5">
        <f t="shared" ca="1" si="448"/>
        <v>31557.029217261017</v>
      </c>
      <c r="BA228" s="5">
        <f t="shared" ca="1" si="448"/>
        <v>44268.255293519025</v>
      </c>
      <c r="BB228" s="5">
        <f t="shared" ca="1" si="448"/>
        <v>2223.3052785616865</v>
      </c>
      <c r="BC228" s="5">
        <f t="shared" ca="1" si="448"/>
        <v>1.2417634328206381E-11</v>
      </c>
      <c r="BD228" s="5">
        <f t="shared" ca="1" si="448"/>
        <v>1.2417634328206381E-11</v>
      </c>
      <c r="BE228" s="5">
        <f t="shared" ca="1" si="448"/>
        <v>1.2417634328206381E-11</v>
      </c>
      <c r="BF228" s="5">
        <f t="shared" ca="1" si="448"/>
        <v>0</v>
      </c>
      <c r="BG228" s="5">
        <f t="shared" ca="1" si="448"/>
        <v>0</v>
      </c>
      <c r="BH228" s="5">
        <f t="shared" ca="1" si="448"/>
        <v>0</v>
      </c>
      <c r="BI228" s="5">
        <f t="shared" ca="1" si="448"/>
        <v>0</v>
      </c>
      <c r="BJ228" s="5">
        <f t="shared" ca="1" si="448"/>
        <v>10122.618592156123</v>
      </c>
      <c r="BK228" s="5">
        <f t="shared" ca="1" si="448"/>
        <v>38784.406048478682</v>
      </c>
      <c r="BL228" s="5">
        <f t="shared" ca="1" si="448"/>
        <v>3715.684876097615</v>
      </c>
      <c r="BM228" s="5">
        <f t="shared" ca="1" si="448"/>
        <v>0</v>
      </c>
      <c r="BN228" s="5">
        <f t="shared" ca="1" si="448"/>
        <v>0</v>
      </c>
      <c r="BO228" s="5">
        <f t="shared" ca="1" si="448"/>
        <v>0</v>
      </c>
      <c r="BP228" s="5">
        <f t="shared" ca="1" si="448"/>
        <v>0</v>
      </c>
      <c r="BQ228" s="5">
        <f t="shared" ca="1" si="448"/>
        <v>0</v>
      </c>
      <c r="BR228" s="5">
        <f t="shared" ca="1" si="448"/>
        <v>0</v>
      </c>
      <c r="BS228" s="5">
        <f t="shared" ca="1" si="448"/>
        <v>0</v>
      </c>
      <c r="BT228" s="5">
        <f t="shared" ca="1" si="448"/>
        <v>2924.3638182450832</v>
      </c>
      <c r="BU228" s="5">
        <f t="shared" ca="1" si="448"/>
        <v>37579.580300451169</v>
      </c>
      <c r="BV228" s="5">
        <f t="shared" ca="1" si="448"/>
        <v>0</v>
      </c>
      <c r="BW228" s="5">
        <f t="shared" ca="1" si="448"/>
        <v>0</v>
      </c>
      <c r="BX228" s="5">
        <f t="shared" ca="1" si="448"/>
        <v>0</v>
      </c>
      <c r="BY228" s="5">
        <f t="shared" ca="1" si="448"/>
        <v>0</v>
      </c>
      <c r="BZ228" s="5">
        <f t="shared" ca="1" si="448"/>
        <v>0</v>
      </c>
      <c r="CA228" s="5">
        <f t="shared" ca="1" si="448"/>
        <v>0</v>
      </c>
      <c r="CB228" s="5">
        <f t="shared" ca="1" si="448"/>
        <v>0</v>
      </c>
      <c r="CC228" s="5">
        <f t="shared" ca="1" si="448"/>
        <v>0</v>
      </c>
      <c r="CD228" s="5">
        <f t="shared" ca="1" si="448"/>
        <v>0</v>
      </c>
      <c r="CE228" s="5">
        <f t="shared" ca="1" si="448"/>
        <v>0</v>
      </c>
      <c r="CF228" s="5">
        <f t="shared" ca="1" si="448"/>
        <v>0</v>
      </c>
    </row>
    <row r="229" spans="2:84" x14ac:dyDescent="0.3">
      <c r="B229" s="13">
        <f>ROW()</f>
        <v>229</v>
      </c>
      <c r="H229" s="1" t="str">
        <f>H227</f>
        <v>Депозиты овернайт</v>
      </c>
      <c r="I229" s="1" t="str">
        <f>I228</f>
        <v>Начисление и поступление %% по депозитам</v>
      </c>
      <c r="J229" s="1" t="s">
        <v>370</v>
      </c>
      <c r="M229" s="53" t="s">
        <v>284</v>
      </c>
      <c r="O229" s="82"/>
      <c r="P229" s="86">
        <v>0.04</v>
      </c>
      <c r="W229" s="34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  <c r="BZ229" s="99"/>
      <c r="CA229" s="99"/>
      <c r="CB229" s="99"/>
      <c r="CC229" s="99"/>
      <c r="CD229" s="99"/>
      <c r="CE229" s="99"/>
      <c r="CF229" s="99"/>
    </row>
    <row r="231" spans="2:84" x14ac:dyDescent="0.3">
      <c r="B231" s="13">
        <f>ROW()</f>
        <v>231</v>
      </c>
      <c r="G231" s="119"/>
      <c r="H231" s="1" t="s">
        <v>368</v>
      </c>
      <c r="M231" s="53" t="s">
        <v>18</v>
      </c>
      <c r="P231" s="72" t="str">
        <f>Lists!$AI$13&amp;" | "&amp;Lists!$AI$10</f>
        <v>PL(-) | CF(-)</v>
      </c>
      <c r="U231" s="5">
        <f t="shared" ref="U231:U233" ca="1" si="449">SUM(INDIRECT(ADDRESS($B231,$X$2)&amp;":"&amp;ADDRESS($B231,$X$2-1+$P$8)))</f>
        <v>24323875.510015551</v>
      </c>
      <c r="X231" s="5">
        <f ca="1">IF(X$4="",0,IF(OR(SUM($W186:X186)&lt;=0,X186&lt;=0),0,IF(SUM($W186:X186)&lt;=SUM($W225:X225),X186*$P232,X225*$P232)))</f>
        <v>0</v>
      </c>
      <c r="Y231" s="5">
        <f ca="1">IF(Y$4="",0,IF(OR(SUM($W186:Y186)&lt;=0,Y186&lt;=0),0,IF(SUM($W186:Y186)&lt;=SUM($W225:Y225),Y186*$P232,Y225*$P232)))</f>
        <v>0</v>
      </c>
      <c r="Z231" s="5">
        <f ca="1">IF(Z$4="",0,IF(OR(SUM($W186:Z186)&lt;=0,Z186&lt;=0),0,IF(SUM($W186:Z186)&lt;=SUM($W225:Z225),Z186*$P232,Z225*$P232)))</f>
        <v>0</v>
      </c>
      <c r="AA231" s="5">
        <f ca="1">IF(AA$4="",0,IF(OR(SUM($W186:AA186)&lt;=0,AA186&lt;=0),0,IF(SUM($W186:AA186)&lt;=SUM($W225:AA225),AA186*$P232,AA225*$P232)))</f>
        <v>0</v>
      </c>
      <c r="AB231" s="5">
        <f ca="1">IF(AB$4="",0,IF(OR(SUM($W186:AB186)&lt;=0,AB186&lt;=0),0,IF(SUM($W186:AB186)&lt;=SUM($W225:AB225),AB186*$P232,AB225*$P232)))</f>
        <v>0</v>
      </c>
      <c r="AC231" s="5">
        <f ca="1">IF(AC$4="",0,IF(OR(SUM($W186:AC186)&lt;=0,AC186&lt;=0),0,IF(SUM($W186:AC186)&lt;=SUM($W225:AC225),AC186*$P232,AC225*$P232)))</f>
        <v>0</v>
      </c>
      <c r="AD231" s="5">
        <f ca="1">IF(AD$4="",0,IF(OR(SUM($W186:AD186)&lt;=0,AD186&lt;=0),0,IF(SUM($W186:AD186)&lt;=SUM($W225:AD225),AD186*$P232,AD225*$P232)))</f>
        <v>0</v>
      </c>
      <c r="AE231" s="5">
        <f ca="1">IF(AE$4="",0,IF(OR(SUM($W186:AE186)&lt;=0,AE186&lt;=0),0,IF(SUM($W186:AE186)&lt;=SUM($W225:AE225),AE186*$P232,AE225*$P232)))</f>
        <v>0</v>
      </c>
      <c r="AF231" s="5">
        <f ca="1">IF(AF$4="",0,IF(OR(SUM($W186:AF186)&lt;=0,AF186&lt;=0),0,IF(SUM($W186:AF186)&lt;=SUM($W225:AF225),AF186*$P232,AF225*$P232)))</f>
        <v>0</v>
      </c>
      <c r="AG231" s="5">
        <f ca="1">IF(AG$4="",0,IF(OR(SUM($W186:AG186)&lt;=0,AG186&lt;=0),0,IF(SUM($W186:AG186)&lt;=SUM($W225:AG225),AG186*$P232,AG225*$P232)))</f>
        <v>0</v>
      </c>
      <c r="AH231" s="5">
        <f ca="1">IF(AH$4="",0,IF(OR(SUM($W186:AH186)&lt;=0,AH186&lt;=0),0,IF(SUM($W186:AH186)&lt;=SUM($W225:AH225),AH186*$P232,AH225*$P232)))</f>
        <v>0</v>
      </c>
      <c r="AI231" s="5">
        <f ca="1">IF(AI$4="",0,IF(OR(SUM($W186:AI186)&lt;=0,AI186&lt;=0),0,IF(SUM($W186:AI186)&lt;=SUM($W225:AI225),AI186*$P232,AI225*$P232)))</f>
        <v>0</v>
      </c>
      <c r="AJ231" s="5">
        <f ca="1">IF(AJ$4="",0,IF(OR(SUM($W186:AJ186)&lt;=0,AJ186&lt;=0),0,IF(SUM($W186:AJ186)&lt;=SUM($W225:AJ225),AJ186*$P232,AJ225*$P232)))</f>
        <v>0</v>
      </c>
      <c r="AK231" s="5">
        <f ca="1">IF(AK$4="",0,IF(OR(SUM($W186:AK186)&lt;=0,AK186&lt;=0),0,IF(SUM($W186:AK186)&lt;=SUM($W225:AK225),AK186*$P232,AK225*$P232)))</f>
        <v>0</v>
      </c>
      <c r="AL231" s="5">
        <f ca="1">IF(AL$4="",0,IF(OR(SUM($W186:AL186)&lt;=0,AL186&lt;=0),0,IF(SUM($W186:AL186)&lt;=SUM($W225:AL225),AL186*$P232,AL225*$P232)))</f>
        <v>0</v>
      </c>
      <c r="AM231" s="5">
        <f ca="1">IF(AM$4="",0,IF(OR(SUM($W186:AM186)&lt;=0,AM186&lt;=0),0,IF(SUM($W186:AM186)&lt;=SUM($W225:AM225),AM186*$P232,AM225*$P232)))</f>
        <v>0</v>
      </c>
      <c r="AN231" s="5">
        <f ca="1">IF(AN$4="",0,IF(OR(SUM($W186:AN186)&lt;=0,AN186&lt;=0),0,IF(SUM($W186:AN186)&lt;=SUM($W225:AN225),AN186*$P232,AN225*$P232)))</f>
        <v>0</v>
      </c>
      <c r="AO231" s="5">
        <f ca="1">IF(AO$4="",0,IF(OR(SUM($W186:AO186)&lt;=0,AO186&lt;=0),0,IF(SUM($W186:AO186)&lt;=SUM($W225:AO225),AO186*$P232,AO225*$P232)))</f>
        <v>0</v>
      </c>
      <c r="AP231" s="5">
        <f ca="1">IF(AP$4="",0,IF(OR(SUM($W186:AP186)&lt;=0,AP186&lt;=0),0,IF(SUM($W186:AP186)&lt;=SUM($W225:AP225),AP186*$P232,AP225*$P232)))</f>
        <v>0</v>
      </c>
      <c r="AQ231" s="5">
        <f ca="1">IF(AQ$4="",0,IF(OR(SUM($W186:AQ186)&lt;=0,AQ186&lt;=0),0,IF(SUM($W186:AQ186)&lt;=SUM($W225:AQ225),AQ186*$P232,AQ225*$P232)))</f>
        <v>0</v>
      </c>
      <c r="AR231" s="5">
        <f ca="1">IF(AR$4="",0,IF(OR(SUM($W186:AR186)&lt;=0,AR186&lt;=0),0,IF(SUM($W186:AR186)&lt;=SUM($W225:AR225),AR186*$P232,AR225*$P232)))</f>
        <v>0</v>
      </c>
      <c r="AS231" s="5">
        <f ca="1">IF(AS$4="",0,IF(OR(SUM($W186:AS186)&lt;=0,AS186&lt;=0),0,IF(SUM($W186:AS186)&lt;=SUM($W225:AS225),AS186*$P232,AS225*$P232)))</f>
        <v>0</v>
      </c>
      <c r="AT231" s="5">
        <f ca="1">IF(AT$4="",0,IF(OR(SUM($W186:AT186)&lt;=0,AT186&lt;=0),0,IF(SUM($W186:AT186)&lt;=SUM($W225:AT225),AT186*$P232,AT225*$P232)))</f>
        <v>0</v>
      </c>
      <c r="AU231" s="5">
        <f ca="1">IF(AU$4="",0,IF(OR(SUM($W186:AU186)&lt;=0,AU186&lt;=0),0,IF(SUM($W186:AU186)&lt;=SUM($W225:AU225),AU186*$P232,AU225*$P232)))</f>
        <v>234083.64263663028</v>
      </c>
      <c r="AV231" s="5">
        <f ca="1">IF(AV$4="",0,IF(OR(SUM($W186:AV186)&lt;=0,AV186&lt;=0),0,IF(SUM($W186:AV186)&lt;=SUM($W225:AV225),AV186*$P232,AV225*$P232)))</f>
        <v>297442.82210268732</v>
      </c>
      <c r="AW231" s="5">
        <f ca="1">IF(AW$4="",0,IF(OR(SUM($W186:AW186)&lt;=0,AW186&lt;=0),0,IF(SUM($W186:AW186)&lt;=SUM($W225:AW225),AW186*$P232,AW225*$P232)))</f>
        <v>837083.81033420283</v>
      </c>
      <c r="AX231" s="5">
        <f ca="1">IF(AX$4="",0,IF(OR(SUM($W186:AX186)&lt;=0,AX186&lt;=0),0,IF(SUM($W186:AX186)&lt;=SUM($W225:AX225),AX186*$P232,AX225*$P232)))</f>
        <v>425128.53042393125</v>
      </c>
      <c r="AY231" s="5">
        <f ca="1">IF(AY$4="",0,IF(OR(SUM($W186:AY186)&lt;=0,AY186&lt;=0),0,IF(SUM($W186:AY186)&lt;=SUM($W225:AY225),AY186*$P232,AY225*$P232)))</f>
        <v>100304.17398447935</v>
      </c>
      <c r="AZ231" s="5">
        <f ca="1">IF(AZ$4="",0,IF(OR(SUM($W186:AZ186)&lt;=0,AZ186&lt;=0),0,IF(SUM($W186:AZ186)&lt;=SUM($W225:AZ225),AZ186*$P232,AZ225*$P232)))</f>
        <v>0</v>
      </c>
      <c r="BA231" s="5">
        <f ca="1">IF(BA$4="",0,IF(OR(SUM($W186:BA186)&lt;=0,BA186&lt;=0),0,IF(SUM($W186:BA186)&lt;=SUM($W225:BA225),BA186*$P232,BA225*$P232)))</f>
        <v>0</v>
      </c>
      <c r="BB231" s="5">
        <f ca="1">IF(BB$4="",0,IF(OR(SUM($W186:BB186)&lt;=0,BB186&lt;=0),0,IF(SUM($W186:BB186)&lt;=SUM($W225:BB225),BB186*$P232,BB225*$P232)))</f>
        <v>0</v>
      </c>
      <c r="BC231" s="5">
        <f ca="1">IF(BC$4="",0,IF(OR(SUM($W186:BC186)&lt;=0,BC186&lt;=0),0,IF(SUM($W186:BC186)&lt;=SUM($W225:BC225),BC186*$P232,BC225*$P232)))</f>
        <v>0</v>
      </c>
      <c r="BD231" s="5">
        <f ca="1">IF(BD$4="",0,IF(OR(SUM($W186:BD186)&lt;=0,BD186&lt;=0),0,IF(SUM($W186:BD186)&lt;=SUM($W225:BD225),BD186*$P232,BD225*$P232)))</f>
        <v>12209.944065819518</v>
      </c>
      <c r="BE231" s="5">
        <f ca="1">IF(BE$4="",0,IF(OR(SUM($W186:BE186)&lt;=0,BE186&lt;=0),0,IF(SUM($W186:BE186)&lt;=SUM($W225:BE225),BE186*$P232,BE225*$P232)))</f>
        <v>533982.83186470834</v>
      </c>
      <c r="BF231" s="5">
        <f ca="1">IF(BF$4="",0,IF(OR(SUM($W186:BF186)&lt;=0,BF186&lt;=0),0,IF(SUM($W186:BF186)&lt;=SUM($W225:BF225),BF186*$P232,BF225*$P232)))</f>
        <v>1036607.9600549983</v>
      </c>
      <c r="BG231" s="5">
        <f ca="1">IF(BG$4="",0,IF(OR(SUM($W186:BG186)&lt;=0,BG186&lt;=0),0,IF(SUM($W186:BG186)&lt;=SUM($W225:BG225),BG186*$P232,BG225*$P232)))</f>
        <v>727644.64380740281</v>
      </c>
      <c r="BH231" s="5">
        <f ca="1">IF(BH$4="",0,IF(OR(SUM($W186:BH186)&lt;=0,BH186&lt;=0),0,IF(SUM($W186:BH186)&lt;=SUM($W225:BH225),BH186*$P232,BH225*$P232)))</f>
        <v>640228.8103591546</v>
      </c>
      <c r="BI231" s="5">
        <f ca="1">IF(BI$4="",0,IF(OR(SUM($W186:BI186)&lt;=0,BI186&lt;=0),0,IF(SUM($W186:BI186)&lt;=SUM($W225:BI225),BI186*$P232,BI225*$P232)))</f>
        <v>926933.16897707211</v>
      </c>
      <c r="BJ231" s="5">
        <f ca="1">IF(BJ$4="",0,IF(OR(SUM($W186:BJ186)&lt;=0,BJ186&lt;=0),0,IF(SUM($W186:BJ186)&lt;=SUM($W225:BJ225),BJ186*$P232,BJ225*$P232)))</f>
        <v>442527.29299386777</v>
      </c>
      <c r="BK231" s="5">
        <f ca="1">IF(BK$4="",0,IF(OR(SUM($W186:BK186)&lt;=0,BK186&lt;=0),0,IF(SUM($W186:BK186)&lt;=SUM($W225:BK225),BK186*$P232,BK225*$P232)))</f>
        <v>0</v>
      </c>
      <c r="BL231" s="5">
        <f ca="1">IF(BL$4="",0,IF(OR(SUM($W186:BL186)&lt;=0,BL186&lt;=0),0,IF(SUM($W186:BL186)&lt;=SUM($W225:BL225),BL186*$P232,BL225*$P232)))</f>
        <v>0</v>
      </c>
      <c r="BM231" s="5">
        <f ca="1">IF(BM$4="",0,IF(OR(SUM($W186:BM186)&lt;=0,BM186&lt;=0),0,IF(SUM($W186:BM186)&lt;=SUM($W225:BM225),BM186*$P232,BM225*$P232)))</f>
        <v>0</v>
      </c>
      <c r="BN231" s="5">
        <f ca="1">IF(BN$4="",0,IF(OR(SUM($W186:BN186)&lt;=0,BN186&lt;=0),0,IF(SUM($W186:BN186)&lt;=SUM($W225:BN225),BN186*$P232,BN225*$P232)))</f>
        <v>397276.99864583858</v>
      </c>
      <c r="BO231" s="5">
        <f ca="1">IF(BO$4="",0,IF(OR(SUM($W186:BO186)&lt;=0,BO186&lt;=0),0,IF(SUM($W186:BO186)&lt;=SUM($W225:BO225),BO186*$P232,BO225*$P232)))</f>
        <v>1062168.7374805929</v>
      </c>
      <c r="BP231" s="5">
        <f ca="1">IF(BP$4="",0,IF(OR(SUM($W186:BP186)&lt;=0,BP186&lt;=0),0,IF(SUM($W186:BP186)&lt;=SUM($W225:BP225),BP186*$P232,BP225*$P232)))</f>
        <v>830864.66036101046</v>
      </c>
      <c r="BQ231" s="5">
        <f ca="1">IF(BQ$4="",0,IF(OR(SUM($W186:BQ186)&lt;=0,BQ186&lt;=0),0,IF(SUM($W186:BQ186)&lt;=SUM($W225:BQ225),BQ186*$P232,BQ225*$P232)))</f>
        <v>885047.66281834198</v>
      </c>
      <c r="BR231" s="5">
        <f ca="1">IF(BR$4="",0,IF(OR(SUM($W186:BR186)&lt;=0,BR186&lt;=0),0,IF(SUM($W186:BR186)&lt;=SUM($W225:BR225),BR186*$P232,BR225*$P232)))</f>
        <v>1635865.7302833612</v>
      </c>
      <c r="BS231" s="5">
        <f ca="1">IF(BS$4="",0,IF(OR(SUM($W186:BS186)&lt;=0,BS186&lt;=0),0,IF(SUM($W186:BS186)&lt;=SUM($W225:BS225),BS186*$P232,BS225*$P232)))</f>
        <v>1117464.069002399</v>
      </c>
      <c r="BT231" s="5">
        <f ca="1">IF(BT$4="",0,IF(OR(SUM($W186:BT186)&lt;=0,BT186&lt;=0),0,IF(SUM($W186:BT186)&lt;=SUM($W225:BT225),BT186*$P232,BT225*$P232)))</f>
        <v>935839.20343424776</v>
      </c>
      <c r="BU231" s="5">
        <f ca="1">IF(BU$4="",0,IF(OR(SUM($W186:BU186)&lt;=0,BU186&lt;=0),0,IF(SUM($W186:BU186)&lt;=SUM($W225:BU225),BU186*$P232,BU225*$P232)))</f>
        <v>0</v>
      </c>
      <c r="BV231" s="5">
        <f ca="1">IF(BV$4="",0,IF(OR(SUM($W186:BV186)&lt;=0,BV186&lt;=0),0,IF(SUM($W186:BV186)&lt;=SUM($W225:BV225),BV186*$P232,BV225*$P232)))</f>
        <v>0</v>
      </c>
      <c r="BW231" s="5">
        <f ca="1">IF(BW$4="",0,IF(OR(SUM($W186:BW186)&lt;=0,BW186&lt;=0),0,IF(SUM($W186:BW186)&lt;=SUM($W225:BW225),BW186*$P232,BW225*$P232)))</f>
        <v>487640.97886412666</v>
      </c>
      <c r="BX231" s="5">
        <f ca="1">IF(BX$4="",0,IF(OR(SUM($W186:BX186)&lt;=0,BX186&lt;=0),0,IF(SUM($W186:BX186)&lt;=SUM($W225:BX225),BX186*$P232,BX225*$P232)))</f>
        <v>769142.91369378369</v>
      </c>
      <c r="BY231" s="5">
        <f ca="1">IF(BY$4="",0,IF(OR(SUM($W186:BY186)&lt;=0,BY186&lt;=0),0,IF(SUM($W186:BY186)&lt;=SUM($W225:BY225),BY186*$P232,BY225*$P232)))</f>
        <v>1073420.3892399811</v>
      </c>
      <c r="BZ231" s="5">
        <f ca="1">IF(BZ$4="",0,IF(OR(SUM($W186:BZ186)&lt;=0,BZ186&lt;=0),0,IF(SUM($W186:BZ186)&lt;=SUM($W225:BZ225),BZ186*$P232,BZ225*$P232)))</f>
        <v>1334529.5220304625</v>
      </c>
      <c r="CA231" s="5">
        <f ca="1">IF(CA$4="",0,IF(OR(SUM($W186:CA186)&lt;=0,CA186&lt;=0),0,IF(SUM($W186:CA186)&lt;=SUM($W225:CA225),CA186*$P232,CA225*$P232)))</f>
        <v>1996566.795404885</v>
      </c>
      <c r="CB231" s="5">
        <f ca="1">IF(CB$4="",0,IF(OR(SUM($W186:CB186)&lt;=0,CB186&lt;=0),0,IF(SUM($W186:CB186)&lt;=SUM($W225:CB225),CB186*$P232,CB225*$P232)))</f>
        <v>1212836.0856123504</v>
      </c>
      <c r="CC231" s="5">
        <f ca="1">IF(CC$4="",0,IF(OR(SUM($W186:CC186)&lt;=0,CC186&lt;=0),0,IF(SUM($W186:CC186)&lt;=SUM($W225:CC225),CC186*$P232,CC225*$P232)))</f>
        <v>1284518.3512352547</v>
      </c>
      <c r="CD231" s="5">
        <f ca="1">IF(CD$4="",0,IF(OR(SUM($W186:CD186)&lt;=0,CD186&lt;=0),0,IF(SUM($W186:CD186)&lt;=SUM($W225:CD225),CD186*$P232,CD225*$P232)))</f>
        <v>1557839.3374797823</v>
      </c>
      <c r="CE231" s="5">
        <f ca="1">IF(CE$4="",0,IF(OR(SUM($W186:CE186)&lt;=0,CE186&lt;=0),0,IF(SUM($W186:CE186)&lt;=SUM($W225:CE225),CE186*$P232,CE225*$P232)))</f>
        <v>1528676.4428241781</v>
      </c>
      <c r="CF231" s="5">
        <f ca="1">IF(CF$4="",0,IF(OR(SUM($W186:CF186)&lt;=0,CF186&lt;=0),0,IF(SUM($W186:CF186)&lt;=SUM($W225:CF225),CF186*$P232,CF225*$P232)))</f>
        <v>0</v>
      </c>
    </row>
    <row r="232" spans="2:84" x14ac:dyDescent="0.3">
      <c r="B232" s="13">
        <f>ROW()</f>
        <v>232</v>
      </c>
      <c r="H232" s="1" t="str">
        <f>H231</f>
        <v>Размещение резервов на депозитах</v>
      </c>
      <c r="I232" s="1" t="s">
        <v>369</v>
      </c>
      <c r="M232" s="53" t="s">
        <v>16</v>
      </c>
      <c r="O232" s="82"/>
      <c r="P232" s="86">
        <v>0.1</v>
      </c>
      <c r="W232" s="34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</row>
    <row r="233" spans="2:84" x14ac:dyDescent="0.3">
      <c r="B233" s="13">
        <f>ROW()</f>
        <v>233</v>
      </c>
      <c r="H233" s="1" t="str">
        <f>H231</f>
        <v>Размещение резервов на депозитах</v>
      </c>
      <c r="I233" s="1" t="s">
        <v>367</v>
      </c>
      <c r="M233" s="53" t="s">
        <v>18</v>
      </c>
      <c r="P233" s="72" t="str">
        <f>Lists!$AI$9&amp;" | "&amp;Lists!$AI$12</f>
        <v>CF(+) | PL(+)</v>
      </c>
      <c r="U233" s="5">
        <f t="shared" ca="1" si="449"/>
        <v>1242758.928261695</v>
      </c>
      <c r="X233" s="5">
        <f ca="1">IF(X$4="",0,SUM($W231:W231)*$P234/12)</f>
        <v>0</v>
      </c>
      <c r="Y233" s="5">
        <f ca="1">IF(Y$4="",0,SUM($W231:X231)*$P234/12)</f>
        <v>0</v>
      </c>
      <c r="Z233" s="5">
        <f ca="1">IF(Z$4="",0,SUM($W231:Y231)*$P234/12)</f>
        <v>0</v>
      </c>
      <c r="AA233" s="5">
        <f ca="1">IF(AA$4="",0,SUM($W231:Z231)*$P234/12)</f>
        <v>0</v>
      </c>
      <c r="AB233" s="5">
        <f ca="1">IF(AB$4="",0,SUM($W231:AA231)*$P234/12)</f>
        <v>0</v>
      </c>
      <c r="AC233" s="5">
        <f ca="1">IF(AC$4="",0,SUM($W231:AB231)*$P234/12)</f>
        <v>0</v>
      </c>
      <c r="AD233" s="5">
        <f ca="1">IF(AD$4="",0,SUM($W231:AC231)*$P234/12)</f>
        <v>0</v>
      </c>
      <c r="AE233" s="5">
        <f ca="1">IF(AE$4="",0,SUM($W231:AD231)*$P234/12)</f>
        <v>0</v>
      </c>
      <c r="AF233" s="5">
        <f ca="1">IF(AF$4="",0,SUM($W231:AE231)*$P234/12)</f>
        <v>0</v>
      </c>
      <c r="AG233" s="5">
        <f ca="1">IF(AG$4="",0,SUM($W231:AF231)*$P234/12)</f>
        <v>0</v>
      </c>
      <c r="AH233" s="5">
        <f ca="1">IF(AH$4="",0,SUM($W231:AG231)*$P234/12)</f>
        <v>0</v>
      </c>
      <c r="AI233" s="5">
        <f ca="1">IF(AI$4="",0,SUM($W231:AH231)*$P234/12)</f>
        <v>0</v>
      </c>
      <c r="AJ233" s="5">
        <f ca="1">IF(AJ$4="",0,SUM($W231:AI231)*$P234/12)</f>
        <v>0</v>
      </c>
      <c r="AK233" s="5">
        <f ca="1">IF(AK$4="",0,SUM($W231:AJ231)*$P234/12)</f>
        <v>0</v>
      </c>
      <c r="AL233" s="5">
        <f ca="1">IF(AL$4="",0,SUM($W231:AK231)*$P234/12)</f>
        <v>0</v>
      </c>
      <c r="AM233" s="5">
        <f ca="1">IF(AM$4="",0,SUM($W231:AL231)*$P234/12)</f>
        <v>0</v>
      </c>
      <c r="AN233" s="5">
        <f ca="1">IF(AN$4="",0,SUM($W231:AM231)*$P234/12)</f>
        <v>0</v>
      </c>
      <c r="AO233" s="5">
        <f ca="1">IF(AO$4="",0,SUM($W231:AN231)*$P234/12)</f>
        <v>0</v>
      </c>
      <c r="AP233" s="5">
        <f ca="1">IF(AP$4="",0,SUM($W231:AO231)*$P234/12)</f>
        <v>0</v>
      </c>
      <c r="AQ233" s="5">
        <f ca="1">IF(AQ$4="",0,SUM($W231:AP231)*$P234/12)</f>
        <v>0</v>
      </c>
      <c r="AR233" s="5">
        <f ca="1">IF(AR$4="",0,SUM($W231:AQ231)*$P234/12)</f>
        <v>0</v>
      </c>
      <c r="AS233" s="5">
        <f ca="1">IF(AS$4="",0,SUM($W231:AR231)*$P234/12)</f>
        <v>0</v>
      </c>
      <c r="AT233" s="5">
        <f ca="1">IF(AT$4="",0,SUM($W231:AS231)*$P234/12)</f>
        <v>0</v>
      </c>
      <c r="AU233" s="5">
        <f ca="1">IF(AU$4="",0,SUM($W231:AT231)*$P234/12)</f>
        <v>0</v>
      </c>
      <c r="AV233" s="5">
        <f ca="1">IF(AV$4="",0,SUM($W231:AU231)*$P234/12)</f>
        <v>975.34851098595948</v>
      </c>
      <c r="AW233" s="5">
        <f ca="1">IF(AW$4="",0,SUM($W231:AV231)*$P234/12)</f>
        <v>2214.69360308049</v>
      </c>
      <c r="AX233" s="5">
        <f ca="1">IF(AX$4="",0,SUM($W231:AW231)*$P234/12)</f>
        <v>5702.542812806335</v>
      </c>
      <c r="AY233" s="5">
        <f ca="1">IF(AY$4="",0,SUM($W231:AX231)*$P234/12)</f>
        <v>7473.9116895727157</v>
      </c>
      <c r="AZ233" s="5">
        <f ca="1">IF(AZ$4="",0,SUM($W231:AY231)*$P234/12)</f>
        <v>7891.8457478413802</v>
      </c>
      <c r="BA233" s="5">
        <f ca="1">IF(BA$4="",0,SUM($W231:AZ231)*$P234/12)</f>
        <v>7891.8457478413802</v>
      </c>
      <c r="BB233" s="5">
        <f ca="1">IF(BB$4="",0,SUM($W231:BA231)*$P234/12)</f>
        <v>7891.8457478413802</v>
      </c>
      <c r="BC233" s="5">
        <f ca="1">IF(BC$4="",0,SUM($W231:BB231)*$P234/12)</f>
        <v>7891.8457478413802</v>
      </c>
      <c r="BD233" s="5">
        <f ca="1">IF(BD$4="",0,SUM($W231:BC231)*$P234/12)</f>
        <v>7891.8457478413802</v>
      </c>
      <c r="BE233" s="5">
        <f ca="1">IF(BE$4="",0,SUM($W231:BD231)*$P234/12)</f>
        <v>7942.7205147822942</v>
      </c>
      <c r="BF233" s="5">
        <f ca="1">IF(BF$4="",0,SUM($W231:BE231)*$P234/12)</f>
        <v>10167.648980885246</v>
      </c>
      <c r="BG233" s="5">
        <f ca="1">IF(BG$4="",0,SUM($W231:BF231)*$P234/12)</f>
        <v>14486.84881444774</v>
      </c>
      <c r="BH233" s="5">
        <f ca="1">IF(BH$4="",0,SUM($W231:BG231)*$P234/12)</f>
        <v>17518.701496978585</v>
      </c>
      <c r="BI233" s="5">
        <f ca="1">IF(BI$4="",0,SUM($W231:BH231)*$P234/12)</f>
        <v>20186.321540141729</v>
      </c>
      <c r="BJ233" s="5">
        <f ca="1">IF(BJ$4="",0,SUM($W231:BI231)*$P234/12)</f>
        <v>24048.543077546201</v>
      </c>
      <c r="BK233" s="5">
        <f ca="1">IF(BK$4="",0,SUM($W231:BJ231)*$P234/12)</f>
        <v>25892.406798353983</v>
      </c>
      <c r="BL233" s="5">
        <f ca="1">IF(BL$4="",0,SUM($W231:BK231)*$P234/12)</f>
        <v>25892.406798353983</v>
      </c>
      <c r="BM233" s="5">
        <f ca="1">IF(BM$4="",0,SUM($W231:BL231)*$P234/12)</f>
        <v>25892.406798353983</v>
      </c>
      <c r="BN233" s="5">
        <f ca="1">IF(BN$4="",0,SUM($W231:BM231)*$P234/12)</f>
        <v>25892.406798353983</v>
      </c>
      <c r="BO233" s="5">
        <f ca="1">IF(BO$4="",0,SUM($W231:BN231)*$P234/12)</f>
        <v>27547.727626044976</v>
      </c>
      <c r="BP233" s="5">
        <f ca="1">IF(BP$4="",0,SUM($W231:BO231)*$P234/12)</f>
        <v>31973.43069888078</v>
      </c>
      <c r="BQ233" s="5">
        <f ca="1">IF(BQ$4="",0,SUM($W231:BP231)*$P234/12)</f>
        <v>35435.366783718324</v>
      </c>
      <c r="BR233" s="5">
        <f ca="1">IF(BR$4="",0,SUM($W231:BQ231)*$P234/12)</f>
        <v>39123.065378794752</v>
      </c>
      <c r="BS233" s="5">
        <f ca="1">IF(BS$4="",0,SUM($W231:BR231)*$P234/12)</f>
        <v>45939.172588308757</v>
      </c>
      <c r="BT233" s="5">
        <f ca="1">IF(BT$4="",0,SUM($W231:BS231)*$P234/12)</f>
        <v>50595.272875818751</v>
      </c>
      <c r="BU233" s="5">
        <f ca="1">IF(BU$4="",0,SUM($W231:BT231)*$P234/12)</f>
        <v>54494.602890128117</v>
      </c>
      <c r="BV233" s="5">
        <f ca="1">IF(BV$4="",0,SUM($W231:BU231)*$P234/12)</f>
        <v>54494.602890128117</v>
      </c>
      <c r="BW233" s="5">
        <f ca="1">IF(BW$4="",0,SUM($W231:BV231)*$P234/12)</f>
        <v>54494.602890128117</v>
      </c>
      <c r="BX233" s="5">
        <f ca="1">IF(BX$4="",0,SUM($W231:BW231)*$P234/12)</f>
        <v>56526.440302061972</v>
      </c>
      <c r="BY233" s="5">
        <f ca="1">IF(BY$4="",0,SUM($W231:BX231)*$P234/12)</f>
        <v>59731.202442452741</v>
      </c>
      <c r="BZ233" s="5">
        <f ca="1">IF(BZ$4="",0,SUM($W231:BY231)*$P234/12)</f>
        <v>64203.787397619337</v>
      </c>
      <c r="CA233" s="5">
        <f ca="1">IF(CA$4="",0,SUM($W231:BZ231)*$P234/12)</f>
        <v>69764.327072746266</v>
      </c>
      <c r="CB233" s="5">
        <f ca="1">IF(CB$4="",0,SUM($W231:CA231)*$P234/12)</f>
        <v>78083.355386933283</v>
      </c>
      <c r="CC233" s="5">
        <f ca="1">IF(CC$4="",0,SUM($W231:CB231)*$P234/12)</f>
        <v>83136.839076984746</v>
      </c>
      <c r="CD233" s="5">
        <f ca="1">IF(CD$4="",0,SUM($W231:CC231)*$P234/12)</f>
        <v>88488.998873798308</v>
      </c>
      <c r="CE233" s="5">
        <f ca="1">IF(CE$4="",0,SUM($W231:CD231)*$P234/12)</f>
        <v>94979.996113297399</v>
      </c>
      <c r="CF233" s="5">
        <f ca="1">IF(CF$4="",0,SUM($W231:CE231)*$P234/12)</f>
        <v>0</v>
      </c>
    </row>
    <row r="234" spans="2:84" x14ac:dyDescent="0.3">
      <c r="B234" s="13">
        <f>ROW()</f>
        <v>234</v>
      </c>
      <c r="H234" s="1" t="str">
        <f>H233</f>
        <v>Размещение резервов на депозитах</v>
      </c>
      <c r="I234" s="1" t="str">
        <f>I233</f>
        <v>Начисление и поступление %% по депозитам</v>
      </c>
      <c r="J234" s="1" t="s">
        <v>370</v>
      </c>
      <c r="M234" s="53" t="s">
        <v>284</v>
      </c>
      <c r="O234" s="82"/>
      <c r="P234" s="86">
        <v>0.05</v>
      </c>
      <c r="W234" s="34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  <c r="BZ234" s="99"/>
      <c r="CA234" s="99"/>
      <c r="CB234" s="99"/>
      <c r="CC234" s="99"/>
      <c r="CD234" s="99"/>
      <c r="CE234" s="99"/>
      <c r="CF234" s="99"/>
    </row>
    <row r="236" spans="2:84" x14ac:dyDescent="0.3">
      <c r="B236" s="13">
        <f>ROW()</f>
        <v>236</v>
      </c>
      <c r="G236" s="119"/>
      <c r="H236" s="1" t="s">
        <v>375</v>
      </c>
      <c r="M236" s="53" t="s">
        <v>18</v>
      </c>
      <c r="P236" s="72" t="str">
        <f>Lists!$AI$13&amp;" | "&amp;Lists!$AI$10</f>
        <v>PL(-) | CF(-)</v>
      </c>
      <c r="U236" s="5">
        <f t="shared" ref="U236:U238" ca="1" si="450">SUM(INDIRECT(ADDRESS($B236,$X$2)&amp;":"&amp;ADDRESS($B236,$X$2-1+$P$8)))</f>
        <v>12161937.755007776</v>
      </c>
      <c r="X236" s="5">
        <f ca="1">IF(X$4="",0,IF(OR(SUM($W186:X186)&lt;=0,X186&lt;=0),0,IF(SUM($W186:X186)&lt;=SUM($W225:X225),X186*$P237,X225*$P237)))</f>
        <v>0</v>
      </c>
      <c r="Y236" s="5">
        <f ca="1">IF(Y$4="",0,IF(OR(SUM($W186:Y186)&lt;=0,Y186&lt;=0),0,IF(SUM($W186:Y186)&lt;=SUM($W225:Y225),Y186*$P237,Y225*$P237)))</f>
        <v>0</v>
      </c>
      <c r="Z236" s="5">
        <f ca="1">IF(Z$4="",0,IF(OR(SUM($W186:Z186)&lt;=0,Z186&lt;=0),0,IF(SUM($W186:Z186)&lt;=SUM($W225:Z225),Z186*$P237,Z225*$P237)))</f>
        <v>0</v>
      </c>
      <c r="AA236" s="5">
        <f ca="1">IF(AA$4="",0,IF(OR(SUM($W186:AA186)&lt;=0,AA186&lt;=0),0,IF(SUM($W186:AA186)&lt;=SUM($W225:AA225),AA186*$P237,AA225*$P237)))</f>
        <v>0</v>
      </c>
      <c r="AB236" s="5">
        <f ca="1">IF(AB$4="",0,IF(OR(SUM($W186:AB186)&lt;=0,AB186&lt;=0),0,IF(SUM($W186:AB186)&lt;=SUM($W225:AB225),AB186*$P237,AB225*$P237)))</f>
        <v>0</v>
      </c>
      <c r="AC236" s="5">
        <f ca="1">IF(AC$4="",0,IF(OR(SUM($W186:AC186)&lt;=0,AC186&lt;=0),0,IF(SUM($W186:AC186)&lt;=SUM($W225:AC225),AC186*$P237,AC225*$P237)))</f>
        <v>0</v>
      </c>
      <c r="AD236" s="5">
        <f ca="1">IF(AD$4="",0,IF(OR(SUM($W186:AD186)&lt;=0,AD186&lt;=0),0,IF(SUM($W186:AD186)&lt;=SUM($W225:AD225),AD186*$P237,AD225*$P237)))</f>
        <v>0</v>
      </c>
      <c r="AE236" s="5">
        <f ca="1">IF(AE$4="",0,IF(OR(SUM($W186:AE186)&lt;=0,AE186&lt;=0),0,IF(SUM($W186:AE186)&lt;=SUM($W225:AE225),AE186*$P237,AE225*$P237)))</f>
        <v>0</v>
      </c>
      <c r="AF236" s="5">
        <f ca="1">IF(AF$4="",0,IF(OR(SUM($W186:AF186)&lt;=0,AF186&lt;=0),0,IF(SUM($W186:AF186)&lt;=SUM($W225:AF225),AF186*$P237,AF225*$P237)))</f>
        <v>0</v>
      </c>
      <c r="AG236" s="5">
        <f ca="1">IF(AG$4="",0,IF(OR(SUM($W186:AG186)&lt;=0,AG186&lt;=0),0,IF(SUM($W186:AG186)&lt;=SUM($W225:AG225),AG186*$P237,AG225*$P237)))</f>
        <v>0</v>
      </c>
      <c r="AH236" s="5">
        <f ca="1">IF(AH$4="",0,IF(OR(SUM($W186:AH186)&lt;=0,AH186&lt;=0),0,IF(SUM($W186:AH186)&lt;=SUM($W225:AH225),AH186*$P237,AH225*$P237)))</f>
        <v>0</v>
      </c>
      <c r="AI236" s="5">
        <f ca="1">IF(AI$4="",0,IF(OR(SUM($W186:AI186)&lt;=0,AI186&lt;=0),0,IF(SUM($W186:AI186)&lt;=SUM($W225:AI225),AI186*$P237,AI225*$P237)))</f>
        <v>0</v>
      </c>
      <c r="AJ236" s="5">
        <f ca="1">IF(AJ$4="",0,IF(OR(SUM($W186:AJ186)&lt;=0,AJ186&lt;=0),0,IF(SUM($W186:AJ186)&lt;=SUM($W225:AJ225),AJ186*$P237,AJ225*$P237)))</f>
        <v>0</v>
      </c>
      <c r="AK236" s="5">
        <f ca="1">IF(AK$4="",0,IF(OR(SUM($W186:AK186)&lt;=0,AK186&lt;=0),0,IF(SUM($W186:AK186)&lt;=SUM($W225:AK225),AK186*$P237,AK225*$P237)))</f>
        <v>0</v>
      </c>
      <c r="AL236" s="5">
        <f ca="1">IF(AL$4="",0,IF(OR(SUM($W186:AL186)&lt;=0,AL186&lt;=0),0,IF(SUM($W186:AL186)&lt;=SUM($W225:AL225),AL186*$P237,AL225*$P237)))</f>
        <v>0</v>
      </c>
      <c r="AM236" s="5">
        <f ca="1">IF(AM$4="",0,IF(OR(SUM($W186:AM186)&lt;=0,AM186&lt;=0),0,IF(SUM($W186:AM186)&lt;=SUM($W225:AM225),AM186*$P237,AM225*$P237)))</f>
        <v>0</v>
      </c>
      <c r="AN236" s="5">
        <f ca="1">IF(AN$4="",0,IF(OR(SUM($W186:AN186)&lt;=0,AN186&lt;=0),0,IF(SUM($W186:AN186)&lt;=SUM($W225:AN225),AN186*$P237,AN225*$P237)))</f>
        <v>0</v>
      </c>
      <c r="AO236" s="5">
        <f ca="1">IF(AO$4="",0,IF(OR(SUM($W186:AO186)&lt;=0,AO186&lt;=0),0,IF(SUM($W186:AO186)&lt;=SUM($W225:AO225),AO186*$P237,AO225*$P237)))</f>
        <v>0</v>
      </c>
      <c r="AP236" s="5">
        <f ca="1">IF(AP$4="",0,IF(OR(SUM($W186:AP186)&lt;=0,AP186&lt;=0),0,IF(SUM($W186:AP186)&lt;=SUM($W225:AP225),AP186*$P237,AP225*$P237)))</f>
        <v>0</v>
      </c>
      <c r="AQ236" s="5">
        <f ca="1">IF(AQ$4="",0,IF(OR(SUM($W186:AQ186)&lt;=0,AQ186&lt;=0),0,IF(SUM($W186:AQ186)&lt;=SUM($W225:AQ225),AQ186*$P237,AQ225*$P237)))</f>
        <v>0</v>
      </c>
      <c r="AR236" s="5">
        <f ca="1">IF(AR$4="",0,IF(OR(SUM($W186:AR186)&lt;=0,AR186&lt;=0),0,IF(SUM($W186:AR186)&lt;=SUM($W225:AR225),AR186*$P237,AR225*$P237)))</f>
        <v>0</v>
      </c>
      <c r="AS236" s="5">
        <f ca="1">IF(AS$4="",0,IF(OR(SUM($W186:AS186)&lt;=0,AS186&lt;=0),0,IF(SUM($W186:AS186)&lt;=SUM($W225:AS225),AS186*$P237,AS225*$P237)))</f>
        <v>0</v>
      </c>
      <c r="AT236" s="5">
        <f ca="1">IF(AT$4="",0,IF(OR(SUM($W186:AT186)&lt;=0,AT186&lt;=0),0,IF(SUM($W186:AT186)&lt;=SUM($W225:AT225),AT186*$P237,AT225*$P237)))</f>
        <v>0</v>
      </c>
      <c r="AU236" s="5">
        <f ca="1">IF(AU$4="",0,IF(OR(SUM($W186:AU186)&lt;=0,AU186&lt;=0),0,IF(SUM($W186:AU186)&lt;=SUM($W225:AU225),AU186*$P237,AU225*$P237)))</f>
        <v>117041.82131831514</v>
      </c>
      <c r="AV236" s="5">
        <f ca="1">IF(AV$4="",0,IF(OR(SUM($W186:AV186)&lt;=0,AV186&lt;=0),0,IF(SUM($W186:AV186)&lt;=SUM($W225:AV225),AV186*$P237,AV225*$P237)))</f>
        <v>148721.41105134366</v>
      </c>
      <c r="AW236" s="5">
        <f ca="1">IF(AW$4="",0,IF(OR(SUM($W186:AW186)&lt;=0,AW186&lt;=0),0,IF(SUM($W186:AW186)&lt;=SUM($W225:AW225),AW186*$P237,AW225*$P237)))</f>
        <v>418541.90516710142</v>
      </c>
      <c r="AX236" s="5">
        <f ca="1">IF(AX$4="",0,IF(OR(SUM($W186:AX186)&lt;=0,AX186&lt;=0),0,IF(SUM($W186:AX186)&lt;=SUM($W225:AX225),AX186*$P237,AX225*$P237)))</f>
        <v>212564.26521196563</v>
      </c>
      <c r="AY236" s="5">
        <f ca="1">IF(AY$4="",0,IF(OR(SUM($W186:AY186)&lt;=0,AY186&lt;=0),0,IF(SUM($W186:AY186)&lt;=SUM($W225:AY225),AY186*$P237,AY225*$P237)))</f>
        <v>50152.086992239674</v>
      </c>
      <c r="AZ236" s="5">
        <f ca="1">IF(AZ$4="",0,IF(OR(SUM($W186:AZ186)&lt;=0,AZ186&lt;=0),0,IF(SUM($W186:AZ186)&lt;=SUM($W225:AZ225),AZ186*$P237,AZ225*$P237)))</f>
        <v>0</v>
      </c>
      <c r="BA236" s="5">
        <f ca="1">IF(BA$4="",0,IF(OR(SUM($W186:BA186)&lt;=0,BA186&lt;=0),0,IF(SUM($W186:BA186)&lt;=SUM($W225:BA225),BA186*$P237,BA225*$P237)))</f>
        <v>0</v>
      </c>
      <c r="BB236" s="5">
        <f ca="1">IF(BB$4="",0,IF(OR(SUM($W186:BB186)&lt;=0,BB186&lt;=0),0,IF(SUM($W186:BB186)&lt;=SUM($W225:BB225),BB186*$P237,BB225*$P237)))</f>
        <v>0</v>
      </c>
      <c r="BC236" s="5">
        <f ca="1">IF(BC$4="",0,IF(OR(SUM($W186:BC186)&lt;=0,BC186&lt;=0),0,IF(SUM($W186:BC186)&lt;=SUM($W225:BC225),BC186*$P237,BC225*$P237)))</f>
        <v>0</v>
      </c>
      <c r="BD236" s="5">
        <f ca="1">IF(BD$4="",0,IF(OR(SUM($W186:BD186)&lt;=0,BD186&lt;=0),0,IF(SUM($W186:BD186)&lt;=SUM($W225:BD225),BD186*$P237,BD225*$P237)))</f>
        <v>6104.972032909759</v>
      </c>
      <c r="BE236" s="5">
        <f ca="1">IF(BE$4="",0,IF(OR(SUM($W186:BE186)&lt;=0,BE186&lt;=0),0,IF(SUM($W186:BE186)&lt;=SUM($W225:BE225),BE186*$P237,BE225*$P237)))</f>
        <v>266991.41593235417</v>
      </c>
      <c r="BF236" s="5">
        <f ca="1">IF(BF$4="",0,IF(OR(SUM($W186:BF186)&lt;=0,BF186&lt;=0),0,IF(SUM($W186:BF186)&lt;=SUM($W225:BF225),BF186*$P237,BF225*$P237)))</f>
        <v>518303.98002749914</v>
      </c>
      <c r="BG236" s="5">
        <f ca="1">IF(BG$4="",0,IF(OR(SUM($W186:BG186)&lt;=0,BG186&lt;=0),0,IF(SUM($W186:BG186)&lt;=SUM($W225:BG225),BG186*$P237,BG225*$P237)))</f>
        <v>363822.32190370141</v>
      </c>
      <c r="BH236" s="5">
        <f ca="1">IF(BH$4="",0,IF(OR(SUM($W186:BH186)&lt;=0,BH186&lt;=0),0,IF(SUM($W186:BH186)&lt;=SUM($W225:BH225),BH186*$P237,BH225*$P237)))</f>
        <v>320114.4051795773</v>
      </c>
      <c r="BI236" s="5">
        <f ca="1">IF(BI$4="",0,IF(OR(SUM($W186:BI186)&lt;=0,BI186&lt;=0),0,IF(SUM($W186:BI186)&lt;=SUM($W225:BI225),BI186*$P237,BI225*$P237)))</f>
        <v>463466.58448853606</v>
      </c>
      <c r="BJ236" s="5">
        <f ca="1">IF(BJ$4="",0,IF(OR(SUM($W186:BJ186)&lt;=0,BJ186&lt;=0),0,IF(SUM($W186:BJ186)&lt;=SUM($W225:BJ225),BJ186*$P237,BJ225*$P237)))</f>
        <v>221263.64649693388</v>
      </c>
      <c r="BK236" s="5">
        <f ca="1">IF(BK$4="",0,IF(OR(SUM($W186:BK186)&lt;=0,BK186&lt;=0),0,IF(SUM($W186:BK186)&lt;=SUM($W225:BK225),BK186*$P237,BK225*$P237)))</f>
        <v>0</v>
      </c>
      <c r="BL236" s="5">
        <f ca="1">IF(BL$4="",0,IF(OR(SUM($W186:BL186)&lt;=0,BL186&lt;=0),0,IF(SUM($W186:BL186)&lt;=SUM($W225:BL225),BL186*$P237,BL225*$P237)))</f>
        <v>0</v>
      </c>
      <c r="BM236" s="5">
        <f ca="1">IF(BM$4="",0,IF(OR(SUM($W186:BM186)&lt;=0,BM186&lt;=0),0,IF(SUM($W186:BM186)&lt;=SUM($W225:BM225),BM186*$P237,BM225*$P237)))</f>
        <v>0</v>
      </c>
      <c r="BN236" s="5">
        <f ca="1">IF(BN$4="",0,IF(OR(SUM($W186:BN186)&lt;=0,BN186&lt;=0),0,IF(SUM($W186:BN186)&lt;=SUM($W225:BN225),BN186*$P237,BN225*$P237)))</f>
        <v>198638.49932291929</v>
      </c>
      <c r="BO236" s="5">
        <f ca="1">IF(BO$4="",0,IF(OR(SUM($W186:BO186)&lt;=0,BO186&lt;=0),0,IF(SUM($W186:BO186)&lt;=SUM($W225:BO225),BO186*$P237,BO225*$P237)))</f>
        <v>531084.36874029646</v>
      </c>
      <c r="BP236" s="5">
        <f ca="1">IF(BP$4="",0,IF(OR(SUM($W186:BP186)&lt;=0,BP186&lt;=0),0,IF(SUM($W186:BP186)&lt;=SUM($W225:BP225),BP186*$P237,BP225*$P237)))</f>
        <v>415432.33018050523</v>
      </c>
      <c r="BQ236" s="5">
        <f ca="1">IF(BQ$4="",0,IF(OR(SUM($W186:BQ186)&lt;=0,BQ186&lt;=0),0,IF(SUM($W186:BQ186)&lt;=SUM($W225:BQ225),BQ186*$P237,BQ225*$P237)))</f>
        <v>442523.83140917099</v>
      </c>
      <c r="BR236" s="5">
        <f ca="1">IF(BR$4="",0,IF(OR(SUM($W186:BR186)&lt;=0,BR186&lt;=0),0,IF(SUM($W186:BR186)&lt;=SUM($W225:BR225),BR186*$P237,BR225*$P237)))</f>
        <v>817932.86514168058</v>
      </c>
      <c r="BS236" s="5">
        <f ca="1">IF(BS$4="",0,IF(OR(SUM($W186:BS186)&lt;=0,BS186&lt;=0),0,IF(SUM($W186:BS186)&lt;=SUM($W225:BS225),BS186*$P237,BS225*$P237)))</f>
        <v>558732.03450119949</v>
      </c>
      <c r="BT236" s="5">
        <f ca="1">IF(BT$4="",0,IF(OR(SUM($W186:BT186)&lt;=0,BT186&lt;=0),0,IF(SUM($W186:BT186)&lt;=SUM($W225:BT225),BT186*$P237,BT225*$P237)))</f>
        <v>467919.60171712388</v>
      </c>
      <c r="BU236" s="5">
        <f ca="1">IF(BU$4="",0,IF(OR(SUM($W186:BU186)&lt;=0,BU186&lt;=0),0,IF(SUM($W186:BU186)&lt;=SUM($W225:BU225),BU186*$P237,BU225*$P237)))</f>
        <v>0</v>
      </c>
      <c r="BV236" s="5">
        <f ca="1">IF(BV$4="",0,IF(OR(SUM($W186:BV186)&lt;=0,BV186&lt;=0),0,IF(SUM($W186:BV186)&lt;=SUM($W225:BV225),BV186*$P237,BV225*$P237)))</f>
        <v>0</v>
      </c>
      <c r="BW236" s="5">
        <f ca="1">IF(BW$4="",0,IF(OR(SUM($W186:BW186)&lt;=0,BW186&lt;=0),0,IF(SUM($W186:BW186)&lt;=SUM($W225:BW225),BW186*$P237,BW225*$P237)))</f>
        <v>243820.48943206333</v>
      </c>
      <c r="BX236" s="5">
        <f ca="1">IF(BX$4="",0,IF(OR(SUM($W186:BX186)&lt;=0,BX186&lt;=0),0,IF(SUM($W186:BX186)&lt;=SUM($W225:BX225),BX186*$P237,BX225*$P237)))</f>
        <v>384571.45684689184</v>
      </c>
      <c r="BY236" s="5">
        <f ca="1">IF(BY$4="",0,IF(OR(SUM($W186:BY186)&lt;=0,BY186&lt;=0),0,IF(SUM($W186:BY186)&lt;=SUM($W225:BY225),BY186*$P237,BY225*$P237)))</f>
        <v>536710.19461999054</v>
      </c>
      <c r="BZ236" s="5">
        <f ca="1">IF(BZ$4="",0,IF(OR(SUM($W186:BZ186)&lt;=0,BZ186&lt;=0),0,IF(SUM($W186:BZ186)&lt;=SUM($W225:BZ225),BZ186*$P237,BZ225*$P237)))</f>
        <v>667264.76101523126</v>
      </c>
      <c r="CA236" s="5">
        <f ca="1">IF(CA$4="",0,IF(OR(SUM($W186:CA186)&lt;=0,CA186&lt;=0),0,IF(SUM($W186:CA186)&lt;=SUM($W225:CA225),CA186*$P237,CA225*$P237)))</f>
        <v>998283.39770244248</v>
      </c>
      <c r="CB236" s="5">
        <f ca="1">IF(CB$4="",0,IF(OR(SUM($W186:CB186)&lt;=0,CB186&lt;=0),0,IF(SUM($W186:CB186)&lt;=SUM($W225:CB225),CB186*$P237,CB225*$P237)))</f>
        <v>606418.04280617519</v>
      </c>
      <c r="CC236" s="5">
        <f ca="1">IF(CC$4="",0,IF(OR(SUM($W186:CC186)&lt;=0,CC186&lt;=0),0,IF(SUM($W186:CC186)&lt;=SUM($W225:CC225),CC186*$P237,CC225*$P237)))</f>
        <v>642259.17561762733</v>
      </c>
      <c r="CD236" s="5">
        <f ca="1">IF(CD$4="",0,IF(OR(SUM($W186:CD186)&lt;=0,CD186&lt;=0),0,IF(SUM($W186:CD186)&lt;=SUM($W225:CD225),CD186*$P237,CD225*$P237)))</f>
        <v>778919.66873989115</v>
      </c>
      <c r="CE236" s="5">
        <f ca="1">IF(CE$4="",0,IF(OR(SUM($W186:CE186)&lt;=0,CE186&lt;=0),0,IF(SUM($W186:CE186)&lt;=SUM($W225:CE225),CE186*$P237,CE225*$P237)))</f>
        <v>764338.22141208907</v>
      </c>
      <c r="CF236" s="5">
        <f ca="1">IF(CF$4="",0,IF(OR(SUM($W186:CF186)&lt;=0,CF186&lt;=0),0,IF(SUM($W186:CF186)&lt;=SUM($W225:CF225),CF186*$P237,CF225*$P237)))</f>
        <v>0</v>
      </c>
    </row>
    <row r="237" spans="2:84" x14ac:dyDescent="0.3">
      <c r="B237" s="13">
        <f>ROW()</f>
        <v>237</v>
      </c>
      <c r="H237" s="1" t="str">
        <f>H236</f>
        <v>Резервы под займы третьим лицам</v>
      </c>
      <c r="I237" s="1" t="s">
        <v>371</v>
      </c>
      <c r="M237" s="53" t="s">
        <v>16</v>
      </c>
      <c r="O237" s="82"/>
      <c r="P237" s="86">
        <v>0.05</v>
      </c>
      <c r="W237" s="34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  <c r="BZ237" s="99"/>
      <c r="CA237" s="99"/>
      <c r="CB237" s="99"/>
      <c r="CC237" s="99"/>
      <c r="CD237" s="99"/>
      <c r="CE237" s="99"/>
      <c r="CF237" s="99"/>
    </row>
    <row r="238" spans="2:84" x14ac:dyDescent="0.3">
      <c r="B238" s="13">
        <f>ROW()</f>
        <v>238</v>
      </c>
      <c r="H238" s="1" t="str">
        <f>H236</f>
        <v>Резервы под займы третьим лицам</v>
      </c>
      <c r="I238" s="1" t="s">
        <v>372</v>
      </c>
      <c r="M238" s="53" t="s">
        <v>18</v>
      </c>
      <c r="P238" s="72" t="str">
        <f>Lists!$AI$9&amp;" | "&amp;Lists!$AI$12</f>
        <v>CF(+) | PL(+)</v>
      </c>
      <c r="U238" s="5">
        <f t="shared" ca="1" si="450"/>
        <v>1491310.713914034</v>
      </c>
      <c r="X238" s="5">
        <f ca="1">IF(X$4="",0,SUM($W236:W236)*$P239/12)</f>
        <v>0</v>
      </c>
      <c r="Y238" s="5">
        <f ca="1">IF(Y$4="",0,SUM($W236:X236)*$P239/12)</f>
        <v>0</v>
      </c>
      <c r="Z238" s="5">
        <f ca="1">IF(Z$4="",0,SUM($W236:Y236)*$P239/12)</f>
        <v>0</v>
      </c>
      <c r="AA238" s="5">
        <f ca="1">IF(AA$4="",0,SUM($W236:Z236)*$P239/12)</f>
        <v>0</v>
      </c>
      <c r="AB238" s="5">
        <f ca="1">IF(AB$4="",0,SUM($W236:AA236)*$P239/12)</f>
        <v>0</v>
      </c>
      <c r="AC238" s="5">
        <f ca="1">IF(AC$4="",0,SUM($W236:AB236)*$P239/12)</f>
        <v>0</v>
      </c>
      <c r="AD238" s="5">
        <f ca="1">IF(AD$4="",0,SUM($W236:AC236)*$P239/12)</f>
        <v>0</v>
      </c>
      <c r="AE238" s="5">
        <f ca="1">IF(AE$4="",0,SUM($W236:AD236)*$P239/12)</f>
        <v>0</v>
      </c>
      <c r="AF238" s="5">
        <f ca="1">IF(AF$4="",0,SUM($W236:AE236)*$P239/12)</f>
        <v>0</v>
      </c>
      <c r="AG238" s="5">
        <f ca="1">IF(AG$4="",0,SUM($W236:AF236)*$P239/12)</f>
        <v>0</v>
      </c>
      <c r="AH238" s="5">
        <f ca="1">IF(AH$4="",0,SUM($W236:AG236)*$P239/12)</f>
        <v>0</v>
      </c>
      <c r="AI238" s="5">
        <f ca="1">IF(AI$4="",0,SUM($W236:AH236)*$P239/12)</f>
        <v>0</v>
      </c>
      <c r="AJ238" s="5">
        <f ca="1">IF(AJ$4="",0,SUM($W236:AI236)*$P239/12)</f>
        <v>0</v>
      </c>
      <c r="AK238" s="5">
        <f ca="1">IF(AK$4="",0,SUM($W236:AJ236)*$P239/12)</f>
        <v>0</v>
      </c>
      <c r="AL238" s="5">
        <f ca="1">IF(AL$4="",0,SUM($W236:AK236)*$P239/12)</f>
        <v>0</v>
      </c>
      <c r="AM238" s="5">
        <f ca="1">IF(AM$4="",0,SUM($W236:AL236)*$P239/12)</f>
        <v>0</v>
      </c>
      <c r="AN238" s="5">
        <f ca="1">IF(AN$4="",0,SUM($W236:AM236)*$P239/12)</f>
        <v>0</v>
      </c>
      <c r="AO238" s="5">
        <f ca="1">IF(AO$4="",0,SUM($W236:AN236)*$P239/12)</f>
        <v>0</v>
      </c>
      <c r="AP238" s="5">
        <f ca="1">IF(AP$4="",0,SUM($W236:AO236)*$P239/12)</f>
        <v>0</v>
      </c>
      <c r="AQ238" s="5">
        <f ca="1">IF(AQ$4="",0,SUM($W236:AP236)*$P239/12)</f>
        <v>0</v>
      </c>
      <c r="AR238" s="5">
        <f ca="1">IF(AR$4="",0,SUM($W236:AQ236)*$P239/12)</f>
        <v>0</v>
      </c>
      <c r="AS238" s="5">
        <f ca="1">IF(AS$4="",0,SUM($W236:AR236)*$P239/12)</f>
        <v>0</v>
      </c>
      <c r="AT238" s="5">
        <f ca="1">IF(AT$4="",0,SUM($W236:AS236)*$P239/12)</f>
        <v>0</v>
      </c>
      <c r="AU238" s="5">
        <f ca="1">IF(AU$4="",0,SUM($W236:AT236)*$P239/12)</f>
        <v>0</v>
      </c>
      <c r="AV238" s="5">
        <f ca="1">IF(AV$4="",0,SUM($W236:AU236)*$P239/12)</f>
        <v>1170.4182131831515</v>
      </c>
      <c r="AW238" s="5">
        <f ca="1">IF(AW$4="",0,SUM($W236:AV236)*$P239/12)</f>
        <v>2657.6323236965877</v>
      </c>
      <c r="AX238" s="5">
        <f ca="1">IF(AX$4="",0,SUM($W236:AW236)*$P239/12)</f>
        <v>6843.0513753676014</v>
      </c>
      <c r="AY238" s="5">
        <f ca="1">IF(AY$4="",0,SUM($W236:AX236)*$P239/12)</f>
        <v>8968.6940274872577</v>
      </c>
      <c r="AZ238" s="5">
        <f ca="1">IF(AZ$4="",0,SUM($W236:AY236)*$P239/12)</f>
        <v>9470.2148974096544</v>
      </c>
      <c r="BA238" s="5">
        <f ca="1">IF(BA$4="",0,SUM($W236:AZ236)*$P239/12)</f>
        <v>9470.2148974096544</v>
      </c>
      <c r="BB238" s="5">
        <f ca="1">IF(BB$4="",0,SUM($W236:BA236)*$P239/12)</f>
        <v>9470.2148974096544</v>
      </c>
      <c r="BC238" s="5">
        <f ca="1">IF(BC$4="",0,SUM($W236:BB236)*$P239/12)</f>
        <v>9470.2148974096544</v>
      </c>
      <c r="BD238" s="5">
        <f ca="1">IF(BD$4="",0,SUM($W236:BC236)*$P239/12)</f>
        <v>9470.2148974096544</v>
      </c>
      <c r="BE238" s="5">
        <f ca="1">IF(BE$4="",0,SUM($W236:BD236)*$P239/12)</f>
        <v>9531.2646177387523</v>
      </c>
      <c r="BF238" s="5">
        <f ca="1">IF(BF$4="",0,SUM($W236:BE236)*$P239/12)</f>
        <v>12201.178777062292</v>
      </c>
      <c r="BG238" s="5">
        <f ca="1">IF(BG$4="",0,SUM($W236:BF236)*$P239/12)</f>
        <v>17384.218577337288</v>
      </c>
      <c r="BH238" s="5">
        <f ca="1">IF(BH$4="",0,SUM($W236:BG236)*$P239/12)</f>
        <v>21022.4417963743</v>
      </c>
      <c r="BI238" s="5">
        <f ca="1">IF(BI$4="",0,SUM($W236:BH236)*$P239/12)</f>
        <v>24223.585848170074</v>
      </c>
      <c r="BJ238" s="5">
        <f ca="1">IF(BJ$4="",0,SUM($W236:BI236)*$P239/12)</f>
        <v>28858.251693055437</v>
      </c>
      <c r="BK238" s="5">
        <f ca="1">IF(BK$4="",0,SUM($W236:BJ236)*$P239/12)</f>
        <v>31070.88815802478</v>
      </c>
      <c r="BL238" s="5">
        <f ca="1">IF(BL$4="",0,SUM($W236:BK236)*$P239/12)</f>
        <v>31070.88815802478</v>
      </c>
      <c r="BM238" s="5">
        <f ca="1">IF(BM$4="",0,SUM($W236:BL236)*$P239/12)</f>
        <v>31070.88815802478</v>
      </c>
      <c r="BN238" s="5">
        <f ca="1">IF(BN$4="",0,SUM($W236:BM236)*$P239/12)</f>
        <v>31070.88815802478</v>
      </c>
      <c r="BO238" s="5">
        <f ca="1">IF(BO$4="",0,SUM($W236:BN236)*$P239/12)</f>
        <v>33057.273151253969</v>
      </c>
      <c r="BP238" s="5">
        <f ca="1">IF(BP$4="",0,SUM($W236:BO236)*$P239/12)</f>
        <v>38368.116838656933</v>
      </c>
      <c r="BQ238" s="5">
        <f ca="1">IF(BQ$4="",0,SUM($W236:BP236)*$P239/12)</f>
        <v>42522.440140461986</v>
      </c>
      <c r="BR238" s="5">
        <f ca="1">IF(BR$4="",0,SUM($W236:BQ236)*$P239/12)</f>
        <v>46947.678454553701</v>
      </c>
      <c r="BS238" s="5">
        <f ca="1">IF(BS$4="",0,SUM($W236:BR236)*$P239/12)</f>
        <v>55127.007105970501</v>
      </c>
      <c r="BT238" s="5">
        <f ca="1">IF(BT$4="",0,SUM($W236:BS236)*$P239/12)</f>
        <v>60714.327450982499</v>
      </c>
      <c r="BU238" s="5">
        <f ca="1">IF(BU$4="",0,SUM($W236:BT236)*$P239/12)</f>
        <v>65393.523468153733</v>
      </c>
      <c r="BV238" s="5">
        <f ca="1">IF(BV$4="",0,SUM($W236:BU236)*$P239/12)</f>
        <v>65393.523468153733</v>
      </c>
      <c r="BW238" s="5">
        <f ca="1">IF(BW$4="",0,SUM($W236:BV236)*$P239/12)</f>
        <v>65393.523468153733</v>
      </c>
      <c r="BX238" s="5">
        <f ca="1">IF(BX$4="",0,SUM($W236:BW236)*$P239/12)</f>
        <v>67831.728362474372</v>
      </c>
      <c r="BY238" s="5">
        <f ca="1">IF(BY$4="",0,SUM($W236:BX236)*$P239/12)</f>
        <v>71677.442930943289</v>
      </c>
      <c r="BZ238" s="5">
        <f ca="1">IF(BZ$4="",0,SUM($W236:BY236)*$P239/12)</f>
        <v>77044.544877143184</v>
      </c>
      <c r="CA238" s="5">
        <f ca="1">IF(CA$4="",0,SUM($W236:BZ236)*$P239/12)</f>
        <v>83717.192487295513</v>
      </c>
      <c r="CB238" s="5">
        <f ca="1">IF(CB$4="",0,SUM($W236:CA236)*$P239/12)</f>
        <v>93700.026464319948</v>
      </c>
      <c r="CC238" s="5">
        <f ca="1">IF(CC$4="",0,SUM($W236:CB236)*$P239/12)</f>
        <v>99764.20689238167</v>
      </c>
      <c r="CD238" s="5">
        <f ca="1">IF(CD$4="",0,SUM($W236:CC236)*$P239/12)</f>
        <v>106186.79864855796</v>
      </c>
      <c r="CE238" s="5">
        <f ca="1">IF(CE$4="",0,SUM($W236:CD236)*$P239/12)</f>
        <v>113975.99533595686</v>
      </c>
      <c r="CF238" s="5">
        <f ca="1">IF(CF$4="",0,SUM($W236:CE236)*$P239/12)</f>
        <v>0</v>
      </c>
    </row>
    <row r="239" spans="2:84" x14ac:dyDescent="0.3">
      <c r="B239" s="13">
        <f>ROW()</f>
        <v>239</v>
      </c>
      <c r="H239" s="1" t="str">
        <f>H238</f>
        <v>Резервы под займы третьим лицам</v>
      </c>
      <c r="I239" s="1" t="str">
        <f>I238</f>
        <v>Начисление и поступление %% по займам</v>
      </c>
      <c r="J239" s="1" t="s">
        <v>373</v>
      </c>
      <c r="M239" s="53" t="s">
        <v>284</v>
      </c>
      <c r="O239" s="82"/>
      <c r="P239" s="86">
        <v>0.12</v>
      </c>
      <c r="W239" s="34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  <c r="CD239" s="99"/>
      <c r="CE239" s="99"/>
      <c r="CF239" s="99"/>
    </row>
    <row r="241" spans="2:84" x14ac:dyDescent="0.3">
      <c r="B241" s="13">
        <f>ROW()</f>
        <v>241</v>
      </c>
      <c r="H241" s="1" t="s">
        <v>374</v>
      </c>
      <c r="M241" s="53" t="s">
        <v>18</v>
      </c>
      <c r="P241" s="72" t="str">
        <f>Lists!$AI$12</f>
        <v>PL(+)</v>
      </c>
      <c r="U241" s="5">
        <f ca="1">SUM(INDIRECT(ADDRESS($B241,$X$2)&amp;":"&amp;ADDRESS($B241,$X$2-1+$P$8)))</f>
        <v>3322985.86105442</v>
      </c>
      <c r="X241" s="108">
        <f ca="1">IF(X$4="",0,X228+X233+X238)</f>
        <v>0</v>
      </c>
      <c r="Y241" s="5">
        <f t="shared" ref="Y241:CF241" ca="1" si="451">IF(Y$4="",0,Y228+Y233+Y238)</f>
        <v>0</v>
      </c>
      <c r="Z241" s="5">
        <f t="shared" ca="1" si="451"/>
        <v>0</v>
      </c>
      <c r="AA241" s="5">
        <f t="shared" ca="1" si="451"/>
        <v>0</v>
      </c>
      <c r="AB241" s="5">
        <f t="shared" ca="1" si="451"/>
        <v>0</v>
      </c>
      <c r="AC241" s="5">
        <f t="shared" ca="1" si="451"/>
        <v>0</v>
      </c>
      <c r="AD241" s="5">
        <f t="shared" ca="1" si="451"/>
        <v>0</v>
      </c>
      <c r="AE241" s="5">
        <f t="shared" ca="1" si="451"/>
        <v>5.8207660913467408E-13</v>
      </c>
      <c r="AF241" s="5">
        <f t="shared" ca="1" si="451"/>
        <v>0</v>
      </c>
      <c r="AG241" s="5">
        <f t="shared" ca="1" si="451"/>
        <v>0</v>
      </c>
      <c r="AH241" s="5">
        <f t="shared" ca="1" si="451"/>
        <v>12621.800663968628</v>
      </c>
      <c r="AI241" s="5">
        <f t="shared" ca="1" si="451"/>
        <v>17133.756948092505</v>
      </c>
      <c r="AJ241" s="5">
        <f t="shared" ca="1" si="451"/>
        <v>25675.623054449185</v>
      </c>
      <c r="AK241" s="5">
        <f t="shared" ca="1" si="451"/>
        <v>28791.398331028224</v>
      </c>
      <c r="AL241" s="5">
        <f t="shared" ca="1" si="451"/>
        <v>33792.361675323875</v>
      </c>
      <c r="AM241" s="5">
        <f t="shared" ca="1" si="451"/>
        <v>41500.65193208267</v>
      </c>
      <c r="AN241" s="5">
        <f t="shared" ca="1" si="451"/>
        <v>48504.701666573179</v>
      </c>
      <c r="AO241" s="5">
        <f t="shared" ca="1" si="451"/>
        <v>50479.488486700524</v>
      </c>
      <c r="AP241" s="5">
        <f t="shared" ca="1" si="451"/>
        <v>58731.961883464122</v>
      </c>
      <c r="AQ241" s="5">
        <f t="shared" ca="1" si="451"/>
        <v>70226.912776223719</v>
      </c>
      <c r="AR241" s="5">
        <f t="shared" ca="1" si="451"/>
        <v>16005.0155960517</v>
      </c>
      <c r="AS241" s="5">
        <f t="shared" ca="1" si="451"/>
        <v>0</v>
      </c>
      <c r="AT241" s="5">
        <f t="shared" ca="1" si="451"/>
        <v>0</v>
      </c>
      <c r="AU241" s="5">
        <f t="shared" ca="1" si="451"/>
        <v>0</v>
      </c>
      <c r="AV241" s="5">
        <f t="shared" ca="1" si="451"/>
        <v>2145.7667241691111</v>
      </c>
      <c r="AW241" s="5">
        <f t="shared" ca="1" si="451"/>
        <v>4872.3259267770773</v>
      </c>
      <c r="AX241" s="5">
        <f t="shared" ca="1" si="451"/>
        <v>12545.594188173936</v>
      </c>
      <c r="AY241" s="5">
        <f t="shared" ca="1" si="451"/>
        <v>30719.908157022252</v>
      </c>
      <c r="AZ241" s="5">
        <f t="shared" ca="1" si="451"/>
        <v>48919.089862512054</v>
      </c>
      <c r="BA241" s="5">
        <f t="shared" ca="1" si="451"/>
        <v>61630.315938770065</v>
      </c>
      <c r="BB241" s="5">
        <f t="shared" ca="1" si="451"/>
        <v>19585.365923812722</v>
      </c>
      <c r="BC241" s="5">
        <f t="shared" ca="1" si="451"/>
        <v>17362.060645251047</v>
      </c>
      <c r="BD241" s="5">
        <f t="shared" ca="1" si="451"/>
        <v>17362.060645251047</v>
      </c>
      <c r="BE241" s="5">
        <f t="shared" ca="1" si="451"/>
        <v>17473.985132521058</v>
      </c>
      <c r="BF241" s="5">
        <f t="shared" ca="1" si="451"/>
        <v>22368.82775794754</v>
      </c>
      <c r="BG241" s="5">
        <f t="shared" ca="1" si="451"/>
        <v>31871.067391785029</v>
      </c>
      <c r="BH241" s="5">
        <f t="shared" ca="1" si="451"/>
        <v>38541.143293352885</v>
      </c>
      <c r="BI241" s="5">
        <f t="shared" ca="1" si="451"/>
        <v>44409.907388311804</v>
      </c>
      <c r="BJ241" s="5">
        <f t="shared" ca="1" si="451"/>
        <v>63029.413362757768</v>
      </c>
      <c r="BK241" s="5">
        <f t="shared" ca="1" si="451"/>
        <v>95747.701004857445</v>
      </c>
      <c r="BL241" s="5">
        <f t="shared" ca="1" si="451"/>
        <v>60678.979832476376</v>
      </c>
      <c r="BM241" s="5">
        <f t="shared" ca="1" si="451"/>
        <v>56963.294956378762</v>
      </c>
      <c r="BN241" s="5">
        <f t="shared" ca="1" si="451"/>
        <v>56963.294956378762</v>
      </c>
      <c r="BO241" s="5">
        <f t="shared" ca="1" si="451"/>
        <v>60605.000777298948</v>
      </c>
      <c r="BP241" s="5">
        <f t="shared" ca="1" si="451"/>
        <v>70341.547537537714</v>
      </c>
      <c r="BQ241" s="5">
        <f t="shared" ca="1" si="451"/>
        <v>77957.806924180302</v>
      </c>
      <c r="BR241" s="5">
        <f t="shared" ca="1" si="451"/>
        <v>86070.743833348446</v>
      </c>
      <c r="BS241" s="5">
        <f t="shared" ca="1" si="451"/>
        <v>101066.17969427926</v>
      </c>
      <c r="BT241" s="5">
        <f t="shared" ca="1" si="451"/>
        <v>114233.96414504634</v>
      </c>
      <c r="BU241" s="5">
        <f t="shared" ca="1" si="451"/>
        <v>157467.70665873302</v>
      </c>
      <c r="BV241" s="5">
        <f t="shared" ca="1" si="451"/>
        <v>119888.12635828185</v>
      </c>
      <c r="BW241" s="5">
        <f t="shared" ca="1" si="451"/>
        <v>119888.12635828185</v>
      </c>
      <c r="BX241" s="5">
        <f t="shared" ca="1" si="451"/>
        <v>124358.16866453635</v>
      </c>
      <c r="BY241" s="5">
        <f t="shared" ca="1" si="451"/>
        <v>131408.64537339602</v>
      </c>
      <c r="BZ241" s="5">
        <f t="shared" ca="1" si="451"/>
        <v>141248.33227476251</v>
      </c>
      <c r="CA241" s="5">
        <f t="shared" ca="1" si="451"/>
        <v>153481.51956004178</v>
      </c>
      <c r="CB241" s="5">
        <f t="shared" ca="1" si="451"/>
        <v>171783.38185125322</v>
      </c>
      <c r="CC241" s="5">
        <f t="shared" ca="1" si="451"/>
        <v>182901.04596936642</v>
      </c>
      <c r="CD241" s="5">
        <f t="shared" ca="1" si="451"/>
        <v>194675.79752235627</v>
      </c>
      <c r="CE241" s="5">
        <f t="shared" ca="1" si="451"/>
        <v>208955.99144925427</v>
      </c>
      <c r="CF241" s="5">
        <f t="shared" ca="1" si="451"/>
        <v>0</v>
      </c>
    </row>
    <row r="243" spans="2:84" x14ac:dyDescent="0.3">
      <c r="B243" s="13">
        <f>ROW()</f>
        <v>243</v>
      </c>
      <c r="H243" s="1" t="s">
        <v>363</v>
      </c>
      <c r="M243" s="53" t="s">
        <v>18</v>
      </c>
      <c r="P243" s="72" t="str">
        <f>Lists!$AI$14</f>
        <v>PL</v>
      </c>
      <c r="U243" s="5">
        <f ca="1">SUM(INDIRECT(ADDRESS($B243,$X$2)&amp;":"&amp;ADDRESS($B243,$X$2-1+$P$8)))</f>
        <v>404512550.80705535</v>
      </c>
      <c r="X243" s="5">
        <f ca="1">IF(X$4="",0,X182+X241)</f>
        <v>-457022.98358366021</v>
      </c>
      <c r="Y243" s="5">
        <f t="shared" ref="Y243:CF243" ca="1" si="452">IF(Y$4="",0,Y182+Y241)</f>
        <v>-783279.65025032684</v>
      </c>
      <c r="Z243" s="5">
        <f t="shared" ca="1" si="452"/>
        <v>-1262492.9039219196</v>
      </c>
      <c r="AA243" s="5">
        <f t="shared" ca="1" si="452"/>
        <v>-1640353.6704685052</v>
      </c>
      <c r="AB243" s="5">
        <f t="shared" ca="1" si="452"/>
        <v>-1388434.257359205</v>
      </c>
      <c r="AC243" s="5">
        <f t="shared" ca="1" si="452"/>
        <v>-823612.92360934557</v>
      </c>
      <c r="AD243" s="5">
        <f t="shared" ca="1" si="452"/>
        <v>-508068.51050004503</v>
      </c>
      <c r="AE243" s="5">
        <f t="shared" ca="1" si="452"/>
        <v>-270737.60967129038</v>
      </c>
      <c r="AF243" s="5">
        <f t="shared" ca="1" si="452"/>
        <v>35399.423761963029</v>
      </c>
      <c r="AG243" s="5">
        <f t="shared" ca="1" si="452"/>
        <v>297726.87000935047</v>
      </c>
      <c r="AH243" s="5">
        <f t="shared" ca="1" si="452"/>
        <v>657677.64727468207</v>
      </c>
      <c r="AI243" s="5">
        <f t="shared" ca="1" si="452"/>
        <v>966392.83008220629</v>
      </c>
      <c r="AJ243" s="5">
        <f t="shared" ca="1" si="452"/>
        <v>1167247.7584380752</v>
      </c>
      <c r="AK243" s="5">
        <f t="shared" ca="1" si="452"/>
        <v>1499716.5542975005</v>
      </c>
      <c r="AL243" s="5">
        <f t="shared" ca="1" si="452"/>
        <v>1910075.5064190847</v>
      </c>
      <c r="AM243" s="5">
        <f t="shared" ca="1" si="452"/>
        <v>2188316.4215063737</v>
      </c>
      <c r="AN243" s="5">
        <f t="shared" ca="1" si="452"/>
        <v>2457426.0913491719</v>
      </c>
      <c r="AO243" s="5">
        <f t="shared" ca="1" si="452"/>
        <v>2709993.3732776083</v>
      </c>
      <c r="AP243" s="5">
        <f t="shared" ca="1" si="452"/>
        <v>3032518.7791192797</v>
      </c>
      <c r="AQ243" s="5">
        <f t="shared" ca="1" si="452"/>
        <v>3368367.0330935256</v>
      </c>
      <c r="AR243" s="5">
        <f t="shared" ca="1" si="452"/>
        <v>3536734.4826292801</v>
      </c>
      <c r="AS243" s="5">
        <f t="shared" ca="1" si="452"/>
        <v>3957363.6891626394</v>
      </c>
      <c r="AT243" s="5">
        <f t="shared" ca="1" si="452"/>
        <v>4164824.6671033944</v>
      </c>
      <c r="AU243" s="5">
        <f t="shared" ca="1" si="452"/>
        <v>4286447.6550288666</v>
      </c>
      <c r="AV243" s="5">
        <f t="shared" ca="1" si="452"/>
        <v>4484703.9489624994</v>
      </c>
      <c r="AW243" s="5">
        <f t="shared" ca="1" si="452"/>
        <v>4738228.4115989208</v>
      </c>
      <c r="AX243" s="5">
        <f t="shared" ca="1" si="452"/>
        <v>5230505.1661056969</v>
      </c>
      <c r="AY243" s="5">
        <f t="shared" ca="1" si="452"/>
        <v>5701875.3128494946</v>
      </c>
      <c r="AZ243" s="5">
        <f t="shared" ca="1" si="452"/>
        <v>5985942.4030825663</v>
      </c>
      <c r="BA243" s="5">
        <f t="shared" ca="1" si="452"/>
        <v>6374855.1376864091</v>
      </c>
      <c r="BB243" s="5">
        <f t="shared" ca="1" si="452"/>
        <v>6534844.7689480456</v>
      </c>
      <c r="BC243" s="5">
        <f t="shared" ca="1" si="452"/>
        <v>6870029.6704872912</v>
      </c>
      <c r="BD243" s="5">
        <f t="shared" ca="1" si="452"/>
        <v>7250296.584660952</v>
      </c>
      <c r="BE243" s="5">
        <f t="shared" ca="1" si="452"/>
        <v>7440384.5095410608</v>
      </c>
      <c r="BF243" s="5">
        <f t="shared" ca="1" si="452"/>
        <v>7828178.1457697749</v>
      </c>
      <c r="BG243" s="5">
        <f t="shared" ca="1" si="452"/>
        <v>8191599.9385540355</v>
      </c>
      <c r="BH243" s="5">
        <f t="shared" ca="1" si="452"/>
        <v>8349935.8544370178</v>
      </c>
      <c r="BI243" s="5">
        <f t="shared" ca="1" si="452"/>
        <v>8731269.3661126252</v>
      </c>
      <c r="BJ243" s="5">
        <f t="shared" ca="1" si="452"/>
        <v>9209957.0466120448</v>
      </c>
      <c r="BK243" s="5">
        <f t="shared" ca="1" si="452"/>
        <v>9776443.4248588458</v>
      </c>
      <c r="BL243" s="5">
        <f t="shared" ca="1" si="452"/>
        <v>9784084.1432743613</v>
      </c>
      <c r="BM243" s="5">
        <f t="shared" ca="1" si="452"/>
        <v>10061006.059531815</v>
      </c>
      <c r="BN243" s="5">
        <f t="shared" ca="1" si="452"/>
        <v>10317313.704928413</v>
      </c>
      <c r="BO243" s="5">
        <f t="shared" ca="1" si="452"/>
        <v>10443734.445718829</v>
      </c>
      <c r="BP243" s="5">
        <f t="shared" ca="1" si="452"/>
        <v>10959296.56670266</v>
      </c>
      <c r="BQ243" s="5">
        <f t="shared" ca="1" si="452"/>
        <v>11576630.624152765</v>
      </c>
      <c r="BR243" s="5">
        <f t="shared" ca="1" si="452"/>
        <v>11872364.141856827</v>
      </c>
      <c r="BS243" s="5">
        <f t="shared" ca="1" si="452"/>
        <v>12258177.452011865</v>
      </c>
      <c r="BT243" s="5">
        <f t="shared" ca="1" si="452"/>
        <v>12399621.167355374</v>
      </c>
      <c r="BU243" s="5">
        <f t="shared" ca="1" si="452"/>
        <v>12716018.063576607</v>
      </c>
      <c r="BV243" s="5">
        <f t="shared" ca="1" si="452"/>
        <v>13271852.955248529</v>
      </c>
      <c r="BW243" s="5">
        <f t="shared" ca="1" si="452"/>
        <v>13916170.365403999</v>
      </c>
      <c r="BX243" s="5">
        <f t="shared" ca="1" si="452"/>
        <v>14165838.365467768</v>
      </c>
      <c r="BY243" s="5">
        <f t="shared" ca="1" si="452"/>
        <v>14347714.570923278</v>
      </c>
      <c r="BZ243" s="5">
        <f t="shared" ca="1" si="452"/>
        <v>14539260.601282775</v>
      </c>
      <c r="CA243" s="5">
        <f t="shared" ca="1" si="452"/>
        <v>14913149.45039634</v>
      </c>
      <c r="CB243" s="5">
        <f t="shared" ca="1" si="452"/>
        <v>15532029.408029709</v>
      </c>
      <c r="CC243" s="5">
        <f t="shared" ca="1" si="452"/>
        <v>16125726.01185878</v>
      </c>
      <c r="CD243" s="5">
        <f t="shared" ca="1" si="452"/>
        <v>16555498.324845323</v>
      </c>
      <c r="CE243" s="5">
        <f t="shared" ca="1" si="452"/>
        <v>16955788.421033394</v>
      </c>
      <c r="CF243" s="5">
        <f t="shared" ca="1" si="452"/>
        <v>0</v>
      </c>
    </row>
    <row r="244" spans="2:84" x14ac:dyDescent="0.3">
      <c r="X244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1</v>
      </c>
      <c r="Y24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1</v>
      </c>
      <c r="Z24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1</v>
      </c>
      <c r="AA24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1</v>
      </c>
      <c r="AB24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1</v>
      </c>
      <c r="AC24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1</v>
      </c>
      <c r="AD24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1</v>
      </c>
      <c r="AE24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1</v>
      </c>
      <c r="AF24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1</v>
      </c>
      <c r="AG24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1</v>
      </c>
      <c r="AH24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1</v>
      </c>
      <c r="AI24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1</v>
      </c>
      <c r="AJ24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1</v>
      </c>
      <c r="AK24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1</v>
      </c>
      <c r="AL24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1</v>
      </c>
      <c r="AM24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24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24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24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24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24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24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24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24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24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24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24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24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24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24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24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24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24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24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24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24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24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24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24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24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24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24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24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24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24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24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24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24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24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24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24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24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24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24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24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24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24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24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24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24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24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245" spans="2:84" x14ac:dyDescent="0.3">
      <c r="B245" s="13">
        <f>ROW()</f>
        <v>245</v>
      </c>
      <c r="H245" s="1" t="s">
        <v>260</v>
      </c>
      <c r="M245" s="53" t="s">
        <v>18</v>
      </c>
      <c r="P245" s="72" t="str">
        <f>Lists!$AI$13</f>
        <v>PL(-)</v>
      </c>
      <c r="U245" s="5">
        <f ca="1">SUM(INDIRECT(ADDRESS($B245,$X$2)&amp;":"&amp;ADDRESS($B245,$X$2-1+$P$8)))</f>
        <v>80902510.161411077</v>
      </c>
      <c r="X245" s="108">
        <f ca="1">IF(X$4="",0,
IF(X244=2,IF(Model!X$42*Taxes!$P$21-(Model!X$95+Model!X$156)&lt;Model!X$42*Taxes!$P$21*Taxes!$P$22,Model!X$42*Taxes!$P$21*Taxes!$P$22,Model!X$42*Taxes!$P$21-(Model!X$95+Model!X$156)),
IF(X244=3,MAX(Model!X$42*Taxes!$P$24,X243*Taxes!$P$23),
IF(SUMIFS($W243:X243,$W244:X244,X244)*SUMIFS(Taxes!$P$20:$P$29,Taxes!$Q$20:$Q$29,X244)-SUMIFS($W245:W245,$W244:W244,X244)&gt;0,SUMIFS($W243:X243,$W244:X244,X244)*SUMIFS(Taxes!$P$20:$P$29,Taxes!$Q$20:$Q$29,X244)-SUMIFS($W245:W245,$W244:W244,X244),0))))</f>
        <v>0</v>
      </c>
      <c r="Y245" s="5">
        <f ca="1">IF(Y$4="",0,
IF(Y244=2,IF(Model!Y$42*Taxes!$P$21-(Model!Y$95+Model!Y$156)&lt;Model!Y$42*Taxes!$P$21*Taxes!$P$22,Model!Y$42*Taxes!$P$21*Taxes!$P$22,Model!Y$42*Taxes!$P$21-(Model!Y$95+Model!Y$156)),
IF(Y244=3,MAX(Model!Y$42*Taxes!$P$24,Y243*Taxes!$P$23),
IF(SUMIFS($W243:Y243,$W244:Y244,Y244)*SUMIFS(Taxes!$P$20:$P$29,Taxes!$Q$20:$Q$29,Y244)-SUMIFS($W245:X245,$W244:X244,Y244)&gt;0,SUMIFS($W243:Y243,$W244:Y244,Y244)*SUMIFS(Taxes!$P$20:$P$29,Taxes!$Q$20:$Q$29,Y244)-SUMIFS($W245:X245,$W244:X244,Y244),0))))</f>
        <v>0</v>
      </c>
      <c r="Z245" s="5">
        <f ca="1">IF(Z$4="",0,
IF(Z244=2,IF(Model!Z$42*Taxes!$P$21-(Model!Z$95+Model!Z$156)&lt;Model!Z$42*Taxes!$P$21*Taxes!$P$22,Model!Z$42*Taxes!$P$21*Taxes!$P$22,Model!Z$42*Taxes!$P$21-(Model!Z$95+Model!Z$156)),
IF(Z244=3,MAX(Model!Z$42*Taxes!$P$24,Z243*Taxes!$P$23),
IF(SUMIFS($W243:Z243,$W244:Z244,Z244)*SUMIFS(Taxes!$P$20:$P$29,Taxes!$Q$20:$Q$29,Z244)-SUMIFS($W245:Y245,$W244:Y244,Z244)&gt;0,SUMIFS($W243:Z243,$W244:Z244,Z244)*SUMIFS(Taxes!$P$20:$P$29,Taxes!$Q$20:$Q$29,Z244)-SUMIFS($W245:Y245,$W244:Y244,Z244),0))))</f>
        <v>0</v>
      </c>
      <c r="AA245" s="5">
        <f ca="1">IF(AA$4="",0,
IF(AA244=2,IF(Model!AA$42*Taxes!$P$21-(Model!AA$95+Model!AA$156)&lt;Model!AA$42*Taxes!$P$21*Taxes!$P$22,Model!AA$42*Taxes!$P$21*Taxes!$P$22,Model!AA$42*Taxes!$P$21-(Model!AA$95+Model!AA$156)),
IF(AA244=3,MAX(Model!AA$42*Taxes!$P$24,AA243*Taxes!$P$23),
IF(SUMIFS($W243:AA243,$W244:AA244,AA244)*SUMIFS(Taxes!$P$20:$P$29,Taxes!$Q$20:$Q$29,AA244)-SUMIFS($W245:Z245,$W244:Z244,AA244)&gt;0,SUMIFS($W243:AA243,$W244:AA244,AA244)*SUMIFS(Taxes!$P$20:$P$29,Taxes!$Q$20:$Q$29,AA244)-SUMIFS($W245:Z245,$W244:Z244,AA244),0))))</f>
        <v>0</v>
      </c>
      <c r="AB245" s="5">
        <f ca="1">IF(AB$4="",0,
IF(AB244=2,IF(Model!AB$42*Taxes!$P$21-(Model!AB$95+Model!AB$156)&lt;Model!AB$42*Taxes!$P$21*Taxes!$P$22,Model!AB$42*Taxes!$P$21*Taxes!$P$22,Model!AB$42*Taxes!$P$21-(Model!AB$95+Model!AB$156)),
IF(AB244=3,MAX(Model!AB$42*Taxes!$P$24,AB243*Taxes!$P$23),
IF(SUMIFS($W243:AB243,$W244:AB244,AB244)*SUMIFS(Taxes!$P$20:$P$29,Taxes!$Q$20:$Q$29,AB244)-SUMIFS($W245:AA245,$W244:AA244,AB244)&gt;0,SUMIFS($W243:AB243,$W244:AB244,AB244)*SUMIFS(Taxes!$P$20:$P$29,Taxes!$Q$20:$Q$29,AB244)-SUMIFS($W245:AA245,$W244:AA244,AB244),0))))</f>
        <v>0</v>
      </c>
      <c r="AC245" s="5">
        <f ca="1">IF(AC$4="",0,
IF(AC244=2,IF(Model!AC$42*Taxes!$P$21-(Model!AC$95+Model!AC$156)&lt;Model!AC$42*Taxes!$P$21*Taxes!$P$22,Model!AC$42*Taxes!$P$21*Taxes!$P$22,Model!AC$42*Taxes!$P$21-(Model!AC$95+Model!AC$156)),
IF(AC244=3,MAX(Model!AC$42*Taxes!$P$24,AC243*Taxes!$P$23),
IF(SUMIFS($W243:AC243,$W244:AC244,AC244)*SUMIFS(Taxes!$P$20:$P$29,Taxes!$Q$20:$Q$29,AC244)-SUMIFS($W245:AB245,$W244:AB244,AC244)&gt;0,SUMIFS($W243:AC243,$W244:AC244,AC244)*SUMIFS(Taxes!$P$20:$P$29,Taxes!$Q$20:$Q$29,AC244)-SUMIFS($W245:AB245,$W244:AB244,AC244),0))))</f>
        <v>0</v>
      </c>
      <c r="AD245" s="5">
        <f ca="1">IF(AD$4="",0,
IF(AD244=2,IF(Model!AD$42*Taxes!$P$21-(Model!AD$95+Model!AD$156)&lt;Model!AD$42*Taxes!$P$21*Taxes!$P$22,Model!AD$42*Taxes!$P$21*Taxes!$P$22,Model!AD$42*Taxes!$P$21-(Model!AD$95+Model!AD$156)),
IF(AD244=3,MAX(Model!AD$42*Taxes!$P$24,AD243*Taxes!$P$23),
IF(SUMIFS($W243:AD243,$W244:AD244,AD244)*SUMIFS(Taxes!$P$20:$P$29,Taxes!$Q$20:$Q$29,AD244)-SUMIFS($W245:AC245,$W244:AC244,AD244)&gt;0,SUMIFS($W243:AD243,$W244:AD244,AD244)*SUMIFS(Taxes!$P$20:$P$29,Taxes!$Q$20:$Q$29,AD244)-SUMIFS($W245:AC245,$W244:AC244,AD244),0))))</f>
        <v>0</v>
      </c>
      <c r="AE245" s="5">
        <f ca="1">IF(AE$4="",0,
IF(AE244=2,IF(Model!AE$42*Taxes!$P$21-(Model!AE$95+Model!AE$156)&lt;Model!AE$42*Taxes!$P$21*Taxes!$P$22,Model!AE$42*Taxes!$P$21*Taxes!$P$22,Model!AE$42*Taxes!$P$21-(Model!AE$95+Model!AE$156)),
IF(AE244=3,MAX(Model!AE$42*Taxes!$P$24,AE243*Taxes!$P$23),
IF(SUMIFS($W243:AE243,$W244:AE244,AE244)*SUMIFS(Taxes!$P$20:$P$29,Taxes!$Q$20:$Q$29,AE244)-SUMIFS($W245:AD245,$W244:AD244,AE244)&gt;0,SUMIFS($W243:AE243,$W244:AE244,AE244)*SUMIFS(Taxes!$P$20:$P$29,Taxes!$Q$20:$Q$29,AE244)-SUMIFS($W245:AD245,$W244:AD244,AE244),0))))</f>
        <v>0</v>
      </c>
      <c r="AF245" s="5">
        <f ca="1">IF(AF$4="",0,
IF(AF244=2,IF(Model!AF$42*Taxes!$P$21-(Model!AF$95+Model!AF$156)&lt;Model!AF$42*Taxes!$P$21*Taxes!$P$22,Model!AF$42*Taxes!$P$21*Taxes!$P$22,Model!AF$42*Taxes!$P$21-(Model!AF$95+Model!AF$156)),
IF(AF244=3,MAX(Model!AF$42*Taxes!$P$24,AF243*Taxes!$P$23),
IF(SUMIFS($W243:AF243,$W244:AF244,AF244)*SUMIFS(Taxes!$P$20:$P$29,Taxes!$Q$20:$Q$29,AF244)-SUMIFS($W245:AE245,$W244:AE244,AF244)&gt;0,SUMIFS($W243:AF243,$W244:AF244,AF244)*SUMIFS(Taxes!$P$20:$P$29,Taxes!$Q$20:$Q$29,AF244)-SUMIFS($W245:AE245,$W244:AE244,AF244),0))))</f>
        <v>0</v>
      </c>
      <c r="AG245" s="5">
        <f ca="1">IF(AG$4="",0,
IF(AG244=2,IF(Model!AG$42*Taxes!$P$21-(Model!AG$95+Model!AG$156)&lt;Model!AG$42*Taxes!$P$21*Taxes!$P$22,Model!AG$42*Taxes!$P$21*Taxes!$P$22,Model!AG$42*Taxes!$P$21-(Model!AG$95+Model!AG$156)),
IF(AG244=3,MAX(Model!AG$42*Taxes!$P$24,AG243*Taxes!$P$23),
IF(SUMIFS($W243:AG243,$W244:AG244,AG244)*SUMIFS(Taxes!$P$20:$P$29,Taxes!$Q$20:$Q$29,AG244)-SUMIFS($W245:AF245,$W244:AF244,AG244)&gt;0,SUMIFS($W243:AG243,$W244:AG244,AG244)*SUMIFS(Taxes!$P$20:$P$29,Taxes!$Q$20:$Q$29,AG244)-SUMIFS($W245:AF245,$W244:AF244,AG244),0))))</f>
        <v>0</v>
      </c>
      <c r="AH245" s="5">
        <f ca="1">IF(AH$4="",0,
IF(AH244=2,IF(Model!AH$42*Taxes!$P$21-(Model!AH$95+Model!AH$156)&lt;Model!AH$42*Taxes!$P$21*Taxes!$P$22,Model!AH$42*Taxes!$P$21*Taxes!$P$22,Model!AH$42*Taxes!$P$21-(Model!AH$95+Model!AH$156)),
IF(AH244=3,MAX(Model!AH$42*Taxes!$P$24,AH243*Taxes!$P$23),
IF(SUMIFS($W243:AH243,$W244:AH244,AH244)*SUMIFS(Taxes!$P$20:$P$29,Taxes!$Q$20:$Q$29,AH244)-SUMIFS($W245:AG245,$W244:AG244,AH244)&gt;0,SUMIFS($W243:AH243,$W244:AH244,AH244)*SUMIFS(Taxes!$P$20:$P$29,Taxes!$Q$20:$Q$29,AH244)-SUMIFS($W245:AG245,$W244:AG244,AH244),0))))</f>
        <v>0</v>
      </c>
      <c r="AI245" s="5">
        <f ca="1">IF(AI$4="",0,
IF(AI244=2,IF(Model!AI$42*Taxes!$P$21-(Model!AI$95+Model!AI$156)&lt;Model!AI$42*Taxes!$P$21*Taxes!$P$22,Model!AI$42*Taxes!$P$21*Taxes!$P$22,Model!AI$42*Taxes!$P$21-(Model!AI$95+Model!AI$156)),
IF(AI244=3,MAX(Model!AI$42*Taxes!$P$24,AI243*Taxes!$P$23),
IF(SUMIFS($W243:AI243,$W244:AI244,AI244)*SUMIFS(Taxes!$P$20:$P$29,Taxes!$Q$20:$Q$29,AI244)-SUMIFS($W245:AH245,$W244:AH244,AI244)&gt;0,SUMIFS($W243:AI243,$W244:AI244,AI244)*SUMIFS(Taxes!$P$20:$P$29,Taxes!$Q$20:$Q$29,AI244)-SUMIFS($W245:AH245,$W244:AH244,AI244),0))))</f>
        <v>0</v>
      </c>
      <c r="AJ245" s="5">
        <f ca="1">IF(AJ$4="",0,
IF(AJ244=2,IF(Model!AJ$42*Taxes!$P$21-(Model!AJ$95+Model!AJ$156)&lt;Model!AJ$42*Taxes!$P$21*Taxes!$P$22,Model!AJ$42*Taxes!$P$21*Taxes!$P$22,Model!AJ$42*Taxes!$P$21-(Model!AJ$95+Model!AJ$156)),
IF(AJ244=3,MAX(Model!AJ$42*Taxes!$P$24,AJ243*Taxes!$P$23),
IF(SUMIFS($W243:AJ243,$W244:AJ244,AJ244)*SUMIFS(Taxes!$P$20:$P$29,Taxes!$Q$20:$Q$29,AJ244)-SUMIFS($W245:AI245,$W244:AI244,AJ244)&gt;0,SUMIFS($W243:AJ243,$W244:AJ244,AJ244)*SUMIFS(Taxes!$P$20:$P$29,Taxes!$Q$20:$Q$29,AJ244)-SUMIFS($W245:AI245,$W244:AI244,AJ244),0))))</f>
        <v>0</v>
      </c>
      <c r="AK245" s="5">
        <f ca="1">IF(AK$4="",0,
IF(AK244=2,IF(Model!AK$42*Taxes!$P$21-(Model!AK$95+Model!AK$156)&lt;Model!AK$42*Taxes!$P$21*Taxes!$P$22,Model!AK$42*Taxes!$P$21*Taxes!$P$22,Model!AK$42*Taxes!$P$21-(Model!AK$95+Model!AK$156)),
IF(AK244=3,MAX(Model!AK$42*Taxes!$P$24,AK243*Taxes!$P$23),
IF(SUMIFS($W243:AK243,$W244:AK244,AK244)*SUMIFS(Taxes!$P$20:$P$29,Taxes!$Q$20:$Q$29,AK244)-SUMIFS($W245:AJ245,$W244:AJ244,AK244)&gt;0,SUMIFS($W243:AK243,$W244:AK244,AK244)*SUMIFS(Taxes!$P$20:$P$29,Taxes!$Q$20:$Q$29,AK244)-SUMIFS($W245:AJ245,$W244:AJ244,AK244),0))))</f>
        <v>0</v>
      </c>
      <c r="AL245" s="5">
        <f ca="1">IF(AL$4="",0,
IF(AL244=2,IF(Model!AL$42*Taxes!$P$21-(Model!AL$95+Model!AL$156)&lt;Model!AL$42*Taxes!$P$21*Taxes!$P$22,Model!AL$42*Taxes!$P$21*Taxes!$P$22,Model!AL$42*Taxes!$P$21-(Model!AL$95+Model!AL$156)),
IF(AL244=3,MAX(Model!AL$42*Taxes!$P$24,AL243*Taxes!$P$23),
IF(SUMIFS($W243:AL243,$W244:AL244,AL244)*SUMIFS(Taxes!$P$20:$P$29,Taxes!$Q$20:$Q$29,AL244)-SUMIFS($W245:AK245,$W244:AK244,AL244)&gt;0,SUMIFS($W243:AL243,$W244:AL244,AL244)*SUMIFS(Taxes!$P$20:$P$29,Taxes!$Q$20:$Q$29,AL244)-SUMIFS($W245:AK245,$W244:AK244,AL244),0))))</f>
        <v>0</v>
      </c>
      <c r="AM245" s="5">
        <f ca="1">IF(AM$4="",0,
IF(AM244=2,IF(Model!AM$42*Taxes!$P$21-(Model!AM$95+Model!AM$156)&lt;Model!AM$42*Taxes!$P$21*Taxes!$P$22,Model!AM$42*Taxes!$P$21*Taxes!$P$22,Model!AM$42*Taxes!$P$21-(Model!AM$95+Model!AM$156)),
IF(AM244=3,MAX(Model!AM$42*Taxes!$P$24,AM243*Taxes!$P$23),
IF(SUMIFS($W243:AM243,$W244:AM244,AM244)*SUMIFS(Taxes!$P$20:$P$29,Taxes!$Q$20:$Q$29,AM244)-SUMIFS($W245:AL245,$W244:AL244,AM244)&gt;0,SUMIFS($W243:AM243,$W244:AM244,AM244)*SUMIFS(Taxes!$P$20:$P$29,Taxes!$Q$20:$Q$29,AM244)-SUMIFS($W245:AL245,$W244:AL244,AM244),0))))</f>
        <v>317710.10048498778</v>
      </c>
      <c r="AN245" s="5">
        <f ca="1">IF(AN$4="",0,
IF(AN244=2,IF(Model!AN$42*Taxes!$P$21-(Model!AN$95+Model!AN$156)&lt;Model!AN$42*Taxes!$P$21*Taxes!$P$22,Model!AN$42*Taxes!$P$21*Taxes!$P$22,Model!AN$42*Taxes!$P$21-(Model!AN$95+Model!AN$156)),
IF(AN244=3,MAX(Model!AN$42*Taxes!$P$24,AN243*Taxes!$P$23),
IF(SUMIFS($W243:AN243,$W244:AN244,AN244)*SUMIFS(Taxes!$P$20:$P$29,Taxes!$Q$20:$Q$29,AN244)-SUMIFS($W245:AM245,$W244:AM244,AN244)&gt;0,SUMIFS($W243:AN243,$W244:AN244,AN244)*SUMIFS(Taxes!$P$20:$P$29,Taxes!$Q$20:$Q$29,AN244)-SUMIFS($W245:AM245,$W244:AM244,AN244),0))))</f>
        <v>491485.21826983447</v>
      </c>
      <c r="AO245" s="5">
        <f ca="1">IF(AO$4="",0,
IF(AO244=2,IF(Model!AO$42*Taxes!$P$21-(Model!AO$95+Model!AO$156)&lt;Model!AO$42*Taxes!$P$21*Taxes!$P$22,Model!AO$42*Taxes!$P$21*Taxes!$P$22,Model!AO$42*Taxes!$P$21-(Model!AO$95+Model!AO$156)),
IF(AO244=3,MAX(Model!AO$42*Taxes!$P$24,AO243*Taxes!$P$23),
IF(SUMIFS($W243:AO243,$W244:AO244,AO244)*SUMIFS(Taxes!$P$20:$P$29,Taxes!$Q$20:$Q$29,AO244)-SUMIFS($W245:AN245,$W244:AN244,AO244)&gt;0,SUMIFS($W243:AO243,$W244:AO244,AO244)*SUMIFS(Taxes!$P$20:$P$29,Taxes!$Q$20:$Q$29,AO244)-SUMIFS($W245:AN245,$W244:AN244,AO244),0))))</f>
        <v>541998.67465552175</v>
      </c>
      <c r="AP245" s="5">
        <f ca="1">IF(AP$4="",0,
IF(AP244=2,IF(Model!AP$42*Taxes!$P$21-(Model!AP$95+Model!AP$156)&lt;Model!AP$42*Taxes!$P$21*Taxes!$P$22,Model!AP$42*Taxes!$P$21*Taxes!$P$22,Model!AP$42*Taxes!$P$21-(Model!AP$95+Model!AP$156)),
IF(AP244=3,MAX(Model!AP$42*Taxes!$P$24,AP243*Taxes!$P$23),
IF(SUMIFS($W243:AP243,$W244:AP244,AP244)*SUMIFS(Taxes!$P$20:$P$29,Taxes!$Q$20:$Q$29,AP244)-SUMIFS($W245:AO245,$W244:AO244,AP244)&gt;0,SUMIFS($W243:AP243,$W244:AP244,AP244)*SUMIFS(Taxes!$P$20:$P$29,Taxes!$Q$20:$Q$29,AP244)-SUMIFS($W245:AO245,$W244:AO244,AP244),0))))</f>
        <v>606503.75582385599</v>
      </c>
      <c r="AQ245" s="5">
        <f ca="1">IF(AQ$4="",0,
IF(AQ244=2,IF(Model!AQ$42*Taxes!$P$21-(Model!AQ$95+Model!AQ$156)&lt;Model!AQ$42*Taxes!$P$21*Taxes!$P$22,Model!AQ$42*Taxes!$P$21*Taxes!$P$22,Model!AQ$42*Taxes!$P$21-(Model!AQ$95+Model!AQ$156)),
IF(AQ244=3,MAX(Model!AQ$42*Taxes!$P$24,AQ243*Taxes!$P$23),
IF(SUMIFS($W243:AQ243,$W244:AQ244,AQ244)*SUMIFS(Taxes!$P$20:$P$29,Taxes!$Q$20:$Q$29,AQ244)-SUMIFS($W245:AP245,$W244:AP244,AQ244)&gt;0,SUMIFS($W243:AQ243,$W244:AQ244,AQ244)*SUMIFS(Taxes!$P$20:$P$29,Taxes!$Q$20:$Q$29,AQ244)-SUMIFS($W245:AP245,$W244:AP244,AQ244),0))))</f>
        <v>673673.40661870502</v>
      </c>
      <c r="AR245" s="5">
        <f ca="1">IF(AR$4="",0,
IF(AR244=2,IF(Model!AR$42*Taxes!$P$21-(Model!AR$95+Model!AR$156)&lt;Model!AR$42*Taxes!$P$21*Taxes!$P$22,Model!AR$42*Taxes!$P$21*Taxes!$P$22,Model!AR$42*Taxes!$P$21-(Model!AR$95+Model!AR$156)),
IF(AR244=3,MAX(Model!AR$42*Taxes!$P$24,AR243*Taxes!$P$23),
IF(SUMIFS($W243:AR243,$W244:AR244,AR244)*SUMIFS(Taxes!$P$20:$P$29,Taxes!$Q$20:$Q$29,AR244)-SUMIFS($W245:AQ245,$W244:AQ244,AR244)&gt;0,SUMIFS($W243:AR243,$W244:AR244,AR244)*SUMIFS(Taxes!$P$20:$P$29,Taxes!$Q$20:$Q$29,AR244)-SUMIFS($W245:AQ245,$W244:AQ244,AR244),0))))</f>
        <v>707346.89652585611</v>
      </c>
      <c r="AS245" s="5">
        <f ca="1">IF(AS$4="",0,
IF(AS244=2,IF(Model!AS$42*Taxes!$P$21-(Model!AS$95+Model!AS$156)&lt;Model!AS$42*Taxes!$P$21*Taxes!$P$22,Model!AS$42*Taxes!$P$21*Taxes!$P$22,Model!AS$42*Taxes!$P$21-(Model!AS$95+Model!AS$156)),
IF(AS244=3,MAX(Model!AS$42*Taxes!$P$24,AS243*Taxes!$P$23),
IF(SUMIFS($W243:AS243,$W244:AS244,AS244)*SUMIFS(Taxes!$P$20:$P$29,Taxes!$Q$20:$Q$29,AS244)-SUMIFS($W245:AR245,$W244:AR244,AS244)&gt;0,SUMIFS($W243:AS243,$W244:AS244,AS244)*SUMIFS(Taxes!$P$20:$P$29,Taxes!$Q$20:$Q$29,AS244)-SUMIFS($W245:AR245,$W244:AR244,AS244),0))))</f>
        <v>791472.73783252761</v>
      </c>
      <c r="AT245" s="5">
        <f ca="1">IF(AT$4="",0,
IF(AT244=2,IF(Model!AT$42*Taxes!$P$21-(Model!AT$95+Model!AT$156)&lt;Model!AT$42*Taxes!$P$21*Taxes!$P$22,Model!AT$42*Taxes!$P$21*Taxes!$P$22,Model!AT$42*Taxes!$P$21-(Model!AT$95+Model!AT$156)),
IF(AT244=3,MAX(Model!AT$42*Taxes!$P$24,AT243*Taxes!$P$23),
IF(SUMIFS($W243:AT243,$W244:AT244,AT244)*SUMIFS(Taxes!$P$20:$P$29,Taxes!$Q$20:$Q$29,AT244)-SUMIFS($W245:AS245,$W244:AS244,AT244)&gt;0,SUMIFS($W243:AT243,$W244:AT244,AT244)*SUMIFS(Taxes!$P$20:$P$29,Taxes!$Q$20:$Q$29,AT244)-SUMIFS($W245:AS245,$W244:AS244,AT244),0))))</f>
        <v>832964.93342067907</v>
      </c>
      <c r="AU245" s="5">
        <f ca="1">IF(AU$4="",0,
IF(AU244=2,IF(Model!AU$42*Taxes!$P$21-(Model!AU$95+Model!AU$156)&lt;Model!AU$42*Taxes!$P$21*Taxes!$P$22,Model!AU$42*Taxes!$P$21*Taxes!$P$22,Model!AU$42*Taxes!$P$21-(Model!AU$95+Model!AU$156)),
IF(AU244=3,MAX(Model!AU$42*Taxes!$P$24,AU243*Taxes!$P$23),
IF(SUMIFS($W243:AU243,$W244:AU244,AU244)*SUMIFS(Taxes!$P$20:$P$29,Taxes!$Q$20:$Q$29,AU244)-SUMIFS($W245:AT245,$W244:AT244,AU244)&gt;0,SUMIFS($W243:AU243,$W244:AU244,AU244)*SUMIFS(Taxes!$P$20:$P$29,Taxes!$Q$20:$Q$29,AU244)-SUMIFS($W245:AT245,$W244:AT244,AU244),0))))</f>
        <v>857289.53100577276</v>
      </c>
      <c r="AV245" s="5">
        <f ca="1">IF(AV$4="",0,
IF(AV244=2,IF(Model!AV$42*Taxes!$P$21-(Model!AV$95+Model!AV$156)&lt;Model!AV$42*Taxes!$P$21*Taxes!$P$22,Model!AV$42*Taxes!$P$21*Taxes!$P$22,Model!AV$42*Taxes!$P$21-(Model!AV$95+Model!AV$156)),
IF(AV244=3,MAX(Model!AV$42*Taxes!$P$24,AV243*Taxes!$P$23),
IF(SUMIFS($W243:AV243,$W244:AV244,AV244)*SUMIFS(Taxes!$P$20:$P$29,Taxes!$Q$20:$Q$29,AV244)-SUMIFS($W245:AU245,$W244:AU244,AV244)&gt;0,SUMIFS($W243:AV243,$W244:AV244,AV244)*SUMIFS(Taxes!$P$20:$P$29,Taxes!$Q$20:$Q$29,AV244)-SUMIFS($W245:AU245,$W244:AU244,AV244),0))))</f>
        <v>896940.78979250044</v>
      </c>
      <c r="AW245" s="5">
        <f ca="1">IF(AW$4="",0,
IF(AW244=2,IF(Model!AW$42*Taxes!$P$21-(Model!AW$95+Model!AW$156)&lt;Model!AW$42*Taxes!$P$21*Taxes!$P$22,Model!AW$42*Taxes!$P$21*Taxes!$P$22,Model!AW$42*Taxes!$P$21-(Model!AW$95+Model!AW$156)),
IF(AW244=3,MAX(Model!AW$42*Taxes!$P$24,AW243*Taxes!$P$23),
IF(SUMIFS($W243:AW243,$W244:AW244,AW244)*SUMIFS(Taxes!$P$20:$P$29,Taxes!$Q$20:$Q$29,AW244)-SUMIFS($W245:AV245,$W244:AV244,AW244)&gt;0,SUMIFS($W243:AW243,$W244:AW244,AW244)*SUMIFS(Taxes!$P$20:$P$29,Taxes!$Q$20:$Q$29,AW244)-SUMIFS($W245:AV245,$W244:AV244,AW244),0))))</f>
        <v>947645.68231978454</v>
      </c>
      <c r="AX245" s="5">
        <f ca="1">IF(AX$4="",0,
IF(AX244=2,IF(Model!AX$42*Taxes!$P$21-(Model!AX$95+Model!AX$156)&lt;Model!AX$42*Taxes!$P$21*Taxes!$P$22,Model!AX$42*Taxes!$P$21*Taxes!$P$22,Model!AX$42*Taxes!$P$21-(Model!AX$95+Model!AX$156)),
IF(AX244=3,MAX(Model!AX$42*Taxes!$P$24,AX243*Taxes!$P$23),
IF(SUMIFS($W243:AX243,$W244:AX244,AX244)*SUMIFS(Taxes!$P$20:$P$29,Taxes!$Q$20:$Q$29,AX244)-SUMIFS($W245:AW245,$W244:AW244,AX244)&gt;0,SUMIFS($W243:AX243,$W244:AX244,AX244)*SUMIFS(Taxes!$P$20:$P$29,Taxes!$Q$20:$Q$29,AX244)-SUMIFS($W245:AW245,$W244:AW244,AX244),0))))</f>
        <v>1046101.0332211386</v>
      </c>
      <c r="AY245" s="5">
        <f ca="1">IF(AY$4="",0,
IF(AY244=2,IF(Model!AY$42*Taxes!$P$21-(Model!AY$95+Model!AY$156)&lt;Model!AY$42*Taxes!$P$21*Taxes!$P$22,Model!AY$42*Taxes!$P$21*Taxes!$P$22,Model!AY$42*Taxes!$P$21-(Model!AY$95+Model!AY$156)),
IF(AY244=3,MAX(Model!AY$42*Taxes!$P$24,AY243*Taxes!$P$23),
IF(SUMIFS($W243:AY243,$W244:AY244,AY244)*SUMIFS(Taxes!$P$20:$P$29,Taxes!$Q$20:$Q$29,AY244)-SUMIFS($W245:AX245,$W244:AX244,AY244)&gt;0,SUMIFS($W243:AY243,$W244:AY244,AY244)*SUMIFS(Taxes!$P$20:$P$29,Taxes!$Q$20:$Q$29,AY244)-SUMIFS($W245:AX245,$W244:AX244,AY244),0))))</f>
        <v>1140375.0625698995</v>
      </c>
      <c r="AZ245" s="5">
        <f ca="1">IF(AZ$4="",0,
IF(AZ244=2,IF(Model!AZ$42*Taxes!$P$21-(Model!AZ$95+Model!AZ$156)&lt;Model!AZ$42*Taxes!$P$21*Taxes!$P$22,Model!AZ$42*Taxes!$P$21*Taxes!$P$22,Model!AZ$42*Taxes!$P$21-(Model!AZ$95+Model!AZ$156)),
IF(AZ244=3,MAX(Model!AZ$42*Taxes!$P$24,AZ243*Taxes!$P$23),
IF(SUMIFS($W243:AZ243,$W244:AZ244,AZ244)*SUMIFS(Taxes!$P$20:$P$29,Taxes!$Q$20:$Q$29,AZ244)-SUMIFS($W245:AY245,$W244:AY244,AZ244)&gt;0,SUMIFS($W243:AZ243,$W244:AZ244,AZ244)*SUMIFS(Taxes!$P$20:$P$29,Taxes!$Q$20:$Q$29,AZ244)-SUMIFS($W245:AY245,$W244:AY244,AZ244),0))))</f>
        <v>1197188.4806165118</v>
      </c>
      <c r="BA245" s="5">
        <f ca="1">IF(BA$4="",0,
IF(BA244=2,IF(Model!BA$42*Taxes!$P$21-(Model!BA$95+Model!BA$156)&lt;Model!BA$42*Taxes!$P$21*Taxes!$P$22,Model!BA$42*Taxes!$P$21*Taxes!$P$22,Model!BA$42*Taxes!$P$21-(Model!BA$95+Model!BA$156)),
IF(BA244=3,MAX(Model!BA$42*Taxes!$P$24,BA243*Taxes!$P$23),
IF(SUMIFS($W243:BA243,$W244:BA244,BA244)*SUMIFS(Taxes!$P$20:$P$29,Taxes!$Q$20:$Q$29,BA244)-SUMIFS($W245:AZ245,$W244:AZ244,BA244)&gt;0,SUMIFS($W243:BA243,$W244:BA244,BA244)*SUMIFS(Taxes!$P$20:$P$29,Taxes!$Q$20:$Q$29,BA244)-SUMIFS($W245:AZ245,$W244:AZ244,BA244),0))))</f>
        <v>1274971.0275372826</v>
      </c>
      <c r="BB245" s="5">
        <f ca="1">IF(BB$4="",0,
IF(BB244=2,IF(Model!BB$42*Taxes!$P$21-(Model!BB$95+Model!BB$156)&lt;Model!BB$42*Taxes!$P$21*Taxes!$P$22,Model!BB$42*Taxes!$P$21*Taxes!$P$22,Model!BB$42*Taxes!$P$21-(Model!BB$95+Model!BB$156)),
IF(BB244=3,MAX(Model!BB$42*Taxes!$P$24,BB243*Taxes!$P$23),
IF(SUMIFS($W243:BB243,$W244:BB244,BB244)*SUMIFS(Taxes!$P$20:$P$29,Taxes!$Q$20:$Q$29,BB244)-SUMIFS($W245:BA245,$W244:BA244,BB244)&gt;0,SUMIFS($W243:BB243,$W244:BB244,BB244)*SUMIFS(Taxes!$P$20:$P$29,Taxes!$Q$20:$Q$29,BB244)-SUMIFS($W245:BA245,$W244:BA244,BB244),0))))</f>
        <v>1306968.9537896104</v>
      </c>
      <c r="BC245" s="5">
        <f ca="1">IF(BC$4="",0,
IF(BC244=2,IF(Model!BC$42*Taxes!$P$21-(Model!BC$95+Model!BC$156)&lt;Model!BC$42*Taxes!$P$21*Taxes!$P$22,Model!BC$42*Taxes!$P$21*Taxes!$P$22,Model!BC$42*Taxes!$P$21-(Model!BC$95+Model!BC$156)),
IF(BC244=3,MAX(Model!BC$42*Taxes!$P$24,BC243*Taxes!$P$23),
IF(SUMIFS($W243:BC243,$W244:BC244,BC244)*SUMIFS(Taxes!$P$20:$P$29,Taxes!$Q$20:$Q$29,BC244)-SUMIFS($W245:BB245,$W244:BB244,BC244)&gt;0,SUMIFS($W243:BC243,$W244:BC244,BC244)*SUMIFS(Taxes!$P$20:$P$29,Taxes!$Q$20:$Q$29,BC244)-SUMIFS($W245:BB245,$W244:BB244,BC244),0))))</f>
        <v>1374005.9340974558</v>
      </c>
      <c r="BD245" s="5">
        <f ca="1">IF(BD$4="",0,
IF(BD244=2,IF(Model!BD$42*Taxes!$P$21-(Model!BD$95+Model!BD$156)&lt;Model!BD$42*Taxes!$P$21*Taxes!$P$22,Model!BD$42*Taxes!$P$21*Taxes!$P$22,Model!BD$42*Taxes!$P$21-(Model!BD$95+Model!BD$156)),
IF(BD244=3,MAX(Model!BD$42*Taxes!$P$24,BD243*Taxes!$P$23),
IF(SUMIFS($W243:BD243,$W244:BD244,BD244)*SUMIFS(Taxes!$P$20:$P$29,Taxes!$Q$20:$Q$29,BD244)-SUMIFS($W245:BC245,$W244:BC244,BD244)&gt;0,SUMIFS($W243:BD243,$W244:BD244,BD244)*SUMIFS(Taxes!$P$20:$P$29,Taxes!$Q$20:$Q$29,BD244)-SUMIFS($W245:BC245,$W244:BC244,BD244),0))))</f>
        <v>1450059.3169321902</v>
      </c>
      <c r="BE245" s="5">
        <f ca="1">IF(BE$4="",0,
IF(BE244=2,IF(Model!BE$42*Taxes!$P$21-(Model!BE$95+Model!BE$156)&lt;Model!BE$42*Taxes!$P$21*Taxes!$P$22,Model!BE$42*Taxes!$P$21*Taxes!$P$22,Model!BE$42*Taxes!$P$21-(Model!BE$95+Model!BE$156)),
IF(BE244=3,MAX(Model!BE$42*Taxes!$P$24,BE243*Taxes!$P$23),
IF(SUMIFS($W243:BE243,$W244:BE244,BE244)*SUMIFS(Taxes!$P$20:$P$29,Taxes!$Q$20:$Q$29,BE244)-SUMIFS($W245:BD245,$W244:BD244,BE244)&gt;0,SUMIFS($W243:BE243,$W244:BE244,BE244)*SUMIFS(Taxes!$P$20:$P$29,Taxes!$Q$20:$Q$29,BE244)-SUMIFS($W245:BD245,$W244:BD244,BE244),0))))</f>
        <v>1488076.9019082133</v>
      </c>
      <c r="BF245" s="5">
        <f ca="1">IF(BF$4="",0,
IF(BF244=2,IF(Model!BF$42*Taxes!$P$21-(Model!BF$95+Model!BF$156)&lt;Model!BF$42*Taxes!$P$21*Taxes!$P$22,Model!BF$42*Taxes!$P$21*Taxes!$P$22,Model!BF$42*Taxes!$P$21-(Model!BF$95+Model!BF$156)),
IF(BF244=3,MAX(Model!BF$42*Taxes!$P$24,BF243*Taxes!$P$23),
IF(SUMIFS($W243:BF243,$W244:BF244,BF244)*SUMIFS(Taxes!$P$20:$P$29,Taxes!$Q$20:$Q$29,BF244)-SUMIFS($W245:BE245,$W244:BE244,BF244)&gt;0,SUMIFS($W243:BF243,$W244:BF244,BF244)*SUMIFS(Taxes!$P$20:$P$29,Taxes!$Q$20:$Q$29,BF244)-SUMIFS($W245:BE245,$W244:BE244,BF244),0))))</f>
        <v>1565635.6291539557</v>
      </c>
      <c r="BG245" s="5">
        <f ca="1">IF(BG$4="",0,
IF(BG244=2,IF(Model!BG$42*Taxes!$P$21-(Model!BG$95+Model!BG$156)&lt;Model!BG$42*Taxes!$P$21*Taxes!$P$22,Model!BG$42*Taxes!$P$21*Taxes!$P$22,Model!BG$42*Taxes!$P$21-(Model!BG$95+Model!BG$156)),
IF(BG244=3,MAX(Model!BG$42*Taxes!$P$24,BG243*Taxes!$P$23),
IF(SUMIFS($W243:BG243,$W244:BG244,BG244)*SUMIFS(Taxes!$P$20:$P$29,Taxes!$Q$20:$Q$29,BG244)-SUMIFS($W245:BF245,$W244:BF244,BG244)&gt;0,SUMIFS($W243:BG243,$W244:BG244,BG244)*SUMIFS(Taxes!$P$20:$P$29,Taxes!$Q$20:$Q$29,BG244)-SUMIFS($W245:BF245,$W244:BF244,BG244),0))))</f>
        <v>1638319.9877108075</v>
      </c>
      <c r="BH245" s="5">
        <f ca="1">IF(BH$4="",0,
IF(BH244=2,IF(Model!BH$42*Taxes!$P$21-(Model!BH$95+Model!BH$156)&lt;Model!BH$42*Taxes!$P$21*Taxes!$P$22,Model!BH$42*Taxes!$P$21*Taxes!$P$22,Model!BH$42*Taxes!$P$21-(Model!BH$95+Model!BH$156)),
IF(BH244=3,MAX(Model!BH$42*Taxes!$P$24,BH243*Taxes!$P$23),
IF(SUMIFS($W243:BH243,$W244:BH244,BH244)*SUMIFS(Taxes!$P$20:$P$29,Taxes!$Q$20:$Q$29,BH244)-SUMIFS($W245:BG245,$W244:BG244,BH244)&gt;0,SUMIFS($W243:BH243,$W244:BH244,BH244)*SUMIFS(Taxes!$P$20:$P$29,Taxes!$Q$20:$Q$29,BH244)-SUMIFS($W245:BG245,$W244:BG244,BH244),0))))</f>
        <v>1669987.1708874032</v>
      </c>
      <c r="BI245" s="5">
        <f ca="1">IF(BI$4="",0,
IF(BI244=2,IF(Model!BI$42*Taxes!$P$21-(Model!BI$95+Model!BI$156)&lt;Model!BI$42*Taxes!$P$21*Taxes!$P$22,Model!BI$42*Taxes!$P$21*Taxes!$P$22,Model!BI$42*Taxes!$P$21-(Model!BI$95+Model!BI$156)),
IF(BI244=3,MAX(Model!BI$42*Taxes!$P$24,BI243*Taxes!$P$23),
IF(SUMIFS($W243:BI243,$W244:BI244,BI244)*SUMIFS(Taxes!$P$20:$P$29,Taxes!$Q$20:$Q$29,BI244)-SUMIFS($W245:BH245,$W244:BH244,BI244)&gt;0,SUMIFS($W243:BI243,$W244:BI244,BI244)*SUMIFS(Taxes!$P$20:$P$29,Taxes!$Q$20:$Q$29,BI244)-SUMIFS($W245:BH245,$W244:BH244,BI244),0))))</f>
        <v>1746253.8732225224</v>
      </c>
      <c r="BJ245" s="5">
        <f ca="1">IF(BJ$4="",0,
IF(BJ244=2,IF(Model!BJ$42*Taxes!$P$21-(Model!BJ$95+Model!BJ$156)&lt;Model!BJ$42*Taxes!$P$21*Taxes!$P$22,Model!BJ$42*Taxes!$P$21*Taxes!$P$22,Model!BJ$42*Taxes!$P$21-(Model!BJ$95+Model!BJ$156)),
IF(BJ244=3,MAX(Model!BJ$42*Taxes!$P$24,BJ243*Taxes!$P$23),
IF(SUMIFS($W243:BJ243,$W244:BJ244,BJ244)*SUMIFS(Taxes!$P$20:$P$29,Taxes!$Q$20:$Q$29,BJ244)-SUMIFS($W245:BI245,$W244:BI244,BJ244)&gt;0,SUMIFS($W243:BJ243,$W244:BJ244,BJ244)*SUMIFS(Taxes!$P$20:$P$29,Taxes!$Q$20:$Q$29,BJ244)-SUMIFS($W245:BI245,$W244:BI244,BJ244),0))))</f>
        <v>1841991.4093224108</v>
      </c>
      <c r="BK245" s="5">
        <f ca="1">IF(BK$4="",0,
IF(BK244=2,IF(Model!BK$42*Taxes!$P$21-(Model!BK$95+Model!BK$156)&lt;Model!BK$42*Taxes!$P$21*Taxes!$P$22,Model!BK$42*Taxes!$P$21*Taxes!$P$22,Model!BK$42*Taxes!$P$21-(Model!BK$95+Model!BK$156)),
IF(BK244=3,MAX(Model!BK$42*Taxes!$P$24,BK243*Taxes!$P$23),
IF(SUMIFS($W243:BK243,$W244:BK244,BK244)*SUMIFS(Taxes!$P$20:$P$29,Taxes!$Q$20:$Q$29,BK244)-SUMIFS($W245:BJ245,$W244:BJ244,BK244)&gt;0,SUMIFS($W243:BK243,$W244:BK244,BK244)*SUMIFS(Taxes!$P$20:$P$29,Taxes!$Q$20:$Q$29,BK244)-SUMIFS($W245:BJ245,$W244:BJ244,BK244),0))))</f>
        <v>1955288.6849717684</v>
      </c>
      <c r="BL245" s="5">
        <f ca="1">IF(BL$4="",0,
IF(BL244=2,IF(Model!BL$42*Taxes!$P$21-(Model!BL$95+Model!BL$156)&lt;Model!BL$42*Taxes!$P$21*Taxes!$P$22,Model!BL$42*Taxes!$P$21*Taxes!$P$22,Model!BL$42*Taxes!$P$21-(Model!BL$95+Model!BL$156)),
IF(BL244=3,MAX(Model!BL$42*Taxes!$P$24,BL243*Taxes!$P$23),
IF(SUMIFS($W243:BL243,$W244:BL244,BL244)*SUMIFS(Taxes!$P$20:$P$29,Taxes!$Q$20:$Q$29,BL244)-SUMIFS($W245:BK245,$W244:BK244,BL244)&gt;0,SUMIFS($W243:BL243,$W244:BL244,BL244)*SUMIFS(Taxes!$P$20:$P$29,Taxes!$Q$20:$Q$29,BL244)-SUMIFS($W245:BK245,$W244:BK244,BL244),0))))</f>
        <v>1956816.8286548741</v>
      </c>
      <c r="BM245" s="5">
        <f ca="1">IF(BM$4="",0,
IF(BM244=2,IF(Model!BM$42*Taxes!$P$21-(Model!BM$95+Model!BM$156)&lt;Model!BM$42*Taxes!$P$21*Taxes!$P$22,Model!BM$42*Taxes!$P$21*Taxes!$P$22,Model!BM$42*Taxes!$P$21-(Model!BM$95+Model!BM$156)),
IF(BM244=3,MAX(Model!BM$42*Taxes!$P$24,BM243*Taxes!$P$23),
IF(SUMIFS($W243:BM243,$W244:BM244,BM244)*SUMIFS(Taxes!$P$20:$P$29,Taxes!$Q$20:$Q$29,BM244)-SUMIFS($W245:BL245,$W244:BL244,BM244)&gt;0,SUMIFS($W243:BM243,$W244:BM244,BM244)*SUMIFS(Taxes!$P$20:$P$29,Taxes!$Q$20:$Q$29,BM244)-SUMIFS($W245:BL245,$W244:BL244,BM244),0))))</f>
        <v>2012201.2119063623</v>
      </c>
      <c r="BN245" s="5">
        <f ca="1">IF(BN$4="",0,
IF(BN244=2,IF(Model!BN$42*Taxes!$P$21-(Model!BN$95+Model!BN$156)&lt;Model!BN$42*Taxes!$P$21*Taxes!$P$22,Model!BN$42*Taxes!$P$21*Taxes!$P$22,Model!BN$42*Taxes!$P$21-(Model!BN$95+Model!BN$156)),
IF(BN244=3,MAX(Model!BN$42*Taxes!$P$24,BN243*Taxes!$P$23),
IF(SUMIFS($W243:BN243,$W244:BN244,BN244)*SUMIFS(Taxes!$P$20:$P$29,Taxes!$Q$20:$Q$29,BN244)-SUMIFS($W245:BM245,$W244:BM244,BN244)&gt;0,SUMIFS($W243:BN243,$W244:BN244,BN244)*SUMIFS(Taxes!$P$20:$P$29,Taxes!$Q$20:$Q$29,BN244)-SUMIFS($W245:BM245,$W244:BM244,BN244),0))))</f>
        <v>2063462.7409856804</v>
      </c>
      <c r="BO245" s="5">
        <f ca="1">IF(BO$4="",0,
IF(BO244=2,IF(Model!BO$42*Taxes!$P$21-(Model!BO$95+Model!BO$156)&lt;Model!BO$42*Taxes!$P$21*Taxes!$P$22,Model!BO$42*Taxes!$P$21*Taxes!$P$22,Model!BO$42*Taxes!$P$21-(Model!BO$95+Model!BO$156)),
IF(BO244=3,MAX(Model!BO$42*Taxes!$P$24,BO243*Taxes!$P$23),
IF(SUMIFS($W243:BO243,$W244:BO244,BO244)*SUMIFS(Taxes!$P$20:$P$29,Taxes!$Q$20:$Q$29,BO244)-SUMIFS($W245:BN245,$W244:BN244,BO244)&gt;0,SUMIFS($W243:BO243,$W244:BO244,BO244)*SUMIFS(Taxes!$P$20:$P$29,Taxes!$Q$20:$Q$29,BO244)-SUMIFS($W245:BN245,$W244:BN244,BO244),0))))</f>
        <v>2088746.889143765</v>
      </c>
      <c r="BP245" s="5">
        <f ca="1">IF(BP$4="",0,
IF(BP244=2,IF(Model!BP$42*Taxes!$P$21-(Model!BP$95+Model!BP$156)&lt;Model!BP$42*Taxes!$P$21*Taxes!$P$22,Model!BP$42*Taxes!$P$21*Taxes!$P$22,Model!BP$42*Taxes!$P$21-(Model!BP$95+Model!BP$156)),
IF(BP244=3,MAX(Model!BP$42*Taxes!$P$24,BP243*Taxes!$P$23),
IF(SUMIFS($W243:BP243,$W244:BP244,BP244)*SUMIFS(Taxes!$P$20:$P$29,Taxes!$Q$20:$Q$29,BP244)-SUMIFS($W245:BO245,$W244:BO244,BP244)&gt;0,SUMIFS($W243:BP243,$W244:BP244,BP244)*SUMIFS(Taxes!$P$20:$P$29,Taxes!$Q$20:$Q$29,BP244)-SUMIFS($W245:BO245,$W244:BO244,BP244),0))))</f>
        <v>2191859.3133405298</v>
      </c>
      <c r="BQ245" s="5">
        <f ca="1">IF(BQ$4="",0,
IF(BQ244=2,IF(Model!BQ$42*Taxes!$P$21-(Model!BQ$95+Model!BQ$156)&lt;Model!BQ$42*Taxes!$P$21*Taxes!$P$22,Model!BQ$42*Taxes!$P$21*Taxes!$P$22,Model!BQ$42*Taxes!$P$21-(Model!BQ$95+Model!BQ$156)),
IF(BQ244=3,MAX(Model!BQ$42*Taxes!$P$24,BQ243*Taxes!$P$23),
IF(SUMIFS($W243:BQ243,$W244:BQ244,BQ244)*SUMIFS(Taxes!$P$20:$P$29,Taxes!$Q$20:$Q$29,BQ244)-SUMIFS($W245:BP245,$W244:BP244,BQ244)&gt;0,SUMIFS($W243:BQ243,$W244:BQ244,BQ244)*SUMIFS(Taxes!$P$20:$P$29,Taxes!$Q$20:$Q$29,BQ244)-SUMIFS($W245:BP245,$W244:BP244,BQ244),0))))</f>
        <v>2315326.1248305589</v>
      </c>
      <c r="BR245" s="5">
        <f ca="1">IF(BR$4="",0,
IF(BR244=2,IF(Model!BR$42*Taxes!$P$21-(Model!BR$95+Model!BR$156)&lt;Model!BR$42*Taxes!$P$21*Taxes!$P$22,Model!BR$42*Taxes!$P$21*Taxes!$P$22,Model!BR$42*Taxes!$P$21-(Model!BR$95+Model!BR$156)),
IF(BR244=3,MAX(Model!BR$42*Taxes!$P$24,BR243*Taxes!$P$23),
IF(SUMIFS($W243:BR243,$W244:BR244,BR244)*SUMIFS(Taxes!$P$20:$P$29,Taxes!$Q$20:$Q$29,BR244)-SUMIFS($W245:BQ245,$W244:BQ244,BR244)&gt;0,SUMIFS($W243:BR243,$W244:BR244,BR244)*SUMIFS(Taxes!$P$20:$P$29,Taxes!$Q$20:$Q$29,BR244)-SUMIFS($W245:BQ245,$W244:BQ244,BR244),0))))</f>
        <v>2374472.8283713609</v>
      </c>
      <c r="BS245" s="5">
        <f ca="1">IF(BS$4="",0,
IF(BS244=2,IF(Model!BS$42*Taxes!$P$21-(Model!BS$95+Model!BS$156)&lt;Model!BS$42*Taxes!$P$21*Taxes!$P$22,Model!BS$42*Taxes!$P$21*Taxes!$P$22,Model!BS$42*Taxes!$P$21-(Model!BS$95+Model!BS$156)),
IF(BS244=3,MAX(Model!BS$42*Taxes!$P$24,BS243*Taxes!$P$23),
IF(SUMIFS($W243:BS243,$W244:BS244,BS244)*SUMIFS(Taxes!$P$20:$P$29,Taxes!$Q$20:$Q$29,BS244)-SUMIFS($W245:BR245,$W244:BR244,BS244)&gt;0,SUMIFS($W243:BS243,$W244:BS244,BS244)*SUMIFS(Taxes!$P$20:$P$29,Taxes!$Q$20:$Q$29,BS244)-SUMIFS($W245:BR245,$W244:BR244,BS244),0))))</f>
        <v>2451635.4904023707</v>
      </c>
      <c r="BT245" s="5">
        <f ca="1">IF(BT$4="",0,
IF(BT244=2,IF(Model!BT$42*Taxes!$P$21-(Model!BT$95+Model!BT$156)&lt;Model!BT$42*Taxes!$P$21*Taxes!$P$22,Model!BT$42*Taxes!$P$21*Taxes!$P$22,Model!BT$42*Taxes!$P$21-(Model!BT$95+Model!BT$156)),
IF(BT244=3,MAX(Model!BT$42*Taxes!$P$24,BT243*Taxes!$P$23),
IF(SUMIFS($W243:BT243,$W244:BT244,BT244)*SUMIFS(Taxes!$P$20:$P$29,Taxes!$Q$20:$Q$29,BT244)-SUMIFS($W245:BS245,$W244:BS244,BT244)&gt;0,SUMIFS($W243:BT243,$W244:BT244,BT244)*SUMIFS(Taxes!$P$20:$P$29,Taxes!$Q$20:$Q$29,BT244)-SUMIFS($W245:BS245,$W244:BS244,BT244),0))))</f>
        <v>2479924.2334710732</v>
      </c>
      <c r="BU245" s="5">
        <f ca="1">IF(BU$4="",0,
IF(BU244=2,IF(Model!BU$42*Taxes!$P$21-(Model!BU$95+Model!BU$156)&lt;Model!BU$42*Taxes!$P$21*Taxes!$P$22,Model!BU$42*Taxes!$P$21*Taxes!$P$22,Model!BU$42*Taxes!$P$21-(Model!BU$95+Model!BU$156)),
IF(BU244=3,MAX(Model!BU$42*Taxes!$P$24,BU243*Taxes!$P$23),
IF(SUMIFS($W243:BU243,$W244:BU244,BU244)*SUMIFS(Taxes!$P$20:$P$29,Taxes!$Q$20:$Q$29,BU244)-SUMIFS($W245:BT245,$W244:BT244,BU244)&gt;0,SUMIFS($W243:BU243,$W244:BU244,BU244)*SUMIFS(Taxes!$P$20:$P$29,Taxes!$Q$20:$Q$29,BU244)-SUMIFS($W245:BT245,$W244:BT244,BU244),0))))</f>
        <v>2543203.6127153262</v>
      </c>
      <c r="BV245" s="5">
        <f ca="1">IF(BV$4="",0,
IF(BV244=2,IF(Model!BV$42*Taxes!$P$21-(Model!BV$95+Model!BV$156)&lt;Model!BV$42*Taxes!$P$21*Taxes!$P$22,Model!BV$42*Taxes!$P$21*Taxes!$P$22,Model!BV$42*Taxes!$P$21-(Model!BV$95+Model!BV$156)),
IF(BV244=3,MAX(Model!BV$42*Taxes!$P$24,BV243*Taxes!$P$23),
IF(SUMIFS($W243:BV243,$W244:BV244,BV244)*SUMIFS(Taxes!$P$20:$P$29,Taxes!$Q$20:$Q$29,BV244)-SUMIFS($W245:BU245,$W244:BU244,BV244)&gt;0,SUMIFS($W243:BV243,$W244:BV244,BV244)*SUMIFS(Taxes!$P$20:$P$29,Taxes!$Q$20:$Q$29,BV244)-SUMIFS($W245:BU245,$W244:BU244,BV244),0))))</f>
        <v>2654370.591049701</v>
      </c>
      <c r="BW245" s="5">
        <f ca="1">IF(BW$4="",0,
IF(BW244=2,IF(Model!BW$42*Taxes!$P$21-(Model!BW$95+Model!BW$156)&lt;Model!BW$42*Taxes!$P$21*Taxes!$P$22,Model!BW$42*Taxes!$P$21*Taxes!$P$22,Model!BW$42*Taxes!$P$21-(Model!BW$95+Model!BW$156)),
IF(BW244=3,MAX(Model!BW$42*Taxes!$P$24,BW243*Taxes!$P$23),
IF(SUMIFS($W243:BW243,$W244:BW244,BW244)*SUMIFS(Taxes!$P$20:$P$29,Taxes!$Q$20:$Q$29,BW244)-SUMIFS($W245:BV245,$W244:BV244,BW244)&gt;0,SUMIFS($W243:BW243,$W244:BW244,BW244)*SUMIFS(Taxes!$P$20:$P$29,Taxes!$Q$20:$Q$29,BW244)-SUMIFS($W245:BV245,$W244:BV244,BW244),0))))</f>
        <v>2783234.0730808005</v>
      </c>
      <c r="BX245" s="5">
        <f ca="1">IF(BX$4="",0,
IF(BX244=2,IF(Model!BX$42*Taxes!$P$21-(Model!BX$95+Model!BX$156)&lt;Model!BX$42*Taxes!$P$21*Taxes!$P$22,Model!BX$42*Taxes!$P$21*Taxes!$P$22,Model!BX$42*Taxes!$P$21-(Model!BX$95+Model!BX$156)),
IF(BX244=3,MAX(Model!BX$42*Taxes!$P$24,BX243*Taxes!$P$23),
IF(SUMIFS($W243:BX243,$W244:BX244,BX244)*SUMIFS(Taxes!$P$20:$P$29,Taxes!$Q$20:$Q$29,BX244)-SUMIFS($W245:BW245,$W244:BW244,BX244)&gt;0,SUMIFS($W243:BX243,$W244:BX244,BX244)*SUMIFS(Taxes!$P$20:$P$29,Taxes!$Q$20:$Q$29,BX244)-SUMIFS($W245:BW245,$W244:BW244,BX244),0))))</f>
        <v>2833167.6730935574</v>
      </c>
      <c r="BY245" s="5">
        <f ca="1">IF(BY$4="",0,
IF(BY244=2,IF(Model!BY$42*Taxes!$P$21-(Model!BY$95+Model!BY$156)&lt;Model!BY$42*Taxes!$P$21*Taxes!$P$22,Model!BY$42*Taxes!$P$21*Taxes!$P$22,Model!BY$42*Taxes!$P$21-(Model!BY$95+Model!BY$156)),
IF(BY244=3,MAX(Model!BY$42*Taxes!$P$24,BY243*Taxes!$P$23),
IF(SUMIFS($W243:BY243,$W244:BY244,BY244)*SUMIFS(Taxes!$P$20:$P$29,Taxes!$Q$20:$Q$29,BY244)-SUMIFS($W245:BX245,$W244:BX244,BY244)&gt;0,SUMIFS($W243:BY243,$W244:BY244,BY244)*SUMIFS(Taxes!$P$20:$P$29,Taxes!$Q$20:$Q$29,BY244)-SUMIFS($W245:BX245,$W244:BX244,BY244),0))))</f>
        <v>2869542.9141846523</v>
      </c>
      <c r="BZ245" s="5">
        <f ca="1">IF(BZ$4="",0,
IF(BZ244=2,IF(Model!BZ$42*Taxes!$P$21-(Model!BZ$95+Model!BZ$156)&lt;Model!BZ$42*Taxes!$P$21*Taxes!$P$22,Model!BZ$42*Taxes!$P$21*Taxes!$P$22,Model!BZ$42*Taxes!$P$21-(Model!BZ$95+Model!BZ$156)),
IF(BZ244=3,MAX(Model!BZ$42*Taxes!$P$24,BZ243*Taxes!$P$23),
IF(SUMIFS($W243:BZ243,$W244:BZ244,BZ244)*SUMIFS(Taxes!$P$20:$P$29,Taxes!$Q$20:$Q$29,BZ244)-SUMIFS($W245:BY245,$W244:BY244,BZ244)&gt;0,SUMIFS($W243:BZ243,$W244:BZ244,BZ244)*SUMIFS(Taxes!$P$20:$P$29,Taxes!$Q$20:$Q$29,BZ244)-SUMIFS($W245:BY245,$W244:BY244,BZ244),0))))</f>
        <v>2907852.1202565581</v>
      </c>
      <c r="CA245" s="5">
        <f ca="1">IF(CA$4="",0,
IF(CA244=2,IF(Model!CA$42*Taxes!$P$21-(Model!CA$95+Model!CA$156)&lt;Model!CA$42*Taxes!$P$21*Taxes!$P$22,Model!CA$42*Taxes!$P$21*Taxes!$P$22,Model!CA$42*Taxes!$P$21-(Model!CA$95+Model!CA$156)),
IF(CA244=3,MAX(Model!CA$42*Taxes!$P$24,CA243*Taxes!$P$23),
IF(SUMIFS($W243:CA243,$W244:CA244,CA244)*SUMIFS(Taxes!$P$20:$P$29,Taxes!$Q$20:$Q$29,CA244)-SUMIFS($W245:BZ245,$W244:BZ244,CA244)&gt;0,SUMIFS($W243:CA243,$W244:CA244,CA244)*SUMIFS(Taxes!$P$20:$P$29,Taxes!$Q$20:$Q$29,CA244)-SUMIFS($W245:BZ245,$W244:BZ244,CA244),0))))</f>
        <v>2982629.8900792748</v>
      </c>
      <c r="CB245" s="5">
        <f ca="1">IF(CB$4="",0,
IF(CB244=2,IF(Model!CB$42*Taxes!$P$21-(Model!CB$95+Model!CB$156)&lt;Model!CB$42*Taxes!$P$21*Taxes!$P$22,Model!CB$42*Taxes!$P$21*Taxes!$P$22,Model!CB$42*Taxes!$P$21-(Model!CB$95+Model!CB$156)),
IF(CB244=3,MAX(Model!CB$42*Taxes!$P$24,CB243*Taxes!$P$23),
IF(SUMIFS($W243:CB243,$W244:CB244,CB244)*SUMIFS(Taxes!$P$20:$P$29,Taxes!$Q$20:$Q$29,CB244)-SUMIFS($W245:CA245,$W244:CA244,CB244)&gt;0,SUMIFS($W243:CB243,$W244:CB244,CB244)*SUMIFS(Taxes!$P$20:$P$29,Taxes!$Q$20:$Q$29,CB244)-SUMIFS($W245:CA245,$W244:CA244,CB244),0))))</f>
        <v>3106405.8816059381</v>
      </c>
      <c r="CC245" s="5">
        <f ca="1">IF(CC$4="",0,
IF(CC244=2,IF(Model!CC$42*Taxes!$P$21-(Model!CC$95+Model!CC$156)&lt;Model!CC$42*Taxes!$P$21*Taxes!$P$22,Model!CC$42*Taxes!$P$21*Taxes!$P$22,Model!CC$42*Taxes!$P$21-(Model!CC$95+Model!CC$156)),
IF(CC244=3,MAX(Model!CC$42*Taxes!$P$24,CC243*Taxes!$P$23),
IF(SUMIFS($W243:CC243,$W244:CC244,CC244)*SUMIFS(Taxes!$P$20:$P$29,Taxes!$Q$20:$Q$29,CC244)-SUMIFS($W245:CB245,$W244:CB244,CC244)&gt;0,SUMIFS($W243:CC243,$W244:CC244,CC244)*SUMIFS(Taxes!$P$20:$P$29,Taxes!$Q$20:$Q$29,CC244)-SUMIFS($W245:CB245,$W244:CB244,CC244),0))))</f>
        <v>3225145.2023717612</v>
      </c>
      <c r="CD245" s="5">
        <f ca="1">IF(CD$4="",0,
IF(CD244=2,IF(Model!CD$42*Taxes!$P$21-(Model!CD$95+Model!CD$156)&lt;Model!CD$42*Taxes!$P$21*Taxes!$P$22,Model!CD$42*Taxes!$P$21*Taxes!$P$22,Model!CD$42*Taxes!$P$21-(Model!CD$95+Model!CD$156)),
IF(CD244=3,MAX(Model!CD$42*Taxes!$P$24,CD243*Taxes!$P$23),
IF(SUMIFS($W243:CD243,$W244:CD244,CD244)*SUMIFS(Taxes!$P$20:$P$29,Taxes!$Q$20:$Q$29,CD244)-SUMIFS($W245:CC245,$W244:CC244,CD244)&gt;0,SUMIFS($W243:CD243,$W244:CD244,CD244)*SUMIFS(Taxes!$P$20:$P$29,Taxes!$Q$20:$Q$29,CD244)-SUMIFS($W245:CC245,$W244:CC244,CD244),0))))</f>
        <v>3311099.6649690568</v>
      </c>
      <c r="CE245" s="5">
        <f ca="1">IF(CE$4="",0,
IF(CE244=2,IF(Model!CE$42*Taxes!$P$21-(Model!CE$95+Model!CE$156)&lt;Model!CE$42*Taxes!$P$21*Taxes!$P$22,Model!CE$42*Taxes!$P$21*Taxes!$P$22,Model!CE$42*Taxes!$P$21-(Model!CE$95+Model!CE$156)),
IF(CE244=3,MAX(Model!CE$42*Taxes!$P$24,CE243*Taxes!$P$23),
IF(SUMIFS($W243:CE243,$W244:CE244,CE244)*SUMIFS(Taxes!$P$20:$P$29,Taxes!$Q$20:$Q$29,CE244)-SUMIFS($W245:CD245,$W244:CD244,CE244)&gt;0,SUMIFS($W243:CE243,$W244:CE244,CE244)*SUMIFS(Taxes!$P$20:$P$29,Taxes!$Q$20:$Q$29,CE244)-SUMIFS($W245:CD245,$W244:CD244,CE244),0))))</f>
        <v>3391157.6842066795</v>
      </c>
      <c r="CF245" s="5">
        <f ca="1">IF(CF$4="",0,
IF(CF244=2,IF(Model!CF$42*Taxes!$P$21-(Model!CF$95+Model!CF$156)&lt;Model!CF$42*Taxes!$P$21*Taxes!$P$22,Model!CF$42*Taxes!$P$21*Taxes!$P$22,Model!CF$42*Taxes!$P$21-(Model!CF$95+Model!CF$156)),
IF(CF244=3,MAX(Model!CF$42*Taxes!$P$24,CF243*Taxes!$P$23),
IF(SUMIFS($W243:CF243,$W244:CF244,CF244)*SUMIFS(Taxes!$P$20:$P$29,Taxes!$Q$20:$Q$29,CF244)-SUMIFS($W245:CE245,$W244:CE244,CF244)&gt;0,SUMIFS($W243:CF243,$W244:CF244,CF244)*SUMIFS(Taxes!$P$20:$P$29,Taxes!$Q$20:$Q$29,CF244)-SUMIFS($W245:CE245,$W244:CE244,CF244),0))))</f>
        <v>0</v>
      </c>
    </row>
    <row r="247" spans="2:84" x14ac:dyDescent="0.3">
      <c r="B247" s="13">
        <f>ROW()</f>
        <v>247</v>
      </c>
      <c r="H247" s="1" t="s">
        <v>261</v>
      </c>
      <c r="M247" s="53" t="s">
        <v>18</v>
      </c>
      <c r="P247" s="72" t="str">
        <f>Lists!$AI$14</f>
        <v>PL</v>
      </c>
      <c r="U247" s="5">
        <f ca="1">SUM(INDIRECT(ADDRESS($B247,$X$2)&amp;":"&amp;ADDRESS($B247,$X$2-1+$P$8)))</f>
        <v>323610040.64564431</v>
      </c>
      <c r="X247" s="5">
        <f ca="1">X243-X245</f>
        <v>-457022.98358366021</v>
      </c>
      <c r="Y247" s="5">
        <f t="shared" ref="Y247:CF247" ca="1" si="453">Y243-Y245</f>
        <v>-783279.65025032684</v>
      </c>
      <c r="Z247" s="5">
        <f t="shared" ca="1" si="453"/>
        <v>-1262492.9039219196</v>
      </c>
      <c r="AA247" s="5">
        <f t="shared" ca="1" si="453"/>
        <v>-1640353.6704685052</v>
      </c>
      <c r="AB247" s="5">
        <f t="shared" ca="1" si="453"/>
        <v>-1388434.257359205</v>
      </c>
      <c r="AC247" s="5">
        <f t="shared" ca="1" si="453"/>
        <v>-823612.92360934557</v>
      </c>
      <c r="AD247" s="5">
        <f t="shared" ca="1" si="453"/>
        <v>-508068.51050004503</v>
      </c>
      <c r="AE247" s="5">
        <f t="shared" ca="1" si="453"/>
        <v>-270737.60967129038</v>
      </c>
      <c r="AF247" s="5">
        <f t="shared" ca="1" si="453"/>
        <v>35399.423761963029</v>
      </c>
      <c r="AG247" s="5">
        <f t="shared" ca="1" si="453"/>
        <v>297726.87000935047</v>
      </c>
      <c r="AH247" s="5">
        <f t="shared" ca="1" si="453"/>
        <v>657677.64727468207</v>
      </c>
      <c r="AI247" s="5">
        <f t="shared" ca="1" si="453"/>
        <v>966392.83008220629</v>
      </c>
      <c r="AJ247" s="5">
        <f t="shared" ca="1" si="453"/>
        <v>1167247.7584380752</v>
      </c>
      <c r="AK247" s="5">
        <f t="shared" ca="1" si="453"/>
        <v>1499716.5542975005</v>
      </c>
      <c r="AL247" s="5">
        <f t="shared" ca="1" si="453"/>
        <v>1910075.5064190847</v>
      </c>
      <c r="AM247" s="5">
        <f t="shared" ca="1" si="453"/>
        <v>1870606.321021386</v>
      </c>
      <c r="AN247" s="5">
        <f t="shared" ca="1" si="453"/>
        <v>1965940.8730793374</v>
      </c>
      <c r="AO247" s="5">
        <f t="shared" ca="1" si="453"/>
        <v>2167994.6986220866</v>
      </c>
      <c r="AP247" s="5">
        <f t="shared" ca="1" si="453"/>
        <v>2426015.0232954239</v>
      </c>
      <c r="AQ247" s="5">
        <f t="shared" ca="1" si="453"/>
        <v>2694693.6264748205</v>
      </c>
      <c r="AR247" s="5">
        <f t="shared" ca="1" si="453"/>
        <v>2829387.586103424</v>
      </c>
      <c r="AS247" s="5">
        <f t="shared" ca="1" si="453"/>
        <v>3165890.9513301118</v>
      </c>
      <c r="AT247" s="5">
        <f t="shared" ca="1" si="453"/>
        <v>3331859.7336827153</v>
      </c>
      <c r="AU247" s="5">
        <f t="shared" ca="1" si="453"/>
        <v>3429158.1240230938</v>
      </c>
      <c r="AV247" s="5">
        <f t="shared" ca="1" si="453"/>
        <v>3587763.159169999</v>
      </c>
      <c r="AW247" s="5">
        <f t="shared" ca="1" si="453"/>
        <v>3790582.7292791363</v>
      </c>
      <c r="AX247" s="5">
        <f t="shared" ca="1" si="453"/>
        <v>4184404.1328845583</v>
      </c>
      <c r="AY247" s="5">
        <f t="shared" ca="1" si="453"/>
        <v>4561500.2502795951</v>
      </c>
      <c r="AZ247" s="5">
        <f t="shared" ca="1" si="453"/>
        <v>4788753.9224660546</v>
      </c>
      <c r="BA247" s="5">
        <f t="shared" ca="1" si="453"/>
        <v>5099884.1101491265</v>
      </c>
      <c r="BB247" s="5">
        <f t="shared" ca="1" si="453"/>
        <v>5227875.8151584351</v>
      </c>
      <c r="BC247" s="5">
        <f t="shared" ca="1" si="453"/>
        <v>5496023.7363898354</v>
      </c>
      <c r="BD247" s="5">
        <f t="shared" ca="1" si="453"/>
        <v>5800237.2677287618</v>
      </c>
      <c r="BE247" s="5">
        <f t="shared" ca="1" si="453"/>
        <v>5952307.6076328475</v>
      </c>
      <c r="BF247" s="5">
        <f t="shared" ca="1" si="453"/>
        <v>6262542.5166158192</v>
      </c>
      <c r="BG247" s="5">
        <f t="shared" ca="1" si="453"/>
        <v>6553279.950843228</v>
      </c>
      <c r="BH247" s="5">
        <f t="shared" ca="1" si="453"/>
        <v>6679948.6835496146</v>
      </c>
      <c r="BI247" s="5">
        <f t="shared" ca="1" si="453"/>
        <v>6985015.4928901028</v>
      </c>
      <c r="BJ247" s="5">
        <f t="shared" ca="1" si="453"/>
        <v>7367965.637289634</v>
      </c>
      <c r="BK247" s="5">
        <f t="shared" ca="1" si="453"/>
        <v>7821154.7398870774</v>
      </c>
      <c r="BL247" s="5">
        <f t="shared" ca="1" si="453"/>
        <v>7827267.3146194872</v>
      </c>
      <c r="BM247" s="5">
        <f t="shared" ca="1" si="453"/>
        <v>8048804.847625453</v>
      </c>
      <c r="BN247" s="5">
        <f t="shared" ca="1" si="453"/>
        <v>8253850.9639427327</v>
      </c>
      <c r="BO247" s="5">
        <f t="shared" ca="1" si="453"/>
        <v>8354987.5565750636</v>
      </c>
      <c r="BP247" s="5">
        <f t="shared" ca="1" si="453"/>
        <v>8767437.2533621304</v>
      </c>
      <c r="BQ247" s="5">
        <f t="shared" ca="1" si="453"/>
        <v>9261304.4993222058</v>
      </c>
      <c r="BR247" s="5">
        <f t="shared" ca="1" si="453"/>
        <v>9497891.3134854659</v>
      </c>
      <c r="BS247" s="5">
        <f t="shared" ca="1" si="453"/>
        <v>9806541.9616094939</v>
      </c>
      <c r="BT247" s="5">
        <f t="shared" ca="1" si="453"/>
        <v>9919696.9338843003</v>
      </c>
      <c r="BU247" s="5">
        <f t="shared" ca="1" si="453"/>
        <v>10172814.450861281</v>
      </c>
      <c r="BV247" s="5">
        <f t="shared" ca="1" si="453"/>
        <v>10617482.364198828</v>
      </c>
      <c r="BW247" s="5">
        <f t="shared" ca="1" si="453"/>
        <v>11132936.292323198</v>
      </c>
      <c r="BX247" s="5">
        <f t="shared" ca="1" si="453"/>
        <v>11332670.692374211</v>
      </c>
      <c r="BY247" s="5">
        <f t="shared" ca="1" si="453"/>
        <v>11478171.656738626</v>
      </c>
      <c r="BZ247" s="5">
        <f t="shared" ca="1" si="453"/>
        <v>11631408.481026217</v>
      </c>
      <c r="CA247" s="5">
        <f t="shared" ca="1" si="453"/>
        <v>11930519.560317066</v>
      </c>
      <c r="CB247" s="5">
        <f t="shared" ca="1" si="453"/>
        <v>12425623.526423771</v>
      </c>
      <c r="CC247" s="5">
        <f t="shared" ca="1" si="453"/>
        <v>12900580.809487019</v>
      </c>
      <c r="CD247" s="5">
        <f t="shared" ca="1" si="453"/>
        <v>13244398.659876266</v>
      </c>
      <c r="CE247" s="5">
        <f t="shared" ca="1" si="453"/>
        <v>13564630.736826714</v>
      </c>
      <c r="CF247" s="5">
        <f t="shared" ca="1" si="453"/>
        <v>0</v>
      </c>
    </row>
    <row r="249" spans="2:84" x14ac:dyDescent="0.3">
      <c r="B249" s="13">
        <f>ROW()</f>
        <v>249</v>
      </c>
      <c r="H249" s="1" t="s">
        <v>262</v>
      </c>
      <c r="M249" s="53" t="s">
        <v>18</v>
      </c>
      <c r="P249" s="72" t="str">
        <f>Lists!$AI$10</f>
        <v>CF(-)</v>
      </c>
      <c r="U249" s="5">
        <f ca="1">SUM(INDIRECT(ADDRESS($B249,$X$2)&amp;":"&amp;ADDRESS($B249,$X$2-1+$P$8)))</f>
        <v>79820736.127745703</v>
      </c>
      <c r="X249" s="108">
        <f ca="1">IF(X$4="",0,IF((SUMIFS($W245:W245,$W$1:W$1,"&lt;="&amp;(X$1-(MONTH(X$4)-3*INT((MONTH(X$4)-1)/3))))-SUMIFS($W249:W249,$W$1:W$1,"&lt;="&amp;(X$1-(MONTH(X$4)-3*INT((MONTH(X$4)-1)/3))-3)))&gt;0,
(SUMIFS($W245:W245,$W$1:W$1,"&lt;="&amp;(X$1-(MONTH(X$4)-3*INT((MONTH(X$4)-1)/3))))-SUMIFS($W249:W249,$W$1:W$1,"&lt;="&amp;(X$1-(MONTH(X$4)-3*INT((MONTH(X$4)-1)/3))-3)))/3,0))</f>
        <v>0</v>
      </c>
      <c r="Y249" s="5">
        <f ca="1">IF(Y$4="",0,IF((SUMIFS($W245:X245,$W$1:X$1,"&lt;="&amp;(Y$1-(MONTH(Y$4)-3*INT((MONTH(Y$4)-1)/3))))-SUMIFS($W249:X249,$W$1:X$1,"&lt;="&amp;(Y$1-(MONTH(Y$4)-3*INT((MONTH(Y$4)-1)/3))-3)))&gt;0,
(SUMIFS($W245:X245,$W$1:X$1,"&lt;="&amp;(Y$1-(MONTH(Y$4)-3*INT((MONTH(Y$4)-1)/3))))-SUMIFS($W249:X249,$W$1:X$1,"&lt;="&amp;(Y$1-(MONTH(Y$4)-3*INT((MONTH(Y$4)-1)/3))-3)))/3,0))</f>
        <v>0</v>
      </c>
      <c r="Z249" s="5">
        <f ca="1">IF(Z$4="",0,IF((SUMIFS($W245:Y245,$W$1:Y$1,"&lt;="&amp;(Z$1-(MONTH(Z$4)-3*INT((MONTH(Z$4)-1)/3))))-SUMIFS($W249:Y249,$W$1:Y$1,"&lt;="&amp;(Z$1-(MONTH(Z$4)-3*INT((MONTH(Z$4)-1)/3))-3)))&gt;0,
(SUMIFS($W245:Y245,$W$1:Y$1,"&lt;="&amp;(Z$1-(MONTH(Z$4)-3*INT((MONTH(Z$4)-1)/3))))-SUMIFS($W249:Y249,$W$1:Y$1,"&lt;="&amp;(Z$1-(MONTH(Z$4)-3*INT((MONTH(Z$4)-1)/3))-3)))/3,0))</f>
        <v>0</v>
      </c>
      <c r="AA249" s="5">
        <f ca="1">IF(AA$4="",0,IF((SUMIFS($W245:Z245,$W$1:Z$1,"&lt;="&amp;(AA$1-(MONTH(AA$4)-3*INT((MONTH(AA$4)-1)/3))))-SUMIFS($W249:Z249,$W$1:Z$1,"&lt;="&amp;(AA$1-(MONTH(AA$4)-3*INT((MONTH(AA$4)-1)/3))-3)))&gt;0,
(SUMIFS($W245:Z245,$W$1:Z$1,"&lt;="&amp;(AA$1-(MONTH(AA$4)-3*INT((MONTH(AA$4)-1)/3))))-SUMIFS($W249:Z249,$W$1:Z$1,"&lt;="&amp;(AA$1-(MONTH(AA$4)-3*INT((MONTH(AA$4)-1)/3))-3)))/3,0))</f>
        <v>0</v>
      </c>
      <c r="AB249" s="5">
        <f ca="1">IF(AB$4="",0,IF((SUMIFS($W245:AA245,$W$1:AA$1,"&lt;="&amp;(AB$1-(MONTH(AB$4)-3*INT((MONTH(AB$4)-1)/3))))-SUMIFS($W249:AA249,$W$1:AA$1,"&lt;="&amp;(AB$1-(MONTH(AB$4)-3*INT((MONTH(AB$4)-1)/3))-3)))&gt;0,
(SUMIFS($W245:AA245,$W$1:AA$1,"&lt;="&amp;(AB$1-(MONTH(AB$4)-3*INT((MONTH(AB$4)-1)/3))))-SUMIFS($W249:AA249,$W$1:AA$1,"&lt;="&amp;(AB$1-(MONTH(AB$4)-3*INT((MONTH(AB$4)-1)/3))-3)))/3,0))</f>
        <v>0</v>
      </c>
      <c r="AC249" s="5">
        <f ca="1">IF(AC$4="",0,IF((SUMIFS($W245:AB245,$W$1:AB$1,"&lt;="&amp;(AC$1-(MONTH(AC$4)-3*INT((MONTH(AC$4)-1)/3))))-SUMIFS($W249:AB249,$W$1:AB$1,"&lt;="&amp;(AC$1-(MONTH(AC$4)-3*INT((MONTH(AC$4)-1)/3))-3)))&gt;0,
(SUMIFS($W245:AB245,$W$1:AB$1,"&lt;="&amp;(AC$1-(MONTH(AC$4)-3*INT((MONTH(AC$4)-1)/3))))-SUMIFS($W249:AB249,$W$1:AB$1,"&lt;="&amp;(AC$1-(MONTH(AC$4)-3*INT((MONTH(AC$4)-1)/3))-3)))/3,0))</f>
        <v>0</v>
      </c>
      <c r="AD249" s="5">
        <f ca="1">IF(AD$4="",0,IF((SUMIFS($W245:AC245,$W$1:AC$1,"&lt;="&amp;(AD$1-(MONTH(AD$4)-3*INT((MONTH(AD$4)-1)/3))))-SUMIFS($W249:AC249,$W$1:AC$1,"&lt;="&amp;(AD$1-(MONTH(AD$4)-3*INT((MONTH(AD$4)-1)/3))-3)))&gt;0,
(SUMIFS($W245:AC245,$W$1:AC$1,"&lt;="&amp;(AD$1-(MONTH(AD$4)-3*INT((MONTH(AD$4)-1)/3))))-SUMIFS($W249:AC249,$W$1:AC$1,"&lt;="&amp;(AD$1-(MONTH(AD$4)-3*INT((MONTH(AD$4)-1)/3))-3)))/3,0))</f>
        <v>0</v>
      </c>
      <c r="AE249" s="5">
        <f ca="1">IF(AE$4="",0,IF((SUMIFS($W245:AD245,$W$1:AD$1,"&lt;="&amp;(AE$1-(MONTH(AE$4)-3*INT((MONTH(AE$4)-1)/3))))-SUMIFS($W249:AD249,$W$1:AD$1,"&lt;="&amp;(AE$1-(MONTH(AE$4)-3*INT((MONTH(AE$4)-1)/3))-3)))&gt;0,
(SUMIFS($W245:AD245,$W$1:AD$1,"&lt;="&amp;(AE$1-(MONTH(AE$4)-3*INT((MONTH(AE$4)-1)/3))))-SUMIFS($W249:AD249,$W$1:AD$1,"&lt;="&amp;(AE$1-(MONTH(AE$4)-3*INT((MONTH(AE$4)-1)/3))-3)))/3,0))</f>
        <v>0</v>
      </c>
      <c r="AF249" s="5">
        <f ca="1">IF(AF$4="",0,IF((SUMIFS($W245:AE245,$W$1:AE$1,"&lt;="&amp;(AF$1-(MONTH(AF$4)-3*INT((MONTH(AF$4)-1)/3))))-SUMIFS($W249:AE249,$W$1:AE$1,"&lt;="&amp;(AF$1-(MONTH(AF$4)-3*INT((MONTH(AF$4)-1)/3))-3)))&gt;0,
(SUMIFS($W245:AE245,$W$1:AE$1,"&lt;="&amp;(AF$1-(MONTH(AF$4)-3*INT((MONTH(AF$4)-1)/3))))-SUMIFS($W249:AE249,$W$1:AE$1,"&lt;="&amp;(AF$1-(MONTH(AF$4)-3*INT((MONTH(AF$4)-1)/3))-3)))/3,0))</f>
        <v>0</v>
      </c>
      <c r="AG249" s="5">
        <f ca="1">IF(AG$4="",0,IF((SUMIFS($W245:AF245,$W$1:AF$1,"&lt;="&amp;(AG$1-(MONTH(AG$4)-3*INT((MONTH(AG$4)-1)/3))))-SUMIFS($W249:AF249,$W$1:AF$1,"&lt;="&amp;(AG$1-(MONTH(AG$4)-3*INT((MONTH(AG$4)-1)/3))-3)))&gt;0,
(SUMIFS($W245:AF245,$W$1:AF$1,"&lt;="&amp;(AG$1-(MONTH(AG$4)-3*INT((MONTH(AG$4)-1)/3))))-SUMIFS($W249:AF249,$W$1:AF$1,"&lt;="&amp;(AG$1-(MONTH(AG$4)-3*INT((MONTH(AG$4)-1)/3))-3)))/3,0))</f>
        <v>0</v>
      </c>
      <c r="AH249" s="5">
        <f ca="1">IF(AH$4="",0,IF((SUMIFS($W245:AG245,$W$1:AG$1,"&lt;="&amp;(AH$1-(MONTH(AH$4)-3*INT((MONTH(AH$4)-1)/3))))-SUMIFS($W249:AG249,$W$1:AG$1,"&lt;="&amp;(AH$1-(MONTH(AH$4)-3*INT((MONTH(AH$4)-1)/3))-3)))&gt;0,
(SUMIFS($W245:AG245,$W$1:AG$1,"&lt;="&amp;(AH$1-(MONTH(AH$4)-3*INT((MONTH(AH$4)-1)/3))))-SUMIFS($W249:AG249,$W$1:AG$1,"&lt;="&amp;(AH$1-(MONTH(AH$4)-3*INT((MONTH(AH$4)-1)/3))-3)))/3,0))</f>
        <v>0</v>
      </c>
      <c r="AI249" s="5">
        <f ca="1">IF(AI$4="",0,IF((SUMIFS($W245:AH245,$W$1:AH$1,"&lt;="&amp;(AI$1-(MONTH(AI$4)-3*INT((MONTH(AI$4)-1)/3))))-SUMIFS($W249:AH249,$W$1:AH$1,"&lt;="&amp;(AI$1-(MONTH(AI$4)-3*INT((MONTH(AI$4)-1)/3))-3)))&gt;0,
(SUMIFS($W245:AH245,$W$1:AH$1,"&lt;="&amp;(AI$1-(MONTH(AI$4)-3*INT((MONTH(AI$4)-1)/3))))-SUMIFS($W249:AH249,$W$1:AH$1,"&lt;="&amp;(AI$1-(MONTH(AI$4)-3*INT((MONTH(AI$4)-1)/3))-3)))/3,0))</f>
        <v>0</v>
      </c>
      <c r="AJ249" s="5">
        <f ca="1">IF(AJ$4="",0,IF((SUMIFS($W245:AI245,$W$1:AI$1,"&lt;="&amp;(AJ$1-(MONTH(AJ$4)-3*INT((MONTH(AJ$4)-1)/3))))-SUMIFS($W249:AI249,$W$1:AI$1,"&lt;="&amp;(AJ$1-(MONTH(AJ$4)-3*INT((MONTH(AJ$4)-1)/3))-3)))&gt;0,
(SUMIFS($W245:AI245,$W$1:AI$1,"&lt;="&amp;(AJ$1-(MONTH(AJ$4)-3*INT((MONTH(AJ$4)-1)/3))))-SUMIFS($W249:AI249,$W$1:AI$1,"&lt;="&amp;(AJ$1-(MONTH(AJ$4)-3*INT((MONTH(AJ$4)-1)/3))-3)))/3,0))</f>
        <v>0</v>
      </c>
      <c r="AK249" s="5">
        <f ca="1">IF(AK$4="",0,IF((SUMIFS($W245:AJ245,$W$1:AJ$1,"&lt;="&amp;(AK$1-(MONTH(AK$4)-3*INT((MONTH(AK$4)-1)/3))))-SUMIFS($W249:AJ249,$W$1:AJ$1,"&lt;="&amp;(AK$1-(MONTH(AK$4)-3*INT((MONTH(AK$4)-1)/3))-3)))&gt;0,
(SUMIFS($W245:AJ245,$W$1:AJ$1,"&lt;="&amp;(AK$1-(MONTH(AK$4)-3*INT((MONTH(AK$4)-1)/3))))-SUMIFS($W249:AJ249,$W$1:AJ$1,"&lt;="&amp;(AK$1-(MONTH(AK$4)-3*INT((MONTH(AK$4)-1)/3))-3)))/3,0))</f>
        <v>0</v>
      </c>
      <c r="AL249" s="5">
        <f ca="1">IF(AL$4="",0,IF((SUMIFS($W245:AK245,$W$1:AK$1,"&lt;="&amp;(AL$1-(MONTH(AL$4)-3*INT((MONTH(AL$4)-1)/3))))-SUMIFS($W249:AK249,$W$1:AK$1,"&lt;="&amp;(AL$1-(MONTH(AL$4)-3*INT((MONTH(AL$4)-1)/3))-3)))&gt;0,
(SUMIFS($W245:AK245,$W$1:AK$1,"&lt;="&amp;(AL$1-(MONTH(AL$4)-3*INT((MONTH(AL$4)-1)/3))))-SUMIFS($W249:AK249,$W$1:AK$1,"&lt;="&amp;(AL$1-(MONTH(AL$4)-3*INT((MONTH(AL$4)-1)/3))-3)))/3,0))</f>
        <v>0</v>
      </c>
      <c r="AM249" s="5">
        <f ca="1">IF(AM$4="",0,IF((SUMIFS($W245:AL245,$W$1:AL$1,"&lt;="&amp;(AM$1-(MONTH(AM$4)-3*INT((MONTH(AM$4)-1)/3))))-SUMIFS($W249:AL249,$W$1:AL$1,"&lt;="&amp;(AM$1-(MONTH(AM$4)-3*INT((MONTH(AM$4)-1)/3))-3)))&gt;0,
(SUMIFS($W245:AL245,$W$1:AL$1,"&lt;="&amp;(AM$1-(MONTH(AM$4)-3*INT((MONTH(AM$4)-1)/3))))-SUMIFS($W249:AL249,$W$1:AL$1,"&lt;="&amp;(AM$1-(MONTH(AM$4)-3*INT((MONTH(AM$4)-1)/3))-3)))/3,0))</f>
        <v>0</v>
      </c>
      <c r="AN249" s="5">
        <f ca="1">IF(AN$4="",0,IF((SUMIFS($W245:AM245,$W$1:AM$1,"&lt;="&amp;(AN$1-(MONTH(AN$4)-3*INT((MONTH(AN$4)-1)/3))))-SUMIFS($W249:AM249,$W$1:AM$1,"&lt;="&amp;(AN$1-(MONTH(AN$4)-3*INT((MONTH(AN$4)-1)/3))-3)))&gt;0,
(SUMIFS($W245:AM245,$W$1:AM$1,"&lt;="&amp;(AN$1-(MONTH(AN$4)-3*INT((MONTH(AN$4)-1)/3))))-SUMIFS($W249:AM249,$W$1:AM$1,"&lt;="&amp;(AN$1-(MONTH(AN$4)-3*INT((MONTH(AN$4)-1)/3))-3)))/3,0))</f>
        <v>0</v>
      </c>
      <c r="AO249" s="5">
        <f ca="1">IF(AO$4="",0,IF((SUMIFS($W245:AN245,$W$1:AN$1,"&lt;="&amp;(AO$1-(MONTH(AO$4)-3*INT((MONTH(AO$4)-1)/3))))-SUMIFS($W249:AN249,$W$1:AN$1,"&lt;="&amp;(AO$1-(MONTH(AO$4)-3*INT((MONTH(AO$4)-1)/3))-3)))&gt;0,
(SUMIFS($W245:AN245,$W$1:AN$1,"&lt;="&amp;(AO$1-(MONTH(AO$4)-3*INT((MONTH(AO$4)-1)/3))))-SUMIFS($W249:AN249,$W$1:AN$1,"&lt;="&amp;(AO$1-(MONTH(AO$4)-3*INT((MONTH(AO$4)-1)/3))-3)))/3,0))</f>
        <v>269731.7729182741</v>
      </c>
      <c r="AP249" s="5">
        <f ca="1">IF(AP$4="",0,IF((SUMIFS($W245:AO245,$W$1:AO$1,"&lt;="&amp;(AP$1-(MONTH(AP$4)-3*INT((MONTH(AP$4)-1)/3))))-SUMIFS($W249:AO249,$W$1:AO$1,"&lt;="&amp;(AP$1-(MONTH(AP$4)-3*INT((MONTH(AP$4)-1)/3))-3)))&gt;0,
(SUMIFS($W245:AO245,$W$1:AO$1,"&lt;="&amp;(AP$1-(MONTH(AP$4)-3*INT((MONTH(AP$4)-1)/3))))-SUMIFS($W249:AO249,$W$1:AO$1,"&lt;="&amp;(AP$1-(MONTH(AP$4)-3*INT((MONTH(AP$4)-1)/3))-3)))/3,0))</f>
        <v>269731.7729182741</v>
      </c>
      <c r="AQ249" s="5">
        <f ca="1">IF(AQ$4="",0,IF((SUMIFS($W245:AP245,$W$1:AP$1,"&lt;="&amp;(AQ$1-(MONTH(AQ$4)-3*INT((MONTH(AQ$4)-1)/3))))-SUMIFS($W249:AP249,$W$1:AP$1,"&lt;="&amp;(AQ$1-(MONTH(AQ$4)-3*INT((MONTH(AQ$4)-1)/3))-3)))&gt;0,
(SUMIFS($W245:AP245,$W$1:AP$1,"&lt;="&amp;(AQ$1-(MONTH(AQ$4)-3*INT((MONTH(AQ$4)-1)/3))))-SUMIFS($W249:AP249,$W$1:AP$1,"&lt;="&amp;(AQ$1-(MONTH(AQ$4)-3*INT((MONTH(AQ$4)-1)/3))-3)))/3,0))</f>
        <v>269731.7729182741</v>
      </c>
      <c r="AR249" s="5">
        <f ca="1">IF(AR$4="",0,IF((SUMIFS($W245:AQ245,$W$1:AQ$1,"&lt;="&amp;(AR$1-(MONTH(AR$4)-3*INT((MONTH(AR$4)-1)/3))))-SUMIFS($W249:AQ249,$W$1:AQ$1,"&lt;="&amp;(AR$1-(MONTH(AR$4)-3*INT((MONTH(AR$4)-1)/3))-3)))&gt;0,
(SUMIFS($W245:AQ245,$W$1:AQ$1,"&lt;="&amp;(AR$1-(MONTH(AR$4)-3*INT((MONTH(AR$4)-1)/3))))-SUMIFS($W249:AQ249,$W$1:AQ$1,"&lt;="&amp;(AR$1-(MONTH(AR$4)-3*INT((MONTH(AR$4)-1)/3))-3)))/3,0))</f>
        <v>877123.71861763496</v>
      </c>
      <c r="AS249" s="5">
        <f ca="1">IF(AS$4="",0,IF((SUMIFS($W245:AR245,$W$1:AR$1,"&lt;="&amp;(AS$1-(MONTH(AS$4)-3*INT((MONTH(AS$4)-1)/3))))-SUMIFS($W249:AR249,$W$1:AR$1,"&lt;="&amp;(AS$1-(MONTH(AS$4)-3*INT((MONTH(AS$4)-1)/3))-3)))&gt;0,
(SUMIFS($W245:AR245,$W$1:AR$1,"&lt;="&amp;(AS$1-(MONTH(AS$4)-3*INT((MONTH(AS$4)-1)/3))))-SUMIFS($W249:AR249,$W$1:AR$1,"&lt;="&amp;(AS$1-(MONTH(AS$4)-3*INT((MONTH(AS$4)-1)/3))-3)))/3,0))</f>
        <v>877123.71861763496</v>
      </c>
      <c r="AT249" s="5">
        <f ca="1">IF(AT$4="",0,IF((SUMIFS($W245:AS245,$W$1:AS$1,"&lt;="&amp;(AT$1-(MONTH(AT$4)-3*INT((MONTH(AT$4)-1)/3))))-SUMIFS($W249:AS249,$W$1:AS$1,"&lt;="&amp;(AT$1-(MONTH(AT$4)-3*INT((MONTH(AT$4)-1)/3))-3)))&gt;0,
(SUMIFS($W245:AS245,$W$1:AS$1,"&lt;="&amp;(AT$1-(MONTH(AT$4)-3*INT((MONTH(AT$4)-1)/3))))-SUMIFS($W249:AS249,$W$1:AS$1,"&lt;="&amp;(AT$1-(MONTH(AT$4)-3*INT((MONTH(AT$4)-1)/3))-3)))/3,0))</f>
        <v>877123.71861763496</v>
      </c>
      <c r="AU249" s="5">
        <f ca="1">IF(AU$4="",0,IF((SUMIFS($W245:AT245,$W$1:AT$1,"&lt;="&amp;(AU$1-(MONTH(AU$4)-3*INT((MONTH(AU$4)-1)/3))))-SUMIFS($W249:AT249,$W$1:AT$1,"&lt;="&amp;(AU$1-(MONTH(AU$4)-3*INT((MONTH(AU$4)-1)/3))-3)))&gt;0,
(SUMIFS($W245:AT245,$W$1:AT$1,"&lt;="&amp;(AU$1-(MONTH(AU$4)-3*INT((MONTH(AU$4)-1)/3))))-SUMIFS($W249:AT249,$W$1:AT$1,"&lt;="&amp;(AU$1-(MONTH(AU$4)-3*INT((MONTH(AU$4)-1)/3))-3)))/3,0))</f>
        <v>1384653.4682923818</v>
      </c>
      <c r="AV249" s="5">
        <f ca="1">IF(AV$4="",0,IF((SUMIFS($W245:AU245,$W$1:AU$1,"&lt;="&amp;(AV$1-(MONTH(AV$4)-3*INT((MONTH(AV$4)-1)/3))))-SUMIFS($W249:AU249,$W$1:AU$1,"&lt;="&amp;(AV$1-(MONTH(AV$4)-3*INT((MONTH(AV$4)-1)/3))-3)))&gt;0,
(SUMIFS($W245:AU245,$W$1:AU$1,"&lt;="&amp;(AV$1-(MONTH(AV$4)-3*INT((MONTH(AV$4)-1)/3))))-SUMIFS($W249:AU249,$W$1:AU$1,"&lt;="&amp;(AV$1-(MONTH(AV$4)-3*INT((MONTH(AV$4)-1)/3))-3)))/3,0))</f>
        <v>1384653.4682923818</v>
      </c>
      <c r="AW249" s="5">
        <f ca="1">IF(AW$4="",0,IF((SUMIFS($W245:AV245,$W$1:AV$1,"&lt;="&amp;(AW$1-(MONTH(AW$4)-3*INT((MONTH(AW$4)-1)/3))))-SUMIFS($W249:AV249,$W$1:AV$1,"&lt;="&amp;(AW$1-(MONTH(AW$4)-3*INT((MONTH(AW$4)-1)/3))-3)))&gt;0,
(SUMIFS($W245:AV245,$W$1:AV$1,"&lt;="&amp;(AW$1-(MONTH(AW$4)-3*INT((MONTH(AW$4)-1)/3))))-SUMIFS($W249:AV249,$W$1:AV$1,"&lt;="&amp;(AW$1-(MONTH(AW$4)-3*INT((MONTH(AW$4)-1)/3))-3)))/3,0))</f>
        <v>1384653.4682923818</v>
      </c>
      <c r="AX249" s="5">
        <f ca="1">IF(AX$4="",0,IF((SUMIFS($W245:AW245,$W$1:AW$1,"&lt;="&amp;(AX$1-(MONTH(AX$4)-3*INT((MONTH(AX$4)-1)/3))))-SUMIFS($W249:AW249,$W$1:AW$1,"&lt;="&amp;(AX$1-(MONTH(AX$4)-3*INT((MONTH(AX$4)-1)/3))-3)))&gt;0,
(SUMIFS($W245:AW245,$W$1:AW$1,"&lt;="&amp;(AX$1-(MONTH(AX$4)-3*INT((MONTH(AX$4)-1)/3))))-SUMIFS($W249:AW249,$W$1:AW$1,"&lt;="&amp;(AX$1-(MONTH(AX$4)-3*INT((MONTH(AX$4)-1)/3))-3)))/3,0))</f>
        <v>1408155.084047433</v>
      </c>
      <c r="AY249" s="5">
        <f ca="1">IF(AY$4="",0,IF((SUMIFS($W245:AX245,$W$1:AX$1,"&lt;="&amp;(AY$1-(MONTH(AY$4)-3*INT((MONTH(AY$4)-1)/3))))-SUMIFS($W249:AX249,$W$1:AX$1,"&lt;="&amp;(AY$1-(MONTH(AY$4)-3*INT((MONTH(AY$4)-1)/3))-3)))&gt;0,
(SUMIFS($W245:AX245,$W$1:AX$1,"&lt;="&amp;(AY$1-(MONTH(AY$4)-3*INT((MONTH(AY$4)-1)/3))))-SUMIFS($W249:AX249,$W$1:AX$1,"&lt;="&amp;(AY$1-(MONTH(AY$4)-3*INT((MONTH(AY$4)-1)/3))-3)))/3,0))</f>
        <v>1408155.084047433</v>
      </c>
      <c r="AZ249" s="5">
        <f ca="1">IF(AZ$4="",0,IF((SUMIFS($W245:AY245,$W$1:AY$1,"&lt;="&amp;(AZ$1-(MONTH(AZ$4)-3*INT((MONTH(AZ$4)-1)/3))))-SUMIFS($W249:AY249,$W$1:AY$1,"&lt;="&amp;(AZ$1-(MONTH(AZ$4)-3*INT((MONTH(AZ$4)-1)/3))-3)))&gt;0,
(SUMIFS($W245:AY245,$W$1:AY$1,"&lt;="&amp;(AZ$1-(MONTH(AZ$4)-3*INT((MONTH(AZ$4)-1)/3))))-SUMIFS($W249:AY249,$W$1:AY$1,"&lt;="&amp;(AZ$1-(MONTH(AZ$4)-3*INT((MONTH(AZ$4)-1)/3))-3)))/3,0))</f>
        <v>1408155.084047433</v>
      </c>
      <c r="BA249" s="5">
        <f ca="1">IF(BA$4="",0,IF((SUMIFS($W245:AZ245,$W$1:AZ$1,"&lt;="&amp;(BA$1-(MONTH(BA$4)-3*INT((MONTH(BA$4)-1)/3))))-SUMIFS($W249:AZ249,$W$1:AZ$1,"&lt;="&amp;(BA$1-(MONTH(BA$4)-3*INT((MONTH(BA$4)-1)/3))-3)))&gt;0,
(SUMIFS($W245:AZ245,$W$1:AZ$1,"&lt;="&amp;(BA$1-(MONTH(BA$4)-3*INT((MONTH(BA$4)-1)/3))))-SUMIFS($W249:AZ249,$W$1:AZ$1,"&lt;="&amp;(BA$1-(MONTH(BA$4)-3*INT((MONTH(BA$4)-1)/3))-3)))/3,0))</f>
        <v>1151389.8078909011</v>
      </c>
      <c r="BB249" s="5">
        <f ca="1">IF(BB$4="",0,IF((SUMIFS($W245:BA245,$W$1:BA$1,"&lt;="&amp;(BB$1-(MONTH(BB$4)-3*INT((MONTH(BB$4)-1)/3))))-SUMIFS($W249:BA249,$W$1:BA$1,"&lt;="&amp;(BB$1-(MONTH(BB$4)-3*INT((MONTH(BB$4)-1)/3))-3)))&gt;0,
(SUMIFS($W245:BA245,$W$1:BA$1,"&lt;="&amp;(BB$1-(MONTH(BB$4)-3*INT((MONTH(BB$4)-1)/3))))-SUMIFS($W249:BA249,$W$1:BA$1,"&lt;="&amp;(BB$1-(MONTH(BB$4)-3*INT((MONTH(BB$4)-1)/3))-3)))/3,0))</f>
        <v>1151389.8078909011</v>
      </c>
      <c r="BC249" s="5">
        <f ca="1">IF(BC$4="",0,IF((SUMIFS($W245:BB245,$W$1:BB$1,"&lt;="&amp;(BC$1-(MONTH(BC$4)-3*INT((MONTH(BC$4)-1)/3))))-SUMIFS($W249:BB249,$W$1:BB$1,"&lt;="&amp;(BC$1-(MONTH(BC$4)-3*INT((MONTH(BC$4)-1)/3))-3)))&gt;0,
(SUMIFS($W245:BB245,$W$1:BB$1,"&lt;="&amp;(BC$1-(MONTH(BC$4)-3*INT((MONTH(BC$4)-1)/3))))-SUMIFS($W249:BB249,$W$1:BB$1,"&lt;="&amp;(BC$1-(MONTH(BC$4)-3*INT((MONTH(BC$4)-1)/3))-3)))/3,0))</f>
        <v>1151389.8078909011</v>
      </c>
      <c r="BD249" s="5">
        <f ca="1">IF(BD$4="",0,IF((SUMIFS($W245:BC245,$W$1:BC$1,"&lt;="&amp;(BD$1-(MONTH(BD$4)-3*INT((MONTH(BD$4)-1)/3))))-SUMIFS($W249:BC249,$W$1:BC$1,"&lt;="&amp;(BD$1-(MONTH(BD$4)-3*INT((MONTH(BD$4)-1)/3))-3)))&gt;0,
(SUMIFS($W245:BC245,$W$1:BC$1,"&lt;="&amp;(BD$1-(MONTH(BD$4)-3*INT((MONTH(BD$4)-1)/3))))-SUMIFS($W249:BC249,$W$1:BC$1,"&lt;="&amp;(BD$1-(MONTH(BD$4)-3*INT((MONTH(BD$4)-1)/3))-3)))/3,0))</f>
        <v>1061883.3623182506</v>
      </c>
      <c r="BE249" s="5">
        <f ca="1">IF(BE$4="",0,IF((SUMIFS($W245:BD245,$W$1:BD$1,"&lt;="&amp;(BE$1-(MONTH(BE$4)-3*INT((MONTH(BE$4)-1)/3))))-SUMIFS($W249:BD249,$W$1:BD$1,"&lt;="&amp;(BE$1-(MONTH(BE$4)-3*INT((MONTH(BE$4)-1)/3))-3)))&gt;0,
(SUMIFS($W245:BD245,$W$1:BD$1,"&lt;="&amp;(BE$1-(MONTH(BE$4)-3*INT((MONTH(BE$4)-1)/3))))-SUMIFS($W249:BD249,$W$1:BD$1,"&lt;="&amp;(BE$1-(MONTH(BE$4)-3*INT((MONTH(BE$4)-1)/3))-3)))/3,0))</f>
        <v>1061883.3623182506</v>
      </c>
      <c r="BF249" s="5">
        <f ca="1">IF(BF$4="",0,IF((SUMIFS($W245:BE245,$W$1:BE$1,"&lt;="&amp;(BF$1-(MONTH(BF$4)-3*INT((MONTH(BF$4)-1)/3))))-SUMIFS($W249:BE249,$W$1:BE$1,"&lt;="&amp;(BF$1-(MONTH(BF$4)-3*INT((MONTH(BF$4)-1)/3))-3)))&gt;0,
(SUMIFS($W245:BE245,$W$1:BE$1,"&lt;="&amp;(BF$1-(MONTH(BF$4)-3*INT((MONTH(BF$4)-1)/3))))-SUMIFS($W249:BE249,$W$1:BE$1,"&lt;="&amp;(BF$1-(MONTH(BF$4)-3*INT((MONTH(BF$4)-1)/3))-3)))/3,0))</f>
        <v>1061883.3623182506</v>
      </c>
      <c r="BG249" s="5">
        <f ca="1">IF(BG$4="",0,IF((SUMIFS($W245:BF245,$W$1:BF$1,"&lt;="&amp;(BG$1-(MONTH(BG$4)-3*INT((MONTH(BG$4)-1)/3))))-SUMIFS($W249:BF249,$W$1:BF$1,"&lt;="&amp;(BG$1-(MONTH(BG$4)-3*INT((MONTH(BG$4)-1)/3))-3)))&gt;0,
(SUMIFS($W245:BF245,$W$1:BF$1,"&lt;="&amp;(BG$1-(MONTH(BG$4)-3*INT((MONTH(BG$4)-1)/3))))-SUMIFS($W249:BF249,$W$1:BF$1,"&lt;="&amp;(BG$1-(MONTH(BG$4)-3*INT((MONTH(BG$4)-1)/3))-3)))/3,0))</f>
        <v>1411750.8370921358</v>
      </c>
      <c r="BH249" s="5">
        <f ca="1">IF(BH$4="",0,IF((SUMIFS($W245:BG245,$W$1:BG$1,"&lt;="&amp;(BH$1-(MONTH(BH$4)-3*INT((MONTH(BH$4)-1)/3))))-SUMIFS($W249:BG249,$W$1:BG$1,"&lt;="&amp;(BH$1-(MONTH(BH$4)-3*INT((MONTH(BH$4)-1)/3))-3)))&gt;0,
(SUMIFS($W245:BG245,$W$1:BG$1,"&lt;="&amp;(BH$1-(MONTH(BH$4)-3*INT((MONTH(BH$4)-1)/3))))-SUMIFS($W249:BG249,$W$1:BG$1,"&lt;="&amp;(BH$1-(MONTH(BH$4)-3*INT((MONTH(BH$4)-1)/3))-3)))/3,0))</f>
        <v>1411750.8370921358</v>
      </c>
      <c r="BI249" s="5">
        <f ca="1">IF(BI$4="",0,IF((SUMIFS($W245:BH245,$W$1:BH$1,"&lt;="&amp;(BI$1-(MONTH(BI$4)-3*INT((MONTH(BI$4)-1)/3))))-SUMIFS($W249:BH249,$W$1:BH$1,"&lt;="&amp;(BI$1-(MONTH(BI$4)-3*INT((MONTH(BI$4)-1)/3))-3)))&gt;0,
(SUMIFS($W245:BH245,$W$1:BH$1,"&lt;="&amp;(BI$1-(MONTH(BI$4)-3*INT((MONTH(BI$4)-1)/3))))-SUMIFS($W249:BH249,$W$1:BH$1,"&lt;="&amp;(BI$1-(MONTH(BI$4)-3*INT((MONTH(BI$4)-1)/3))-3)))/3,0))</f>
        <v>1411750.8370921358</v>
      </c>
      <c r="BJ249" s="5">
        <f ca="1">IF(BJ$4="",0,IF((SUMIFS($W245:BI245,$W$1:BI$1,"&lt;="&amp;(BJ$1-(MONTH(BJ$4)-3*INT((MONTH(BJ$4)-1)/3))))-SUMIFS($W249:BI249,$W$1:BI$1,"&lt;="&amp;(BJ$1-(MONTH(BJ$4)-3*INT((MONTH(BJ$4)-1)/3))-3)))&gt;0,
(SUMIFS($W245:BI245,$W$1:BI$1,"&lt;="&amp;(BJ$1-(MONTH(BJ$4)-3*INT((MONTH(BJ$4)-1)/3))))-SUMIFS($W249:BI249,$W$1:BI$1,"&lt;="&amp;(BJ$1-(MONTH(BJ$4)-3*INT((MONTH(BJ$4)-1)/3))-3)))/3,0))</f>
        <v>2034721.1520474628</v>
      </c>
      <c r="BK249" s="5">
        <f ca="1">IF(BK$4="",0,IF((SUMIFS($W245:BJ245,$W$1:BJ$1,"&lt;="&amp;(BK$1-(MONTH(BK$4)-3*INT((MONTH(BK$4)-1)/3))))-SUMIFS($W249:BJ249,$W$1:BJ$1,"&lt;="&amp;(BK$1-(MONTH(BK$4)-3*INT((MONTH(BK$4)-1)/3))-3)))&gt;0,
(SUMIFS($W245:BJ245,$W$1:BJ$1,"&lt;="&amp;(BK$1-(MONTH(BK$4)-3*INT((MONTH(BK$4)-1)/3))))-SUMIFS($W249:BJ249,$W$1:BJ$1,"&lt;="&amp;(BK$1-(MONTH(BK$4)-3*INT((MONTH(BK$4)-1)/3))-3)))/3,0))</f>
        <v>2034721.1520474628</v>
      </c>
      <c r="BL249" s="5">
        <f ca="1">IF(BL$4="",0,IF((SUMIFS($W245:BK245,$W$1:BK$1,"&lt;="&amp;(BL$1-(MONTH(BL$4)-3*INT((MONTH(BL$4)-1)/3))))-SUMIFS($W249:BK249,$W$1:BK$1,"&lt;="&amp;(BL$1-(MONTH(BL$4)-3*INT((MONTH(BL$4)-1)/3))-3)))&gt;0,
(SUMIFS($W245:BK245,$W$1:BK$1,"&lt;="&amp;(BL$1-(MONTH(BL$4)-3*INT((MONTH(BL$4)-1)/3))))-SUMIFS($W249:BK249,$W$1:BK$1,"&lt;="&amp;(BL$1-(MONTH(BL$4)-3*INT((MONTH(BL$4)-1)/3))-3)))/3,0))</f>
        <v>2034721.1520474628</v>
      </c>
      <c r="BM249" s="5">
        <f ca="1">IF(BM$4="",0,IF((SUMIFS($W245:BL245,$W$1:BL$1,"&lt;="&amp;(BM$1-(MONTH(BM$4)-3*INT((MONTH(BM$4)-1)/3))))-SUMIFS($W249:BL249,$W$1:BL$1,"&lt;="&amp;(BM$1-(MONTH(BM$4)-3*INT((MONTH(BM$4)-1)/3))-3)))&gt;0,
(SUMIFS($W245:BL245,$W$1:BL$1,"&lt;="&amp;(BM$1-(MONTH(BM$4)-3*INT((MONTH(BM$4)-1)/3))))-SUMIFS($W249:BL249,$W$1:BL$1,"&lt;="&amp;(BM$1-(MONTH(BM$4)-3*INT((MONTH(BM$4)-1)/3))-3)))/3,0))</f>
        <v>2541002.6226050123</v>
      </c>
      <c r="BN249" s="5">
        <f ca="1">IF(BN$4="",0,IF((SUMIFS($W245:BM245,$W$1:BM$1,"&lt;="&amp;(BN$1-(MONTH(BN$4)-3*INT((MONTH(BN$4)-1)/3))))-SUMIFS($W249:BM249,$W$1:BM$1,"&lt;="&amp;(BN$1-(MONTH(BN$4)-3*INT((MONTH(BN$4)-1)/3))-3)))&gt;0,
(SUMIFS($W245:BM245,$W$1:BM$1,"&lt;="&amp;(BN$1-(MONTH(BN$4)-3*INT((MONTH(BN$4)-1)/3))))-SUMIFS($W249:BM249,$W$1:BM$1,"&lt;="&amp;(BN$1-(MONTH(BN$4)-3*INT((MONTH(BN$4)-1)/3))-3)))/3,0))</f>
        <v>2541002.6226050123</v>
      </c>
      <c r="BO249" s="5">
        <f ca="1">IF(BO$4="",0,IF((SUMIFS($W245:BN245,$W$1:BN$1,"&lt;="&amp;(BO$1-(MONTH(BO$4)-3*INT((MONTH(BO$4)-1)/3))))-SUMIFS($W249:BN249,$W$1:BN$1,"&lt;="&amp;(BO$1-(MONTH(BO$4)-3*INT((MONTH(BO$4)-1)/3))-3)))&gt;0,
(SUMIFS($W245:BN245,$W$1:BN$1,"&lt;="&amp;(BO$1-(MONTH(BO$4)-3*INT((MONTH(BO$4)-1)/3))))-SUMIFS($W249:BN249,$W$1:BN$1,"&lt;="&amp;(BO$1-(MONTH(BO$4)-3*INT((MONTH(BO$4)-1)/3))-3)))/3,0))</f>
        <v>2541002.6226050123</v>
      </c>
      <c r="BP249" s="5">
        <f ca="1">IF(BP$4="",0,IF((SUMIFS($W245:BO245,$W$1:BO$1,"&lt;="&amp;(BP$1-(MONTH(BP$4)-3*INT((MONTH(BP$4)-1)/3))))-SUMIFS($W249:BO249,$W$1:BO$1,"&lt;="&amp;(BP$1-(MONTH(BP$4)-3*INT((MONTH(BP$4)-1)/3))-3)))&gt;0,
(SUMIFS($W245:BO245,$W$1:BO$1,"&lt;="&amp;(BP$1-(MONTH(BP$4)-3*INT((MONTH(BP$4)-1)/3))))-SUMIFS($W249:BO249,$W$1:BO$1,"&lt;="&amp;(BP$1-(MONTH(BP$4)-3*INT((MONTH(BP$4)-1)/3))-3)))/3,0))</f>
        <v>2561085.0845694854</v>
      </c>
      <c r="BQ249" s="5">
        <f ca="1">IF(BQ$4="",0,IF((SUMIFS($W245:BP245,$W$1:BP$1,"&lt;="&amp;(BQ$1-(MONTH(BQ$4)-3*INT((MONTH(BQ$4)-1)/3))))-SUMIFS($W249:BP249,$W$1:BP$1,"&lt;="&amp;(BQ$1-(MONTH(BQ$4)-3*INT((MONTH(BQ$4)-1)/3))-3)))&gt;0,
(SUMIFS($W245:BP245,$W$1:BP$1,"&lt;="&amp;(BQ$1-(MONTH(BQ$4)-3*INT((MONTH(BQ$4)-1)/3))))-SUMIFS($W249:BP249,$W$1:BP$1,"&lt;="&amp;(BQ$1-(MONTH(BQ$4)-3*INT((MONTH(BQ$4)-1)/3))-3)))/3,0))</f>
        <v>2561085.0845694854</v>
      </c>
      <c r="BR249" s="5">
        <f ca="1">IF(BR$4="",0,IF((SUMIFS($W245:BQ245,$W$1:BQ$1,"&lt;="&amp;(BR$1-(MONTH(BR$4)-3*INT((MONTH(BR$4)-1)/3))))-SUMIFS($W249:BQ249,$W$1:BQ$1,"&lt;="&amp;(BR$1-(MONTH(BR$4)-3*INT((MONTH(BR$4)-1)/3))-3)))&gt;0,
(SUMIFS($W245:BQ245,$W$1:BQ$1,"&lt;="&amp;(BR$1-(MONTH(BR$4)-3*INT((MONTH(BR$4)-1)/3))))-SUMIFS($W249:BQ249,$W$1:BQ$1,"&lt;="&amp;(BR$1-(MONTH(BR$4)-3*INT((MONTH(BR$4)-1)/3))-3)))/3,0))</f>
        <v>2561085.0845694854</v>
      </c>
      <c r="BS249" s="5">
        <f ca="1">IF(BS$4="",0,IF((SUMIFS($W245:BR245,$W$1:BR$1,"&lt;="&amp;(BS$1-(MONTH(BS$4)-3*INT((MONTH(BS$4)-1)/3))))-SUMIFS($W249:BR249,$W$1:BR$1,"&lt;="&amp;(BS$1-(MONTH(BS$4)-3*INT((MONTH(BS$4)-1)/3))-3)))&gt;0,
(SUMIFS($W245:BR245,$W$1:BR$1,"&lt;="&amp;(BS$1-(MONTH(BS$4)-3*INT((MONTH(BS$4)-1)/3))))-SUMIFS($W249:BR249,$W$1:BR$1,"&lt;="&amp;(BS$1-(MONTH(BS$4)-3*INT((MONTH(BS$4)-1)/3))-3)))/3,0))</f>
        <v>2313968.5508119562</v>
      </c>
      <c r="BT249" s="5">
        <f ca="1">IF(BT$4="",0,IF((SUMIFS($W245:BS245,$W$1:BS$1,"&lt;="&amp;(BT$1-(MONTH(BT$4)-3*INT((MONTH(BT$4)-1)/3))))-SUMIFS($W249:BS249,$W$1:BS$1,"&lt;="&amp;(BT$1-(MONTH(BT$4)-3*INT((MONTH(BT$4)-1)/3))-3)))&gt;0,
(SUMIFS($W245:BS245,$W$1:BS$1,"&lt;="&amp;(BT$1-(MONTH(BT$4)-3*INT((MONTH(BT$4)-1)/3))))-SUMIFS($W249:BS249,$W$1:BS$1,"&lt;="&amp;(BT$1-(MONTH(BT$4)-3*INT((MONTH(BT$4)-1)/3))-3)))/3,0))</f>
        <v>2313968.5508119562</v>
      </c>
      <c r="BU249" s="5">
        <f ca="1">IF(BU$4="",0,IF((SUMIFS($W245:BT245,$W$1:BT$1,"&lt;="&amp;(BU$1-(MONTH(BU$4)-3*INT((MONTH(BU$4)-1)/3))))-SUMIFS($W249:BT249,$W$1:BT$1,"&lt;="&amp;(BU$1-(MONTH(BU$4)-3*INT((MONTH(BU$4)-1)/3))-3)))&gt;0,
(SUMIFS($W245:BT245,$W$1:BT$1,"&lt;="&amp;(BU$1-(MONTH(BU$4)-3*INT((MONTH(BU$4)-1)/3))))-SUMIFS($W249:BT249,$W$1:BT$1,"&lt;="&amp;(BU$1-(MONTH(BU$4)-3*INT((MONTH(BU$4)-1)/3))-3)))/3,0))</f>
        <v>2313968.5508119562</v>
      </c>
      <c r="BV249" s="5">
        <f ca="1">IF(BV$4="",0,IF((SUMIFS($W245:BU245,$W$1:BU$1,"&lt;="&amp;(BV$1-(MONTH(BV$4)-3*INT((MONTH(BV$4)-1)/3))))-SUMIFS($W249:BU249,$W$1:BU$1,"&lt;="&amp;(BV$1-(MONTH(BV$4)-3*INT((MONTH(BV$4)-1)/3))-3)))&gt;0,
(SUMIFS($W245:BU245,$W$1:BU$1,"&lt;="&amp;(BV$1-(MONTH(BV$4)-3*INT((MONTH(BV$4)-1)/3))))-SUMIFS($W249:BU249,$W$1:BU$1,"&lt;="&amp;(BV$1-(MONTH(BV$4)-3*INT((MONTH(BV$4)-1)/3))-3)))/3,0))</f>
        <v>2244471.2451053956</v>
      </c>
      <c r="BW249" s="5">
        <f ca="1">IF(BW$4="",0,IF((SUMIFS($W245:BV245,$W$1:BV$1,"&lt;="&amp;(BW$1-(MONTH(BW$4)-3*INT((MONTH(BW$4)-1)/3))))-SUMIFS($W249:BV249,$W$1:BV$1,"&lt;="&amp;(BW$1-(MONTH(BW$4)-3*INT((MONTH(BW$4)-1)/3))-3)))&gt;0,
(SUMIFS($W245:BV245,$W$1:BV$1,"&lt;="&amp;(BW$1-(MONTH(BW$4)-3*INT((MONTH(BW$4)-1)/3))))-SUMIFS($W249:BV249,$W$1:BV$1,"&lt;="&amp;(BW$1-(MONTH(BW$4)-3*INT((MONTH(BW$4)-1)/3))-3)))/3,0))</f>
        <v>2244471.2451053956</v>
      </c>
      <c r="BX249" s="5">
        <f ca="1">IF(BX$4="",0,IF((SUMIFS($W245:BW245,$W$1:BW$1,"&lt;="&amp;(BX$1-(MONTH(BX$4)-3*INT((MONTH(BX$4)-1)/3))))-SUMIFS($W249:BW249,$W$1:BW$1,"&lt;="&amp;(BX$1-(MONTH(BX$4)-3*INT((MONTH(BX$4)-1)/3))-3)))&gt;0,
(SUMIFS($W245:BW245,$W$1:BW$1,"&lt;="&amp;(BX$1-(MONTH(BX$4)-3*INT((MONTH(BX$4)-1)/3))))-SUMIFS($W249:BW249,$W$1:BW$1,"&lt;="&amp;(BX$1-(MONTH(BX$4)-3*INT((MONTH(BX$4)-1)/3))-3)))/3,0))</f>
        <v>2244471.2451053956</v>
      </c>
      <c r="BY249" s="5">
        <f ca="1">IF(BY$4="",0,IF((SUMIFS($W245:BX245,$W$1:BX$1,"&lt;="&amp;(BY$1-(MONTH(BY$4)-3*INT((MONTH(BY$4)-1)/3))))-SUMIFS($W249:BX249,$W$1:BX$1,"&lt;="&amp;(BY$1-(MONTH(BY$4)-3*INT((MONTH(BY$4)-1)/3))-3)))&gt;0,
(SUMIFS($W245:BX245,$W$1:BX$1,"&lt;="&amp;(BY$1-(MONTH(BY$4)-3*INT((MONTH(BY$4)-1)/3))))-SUMIFS($W249:BX249,$W$1:BX$1,"&lt;="&amp;(BY$1-(MONTH(BY$4)-3*INT((MONTH(BY$4)-1)/3))-3)))/3,0))</f>
        <v>2687426.8067014613</v>
      </c>
      <c r="BZ249" s="5">
        <f ca="1">IF(BZ$4="",0,IF((SUMIFS($W245:BY245,$W$1:BY$1,"&lt;="&amp;(BZ$1-(MONTH(BZ$4)-3*INT((MONTH(BZ$4)-1)/3))))-SUMIFS($W249:BY249,$W$1:BY$1,"&lt;="&amp;(BZ$1-(MONTH(BZ$4)-3*INT((MONTH(BZ$4)-1)/3))-3)))&gt;0,
(SUMIFS($W245:BY245,$W$1:BY$1,"&lt;="&amp;(BZ$1-(MONTH(BZ$4)-3*INT((MONTH(BZ$4)-1)/3))))-SUMIFS($W249:BY249,$W$1:BY$1,"&lt;="&amp;(BZ$1-(MONTH(BZ$4)-3*INT((MONTH(BZ$4)-1)/3))-3)))/3,0))</f>
        <v>2687426.8067014613</v>
      </c>
      <c r="CA249" s="5">
        <f ca="1">IF(CA$4="",0,IF((SUMIFS($W245:BZ245,$W$1:BZ$1,"&lt;="&amp;(CA$1-(MONTH(CA$4)-3*INT((MONTH(CA$4)-1)/3))))-SUMIFS($W249:BZ249,$W$1:BZ$1,"&lt;="&amp;(CA$1-(MONTH(CA$4)-3*INT((MONTH(CA$4)-1)/3))-3)))&gt;0,
(SUMIFS($W245:BZ245,$W$1:BZ$1,"&lt;="&amp;(CA$1-(MONTH(CA$4)-3*INT((MONTH(CA$4)-1)/3))))-SUMIFS($W249:BZ249,$W$1:BZ$1,"&lt;="&amp;(CA$1-(MONTH(CA$4)-3*INT((MONTH(CA$4)-1)/3))-3)))/3,0))</f>
        <v>2687426.8067014613</v>
      </c>
      <c r="CB249" s="5">
        <f ca="1">IF(CB$4="",0,IF((SUMIFS($W245:CA245,$W$1:CA$1,"&lt;="&amp;(CB$1-(MONTH(CB$4)-3*INT((MONTH(CB$4)-1)/3))))-SUMIFS($W249:CA249,$W$1:CA$1,"&lt;="&amp;(CB$1-(MONTH(CB$4)-3*INT((MONTH(CB$4)-1)/3))-3)))&gt;0,
(SUMIFS($W245:CA245,$W$1:CA$1,"&lt;="&amp;(CB$1-(MONTH(CB$4)-3*INT((MONTH(CB$4)-1)/3))))-SUMIFS($W249:CA249,$W$1:CA$1,"&lt;="&amp;(CB$1-(MONTH(CB$4)-3*INT((MONTH(CB$4)-1)/3))-3)))/3,0))</f>
        <v>3362963.8697695634</v>
      </c>
      <c r="CC249" s="5">
        <f ca="1">IF(CC$4="",0,IF((SUMIFS($W245:CB245,$W$1:CB$1,"&lt;="&amp;(CC$1-(MONTH(CC$4)-3*INT((MONTH(CC$4)-1)/3))))-SUMIFS($W249:CB249,$W$1:CB$1,"&lt;="&amp;(CC$1-(MONTH(CC$4)-3*INT((MONTH(CC$4)-1)/3))-3)))&gt;0,
(SUMIFS($W245:CB245,$W$1:CB$1,"&lt;="&amp;(CC$1-(MONTH(CC$4)-3*INT((MONTH(CC$4)-1)/3))))-SUMIFS($W249:CB249,$W$1:CB$1,"&lt;="&amp;(CC$1-(MONTH(CC$4)-3*INT((MONTH(CC$4)-1)/3))-3)))/3,0))</f>
        <v>3362963.8697695634</v>
      </c>
      <c r="CD249" s="5">
        <f ca="1">IF(CD$4="",0,IF((SUMIFS($W245:CC245,$W$1:CC$1,"&lt;="&amp;(CD$1-(MONTH(CD$4)-3*INT((MONTH(CD$4)-1)/3))))-SUMIFS($W249:CC249,$W$1:CC$1,"&lt;="&amp;(CD$1-(MONTH(CD$4)-3*INT((MONTH(CD$4)-1)/3))-3)))&gt;0,
(SUMIFS($W245:CC245,$W$1:CC$1,"&lt;="&amp;(CD$1-(MONTH(CD$4)-3*INT((MONTH(CD$4)-1)/3))))-SUMIFS($W249:CC249,$W$1:CC$1,"&lt;="&amp;(CD$1-(MONTH(CD$4)-3*INT((MONTH(CD$4)-1)/3))-3)))/3,0))</f>
        <v>3362963.8697695634</v>
      </c>
      <c r="CE249" s="5">
        <f ca="1">IF(CE$4="",0,IF((SUMIFS($W245:CD245,$W$1:CD$1,"&lt;="&amp;(CE$1-(MONTH(CE$4)-3*INT((MONTH(CE$4)-1)/3))))-SUMIFS($W249:CD249,$W$1:CD$1,"&lt;="&amp;(CE$1-(MONTH(CE$4)-3*INT((MONTH(CE$4)-1)/3))-3)))&gt;0,
(SUMIFS($W245:CD245,$W$1:CD$1,"&lt;="&amp;(CE$1-(MONTH(CE$4)-3*INT((MONTH(CE$4)-1)/3))))-SUMIFS($W249:CD249,$W$1:CD$1,"&lt;="&amp;(CE$1-(MONTH(CE$4)-3*INT((MONTH(CE$4)-1)/3))-3)))/3,0))</f>
        <v>3889753.9793836898</v>
      </c>
      <c r="CF249" s="5">
        <f ca="1">IF(CF$4="",0,IF((SUMIFS($W245:CE245,$W$1:CE$1,"&lt;="&amp;(CF$1-(MONTH(CF$4)-3*INT((MONTH(CF$4)-1)/3))))-SUMIFS($W249:CE249,$W$1:CE$1,"&lt;="&amp;(CF$1-(MONTH(CF$4)-3*INT((MONTH(CF$4)-1)/3))-3)))&gt;0,
(SUMIFS($W245:CE245,$W$1:CE$1,"&lt;="&amp;(CF$1-(MONTH(CF$4)-3*INT((MONTH(CF$4)-1)/3))))-SUMIFS($W249:CE249,$W$1:CE$1,"&lt;="&amp;(CF$1-(MONTH(CF$4)-3*INT((MONTH(CF$4)-1)/3))-3)))/3,0))</f>
        <v>0</v>
      </c>
    </row>
    <row r="251" spans="2:84" x14ac:dyDescent="0.3">
      <c r="B251" s="13">
        <f>ROW()</f>
        <v>251</v>
      </c>
      <c r="H251" s="1" t="s">
        <v>391</v>
      </c>
      <c r="M251" s="53" t="s">
        <v>18</v>
      </c>
      <c r="P251" s="72" t="str">
        <f>Lists!$AI$11</f>
        <v>CF</v>
      </c>
      <c r="U251" s="5">
        <f ca="1">SUM(INDIRECT(ADDRESS($B251,$X$2)&amp;":"&amp;ADDRESS($B251,$X$2-1+$P$8)))</f>
        <v>209379100.22085208</v>
      </c>
      <c r="X251" s="5">
        <f ca="1">IF(X$4="",0,X217+X190-X249+X228-X231+X233-X236+X238)</f>
        <v>0</v>
      </c>
      <c r="Y251" s="5">
        <f ca="1">IF(Y$4="",0,Y217+Y190-Y249+Y228-Y231+Y233-Y236+Y238)</f>
        <v>0</v>
      </c>
      <c r="Z251" s="5">
        <f t="shared" ref="Z251:CF251" ca="1" si="454">IF(Z$4="",0,Z217+Z190-Z249+Z228-Z231+Z233-Z236+Z238)</f>
        <v>-5.8207660913467407E-11</v>
      </c>
      <c r="AA251" s="5">
        <f t="shared" ca="1" si="454"/>
        <v>0</v>
      </c>
      <c r="AB251" s="5">
        <f t="shared" ca="1" si="454"/>
        <v>-1.1641532182693481E-10</v>
      </c>
      <c r="AC251" s="5">
        <f t="shared" ca="1" si="454"/>
        <v>1.7462298274040222E-10</v>
      </c>
      <c r="AD251" s="5">
        <f t="shared" ca="1" si="454"/>
        <v>0</v>
      </c>
      <c r="AE251" s="5">
        <f t="shared" ca="1" si="454"/>
        <v>1.7520505934953688E-10</v>
      </c>
      <c r="AF251" s="5">
        <f t="shared" ca="1" si="454"/>
        <v>-1.7462298274040222E-10</v>
      </c>
      <c r="AG251" s="5">
        <f t="shared" ca="1" si="454"/>
        <v>0</v>
      </c>
      <c r="AH251" s="5">
        <f t="shared" ca="1" si="454"/>
        <v>3799161.9998545568</v>
      </c>
      <c r="AI251" s="5">
        <f t="shared" ca="1" si="454"/>
        <v>1370720.6421852564</v>
      </c>
      <c r="AJ251" s="5">
        <f t="shared" ca="1" si="454"/>
        <v>2588235.4549614522</v>
      </c>
      <c r="AK251" s="5">
        <f t="shared" ca="1" si="454"/>
        <v>963523.98130473983</v>
      </c>
      <c r="AL251" s="5">
        <f t="shared" ca="1" si="454"/>
        <v>1534081.36496402</v>
      </c>
      <c r="AM251" s="5">
        <f t="shared" ca="1" si="454"/>
        <v>2353987.728959722</v>
      </c>
      <c r="AN251" s="5">
        <f t="shared" ca="1" si="454"/>
        <v>2149719.6220137244</v>
      </c>
      <c r="AO251" s="5">
        <f t="shared" ca="1" si="454"/>
        <v>629047.5149068035</v>
      </c>
      <c r="AP251" s="5">
        <f t="shared" ca="1" si="454"/>
        <v>2520605.9612944419</v>
      </c>
      <c r="AQ251" s="5">
        <f t="shared" ca="1" si="454"/>
        <v>3504844.1609860039</v>
      </c>
      <c r="AR251" s="5">
        <f t="shared" ca="1" si="454"/>
        <v>-16276394.715616748</v>
      </c>
      <c r="AS251" s="5">
        <f t="shared" ca="1" si="454"/>
        <v>-4827335.2559767039</v>
      </c>
      <c r="AT251" s="5">
        <f t="shared" ca="1" si="454"/>
        <v>-25830.577161193592</v>
      </c>
      <c r="AU251" s="5">
        <f t="shared" ca="1" si="454"/>
        <v>1976681.4038285285</v>
      </c>
      <c r="AV251" s="5">
        <f t="shared" ca="1" si="454"/>
        <v>2517380.1960141817</v>
      </c>
      <c r="AW251" s="5">
        <f t="shared" ca="1" si="454"/>
        <v>7107055.1551846722</v>
      </c>
      <c r="AX251" s="5">
        <f t="shared" ca="1" si="454"/>
        <v>3638471.2485265573</v>
      </c>
      <c r="AY251" s="5">
        <f t="shared" ca="1" si="454"/>
        <v>5178829.2647487447</v>
      </c>
      <c r="AZ251" s="5">
        <f t="shared" ca="1" si="454"/>
        <v>5245170.2687871009</v>
      </c>
      <c r="BA251" s="5">
        <f t="shared" ca="1" si="454"/>
        <v>3894215.203653458</v>
      </c>
      <c r="BB251" s="5">
        <f t="shared" ca="1" si="454"/>
        <v>-12574682.573726105</v>
      </c>
      <c r="BC251" s="5">
        <f t="shared" ca="1" si="454"/>
        <v>-630412.45808596653</v>
      </c>
      <c r="BD251" s="5">
        <f t="shared" ca="1" si="454"/>
        <v>121458.65480651117</v>
      </c>
      <c r="BE251" s="5">
        <f t="shared" ca="1" si="454"/>
        <v>4556640.125584336</v>
      </c>
      <c r="BF251" s="5">
        <f t="shared" ca="1" si="454"/>
        <v>8833848.557827225</v>
      </c>
      <c r="BG251" s="5">
        <f t="shared" ca="1" si="454"/>
        <v>6194131.8862835048</v>
      </c>
      <c r="BH251" s="5">
        <f t="shared" ca="1" si="454"/>
        <v>5457767.3778749621</v>
      </c>
      <c r="BI251" s="5">
        <f t="shared" ca="1" si="454"/>
        <v>7900623.1902222205</v>
      </c>
      <c r="BJ251" s="5">
        <f t="shared" ca="1" si="454"/>
        <v>6830611.4505129103</v>
      </c>
      <c r="BK251" s="5">
        <f t="shared" ca="1" si="454"/>
        <v>8663598.4069570694</v>
      </c>
      <c r="BL251" s="5">
        <f t="shared" ca="1" si="454"/>
        <v>-10490622.902826404</v>
      </c>
      <c r="BM251" s="5">
        <f t="shared" ca="1" si="454"/>
        <v>-1080339.451626264</v>
      </c>
      <c r="BN251" s="5">
        <f t="shared" ca="1" si="454"/>
        <v>3411220.4996926449</v>
      </c>
      <c r="BO251" s="5">
        <f t="shared" ca="1" si="454"/>
        <v>9066441.9856089763</v>
      </c>
      <c r="BP251" s="5">
        <f t="shared" ca="1" si="454"/>
        <v>7129143.9684179863</v>
      </c>
      <c r="BQ251" s="5">
        <f t="shared" ca="1" si="454"/>
        <v>7597315.7486919453</v>
      </c>
      <c r="BR251" s="5">
        <f t="shared" ca="1" si="454"/>
        <v>13987382.259053778</v>
      </c>
      <c r="BS251" s="5">
        <f t="shared" ca="1" si="454"/>
        <v>9602936.1845602244</v>
      </c>
      <c r="BT251" s="5">
        <f t="shared" ca="1" si="454"/>
        <v>8949601.7571552303</v>
      </c>
      <c r="BU251" s="5">
        <f t="shared" ca="1" si="454"/>
        <v>10557458.06966611</v>
      </c>
      <c r="BV251" s="5">
        <f t="shared" ca="1" si="454"/>
        <v>-11171864.543276588</v>
      </c>
      <c r="BW251" s="5">
        <f t="shared" ca="1" si="454"/>
        <v>4246957.8672038438</v>
      </c>
      <c r="BX251" s="5">
        <f t="shared" ca="1" si="454"/>
        <v>6644194.3555621821</v>
      </c>
      <c r="BY251" s="5">
        <f t="shared" ca="1" si="454"/>
        <v>9209902.327976089</v>
      </c>
      <c r="BZ251" s="5">
        <f t="shared" ca="1" si="454"/>
        <v>11439169.643596549</v>
      </c>
      <c r="CA251" s="5">
        <f t="shared" ca="1" si="454"/>
        <v>17078719.654564422</v>
      </c>
      <c r="CB251" s="5">
        <f t="shared" ca="1" si="454"/>
        <v>10424779.829971384</v>
      </c>
      <c r="CC251" s="5">
        <f t="shared" ca="1" si="454"/>
        <v>11045196.751884185</v>
      </c>
      <c r="CD251" s="5">
        <f t="shared" ca="1" si="454"/>
        <v>13380199.886515655</v>
      </c>
      <c r="CE251" s="5">
        <f t="shared" ca="1" si="454"/>
        <v>13155551.086784199</v>
      </c>
      <c r="CF251" s="5">
        <f t="shared" ca="1" si="454"/>
        <v>0</v>
      </c>
    </row>
    <row r="252" spans="2:84" x14ac:dyDescent="0.3">
      <c r="X252" s="109"/>
    </row>
    <row r="253" spans="2:84" x14ac:dyDescent="0.3">
      <c r="B253" s="13">
        <f>ROW()</f>
        <v>253</v>
      </c>
      <c r="H253" s="1" t="s">
        <v>392</v>
      </c>
      <c r="M253" s="53" t="s">
        <v>18</v>
      </c>
      <c r="P253" s="72"/>
      <c r="U253" s="5">
        <f t="shared" ref="U253" ca="1" si="455">INDIRECT(ADDRESS($B253,$X$2-1+$P$8))</f>
        <v>209379100.22085208</v>
      </c>
      <c r="X253" s="5">
        <f ca="1">IF(X$4="",0,SUM($W251:X251))</f>
        <v>0</v>
      </c>
      <c r="Y253" s="5">
        <f ca="1">IF(Y$4="",0,SUM($W251:Y251))</f>
        <v>0</v>
      </c>
      <c r="Z253" s="5">
        <f ca="1">IF(Z$4="",0,SUM($W251:Z251))</f>
        <v>-5.8207660913467407E-11</v>
      </c>
      <c r="AA253" s="5">
        <f ca="1">IF(AA$4="",0,SUM($W251:AA251))</f>
        <v>-5.8207660913467407E-11</v>
      </c>
      <c r="AB253" s="5">
        <f ca="1">IF(AB$4="",0,SUM($W251:AB251))</f>
        <v>-1.7462298274040222E-10</v>
      </c>
      <c r="AC253" s="5">
        <f ca="1">IF(AC$4="",0,SUM($W251:AC251))</f>
        <v>0</v>
      </c>
      <c r="AD253" s="5">
        <f ca="1">IF(AD$4="",0,SUM($W251:AD251))</f>
        <v>0</v>
      </c>
      <c r="AE253" s="5">
        <f ca="1">IF(AE$4="",0,SUM($W251:AE251))</f>
        <v>1.7520505934953688E-10</v>
      </c>
      <c r="AF253" s="5">
        <f ca="1">IF(AF$4="",0,SUM($W251:AF251))</f>
        <v>5.8207660913466166E-13</v>
      </c>
      <c r="AG253" s="5">
        <f ca="1">IF(AG$4="",0,SUM($W251:AG251))</f>
        <v>5.8207660913466166E-13</v>
      </c>
      <c r="AH253" s="5">
        <f ca="1">IF(AH$4="",0,SUM($W251:AH251))</f>
        <v>3799161.9998545568</v>
      </c>
      <c r="AI253" s="5">
        <f ca="1">IF(AI$4="",0,SUM($W251:AI251))</f>
        <v>5169882.6420398131</v>
      </c>
      <c r="AJ253" s="5">
        <f ca="1">IF(AJ$4="",0,SUM($W251:AJ251))</f>
        <v>7758118.0970012657</v>
      </c>
      <c r="AK253" s="5">
        <f ca="1">IF(AK$4="",0,SUM($W251:AK251))</f>
        <v>8721642.0783060063</v>
      </c>
      <c r="AL253" s="5">
        <f ca="1">IF(AL$4="",0,SUM($W251:AL251))</f>
        <v>10255723.443270026</v>
      </c>
      <c r="AM253" s="5">
        <f ca="1">IF(AM$4="",0,SUM($W251:AM251))</f>
        <v>12609711.172229748</v>
      </c>
      <c r="AN253" s="5">
        <f ca="1">IF(AN$4="",0,SUM($W251:AN251))</f>
        <v>14759430.794243474</v>
      </c>
      <c r="AO253" s="5">
        <f ca="1">IF(AO$4="",0,SUM($W251:AO251))</f>
        <v>15388478.309150277</v>
      </c>
      <c r="AP253" s="5">
        <f ca="1">IF(AP$4="",0,SUM($W251:AP251))</f>
        <v>17909084.270444717</v>
      </c>
      <c r="AQ253" s="5">
        <f ca="1">IF(AQ$4="",0,SUM($W251:AQ251))</f>
        <v>21413928.43143072</v>
      </c>
      <c r="AR253" s="5">
        <f ca="1">IF(AR$4="",0,SUM($W251:AR251))</f>
        <v>5137533.7158139721</v>
      </c>
      <c r="AS253" s="5">
        <f ca="1">IF(AS$4="",0,SUM($W251:AS251))</f>
        <v>310198.45983726811</v>
      </c>
      <c r="AT253" s="5">
        <f ca="1">IF(AT$4="",0,SUM($W251:AT251))</f>
        <v>284367.88267607451</v>
      </c>
      <c r="AU253" s="5">
        <f ca="1">IF(AU$4="",0,SUM($W251:AU251))</f>
        <v>2261049.286504603</v>
      </c>
      <c r="AV253" s="5">
        <f ca="1">IF(AV$4="",0,SUM($W251:AV251))</f>
        <v>4778429.4825187847</v>
      </c>
      <c r="AW253" s="5">
        <f ca="1">IF(AW$4="",0,SUM($W251:AW251))</f>
        <v>11885484.637703456</v>
      </c>
      <c r="AX253" s="5">
        <f ca="1">IF(AX$4="",0,SUM($W251:AX251))</f>
        <v>15523955.886230014</v>
      </c>
      <c r="AY253" s="5">
        <f ca="1">IF(AY$4="",0,SUM($W251:AY251))</f>
        <v>20702785.150978759</v>
      </c>
      <c r="AZ253" s="5">
        <f ca="1">IF(AZ$4="",0,SUM($W251:AZ251))</f>
        <v>25947955.41976586</v>
      </c>
      <c r="BA253" s="5">
        <f ca="1">IF(BA$4="",0,SUM($W251:BA251))</f>
        <v>29842170.623419318</v>
      </c>
      <c r="BB253" s="5">
        <f ca="1">IF(BB$4="",0,SUM($W251:BB251))</f>
        <v>17267488.049693212</v>
      </c>
      <c r="BC253" s="5">
        <f ca="1">IF(BC$4="",0,SUM($W251:BC251))</f>
        <v>16637075.591607245</v>
      </c>
      <c r="BD253" s="5">
        <f ca="1">IF(BD$4="",0,SUM($W251:BD251))</f>
        <v>16758534.246413756</v>
      </c>
      <c r="BE253" s="5">
        <f ca="1">IF(BE$4="",0,SUM($W251:BE251))</f>
        <v>21315174.371998094</v>
      </c>
      <c r="BF253" s="5">
        <f ca="1">IF(BF$4="",0,SUM($W251:BF251))</f>
        <v>30149022.929825321</v>
      </c>
      <c r="BG253" s="5">
        <f ca="1">IF(BG$4="",0,SUM($W251:BG251))</f>
        <v>36343154.816108823</v>
      </c>
      <c r="BH253" s="5">
        <f ca="1">IF(BH$4="",0,SUM($W251:BH251))</f>
        <v>41800922.193983786</v>
      </c>
      <c r="BI253" s="5">
        <f ca="1">IF(BI$4="",0,SUM($W251:BI251))</f>
        <v>49701545.384206004</v>
      </c>
      <c r="BJ253" s="5">
        <f ca="1">IF(BJ$4="",0,SUM($W251:BJ251))</f>
        <v>56532156.834718913</v>
      </c>
      <c r="BK253" s="5">
        <f ca="1">IF(BK$4="",0,SUM($W251:BK251))</f>
        <v>65195755.24167598</v>
      </c>
      <c r="BL253" s="5">
        <f ca="1">IF(BL$4="",0,SUM($W251:BL251))</f>
        <v>54705132.338849574</v>
      </c>
      <c r="BM253" s="5">
        <f ca="1">IF(BM$4="",0,SUM($W251:BM251))</f>
        <v>53624792.887223311</v>
      </c>
      <c r="BN253" s="5">
        <f ca="1">IF(BN$4="",0,SUM($W251:BN251))</f>
        <v>57036013.386915952</v>
      </c>
      <c r="BO253" s="5">
        <f ca="1">IF(BO$4="",0,SUM($W251:BO251))</f>
        <v>66102455.372524932</v>
      </c>
      <c r="BP253" s="5">
        <f ca="1">IF(BP$4="",0,SUM($W251:BP251))</f>
        <v>73231599.340942919</v>
      </c>
      <c r="BQ253" s="5">
        <f ca="1">IF(BQ$4="",0,SUM($W251:BQ251))</f>
        <v>80828915.089634866</v>
      </c>
      <c r="BR253" s="5">
        <f ca="1">IF(BR$4="",0,SUM($W251:BR251))</f>
        <v>94816297.348688647</v>
      </c>
      <c r="BS253" s="5">
        <f ca="1">IF(BS$4="",0,SUM($W251:BS251))</f>
        <v>104419233.53324887</v>
      </c>
      <c r="BT253" s="5">
        <f ca="1">IF(BT$4="",0,SUM($W251:BT251))</f>
        <v>113368835.2904041</v>
      </c>
      <c r="BU253" s="5">
        <f ca="1">IF(BU$4="",0,SUM($W251:BU251))</f>
        <v>123926293.3600702</v>
      </c>
      <c r="BV253" s="5">
        <f ca="1">IF(BV$4="",0,SUM($W251:BV251))</f>
        <v>112754428.81679361</v>
      </c>
      <c r="BW253" s="5">
        <f ca="1">IF(BW$4="",0,SUM($W251:BW251))</f>
        <v>117001386.68399745</v>
      </c>
      <c r="BX253" s="5">
        <f ca="1">IF(BX$4="",0,SUM($W251:BX251))</f>
        <v>123645581.03955963</v>
      </c>
      <c r="BY253" s="5">
        <f ca="1">IF(BY$4="",0,SUM($W251:BY251))</f>
        <v>132855483.36753573</v>
      </c>
      <c r="BZ253" s="5">
        <f ca="1">IF(BZ$4="",0,SUM($W251:BZ251))</f>
        <v>144294653.01113227</v>
      </c>
      <c r="CA253" s="5">
        <f ca="1">IF(CA$4="",0,SUM($W251:CA251))</f>
        <v>161373372.66569668</v>
      </c>
      <c r="CB253" s="5">
        <f ca="1">IF(CB$4="",0,SUM($W251:CB251))</f>
        <v>171798152.49566805</v>
      </c>
      <c r="CC253" s="5">
        <f ca="1">IF(CC$4="",0,SUM($W251:CC251))</f>
        <v>182843349.24755225</v>
      </c>
      <c r="CD253" s="5">
        <f ca="1">IF(CD$4="",0,SUM($W251:CD251))</f>
        <v>196223549.13406789</v>
      </c>
      <c r="CE253" s="5">
        <f ca="1">IF(CE$4="",0,SUM($W251:CE251))</f>
        <v>209379100.22085208</v>
      </c>
      <c r="CF253" s="5">
        <f ca="1">IF(CF$4="",0,SUM($W251:CF251))</f>
        <v>0</v>
      </c>
    </row>
    <row r="255" spans="2:84" x14ac:dyDescent="0.3">
      <c r="B255" s="13">
        <f>ROW()</f>
        <v>255</v>
      </c>
      <c r="H255" s="1" t="s">
        <v>264</v>
      </c>
      <c r="M255" s="53" t="s">
        <v>18</v>
      </c>
      <c r="P255" s="72" t="str">
        <f>Lists!$AI$18</f>
        <v>FCF(+)</v>
      </c>
      <c r="U255" s="5">
        <f ca="1">SUM(INDIRECT(ADDRESS($B255,$X$2)&amp;":"&amp;ADDRESS($B255,$X$2-1+$P$8)))</f>
        <v>209379100.22085208</v>
      </c>
      <c r="X255" s="5">
        <f t="shared" ref="X255" ca="1" si="456">IF(X$4="",0,IF(AND(X$1=$P$8,X251&gt;0),X251,IF(AND(X251&gt;0,X253-MIN(INDIRECT(ADDRESS($B253,Y$2,4,1)&amp;":"&amp;ADDRESS($B253,SUMIFS($2:$2,$1:$1,$P$8),4,1)))&gt;0,X253-MIN(INDIRECT(ADDRESS($B253,Y$2,4,1)&amp;":"&amp;ADDRESS($B253,SUMIFS($2:$2,$1:$1,$P$8),4,1)))&lt;X251),X251-(X253-MIN(INDIRECT(ADDRESS($B253,Y$2,4,1)&amp;":"&amp;ADDRESS($B253,SUMIFS($2:$2,$1:$1,$P$8),4,1)))),IF(AND(X251&gt;0,X253&lt;=MIN(INDIRECT(ADDRESS($B253,Y$2,4,1)&amp;":"&amp;ADDRESS($B253,SUMIFS($2:$2,$1:$1,$P$8),4,1)))),X251,0))))</f>
        <v>0</v>
      </c>
      <c r="Y255" s="5">
        <f t="shared" ref="Y255" ca="1" si="457">IF(Y$4="",0,IF(AND(Y$1=$P$8,Y251&gt;0),Y251,IF(AND(Y251&gt;0,Y253-MIN(INDIRECT(ADDRESS($B253,Z$2,4,1)&amp;":"&amp;ADDRESS($B253,SUMIFS($2:$2,$1:$1,$P$8),4,1)))&gt;0,Y253-MIN(INDIRECT(ADDRESS($B253,Z$2,4,1)&amp;":"&amp;ADDRESS($B253,SUMIFS($2:$2,$1:$1,$P$8),4,1)))&lt;Y251),Y251-(Y253-MIN(INDIRECT(ADDRESS($B253,Z$2,4,1)&amp;":"&amp;ADDRESS($B253,SUMIFS($2:$2,$1:$1,$P$8),4,1)))),IF(AND(Y251&gt;0,Y253&lt;=MIN(INDIRECT(ADDRESS($B253,Z$2,4,1)&amp;":"&amp;ADDRESS($B253,SUMIFS($2:$2,$1:$1,$P$8),4,1)))),Y251,0))))</f>
        <v>0</v>
      </c>
      <c r="Z255" s="5">
        <f t="shared" ref="Z255" ca="1" si="458">IF(Z$4="",0,IF(AND(Z$1=$P$8,Z251&gt;0),Z251,IF(AND(Z251&gt;0,Z253-MIN(INDIRECT(ADDRESS($B253,AA$2,4,1)&amp;":"&amp;ADDRESS($B253,SUMIFS($2:$2,$1:$1,$P$8),4,1)))&gt;0,Z253-MIN(INDIRECT(ADDRESS($B253,AA$2,4,1)&amp;":"&amp;ADDRESS($B253,SUMIFS($2:$2,$1:$1,$P$8),4,1)))&lt;Z251),Z251-(Z253-MIN(INDIRECT(ADDRESS($B253,AA$2,4,1)&amp;":"&amp;ADDRESS($B253,SUMIFS($2:$2,$1:$1,$P$8),4,1)))),IF(AND(Z251&gt;0,Z253&lt;=MIN(INDIRECT(ADDRESS($B253,AA$2,4,1)&amp;":"&amp;ADDRESS($B253,SUMIFS($2:$2,$1:$1,$P$8),4,1)))),Z251,0))))</f>
        <v>0</v>
      </c>
      <c r="AA255" s="5">
        <f t="shared" ref="AA255" ca="1" si="459">IF(AA$4="",0,IF(AND(AA$1=$P$8,AA251&gt;0),AA251,IF(AND(AA251&gt;0,AA253-MIN(INDIRECT(ADDRESS($B253,AB$2,4,1)&amp;":"&amp;ADDRESS($B253,SUMIFS($2:$2,$1:$1,$P$8),4,1)))&gt;0,AA253-MIN(INDIRECT(ADDRESS($B253,AB$2,4,1)&amp;":"&amp;ADDRESS($B253,SUMIFS($2:$2,$1:$1,$P$8),4,1)))&lt;AA251),AA251-(AA253-MIN(INDIRECT(ADDRESS($B253,AB$2,4,1)&amp;":"&amp;ADDRESS($B253,SUMIFS($2:$2,$1:$1,$P$8),4,1)))),IF(AND(AA251&gt;0,AA253&lt;=MIN(INDIRECT(ADDRESS($B253,AB$2,4,1)&amp;":"&amp;ADDRESS($B253,SUMIFS($2:$2,$1:$1,$P$8),4,1)))),AA251,0))))</f>
        <v>0</v>
      </c>
      <c r="AB255" s="5">
        <f t="shared" ref="AB255" ca="1" si="460">IF(AB$4="",0,IF(AND(AB$1=$P$8,AB251&gt;0),AB251,IF(AND(AB251&gt;0,AB253-MIN(INDIRECT(ADDRESS($B253,AC$2,4,1)&amp;":"&amp;ADDRESS($B253,SUMIFS($2:$2,$1:$1,$P$8),4,1)))&gt;0,AB253-MIN(INDIRECT(ADDRESS($B253,AC$2,4,1)&amp;":"&amp;ADDRESS($B253,SUMIFS($2:$2,$1:$1,$P$8),4,1)))&lt;AB251),AB251-(AB253-MIN(INDIRECT(ADDRESS($B253,AC$2,4,1)&amp;":"&amp;ADDRESS($B253,SUMIFS($2:$2,$1:$1,$P$8),4,1)))),IF(AND(AB251&gt;0,AB253&lt;=MIN(INDIRECT(ADDRESS($B253,AC$2,4,1)&amp;":"&amp;ADDRESS($B253,SUMIFS($2:$2,$1:$1,$P$8),4,1)))),AB251,0))))</f>
        <v>0</v>
      </c>
      <c r="AC255" s="5">
        <f t="shared" ref="AC255" ca="1" si="461">IF(AC$4="",0,IF(AND(AC$1=$P$8,AC251&gt;0),AC251,IF(AND(AC251&gt;0,AC253-MIN(INDIRECT(ADDRESS($B253,AD$2,4,1)&amp;":"&amp;ADDRESS($B253,SUMIFS($2:$2,$1:$1,$P$8),4,1)))&gt;0,AC253-MIN(INDIRECT(ADDRESS($B253,AD$2,4,1)&amp;":"&amp;ADDRESS($B253,SUMIFS($2:$2,$1:$1,$P$8),4,1)))&lt;AC251),AC251-(AC253-MIN(INDIRECT(ADDRESS($B253,AD$2,4,1)&amp;":"&amp;ADDRESS($B253,SUMIFS($2:$2,$1:$1,$P$8),4,1)))),IF(AND(AC251&gt;0,AC253&lt;=MIN(INDIRECT(ADDRESS($B253,AD$2,4,1)&amp;":"&amp;ADDRESS($B253,SUMIFS($2:$2,$1:$1,$P$8),4,1)))),AC251,0))))</f>
        <v>1.7462298274040222E-10</v>
      </c>
      <c r="AD255" s="5">
        <f t="shared" ref="AD255" ca="1" si="462">IF(AD$4="",0,IF(AND(AD$1=$P$8,AD251&gt;0),AD251,IF(AND(AD251&gt;0,AD253-MIN(INDIRECT(ADDRESS($B253,AE$2,4,1)&amp;":"&amp;ADDRESS($B253,SUMIFS($2:$2,$1:$1,$P$8),4,1)))&gt;0,AD253-MIN(INDIRECT(ADDRESS($B253,AE$2,4,1)&amp;":"&amp;ADDRESS($B253,SUMIFS($2:$2,$1:$1,$P$8),4,1)))&lt;AD251),AD251-(AD253-MIN(INDIRECT(ADDRESS($B253,AE$2,4,1)&amp;":"&amp;ADDRESS($B253,SUMIFS($2:$2,$1:$1,$P$8),4,1)))),IF(AND(AD251&gt;0,AD253&lt;=MIN(INDIRECT(ADDRESS($B253,AE$2,4,1)&amp;":"&amp;ADDRESS($B253,SUMIFS($2:$2,$1:$1,$P$8),4,1)))),AD251,0))))</f>
        <v>0</v>
      </c>
      <c r="AE255" s="5">
        <f t="shared" ref="AE255" ca="1" si="463">IF(AE$4="",0,IF(AND(AE$1=$P$8,AE251&gt;0),AE251,IF(AND(AE251&gt;0,AE253-MIN(INDIRECT(ADDRESS($B253,AF$2,4,1)&amp;":"&amp;ADDRESS($B253,SUMIFS($2:$2,$1:$1,$P$8),4,1)))&gt;0,AE253-MIN(INDIRECT(ADDRESS($B253,AF$2,4,1)&amp;":"&amp;ADDRESS($B253,SUMIFS($2:$2,$1:$1,$P$8),4,1)))&lt;AE251),AE251-(AE253-MIN(INDIRECT(ADDRESS($B253,AF$2,4,1)&amp;":"&amp;ADDRESS($B253,SUMIFS($2:$2,$1:$1,$P$8),4,1)))),IF(AND(AE251&gt;0,AE253&lt;=MIN(INDIRECT(ADDRESS($B253,AF$2,4,1)&amp;":"&amp;ADDRESS($B253,SUMIFS($2:$2,$1:$1,$P$8),4,1)))),AE251,0))))</f>
        <v>5.8207660913466166E-13</v>
      </c>
      <c r="AF255" s="5">
        <f t="shared" ref="AF255" ca="1" si="464">IF(AF$4="",0,IF(AND(AF$1=$P$8,AF251&gt;0),AF251,IF(AND(AF251&gt;0,AF253-MIN(INDIRECT(ADDRESS($B253,AG$2,4,1)&amp;":"&amp;ADDRESS($B253,SUMIFS($2:$2,$1:$1,$P$8),4,1)))&gt;0,AF253-MIN(INDIRECT(ADDRESS($B253,AG$2,4,1)&amp;":"&amp;ADDRESS($B253,SUMIFS($2:$2,$1:$1,$P$8),4,1)))&lt;AF251),AF251-(AF253-MIN(INDIRECT(ADDRESS($B253,AG$2,4,1)&amp;":"&amp;ADDRESS($B253,SUMIFS($2:$2,$1:$1,$P$8),4,1)))),IF(AND(AF251&gt;0,AF253&lt;=MIN(INDIRECT(ADDRESS($B253,AG$2,4,1)&amp;":"&amp;ADDRESS($B253,SUMIFS($2:$2,$1:$1,$P$8),4,1)))),AF251,0))))</f>
        <v>0</v>
      </c>
      <c r="AG255" s="5">
        <f t="shared" ref="AG255" ca="1" si="465">IF(AG$4="",0,IF(AND(AG$1=$P$8,AG251&gt;0),AG251,IF(AND(AG251&gt;0,AG253-MIN(INDIRECT(ADDRESS($B253,AH$2,4,1)&amp;":"&amp;ADDRESS($B253,SUMIFS($2:$2,$1:$1,$P$8),4,1)))&gt;0,AG253-MIN(INDIRECT(ADDRESS($B253,AH$2,4,1)&amp;":"&amp;ADDRESS($B253,SUMIFS($2:$2,$1:$1,$P$8),4,1)))&lt;AG251),AG251-(AG253-MIN(INDIRECT(ADDRESS($B253,AH$2,4,1)&amp;":"&amp;ADDRESS($B253,SUMIFS($2:$2,$1:$1,$P$8),4,1)))),IF(AND(AG251&gt;0,AG253&lt;=MIN(INDIRECT(ADDRESS($B253,AH$2,4,1)&amp;":"&amp;ADDRESS($B253,SUMIFS($2:$2,$1:$1,$P$8),4,1)))),AG251,0))))</f>
        <v>0</v>
      </c>
      <c r="AH255" s="5">
        <f t="shared" ref="AH255" ca="1" si="466">IF(AH$4="",0,IF(AND(AH$1=$P$8,AH251&gt;0),AH251,IF(AND(AH251&gt;0,AH253-MIN(INDIRECT(ADDRESS($B253,AI$2,4,1)&amp;":"&amp;ADDRESS($B253,SUMIFS($2:$2,$1:$1,$P$8),4,1)))&gt;0,AH253-MIN(INDIRECT(ADDRESS($B253,AI$2,4,1)&amp;":"&amp;ADDRESS($B253,SUMIFS($2:$2,$1:$1,$P$8),4,1)))&lt;AH251),AH251-(AH253-MIN(INDIRECT(ADDRESS($B253,AI$2,4,1)&amp;":"&amp;ADDRESS($B253,SUMIFS($2:$2,$1:$1,$P$8),4,1)))),IF(AND(AH251&gt;0,AH253&lt;=MIN(INDIRECT(ADDRESS($B253,AI$2,4,1)&amp;":"&amp;ADDRESS($B253,SUMIFS($2:$2,$1:$1,$P$8),4,1)))),AH251,0))))</f>
        <v>284367.88267607475</v>
      </c>
      <c r="AI255" s="5">
        <f t="shared" ref="AI255" ca="1" si="467">IF(AI$4="",0,IF(AND(AI$1=$P$8,AI251&gt;0),AI251,IF(AND(AI251&gt;0,AI253-MIN(INDIRECT(ADDRESS($B253,AJ$2,4,1)&amp;":"&amp;ADDRESS($B253,SUMIFS($2:$2,$1:$1,$P$8),4,1)))&gt;0,AI253-MIN(INDIRECT(ADDRESS($B253,AJ$2,4,1)&amp;":"&amp;ADDRESS($B253,SUMIFS($2:$2,$1:$1,$P$8),4,1)))&lt;AI251),AI251-(AI253-MIN(INDIRECT(ADDRESS($B253,AJ$2,4,1)&amp;":"&amp;ADDRESS($B253,SUMIFS($2:$2,$1:$1,$P$8),4,1)))),IF(AND(AI251&gt;0,AI253&lt;=MIN(INDIRECT(ADDRESS($B253,AJ$2,4,1)&amp;":"&amp;ADDRESS($B253,SUMIFS($2:$2,$1:$1,$P$8),4,1)))),AI251,0))))</f>
        <v>0</v>
      </c>
      <c r="AJ255" s="5">
        <f t="shared" ref="AJ255" ca="1" si="468">IF(AJ$4="",0,IF(AND(AJ$1=$P$8,AJ251&gt;0),AJ251,IF(AND(AJ251&gt;0,AJ253-MIN(INDIRECT(ADDRESS($B253,AK$2,4,1)&amp;":"&amp;ADDRESS($B253,SUMIFS($2:$2,$1:$1,$P$8),4,1)))&gt;0,AJ253-MIN(INDIRECT(ADDRESS($B253,AK$2,4,1)&amp;":"&amp;ADDRESS($B253,SUMIFS($2:$2,$1:$1,$P$8),4,1)))&lt;AJ251),AJ251-(AJ253-MIN(INDIRECT(ADDRESS($B253,AK$2,4,1)&amp;":"&amp;ADDRESS($B253,SUMIFS($2:$2,$1:$1,$P$8),4,1)))),IF(AND(AJ251&gt;0,AJ253&lt;=MIN(INDIRECT(ADDRESS($B253,AK$2,4,1)&amp;":"&amp;ADDRESS($B253,SUMIFS($2:$2,$1:$1,$P$8),4,1)))),AJ251,0))))</f>
        <v>0</v>
      </c>
      <c r="AK255" s="5">
        <f t="shared" ref="AK255" ca="1" si="469">IF(AK$4="",0,IF(AND(AK$1=$P$8,AK251&gt;0),AK251,IF(AND(AK251&gt;0,AK253-MIN(INDIRECT(ADDRESS($B253,AL$2,4,1)&amp;":"&amp;ADDRESS($B253,SUMIFS($2:$2,$1:$1,$P$8),4,1)))&gt;0,AK253-MIN(INDIRECT(ADDRESS($B253,AL$2,4,1)&amp;":"&amp;ADDRESS($B253,SUMIFS($2:$2,$1:$1,$P$8),4,1)))&lt;AK251),AK251-(AK253-MIN(INDIRECT(ADDRESS($B253,AL$2,4,1)&amp;":"&amp;ADDRESS($B253,SUMIFS($2:$2,$1:$1,$P$8),4,1)))),IF(AND(AK251&gt;0,AK253&lt;=MIN(INDIRECT(ADDRESS($B253,AL$2,4,1)&amp;":"&amp;ADDRESS($B253,SUMIFS($2:$2,$1:$1,$P$8),4,1)))),AK251,0))))</f>
        <v>0</v>
      </c>
      <c r="AL255" s="5">
        <f t="shared" ref="AL255" ca="1" si="470">IF(AL$4="",0,IF(AND(AL$1=$P$8,AL251&gt;0),AL251,IF(AND(AL251&gt;0,AL253-MIN(INDIRECT(ADDRESS($B253,AM$2,4,1)&amp;":"&amp;ADDRESS($B253,SUMIFS($2:$2,$1:$1,$P$8),4,1)))&gt;0,AL253-MIN(INDIRECT(ADDRESS($B253,AM$2,4,1)&amp;":"&amp;ADDRESS($B253,SUMIFS($2:$2,$1:$1,$P$8),4,1)))&lt;AL251),AL251-(AL253-MIN(INDIRECT(ADDRESS($B253,AM$2,4,1)&amp;":"&amp;ADDRESS($B253,SUMIFS($2:$2,$1:$1,$P$8),4,1)))),IF(AND(AL251&gt;0,AL253&lt;=MIN(INDIRECT(ADDRESS($B253,AM$2,4,1)&amp;":"&amp;ADDRESS($B253,SUMIFS($2:$2,$1:$1,$P$8),4,1)))),AL251,0))))</f>
        <v>0</v>
      </c>
      <c r="AM255" s="5">
        <f t="shared" ref="AM255" ca="1" si="471">IF(AM$4="",0,IF(AND(AM$1=$P$8,AM251&gt;0),AM251,IF(AND(AM251&gt;0,AM253-MIN(INDIRECT(ADDRESS($B253,AN$2,4,1)&amp;":"&amp;ADDRESS($B253,SUMIFS($2:$2,$1:$1,$P$8),4,1)))&gt;0,AM253-MIN(INDIRECT(ADDRESS($B253,AN$2,4,1)&amp;":"&amp;ADDRESS($B253,SUMIFS($2:$2,$1:$1,$P$8),4,1)))&lt;AM251),AM251-(AM253-MIN(INDIRECT(ADDRESS($B253,AN$2,4,1)&amp;":"&amp;ADDRESS($B253,SUMIFS($2:$2,$1:$1,$P$8),4,1)))),IF(AND(AM251&gt;0,AM253&lt;=MIN(INDIRECT(ADDRESS($B253,AN$2,4,1)&amp;":"&amp;ADDRESS($B253,SUMIFS($2:$2,$1:$1,$P$8),4,1)))),AM251,0))))</f>
        <v>0</v>
      </c>
      <c r="AN255" s="5">
        <f t="shared" ref="AN255" ca="1" si="472">IF(AN$4="",0,IF(AND(AN$1=$P$8,AN251&gt;0),AN251,IF(AND(AN251&gt;0,AN253-MIN(INDIRECT(ADDRESS($B253,AO$2,4,1)&amp;":"&amp;ADDRESS($B253,SUMIFS($2:$2,$1:$1,$P$8),4,1)))&gt;0,AN253-MIN(INDIRECT(ADDRESS($B253,AO$2,4,1)&amp;":"&amp;ADDRESS($B253,SUMIFS($2:$2,$1:$1,$P$8),4,1)))&lt;AN251),AN251-(AN253-MIN(INDIRECT(ADDRESS($B253,AO$2,4,1)&amp;":"&amp;ADDRESS($B253,SUMIFS($2:$2,$1:$1,$P$8),4,1)))),IF(AND(AN251&gt;0,AN253&lt;=MIN(INDIRECT(ADDRESS($B253,AO$2,4,1)&amp;":"&amp;ADDRESS($B253,SUMIFS($2:$2,$1:$1,$P$8),4,1)))),AN251,0))))</f>
        <v>0</v>
      </c>
      <c r="AO255" s="5">
        <f t="shared" ref="AO255" ca="1" si="473">IF(AO$4="",0,IF(AND(AO$1=$P$8,AO251&gt;0),AO251,IF(AND(AO251&gt;0,AO253-MIN(INDIRECT(ADDRESS($B253,AP$2,4,1)&amp;":"&amp;ADDRESS($B253,SUMIFS($2:$2,$1:$1,$P$8),4,1)))&gt;0,AO253-MIN(INDIRECT(ADDRESS($B253,AP$2,4,1)&amp;":"&amp;ADDRESS($B253,SUMIFS($2:$2,$1:$1,$P$8),4,1)))&lt;AO251),AO251-(AO253-MIN(INDIRECT(ADDRESS($B253,AP$2,4,1)&amp;":"&amp;ADDRESS($B253,SUMIFS($2:$2,$1:$1,$P$8),4,1)))),IF(AND(AO251&gt;0,AO253&lt;=MIN(INDIRECT(ADDRESS($B253,AP$2,4,1)&amp;":"&amp;ADDRESS($B253,SUMIFS($2:$2,$1:$1,$P$8),4,1)))),AO251,0))))</f>
        <v>0</v>
      </c>
      <c r="AP255" s="5">
        <f t="shared" ref="AP255" ca="1" si="474">IF(AP$4="",0,IF(AND(AP$1=$P$8,AP251&gt;0),AP251,IF(AND(AP251&gt;0,AP253-MIN(INDIRECT(ADDRESS($B253,AQ$2,4,1)&amp;":"&amp;ADDRESS($B253,SUMIFS($2:$2,$1:$1,$P$8),4,1)))&gt;0,AP253-MIN(INDIRECT(ADDRESS($B253,AQ$2,4,1)&amp;":"&amp;ADDRESS($B253,SUMIFS($2:$2,$1:$1,$P$8),4,1)))&lt;AP251),AP251-(AP253-MIN(INDIRECT(ADDRESS($B253,AQ$2,4,1)&amp;":"&amp;ADDRESS($B253,SUMIFS($2:$2,$1:$1,$P$8),4,1)))),IF(AND(AP251&gt;0,AP253&lt;=MIN(INDIRECT(ADDRESS($B253,AQ$2,4,1)&amp;":"&amp;ADDRESS($B253,SUMIFS($2:$2,$1:$1,$P$8),4,1)))),AP251,0))))</f>
        <v>0</v>
      </c>
      <c r="AQ255" s="5">
        <f t="shared" ref="AQ255" ca="1" si="475">IF(AQ$4="",0,IF(AND(AQ$1=$P$8,AQ251&gt;0),AQ251,IF(AND(AQ251&gt;0,AQ253-MIN(INDIRECT(ADDRESS($B253,AR$2,4,1)&amp;":"&amp;ADDRESS($B253,SUMIFS($2:$2,$1:$1,$P$8),4,1)))&gt;0,AQ253-MIN(INDIRECT(ADDRESS($B253,AR$2,4,1)&amp;":"&amp;ADDRESS($B253,SUMIFS($2:$2,$1:$1,$P$8),4,1)))&lt;AQ251),AQ251-(AQ253-MIN(INDIRECT(ADDRESS($B253,AR$2,4,1)&amp;":"&amp;ADDRESS($B253,SUMIFS($2:$2,$1:$1,$P$8),4,1)))),IF(AND(AQ251&gt;0,AQ253&lt;=MIN(INDIRECT(ADDRESS($B253,AR$2,4,1)&amp;":"&amp;ADDRESS($B253,SUMIFS($2:$2,$1:$1,$P$8),4,1)))),AQ251,0))))</f>
        <v>0</v>
      </c>
      <c r="AR255" s="5">
        <f t="shared" ref="AR255" ca="1" si="476">IF(AR$4="",0,IF(AND(AR$1=$P$8,AR251&gt;0),AR251,IF(AND(AR251&gt;0,AR253-MIN(INDIRECT(ADDRESS($B253,AS$2,4,1)&amp;":"&amp;ADDRESS($B253,SUMIFS($2:$2,$1:$1,$P$8),4,1)))&gt;0,AR253-MIN(INDIRECT(ADDRESS($B253,AS$2,4,1)&amp;":"&amp;ADDRESS($B253,SUMIFS($2:$2,$1:$1,$P$8),4,1)))&lt;AR251),AR251-(AR253-MIN(INDIRECT(ADDRESS($B253,AS$2,4,1)&amp;":"&amp;ADDRESS($B253,SUMIFS($2:$2,$1:$1,$P$8),4,1)))),IF(AND(AR251&gt;0,AR253&lt;=MIN(INDIRECT(ADDRESS($B253,AS$2,4,1)&amp;":"&amp;ADDRESS($B253,SUMIFS($2:$2,$1:$1,$P$8),4,1)))),AR251,0))))</f>
        <v>0</v>
      </c>
      <c r="AS255" s="5">
        <f t="shared" ref="AS255" ca="1" si="477">IF(AS$4="",0,IF(AND(AS$1=$P$8,AS251&gt;0),AS251,IF(AND(AS251&gt;0,AS253-MIN(INDIRECT(ADDRESS($B253,AT$2,4,1)&amp;":"&amp;ADDRESS($B253,SUMIFS($2:$2,$1:$1,$P$8),4,1)))&gt;0,AS253-MIN(INDIRECT(ADDRESS($B253,AT$2,4,1)&amp;":"&amp;ADDRESS($B253,SUMIFS($2:$2,$1:$1,$P$8),4,1)))&lt;AS251),AS251-(AS253-MIN(INDIRECT(ADDRESS($B253,AT$2,4,1)&amp;":"&amp;ADDRESS($B253,SUMIFS($2:$2,$1:$1,$P$8),4,1)))),IF(AND(AS251&gt;0,AS253&lt;=MIN(INDIRECT(ADDRESS($B253,AT$2,4,1)&amp;":"&amp;ADDRESS($B253,SUMIFS($2:$2,$1:$1,$P$8),4,1)))),AS251,0))))</f>
        <v>0</v>
      </c>
      <c r="AT255" s="5">
        <f t="shared" ref="AT255" ca="1" si="478">IF(AT$4="",0,IF(AND(AT$1=$P$8,AT251&gt;0),AT251,IF(AND(AT251&gt;0,AT253-MIN(INDIRECT(ADDRESS($B253,AU$2,4,1)&amp;":"&amp;ADDRESS($B253,SUMIFS($2:$2,$1:$1,$P$8),4,1)))&gt;0,AT253-MIN(INDIRECT(ADDRESS($B253,AU$2,4,1)&amp;":"&amp;ADDRESS($B253,SUMIFS($2:$2,$1:$1,$P$8),4,1)))&lt;AT251),AT251-(AT253-MIN(INDIRECT(ADDRESS($B253,AU$2,4,1)&amp;":"&amp;ADDRESS($B253,SUMIFS($2:$2,$1:$1,$P$8),4,1)))),IF(AND(AT251&gt;0,AT253&lt;=MIN(INDIRECT(ADDRESS($B253,AU$2,4,1)&amp;":"&amp;ADDRESS($B253,SUMIFS($2:$2,$1:$1,$P$8),4,1)))),AT251,0))))</f>
        <v>0</v>
      </c>
      <c r="AU255" s="5">
        <f t="shared" ref="AU255" ca="1" si="479">IF(AU$4="",0,IF(AND(AU$1=$P$8,AU251&gt;0),AU251,IF(AND(AU251&gt;0,AU253-MIN(INDIRECT(ADDRESS($B253,AV$2,4,1)&amp;":"&amp;ADDRESS($B253,SUMIFS($2:$2,$1:$1,$P$8),4,1)))&gt;0,AU253-MIN(INDIRECT(ADDRESS($B253,AV$2,4,1)&amp;":"&amp;ADDRESS($B253,SUMIFS($2:$2,$1:$1,$P$8),4,1)))&lt;AU251),AU251-(AU253-MIN(INDIRECT(ADDRESS($B253,AV$2,4,1)&amp;":"&amp;ADDRESS($B253,SUMIFS($2:$2,$1:$1,$P$8),4,1)))),IF(AND(AU251&gt;0,AU253&lt;=MIN(INDIRECT(ADDRESS($B253,AV$2,4,1)&amp;":"&amp;ADDRESS($B253,SUMIFS($2:$2,$1:$1,$P$8),4,1)))),AU251,0))))</f>
        <v>1976681.4038285285</v>
      </c>
      <c r="AV255" s="5">
        <f t="shared" ref="AV255" ca="1" si="480">IF(AV$4="",0,IF(AND(AV$1=$P$8,AV251&gt;0),AV251,IF(AND(AV251&gt;0,AV253-MIN(INDIRECT(ADDRESS($B253,AW$2,4,1)&amp;":"&amp;ADDRESS($B253,SUMIFS($2:$2,$1:$1,$P$8),4,1)))&gt;0,AV253-MIN(INDIRECT(ADDRESS($B253,AW$2,4,1)&amp;":"&amp;ADDRESS($B253,SUMIFS($2:$2,$1:$1,$P$8),4,1)))&lt;AV251),AV251-(AV253-MIN(INDIRECT(ADDRESS($B253,AW$2,4,1)&amp;":"&amp;ADDRESS($B253,SUMIFS($2:$2,$1:$1,$P$8),4,1)))),IF(AND(AV251&gt;0,AV253&lt;=MIN(INDIRECT(ADDRESS($B253,AW$2,4,1)&amp;":"&amp;ADDRESS($B253,SUMIFS($2:$2,$1:$1,$P$8),4,1)))),AV251,0))))</f>
        <v>2517380.1960141817</v>
      </c>
      <c r="AW255" s="5">
        <f t="shared" ref="AW255" ca="1" si="481">IF(AW$4="",0,IF(AND(AW$1=$P$8,AW251&gt;0),AW251,IF(AND(AW251&gt;0,AW253-MIN(INDIRECT(ADDRESS($B253,AX$2,4,1)&amp;":"&amp;ADDRESS($B253,SUMIFS($2:$2,$1:$1,$P$8),4,1)))&gt;0,AW253-MIN(INDIRECT(ADDRESS($B253,AX$2,4,1)&amp;":"&amp;ADDRESS($B253,SUMIFS($2:$2,$1:$1,$P$8),4,1)))&lt;AW251),AW251-(AW253-MIN(INDIRECT(ADDRESS($B253,AX$2,4,1)&amp;":"&amp;ADDRESS($B253,SUMIFS($2:$2,$1:$1,$P$8),4,1)))),IF(AND(AW251&gt;0,AW253&lt;=MIN(INDIRECT(ADDRESS($B253,AX$2,4,1)&amp;":"&amp;ADDRESS($B253,SUMIFS($2:$2,$1:$1,$P$8),4,1)))),AW251,0))))</f>
        <v>7107055.1551846722</v>
      </c>
      <c r="AX255" s="5">
        <f t="shared" ref="AX255" ca="1" si="482">IF(AX$4="",0,IF(AND(AX$1=$P$8,AX251&gt;0),AX251,IF(AND(AX251&gt;0,AX253-MIN(INDIRECT(ADDRESS($B253,AY$2,4,1)&amp;":"&amp;ADDRESS($B253,SUMIFS($2:$2,$1:$1,$P$8),4,1)))&gt;0,AX253-MIN(INDIRECT(ADDRESS($B253,AY$2,4,1)&amp;":"&amp;ADDRESS($B253,SUMIFS($2:$2,$1:$1,$P$8),4,1)))&lt;AX251),AX251-(AX253-MIN(INDIRECT(ADDRESS($B253,AY$2,4,1)&amp;":"&amp;ADDRESS($B253,SUMIFS($2:$2,$1:$1,$P$8),4,1)))),IF(AND(AX251&gt;0,AX253&lt;=MIN(INDIRECT(ADDRESS($B253,AY$2,4,1)&amp;":"&amp;ADDRESS($B253,SUMIFS($2:$2,$1:$1,$P$8),4,1)))),AX251,0))))</f>
        <v>3638471.2485265573</v>
      </c>
      <c r="AY255" s="5">
        <f t="shared" ref="AY255" ca="1" si="483">IF(AY$4="",0,IF(AND(AY$1=$P$8,AY251&gt;0),AY251,IF(AND(AY251&gt;0,AY253-MIN(INDIRECT(ADDRESS($B253,AZ$2,4,1)&amp;":"&amp;ADDRESS($B253,SUMIFS($2:$2,$1:$1,$P$8),4,1)))&gt;0,AY253-MIN(INDIRECT(ADDRESS($B253,AZ$2,4,1)&amp;":"&amp;ADDRESS($B253,SUMIFS($2:$2,$1:$1,$P$8),4,1)))&lt;AY251),AY251-(AY253-MIN(INDIRECT(ADDRESS($B253,AZ$2,4,1)&amp;":"&amp;ADDRESS($B253,SUMIFS($2:$2,$1:$1,$P$8),4,1)))),IF(AND(AY251&gt;0,AY253&lt;=MIN(INDIRECT(ADDRESS($B253,AZ$2,4,1)&amp;":"&amp;ADDRESS($B253,SUMIFS($2:$2,$1:$1,$P$8),4,1)))),AY251,0))))</f>
        <v>1113119.7053772304</v>
      </c>
      <c r="AZ255" s="5">
        <f t="shared" ref="AZ255" ca="1" si="484">IF(AZ$4="",0,IF(AND(AZ$1=$P$8,AZ251&gt;0),AZ251,IF(AND(AZ251&gt;0,AZ253-MIN(INDIRECT(ADDRESS($B253,BA$2,4,1)&amp;":"&amp;ADDRESS($B253,SUMIFS($2:$2,$1:$1,$P$8),4,1)))&gt;0,AZ253-MIN(INDIRECT(ADDRESS($B253,BA$2,4,1)&amp;":"&amp;ADDRESS($B253,SUMIFS($2:$2,$1:$1,$P$8),4,1)))&lt;AZ251),AZ251-(AZ253-MIN(INDIRECT(ADDRESS($B253,BA$2,4,1)&amp;":"&amp;ADDRESS($B253,SUMIFS($2:$2,$1:$1,$P$8),4,1)))),IF(AND(AZ251&gt;0,AZ253&lt;=MIN(INDIRECT(ADDRESS($B253,BA$2,4,1)&amp;":"&amp;ADDRESS($B253,SUMIFS($2:$2,$1:$1,$P$8),4,1)))),AZ251,0))))</f>
        <v>0</v>
      </c>
      <c r="BA255" s="5">
        <f t="shared" ref="BA255" ca="1" si="485">IF(BA$4="",0,IF(AND(BA$1=$P$8,BA251&gt;0),BA251,IF(AND(BA251&gt;0,BA253-MIN(INDIRECT(ADDRESS($B253,BB$2,4,1)&amp;":"&amp;ADDRESS($B253,SUMIFS($2:$2,$1:$1,$P$8),4,1)))&gt;0,BA253-MIN(INDIRECT(ADDRESS($B253,BB$2,4,1)&amp;":"&amp;ADDRESS($B253,SUMIFS($2:$2,$1:$1,$P$8),4,1)))&lt;BA251),BA251-(BA253-MIN(INDIRECT(ADDRESS($B253,BB$2,4,1)&amp;":"&amp;ADDRESS($B253,SUMIFS($2:$2,$1:$1,$P$8),4,1)))),IF(AND(BA251&gt;0,BA253&lt;=MIN(INDIRECT(ADDRESS($B253,BB$2,4,1)&amp;":"&amp;ADDRESS($B253,SUMIFS($2:$2,$1:$1,$P$8),4,1)))),BA251,0))))</f>
        <v>0</v>
      </c>
      <c r="BB255" s="5">
        <f t="shared" ref="BB255" ca="1" si="486">IF(BB$4="",0,IF(AND(BB$1=$P$8,BB251&gt;0),BB251,IF(AND(BB251&gt;0,BB253-MIN(INDIRECT(ADDRESS($B253,BC$2,4,1)&amp;":"&amp;ADDRESS($B253,SUMIFS($2:$2,$1:$1,$P$8),4,1)))&gt;0,BB253-MIN(INDIRECT(ADDRESS($B253,BC$2,4,1)&amp;":"&amp;ADDRESS($B253,SUMIFS($2:$2,$1:$1,$P$8),4,1)))&lt;BB251),BB251-(BB253-MIN(INDIRECT(ADDRESS($B253,BC$2,4,1)&amp;":"&amp;ADDRESS($B253,SUMIFS($2:$2,$1:$1,$P$8),4,1)))),IF(AND(BB251&gt;0,BB253&lt;=MIN(INDIRECT(ADDRESS($B253,BC$2,4,1)&amp;":"&amp;ADDRESS($B253,SUMIFS($2:$2,$1:$1,$P$8),4,1)))),BB251,0))))</f>
        <v>0</v>
      </c>
      <c r="BC255" s="5">
        <f t="shared" ref="BC255" ca="1" si="487">IF(BC$4="",0,IF(AND(BC$1=$P$8,BC251&gt;0),BC251,IF(AND(BC251&gt;0,BC253-MIN(INDIRECT(ADDRESS($B253,BD$2,4,1)&amp;":"&amp;ADDRESS($B253,SUMIFS($2:$2,$1:$1,$P$8),4,1)))&gt;0,BC253-MIN(INDIRECT(ADDRESS($B253,BD$2,4,1)&amp;":"&amp;ADDRESS($B253,SUMIFS($2:$2,$1:$1,$P$8),4,1)))&lt;BC251),BC251-(BC253-MIN(INDIRECT(ADDRESS($B253,BD$2,4,1)&amp;":"&amp;ADDRESS($B253,SUMIFS($2:$2,$1:$1,$P$8),4,1)))),IF(AND(BC251&gt;0,BC253&lt;=MIN(INDIRECT(ADDRESS($B253,BD$2,4,1)&amp;":"&amp;ADDRESS($B253,SUMIFS($2:$2,$1:$1,$P$8),4,1)))),BC251,0))))</f>
        <v>0</v>
      </c>
      <c r="BD255" s="5">
        <f t="shared" ref="BD255" ca="1" si="488">IF(BD$4="",0,IF(AND(BD$1=$P$8,BD251&gt;0),BD251,IF(AND(BD251&gt;0,BD253-MIN(INDIRECT(ADDRESS($B253,BE$2,4,1)&amp;":"&amp;ADDRESS($B253,SUMIFS($2:$2,$1:$1,$P$8),4,1)))&gt;0,BD253-MIN(INDIRECT(ADDRESS($B253,BE$2,4,1)&amp;":"&amp;ADDRESS($B253,SUMIFS($2:$2,$1:$1,$P$8),4,1)))&lt;BD251),BD251-(BD253-MIN(INDIRECT(ADDRESS($B253,BE$2,4,1)&amp;":"&amp;ADDRESS($B253,SUMIFS($2:$2,$1:$1,$P$8),4,1)))),IF(AND(BD251&gt;0,BD253&lt;=MIN(INDIRECT(ADDRESS($B253,BE$2,4,1)&amp;":"&amp;ADDRESS($B253,SUMIFS($2:$2,$1:$1,$P$8),4,1)))),BD251,0))))</f>
        <v>121458.65480651117</v>
      </c>
      <c r="BE255" s="5">
        <f t="shared" ref="BE255" ca="1" si="489">IF(BE$4="",0,IF(AND(BE$1=$P$8,BE251&gt;0),BE251,IF(AND(BE251&gt;0,BE253-MIN(INDIRECT(ADDRESS($B253,BF$2,4,1)&amp;":"&amp;ADDRESS($B253,SUMIFS($2:$2,$1:$1,$P$8),4,1)))&gt;0,BE253-MIN(INDIRECT(ADDRESS($B253,BF$2,4,1)&amp;":"&amp;ADDRESS($B253,SUMIFS($2:$2,$1:$1,$P$8),4,1)))&lt;BE251),BE251-(BE253-MIN(INDIRECT(ADDRESS($B253,BF$2,4,1)&amp;":"&amp;ADDRESS($B253,SUMIFS($2:$2,$1:$1,$P$8),4,1)))),IF(AND(BE251&gt;0,BE253&lt;=MIN(INDIRECT(ADDRESS($B253,BF$2,4,1)&amp;":"&amp;ADDRESS($B253,SUMIFS($2:$2,$1:$1,$P$8),4,1)))),BE251,0))))</f>
        <v>4556640.125584336</v>
      </c>
      <c r="BF255" s="5">
        <f t="shared" ref="BF255" ca="1" si="490">IF(BF$4="",0,IF(AND(BF$1=$P$8,BF251&gt;0),BF251,IF(AND(BF251&gt;0,BF253-MIN(INDIRECT(ADDRESS($B253,BG$2,4,1)&amp;":"&amp;ADDRESS($B253,SUMIFS($2:$2,$1:$1,$P$8),4,1)))&gt;0,BF253-MIN(INDIRECT(ADDRESS($B253,BG$2,4,1)&amp;":"&amp;ADDRESS($B253,SUMIFS($2:$2,$1:$1,$P$8),4,1)))&lt;BF251),BF251-(BF253-MIN(INDIRECT(ADDRESS($B253,BG$2,4,1)&amp;":"&amp;ADDRESS($B253,SUMIFS($2:$2,$1:$1,$P$8),4,1)))),IF(AND(BF251&gt;0,BF253&lt;=MIN(INDIRECT(ADDRESS($B253,BG$2,4,1)&amp;":"&amp;ADDRESS($B253,SUMIFS($2:$2,$1:$1,$P$8),4,1)))),BF251,0))))</f>
        <v>8833848.557827225</v>
      </c>
      <c r="BG255" s="5">
        <f t="shared" ref="BG255" ca="1" si="491">IF(BG$4="",0,IF(AND(BG$1=$P$8,BG251&gt;0),BG251,IF(AND(BG251&gt;0,BG253-MIN(INDIRECT(ADDRESS($B253,BH$2,4,1)&amp;":"&amp;ADDRESS($B253,SUMIFS($2:$2,$1:$1,$P$8),4,1)))&gt;0,BG253-MIN(INDIRECT(ADDRESS($B253,BH$2,4,1)&amp;":"&amp;ADDRESS($B253,SUMIFS($2:$2,$1:$1,$P$8),4,1)))&lt;BG251),BG251-(BG253-MIN(INDIRECT(ADDRESS($B253,BH$2,4,1)&amp;":"&amp;ADDRESS($B253,SUMIFS($2:$2,$1:$1,$P$8),4,1)))),IF(AND(BG251&gt;0,BG253&lt;=MIN(INDIRECT(ADDRESS($B253,BH$2,4,1)&amp;":"&amp;ADDRESS($B253,SUMIFS($2:$2,$1:$1,$P$8),4,1)))),BG251,0))))</f>
        <v>6194131.8862835048</v>
      </c>
      <c r="BH255" s="5">
        <f t="shared" ref="BH255" ca="1" si="492">IF(BH$4="",0,IF(AND(BH$1=$P$8,BH251&gt;0),BH251,IF(AND(BH251&gt;0,BH253-MIN(INDIRECT(ADDRESS($B253,BI$2,4,1)&amp;":"&amp;ADDRESS($B253,SUMIFS($2:$2,$1:$1,$P$8),4,1)))&gt;0,BH253-MIN(INDIRECT(ADDRESS($B253,BI$2,4,1)&amp;":"&amp;ADDRESS($B253,SUMIFS($2:$2,$1:$1,$P$8),4,1)))&lt;BH251),BH251-(BH253-MIN(INDIRECT(ADDRESS($B253,BI$2,4,1)&amp;":"&amp;ADDRESS($B253,SUMIFS($2:$2,$1:$1,$P$8),4,1)))),IF(AND(BH251&gt;0,BH253&lt;=MIN(INDIRECT(ADDRESS($B253,BI$2,4,1)&amp;":"&amp;ADDRESS($B253,SUMIFS($2:$2,$1:$1,$P$8),4,1)))),BH251,0))))</f>
        <v>5457767.3778749621</v>
      </c>
      <c r="BI255" s="5">
        <f t="shared" ref="BI255" ca="1" si="493">IF(BI$4="",0,IF(AND(BI$1=$P$8,BI251&gt;0),BI251,IF(AND(BI251&gt;0,BI253-MIN(INDIRECT(ADDRESS($B253,BJ$2,4,1)&amp;":"&amp;ADDRESS($B253,SUMIFS($2:$2,$1:$1,$P$8),4,1)))&gt;0,BI253-MIN(INDIRECT(ADDRESS($B253,BJ$2,4,1)&amp;":"&amp;ADDRESS($B253,SUMIFS($2:$2,$1:$1,$P$8),4,1)))&lt;BI251),BI251-(BI253-MIN(INDIRECT(ADDRESS($B253,BJ$2,4,1)&amp;":"&amp;ADDRESS($B253,SUMIFS($2:$2,$1:$1,$P$8),4,1)))),IF(AND(BI251&gt;0,BI253&lt;=MIN(INDIRECT(ADDRESS($B253,BJ$2,4,1)&amp;":"&amp;ADDRESS($B253,SUMIFS($2:$2,$1:$1,$P$8),4,1)))),BI251,0))))</f>
        <v>7900623.1902222205</v>
      </c>
      <c r="BJ255" s="5">
        <f t="shared" ref="BJ255" ca="1" si="494">IF(BJ$4="",0,IF(AND(BJ$1=$P$8,BJ251&gt;0),BJ251,IF(AND(BJ251&gt;0,BJ253-MIN(INDIRECT(ADDRESS($B253,BK$2,4,1)&amp;":"&amp;ADDRESS($B253,SUMIFS($2:$2,$1:$1,$P$8),4,1)))&gt;0,BJ253-MIN(INDIRECT(ADDRESS($B253,BK$2,4,1)&amp;":"&amp;ADDRESS($B253,SUMIFS($2:$2,$1:$1,$P$8),4,1)))&lt;BJ251),BJ251-(BJ253-MIN(INDIRECT(ADDRESS($B253,BK$2,4,1)&amp;":"&amp;ADDRESS($B253,SUMIFS($2:$2,$1:$1,$P$8),4,1)))),IF(AND(BJ251&gt;0,BJ253&lt;=MIN(INDIRECT(ADDRESS($B253,BK$2,4,1)&amp;":"&amp;ADDRESS($B253,SUMIFS($2:$2,$1:$1,$P$8),4,1)))),BJ251,0))))</f>
        <v>3923247.5030173082</v>
      </c>
      <c r="BK255" s="5">
        <f t="shared" ref="BK255" ca="1" si="495">IF(BK$4="",0,IF(AND(BK$1=$P$8,BK251&gt;0),BK251,IF(AND(BK251&gt;0,BK253-MIN(INDIRECT(ADDRESS($B253,BL$2,4,1)&amp;":"&amp;ADDRESS($B253,SUMIFS($2:$2,$1:$1,$P$8),4,1)))&gt;0,BK253-MIN(INDIRECT(ADDRESS($B253,BL$2,4,1)&amp;":"&amp;ADDRESS($B253,SUMIFS($2:$2,$1:$1,$P$8),4,1)))&lt;BK251),BK251-(BK253-MIN(INDIRECT(ADDRESS($B253,BL$2,4,1)&amp;":"&amp;ADDRESS($B253,SUMIFS($2:$2,$1:$1,$P$8),4,1)))),IF(AND(BK251&gt;0,BK253&lt;=MIN(INDIRECT(ADDRESS($B253,BL$2,4,1)&amp;":"&amp;ADDRESS($B253,SUMIFS($2:$2,$1:$1,$P$8),4,1)))),BK251,0))))</f>
        <v>0</v>
      </c>
      <c r="BL255" s="5">
        <f t="shared" ref="BL255" ca="1" si="496">IF(BL$4="",0,IF(AND(BL$1=$P$8,BL251&gt;0),BL251,IF(AND(BL251&gt;0,BL253-MIN(INDIRECT(ADDRESS($B253,BM$2,4,1)&amp;":"&amp;ADDRESS($B253,SUMIFS($2:$2,$1:$1,$P$8),4,1)))&gt;0,BL253-MIN(INDIRECT(ADDRESS($B253,BM$2,4,1)&amp;":"&amp;ADDRESS($B253,SUMIFS($2:$2,$1:$1,$P$8),4,1)))&lt;BL251),BL251-(BL253-MIN(INDIRECT(ADDRESS($B253,BM$2,4,1)&amp;":"&amp;ADDRESS($B253,SUMIFS($2:$2,$1:$1,$P$8),4,1)))),IF(AND(BL251&gt;0,BL253&lt;=MIN(INDIRECT(ADDRESS($B253,BM$2,4,1)&amp;":"&amp;ADDRESS($B253,SUMIFS($2:$2,$1:$1,$P$8),4,1)))),BL251,0))))</f>
        <v>0</v>
      </c>
      <c r="BM255" s="5">
        <f t="shared" ref="BM255" ca="1" si="497">IF(BM$4="",0,IF(AND(BM$1=$P$8,BM251&gt;0),BM251,IF(AND(BM251&gt;0,BM253-MIN(INDIRECT(ADDRESS($B253,BN$2,4,1)&amp;":"&amp;ADDRESS($B253,SUMIFS($2:$2,$1:$1,$P$8),4,1)))&gt;0,BM253-MIN(INDIRECT(ADDRESS($B253,BN$2,4,1)&amp;":"&amp;ADDRESS($B253,SUMIFS($2:$2,$1:$1,$P$8),4,1)))&lt;BM251),BM251-(BM253-MIN(INDIRECT(ADDRESS($B253,BN$2,4,1)&amp;":"&amp;ADDRESS($B253,SUMIFS($2:$2,$1:$1,$P$8),4,1)))),IF(AND(BM251&gt;0,BM253&lt;=MIN(INDIRECT(ADDRESS($B253,BN$2,4,1)&amp;":"&amp;ADDRESS($B253,SUMIFS($2:$2,$1:$1,$P$8),4,1)))),BM251,0))))</f>
        <v>0</v>
      </c>
      <c r="BN255" s="5">
        <f t="shared" ref="BN255" ca="1" si="498">IF(BN$4="",0,IF(AND(BN$1=$P$8,BN251&gt;0),BN251,IF(AND(BN251&gt;0,BN253-MIN(INDIRECT(ADDRESS($B253,BO$2,4,1)&amp;":"&amp;ADDRESS($B253,SUMIFS($2:$2,$1:$1,$P$8),4,1)))&gt;0,BN253-MIN(INDIRECT(ADDRESS($B253,BO$2,4,1)&amp;":"&amp;ADDRESS($B253,SUMIFS($2:$2,$1:$1,$P$8),4,1)))&lt;BN251),BN251-(BN253-MIN(INDIRECT(ADDRESS($B253,BO$2,4,1)&amp;":"&amp;ADDRESS($B253,SUMIFS($2:$2,$1:$1,$P$8),4,1)))),IF(AND(BN251&gt;0,BN253&lt;=MIN(INDIRECT(ADDRESS($B253,BO$2,4,1)&amp;":"&amp;ADDRESS($B253,SUMIFS($2:$2,$1:$1,$P$8),4,1)))),BN251,0))))</f>
        <v>3411220.4996926449</v>
      </c>
      <c r="BO255" s="5">
        <f t="shared" ref="BO255" ca="1" si="499">IF(BO$4="",0,IF(AND(BO$1=$P$8,BO251&gt;0),BO251,IF(AND(BO251&gt;0,BO253-MIN(INDIRECT(ADDRESS($B253,BP$2,4,1)&amp;":"&amp;ADDRESS($B253,SUMIFS($2:$2,$1:$1,$P$8),4,1)))&gt;0,BO253-MIN(INDIRECT(ADDRESS($B253,BP$2,4,1)&amp;":"&amp;ADDRESS($B253,SUMIFS($2:$2,$1:$1,$P$8),4,1)))&lt;BO251),BO251-(BO253-MIN(INDIRECT(ADDRESS($B253,BP$2,4,1)&amp;":"&amp;ADDRESS($B253,SUMIFS($2:$2,$1:$1,$P$8),4,1)))),IF(AND(BO251&gt;0,BO253&lt;=MIN(INDIRECT(ADDRESS($B253,BP$2,4,1)&amp;":"&amp;ADDRESS($B253,SUMIFS($2:$2,$1:$1,$P$8),4,1)))),BO251,0))))</f>
        <v>9066441.9856089763</v>
      </c>
      <c r="BP255" s="5">
        <f t="shared" ref="BP255" ca="1" si="500">IF(BP$4="",0,IF(AND(BP$1=$P$8,BP251&gt;0),BP251,IF(AND(BP251&gt;0,BP253-MIN(INDIRECT(ADDRESS($B253,BQ$2,4,1)&amp;":"&amp;ADDRESS($B253,SUMIFS($2:$2,$1:$1,$P$8),4,1)))&gt;0,BP253-MIN(INDIRECT(ADDRESS($B253,BQ$2,4,1)&amp;":"&amp;ADDRESS($B253,SUMIFS($2:$2,$1:$1,$P$8),4,1)))&lt;BP251),BP251-(BP253-MIN(INDIRECT(ADDRESS($B253,BQ$2,4,1)&amp;":"&amp;ADDRESS($B253,SUMIFS($2:$2,$1:$1,$P$8),4,1)))),IF(AND(BP251&gt;0,BP253&lt;=MIN(INDIRECT(ADDRESS($B253,BQ$2,4,1)&amp;":"&amp;ADDRESS($B253,SUMIFS($2:$2,$1:$1,$P$8),4,1)))),BP251,0))))</f>
        <v>7129143.9684179863</v>
      </c>
      <c r="BQ255" s="5">
        <f t="shared" ref="BQ255" ca="1" si="501">IF(BQ$4="",0,IF(AND(BQ$1=$P$8,BQ251&gt;0),BQ251,IF(AND(BQ251&gt;0,BQ253-MIN(INDIRECT(ADDRESS($B253,BR$2,4,1)&amp;":"&amp;ADDRESS($B253,SUMIFS($2:$2,$1:$1,$P$8),4,1)))&gt;0,BQ253-MIN(INDIRECT(ADDRESS($B253,BR$2,4,1)&amp;":"&amp;ADDRESS($B253,SUMIFS($2:$2,$1:$1,$P$8),4,1)))&lt;BQ251),BQ251-(BQ253-MIN(INDIRECT(ADDRESS($B253,BR$2,4,1)&amp;":"&amp;ADDRESS($B253,SUMIFS($2:$2,$1:$1,$P$8),4,1)))),IF(AND(BQ251&gt;0,BQ253&lt;=MIN(INDIRECT(ADDRESS($B253,BR$2,4,1)&amp;":"&amp;ADDRESS($B253,SUMIFS($2:$2,$1:$1,$P$8),4,1)))),BQ251,0))))</f>
        <v>7597315.7486919453</v>
      </c>
      <c r="BR255" s="5">
        <f t="shared" ref="BR255" ca="1" si="502">IF(BR$4="",0,IF(AND(BR$1=$P$8,BR251&gt;0),BR251,IF(AND(BR251&gt;0,BR253-MIN(INDIRECT(ADDRESS($B253,BS$2,4,1)&amp;":"&amp;ADDRESS($B253,SUMIFS($2:$2,$1:$1,$P$8),4,1)))&gt;0,BR253-MIN(INDIRECT(ADDRESS($B253,BS$2,4,1)&amp;":"&amp;ADDRESS($B253,SUMIFS($2:$2,$1:$1,$P$8),4,1)))&lt;BR251),BR251-(BR253-MIN(INDIRECT(ADDRESS($B253,BS$2,4,1)&amp;":"&amp;ADDRESS($B253,SUMIFS($2:$2,$1:$1,$P$8),4,1)))),IF(AND(BR251&gt;0,BR253&lt;=MIN(INDIRECT(ADDRESS($B253,BS$2,4,1)&amp;":"&amp;ADDRESS($B253,SUMIFS($2:$2,$1:$1,$P$8),4,1)))),BR251,0))))</f>
        <v>13987382.259053778</v>
      </c>
      <c r="BS255" s="5">
        <f t="shared" ref="BS255" ca="1" si="503">IF(BS$4="",0,IF(AND(BS$1=$P$8,BS251&gt;0),BS251,IF(AND(BS251&gt;0,BS253-MIN(INDIRECT(ADDRESS($B253,BT$2,4,1)&amp;":"&amp;ADDRESS($B253,SUMIFS($2:$2,$1:$1,$P$8),4,1)))&gt;0,BS253-MIN(INDIRECT(ADDRESS($B253,BT$2,4,1)&amp;":"&amp;ADDRESS($B253,SUMIFS($2:$2,$1:$1,$P$8),4,1)))&lt;BS251),BS251-(BS253-MIN(INDIRECT(ADDRESS($B253,BT$2,4,1)&amp;":"&amp;ADDRESS($B253,SUMIFS($2:$2,$1:$1,$P$8),4,1)))),IF(AND(BS251&gt;0,BS253&lt;=MIN(INDIRECT(ADDRESS($B253,BT$2,4,1)&amp;":"&amp;ADDRESS($B253,SUMIFS($2:$2,$1:$1,$P$8),4,1)))),BS251,0))))</f>
        <v>9602936.1845602244</v>
      </c>
      <c r="BT255" s="5">
        <f t="shared" ref="BT255" ca="1" si="504">IF(BT$4="",0,IF(AND(BT$1=$P$8,BT251&gt;0),BT251,IF(AND(BT251&gt;0,BT253-MIN(INDIRECT(ADDRESS($B253,BU$2,4,1)&amp;":"&amp;ADDRESS($B253,SUMIFS($2:$2,$1:$1,$P$8),4,1)))&gt;0,BT253-MIN(INDIRECT(ADDRESS($B253,BU$2,4,1)&amp;":"&amp;ADDRESS($B253,SUMIFS($2:$2,$1:$1,$P$8),4,1)))&lt;BT251),BT251-(BT253-MIN(INDIRECT(ADDRESS($B253,BU$2,4,1)&amp;":"&amp;ADDRESS($B253,SUMIFS($2:$2,$1:$1,$P$8),4,1)))),IF(AND(BT251&gt;0,BT253&lt;=MIN(INDIRECT(ADDRESS($B253,BU$2,4,1)&amp;":"&amp;ADDRESS($B253,SUMIFS($2:$2,$1:$1,$P$8),4,1)))),BT251,0))))</f>
        <v>8335195.2835447397</v>
      </c>
      <c r="BU255" s="5">
        <f t="shared" ref="BU255" ca="1" si="505">IF(BU$4="",0,IF(AND(BU$1=$P$8,BU251&gt;0),BU251,IF(AND(BU251&gt;0,BU253-MIN(INDIRECT(ADDRESS($B253,BV$2,4,1)&amp;":"&amp;ADDRESS($B253,SUMIFS($2:$2,$1:$1,$P$8),4,1)))&gt;0,BU253-MIN(INDIRECT(ADDRESS($B253,BV$2,4,1)&amp;":"&amp;ADDRESS($B253,SUMIFS($2:$2,$1:$1,$P$8),4,1)))&lt;BU251),BU251-(BU253-MIN(INDIRECT(ADDRESS($B253,BV$2,4,1)&amp;":"&amp;ADDRESS($B253,SUMIFS($2:$2,$1:$1,$P$8),4,1)))),IF(AND(BU251&gt;0,BU253&lt;=MIN(INDIRECT(ADDRESS($B253,BV$2,4,1)&amp;":"&amp;ADDRESS($B253,SUMIFS($2:$2,$1:$1,$P$8),4,1)))),BU251,0))))</f>
        <v>0</v>
      </c>
      <c r="BV255" s="5">
        <f t="shared" ref="BV255" ca="1" si="506">IF(BV$4="",0,IF(AND(BV$1=$P$8,BV251&gt;0),BV251,IF(AND(BV251&gt;0,BV253-MIN(INDIRECT(ADDRESS($B253,BW$2,4,1)&amp;":"&amp;ADDRESS($B253,SUMIFS($2:$2,$1:$1,$P$8),4,1)))&gt;0,BV253-MIN(INDIRECT(ADDRESS($B253,BW$2,4,1)&amp;":"&amp;ADDRESS($B253,SUMIFS($2:$2,$1:$1,$P$8),4,1)))&lt;BV251),BV251-(BV253-MIN(INDIRECT(ADDRESS($B253,BW$2,4,1)&amp;":"&amp;ADDRESS($B253,SUMIFS($2:$2,$1:$1,$P$8),4,1)))),IF(AND(BV251&gt;0,BV253&lt;=MIN(INDIRECT(ADDRESS($B253,BW$2,4,1)&amp;":"&amp;ADDRESS($B253,SUMIFS($2:$2,$1:$1,$P$8),4,1)))),BV251,0))))</f>
        <v>0</v>
      </c>
      <c r="BW255" s="5">
        <f t="shared" ref="BW255" ca="1" si="507">IF(BW$4="",0,IF(AND(BW$1=$P$8,BW251&gt;0),BW251,IF(AND(BW251&gt;0,BW253-MIN(INDIRECT(ADDRESS($B253,BX$2,4,1)&amp;":"&amp;ADDRESS($B253,SUMIFS($2:$2,$1:$1,$P$8),4,1)))&gt;0,BW253-MIN(INDIRECT(ADDRESS($B253,BX$2,4,1)&amp;":"&amp;ADDRESS($B253,SUMIFS($2:$2,$1:$1,$P$8),4,1)))&lt;BW251),BW251-(BW253-MIN(INDIRECT(ADDRESS($B253,BX$2,4,1)&amp;":"&amp;ADDRESS($B253,SUMIFS($2:$2,$1:$1,$P$8),4,1)))),IF(AND(BW251&gt;0,BW253&lt;=MIN(INDIRECT(ADDRESS($B253,BX$2,4,1)&amp;":"&amp;ADDRESS($B253,SUMIFS($2:$2,$1:$1,$P$8),4,1)))),BW251,0))))</f>
        <v>4246957.8672038438</v>
      </c>
      <c r="BX255" s="5">
        <f t="shared" ref="BX255" ca="1" si="508">IF(BX$4="",0,IF(AND(BX$1=$P$8,BX251&gt;0),BX251,IF(AND(BX251&gt;0,BX253-MIN(INDIRECT(ADDRESS($B253,BY$2,4,1)&amp;":"&amp;ADDRESS($B253,SUMIFS($2:$2,$1:$1,$P$8),4,1)))&gt;0,BX253-MIN(INDIRECT(ADDRESS($B253,BY$2,4,1)&amp;":"&amp;ADDRESS($B253,SUMIFS($2:$2,$1:$1,$P$8),4,1)))&lt;BX251),BX251-(BX253-MIN(INDIRECT(ADDRESS($B253,BY$2,4,1)&amp;":"&amp;ADDRESS($B253,SUMIFS($2:$2,$1:$1,$P$8),4,1)))),IF(AND(BX251&gt;0,BX253&lt;=MIN(INDIRECT(ADDRESS($B253,BY$2,4,1)&amp;":"&amp;ADDRESS($B253,SUMIFS($2:$2,$1:$1,$P$8),4,1)))),BX251,0))))</f>
        <v>6644194.3555621821</v>
      </c>
      <c r="BY255" s="5">
        <f t="shared" ref="BY255" ca="1" si="509">IF(BY$4="",0,IF(AND(BY$1=$P$8,BY251&gt;0),BY251,IF(AND(BY251&gt;0,BY253-MIN(INDIRECT(ADDRESS($B253,BZ$2,4,1)&amp;":"&amp;ADDRESS($B253,SUMIFS($2:$2,$1:$1,$P$8),4,1)))&gt;0,BY253-MIN(INDIRECT(ADDRESS($B253,BZ$2,4,1)&amp;":"&amp;ADDRESS($B253,SUMIFS($2:$2,$1:$1,$P$8),4,1)))&lt;BY251),BY251-(BY253-MIN(INDIRECT(ADDRESS($B253,BZ$2,4,1)&amp;":"&amp;ADDRESS($B253,SUMIFS($2:$2,$1:$1,$P$8),4,1)))),IF(AND(BY251&gt;0,BY253&lt;=MIN(INDIRECT(ADDRESS($B253,BZ$2,4,1)&amp;":"&amp;ADDRESS($B253,SUMIFS($2:$2,$1:$1,$P$8),4,1)))),BY251,0))))</f>
        <v>9209902.327976089</v>
      </c>
      <c r="BZ255" s="5">
        <f t="shared" ref="BZ255" ca="1" si="510">IF(BZ$4="",0,IF(AND(BZ$1=$P$8,BZ251&gt;0),BZ251,IF(AND(BZ251&gt;0,BZ253-MIN(INDIRECT(ADDRESS($B253,CA$2,4,1)&amp;":"&amp;ADDRESS($B253,SUMIFS($2:$2,$1:$1,$P$8),4,1)))&gt;0,BZ253-MIN(INDIRECT(ADDRESS($B253,CA$2,4,1)&amp;":"&amp;ADDRESS($B253,SUMIFS($2:$2,$1:$1,$P$8),4,1)))&lt;BZ251),BZ251-(BZ253-MIN(INDIRECT(ADDRESS($B253,CA$2,4,1)&amp;":"&amp;ADDRESS($B253,SUMIFS($2:$2,$1:$1,$P$8),4,1)))),IF(AND(BZ251&gt;0,BZ253&lt;=MIN(INDIRECT(ADDRESS($B253,CA$2,4,1)&amp;":"&amp;ADDRESS($B253,SUMIFS($2:$2,$1:$1,$P$8),4,1)))),BZ251,0))))</f>
        <v>11439169.643596549</v>
      </c>
      <c r="CA255" s="5">
        <f t="shared" ref="CA255" ca="1" si="511">IF(CA$4="",0,IF(AND(CA$1=$P$8,CA251&gt;0),CA251,IF(AND(CA251&gt;0,CA253-MIN(INDIRECT(ADDRESS($B253,CB$2,4,1)&amp;":"&amp;ADDRESS($B253,SUMIFS($2:$2,$1:$1,$P$8),4,1)))&gt;0,CA253-MIN(INDIRECT(ADDRESS($B253,CB$2,4,1)&amp;":"&amp;ADDRESS($B253,SUMIFS($2:$2,$1:$1,$P$8),4,1)))&lt;CA251),CA251-(CA253-MIN(INDIRECT(ADDRESS($B253,CB$2,4,1)&amp;":"&amp;ADDRESS($B253,SUMIFS($2:$2,$1:$1,$P$8),4,1)))),IF(AND(CA251&gt;0,CA253&lt;=MIN(INDIRECT(ADDRESS($B253,CB$2,4,1)&amp;":"&amp;ADDRESS($B253,SUMIFS($2:$2,$1:$1,$P$8),4,1)))),CA251,0))))</f>
        <v>17078719.654564422</v>
      </c>
      <c r="CB255" s="5">
        <f t="shared" ref="CB255" ca="1" si="512">IF(CB$4="",0,IF(AND(CB$1=$P$8,CB251&gt;0),CB251,IF(AND(CB251&gt;0,CB253-MIN(INDIRECT(ADDRESS($B253,CC$2,4,1)&amp;":"&amp;ADDRESS($B253,SUMIFS($2:$2,$1:$1,$P$8),4,1)))&gt;0,CB253-MIN(INDIRECT(ADDRESS($B253,CC$2,4,1)&amp;":"&amp;ADDRESS($B253,SUMIFS($2:$2,$1:$1,$P$8),4,1)))&lt;CB251),CB251-(CB253-MIN(INDIRECT(ADDRESS($B253,CC$2,4,1)&amp;":"&amp;ADDRESS($B253,SUMIFS($2:$2,$1:$1,$P$8),4,1)))),IF(AND(CB251&gt;0,CB253&lt;=MIN(INDIRECT(ADDRESS($B253,CC$2,4,1)&amp;":"&amp;ADDRESS($B253,SUMIFS($2:$2,$1:$1,$P$8),4,1)))),CB251,0))))</f>
        <v>10424779.829971384</v>
      </c>
      <c r="CC255" s="5">
        <f t="shared" ref="CC255" ca="1" si="513">IF(CC$4="",0,IF(AND(CC$1=$P$8,CC251&gt;0),CC251,IF(AND(CC251&gt;0,CC253-MIN(INDIRECT(ADDRESS($B253,CD$2,4,1)&amp;":"&amp;ADDRESS($B253,SUMIFS($2:$2,$1:$1,$P$8),4,1)))&gt;0,CC253-MIN(INDIRECT(ADDRESS($B253,CD$2,4,1)&amp;":"&amp;ADDRESS($B253,SUMIFS($2:$2,$1:$1,$P$8),4,1)))&lt;CC251),CC251-(CC253-MIN(INDIRECT(ADDRESS($B253,CD$2,4,1)&amp;":"&amp;ADDRESS($B253,SUMIFS($2:$2,$1:$1,$P$8),4,1)))),IF(AND(CC251&gt;0,CC253&lt;=MIN(INDIRECT(ADDRESS($B253,CD$2,4,1)&amp;":"&amp;ADDRESS($B253,SUMIFS($2:$2,$1:$1,$P$8),4,1)))),CC251,0))))</f>
        <v>11045196.751884185</v>
      </c>
      <c r="CD255" s="5">
        <f t="shared" ref="CD255" ca="1" si="514">IF(CD$4="",0,IF(AND(CD$1=$P$8,CD251&gt;0),CD251,IF(AND(CD251&gt;0,CD253-MIN(INDIRECT(ADDRESS($B253,CE$2,4,1)&amp;":"&amp;ADDRESS($B253,SUMIFS($2:$2,$1:$1,$P$8),4,1)))&gt;0,CD253-MIN(INDIRECT(ADDRESS($B253,CE$2,4,1)&amp;":"&amp;ADDRESS($B253,SUMIFS($2:$2,$1:$1,$P$8),4,1)))&lt;CD251),CD251-(CD253-MIN(INDIRECT(ADDRESS($B253,CE$2,4,1)&amp;":"&amp;ADDRESS($B253,SUMIFS($2:$2,$1:$1,$P$8),4,1)))),IF(AND(CD251&gt;0,CD253&lt;=MIN(INDIRECT(ADDRESS($B253,CE$2,4,1)&amp;":"&amp;ADDRESS($B253,SUMIFS($2:$2,$1:$1,$P$8),4,1)))),CD251,0))))</f>
        <v>13380199.886515655</v>
      </c>
      <c r="CE255" s="5">
        <f t="shared" ref="CE255" ca="1" si="515">IF(CE$4="",0,IF(AND(CE$1=$P$8,CE251&gt;0),CE251,IF(AND(CE251&gt;0,CE253-MIN(INDIRECT(ADDRESS($B253,CF$2,4,1)&amp;":"&amp;ADDRESS($B253,SUMIFS($2:$2,$1:$1,$P$8),4,1)))&gt;0,CE253-MIN(INDIRECT(ADDRESS($B253,CF$2,4,1)&amp;":"&amp;ADDRESS($B253,SUMIFS($2:$2,$1:$1,$P$8),4,1)))&lt;CE251),CE251-(CE253-MIN(INDIRECT(ADDRESS($B253,CF$2,4,1)&amp;":"&amp;ADDRESS($B253,SUMIFS($2:$2,$1:$1,$P$8),4,1)))),IF(AND(CE251&gt;0,CE253&lt;=MIN(INDIRECT(ADDRESS($B253,CF$2,4,1)&amp;":"&amp;ADDRESS($B253,SUMIFS($2:$2,$1:$1,$P$8),4,1)))),CE251,0))))</f>
        <v>13155551.086784199</v>
      </c>
      <c r="CF255" s="5">
        <f t="shared" ref="CF255" ca="1" si="516">IF(CF$4="",0,IF(AND(CF$1=$P$8,CF251&gt;0),CF251,IF(AND(CF251&gt;0,CF253-MIN(INDIRECT(ADDRESS($B253,CG$2,4,1)&amp;":"&amp;ADDRESS($B253,SUMIFS($2:$2,$1:$1,$P$8),4,1)))&gt;0,CF253-MIN(INDIRECT(ADDRESS($B253,CG$2,4,1)&amp;":"&amp;ADDRESS($B253,SUMIFS($2:$2,$1:$1,$P$8),4,1)))&lt;CF251),CF251-(CF253-MIN(INDIRECT(ADDRESS($B253,CG$2,4,1)&amp;":"&amp;ADDRESS($B253,SUMIFS($2:$2,$1:$1,$P$8),4,1)))),IF(AND(CF251&gt;0,CF253&lt;=MIN(INDIRECT(ADDRESS($B253,CG$2,4,1)&amp;":"&amp;ADDRESS($B253,SUMIFS($2:$2,$1:$1,$P$8),4,1)))),CF251,0))))</f>
        <v>0</v>
      </c>
    </row>
    <row r="256" spans="2:84" x14ac:dyDescent="0.3">
      <c r="X256" s="109"/>
    </row>
    <row r="257" spans="2:84" x14ac:dyDescent="0.3">
      <c r="B257" s="13">
        <f>ROW()</f>
        <v>257</v>
      </c>
      <c r="H257" s="1" t="s">
        <v>356</v>
      </c>
      <c r="M257" s="53" t="s">
        <v>18</v>
      </c>
      <c r="P257" s="72" t="str">
        <f>Lists!$AI$19</f>
        <v>FCF(-)</v>
      </c>
      <c r="U257" s="5">
        <f ca="1">SUM(INDIRECT(ADDRESS($B257,$X$2)&amp;":"&amp;ADDRESS($B257,$X$2-1+$P$8)))</f>
        <v>-1.7462298274040222E-10</v>
      </c>
      <c r="X257" s="5">
        <f ca="1">IF(X$4="",0,IF(X255&gt;0,0,IF(X253-W253&gt;0,0,IF(X253-SUM($W257:W257)&gt;0,0,X253-SUM($W257:W257)))))</f>
        <v>0</v>
      </c>
      <c r="Y257" s="5">
        <f ca="1">IF(Y$4="",0,IF(Y255&gt;0,0,IF(Y253-X253&gt;0,0,IF(Y253-SUM($W257:X257)&gt;0,0,Y253-SUM($W257:X257)))))</f>
        <v>0</v>
      </c>
      <c r="Z257" s="5">
        <f ca="1">IF(Z$4="",0,IF(Z255&gt;0,0,IF(Z253-Y253&gt;0,0,IF(Z253-SUM($W257:Y257)&gt;0,0,Z253-SUM($W257:Y257)))))</f>
        <v>-5.8207660913467407E-11</v>
      </c>
      <c r="AA257" s="5">
        <f ca="1">IF(AA$4="",0,IF(AA255&gt;0,0,IF(AA253-Z253&gt;0,0,IF(AA253-SUM($W257:Z257)&gt;0,0,AA253-SUM($W257:Z257)))))</f>
        <v>0</v>
      </c>
      <c r="AB257" s="5">
        <f ca="1">IF(AB$4="",0,IF(AB255&gt;0,0,IF(AB253-AA253&gt;0,0,IF(AB253-SUM($W257:AA257)&gt;0,0,AB253-SUM($W257:AA257)))))</f>
        <v>-1.1641532182693481E-10</v>
      </c>
      <c r="AC257" s="5">
        <f ca="1">IF(AC$4="",0,IF(AC255&gt;0,0,IF(AC253-AB253&gt;0,0,IF(AC253-SUM($W257:AB257)&gt;0,0,AC253-SUM($W257:AB257)))))</f>
        <v>0</v>
      </c>
      <c r="AD257" s="5">
        <f ca="1">IF(AD$4="",0,IF(AD255&gt;0,0,IF(AD253-AC253&gt;0,0,IF(AD253-SUM($W257:AC257)&gt;0,0,AD253-SUM($W257:AC257)))))</f>
        <v>0</v>
      </c>
      <c r="AE257" s="5">
        <f ca="1">IF(AE$4="",0,IF(AE255&gt;0,0,IF(AE253-AD253&gt;0,0,IF(AE253-SUM($W257:AD257)&gt;0,0,AE253-SUM($W257:AD257)))))</f>
        <v>0</v>
      </c>
      <c r="AF257" s="5">
        <f ca="1">IF(AF$4="",0,IF(AF255&gt;0,0,IF(AF253-AE253&gt;0,0,IF(AF253-SUM($W257:AE257)&gt;0,0,AF253-SUM($W257:AE257)))))</f>
        <v>0</v>
      </c>
      <c r="AG257" s="5">
        <f ca="1">IF(AG$4="",0,IF(AG255&gt;0,0,IF(AG253-AF253&gt;0,0,IF(AG253-SUM($W257:AF257)&gt;0,0,AG253-SUM($W257:AF257)))))</f>
        <v>0</v>
      </c>
      <c r="AH257" s="5">
        <f ca="1">IF(AH$4="",0,IF(AH255&gt;0,0,IF(AH253-AG253&gt;0,0,IF(AH253-SUM($W257:AG257)&gt;0,0,AH253-SUM($W257:AG257)))))</f>
        <v>0</v>
      </c>
      <c r="AI257" s="5">
        <f ca="1">IF(AI$4="",0,IF(AI255&gt;0,0,IF(AI253-AH253&gt;0,0,IF(AI253-SUM($W257:AH257)&gt;0,0,AI253-SUM($W257:AH257)))))</f>
        <v>0</v>
      </c>
      <c r="AJ257" s="5">
        <f ca="1">IF(AJ$4="",0,IF(AJ255&gt;0,0,IF(AJ253-AI253&gt;0,0,IF(AJ253-SUM($W257:AI257)&gt;0,0,AJ253-SUM($W257:AI257)))))</f>
        <v>0</v>
      </c>
      <c r="AK257" s="5">
        <f ca="1">IF(AK$4="",0,IF(AK255&gt;0,0,IF(AK253-AJ253&gt;0,0,IF(AK253-SUM($W257:AJ257)&gt;0,0,AK253-SUM($W257:AJ257)))))</f>
        <v>0</v>
      </c>
      <c r="AL257" s="5">
        <f ca="1">IF(AL$4="",0,IF(AL255&gt;0,0,IF(AL253-AK253&gt;0,0,IF(AL253-SUM($W257:AK257)&gt;0,0,AL253-SUM($W257:AK257)))))</f>
        <v>0</v>
      </c>
      <c r="AM257" s="5">
        <f ca="1">IF(AM$4="",0,IF(AM255&gt;0,0,IF(AM253-AL253&gt;0,0,IF(AM253-SUM($W257:AL257)&gt;0,0,AM253-SUM($W257:AL257)))))</f>
        <v>0</v>
      </c>
      <c r="AN257" s="5">
        <f ca="1">IF(AN$4="",0,IF(AN255&gt;0,0,IF(AN253-AM253&gt;0,0,IF(AN253-SUM($W257:AM257)&gt;0,0,AN253-SUM($W257:AM257)))))</f>
        <v>0</v>
      </c>
      <c r="AO257" s="5">
        <f ca="1">IF(AO$4="",0,IF(AO255&gt;0,0,IF(AO253-AN253&gt;0,0,IF(AO253-SUM($W257:AN257)&gt;0,0,AO253-SUM($W257:AN257)))))</f>
        <v>0</v>
      </c>
      <c r="AP257" s="5">
        <f ca="1">IF(AP$4="",0,IF(AP255&gt;0,0,IF(AP253-AO253&gt;0,0,IF(AP253-SUM($W257:AO257)&gt;0,0,AP253-SUM($W257:AO257)))))</f>
        <v>0</v>
      </c>
      <c r="AQ257" s="5">
        <f ca="1">IF(AQ$4="",0,IF(AQ255&gt;0,0,IF(AQ253-AP253&gt;0,0,IF(AQ253-SUM($W257:AP257)&gt;0,0,AQ253-SUM($W257:AP257)))))</f>
        <v>0</v>
      </c>
      <c r="AR257" s="5">
        <f ca="1">IF(AR$4="",0,IF(AR255&gt;0,0,IF(AR253-AQ253&gt;0,0,IF(AR253-SUM($W257:AQ257)&gt;0,0,AR253-SUM($W257:AQ257)))))</f>
        <v>0</v>
      </c>
      <c r="AS257" s="5">
        <f ca="1">IF(AS$4="",0,IF(AS255&gt;0,0,IF(AS253-AR253&gt;0,0,IF(AS253-SUM($W257:AR257)&gt;0,0,AS253-SUM($W257:AR257)))))</f>
        <v>0</v>
      </c>
      <c r="AT257" s="5">
        <f ca="1">IF(AT$4="",0,IF(AT255&gt;0,0,IF(AT253-AS253&gt;0,0,IF(AT253-SUM($W257:AS257)&gt;0,0,AT253-SUM($W257:AS257)))))</f>
        <v>0</v>
      </c>
      <c r="AU257" s="5">
        <f ca="1">IF(AU$4="",0,IF(AU255&gt;0,0,IF(AU253-AT253&gt;0,0,IF(AU253-SUM($W257:AT257)&gt;0,0,AU253-SUM($W257:AT257)))))</f>
        <v>0</v>
      </c>
      <c r="AV257" s="5">
        <f ca="1">IF(AV$4="",0,IF(AV255&gt;0,0,IF(AV253-AU253&gt;0,0,IF(AV253-SUM($W257:AU257)&gt;0,0,AV253-SUM($W257:AU257)))))</f>
        <v>0</v>
      </c>
      <c r="AW257" s="5">
        <f ca="1">IF(AW$4="",0,IF(AW255&gt;0,0,IF(AW253-AV253&gt;0,0,IF(AW253-SUM($W257:AV257)&gt;0,0,AW253-SUM($W257:AV257)))))</f>
        <v>0</v>
      </c>
      <c r="AX257" s="5">
        <f ca="1">IF(AX$4="",0,IF(AX255&gt;0,0,IF(AX253-AW253&gt;0,0,IF(AX253-SUM($W257:AW257)&gt;0,0,AX253-SUM($W257:AW257)))))</f>
        <v>0</v>
      </c>
      <c r="AY257" s="5">
        <f ca="1">IF(AY$4="",0,IF(AY255&gt;0,0,IF(AY253-AX253&gt;0,0,IF(AY253-SUM($W257:AX257)&gt;0,0,AY253-SUM($W257:AX257)))))</f>
        <v>0</v>
      </c>
      <c r="AZ257" s="5">
        <f ca="1">IF(AZ$4="",0,IF(AZ255&gt;0,0,IF(AZ253-AY253&gt;0,0,IF(AZ253-SUM($W257:AY257)&gt;0,0,AZ253-SUM($W257:AY257)))))</f>
        <v>0</v>
      </c>
      <c r="BA257" s="5">
        <f ca="1">IF(BA$4="",0,IF(BA255&gt;0,0,IF(BA253-AZ253&gt;0,0,IF(BA253-SUM($W257:AZ257)&gt;0,0,BA253-SUM($W257:AZ257)))))</f>
        <v>0</v>
      </c>
      <c r="BB257" s="5">
        <f ca="1">IF(BB$4="",0,IF(BB255&gt;0,0,IF(BB253-BA253&gt;0,0,IF(BB253-SUM($W257:BA257)&gt;0,0,BB253-SUM($W257:BA257)))))</f>
        <v>0</v>
      </c>
      <c r="BC257" s="5">
        <f ca="1">IF(BC$4="",0,IF(BC255&gt;0,0,IF(BC253-BB253&gt;0,0,IF(BC253-SUM($W257:BB257)&gt;0,0,BC253-SUM($W257:BB257)))))</f>
        <v>0</v>
      </c>
      <c r="BD257" s="5">
        <f ca="1">IF(BD$4="",0,IF(BD255&gt;0,0,IF(BD253-BC253&gt;0,0,IF(BD253-SUM($W257:BC257)&gt;0,0,BD253-SUM($W257:BC257)))))</f>
        <v>0</v>
      </c>
      <c r="BE257" s="5">
        <f ca="1">IF(BE$4="",0,IF(BE255&gt;0,0,IF(BE253-BD253&gt;0,0,IF(BE253-SUM($W257:BD257)&gt;0,0,BE253-SUM($W257:BD257)))))</f>
        <v>0</v>
      </c>
      <c r="BF257" s="5">
        <f ca="1">IF(BF$4="",0,IF(BF255&gt;0,0,IF(BF253-BE253&gt;0,0,IF(BF253-SUM($W257:BE257)&gt;0,0,BF253-SUM($W257:BE257)))))</f>
        <v>0</v>
      </c>
      <c r="BG257" s="5">
        <f ca="1">IF(BG$4="",0,IF(BG255&gt;0,0,IF(BG253-BF253&gt;0,0,IF(BG253-SUM($W257:BF257)&gt;0,0,BG253-SUM($W257:BF257)))))</f>
        <v>0</v>
      </c>
      <c r="BH257" s="5">
        <f ca="1">IF(BH$4="",0,IF(BH255&gt;0,0,IF(BH253-BG253&gt;0,0,IF(BH253-SUM($W257:BG257)&gt;0,0,BH253-SUM($W257:BG257)))))</f>
        <v>0</v>
      </c>
      <c r="BI257" s="5">
        <f ca="1">IF(BI$4="",0,IF(BI255&gt;0,0,IF(BI253-BH253&gt;0,0,IF(BI253-SUM($W257:BH257)&gt;0,0,BI253-SUM($W257:BH257)))))</f>
        <v>0</v>
      </c>
      <c r="BJ257" s="5">
        <f ca="1">IF(BJ$4="",0,IF(BJ255&gt;0,0,IF(BJ253-BI253&gt;0,0,IF(BJ253-SUM($W257:BI257)&gt;0,0,BJ253-SUM($W257:BI257)))))</f>
        <v>0</v>
      </c>
      <c r="BK257" s="5">
        <f ca="1">IF(BK$4="",0,IF(BK255&gt;0,0,IF(BK253-BJ253&gt;0,0,IF(BK253-SUM($W257:BJ257)&gt;0,0,BK253-SUM($W257:BJ257)))))</f>
        <v>0</v>
      </c>
      <c r="BL257" s="5">
        <f ca="1">IF(BL$4="",0,IF(BL255&gt;0,0,IF(BL253-BK253&gt;0,0,IF(BL253-SUM($W257:BK257)&gt;0,0,BL253-SUM($W257:BK257)))))</f>
        <v>0</v>
      </c>
      <c r="BM257" s="5">
        <f ca="1">IF(BM$4="",0,IF(BM255&gt;0,0,IF(BM253-BL253&gt;0,0,IF(BM253-SUM($W257:BL257)&gt;0,0,BM253-SUM($W257:BL257)))))</f>
        <v>0</v>
      </c>
      <c r="BN257" s="5">
        <f ca="1">IF(BN$4="",0,IF(BN255&gt;0,0,IF(BN253-BM253&gt;0,0,IF(BN253-SUM($W257:BM257)&gt;0,0,BN253-SUM($W257:BM257)))))</f>
        <v>0</v>
      </c>
      <c r="BO257" s="5">
        <f ca="1">IF(BO$4="",0,IF(BO255&gt;0,0,IF(BO253-BN253&gt;0,0,IF(BO253-SUM($W257:BN257)&gt;0,0,BO253-SUM($W257:BN257)))))</f>
        <v>0</v>
      </c>
      <c r="BP257" s="5">
        <f ca="1">IF(BP$4="",0,IF(BP255&gt;0,0,IF(BP253-BO253&gt;0,0,IF(BP253-SUM($W257:BO257)&gt;0,0,BP253-SUM($W257:BO257)))))</f>
        <v>0</v>
      </c>
      <c r="BQ257" s="5">
        <f ca="1">IF(BQ$4="",0,IF(BQ255&gt;0,0,IF(BQ253-BP253&gt;0,0,IF(BQ253-SUM($W257:BP257)&gt;0,0,BQ253-SUM($W257:BP257)))))</f>
        <v>0</v>
      </c>
      <c r="BR257" s="5">
        <f ca="1">IF(BR$4="",0,IF(BR255&gt;0,0,IF(BR253-BQ253&gt;0,0,IF(BR253-SUM($W257:BQ257)&gt;0,0,BR253-SUM($W257:BQ257)))))</f>
        <v>0</v>
      </c>
      <c r="BS257" s="5">
        <f ca="1">IF(BS$4="",0,IF(BS255&gt;0,0,IF(BS253-BR253&gt;0,0,IF(BS253-SUM($W257:BR257)&gt;0,0,BS253-SUM($W257:BR257)))))</f>
        <v>0</v>
      </c>
      <c r="BT257" s="5">
        <f ca="1">IF(BT$4="",0,IF(BT255&gt;0,0,IF(BT253-BS253&gt;0,0,IF(BT253-SUM($W257:BS257)&gt;0,0,BT253-SUM($W257:BS257)))))</f>
        <v>0</v>
      </c>
      <c r="BU257" s="5">
        <f ca="1">IF(BU$4="",0,IF(BU255&gt;0,0,IF(BU253-BT253&gt;0,0,IF(BU253-SUM($W257:BT257)&gt;0,0,BU253-SUM($W257:BT257)))))</f>
        <v>0</v>
      </c>
      <c r="BV257" s="5">
        <f ca="1">IF(BV$4="",0,IF(BV255&gt;0,0,IF(BV253-BU253&gt;0,0,IF(BV253-SUM($W257:BU257)&gt;0,0,BV253-SUM($W257:BU257)))))</f>
        <v>0</v>
      </c>
      <c r="BW257" s="5">
        <f ca="1">IF(BW$4="",0,IF(BW255&gt;0,0,IF(BW253-BV253&gt;0,0,IF(BW253-SUM($W257:BV257)&gt;0,0,BW253-SUM($W257:BV257)))))</f>
        <v>0</v>
      </c>
      <c r="BX257" s="5">
        <f ca="1">IF(BX$4="",0,IF(BX255&gt;0,0,IF(BX253-BW253&gt;0,0,IF(BX253-SUM($W257:BW257)&gt;0,0,BX253-SUM($W257:BW257)))))</f>
        <v>0</v>
      </c>
      <c r="BY257" s="5">
        <f ca="1">IF(BY$4="",0,IF(BY255&gt;0,0,IF(BY253-BX253&gt;0,0,IF(BY253-SUM($W257:BX257)&gt;0,0,BY253-SUM($W257:BX257)))))</f>
        <v>0</v>
      </c>
      <c r="BZ257" s="5">
        <f ca="1">IF(BZ$4="",0,IF(BZ255&gt;0,0,IF(BZ253-BY253&gt;0,0,IF(BZ253-SUM($W257:BY257)&gt;0,0,BZ253-SUM($W257:BY257)))))</f>
        <v>0</v>
      </c>
      <c r="CA257" s="5">
        <f ca="1">IF(CA$4="",0,IF(CA255&gt;0,0,IF(CA253-BZ253&gt;0,0,IF(CA253-SUM($W257:BZ257)&gt;0,0,CA253-SUM($W257:BZ257)))))</f>
        <v>0</v>
      </c>
      <c r="CB257" s="5">
        <f ca="1">IF(CB$4="",0,IF(CB255&gt;0,0,IF(CB253-CA253&gt;0,0,IF(CB253-SUM($W257:CA257)&gt;0,0,CB253-SUM($W257:CA257)))))</f>
        <v>0</v>
      </c>
      <c r="CC257" s="5">
        <f ca="1">IF(CC$4="",0,IF(CC255&gt;0,0,IF(CC253-CB253&gt;0,0,IF(CC253-SUM($W257:CB257)&gt;0,0,CC253-SUM($W257:CB257)))))</f>
        <v>0</v>
      </c>
      <c r="CD257" s="5">
        <f ca="1">IF(CD$4="",0,IF(CD255&gt;0,0,IF(CD253-CC253&gt;0,0,IF(CD253-SUM($W257:CC257)&gt;0,0,CD253-SUM($W257:CC257)))))</f>
        <v>0</v>
      </c>
      <c r="CE257" s="5">
        <f ca="1">IF(CE$4="",0,IF(CE255&gt;0,0,IF(CE253-CD253&gt;0,0,IF(CE253-SUM($W257:CD257)&gt;0,0,CE253-SUM($W257:CD257)))))</f>
        <v>0</v>
      </c>
      <c r="CF257" s="5">
        <f ca="1">IF(CF$4="",0,IF(CF255&gt;0,0,IF(CF253-CE253&gt;0,0,IF(CF253-SUM($W257:CE257)&gt;0,0,CF253-SUM($W257:CE257)))))</f>
        <v>0</v>
      </c>
    </row>
    <row r="259" spans="2:84" x14ac:dyDescent="0.3">
      <c r="B259" s="13">
        <f>ROW()</f>
        <v>259</v>
      </c>
      <c r="H259" s="1" t="s">
        <v>266</v>
      </c>
      <c r="M259" s="53" t="s">
        <v>18</v>
      </c>
      <c r="P259" s="72" t="str">
        <f>Lists!$AI$20</f>
        <v>FCF</v>
      </c>
      <c r="U259" s="5">
        <f ca="1">SUM(INDIRECT(ADDRESS($B259,$X$2)&amp;":"&amp;ADDRESS($B259,$X$2-1+$P$8)))</f>
        <v>209379100.22085208</v>
      </c>
      <c r="X259" s="5">
        <f ca="1">IF(X$4="",0,X255+X257)</f>
        <v>0</v>
      </c>
      <c r="Y259" s="5">
        <f t="shared" ref="Y259:CF259" ca="1" si="517">IF(Y$4="",0,Y255+Y257)</f>
        <v>0</v>
      </c>
      <c r="Z259" s="5">
        <f t="shared" ca="1" si="517"/>
        <v>-5.8207660913467407E-11</v>
      </c>
      <c r="AA259" s="5">
        <f t="shared" ca="1" si="517"/>
        <v>0</v>
      </c>
      <c r="AB259" s="5">
        <f t="shared" ca="1" si="517"/>
        <v>-1.1641532182693481E-10</v>
      </c>
      <c r="AC259" s="5">
        <f t="shared" ca="1" si="517"/>
        <v>1.7462298274040222E-10</v>
      </c>
      <c r="AD259" s="5">
        <f t="shared" ca="1" si="517"/>
        <v>0</v>
      </c>
      <c r="AE259" s="5">
        <f t="shared" ca="1" si="517"/>
        <v>5.8207660913466166E-13</v>
      </c>
      <c r="AF259" s="5">
        <f t="shared" ca="1" si="517"/>
        <v>0</v>
      </c>
      <c r="AG259" s="5">
        <f t="shared" ca="1" si="517"/>
        <v>0</v>
      </c>
      <c r="AH259" s="5">
        <f t="shared" ca="1" si="517"/>
        <v>284367.88267607475</v>
      </c>
      <c r="AI259" s="5">
        <f t="shared" ca="1" si="517"/>
        <v>0</v>
      </c>
      <c r="AJ259" s="5">
        <f t="shared" ca="1" si="517"/>
        <v>0</v>
      </c>
      <c r="AK259" s="5">
        <f t="shared" ca="1" si="517"/>
        <v>0</v>
      </c>
      <c r="AL259" s="5">
        <f t="shared" ca="1" si="517"/>
        <v>0</v>
      </c>
      <c r="AM259" s="5">
        <f t="shared" ca="1" si="517"/>
        <v>0</v>
      </c>
      <c r="AN259" s="5">
        <f t="shared" ca="1" si="517"/>
        <v>0</v>
      </c>
      <c r="AO259" s="5">
        <f t="shared" ca="1" si="517"/>
        <v>0</v>
      </c>
      <c r="AP259" s="5">
        <f t="shared" ca="1" si="517"/>
        <v>0</v>
      </c>
      <c r="AQ259" s="5">
        <f t="shared" ca="1" si="517"/>
        <v>0</v>
      </c>
      <c r="AR259" s="5">
        <f t="shared" ca="1" si="517"/>
        <v>0</v>
      </c>
      <c r="AS259" s="5">
        <f t="shared" ca="1" si="517"/>
        <v>0</v>
      </c>
      <c r="AT259" s="5">
        <f t="shared" ca="1" si="517"/>
        <v>0</v>
      </c>
      <c r="AU259" s="5">
        <f t="shared" ca="1" si="517"/>
        <v>1976681.4038285285</v>
      </c>
      <c r="AV259" s="5">
        <f t="shared" ca="1" si="517"/>
        <v>2517380.1960141817</v>
      </c>
      <c r="AW259" s="5">
        <f t="shared" ca="1" si="517"/>
        <v>7107055.1551846722</v>
      </c>
      <c r="AX259" s="5">
        <f t="shared" ca="1" si="517"/>
        <v>3638471.2485265573</v>
      </c>
      <c r="AY259" s="5">
        <f t="shared" ca="1" si="517"/>
        <v>1113119.7053772304</v>
      </c>
      <c r="AZ259" s="5">
        <f t="shared" ca="1" si="517"/>
        <v>0</v>
      </c>
      <c r="BA259" s="5">
        <f t="shared" ca="1" si="517"/>
        <v>0</v>
      </c>
      <c r="BB259" s="5">
        <f t="shared" ca="1" si="517"/>
        <v>0</v>
      </c>
      <c r="BC259" s="5">
        <f t="shared" ca="1" si="517"/>
        <v>0</v>
      </c>
      <c r="BD259" s="5">
        <f t="shared" ca="1" si="517"/>
        <v>121458.65480651117</v>
      </c>
      <c r="BE259" s="5">
        <f t="shared" ca="1" si="517"/>
        <v>4556640.125584336</v>
      </c>
      <c r="BF259" s="5">
        <f t="shared" ca="1" si="517"/>
        <v>8833848.557827225</v>
      </c>
      <c r="BG259" s="5">
        <f t="shared" ca="1" si="517"/>
        <v>6194131.8862835048</v>
      </c>
      <c r="BH259" s="5">
        <f t="shared" ca="1" si="517"/>
        <v>5457767.3778749621</v>
      </c>
      <c r="BI259" s="5">
        <f t="shared" ca="1" si="517"/>
        <v>7900623.1902222205</v>
      </c>
      <c r="BJ259" s="5">
        <f t="shared" ca="1" si="517"/>
        <v>3923247.5030173082</v>
      </c>
      <c r="BK259" s="5">
        <f t="shared" ca="1" si="517"/>
        <v>0</v>
      </c>
      <c r="BL259" s="5">
        <f t="shared" ca="1" si="517"/>
        <v>0</v>
      </c>
      <c r="BM259" s="5">
        <f t="shared" ca="1" si="517"/>
        <v>0</v>
      </c>
      <c r="BN259" s="5">
        <f t="shared" ca="1" si="517"/>
        <v>3411220.4996926449</v>
      </c>
      <c r="BO259" s="5">
        <f t="shared" ca="1" si="517"/>
        <v>9066441.9856089763</v>
      </c>
      <c r="BP259" s="5">
        <f t="shared" ca="1" si="517"/>
        <v>7129143.9684179863</v>
      </c>
      <c r="BQ259" s="5">
        <f t="shared" ca="1" si="517"/>
        <v>7597315.7486919453</v>
      </c>
      <c r="BR259" s="5">
        <f t="shared" ca="1" si="517"/>
        <v>13987382.259053778</v>
      </c>
      <c r="BS259" s="5">
        <f t="shared" ca="1" si="517"/>
        <v>9602936.1845602244</v>
      </c>
      <c r="BT259" s="5">
        <f t="shared" ca="1" si="517"/>
        <v>8335195.2835447397</v>
      </c>
      <c r="BU259" s="5">
        <f t="shared" ca="1" si="517"/>
        <v>0</v>
      </c>
      <c r="BV259" s="5">
        <f t="shared" ca="1" si="517"/>
        <v>0</v>
      </c>
      <c r="BW259" s="5">
        <f t="shared" ca="1" si="517"/>
        <v>4246957.8672038438</v>
      </c>
      <c r="BX259" s="5">
        <f t="shared" ca="1" si="517"/>
        <v>6644194.3555621821</v>
      </c>
      <c r="BY259" s="5">
        <f t="shared" ca="1" si="517"/>
        <v>9209902.327976089</v>
      </c>
      <c r="BZ259" s="5">
        <f t="shared" ca="1" si="517"/>
        <v>11439169.643596549</v>
      </c>
      <c r="CA259" s="5">
        <f t="shared" ca="1" si="517"/>
        <v>17078719.654564422</v>
      </c>
      <c r="CB259" s="5">
        <f t="shared" ca="1" si="517"/>
        <v>10424779.829971384</v>
      </c>
      <c r="CC259" s="5">
        <f t="shared" ca="1" si="517"/>
        <v>11045196.751884185</v>
      </c>
      <c r="CD259" s="5">
        <f t="shared" ca="1" si="517"/>
        <v>13380199.886515655</v>
      </c>
      <c r="CE259" s="5">
        <f t="shared" ca="1" si="517"/>
        <v>13155551.086784199</v>
      </c>
      <c r="CF259" s="5">
        <f t="shared" ca="1" si="517"/>
        <v>0</v>
      </c>
    </row>
    <row r="260" spans="2:84" x14ac:dyDescent="0.3">
      <c r="X260" s="109"/>
    </row>
    <row r="261" spans="2:84" x14ac:dyDescent="0.3">
      <c r="B261" s="13">
        <f>ROW()</f>
        <v>261</v>
      </c>
      <c r="H261" s="1" t="s">
        <v>431</v>
      </c>
      <c r="M261" s="53" t="s">
        <v>18</v>
      </c>
      <c r="P261" s="72" t="str">
        <f>Lists!$AI$10</f>
        <v>CF(-)</v>
      </c>
      <c r="U261" s="5">
        <f ca="1">SUM(INDIRECT(ADDRESS($B261,$X$2)&amp;":"&amp;ADDRESS($B261,$X$2-1+$P$8)))</f>
        <v>209379100.22085208</v>
      </c>
      <c r="X261" s="108">
        <f ca="1">IF(X$4="",0,IF(OR(SUM($W247:X247)-SUM($W231:X231)-SUM($W236:X236)&lt;=0,(X247-X231-X236)&lt;=0),0,IF((SUM($W247:X247)-SUM($W231:X231)-SUM($W236:X236))&lt;=SUM($W259:X259),IF((SUM($W247:X247)-SUM($W231:X231)-SUM($W236:X236))&gt;SUM($W261:W261),SUM($W247:X247)-SUM($W231:X231)-SUM($W236:X236)-SUM($W261:W261),0),IF(SUM($W259:X259)&gt;SUM($W261:W261),SUM($W259:X259)-SUM($W261:W261),0))))</f>
        <v>0</v>
      </c>
      <c r="Y261" s="5">
        <f ca="1">IF(Y$4="",0,IF(OR(SUM($W247:Y247)-SUM($W231:Y231)-SUM($W236:Y236)&lt;=0,(Y247-Y231-Y236)&lt;=0),0,IF((SUM($W247:Y247)-SUM($W231:Y231)-SUM($W236:Y236))&lt;=SUM($W259:Y259),IF((SUM($W247:Y247)-SUM($W231:Y231)-SUM($W236:Y236))&gt;SUM($W261:X261),SUM($W247:Y247)-SUM($W231:Y231)-SUM($W236:Y236)-SUM($W261:X261),0),IF(SUM($W259:Y259)&gt;SUM($W261:X261),SUM($W259:Y259)-SUM($W261:X261),0))))</f>
        <v>0</v>
      </c>
      <c r="Z261" s="5">
        <f ca="1">IF(Z$4="",0,IF(OR(SUM($W247:Z247)-SUM($W231:Z231)-SUM($W236:Z236)&lt;=0,(Z247-Z231-Z236)&lt;=0),0,IF((SUM($W247:Z247)-SUM($W231:Z231)-SUM($W236:Z236))&lt;=SUM($W259:Z259),IF((SUM($W247:Z247)-SUM($W231:Z231)-SUM($W236:Z236))&gt;SUM($W261:Y261),SUM($W247:Z247)-SUM($W231:Z231)-SUM($W236:Z236)-SUM($W261:Y261),0),IF(SUM($W259:Z259)&gt;SUM($W261:Y261),SUM($W259:Z259)-SUM($W261:Y261),0))))</f>
        <v>0</v>
      </c>
      <c r="AA261" s="5">
        <f ca="1">IF(AA$4="",0,IF(OR(SUM($W247:AA247)-SUM($W231:AA231)-SUM($W236:AA236)&lt;=0,(AA247-AA231-AA236)&lt;=0),0,IF((SUM($W247:AA247)-SUM($W231:AA231)-SUM($W236:AA236))&lt;=SUM($W259:AA259),IF((SUM($W247:AA247)-SUM($W231:AA231)-SUM($W236:AA236))&gt;SUM($W261:Z261),SUM($W247:AA247)-SUM($W231:AA231)-SUM($W236:AA236)-SUM($W261:Z261),0),IF(SUM($W259:AA259)&gt;SUM($W261:Z261),SUM($W259:AA259)-SUM($W261:Z261),0))))</f>
        <v>0</v>
      </c>
      <c r="AB261" s="5">
        <f ca="1">IF(AB$4="",0,IF(OR(SUM($W247:AB247)-SUM($W231:AB231)-SUM($W236:AB236)&lt;=0,(AB247-AB231-AB236)&lt;=0),0,IF((SUM($W247:AB247)-SUM($W231:AB231)-SUM($W236:AB236))&lt;=SUM($W259:AB259),IF((SUM($W247:AB247)-SUM($W231:AB231)-SUM($W236:AB236))&gt;SUM($W261:AA261),SUM($W247:AB247)-SUM($W231:AB231)-SUM($W236:AB236)-SUM($W261:AA261),0),IF(SUM($W259:AB259)&gt;SUM($W261:AA261),SUM($W259:AB259)-SUM($W261:AA261),0))))</f>
        <v>0</v>
      </c>
      <c r="AC261" s="5">
        <f ca="1">IF(AC$4="",0,IF(OR(SUM($W247:AC247)-SUM($W231:AC231)-SUM($W236:AC236)&lt;=0,(AC247-AC231-AC236)&lt;=0),0,IF((SUM($W247:AC247)-SUM($W231:AC231)-SUM($W236:AC236))&lt;=SUM($W259:AC259),IF((SUM($W247:AC247)-SUM($W231:AC231)-SUM($W236:AC236))&gt;SUM($W261:AB261),SUM($W247:AC247)-SUM($W231:AC231)-SUM($W236:AC236)-SUM($W261:AB261),0),IF(SUM($W259:AC259)&gt;SUM($W261:AB261),SUM($W259:AC259)-SUM($W261:AB261),0))))</f>
        <v>0</v>
      </c>
      <c r="AD261" s="5">
        <f ca="1">IF(AD$4="",0,IF(OR(SUM($W247:AD247)-SUM($W231:AD231)-SUM($W236:AD236)&lt;=0,(AD247-AD231-AD236)&lt;=0),0,IF((SUM($W247:AD247)-SUM($W231:AD231)-SUM($W236:AD236))&lt;=SUM($W259:AD259),IF((SUM($W247:AD247)-SUM($W231:AD231)-SUM($W236:AD236))&gt;SUM($W261:AC261),SUM($W247:AD247)-SUM($W231:AD231)-SUM($W236:AD236)-SUM($W261:AC261),0),IF(SUM($W259:AD259)&gt;SUM($W261:AC261),SUM($W259:AD259)-SUM($W261:AC261),0))))</f>
        <v>0</v>
      </c>
      <c r="AE261" s="5">
        <f ca="1">IF(AE$4="",0,IF(OR(SUM($W247:AE247)-SUM($W231:AE231)-SUM($W236:AE236)&lt;=0,(AE247-AE231-AE236)&lt;=0),0,IF((SUM($W247:AE247)-SUM($W231:AE231)-SUM($W236:AE236))&lt;=SUM($W259:AE259),IF((SUM($W247:AE247)-SUM($W231:AE231)-SUM($W236:AE236))&gt;SUM($W261:AD261),SUM($W247:AE247)-SUM($W231:AE231)-SUM($W236:AE236)-SUM($W261:AD261),0),IF(SUM($W259:AE259)&gt;SUM($W261:AD261),SUM($W259:AE259)-SUM($W261:AD261),0))))</f>
        <v>0</v>
      </c>
      <c r="AF261" s="5">
        <f ca="1">IF(AF$4="",0,IF(OR(SUM($W247:AF247)-SUM($W231:AF231)-SUM($W236:AF236)&lt;=0,(AF247-AF231-AF236)&lt;=0),0,IF((SUM($W247:AF247)-SUM($W231:AF231)-SUM($W236:AF236))&lt;=SUM($W259:AF259),IF((SUM($W247:AF247)-SUM($W231:AF231)-SUM($W236:AF236))&gt;SUM($W261:AE261),SUM($W247:AF247)-SUM($W231:AF231)-SUM($W236:AF236)-SUM($W261:AE261),0),IF(SUM($W259:AF259)&gt;SUM($W261:AE261),SUM($W259:AF259)-SUM($W261:AE261),0))))</f>
        <v>0</v>
      </c>
      <c r="AG261" s="5">
        <f ca="1">IF(AG$4="",0,IF(OR(SUM($W247:AG247)-SUM($W231:AG231)-SUM($W236:AG236)&lt;=0,(AG247-AG231-AG236)&lt;=0),0,IF((SUM($W247:AG247)-SUM($W231:AG231)-SUM($W236:AG236))&lt;=SUM($W259:AG259),IF((SUM($W247:AG247)-SUM($W231:AG231)-SUM($W236:AG236))&gt;SUM($W261:AF261),SUM($W247:AG247)-SUM($W231:AG231)-SUM($W236:AG236)-SUM($W261:AF261),0),IF(SUM($W259:AG259)&gt;SUM($W261:AF261),SUM($W259:AG259)-SUM($W261:AF261),0))))</f>
        <v>0</v>
      </c>
      <c r="AH261" s="5">
        <f ca="1">IF(AH$4="",0,IF(OR(SUM($W247:AH247)-SUM($W231:AH231)-SUM($W236:AH236)&lt;=0,(AH247-AH231-AH236)&lt;=0),0,IF((SUM($W247:AH247)-SUM($W231:AH231)-SUM($W236:AH236))&lt;=SUM($W259:AH259),IF((SUM($W247:AH247)-SUM($W231:AH231)-SUM($W236:AH236))&gt;SUM($W261:AG261),SUM($W247:AH247)-SUM($W231:AH231)-SUM($W236:AH236)-SUM($W261:AG261),0),IF(SUM($W259:AH259)&gt;SUM($W261:AG261),SUM($W259:AH259)-SUM($W261:AG261),0))))</f>
        <v>0</v>
      </c>
      <c r="AI261" s="5">
        <f ca="1">IF(AI$4="",0,IF(OR(SUM($W247:AI247)-SUM($W231:AI231)-SUM($W236:AI236)&lt;=0,(AI247-AI231-AI236)&lt;=0),0,IF((SUM($W247:AI247)-SUM($W231:AI231)-SUM($W236:AI236))&lt;=SUM($W259:AI259),IF((SUM($W247:AI247)-SUM($W231:AI231)-SUM($W236:AI236))&gt;SUM($W261:AH261),SUM($W247:AI247)-SUM($W231:AI231)-SUM($W236:AI236)-SUM($W261:AH261),0),IF(SUM($W259:AI259)&gt;SUM($W261:AH261),SUM($W259:AI259)-SUM($W261:AH261),0))))</f>
        <v>0</v>
      </c>
      <c r="AJ261" s="5">
        <f ca="1">IF(AJ$4="",0,IF(OR(SUM($W247:AJ247)-SUM($W231:AJ231)-SUM($W236:AJ236)&lt;=0,(AJ247-AJ231-AJ236)&lt;=0),0,IF((SUM($W247:AJ247)-SUM($W231:AJ231)-SUM($W236:AJ236))&lt;=SUM($W259:AJ259),IF((SUM($W247:AJ247)-SUM($W231:AJ231)-SUM($W236:AJ236))&gt;SUM($W261:AI261),SUM($W247:AJ247)-SUM($W231:AJ231)-SUM($W236:AJ236)-SUM($W261:AI261),0),IF(SUM($W259:AJ259)&gt;SUM($W261:AI261),SUM($W259:AJ259)-SUM($W261:AI261),0))))</f>
        <v>0</v>
      </c>
      <c r="AK261" s="5">
        <f ca="1">IF(AK$4="",0,IF(OR(SUM($W247:AK247)-SUM($W231:AK231)-SUM($W236:AK236)&lt;=0,(AK247-AK231-AK236)&lt;=0),0,IF((SUM($W247:AK247)-SUM($W231:AK231)-SUM($W236:AK236))&lt;=SUM($W259:AK259),IF((SUM($W247:AK247)-SUM($W231:AK231)-SUM($W236:AK236))&gt;SUM($W261:AJ261),SUM($W247:AK247)-SUM($W231:AK231)-SUM($W236:AK236)-SUM($W261:AJ261),0),IF(SUM($W259:AK259)&gt;SUM($W261:AJ261),SUM($W259:AK259)-SUM($W261:AJ261),0))))</f>
        <v>0</v>
      </c>
      <c r="AL261" s="5">
        <f ca="1">IF(AL$4="",0,IF(OR(SUM($W247:AL247)-SUM($W231:AL231)-SUM($W236:AL236)&lt;=0,(AL247-AL231-AL236)&lt;=0),0,IF((SUM($W247:AL247)-SUM($W231:AL231)-SUM($W236:AL236))&lt;=SUM($W259:AL259),IF((SUM($W247:AL247)-SUM($W231:AL231)-SUM($W236:AL236))&gt;SUM($W261:AK261),SUM($W247:AL247)-SUM($W231:AL231)-SUM($W236:AL236)-SUM($W261:AK261),0),IF(SUM($W259:AL259)&gt;SUM($W261:AK261),SUM($W259:AL259)-SUM($W261:AK261),0))))</f>
        <v>0</v>
      </c>
      <c r="AM261" s="5">
        <f ca="1">IF(AM$4="",0,IF(OR(SUM($W247:AM247)-SUM($W231:AM231)-SUM($W236:AM236)&lt;=0,(AM247-AM231-AM236)&lt;=0),0,IF((SUM($W247:AM247)-SUM($W231:AM231)-SUM($W236:AM236))&lt;=SUM($W259:AM259),IF((SUM($W247:AM247)-SUM($W231:AM231)-SUM($W236:AM236))&gt;SUM($W261:AL261),SUM($W247:AM247)-SUM($W231:AM231)-SUM($W236:AM236)-SUM($W261:AL261),0),IF(SUM($W259:AM259)&gt;SUM($W261:AL261),SUM($W259:AM259)-SUM($W261:AL261),0))))</f>
        <v>284367.88267607475</v>
      </c>
      <c r="AN261" s="5">
        <f ca="1">IF(AN$4="",0,IF(OR(SUM($W247:AN247)-SUM($W231:AN231)-SUM($W236:AN236)&lt;=0,(AN247-AN231-AN236)&lt;=0),0,IF((SUM($W247:AN247)-SUM($W231:AN231)-SUM($W236:AN236))&lt;=SUM($W259:AN259),IF((SUM($W247:AN247)-SUM($W231:AN231)-SUM($W236:AN236))&gt;SUM($W261:AM261),SUM($W247:AN247)-SUM($W231:AN231)-SUM($W236:AN236)-SUM($W261:AM261),0),IF(SUM($W259:AN259)&gt;SUM($W261:AM261),SUM($W259:AN259)-SUM($W261:AM261),0))))</f>
        <v>0</v>
      </c>
      <c r="AO261" s="5">
        <f ca="1">IF(AO$4="",0,IF(OR(SUM($W247:AO247)-SUM($W231:AO231)-SUM($W236:AO236)&lt;=0,(AO247-AO231-AO236)&lt;=0),0,IF((SUM($W247:AO247)-SUM($W231:AO231)-SUM($W236:AO236))&lt;=SUM($W259:AO259),IF((SUM($W247:AO247)-SUM($W231:AO231)-SUM($W236:AO236))&gt;SUM($W261:AN261),SUM($W247:AO247)-SUM($W231:AO231)-SUM($W236:AO236)-SUM($W261:AN261),0),IF(SUM($W259:AO259)&gt;SUM($W261:AN261),SUM($W259:AO259)-SUM($W261:AN261),0))))</f>
        <v>0</v>
      </c>
      <c r="AP261" s="5">
        <f ca="1">IF(AP$4="",0,IF(OR(SUM($W247:AP247)-SUM($W231:AP231)-SUM($W236:AP236)&lt;=0,(AP247-AP231-AP236)&lt;=0),0,IF((SUM($W247:AP247)-SUM($W231:AP231)-SUM($W236:AP236))&lt;=SUM($W259:AP259),IF((SUM($W247:AP247)-SUM($W231:AP231)-SUM($W236:AP236))&gt;SUM($W261:AO261),SUM($W247:AP247)-SUM($W231:AP231)-SUM($W236:AP236)-SUM($W261:AO261),0),IF(SUM($W259:AP259)&gt;SUM($W261:AO261),SUM($W259:AP259)-SUM($W261:AO261),0))))</f>
        <v>0</v>
      </c>
      <c r="AQ261" s="5">
        <f ca="1">IF(AQ$4="",0,IF(OR(SUM($W247:AQ247)-SUM($W231:AQ231)-SUM($W236:AQ236)&lt;=0,(AQ247-AQ231-AQ236)&lt;=0),0,IF((SUM($W247:AQ247)-SUM($W231:AQ231)-SUM($W236:AQ236))&lt;=SUM($W259:AQ259),IF((SUM($W247:AQ247)-SUM($W231:AQ231)-SUM($W236:AQ236))&gt;SUM($W261:AP261),SUM($W247:AQ247)-SUM($W231:AQ231)-SUM($W236:AQ236)-SUM($W261:AP261),0),IF(SUM($W259:AQ259)&gt;SUM($W261:AP261),SUM($W259:AQ259)-SUM($W261:AP261),0))))</f>
        <v>0</v>
      </c>
      <c r="AR261" s="5">
        <f ca="1">IF(AR$4="",0,IF(OR(SUM($W247:AR247)-SUM($W231:AR231)-SUM($W236:AR236)&lt;=0,(AR247-AR231-AR236)&lt;=0),0,IF((SUM($W247:AR247)-SUM($W231:AR231)-SUM($W236:AR236))&lt;=SUM($W259:AR259),IF((SUM($W247:AR247)-SUM($W231:AR231)-SUM($W236:AR236))&gt;SUM($W261:AQ261),SUM($W247:AR247)-SUM($W231:AR231)-SUM($W236:AR236)-SUM($W261:AQ261),0),IF(SUM($W259:AR259)&gt;SUM($W261:AQ261),SUM($W259:AR259)-SUM($W261:AQ261),0))))</f>
        <v>0</v>
      </c>
      <c r="AS261" s="5">
        <f ca="1">IF(AS$4="",0,IF(OR(SUM($W247:AS247)-SUM($W231:AS231)-SUM($W236:AS236)&lt;=0,(AS247-AS231-AS236)&lt;=0),0,IF((SUM($W247:AS247)-SUM($W231:AS231)-SUM($W236:AS236))&lt;=SUM($W259:AS259),IF((SUM($W247:AS247)-SUM($W231:AS231)-SUM($W236:AS236))&gt;SUM($W261:AR261),SUM($W247:AS247)-SUM($W231:AS231)-SUM($W236:AS236)-SUM($W261:AR261),0),IF(SUM($W259:AS259)&gt;SUM($W261:AR261),SUM($W259:AS259)-SUM($W261:AR261),0))))</f>
        <v>0</v>
      </c>
      <c r="AT261" s="5">
        <f ca="1">IF(AT$4="",0,IF(OR(SUM($W247:AT247)-SUM($W231:AT231)-SUM($W236:AT236)&lt;=0,(AT247-AT231-AT236)&lt;=0),0,IF((SUM($W247:AT247)-SUM($W231:AT231)-SUM($W236:AT236))&lt;=SUM($W259:AT259),IF((SUM($W247:AT247)-SUM($W231:AT231)-SUM($W236:AT236))&gt;SUM($W261:AS261),SUM($W247:AT247)-SUM($W231:AT231)-SUM($W236:AT236)-SUM($W261:AS261),0),IF(SUM($W259:AT259)&gt;SUM($W261:AS261),SUM($W259:AT259)-SUM($W261:AS261),0))))</f>
        <v>0</v>
      </c>
      <c r="AU261" s="5">
        <f ca="1">IF(AU$4="",0,IF(OR(SUM($W247:AU247)-SUM($W231:AU231)-SUM($W236:AU236)&lt;=0,(AU247-AU231-AU236)&lt;=0),0,IF((SUM($W247:AU247)-SUM($W231:AU231)-SUM($W236:AU236))&lt;=SUM($W259:AU259),IF((SUM($W247:AU247)-SUM($W231:AU231)-SUM($W236:AU236))&gt;SUM($W261:AT261),SUM($W247:AU247)-SUM($W231:AU231)-SUM($W236:AU236)-SUM($W261:AT261),0),IF(SUM($W259:AU259)&gt;SUM($W261:AT261),SUM($W259:AU259)-SUM($W261:AT261),0))))</f>
        <v>1976681.4038285282</v>
      </c>
      <c r="AV261" s="5">
        <f ca="1">IF(AV$4="",0,IF(OR(SUM($W247:AV247)-SUM($W231:AV231)-SUM($W236:AV236)&lt;=0,(AV247-AV231-AV236)&lt;=0),0,IF((SUM($W247:AV247)-SUM($W231:AV231)-SUM($W236:AV236))&lt;=SUM($W259:AV259),IF((SUM($W247:AV247)-SUM($W231:AV231)-SUM($W236:AV236))&gt;SUM($W261:AU261),SUM($W247:AV247)-SUM($W231:AV231)-SUM($W236:AV236)-SUM($W261:AU261),0),IF(SUM($W259:AV259)&gt;SUM($W261:AU261),SUM($W259:AV259)-SUM($W261:AU261),0))))</f>
        <v>2517380.1960141817</v>
      </c>
      <c r="AW261" s="5">
        <f ca="1">IF(AW$4="",0,IF(OR(SUM($W247:AW247)-SUM($W231:AW231)-SUM($W236:AW236)&lt;=0,(AW247-AW231-AW236)&lt;=0),0,IF((SUM($W247:AW247)-SUM($W231:AW231)-SUM($W236:AW236))&lt;=SUM($W259:AW259),IF((SUM($W247:AW247)-SUM($W231:AW231)-SUM($W236:AW236))&gt;SUM($W261:AV261),SUM($W247:AW247)-SUM($W231:AW231)-SUM($W236:AW236)-SUM($W261:AV261),0),IF(SUM($W259:AW259)&gt;SUM($W261:AV261),SUM($W259:AW259)-SUM($W261:AV261),0))))</f>
        <v>7107055.1551846713</v>
      </c>
      <c r="AX261" s="5">
        <f ca="1">IF(AX$4="",0,IF(OR(SUM($W247:AX247)-SUM($W231:AX231)-SUM($W236:AX236)&lt;=0,(AX247-AX231-AX236)&lt;=0),0,IF((SUM($W247:AX247)-SUM($W231:AX231)-SUM($W236:AX236))&lt;=SUM($W259:AX259),IF((SUM($W247:AX247)-SUM($W231:AX231)-SUM($W236:AX236))&gt;SUM($W261:AW261),SUM($W247:AX247)-SUM($W231:AX231)-SUM($W236:AX236)-SUM($W261:AW261),0),IF(SUM($W259:AX259)&gt;SUM($W261:AW261),SUM($W259:AX259)-SUM($W261:AW261),0))))</f>
        <v>3638471.2485265583</v>
      </c>
      <c r="AY261" s="5">
        <f ca="1">IF(AY$4="",0,IF(OR(SUM($W247:AY247)-SUM($W231:AY231)-SUM($W236:AY236)&lt;=0,(AY247-AY231-AY236)&lt;=0),0,IF((SUM($W247:AY247)-SUM($W231:AY231)-SUM($W236:AY236))&lt;=SUM($W259:AY259),IF((SUM($W247:AY247)-SUM($W231:AY231)-SUM($W236:AY236))&gt;SUM($W261:AX261),SUM($W247:AY247)-SUM($W231:AY231)-SUM($W236:AY236)-SUM($W261:AX261),0),IF(SUM($W259:AY259)&gt;SUM($W261:AX261),SUM($W259:AY259)-SUM($W261:AX261),0))))</f>
        <v>1113119.7053772304</v>
      </c>
      <c r="AZ261" s="5">
        <f ca="1">IF(AZ$4="",0,IF(OR(SUM($W247:AZ247)-SUM($W231:AZ231)-SUM($W236:AZ236)&lt;=0,(AZ247-AZ231-AZ236)&lt;=0),0,IF((SUM($W247:AZ247)-SUM($W231:AZ231)-SUM($W236:AZ236))&lt;=SUM($W259:AZ259),IF((SUM($W247:AZ247)-SUM($W231:AZ231)-SUM($W236:AZ236))&gt;SUM($W261:AY261),SUM($W247:AZ247)-SUM($W231:AZ231)-SUM($W236:AZ236)-SUM($W261:AY261),0),IF(SUM($W259:AZ259)&gt;SUM($W261:AY261),SUM($W259:AZ259)-SUM($W261:AY261),0))))</f>
        <v>0</v>
      </c>
      <c r="BA261" s="5">
        <f ca="1">IF(BA$4="",0,IF(OR(SUM($W247:BA247)-SUM($W231:BA231)-SUM($W236:BA236)&lt;=0,(BA247-BA231-BA236)&lt;=0),0,IF((SUM($W247:BA247)-SUM($W231:BA231)-SUM($W236:BA236))&lt;=SUM($W259:BA259),IF((SUM($W247:BA247)-SUM($W231:BA231)-SUM($W236:BA236))&gt;SUM($W261:AZ261),SUM($W247:BA247)-SUM($W231:BA231)-SUM($W236:BA236)-SUM($W261:AZ261),0),IF(SUM($W259:BA259)&gt;SUM($W261:AZ261),SUM($W259:BA259)-SUM($W261:AZ261),0))))</f>
        <v>0</v>
      </c>
      <c r="BB261" s="5">
        <f ca="1">IF(BB$4="",0,IF(OR(SUM($W247:BB247)-SUM($W231:BB231)-SUM($W236:BB236)&lt;=0,(BB247-BB231-BB236)&lt;=0),0,IF((SUM($W247:BB247)-SUM($W231:BB231)-SUM($W236:BB236))&lt;=SUM($W259:BB259),IF((SUM($W247:BB247)-SUM($W231:BB231)-SUM($W236:BB236))&gt;SUM($W261:BA261),SUM($W247:BB247)-SUM($W231:BB231)-SUM($W236:BB236)-SUM($W261:BA261),0),IF(SUM($W259:BB259)&gt;SUM($W261:BA261),SUM($W259:BB259)-SUM($W261:BA261),0))))</f>
        <v>0</v>
      </c>
      <c r="BC261" s="5">
        <f ca="1">IF(BC$4="",0,IF(OR(SUM($W247:BC247)-SUM($W231:BC231)-SUM($W236:BC236)&lt;=0,(BC247-BC231-BC236)&lt;=0),0,IF((SUM($W247:BC247)-SUM($W231:BC231)-SUM($W236:BC236))&lt;=SUM($W259:BC259),IF((SUM($W247:BC247)-SUM($W231:BC231)-SUM($W236:BC236))&gt;SUM($W261:BB261),SUM($W247:BC247)-SUM($W231:BC231)-SUM($W236:BC236)-SUM($W261:BB261),0),IF(SUM($W259:BC259)&gt;SUM($W261:BB261),SUM($W259:BC259)-SUM($W261:BB261),0))))</f>
        <v>0</v>
      </c>
      <c r="BD261" s="5">
        <f ca="1">IF(BD$4="",0,IF(OR(SUM($W247:BD247)-SUM($W231:BD231)-SUM($W236:BD236)&lt;=0,(BD247-BD231-BD236)&lt;=0),0,IF((SUM($W247:BD247)-SUM($W231:BD231)-SUM($W236:BD236))&lt;=SUM($W259:BD259),IF((SUM($W247:BD247)-SUM($W231:BD231)-SUM($W236:BD236))&gt;SUM($W261:BC261),SUM($W247:BD247)-SUM($W231:BD231)-SUM($W236:BD236)-SUM($W261:BC261),0),IF(SUM($W259:BD259)&gt;SUM($W261:BC261),SUM($W259:BD259)-SUM($W261:BC261),0))))</f>
        <v>121458.65480651148</v>
      </c>
      <c r="BE261" s="5">
        <f ca="1">IF(BE$4="",0,IF(OR(SUM($W247:BE247)-SUM($W231:BE231)-SUM($W236:BE236)&lt;=0,(BE247-BE231-BE236)&lt;=0),0,IF((SUM($W247:BE247)-SUM($W231:BE231)-SUM($W236:BE236))&lt;=SUM($W259:BE259),IF((SUM($W247:BE247)-SUM($W231:BE231)-SUM($W236:BE236))&gt;SUM($W261:BD261),SUM($W247:BE247)-SUM($W231:BE231)-SUM($W236:BE236)-SUM($W261:BD261),0),IF(SUM($W259:BE259)&gt;SUM($W261:BD261),SUM($W259:BE259)-SUM($W261:BD261),0))))</f>
        <v>4556640.1255843379</v>
      </c>
      <c r="BF261" s="5">
        <f ca="1">IF(BF$4="",0,IF(OR(SUM($W247:BF247)-SUM($W231:BF231)-SUM($W236:BF236)&lt;=0,(BF247-BF231-BF236)&lt;=0),0,IF((SUM($W247:BF247)-SUM($W231:BF231)-SUM($W236:BF236))&lt;=SUM($W259:BF259),IF((SUM($W247:BF247)-SUM($W231:BF231)-SUM($W236:BF236))&gt;SUM($W261:BE261),SUM($W247:BF247)-SUM($W231:BF231)-SUM($W236:BF236)-SUM($W261:BE261),0),IF(SUM($W259:BF259)&gt;SUM($W261:BE261),SUM($W259:BF259)-SUM($W261:BE261),0))))</f>
        <v>8833848.5578272268</v>
      </c>
      <c r="BG261" s="5">
        <f ca="1">IF(BG$4="",0,IF(OR(SUM($W247:BG247)-SUM($W231:BG231)-SUM($W236:BG236)&lt;=0,(BG247-BG231-BG236)&lt;=0),0,IF((SUM($W247:BG247)-SUM($W231:BG231)-SUM($W236:BG236))&lt;=SUM($W259:BG259),IF((SUM($W247:BG247)-SUM($W231:BG231)-SUM($W236:BG236))&gt;SUM($W261:BF261),SUM($W247:BG247)-SUM($W231:BG231)-SUM($W236:BG236)-SUM($W261:BF261),0),IF(SUM($W259:BG259)&gt;SUM($W261:BF261),SUM($W259:BG259)-SUM($W261:BF261),0))))</f>
        <v>6194131.886283502</v>
      </c>
      <c r="BH261" s="5">
        <f ca="1">IF(BH$4="",0,IF(OR(SUM($W247:BH247)-SUM($W231:BH231)-SUM($W236:BH236)&lt;=0,(BH247-BH231-BH236)&lt;=0),0,IF((SUM($W247:BH247)-SUM($W231:BH231)-SUM($W236:BH236))&lt;=SUM($W259:BH259),IF((SUM($W247:BH247)-SUM($W231:BH231)-SUM($W236:BH236))&gt;SUM($W261:BG261),SUM($W247:BH247)-SUM($W231:BH231)-SUM($W236:BH236)-SUM($W261:BG261),0),IF(SUM($W259:BH259)&gt;SUM($W261:BG261),SUM($W259:BH259)-SUM($W261:BG261),0))))</f>
        <v>5457767.377874963</v>
      </c>
      <c r="BI261" s="5">
        <f ca="1">IF(BI$4="",0,IF(OR(SUM($W247:BI247)-SUM($W231:BI231)-SUM($W236:BI236)&lt;=0,(BI247-BI231-BI236)&lt;=0),0,IF((SUM($W247:BI247)-SUM($W231:BI231)-SUM($W236:BI236))&lt;=SUM($W259:BI259),IF((SUM($W247:BI247)-SUM($W231:BI231)-SUM($W236:BI236))&gt;SUM($W261:BH261),SUM($W247:BI247)-SUM($W231:BI231)-SUM($W236:BI236)-SUM($W261:BH261),0),IF(SUM($W259:BI259)&gt;SUM($W261:BH261),SUM($W259:BI259)-SUM($W261:BH261),0))))</f>
        <v>7900623.1902222186</v>
      </c>
      <c r="BJ261" s="5">
        <f ca="1">IF(BJ$4="",0,IF(OR(SUM($W247:BJ247)-SUM($W231:BJ231)-SUM($W236:BJ236)&lt;=0,(BJ247-BJ231-BJ236)&lt;=0),0,IF((SUM($W247:BJ247)-SUM($W231:BJ231)-SUM($W236:BJ236))&lt;=SUM($W259:BJ259),IF((SUM($W247:BJ247)-SUM($W231:BJ231)-SUM($W236:BJ236))&gt;SUM($W261:BI261),SUM($W247:BJ247)-SUM($W231:BJ231)-SUM($W236:BJ236)-SUM($W261:BI261),0),IF(SUM($W259:BJ259)&gt;SUM($W261:BI261),SUM($W259:BJ259)-SUM($W261:BI261),0))))</f>
        <v>3923247.5030173063</v>
      </c>
      <c r="BK261" s="5">
        <f ca="1">IF(BK$4="",0,IF(OR(SUM($W247:BK247)-SUM($W231:BK231)-SUM($W236:BK236)&lt;=0,(BK247-BK231-BK236)&lt;=0),0,IF((SUM($W247:BK247)-SUM($W231:BK231)-SUM($W236:BK236))&lt;=SUM($W259:BK259),IF((SUM($W247:BK247)-SUM($W231:BK231)-SUM($W236:BK236))&gt;SUM($W261:BJ261),SUM($W247:BK247)-SUM($W231:BK231)-SUM($W236:BK236)-SUM($W261:BJ261),0),IF(SUM($W259:BK259)&gt;SUM($W261:BJ261),SUM($W259:BK259)-SUM($W261:BJ261),0))))</f>
        <v>0</v>
      </c>
      <c r="BL261" s="5">
        <f ca="1">IF(BL$4="",0,IF(OR(SUM($W247:BL247)-SUM($W231:BL231)-SUM($W236:BL236)&lt;=0,(BL247-BL231-BL236)&lt;=0),0,IF((SUM($W247:BL247)-SUM($W231:BL231)-SUM($W236:BL236))&lt;=SUM($W259:BL259),IF((SUM($W247:BL247)-SUM($W231:BL231)-SUM($W236:BL236))&gt;SUM($W261:BK261),SUM($W247:BL247)-SUM($W231:BL231)-SUM($W236:BL236)-SUM($W261:BK261),0),IF(SUM($W259:BL259)&gt;SUM($W261:BK261),SUM($W259:BL259)-SUM($W261:BK261),0))))</f>
        <v>0</v>
      </c>
      <c r="BM261" s="5">
        <f ca="1">IF(BM$4="",0,IF(OR(SUM($W247:BM247)-SUM($W231:BM231)-SUM($W236:BM236)&lt;=0,(BM247-BM231-BM236)&lt;=0),0,IF((SUM($W247:BM247)-SUM($W231:BM231)-SUM($W236:BM236))&lt;=SUM($W259:BM259),IF((SUM($W247:BM247)-SUM($W231:BM231)-SUM($W236:BM236))&gt;SUM($W261:BL261),SUM($W247:BM247)-SUM($W231:BM231)-SUM($W236:BM236)-SUM($W261:BL261),0),IF(SUM($W259:BM259)&gt;SUM($W261:BL261),SUM($W259:BM259)-SUM($W261:BL261),0))))</f>
        <v>0</v>
      </c>
      <c r="BN261" s="5">
        <f ca="1">IF(BN$4="",0,IF(OR(SUM($W247:BN247)-SUM($W231:BN231)-SUM($W236:BN236)&lt;=0,(BN247-BN231-BN236)&lt;=0),0,IF((SUM($W247:BN247)-SUM($W231:BN231)-SUM($W236:BN236))&lt;=SUM($W259:BN259),IF((SUM($W247:BN247)-SUM($W231:BN231)-SUM($W236:BN236))&gt;SUM($W261:BM261),SUM($W247:BN247)-SUM($W231:BN231)-SUM($W236:BN236)-SUM($W261:BM261),0),IF(SUM($W259:BN259)&gt;SUM($W261:BM261),SUM($W259:BN259)-SUM($W261:BM261),0))))</f>
        <v>3411220.4996926412</v>
      </c>
      <c r="BO261" s="5">
        <f ca="1">IF(BO$4="",0,IF(OR(SUM($W247:BO247)-SUM($W231:BO231)-SUM($W236:BO236)&lt;=0,(BO247-BO231-BO236)&lt;=0),0,IF((SUM($W247:BO247)-SUM($W231:BO231)-SUM($W236:BO236))&lt;=SUM($W259:BO259),IF((SUM($W247:BO247)-SUM($W231:BO231)-SUM($W236:BO236))&gt;SUM($W261:BN261),SUM($W247:BO247)-SUM($W231:BO231)-SUM($W236:BO236)-SUM($W261:BN261),0),IF(SUM($W259:BO259)&gt;SUM($W261:BN261),SUM($W259:BO259)-SUM($W261:BN261),0))))</f>
        <v>9066441.9856089801</v>
      </c>
      <c r="BP261" s="5">
        <f ca="1">IF(BP$4="",0,IF(OR(SUM($W247:BP247)-SUM($W231:BP231)-SUM($W236:BP236)&lt;=0,(BP247-BP231-BP236)&lt;=0),0,IF((SUM($W247:BP247)-SUM($W231:BP231)-SUM($W236:BP236))&lt;=SUM($W259:BP259),IF((SUM($W247:BP247)-SUM($W231:BP231)-SUM($W236:BP236))&gt;SUM($W261:BO261),SUM($W247:BP247)-SUM($W231:BP231)-SUM($W236:BP236)-SUM($W261:BO261),0),IF(SUM($W259:BP259)&gt;SUM($W261:BO261),SUM($W259:BP259)-SUM($W261:BO261),0))))</f>
        <v>7129143.9684179872</v>
      </c>
      <c r="BQ261" s="5">
        <f ca="1">IF(BQ$4="",0,IF(OR(SUM($W247:BQ247)-SUM($W231:BQ231)-SUM($W236:BQ236)&lt;=0,(BQ247-BQ231-BQ236)&lt;=0),0,IF((SUM($W247:BQ247)-SUM($W231:BQ231)-SUM($W236:BQ236))&lt;=SUM($W259:BQ259),IF((SUM($W247:BQ247)-SUM($W231:BQ231)-SUM($W236:BQ236))&gt;SUM($W261:BP261),SUM($W247:BQ247)-SUM($W231:BQ231)-SUM($W236:BQ236)-SUM($W261:BP261),0),IF(SUM($W259:BQ259)&gt;SUM($W261:BP261),SUM($W259:BQ259)-SUM($W261:BP261),0))))</f>
        <v>7597315.7486919463</v>
      </c>
      <c r="BR261" s="5">
        <f ca="1">IF(BR$4="",0,IF(OR(SUM($W247:BR247)-SUM($W231:BR231)-SUM($W236:BR236)&lt;=0,(BR247-BR231-BR236)&lt;=0),0,IF((SUM($W247:BR247)-SUM($W231:BR231)-SUM($W236:BR236))&lt;=SUM($W259:BR259),IF((SUM($W247:BR247)-SUM($W231:BR231)-SUM($W236:BR236))&gt;SUM($W261:BQ261),SUM($W247:BR247)-SUM($W231:BR231)-SUM($W236:BR236)-SUM($W261:BQ261),0),IF(SUM($W259:BR259)&gt;SUM($W261:BQ261),SUM($W259:BR259)-SUM($W261:BQ261),0))))</f>
        <v>13987382.259053782</v>
      </c>
      <c r="BS261" s="5">
        <f ca="1">IF(BS$4="",0,IF(OR(SUM($W247:BS247)-SUM($W231:BS231)-SUM($W236:BS236)&lt;=0,(BS247-BS231-BS236)&lt;=0),0,IF((SUM($W247:BS247)-SUM($W231:BS231)-SUM($W236:BS236))&lt;=SUM($W259:BS259),IF((SUM($W247:BS247)-SUM($W231:BS231)-SUM($W236:BS236))&gt;SUM($W261:BR261),SUM($W247:BS247)-SUM($W231:BS231)-SUM($W236:BS236)-SUM($W261:BR261),0),IF(SUM($W259:BS259)&gt;SUM($W261:BR261),SUM($W259:BS259)-SUM($W261:BR261),0))))</f>
        <v>9602936.1845602244</v>
      </c>
      <c r="BT261" s="5">
        <f ca="1">IF(BT$4="",0,IF(OR(SUM($W247:BT247)-SUM($W231:BT231)-SUM($W236:BT236)&lt;=0,(BT247-BT231-BT236)&lt;=0),0,IF((SUM($W247:BT247)-SUM($W231:BT231)-SUM($W236:BT236))&lt;=SUM($W259:BT259),IF((SUM($W247:BT247)-SUM($W231:BT231)-SUM($W236:BT236))&gt;SUM($W261:BS261),SUM($W247:BT247)-SUM($W231:BT231)-SUM($W236:BT236)-SUM($W261:BS261),0),IF(SUM($W259:BT259)&gt;SUM($W261:BS261),SUM($W259:BT259)-SUM($W261:BS261),0))))</f>
        <v>8335195.2835447341</v>
      </c>
      <c r="BU261" s="5">
        <f ca="1">IF(BU$4="",0,IF(OR(SUM($W247:BU247)-SUM($W231:BU231)-SUM($W236:BU236)&lt;=0,(BU247-BU231-BU236)&lt;=0),0,IF((SUM($W247:BU247)-SUM($W231:BU231)-SUM($W236:BU236))&lt;=SUM($W259:BU259),IF((SUM($W247:BU247)-SUM($W231:BU231)-SUM($W236:BU236))&gt;SUM($W261:BT261),SUM($W247:BU247)-SUM($W231:BU231)-SUM($W236:BU236)-SUM($W261:BT261),0),IF(SUM($W259:BU259)&gt;SUM($W261:BT261),SUM($W259:BU259)-SUM($W261:BT261),0))))</f>
        <v>0</v>
      </c>
      <c r="BV261" s="5">
        <f ca="1">IF(BV$4="",0,IF(OR(SUM($W247:BV247)-SUM($W231:BV231)-SUM($W236:BV236)&lt;=0,(BV247-BV231-BV236)&lt;=0),0,IF((SUM($W247:BV247)-SUM($W231:BV231)-SUM($W236:BV236))&lt;=SUM($W259:BV259),IF((SUM($W247:BV247)-SUM($W231:BV231)-SUM($W236:BV236))&gt;SUM($W261:BU261),SUM($W247:BV247)-SUM($W231:BV231)-SUM($W236:BV236)-SUM($W261:BU261),0),IF(SUM($W259:BV259)&gt;SUM($W261:BU261),SUM($W259:BV259)-SUM($W261:BU261),0))))</f>
        <v>0</v>
      </c>
      <c r="BW261" s="5">
        <f ca="1">IF(BW$4="",0,IF(OR(SUM($W247:BW247)-SUM($W231:BW231)-SUM($W236:BW236)&lt;=0,(BW247-BW231-BW236)&lt;=0),0,IF((SUM($W247:BW247)-SUM($W231:BW231)-SUM($W236:BW236))&lt;=SUM($W259:BW259),IF((SUM($W247:BW247)-SUM($W231:BW231)-SUM($W236:BW236))&gt;SUM($W261:BV261),SUM($W247:BW247)-SUM($W231:BW231)-SUM($W236:BW236)-SUM($W261:BV261),0),IF(SUM($W259:BW259)&gt;SUM($W261:BV261),SUM($W259:BW259)-SUM($W261:BV261),0))))</f>
        <v>4246957.8672038466</v>
      </c>
      <c r="BX261" s="5">
        <f ca="1">IF(BX$4="",0,IF(OR(SUM($W247:BX247)-SUM($W231:BX231)-SUM($W236:BX236)&lt;=0,(BX247-BX231-BX236)&lt;=0),0,IF((SUM($W247:BX247)-SUM($W231:BX231)-SUM($W236:BX236))&lt;=SUM($W259:BX259),IF((SUM($W247:BX247)-SUM($W231:BX231)-SUM($W236:BX236))&gt;SUM($W261:BW261),SUM($W247:BX247)-SUM($W231:BX231)-SUM($W236:BX236)-SUM($W261:BW261),0),IF(SUM($W259:BX259)&gt;SUM($W261:BW261),SUM($W259:BX259)-SUM($W261:BW261),0))))</f>
        <v>6644194.3555621803</v>
      </c>
      <c r="BY261" s="5">
        <f ca="1">IF(BY$4="",0,IF(OR(SUM($W247:BY247)-SUM($W231:BY231)-SUM($W236:BY236)&lt;=0,(BY247-BY231-BY236)&lt;=0),0,IF((SUM($W247:BY247)-SUM($W231:BY231)-SUM($W236:BY236))&lt;=SUM($W259:BY259),IF((SUM($W247:BY247)-SUM($W231:BY231)-SUM($W236:BY236))&gt;SUM($W261:BX261),SUM($W247:BY247)-SUM($W231:BY231)-SUM($W236:BY236)-SUM($W261:BX261),0),IF(SUM($W259:BY259)&gt;SUM($W261:BX261),SUM($W259:BY259)-SUM($W261:BX261),0))))</f>
        <v>9209902.3279760927</v>
      </c>
      <c r="BZ261" s="5">
        <f ca="1">IF(BZ$4="",0,IF(OR(SUM($W247:BZ247)-SUM($W231:BZ231)-SUM($W236:BZ236)&lt;=0,(BZ247-BZ231-BZ236)&lt;=0),0,IF((SUM($W247:BZ247)-SUM($W231:BZ231)-SUM($W236:BZ236))&lt;=SUM($W259:BZ259),IF((SUM($W247:BZ247)-SUM($W231:BZ231)-SUM($W236:BZ236))&gt;SUM($W261:BY261),SUM($W247:BZ247)-SUM($W231:BZ231)-SUM($W236:BZ236)-SUM($W261:BY261),0),IF(SUM($W259:BZ259)&gt;SUM($W261:BY261),SUM($W259:BZ259)-SUM($W261:BY261),0))))</f>
        <v>11439169.643596545</v>
      </c>
      <c r="CA261" s="5">
        <f ca="1">IF(CA$4="",0,IF(OR(SUM($W247:CA247)-SUM($W231:CA231)-SUM($W236:CA236)&lt;=0,(CA247-CA231-CA236)&lt;=0),0,IF((SUM($W247:CA247)-SUM($W231:CA231)-SUM($W236:CA236))&lt;=SUM($W259:CA259),IF((SUM($W247:CA247)-SUM($W231:CA231)-SUM($W236:CA236))&gt;SUM($W261:BZ261),SUM($W247:CA247)-SUM($W231:CA231)-SUM($W236:CA236)-SUM($W261:BZ261),0),IF(SUM($W259:CA259)&gt;SUM($W261:BZ261),SUM($W259:CA259)-SUM($W261:BZ261),0))))</f>
        <v>17078719.65456441</v>
      </c>
      <c r="CB261" s="5">
        <f ca="1">IF(CB$4="",0,IF(OR(SUM($W247:CB247)-SUM($W231:CB231)-SUM($W236:CB236)&lt;=0,(CB247-CB231-CB236)&lt;=0),0,IF((SUM($W247:CB247)-SUM($W231:CB231)-SUM($W236:CB236))&lt;=SUM($W259:CB259),IF((SUM($W247:CB247)-SUM($W231:CB231)-SUM($W236:CB236))&gt;SUM($W261:CA261),SUM($W247:CB247)-SUM($W231:CB231)-SUM($W236:CB236)-SUM($W261:CA261),0),IF(SUM($W259:CB259)&gt;SUM($W261:CA261),SUM($W259:CB259)-SUM($W261:CA261),0))))</f>
        <v>10424779.829971373</v>
      </c>
      <c r="CC261" s="5">
        <f ca="1">IF(CC$4="",0,IF(OR(SUM($W247:CC247)-SUM($W231:CC231)-SUM($W236:CC236)&lt;=0,(CC247-CC231-CC236)&lt;=0),0,IF((SUM($W247:CC247)-SUM($W231:CC231)-SUM($W236:CC236))&lt;=SUM($W259:CC259),IF((SUM($W247:CC247)-SUM($W231:CC231)-SUM($W236:CC236))&gt;SUM($W261:CB261),SUM($W247:CC247)-SUM($W231:CC231)-SUM($W236:CC236)-SUM($W261:CB261),0),IF(SUM($W259:CC259)&gt;SUM($W261:CB261),SUM($W259:CC259)-SUM($W261:CB261),0))))</f>
        <v>11045196.751884192</v>
      </c>
      <c r="CD261" s="5">
        <f ca="1">IF(CD$4="",0,IF(OR(SUM($W247:CD247)-SUM($W231:CD231)-SUM($W236:CD236)&lt;=0,(CD247-CD231-CD236)&lt;=0),0,IF((SUM($W247:CD247)-SUM($W231:CD231)-SUM($W236:CD236))&lt;=SUM($W259:CD259),IF((SUM($W247:CD247)-SUM($W231:CD231)-SUM($W236:CD236))&gt;SUM($W261:CC261),SUM($W247:CD247)-SUM($W231:CD231)-SUM($W236:CD236)-SUM($W261:CC261),0),IF(SUM($W259:CD259)&gt;SUM($W261:CC261),SUM($W259:CD259)-SUM($W261:CC261),0))))</f>
        <v>13380199.886515647</v>
      </c>
      <c r="CE261" s="5">
        <f ca="1">IF(CE$4="",0,IF(OR(SUM($W247:CE247)-SUM($W231:CE231)-SUM($W236:CE236)&lt;=0,(CE247-CE231-CE236)&lt;=0),0,IF((SUM($W247:CE247)-SUM($W231:CE231)-SUM($W236:CE236))&lt;=SUM($W259:CE259),IF((SUM($W247:CE247)-SUM($W231:CE231)-SUM($W236:CE236))&gt;SUM($W261:CD261),SUM($W247:CE247)-SUM($W231:CE231)-SUM($W236:CE236)-SUM($W261:CD261),0),IF(SUM($W259:CE259)&gt;SUM($W261:CD261),SUM($W259:CE259)-SUM($W261:CD261),0))))</f>
        <v>13155551.086784184</v>
      </c>
      <c r="CF261" s="5">
        <f ca="1">IF(CF$4="",0,IF(OR(SUM($W247:CF247)-SUM($W231:CF231)-SUM($W236:CF236)&lt;=0,(CF247-CF231-CF236)&lt;=0),0,IF((SUM($W247:CF247)-SUM($W231:CF231)-SUM($W236:CF236))&lt;=SUM($W259:CF259),IF((SUM($W247:CF247)-SUM($W231:CF231)-SUM($W236:CF236))&gt;SUM($W261:CE261),SUM($W247:CF247)-SUM($W231:CF231)-SUM($W236:CF236)-SUM($W261:CE261),0),IF(SUM($W259:CF259)&gt;SUM($W261:CE261),SUM($W259:CF259)-SUM($W261:CE261),0))))</f>
        <v>0</v>
      </c>
    </row>
    <row r="263" spans="2:84" x14ac:dyDescent="0.3">
      <c r="B263" s="13">
        <f>ROW()</f>
        <v>263</v>
      </c>
      <c r="H263" s="1" t="s">
        <v>432</v>
      </c>
      <c r="M263" s="53" t="s">
        <v>18</v>
      </c>
      <c r="P263" s="72" t="str">
        <f>Lists!$AI$13</f>
        <v>PL(-)</v>
      </c>
      <c r="U263" s="5">
        <f ca="1">SUM(INDIRECT(ADDRESS($B263,$X$2)&amp;":"&amp;ADDRESS($B263,$X$2-1+$P$8)))</f>
        <v>209379100.22085208</v>
      </c>
      <c r="X263" s="108">
        <f ca="1">IF(X$4="",0,IF(SUM($W247:X247)&gt;=SUM($W261:X261),SUM($W261:X261)-SUM($W263:W263),IF(SUM($W247:X247)-SUM($W263:W263)&gt;0,SUM($W247:X247)-SUM($W263:W263),0)))</f>
        <v>0</v>
      </c>
      <c r="Y263" s="5">
        <f ca="1">IF(Y$4="",0,IF(SUM($W247:Y247)&gt;=SUM($W261:Y261),SUM($W261:Y261)-SUM($W263:X263),IF(SUM($W247:Y247)-SUM($W263:X263)&gt;0,SUM($W247:Y247)-SUM($W263:X263),0)))</f>
        <v>0</v>
      </c>
      <c r="Z263" s="5">
        <f ca="1">IF(Z$4="",0,IF(SUM($W247:Z247)&gt;=SUM($W261:Z261),SUM($W261:Z261)-SUM($W263:Y263),IF(SUM($W247:Z247)-SUM($W263:Y263)&gt;0,SUM($W247:Z247)-SUM($W263:Y263),0)))</f>
        <v>0</v>
      </c>
      <c r="AA263" s="5">
        <f ca="1">IF(AA$4="",0,IF(SUM($W247:AA247)&gt;=SUM($W261:AA261),SUM($W261:AA261)-SUM($W263:Z263),IF(SUM($W247:AA247)-SUM($W263:Z263)&gt;0,SUM($W247:AA247)-SUM($W263:Z263),0)))</f>
        <v>0</v>
      </c>
      <c r="AB263" s="5">
        <f ca="1">IF(AB$4="",0,IF(SUM($W247:AB247)&gt;=SUM($W261:AB261),SUM($W261:AB261)-SUM($W263:AA263),IF(SUM($W247:AB247)-SUM($W263:AA263)&gt;0,SUM($W247:AB247)-SUM($W263:AA263),0)))</f>
        <v>0</v>
      </c>
      <c r="AC263" s="5">
        <f ca="1">IF(AC$4="",0,IF(SUM($W247:AC247)&gt;=SUM($W261:AC261),SUM($W261:AC261)-SUM($W263:AB263),IF(SUM($W247:AC247)-SUM($W263:AB263)&gt;0,SUM($W247:AC247)-SUM($W263:AB263),0)))</f>
        <v>0</v>
      </c>
      <c r="AD263" s="5">
        <f ca="1">IF(AD$4="",0,IF(SUM($W247:AD247)&gt;=SUM($W261:AD261),SUM($W261:AD261)-SUM($W263:AC263),IF(SUM($W247:AD247)-SUM($W263:AC263)&gt;0,SUM($W247:AD247)-SUM($W263:AC263),0)))</f>
        <v>0</v>
      </c>
      <c r="AE263" s="5">
        <f ca="1">IF(AE$4="",0,IF(SUM($W247:AE247)&gt;=SUM($W261:AE261),SUM($W261:AE261)-SUM($W263:AD263),IF(SUM($W247:AE247)-SUM($W263:AD263)&gt;0,SUM($W247:AE247)-SUM($W263:AD263),0)))</f>
        <v>0</v>
      </c>
      <c r="AF263" s="5">
        <f ca="1">IF(AF$4="",0,IF(SUM($W247:AF247)&gt;=SUM($W261:AF261),SUM($W261:AF261)-SUM($W263:AE263),IF(SUM($W247:AF247)-SUM($W263:AE263)&gt;0,SUM($W247:AF247)-SUM($W263:AE263),0)))</f>
        <v>0</v>
      </c>
      <c r="AG263" s="5">
        <f ca="1">IF(AG$4="",0,IF(SUM($W247:AG247)&gt;=SUM($W261:AG261),SUM($W261:AG261)-SUM($W263:AF263),IF(SUM($W247:AG247)-SUM($W263:AF263)&gt;0,SUM($W247:AG247)-SUM($W263:AF263),0)))</f>
        <v>0</v>
      </c>
      <c r="AH263" s="5">
        <f ca="1">IF(AH$4="",0,IF(SUM($W247:AH247)&gt;=SUM($W261:AH261),SUM($W261:AH261)-SUM($W263:AG263),IF(SUM($W247:AH247)-SUM($W263:AG263)&gt;0,SUM($W247:AH247)-SUM($W263:AG263),0)))</f>
        <v>0</v>
      </c>
      <c r="AI263" s="5">
        <f ca="1">IF(AI$4="",0,IF(SUM($W247:AI247)&gt;=SUM($W261:AI261),SUM($W261:AI261)-SUM($W263:AH263),IF(SUM($W247:AI247)-SUM($W263:AH263)&gt;0,SUM($W247:AI247)-SUM($W263:AH263),0)))</f>
        <v>0</v>
      </c>
      <c r="AJ263" s="5">
        <f ca="1">IF(AJ$4="",0,IF(SUM($W247:AJ247)&gt;=SUM($W261:AJ261),SUM($W261:AJ261)-SUM($W263:AI263),IF(SUM($W247:AJ247)-SUM($W263:AI263)&gt;0,SUM($W247:AJ247)-SUM($W263:AI263),0)))</f>
        <v>0</v>
      </c>
      <c r="AK263" s="5">
        <f ca="1">IF(AK$4="",0,IF(SUM($W247:AK247)&gt;=SUM($W261:AK261),SUM($W261:AK261)-SUM($W263:AJ263),IF(SUM($W247:AK247)-SUM($W263:AJ263)&gt;0,SUM($W247:AK247)-SUM($W263:AJ263),0)))</f>
        <v>0</v>
      </c>
      <c r="AL263" s="5">
        <f ca="1">IF(AL$4="",0,IF(SUM($W247:AL247)&gt;=SUM($W261:AL261),SUM($W261:AL261)-SUM($W263:AK263),IF(SUM($W247:AL247)-SUM($W263:AK263)&gt;0,SUM($W247:AL247)-SUM($W263:AK263),0)))</f>
        <v>0</v>
      </c>
      <c r="AM263" s="5">
        <f ca="1">IF(AM$4="",0,IF(SUM($W247:AM247)&gt;=SUM($W261:AM261),SUM($W261:AM261)-SUM($W263:AL263),IF(SUM($W247:AM247)-SUM($W263:AL263)&gt;0,SUM($W247:AM247)-SUM($W263:AL263),0)))</f>
        <v>284367.88267607475</v>
      </c>
      <c r="AN263" s="5">
        <f ca="1">IF(AN$4="",0,IF(SUM($W247:AN247)&gt;=SUM($W261:AN261),SUM($W261:AN261)-SUM($W263:AM263),IF(SUM($W247:AN247)-SUM($W263:AM263)&gt;0,SUM($W247:AN247)-SUM($W263:AM263),0)))</f>
        <v>0</v>
      </c>
      <c r="AO263" s="5">
        <f ca="1">IF(AO$4="",0,IF(SUM($W247:AO247)&gt;=SUM($W261:AO261),SUM($W261:AO261)-SUM($W263:AN263),IF(SUM($W247:AO247)-SUM($W263:AN263)&gt;0,SUM($W247:AO247)-SUM($W263:AN263),0)))</f>
        <v>0</v>
      </c>
      <c r="AP263" s="5">
        <f ca="1">IF(AP$4="",0,IF(SUM($W247:AP247)&gt;=SUM($W261:AP261),SUM($W261:AP261)-SUM($W263:AO263),IF(SUM($W247:AP247)-SUM($W263:AO263)&gt;0,SUM($W247:AP247)-SUM($W263:AO263),0)))</f>
        <v>0</v>
      </c>
      <c r="AQ263" s="5">
        <f ca="1">IF(AQ$4="",0,IF(SUM($W247:AQ247)&gt;=SUM($W261:AQ261),SUM($W261:AQ261)-SUM($W263:AP263),IF(SUM($W247:AQ247)-SUM($W263:AP263)&gt;0,SUM($W247:AQ247)-SUM($W263:AP263),0)))</f>
        <v>0</v>
      </c>
      <c r="AR263" s="5">
        <f ca="1">IF(AR$4="",0,IF(SUM($W247:AR247)&gt;=SUM($W261:AR261),SUM($W261:AR261)-SUM($W263:AQ263),IF(SUM($W247:AR247)-SUM($W263:AQ263)&gt;0,SUM($W247:AR247)-SUM($W263:AQ263),0)))</f>
        <v>0</v>
      </c>
      <c r="AS263" s="5">
        <f ca="1">IF(AS$4="",0,IF(SUM($W247:AS247)&gt;=SUM($W261:AS261),SUM($W261:AS261)-SUM($W263:AR263),IF(SUM($W247:AS247)-SUM($W263:AR263)&gt;0,SUM($W247:AS247)-SUM($W263:AR263),0)))</f>
        <v>0</v>
      </c>
      <c r="AT263" s="5">
        <f ca="1">IF(AT$4="",0,IF(SUM($W247:AT247)&gt;=SUM($W261:AT261),SUM($W261:AT261)-SUM($W263:AS263),IF(SUM($W247:AT247)-SUM($W263:AS263)&gt;0,SUM($W247:AT247)-SUM($W263:AS263),0)))</f>
        <v>0</v>
      </c>
      <c r="AU263" s="5">
        <f ca="1">IF(AU$4="",0,IF(SUM($W247:AU247)&gt;=SUM($W261:AU261),SUM($W261:AU261)-SUM($W263:AT263),IF(SUM($W247:AU247)-SUM($W263:AT263)&gt;0,SUM($W247:AU247)-SUM($W263:AT263),0)))</f>
        <v>1976681.4038285282</v>
      </c>
      <c r="AV263" s="5">
        <f ca="1">IF(AV$4="",0,IF(SUM($W247:AV247)&gt;=SUM($W261:AV261),SUM($W261:AV261)-SUM($W263:AU263),IF(SUM($W247:AV247)-SUM($W263:AU263)&gt;0,SUM($W247:AV247)-SUM($W263:AU263),0)))</f>
        <v>2517380.1960141817</v>
      </c>
      <c r="AW263" s="5">
        <f ca="1">IF(AW$4="",0,IF(SUM($W247:AW247)&gt;=SUM($W261:AW261),SUM($W261:AW261)-SUM($W263:AV263),IF(SUM($W247:AW247)-SUM($W263:AV263)&gt;0,SUM($W247:AW247)-SUM($W263:AV263),0)))</f>
        <v>7107055.1551846713</v>
      </c>
      <c r="AX263" s="5">
        <f ca="1">IF(AX$4="",0,IF(SUM($W247:AX247)&gt;=SUM($W261:AX261),SUM($W261:AX261)-SUM($W263:AW263),IF(SUM($W247:AX247)-SUM($W263:AW263)&gt;0,SUM($W247:AX247)-SUM($W263:AW263),0)))</f>
        <v>3638471.2485265583</v>
      </c>
      <c r="AY263" s="5">
        <f ca="1">IF(AY$4="",0,IF(SUM($W247:AY247)&gt;=SUM($W261:AY261),SUM($W261:AY261)-SUM($W263:AX263),IF(SUM($W247:AY247)-SUM($W263:AX263)&gt;0,SUM($W247:AY247)-SUM($W263:AX263),0)))</f>
        <v>1113119.7053772304</v>
      </c>
      <c r="AZ263" s="5">
        <f ca="1">IF(AZ$4="",0,IF(SUM($W247:AZ247)&gt;=SUM($W261:AZ261),SUM($W261:AZ261)-SUM($W263:AY263),IF(SUM($W247:AZ247)-SUM($W263:AY263)&gt;0,SUM($W247:AZ247)-SUM($W263:AY263),0)))</f>
        <v>0</v>
      </c>
      <c r="BA263" s="5">
        <f ca="1">IF(BA$4="",0,IF(SUM($W247:BA247)&gt;=SUM($W261:BA261),SUM($W261:BA261)-SUM($W263:AZ263),IF(SUM($W247:BA247)-SUM($W263:AZ263)&gt;0,SUM($W247:BA247)-SUM($W263:AZ263),0)))</f>
        <v>0</v>
      </c>
      <c r="BB263" s="5">
        <f ca="1">IF(BB$4="",0,IF(SUM($W247:BB247)&gt;=SUM($W261:BB261),SUM($W261:BB261)-SUM($W263:BA263),IF(SUM($W247:BB247)-SUM($W263:BA263)&gt;0,SUM($W247:BB247)-SUM($W263:BA263),0)))</f>
        <v>0</v>
      </c>
      <c r="BC263" s="5">
        <f ca="1">IF(BC$4="",0,IF(SUM($W247:BC247)&gt;=SUM($W261:BC261),SUM($W261:BC261)-SUM($W263:BB263),IF(SUM($W247:BC247)-SUM($W263:BB263)&gt;0,SUM($W247:BC247)-SUM($W263:BB263),0)))</f>
        <v>0</v>
      </c>
      <c r="BD263" s="5">
        <f ca="1">IF(BD$4="",0,IF(SUM($W247:BD247)&gt;=SUM($W261:BD261),SUM($W261:BD261)-SUM($W263:BC263),IF(SUM($W247:BD247)-SUM($W263:BC263)&gt;0,SUM($W247:BD247)-SUM($W263:BC263),0)))</f>
        <v>121458.65480651148</v>
      </c>
      <c r="BE263" s="5">
        <f ca="1">IF(BE$4="",0,IF(SUM($W247:BE247)&gt;=SUM($W261:BE261),SUM($W261:BE261)-SUM($W263:BD263),IF(SUM($W247:BE247)-SUM($W263:BD263)&gt;0,SUM($W247:BE247)-SUM($W263:BD263),0)))</f>
        <v>4556640.1255843379</v>
      </c>
      <c r="BF263" s="5">
        <f ca="1">IF(BF$4="",0,IF(SUM($W247:BF247)&gt;=SUM($W261:BF261),SUM($W261:BF261)-SUM($W263:BE263),IF(SUM($W247:BF247)-SUM($W263:BE263)&gt;0,SUM($W247:BF247)-SUM($W263:BE263),0)))</f>
        <v>8833848.5578272268</v>
      </c>
      <c r="BG263" s="5">
        <f ca="1">IF(BG$4="",0,IF(SUM($W247:BG247)&gt;=SUM($W261:BG261),SUM($W261:BG261)-SUM($W263:BF263),IF(SUM($W247:BG247)-SUM($W263:BF263)&gt;0,SUM($W247:BG247)-SUM($W263:BF263),0)))</f>
        <v>6194131.886283502</v>
      </c>
      <c r="BH263" s="5">
        <f ca="1">IF(BH$4="",0,IF(SUM($W247:BH247)&gt;=SUM($W261:BH261),SUM($W261:BH261)-SUM($W263:BG263),IF(SUM($W247:BH247)-SUM($W263:BG263)&gt;0,SUM($W247:BH247)-SUM($W263:BG263),0)))</f>
        <v>5457767.377874963</v>
      </c>
      <c r="BI263" s="5">
        <f ca="1">IF(BI$4="",0,IF(SUM($W247:BI247)&gt;=SUM($W261:BI261),SUM($W261:BI261)-SUM($W263:BH263),IF(SUM($W247:BI247)-SUM($W263:BH263)&gt;0,SUM($W247:BI247)-SUM($W263:BH263),0)))</f>
        <v>7900623.1902222186</v>
      </c>
      <c r="BJ263" s="5">
        <f ca="1">IF(BJ$4="",0,IF(SUM($W247:BJ247)&gt;=SUM($W261:BJ261),SUM($W261:BJ261)-SUM($W263:BI263),IF(SUM($W247:BJ247)-SUM($W263:BI263)&gt;0,SUM($W247:BJ247)-SUM($W263:BI263),0)))</f>
        <v>3923247.5030173063</v>
      </c>
      <c r="BK263" s="5">
        <f ca="1">IF(BK$4="",0,IF(SUM($W247:BK247)&gt;=SUM($W261:BK261),SUM($W261:BK261)-SUM($W263:BJ263),IF(SUM($W247:BK247)-SUM($W263:BJ263)&gt;0,SUM($W247:BK247)-SUM($W263:BJ263),0)))</f>
        <v>0</v>
      </c>
      <c r="BL263" s="5">
        <f ca="1">IF(BL$4="",0,IF(SUM($W247:BL247)&gt;=SUM($W261:BL261),SUM($W261:BL261)-SUM($W263:BK263),IF(SUM($W247:BL247)-SUM($W263:BK263)&gt;0,SUM($W247:BL247)-SUM($W263:BK263),0)))</f>
        <v>0</v>
      </c>
      <c r="BM263" s="5">
        <f ca="1">IF(BM$4="",0,IF(SUM($W247:BM247)&gt;=SUM($W261:BM261),SUM($W261:BM261)-SUM($W263:BL263),IF(SUM($W247:BM247)-SUM($W263:BL263)&gt;0,SUM($W247:BM247)-SUM($W263:BL263),0)))</f>
        <v>0</v>
      </c>
      <c r="BN263" s="5">
        <f ca="1">IF(BN$4="",0,IF(SUM($W247:BN247)&gt;=SUM($W261:BN261),SUM($W261:BN261)-SUM($W263:BM263),IF(SUM($W247:BN247)-SUM($W263:BM263)&gt;0,SUM($W247:BN247)-SUM($W263:BM263),0)))</f>
        <v>3411220.4996926412</v>
      </c>
      <c r="BO263" s="5">
        <f ca="1">IF(BO$4="",0,IF(SUM($W247:BO247)&gt;=SUM($W261:BO261),SUM($W261:BO261)-SUM($W263:BN263),IF(SUM($W247:BO247)-SUM($W263:BN263)&gt;0,SUM($W247:BO247)-SUM($W263:BN263),0)))</f>
        <v>9066441.9856089801</v>
      </c>
      <c r="BP263" s="5">
        <f ca="1">IF(BP$4="",0,IF(SUM($W247:BP247)&gt;=SUM($W261:BP261),SUM($W261:BP261)-SUM($W263:BO263),IF(SUM($W247:BP247)-SUM($W263:BO263)&gt;0,SUM($W247:BP247)-SUM($W263:BO263),0)))</f>
        <v>7129143.9684179872</v>
      </c>
      <c r="BQ263" s="5">
        <f ca="1">IF(BQ$4="",0,IF(SUM($W247:BQ247)&gt;=SUM($W261:BQ261),SUM($W261:BQ261)-SUM($W263:BP263),IF(SUM($W247:BQ247)-SUM($W263:BP263)&gt;0,SUM($W247:BQ247)-SUM($W263:BP263),0)))</f>
        <v>7597315.7486919463</v>
      </c>
      <c r="BR263" s="5">
        <f ca="1">IF(BR$4="",0,IF(SUM($W247:BR247)&gt;=SUM($W261:BR261),SUM($W261:BR261)-SUM($W263:BQ263),IF(SUM($W247:BR247)-SUM($W263:BQ263)&gt;0,SUM($W247:BR247)-SUM($W263:BQ263),0)))</f>
        <v>13987382.259053782</v>
      </c>
      <c r="BS263" s="5">
        <f ca="1">IF(BS$4="",0,IF(SUM($W247:BS247)&gt;=SUM($W261:BS261),SUM($W261:BS261)-SUM($W263:BR263),IF(SUM($W247:BS247)-SUM($W263:BR263)&gt;0,SUM($W247:BS247)-SUM($W263:BR263),0)))</f>
        <v>9602936.1845602244</v>
      </c>
      <c r="BT263" s="5">
        <f ca="1">IF(BT$4="",0,IF(SUM($W247:BT247)&gt;=SUM($W261:BT261),SUM($W261:BT261)-SUM($W263:BS263),IF(SUM($W247:BT247)-SUM($W263:BS263)&gt;0,SUM($W247:BT247)-SUM($W263:BS263),0)))</f>
        <v>8335195.2835447341</v>
      </c>
      <c r="BU263" s="5">
        <f ca="1">IF(BU$4="",0,IF(SUM($W247:BU247)&gt;=SUM($W261:BU261),SUM($W261:BU261)-SUM($W263:BT263),IF(SUM($W247:BU247)-SUM($W263:BT263)&gt;0,SUM($W247:BU247)-SUM($W263:BT263),0)))</f>
        <v>0</v>
      </c>
      <c r="BV263" s="5">
        <f ca="1">IF(BV$4="",0,IF(SUM($W247:BV247)&gt;=SUM($W261:BV261),SUM($W261:BV261)-SUM($W263:BU263),IF(SUM($W247:BV247)-SUM($W263:BU263)&gt;0,SUM($W247:BV247)-SUM($W263:BU263),0)))</f>
        <v>0</v>
      </c>
      <c r="BW263" s="5">
        <f ca="1">IF(BW$4="",0,IF(SUM($W247:BW247)&gt;=SUM($W261:BW261),SUM($W261:BW261)-SUM($W263:BV263),IF(SUM($W247:BW247)-SUM($W263:BV263)&gt;0,SUM($W247:BW247)-SUM($W263:BV263),0)))</f>
        <v>4246957.8672038466</v>
      </c>
      <c r="BX263" s="5">
        <f ca="1">IF(BX$4="",0,IF(SUM($W247:BX247)&gt;=SUM($W261:BX261),SUM($W261:BX261)-SUM($W263:BW263),IF(SUM($W247:BX247)-SUM($W263:BW263)&gt;0,SUM($W247:BX247)-SUM($W263:BW263),0)))</f>
        <v>6644194.3555621803</v>
      </c>
      <c r="BY263" s="5">
        <f ca="1">IF(BY$4="",0,IF(SUM($W247:BY247)&gt;=SUM($W261:BY261),SUM($W261:BY261)-SUM($W263:BX263),IF(SUM($W247:BY247)-SUM($W263:BX263)&gt;0,SUM($W247:BY247)-SUM($W263:BX263),0)))</f>
        <v>9209902.3279760927</v>
      </c>
      <c r="BZ263" s="5">
        <f ca="1">IF(BZ$4="",0,IF(SUM($W247:BZ247)&gt;=SUM($W261:BZ261),SUM($W261:BZ261)-SUM($W263:BY263),IF(SUM($W247:BZ247)-SUM($W263:BY263)&gt;0,SUM($W247:BZ247)-SUM($W263:BY263),0)))</f>
        <v>11439169.643596545</v>
      </c>
      <c r="CA263" s="5">
        <f ca="1">IF(CA$4="",0,IF(SUM($W247:CA247)&gt;=SUM($W261:CA261),SUM($W261:CA261)-SUM($W263:BZ263),IF(SUM($W247:CA247)-SUM($W263:BZ263)&gt;0,SUM($W247:CA247)-SUM($W263:BZ263),0)))</f>
        <v>17078719.65456441</v>
      </c>
      <c r="CB263" s="5">
        <f ca="1">IF(CB$4="",0,IF(SUM($W247:CB247)&gt;=SUM($W261:CB261),SUM($W261:CB261)-SUM($W263:CA263),IF(SUM($W247:CB247)-SUM($W263:CA263)&gt;0,SUM($W247:CB247)-SUM($W263:CA263),0)))</f>
        <v>10424779.829971373</v>
      </c>
      <c r="CC263" s="5">
        <f ca="1">IF(CC$4="",0,IF(SUM($W247:CC247)&gt;=SUM($W261:CC261),SUM($W261:CC261)-SUM($W263:CB263),IF(SUM($W247:CC247)-SUM($W263:CB263)&gt;0,SUM($W247:CC247)-SUM($W263:CB263),0)))</f>
        <v>11045196.751884192</v>
      </c>
      <c r="CD263" s="5">
        <f ca="1">IF(CD$4="",0,IF(SUM($W247:CD247)&gt;=SUM($W261:CD261),SUM($W261:CD261)-SUM($W263:CC263),IF(SUM($W247:CD247)-SUM($W263:CC263)&gt;0,SUM($W247:CD247)-SUM($W263:CC263),0)))</f>
        <v>13380199.886515647</v>
      </c>
      <c r="CE263" s="5">
        <f ca="1">IF(CE$4="",0,IF(SUM($W247:CE247)&gt;=SUM($W261:CE261),SUM($W261:CE261)-SUM($W263:CD263),IF(SUM($W247:CE247)-SUM($W263:CD263)&gt;0,SUM($W247:CE247)-SUM($W263:CD263),0)))</f>
        <v>13155551.086784184</v>
      </c>
      <c r="CF263" s="5">
        <f ca="1">IF(CF$4="",0,IF(SUM($W247:CF247)&gt;=SUM($W261:CF261),SUM($W261:CF261)-SUM($W263:CE263),IF(SUM($W247:CF247)-SUM($W263:CE263)&gt;0,SUM($W247:CF247)-SUM($W263:CE263),0)))</f>
        <v>0</v>
      </c>
    </row>
    <row r="267" spans="2:84" x14ac:dyDescent="0.3">
      <c r="B267" s="13">
        <f>ROW()</f>
        <v>267</v>
      </c>
      <c r="G267" s="117"/>
      <c r="H267" s="1" t="s">
        <v>383</v>
      </c>
    </row>
    <row r="269" spans="2:84" x14ac:dyDescent="0.3">
      <c r="B269" s="13">
        <f>ROW()</f>
        <v>269</v>
      </c>
      <c r="H269" s="1" t="str">
        <f>Model!$H$326</f>
        <v>Финпоток по операционной деятельности</v>
      </c>
      <c r="M269" s="53" t="s">
        <v>18</v>
      </c>
      <c r="P269" s="72" t="str">
        <f>Lists!$AI$11</f>
        <v>CF</v>
      </c>
      <c r="U269" s="5">
        <f ca="1">SUM(INDIRECT(ADDRESS($B269,$X$2)&amp;":"&amp;ADDRESS($B269,$X$2-1+$P$8)))</f>
        <v>483183944.08064705</v>
      </c>
      <c r="X269" s="5">
        <f ca="1">Model!X326</f>
        <v>-294000</v>
      </c>
      <c r="Y269" s="5">
        <f ca="1">Model!Y326</f>
        <v>-534000</v>
      </c>
      <c r="Z269" s="5">
        <f ca="1">Model!Z326</f>
        <v>-708650</v>
      </c>
      <c r="AA269" s="5">
        <f ca="1">Model!AA326</f>
        <v>-718275</v>
      </c>
      <c r="AB269" s="5">
        <f ca="1">Model!AB326</f>
        <v>-296450</v>
      </c>
      <c r="AC269" s="5">
        <f ca="1">Model!AC326</f>
        <v>103400</v>
      </c>
      <c r="AD269" s="5">
        <f ca="1">Model!AD326</f>
        <v>579014.10000000009</v>
      </c>
      <c r="AE269" s="5">
        <f ca="1">Model!AE326</f>
        <v>1087597.1500000004</v>
      </c>
      <c r="AF269" s="5">
        <f ca="1">Model!AF326</f>
        <v>1149083.7222222211</v>
      </c>
      <c r="AG269" s="5">
        <f ca="1">Model!AG326</f>
        <v>1480752.6222222224</v>
      </c>
      <c r="AH269" s="5">
        <f ca="1">Model!AH326</f>
        <v>1949927.8722222215</v>
      </c>
      <c r="AI269" s="5">
        <f ca="1">Model!AI326</f>
        <v>1701079.8444444444</v>
      </c>
      <c r="AJ269" s="5">
        <f ca="1">Model!AJ326</f>
        <v>2064470.4498444423</v>
      </c>
      <c r="AK269" s="5">
        <f ca="1">Model!AK326</f>
        <v>2533377.5173444431</v>
      </c>
      <c r="AL269" s="5">
        <f ca="1">Model!AL326</f>
        <v>2258714.1814222224</v>
      </c>
      <c r="AM269" s="5">
        <f ca="1">Model!AM326</f>
        <v>2671567.3378222212</v>
      </c>
      <c r="AN269" s="5">
        <f ca="1">Model!AN326</f>
        <v>3128126.5785222203</v>
      </c>
      <c r="AO269" s="5">
        <f ca="1">Model!AO326</f>
        <v>3064747.2412444446</v>
      </c>
      <c r="AP269" s="5">
        <f ca="1">Model!AP326</f>
        <v>3390334.8426476438</v>
      </c>
      <c r="AQ269" s="5">
        <f ca="1">Model!AQ326</f>
        <v>3976968.9251014423</v>
      </c>
      <c r="AR269" s="5">
        <f ca="1">Model!AR326</f>
        <v>4387324.8353643548</v>
      </c>
      <c r="AS269" s="5">
        <f ca="1">Model!AS326</f>
        <v>4702600.8434583526</v>
      </c>
      <c r="AT269" s="5">
        <f ca="1">Model!AT326</f>
        <v>5277495.5606881585</v>
      </c>
      <c r="AU269" s="5">
        <f ca="1">Model!AU326</f>
        <v>5673652.810886709</v>
      </c>
      <c r="AV269" s="5">
        <f ca="1">Model!AV326</f>
        <v>6040844.6460740119</v>
      </c>
      <c r="AW269" s="5">
        <f ca="1">Model!AW326</f>
        <v>6547967.2805755138</v>
      </c>
      <c r="AX269" s="5">
        <f ca="1">Model!AX326</f>
        <v>6686803.8502763323</v>
      </c>
      <c r="AY269" s="5">
        <f ca="1">Model!AY326</f>
        <v>7179906.5722799674</v>
      </c>
      <c r="AZ269" s="5">
        <f ca="1">Model!AZ326</f>
        <v>7782366.3448996842</v>
      </c>
      <c r="BA269" s="5">
        <f ca="1">Model!BA326</f>
        <v>7424735.5682116598</v>
      </c>
      <c r="BB269" s="5">
        <f ca="1">Model!BB326</f>
        <v>7829738.2471267395</v>
      </c>
      <c r="BC269" s="5">
        <f ca="1">Model!BC326</f>
        <v>8389013.8764570802</v>
      </c>
      <c r="BD269" s="5">
        <f ca="1">Model!BD326</f>
        <v>8121946.374874074</v>
      </c>
      <c r="BE269" s="5">
        <f ca="1">Model!BE326</f>
        <v>8557497.0105951689</v>
      </c>
      <c r="BF269" s="5">
        <f ca="1">Model!BF326</f>
        <v>9126054.530895669</v>
      </c>
      <c r="BG269" s="5">
        <f ca="1">Model!BG326</f>
        <v>9118897.9190630689</v>
      </c>
      <c r="BH269" s="5">
        <f ca="1">Model!BH326</f>
        <v>9517931.5229527652</v>
      </c>
      <c r="BI269" s="5">
        <f ca="1">Model!BI326</f>
        <v>10073794.792286739</v>
      </c>
      <c r="BJ269" s="5">
        <f ca="1">Model!BJ326</f>
        <v>10580513.167888384</v>
      </c>
      <c r="BK269" s="5">
        <f ca="1">Model!BK326</f>
        <v>11046107.86871979</v>
      </c>
      <c r="BL269" s="5">
        <f ca="1">Model!BL326</f>
        <v>11590544.360751469</v>
      </c>
      <c r="BM269" s="5">
        <f ca="1">Model!BM326</f>
        <v>11803485.81207465</v>
      </c>
      <c r="BN269" s="5">
        <f ca="1">Model!BN326</f>
        <v>12167639.571738128</v>
      </c>
      <c r="BO269" s="5">
        <f ca="1">Model!BO326</f>
        <v>12869695.164854616</v>
      </c>
      <c r="BP269" s="5">
        <f ca="1">Model!BP326</f>
        <v>13120499.178645242</v>
      </c>
      <c r="BQ269" s="5">
        <f ca="1">Model!BQ326</f>
        <v>13619754.231815211</v>
      </c>
      <c r="BR269" s="5">
        <f ca="1">Model!BR326</f>
        <v>14304347.153609216</v>
      </c>
      <c r="BS269" s="5">
        <f ca="1">Model!BS326</f>
        <v>13915804.096605629</v>
      </c>
      <c r="BT269" s="5">
        <f ca="1">Model!BT326</f>
        <v>14316053.099092484</v>
      </c>
      <c r="BU269" s="5">
        <f ca="1">Model!BU326</f>
        <v>14911592.391673893</v>
      </c>
      <c r="BV269" s="5">
        <f ca="1">Model!BV326</f>
        <v>14562653.64691256</v>
      </c>
      <c r="BW269" s="5">
        <f ca="1">Model!BW326</f>
        <v>15180247.432962596</v>
      </c>
      <c r="BX269" s="5">
        <f ca="1">Model!BX326</f>
        <v>15896174.599444278</v>
      </c>
      <c r="BY269" s="5">
        <f ca="1">Model!BY326</f>
        <v>15783345.897570349</v>
      </c>
      <c r="BZ269" s="5">
        <f ca="1">Model!BZ326</f>
        <v>16233100.361255787</v>
      </c>
      <c r="CA269" s="5">
        <f ca="1">Model!CA326</f>
        <v>16912370.93922051</v>
      </c>
      <c r="CB269" s="5">
        <f ca="1">Model!CB326</f>
        <v>17472102.007454768</v>
      </c>
      <c r="CC269" s="5">
        <f ca="1">Model!CC326</f>
        <v>18028955.876412868</v>
      </c>
      <c r="CD269" s="5">
        <f ca="1">Model!CD326</f>
        <v>18710906.027903527</v>
      </c>
      <c r="CE269" s="5">
        <f ca="1">Model!CE326</f>
        <v>19131691.22201483</v>
      </c>
      <c r="CF269" s="5">
        <f ca="1">Model!CF326</f>
        <v>0</v>
      </c>
    </row>
    <row r="271" spans="2:84" x14ac:dyDescent="0.3">
      <c r="B271" s="13">
        <f>ROW()</f>
        <v>271</v>
      </c>
      <c r="H271" s="1" t="s">
        <v>376</v>
      </c>
      <c r="M271" s="53" t="s">
        <v>18</v>
      </c>
      <c r="P271" s="72" t="str">
        <f>Lists!$AI$11</f>
        <v>CF</v>
      </c>
      <c r="U271" s="5">
        <f ca="1">SUM(INDIRECT(ADDRESS($B271,$X$2)&amp;":"&amp;ADDRESS($B271,$X$2-1+$P$8)))</f>
        <v>-190072646.00895721</v>
      </c>
      <c r="X271" s="5">
        <f ca="1">IF(X$4="",0,SUMIFS(X272:X276,$P272:$P276,Lists!$AI$9)-SUMIFS(X272:X276,$P272:$P276,Lists!$AI$10))</f>
        <v>-33320000</v>
      </c>
      <c r="Y271" s="5">
        <f ca="1">IF(Y$4="",0,SUMIFS(Y272:Y276,$P272:$P276,Lists!$AI$9)-SUMIFS(Y272:Y276,$P272:$P276,Lists!$AI$10))</f>
        <v>-8700000</v>
      </c>
      <c r="Z271" s="5">
        <f ca="1">IF(Z$4="",0,SUMIFS(Z272:Z276,$P272:$P276,Lists!$AI$9)-SUMIFS(Z272:Z276,$P272:$P276,Lists!$AI$10))</f>
        <v>-5912916.666666667</v>
      </c>
      <c r="AA271" s="5">
        <f ca="1">IF(AA$4="",0,SUMIFS(AA272:AA276,$P272:$P276,Lists!$AI$9)-SUMIFS(AA272:AA276,$P272:$P276,Lists!$AI$10))</f>
        <v>-97651.689366010614</v>
      </c>
      <c r="AB271" s="5">
        <f ca="1">IF(AB$4="",0,SUMIFS(AB272:AB276,$P272:$P276,Lists!$AI$9)-SUMIFS(AB272:AB276,$P272:$P276,Lists!$AI$10))</f>
        <v>5235681.643967323</v>
      </c>
      <c r="AC271" s="5">
        <f ca="1">IF(AC$4="",0,SUMIFS(AC272:AC276,$P272:$P276,Lists!$AI$9)-SUMIFS(AC272:AC276,$P272:$P276,Lists!$AI$10))</f>
        <v>-292755.43327511084</v>
      </c>
      <c r="AD271" s="5">
        <f ca="1">IF(AD$4="",0,SUMIFS(AD272:AD276,$P272:$P276,Lists!$AI$9)-SUMIFS(AD272:AD276,$P272:$P276,Lists!$AI$10))</f>
        <v>-97651.689366010614</v>
      </c>
      <c r="AE271" s="5">
        <f ca="1">IF(AE$4="",0,SUMIFS(AE272:AE276,$P272:$P276,Lists!$AI$9)-SUMIFS(AE272:AE276,$P272:$P276,Lists!$AI$10))</f>
        <v>2568232.2070893273</v>
      </c>
      <c r="AF271" s="5">
        <f ca="1">IF(AF$4="",0,SUMIFS(AF272:AF276,$P272:$P276,Lists!$AI$9)-SUMIFS(AF272:AF276,$P272:$P276,Lists!$AI$10))</f>
        <v>-1415730.7152914081</v>
      </c>
      <c r="AG271" s="5">
        <f ca="1">IF(AG$4="",0,SUMIFS(AG272:AG276,$P272:$P276,Lists!$AI$9)-SUMIFS(AG272:AG276,$P272:$P276,Lists!$AI$10))</f>
        <v>-1635151.6893660107</v>
      </c>
      <c r="AH271" s="5">
        <f ca="1">IF(AH$4="",0,SUMIFS(AH272:AH276,$P272:$P276,Lists!$AI$9)-SUMIFS(AH272:AH276,$P272:$P276,Lists!$AI$10))</f>
        <v>-253825.8446830053</v>
      </c>
      <c r="AI271" s="5">
        <f ca="1">IF(AI$4="",0,SUMIFS(AI272:AI276,$P272:$P276,Lists!$AI$9)-SUMIFS(AI272:AI276,$P272:$P276,Lists!$AI$10))</f>
        <v>-97651.689366010614</v>
      </c>
      <c r="AJ271" s="5">
        <f ca="1">IF(AJ$4="",0,SUMIFS(AJ272:AJ276,$P272:$P276,Lists!$AI$9)-SUMIFS(AJ272:AJ276,$P272:$P276,Lists!$AI$10))</f>
        <v>-1253339.1893660107</v>
      </c>
      <c r="AK271" s="5">
        <f ca="1">IF(AK$4="",0,SUMIFS(AK272:AK276,$P272:$P276,Lists!$AI$9)-SUMIFS(AK272:AK276,$P272:$P276,Lists!$AI$10))</f>
        <v>-1334676.6804024777</v>
      </c>
      <c r="AL271" s="5">
        <f ca="1">IF(AL$4="",0,SUMIFS(AL272:AL276,$P272:$P276,Lists!$AI$9)-SUMIFS(AL272:AL276,$P272:$P276,Lists!$AI$10))</f>
        <v>-495726.76543511346</v>
      </c>
      <c r="AM271" s="5">
        <f ca="1">IF(AM$4="",0,SUMIFS(AM272:AM276,$P272:$P276,Lists!$AI$9)-SUMIFS(AM272:AM276,$P272:$P276,Lists!$AI$10))</f>
        <v>-97651.689366010614</v>
      </c>
      <c r="AN271" s="5">
        <f ca="1">IF(AN$4="",0,SUMIFS(AN272:AN276,$P272:$P276,Lists!$AI$9)-SUMIFS(AN272:AN276,$P272:$P276,Lists!$AI$10))</f>
        <v>-766752.92801633873</v>
      </c>
      <c r="AO271" s="5">
        <f ca="1">IF(AO$4="",0,SUMIFS(AO272:AO276,$P272:$P276,Lists!$AI$9)-SUMIFS(AO272:AO276,$P272:$P276,Lists!$AI$10))</f>
        <v>-1863440.9059583552</v>
      </c>
      <c r="AP271" s="5">
        <f ca="1">IF(AP$4="",0,SUMIFS(AP272:AP276,$P272:$P276,Lists!$AI$9)-SUMIFS(AP272:AP276,$P272:$P276,Lists!$AI$10))</f>
        <v>-307776.6893660106</v>
      </c>
      <c r="AQ271" s="5">
        <f ca="1">IF(AQ$4="",0,SUMIFS(AQ272:AQ276,$P272:$P276,Lists!$AI$9)-SUMIFS(AQ272:AQ276,$P272:$P276,Lists!$AI$10))</f>
        <v>126278.32198366137</v>
      </c>
      <c r="AR271" s="5">
        <f ca="1">IF(AR$4="",0,SUMIFS(AR272:AR276,$P272:$P276,Lists!$AI$9)-SUMIFS(AR272:AR276,$P272:$P276,Lists!$AI$10))</f>
        <v>-19406173.443664465</v>
      </c>
      <c r="AS271" s="5">
        <f ca="1">IF(AS$4="",0,SUMIFS(AS272:AS276,$P272:$P276,Lists!$AI$9)-SUMIFS(AS272:AS276,$P272:$P276,Lists!$AI$10))</f>
        <v>-9094234.97950303</v>
      </c>
      <c r="AT271" s="5">
        <f ca="1">IF(AT$4="",0,SUMIFS(AT272:AT276,$P272:$P276,Lists!$AI$9)-SUMIFS(AT272:AT276,$P272:$P276,Lists!$AI$10))</f>
        <v>-4640287.9923200235</v>
      </c>
      <c r="AU271" s="5">
        <f ca="1">IF(AU$4="",0,SUMIFS(AU272:AU276,$P272:$P276,Lists!$AI$9)-SUMIFS(AU272:AU276,$P272:$P276,Lists!$AI$10))</f>
        <v>-94054.218003028422</v>
      </c>
      <c r="AV271" s="5">
        <f ca="1">IF(AV$4="",0,SUMIFS(AV272:AV276,$P272:$P276,Lists!$AI$9)-SUMIFS(AV272:AV276,$P272:$P276,Lists!$AI$10))</f>
        <v>-1308248.3976905281</v>
      </c>
      <c r="AW271" s="5">
        <f ca="1">IF(AW$4="",0,SUMIFS(AW272:AW276,$P272:$P276,Lists!$AI$9)-SUMIFS(AW272:AW276,$P272:$P276,Lists!$AI$10))</f>
        <v>3578568.0284611275</v>
      </c>
      <c r="AX271" s="5">
        <f ca="1">IF(AX$4="",0,SUMIFS(AX272:AX276,$P272:$P276,Lists!$AI$9)-SUMIFS(AX272:AX276,$P272:$P276,Lists!$AI$10))</f>
        <v>-633427.84193155612</v>
      </c>
      <c r="AY271" s="5">
        <f ca="1">IF(AY$4="",0,SUMIFS(AY272:AY276,$P272:$P276,Lists!$AI$9)-SUMIFS(AY272:AY276,$P272:$P276,Lists!$AI$10))</f>
        <v>-94054.218003028422</v>
      </c>
      <c r="AZ271" s="5">
        <f ca="1">IF(AZ$4="",0,SUMIFS(AZ272:AZ276,$P272:$P276,Lists!$AI$9)-SUMIFS(AZ272:AZ276,$P272:$P276,Lists!$AI$10))</f>
        <v>-801299.25092859729</v>
      </c>
      <c r="BA271" s="5">
        <f ca="1">IF(BA$4="",0,SUMIFS(BA272:BA276,$P272:$P276,Lists!$AI$9)-SUMIFS(BA272:BA276,$P272:$P276,Lists!$AI$10))</f>
        <v>-2066570.8632690031</v>
      </c>
      <c r="BB271" s="5">
        <f ca="1">IF(BB$4="",0,SUMIFS(BB272:BB276,$P272:$P276,Lists!$AI$9)-SUMIFS(BB272:BB276,$P272:$P276,Lists!$AI$10))</f>
        <v>-18900897.191210683</v>
      </c>
      <c r="BC271" s="5">
        <f ca="1">IF(BC$4="",0,SUMIFS(BC272:BC276,$P272:$P276,Lists!$AI$9)-SUMIFS(BC272:BC276,$P272:$P276,Lists!$AI$10))</f>
        <v>-7516150.2212843243</v>
      </c>
      <c r="BD271" s="5">
        <f ca="1">IF(BD$4="",0,SUMIFS(BD272:BD276,$P272:$P276,Lists!$AI$9)-SUMIFS(BD272:BD276,$P272:$P276,Lists!$AI$10))</f>
        <v>-6570873.9579447601</v>
      </c>
      <c r="BE271" s="5">
        <f ca="1">IF(BE$4="",0,SUMIFS(BE272:BE276,$P272:$P276,Lists!$AI$9)-SUMIFS(BE272:BE276,$P272:$P276,Lists!$AI$10))</f>
        <v>-1791166.5373389656</v>
      </c>
      <c r="BF271" s="5">
        <f ca="1">IF(BF$4="",0,SUMIFS(BF272:BF276,$P272:$P276,Lists!$AI$9)-SUMIFS(BF272:BF276,$P272:$P276,Lists!$AI$10))</f>
        <v>2664056.4026014367</v>
      </c>
      <c r="BG271" s="5">
        <f ca="1">IF(BG$4="",0,SUMIFS(BG272:BG276,$P272:$P276,Lists!$AI$9)-SUMIFS(BG272:BG276,$P272:$P276,Lists!$AI$10))</f>
        <v>-94054.218003028422</v>
      </c>
      <c r="BH271" s="5">
        <f ca="1">IF(BH$4="",0,SUMIFS(BH272:BH276,$P272:$P276,Lists!$AI$9)-SUMIFS(BH272:BH276,$P272:$P276,Lists!$AI$10))</f>
        <v>-1369716.9780372079</v>
      </c>
      <c r="BI271" s="5">
        <f ca="1">IF(BI$4="",0,SUMIFS(BI272:BI276,$P272:$P276,Lists!$AI$9)-SUMIFS(BI272:BI276,$P272:$P276,Lists!$AI$10))</f>
        <v>938992.51714599831</v>
      </c>
      <c r="BJ271" s="5">
        <f ca="1">IF(BJ$4="",0,SUMIFS(BJ272:BJ276,$P272:$P276,Lists!$AI$9)-SUMIFS(BJ272:BJ276,$P272:$P276,Lists!$AI$10))</f>
        <v>-762466.42482088157</v>
      </c>
      <c r="BK271" s="5">
        <f ca="1">IF(BK$4="",0,SUMIFS(BK272:BK276,$P272:$P276,Lists!$AI$9)-SUMIFS(BK272:BK276,$P272:$P276,Lists!$AI$10))</f>
        <v>-94054.218003028422</v>
      </c>
      <c r="BL271" s="5">
        <f ca="1">IF(BL$4="",0,SUMIFS(BL272:BL276,$P272:$P276,Lists!$AI$9)-SUMIFS(BL272:BL276,$P272:$P276,Lists!$AI$10))</f>
        <v>-19760114.120307796</v>
      </c>
      <c r="BM271" s="5">
        <f ca="1">IF(BM$4="",0,SUMIFS(BM272:BM276,$P272:$P276,Lists!$AI$9)-SUMIFS(BM272:BM276,$P272:$P276,Lists!$AI$10))</f>
        <v>-10055245.78665919</v>
      </c>
      <c r="BN271" s="5">
        <f ca="1">IF(BN$4="",0,SUMIFS(BN272:BN276,$P272:$P276,Lists!$AI$9)-SUMIFS(BN272:BN276,$P272:$P276,Lists!$AI$10))</f>
        <v>-5334394.9186969977</v>
      </c>
      <c r="BO271" s="5">
        <f ca="1">IF(BO$4="",0,SUMIFS(BO272:BO276,$P272:$P276,Lists!$AI$9)-SUMIFS(BO272:BO276,$P272:$P276,Lists!$AI$10))</f>
        <v>609996.05487205938</v>
      </c>
      <c r="BP271" s="5">
        <f ca="1">IF(BP$4="",0,SUMIFS(BP272:BP276,$P272:$P276,Lists!$AI$9)-SUMIFS(BP272:BP276,$P272:$P276,Lists!$AI$10))</f>
        <v>-1917186.9982466944</v>
      </c>
      <c r="BQ271" s="5">
        <f ca="1">IF(BQ$4="",0,SUMIFS(BQ272:BQ276,$P272:$P276,Lists!$AI$9)-SUMIFS(BQ272:BQ276,$P272:$P276,Lists!$AI$10))</f>
        <v>-1877082.8485053475</v>
      </c>
      <c r="BR271" s="5">
        <f ca="1">IF(BR$4="",0,SUMIFS(BR272:BR276,$P272:$P276,Lists!$AI$9)-SUMIFS(BR272:BR276,$P272:$P276,Lists!$AI$10))</f>
        <v>4944034.0826888429</v>
      </c>
      <c r="BS271" s="5">
        <f ca="1">IF(BS$4="",0,SUMIFS(BS272:BS276,$P272:$P276,Lists!$AI$9)-SUMIFS(BS272:BS276,$P272:$P276,Lists!$AI$10))</f>
        <v>-94054.218003028422</v>
      </c>
      <c r="BT271" s="5">
        <f ca="1">IF(BT$4="",0,SUMIFS(BT272:BT276,$P272:$P276,Lists!$AI$9)-SUMIFS(BT272:BT276,$P272:$P276,Lists!$AI$10))</f>
        <v>-1434297.405263938</v>
      </c>
      <c r="BU271" s="5">
        <f ca="1">IF(BU$4="",0,SUMIFS(BU272:BU276,$P272:$P276,Lists!$AI$9)-SUMIFS(BU272:BU276,$P272:$P276,Lists!$AI$10))</f>
        <v>-1870631.5449229497</v>
      </c>
      <c r="BV271" s="5">
        <f ca="1">IF(BV$4="",0,SUMIFS(BV272:BV276,$P272:$P276,Lists!$AI$9)-SUMIFS(BV272:BV276,$P272:$P276,Lists!$AI$10))</f>
        <v>-20484200.025614768</v>
      </c>
      <c r="BW271" s="5">
        <f ca="1">IF(BW$4="",0,SUMIFS(BW272:BW276,$P272:$P276,Lists!$AI$9)-SUMIFS(BW272:BW276,$P272:$P276,Lists!$AI$10))</f>
        <v>-8073842.3296514135</v>
      </c>
      <c r="BX271" s="5">
        <f ca="1">IF(BX$4="",0,SUMIFS(BX272:BX276,$P272:$P276,Lists!$AI$9)-SUMIFS(BX272:BX276,$P272:$P276,Lists!$AI$10))</f>
        <v>-5975875.4162156964</v>
      </c>
      <c r="BY271" s="5">
        <f ca="1">IF(BY$4="",0,SUMIFS(BY272:BY276,$P272:$P276,Lists!$AI$9)-SUMIFS(BY272:BY276,$P272:$P276,Lists!$AI$10))</f>
        <v>-2405017.4437213577</v>
      </c>
      <c r="BZ271" s="5">
        <f ca="1">IF(BZ$4="",0,SUMIFS(BZ272:BZ276,$P272:$P276,Lists!$AI$9)-SUMIFS(BZ272:BZ276,$P272:$P276,Lists!$AI$10))</f>
        <v>-243680.57950198354</v>
      </c>
      <c r="CA271" s="5">
        <f ca="1">IF(CA$4="",0,SUMIFS(CA272:CA276,$P272:$P276,Lists!$AI$9)-SUMIFS(CA272:CA276,$P272:$P276,Lists!$AI$10))</f>
        <v>5697421.5762775224</v>
      </c>
      <c r="CB271" s="5">
        <f ca="1">IF(CB$4="",0,SUMIFS(CB272:CB276,$P272:$P276,Lists!$AI$9)-SUMIFS(CB272:CB276,$P272:$P276,Lists!$AI$10))</f>
        <v>-2033225.9567040207</v>
      </c>
      <c r="CC271" s="5">
        <f ca="1">IF(CC$4="",0,SUMIFS(CC272:CC276,$P272:$P276,Lists!$AI$9)-SUMIFS(CC272:CC276,$P272:$P276,Lists!$AI$10))</f>
        <v>-1873294.4549214982</v>
      </c>
      <c r="CD271" s="5">
        <f ca="1">IF(CD$4="",0,SUMIFS(CD272:CD276,$P272:$P276,Lists!$AI$9)-SUMIFS(CD272:CD276,$P272:$P276,Lists!$AI$10))</f>
        <v>176668.42013893818</v>
      </c>
      <c r="CE271" s="5">
        <f ca="1">IF(CE$4="",0,SUMIFS(CE272:CE276,$P272:$P276,Lists!$AI$9)-SUMIFS(CE272:CE276,$P272:$P276,Lists!$AI$10))</f>
        <v>0</v>
      </c>
      <c r="CF271" s="5">
        <f ca="1">IF(CF$4="",0,SUMIFS(CF272:CF276,$P272:$P276,Lists!$AI$9)-SUMIFS(CF272:CF276,$P272:$P276,Lists!$AI$10))</f>
        <v>0</v>
      </c>
    </row>
    <row r="272" spans="2:84" x14ac:dyDescent="0.3">
      <c r="B272" s="13">
        <f>ROW()</f>
        <v>272</v>
      </c>
      <c r="H272" s="1" t="str">
        <f>$H$271</f>
        <v>Финпоток по инвестиционной деятельности</v>
      </c>
      <c r="I272" s="1" t="str">
        <f>CapEx!H71</f>
        <v>Оплата капитальных затрат</v>
      </c>
      <c r="M272" s="53" t="s">
        <v>18</v>
      </c>
      <c r="P272" s="72" t="str">
        <f>Lists!$AI$10</f>
        <v>CF(-)</v>
      </c>
      <c r="U272" s="5">
        <f t="shared" ref="U272:U275" ca="1" si="518">SUM(INDIRECT(ADDRESS($B272,$X$2)&amp;":"&amp;ADDRESS($B272,$X$2-1+$P$8)))</f>
        <v>213998401.85617623</v>
      </c>
      <c r="X272" s="108">
        <f ca="1">CapEx!X71</f>
        <v>33320000</v>
      </c>
      <c r="Y272" s="5">
        <f ca="1">CapEx!Y71</f>
        <v>8700000</v>
      </c>
      <c r="Z272" s="5">
        <f ca="1">CapEx!Z71</f>
        <v>4900000</v>
      </c>
      <c r="AA272" s="5">
        <f ca="1">CapEx!AA71</f>
        <v>0</v>
      </c>
      <c r="AB272" s="5">
        <f ca="1">CapEx!AB71</f>
        <v>0</v>
      </c>
      <c r="AC272" s="5">
        <f ca="1">CapEx!AC71</f>
        <v>0</v>
      </c>
      <c r="AD272" s="5">
        <f ca="1">CapEx!AD71</f>
        <v>0</v>
      </c>
      <c r="AE272" s="5">
        <f ca="1">CapEx!AE71</f>
        <v>0</v>
      </c>
      <c r="AF272" s="5">
        <f ca="1">CapEx!AF71</f>
        <v>1127500</v>
      </c>
      <c r="AG272" s="5">
        <f ca="1">CapEx!AG71</f>
        <v>1537500</v>
      </c>
      <c r="AH272" s="5">
        <f ca="1">CapEx!AH71</f>
        <v>204999.99999999997</v>
      </c>
      <c r="AI272" s="5">
        <f ca="1">CapEx!AI71</f>
        <v>0</v>
      </c>
      <c r="AJ272" s="5">
        <f ca="1">CapEx!AJ71</f>
        <v>1155687.5</v>
      </c>
      <c r="AK272" s="5">
        <f ca="1">CapEx!AK71</f>
        <v>1575937.5</v>
      </c>
      <c r="AL272" s="5">
        <f ca="1">CapEx!AL71</f>
        <v>210124.99999999997</v>
      </c>
      <c r="AM272" s="5">
        <f ca="1">CapEx!AM71</f>
        <v>0</v>
      </c>
      <c r="AN272" s="5">
        <f ca="1">CapEx!AN71</f>
        <v>1155687.5</v>
      </c>
      <c r="AO272" s="5">
        <f ca="1">CapEx!AO71</f>
        <v>1575937.5</v>
      </c>
      <c r="AP272" s="5">
        <f ca="1">CapEx!AP71</f>
        <v>210124.99999999997</v>
      </c>
      <c r="AQ272" s="5">
        <f ca="1">CapEx!AQ71</f>
        <v>0</v>
      </c>
      <c r="AR272" s="5">
        <f ca="1">CapEx!AR71</f>
        <v>19119202.831500001</v>
      </c>
      <c r="AS272" s="5">
        <f ca="1">CapEx!AS71</f>
        <v>9000180.761500001</v>
      </c>
      <c r="AT272" s="5">
        <f ca="1">CapEx!AT71</f>
        <v>4962778.3690000009</v>
      </c>
      <c r="AU272" s="5">
        <f ca="1">CapEx!AU71</f>
        <v>0</v>
      </c>
      <c r="AV272" s="5">
        <f ca="1">CapEx!AV71</f>
        <v>1214194.1796874998</v>
      </c>
      <c r="AW272" s="5">
        <f ca="1">CapEx!AW71</f>
        <v>1655719.3359374998</v>
      </c>
      <c r="AX272" s="5">
        <f ca="1">CapEx!AX71</f>
        <v>220762.57812499994</v>
      </c>
      <c r="AY272" s="5">
        <f ca="1">CapEx!AY71</f>
        <v>0</v>
      </c>
      <c r="AZ272" s="5">
        <f ca="1">CapEx!AZ71</f>
        <v>1214194.1796874998</v>
      </c>
      <c r="BA272" s="5">
        <f ca="1">CapEx!BA71</f>
        <v>1655719.3359374998</v>
      </c>
      <c r="BB272" s="5">
        <f ca="1">CapEx!BB71</f>
        <v>18806842.973207656</v>
      </c>
      <c r="BC272" s="5">
        <f ca="1">CapEx!BC71</f>
        <v>7653091.9273869768</v>
      </c>
      <c r="BD272" s="5">
        <f ca="1">CapEx!BD71</f>
        <v>6164393.8446427435</v>
      </c>
      <c r="BE272" s="5">
        <f ca="1">CapEx!BE71</f>
        <v>1697112.319335937</v>
      </c>
      <c r="BF272" s="5">
        <f ca="1">CapEx!BF71</f>
        <v>226281.64257812494</v>
      </c>
      <c r="BG272" s="5">
        <f ca="1">CapEx!BG71</f>
        <v>0</v>
      </c>
      <c r="BH272" s="5">
        <f ca="1">CapEx!BH71</f>
        <v>1275662.7600341793</v>
      </c>
      <c r="BI272" s="5">
        <f ca="1">CapEx!BI71</f>
        <v>1739540.1273193352</v>
      </c>
      <c r="BJ272" s="5">
        <f ca="1">CapEx!BJ71</f>
        <v>231938.68364257805</v>
      </c>
      <c r="BK272" s="5">
        <f ca="1">CapEx!BK71</f>
        <v>0</v>
      </c>
      <c r="BL272" s="5">
        <f ca="1">CapEx!BL71</f>
        <v>20196292.602228321</v>
      </c>
      <c r="BM272" s="5">
        <f ca="1">CapEx!BM71</f>
        <v>9530387.7093992773</v>
      </c>
      <c r="BN272" s="5">
        <f ca="1">CapEx!BN71</f>
        <v>5240340.7006939696</v>
      </c>
      <c r="BO272" s="5">
        <f ca="1">CapEx!BO71</f>
        <v>0</v>
      </c>
      <c r="BP272" s="5">
        <f ca="1">CapEx!BP71</f>
        <v>1307554.3290350339</v>
      </c>
      <c r="BQ272" s="5">
        <f ca="1">CapEx!BQ71</f>
        <v>1783028.630502319</v>
      </c>
      <c r="BR272" s="5">
        <f ca="1">CapEx!BR71</f>
        <v>237737.15073364251</v>
      </c>
      <c r="BS272" s="5">
        <f ca="1">CapEx!BS71</f>
        <v>0</v>
      </c>
      <c r="BT272" s="5">
        <f ca="1">CapEx!BT71</f>
        <v>1340243.1872609095</v>
      </c>
      <c r="BU272" s="5">
        <f ca="1">CapEx!BU71</f>
        <v>1827604.3462648767</v>
      </c>
      <c r="BV272" s="5">
        <f ca="1">CapEx!BV71</f>
        <v>19851583.380083989</v>
      </c>
      <c r="BW272" s="5">
        <f ca="1">CapEx!BW71</f>
        <v>8073842.3296514135</v>
      </c>
      <c r="BX272" s="5">
        <f ca="1">CapEx!BX71</f>
        <v>6530570.3991796765</v>
      </c>
      <c r="BY272" s="5">
        <f ca="1">CapEx!BY71</f>
        <v>1827604.3462648767</v>
      </c>
      <c r="BZ272" s="5">
        <f ca="1">CapEx!BZ71</f>
        <v>243680.57950198354</v>
      </c>
      <c r="CA272" s="5">
        <f ca="1">CapEx!CA71</f>
        <v>0</v>
      </c>
      <c r="CB272" s="5">
        <f ca="1">CapEx!CB71</f>
        <v>1373749.2669424322</v>
      </c>
      <c r="CC272" s="5">
        <f ca="1">CapEx!CC71</f>
        <v>1873294.4549214982</v>
      </c>
      <c r="CD272" s="5">
        <f ca="1">CapEx!CD71</f>
        <v>249772.59398953308</v>
      </c>
      <c r="CE272" s="5">
        <f ca="1">CapEx!CE71</f>
        <v>0</v>
      </c>
      <c r="CF272" s="5">
        <f ca="1">CapEx!CF71</f>
        <v>0</v>
      </c>
    </row>
    <row r="273" spans="2:84" x14ac:dyDescent="0.3">
      <c r="B273" s="13">
        <f>ROW()</f>
        <v>273</v>
      </c>
      <c r="H273" s="1" t="str">
        <f t="shared" ref="H273:H275" si="519">$H$271</f>
        <v>Финпоток по инвестиционной деятельности</v>
      </c>
      <c r="I273" s="1" t="str">
        <f>H39</f>
        <v>Приобретение оборудования в лизинг</v>
      </c>
      <c r="M273" s="53" t="s">
        <v>18</v>
      </c>
      <c r="P273" s="72" t="str">
        <f>Lists!$AI$10</f>
        <v>CF(-)</v>
      </c>
      <c r="U273" s="5">
        <f t="shared" ca="1" si="518"/>
        <v>5579356.9486790411</v>
      </c>
      <c r="X273" s="108">
        <f t="shared" ref="X273:BC273" ca="1" si="520">X39</f>
        <v>0</v>
      </c>
      <c r="Y273" s="5">
        <f t="shared" ca="1" si="520"/>
        <v>0</v>
      </c>
      <c r="Z273" s="5">
        <f t="shared" ca="1" si="520"/>
        <v>1000000</v>
      </c>
      <c r="AA273" s="5">
        <f t="shared" ca="1" si="520"/>
        <v>97651.689366010614</v>
      </c>
      <c r="AB273" s="5">
        <f t="shared" ca="1" si="520"/>
        <v>97651.689366010614</v>
      </c>
      <c r="AC273" s="5">
        <f t="shared" ca="1" si="520"/>
        <v>97651.689366010614</v>
      </c>
      <c r="AD273" s="5">
        <f t="shared" ca="1" si="520"/>
        <v>97651.689366010614</v>
      </c>
      <c r="AE273" s="5">
        <f t="shared" ca="1" si="520"/>
        <v>97651.689366010614</v>
      </c>
      <c r="AF273" s="5">
        <f t="shared" ca="1" si="520"/>
        <v>97651.689366010614</v>
      </c>
      <c r="AG273" s="5">
        <f t="shared" ca="1" si="520"/>
        <v>97651.689366010614</v>
      </c>
      <c r="AH273" s="5">
        <f t="shared" ca="1" si="520"/>
        <v>97651.689366010614</v>
      </c>
      <c r="AI273" s="5">
        <f t="shared" ca="1" si="520"/>
        <v>97651.689366010614</v>
      </c>
      <c r="AJ273" s="5">
        <f t="shared" ca="1" si="520"/>
        <v>97651.689366010614</v>
      </c>
      <c r="AK273" s="5">
        <f t="shared" ca="1" si="520"/>
        <v>97651.689366010614</v>
      </c>
      <c r="AL273" s="5">
        <f t="shared" ca="1" si="520"/>
        <v>97651.689366010614</v>
      </c>
      <c r="AM273" s="5">
        <f t="shared" ca="1" si="520"/>
        <v>97651.689366010614</v>
      </c>
      <c r="AN273" s="5">
        <f t="shared" ca="1" si="520"/>
        <v>97651.689366010614</v>
      </c>
      <c r="AO273" s="5">
        <f t="shared" ca="1" si="520"/>
        <v>97651.689366010614</v>
      </c>
      <c r="AP273" s="5">
        <f t="shared" ca="1" si="520"/>
        <v>97651.689366010614</v>
      </c>
      <c r="AQ273" s="5">
        <f t="shared" ca="1" si="520"/>
        <v>97651.689366010614</v>
      </c>
      <c r="AR273" s="5">
        <f t="shared" ca="1" si="520"/>
        <v>97651.689366010614</v>
      </c>
      <c r="AS273" s="5">
        <f t="shared" ca="1" si="520"/>
        <v>94054.218003028422</v>
      </c>
      <c r="AT273" s="5">
        <f t="shared" ca="1" si="520"/>
        <v>94054.218003028422</v>
      </c>
      <c r="AU273" s="5">
        <f t="shared" ca="1" si="520"/>
        <v>94054.218003028422</v>
      </c>
      <c r="AV273" s="5">
        <f t="shared" ca="1" si="520"/>
        <v>94054.218003028422</v>
      </c>
      <c r="AW273" s="5">
        <f t="shared" ca="1" si="520"/>
        <v>94054.218003028422</v>
      </c>
      <c r="AX273" s="5">
        <f t="shared" ca="1" si="520"/>
        <v>94054.218003028422</v>
      </c>
      <c r="AY273" s="5">
        <f t="shared" ca="1" si="520"/>
        <v>94054.218003028422</v>
      </c>
      <c r="AZ273" s="5">
        <f t="shared" ca="1" si="520"/>
        <v>94054.218003028422</v>
      </c>
      <c r="BA273" s="5">
        <f t="shared" ca="1" si="520"/>
        <v>94054.218003028422</v>
      </c>
      <c r="BB273" s="5">
        <f t="shared" ca="1" si="520"/>
        <v>94054.218003028422</v>
      </c>
      <c r="BC273" s="5">
        <f t="shared" ca="1" si="520"/>
        <v>94054.218003028422</v>
      </c>
      <c r="BD273" s="5">
        <f t="shared" ref="BD273:CF273" ca="1" si="521">BD39</f>
        <v>94054.218003028422</v>
      </c>
      <c r="BE273" s="5">
        <f t="shared" ca="1" si="521"/>
        <v>94054.218003028422</v>
      </c>
      <c r="BF273" s="5">
        <f t="shared" ca="1" si="521"/>
        <v>94054.218003028422</v>
      </c>
      <c r="BG273" s="5">
        <f t="shared" ca="1" si="521"/>
        <v>94054.218003028422</v>
      </c>
      <c r="BH273" s="5">
        <f t="shared" ca="1" si="521"/>
        <v>94054.218003028422</v>
      </c>
      <c r="BI273" s="5">
        <f t="shared" ca="1" si="521"/>
        <v>94054.218003028422</v>
      </c>
      <c r="BJ273" s="5">
        <f t="shared" ca="1" si="521"/>
        <v>94054.218003028422</v>
      </c>
      <c r="BK273" s="5">
        <f t="shared" ca="1" si="521"/>
        <v>94054.218003028422</v>
      </c>
      <c r="BL273" s="5">
        <f t="shared" ca="1" si="521"/>
        <v>94054.218003028422</v>
      </c>
      <c r="BM273" s="5">
        <f t="shared" ca="1" si="521"/>
        <v>94054.218003028422</v>
      </c>
      <c r="BN273" s="5">
        <f t="shared" ca="1" si="521"/>
        <v>94054.218003028422</v>
      </c>
      <c r="BO273" s="5">
        <f t="shared" ca="1" si="521"/>
        <v>94054.218003028422</v>
      </c>
      <c r="BP273" s="5">
        <f t="shared" ca="1" si="521"/>
        <v>94054.218003028422</v>
      </c>
      <c r="BQ273" s="5">
        <f t="shared" ca="1" si="521"/>
        <v>94054.218003028422</v>
      </c>
      <c r="BR273" s="5">
        <f t="shared" ca="1" si="521"/>
        <v>94054.218003028422</v>
      </c>
      <c r="BS273" s="5">
        <f t="shared" ca="1" si="521"/>
        <v>94054.218003028422</v>
      </c>
      <c r="BT273" s="5">
        <f t="shared" ca="1" si="521"/>
        <v>94054.218003028422</v>
      </c>
      <c r="BU273" s="5">
        <f t="shared" ca="1" si="521"/>
        <v>94054.218003028422</v>
      </c>
      <c r="BV273" s="5">
        <f t="shared" ca="1" si="521"/>
        <v>94054.218003028422</v>
      </c>
      <c r="BW273" s="5">
        <f t="shared" ca="1" si="521"/>
        <v>0</v>
      </c>
      <c r="BX273" s="5">
        <f t="shared" ca="1" si="521"/>
        <v>0</v>
      </c>
      <c r="BY273" s="5">
        <f t="shared" ca="1" si="521"/>
        <v>0</v>
      </c>
      <c r="BZ273" s="5">
        <f t="shared" ca="1" si="521"/>
        <v>0</v>
      </c>
      <c r="CA273" s="5">
        <f t="shared" ca="1" si="521"/>
        <v>0</v>
      </c>
      <c r="CB273" s="5">
        <f t="shared" ca="1" si="521"/>
        <v>0</v>
      </c>
      <c r="CC273" s="5">
        <f t="shared" ca="1" si="521"/>
        <v>0</v>
      </c>
      <c r="CD273" s="5">
        <f t="shared" ca="1" si="521"/>
        <v>0</v>
      </c>
      <c r="CE273" s="5">
        <f t="shared" ca="1" si="521"/>
        <v>0</v>
      </c>
      <c r="CF273" s="5">
        <f t="shared" ca="1" si="521"/>
        <v>0</v>
      </c>
    </row>
    <row r="274" spans="2:84" x14ac:dyDescent="0.3">
      <c r="B274" s="13">
        <f>ROW()</f>
        <v>274</v>
      </c>
      <c r="H274" s="1" t="str">
        <f t="shared" si="519"/>
        <v>Финпоток по инвестиционной деятельности</v>
      </c>
      <c r="I274" s="1" t="str">
        <f>H64</f>
        <v>Налоги на внеоборотные активы</v>
      </c>
      <c r="M274" s="53" t="s">
        <v>18</v>
      </c>
      <c r="P274" s="72" t="str">
        <f>Lists!$AI$10</f>
        <v>CF(-)</v>
      </c>
      <c r="U274" s="5">
        <f t="shared" ca="1" si="518"/>
        <v>6488377.6189354584</v>
      </c>
      <c r="X274" s="108">
        <f ca="1">CapEx!X255+Finance!X64</f>
        <v>0</v>
      </c>
      <c r="Y274" s="5">
        <f ca="1">CapEx!Y255+Finance!Y64</f>
        <v>0</v>
      </c>
      <c r="Z274" s="5">
        <f ca="1">CapEx!Z255+Finance!Z64</f>
        <v>12916.666666666668</v>
      </c>
      <c r="AA274" s="5">
        <f ca="1">CapEx!AA255+Finance!AA64</f>
        <v>0</v>
      </c>
      <c r="AB274" s="5">
        <f ca="1">CapEx!AB255+Finance!AB64</f>
        <v>0</v>
      </c>
      <c r="AC274" s="5">
        <f ca="1">CapEx!AC255+Finance!AC64</f>
        <v>195103.74390910022</v>
      </c>
      <c r="AD274" s="5">
        <f ca="1">CapEx!AD255+Finance!AD64</f>
        <v>0</v>
      </c>
      <c r="AE274" s="5">
        <f ca="1">CapEx!AE255+Finance!AE64</f>
        <v>0</v>
      </c>
      <c r="AF274" s="5">
        <f ca="1">CapEx!AF255+Finance!AF64</f>
        <v>190579.02592539744</v>
      </c>
      <c r="AG274" s="5">
        <f ca="1">CapEx!AG255+Finance!AG64</f>
        <v>0</v>
      </c>
      <c r="AH274" s="5">
        <f ca="1">CapEx!AH255+Finance!AH64</f>
        <v>0</v>
      </c>
      <c r="AI274" s="5">
        <f ca="1">CapEx!AI255+Finance!AI64</f>
        <v>0</v>
      </c>
      <c r="AJ274" s="5">
        <f ca="1">CapEx!AJ255+Finance!AJ64</f>
        <v>0</v>
      </c>
      <c r="AK274" s="5">
        <f ca="1">CapEx!AK255+Finance!AK64</f>
        <v>188246.66905280572</v>
      </c>
      <c r="AL274" s="5">
        <f ca="1">CapEx!AL255+Finance!AL64</f>
        <v>187950.07606910288</v>
      </c>
      <c r="AM274" s="5">
        <f ca="1">CapEx!AM255+Finance!AM64</f>
        <v>0</v>
      </c>
      <c r="AN274" s="5">
        <f ca="1">CapEx!AN255+Finance!AN64</f>
        <v>0</v>
      </c>
      <c r="AO274" s="5">
        <f ca="1">CapEx!AO255+Finance!AO64</f>
        <v>189851.71659234451</v>
      </c>
      <c r="AP274" s="5">
        <f ca="1">CapEx!AP255+Finance!AP64</f>
        <v>0</v>
      </c>
      <c r="AQ274" s="5">
        <f ca="1">CapEx!AQ255+Finance!AQ64</f>
        <v>0</v>
      </c>
      <c r="AR274" s="5">
        <f ca="1">CapEx!AR255+Finance!AR64</f>
        <v>189318.92279845654</v>
      </c>
      <c r="AS274" s="5">
        <f ca="1">CapEx!AS255+Finance!AS64</f>
        <v>0</v>
      </c>
      <c r="AT274" s="5">
        <f ca="1">CapEx!AT255+Finance!AT64</f>
        <v>0</v>
      </c>
      <c r="AU274" s="5">
        <f ca="1">CapEx!AU255+Finance!AU64</f>
        <v>0</v>
      </c>
      <c r="AV274" s="5">
        <f ca="1">CapEx!AV255+Finance!AV64</f>
        <v>0</v>
      </c>
      <c r="AW274" s="5">
        <f ca="1">CapEx!AW255+Finance!AW64</f>
        <v>232978.76549368887</v>
      </c>
      <c r="AX274" s="5">
        <f ca="1">CapEx!AX255+Finance!AX64</f>
        <v>318611.04580352776</v>
      </c>
      <c r="AY274" s="5">
        <f ca="1">CapEx!AY255+Finance!AY64</f>
        <v>0</v>
      </c>
      <c r="AZ274" s="5">
        <f ca="1">CapEx!AZ255+Finance!AZ64</f>
        <v>0</v>
      </c>
      <c r="BA274" s="5">
        <f ca="1">CapEx!BA255+Finance!BA64</f>
        <v>316797.30932847515</v>
      </c>
      <c r="BB274" s="5">
        <f ca="1">CapEx!BB255+Finance!BB64</f>
        <v>0</v>
      </c>
      <c r="BC274" s="5">
        <f ca="1">CapEx!BC255+Finance!BC64</f>
        <v>0</v>
      </c>
      <c r="BD274" s="5">
        <f ca="1">CapEx!BD255+Finance!BD64</f>
        <v>312425.89529898815</v>
      </c>
      <c r="BE274" s="5">
        <f ca="1">CapEx!BE255+Finance!BE64</f>
        <v>0</v>
      </c>
      <c r="BF274" s="5">
        <f ca="1">CapEx!BF255+Finance!BF64</f>
        <v>0</v>
      </c>
      <c r="BG274" s="5">
        <f ca="1">CapEx!BG255+Finance!BG64</f>
        <v>0</v>
      </c>
      <c r="BH274" s="5">
        <f ca="1">CapEx!BH255+Finance!BH64</f>
        <v>0</v>
      </c>
      <c r="BI274" s="5">
        <f ca="1">CapEx!BI255+Finance!BI64</f>
        <v>444569.62557523418</v>
      </c>
      <c r="BJ274" s="5">
        <f ca="1">CapEx!BJ255+Finance!BJ64</f>
        <v>436473.52317527501</v>
      </c>
      <c r="BK274" s="5">
        <f ca="1">CapEx!BK255+Finance!BK64</f>
        <v>0</v>
      </c>
      <c r="BL274" s="5">
        <f ca="1">CapEx!BL255+Finance!BL64</f>
        <v>0</v>
      </c>
      <c r="BM274" s="5">
        <f ca="1">CapEx!BM255+Finance!BM64</f>
        <v>430803.8592568849</v>
      </c>
      <c r="BN274" s="5">
        <f ca="1">CapEx!BN255+Finance!BN64</f>
        <v>0</v>
      </c>
      <c r="BO274" s="5">
        <f ca="1">CapEx!BO255+Finance!BO64</f>
        <v>0</v>
      </c>
      <c r="BP274" s="5">
        <f ca="1">CapEx!BP255+Finance!BP64</f>
        <v>515578.45120863203</v>
      </c>
      <c r="BQ274" s="5">
        <f ca="1">CapEx!BQ255+Finance!BQ64</f>
        <v>0</v>
      </c>
      <c r="BR274" s="5">
        <f ca="1">CapEx!BR255+Finance!BR64</f>
        <v>0</v>
      </c>
      <c r="BS274" s="5">
        <f ca="1">CapEx!BS255+Finance!BS64</f>
        <v>0</v>
      </c>
      <c r="BT274" s="5">
        <f ca="1">CapEx!BT255+Finance!BT64</f>
        <v>0</v>
      </c>
      <c r="BU274" s="5">
        <f ca="1">CapEx!BU255+Finance!BU64</f>
        <v>550720.10803505825</v>
      </c>
      <c r="BV274" s="5">
        <f ca="1">CapEx!BV255+Finance!BV64</f>
        <v>538562.42752775038</v>
      </c>
      <c r="BW274" s="5">
        <f ca="1">CapEx!BW255+Finance!BW64</f>
        <v>0</v>
      </c>
      <c r="BX274" s="5">
        <f ca="1">CapEx!BX255+Finance!BX64</f>
        <v>0</v>
      </c>
      <c r="BY274" s="5">
        <f ca="1">CapEx!BY255+Finance!BY64</f>
        <v>577413.09745648131</v>
      </c>
      <c r="BZ274" s="5">
        <f ca="1">CapEx!BZ255+Finance!BZ64</f>
        <v>0</v>
      </c>
      <c r="CA274" s="5">
        <f ca="1">CapEx!CA255+Finance!CA64</f>
        <v>0</v>
      </c>
      <c r="CB274" s="5">
        <f ca="1">CapEx!CB255+Finance!CB64</f>
        <v>659476.68976158858</v>
      </c>
      <c r="CC274" s="5">
        <f ca="1">CapEx!CC255+Finance!CC64</f>
        <v>0</v>
      </c>
      <c r="CD274" s="5">
        <f ca="1">CapEx!CD255+Finance!CD64</f>
        <v>0</v>
      </c>
      <c r="CE274" s="5">
        <f ca="1">CapEx!CE255+Finance!CE64</f>
        <v>0</v>
      </c>
      <c r="CF274" s="5">
        <f ca="1">CapEx!CF255+Finance!CF64</f>
        <v>0</v>
      </c>
    </row>
    <row r="275" spans="2:84" x14ac:dyDescent="0.3">
      <c r="B275" s="13">
        <f>ROW()</f>
        <v>275</v>
      </c>
      <c r="H275" s="1" t="str">
        <f t="shared" si="519"/>
        <v>Финпоток по инвестиционной деятельности</v>
      </c>
      <c r="I275" s="1" t="str">
        <f>H69</f>
        <v>Возмещение НДС по капзатратам</v>
      </c>
      <c r="M275" s="53" t="s">
        <v>18</v>
      </c>
      <c r="P275" s="72" t="str">
        <f>Lists!$AI$9</f>
        <v>CF(+)</v>
      </c>
      <c r="U275" s="5">
        <f t="shared" ca="1" si="518"/>
        <v>35993490.41483365</v>
      </c>
      <c r="X275" s="108">
        <f ca="1">CapEx!X303+Finance!X69</f>
        <v>0</v>
      </c>
      <c r="Y275" s="5">
        <f ca="1">CapEx!Y303+Finance!Y69</f>
        <v>0</v>
      </c>
      <c r="Z275" s="5">
        <f ca="1">CapEx!Z303+Finance!Z69</f>
        <v>0</v>
      </c>
      <c r="AA275" s="5">
        <f ca="1">CapEx!AA303+Finance!AA69</f>
        <v>0</v>
      </c>
      <c r="AB275" s="5">
        <f ca="1">CapEx!AB303+Finance!AB69</f>
        <v>5333333.333333334</v>
      </c>
      <c r="AC275" s="5">
        <f ca="1">CapEx!AC303+Finance!AC69</f>
        <v>0</v>
      </c>
      <c r="AD275" s="5">
        <f ca="1">CapEx!AD303+Finance!AD69</f>
        <v>0</v>
      </c>
      <c r="AE275" s="5">
        <f ca="1">CapEx!AE303+Finance!AE69</f>
        <v>2665883.8964553378</v>
      </c>
      <c r="AF275" s="5">
        <f ca="1">CapEx!AF303+Finance!AF69</f>
        <v>0</v>
      </c>
      <c r="AG275" s="5">
        <f ca="1">CapEx!AG303+Finance!AG69</f>
        <v>0</v>
      </c>
      <c r="AH275" s="5">
        <f ca="1">CapEx!AH303+Finance!AH69</f>
        <v>48825.844683005307</v>
      </c>
      <c r="AI275" s="5">
        <f ca="1">CapEx!AI303+Finance!AI69</f>
        <v>0</v>
      </c>
      <c r="AJ275" s="5">
        <f ca="1">CapEx!AJ303+Finance!AJ69</f>
        <v>0</v>
      </c>
      <c r="AK275" s="5">
        <f ca="1">CapEx!AK303+Finance!AK69</f>
        <v>527159.17801633861</v>
      </c>
      <c r="AL275" s="5">
        <f ca="1">CapEx!AL303+Finance!AL69</f>
        <v>0</v>
      </c>
      <c r="AM275" s="5">
        <f ca="1">CapEx!AM303+Finance!AM69</f>
        <v>0</v>
      </c>
      <c r="AN275" s="5">
        <f ca="1">CapEx!AN303+Finance!AN69</f>
        <v>486586.26134967199</v>
      </c>
      <c r="AO275" s="5">
        <f ca="1">CapEx!AO303+Finance!AO69</f>
        <v>0</v>
      </c>
      <c r="AP275" s="5">
        <f ca="1">CapEx!AP303+Finance!AP69</f>
        <v>0</v>
      </c>
      <c r="AQ275" s="5">
        <f ca="1">CapEx!AQ303+Finance!AQ69</f>
        <v>223930.01134967199</v>
      </c>
      <c r="AR275" s="5">
        <f ca="1">CapEx!AR303+Finance!AR69</f>
        <v>0</v>
      </c>
      <c r="AS275" s="5">
        <f ca="1">CapEx!AS303+Finance!AS69</f>
        <v>0</v>
      </c>
      <c r="AT275" s="5">
        <f ca="1">CapEx!AT303+Finance!AT69</f>
        <v>416544.5946830053</v>
      </c>
      <c r="AU275" s="5">
        <f ca="1">CapEx!AU303+Finance!AU69</f>
        <v>0</v>
      </c>
      <c r="AV275" s="5">
        <f ca="1">CapEx!AV303+Finance!AV69</f>
        <v>0</v>
      </c>
      <c r="AW275" s="5">
        <f ca="1">CapEx!AW303+Finance!AW69</f>
        <v>5561320.3478953447</v>
      </c>
      <c r="AX275" s="5">
        <f ca="1">CapEx!AX303+Finance!AX69</f>
        <v>0</v>
      </c>
      <c r="AY275" s="5">
        <f ca="1">CapEx!AY303+Finance!AY69</f>
        <v>0</v>
      </c>
      <c r="AZ275" s="5">
        <f ca="1">CapEx!AZ303+Finance!AZ69</f>
        <v>506949.14676193084</v>
      </c>
      <c r="BA275" s="5">
        <f ca="1">CapEx!BA303+Finance!BA69</f>
        <v>0</v>
      </c>
      <c r="BB275" s="5">
        <f ca="1">CapEx!BB303+Finance!BB69</f>
        <v>0</v>
      </c>
      <c r="BC275" s="5">
        <f ca="1">CapEx!BC303+Finance!BC69</f>
        <v>230995.92410568087</v>
      </c>
      <c r="BD275" s="5">
        <f ca="1">CapEx!BD303+Finance!BD69</f>
        <v>0</v>
      </c>
      <c r="BE275" s="5">
        <f ca="1">CapEx!BE303+Finance!BE69</f>
        <v>0</v>
      </c>
      <c r="BF275" s="5">
        <f ca="1">CapEx!BF303+Finance!BF69</f>
        <v>2984392.2631825902</v>
      </c>
      <c r="BG275" s="5">
        <f ca="1">CapEx!BG303+Finance!BG69</f>
        <v>0</v>
      </c>
      <c r="BH275" s="5">
        <f ca="1">CapEx!BH303+Finance!BH69</f>
        <v>0</v>
      </c>
      <c r="BI275" s="5">
        <f ca="1">CapEx!BI303+Finance!BI69</f>
        <v>3217156.488043596</v>
      </c>
      <c r="BJ275" s="5">
        <f ca="1">CapEx!BJ303+Finance!BJ69</f>
        <v>0</v>
      </c>
      <c r="BK275" s="5">
        <f ca="1">CapEx!BK303+Finance!BK69</f>
        <v>0</v>
      </c>
      <c r="BL275" s="5">
        <f ca="1">CapEx!BL303+Finance!BL69</f>
        <v>530232.69992355187</v>
      </c>
      <c r="BM275" s="5">
        <f ca="1">CapEx!BM303+Finance!BM69</f>
        <v>0</v>
      </c>
      <c r="BN275" s="5">
        <f ca="1">CapEx!BN303+Finance!BN69</f>
        <v>0</v>
      </c>
      <c r="BO275" s="5">
        <f ca="1">CapEx!BO303+Finance!BO69</f>
        <v>704050.2728750878</v>
      </c>
      <c r="BP275" s="5">
        <f ca="1">CapEx!BP303+Finance!BP69</f>
        <v>0</v>
      </c>
      <c r="BQ275" s="5">
        <f ca="1">CapEx!BQ303+Finance!BQ69</f>
        <v>0</v>
      </c>
      <c r="BR275" s="5">
        <f ca="1">CapEx!BR303+Finance!BR69</f>
        <v>5275825.4514255142</v>
      </c>
      <c r="BS275" s="5">
        <f ca="1">CapEx!BS303+Finance!BS69</f>
        <v>0</v>
      </c>
      <c r="BT275" s="5">
        <f ca="1">CapEx!BT303+Finance!BT69</f>
        <v>0</v>
      </c>
      <c r="BU275" s="5">
        <f ca="1">CapEx!BU303+Finance!BU69</f>
        <v>601747.12738001347</v>
      </c>
      <c r="BV275" s="5">
        <f ca="1">CapEx!BV303+Finance!BV69</f>
        <v>0</v>
      </c>
      <c r="BW275" s="5">
        <f ca="1">CapEx!BW303+Finance!BW69</f>
        <v>0</v>
      </c>
      <c r="BX275" s="5">
        <f ca="1">CapEx!BX303+Finance!BX69</f>
        <v>554694.98296398006</v>
      </c>
      <c r="BY275" s="5">
        <f ca="1">CapEx!BY303+Finance!BY69</f>
        <v>0</v>
      </c>
      <c r="BZ275" s="5">
        <f ca="1">CapEx!BZ303+Finance!BZ69</f>
        <v>0</v>
      </c>
      <c r="CA275" s="5">
        <f ca="1">CapEx!CA303+Finance!CA69</f>
        <v>5697421.5762775224</v>
      </c>
      <c r="CB275" s="5">
        <f ca="1">CapEx!CB303+Finance!CB69</f>
        <v>0</v>
      </c>
      <c r="CC275" s="5">
        <f ca="1">CapEx!CC303+Finance!CC69</f>
        <v>0</v>
      </c>
      <c r="CD275" s="5">
        <f ca="1">CapEx!CD303+Finance!CD69</f>
        <v>426441.01412847126</v>
      </c>
      <c r="CE275" s="5">
        <f ca="1">CapEx!CE303+Finance!CE69</f>
        <v>0</v>
      </c>
      <c r="CF275" s="5">
        <f ca="1">CapEx!CF303+Finance!CF69</f>
        <v>0</v>
      </c>
    </row>
    <row r="277" spans="2:84" x14ac:dyDescent="0.3">
      <c r="B277" s="13">
        <f>ROW()</f>
        <v>277</v>
      </c>
      <c r="H277" s="1" t="str">
        <f>CapEx!$H$305</f>
        <v>Финпоток до %% и налога на прибыль</v>
      </c>
      <c r="M277" s="53" t="s">
        <v>18</v>
      </c>
      <c r="P277" s="72" t="str">
        <f>Lists!$AI$11</f>
        <v>CF</v>
      </c>
      <c r="U277" s="5">
        <f ca="1">SUM(INDIRECT(ADDRESS($B277,$X$2)&amp;":"&amp;ADDRESS($B277,$X$2-1+$P$8)))</f>
        <v>293111298.07168996</v>
      </c>
      <c r="X277" s="5">
        <f t="shared" ref="X277:BC277" ca="1" si="522">X269+X271</f>
        <v>-33614000</v>
      </c>
      <c r="Y277" s="5">
        <f t="shared" ca="1" si="522"/>
        <v>-9234000</v>
      </c>
      <c r="Z277" s="5">
        <f t="shared" ca="1" si="522"/>
        <v>-6621566.666666667</v>
      </c>
      <c r="AA277" s="5">
        <f t="shared" ca="1" si="522"/>
        <v>-815926.6893660106</v>
      </c>
      <c r="AB277" s="5">
        <f t="shared" ca="1" si="522"/>
        <v>4939231.643967323</v>
      </c>
      <c r="AC277" s="5">
        <f t="shared" ca="1" si="522"/>
        <v>-189355.43327511084</v>
      </c>
      <c r="AD277" s="5">
        <f t="shared" ca="1" si="522"/>
        <v>481362.41063398949</v>
      </c>
      <c r="AE277" s="5">
        <f t="shared" ca="1" si="522"/>
        <v>3655829.3570893276</v>
      </c>
      <c r="AF277" s="5">
        <f t="shared" ca="1" si="522"/>
        <v>-266646.99306918704</v>
      </c>
      <c r="AG277" s="5">
        <f t="shared" ca="1" si="522"/>
        <v>-154399.06714378833</v>
      </c>
      <c r="AH277" s="5">
        <f t="shared" ca="1" si="522"/>
        <v>1696102.0275392162</v>
      </c>
      <c r="AI277" s="5">
        <f t="shared" ca="1" si="522"/>
        <v>1603428.1550784337</v>
      </c>
      <c r="AJ277" s="5">
        <f t="shared" ca="1" si="522"/>
        <v>811131.26047843159</v>
      </c>
      <c r="AK277" s="5">
        <f t="shared" ca="1" si="522"/>
        <v>1198700.8369419654</v>
      </c>
      <c r="AL277" s="5">
        <f t="shared" ca="1" si="522"/>
        <v>1762987.4159871088</v>
      </c>
      <c r="AM277" s="5">
        <f t="shared" ca="1" si="522"/>
        <v>2573915.6484562107</v>
      </c>
      <c r="AN277" s="5">
        <f t="shared" ca="1" si="522"/>
        <v>2361373.6505058818</v>
      </c>
      <c r="AO277" s="5">
        <f t="shared" ca="1" si="522"/>
        <v>1201306.3352860895</v>
      </c>
      <c r="AP277" s="5">
        <f t="shared" ca="1" si="522"/>
        <v>3082558.1532816333</v>
      </c>
      <c r="AQ277" s="5">
        <f t="shared" ca="1" si="522"/>
        <v>4103247.2470851038</v>
      </c>
      <c r="AR277" s="5">
        <f t="shared" ca="1" si="522"/>
        <v>-15018848.60830011</v>
      </c>
      <c r="AS277" s="5">
        <f t="shared" ca="1" si="522"/>
        <v>-4391634.1360446773</v>
      </c>
      <c r="AT277" s="5">
        <f t="shared" ca="1" si="522"/>
        <v>637207.56836813502</v>
      </c>
      <c r="AU277" s="5">
        <f t="shared" ca="1" si="522"/>
        <v>5579598.5928836809</v>
      </c>
      <c r="AV277" s="5">
        <f t="shared" ca="1" si="522"/>
        <v>4732596.2483834838</v>
      </c>
      <c r="AW277" s="5">
        <f t="shared" ca="1" si="522"/>
        <v>10126535.309036642</v>
      </c>
      <c r="AX277" s="5">
        <f t="shared" ca="1" si="522"/>
        <v>6053376.008344776</v>
      </c>
      <c r="AY277" s="5">
        <f t="shared" ca="1" si="522"/>
        <v>7085852.3542769393</v>
      </c>
      <c r="AZ277" s="5">
        <f t="shared" ca="1" si="522"/>
        <v>6981067.0939710867</v>
      </c>
      <c r="BA277" s="5">
        <f t="shared" ca="1" si="522"/>
        <v>5358164.7049426567</v>
      </c>
      <c r="BB277" s="5">
        <f t="shared" ca="1" si="522"/>
        <v>-11071158.944083944</v>
      </c>
      <c r="BC277" s="5">
        <f t="shared" ca="1" si="522"/>
        <v>872863.65517275594</v>
      </c>
      <c r="BD277" s="5">
        <f t="shared" ref="BD277:CF277" ca="1" si="523">BD269+BD271</f>
        <v>1551072.4169293139</v>
      </c>
      <c r="BE277" s="5">
        <f t="shared" ca="1" si="523"/>
        <v>6766330.4732562033</v>
      </c>
      <c r="BF277" s="5">
        <f t="shared" ca="1" si="523"/>
        <v>11790110.933497105</v>
      </c>
      <c r="BG277" s="5">
        <f t="shared" ca="1" si="523"/>
        <v>9024843.7010600399</v>
      </c>
      <c r="BH277" s="5">
        <f t="shared" ca="1" si="523"/>
        <v>8148214.5449155569</v>
      </c>
      <c r="BI277" s="5">
        <f t="shared" ca="1" si="523"/>
        <v>11012787.309432738</v>
      </c>
      <c r="BJ277" s="5">
        <f t="shared" ca="1" si="523"/>
        <v>9818046.743067503</v>
      </c>
      <c r="BK277" s="5">
        <f t="shared" ca="1" si="523"/>
        <v>10952053.650716761</v>
      </c>
      <c r="BL277" s="5">
        <f t="shared" ca="1" si="523"/>
        <v>-8169569.759556327</v>
      </c>
      <c r="BM277" s="5">
        <f t="shared" ca="1" si="523"/>
        <v>1748240.0254154596</v>
      </c>
      <c r="BN277" s="5">
        <f t="shared" ca="1" si="523"/>
        <v>6833244.6530411299</v>
      </c>
      <c r="BO277" s="5">
        <f t="shared" ca="1" si="523"/>
        <v>13479691.219726676</v>
      </c>
      <c r="BP277" s="5">
        <f t="shared" ca="1" si="523"/>
        <v>11203312.180398548</v>
      </c>
      <c r="BQ277" s="5">
        <f t="shared" ca="1" si="523"/>
        <v>11742671.383309864</v>
      </c>
      <c r="BR277" s="5">
        <f t="shared" ca="1" si="523"/>
        <v>19248381.236298058</v>
      </c>
      <c r="BS277" s="5">
        <f t="shared" ca="1" si="523"/>
        <v>13821749.8786026</v>
      </c>
      <c r="BT277" s="5">
        <f t="shared" ca="1" si="523"/>
        <v>12881755.693828546</v>
      </c>
      <c r="BU277" s="5">
        <f t="shared" ca="1" si="523"/>
        <v>13040960.846750943</v>
      </c>
      <c r="BV277" s="5">
        <f t="shared" ca="1" si="523"/>
        <v>-5921546.3787022084</v>
      </c>
      <c r="BW277" s="5">
        <f t="shared" ca="1" si="523"/>
        <v>7106405.1033111829</v>
      </c>
      <c r="BX277" s="5">
        <f t="shared" ca="1" si="523"/>
        <v>9920299.1832285821</v>
      </c>
      <c r="BY277" s="5">
        <f t="shared" ca="1" si="523"/>
        <v>13378328.453848992</v>
      </c>
      <c r="BZ277" s="5">
        <f t="shared" ca="1" si="523"/>
        <v>15989419.781753805</v>
      </c>
      <c r="CA277" s="5">
        <f t="shared" ca="1" si="523"/>
        <v>22609792.515498035</v>
      </c>
      <c r="CB277" s="5">
        <f t="shared" ca="1" si="523"/>
        <v>15438876.050750747</v>
      </c>
      <c r="CC277" s="5">
        <f t="shared" ca="1" si="523"/>
        <v>16155661.42149137</v>
      </c>
      <c r="CD277" s="5">
        <f t="shared" ca="1" si="523"/>
        <v>18887574.448042464</v>
      </c>
      <c r="CE277" s="5">
        <f t="shared" ca="1" si="523"/>
        <v>19131691.22201483</v>
      </c>
      <c r="CF277" s="5">
        <f t="shared" ca="1" si="523"/>
        <v>0</v>
      </c>
    </row>
    <row r="279" spans="2:84" x14ac:dyDescent="0.3">
      <c r="B279" s="13">
        <f>ROW()</f>
        <v>279</v>
      </c>
      <c r="H279" s="1" t="s">
        <v>384</v>
      </c>
      <c r="M279" s="53" t="s">
        <v>18</v>
      </c>
      <c r="P279" s="72" t="str">
        <f>Lists!$AI$11</f>
        <v>CF</v>
      </c>
      <c r="U279" s="5">
        <f t="shared" ref="U279:U284" ca="1" si="524">SUM(INDIRECT(ADDRESS($B279,$X$2)&amp;":"&amp;ADDRESS($B279,$X$2-1+$P$8)))</f>
        <v>-705820.24306008045</v>
      </c>
      <c r="X279" s="5">
        <f ca="1">IF(X$4="",0,SUMIFS(X280:X285,$P280:$P285,Lists!$AI$9)-SUMIFS(X280:X285,$P280:$P285,Lists!$AI$10))</f>
        <v>0</v>
      </c>
      <c r="Y279" s="5">
        <f ca="1">IF(Y$4="",0,SUMIFS(Y280:Y285,$P280:$P285,Lists!$AI$9)-SUMIFS(Y280:Y285,$P280:$P285,Lists!$AI$10))</f>
        <v>0</v>
      </c>
      <c r="Z279" s="5">
        <f ca="1">IF(Z$4="",0,SUMIFS(Z280:Z285,$P280:$P285,Lists!$AI$9)-SUMIFS(Z280:Z285,$P280:$P285,Lists!$AI$10))</f>
        <v>-193748.95075098058</v>
      </c>
      <c r="AA279" s="5">
        <f ca="1">IF(AA$4="",0,SUMIFS(AA280:AA285,$P280:$P285,Lists!$AI$9)-SUMIFS(AA280:AA285,$P280:$P285,Lists!$AI$10))</f>
        <v>-66666.666666666672</v>
      </c>
      <c r="AB279" s="5">
        <f ca="1">IF(AB$4="",0,SUMIFS(AB280:AB285,$P280:$P285,Lists!$AI$9)-SUMIFS(AB280:AB285,$P280:$P285,Lists!$AI$10))</f>
        <v>-251350.8133029936</v>
      </c>
      <c r="AC279" s="5">
        <f ca="1">IF(AC$4="",0,SUMIFS(AC280:AC285,$P280:$P285,Lists!$AI$9)-SUMIFS(AC280:AC285,$P280:$P285,Lists!$AI$10))</f>
        <v>-66666.666666666672</v>
      </c>
      <c r="AD279" s="5">
        <f ca="1">IF(AD$4="",0,SUMIFS(AD280:AD285,$P280:$P285,Lists!$AI$9)-SUMIFS(AD280:AD285,$P280:$P285,Lists!$AI$10))</f>
        <v>-162713.63868854259</v>
      </c>
      <c r="AE279" s="5">
        <f ca="1">IF(AE$4="",0,SUMIFS(AE280:AE285,$P280:$P285,Lists!$AI$9)-SUMIFS(AE280:AE285,$P280:$P285,Lists!$AI$10))</f>
        <v>-111503.66495815011</v>
      </c>
      <c r="AF279" s="5">
        <f ca="1">IF(AF$4="",0,SUMIFS(AF280:AF285,$P280:$P285,Lists!$AI$9)-SUMIFS(AF280:AF285,$P280:$P285,Lists!$AI$10))</f>
        <v>-66666.666666666672</v>
      </c>
      <c r="AG279" s="5">
        <f ca="1">IF(AG$4="",0,SUMIFS(AG280:AG285,$P280:$P285,Lists!$AI$9)-SUMIFS(AG280:AG285,$P280:$P285,Lists!$AI$10))</f>
        <v>-66666.666666666672</v>
      </c>
      <c r="AH279" s="5">
        <f ca="1">IF(AH$4="",0,SUMIFS(AH280:AH285,$P280:$P285,Lists!$AI$9)-SUMIFS(AH280:AH285,$P280:$P285,Lists!$AI$10))</f>
        <v>-98424.592359275674</v>
      </c>
      <c r="AI279" s="5">
        <f ca="1">IF(AI$4="",0,SUMIFS(AI280:AI285,$P280:$P285,Lists!$AI$9)-SUMIFS(AI280:AI285,$P280:$P285,Lists!$AI$10))</f>
        <v>-80326.560512224954</v>
      </c>
      <c r="AJ279" s="5">
        <f ca="1">IF(AJ$4="",0,SUMIFS(AJ280:AJ285,$P280:$P285,Lists!$AI$9)-SUMIFS(AJ280:AJ285,$P280:$P285,Lists!$AI$10))</f>
        <v>-70514.853136027014</v>
      </c>
      <c r="AK279" s="5">
        <f ca="1">IF(AK$4="",0,SUMIFS(AK280:AK285,$P280:$P285,Lists!$AI$9)-SUMIFS(AK280:AK285,$P280:$P285,Lists!$AI$10))</f>
        <v>-82795.903256273377</v>
      </c>
      <c r="AL279" s="5">
        <f ca="1">IF(AL$4="",0,SUMIFS(AL280:AL285,$P280:$P285,Lists!$AI$9)-SUMIFS(AL280:AL285,$P280:$P285,Lists!$AI$10))</f>
        <v>-76525.098642136465</v>
      </c>
      <c r="AM279" s="5">
        <f ca="1">IF(AM$4="",0,SUMIFS(AM280:AM285,$P280:$P285,Lists!$AI$9)-SUMIFS(AM280:AM285,$P280:$P285,Lists!$AI$10))</f>
        <v>-67546.96711553639</v>
      </c>
      <c r="AN279" s="5">
        <f ca="1">IF(AN$4="",0,SUMIFS(AN280:AN285,$P280:$P285,Lists!$AI$9)-SUMIFS(AN280:AN285,$P280:$P285,Lists!$AI$10))</f>
        <v>-59273.076111204617</v>
      </c>
      <c r="AO279" s="5">
        <f ca="1">IF(AO$4="",0,SUMIFS(AO280:AO285,$P280:$P285,Lists!$AI$9)-SUMIFS(AO280:AO285,$P280:$P285,Lists!$AI$10))</f>
        <v>-56028.448021235985</v>
      </c>
      <c r="AP279" s="5">
        <f ca="1">IF(AP$4="",0,SUMIFS(AP280:AP285,$P280:$P285,Lists!$AI$9)-SUMIFS(AP280:AP285,$P280:$P285,Lists!$AI$10))</f>
        <v>-45721.819629140919</v>
      </c>
      <c r="AQ279" s="5">
        <f ca="1">IF(AQ$4="",0,SUMIFS(AQ280:AQ285,$P280:$P285,Lists!$AI$9)-SUMIFS(AQ280:AQ285,$P280:$P285,Lists!$AI$10))</f>
        <v>-32172.713741049869</v>
      </c>
      <c r="AR279" s="5">
        <f ca="1">IF(AR$4="",0,SUMIFS(AR280:AR285,$P280:$P285,Lists!$AI$9)-SUMIFS(AR280:AR285,$P280:$P285,Lists!$AI$10))</f>
        <v>-83923.789259223748</v>
      </c>
      <c r="AS279" s="5">
        <f ca="1">IF(AS$4="",0,SUMIFS(AS280:AS285,$P280:$P285,Lists!$AI$9)-SUMIFS(AS280:AS285,$P280:$P285,Lists!$AI$10))</f>
        <v>-97457.983193277323</v>
      </c>
      <c r="AT279" s="5">
        <f ca="1">IF(AT$4="",0,SUMIFS(AT280:AT285,$P280:$P285,Lists!$AI$9)-SUMIFS(AT280:AT285,$P280:$P285,Lists!$AI$10))</f>
        <v>-94987.161531279169</v>
      </c>
      <c r="AU279" s="5">
        <f ca="1">IF(AU$4="",0,SUMIFS(AU280:AU285,$P280:$P285,Lists!$AI$9)-SUMIFS(AU280:AU285,$P280:$P285,Lists!$AI$10))</f>
        <v>-129689.14199002809</v>
      </c>
      <c r="AV279" s="5">
        <f ca="1">IF(AV$4="",0,SUMIFS(AV280:AV285,$P280:$P285,Lists!$AI$9)-SUMIFS(AV280:AV285,$P280:$P285,Lists!$AI$10))</f>
        <v>-87899.751483113811</v>
      </c>
      <c r="AW279" s="5">
        <f ca="1">IF(AW$4="",0,SUMIFS(AW280:AW285,$P280:$P285,Lists!$AI$9)-SUMIFS(AW280:AW285,$P280:$P285,Lists!$AI$10))</f>
        <v>-82702.370618507688</v>
      </c>
      <c r="AX279" s="5">
        <f ca="1">IF(AX$4="",0,SUMIFS(AX280:AX285,$P280:$P285,Lists!$AI$9)-SUMIFS(AX280:AX285,$P280:$P285,Lists!$AI$10))</f>
        <v>-72558.280695112699</v>
      </c>
      <c r="AY279" s="5">
        <f ca="1">IF(AY$4="",0,SUMIFS(AY280:AY285,$P280:$P285,Lists!$AI$9)-SUMIFS(AY280:AY285,$P280:$P285,Lists!$AI$10))</f>
        <v>-51913.145064266268</v>
      </c>
      <c r="AZ279" s="5">
        <f ca="1">IF(AZ$4="",0,SUMIFS(AZ280:AZ285,$P280:$P285,Lists!$AI$9)-SUMIFS(AZ280:AZ285,$P280:$P285,Lists!$AI$10))</f>
        <v>-31243.141696778337</v>
      </c>
      <c r="BA279" s="5">
        <f ca="1">IF(BA$4="",0,SUMIFS(BA280:BA285,$P280:$P285,Lists!$AI$9)-SUMIFS(BA280:BA285,$P280:$P285,Lists!$AI$10))</f>
        <v>-16061.093958522186</v>
      </c>
      <c r="BB279" s="5">
        <f ca="1">IF(BB$4="",0,SUMIFS(BB280:BB285,$P280:$P285,Lists!$AI$9)-SUMIFS(BB280:BB285,$P280:$P285,Lists!$AI$10))</f>
        <v>-55635.222311481404</v>
      </c>
      <c r="BC279" s="5">
        <f ca="1">IF(BC$4="",0,SUMIFS(BC280:BC285,$P280:$P285,Lists!$AI$9)-SUMIFS(BC280:BC285,$P280:$P285,Lists!$AI$10))</f>
        <v>-55387.705928044954</v>
      </c>
      <c r="BD279" s="5">
        <f ca="1">IF(BD$4="",0,SUMIFS(BD280:BD285,$P280:$P285,Lists!$AI$9)-SUMIFS(BD280:BD285,$P280:$P285,Lists!$AI$10))</f>
        <v>-52916.884266046814</v>
      </c>
      <c r="BE279" s="5">
        <f ca="1">IF(BE$4="",0,SUMIFS(BE280:BE285,$P280:$P285,Lists!$AI$9)-SUMIFS(BE280:BE285,$P280:$P285,Lists!$AI$10))</f>
        <v>-50334.138116778675</v>
      </c>
      <c r="BF279" s="5">
        <f ca="1">IF(BF$4="",0,SUMIFS(BF280:BF285,$P280:$P285,Lists!$AI$9)-SUMIFS(BF280:BF285,$P280:$P285,Lists!$AI$10))</f>
        <v>-42968.473829354065</v>
      </c>
      <c r="BG279" s="5">
        <f ca="1">IF(BG$4="",0,SUMIFS(BG280:BG285,$P280:$P285,Lists!$AI$9)-SUMIFS(BG280:BG285,$P280:$P285,Lists!$AI$10))</f>
        <v>-30995.412533518451</v>
      </c>
      <c r="BH279" s="5">
        <f ca="1">IF(BH$4="",0,SUMIFS(BH280:BH285,$P280:$P285,Lists!$AI$9)-SUMIFS(BH280:BH285,$P280:$P285,Lists!$AI$10))</f>
        <v>-21854.514969952463</v>
      </c>
      <c r="BI279" s="5">
        <f ca="1">IF(BI$4="",0,SUMIFS(BI280:BI285,$P280:$P285,Lists!$AI$9)-SUMIFS(BI280:BI285,$P280:$P285,Lists!$AI$10))</f>
        <v>-13514.929212995412</v>
      </c>
      <c r="BJ279" s="5">
        <f ca="1">IF(BJ$4="",0,SUMIFS(BJ280:BJ285,$P280:$P285,Lists!$AI$9)-SUMIFS(BJ280:BJ285,$P280:$P285,Lists!$AI$10))</f>
        <v>7575.3984234486779</v>
      </c>
      <c r="BK279" s="5">
        <f ca="1">IF(BK$4="",0,SUMIFS(BK280:BK285,$P280:$P285,Lists!$AI$9)-SUMIFS(BK280:BK285,$P280:$P285,Lists!$AI$10))</f>
        <v>42764.507727546486</v>
      </c>
      <c r="BL279" s="5">
        <f ca="1">IF(BL$4="",0,SUMIFS(BL280:BL285,$P280:$P285,Lists!$AI$9)-SUMIFS(BL280:BL285,$P280:$P285,Lists!$AI$10))</f>
        <v>10166.60821716355</v>
      </c>
      <c r="BM279" s="5">
        <f ca="1">IF(BM$4="",0,SUMIFS(BM280:BM285,$P280:$P285,Lists!$AI$9)-SUMIFS(BM280:BM285,$P280:$P285,Lists!$AI$10))</f>
        <v>8921.7450030640612</v>
      </c>
      <c r="BN279" s="5">
        <f ca="1">IF(BN$4="",0,SUMIFS(BN280:BN285,$P280:$P285,Lists!$AI$9)-SUMIFS(BN280:BN285,$P280:$P285,Lists!$AI$10))</f>
        <v>11392.566665062193</v>
      </c>
      <c r="BO279" s="5">
        <f ca="1">IF(BO$4="",0,SUMIFS(BO280:BO285,$P280:$P285,Lists!$AI$9)-SUMIFS(BO280:BO285,$P280:$P285,Lists!$AI$10))</f>
        <v>17505.094147980511</v>
      </c>
      <c r="BP279" s="5">
        <f ca="1">IF(BP$4="",0,SUMIFS(BP280:BP285,$P280:$P285,Lists!$AI$9)-SUMIFS(BP280:BP285,$P280:$P285,Lists!$AI$10))</f>
        <v>29712.462570217409</v>
      </c>
      <c r="BQ279" s="5">
        <f ca="1">IF(BQ$4="",0,SUMIFS(BQ280:BQ285,$P280:$P285,Lists!$AI$9)-SUMIFS(BQ280:BQ285,$P280:$P285,Lists!$AI$10))</f>
        <v>39799.54361885813</v>
      </c>
      <c r="BR279" s="5">
        <f ca="1">IF(BR$4="",0,SUMIFS(BR280:BR285,$P280:$P285,Lists!$AI$9)-SUMIFS(BR280:BR285,$P280:$P285,Lists!$AI$10))</f>
        <v>50383.302190024398</v>
      </c>
      <c r="BS279" s="5">
        <f ca="1">IF(BS$4="",0,SUMIFS(BS280:BS285,$P280:$P285,Lists!$AI$9)-SUMIFS(BS280:BS285,$P280:$P285,Lists!$AI$10))</f>
        <v>67849.559712953342</v>
      </c>
      <c r="BT279" s="5">
        <f ca="1">IF(BT$4="",0,SUMIFS(BT280:BT285,$P280:$P285,Lists!$AI$9)-SUMIFS(BT280:BT285,$P280:$P285,Lists!$AI$10))</f>
        <v>83488.165825718548</v>
      </c>
      <c r="BU279" s="5">
        <f ca="1">IF(BU$4="",0,SUMIFS(BU280:BU285,$P280:$P285,Lists!$AI$9)-SUMIFS(BU280:BU285,$P280:$P285,Lists!$AI$10))</f>
        <v>129192.73000140337</v>
      </c>
      <c r="BV279" s="5">
        <f ca="1">IF(BV$4="",0,SUMIFS(BV280:BV285,$P280:$P285,Lists!$AI$9)-SUMIFS(BV280:BV285,$P280:$P285,Lists!$AI$10))</f>
        <v>94083.971362950324</v>
      </c>
      <c r="BW279" s="5">
        <f ca="1">IF(BW$4="",0,SUMIFS(BW280:BW285,$P280:$P285,Lists!$AI$9)-SUMIFS(BW280:BW285,$P280:$P285,Lists!$AI$10))</f>
        <v>119888.12635828179</v>
      </c>
      <c r="BX279" s="5">
        <f ca="1">IF(BX$4="",0,SUMIFS(BX280:BX285,$P280:$P285,Lists!$AI$9)-SUMIFS(BX280:BX285,$P280:$P285,Lists!$AI$10))</f>
        <v>124358.16866453629</v>
      </c>
      <c r="BY279" s="5">
        <f ca="1">IF(BY$4="",0,SUMIFS(BY280:BY285,$P280:$P285,Lists!$AI$9)-SUMIFS(BY280:BY285,$P280:$P285,Lists!$AI$10))</f>
        <v>131408.64537339596</v>
      </c>
      <c r="BZ279" s="5">
        <f ca="1">IF(BZ$4="",0,SUMIFS(BZ280:BZ285,$P280:$P285,Lists!$AI$9)-SUMIFS(BZ280:BZ285,$P280:$P285,Lists!$AI$10))</f>
        <v>141248.33227476245</v>
      </c>
      <c r="CA279" s="5">
        <f ca="1">IF(CA$4="",0,SUMIFS(CA280:CA285,$P280:$P285,Lists!$AI$9)-SUMIFS(CA280:CA285,$P280:$P285,Lists!$AI$10))</f>
        <v>153481.51956004172</v>
      </c>
      <c r="CB279" s="5">
        <f ca="1">IF(CB$4="",0,SUMIFS(CB280:CB285,$P280:$P285,Lists!$AI$9)-SUMIFS(CB280:CB285,$P280:$P285,Lists!$AI$10))</f>
        <v>171783.38185125316</v>
      </c>
      <c r="CC279" s="5">
        <f ca="1">IF(CC$4="",0,SUMIFS(CC280:CC285,$P280:$P285,Lists!$AI$9)-SUMIFS(CC280:CC285,$P280:$P285,Lists!$AI$10))</f>
        <v>182901.04596936636</v>
      </c>
      <c r="CD279" s="5">
        <f ca="1">IF(CD$4="",0,SUMIFS(CD280:CD285,$P280:$P285,Lists!$AI$9)-SUMIFS(CD280:CD285,$P280:$P285,Lists!$AI$10))</f>
        <v>194675.79752235621</v>
      </c>
      <c r="CE279" s="5">
        <f ca="1">IF(CE$4="",0,SUMIFS(CE280:CE285,$P280:$P285,Lists!$AI$9)-SUMIFS(CE280:CE285,$P280:$P285,Lists!$AI$10))</f>
        <v>208955.99144925422</v>
      </c>
      <c r="CF279" s="5">
        <f ca="1">IF(CF$4="",0,SUMIFS(CF280:CF285,$P280:$P285,Lists!$AI$9)-SUMIFS(CF280:CF285,$P280:$P285,Lists!$AI$10))</f>
        <v>0</v>
      </c>
    </row>
    <row r="280" spans="2:84" x14ac:dyDescent="0.3">
      <c r="B280" s="13">
        <f>ROW()</f>
        <v>280</v>
      </c>
      <c r="H280" s="1" t="str">
        <f>$H$279</f>
        <v>Финпоток по %%</v>
      </c>
      <c r="I280" s="1" t="s">
        <v>385</v>
      </c>
      <c r="M280" s="53" t="s">
        <v>18</v>
      </c>
      <c r="P280" s="72" t="str">
        <f>Lists!$AI$10</f>
        <v>CF(-)</v>
      </c>
      <c r="U280" s="5">
        <f t="shared" ca="1" si="524"/>
        <v>3426666.666666667</v>
      </c>
      <c r="X280" s="108">
        <f t="shared" ref="X280:BC280" ca="1" si="525">X164</f>
        <v>0</v>
      </c>
      <c r="Y280" s="5">
        <f t="shared" ca="1" si="525"/>
        <v>0</v>
      </c>
      <c r="Z280" s="5">
        <f t="shared" ca="1" si="525"/>
        <v>0</v>
      </c>
      <c r="AA280" s="5">
        <f t="shared" ca="1" si="525"/>
        <v>66666.666666666672</v>
      </c>
      <c r="AB280" s="5">
        <f t="shared" ca="1" si="525"/>
        <v>66666.666666666672</v>
      </c>
      <c r="AC280" s="5">
        <f t="shared" ca="1" si="525"/>
        <v>66666.666666666672</v>
      </c>
      <c r="AD280" s="5">
        <f t="shared" ca="1" si="525"/>
        <v>66666.666666666672</v>
      </c>
      <c r="AE280" s="5">
        <f t="shared" ca="1" si="525"/>
        <v>66666.666666666672</v>
      </c>
      <c r="AF280" s="5">
        <f t="shared" ca="1" si="525"/>
        <v>66666.666666666672</v>
      </c>
      <c r="AG280" s="5">
        <f t="shared" ca="1" si="525"/>
        <v>66666.666666666672</v>
      </c>
      <c r="AH280" s="5">
        <f t="shared" ca="1" si="525"/>
        <v>65396.825396825407</v>
      </c>
      <c r="AI280" s="5">
        <f t="shared" ca="1" si="525"/>
        <v>97460.317460317456</v>
      </c>
      <c r="AJ280" s="5">
        <f t="shared" ca="1" si="525"/>
        <v>96190.476190476198</v>
      </c>
      <c r="AK280" s="5">
        <f t="shared" ca="1" si="525"/>
        <v>111587.3015873016</v>
      </c>
      <c r="AL280" s="5">
        <f t="shared" ca="1" si="525"/>
        <v>110317.46031746034</v>
      </c>
      <c r="AM280" s="5">
        <f t="shared" ca="1" si="525"/>
        <v>109047.61904761905</v>
      </c>
      <c r="AN280" s="5">
        <f t="shared" ca="1" si="525"/>
        <v>107777.7777777778</v>
      </c>
      <c r="AO280" s="5">
        <f t="shared" ca="1" si="525"/>
        <v>106507.93650793651</v>
      </c>
      <c r="AP280" s="5">
        <f t="shared" ca="1" si="525"/>
        <v>104453.78151260504</v>
      </c>
      <c r="AQ280" s="5">
        <f t="shared" ca="1" si="525"/>
        <v>102399.62651727359</v>
      </c>
      <c r="AR280" s="5">
        <f t="shared" ca="1" si="525"/>
        <v>99928.804855275448</v>
      </c>
      <c r="AS280" s="5">
        <f t="shared" ca="1" si="525"/>
        <v>97457.983193277323</v>
      </c>
      <c r="AT280" s="5">
        <f t="shared" ca="1" si="525"/>
        <v>94987.161531279169</v>
      </c>
      <c r="AU280" s="5">
        <f t="shared" ca="1" si="525"/>
        <v>92516.339869281044</v>
      </c>
      <c r="AV280" s="5">
        <f t="shared" ca="1" si="525"/>
        <v>90045.518207282919</v>
      </c>
      <c r="AW280" s="5">
        <f t="shared" ca="1" si="525"/>
        <v>87574.696545284765</v>
      </c>
      <c r="AX280" s="5">
        <f t="shared" ca="1" si="525"/>
        <v>85103.87488328664</v>
      </c>
      <c r="AY280" s="5">
        <f t="shared" ca="1" si="525"/>
        <v>82633.053221288515</v>
      </c>
      <c r="AZ280" s="5">
        <f t="shared" ca="1" si="525"/>
        <v>80162.231559290391</v>
      </c>
      <c r="BA280" s="5">
        <f t="shared" ca="1" si="525"/>
        <v>77691.409897292251</v>
      </c>
      <c r="BB280" s="5">
        <f t="shared" ca="1" si="525"/>
        <v>75220.588235294126</v>
      </c>
      <c r="BC280" s="5">
        <f t="shared" ca="1" si="525"/>
        <v>72749.766573296001</v>
      </c>
      <c r="BD280" s="5">
        <f t="shared" ref="BD280:CF280" ca="1" si="526">BD164</f>
        <v>70278.944911297862</v>
      </c>
      <c r="BE280" s="5">
        <f t="shared" ca="1" si="526"/>
        <v>67808.123249299737</v>
      </c>
      <c r="BF280" s="5">
        <f t="shared" ca="1" si="526"/>
        <v>65337.301587301605</v>
      </c>
      <c r="BG280" s="5">
        <f t="shared" ca="1" si="526"/>
        <v>62866.47992530348</v>
      </c>
      <c r="BH280" s="5">
        <f t="shared" ca="1" si="526"/>
        <v>60395.658263305348</v>
      </c>
      <c r="BI280" s="5">
        <f t="shared" ca="1" si="526"/>
        <v>57924.836601307215</v>
      </c>
      <c r="BJ280" s="5">
        <f t="shared" ca="1" si="526"/>
        <v>55454.014939309091</v>
      </c>
      <c r="BK280" s="5">
        <f t="shared" ca="1" si="526"/>
        <v>52983.193277310958</v>
      </c>
      <c r="BL280" s="5">
        <f t="shared" ca="1" si="526"/>
        <v>50512.371615312826</v>
      </c>
      <c r="BM280" s="5">
        <f t="shared" ca="1" si="526"/>
        <v>48041.549953314701</v>
      </c>
      <c r="BN280" s="5">
        <f t="shared" ca="1" si="526"/>
        <v>45570.728291316569</v>
      </c>
      <c r="BO280" s="5">
        <f t="shared" ca="1" si="526"/>
        <v>43099.906629318437</v>
      </c>
      <c r="BP280" s="5">
        <f t="shared" ca="1" si="526"/>
        <v>40629.084967320305</v>
      </c>
      <c r="BQ280" s="5">
        <f t="shared" ca="1" si="526"/>
        <v>38158.263305322173</v>
      </c>
      <c r="BR280" s="5">
        <f t="shared" ca="1" si="526"/>
        <v>35687.441643324048</v>
      </c>
      <c r="BS280" s="5">
        <f t="shared" ca="1" si="526"/>
        <v>33216.619981325915</v>
      </c>
      <c r="BT280" s="5">
        <f t="shared" ca="1" si="526"/>
        <v>30745.798319327787</v>
      </c>
      <c r="BU280" s="5">
        <f t="shared" ca="1" si="526"/>
        <v>28274.976657329655</v>
      </c>
      <c r="BV280" s="5">
        <f t="shared" ca="1" si="526"/>
        <v>25804.154995331526</v>
      </c>
      <c r="BW280" s="5">
        <f t="shared" ca="1" si="526"/>
        <v>6.20881716410319E-11</v>
      </c>
      <c r="BX280" s="5">
        <f t="shared" ca="1" si="526"/>
        <v>6.20881716410319E-11</v>
      </c>
      <c r="BY280" s="5">
        <f t="shared" ca="1" si="526"/>
        <v>6.20881716410319E-11</v>
      </c>
      <c r="BZ280" s="5">
        <f t="shared" ca="1" si="526"/>
        <v>6.20881716410319E-11</v>
      </c>
      <c r="CA280" s="5">
        <f t="shared" ca="1" si="526"/>
        <v>6.20881716410319E-11</v>
      </c>
      <c r="CB280" s="5">
        <f t="shared" ca="1" si="526"/>
        <v>6.20881716410319E-11</v>
      </c>
      <c r="CC280" s="5">
        <f t="shared" ca="1" si="526"/>
        <v>6.20881716410319E-11</v>
      </c>
      <c r="CD280" s="5">
        <f t="shared" ca="1" si="526"/>
        <v>6.20881716410319E-11</v>
      </c>
      <c r="CE280" s="5">
        <f t="shared" ca="1" si="526"/>
        <v>6.20881716410319E-11</v>
      </c>
      <c r="CF280" s="5">
        <f t="shared" ca="1" si="526"/>
        <v>0</v>
      </c>
    </row>
    <row r="281" spans="2:84" x14ac:dyDescent="0.3">
      <c r="B281" s="13">
        <f>ROW()</f>
        <v>281</v>
      </c>
      <c r="H281" s="1" t="str">
        <f>$H$279</f>
        <v>Финпоток по %%</v>
      </c>
      <c r="I281" s="1" t="s">
        <v>386</v>
      </c>
      <c r="M281" s="53" t="s">
        <v>18</v>
      </c>
      <c r="P281" s="72" t="str">
        <f>Lists!$AI$10</f>
        <v>CF(-)</v>
      </c>
      <c r="U281" s="5">
        <f t="shared" ca="1" si="524"/>
        <v>602139.43744783278</v>
      </c>
      <c r="X281" s="108">
        <f t="shared" ref="X281:BC281" si="527">X215</f>
        <v>0</v>
      </c>
      <c r="Y281" s="5">
        <f t="shared" ca="1" si="527"/>
        <v>0</v>
      </c>
      <c r="Z281" s="5">
        <f t="shared" ca="1" si="527"/>
        <v>193748.95075098058</v>
      </c>
      <c r="AA281" s="5">
        <f t="shared" ca="1" si="527"/>
        <v>0</v>
      </c>
      <c r="AB281" s="5">
        <f t="shared" ca="1" si="527"/>
        <v>184684.14663632691</v>
      </c>
      <c r="AC281" s="5">
        <f t="shared" ca="1" si="527"/>
        <v>0</v>
      </c>
      <c r="AD281" s="5">
        <f t="shared" ca="1" si="527"/>
        <v>96046.972021875903</v>
      </c>
      <c r="AE281" s="5">
        <f t="shared" ca="1" si="527"/>
        <v>44836.99829148344</v>
      </c>
      <c r="AF281" s="5">
        <f t="shared" ca="1" si="527"/>
        <v>0</v>
      </c>
      <c r="AG281" s="5">
        <f t="shared" ca="1" si="527"/>
        <v>0</v>
      </c>
      <c r="AH281" s="5">
        <f t="shared" ca="1" si="527"/>
        <v>45649.567626418895</v>
      </c>
      <c r="AI281" s="5">
        <f t="shared" ca="1" si="527"/>
        <v>0</v>
      </c>
      <c r="AJ281" s="5">
        <f t="shared" ca="1" si="527"/>
        <v>0</v>
      </c>
      <c r="AK281" s="5">
        <f t="shared" ca="1" si="527"/>
        <v>0</v>
      </c>
      <c r="AL281" s="5">
        <f t="shared" ca="1" si="527"/>
        <v>0</v>
      </c>
      <c r="AM281" s="5">
        <f t="shared" ca="1" si="527"/>
        <v>0</v>
      </c>
      <c r="AN281" s="5">
        <f t="shared" ca="1" si="527"/>
        <v>0</v>
      </c>
      <c r="AO281" s="5">
        <f t="shared" ca="1" si="527"/>
        <v>0</v>
      </c>
      <c r="AP281" s="5">
        <f t="shared" ca="1" si="527"/>
        <v>0</v>
      </c>
      <c r="AQ281" s="5">
        <f t="shared" ca="1" si="527"/>
        <v>0</v>
      </c>
      <c r="AR281" s="5">
        <f t="shared" ca="1" si="527"/>
        <v>0</v>
      </c>
      <c r="AS281" s="5">
        <f t="shared" ca="1" si="527"/>
        <v>0</v>
      </c>
      <c r="AT281" s="5">
        <f t="shared" ca="1" si="527"/>
        <v>0</v>
      </c>
      <c r="AU281" s="5">
        <f t="shared" ca="1" si="527"/>
        <v>37172.802120747045</v>
      </c>
      <c r="AV281" s="5">
        <f t="shared" ca="1" si="527"/>
        <v>0</v>
      </c>
      <c r="AW281" s="5">
        <f t="shared" ca="1" si="527"/>
        <v>0</v>
      </c>
      <c r="AX281" s="5">
        <f t="shared" ca="1" si="527"/>
        <v>0</v>
      </c>
      <c r="AY281" s="5">
        <f t="shared" ca="1" si="527"/>
        <v>0</v>
      </c>
      <c r="AZ281" s="5">
        <f t="shared" ca="1" si="527"/>
        <v>0</v>
      </c>
      <c r="BA281" s="5">
        <f t="shared" ca="1" si="527"/>
        <v>0</v>
      </c>
      <c r="BB281" s="5">
        <f t="shared" ca="1" si="527"/>
        <v>0</v>
      </c>
      <c r="BC281" s="5">
        <f t="shared" ca="1" si="527"/>
        <v>0</v>
      </c>
      <c r="BD281" s="5">
        <f t="shared" ref="BD281:CF281" ca="1" si="528">BD215</f>
        <v>0</v>
      </c>
      <c r="BE281" s="5">
        <f t="shared" ca="1" si="528"/>
        <v>0</v>
      </c>
      <c r="BF281" s="5">
        <f t="shared" ca="1" si="528"/>
        <v>0</v>
      </c>
      <c r="BG281" s="5">
        <f t="shared" ca="1" si="528"/>
        <v>0</v>
      </c>
      <c r="BH281" s="5">
        <f t="shared" ca="1" si="528"/>
        <v>0</v>
      </c>
      <c r="BI281" s="5">
        <f t="shared" ca="1" si="528"/>
        <v>0</v>
      </c>
      <c r="BJ281" s="5">
        <f t="shared" ca="1" si="528"/>
        <v>0</v>
      </c>
      <c r="BK281" s="5">
        <f t="shared" ca="1" si="528"/>
        <v>0</v>
      </c>
      <c r="BL281" s="5">
        <f t="shared" ca="1" si="528"/>
        <v>0</v>
      </c>
      <c r="BM281" s="5">
        <f t="shared" ca="1" si="528"/>
        <v>0</v>
      </c>
      <c r="BN281" s="5">
        <f t="shared" ca="1" si="528"/>
        <v>0</v>
      </c>
      <c r="BO281" s="5">
        <f t="shared" ca="1" si="528"/>
        <v>0</v>
      </c>
      <c r="BP281" s="5">
        <f t="shared" ca="1" si="528"/>
        <v>0</v>
      </c>
      <c r="BQ281" s="5">
        <f t="shared" ca="1" si="528"/>
        <v>0</v>
      </c>
      <c r="BR281" s="5">
        <f t="shared" ca="1" si="528"/>
        <v>0</v>
      </c>
      <c r="BS281" s="5">
        <f t="shared" ca="1" si="528"/>
        <v>0</v>
      </c>
      <c r="BT281" s="5">
        <f t="shared" ca="1" si="528"/>
        <v>0</v>
      </c>
      <c r="BU281" s="5">
        <f t="shared" ca="1" si="528"/>
        <v>0</v>
      </c>
      <c r="BV281" s="5">
        <f t="shared" ca="1" si="528"/>
        <v>0</v>
      </c>
      <c r="BW281" s="5">
        <f t="shared" ca="1" si="528"/>
        <v>0</v>
      </c>
      <c r="BX281" s="5">
        <f t="shared" ca="1" si="528"/>
        <v>0</v>
      </c>
      <c r="BY281" s="5">
        <f t="shared" ca="1" si="528"/>
        <v>0</v>
      </c>
      <c r="BZ281" s="5">
        <f t="shared" ca="1" si="528"/>
        <v>0</v>
      </c>
      <c r="CA281" s="5">
        <f t="shared" ca="1" si="528"/>
        <v>0</v>
      </c>
      <c r="CB281" s="5">
        <f t="shared" ca="1" si="528"/>
        <v>0</v>
      </c>
      <c r="CC281" s="5">
        <f t="shared" ca="1" si="528"/>
        <v>0</v>
      </c>
      <c r="CD281" s="5">
        <f t="shared" ca="1" si="528"/>
        <v>0</v>
      </c>
      <c r="CE281" s="5">
        <f t="shared" ca="1" si="528"/>
        <v>0</v>
      </c>
      <c r="CF281" s="5">
        <f t="shared" ca="1" si="528"/>
        <v>0</v>
      </c>
    </row>
    <row r="282" spans="2:84" x14ac:dyDescent="0.3">
      <c r="B282" s="13">
        <f>ROW()</f>
        <v>282</v>
      </c>
      <c r="H282" s="1" t="str">
        <f>$H$279</f>
        <v>Финпоток по %%</v>
      </c>
      <c r="I282" s="1" t="s">
        <v>387</v>
      </c>
      <c r="M282" s="53" t="s">
        <v>18</v>
      </c>
      <c r="P282" s="72" t="str">
        <f>Lists!$AI$9</f>
        <v>CF(+)</v>
      </c>
      <c r="U282" s="5">
        <f t="shared" ca="1" si="524"/>
        <v>588916.21887869097</v>
      </c>
      <c r="X282" s="108">
        <f t="shared" ref="X282:BC282" ca="1" si="529">X228</f>
        <v>0</v>
      </c>
      <c r="Y282" s="5">
        <f t="shared" ca="1" si="529"/>
        <v>0</v>
      </c>
      <c r="Z282" s="5">
        <f t="shared" ca="1" si="529"/>
        <v>0</v>
      </c>
      <c r="AA282" s="5">
        <f t="shared" ca="1" si="529"/>
        <v>0</v>
      </c>
      <c r="AB282" s="5">
        <f t="shared" ca="1" si="529"/>
        <v>0</v>
      </c>
      <c r="AC282" s="5">
        <f t="shared" ca="1" si="529"/>
        <v>0</v>
      </c>
      <c r="AD282" s="5">
        <f t="shared" ca="1" si="529"/>
        <v>0</v>
      </c>
      <c r="AE282" s="5">
        <f t="shared" ca="1" si="529"/>
        <v>5.8207660913467408E-13</v>
      </c>
      <c r="AF282" s="5">
        <f t="shared" ca="1" si="529"/>
        <v>0</v>
      </c>
      <c r="AG282" s="5">
        <f t="shared" ca="1" si="529"/>
        <v>0</v>
      </c>
      <c r="AH282" s="5">
        <f t="shared" ca="1" si="529"/>
        <v>12621.800663968628</v>
      </c>
      <c r="AI282" s="5">
        <f t="shared" ca="1" si="529"/>
        <v>17133.756948092505</v>
      </c>
      <c r="AJ282" s="5">
        <f t="shared" ca="1" si="529"/>
        <v>25675.623054449185</v>
      </c>
      <c r="AK282" s="5">
        <f t="shared" ca="1" si="529"/>
        <v>28791.398331028224</v>
      </c>
      <c r="AL282" s="5">
        <f t="shared" ca="1" si="529"/>
        <v>33792.361675323875</v>
      </c>
      <c r="AM282" s="5">
        <f t="shared" ca="1" si="529"/>
        <v>41500.65193208267</v>
      </c>
      <c r="AN282" s="5">
        <f t="shared" ca="1" si="529"/>
        <v>48504.701666573179</v>
      </c>
      <c r="AO282" s="5">
        <f t="shared" ca="1" si="529"/>
        <v>50479.488486700524</v>
      </c>
      <c r="AP282" s="5">
        <f t="shared" ca="1" si="529"/>
        <v>58731.961883464122</v>
      </c>
      <c r="AQ282" s="5">
        <f t="shared" ca="1" si="529"/>
        <v>70226.912776223719</v>
      </c>
      <c r="AR282" s="5">
        <f t="shared" ca="1" si="529"/>
        <v>16005.0155960517</v>
      </c>
      <c r="AS282" s="5">
        <f t="shared" ca="1" si="529"/>
        <v>0</v>
      </c>
      <c r="AT282" s="5">
        <f t="shared" ca="1" si="529"/>
        <v>0</v>
      </c>
      <c r="AU282" s="5">
        <f t="shared" ca="1" si="529"/>
        <v>0</v>
      </c>
      <c r="AV282" s="5">
        <f t="shared" ca="1" si="529"/>
        <v>0</v>
      </c>
      <c r="AW282" s="5">
        <f t="shared" ca="1" si="529"/>
        <v>0</v>
      </c>
      <c r="AX282" s="5">
        <f t="shared" ca="1" si="529"/>
        <v>0</v>
      </c>
      <c r="AY282" s="5">
        <f t="shared" ca="1" si="529"/>
        <v>14277.302439962279</v>
      </c>
      <c r="AZ282" s="5">
        <f t="shared" ca="1" si="529"/>
        <v>31557.029217261017</v>
      </c>
      <c r="BA282" s="5">
        <f t="shared" ca="1" si="529"/>
        <v>44268.255293519025</v>
      </c>
      <c r="BB282" s="5">
        <f t="shared" ca="1" si="529"/>
        <v>2223.3052785616865</v>
      </c>
      <c r="BC282" s="5">
        <f t="shared" ca="1" si="529"/>
        <v>1.2417634328206381E-11</v>
      </c>
      <c r="BD282" s="5">
        <f t="shared" ref="BD282:CF282" ca="1" si="530">BD228</f>
        <v>1.2417634328206381E-11</v>
      </c>
      <c r="BE282" s="5">
        <f t="shared" ca="1" si="530"/>
        <v>1.2417634328206381E-11</v>
      </c>
      <c r="BF282" s="5">
        <f t="shared" ca="1" si="530"/>
        <v>0</v>
      </c>
      <c r="BG282" s="5">
        <f t="shared" ca="1" si="530"/>
        <v>0</v>
      </c>
      <c r="BH282" s="5">
        <f t="shared" ca="1" si="530"/>
        <v>0</v>
      </c>
      <c r="BI282" s="5">
        <f t="shared" ca="1" si="530"/>
        <v>0</v>
      </c>
      <c r="BJ282" s="5">
        <f t="shared" ca="1" si="530"/>
        <v>10122.618592156123</v>
      </c>
      <c r="BK282" s="5">
        <f t="shared" ca="1" si="530"/>
        <v>38784.406048478682</v>
      </c>
      <c r="BL282" s="5">
        <f t="shared" ca="1" si="530"/>
        <v>3715.684876097615</v>
      </c>
      <c r="BM282" s="5">
        <f t="shared" ca="1" si="530"/>
        <v>0</v>
      </c>
      <c r="BN282" s="5">
        <f t="shared" ca="1" si="530"/>
        <v>0</v>
      </c>
      <c r="BO282" s="5">
        <f t="shared" ca="1" si="530"/>
        <v>0</v>
      </c>
      <c r="BP282" s="5">
        <f t="shared" ca="1" si="530"/>
        <v>0</v>
      </c>
      <c r="BQ282" s="5">
        <f t="shared" ca="1" si="530"/>
        <v>0</v>
      </c>
      <c r="BR282" s="5">
        <f t="shared" ca="1" si="530"/>
        <v>0</v>
      </c>
      <c r="BS282" s="5">
        <f t="shared" ca="1" si="530"/>
        <v>0</v>
      </c>
      <c r="BT282" s="5">
        <f t="shared" ca="1" si="530"/>
        <v>2924.3638182450832</v>
      </c>
      <c r="BU282" s="5">
        <f t="shared" ca="1" si="530"/>
        <v>37579.580300451169</v>
      </c>
      <c r="BV282" s="5">
        <f t="shared" ca="1" si="530"/>
        <v>0</v>
      </c>
      <c r="BW282" s="5">
        <f t="shared" ca="1" si="530"/>
        <v>0</v>
      </c>
      <c r="BX282" s="5">
        <f t="shared" ca="1" si="530"/>
        <v>0</v>
      </c>
      <c r="BY282" s="5">
        <f t="shared" ca="1" si="530"/>
        <v>0</v>
      </c>
      <c r="BZ282" s="5">
        <f t="shared" ca="1" si="530"/>
        <v>0</v>
      </c>
      <c r="CA282" s="5">
        <f t="shared" ca="1" si="530"/>
        <v>0</v>
      </c>
      <c r="CB282" s="5">
        <f t="shared" ca="1" si="530"/>
        <v>0</v>
      </c>
      <c r="CC282" s="5">
        <f t="shared" ca="1" si="530"/>
        <v>0</v>
      </c>
      <c r="CD282" s="5">
        <f t="shared" ca="1" si="530"/>
        <v>0</v>
      </c>
      <c r="CE282" s="5">
        <f t="shared" ca="1" si="530"/>
        <v>0</v>
      </c>
      <c r="CF282" s="5">
        <f t="shared" ca="1" si="530"/>
        <v>0</v>
      </c>
    </row>
    <row r="283" spans="2:84" x14ac:dyDescent="0.3">
      <c r="B283" s="13">
        <f>ROW()</f>
        <v>283</v>
      </c>
      <c r="H283" s="1" t="str">
        <f>$H$279</f>
        <v>Финпоток по %%</v>
      </c>
      <c r="I283" s="1" t="s">
        <v>388</v>
      </c>
      <c r="M283" s="53" t="s">
        <v>18</v>
      </c>
      <c r="P283" s="72" t="str">
        <f>Lists!$AI$9</f>
        <v>CF(+)</v>
      </c>
      <c r="U283" s="5">
        <f t="shared" ca="1" si="524"/>
        <v>1242758.928261695</v>
      </c>
      <c r="X283" s="108">
        <f t="shared" ref="X283:BC283" ca="1" si="531">X233</f>
        <v>0</v>
      </c>
      <c r="Y283" s="5">
        <f t="shared" ca="1" si="531"/>
        <v>0</v>
      </c>
      <c r="Z283" s="5">
        <f t="shared" ca="1" si="531"/>
        <v>0</v>
      </c>
      <c r="AA283" s="5">
        <f t="shared" ca="1" si="531"/>
        <v>0</v>
      </c>
      <c r="AB283" s="5">
        <f t="shared" ca="1" si="531"/>
        <v>0</v>
      </c>
      <c r="AC283" s="5">
        <f t="shared" ca="1" si="531"/>
        <v>0</v>
      </c>
      <c r="AD283" s="5">
        <f t="shared" ca="1" si="531"/>
        <v>0</v>
      </c>
      <c r="AE283" s="5">
        <f t="shared" ca="1" si="531"/>
        <v>0</v>
      </c>
      <c r="AF283" s="5">
        <f t="shared" ca="1" si="531"/>
        <v>0</v>
      </c>
      <c r="AG283" s="5">
        <f t="shared" ca="1" si="531"/>
        <v>0</v>
      </c>
      <c r="AH283" s="5">
        <f t="shared" ca="1" si="531"/>
        <v>0</v>
      </c>
      <c r="AI283" s="5">
        <f t="shared" ca="1" si="531"/>
        <v>0</v>
      </c>
      <c r="AJ283" s="5">
        <f t="shared" ca="1" si="531"/>
        <v>0</v>
      </c>
      <c r="AK283" s="5">
        <f t="shared" ca="1" si="531"/>
        <v>0</v>
      </c>
      <c r="AL283" s="5">
        <f t="shared" ca="1" si="531"/>
        <v>0</v>
      </c>
      <c r="AM283" s="5">
        <f t="shared" ca="1" si="531"/>
        <v>0</v>
      </c>
      <c r="AN283" s="5">
        <f t="shared" ca="1" si="531"/>
        <v>0</v>
      </c>
      <c r="AO283" s="5">
        <f t="shared" ca="1" si="531"/>
        <v>0</v>
      </c>
      <c r="AP283" s="5">
        <f t="shared" ca="1" si="531"/>
        <v>0</v>
      </c>
      <c r="AQ283" s="5">
        <f t="shared" ca="1" si="531"/>
        <v>0</v>
      </c>
      <c r="AR283" s="5">
        <f t="shared" ca="1" si="531"/>
        <v>0</v>
      </c>
      <c r="AS283" s="5">
        <f t="shared" ca="1" si="531"/>
        <v>0</v>
      </c>
      <c r="AT283" s="5">
        <f t="shared" ca="1" si="531"/>
        <v>0</v>
      </c>
      <c r="AU283" s="5">
        <f t="shared" ca="1" si="531"/>
        <v>0</v>
      </c>
      <c r="AV283" s="5">
        <f t="shared" ca="1" si="531"/>
        <v>975.34851098595948</v>
      </c>
      <c r="AW283" s="5">
        <f t="shared" ca="1" si="531"/>
        <v>2214.69360308049</v>
      </c>
      <c r="AX283" s="5">
        <f t="shared" ca="1" si="531"/>
        <v>5702.542812806335</v>
      </c>
      <c r="AY283" s="5">
        <f t="shared" ca="1" si="531"/>
        <v>7473.9116895727157</v>
      </c>
      <c r="AZ283" s="5">
        <f t="shared" ca="1" si="531"/>
        <v>7891.8457478413802</v>
      </c>
      <c r="BA283" s="5">
        <f t="shared" ca="1" si="531"/>
        <v>7891.8457478413802</v>
      </c>
      <c r="BB283" s="5">
        <f t="shared" ca="1" si="531"/>
        <v>7891.8457478413802</v>
      </c>
      <c r="BC283" s="5">
        <f t="shared" ca="1" si="531"/>
        <v>7891.8457478413802</v>
      </c>
      <c r="BD283" s="5">
        <f t="shared" ref="BD283:CF283" ca="1" si="532">BD233</f>
        <v>7891.8457478413802</v>
      </c>
      <c r="BE283" s="5">
        <f t="shared" ca="1" si="532"/>
        <v>7942.7205147822942</v>
      </c>
      <c r="BF283" s="5">
        <f t="shared" ca="1" si="532"/>
        <v>10167.648980885246</v>
      </c>
      <c r="BG283" s="5">
        <f t="shared" ca="1" si="532"/>
        <v>14486.84881444774</v>
      </c>
      <c r="BH283" s="5">
        <f t="shared" ca="1" si="532"/>
        <v>17518.701496978585</v>
      </c>
      <c r="BI283" s="5">
        <f t="shared" ca="1" si="532"/>
        <v>20186.321540141729</v>
      </c>
      <c r="BJ283" s="5">
        <f t="shared" ca="1" si="532"/>
        <v>24048.543077546201</v>
      </c>
      <c r="BK283" s="5">
        <f t="shared" ca="1" si="532"/>
        <v>25892.406798353983</v>
      </c>
      <c r="BL283" s="5">
        <f t="shared" ca="1" si="532"/>
        <v>25892.406798353983</v>
      </c>
      <c r="BM283" s="5">
        <f t="shared" ca="1" si="532"/>
        <v>25892.406798353983</v>
      </c>
      <c r="BN283" s="5">
        <f t="shared" ca="1" si="532"/>
        <v>25892.406798353983</v>
      </c>
      <c r="BO283" s="5">
        <f t="shared" ca="1" si="532"/>
        <v>27547.727626044976</v>
      </c>
      <c r="BP283" s="5">
        <f t="shared" ca="1" si="532"/>
        <v>31973.43069888078</v>
      </c>
      <c r="BQ283" s="5">
        <f t="shared" ca="1" si="532"/>
        <v>35435.366783718324</v>
      </c>
      <c r="BR283" s="5">
        <f t="shared" ca="1" si="532"/>
        <v>39123.065378794752</v>
      </c>
      <c r="BS283" s="5">
        <f t="shared" ca="1" si="532"/>
        <v>45939.172588308757</v>
      </c>
      <c r="BT283" s="5">
        <f t="shared" ca="1" si="532"/>
        <v>50595.272875818751</v>
      </c>
      <c r="BU283" s="5">
        <f t="shared" ca="1" si="532"/>
        <v>54494.602890128117</v>
      </c>
      <c r="BV283" s="5">
        <f t="shared" ca="1" si="532"/>
        <v>54494.602890128117</v>
      </c>
      <c r="BW283" s="5">
        <f t="shared" ca="1" si="532"/>
        <v>54494.602890128117</v>
      </c>
      <c r="BX283" s="5">
        <f t="shared" ca="1" si="532"/>
        <v>56526.440302061972</v>
      </c>
      <c r="BY283" s="5">
        <f t="shared" ca="1" si="532"/>
        <v>59731.202442452741</v>
      </c>
      <c r="BZ283" s="5">
        <f t="shared" ca="1" si="532"/>
        <v>64203.787397619337</v>
      </c>
      <c r="CA283" s="5">
        <f t="shared" ca="1" si="532"/>
        <v>69764.327072746266</v>
      </c>
      <c r="CB283" s="5">
        <f t="shared" ca="1" si="532"/>
        <v>78083.355386933283</v>
      </c>
      <c r="CC283" s="5">
        <f t="shared" ca="1" si="532"/>
        <v>83136.839076984746</v>
      </c>
      <c r="CD283" s="5">
        <f t="shared" ca="1" si="532"/>
        <v>88488.998873798308</v>
      </c>
      <c r="CE283" s="5">
        <f t="shared" ca="1" si="532"/>
        <v>94979.996113297399</v>
      </c>
      <c r="CF283" s="5">
        <f t="shared" ca="1" si="532"/>
        <v>0</v>
      </c>
    </row>
    <row r="284" spans="2:84" x14ac:dyDescent="0.3">
      <c r="B284" s="13">
        <f>ROW()</f>
        <v>284</v>
      </c>
      <c r="H284" s="1" t="str">
        <f>$H$279</f>
        <v>Финпоток по %%</v>
      </c>
      <c r="I284" s="1" t="s">
        <v>389</v>
      </c>
      <c r="M284" s="53" t="s">
        <v>18</v>
      </c>
      <c r="P284" s="72" t="str">
        <f>Lists!$AI$9</f>
        <v>CF(+)</v>
      </c>
      <c r="U284" s="5">
        <f t="shared" ca="1" si="524"/>
        <v>1491310.713914034</v>
      </c>
      <c r="X284" s="108">
        <f t="shared" ref="X284:BC284" ca="1" si="533">X238</f>
        <v>0</v>
      </c>
      <c r="Y284" s="5">
        <f t="shared" ca="1" si="533"/>
        <v>0</v>
      </c>
      <c r="Z284" s="5">
        <f t="shared" ca="1" si="533"/>
        <v>0</v>
      </c>
      <c r="AA284" s="5">
        <f t="shared" ca="1" si="533"/>
        <v>0</v>
      </c>
      <c r="AB284" s="5">
        <f t="shared" ca="1" si="533"/>
        <v>0</v>
      </c>
      <c r="AC284" s="5">
        <f t="shared" ca="1" si="533"/>
        <v>0</v>
      </c>
      <c r="AD284" s="5">
        <f t="shared" ca="1" si="533"/>
        <v>0</v>
      </c>
      <c r="AE284" s="5">
        <f t="shared" ca="1" si="533"/>
        <v>0</v>
      </c>
      <c r="AF284" s="5">
        <f t="shared" ca="1" si="533"/>
        <v>0</v>
      </c>
      <c r="AG284" s="5">
        <f t="shared" ca="1" si="533"/>
        <v>0</v>
      </c>
      <c r="AH284" s="5">
        <f t="shared" ca="1" si="533"/>
        <v>0</v>
      </c>
      <c r="AI284" s="5">
        <f t="shared" ca="1" si="533"/>
        <v>0</v>
      </c>
      <c r="AJ284" s="5">
        <f t="shared" ca="1" si="533"/>
        <v>0</v>
      </c>
      <c r="AK284" s="5">
        <f t="shared" ca="1" si="533"/>
        <v>0</v>
      </c>
      <c r="AL284" s="5">
        <f t="shared" ca="1" si="533"/>
        <v>0</v>
      </c>
      <c r="AM284" s="5">
        <f t="shared" ca="1" si="533"/>
        <v>0</v>
      </c>
      <c r="AN284" s="5">
        <f t="shared" ca="1" si="533"/>
        <v>0</v>
      </c>
      <c r="AO284" s="5">
        <f t="shared" ca="1" si="533"/>
        <v>0</v>
      </c>
      <c r="AP284" s="5">
        <f t="shared" ca="1" si="533"/>
        <v>0</v>
      </c>
      <c r="AQ284" s="5">
        <f t="shared" ca="1" si="533"/>
        <v>0</v>
      </c>
      <c r="AR284" s="5">
        <f t="shared" ca="1" si="533"/>
        <v>0</v>
      </c>
      <c r="AS284" s="5">
        <f t="shared" ca="1" si="533"/>
        <v>0</v>
      </c>
      <c r="AT284" s="5">
        <f t="shared" ca="1" si="533"/>
        <v>0</v>
      </c>
      <c r="AU284" s="5">
        <f t="shared" ca="1" si="533"/>
        <v>0</v>
      </c>
      <c r="AV284" s="5">
        <f t="shared" ca="1" si="533"/>
        <v>1170.4182131831515</v>
      </c>
      <c r="AW284" s="5">
        <f t="shared" ca="1" si="533"/>
        <v>2657.6323236965877</v>
      </c>
      <c r="AX284" s="5">
        <f t="shared" ca="1" si="533"/>
        <v>6843.0513753676014</v>
      </c>
      <c r="AY284" s="5">
        <f t="shared" ca="1" si="533"/>
        <v>8968.6940274872577</v>
      </c>
      <c r="AZ284" s="5">
        <f t="shared" ca="1" si="533"/>
        <v>9470.2148974096544</v>
      </c>
      <c r="BA284" s="5">
        <f t="shared" ca="1" si="533"/>
        <v>9470.2148974096544</v>
      </c>
      <c r="BB284" s="5">
        <f t="shared" ca="1" si="533"/>
        <v>9470.2148974096544</v>
      </c>
      <c r="BC284" s="5">
        <f t="shared" ca="1" si="533"/>
        <v>9470.2148974096544</v>
      </c>
      <c r="BD284" s="5">
        <f t="shared" ref="BD284:CF284" ca="1" si="534">BD238</f>
        <v>9470.2148974096544</v>
      </c>
      <c r="BE284" s="5">
        <f t="shared" ca="1" si="534"/>
        <v>9531.2646177387523</v>
      </c>
      <c r="BF284" s="5">
        <f t="shared" ca="1" si="534"/>
        <v>12201.178777062292</v>
      </c>
      <c r="BG284" s="5">
        <f t="shared" ca="1" si="534"/>
        <v>17384.218577337288</v>
      </c>
      <c r="BH284" s="5">
        <f t="shared" ca="1" si="534"/>
        <v>21022.4417963743</v>
      </c>
      <c r="BI284" s="5">
        <f t="shared" ca="1" si="534"/>
        <v>24223.585848170074</v>
      </c>
      <c r="BJ284" s="5">
        <f t="shared" ca="1" si="534"/>
        <v>28858.251693055437</v>
      </c>
      <c r="BK284" s="5">
        <f t="shared" ca="1" si="534"/>
        <v>31070.88815802478</v>
      </c>
      <c r="BL284" s="5">
        <f t="shared" ca="1" si="534"/>
        <v>31070.88815802478</v>
      </c>
      <c r="BM284" s="5">
        <f t="shared" ca="1" si="534"/>
        <v>31070.88815802478</v>
      </c>
      <c r="BN284" s="5">
        <f t="shared" ca="1" si="534"/>
        <v>31070.88815802478</v>
      </c>
      <c r="BO284" s="5">
        <f t="shared" ca="1" si="534"/>
        <v>33057.273151253969</v>
      </c>
      <c r="BP284" s="5">
        <f t="shared" ca="1" si="534"/>
        <v>38368.116838656933</v>
      </c>
      <c r="BQ284" s="5">
        <f t="shared" ca="1" si="534"/>
        <v>42522.440140461986</v>
      </c>
      <c r="BR284" s="5">
        <f t="shared" ca="1" si="534"/>
        <v>46947.678454553701</v>
      </c>
      <c r="BS284" s="5">
        <f t="shared" ca="1" si="534"/>
        <v>55127.007105970501</v>
      </c>
      <c r="BT284" s="5">
        <f t="shared" ca="1" si="534"/>
        <v>60714.327450982499</v>
      </c>
      <c r="BU284" s="5">
        <f t="shared" ca="1" si="534"/>
        <v>65393.523468153733</v>
      </c>
      <c r="BV284" s="5">
        <f t="shared" ca="1" si="534"/>
        <v>65393.523468153733</v>
      </c>
      <c r="BW284" s="5">
        <f t="shared" ca="1" si="534"/>
        <v>65393.523468153733</v>
      </c>
      <c r="BX284" s="5">
        <f t="shared" ca="1" si="534"/>
        <v>67831.728362474372</v>
      </c>
      <c r="BY284" s="5">
        <f t="shared" ca="1" si="534"/>
        <v>71677.442930943289</v>
      </c>
      <c r="BZ284" s="5">
        <f t="shared" ca="1" si="534"/>
        <v>77044.544877143184</v>
      </c>
      <c r="CA284" s="5">
        <f t="shared" ca="1" si="534"/>
        <v>83717.192487295513</v>
      </c>
      <c r="CB284" s="5">
        <f t="shared" ca="1" si="534"/>
        <v>93700.026464319948</v>
      </c>
      <c r="CC284" s="5">
        <f t="shared" ca="1" si="534"/>
        <v>99764.20689238167</v>
      </c>
      <c r="CD284" s="5">
        <f t="shared" ca="1" si="534"/>
        <v>106186.79864855796</v>
      </c>
      <c r="CE284" s="5">
        <f t="shared" ca="1" si="534"/>
        <v>113975.99533595686</v>
      </c>
      <c r="CF284" s="5">
        <f t="shared" ca="1" si="534"/>
        <v>0</v>
      </c>
    </row>
    <row r="286" spans="2:84" x14ac:dyDescent="0.3">
      <c r="B286" s="13">
        <f>ROW()</f>
        <v>286</v>
      </c>
      <c r="H286" s="1" t="s">
        <v>262</v>
      </c>
      <c r="M286" s="53" t="s">
        <v>18</v>
      </c>
      <c r="P286" s="72" t="str">
        <f>Lists!$AI$10</f>
        <v>CF(-)</v>
      </c>
      <c r="U286" s="5">
        <f ca="1">SUM(INDIRECT(ADDRESS($B286,$X$2)&amp;":"&amp;ADDRESS($B286,$X$2-1+$P$8)))</f>
        <v>79820736.127745703</v>
      </c>
      <c r="X286" s="108">
        <f t="shared" ref="X286:BC286" ca="1" si="535">IF(X$4="",0,X249)</f>
        <v>0</v>
      </c>
      <c r="Y286" s="5">
        <f t="shared" ca="1" si="535"/>
        <v>0</v>
      </c>
      <c r="Z286" s="5">
        <f t="shared" ca="1" si="535"/>
        <v>0</v>
      </c>
      <c r="AA286" s="5">
        <f t="shared" ca="1" si="535"/>
        <v>0</v>
      </c>
      <c r="AB286" s="5">
        <f t="shared" ca="1" si="535"/>
        <v>0</v>
      </c>
      <c r="AC286" s="5">
        <f t="shared" ca="1" si="535"/>
        <v>0</v>
      </c>
      <c r="AD286" s="5">
        <f t="shared" ca="1" si="535"/>
        <v>0</v>
      </c>
      <c r="AE286" s="5">
        <f t="shared" ca="1" si="535"/>
        <v>0</v>
      </c>
      <c r="AF286" s="5">
        <f t="shared" ca="1" si="535"/>
        <v>0</v>
      </c>
      <c r="AG286" s="5">
        <f t="shared" ca="1" si="535"/>
        <v>0</v>
      </c>
      <c r="AH286" s="5">
        <f t="shared" ca="1" si="535"/>
        <v>0</v>
      </c>
      <c r="AI286" s="5">
        <f t="shared" ca="1" si="535"/>
        <v>0</v>
      </c>
      <c r="AJ286" s="5">
        <f t="shared" ca="1" si="535"/>
        <v>0</v>
      </c>
      <c r="AK286" s="5">
        <f t="shared" ca="1" si="535"/>
        <v>0</v>
      </c>
      <c r="AL286" s="5">
        <f t="shared" ca="1" si="535"/>
        <v>0</v>
      </c>
      <c r="AM286" s="5">
        <f t="shared" ca="1" si="535"/>
        <v>0</v>
      </c>
      <c r="AN286" s="5">
        <f t="shared" ca="1" si="535"/>
        <v>0</v>
      </c>
      <c r="AO286" s="5">
        <f t="shared" ca="1" si="535"/>
        <v>269731.7729182741</v>
      </c>
      <c r="AP286" s="5">
        <f t="shared" ca="1" si="535"/>
        <v>269731.7729182741</v>
      </c>
      <c r="AQ286" s="5">
        <f t="shared" ca="1" si="535"/>
        <v>269731.7729182741</v>
      </c>
      <c r="AR286" s="5">
        <f t="shared" ca="1" si="535"/>
        <v>877123.71861763496</v>
      </c>
      <c r="AS286" s="5">
        <f t="shared" ca="1" si="535"/>
        <v>877123.71861763496</v>
      </c>
      <c r="AT286" s="5">
        <f t="shared" ca="1" si="535"/>
        <v>877123.71861763496</v>
      </c>
      <c r="AU286" s="5">
        <f t="shared" ca="1" si="535"/>
        <v>1384653.4682923818</v>
      </c>
      <c r="AV286" s="5">
        <f t="shared" ca="1" si="535"/>
        <v>1384653.4682923818</v>
      </c>
      <c r="AW286" s="5">
        <f t="shared" ca="1" si="535"/>
        <v>1384653.4682923818</v>
      </c>
      <c r="AX286" s="5">
        <f t="shared" ca="1" si="535"/>
        <v>1408155.084047433</v>
      </c>
      <c r="AY286" s="5">
        <f t="shared" ca="1" si="535"/>
        <v>1408155.084047433</v>
      </c>
      <c r="AZ286" s="5">
        <f t="shared" ca="1" si="535"/>
        <v>1408155.084047433</v>
      </c>
      <c r="BA286" s="5">
        <f t="shared" ca="1" si="535"/>
        <v>1151389.8078909011</v>
      </c>
      <c r="BB286" s="5">
        <f t="shared" ca="1" si="535"/>
        <v>1151389.8078909011</v>
      </c>
      <c r="BC286" s="5">
        <f t="shared" ca="1" si="535"/>
        <v>1151389.8078909011</v>
      </c>
      <c r="BD286" s="5">
        <f t="shared" ref="BD286:CF286" ca="1" si="536">IF(BD$4="",0,BD249)</f>
        <v>1061883.3623182506</v>
      </c>
      <c r="BE286" s="5">
        <f t="shared" ca="1" si="536"/>
        <v>1061883.3623182506</v>
      </c>
      <c r="BF286" s="5">
        <f t="shared" ca="1" si="536"/>
        <v>1061883.3623182506</v>
      </c>
      <c r="BG286" s="5">
        <f t="shared" ca="1" si="536"/>
        <v>1411750.8370921358</v>
      </c>
      <c r="BH286" s="5">
        <f t="shared" ca="1" si="536"/>
        <v>1411750.8370921358</v>
      </c>
      <c r="BI286" s="5">
        <f t="shared" ca="1" si="536"/>
        <v>1411750.8370921358</v>
      </c>
      <c r="BJ286" s="5">
        <f t="shared" ca="1" si="536"/>
        <v>2034721.1520474628</v>
      </c>
      <c r="BK286" s="5">
        <f t="shared" ca="1" si="536"/>
        <v>2034721.1520474628</v>
      </c>
      <c r="BL286" s="5">
        <f t="shared" ca="1" si="536"/>
        <v>2034721.1520474628</v>
      </c>
      <c r="BM286" s="5">
        <f t="shared" ca="1" si="536"/>
        <v>2541002.6226050123</v>
      </c>
      <c r="BN286" s="5">
        <f t="shared" ca="1" si="536"/>
        <v>2541002.6226050123</v>
      </c>
      <c r="BO286" s="5">
        <f t="shared" ca="1" si="536"/>
        <v>2541002.6226050123</v>
      </c>
      <c r="BP286" s="5">
        <f t="shared" ca="1" si="536"/>
        <v>2561085.0845694854</v>
      </c>
      <c r="BQ286" s="5">
        <f t="shared" ca="1" si="536"/>
        <v>2561085.0845694854</v>
      </c>
      <c r="BR286" s="5">
        <f t="shared" ca="1" si="536"/>
        <v>2561085.0845694854</v>
      </c>
      <c r="BS286" s="5">
        <f t="shared" ca="1" si="536"/>
        <v>2313968.5508119562</v>
      </c>
      <c r="BT286" s="5">
        <f t="shared" ca="1" si="536"/>
        <v>2313968.5508119562</v>
      </c>
      <c r="BU286" s="5">
        <f t="shared" ca="1" si="536"/>
        <v>2313968.5508119562</v>
      </c>
      <c r="BV286" s="5">
        <f t="shared" ca="1" si="536"/>
        <v>2244471.2451053956</v>
      </c>
      <c r="BW286" s="5">
        <f t="shared" ca="1" si="536"/>
        <v>2244471.2451053956</v>
      </c>
      <c r="BX286" s="5">
        <f t="shared" ca="1" si="536"/>
        <v>2244471.2451053956</v>
      </c>
      <c r="BY286" s="5">
        <f t="shared" ca="1" si="536"/>
        <v>2687426.8067014613</v>
      </c>
      <c r="BZ286" s="5">
        <f t="shared" ca="1" si="536"/>
        <v>2687426.8067014613</v>
      </c>
      <c r="CA286" s="5">
        <f t="shared" ca="1" si="536"/>
        <v>2687426.8067014613</v>
      </c>
      <c r="CB286" s="5">
        <f t="shared" ca="1" si="536"/>
        <v>3362963.8697695634</v>
      </c>
      <c r="CC286" s="5">
        <f t="shared" ca="1" si="536"/>
        <v>3362963.8697695634</v>
      </c>
      <c r="CD286" s="5">
        <f t="shared" ca="1" si="536"/>
        <v>3362963.8697695634</v>
      </c>
      <c r="CE286" s="5">
        <f t="shared" ca="1" si="536"/>
        <v>3889753.9793836898</v>
      </c>
      <c r="CF286" s="5">
        <f t="shared" ca="1" si="536"/>
        <v>0</v>
      </c>
    </row>
    <row r="288" spans="2:84" x14ac:dyDescent="0.3">
      <c r="B288" s="13">
        <f>ROW()</f>
        <v>288</v>
      </c>
      <c r="H288" s="1" t="s">
        <v>390</v>
      </c>
      <c r="M288" s="53" t="s">
        <v>18</v>
      </c>
      <c r="P288" s="72" t="str">
        <f>Lists!$AI$11</f>
        <v>CF</v>
      </c>
      <c r="U288" s="5">
        <f ca="1">SUM(INDIRECT(ADDRESS($B288,$X$2)&amp;":"&amp;ADDRESS($B288,$X$2-1+$P$8)))</f>
        <v>212584741.70088404</v>
      </c>
      <c r="X288" s="5">
        <f t="shared" ref="X288:BC288" ca="1" si="537">IF(X$4="",0,X277+X279-X286)</f>
        <v>-33614000</v>
      </c>
      <c r="Y288" s="5">
        <f t="shared" ca="1" si="537"/>
        <v>-9234000</v>
      </c>
      <c r="Z288" s="5">
        <f t="shared" ca="1" si="537"/>
        <v>-6815315.6174176475</v>
      </c>
      <c r="AA288" s="5">
        <f t="shared" ca="1" si="537"/>
        <v>-882593.35603267723</v>
      </c>
      <c r="AB288" s="5">
        <f t="shared" ca="1" si="537"/>
        <v>4687880.8306643292</v>
      </c>
      <c r="AC288" s="5">
        <f t="shared" ca="1" si="537"/>
        <v>-256022.09994177753</v>
      </c>
      <c r="AD288" s="5">
        <f t="shared" ca="1" si="537"/>
        <v>318648.7719454469</v>
      </c>
      <c r="AE288" s="5">
        <f t="shared" ca="1" si="537"/>
        <v>3544325.6921311775</v>
      </c>
      <c r="AF288" s="5">
        <f t="shared" ca="1" si="537"/>
        <v>-333313.65973585373</v>
      </c>
      <c r="AG288" s="5">
        <f t="shared" ca="1" si="537"/>
        <v>-221065.73381045501</v>
      </c>
      <c r="AH288" s="5">
        <f t="shared" ca="1" si="537"/>
        <v>1597677.4351799404</v>
      </c>
      <c r="AI288" s="5">
        <f t="shared" ca="1" si="537"/>
        <v>1523101.5945662088</v>
      </c>
      <c r="AJ288" s="5">
        <f t="shared" ca="1" si="537"/>
        <v>740616.40734240459</v>
      </c>
      <c r="AK288" s="5">
        <f t="shared" ca="1" si="537"/>
        <v>1115904.933685692</v>
      </c>
      <c r="AL288" s="5">
        <f t="shared" ca="1" si="537"/>
        <v>1686462.3173449724</v>
      </c>
      <c r="AM288" s="5">
        <f t="shared" ca="1" si="537"/>
        <v>2506368.6813406744</v>
      </c>
      <c r="AN288" s="5">
        <f t="shared" ca="1" si="537"/>
        <v>2302100.5743946773</v>
      </c>
      <c r="AO288" s="5">
        <f t="shared" ca="1" si="537"/>
        <v>875546.11434657942</v>
      </c>
      <c r="AP288" s="5">
        <f t="shared" ca="1" si="537"/>
        <v>2767104.560734218</v>
      </c>
      <c r="AQ288" s="5">
        <f t="shared" ca="1" si="537"/>
        <v>3801342.7604257795</v>
      </c>
      <c r="AR288" s="5">
        <f t="shared" ca="1" si="537"/>
        <v>-15979896.116176968</v>
      </c>
      <c r="AS288" s="5">
        <f t="shared" ca="1" si="537"/>
        <v>-5366215.8378555896</v>
      </c>
      <c r="AT288" s="5">
        <f t="shared" ca="1" si="537"/>
        <v>-334903.31178077916</v>
      </c>
      <c r="AU288" s="5">
        <f t="shared" ca="1" si="537"/>
        <v>4065255.982601271</v>
      </c>
      <c r="AV288" s="5">
        <f t="shared" ca="1" si="537"/>
        <v>3260043.0286079887</v>
      </c>
      <c r="AW288" s="5">
        <f t="shared" ca="1" si="537"/>
        <v>8659179.4701257534</v>
      </c>
      <c r="AX288" s="5">
        <f t="shared" ca="1" si="537"/>
        <v>4572662.6436022306</v>
      </c>
      <c r="AY288" s="5">
        <f t="shared" ca="1" si="537"/>
        <v>5625784.1251652399</v>
      </c>
      <c r="AZ288" s="5">
        <f t="shared" ca="1" si="537"/>
        <v>5541668.8682268756</v>
      </c>
      <c r="BA288" s="5">
        <f t="shared" ca="1" si="537"/>
        <v>4190713.8030932331</v>
      </c>
      <c r="BB288" s="5">
        <f t="shared" ca="1" si="537"/>
        <v>-12278183.974286327</v>
      </c>
      <c r="BC288" s="5">
        <f t="shared" ca="1" si="537"/>
        <v>-333913.85864619014</v>
      </c>
      <c r="BD288" s="5">
        <f t="shared" ref="BD288:CF288" ca="1" si="538">IF(BD$4="",0,BD277+BD279-BD286)</f>
        <v>436272.17034501652</v>
      </c>
      <c r="BE288" s="5">
        <f t="shared" ca="1" si="538"/>
        <v>5654112.9728211742</v>
      </c>
      <c r="BF288" s="5">
        <f t="shared" ca="1" si="538"/>
        <v>10685259.0973495</v>
      </c>
      <c r="BG288" s="5">
        <f t="shared" ca="1" si="538"/>
        <v>7582097.451434386</v>
      </c>
      <c r="BH288" s="5">
        <f t="shared" ca="1" si="538"/>
        <v>6714609.1928534685</v>
      </c>
      <c r="BI288" s="5">
        <f t="shared" ca="1" si="538"/>
        <v>9587521.5431276076</v>
      </c>
      <c r="BJ288" s="5">
        <f t="shared" ca="1" si="538"/>
        <v>7790900.9894434884</v>
      </c>
      <c r="BK288" s="5">
        <f t="shared" ca="1" si="538"/>
        <v>8960097.006396845</v>
      </c>
      <c r="BL288" s="5">
        <f t="shared" ca="1" si="538"/>
        <v>-10194124.303386625</v>
      </c>
      <c r="BM288" s="5">
        <f t="shared" ca="1" si="538"/>
        <v>-783840.85218648845</v>
      </c>
      <c r="BN288" s="5">
        <f t="shared" ca="1" si="538"/>
        <v>4303634.5971011799</v>
      </c>
      <c r="BO288" s="5">
        <f t="shared" ca="1" si="538"/>
        <v>10956193.691269644</v>
      </c>
      <c r="BP288" s="5">
        <f t="shared" ca="1" si="538"/>
        <v>8671939.5583992787</v>
      </c>
      <c r="BQ288" s="5">
        <f t="shared" ca="1" si="538"/>
        <v>9221385.8423592355</v>
      </c>
      <c r="BR288" s="5">
        <f t="shared" ca="1" si="538"/>
        <v>16737679.453918597</v>
      </c>
      <c r="BS288" s="5">
        <f t="shared" ca="1" si="538"/>
        <v>11575630.887503598</v>
      </c>
      <c r="BT288" s="5">
        <f t="shared" ca="1" si="538"/>
        <v>10651275.308842309</v>
      </c>
      <c r="BU288" s="5">
        <f t="shared" ca="1" si="538"/>
        <v>10856185.02594039</v>
      </c>
      <c r="BV288" s="5">
        <f t="shared" ca="1" si="538"/>
        <v>-8071933.6524446532</v>
      </c>
      <c r="BW288" s="5">
        <f t="shared" ca="1" si="538"/>
        <v>4981821.9845640697</v>
      </c>
      <c r="BX288" s="5">
        <f t="shared" ca="1" si="538"/>
        <v>7800186.1067877226</v>
      </c>
      <c r="BY288" s="5">
        <f t="shared" ca="1" si="538"/>
        <v>10822310.292520927</v>
      </c>
      <c r="BZ288" s="5">
        <f t="shared" ca="1" si="538"/>
        <v>13443241.307327107</v>
      </c>
      <c r="CA288" s="5">
        <f t="shared" ca="1" si="538"/>
        <v>20075847.228356615</v>
      </c>
      <c r="CB288" s="5">
        <f t="shared" ca="1" si="538"/>
        <v>12247695.562832437</v>
      </c>
      <c r="CC288" s="5">
        <f t="shared" ca="1" si="538"/>
        <v>12975598.597691173</v>
      </c>
      <c r="CD288" s="5">
        <f t="shared" ca="1" si="538"/>
        <v>15719286.375795254</v>
      </c>
      <c r="CE288" s="5">
        <f t="shared" ca="1" si="538"/>
        <v>15450893.234080395</v>
      </c>
      <c r="CF288" s="5">
        <f t="shared" ca="1" si="538"/>
        <v>0</v>
      </c>
    </row>
    <row r="290" spans="2:84" x14ac:dyDescent="0.3">
      <c r="B290" s="13">
        <f>ROW()</f>
        <v>290</v>
      </c>
      <c r="H290" s="1" t="s">
        <v>377</v>
      </c>
      <c r="M290" s="53" t="s">
        <v>18</v>
      </c>
      <c r="P290" s="72" t="str">
        <f>Lists!$AI$11</f>
        <v>CF</v>
      </c>
      <c r="U290" s="5">
        <f ca="1">SUM(INDIRECT(ADDRESS($B290,$X$2)&amp;":"&amp;ADDRESS($B290,$X$2-1+$P$8)))</f>
        <v>-212453211.84424144</v>
      </c>
      <c r="X290" s="5">
        <f ca="1">IF(X$4="",0,SUMIFS(X291:X305,$P291:$P305,Lists!$AI$9)-SUMIFS(X291:X305,$P291:$P305,Lists!$AI$10))</f>
        <v>33714000</v>
      </c>
      <c r="Y290" s="5">
        <f ca="1">IF(Y$4="",0,SUMIFS(Y291:Y305,$P291:$P305,Lists!$AI$9)-SUMIFS(Y291:Y305,$P291:$P305,Lists!$AI$10))</f>
        <v>9234000</v>
      </c>
      <c r="Z290" s="5">
        <f ca="1">IF(Z$4="",0,SUMIFS(Z291:Z305,$P291:$P305,Lists!$AI$9)-SUMIFS(Z291:Z305,$P291:$P305,Lists!$AI$10))</f>
        <v>6815315.6174176475</v>
      </c>
      <c r="AA290" s="5">
        <f ca="1">IF(AA$4="",0,SUMIFS(AA291:AA305,$P291:$P305,Lists!$AI$9)-SUMIFS(AA291:AA305,$P291:$P305,Lists!$AI$10))</f>
        <v>882593.35603267723</v>
      </c>
      <c r="AB290" s="5">
        <f ca="1">IF(AB$4="",0,SUMIFS(AB291:AB305,$P291:$P305,Lists!$AI$9)-SUMIFS(AB291:AB305,$P291:$P305,Lists!$AI$10))</f>
        <v>-4687880.8306643292</v>
      </c>
      <c r="AC290" s="5">
        <f ca="1">IF(AC$4="",0,SUMIFS(AC291:AC305,$P291:$P305,Lists!$AI$9)-SUMIFS(AC291:AC305,$P291:$P305,Lists!$AI$10))</f>
        <v>256022.09994177771</v>
      </c>
      <c r="AD290" s="5">
        <f ca="1">IF(AD$4="",0,SUMIFS(AD291:AD305,$P291:$P305,Lists!$AI$9)-SUMIFS(AD291:AD305,$P291:$P305,Lists!$AI$10))</f>
        <v>-318648.7719454469</v>
      </c>
      <c r="AE290" s="5">
        <f ca="1">IF(AE$4="",0,SUMIFS(AE291:AE305,$P291:$P305,Lists!$AI$9)-SUMIFS(AE291:AE305,$P291:$P305,Lists!$AI$10))</f>
        <v>-3544325.6921311775</v>
      </c>
      <c r="AF290" s="5">
        <f ca="1">IF(AF$4="",0,SUMIFS(AF291:AF305,$P291:$P305,Lists!$AI$9)-SUMIFS(AF291:AF305,$P291:$P305,Lists!$AI$10))</f>
        <v>333313.6597358532</v>
      </c>
      <c r="AG290" s="5">
        <f ca="1">IF(AG$4="",0,SUMIFS(AG291:AG305,$P291:$P305,Lists!$AI$9)-SUMIFS(AG291:AG305,$P291:$P305,Lists!$AI$10))</f>
        <v>221065.7338104549</v>
      </c>
      <c r="AH290" s="5">
        <f ca="1">IF(AH$4="",0,SUMIFS(AH291:AH305,$P291:$P305,Lists!$AI$9)-SUMIFS(AH291:AH305,$P291:$P305,Lists!$AI$10))</f>
        <v>2201484.5646746177</v>
      </c>
      <c r="AI290" s="5">
        <f ca="1">IF(AI$4="",0,SUMIFS(AI291:AI305,$P291:$P305,Lists!$AI$9)-SUMIFS(AI291:AI305,$P291:$P305,Lists!$AI$10))</f>
        <v>-152380.95238095243</v>
      </c>
      <c r="AJ290" s="5">
        <f ca="1">IF(AJ$4="",0,SUMIFS(AJ291:AJ305,$P291:$P305,Lists!$AI$9)-SUMIFS(AJ291:AJ305,$P291:$P305,Lists!$AI$10))</f>
        <v>1847619.0476190485</v>
      </c>
      <c r="AK290" s="5">
        <f ca="1">IF(AK$4="",0,SUMIFS(AK291:AK305,$P291:$P305,Lists!$AI$9)-SUMIFS(AK291:AK305,$P291:$P305,Lists!$AI$10))</f>
        <v>-152380.95238095149</v>
      </c>
      <c r="AL290" s="5">
        <f ca="1">IF(AL$4="",0,SUMIFS(AL291:AL305,$P291:$P305,Lists!$AI$9)-SUMIFS(AL291:AL305,$P291:$P305,Lists!$AI$10))</f>
        <v>-152380.95238095149</v>
      </c>
      <c r="AM290" s="5">
        <f ca="1">IF(AM$4="",0,SUMIFS(AM291:AM305,$P291:$P305,Lists!$AI$9)-SUMIFS(AM291:AM305,$P291:$P305,Lists!$AI$10))</f>
        <v>-436748.83505702578</v>
      </c>
      <c r="AN290" s="5">
        <f ca="1">IF(AN$4="",0,SUMIFS(AN291:AN305,$P291:$P305,Lists!$AI$9)-SUMIFS(AN291:AN305,$P291:$P305,Lists!$AI$10))</f>
        <v>-152380.95238095149</v>
      </c>
      <c r="AO290" s="5">
        <f ca="1">IF(AO$4="",0,SUMIFS(AO291:AO305,$P291:$P305,Lists!$AI$9)-SUMIFS(AO291:AO305,$P291:$P305,Lists!$AI$10))</f>
        <v>-246498.59943977557</v>
      </c>
      <c r="AP290" s="5">
        <f ca="1">IF(AP$4="",0,SUMIFS(AP291:AP305,$P291:$P305,Lists!$AI$9)-SUMIFS(AP291:AP305,$P291:$P305,Lists!$AI$10))</f>
        <v>-246498.59943977743</v>
      </c>
      <c r="AQ290" s="5">
        <f ca="1">IF(AQ$4="",0,SUMIFS(AQ291:AQ305,$P291:$P305,Lists!$AI$9)-SUMIFS(AQ291:AQ305,$P291:$P305,Lists!$AI$10))</f>
        <v>-296498.59943977743</v>
      </c>
      <c r="AR290" s="5">
        <f ca="1">IF(AR$4="",0,SUMIFS(AR291:AR305,$P291:$P305,Lists!$AI$9)-SUMIFS(AR291:AR305,$P291:$P305,Lists!$AI$10))</f>
        <v>-296498.59943977557</v>
      </c>
      <c r="AS290" s="5">
        <f ca="1">IF(AS$4="",0,SUMIFS(AS291:AS305,$P291:$P305,Lists!$AI$9)-SUMIFS(AS291:AS305,$P291:$P305,Lists!$AI$10))</f>
        <v>538880.58187888435</v>
      </c>
      <c r="AT290" s="5">
        <f ca="1">IF(AT$4="",0,SUMIFS(AT291:AT305,$P291:$P305,Lists!$AI$9)-SUMIFS(AT291:AT305,$P291:$P305,Lists!$AI$10))</f>
        <v>309072.73461958603</v>
      </c>
      <c r="AU290" s="5">
        <f ca="1">IF(AU$4="",0,SUMIFS(AU291:AU305,$P291:$P305,Lists!$AI$9)-SUMIFS(AU291:AU305,$P291:$P305,Lists!$AI$10))</f>
        <v>-4065255.9826012719</v>
      </c>
      <c r="AV290" s="5">
        <f ca="1">IF(AV$4="",0,SUMIFS(AV291:AV305,$P291:$P305,Lists!$AI$9)-SUMIFS(AV291:AV305,$P291:$P305,Lists!$AI$10))</f>
        <v>-3260043.0286079887</v>
      </c>
      <c r="AW290" s="5">
        <f ca="1">IF(AW$4="",0,SUMIFS(AW291:AW305,$P291:$P305,Lists!$AI$9)-SUMIFS(AW291:AW305,$P291:$P305,Lists!$AI$10))</f>
        <v>-8659179.4701257516</v>
      </c>
      <c r="AX290" s="5">
        <f ca="1">IF(AX$4="",0,SUMIFS(AX291:AX305,$P291:$P305,Lists!$AI$9)-SUMIFS(AX291:AX305,$P291:$P305,Lists!$AI$10))</f>
        <v>-4572662.6436022315</v>
      </c>
      <c r="AY290" s="5">
        <f ca="1">IF(AY$4="",0,SUMIFS(AY291:AY305,$P291:$P305,Lists!$AI$9)-SUMIFS(AY291:AY305,$P291:$P305,Lists!$AI$10))</f>
        <v>-1560074.5657937247</v>
      </c>
      <c r="AZ290" s="5">
        <f ca="1">IF(AZ$4="",0,SUMIFS(AZ291:AZ305,$P291:$P305,Lists!$AI$9)-SUMIFS(AZ291:AZ305,$P291:$P305,Lists!$AI$10))</f>
        <v>-296498.59943977557</v>
      </c>
      <c r="BA290" s="5">
        <f ca="1">IF(BA$4="",0,SUMIFS(BA291:BA305,$P291:$P305,Lists!$AI$9)-SUMIFS(BA291:BA305,$P291:$P305,Lists!$AI$10))</f>
        <v>-296498.59943977557</v>
      </c>
      <c r="BB290" s="5">
        <f ca="1">IF(BB$4="",0,SUMIFS(BB291:BB305,$P291:$P305,Lists!$AI$9)-SUMIFS(BB291:BB305,$P291:$P305,Lists!$AI$10))</f>
        <v>-296498.59943977592</v>
      </c>
      <c r="BC290" s="5">
        <f ca="1">IF(BC$4="",0,SUMIFS(BC291:BC305,$P291:$P305,Lists!$AI$9)-SUMIFS(BC291:BC305,$P291:$P305,Lists!$AI$10))</f>
        <v>-296498.59943977592</v>
      </c>
      <c r="BD290" s="5">
        <f ca="1">IF(BD$4="",0,SUMIFS(BD291:BD305,$P291:$P305,Lists!$AI$9)-SUMIFS(BD291:BD305,$P291:$P305,Lists!$AI$10))</f>
        <v>-436272.17034501664</v>
      </c>
      <c r="BE290" s="5">
        <f ca="1">IF(BE$4="",0,SUMIFS(BE291:BE305,$P291:$P305,Lists!$AI$9)-SUMIFS(BE291:BE305,$P291:$P305,Lists!$AI$10))</f>
        <v>-5654112.9728211761</v>
      </c>
      <c r="BF290" s="5">
        <f ca="1">IF(BF$4="",0,SUMIFS(BF291:BF305,$P291:$P305,Lists!$AI$9)-SUMIFS(BF291:BF305,$P291:$P305,Lists!$AI$10))</f>
        <v>-10685259.0973495</v>
      </c>
      <c r="BG290" s="5">
        <f ca="1">IF(BG$4="",0,SUMIFS(BG291:BG305,$P291:$P305,Lists!$AI$9)-SUMIFS(BG291:BG305,$P291:$P305,Lists!$AI$10))</f>
        <v>-7582097.4514343822</v>
      </c>
      <c r="BH290" s="5">
        <f ca="1">IF(BH$4="",0,SUMIFS(BH291:BH305,$P291:$P305,Lists!$AI$9)-SUMIFS(BH291:BH305,$P291:$P305,Lists!$AI$10))</f>
        <v>-6714609.1928534713</v>
      </c>
      <c r="BI290" s="5">
        <f ca="1">IF(BI$4="",0,SUMIFS(BI291:BI305,$P291:$P305,Lists!$AI$9)-SUMIFS(BI291:BI305,$P291:$P305,Lists!$AI$10))</f>
        <v>-9587521.543127602</v>
      </c>
      <c r="BJ290" s="5">
        <f ca="1">IF(BJ$4="",0,SUMIFS(BJ291:BJ305,$P291:$P305,Lists!$AI$9)-SUMIFS(BJ291:BJ305,$P291:$P305,Lists!$AI$10))</f>
        <v>-4883537.0419478845</v>
      </c>
      <c r="BK290" s="5">
        <f ca="1">IF(BK$4="",0,SUMIFS(BK291:BK305,$P291:$P305,Lists!$AI$9)-SUMIFS(BK291:BK305,$P291:$P305,Lists!$AI$10))</f>
        <v>-296498.59943977557</v>
      </c>
      <c r="BL290" s="5">
        <f ca="1">IF(BL$4="",0,SUMIFS(BL291:BL305,$P291:$P305,Lists!$AI$9)-SUMIFS(BL291:BL305,$P291:$P305,Lists!$AI$10))</f>
        <v>-296498.59943977604</v>
      </c>
      <c r="BM290" s="5">
        <f ca="1">IF(BM$4="",0,SUMIFS(BM291:BM305,$P291:$P305,Lists!$AI$9)-SUMIFS(BM291:BM305,$P291:$P305,Lists!$AI$10))</f>
        <v>-296498.59943977592</v>
      </c>
      <c r="BN290" s="5">
        <f ca="1">IF(BN$4="",0,SUMIFS(BN291:BN305,$P291:$P305,Lists!$AI$9)-SUMIFS(BN291:BN305,$P291:$P305,Lists!$AI$10))</f>
        <v>-4303634.5971011752</v>
      </c>
      <c r="BO290" s="5">
        <f ca="1">IF(BO$4="",0,SUMIFS(BO291:BO305,$P291:$P305,Lists!$AI$9)-SUMIFS(BO291:BO305,$P291:$P305,Lists!$AI$10))</f>
        <v>-10956193.691269645</v>
      </c>
      <c r="BP290" s="5">
        <f ca="1">IF(BP$4="",0,SUMIFS(BP291:BP305,$P291:$P305,Lists!$AI$9)-SUMIFS(BP291:BP305,$P291:$P305,Lists!$AI$10))</f>
        <v>-8671939.5583992787</v>
      </c>
      <c r="BQ290" s="5">
        <f ca="1">IF(BQ$4="",0,SUMIFS(BQ291:BQ305,$P291:$P305,Lists!$AI$9)-SUMIFS(BQ291:BQ305,$P291:$P305,Lists!$AI$10))</f>
        <v>-9221385.8423592355</v>
      </c>
      <c r="BR290" s="5">
        <f ca="1">IF(BR$4="",0,SUMIFS(BR291:BR305,$P291:$P305,Lists!$AI$9)-SUMIFS(BR291:BR305,$P291:$P305,Lists!$AI$10))</f>
        <v>-16737679.453918599</v>
      </c>
      <c r="BS290" s="5">
        <f ca="1">IF(BS$4="",0,SUMIFS(BS291:BS305,$P291:$P305,Lists!$AI$9)-SUMIFS(BS291:BS305,$P291:$P305,Lists!$AI$10))</f>
        <v>-11575630.887503598</v>
      </c>
      <c r="BT290" s="5">
        <f ca="1">IF(BT$4="",0,SUMIFS(BT291:BT305,$P291:$P305,Lists!$AI$9)-SUMIFS(BT291:BT305,$P291:$P305,Lists!$AI$10))</f>
        <v>-10035452.688135881</v>
      </c>
      <c r="BU290" s="5">
        <f ca="1">IF(BU$4="",0,SUMIFS(BU291:BU305,$P291:$P305,Lists!$AI$9)-SUMIFS(BU291:BU305,$P291:$P305,Lists!$AI$10))</f>
        <v>-296498.59943977557</v>
      </c>
      <c r="BV290" s="5">
        <f ca="1">IF(BV$4="",0,SUMIFS(BV291:BV305,$P291:$P305,Lists!$AI$9)-SUMIFS(BV291:BV305,$P291:$P305,Lists!$AI$10))</f>
        <v>-3096498.599439776</v>
      </c>
      <c r="BW290" s="5">
        <f ca="1">IF(BW$4="",0,SUMIFS(BW291:BW305,$P291:$P305,Lists!$AI$9)-SUMIFS(BW291:BW305,$P291:$P305,Lists!$AI$10))</f>
        <v>-4978419.3355000364</v>
      </c>
      <c r="BX290" s="5">
        <f ca="1">IF(BX$4="",0,SUMIFS(BX291:BX305,$P291:$P305,Lists!$AI$9)-SUMIFS(BX291:BX305,$P291:$P305,Lists!$AI$10))</f>
        <v>-7797908.726102856</v>
      </c>
      <c r="BY290" s="5">
        <f ca="1">IF(BY$4="",0,SUMIFS(BY291:BY305,$P291:$P305,Lists!$AI$9)-SUMIFS(BY291:BY305,$P291:$P305,Lists!$AI$10))</f>
        <v>-10820032.911836065</v>
      </c>
      <c r="BZ290" s="5">
        <f ca="1">IF(BZ$4="",0,SUMIFS(BZ291:BZ305,$P291:$P305,Lists!$AI$9)-SUMIFS(BZ291:BZ305,$P291:$P305,Lists!$AI$10))</f>
        <v>-13440963.926642239</v>
      </c>
      <c r="CA290" s="5">
        <f ca="1">IF(CA$4="",0,SUMIFS(CA291:CA305,$P291:$P305,Lists!$AI$9)-SUMIFS(CA291:CA305,$P291:$P305,Lists!$AI$10))</f>
        <v>-20073569.84767174</v>
      </c>
      <c r="CB290" s="5">
        <f ca="1">IF(CB$4="",0,SUMIFS(CB291:CB305,$P291:$P305,Lists!$AI$9)-SUMIFS(CB291:CB305,$P291:$P305,Lists!$AI$10))</f>
        <v>-12244033.958389901</v>
      </c>
      <c r="CC290" s="5">
        <f ca="1">IF(CC$4="",0,SUMIFS(CC291:CC305,$P291:$P305,Lists!$AI$9)-SUMIFS(CC291:CC305,$P291:$P305,Lists!$AI$10))</f>
        <v>-12971974.278737074</v>
      </c>
      <c r="CD290" s="5">
        <f ca="1">IF(CD$4="",0,SUMIFS(CD291:CD305,$P291:$P305,Lists!$AI$9)-SUMIFS(CD291:CD305,$P291:$P305,Lists!$AI$10))</f>
        <v>-15716958.892735321</v>
      </c>
      <c r="CE290" s="5">
        <f ca="1">IF(CE$4="",0,SUMIFS(CE291:CE305,$P291:$P305,Lists!$AI$9)-SUMIFS(CE291:CE305,$P291:$P305,Lists!$AI$10))</f>
        <v>-15448565.751020454</v>
      </c>
      <c r="CF290" s="5">
        <f ca="1">IF(CF$4="",0,SUMIFS(CF291:CF305,$P291:$P305,Lists!$AI$9)-SUMIFS(CF291:CF305,$P291:$P305,Lists!$AI$10))</f>
        <v>0</v>
      </c>
    </row>
    <row r="291" spans="2:84" x14ac:dyDescent="0.3">
      <c r="B291" s="13">
        <f>ROW()</f>
        <v>291</v>
      </c>
      <c r="H291" s="1" t="str">
        <f t="shared" ref="H291:H304" si="539">$H$290</f>
        <v>Финпоток по финансовой деятельности</v>
      </c>
      <c r="I291" s="1" t="str">
        <f>H120</f>
        <v>Вложения в капитал от Учредителей</v>
      </c>
      <c r="M291" s="53" t="s">
        <v>18</v>
      </c>
      <c r="P291" s="72" t="str">
        <f>Lists!$AI$9</f>
        <v>CF(+)</v>
      </c>
      <c r="U291" s="5">
        <f t="shared" ref="U291:U304" ca="1" si="540">SUM(INDIRECT(ADDRESS($B291,$X$2)&amp;":"&amp;ADDRESS($B291,$X$2-1+$P$8)))</f>
        <v>10000000</v>
      </c>
      <c r="X291" s="108">
        <f t="shared" ref="X291:BC291" si="541">X120</f>
        <v>10000000</v>
      </c>
      <c r="Y291" s="5">
        <f t="shared" si="541"/>
        <v>0</v>
      </c>
      <c r="Z291" s="5">
        <f t="shared" si="541"/>
        <v>0</v>
      </c>
      <c r="AA291" s="5">
        <f t="shared" si="541"/>
        <v>0</v>
      </c>
      <c r="AB291" s="5">
        <f t="shared" si="541"/>
        <v>0</v>
      </c>
      <c r="AC291" s="5">
        <f t="shared" si="541"/>
        <v>0</v>
      </c>
      <c r="AD291" s="5">
        <f t="shared" si="541"/>
        <v>0</v>
      </c>
      <c r="AE291" s="5">
        <f t="shared" si="541"/>
        <v>0</v>
      </c>
      <c r="AF291" s="5">
        <f t="shared" si="541"/>
        <v>0</v>
      </c>
      <c r="AG291" s="5">
        <f t="shared" si="541"/>
        <v>0</v>
      </c>
      <c r="AH291" s="5">
        <f t="shared" si="541"/>
        <v>0</v>
      </c>
      <c r="AI291" s="5">
        <f t="shared" si="541"/>
        <v>0</v>
      </c>
      <c r="AJ291" s="5">
        <f t="shared" si="541"/>
        <v>0</v>
      </c>
      <c r="AK291" s="5">
        <f t="shared" si="541"/>
        <v>0</v>
      </c>
      <c r="AL291" s="5">
        <f t="shared" si="541"/>
        <v>0</v>
      </c>
      <c r="AM291" s="5">
        <f t="shared" si="541"/>
        <v>0</v>
      </c>
      <c r="AN291" s="5">
        <f t="shared" si="541"/>
        <v>0</v>
      </c>
      <c r="AO291" s="5">
        <f t="shared" si="541"/>
        <v>0</v>
      </c>
      <c r="AP291" s="5">
        <f t="shared" si="541"/>
        <v>0</v>
      </c>
      <c r="AQ291" s="5">
        <f t="shared" si="541"/>
        <v>0</v>
      </c>
      <c r="AR291" s="5">
        <f t="shared" si="541"/>
        <v>0</v>
      </c>
      <c r="AS291" s="5">
        <f t="shared" si="541"/>
        <v>0</v>
      </c>
      <c r="AT291" s="5">
        <f t="shared" si="541"/>
        <v>0</v>
      </c>
      <c r="AU291" s="5">
        <f t="shared" si="541"/>
        <v>0</v>
      </c>
      <c r="AV291" s="5">
        <f t="shared" si="541"/>
        <v>0</v>
      </c>
      <c r="AW291" s="5">
        <f t="shared" si="541"/>
        <v>0</v>
      </c>
      <c r="AX291" s="5">
        <f t="shared" si="541"/>
        <v>0</v>
      </c>
      <c r="AY291" s="5">
        <f t="shared" si="541"/>
        <v>0</v>
      </c>
      <c r="AZ291" s="5">
        <f t="shared" si="541"/>
        <v>0</v>
      </c>
      <c r="BA291" s="5">
        <f t="shared" si="541"/>
        <v>0</v>
      </c>
      <c r="BB291" s="5">
        <f t="shared" si="541"/>
        <v>0</v>
      </c>
      <c r="BC291" s="5">
        <f t="shared" si="541"/>
        <v>0</v>
      </c>
      <c r="BD291" s="5">
        <f t="shared" ref="BD291:CF291" si="542">BD120</f>
        <v>0</v>
      </c>
      <c r="BE291" s="5">
        <f t="shared" si="542"/>
        <v>0</v>
      </c>
      <c r="BF291" s="5">
        <f t="shared" si="542"/>
        <v>0</v>
      </c>
      <c r="BG291" s="5">
        <f t="shared" si="542"/>
        <v>0</v>
      </c>
      <c r="BH291" s="5">
        <f t="shared" si="542"/>
        <v>0</v>
      </c>
      <c r="BI291" s="5">
        <f t="shared" si="542"/>
        <v>0</v>
      </c>
      <c r="BJ291" s="5">
        <f t="shared" si="542"/>
        <v>0</v>
      </c>
      <c r="BK291" s="5">
        <f t="shared" si="542"/>
        <v>0</v>
      </c>
      <c r="BL291" s="5">
        <f t="shared" si="542"/>
        <v>0</v>
      </c>
      <c r="BM291" s="5">
        <f t="shared" si="542"/>
        <v>0</v>
      </c>
      <c r="BN291" s="5">
        <f t="shared" si="542"/>
        <v>0</v>
      </c>
      <c r="BO291" s="5">
        <f t="shared" si="542"/>
        <v>0</v>
      </c>
      <c r="BP291" s="5">
        <f t="shared" si="542"/>
        <v>0</v>
      </c>
      <c r="BQ291" s="5">
        <f t="shared" si="542"/>
        <v>0</v>
      </c>
      <c r="BR291" s="5">
        <f t="shared" si="542"/>
        <v>0</v>
      </c>
      <c r="BS291" s="5">
        <f t="shared" si="542"/>
        <v>0</v>
      </c>
      <c r="BT291" s="5">
        <f t="shared" si="542"/>
        <v>0</v>
      </c>
      <c r="BU291" s="5">
        <f t="shared" si="542"/>
        <v>0</v>
      </c>
      <c r="BV291" s="5">
        <f t="shared" si="542"/>
        <v>0</v>
      </c>
      <c r="BW291" s="5">
        <f t="shared" si="542"/>
        <v>0</v>
      </c>
      <c r="BX291" s="5">
        <f t="shared" si="542"/>
        <v>0</v>
      </c>
      <c r="BY291" s="5">
        <f t="shared" si="542"/>
        <v>0</v>
      </c>
      <c r="BZ291" s="5">
        <f t="shared" si="542"/>
        <v>0</v>
      </c>
      <c r="CA291" s="5">
        <f t="shared" si="542"/>
        <v>0</v>
      </c>
      <c r="CB291" s="5">
        <f t="shared" si="542"/>
        <v>0</v>
      </c>
      <c r="CC291" s="5">
        <f t="shared" si="542"/>
        <v>0</v>
      </c>
      <c r="CD291" s="5">
        <f t="shared" si="542"/>
        <v>0</v>
      </c>
      <c r="CE291" s="5">
        <f t="shared" si="542"/>
        <v>0</v>
      </c>
      <c r="CF291" s="5">
        <f t="shared" si="542"/>
        <v>0</v>
      </c>
    </row>
    <row r="292" spans="2:84" x14ac:dyDescent="0.3">
      <c r="B292" s="13">
        <f>ROW()</f>
        <v>292</v>
      </c>
      <c r="H292" s="1" t="str">
        <f t="shared" si="539"/>
        <v>Финпоток по финансовой деятельности</v>
      </c>
      <c r="I292" s="1" t="str">
        <f>H122</f>
        <v>Гранты, субсидии и т.п.</v>
      </c>
      <c r="M292" s="53" t="s">
        <v>18</v>
      </c>
      <c r="P292" s="72" t="str">
        <f>Lists!$AI$9</f>
        <v>CF(+)</v>
      </c>
      <c r="U292" s="5">
        <f t="shared" ca="1" si="540"/>
        <v>5000000</v>
      </c>
      <c r="X292" s="108">
        <f t="shared" ref="X292:BC292" si="543">X122</f>
        <v>5000000</v>
      </c>
      <c r="Y292" s="5">
        <f t="shared" si="543"/>
        <v>0</v>
      </c>
      <c r="Z292" s="5">
        <f t="shared" si="543"/>
        <v>0</v>
      </c>
      <c r="AA292" s="5">
        <f t="shared" si="543"/>
        <v>0</v>
      </c>
      <c r="AB292" s="5">
        <f t="shared" si="543"/>
        <v>0</v>
      </c>
      <c r="AC292" s="5">
        <f t="shared" si="543"/>
        <v>0</v>
      </c>
      <c r="AD292" s="5">
        <f t="shared" si="543"/>
        <v>0</v>
      </c>
      <c r="AE292" s="5">
        <f t="shared" si="543"/>
        <v>0</v>
      </c>
      <c r="AF292" s="5">
        <f t="shared" si="543"/>
        <v>0</v>
      </c>
      <c r="AG292" s="5">
        <f t="shared" si="543"/>
        <v>0</v>
      </c>
      <c r="AH292" s="5">
        <f t="shared" si="543"/>
        <v>0</v>
      </c>
      <c r="AI292" s="5">
        <f t="shared" si="543"/>
        <v>0</v>
      </c>
      <c r="AJ292" s="5">
        <f t="shared" si="543"/>
        <v>0</v>
      </c>
      <c r="AK292" s="5">
        <f t="shared" si="543"/>
        <v>0</v>
      </c>
      <c r="AL292" s="5">
        <f t="shared" si="543"/>
        <v>0</v>
      </c>
      <c r="AM292" s="5">
        <f t="shared" si="543"/>
        <v>0</v>
      </c>
      <c r="AN292" s="5">
        <f t="shared" si="543"/>
        <v>0</v>
      </c>
      <c r="AO292" s="5">
        <f t="shared" si="543"/>
        <v>0</v>
      </c>
      <c r="AP292" s="5">
        <f t="shared" si="543"/>
        <v>0</v>
      </c>
      <c r="AQ292" s="5">
        <f t="shared" si="543"/>
        <v>0</v>
      </c>
      <c r="AR292" s="5">
        <f t="shared" si="543"/>
        <v>0</v>
      </c>
      <c r="AS292" s="5">
        <f t="shared" si="543"/>
        <v>0</v>
      </c>
      <c r="AT292" s="5">
        <f t="shared" si="543"/>
        <v>0</v>
      </c>
      <c r="AU292" s="5">
        <f t="shared" si="543"/>
        <v>0</v>
      </c>
      <c r="AV292" s="5">
        <f t="shared" si="543"/>
        <v>0</v>
      </c>
      <c r="AW292" s="5">
        <f t="shared" si="543"/>
        <v>0</v>
      </c>
      <c r="AX292" s="5">
        <f t="shared" si="543"/>
        <v>0</v>
      </c>
      <c r="AY292" s="5">
        <f t="shared" si="543"/>
        <v>0</v>
      </c>
      <c r="AZ292" s="5">
        <f t="shared" si="543"/>
        <v>0</v>
      </c>
      <c r="BA292" s="5">
        <f t="shared" si="543"/>
        <v>0</v>
      </c>
      <c r="BB292" s="5">
        <f t="shared" si="543"/>
        <v>0</v>
      </c>
      <c r="BC292" s="5">
        <f t="shared" si="543"/>
        <v>0</v>
      </c>
      <c r="BD292" s="5">
        <f t="shared" ref="BD292:CF292" si="544">BD122</f>
        <v>0</v>
      </c>
      <c r="BE292" s="5">
        <f t="shared" si="544"/>
        <v>0</v>
      </c>
      <c r="BF292" s="5">
        <f t="shared" si="544"/>
        <v>0</v>
      </c>
      <c r="BG292" s="5">
        <f t="shared" si="544"/>
        <v>0</v>
      </c>
      <c r="BH292" s="5">
        <f t="shared" si="544"/>
        <v>0</v>
      </c>
      <c r="BI292" s="5">
        <f t="shared" si="544"/>
        <v>0</v>
      </c>
      <c r="BJ292" s="5">
        <f t="shared" si="544"/>
        <v>0</v>
      </c>
      <c r="BK292" s="5">
        <f t="shared" si="544"/>
        <v>0</v>
      </c>
      <c r="BL292" s="5">
        <f t="shared" si="544"/>
        <v>0</v>
      </c>
      <c r="BM292" s="5">
        <f t="shared" si="544"/>
        <v>0</v>
      </c>
      <c r="BN292" s="5">
        <f t="shared" si="544"/>
        <v>0</v>
      </c>
      <c r="BO292" s="5">
        <f t="shared" si="544"/>
        <v>0</v>
      </c>
      <c r="BP292" s="5">
        <f t="shared" si="544"/>
        <v>0</v>
      </c>
      <c r="BQ292" s="5">
        <f t="shared" si="544"/>
        <v>0</v>
      </c>
      <c r="BR292" s="5">
        <f t="shared" si="544"/>
        <v>0</v>
      </c>
      <c r="BS292" s="5">
        <f t="shared" si="544"/>
        <v>0</v>
      </c>
      <c r="BT292" s="5">
        <f t="shared" si="544"/>
        <v>0</v>
      </c>
      <c r="BU292" s="5">
        <f t="shared" si="544"/>
        <v>0</v>
      </c>
      <c r="BV292" s="5">
        <f t="shared" si="544"/>
        <v>0</v>
      </c>
      <c r="BW292" s="5">
        <f t="shared" si="544"/>
        <v>0</v>
      </c>
      <c r="BX292" s="5">
        <f t="shared" si="544"/>
        <v>0</v>
      </c>
      <c r="BY292" s="5">
        <f t="shared" si="544"/>
        <v>0</v>
      </c>
      <c r="BZ292" s="5">
        <f t="shared" si="544"/>
        <v>0</v>
      </c>
      <c r="CA292" s="5">
        <f t="shared" si="544"/>
        <v>0</v>
      </c>
      <c r="CB292" s="5">
        <f t="shared" si="544"/>
        <v>0</v>
      </c>
      <c r="CC292" s="5">
        <f t="shared" si="544"/>
        <v>0</v>
      </c>
      <c r="CD292" s="5">
        <f t="shared" si="544"/>
        <v>0</v>
      </c>
      <c r="CE292" s="5">
        <f t="shared" si="544"/>
        <v>0</v>
      </c>
      <c r="CF292" s="5">
        <f t="shared" si="544"/>
        <v>0</v>
      </c>
    </row>
    <row r="293" spans="2:84" x14ac:dyDescent="0.3">
      <c r="B293" s="13">
        <f>ROW()</f>
        <v>293</v>
      </c>
      <c r="H293" s="1" t="str">
        <f t="shared" si="539"/>
        <v>Финпоток по финансовой деятельности</v>
      </c>
      <c r="I293" s="1" t="str">
        <f>H138</f>
        <v>CashIn-продажа доли Инвестору</v>
      </c>
      <c r="M293" s="53" t="s">
        <v>18</v>
      </c>
      <c r="P293" s="72" t="str">
        <f>Lists!$AI$9</f>
        <v>CF(+)</v>
      </c>
      <c r="U293" s="5">
        <f t="shared" ca="1" si="540"/>
        <v>18411701.64163398</v>
      </c>
      <c r="X293" s="108">
        <f t="shared" ref="X293:BC293" ca="1" si="545">X138</f>
        <v>18411701.64163398</v>
      </c>
      <c r="Y293" s="5">
        <f t="shared" ca="1" si="545"/>
        <v>0</v>
      </c>
      <c r="Z293" s="5">
        <f t="shared" ca="1" si="545"/>
        <v>0</v>
      </c>
      <c r="AA293" s="5">
        <f t="shared" ca="1" si="545"/>
        <v>0</v>
      </c>
      <c r="AB293" s="5">
        <f t="shared" ca="1" si="545"/>
        <v>0</v>
      </c>
      <c r="AC293" s="5">
        <f t="shared" ca="1" si="545"/>
        <v>0</v>
      </c>
      <c r="AD293" s="5">
        <f t="shared" ca="1" si="545"/>
        <v>0</v>
      </c>
      <c r="AE293" s="5">
        <f t="shared" ca="1" si="545"/>
        <v>0</v>
      </c>
      <c r="AF293" s="5">
        <f t="shared" ca="1" si="545"/>
        <v>0</v>
      </c>
      <c r="AG293" s="5">
        <f t="shared" ca="1" si="545"/>
        <v>0</v>
      </c>
      <c r="AH293" s="5">
        <f t="shared" ca="1" si="545"/>
        <v>0</v>
      </c>
      <c r="AI293" s="5">
        <f t="shared" ca="1" si="545"/>
        <v>0</v>
      </c>
      <c r="AJ293" s="5">
        <f t="shared" ca="1" si="545"/>
        <v>0</v>
      </c>
      <c r="AK293" s="5">
        <f t="shared" ca="1" si="545"/>
        <v>0</v>
      </c>
      <c r="AL293" s="5">
        <f t="shared" ca="1" si="545"/>
        <v>0</v>
      </c>
      <c r="AM293" s="5">
        <f t="shared" ca="1" si="545"/>
        <v>0</v>
      </c>
      <c r="AN293" s="5">
        <f t="shared" ca="1" si="545"/>
        <v>0</v>
      </c>
      <c r="AO293" s="5">
        <f t="shared" ca="1" si="545"/>
        <v>0</v>
      </c>
      <c r="AP293" s="5">
        <f t="shared" ca="1" si="545"/>
        <v>0</v>
      </c>
      <c r="AQ293" s="5">
        <f t="shared" ca="1" si="545"/>
        <v>0</v>
      </c>
      <c r="AR293" s="5">
        <f t="shared" ca="1" si="545"/>
        <v>0</v>
      </c>
      <c r="AS293" s="5">
        <f t="shared" ca="1" si="545"/>
        <v>0</v>
      </c>
      <c r="AT293" s="5">
        <f t="shared" ca="1" si="545"/>
        <v>0</v>
      </c>
      <c r="AU293" s="5">
        <f t="shared" ca="1" si="545"/>
        <v>0</v>
      </c>
      <c r="AV293" s="5">
        <f t="shared" ca="1" si="545"/>
        <v>0</v>
      </c>
      <c r="AW293" s="5">
        <f t="shared" ca="1" si="545"/>
        <v>0</v>
      </c>
      <c r="AX293" s="5">
        <f t="shared" ca="1" si="545"/>
        <v>0</v>
      </c>
      <c r="AY293" s="5">
        <f t="shared" ca="1" si="545"/>
        <v>0</v>
      </c>
      <c r="AZ293" s="5">
        <f t="shared" ca="1" si="545"/>
        <v>0</v>
      </c>
      <c r="BA293" s="5">
        <f t="shared" ca="1" si="545"/>
        <v>0</v>
      </c>
      <c r="BB293" s="5">
        <f t="shared" ca="1" si="545"/>
        <v>0</v>
      </c>
      <c r="BC293" s="5">
        <f t="shared" ca="1" si="545"/>
        <v>0</v>
      </c>
      <c r="BD293" s="5">
        <f t="shared" ref="BD293:CF293" ca="1" si="546">BD138</f>
        <v>0</v>
      </c>
      <c r="BE293" s="5">
        <f t="shared" ca="1" si="546"/>
        <v>0</v>
      </c>
      <c r="BF293" s="5">
        <f t="shared" ca="1" si="546"/>
        <v>0</v>
      </c>
      <c r="BG293" s="5">
        <f t="shared" ca="1" si="546"/>
        <v>0</v>
      </c>
      <c r="BH293" s="5">
        <f t="shared" ca="1" si="546"/>
        <v>0</v>
      </c>
      <c r="BI293" s="5">
        <f t="shared" ca="1" si="546"/>
        <v>0</v>
      </c>
      <c r="BJ293" s="5">
        <f t="shared" ca="1" si="546"/>
        <v>0</v>
      </c>
      <c r="BK293" s="5">
        <f t="shared" ca="1" si="546"/>
        <v>0</v>
      </c>
      <c r="BL293" s="5">
        <f t="shared" ca="1" si="546"/>
        <v>0</v>
      </c>
      <c r="BM293" s="5">
        <f t="shared" ca="1" si="546"/>
        <v>0</v>
      </c>
      <c r="BN293" s="5">
        <f t="shared" ca="1" si="546"/>
        <v>0</v>
      </c>
      <c r="BO293" s="5">
        <f t="shared" ca="1" si="546"/>
        <v>0</v>
      </c>
      <c r="BP293" s="5">
        <f t="shared" ca="1" si="546"/>
        <v>0</v>
      </c>
      <c r="BQ293" s="5">
        <f t="shared" ca="1" si="546"/>
        <v>0</v>
      </c>
      <c r="BR293" s="5">
        <f t="shared" ca="1" si="546"/>
        <v>0</v>
      </c>
      <c r="BS293" s="5">
        <f t="shared" ca="1" si="546"/>
        <v>0</v>
      </c>
      <c r="BT293" s="5">
        <f t="shared" ca="1" si="546"/>
        <v>0</v>
      </c>
      <c r="BU293" s="5">
        <f t="shared" ca="1" si="546"/>
        <v>0</v>
      </c>
      <c r="BV293" s="5">
        <f t="shared" ca="1" si="546"/>
        <v>0</v>
      </c>
      <c r="BW293" s="5">
        <f t="shared" ca="1" si="546"/>
        <v>0</v>
      </c>
      <c r="BX293" s="5">
        <f t="shared" ca="1" si="546"/>
        <v>0</v>
      </c>
      <c r="BY293" s="5">
        <f t="shared" ca="1" si="546"/>
        <v>0</v>
      </c>
      <c r="BZ293" s="5">
        <f t="shared" ca="1" si="546"/>
        <v>0</v>
      </c>
      <c r="CA293" s="5">
        <f t="shared" ca="1" si="546"/>
        <v>0</v>
      </c>
      <c r="CB293" s="5">
        <f t="shared" ca="1" si="546"/>
        <v>0</v>
      </c>
      <c r="CC293" s="5">
        <f t="shared" ca="1" si="546"/>
        <v>0</v>
      </c>
      <c r="CD293" s="5">
        <f t="shared" ca="1" si="546"/>
        <v>0</v>
      </c>
      <c r="CE293" s="5">
        <f t="shared" ca="1" si="546"/>
        <v>0</v>
      </c>
      <c r="CF293" s="5">
        <f t="shared" ca="1" si="546"/>
        <v>0</v>
      </c>
    </row>
    <row r="294" spans="2:84" x14ac:dyDescent="0.3">
      <c r="B294" s="13">
        <f>ROW()</f>
        <v>294</v>
      </c>
      <c r="H294" s="1" t="str">
        <f t="shared" si="539"/>
        <v>Финпоток по финансовой деятельности</v>
      </c>
      <c r="I294" s="1" t="str">
        <f>H161</f>
        <v>Поступление кредитов</v>
      </c>
      <c r="M294" s="53" t="s">
        <v>18</v>
      </c>
      <c r="P294" s="72" t="str">
        <f>Lists!$AI$9</f>
        <v>CF(+)</v>
      </c>
      <c r="U294" s="5">
        <f t="shared" ca="1" si="540"/>
        <v>14000000</v>
      </c>
      <c r="X294" s="108">
        <f ca="1">X161</f>
        <v>0</v>
      </c>
      <c r="Y294" s="5">
        <f t="shared" ref="Y294:CF294" ca="1" si="547">Y161</f>
        <v>0</v>
      </c>
      <c r="Z294" s="5">
        <f t="shared" ca="1" si="547"/>
        <v>8000000</v>
      </c>
      <c r="AA294" s="5">
        <f t="shared" ca="1" si="547"/>
        <v>0</v>
      </c>
      <c r="AB294" s="5">
        <f t="shared" ca="1" si="547"/>
        <v>0</v>
      </c>
      <c r="AC294" s="5">
        <f t="shared" ca="1" si="547"/>
        <v>0</v>
      </c>
      <c r="AD294" s="5">
        <f t="shared" ca="1" si="547"/>
        <v>0</v>
      </c>
      <c r="AE294" s="5">
        <f t="shared" ca="1" si="547"/>
        <v>0</v>
      </c>
      <c r="AF294" s="5">
        <f t="shared" ca="1" si="547"/>
        <v>0</v>
      </c>
      <c r="AG294" s="5">
        <f t="shared" ca="1" si="547"/>
        <v>0</v>
      </c>
      <c r="AH294" s="5">
        <f t="shared" ca="1" si="547"/>
        <v>4000000</v>
      </c>
      <c r="AI294" s="5">
        <f t="shared" ca="1" si="547"/>
        <v>0</v>
      </c>
      <c r="AJ294" s="5">
        <f t="shared" ca="1" si="547"/>
        <v>2000000</v>
      </c>
      <c r="AK294" s="5">
        <f t="shared" ca="1" si="547"/>
        <v>0</v>
      </c>
      <c r="AL294" s="5">
        <f t="shared" ca="1" si="547"/>
        <v>0</v>
      </c>
      <c r="AM294" s="5">
        <f t="shared" ca="1" si="547"/>
        <v>0</v>
      </c>
      <c r="AN294" s="5">
        <f t="shared" ca="1" si="547"/>
        <v>0</v>
      </c>
      <c r="AO294" s="5">
        <f t="shared" ca="1" si="547"/>
        <v>0</v>
      </c>
      <c r="AP294" s="5">
        <f t="shared" ca="1" si="547"/>
        <v>0</v>
      </c>
      <c r="AQ294" s="5">
        <f t="shared" ca="1" si="547"/>
        <v>0</v>
      </c>
      <c r="AR294" s="5">
        <f t="shared" ca="1" si="547"/>
        <v>0</v>
      </c>
      <c r="AS294" s="5">
        <f t="shared" ca="1" si="547"/>
        <v>0</v>
      </c>
      <c r="AT294" s="5">
        <f t="shared" ca="1" si="547"/>
        <v>0</v>
      </c>
      <c r="AU294" s="5">
        <f t="shared" ca="1" si="547"/>
        <v>0</v>
      </c>
      <c r="AV294" s="5">
        <f t="shared" ca="1" si="547"/>
        <v>0</v>
      </c>
      <c r="AW294" s="5">
        <f t="shared" ca="1" si="547"/>
        <v>0</v>
      </c>
      <c r="AX294" s="5">
        <f t="shared" ca="1" si="547"/>
        <v>0</v>
      </c>
      <c r="AY294" s="5">
        <f t="shared" ca="1" si="547"/>
        <v>0</v>
      </c>
      <c r="AZ294" s="5">
        <f t="shared" ca="1" si="547"/>
        <v>0</v>
      </c>
      <c r="BA294" s="5">
        <f t="shared" ca="1" si="547"/>
        <v>0</v>
      </c>
      <c r="BB294" s="5">
        <f t="shared" ca="1" si="547"/>
        <v>0</v>
      </c>
      <c r="BC294" s="5">
        <f t="shared" ca="1" si="547"/>
        <v>0</v>
      </c>
      <c r="BD294" s="5">
        <f t="shared" ca="1" si="547"/>
        <v>0</v>
      </c>
      <c r="BE294" s="5">
        <f t="shared" ca="1" si="547"/>
        <v>0</v>
      </c>
      <c r="BF294" s="5">
        <f t="shared" ca="1" si="547"/>
        <v>0</v>
      </c>
      <c r="BG294" s="5">
        <f t="shared" ca="1" si="547"/>
        <v>0</v>
      </c>
      <c r="BH294" s="5">
        <f t="shared" ca="1" si="547"/>
        <v>0</v>
      </c>
      <c r="BI294" s="5">
        <f t="shared" ca="1" si="547"/>
        <v>0</v>
      </c>
      <c r="BJ294" s="5">
        <f t="shared" ca="1" si="547"/>
        <v>0</v>
      </c>
      <c r="BK294" s="5">
        <f t="shared" ca="1" si="547"/>
        <v>0</v>
      </c>
      <c r="BL294" s="5">
        <f t="shared" ca="1" si="547"/>
        <v>0</v>
      </c>
      <c r="BM294" s="5">
        <f t="shared" ca="1" si="547"/>
        <v>0</v>
      </c>
      <c r="BN294" s="5">
        <f t="shared" ca="1" si="547"/>
        <v>0</v>
      </c>
      <c r="BO294" s="5">
        <f t="shared" ca="1" si="547"/>
        <v>0</v>
      </c>
      <c r="BP294" s="5">
        <f t="shared" ca="1" si="547"/>
        <v>0</v>
      </c>
      <c r="BQ294" s="5">
        <f t="shared" ca="1" si="547"/>
        <v>0</v>
      </c>
      <c r="BR294" s="5">
        <f t="shared" ca="1" si="547"/>
        <v>0</v>
      </c>
      <c r="BS294" s="5">
        <f t="shared" ca="1" si="547"/>
        <v>0</v>
      </c>
      <c r="BT294" s="5">
        <f t="shared" ca="1" si="547"/>
        <v>0</v>
      </c>
      <c r="BU294" s="5">
        <f t="shared" ca="1" si="547"/>
        <v>0</v>
      </c>
      <c r="BV294" s="5">
        <f t="shared" ca="1" si="547"/>
        <v>0</v>
      </c>
      <c r="BW294" s="5">
        <f t="shared" ca="1" si="547"/>
        <v>0</v>
      </c>
      <c r="BX294" s="5">
        <f t="shared" ca="1" si="547"/>
        <v>0</v>
      </c>
      <c r="BY294" s="5">
        <f t="shared" ca="1" si="547"/>
        <v>0</v>
      </c>
      <c r="BZ294" s="5">
        <f t="shared" ca="1" si="547"/>
        <v>0</v>
      </c>
      <c r="CA294" s="5">
        <f t="shared" ca="1" si="547"/>
        <v>0</v>
      </c>
      <c r="CB294" s="5">
        <f t="shared" ca="1" si="547"/>
        <v>0</v>
      </c>
      <c r="CC294" s="5">
        <f t="shared" ca="1" si="547"/>
        <v>0</v>
      </c>
      <c r="CD294" s="5">
        <f t="shared" ca="1" si="547"/>
        <v>0</v>
      </c>
      <c r="CE294" s="5">
        <f t="shared" ca="1" si="547"/>
        <v>0</v>
      </c>
      <c r="CF294" s="5">
        <f t="shared" ca="1" si="547"/>
        <v>0</v>
      </c>
    </row>
    <row r="295" spans="2:84" x14ac:dyDescent="0.3">
      <c r="B295" s="13">
        <f>ROW()</f>
        <v>295</v>
      </c>
      <c r="H295" s="1" t="str">
        <f t="shared" si="539"/>
        <v>Финпоток по финансовой деятельности</v>
      </c>
      <c r="I295" s="1" t="str">
        <f>I210</f>
        <v>Поступления овердрафта</v>
      </c>
      <c r="M295" s="53" t="s">
        <v>18</v>
      </c>
      <c r="P295" s="72" t="str">
        <f>Lists!$AI$9</f>
        <v>CF(+)</v>
      </c>
      <c r="U295" s="5">
        <f t="shared" ca="1" si="540"/>
        <v>12822624.675645757</v>
      </c>
      <c r="X295" s="108">
        <f t="shared" ref="X295" ca="1" si="548">X210</f>
        <v>302298.35836602002</v>
      </c>
      <c r="Y295" s="5">
        <f t="shared" ref="Y295:CF295" ca="1" si="549">Y210</f>
        <v>9234000</v>
      </c>
      <c r="Z295" s="5">
        <f t="shared" ca="1" si="549"/>
        <v>0</v>
      </c>
      <c r="AA295" s="5">
        <f t="shared" ca="1" si="549"/>
        <v>882593.35603267723</v>
      </c>
      <c r="AB295" s="5">
        <f t="shared" ca="1" si="549"/>
        <v>0</v>
      </c>
      <c r="AC295" s="5">
        <f t="shared" ca="1" si="549"/>
        <v>256022.09994177771</v>
      </c>
      <c r="AD295" s="5">
        <f t="shared" ca="1" si="549"/>
        <v>0</v>
      </c>
      <c r="AE295" s="5">
        <f t="shared" ca="1" si="549"/>
        <v>0</v>
      </c>
      <c r="AF295" s="5">
        <f t="shared" ca="1" si="549"/>
        <v>333313.6597358532</v>
      </c>
      <c r="AG295" s="5">
        <f t="shared" ca="1" si="549"/>
        <v>373446.68619140727</v>
      </c>
      <c r="AH295" s="5">
        <f t="shared" ca="1" si="549"/>
        <v>0</v>
      </c>
      <c r="AI295" s="5">
        <f t="shared" ca="1" si="549"/>
        <v>0</v>
      </c>
      <c r="AJ295" s="5">
        <f t="shared" ca="1" si="549"/>
        <v>0</v>
      </c>
      <c r="AK295" s="5">
        <f t="shared" ca="1" si="549"/>
        <v>0</v>
      </c>
      <c r="AL295" s="5">
        <f t="shared" ca="1" si="549"/>
        <v>0</v>
      </c>
      <c r="AM295" s="5">
        <f t="shared" ca="1" si="549"/>
        <v>0</v>
      </c>
      <c r="AN295" s="5">
        <f t="shared" ca="1" si="549"/>
        <v>0</v>
      </c>
      <c r="AO295" s="5">
        <f t="shared" ca="1" si="549"/>
        <v>0</v>
      </c>
      <c r="AP295" s="5">
        <f t="shared" ca="1" si="549"/>
        <v>0</v>
      </c>
      <c r="AQ295" s="5">
        <f t="shared" ca="1" si="549"/>
        <v>0</v>
      </c>
      <c r="AR295" s="5">
        <f t="shared" ca="1" si="549"/>
        <v>0</v>
      </c>
      <c r="AS295" s="5">
        <f t="shared" ca="1" si="549"/>
        <v>835379.18131866027</v>
      </c>
      <c r="AT295" s="5">
        <f t="shared" ca="1" si="549"/>
        <v>605571.33405936195</v>
      </c>
      <c r="AU295" s="5">
        <f t="shared" ca="1" si="549"/>
        <v>0</v>
      </c>
      <c r="AV295" s="5">
        <f t="shared" ca="1" si="549"/>
        <v>0</v>
      </c>
      <c r="AW295" s="5">
        <f t="shared" ca="1" si="549"/>
        <v>0</v>
      </c>
      <c r="AX295" s="5">
        <f t="shared" ca="1" si="549"/>
        <v>0</v>
      </c>
      <c r="AY295" s="5">
        <f t="shared" ca="1" si="549"/>
        <v>0</v>
      </c>
      <c r="AZ295" s="5">
        <f t="shared" ca="1" si="549"/>
        <v>0</v>
      </c>
      <c r="BA295" s="5">
        <f t="shared" ca="1" si="549"/>
        <v>0</v>
      </c>
      <c r="BB295" s="5">
        <f t="shared" ca="1" si="549"/>
        <v>0</v>
      </c>
      <c r="BC295" s="5">
        <f t="shared" ca="1" si="549"/>
        <v>0</v>
      </c>
      <c r="BD295" s="5">
        <f t="shared" ca="1" si="549"/>
        <v>0</v>
      </c>
      <c r="BE295" s="5">
        <f t="shared" ca="1" si="549"/>
        <v>0</v>
      </c>
      <c r="BF295" s="5">
        <f t="shared" ca="1" si="549"/>
        <v>0</v>
      </c>
      <c r="BG295" s="5">
        <f t="shared" ca="1" si="549"/>
        <v>0</v>
      </c>
      <c r="BH295" s="5">
        <f t="shared" ca="1" si="549"/>
        <v>0</v>
      </c>
      <c r="BI295" s="5">
        <f t="shared" ca="1" si="549"/>
        <v>0</v>
      </c>
      <c r="BJ295" s="5">
        <f t="shared" ca="1" si="549"/>
        <v>0</v>
      </c>
      <c r="BK295" s="5">
        <f t="shared" ca="1" si="549"/>
        <v>0</v>
      </c>
      <c r="BL295" s="5">
        <f t="shared" ca="1" si="549"/>
        <v>0</v>
      </c>
      <c r="BM295" s="5">
        <f t="shared" ca="1" si="549"/>
        <v>0</v>
      </c>
      <c r="BN295" s="5">
        <f t="shared" ca="1" si="549"/>
        <v>0</v>
      </c>
      <c r="BO295" s="5">
        <f t="shared" ca="1" si="549"/>
        <v>0</v>
      </c>
      <c r="BP295" s="5">
        <f t="shared" ca="1" si="549"/>
        <v>0</v>
      </c>
      <c r="BQ295" s="5">
        <f t="shared" ca="1" si="549"/>
        <v>0</v>
      </c>
      <c r="BR295" s="5">
        <f t="shared" ca="1" si="549"/>
        <v>0</v>
      </c>
      <c r="BS295" s="5">
        <f t="shared" ca="1" si="549"/>
        <v>0</v>
      </c>
      <c r="BT295" s="5">
        <f t="shared" ca="1" si="549"/>
        <v>0</v>
      </c>
      <c r="BU295" s="5">
        <f t="shared" ca="1" si="549"/>
        <v>0</v>
      </c>
      <c r="BV295" s="5">
        <f t="shared" ca="1" si="549"/>
        <v>0</v>
      </c>
      <c r="BW295" s="5">
        <f t="shared" ca="1" si="549"/>
        <v>0</v>
      </c>
      <c r="BX295" s="5">
        <f t="shared" ca="1" si="549"/>
        <v>0</v>
      </c>
      <c r="BY295" s="5">
        <f t="shared" ca="1" si="549"/>
        <v>0</v>
      </c>
      <c r="BZ295" s="5">
        <f t="shared" ca="1" si="549"/>
        <v>0</v>
      </c>
      <c r="CA295" s="5">
        <f t="shared" ca="1" si="549"/>
        <v>0</v>
      </c>
      <c r="CB295" s="5">
        <f t="shared" ca="1" si="549"/>
        <v>0</v>
      </c>
      <c r="CC295" s="5">
        <f t="shared" ca="1" si="549"/>
        <v>0</v>
      </c>
      <c r="CD295" s="5">
        <f t="shared" ca="1" si="549"/>
        <v>0</v>
      </c>
      <c r="CE295" s="5">
        <f t="shared" ca="1" si="549"/>
        <v>0</v>
      </c>
      <c r="CF295" s="5">
        <f t="shared" ca="1" si="549"/>
        <v>0</v>
      </c>
    </row>
    <row r="296" spans="2:84" x14ac:dyDescent="0.3">
      <c r="B296" s="13">
        <f>ROW()</f>
        <v>296</v>
      </c>
      <c r="H296" s="1" t="str">
        <f t="shared" si="539"/>
        <v>Финпоток по финансовой деятельности</v>
      </c>
      <c r="I296" s="1" t="s">
        <v>380</v>
      </c>
      <c r="M296" s="53" t="s">
        <v>18</v>
      </c>
      <c r="P296" s="72" t="str">
        <f>Lists!$AI$10</f>
        <v>CF(-)</v>
      </c>
      <c r="U296" s="5">
        <f t="shared" ca="1" si="540"/>
        <v>176674865.6636073</v>
      </c>
      <c r="X296" s="108">
        <f ca="1">X227</f>
        <v>0</v>
      </c>
      <c r="Y296" s="5">
        <f t="shared" ref="Y296:CF296" ca="1" si="550">Y227</f>
        <v>0</v>
      </c>
      <c r="Z296" s="5">
        <f t="shared" ca="1" si="550"/>
        <v>0</v>
      </c>
      <c r="AA296" s="5">
        <f t="shared" ca="1" si="550"/>
        <v>0</v>
      </c>
      <c r="AB296" s="5">
        <f t="shared" ca="1" si="550"/>
        <v>0</v>
      </c>
      <c r="AC296" s="5">
        <f t="shared" ca="1" si="550"/>
        <v>0</v>
      </c>
      <c r="AD296" s="5">
        <f t="shared" ca="1" si="550"/>
        <v>0</v>
      </c>
      <c r="AE296" s="5">
        <f t="shared" ca="1" si="550"/>
        <v>1.7462298274040222E-10</v>
      </c>
      <c r="AF296" s="5">
        <f t="shared" ca="1" si="550"/>
        <v>0</v>
      </c>
      <c r="AG296" s="5">
        <f t="shared" ca="1" si="550"/>
        <v>0</v>
      </c>
      <c r="AH296" s="5">
        <f t="shared" ca="1" si="550"/>
        <v>3786540.1991905882</v>
      </c>
      <c r="AI296" s="5">
        <f t="shared" ca="1" si="550"/>
        <v>5140127.0844277516</v>
      </c>
      <c r="AJ296" s="5">
        <f t="shared" ca="1" si="550"/>
        <v>7702686.9163347548</v>
      </c>
      <c r="AK296" s="5">
        <f t="shared" ca="1" si="550"/>
        <v>8637419.4993084669</v>
      </c>
      <c r="AL296" s="5">
        <f t="shared" ca="1" si="550"/>
        <v>10137708.502597163</v>
      </c>
      <c r="AM296" s="5">
        <f t="shared" ca="1" si="550"/>
        <v>12450195.579624802</v>
      </c>
      <c r="AN296" s="5">
        <f t="shared" ca="1" si="550"/>
        <v>14551410.499971952</v>
      </c>
      <c r="AO296" s="5">
        <f t="shared" ca="1" si="550"/>
        <v>15143846.546010157</v>
      </c>
      <c r="AP296" s="5">
        <f t="shared" ca="1" si="550"/>
        <v>17619588.565039236</v>
      </c>
      <c r="AQ296" s="5">
        <f t="shared" ca="1" si="550"/>
        <v>21068073.832867116</v>
      </c>
      <c r="AR296" s="5">
        <f t="shared" ca="1" si="550"/>
        <v>4801504.6788155101</v>
      </c>
      <c r="AS296" s="5">
        <f t="shared" ca="1" si="550"/>
        <v>0</v>
      </c>
      <c r="AT296" s="5">
        <f t="shared" ca="1" si="550"/>
        <v>0</v>
      </c>
      <c r="AU296" s="5">
        <f t="shared" ca="1" si="550"/>
        <v>0</v>
      </c>
      <c r="AV296" s="5">
        <f t="shared" ca="1" si="550"/>
        <v>0</v>
      </c>
      <c r="AW296" s="5">
        <f t="shared" ca="1" si="550"/>
        <v>0</v>
      </c>
      <c r="AX296" s="5">
        <f t="shared" ca="1" si="550"/>
        <v>0</v>
      </c>
      <c r="AY296" s="5">
        <f t="shared" ca="1" si="550"/>
        <v>4283190.7319886833</v>
      </c>
      <c r="AZ296" s="5">
        <f t="shared" ca="1" si="550"/>
        <v>9467108.7651783042</v>
      </c>
      <c r="BA296" s="5">
        <f t="shared" ca="1" si="550"/>
        <v>13280476.588055708</v>
      </c>
      <c r="BB296" s="5">
        <f t="shared" ca="1" si="550"/>
        <v>666991.58356850594</v>
      </c>
      <c r="BC296" s="5">
        <f t="shared" ca="1" si="550"/>
        <v>3.7252902984619141E-9</v>
      </c>
      <c r="BD296" s="5">
        <f t="shared" ca="1" si="550"/>
        <v>3.7252902984619141E-9</v>
      </c>
      <c r="BE296" s="5">
        <f t="shared" ca="1" si="550"/>
        <v>3.7252902984619141E-9</v>
      </c>
      <c r="BF296" s="5">
        <f t="shared" ca="1" si="550"/>
        <v>0</v>
      </c>
      <c r="BG296" s="5">
        <f t="shared" ca="1" si="550"/>
        <v>0</v>
      </c>
      <c r="BH296" s="5">
        <f t="shared" ca="1" si="550"/>
        <v>0</v>
      </c>
      <c r="BI296" s="5">
        <f t="shared" ca="1" si="550"/>
        <v>0</v>
      </c>
      <c r="BJ296" s="5">
        <f t="shared" ca="1" si="550"/>
        <v>3036785.5776468366</v>
      </c>
      <c r="BK296" s="5">
        <f t="shared" ca="1" si="550"/>
        <v>11635321.814543605</v>
      </c>
      <c r="BL296" s="5">
        <f t="shared" ca="1" si="550"/>
        <v>1114705.4628292844</v>
      </c>
      <c r="BM296" s="5">
        <f t="shared" ca="1" si="550"/>
        <v>0</v>
      </c>
      <c r="BN296" s="5">
        <f t="shared" ca="1" si="550"/>
        <v>0</v>
      </c>
      <c r="BO296" s="5">
        <f t="shared" ca="1" si="550"/>
        <v>0</v>
      </c>
      <c r="BP296" s="5">
        <f t="shared" ca="1" si="550"/>
        <v>0</v>
      </c>
      <c r="BQ296" s="5">
        <f t="shared" ca="1" si="550"/>
        <v>0</v>
      </c>
      <c r="BR296" s="5">
        <f t="shared" ca="1" si="550"/>
        <v>0</v>
      </c>
      <c r="BS296" s="5">
        <f t="shared" ca="1" si="550"/>
        <v>0</v>
      </c>
      <c r="BT296" s="5">
        <f t="shared" ca="1" si="550"/>
        <v>877309.14547352493</v>
      </c>
      <c r="BU296" s="5">
        <f t="shared" ca="1" si="550"/>
        <v>11273874.090135351</v>
      </c>
      <c r="BV296" s="5">
        <f t="shared" ca="1" si="550"/>
        <v>0</v>
      </c>
      <c r="BW296" s="5">
        <f t="shared" ca="1" si="550"/>
        <v>0</v>
      </c>
      <c r="BX296" s="5">
        <f t="shared" ca="1" si="550"/>
        <v>0</v>
      </c>
      <c r="BY296" s="5">
        <f t="shared" ca="1" si="550"/>
        <v>0</v>
      </c>
      <c r="BZ296" s="5">
        <f t="shared" ca="1" si="550"/>
        <v>0</v>
      </c>
      <c r="CA296" s="5">
        <f t="shared" ca="1" si="550"/>
        <v>0</v>
      </c>
      <c r="CB296" s="5">
        <f t="shared" ca="1" si="550"/>
        <v>0</v>
      </c>
      <c r="CC296" s="5">
        <f t="shared" ca="1" si="550"/>
        <v>0</v>
      </c>
      <c r="CD296" s="5">
        <f t="shared" ca="1" si="550"/>
        <v>0</v>
      </c>
      <c r="CE296" s="5">
        <f t="shared" ca="1" si="550"/>
        <v>0</v>
      </c>
      <c r="CF296" s="5">
        <f t="shared" ca="1" si="550"/>
        <v>0</v>
      </c>
    </row>
    <row r="297" spans="2:84" x14ac:dyDescent="0.3">
      <c r="B297" s="13">
        <f>ROW()</f>
        <v>297</v>
      </c>
      <c r="H297" s="1" t="str">
        <f t="shared" si="539"/>
        <v>Финпоток по финансовой деятельности</v>
      </c>
      <c r="I297" s="1" t="s">
        <v>378</v>
      </c>
      <c r="M297" s="53" t="s">
        <v>18</v>
      </c>
      <c r="P297" s="72" t="str">
        <f>Lists!$AI$10</f>
        <v>CF(-)</v>
      </c>
      <c r="U297" s="5">
        <f t="shared" ca="1" si="540"/>
        <v>13999999.999999993</v>
      </c>
      <c r="X297" s="108">
        <f ca="1">X163</f>
        <v>0</v>
      </c>
      <c r="Y297" s="5">
        <f t="shared" ref="Y297:CF297" ca="1" si="551">Y163</f>
        <v>0</v>
      </c>
      <c r="Z297" s="5">
        <f t="shared" ca="1" si="551"/>
        <v>0</v>
      </c>
      <c r="AA297" s="5">
        <f t="shared" ca="1" si="551"/>
        <v>0</v>
      </c>
      <c r="AB297" s="5">
        <f t="shared" ca="1" si="551"/>
        <v>0</v>
      </c>
      <c r="AC297" s="5">
        <f t="shared" ca="1" si="551"/>
        <v>0</v>
      </c>
      <c r="AD297" s="5">
        <f t="shared" ca="1" si="551"/>
        <v>0</v>
      </c>
      <c r="AE297" s="5">
        <f t="shared" ca="1" si="551"/>
        <v>0</v>
      </c>
      <c r="AF297" s="5">
        <f t="shared" ca="1" si="551"/>
        <v>0</v>
      </c>
      <c r="AG297" s="5">
        <f t="shared" ca="1" si="551"/>
        <v>152380.95238095237</v>
      </c>
      <c r="AH297" s="5">
        <f t="shared" ca="1" si="551"/>
        <v>152380.95238095237</v>
      </c>
      <c r="AI297" s="5">
        <f t="shared" ca="1" si="551"/>
        <v>152380.95238095237</v>
      </c>
      <c r="AJ297" s="5">
        <f t="shared" ca="1" si="551"/>
        <v>152380.95238095237</v>
      </c>
      <c r="AK297" s="5">
        <f t="shared" ca="1" si="551"/>
        <v>152380.95238095237</v>
      </c>
      <c r="AL297" s="5">
        <f t="shared" ca="1" si="551"/>
        <v>152380.95238095237</v>
      </c>
      <c r="AM297" s="5">
        <f t="shared" ca="1" si="551"/>
        <v>152380.95238095237</v>
      </c>
      <c r="AN297" s="5">
        <f t="shared" ca="1" si="551"/>
        <v>152380.95238095237</v>
      </c>
      <c r="AO297" s="5">
        <f t="shared" ca="1" si="551"/>
        <v>246498.59943977589</v>
      </c>
      <c r="AP297" s="5">
        <f t="shared" ca="1" si="551"/>
        <v>246498.59943977589</v>
      </c>
      <c r="AQ297" s="5">
        <f t="shared" ca="1" si="551"/>
        <v>296498.59943977592</v>
      </c>
      <c r="AR297" s="5">
        <f t="shared" ca="1" si="551"/>
        <v>296498.59943977592</v>
      </c>
      <c r="AS297" s="5">
        <f t="shared" ca="1" si="551"/>
        <v>296498.59943977592</v>
      </c>
      <c r="AT297" s="5">
        <f t="shared" ca="1" si="551"/>
        <v>296498.59943977592</v>
      </c>
      <c r="AU297" s="5">
        <f t="shared" ca="1" si="551"/>
        <v>296498.59943977592</v>
      </c>
      <c r="AV297" s="5">
        <f t="shared" ca="1" si="551"/>
        <v>296498.59943977592</v>
      </c>
      <c r="AW297" s="5">
        <f t="shared" ca="1" si="551"/>
        <v>296498.59943977592</v>
      </c>
      <c r="AX297" s="5">
        <f t="shared" ca="1" si="551"/>
        <v>296498.59943977592</v>
      </c>
      <c r="AY297" s="5">
        <f t="shared" ca="1" si="551"/>
        <v>296498.59943977592</v>
      </c>
      <c r="AZ297" s="5">
        <f t="shared" ca="1" si="551"/>
        <v>296498.59943977592</v>
      </c>
      <c r="BA297" s="5">
        <f t="shared" ca="1" si="551"/>
        <v>296498.59943977592</v>
      </c>
      <c r="BB297" s="5">
        <f t="shared" ca="1" si="551"/>
        <v>296498.59943977592</v>
      </c>
      <c r="BC297" s="5">
        <f t="shared" ca="1" si="551"/>
        <v>296498.59943977592</v>
      </c>
      <c r="BD297" s="5">
        <f t="shared" ca="1" si="551"/>
        <v>296498.59943977592</v>
      </c>
      <c r="BE297" s="5">
        <f t="shared" ca="1" si="551"/>
        <v>296498.59943977592</v>
      </c>
      <c r="BF297" s="5">
        <f t="shared" ca="1" si="551"/>
        <v>296498.59943977592</v>
      </c>
      <c r="BG297" s="5">
        <f t="shared" ca="1" si="551"/>
        <v>296498.59943977592</v>
      </c>
      <c r="BH297" s="5">
        <f t="shared" ca="1" si="551"/>
        <v>296498.59943977592</v>
      </c>
      <c r="BI297" s="5">
        <f t="shared" ca="1" si="551"/>
        <v>296498.59943977592</v>
      </c>
      <c r="BJ297" s="5">
        <f t="shared" ca="1" si="551"/>
        <v>296498.59943977592</v>
      </c>
      <c r="BK297" s="5">
        <f t="shared" ca="1" si="551"/>
        <v>296498.59943977592</v>
      </c>
      <c r="BL297" s="5">
        <f t="shared" ca="1" si="551"/>
        <v>296498.59943977592</v>
      </c>
      <c r="BM297" s="5">
        <f t="shared" ca="1" si="551"/>
        <v>296498.59943977592</v>
      </c>
      <c r="BN297" s="5">
        <f t="shared" ca="1" si="551"/>
        <v>296498.59943977592</v>
      </c>
      <c r="BO297" s="5">
        <f t="shared" ca="1" si="551"/>
        <v>296498.59943977592</v>
      </c>
      <c r="BP297" s="5">
        <f t="shared" ca="1" si="551"/>
        <v>296498.59943977592</v>
      </c>
      <c r="BQ297" s="5">
        <f t="shared" ca="1" si="551"/>
        <v>296498.59943977592</v>
      </c>
      <c r="BR297" s="5">
        <f t="shared" ca="1" si="551"/>
        <v>296498.59943977592</v>
      </c>
      <c r="BS297" s="5">
        <f t="shared" ca="1" si="551"/>
        <v>296498.59943977592</v>
      </c>
      <c r="BT297" s="5">
        <f t="shared" ca="1" si="551"/>
        <v>296498.59943977592</v>
      </c>
      <c r="BU297" s="5">
        <f t="shared" ca="1" si="551"/>
        <v>296498.59943977592</v>
      </c>
      <c r="BV297" s="5">
        <f t="shared" ca="1" si="551"/>
        <v>3096498.599439776</v>
      </c>
      <c r="BW297" s="5">
        <f t="shared" ca="1" si="551"/>
        <v>0</v>
      </c>
      <c r="BX297" s="5">
        <f t="shared" ca="1" si="551"/>
        <v>0</v>
      </c>
      <c r="BY297" s="5">
        <f t="shared" ca="1" si="551"/>
        <v>0</v>
      </c>
      <c r="BZ297" s="5">
        <f t="shared" ca="1" si="551"/>
        <v>0</v>
      </c>
      <c r="CA297" s="5">
        <f t="shared" ca="1" si="551"/>
        <v>0</v>
      </c>
      <c r="CB297" s="5">
        <f t="shared" ca="1" si="551"/>
        <v>0</v>
      </c>
      <c r="CC297" s="5">
        <f t="shared" ca="1" si="551"/>
        <v>0</v>
      </c>
      <c r="CD297" s="5">
        <f t="shared" ca="1" si="551"/>
        <v>0</v>
      </c>
      <c r="CE297" s="5">
        <f t="shared" ca="1" si="551"/>
        <v>0</v>
      </c>
      <c r="CF297" s="5">
        <f t="shared" ca="1" si="551"/>
        <v>0</v>
      </c>
    </row>
    <row r="298" spans="2:84" x14ac:dyDescent="0.3">
      <c r="B298" s="13">
        <f>ROW()</f>
        <v>298</v>
      </c>
      <c r="H298" s="1" t="str">
        <f t="shared" si="539"/>
        <v>Финпоток по финансовой деятельности</v>
      </c>
      <c r="I298" s="1" t="str">
        <f>I211</f>
        <v>Возвраты овердрафта</v>
      </c>
      <c r="M298" s="53" t="s">
        <v>18</v>
      </c>
      <c r="P298" s="72" t="str">
        <f>Lists!$AI$10</f>
        <v>CF(-)</v>
      </c>
      <c r="U298" s="5">
        <f t="shared" ca="1" si="540"/>
        <v>12822624.675645759</v>
      </c>
      <c r="X298" s="108">
        <f>X211</f>
        <v>0</v>
      </c>
      <c r="Y298" s="5">
        <f t="shared" ref="Y298:CF298" ca="1" si="552">Y211</f>
        <v>0</v>
      </c>
      <c r="Z298" s="5">
        <f t="shared" ca="1" si="552"/>
        <v>1184684.3825823525</v>
      </c>
      <c r="AA298" s="5">
        <f t="shared" ca="1" si="552"/>
        <v>0</v>
      </c>
      <c r="AB298" s="5">
        <f t="shared" ca="1" si="552"/>
        <v>4687880.8306643292</v>
      </c>
      <c r="AC298" s="5">
        <f t="shared" ca="1" si="552"/>
        <v>0</v>
      </c>
      <c r="AD298" s="5">
        <f t="shared" ca="1" si="552"/>
        <v>318648.7719454469</v>
      </c>
      <c r="AE298" s="5">
        <f t="shared" ca="1" si="552"/>
        <v>3544325.6921311775</v>
      </c>
      <c r="AF298" s="5">
        <f t="shared" ca="1" si="552"/>
        <v>0</v>
      </c>
      <c r="AG298" s="5">
        <f t="shared" ca="1" si="552"/>
        <v>0</v>
      </c>
      <c r="AH298" s="5">
        <f t="shared" ca="1" si="552"/>
        <v>1646134.4829444306</v>
      </c>
      <c r="AI298" s="5">
        <f t="shared" ca="1" si="552"/>
        <v>0</v>
      </c>
      <c r="AJ298" s="5">
        <f t="shared" ca="1" si="552"/>
        <v>0</v>
      </c>
      <c r="AK298" s="5">
        <f t="shared" ca="1" si="552"/>
        <v>0</v>
      </c>
      <c r="AL298" s="5">
        <f t="shared" ca="1" si="552"/>
        <v>0</v>
      </c>
      <c r="AM298" s="5">
        <f t="shared" ca="1" si="552"/>
        <v>0</v>
      </c>
      <c r="AN298" s="5">
        <f t="shared" ca="1" si="552"/>
        <v>0</v>
      </c>
      <c r="AO298" s="5">
        <f t="shared" ca="1" si="552"/>
        <v>0</v>
      </c>
      <c r="AP298" s="5">
        <f t="shared" ca="1" si="552"/>
        <v>0</v>
      </c>
      <c r="AQ298" s="5">
        <f t="shared" ca="1" si="552"/>
        <v>0</v>
      </c>
      <c r="AR298" s="5">
        <f t="shared" ca="1" si="552"/>
        <v>0</v>
      </c>
      <c r="AS298" s="5">
        <f t="shared" ca="1" si="552"/>
        <v>0</v>
      </c>
      <c r="AT298" s="5">
        <f t="shared" ca="1" si="552"/>
        <v>0</v>
      </c>
      <c r="AU298" s="5">
        <f t="shared" ca="1" si="552"/>
        <v>1440950.5153780221</v>
      </c>
      <c r="AV298" s="5">
        <f t="shared" ca="1" si="552"/>
        <v>0</v>
      </c>
      <c r="AW298" s="5">
        <f t="shared" ca="1" si="552"/>
        <v>0</v>
      </c>
      <c r="AX298" s="5">
        <f t="shared" ca="1" si="552"/>
        <v>0</v>
      </c>
      <c r="AY298" s="5">
        <f t="shared" ca="1" si="552"/>
        <v>0</v>
      </c>
      <c r="AZ298" s="5">
        <f t="shared" ca="1" si="552"/>
        <v>0</v>
      </c>
      <c r="BA298" s="5">
        <f t="shared" ca="1" si="552"/>
        <v>0</v>
      </c>
      <c r="BB298" s="5">
        <f t="shared" ca="1" si="552"/>
        <v>0</v>
      </c>
      <c r="BC298" s="5">
        <f t="shared" ca="1" si="552"/>
        <v>0</v>
      </c>
      <c r="BD298" s="5">
        <f t="shared" ca="1" si="552"/>
        <v>0</v>
      </c>
      <c r="BE298" s="5">
        <f t="shared" ca="1" si="552"/>
        <v>0</v>
      </c>
      <c r="BF298" s="5">
        <f t="shared" ca="1" si="552"/>
        <v>0</v>
      </c>
      <c r="BG298" s="5">
        <f t="shared" ca="1" si="552"/>
        <v>0</v>
      </c>
      <c r="BH298" s="5">
        <f t="shared" ca="1" si="552"/>
        <v>0</v>
      </c>
      <c r="BI298" s="5">
        <f t="shared" ca="1" si="552"/>
        <v>0</v>
      </c>
      <c r="BJ298" s="5">
        <f t="shared" ca="1" si="552"/>
        <v>0</v>
      </c>
      <c r="BK298" s="5">
        <f t="shared" ca="1" si="552"/>
        <v>0</v>
      </c>
      <c r="BL298" s="5">
        <f t="shared" ca="1" si="552"/>
        <v>0</v>
      </c>
      <c r="BM298" s="5">
        <f t="shared" ca="1" si="552"/>
        <v>0</v>
      </c>
      <c r="BN298" s="5">
        <f t="shared" ca="1" si="552"/>
        <v>0</v>
      </c>
      <c r="BO298" s="5">
        <f t="shared" ca="1" si="552"/>
        <v>0</v>
      </c>
      <c r="BP298" s="5">
        <f t="shared" ca="1" si="552"/>
        <v>0</v>
      </c>
      <c r="BQ298" s="5">
        <f t="shared" ca="1" si="552"/>
        <v>0</v>
      </c>
      <c r="BR298" s="5">
        <f t="shared" ca="1" si="552"/>
        <v>0</v>
      </c>
      <c r="BS298" s="5">
        <f t="shared" ca="1" si="552"/>
        <v>0</v>
      </c>
      <c r="BT298" s="5">
        <f t="shared" ca="1" si="552"/>
        <v>0</v>
      </c>
      <c r="BU298" s="5">
        <f t="shared" ca="1" si="552"/>
        <v>0</v>
      </c>
      <c r="BV298" s="5">
        <f t="shared" ca="1" si="552"/>
        <v>0</v>
      </c>
      <c r="BW298" s="5">
        <f t="shared" ca="1" si="552"/>
        <v>0</v>
      </c>
      <c r="BX298" s="5">
        <f t="shared" ca="1" si="552"/>
        <v>0</v>
      </c>
      <c r="BY298" s="5">
        <f t="shared" ca="1" si="552"/>
        <v>0</v>
      </c>
      <c r="BZ298" s="5">
        <f t="shared" ca="1" si="552"/>
        <v>0</v>
      </c>
      <c r="CA298" s="5">
        <f t="shared" ca="1" si="552"/>
        <v>0</v>
      </c>
      <c r="CB298" s="5">
        <f t="shared" ca="1" si="552"/>
        <v>0</v>
      </c>
      <c r="CC298" s="5">
        <f t="shared" ca="1" si="552"/>
        <v>0</v>
      </c>
      <c r="CD298" s="5">
        <f t="shared" ca="1" si="552"/>
        <v>0</v>
      </c>
      <c r="CE298" s="5">
        <f t="shared" ca="1" si="552"/>
        <v>0</v>
      </c>
      <c r="CF298" s="5">
        <f t="shared" ca="1" si="552"/>
        <v>0</v>
      </c>
    </row>
    <row r="299" spans="2:84" x14ac:dyDescent="0.3">
      <c r="B299" s="13">
        <f>ROW()</f>
        <v>299</v>
      </c>
      <c r="H299" s="1" t="str">
        <f t="shared" si="539"/>
        <v>Финпоток по финансовой деятельности</v>
      </c>
      <c r="I299" s="1" t="s">
        <v>379</v>
      </c>
      <c r="M299" s="53" t="s">
        <v>18</v>
      </c>
      <c r="P299" s="72" t="str">
        <f>Lists!$AI$9</f>
        <v>CF(+)</v>
      </c>
      <c r="U299" s="5">
        <f t="shared" ca="1" si="540"/>
        <v>176674865.6636073</v>
      </c>
      <c r="X299" s="108">
        <f ca="1">X227</f>
        <v>0</v>
      </c>
      <c r="Y299" s="5">
        <f t="shared" ref="Y299:CF299" ca="1" si="553">Y227</f>
        <v>0</v>
      </c>
      <c r="Z299" s="5">
        <f t="shared" ca="1" si="553"/>
        <v>0</v>
      </c>
      <c r="AA299" s="5">
        <f t="shared" ca="1" si="553"/>
        <v>0</v>
      </c>
      <c r="AB299" s="5">
        <f t="shared" ca="1" si="553"/>
        <v>0</v>
      </c>
      <c r="AC299" s="5">
        <f t="shared" ca="1" si="553"/>
        <v>0</v>
      </c>
      <c r="AD299" s="5">
        <f t="shared" ca="1" si="553"/>
        <v>0</v>
      </c>
      <c r="AE299" s="5">
        <f t="shared" ca="1" si="553"/>
        <v>1.7462298274040222E-10</v>
      </c>
      <c r="AF299" s="5">
        <f t="shared" ca="1" si="553"/>
        <v>0</v>
      </c>
      <c r="AG299" s="5">
        <f t="shared" ca="1" si="553"/>
        <v>0</v>
      </c>
      <c r="AH299" s="5">
        <f t="shared" ca="1" si="553"/>
        <v>3786540.1991905882</v>
      </c>
      <c r="AI299" s="5">
        <f t="shared" ca="1" si="553"/>
        <v>5140127.0844277516</v>
      </c>
      <c r="AJ299" s="5">
        <f t="shared" ca="1" si="553"/>
        <v>7702686.9163347548</v>
      </c>
      <c r="AK299" s="5">
        <f t="shared" ca="1" si="553"/>
        <v>8637419.4993084669</v>
      </c>
      <c r="AL299" s="5">
        <f t="shared" ca="1" si="553"/>
        <v>10137708.502597163</v>
      </c>
      <c r="AM299" s="5">
        <f t="shared" ca="1" si="553"/>
        <v>12450195.579624802</v>
      </c>
      <c r="AN299" s="5">
        <f t="shared" ca="1" si="553"/>
        <v>14551410.499971952</v>
      </c>
      <c r="AO299" s="5">
        <f t="shared" ca="1" si="553"/>
        <v>15143846.546010157</v>
      </c>
      <c r="AP299" s="5">
        <f t="shared" ca="1" si="553"/>
        <v>17619588.565039236</v>
      </c>
      <c r="AQ299" s="5">
        <f t="shared" ca="1" si="553"/>
        <v>21068073.832867116</v>
      </c>
      <c r="AR299" s="5">
        <f t="shared" ca="1" si="553"/>
        <v>4801504.6788155101</v>
      </c>
      <c r="AS299" s="5">
        <f t="shared" ca="1" si="553"/>
        <v>0</v>
      </c>
      <c r="AT299" s="5">
        <f t="shared" ca="1" si="553"/>
        <v>0</v>
      </c>
      <c r="AU299" s="5">
        <f t="shared" ca="1" si="553"/>
        <v>0</v>
      </c>
      <c r="AV299" s="5">
        <f t="shared" ca="1" si="553"/>
        <v>0</v>
      </c>
      <c r="AW299" s="5">
        <f t="shared" ca="1" si="553"/>
        <v>0</v>
      </c>
      <c r="AX299" s="5">
        <f t="shared" ca="1" si="553"/>
        <v>0</v>
      </c>
      <c r="AY299" s="5">
        <f t="shared" ca="1" si="553"/>
        <v>4283190.7319886833</v>
      </c>
      <c r="AZ299" s="5">
        <f t="shared" ca="1" si="553"/>
        <v>9467108.7651783042</v>
      </c>
      <c r="BA299" s="5">
        <f t="shared" ca="1" si="553"/>
        <v>13280476.588055708</v>
      </c>
      <c r="BB299" s="5">
        <f t="shared" ca="1" si="553"/>
        <v>666991.58356850594</v>
      </c>
      <c r="BC299" s="5">
        <f t="shared" ca="1" si="553"/>
        <v>3.7252902984619141E-9</v>
      </c>
      <c r="BD299" s="5">
        <f t="shared" ca="1" si="553"/>
        <v>3.7252902984619141E-9</v>
      </c>
      <c r="BE299" s="5">
        <f t="shared" ca="1" si="553"/>
        <v>3.7252902984619141E-9</v>
      </c>
      <c r="BF299" s="5">
        <f t="shared" ca="1" si="553"/>
        <v>0</v>
      </c>
      <c r="BG299" s="5">
        <f t="shared" ca="1" si="553"/>
        <v>0</v>
      </c>
      <c r="BH299" s="5">
        <f t="shared" ca="1" si="553"/>
        <v>0</v>
      </c>
      <c r="BI299" s="5">
        <f t="shared" ca="1" si="553"/>
        <v>0</v>
      </c>
      <c r="BJ299" s="5">
        <f t="shared" ca="1" si="553"/>
        <v>3036785.5776468366</v>
      </c>
      <c r="BK299" s="5">
        <f t="shared" ca="1" si="553"/>
        <v>11635321.814543605</v>
      </c>
      <c r="BL299" s="5">
        <f t="shared" ca="1" si="553"/>
        <v>1114705.4628292844</v>
      </c>
      <c r="BM299" s="5">
        <f t="shared" ca="1" si="553"/>
        <v>0</v>
      </c>
      <c r="BN299" s="5">
        <f t="shared" ca="1" si="553"/>
        <v>0</v>
      </c>
      <c r="BO299" s="5">
        <f t="shared" ca="1" si="553"/>
        <v>0</v>
      </c>
      <c r="BP299" s="5">
        <f t="shared" ca="1" si="553"/>
        <v>0</v>
      </c>
      <c r="BQ299" s="5">
        <f t="shared" ca="1" si="553"/>
        <v>0</v>
      </c>
      <c r="BR299" s="5">
        <f t="shared" ca="1" si="553"/>
        <v>0</v>
      </c>
      <c r="BS299" s="5">
        <f t="shared" ca="1" si="553"/>
        <v>0</v>
      </c>
      <c r="BT299" s="5">
        <f t="shared" ca="1" si="553"/>
        <v>877309.14547352493</v>
      </c>
      <c r="BU299" s="5">
        <f t="shared" ca="1" si="553"/>
        <v>11273874.090135351</v>
      </c>
      <c r="BV299" s="5">
        <f t="shared" ca="1" si="553"/>
        <v>0</v>
      </c>
      <c r="BW299" s="5">
        <f t="shared" ca="1" si="553"/>
        <v>0</v>
      </c>
      <c r="BX299" s="5">
        <f t="shared" ca="1" si="553"/>
        <v>0</v>
      </c>
      <c r="BY299" s="5">
        <f t="shared" ca="1" si="553"/>
        <v>0</v>
      </c>
      <c r="BZ299" s="5">
        <f t="shared" ca="1" si="553"/>
        <v>0</v>
      </c>
      <c r="CA299" s="5">
        <f t="shared" ca="1" si="553"/>
        <v>0</v>
      </c>
      <c r="CB299" s="5">
        <f t="shared" ca="1" si="553"/>
        <v>0</v>
      </c>
      <c r="CC299" s="5">
        <f t="shared" ca="1" si="553"/>
        <v>0</v>
      </c>
      <c r="CD299" s="5">
        <f t="shared" ca="1" si="553"/>
        <v>0</v>
      </c>
      <c r="CE299" s="5">
        <f t="shared" ca="1" si="553"/>
        <v>0</v>
      </c>
      <c r="CF299" s="5">
        <f t="shared" ca="1" si="553"/>
        <v>0</v>
      </c>
    </row>
    <row r="300" spans="2:84" x14ac:dyDescent="0.3">
      <c r="B300" s="13">
        <f>ROW()</f>
        <v>300</v>
      </c>
      <c r="H300" s="1" t="str">
        <f t="shared" si="539"/>
        <v>Финпоток по финансовой деятельности</v>
      </c>
      <c r="I300" s="1" t="str">
        <f>H231</f>
        <v>Размещение резервов на депозитах</v>
      </c>
      <c r="M300" s="53" t="s">
        <v>18</v>
      </c>
      <c r="P300" s="72" t="str">
        <f>Lists!$AI$10</f>
        <v>CF(-)</v>
      </c>
      <c r="U300" s="5">
        <f t="shared" ca="1" si="540"/>
        <v>24323875.510015551</v>
      </c>
      <c r="X300" s="108">
        <f ca="1">X231</f>
        <v>0</v>
      </c>
      <c r="Y300" s="5">
        <f t="shared" ref="Y300:CF300" ca="1" si="554">Y231</f>
        <v>0</v>
      </c>
      <c r="Z300" s="5">
        <f t="shared" ca="1" si="554"/>
        <v>0</v>
      </c>
      <c r="AA300" s="5">
        <f t="shared" ca="1" si="554"/>
        <v>0</v>
      </c>
      <c r="AB300" s="5">
        <f t="shared" ca="1" si="554"/>
        <v>0</v>
      </c>
      <c r="AC300" s="5">
        <f t="shared" ca="1" si="554"/>
        <v>0</v>
      </c>
      <c r="AD300" s="5">
        <f t="shared" ca="1" si="554"/>
        <v>0</v>
      </c>
      <c r="AE300" s="5">
        <f t="shared" ca="1" si="554"/>
        <v>0</v>
      </c>
      <c r="AF300" s="5">
        <f t="shared" ca="1" si="554"/>
        <v>0</v>
      </c>
      <c r="AG300" s="5">
        <f t="shared" ca="1" si="554"/>
        <v>0</v>
      </c>
      <c r="AH300" s="5">
        <f t="shared" ca="1" si="554"/>
        <v>0</v>
      </c>
      <c r="AI300" s="5">
        <f t="shared" ca="1" si="554"/>
        <v>0</v>
      </c>
      <c r="AJ300" s="5">
        <f t="shared" ca="1" si="554"/>
        <v>0</v>
      </c>
      <c r="AK300" s="5">
        <f t="shared" ca="1" si="554"/>
        <v>0</v>
      </c>
      <c r="AL300" s="5">
        <f t="shared" ca="1" si="554"/>
        <v>0</v>
      </c>
      <c r="AM300" s="5">
        <f t="shared" ca="1" si="554"/>
        <v>0</v>
      </c>
      <c r="AN300" s="5">
        <f t="shared" ca="1" si="554"/>
        <v>0</v>
      </c>
      <c r="AO300" s="5">
        <f t="shared" ca="1" si="554"/>
        <v>0</v>
      </c>
      <c r="AP300" s="5">
        <f t="shared" ca="1" si="554"/>
        <v>0</v>
      </c>
      <c r="AQ300" s="5">
        <f t="shared" ca="1" si="554"/>
        <v>0</v>
      </c>
      <c r="AR300" s="5">
        <f t="shared" ca="1" si="554"/>
        <v>0</v>
      </c>
      <c r="AS300" s="5">
        <f t="shared" ca="1" si="554"/>
        <v>0</v>
      </c>
      <c r="AT300" s="5">
        <f t="shared" ca="1" si="554"/>
        <v>0</v>
      </c>
      <c r="AU300" s="5">
        <f t="shared" ca="1" si="554"/>
        <v>234083.64263663028</v>
      </c>
      <c r="AV300" s="5">
        <f t="shared" ca="1" si="554"/>
        <v>297442.82210268732</v>
      </c>
      <c r="AW300" s="5">
        <f t="shared" ca="1" si="554"/>
        <v>837083.81033420283</v>
      </c>
      <c r="AX300" s="5">
        <f t="shared" ca="1" si="554"/>
        <v>425128.53042393125</v>
      </c>
      <c r="AY300" s="5">
        <f t="shared" ca="1" si="554"/>
        <v>100304.17398447935</v>
      </c>
      <c r="AZ300" s="5">
        <f t="shared" ca="1" si="554"/>
        <v>0</v>
      </c>
      <c r="BA300" s="5">
        <f t="shared" ca="1" si="554"/>
        <v>0</v>
      </c>
      <c r="BB300" s="5">
        <f t="shared" ca="1" si="554"/>
        <v>0</v>
      </c>
      <c r="BC300" s="5">
        <f t="shared" ca="1" si="554"/>
        <v>0</v>
      </c>
      <c r="BD300" s="5">
        <f t="shared" ca="1" si="554"/>
        <v>12209.944065819518</v>
      </c>
      <c r="BE300" s="5">
        <f t="shared" ca="1" si="554"/>
        <v>533982.83186470834</v>
      </c>
      <c r="BF300" s="5">
        <f t="shared" ca="1" si="554"/>
        <v>1036607.9600549983</v>
      </c>
      <c r="BG300" s="5">
        <f t="shared" ca="1" si="554"/>
        <v>727644.64380740281</v>
      </c>
      <c r="BH300" s="5">
        <f t="shared" ca="1" si="554"/>
        <v>640228.8103591546</v>
      </c>
      <c r="BI300" s="5">
        <f t="shared" ca="1" si="554"/>
        <v>926933.16897707211</v>
      </c>
      <c r="BJ300" s="5">
        <f t="shared" ca="1" si="554"/>
        <v>442527.29299386777</v>
      </c>
      <c r="BK300" s="5">
        <f t="shared" ca="1" si="554"/>
        <v>0</v>
      </c>
      <c r="BL300" s="5">
        <f t="shared" ca="1" si="554"/>
        <v>0</v>
      </c>
      <c r="BM300" s="5">
        <f t="shared" ca="1" si="554"/>
        <v>0</v>
      </c>
      <c r="BN300" s="5">
        <f t="shared" ca="1" si="554"/>
        <v>397276.99864583858</v>
      </c>
      <c r="BO300" s="5">
        <f t="shared" ca="1" si="554"/>
        <v>1062168.7374805929</v>
      </c>
      <c r="BP300" s="5">
        <f t="shared" ca="1" si="554"/>
        <v>830864.66036101046</v>
      </c>
      <c r="BQ300" s="5">
        <f t="shared" ca="1" si="554"/>
        <v>885047.66281834198</v>
      </c>
      <c r="BR300" s="5">
        <f t="shared" ca="1" si="554"/>
        <v>1635865.7302833612</v>
      </c>
      <c r="BS300" s="5">
        <f t="shared" ca="1" si="554"/>
        <v>1117464.069002399</v>
      </c>
      <c r="BT300" s="5">
        <f t="shared" ca="1" si="554"/>
        <v>935839.20343424776</v>
      </c>
      <c r="BU300" s="5">
        <f t="shared" ca="1" si="554"/>
        <v>0</v>
      </c>
      <c r="BV300" s="5">
        <f t="shared" ca="1" si="554"/>
        <v>0</v>
      </c>
      <c r="BW300" s="5">
        <f t="shared" ca="1" si="554"/>
        <v>487640.97886412666</v>
      </c>
      <c r="BX300" s="5">
        <f t="shared" ca="1" si="554"/>
        <v>769142.91369378369</v>
      </c>
      <c r="BY300" s="5">
        <f t="shared" ca="1" si="554"/>
        <v>1073420.3892399811</v>
      </c>
      <c r="BZ300" s="5">
        <f t="shared" ca="1" si="554"/>
        <v>1334529.5220304625</v>
      </c>
      <c r="CA300" s="5">
        <f t="shared" ca="1" si="554"/>
        <v>1996566.795404885</v>
      </c>
      <c r="CB300" s="5">
        <f t="shared" ca="1" si="554"/>
        <v>1212836.0856123504</v>
      </c>
      <c r="CC300" s="5">
        <f t="shared" ca="1" si="554"/>
        <v>1284518.3512352547</v>
      </c>
      <c r="CD300" s="5">
        <f t="shared" ca="1" si="554"/>
        <v>1557839.3374797823</v>
      </c>
      <c r="CE300" s="5">
        <f t="shared" ca="1" si="554"/>
        <v>1528676.4428241781</v>
      </c>
      <c r="CF300" s="5">
        <f t="shared" ca="1" si="554"/>
        <v>0</v>
      </c>
    </row>
    <row r="301" spans="2:84" x14ac:dyDescent="0.3">
      <c r="B301" s="13">
        <f>ROW()</f>
        <v>301</v>
      </c>
      <c r="H301" s="1" t="str">
        <f t="shared" si="539"/>
        <v>Финпоток по финансовой деятельности</v>
      </c>
      <c r="I301" s="1" t="str">
        <f>H236</f>
        <v>Резервы под займы третьим лицам</v>
      </c>
      <c r="M301" s="53" t="s">
        <v>18</v>
      </c>
      <c r="P301" s="72" t="str">
        <f>Lists!$AI$10</f>
        <v>CF(-)</v>
      </c>
      <c r="U301" s="5">
        <f t="shared" ca="1" si="540"/>
        <v>12161937.755007776</v>
      </c>
      <c r="X301" s="108">
        <f ca="1">X236</f>
        <v>0</v>
      </c>
      <c r="Y301" s="5">
        <f t="shared" ref="Y301:CF301" ca="1" si="555">Y236</f>
        <v>0</v>
      </c>
      <c r="Z301" s="5">
        <f t="shared" ca="1" si="555"/>
        <v>0</v>
      </c>
      <c r="AA301" s="5">
        <f t="shared" ca="1" si="555"/>
        <v>0</v>
      </c>
      <c r="AB301" s="5">
        <f t="shared" ca="1" si="555"/>
        <v>0</v>
      </c>
      <c r="AC301" s="5">
        <f t="shared" ca="1" si="555"/>
        <v>0</v>
      </c>
      <c r="AD301" s="5">
        <f t="shared" ca="1" si="555"/>
        <v>0</v>
      </c>
      <c r="AE301" s="5">
        <f t="shared" ca="1" si="555"/>
        <v>0</v>
      </c>
      <c r="AF301" s="5">
        <f t="shared" ca="1" si="555"/>
        <v>0</v>
      </c>
      <c r="AG301" s="5">
        <f t="shared" ca="1" si="555"/>
        <v>0</v>
      </c>
      <c r="AH301" s="5">
        <f t="shared" ca="1" si="555"/>
        <v>0</v>
      </c>
      <c r="AI301" s="5">
        <f t="shared" ca="1" si="555"/>
        <v>0</v>
      </c>
      <c r="AJ301" s="5">
        <f t="shared" ca="1" si="555"/>
        <v>0</v>
      </c>
      <c r="AK301" s="5">
        <f t="shared" ca="1" si="555"/>
        <v>0</v>
      </c>
      <c r="AL301" s="5">
        <f t="shared" ca="1" si="555"/>
        <v>0</v>
      </c>
      <c r="AM301" s="5">
        <f t="shared" ca="1" si="555"/>
        <v>0</v>
      </c>
      <c r="AN301" s="5">
        <f t="shared" ca="1" si="555"/>
        <v>0</v>
      </c>
      <c r="AO301" s="5">
        <f t="shared" ca="1" si="555"/>
        <v>0</v>
      </c>
      <c r="AP301" s="5">
        <f t="shared" ca="1" si="555"/>
        <v>0</v>
      </c>
      <c r="AQ301" s="5">
        <f t="shared" ca="1" si="555"/>
        <v>0</v>
      </c>
      <c r="AR301" s="5">
        <f t="shared" ca="1" si="555"/>
        <v>0</v>
      </c>
      <c r="AS301" s="5">
        <f t="shared" ca="1" si="555"/>
        <v>0</v>
      </c>
      <c r="AT301" s="5">
        <f t="shared" ca="1" si="555"/>
        <v>0</v>
      </c>
      <c r="AU301" s="5">
        <f t="shared" ca="1" si="555"/>
        <v>117041.82131831514</v>
      </c>
      <c r="AV301" s="5">
        <f t="shared" ca="1" si="555"/>
        <v>148721.41105134366</v>
      </c>
      <c r="AW301" s="5">
        <f t="shared" ca="1" si="555"/>
        <v>418541.90516710142</v>
      </c>
      <c r="AX301" s="5">
        <f t="shared" ca="1" si="555"/>
        <v>212564.26521196563</v>
      </c>
      <c r="AY301" s="5">
        <f t="shared" ca="1" si="555"/>
        <v>50152.086992239674</v>
      </c>
      <c r="AZ301" s="5">
        <f t="shared" ca="1" si="555"/>
        <v>0</v>
      </c>
      <c r="BA301" s="5">
        <f t="shared" ca="1" si="555"/>
        <v>0</v>
      </c>
      <c r="BB301" s="5">
        <f t="shared" ca="1" si="555"/>
        <v>0</v>
      </c>
      <c r="BC301" s="5">
        <f t="shared" ca="1" si="555"/>
        <v>0</v>
      </c>
      <c r="BD301" s="5">
        <f t="shared" ca="1" si="555"/>
        <v>6104.972032909759</v>
      </c>
      <c r="BE301" s="5">
        <f t="shared" ca="1" si="555"/>
        <v>266991.41593235417</v>
      </c>
      <c r="BF301" s="5">
        <f t="shared" ca="1" si="555"/>
        <v>518303.98002749914</v>
      </c>
      <c r="BG301" s="5">
        <f t="shared" ca="1" si="555"/>
        <v>363822.32190370141</v>
      </c>
      <c r="BH301" s="5">
        <f t="shared" ca="1" si="555"/>
        <v>320114.4051795773</v>
      </c>
      <c r="BI301" s="5">
        <f t="shared" ca="1" si="555"/>
        <v>463466.58448853606</v>
      </c>
      <c r="BJ301" s="5">
        <f t="shared" ca="1" si="555"/>
        <v>221263.64649693388</v>
      </c>
      <c r="BK301" s="5">
        <f t="shared" ca="1" si="555"/>
        <v>0</v>
      </c>
      <c r="BL301" s="5">
        <f t="shared" ca="1" si="555"/>
        <v>0</v>
      </c>
      <c r="BM301" s="5">
        <f t="shared" ca="1" si="555"/>
        <v>0</v>
      </c>
      <c r="BN301" s="5">
        <f t="shared" ca="1" si="555"/>
        <v>198638.49932291929</v>
      </c>
      <c r="BO301" s="5">
        <f t="shared" ca="1" si="555"/>
        <v>531084.36874029646</v>
      </c>
      <c r="BP301" s="5">
        <f t="shared" ca="1" si="555"/>
        <v>415432.33018050523</v>
      </c>
      <c r="BQ301" s="5">
        <f t="shared" ca="1" si="555"/>
        <v>442523.83140917099</v>
      </c>
      <c r="BR301" s="5">
        <f t="shared" ca="1" si="555"/>
        <v>817932.86514168058</v>
      </c>
      <c r="BS301" s="5">
        <f t="shared" ca="1" si="555"/>
        <v>558732.03450119949</v>
      </c>
      <c r="BT301" s="5">
        <f t="shared" ca="1" si="555"/>
        <v>467919.60171712388</v>
      </c>
      <c r="BU301" s="5">
        <f t="shared" ca="1" si="555"/>
        <v>0</v>
      </c>
      <c r="BV301" s="5">
        <f t="shared" ca="1" si="555"/>
        <v>0</v>
      </c>
      <c r="BW301" s="5">
        <f t="shared" ca="1" si="555"/>
        <v>243820.48943206333</v>
      </c>
      <c r="BX301" s="5">
        <f t="shared" ca="1" si="555"/>
        <v>384571.45684689184</v>
      </c>
      <c r="BY301" s="5">
        <f t="shared" ca="1" si="555"/>
        <v>536710.19461999054</v>
      </c>
      <c r="BZ301" s="5">
        <f t="shared" ca="1" si="555"/>
        <v>667264.76101523126</v>
      </c>
      <c r="CA301" s="5">
        <f t="shared" ca="1" si="555"/>
        <v>998283.39770244248</v>
      </c>
      <c r="CB301" s="5">
        <f t="shared" ca="1" si="555"/>
        <v>606418.04280617519</v>
      </c>
      <c r="CC301" s="5">
        <f t="shared" ca="1" si="555"/>
        <v>642259.17561762733</v>
      </c>
      <c r="CD301" s="5">
        <f t="shared" ca="1" si="555"/>
        <v>778919.66873989115</v>
      </c>
      <c r="CE301" s="5">
        <f t="shared" ca="1" si="555"/>
        <v>764338.22141208907</v>
      </c>
      <c r="CF301" s="5">
        <f t="shared" ca="1" si="555"/>
        <v>0</v>
      </c>
    </row>
    <row r="302" spans="2:84" x14ac:dyDescent="0.3">
      <c r="B302" s="13">
        <f>ROW()</f>
        <v>302</v>
      </c>
      <c r="H302" s="1" t="str">
        <f t="shared" si="539"/>
        <v>Финпоток по финансовой деятельности</v>
      </c>
      <c r="I302" s="1" t="str">
        <f>H261</f>
        <v>Поток выплаты дивидендов</v>
      </c>
      <c r="M302" s="53" t="s">
        <v>18</v>
      </c>
      <c r="P302" s="72" t="str">
        <f>Lists!$AI$10</f>
        <v>CF(-)</v>
      </c>
      <c r="U302" s="5">
        <f t="shared" ca="1" si="540"/>
        <v>209379100.22085208</v>
      </c>
      <c r="X302" s="108">
        <f ca="1">X303+X304</f>
        <v>0</v>
      </c>
      <c r="Y302" s="5">
        <f t="shared" ref="Y302:CF302" ca="1" si="556">Y303+Y304</f>
        <v>0</v>
      </c>
      <c r="Z302" s="5">
        <f t="shared" ca="1" si="556"/>
        <v>0</v>
      </c>
      <c r="AA302" s="5">
        <f t="shared" ca="1" si="556"/>
        <v>0</v>
      </c>
      <c r="AB302" s="5">
        <f t="shared" ca="1" si="556"/>
        <v>0</v>
      </c>
      <c r="AC302" s="5">
        <f t="shared" ca="1" si="556"/>
        <v>0</v>
      </c>
      <c r="AD302" s="5">
        <f t="shared" ca="1" si="556"/>
        <v>0</v>
      </c>
      <c r="AE302" s="5">
        <f t="shared" ca="1" si="556"/>
        <v>0</v>
      </c>
      <c r="AF302" s="5">
        <f t="shared" ca="1" si="556"/>
        <v>0</v>
      </c>
      <c r="AG302" s="5">
        <f t="shared" ca="1" si="556"/>
        <v>0</v>
      </c>
      <c r="AH302" s="5">
        <f t="shared" ca="1" si="556"/>
        <v>0</v>
      </c>
      <c r="AI302" s="5">
        <f t="shared" ca="1" si="556"/>
        <v>0</v>
      </c>
      <c r="AJ302" s="5">
        <f t="shared" ca="1" si="556"/>
        <v>0</v>
      </c>
      <c r="AK302" s="5">
        <f t="shared" ca="1" si="556"/>
        <v>0</v>
      </c>
      <c r="AL302" s="5">
        <f t="shared" ca="1" si="556"/>
        <v>0</v>
      </c>
      <c r="AM302" s="5">
        <f t="shared" ca="1" si="556"/>
        <v>284367.88267607475</v>
      </c>
      <c r="AN302" s="5">
        <f t="shared" ca="1" si="556"/>
        <v>0</v>
      </c>
      <c r="AO302" s="5">
        <f t="shared" ca="1" si="556"/>
        <v>0</v>
      </c>
      <c r="AP302" s="5">
        <f t="shared" ca="1" si="556"/>
        <v>0</v>
      </c>
      <c r="AQ302" s="5">
        <f t="shared" ca="1" si="556"/>
        <v>0</v>
      </c>
      <c r="AR302" s="5">
        <f t="shared" ca="1" si="556"/>
        <v>0</v>
      </c>
      <c r="AS302" s="5">
        <f t="shared" ca="1" si="556"/>
        <v>0</v>
      </c>
      <c r="AT302" s="5">
        <f t="shared" ca="1" si="556"/>
        <v>0</v>
      </c>
      <c r="AU302" s="5">
        <f t="shared" ca="1" si="556"/>
        <v>1976681.4038285282</v>
      </c>
      <c r="AV302" s="5">
        <f t="shared" ca="1" si="556"/>
        <v>2517380.1960141817</v>
      </c>
      <c r="AW302" s="5">
        <f t="shared" ca="1" si="556"/>
        <v>7107055.1551846713</v>
      </c>
      <c r="AX302" s="5">
        <f t="shared" ca="1" si="556"/>
        <v>3638471.2485265583</v>
      </c>
      <c r="AY302" s="5">
        <f t="shared" ca="1" si="556"/>
        <v>1113119.7053772304</v>
      </c>
      <c r="AZ302" s="5">
        <f t="shared" ca="1" si="556"/>
        <v>0</v>
      </c>
      <c r="BA302" s="5">
        <f t="shared" ca="1" si="556"/>
        <v>0</v>
      </c>
      <c r="BB302" s="5">
        <f t="shared" ca="1" si="556"/>
        <v>0</v>
      </c>
      <c r="BC302" s="5">
        <f t="shared" ca="1" si="556"/>
        <v>0</v>
      </c>
      <c r="BD302" s="5">
        <f t="shared" ca="1" si="556"/>
        <v>121458.65480651148</v>
      </c>
      <c r="BE302" s="5">
        <f t="shared" ca="1" si="556"/>
        <v>4556640.1255843379</v>
      </c>
      <c r="BF302" s="5">
        <f t="shared" ca="1" si="556"/>
        <v>8833848.5578272268</v>
      </c>
      <c r="BG302" s="5">
        <f t="shared" ca="1" si="556"/>
        <v>6194131.886283502</v>
      </c>
      <c r="BH302" s="5">
        <f t="shared" ca="1" si="556"/>
        <v>5457767.377874963</v>
      </c>
      <c r="BI302" s="5">
        <f t="shared" ca="1" si="556"/>
        <v>7900623.1902222186</v>
      </c>
      <c r="BJ302" s="5">
        <f t="shared" ca="1" si="556"/>
        <v>3923247.5030173068</v>
      </c>
      <c r="BK302" s="5">
        <f t="shared" ca="1" si="556"/>
        <v>0</v>
      </c>
      <c r="BL302" s="5">
        <f t="shared" ca="1" si="556"/>
        <v>0</v>
      </c>
      <c r="BM302" s="5">
        <f t="shared" ca="1" si="556"/>
        <v>0</v>
      </c>
      <c r="BN302" s="5">
        <f t="shared" ca="1" si="556"/>
        <v>3411220.4996926417</v>
      </c>
      <c r="BO302" s="5">
        <f t="shared" ca="1" si="556"/>
        <v>9066441.9856089801</v>
      </c>
      <c r="BP302" s="5">
        <f t="shared" ca="1" si="556"/>
        <v>7129143.9684179872</v>
      </c>
      <c r="BQ302" s="5">
        <f t="shared" ca="1" si="556"/>
        <v>7597315.7486919472</v>
      </c>
      <c r="BR302" s="5">
        <f t="shared" ca="1" si="556"/>
        <v>13987382.259053782</v>
      </c>
      <c r="BS302" s="5">
        <f t="shared" ca="1" si="556"/>
        <v>9602936.1845602244</v>
      </c>
      <c r="BT302" s="5">
        <f t="shared" ca="1" si="556"/>
        <v>8335195.2835447341</v>
      </c>
      <c r="BU302" s="5">
        <f t="shared" ca="1" si="556"/>
        <v>0</v>
      </c>
      <c r="BV302" s="5">
        <f t="shared" ca="1" si="556"/>
        <v>0</v>
      </c>
      <c r="BW302" s="5">
        <f t="shared" ca="1" si="556"/>
        <v>4246957.8672038466</v>
      </c>
      <c r="BX302" s="5">
        <f t="shared" ca="1" si="556"/>
        <v>6644194.3555621803</v>
      </c>
      <c r="BY302" s="5">
        <f t="shared" ca="1" si="556"/>
        <v>9209902.3279760927</v>
      </c>
      <c r="BZ302" s="5">
        <f t="shared" ca="1" si="556"/>
        <v>11439169.643596545</v>
      </c>
      <c r="CA302" s="5">
        <f t="shared" ca="1" si="556"/>
        <v>17078719.65456441</v>
      </c>
      <c r="CB302" s="5">
        <f t="shared" ca="1" si="556"/>
        <v>10424779.829971375</v>
      </c>
      <c r="CC302" s="5">
        <f t="shared" ca="1" si="556"/>
        <v>11045196.751884192</v>
      </c>
      <c r="CD302" s="5">
        <f t="shared" ca="1" si="556"/>
        <v>13380199.886515647</v>
      </c>
      <c r="CE302" s="5">
        <f t="shared" ca="1" si="556"/>
        <v>13155551.086784186</v>
      </c>
      <c r="CF302" s="5">
        <f t="shared" ca="1" si="556"/>
        <v>0</v>
      </c>
    </row>
    <row r="303" spans="2:84" x14ac:dyDescent="0.3">
      <c r="B303" s="13">
        <f>ROW()</f>
        <v>303</v>
      </c>
      <c r="H303" s="1" t="str">
        <f t="shared" si="539"/>
        <v>Финпоток по финансовой деятельности</v>
      </c>
      <c r="I303" s="1" t="str">
        <f>I302</f>
        <v>Поток выплаты дивидендов</v>
      </c>
      <c r="J303" s="1" t="s">
        <v>381</v>
      </c>
      <c r="M303" s="53" t="s">
        <v>18</v>
      </c>
      <c r="P303" s="72"/>
      <c r="U303" s="5">
        <f t="shared" ca="1" si="540"/>
        <v>188441190.19876683</v>
      </c>
      <c r="X303" s="108">
        <f t="shared" ref="X303:BC303" ca="1" si="557">X261*IF(X$1&lt;P141,1,(1-$P$142))</f>
        <v>0</v>
      </c>
      <c r="Y303" s="5">
        <f t="shared" ca="1" si="557"/>
        <v>0</v>
      </c>
      <c r="Z303" s="5">
        <f t="shared" ca="1" si="557"/>
        <v>0</v>
      </c>
      <c r="AA303" s="5">
        <f t="shared" ca="1" si="557"/>
        <v>0</v>
      </c>
      <c r="AB303" s="5">
        <f t="shared" ca="1" si="557"/>
        <v>0</v>
      </c>
      <c r="AC303" s="5">
        <f t="shared" ca="1" si="557"/>
        <v>0</v>
      </c>
      <c r="AD303" s="5">
        <f t="shared" ca="1" si="557"/>
        <v>0</v>
      </c>
      <c r="AE303" s="5">
        <f t="shared" ca="1" si="557"/>
        <v>0</v>
      </c>
      <c r="AF303" s="5">
        <f t="shared" ca="1" si="557"/>
        <v>0</v>
      </c>
      <c r="AG303" s="5">
        <f t="shared" ca="1" si="557"/>
        <v>0</v>
      </c>
      <c r="AH303" s="5">
        <f t="shared" ca="1" si="557"/>
        <v>0</v>
      </c>
      <c r="AI303" s="5">
        <f t="shared" ca="1" si="557"/>
        <v>0</v>
      </c>
      <c r="AJ303" s="5">
        <f t="shared" ca="1" si="557"/>
        <v>0</v>
      </c>
      <c r="AK303" s="5">
        <f t="shared" ca="1" si="557"/>
        <v>0</v>
      </c>
      <c r="AL303" s="5">
        <f t="shared" ca="1" si="557"/>
        <v>0</v>
      </c>
      <c r="AM303" s="5">
        <f t="shared" ca="1" si="557"/>
        <v>255931.09440846727</v>
      </c>
      <c r="AN303" s="5">
        <f t="shared" ca="1" si="557"/>
        <v>0</v>
      </c>
      <c r="AO303" s="5">
        <f t="shared" ca="1" si="557"/>
        <v>0</v>
      </c>
      <c r="AP303" s="5">
        <f t="shared" ca="1" si="557"/>
        <v>0</v>
      </c>
      <c r="AQ303" s="5">
        <f t="shared" ca="1" si="557"/>
        <v>0</v>
      </c>
      <c r="AR303" s="5">
        <f t="shared" ca="1" si="557"/>
        <v>0</v>
      </c>
      <c r="AS303" s="5">
        <f t="shared" ca="1" si="557"/>
        <v>0</v>
      </c>
      <c r="AT303" s="5">
        <f t="shared" ca="1" si="557"/>
        <v>0</v>
      </c>
      <c r="AU303" s="5">
        <f t="shared" ca="1" si="557"/>
        <v>1779013.2634456754</v>
      </c>
      <c r="AV303" s="5">
        <f t="shared" ca="1" si="557"/>
        <v>2265642.1764127635</v>
      </c>
      <c r="AW303" s="5">
        <f t="shared" ca="1" si="557"/>
        <v>6396349.6396662043</v>
      </c>
      <c r="AX303" s="5">
        <f t="shared" ca="1" si="557"/>
        <v>3274624.1236739024</v>
      </c>
      <c r="AY303" s="5">
        <f t="shared" ca="1" si="557"/>
        <v>1001807.7348395074</v>
      </c>
      <c r="AZ303" s="5">
        <f t="shared" ca="1" si="557"/>
        <v>0</v>
      </c>
      <c r="BA303" s="5">
        <f t="shared" ca="1" si="557"/>
        <v>0</v>
      </c>
      <c r="BB303" s="5">
        <f t="shared" ca="1" si="557"/>
        <v>0</v>
      </c>
      <c r="BC303" s="5">
        <f t="shared" ca="1" si="557"/>
        <v>0</v>
      </c>
      <c r="BD303" s="5">
        <f t="shared" ref="BD303:CF303" ca="1" si="558">BD261*IF(BD$1&lt;AV141,1,(1-$P$142))</f>
        <v>109312.78932586033</v>
      </c>
      <c r="BE303" s="5">
        <f t="shared" ca="1" si="558"/>
        <v>4100976.1130259042</v>
      </c>
      <c r="BF303" s="5">
        <f t="shared" ca="1" si="558"/>
        <v>7950463.7020445047</v>
      </c>
      <c r="BG303" s="5">
        <f t="shared" ca="1" si="558"/>
        <v>5574718.6976551516</v>
      </c>
      <c r="BH303" s="5">
        <f t="shared" ca="1" si="558"/>
        <v>4911990.6400874667</v>
      </c>
      <c r="BI303" s="5">
        <f t="shared" ca="1" si="558"/>
        <v>7110560.8711999971</v>
      </c>
      <c r="BJ303" s="5">
        <f t="shared" ca="1" si="558"/>
        <v>3530922.752715576</v>
      </c>
      <c r="BK303" s="5">
        <f t="shared" ca="1" si="558"/>
        <v>0</v>
      </c>
      <c r="BL303" s="5">
        <f t="shared" ca="1" si="558"/>
        <v>0</v>
      </c>
      <c r="BM303" s="5">
        <f t="shared" ca="1" si="558"/>
        <v>0</v>
      </c>
      <c r="BN303" s="5">
        <f t="shared" ca="1" si="558"/>
        <v>3070098.4497233774</v>
      </c>
      <c r="BO303" s="5">
        <f t="shared" ca="1" si="558"/>
        <v>8159797.7870480819</v>
      </c>
      <c r="BP303" s="5">
        <f t="shared" ca="1" si="558"/>
        <v>6416229.5715761883</v>
      </c>
      <c r="BQ303" s="5">
        <f t="shared" ca="1" si="558"/>
        <v>6837584.1738227522</v>
      </c>
      <c r="BR303" s="5">
        <f t="shared" ca="1" si="558"/>
        <v>12588644.033148404</v>
      </c>
      <c r="BS303" s="5">
        <f t="shared" ca="1" si="558"/>
        <v>8642642.5661042016</v>
      </c>
      <c r="BT303" s="5">
        <f t="shared" ca="1" si="558"/>
        <v>7501675.7551902607</v>
      </c>
      <c r="BU303" s="5">
        <f t="shared" ca="1" si="558"/>
        <v>0</v>
      </c>
      <c r="BV303" s="5">
        <f t="shared" ca="1" si="558"/>
        <v>0</v>
      </c>
      <c r="BW303" s="5">
        <f t="shared" ca="1" si="558"/>
        <v>3822262.0804834622</v>
      </c>
      <c r="BX303" s="5">
        <f t="shared" ca="1" si="558"/>
        <v>5979774.9200059623</v>
      </c>
      <c r="BY303" s="5">
        <f t="shared" ca="1" si="558"/>
        <v>8288912.095178484</v>
      </c>
      <c r="BZ303" s="5">
        <f t="shared" ca="1" si="558"/>
        <v>10295252.679236891</v>
      </c>
      <c r="CA303" s="5">
        <f t="shared" ca="1" si="558"/>
        <v>15370847.689107969</v>
      </c>
      <c r="CB303" s="5">
        <f t="shared" ca="1" si="558"/>
        <v>9382301.8469742369</v>
      </c>
      <c r="CC303" s="5">
        <f t="shared" ca="1" si="558"/>
        <v>9940677.0766957738</v>
      </c>
      <c r="CD303" s="5">
        <f t="shared" ca="1" si="558"/>
        <v>12042179.897864083</v>
      </c>
      <c r="CE303" s="5">
        <f t="shared" ca="1" si="558"/>
        <v>11839995.978105767</v>
      </c>
      <c r="CF303" s="5">
        <f t="shared" ca="1" si="558"/>
        <v>0</v>
      </c>
    </row>
    <row r="304" spans="2:84" x14ac:dyDescent="0.3">
      <c r="B304" s="13">
        <f>ROW()</f>
        <v>304</v>
      </c>
      <c r="H304" s="1" t="str">
        <f t="shared" si="539"/>
        <v>Финпоток по финансовой деятельности</v>
      </c>
      <c r="I304" s="1" t="str">
        <f>I302</f>
        <v>Поток выплаты дивидендов</v>
      </c>
      <c r="J304" s="1" t="s">
        <v>382</v>
      </c>
      <c r="M304" s="53" t="s">
        <v>18</v>
      </c>
      <c r="P304" s="72"/>
      <c r="U304" s="5">
        <f t="shared" ca="1" si="540"/>
        <v>20937910.022085208</v>
      </c>
      <c r="X304" s="108">
        <f t="shared" ref="X304:BC304" ca="1" si="559">X261*IF(X$1&lt;P141,0,$P$142)</f>
        <v>0</v>
      </c>
      <c r="Y304" s="5">
        <f t="shared" ca="1" si="559"/>
        <v>0</v>
      </c>
      <c r="Z304" s="5">
        <f t="shared" ca="1" si="559"/>
        <v>0</v>
      </c>
      <c r="AA304" s="5">
        <f t="shared" ca="1" si="559"/>
        <v>0</v>
      </c>
      <c r="AB304" s="5">
        <f t="shared" ca="1" si="559"/>
        <v>0</v>
      </c>
      <c r="AC304" s="5">
        <f t="shared" ca="1" si="559"/>
        <v>0</v>
      </c>
      <c r="AD304" s="5">
        <f t="shared" ca="1" si="559"/>
        <v>0</v>
      </c>
      <c r="AE304" s="5">
        <f t="shared" ca="1" si="559"/>
        <v>0</v>
      </c>
      <c r="AF304" s="5">
        <f t="shared" ca="1" si="559"/>
        <v>0</v>
      </c>
      <c r="AG304" s="5">
        <f t="shared" ca="1" si="559"/>
        <v>0</v>
      </c>
      <c r="AH304" s="5">
        <f t="shared" ca="1" si="559"/>
        <v>0</v>
      </c>
      <c r="AI304" s="5">
        <f t="shared" ca="1" si="559"/>
        <v>0</v>
      </c>
      <c r="AJ304" s="5">
        <f t="shared" ca="1" si="559"/>
        <v>0</v>
      </c>
      <c r="AK304" s="5">
        <f t="shared" ca="1" si="559"/>
        <v>0</v>
      </c>
      <c r="AL304" s="5">
        <f t="shared" ca="1" si="559"/>
        <v>0</v>
      </c>
      <c r="AM304" s="5">
        <f t="shared" ca="1" si="559"/>
        <v>28436.788267607477</v>
      </c>
      <c r="AN304" s="5">
        <f t="shared" ca="1" si="559"/>
        <v>0</v>
      </c>
      <c r="AO304" s="5">
        <f t="shared" ca="1" si="559"/>
        <v>0</v>
      </c>
      <c r="AP304" s="5">
        <f t="shared" ca="1" si="559"/>
        <v>0</v>
      </c>
      <c r="AQ304" s="5">
        <f t="shared" ca="1" si="559"/>
        <v>0</v>
      </c>
      <c r="AR304" s="5">
        <f t="shared" ca="1" si="559"/>
        <v>0</v>
      </c>
      <c r="AS304" s="5">
        <f t="shared" ca="1" si="559"/>
        <v>0</v>
      </c>
      <c r="AT304" s="5">
        <f t="shared" ca="1" si="559"/>
        <v>0</v>
      </c>
      <c r="AU304" s="5">
        <f t="shared" ca="1" si="559"/>
        <v>197668.14038285284</v>
      </c>
      <c r="AV304" s="5">
        <f t="shared" ca="1" si="559"/>
        <v>251738.01960141817</v>
      </c>
      <c r="AW304" s="5">
        <f t="shared" ca="1" si="559"/>
        <v>710705.51551846717</v>
      </c>
      <c r="AX304" s="5">
        <f t="shared" ca="1" si="559"/>
        <v>363847.12485265586</v>
      </c>
      <c r="AY304" s="5">
        <f t="shared" ca="1" si="559"/>
        <v>111311.97053772304</v>
      </c>
      <c r="AZ304" s="5">
        <f t="shared" ca="1" si="559"/>
        <v>0</v>
      </c>
      <c r="BA304" s="5">
        <f t="shared" ca="1" si="559"/>
        <v>0</v>
      </c>
      <c r="BB304" s="5">
        <f t="shared" ca="1" si="559"/>
        <v>0</v>
      </c>
      <c r="BC304" s="5">
        <f t="shared" ca="1" si="559"/>
        <v>0</v>
      </c>
      <c r="BD304" s="5">
        <f t="shared" ref="BD304:CF304" ca="1" si="560">BD261*IF(BD$1&lt;AV141,0,$P$142)</f>
        <v>12145.865480651148</v>
      </c>
      <c r="BE304" s="5">
        <f t="shared" ca="1" si="560"/>
        <v>455664.01255843381</v>
      </c>
      <c r="BF304" s="5">
        <f t="shared" ca="1" si="560"/>
        <v>883384.85578272271</v>
      </c>
      <c r="BG304" s="5">
        <f t="shared" ca="1" si="560"/>
        <v>619413.18862835027</v>
      </c>
      <c r="BH304" s="5">
        <f t="shared" ca="1" si="560"/>
        <v>545776.7377874963</v>
      </c>
      <c r="BI304" s="5">
        <f t="shared" ca="1" si="560"/>
        <v>790062.31902222196</v>
      </c>
      <c r="BJ304" s="5">
        <f t="shared" ca="1" si="560"/>
        <v>392324.75030173064</v>
      </c>
      <c r="BK304" s="5">
        <f t="shared" ca="1" si="560"/>
        <v>0</v>
      </c>
      <c r="BL304" s="5">
        <f t="shared" ca="1" si="560"/>
        <v>0</v>
      </c>
      <c r="BM304" s="5">
        <f t="shared" ca="1" si="560"/>
        <v>0</v>
      </c>
      <c r="BN304" s="5">
        <f t="shared" ca="1" si="560"/>
        <v>341122.04996926413</v>
      </c>
      <c r="BO304" s="5">
        <f t="shared" ca="1" si="560"/>
        <v>906644.19856089808</v>
      </c>
      <c r="BP304" s="5">
        <f t="shared" ca="1" si="560"/>
        <v>712914.39684179879</v>
      </c>
      <c r="BQ304" s="5">
        <f t="shared" ca="1" si="560"/>
        <v>759731.57486919465</v>
      </c>
      <c r="BR304" s="5">
        <f t="shared" ca="1" si="560"/>
        <v>1398738.2259053783</v>
      </c>
      <c r="BS304" s="5">
        <f t="shared" ca="1" si="560"/>
        <v>960293.61845602246</v>
      </c>
      <c r="BT304" s="5">
        <f t="shared" ca="1" si="560"/>
        <v>833519.52835447341</v>
      </c>
      <c r="BU304" s="5">
        <f t="shared" ca="1" si="560"/>
        <v>0</v>
      </c>
      <c r="BV304" s="5">
        <f t="shared" ca="1" si="560"/>
        <v>0</v>
      </c>
      <c r="BW304" s="5">
        <f t="shared" ca="1" si="560"/>
        <v>424695.78672038467</v>
      </c>
      <c r="BX304" s="5">
        <f t="shared" ca="1" si="560"/>
        <v>664419.43555621803</v>
      </c>
      <c r="BY304" s="5">
        <f t="shared" ca="1" si="560"/>
        <v>920990.23279760929</v>
      </c>
      <c r="BZ304" s="5">
        <f t="shared" ca="1" si="560"/>
        <v>1143916.9643596546</v>
      </c>
      <c r="CA304" s="5">
        <f t="shared" ca="1" si="560"/>
        <v>1707871.965456441</v>
      </c>
      <c r="CB304" s="5">
        <f t="shared" ca="1" si="560"/>
        <v>1042477.9829971374</v>
      </c>
      <c r="CC304" s="5">
        <f t="shared" ca="1" si="560"/>
        <v>1104519.6751884192</v>
      </c>
      <c r="CD304" s="5">
        <f t="shared" ca="1" si="560"/>
        <v>1338019.9886515648</v>
      </c>
      <c r="CE304" s="5">
        <f t="shared" ca="1" si="560"/>
        <v>1315555.1086784184</v>
      </c>
      <c r="CF304" s="5">
        <f t="shared" ca="1" si="560"/>
        <v>0</v>
      </c>
    </row>
    <row r="306" spans="2:84" x14ac:dyDescent="0.3">
      <c r="B306" s="13">
        <f>ROW()</f>
        <v>306</v>
      </c>
      <c r="G306" s="112"/>
      <c r="H306" s="1" t="s">
        <v>361</v>
      </c>
      <c r="M306" s="53" t="s">
        <v>18</v>
      </c>
      <c r="P306" s="72" t="str">
        <f>Lists!$AI$11</f>
        <v>CF</v>
      </c>
      <c r="U306" s="5">
        <f ca="1">SUM(INDIRECT(ADDRESS($B306,$X$2)&amp;":"&amp;ADDRESS($B306,$X$2-1+$P$8)))</f>
        <v>131529.85664265603</v>
      </c>
      <c r="X306" s="5">
        <f t="shared" ref="X306:BC306" ca="1" si="561">IF(X$4="",0,X290+X288)</f>
        <v>100000</v>
      </c>
      <c r="Y306" s="5">
        <f t="shared" ca="1" si="561"/>
        <v>0</v>
      </c>
      <c r="Z306" s="5">
        <f t="shared" ca="1" si="561"/>
        <v>0</v>
      </c>
      <c r="AA306" s="5">
        <f t="shared" ca="1" si="561"/>
        <v>0</v>
      </c>
      <c r="AB306" s="5">
        <f t="shared" ca="1" si="561"/>
        <v>0</v>
      </c>
      <c r="AC306" s="5">
        <f t="shared" ca="1" si="561"/>
        <v>1.7462298274040222E-10</v>
      </c>
      <c r="AD306" s="5">
        <f t="shared" ca="1" si="561"/>
        <v>0</v>
      </c>
      <c r="AE306" s="5">
        <f t="shared" ca="1" si="561"/>
        <v>0</v>
      </c>
      <c r="AF306" s="5">
        <f t="shared" ca="1" si="561"/>
        <v>-5.2386894822120667E-10</v>
      </c>
      <c r="AG306" s="5">
        <f t="shared" ca="1" si="561"/>
        <v>-1.1641532182693481E-10</v>
      </c>
      <c r="AH306" s="5">
        <f t="shared" ca="1" si="561"/>
        <v>3799161.9998545581</v>
      </c>
      <c r="AI306" s="5">
        <f t="shared" ca="1" si="561"/>
        <v>1370720.6421852564</v>
      </c>
      <c r="AJ306" s="5">
        <f t="shared" ca="1" si="561"/>
        <v>2588235.4549614531</v>
      </c>
      <c r="AK306" s="5">
        <f t="shared" ca="1" si="561"/>
        <v>963523.98130474053</v>
      </c>
      <c r="AL306" s="5">
        <f t="shared" ca="1" si="561"/>
        <v>1534081.3649640209</v>
      </c>
      <c r="AM306" s="5">
        <f t="shared" ca="1" si="561"/>
        <v>2069619.8462836486</v>
      </c>
      <c r="AN306" s="5">
        <f t="shared" ca="1" si="561"/>
        <v>2149719.6220137258</v>
      </c>
      <c r="AO306" s="5">
        <f t="shared" ca="1" si="561"/>
        <v>629047.51490680384</v>
      </c>
      <c r="AP306" s="5">
        <f t="shared" ca="1" si="561"/>
        <v>2520605.9612944406</v>
      </c>
      <c r="AQ306" s="5">
        <f t="shared" ca="1" si="561"/>
        <v>3504844.1609860021</v>
      </c>
      <c r="AR306" s="5">
        <f t="shared" ca="1" si="561"/>
        <v>-16276394.715616744</v>
      </c>
      <c r="AS306" s="5">
        <f t="shared" ca="1" si="561"/>
        <v>-4827335.2559767049</v>
      </c>
      <c r="AT306" s="5">
        <f t="shared" ca="1" si="561"/>
        <v>-25830.577161193127</v>
      </c>
      <c r="AU306" s="5">
        <f t="shared" ca="1" si="561"/>
        <v>-9.3132257461547852E-10</v>
      </c>
      <c r="AV306" s="5">
        <f t="shared" ca="1" si="561"/>
        <v>0</v>
      </c>
      <c r="AW306" s="5">
        <f t="shared" ca="1" si="561"/>
        <v>1.862645149230957E-9</v>
      </c>
      <c r="AX306" s="5">
        <f t="shared" ca="1" si="561"/>
        <v>-9.3132257461547852E-10</v>
      </c>
      <c r="AY306" s="5">
        <f t="shared" ca="1" si="561"/>
        <v>4065709.5593715152</v>
      </c>
      <c r="AZ306" s="5">
        <f t="shared" ca="1" si="561"/>
        <v>5245170.2687871</v>
      </c>
      <c r="BA306" s="5">
        <f t="shared" ca="1" si="561"/>
        <v>3894215.2036534576</v>
      </c>
      <c r="BB306" s="5">
        <f t="shared" ca="1" si="561"/>
        <v>-12574682.573726103</v>
      </c>
      <c r="BC306" s="5">
        <f t="shared" ca="1" si="561"/>
        <v>-630412.45808596606</v>
      </c>
      <c r="BD306" s="5">
        <f t="shared" ref="BD306:CF306" ca="1" si="562">IF(BD$4="",0,BD290+BD288)</f>
        <v>-1.1641532182693481E-10</v>
      </c>
      <c r="BE306" s="5">
        <f t="shared" ca="1" si="562"/>
        <v>-1.862645149230957E-9</v>
      </c>
      <c r="BF306" s="5">
        <f t="shared" ca="1" si="562"/>
        <v>0</v>
      </c>
      <c r="BG306" s="5">
        <f t="shared" ca="1" si="562"/>
        <v>3.7252902984619141E-9</v>
      </c>
      <c r="BH306" s="5">
        <f t="shared" ca="1" si="562"/>
        <v>-2.7939677238464355E-9</v>
      </c>
      <c r="BI306" s="5">
        <f t="shared" ca="1" si="562"/>
        <v>5.5879354476928711E-9</v>
      </c>
      <c r="BJ306" s="5">
        <f t="shared" ca="1" si="562"/>
        <v>2907363.9474956039</v>
      </c>
      <c r="BK306" s="5">
        <f t="shared" ca="1" si="562"/>
        <v>8663598.4069570694</v>
      </c>
      <c r="BL306" s="5">
        <f t="shared" ca="1" si="562"/>
        <v>-10490622.9028264</v>
      </c>
      <c r="BM306" s="5">
        <f t="shared" ca="1" si="562"/>
        <v>-1080339.4516262645</v>
      </c>
      <c r="BN306" s="5">
        <f t="shared" ca="1" si="562"/>
        <v>4.6566128730773926E-9</v>
      </c>
      <c r="BO306" s="5">
        <f t="shared" ca="1" si="562"/>
        <v>-1.862645149230957E-9</v>
      </c>
      <c r="BP306" s="5">
        <f t="shared" ca="1" si="562"/>
        <v>0</v>
      </c>
      <c r="BQ306" s="5">
        <f t="shared" ca="1" si="562"/>
        <v>0</v>
      </c>
      <c r="BR306" s="5">
        <f t="shared" ca="1" si="562"/>
        <v>-1.862645149230957E-9</v>
      </c>
      <c r="BS306" s="5">
        <f t="shared" ca="1" si="562"/>
        <v>0</v>
      </c>
      <c r="BT306" s="5">
        <f t="shared" ca="1" si="562"/>
        <v>615822.62070642784</v>
      </c>
      <c r="BU306" s="5">
        <f t="shared" ca="1" si="562"/>
        <v>10559686.426500615</v>
      </c>
      <c r="BV306" s="5">
        <f t="shared" ca="1" si="562"/>
        <v>-11168432.251884429</v>
      </c>
      <c r="BW306" s="5">
        <f t="shared" ca="1" si="562"/>
        <v>3402.6490640332922</v>
      </c>
      <c r="BX306" s="5">
        <f t="shared" ca="1" si="562"/>
        <v>2277.3806848665699</v>
      </c>
      <c r="BY306" s="5">
        <f t="shared" ca="1" si="562"/>
        <v>2277.3806848619133</v>
      </c>
      <c r="BZ306" s="5">
        <f t="shared" ca="1" si="562"/>
        <v>2277.3806848675013</v>
      </c>
      <c r="CA306" s="5">
        <f t="shared" ca="1" si="562"/>
        <v>2277.3806848749518</v>
      </c>
      <c r="CB306" s="5">
        <f t="shared" ca="1" si="562"/>
        <v>3661.6044425368309</v>
      </c>
      <c r="CC306" s="5">
        <f t="shared" ca="1" si="562"/>
        <v>3624.3189540989697</v>
      </c>
      <c r="CD306" s="5">
        <f t="shared" ca="1" si="562"/>
        <v>2327.4830599334091</v>
      </c>
      <c r="CE306" s="5">
        <f t="shared" ca="1" si="562"/>
        <v>2327.4830599408597</v>
      </c>
      <c r="CF306" s="5">
        <f t="shared" ca="1" si="562"/>
        <v>0</v>
      </c>
    </row>
    <row r="308" spans="2:84" x14ac:dyDescent="0.3">
      <c r="B308" s="13">
        <f>ROW()</f>
        <v>308</v>
      </c>
      <c r="G308" s="112"/>
      <c r="H308" s="1" t="s">
        <v>360</v>
      </c>
      <c r="M308" s="53" t="s">
        <v>18</v>
      </c>
      <c r="P308" s="72" t="str">
        <f>Lists!$AI$11</f>
        <v>CF</v>
      </c>
      <c r="U308" s="5">
        <f t="shared" ref="U308" ca="1" si="563">INDIRECT(ADDRESS($B308,$X$2-1+$P$8))</f>
        <v>131529.85664265603</v>
      </c>
      <c r="X308" s="5">
        <f ca="1">IF(X$4="",0,SUM($W306:X306))</f>
        <v>100000</v>
      </c>
      <c r="Y308" s="5">
        <f ca="1">IF(Y$4="",0,SUM($W306:Y306))</f>
        <v>100000</v>
      </c>
      <c r="Z308" s="5">
        <f ca="1">IF(Z$4="",0,SUM($W306:Z306))</f>
        <v>100000</v>
      </c>
      <c r="AA308" s="5">
        <f ca="1">IF(AA$4="",0,SUM($W306:AA306))</f>
        <v>100000</v>
      </c>
      <c r="AB308" s="5">
        <f ca="1">IF(AB$4="",0,SUM($W306:AB306))</f>
        <v>100000</v>
      </c>
      <c r="AC308" s="5">
        <f ca="1">IF(AC$4="",0,SUM($W306:AC306))</f>
        <v>100000.00000000017</v>
      </c>
      <c r="AD308" s="5">
        <f ca="1">IF(AD$4="",0,SUM($W306:AD306))</f>
        <v>100000.00000000017</v>
      </c>
      <c r="AE308" s="5">
        <f ca="1">IF(AE$4="",0,SUM($W306:AE306))</f>
        <v>100000.00000000017</v>
      </c>
      <c r="AF308" s="5">
        <f ca="1">IF(AF$4="",0,SUM($W306:AF306))</f>
        <v>99999.999999999651</v>
      </c>
      <c r="AG308" s="5">
        <f ca="1">IF(AG$4="",0,SUM($W306:AG306))</f>
        <v>99999.999999999534</v>
      </c>
      <c r="AH308" s="5">
        <f ca="1">IF(AH$4="",0,SUM($W306:AH306))</f>
        <v>3899161.9998545577</v>
      </c>
      <c r="AI308" s="5">
        <f ca="1">IF(AI$4="",0,SUM($W306:AI306))</f>
        <v>5269882.642039814</v>
      </c>
      <c r="AJ308" s="5">
        <f ca="1">IF(AJ$4="",0,SUM($W306:AJ306))</f>
        <v>7858118.0970012676</v>
      </c>
      <c r="AK308" s="5">
        <f ca="1">IF(AK$4="",0,SUM($W306:AK306))</f>
        <v>8821642.0783060081</v>
      </c>
      <c r="AL308" s="5">
        <f ca="1">IF(AL$4="",0,SUM($W306:AL306))</f>
        <v>10355723.44327003</v>
      </c>
      <c r="AM308" s="5">
        <f ca="1">IF(AM$4="",0,SUM($W306:AM306))</f>
        <v>12425343.289553678</v>
      </c>
      <c r="AN308" s="5">
        <f ca="1">IF(AN$4="",0,SUM($W306:AN306))</f>
        <v>14575062.911567403</v>
      </c>
      <c r="AO308" s="5">
        <f ca="1">IF(AO$4="",0,SUM($W306:AO306))</f>
        <v>15204110.426474206</v>
      </c>
      <c r="AP308" s="5">
        <f ca="1">IF(AP$4="",0,SUM($W306:AP306))</f>
        <v>17724716.387768649</v>
      </c>
      <c r="AQ308" s="5">
        <f ca="1">IF(AQ$4="",0,SUM($W306:AQ306))</f>
        <v>21229560.548754651</v>
      </c>
      <c r="AR308" s="5">
        <f ca="1">IF(AR$4="",0,SUM($W306:AR306))</f>
        <v>4953165.8331379071</v>
      </c>
      <c r="AS308" s="5">
        <f ca="1">IF(AS$4="",0,SUM($W306:AS306))</f>
        <v>125830.57716120221</v>
      </c>
      <c r="AT308" s="5">
        <f ca="1">IF(AT$4="",0,SUM($W306:AT306))</f>
        <v>100000.00000000908</v>
      </c>
      <c r="AU308" s="5">
        <f ca="1">IF(AU$4="",0,SUM($W306:AU306))</f>
        <v>100000.00000000815</v>
      </c>
      <c r="AV308" s="5">
        <f ca="1">IF(AV$4="",0,SUM($W306:AV306))</f>
        <v>100000.00000000815</v>
      </c>
      <c r="AW308" s="5">
        <f ca="1">IF(AW$4="",0,SUM($W306:AW306))</f>
        <v>100000.00000001001</v>
      </c>
      <c r="AX308" s="5">
        <f ca="1">IF(AX$4="",0,SUM($W306:AX306))</f>
        <v>100000.00000000908</v>
      </c>
      <c r="AY308" s="5">
        <f ca="1">IF(AY$4="",0,SUM($W306:AY306))</f>
        <v>4165709.5593715245</v>
      </c>
      <c r="AZ308" s="5">
        <f ca="1">IF(AZ$4="",0,SUM($W306:AZ306))</f>
        <v>9410879.8281586245</v>
      </c>
      <c r="BA308" s="5">
        <f ca="1">IF(BA$4="",0,SUM($W306:BA306))</f>
        <v>13305095.031812083</v>
      </c>
      <c r="BB308" s="5">
        <f ca="1">IF(BB$4="",0,SUM($W306:BB306))</f>
        <v>730412.45808598027</v>
      </c>
      <c r="BC308" s="5">
        <f ca="1">IF(BC$4="",0,SUM($W306:BC306))</f>
        <v>100000.0000000142</v>
      </c>
      <c r="BD308" s="5">
        <f ca="1">IF(BD$4="",0,SUM($W306:BD306))</f>
        <v>100000.00000001409</v>
      </c>
      <c r="BE308" s="5">
        <f ca="1">IF(BE$4="",0,SUM($W306:BE306))</f>
        <v>100000.00000001222</v>
      </c>
      <c r="BF308" s="5">
        <f ca="1">IF(BF$4="",0,SUM($W306:BF306))</f>
        <v>100000.00000001222</v>
      </c>
      <c r="BG308" s="5">
        <f ca="1">IF(BG$4="",0,SUM($W306:BG306))</f>
        <v>100000.00000001595</v>
      </c>
      <c r="BH308" s="5">
        <f ca="1">IF(BH$4="",0,SUM($W306:BH306))</f>
        <v>100000.00000001315</v>
      </c>
      <c r="BI308" s="5">
        <f ca="1">IF(BI$4="",0,SUM($W306:BI306))</f>
        <v>100000.00000001874</v>
      </c>
      <c r="BJ308" s="5">
        <f ca="1">IF(BJ$4="",0,SUM($W306:BJ306))</f>
        <v>3007363.9474956226</v>
      </c>
      <c r="BK308" s="5">
        <f ca="1">IF(BK$4="",0,SUM($W306:BK306))</f>
        <v>11670962.354452692</v>
      </c>
      <c r="BL308" s="5">
        <f ca="1">IF(BL$4="",0,SUM($W306:BL306))</f>
        <v>1180339.4516262915</v>
      </c>
      <c r="BM308" s="5">
        <f ca="1">IF(BM$4="",0,SUM($W306:BM306))</f>
        <v>100000.00000002701</v>
      </c>
      <c r="BN308" s="5">
        <f ca="1">IF(BN$4="",0,SUM($W306:BN306))</f>
        <v>100000.00000003166</v>
      </c>
      <c r="BO308" s="5">
        <f ca="1">IF(BO$4="",0,SUM($W306:BO306))</f>
        <v>100000.0000000298</v>
      </c>
      <c r="BP308" s="5">
        <f ca="1">IF(BP$4="",0,SUM($W306:BP306))</f>
        <v>100000.0000000298</v>
      </c>
      <c r="BQ308" s="5">
        <f ca="1">IF(BQ$4="",0,SUM($W306:BQ306))</f>
        <v>100000.0000000298</v>
      </c>
      <c r="BR308" s="5">
        <f ca="1">IF(BR$4="",0,SUM($W306:BR306))</f>
        <v>100000.00000002794</v>
      </c>
      <c r="BS308" s="5">
        <f ca="1">IF(BS$4="",0,SUM($W306:BS306))</f>
        <v>100000.00000002794</v>
      </c>
      <c r="BT308" s="5">
        <f ca="1">IF(BT$4="",0,SUM($W306:BT306))</f>
        <v>715822.62070645578</v>
      </c>
      <c r="BU308" s="5">
        <f ca="1">IF(BU$4="",0,SUM($W306:BU306))</f>
        <v>11275509.047207071</v>
      </c>
      <c r="BV308" s="5">
        <f ca="1">IF(BV$4="",0,SUM($W306:BV306))</f>
        <v>107076.79532264173</v>
      </c>
      <c r="BW308" s="5">
        <f ca="1">IF(BW$4="",0,SUM($W306:BW306))</f>
        <v>110479.44438667502</v>
      </c>
      <c r="BX308" s="5">
        <f ca="1">IF(BX$4="",0,SUM($W306:BX306))</f>
        <v>112756.82507154159</v>
      </c>
      <c r="BY308" s="5">
        <f ca="1">IF(BY$4="",0,SUM($W306:BY306))</f>
        <v>115034.20575640351</v>
      </c>
      <c r="BZ308" s="5">
        <f ca="1">IF(BZ$4="",0,SUM($W306:BZ306))</f>
        <v>117311.58644127101</v>
      </c>
      <c r="CA308" s="5">
        <f ca="1">IF(CA$4="",0,SUM($W306:CA306))</f>
        <v>119588.96712614596</v>
      </c>
      <c r="CB308" s="5">
        <f ca="1">IF(CB$4="",0,SUM($W306:CB306))</f>
        <v>123250.57156868279</v>
      </c>
      <c r="CC308" s="5">
        <f ca="1">IF(CC$4="",0,SUM($W306:CC306))</f>
        <v>126874.89052278176</v>
      </c>
      <c r="CD308" s="5">
        <f ca="1">IF(CD$4="",0,SUM($W306:CD306))</f>
        <v>129202.37358271517</v>
      </c>
      <c r="CE308" s="5">
        <f ca="1">IF(CE$4="",0,SUM($W306:CE306))</f>
        <v>131529.85664265603</v>
      </c>
      <c r="CF308" s="5">
        <f ca="1">IF(CF$4="",0,SUM($W306:CF306))</f>
        <v>0</v>
      </c>
    </row>
    <row r="312" spans="2:84" x14ac:dyDescent="0.3">
      <c r="B312" s="13">
        <f>ROW()</f>
        <v>312</v>
      </c>
      <c r="G312" s="117"/>
      <c r="H312" s="1" t="s">
        <v>393</v>
      </c>
    </row>
    <row r="314" spans="2:84" x14ac:dyDescent="0.3">
      <c r="B314" s="13">
        <f>ROW()</f>
        <v>314</v>
      </c>
      <c r="H314" s="1" t="s">
        <v>407</v>
      </c>
      <c r="M314" s="53" t="s">
        <v>18</v>
      </c>
      <c r="P314" s="72"/>
      <c r="U314" s="5">
        <f t="shared" ref="U314" ca="1" si="564">INDIRECT(ADDRESS($B314,$X$2-1+$P$8))</f>
        <v>212584741.70088404</v>
      </c>
      <c r="X314" s="5">
        <f ca="1">IF(X$4="",0,SUM($W288:X288))</f>
        <v>-33614000</v>
      </c>
      <c r="Y314" s="5">
        <f ca="1">IF(Y$4="",0,SUM($W288:Y288))</f>
        <v>-42848000</v>
      </c>
      <c r="Z314" s="5">
        <f ca="1">IF(Z$4="",0,SUM($W288:Z288))</f>
        <v>-49663315.617417648</v>
      </c>
      <c r="AA314" s="5">
        <f ca="1">IF(AA$4="",0,SUM($W288:AA288))</f>
        <v>-50545908.973450325</v>
      </c>
      <c r="AB314" s="5">
        <f ca="1">IF(AB$4="",0,SUM($W288:AB288))</f>
        <v>-45858028.142785996</v>
      </c>
      <c r="AC314" s="5">
        <f ca="1">IF(AC$4="",0,SUM($W288:AC288))</f>
        <v>-46114050.242727771</v>
      </c>
      <c r="AD314" s="5">
        <f ca="1">IF(AD$4="",0,SUM($W288:AD288))</f>
        <v>-45795401.470782325</v>
      </c>
      <c r="AE314" s="5">
        <f ca="1">IF(AE$4="",0,SUM($W288:AE288))</f>
        <v>-42251075.778651148</v>
      </c>
      <c r="AF314" s="5">
        <f ca="1">IF(AF$4="",0,SUM($W288:AF288))</f>
        <v>-42584389.438386999</v>
      </c>
      <c r="AG314" s="5">
        <f ca="1">IF(AG$4="",0,SUM($W288:AG288))</f>
        <v>-42805455.172197454</v>
      </c>
      <c r="AH314" s="5">
        <f ca="1">IF(AH$4="",0,SUM($W288:AH288))</f>
        <v>-41207777.737017512</v>
      </c>
      <c r="AI314" s="5">
        <f ca="1">IF(AI$4="",0,SUM($W288:AI288))</f>
        <v>-39684676.142451301</v>
      </c>
      <c r="AJ314" s="5">
        <f ca="1">IF(AJ$4="",0,SUM($W288:AJ288))</f>
        <v>-38944059.735108897</v>
      </c>
      <c r="AK314" s="5">
        <f ca="1">IF(AK$4="",0,SUM($W288:AK288))</f>
        <v>-37828154.801423207</v>
      </c>
      <c r="AL314" s="5">
        <f ca="1">IF(AL$4="",0,SUM($W288:AL288))</f>
        <v>-36141692.484078236</v>
      </c>
      <c r="AM314" s="5">
        <f ca="1">IF(AM$4="",0,SUM($W288:AM288))</f>
        <v>-33635323.802737564</v>
      </c>
      <c r="AN314" s="5">
        <f ca="1">IF(AN$4="",0,SUM($W288:AN288))</f>
        <v>-31333223.228342887</v>
      </c>
      <c r="AO314" s="5">
        <f ca="1">IF(AO$4="",0,SUM($W288:AO288))</f>
        <v>-30457677.113996308</v>
      </c>
      <c r="AP314" s="5">
        <f ca="1">IF(AP$4="",0,SUM($W288:AP288))</f>
        <v>-27690572.553262092</v>
      </c>
      <c r="AQ314" s="5">
        <f ca="1">IF(AQ$4="",0,SUM($W288:AQ288))</f>
        <v>-23889229.792836312</v>
      </c>
      <c r="AR314" s="5">
        <f ca="1">IF(AR$4="",0,SUM($W288:AR288))</f>
        <v>-39869125.909013279</v>
      </c>
      <c r="AS314" s="5">
        <f ca="1">IF(AS$4="",0,SUM($W288:AS288))</f>
        <v>-45235341.746868871</v>
      </c>
      <c r="AT314" s="5">
        <f ca="1">IF(AT$4="",0,SUM($W288:AT288))</f>
        <v>-45570245.058649652</v>
      </c>
      <c r="AU314" s="5">
        <f ca="1">IF(AU$4="",0,SUM($W288:AU288))</f>
        <v>-41504989.076048382</v>
      </c>
      <c r="AV314" s="5">
        <f ca="1">IF(AV$4="",0,SUM($W288:AV288))</f>
        <v>-38244946.047440395</v>
      </c>
      <c r="AW314" s="5">
        <f ca="1">IF(AW$4="",0,SUM($W288:AW288))</f>
        <v>-29585766.577314641</v>
      </c>
      <c r="AX314" s="5">
        <f ca="1">IF(AX$4="",0,SUM($W288:AX288))</f>
        <v>-25013103.933712412</v>
      </c>
      <c r="AY314" s="5">
        <f ca="1">IF(AY$4="",0,SUM($W288:AY288))</f>
        <v>-19387319.808547173</v>
      </c>
      <c r="AZ314" s="5">
        <f ca="1">IF(AZ$4="",0,SUM($W288:AZ288))</f>
        <v>-13845650.940320298</v>
      </c>
      <c r="BA314" s="5">
        <f ca="1">IF(BA$4="",0,SUM($W288:BA288))</f>
        <v>-9654937.1372270659</v>
      </c>
      <c r="BB314" s="5">
        <f ca="1">IF(BB$4="",0,SUM($W288:BB288))</f>
        <v>-21933121.111513391</v>
      </c>
      <c r="BC314" s="5">
        <f ca="1">IF(BC$4="",0,SUM($W288:BC288))</f>
        <v>-22267034.970159583</v>
      </c>
      <c r="BD314" s="5">
        <f ca="1">IF(BD$4="",0,SUM($W288:BD288))</f>
        <v>-21830762.799814567</v>
      </c>
      <c r="BE314" s="5">
        <f ca="1">IF(BE$4="",0,SUM($W288:BE288))</f>
        <v>-16176649.826993393</v>
      </c>
      <c r="BF314" s="5">
        <f ca="1">IF(BF$4="",0,SUM($W288:BF288))</f>
        <v>-5491390.7296438925</v>
      </c>
      <c r="BG314" s="5">
        <f ca="1">IF(BG$4="",0,SUM($W288:BG288))</f>
        <v>2090706.7217904935</v>
      </c>
      <c r="BH314" s="5">
        <f ca="1">IF(BH$4="",0,SUM($W288:BH288))</f>
        <v>8805315.9146439619</v>
      </c>
      <c r="BI314" s="5">
        <f ca="1">IF(BI$4="",0,SUM($W288:BI288))</f>
        <v>18392837.457771569</v>
      </c>
      <c r="BJ314" s="5">
        <f ca="1">IF(BJ$4="",0,SUM($W288:BJ288))</f>
        <v>26183738.447215058</v>
      </c>
      <c r="BK314" s="5">
        <f ca="1">IF(BK$4="",0,SUM($W288:BK288))</f>
        <v>35143835.453611903</v>
      </c>
      <c r="BL314" s="5">
        <f ca="1">IF(BL$4="",0,SUM($W288:BL288))</f>
        <v>24949711.150225278</v>
      </c>
      <c r="BM314" s="5">
        <f ca="1">IF(BM$4="",0,SUM($W288:BM288))</f>
        <v>24165870.298038788</v>
      </c>
      <c r="BN314" s="5">
        <f ca="1">IF(BN$4="",0,SUM($W288:BN288))</f>
        <v>28469504.89513997</v>
      </c>
      <c r="BO314" s="5">
        <f ca="1">IF(BO$4="",0,SUM($W288:BO288))</f>
        <v>39425698.586409613</v>
      </c>
      <c r="BP314" s="5">
        <f ca="1">IF(BP$4="",0,SUM($W288:BP288))</f>
        <v>48097638.144808888</v>
      </c>
      <c r="BQ314" s="5">
        <f ca="1">IF(BQ$4="",0,SUM($W288:BQ288))</f>
        <v>57319023.987168126</v>
      </c>
      <c r="BR314" s="5">
        <f ca="1">IF(BR$4="",0,SUM($W288:BR288))</f>
        <v>74056703.441086724</v>
      </c>
      <c r="BS314" s="5">
        <f ca="1">IF(BS$4="",0,SUM($W288:BS288))</f>
        <v>85632334.328590319</v>
      </c>
      <c r="BT314" s="5">
        <f ca="1">IF(BT$4="",0,SUM($W288:BT288))</f>
        <v>96283609.637432635</v>
      </c>
      <c r="BU314" s="5">
        <f ca="1">IF(BU$4="",0,SUM($W288:BU288))</f>
        <v>107139794.66337302</v>
      </c>
      <c r="BV314" s="5">
        <f ca="1">IF(BV$4="",0,SUM($W288:BV288))</f>
        <v>99067861.010928363</v>
      </c>
      <c r="BW314" s="5">
        <f ca="1">IF(BW$4="",0,SUM($W288:BW288))</f>
        <v>104049682.99549243</v>
      </c>
      <c r="BX314" s="5">
        <f ca="1">IF(BX$4="",0,SUM($W288:BX288))</f>
        <v>111849869.10228015</v>
      </c>
      <c r="BY314" s="5">
        <f ca="1">IF(BY$4="",0,SUM($W288:BY288))</f>
        <v>122672179.39480108</v>
      </c>
      <c r="BZ314" s="5">
        <f ca="1">IF(BZ$4="",0,SUM($W288:BZ288))</f>
        <v>136115420.70212817</v>
      </c>
      <c r="CA314" s="5">
        <f ca="1">IF(CA$4="",0,SUM($W288:CA288))</f>
        <v>156191267.93048477</v>
      </c>
      <c r="CB314" s="5">
        <f ca="1">IF(CB$4="",0,SUM($W288:CB288))</f>
        <v>168438963.49331722</v>
      </c>
      <c r="CC314" s="5">
        <f ca="1">IF(CC$4="",0,SUM($W288:CC288))</f>
        <v>181414562.09100839</v>
      </c>
      <c r="CD314" s="5">
        <f ca="1">IF(CD$4="",0,SUM($W288:CD288))</f>
        <v>197133848.46680364</v>
      </c>
      <c r="CE314" s="5">
        <f ca="1">IF(CE$4="",0,SUM($W288:CE288))</f>
        <v>212584741.70088404</v>
      </c>
      <c r="CF314" s="5">
        <f ca="1">IF(CF$4="",0,SUM($W288:CF288))</f>
        <v>0</v>
      </c>
    </row>
    <row r="315" spans="2:84" x14ac:dyDescent="0.3">
      <c r="B315" s="13">
        <f>ROW()</f>
        <v>315</v>
      </c>
      <c r="H315" s="1" t="str">
        <f>H314</f>
        <v>Итоговый финпоток по осн. деят-сти накопит-но</v>
      </c>
      <c r="I315" s="1" t="s">
        <v>267</v>
      </c>
      <c r="U315" s="5">
        <f t="shared" ref="U315" ca="1" si="565">SUM(INDIRECT(ADDRESS($B315,$X$2)&amp;":"&amp;ADDRESS($B315,$X$2-1+$P$8)))</f>
        <v>1</v>
      </c>
      <c r="X315" s="5">
        <f ca="1">IF(X$4="",0,IF(AND(W314&lt;=0,MIN(X314:$ZZ314)&gt;=0,SUM($W315:W315)=0),1,0))</f>
        <v>0</v>
      </c>
      <c r="Y315" s="5">
        <f ca="1">IF(Y$4="",0,IF(AND(X314&lt;=0,MIN(Y314:$ZZ314)&gt;=0,SUM($W315:X315)=0),1,0))</f>
        <v>0</v>
      </c>
      <c r="Z315" s="5">
        <f ca="1">IF(Z$4="",0,IF(AND(Y314&lt;=0,MIN(Z314:$ZZ314)&gt;=0,SUM($W315:Y315)=0),1,0))</f>
        <v>0</v>
      </c>
      <c r="AA315" s="5">
        <f ca="1">IF(AA$4="",0,IF(AND(Z314&lt;=0,MIN(AA314:$ZZ314)&gt;=0,SUM($W315:Z315)=0),1,0))</f>
        <v>0</v>
      </c>
      <c r="AB315" s="5">
        <f ca="1">IF(AB$4="",0,IF(AND(AA314&lt;=0,MIN(AB314:$ZZ314)&gt;=0,SUM($W315:AA315)=0),1,0))</f>
        <v>0</v>
      </c>
      <c r="AC315" s="5">
        <f ca="1">IF(AC$4="",0,IF(AND(AB314&lt;=0,MIN(AC314:$ZZ314)&gt;=0,SUM($W315:AB315)=0),1,0))</f>
        <v>0</v>
      </c>
      <c r="AD315" s="5">
        <f ca="1">IF(AD$4="",0,IF(AND(AC314&lt;=0,MIN(AD314:$ZZ314)&gt;=0,SUM($W315:AC315)=0),1,0))</f>
        <v>0</v>
      </c>
      <c r="AE315" s="5">
        <f ca="1">IF(AE$4="",0,IF(AND(AD314&lt;=0,MIN(AE314:$ZZ314)&gt;=0,SUM($W315:AD315)=0),1,0))</f>
        <v>0</v>
      </c>
      <c r="AF315" s="5">
        <f ca="1">IF(AF$4="",0,IF(AND(AE314&lt;=0,MIN(AF314:$ZZ314)&gt;=0,SUM($W315:AE315)=0),1,0))</f>
        <v>0</v>
      </c>
      <c r="AG315" s="5">
        <f ca="1">IF(AG$4="",0,IF(AND(AF314&lt;=0,MIN(AG314:$ZZ314)&gt;=0,SUM($W315:AF315)=0),1,0))</f>
        <v>0</v>
      </c>
      <c r="AH315" s="5">
        <f ca="1">IF(AH$4="",0,IF(AND(AG314&lt;=0,MIN(AH314:$ZZ314)&gt;=0,SUM($W315:AG315)=0),1,0))</f>
        <v>0</v>
      </c>
      <c r="AI315" s="5">
        <f ca="1">IF(AI$4="",0,IF(AND(AH314&lt;=0,MIN(AI314:$ZZ314)&gt;=0,SUM($W315:AH315)=0),1,0))</f>
        <v>0</v>
      </c>
      <c r="AJ315" s="5">
        <f ca="1">IF(AJ$4="",0,IF(AND(AI314&lt;=0,MIN(AJ314:$ZZ314)&gt;=0,SUM($W315:AI315)=0),1,0))</f>
        <v>0</v>
      </c>
      <c r="AK315" s="5">
        <f ca="1">IF(AK$4="",0,IF(AND(AJ314&lt;=0,MIN(AK314:$ZZ314)&gt;=0,SUM($W315:AJ315)=0),1,0))</f>
        <v>0</v>
      </c>
      <c r="AL315" s="5">
        <f ca="1">IF(AL$4="",0,IF(AND(AK314&lt;=0,MIN(AL314:$ZZ314)&gt;=0,SUM($W315:AK315)=0),1,0))</f>
        <v>0</v>
      </c>
      <c r="AM315" s="5">
        <f ca="1">IF(AM$4="",0,IF(AND(AL314&lt;=0,MIN(AM314:$ZZ314)&gt;=0,SUM($W315:AL315)=0),1,0))</f>
        <v>0</v>
      </c>
      <c r="AN315" s="5">
        <f ca="1">IF(AN$4="",0,IF(AND(AM314&lt;=0,MIN(AN314:$ZZ314)&gt;=0,SUM($W315:AM315)=0),1,0))</f>
        <v>0</v>
      </c>
      <c r="AO315" s="5">
        <f ca="1">IF(AO$4="",0,IF(AND(AN314&lt;=0,MIN(AO314:$ZZ314)&gt;=0,SUM($W315:AN315)=0),1,0))</f>
        <v>0</v>
      </c>
      <c r="AP315" s="5">
        <f ca="1">IF(AP$4="",0,IF(AND(AO314&lt;=0,MIN(AP314:$ZZ314)&gt;=0,SUM($W315:AO315)=0),1,0))</f>
        <v>0</v>
      </c>
      <c r="AQ315" s="5">
        <f ca="1">IF(AQ$4="",0,IF(AND(AP314&lt;=0,MIN(AQ314:$ZZ314)&gt;=0,SUM($W315:AP315)=0),1,0))</f>
        <v>0</v>
      </c>
      <c r="AR315" s="5">
        <f ca="1">IF(AR$4="",0,IF(AND(AQ314&lt;=0,MIN(AR314:$ZZ314)&gt;=0,SUM($W315:AQ315)=0),1,0))</f>
        <v>0</v>
      </c>
      <c r="AS315" s="5">
        <f ca="1">IF(AS$4="",0,IF(AND(AR314&lt;=0,MIN(AS314:$ZZ314)&gt;=0,SUM($W315:AR315)=0),1,0))</f>
        <v>0</v>
      </c>
      <c r="AT315" s="5">
        <f ca="1">IF(AT$4="",0,IF(AND(AS314&lt;=0,MIN(AT314:$ZZ314)&gt;=0,SUM($W315:AS315)=0),1,0))</f>
        <v>0</v>
      </c>
      <c r="AU315" s="5">
        <f ca="1">IF(AU$4="",0,IF(AND(AT314&lt;=0,MIN(AU314:$ZZ314)&gt;=0,SUM($W315:AT315)=0),1,0))</f>
        <v>0</v>
      </c>
      <c r="AV315" s="5">
        <f ca="1">IF(AV$4="",0,IF(AND(AU314&lt;=0,MIN(AV314:$ZZ314)&gt;=0,SUM($W315:AU315)=0),1,0))</f>
        <v>0</v>
      </c>
      <c r="AW315" s="5">
        <f ca="1">IF(AW$4="",0,IF(AND(AV314&lt;=0,MIN(AW314:$ZZ314)&gt;=0,SUM($W315:AV315)=0),1,0))</f>
        <v>0</v>
      </c>
      <c r="AX315" s="5">
        <f ca="1">IF(AX$4="",0,IF(AND(AW314&lt;=0,MIN(AX314:$ZZ314)&gt;=0,SUM($W315:AW315)=0),1,0))</f>
        <v>0</v>
      </c>
      <c r="AY315" s="5">
        <f ca="1">IF(AY$4="",0,IF(AND(AX314&lt;=0,MIN(AY314:$ZZ314)&gt;=0,SUM($W315:AX315)=0),1,0))</f>
        <v>0</v>
      </c>
      <c r="AZ315" s="5">
        <f ca="1">IF(AZ$4="",0,IF(AND(AY314&lt;=0,MIN(AZ314:$ZZ314)&gt;=0,SUM($W315:AY315)=0),1,0))</f>
        <v>0</v>
      </c>
      <c r="BA315" s="5">
        <f ca="1">IF(BA$4="",0,IF(AND(AZ314&lt;=0,MIN(BA314:$ZZ314)&gt;=0,SUM($W315:AZ315)=0),1,0))</f>
        <v>0</v>
      </c>
      <c r="BB315" s="5">
        <f ca="1">IF(BB$4="",0,IF(AND(BA314&lt;=0,MIN(BB314:$ZZ314)&gt;=0,SUM($W315:BA315)=0),1,0))</f>
        <v>0</v>
      </c>
      <c r="BC315" s="5">
        <f ca="1">IF(BC$4="",0,IF(AND(BB314&lt;=0,MIN(BC314:$ZZ314)&gt;=0,SUM($W315:BB315)=0),1,0))</f>
        <v>0</v>
      </c>
      <c r="BD315" s="5">
        <f ca="1">IF(BD$4="",0,IF(AND(BC314&lt;=0,MIN(BD314:$ZZ314)&gt;=0,SUM($W315:BC315)=0),1,0))</f>
        <v>0</v>
      </c>
      <c r="BE315" s="5">
        <f ca="1">IF(BE$4="",0,IF(AND(BD314&lt;=0,MIN(BE314:$ZZ314)&gt;=0,SUM($W315:BD315)=0),1,0))</f>
        <v>0</v>
      </c>
      <c r="BF315" s="5">
        <f ca="1">IF(BF$4="",0,IF(AND(BE314&lt;=0,MIN(BF314:$ZZ314)&gt;=0,SUM($W315:BE315)=0),1,0))</f>
        <v>0</v>
      </c>
      <c r="BG315" s="5">
        <f ca="1">IF(BG$4="",0,IF(AND(BF314&lt;=0,MIN(BG314:$ZZ314)&gt;=0,SUM($W315:BF315)=0),1,0))</f>
        <v>1</v>
      </c>
      <c r="BH315" s="5">
        <f ca="1">IF(BH$4="",0,IF(AND(BG314&lt;=0,MIN(BH314:$ZZ314)&gt;=0,SUM($W315:BG315)=0),1,0))</f>
        <v>0</v>
      </c>
      <c r="BI315" s="5">
        <f ca="1">IF(BI$4="",0,IF(AND(BH314&lt;=0,MIN(BI314:$ZZ314)&gt;=0,SUM($W315:BH315)=0),1,0))</f>
        <v>0</v>
      </c>
      <c r="BJ315" s="5">
        <f ca="1">IF(BJ$4="",0,IF(AND(BI314&lt;=0,MIN(BJ314:$ZZ314)&gt;=0,SUM($W315:BI315)=0),1,0))</f>
        <v>0</v>
      </c>
      <c r="BK315" s="5">
        <f ca="1">IF(BK$4="",0,IF(AND(BJ314&lt;=0,MIN(BK314:$ZZ314)&gt;=0,SUM($W315:BJ315)=0),1,0))</f>
        <v>0</v>
      </c>
      <c r="BL315" s="5">
        <f ca="1">IF(BL$4="",0,IF(AND(BK314&lt;=0,MIN(BL314:$ZZ314)&gt;=0,SUM($W315:BK315)=0),1,0))</f>
        <v>0</v>
      </c>
      <c r="BM315" s="5">
        <f ca="1">IF(BM$4="",0,IF(AND(BL314&lt;=0,MIN(BM314:$ZZ314)&gt;=0,SUM($W315:BL315)=0),1,0))</f>
        <v>0</v>
      </c>
      <c r="BN315" s="5">
        <f ca="1">IF(BN$4="",0,IF(AND(BM314&lt;=0,MIN(BN314:$ZZ314)&gt;=0,SUM($W315:BM315)=0),1,0))</f>
        <v>0</v>
      </c>
      <c r="BO315" s="5">
        <f ca="1">IF(BO$4="",0,IF(AND(BN314&lt;=0,MIN(BO314:$ZZ314)&gt;=0,SUM($W315:BN315)=0),1,0))</f>
        <v>0</v>
      </c>
      <c r="BP315" s="5">
        <f ca="1">IF(BP$4="",0,IF(AND(BO314&lt;=0,MIN(BP314:$ZZ314)&gt;=0,SUM($W315:BO315)=0),1,0))</f>
        <v>0</v>
      </c>
      <c r="BQ315" s="5">
        <f ca="1">IF(BQ$4="",0,IF(AND(BP314&lt;=0,MIN(BQ314:$ZZ314)&gt;=0,SUM($W315:BP315)=0),1,0))</f>
        <v>0</v>
      </c>
      <c r="BR315" s="5">
        <f ca="1">IF(BR$4="",0,IF(AND(BQ314&lt;=0,MIN(BR314:$ZZ314)&gt;=0,SUM($W315:BQ315)=0),1,0))</f>
        <v>0</v>
      </c>
      <c r="BS315" s="5">
        <f ca="1">IF(BS$4="",0,IF(AND(BR314&lt;=0,MIN(BS314:$ZZ314)&gt;=0,SUM($W315:BR315)=0),1,0))</f>
        <v>0</v>
      </c>
      <c r="BT315" s="5">
        <f ca="1">IF(BT$4="",0,IF(AND(BS314&lt;=0,MIN(BT314:$ZZ314)&gt;=0,SUM($W315:BS315)=0),1,0))</f>
        <v>0</v>
      </c>
      <c r="BU315" s="5">
        <f ca="1">IF(BU$4="",0,IF(AND(BT314&lt;=0,MIN(BU314:$ZZ314)&gt;=0,SUM($W315:BT315)=0),1,0))</f>
        <v>0</v>
      </c>
      <c r="BV315" s="5">
        <f ca="1">IF(BV$4="",0,IF(AND(BU314&lt;=0,MIN(BV314:$ZZ314)&gt;=0,SUM($W315:BU315)=0),1,0))</f>
        <v>0</v>
      </c>
      <c r="BW315" s="5">
        <f ca="1">IF(BW$4="",0,IF(AND(BV314&lt;=0,MIN(BW314:$ZZ314)&gt;=0,SUM($W315:BV315)=0),1,0))</f>
        <v>0</v>
      </c>
      <c r="BX315" s="5">
        <f ca="1">IF(BX$4="",0,IF(AND(BW314&lt;=0,MIN(BX314:$ZZ314)&gt;=0,SUM($W315:BW315)=0),1,0))</f>
        <v>0</v>
      </c>
      <c r="BY315" s="5">
        <f ca="1">IF(BY$4="",0,IF(AND(BX314&lt;=0,MIN(BY314:$ZZ314)&gt;=0,SUM($W315:BX315)=0),1,0))</f>
        <v>0</v>
      </c>
      <c r="BZ315" s="5">
        <f ca="1">IF(BZ$4="",0,IF(AND(BY314&lt;=0,MIN(BZ314:$ZZ314)&gt;=0,SUM($W315:BY315)=0),1,0))</f>
        <v>0</v>
      </c>
      <c r="CA315" s="5">
        <f ca="1">IF(CA$4="",0,IF(AND(BZ314&lt;=0,MIN(CA314:$ZZ314)&gt;=0,SUM($W315:BZ315)=0),1,0))</f>
        <v>0</v>
      </c>
      <c r="CB315" s="5">
        <f ca="1">IF(CB$4="",0,IF(AND(CA314&lt;=0,MIN(CB314:$ZZ314)&gt;=0,SUM($W315:CA315)=0),1,0))</f>
        <v>0</v>
      </c>
      <c r="CC315" s="5">
        <f ca="1">IF(CC$4="",0,IF(AND(CB314&lt;=0,MIN(CC314:$ZZ314)&gt;=0,SUM($W315:CB315)=0),1,0))</f>
        <v>0</v>
      </c>
      <c r="CD315" s="5">
        <f ca="1">IF(CD$4="",0,IF(AND(CC314&lt;=0,MIN(CD314:$ZZ314)&gt;=0,SUM($W315:CC315)=0),1,0))</f>
        <v>0</v>
      </c>
      <c r="CE315" s="5">
        <f ca="1">IF(CE$4="",0,IF(AND(CD314&lt;=0,MIN(CE314:$ZZ314)&gt;=0,SUM($W315:CD315)=0),1,0))</f>
        <v>0</v>
      </c>
      <c r="CF315" s="5">
        <f ca="1">IF(CF$4="",0,IF(AND(CE314&lt;=0,MIN(CF314:$ZZ314)&gt;=0,SUM($W315:CE315)=0),1,0))</f>
        <v>0</v>
      </c>
    </row>
    <row r="316" spans="2:84" x14ac:dyDescent="0.3">
      <c r="B316" s="13">
        <f>ROW()</f>
        <v>316</v>
      </c>
      <c r="H316" s="1" t="str">
        <f>H314</f>
        <v>Итоговый финпоток по осн. деят-сти накопит-но</v>
      </c>
      <c r="I316" s="1" t="s">
        <v>268</v>
      </c>
      <c r="M316" s="53" t="s">
        <v>128</v>
      </c>
      <c r="U316" s="32">
        <f ca="1">SUMIFS(INDIRECT(ADDRESS(1,$X$2)&amp;":"&amp;ADDRESS(1,$X$2-1+$P$8)),INDIRECT(ADDRESS($B315,$X$2)&amp;":"&amp;ADDRESS($B315,$X$2-1+$P$8)),1)/12</f>
        <v>3</v>
      </c>
    </row>
    <row r="317" spans="2:84" x14ac:dyDescent="0.3">
      <c r="X317" s="109"/>
    </row>
    <row r="318" spans="2:84" x14ac:dyDescent="0.3">
      <c r="B318" s="13">
        <f>ROW()</f>
        <v>318</v>
      </c>
      <c r="H318" s="1" t="s">
        <v>408</v>
      </c>
      <c r="M318" s="53" t="s">
        <v>18</v>
      </c>
      <c r="P318" s="72" t="str">
        <f>Lists!$AI$18</f>
        <v>FCF(+)</v>
      </c>
      <c r="U318" s="5">
        <f ca="1">SUM(INDIRECT(ADDRESS($B318,$X$2)&amp;":"&amp;ADDRESS($B318,$X$2-1+$P$8)))</f>
        <v>263130650.67433435</v>
      </c>
      <c r="X318" s="5">
        <f t="shared" ref="X318:BC318" ca="1" si="566">IF(X$4="",0,IF(AND(X$1=$P$8,X288&gt;0),X288,IF(AND(X288&gt;0,X314-MIN(INDIRECT(ADDRESS($B314,Y$2,4,1)&amp;":"&amp;ADDRESS($B314,SUMIFS($2:$2,$1:$1,$P$8),4,1)))&gt;0,X314-MIN(INDIRECT(ADDRESS($B314,Y$2,4,1)&amp;":"&amp;ADDRESS($B314,SUMIFS($2:$2,$1:$1,$P$8),4,1)))&lt;X288),X288-(X314-MIN(INDIRECT(ADDRESS($B314,Y$2,4,1)&amp;":"&amp;ADDRESS($B314,SUMIFS($2:$2,$1:$1,$P$8),4,1)))),IF(AND(X288&gt;0,X314&lt;=MIN(INDIRECT(ADDRESS($B314,Y$2,4,1)&amp;":"&amp;ADDRESS($B314,SUMIFS($2:$2,$1:$1,$P$8),4,1)))),X288,0))))</f>
        <v>0</v>
      </c>
      <c r="Y318" s="5">
        <f t="shared" ca="1" si="566"/>
        <v>0</v>
      </c>
      <c r="Z318" s="5">
        <f t="shared" ca="1" si="566"/>
        <v>0</v>
      </c>
      <c r="AA318" s="5">
        <f t="shared" ca="1" si="566"/>
        <v>0</v>
      </c>
      <c r="AB318" s="5">
        <f t="shared" ca="1" si="566"/>
        <v>4431858.730722554</v>
      </c>
      <c r="AC318" s="5">
        <f t="shared" ca="1" si="566"/>
        <v>0</v>
      </c>
      <c r="AD318" s="5">
        <f t="shared" ca="1" si="566"/>
        <v>318648.7719454469</v>
      </c>
      <c r="AE318" s="5">
        <f t="shared" ca="1" si="566"/>
        <v>225156.4121326739</v>
      </c>
      <c r="AF318" s="5">
        <f t="shared" ca="1" si="566"/>
        <v>0</v>
      </c>
      <c r="AG318" s="5">
        <f t="shared" ca="1" si="566"/>
        <v>0</v>
      </c>
      <c r="AH318" s="5">
        <f t="shared" ca="1" si="566"/>
        <v>0</v>
      </c>
      <c r="AI318" s="5">
        <f t="shared" ca="1" si="566"/>
        <v>0</v>
      </c>
      <c r="AJ318" s="5">
        <f t="shared" ca="1" si="566"/>
        <v>0</v>
      </c>
      <c r="AK318" s="5">
        <f t="shared" ca="1" si="566"/>
        <v>0</v>
      </c>
      <c r="AL318" s="5">
        <f t="shared" ca="1" si="566"/>
        <v>0</v>
      </c>
      <c r="AM318" s="5">
        <f t="shared" ca="1" si="566"/>
        <v>0</v>
      </c>
      <c r="AN318" s="5">
        <f t="shared" ca="1" si="566"/>
        <v>0</v>
      </c>
      <c r="AO318" s="5">
        <f t="shared" ca="1" si="566"/>
        <v>0</v>
      </c>
      <c r="AP318" s="5">
        <f t="shared" ca="1" si="566"/>
        <v>0</v>
      </c>
      <c r="AQ318" s="5">
        <f t="shared" ca="1" si="566"/>
        <v>0</v>
      </c>
      <c r="AR318" s="5">
        <f t="shared" ca="1" si="566"/>
        <v>0</v>
      </c>
      <c r="AS318" s="5">
        <f t="shared" ca="1" si="566"/>
        <v>0</v>
      </c>
      <c r="AT318" s="5">
        <f t="shared" ca="1" si="566"/>
        <v>0</v>
      </c>
      <c r="AU318" s="5">
        <f t="shared" ca="1" si="566"/>
        <v>4065255.982601271</v>
      </c>
      <c r="AV318" s="5">
        <f t="shared" ca="1" si="566"/>
        <v>3260043.0286079887</v>
      </c>
      <c r="AW318" s="5">
        <f t="shared" ca="1" si="566"/>
        <v>8659179.4701257534</v>
      </c>
      <c r="AX318" s="5">
        <f t="shared" ca="1" si="566"/>
        <v>4572662.6436022306</v>
      </c>
      <c r="AY318" s="5">
        <f t="shared" ca="1" si="566"/>
        <v>2746068.9635528298</v>
      </c>
      <c r="AZ318" s="5">
        <f t="shared" ca="1" si="566"/>
        <v>0</v>
      </c>
      <c r="BA318" s="5">
        <f t="shared" ca="1" si="566"/>
        <v>0</v>
      </c>
      <c r="BB318" s="5">
        <f t="shared" ca="1" si="566"/>
        <v>0</v>
      </c>
      <c r="BC318" s="5">
        <f t="shared" ca="1" si="566"/>
        <v>0</v>
      </c>
      <c r="BD318" s="5">
        <f t="shared" ref="BD318:CF318" ca="1" si="567">IF(BD$4="",0,IF(AND(BD$1=$P$8,BD288&gt;0),BD288,IF(AND(BD288&gt;0,BD314-MIN(INDIRECT(ADDRESS($B314,BE$2,4,1)&amp;":"&amp;ADDRESS($B314,SUMIFS($2:$2,$1:$1,$P$8),4,1)))&gt;0,BD314-MIN(INDIRECT(ADDRESS($B314,BE$2,4,1)&amp;":"&amp;ADDRESS($B314,SUMIFS($2:$2,$1:$1,$P$8),4,1)))&lt;BD288),BD288-(BD314-MIN(INDIRECT(ADDRESS($B314,BE$2,4,1)&amp;":"&amp;ADDRESS($B314,SUMIFS($2:$2,$1:$1,$P$8),4,1)))),IF(AND(BD288&gt;0,BD314&lt;=MIN(INDIRECT(ADDRESS($B314,BE$2,4,1)&amp;":"&amp;ADDRESS($B314,SUMIFS($2:$2,$1:$1,$P$8),4,1)))),BD288,0))))</f>
        <v>436272.17034501652</v>
      </c>
      <c r="BE318" s="5">
        <f t="shared" ca="1" si="567"/>
        <v>5654112.9728211742</v>
      </c>
      <c r="BF318" s="5">
        <f t="shared" ca="1" si="567"/>
        <v>10685259.0973495</v>
      </c>
      <c r="BG318" s="5">
        <f t="shared" ca="1" si="567"/>
        <v>7582097.451434386</v>
      </c>
      <c r="BH318" s="5">
        <f t="shared" ca="1" si="567"/>
        <v>6714609.1928534685</v>
      </c>
      <c r="BI318" s="5">
        <f t="shared" ca="1" si="567"/>
        <v>9587521.5431276076</v>
      </c>
      <c r="BJ318" s="5">
        <f t="shared" ca="1" si="567"/>
        <v>5773032.8402672186</v>
      </c>
      <c r="BK318" s="5">
        <f t="shared" ca="1" si="567"/>
        <v>0</v>
      </c>
      <c r="BL318" s="5">
        <f t="shared" ca="1" si="567"/>
        <v>0</v>
      </c>
      <c r="BM318" s="5">
        <f t="shared" ca="1" si="567"/>
        <v>0</v>
      </c>
      <c r="BN318" s="5">
        <f t="shared" ca="1" si="567"/>
        <v>4303634.5971011799</v>
      </c>
      <c r="BO318" s="5">
        <f t="shared" ca="1" si="567"/>
        <v>10956193.691269644</v>
      </c>
      <c r="BP318" s="5">
        <f t="shared" ca="1" si="567"/>
        <v>8671939.5583992787</v>
      </c>
      <c r="BQ318" s="5">
        <f t="shared" ca="1" si="567"/>
        <v>9221385.8423592355</v>
      </c>
      <c r="BR318" s="5">
        <f t="shared" ca="1" si="567"/>
        <v>16737679.453918597</v>
      </c>
      <c r="BS318" s="5">
        <f t="shared" ca="1" si="567"/>
        <v>11575630.887503598</v>
      </c>
      <c r="BT318" s="5">
        <f t="shared" ca="1" si="567"/>
        <v>10651275.308842309</v>
      </c>
      <c r="BU318" s="5">
        <f t="shared" ca="1" si="567"/>
        <v>2784251.3734957296</v>
      </c>
      <c r="BV318" s="5">
        <f t="shared" ca="1" si="567"/>
        <v>0</v>
      </c>
      <c r="BW318" s="5">
        <f t="shared" ca="1" si="567"/>
        <v>4981821.9845640697</v>
      </c>
      <c r="BX318" s="5">
        <f t="shared" ca="1" si="567"/>
        <v>7800186.1067877226</v>
      </c>
      <c r="BY318" s="5">
        <f t="shared" ca="1" si="567"/>
        <v>10822310.292520927</v>
      </c>
      <c r="BZ318" s="5">
        <f t="shared" ca="1" si="567"/>
        <v>13443241.307327107</v>
      </c>
      <c r="CA318" s="5">
        <f t="shared" ca="1" si="567"/>
        <v>20075847.228356615</v>
      </c>
      <c r="CB318" s="5">
        <f t="shared" ca="1" si="567"/>
        <v>12247695.562832437</v>
      </c>
      <c r="CC318" s="5">
        <f t="shared" ca="1" si="567"/>
        <v>12975598.597691173</v>
      </c>
      <c r="CD318" s="5">
        <f t="shared" ca="1" si="567"/>
        <v>15719286.375795254</v>
      </c>
      <c r="CE318" s="5">
        <f t="shared" ca="1" si="567"/>
        <v>15450893.234080395</v>
      </c>
      <c r="CF318" s="5">
        <f t="shared" ca="1" si="567"/>
        <v>0</v>
      </c>
    </row>
    <row r="319" spans="2:84" x14ac:dyDescent="0.3">
      <c r="X319" s="109"/>
    </row>
    <row r="320" spans="2:84" x14ac:dyDescent="0.3">
      <c r="B320" s="13">
        <f>ROW()</f>
        <v>320</v>
      </c>
      <c r="H320" s="1" t="s">
        <v>409</v>
      </c>
      <c r="M320" s="53" t="s">
        <v>18</v>
      </c>
      <c r="P320" s="72" t="str">
        <f>Lists!$AI$19</f>
        <v>FCF(-)</v>
      </c>
      <c r="U320" s="5">
        <f ca="1">SUM(INDIRECT(ADDRESS($B320,$X$2)&amp;":"&amp;ADDRESS($B320,$X$2-1+$P$8)))</f>
        <v>-50545908.973450325</v>
      </c>
      <c r="X320" s="5">
        <f ca="1">IF(X$4="",0,IF(X318&gt;0,0,IF(X314-W314&gt;0,0,IF(X314-SUM($W320:W320)&gt;0,0,X314-SUM($W320:W320)))))</f>
        <v>-33614000</v>
      </c>
      <c r="Y320" s="5">
        <f ca="1">IF(Y$4="",0,IF(Y318&gt;0,0,IF(Y314-X314&gt;0,0,IF(Y314-SUM($W320:X320)&gt;0,0,Y314-SUM($W320:X320)))))</f>
        <v>-9234000</v>
      </c>
      <c r="Z320" s="5">
        <f ca="1">IF(Z$4="",0,IF(Z318&gt;0,0,IF(Z314-Y314&gt;0,0,IF(Z314-SUM($W320:Y320)&gt;0,0,Z314-SUM($W320:Y320)))))</f>
        <v>-6815315.6174176484</v>
      </c>
      <c r="AA320" s="5">
        <f ca="1">IF(AA$4="",0,IF(AA318&gt;0,0,IF(AA314-Z314&gt;0,0,IF(AA314-SUM($W320:Z320)&gt;0,0,AA314-SUM($W320:Z320)))))</f>
        <v>-882593.35603267699</v>
      </c>
      <c r="AB320" s="5">
        <f ca="1">IF(AB$4="",0,IF(AB318&gt;0,0,IF(AB314-AA314&gt;0,0,IF(AB314-SUM($W320:AA320)&gt;0,0,AB314-SUM($W320:AA320)))))</f>
        <v>0</v>
      </c>
      <c r="AC320" s="5">
        <f ca="1">IF(AC$4="",0,IF(AC318&gt;0,0,IF(AC314-AB314&gt;0,0,IF(AC314-SUM($W320:AB320)&gt;0,0,AC314-SUM($W320:AB320)))))</f>
        <v>0</v>
      </c>
      <c r="AD320" s="5">
        <f ca="1">IF(AD$4="",0,IF(AD318&gt;0,0,IF(AD314-AC314&gt;0,0,IF(AD314-SUM($W320:AC320)&gt;0,0,AD314-SUM($W320:AC320)))))</f>
        <v>0</v>
      </c>
      <c r="AE320" s="5">
        <f ca="1">IF(AE$4="",0,IF(AE318&gt;0,0,IF(AE314-AD314&gt;0,0,IF(AE314-SUM($W320:AD320)&gt;0,0,AE314-SUM($W320:AD320)))))</f>
        <v>0</v>
      </c>
      <c r="AF320" s="5">
        <f ca="1">IF(AF$4="",0,IF(AF318&gt;0,0,IF(AF314-AE314&gt;0,0,IF(AF314-SUM($W320:AE320)&gt;0,0,AF314-SUM($W320:AE320)))))</f>
        <v>0</v>
      </c>
      <c r="AG320" s="5">
        <f ca="1">IF(AG$4="",0,IF(AG318&gt;0,0,IF(AG314-AF314&gt;0,0,IF(AG314-SUM($W320:AF320)&gt;0,0,AG314-SUM($W320:AF320)))))</f>
        <v>0</v>
      </c>
      <c r="AH320" s="5">
        <f ca="1">IF(AH$4="",0,IF(AH318&gt;0,0,IF(AH314-AG314&gt;0,0,IF(AH314-SUM($W320:AG320)&gt;0,0,AH314-SUM($W320:AG320)))))</f>
        <v>0</v>
      </c>
      <c r="AI320" s="5">
        <f ca="1">IF(AI$4="",0,IF(AI318&gt;0,0,IF(AI314-AH314&gt;0,0,IF(AI314-SUM($W320:AH320)&gt;0,0,AI314-SUM($W320:AH320)))))</f>
        <v>0</v>
      </c>
      <c r="AJ320" s="5">
        <f ca="1">IF(AJ$4="",0,IF(AJ318&gt;0,0,IF(AJ314-AI314&gt;0,0,IF(AJ314-SUM($W320:AI320)&gt;0,0,AJ314-SUM($W320:AI320)))))</f>
        <v>0</v>
      </c>
      <c r="AK320" s="5">
        <f ca="1">IF(AK$4="",0,IF(AK318&gt;0,0,IF(AK314-AJ314&gt;0,0,IF(AK314-SUM($W320:AJ320)&gt;0,0,AK314-SUM($W320:AJ320)))))</f>
        <v>0</v>
      </c>
      <c r="AL320" s="5">
        <f ca="1">IF(AL$4="",0,IF(AL318&gt;0,0,IF(AL314-AK314&gt;0,0,IF(AL314-SUM($W320:AK320)&gt;0,0,AL314-SUM($W320:AK320)))))</f>
        <v>0</v>
      </c>
      <c r="AM320" s="5">
        <f ca="1">IF(AM$4="",0,IF(AM318&gt;0,0,IF(AM314-AL314&gt;0,0,IF(AM314-SUM($W320:AL320)&gt;0,0,AM314-SUM($W320:AL320)))))</f>
        <v>0</v>
      </c>
      <c r="AN320" s="5">
        <f ca="1">IF(AN$4="",0,IF(AN318&gt;0,0,IF(AN314-AM314&gt;0,0,IF(AN314-SUM($W320:AM320)&gt;0,0,AN314-SUM($W320:AM320)))))</f>
        <v>0</v>
      </c>
      <c r="AO320" s="5">
        <f ca="1">IF(AO$4="",0,IF(AO318&gt;0,0,IF(AO314-AN314&gt;0,0,IF(AO314-SUM($W320:AN320)&gt;0,0,AO314-SUM($W320:AN320)))))</f>
        <v>0</v>
      </c>
      <c r="AP320" s="5">
        <f ca="1">IF(AP$4="",0,IF(AP318&gt;0,0,IF(AP314-AO314&gt;0,0,IF(AP314-SUM($W320:AO320)&gt;0,0,AP314-SUM($W320:AO320)))))</f>
        <v>0</v>
      </c>
      <c r="AQ320" s="5">
        <f ca="1">IF(AQ$4="",0,IF(AQ318&gt;0,0,IF(AQ314-AP314&gt;0,0,IF(AQ314-SUM($W320:AP320)&gt;0,0,AQ314-SUM($W320:AP320)))))</f>
        <v>0</v>
      </c>
      <c r="AR320" s="5">
        <f ca="1">IF(AR$4="",0,IF(AR318&gt;0,0,IF(AR314-AQ314&gt;0,0,IF(AR314-SUM($W320:AQ320)&gt;0,0,AR314-SUM($W320:AQ320)))))</f>
        <v>0</v>
      </c>
      <c r="AS320" s="5">
        <f ca="1">IF(AS$4="",0,IF(AS318&gt;0,0,IF(AS314-AR314&gt;0,0,IF(AS314-SUM($W320:AR320)&gt;0,0,AS314-SUM($W320:AR320)))))</f>
        <v>0</v>
      </c>
      <c r="AT320" s="5">
        <f ca="1">IF(AT$4="",0,IF(AT318&gt;0,0,IF(AT314-AS314&gt;0,0,IF(AT314-SUM($W320:AS320)&gt;0,0,AT314-SUM($W320:AS320)))))</f>
        <v>0</v>
      </c>
      <c r="AU320" s="5">
        <f ca="1">IF(AU$4="",0,IF(AU318&gt;0,0,IF(AU314-AT314&gt;0,0,IF(AU314-SUM($W320:AT320)&gt;0,0,AU314-SUM($W320:AT320)))))</f>
        <v>0</v>
      </c>
      <c r="AV320" s="5">
        <f ca="1">IF(AV$4="",0,IF(AV318&gt;0,0,IF(AV314-AU314&gt;0,0,IF(AV314-SUM($W320:AU320)&gt;0,0,AV314-SUM($W320:AU320)))))</f>
        <v>0</v>
      </c>
      <c r="AW320" s="5">
        <f ca="1">IF(AW$4="",0,IF(AW318&gt;0,0,IF(AW314-AV314&gt;0,0,IF(AW314-SUM($W320:AV320)&gt;0,0,AW314-SUM($W320:AV320)))))</f>
        <v>0</v>
      </c>
      <c r="AX320" s="5">
        <f ca="1">IF(AX$4="",0,IF(AX318&gt;0,0,IF(AX314-AW314&gt;0,0,IF(AX314-SUM($W320:AW320)&gt;0,0,AX314-SUM($W320:AW320)))))</f>
        <v>0</v>
      </c>
      <c r="AY320" s="5">
        <f ca="1">IF(AY$4="",0,IF(AY318&gt;0,0,IF(AY314-AX314&gt;0,0,IF(AY314-SUM($W320:AX320)&gt;0,0,AY314-SUM($W320:AX320)))))</f>
        <v>0</v>
      </c>
      <c r="AZ320" s="5">
        <f ca="1">IF(AZ$4="",0,IF(AZ318&gt;0,0,IF(AZ314-AY314&gt;0,0,IF(AZ314-SUM($W320:AY320)&gt;0,0,AZ314-SUM($W320:AY320)))))</f>
        <v>0</v>
      </c>
      <c r="BA320" s="5">
        <f ca="1">IF(BA$4="",0,IF(BA318&gt;0,0,IF(BA314-AZ314&gt;0,0,IF(BA314-SUM($W320:AZ320)&gt;0,0,BA314-SUM($W320:AZ320)))))</f>
        <v>0</v>
      </c>
      <c r="BB320" s="5">
        <f ca="1">IF(BB$4="",0,IF(BB318&gt;0,0,IF(BB314-BA314&gt;0,0,IF(BB314-SUM($W320:BA320)&gt;0,0,BB314-SUM($W320:BA320)))))</f>
        <v>0</v>
      </c>
      <c r="BC320" s="5">
        <f ca="1">IF(BC$4="",0,IF(BC318&gt;0,0,IF(BC314-BB314&gt;0,0,IF(BC314-SUM($W320:BB320)&gt;0,0,BC314-SUM($W320:BB320)))))</f>
        <v>0</v>
      </c>
      <c r="BD320" s="5">
        <f ca="1">IF(BD$4="",0,IF(BD318&gt;0,0,IF(BD314-BC314&gt;0,0,IF(BD314-SUM($W320:BC320)&gt;0,0,BD314-SUM($W320:BC320)))))</f>
        <v>0</v>
      </c>
      <c r="BE320" s="5">
        <f ca="1">IF(BE$4="",0,IF(BE318&gt;0,0,IF(BE314-BD314&gt;0,0,IF(BE314-SUM($W320:BD320)&gt;0,0,BE314-SUM($W320:BD320)))))</f>
        <v>0</v>
      </c>
      <c r="BF320" s="5">
        <f ca="1">IF(BF$4="",0,IF(BF318&gt;0,0,IF(BF314-BE314&gt;0,0,IF(BF314-SUM($W320:BE320)&gt;0,0,BF314-SUM($W320:BE320)))))</f>
        <v>0</v>
      </c>
      <c r="BG320" s="5">
        <f ca="1">IF(BG$4="",0,IF(BG318&gt;0,0,IF(BG314-BF314&gt;0,0,IF(BG314-SUM($W320:BF320)&gt;0,0,BG314-SUM($W320:BF320)))))</f>
        <v>0</v>
      </c>
      <c r="BH320" s="5">
        <f ca="1">IF(BH$4="",0,IF(BH318&gt;0,0,IF(BH314-BG314&gt;0,0,IF(BH314-SUM($W320:BG320)&gt;0,0,BH314-SUM($W320:BG320)))))</f>
        <v>0</v>
      </c>
      <c r="BI320" s="5">
        <f ca="1">IF(BI$4="",0,IF(BI318&gt;0,0,IF(BI314-BH314&gt;0,0,IF(BI314-SUM($W320:BH320)&gt;0,0,BI314-SUM($W320:BH320)))))</f>
        <v>0</v>
      </c>
      <c r="BJ320" s="5">
        <f ca="1">IF(BJ$4="",0,IF(BJ318&gt;0,0,IF(BJ314-BI314&gt;0,0,IF(BJ314-SUM($W320:BI320)&gt;0,0,BJ314-SUM($W320:BI320)))))</f>
        <v>0</v>
      </c>
      <c r="BK320" s="5">
        <f ca="1">IF(BK$4="",0,IF(BK318&gt;0,0,IF(BK314-BJ314&gt;0,0,IF(BK314-SUM($W320:BJ320)&gt;0,0,BK314-SUM($W320:BJ320)))))</f>
        <v>0</v>
      </c>
      <c r="BL320" s="5">
        <f ca="1">IF(BL$4="",0,IF(BL318&gt;0,0,IF(BL314-BK314&gt;0,0,IF(BL314-SUM($W320:BK320)&gt;0,0,BL314-SUM($W320:BK320)))))</f>
        <v>0</v>
      </c>
      <c r="BM320" s="5">
        <f ca="1">IF(BM$4="",0,IF(BM318&gt;0,0,IF(BM314-BL314&gt;0,0,IF(BM314-SUM($W320:BL320)&gt;0,0,BM314-SUM($W320:BL320)))))</f>
        <v>0</v>
      </c>
      <c r="BN320" s="5">
        <f ca="1">IF(BN$4="",0,IF(BN318&gt;0,0,IF(BN314-BM314&gt;0,0,IF(BN314-SUM($W320:BM320)&gt;0,0,BN314-SUM($W320:BM320)))))</f>
        <v>0</v>
      </c>
      <c r="BO320" s="5">
        <f ca="1">IF(BO$4="",0,IF(BO318&gt;0,0,IF(BO314-BN314&gt;0,0,IF(BO314-SUM($W320:BN320)&gt;0,0,BO314-SUM($W320:BN320)))))</f>
        <v>0</v>
      </c>
      <c r="BP320" s="5">
        <f ca="1">IF(BP$4="",0,IF(BP318&gt;0,0,IF(BP314-BO314&gt;0,0,IF(BP314-SUM($W320:BO320)&gt;0,0,BP314-SUM($W320:BO320)))))</f>
        <v>0</v>
      </c>
      <c r="BQ320" s="5">
        <f ca="1">IF(BQ$4="",0,IF(BQ318&gt;0,0,IF(BQ314-BP314&gt;0,0,IF(BQ314-SUM($W320:BP320)&gt;0,0,BQ314-SUM($W320:BP320)))))</f>
        <v>0</v>
      </c>
      <c r="BR320" s="5">
        <f ca="1">IF(BR$4="",0,IF(BR318&gt;0,0,IF(BR314-BQ314&gt;0,0,IF(BR314-SUM($W320:BQ320)&gt;0,0,BR314-SUM($W320:BQ320)))))</f>
        <v>0</v>
      </c>
      <c r="BS320" s="5">
        <f ca="1">IF(BS$4="",0,IF(BS318&gt;0,0,IF(BS314-BR314&gt;0,0,IF(BS314-SUM($W320:BR320)&gt;0,0,BS314-SUM($W320:BR320)))))</f>
        <v>0</v>
      </c>
      <c r="BT320" s="5">
        <f ca="1">IF(BT$4="",0,IF(BT318&gt;0,0,IF(BT314-BS314&gt;0,0,IF(BT314-SUM($W320:BS320)&gt;0,0,BT314-SUM($W320:BS320)))))</f>
        <v>0</v>
      </c>
      <c r="BU320" s="5">
        <f ca="1">IF(BU$4="",0,IF(BU318&gt;0,0,IF(BU314-BT314&gt;0,0,IF(BU314-SUM($W320:BT320)&gt;0,0,BU314-SUM($W320:BT320)))))</f>
        <v>0</v>
      </c>
      <c r="BV320" s="5">
        <f ca="1">IF(BV$4="",0,IF(BV318&gt;0,0,IF(BV314-BU314&gt;0,0,IF(BV314-SUM($W320:BU320)&gt;0,0,BV314-SUM($W320:BU320)))))</f>
        <v>0</v>
      </c>
      <c r="BW320" s="5">
        <f ca="1">IF(BW$4="",0,IF(BW318&gt;0,0,IF(BW314-BV314&gt;0,0,IF(BW314-SUM($W320:BV320)&gt;0,0,BW314-SUM($W320:BV320)))))</f>
        <v>0</v>
      </c>
      <c r="BX320" s="5">
        <f ca="1">IF(BX$4="",0,IF(BX318&gt;0,0,IF(BX314-BW314&gt;0,0,IF(BX314-SUM($W320:BW320)&gt;0,0,BX314-SUM($W320:BW320)))))</f>
        <v>0</v>
      </c>
      <c r="BY320" s="5">
        <f ca="1">IF(BY$4="",0,IF(BY318&gt;0,0,IF(BY314-BX314&gt;0,0,IF(BY314-SUM($W320:BX320)&gt;0,0,BY314-SUM($W320:BX320)))))</f>
        <v>0</v>
      </c>
      <c r="BZ320" s="5">
        <f ca="1">IF(BZ$4="",0,IF(BZ318&gt;0,0,IF(BZ314-BY314&gt;0,0,IF(BZ314-SUM($W320:BY320)&gt;0,0,BZ314-SUM($W320:BY320)))))</f>
        <v>0</v>
      </c>
      <c r="CA320" s="5">
        <f ca="1">IF(CA$4="",0,IF(CA318&gt;0,0,IF(CA314-BZ314&gt;0,0,IF(CA314-SUM($W320:BZ320)&gt;0,0,CA314-SUM($W320:BZ320)))))</f>
        <v>0</v>
      </c>
      <c r="CB320" s="5">
        <f ca="1">IF(CB$4="",0,IF(CB318&gt;0,0,IF(CB314-CA314&gt;0,0,IF(CB314-SUM($W320:CA320)&gt;0,0,CB314-SUM($W320:CA320)))))</f>
        <v>0</v>
      </c>
      <c r="CC320" s="5">
        <f ca="1">IF(CC$4="",0,IF(CC318&gt;0,0,IF(CC314-CB314&gt;0,0,IF(CC314-SUM($W320:CB320)&gt;0,0,CC314-SUM($W320:CB320)))))</f>
        <v>0</v>
      </c>
      <c r="CD320" s="5">
        <f ca="1">IF(CD$4="",0,IF(CD318&gt;0,0,IF(CD314-CC314&gt;0,0,IF(CD314-SUM($W320:CC320)&gt;0,0,CD314-SUM($W320:CC320)))))</f>
        <v>0</v>
      </c>
      <c r="CE320" s="5">
        <f ca="1">IF(CE$4="",0,IF(CE318&gt;0,0,IF(CE314-CD314&gt;0,0,IF(CE314-SUM($W320:CD320)&gt;0,0,CE314-SUM($W320:CD320)))))</f>
        <v>0</v>
      </c>
      <c r="CF320" s="5">
        <f ca="1">IF(CF$4="",0,IF(CF318&gt;0,0,IF(CF314-CE314&gt;0,0,IF(CF314-SUM($W320:CE320)&gt;0,0,CF314-SUM($W320:CE320)))))</f>
        <v>0</v>
      </c>
    </row>
    <row r="322" spans="2:84" x14ac:dyDescent="0.3">
      <c r="B322" s="13">
        <f>ROW()</f>
        <v>322</v>
      </c>
      <c r="H322" s="1" t="s">
        <v>446</v>
      </c>
      <c r="M322" s="53" t="s">
        <v>18</v>
      </c>
      <c r="P322" s="72" t="str">
        <f>Lists!$AI$20</f>
        <v>FCF</v>
      </c>
      <c r="U322" s="5">
        <f ca="1">SUM(INDIRECT(ADDRESS($B322,$X$2)&amp;":"&amp;ADDRESS($B322,$X$2-1+$P$8)))</f>
        <v>212584741.70088404</v>
      </c>
      <c r="X322" s="5">
        <f ca="1">IF(X$4="",0,X318+X320)</f>
        <v>-33614000</v>
      </c>
      <c r="Y322" s="5">
        <f t="shared" ref="Y322:CF322" ca="1" si="568">IF(Y$4="",0,Y318+Y320)</f>
        <v>-9234000</v>
      </c>
      <c r="Z322" s="5">
        <f t="shared" ca="1" si="568"/>
        <v>-6815315.6174176484</v>
      </c>
      <c r="AA322" s="5">
        <f t="shared" ca="1" si="568"/>
        <v>-882593.35603267699</v>
      </c>
      <c r="AB322" s="5">
        <f t="shared" ca="1" si="568"/>
        <v>4431858.730722554</v>
      </c>
      <c r="AC322" s="5">
        <f t="shared" ca="1" si="568"/>
        <v>0</v>
      </c>
      <c r="AD322" s="5">
        <f t="shared" ca="1" si="568"/>
        <v>318648.7719454469</v>
      </c>
      <c r="AE322" s="5">
        <f t="shared" ca="1" si="568"/>
        <v>225156.4121326739</v>
      </c>
      <c r="AF322" s="5">
        <f t="shared" ca="1" si="568"/>
        <v>0</v>
      </c>
      <c r="AG322" s="5">
        <f t="shared" ca="1" si="568"/>
        <v>0</v>
      </c>
      <c r="AH322" s="5">
        <f t="shared" ca="1" si="568"/>
        <v>0</v>
      </c>
      <c r="AI322" s="5">
        <f t="shared" ca="1" si="568"/>
        <v>0</v>
      </c>
      <c r="AJ322" s="5">
        <f t="shared" ca="1" si="568"/>
        <v>0</v>
      </c>
      <c r="AK322" s="5">
        <f t="shared" ca="1" si="568"/>
        <v>0</v>
      </c>
      <c r="AL322" s="5">
        <f t="shared" ca="1" si="568"/>
        <v>0</v>
      </c>
      <c r="AM322" s="5">
        <f t="shared" ca="1" si="568"/>
        <v>0</v>
      </c>
      <c r="AN322" s="5">
        <f t="shared" ca="1" si="568"/>
        <v>0</v>
      </c>
      <c r="AO322" s="5">
        <f t="shared" ca="1" si="568"/>
        <v>0</v>
      </c>
      <c r="AP322" s="5">
        <f t="shared" ca="1" si="568"/>
        <v>0</v>
      </c>
      <c r="AQ322" s="5">
        <f t="shared" ca="1" si="568"/>
        <v>0</v>
      </c>
      <c r="AR322" s="5">
        <f t="shared" ca="1" si="568"/>
        <v>0</v>
      </c>
      <c r="AS322" s="5">
        <f t="shared" ca="1" si="568"/>
        <v>0</v>
      </c>
      <c r="AT322" s="5">
        <f t="shared" ca="1" si="568"/>
        <v>0</v>
      </c>
      <c r="AU322" s="5">
        <f t="shared" ca="1" si="568"/>
        <v>4065255.982601271</v>
      </c>
      <c r="AV322" s="5">
        <f t="shared" ca="1" si="568"/>
        <v>3260043.0286079887</v>
      </c>
      <c r="AW322" s="5">
        <f t="shared" ca="1" si="568"/>
        <v>8659179.4701257534</v>
      </c>
      <c r="AX322" s="5">
        <f t="shared" ca="1" si="568"/>
        <v>4572662.6436022306</v>
      </c>
      <c r="AY322" s="5">
        <f t="shared" ca="1" si="568"/>
        <v>2746068.9635528298</v>
      </c>
      <c r="AZ322" s="5">
        <f t="shared" ca="1" si="568"/>
        <v>0</v>
      </c>
      <c r="BA322" s="5">
        <f t="shared" ca="1" si="568"/>
        <v>0</v>
      </c>
      <c r="BB322" s="5">
        <f t="shared" ca="1" si="568"/>
        <v>0</v>
      </c>
      <c r="BC322" s="5">
        <f t="shared" ca="1" si="568"/>
        <v>0</v>
      </c>
      <c r="BD322" s="5">
        <f t="shared" ca="1" si="568"/>
        <v>436272.17034501652</v>
      </c>
      <c r="BE322" s="5">
        <f t="shared" ca="1" si="568"/>
        <v>5654112.9728211742</v>
      </c>
      <c r="BF322" s="5">
        <f t="shared" ca="1" si="568"/>
        <v>10685259.0973495</v>
      </c>
      <c r="BG322" s="5">
        <f t="shared" ca="1" si="568"/>
        <v>7582097.451434386</v>
      </c>
      <c r="BH322" s="5">
        <f t="shared" ca="1" si="568"/>
        <v>6714609.1928534685</v>
      </c>
      <c r="BI322" s="5">
        <f t="shared" ca="1" si="568"/>
        <v>9587521.5431276076</v>
      </c>
      <c r="BJ322" s="5">
        <f t="shared" ca="1" si="568"/>
        <v>5773032.8402672186</v>
      </c>
      <c r="BK322" s="5">
        <f t="shared" ca="1" si="568"/>
        <v>0</v>
      </c>
      <c r="BL322" s="5">
        <f t="shared" ca="1" si="568"/>
        <v>0</v>
      </c>
      <c r="BM322" s="5">
        <f t="shared" ca="1" si="568"/>
        <v>0</v>
      </c>
      <c r="BN322" s="5">
        <f t="shared" ca="1" si="568"/>
        <v>4303634.5971011799</v>
      </c>
      <c r="BO322" s="5">
        <f t="shared" ca="1" si="568"/>
        <v>10956193.691269644</v>
      </c>
      <c r="BP322" s="5">
        <f t="shared" ca="1" si="568"/>
        <v>8671939.5583992787</v>
      </c>
      <c r="BQ322" s="5">
        <f t="shared" ca="1" si="568"/>
        <v>9221385.8423592355</v>
      </c>
      <c r="BR322" s="5">
        <f t="shared" ca="1" si="568"/>
        <v>16737679.453918597</v>
      </c>
      <c r="BS322" s="5">
        <f t="shared" ca="1" si="568"/>
        <v>11575630.887503598</v>
      </c>
      <c r="BT322" s="5">
        <f t="shared" ca="1" si="568"/>
        <v>10651275.308842309</v>
      </c>
      <c r="BU322" s="5">
        <f t="shared" ca="1" si="568"/>
        <v>2784251.3734957296</v>
      </c>
      <c r="BV322" s="5">
        <f t="shared" ca="1" si="568"/>
        <v>0</v>
      </c>
      <c r="BW322" s="5">
        <f t="shared" ca="1" si="568"/>
        <v>4981821.9845640697</v>
      </c>
      <c r="BX322" s="5">
        <f t="shared" ca="1" si="568"/>
        <v>7800186.1067877226</v>
      </c>
      <c r="BY322" s="5">
        <f t="shared" ca="1" si="568"/>
        <v>10822310.292520927</v>
      </c>
      <c r="BZ322" s="5">
        <f t="shared" ca="1" si="568"/>
        <v>13443241.307327107</v>
      </c>
      <c r="CA322" s="5">
        <f t="shared" ca="1" si="568"/>
        <v>20075847.228356615</v>
      </c>
      <c r="CB322" s="5">
        <f t="shared" ca="1" si="568"/>
        <v>12247695.562832437</v>
      </c>
      <c r="CC322" s="5">
        <f t="shared" ca="1" si="568"/>
        <v>12975598.597691173</v>
      </c>
      <c r="CD322" s="5">
        <f t="shared" ca="1" si="568"/>
        <v>15719286.375795254</v>
      </c>
      <c r="CE322" s="5">
        <f t="shared" ca="1" si="568"/>
        <v>15450893.234080395</v>
      </c>
      <c r="CF322" s="5">
        <f t="shared" ca="1" si="568"/>
        <v>0</v>
      </c>
    </row>
    <row r="323" spans="2:84" x14ac:dyDescent="0.3">
      <c r="X323" s="123">
        <f ca="1">SUM($W322:X322)</f>
        <v>-33614000</v>
      </c>
      <c r="Y323" s="123">
        <f ca="1">SUM($W322:Y322)</f>
        <v>-42848000</v>
      </c>
      <c r="Z323" s="123">
        <f ca="1">SUM($W322:Z322)</f>
        <v>-49663315.617417648</v>
      </c>
      <c r="AA323" s="123">
        <f ca="1">SUM($W322:AA322)</f>
        <v>-50545908.973450325</v>
      </c>
      <c r="AB323" s="123">
        <f ca="1">SUM($W322:AB322)</f>
        <v>-46114050.242727771</v>
      </c>
      <c r="AC323" s="123">
        <f ca="1">SUM($W322:AC322)</f>
        <v>-46114050.242727771</v>
      </c>
      <c r="AD323" s="123">
        <f ca="1">SUM($W322:AD322)</f>
        <v>-45795401.470782325</v>
      </c>
      <c r="AE323" s="123">
        <f ca="1">SUM($W322:AE322)</f>
        <v>-45570245.058649652</v>
      </c>
      <c r="AF323" s="123">
        <f ca="1">SUM($W322:AF322)</f>
        <v>-45570245.058649652</v>
      </c>
      <c r="AG323" s="123">
        <f ca="1">SUM($W322:AG322)</f>
        <v>-45570245.058649652</v>
      </c>
      <c r="AH323" s="123">
        <f ca="1">SUM($W322:AH322)</f>
        <v>-45570245.058649652</v>
      </c>
      <c r="AI323" s="123">
        <f ca="1">SUM($W322:AI322)</f>
        <v>-45570245.058649652</v>
      </c>
      <c r="AJ323" s="123">
        <f ca="1">SUM($W322:AJ322)</f>
        <v>-45570245.058649652</v>
      </c>
      <c r="AK323" s="123">
        <f ca="1">SUM($W322:AK322)</f>
        <v>-45570245.058649652</v>
      </c>
      <c r="AL323" s="123">
        <f ca="1">SUM($W322:AL322)</f>
        <v>-45570245.058649652</v>
      </c>
      <c r="AM323" s="123">
        <f ca="1">SUM($W322:AM322)</f>
        <v>-45570245.058649652</v>
      </c>
      <c r="AN323" s="123">
        <f ca="1">SUM($W322:AN322)</f>
        <v>-45570245.058649652</v>
      </c>
      <c r="AO323" s="123">
        <f ca="1">SUM($W322:AO322)</f>
        <v>-45570245.058649652</v>
      </c>
      <c r="AP323" s="123">
        <f ca="1">SUM($W322:AP322)</f>
        <v>-45570245.058649652</v>
      </c>
      <c r="AQ323" s="123">
        <f ca="1">SUM($W322:AQ322)</f>
        <v>-45570245.058649652</v>
      </c>
      <c r="AR323" s="123">
        <f ca="1">SUM($W322:AR322)</f>
        <v>-45570245.058649652</v>
      </c>
      <c r="AS323" s="123">
        <f ca="1">SUM($W322:AS322)</f>
        <v>-45570245.058649652</v>
      </c>
      <c r="AT323" s="123">
        <f ca="1">SUM($W322:AT322)</f>
        <v>-45570245.058649652</v>
      </c>
      <c r="AU323" s="123">
        <f ca="1">SUM($W322:AU322)</f>
        <v>-41504989.076048382</v>
      </c>
      <c r="AV323" s="123">
        <f ca="1">SUM($W322:AV322)</f>
        <v>-38244946.047440395</v>
      </c>
      <c r="AW323" s="123">
        <f ca="1">SUM($W322:AW322)</f>
        <v>-29585766.577314641</v>
      </c>
      <c r="AX323" s="123">
        <f ca="1">SUM($W322:AX322)</f>
        <v>-25013103.933712412</v>
      </c>
      <c r="AY323" s="123">
        <f ca="1">SUM($W322:AY322)</f>
        <v>-22267034.970159583</v>
      </c>
      <c r="AZ323" s="123">
        <f ca="1">SUM($W322:AZ322)</f>
        <v>-22267034.970159583</v>
      </c>
      <c r="BA323" s="123">
        <f ca="1">SUM($W322:BA322)</f>
        <v>-22267034.970159583</v>
      </c>
      <c r="BB323" s="123">
        <f ca="1">SUM($W322:BB322)</f>
        <v>-22267034.970159583</v>
      </c>
      <c r="BC323" s="123">
        <f ca="1">SUM($W322:BC322)</f>
        <v>-22267034.970159583</v>
      </c>
      <c r="BD323" s="123">
        <f ca="1">SUM($W322:BD322)</f>
        <v>-21830762.799814567</v>
      </c>
      <c r="BE323" s="123">
        <f ca="1">SUM($W322:BE322)</f>
        <v>-16176649.826993393</v>
      </c>
      <c r="BF323" s="123">
        <f ca="1">SUM($W322:BF322)</f>
        <v>-5491390.7296438925</v>
      </c>
      <c r="BG323" s="123">
        <f ca="1">SUM($W322:BG322)</f>
        <v>2090706.7217904935</v>
      </c>
      <c r="BH323" s="123">
        <f ca="1">SUM($W322:BH322)</f>
        <v>8805315.9146439619</v>
      </c>
      <c r="BI323" s="123">
        <f ca="1">SUM($W322:BI322)</f>
        <v>18392837.457771569</v>
      </c>
      <c r="BJ323" s="123">
        <f ca="1">SUM($W322:BJ322)</f>
        <v>24165870.298038788</v>
      </c>
      <c r="BK323" s="123">
        <f ca="1">SUM($W322:BK322)</f>
        <v>24165870.298038788</v>
      </c>
      <c r="BL323" s="123">
        <f ca="1">SUM($W322:BL322)</f>
        <v>24165870.298038788</v>
      </c>
      <c r="BM323" s="123">
        <f ca="1">SUM($W322:BM322)</f>
        <v>24165870.298038788</v>
      </c>
      <c r="BN323" s="123">
        <f ca="1">SUM($W322:BN322)</f>
        <v>28469504.89513997</v>
      </c>
      <c r="BO323" s="123">
        <f ca="1">SUM($W322:BO322)</f>
        <v>39425698.586409613</v>
      </c>
      <c r="BP323" s="123">
        <f ca="1">SUM($W322:BP322)</f>
        <v>48097638.144808888</v>
      </c>
      <c r="BQ323" s="123">
        <f ca="1">SUM($W322:BQ322)</f>
        <v>57319023.987168126</v>
      </c>
      <c r="BR323" s="123">
        <f ca="1">SUM($W322:BR322)</f>
        <v>74056703.441086724</v>
      </c>
      <c r="BS323" s="123">
        <f ca="1">SUM($W322:BS322)</f>
        <v>85632334.328590319</v>
      </c>
      <c r="BT323" s="123">
        <f ca="1">SUM($W322:BT322)</f>
        <v>96283609.637432635</v>
      </c>
      <c r="BU323" s="123">
        <f ca="1">SUM($W322:BU322)</f>
        <v>99067861.010928363</v>
      </c>
      <c r="BV323" s="123">
        <f ca="1">SUM($W322:BV322)</f>
        <v>99067861.010928363</v>
      </c>
      <c r="BW323" s="123">
        <f ca="1">SUM($W322:BW322)</f>
        <v>104049682.99549243</v>
      </c>
      <c r="BX323" s="123">
        <f ca="1">SUM($W322:BX322)</f>
        <v>111849869.10228015</v>
      </c>
      <c r="BY323" s="123">
        <f ca="1">SUM($W322:BY322)</f>
        <v>122672179.39480108</v>
      </c>
      <c r="BZ323" s="123">
        <f ca="1">SUM($W322:BZ322)</f>
        <v>136115420.70212817</v>
      </c>
      <c r="CA323" s="123">
        <f ca="1">SUM($W322:CA322)</f>
        <v>156191267.93048477</v>
      </c>
      <c r="CB323" s="123">
        <f ca="1">SUM($W322:CB322)</f>
        <v>168438963.49331722</v>
      </c>
      <c r="CC323" s="123">
        <f ca="1">SUM($W322:CC322)</f>
        <v>181414562.09100839</v>
      </c>
      <c r="CD323" s="123">
        <f ca="1">SUM($W322:CD322)</f>
        <v>197133848.46680364</v>
      </c>
      <c r="CE323" s="123">
        <f ca="1">SUM($W322:CE322)</f>
        <v>212584741.70088404</v>
      </c>
    </row>
    <row r="324" spans="2:84" x14ac:dyDescent="0.3">
      <c r="B324" s="13">
        <f>ROW()</f>
        <v>324</v>
      </c>
      <c r="H324" s="1" t="s">
        <v>471</v>
      </c>
      <c r="M324" s="53" t="s">
        <v>16</v>
      </c>
      <c r="U324" s="31">
        <f ca="1">IFERROR(XIRR(INDIRECT(ADDRESS($B322,SUMIFS($W$2:$ZZ$2,$W324:$ZZ324,1),4,1)&amp;":"&amp;ADDRESS($B322,SUMIFS($2:$2,$1:$1,$P$8),4,1)),INDIRECT(ADDRESS(7,SUMIFS($W$2:$ZZ$2,$W324:$ZZ324,1),4,1)&amp;":"&amp;ADDRESS(7,SUMIFS($2:$2,$1:$1,$P$8),4,1))),0)</f>
        <v>0.60453200936317419</v>
      </c>
      <c r="X324" s="5">
        <f ca="1">IF(AND(X322&lt;&gt;0,SUM($W324:W324)&lt;&gt;1),1,0)</f>
        <v>1</v>
      </c>
      <c r="Y324" s="5">
        <f ca="1">IF(AND(Y322&lt;&gt;0,SUM($W324:X324)&lt;&gt;1),1,0)</f>
        <v>0</v>
      </c>
      <c r="Z324" s="5">
        <f ca="1">IF(AND(Z322&lt;&gt;0,SUM($W324:Y324)&lt;&gt;1),1,0)</f>
        <v>0</v>
      </c>
      <c r="AA324" s="5">
        <f ca="1">IF(AND(AA322&lt;&gt;0,SUM($W324:Z324)&lt;&gt;1),1,0)</f>
        <v>0</v>
      </c>
      <c r="AB324" s="5">
        <f ca="1">IF(AND(AB322&lt;&gt;0,SUM($W324:AA324)&lt;&gt;1),1,0)</f>
        <v>0</v>
      </c>
      <c r="AC324" s="5">
        <f ca="1">IF(AND(AC322&lt;&gt;0,SUM($W324:AB324)&lt;&gt;1),1,0)</f>
        <v>0</v>
      </c>
      <c r="AD324" s="5">
        <f ca="1">IF(AND(AD322&lt;&gt;0,SUM($W324:AC324)&lt;&gt;1),1,0)</f>
        <v>0</v>
      </c>
      <c r="AE324" s="5">
        <f ca="1">IF(AND(AE322&lt;&gt;0,SUM($W324:AD324)&lt;&gt;1),1,0)</f>
        <v>0</v>
      </c>
      <c r="AF324" s="5">
        <f ca="1">IF(AND(AF322&lt;&gt;0,SUM($W324:AE324)&lt;&gt;1),1,0)</f>
        <v>0</v>
      </c>
      <c r="AG324" s="5">
        <f ca="1">IF(AND(AG322&lt;&gt;0,SUM($W324:AF324)&lt;&gt;1),1,0)</f>
        <v>0</v>
      </c>
      <c r="AH324" s="5">
        <f ca="1">IF(AND(AH322&lt;&gt;0,SUM($W324:AG324)&lt;&gt;1),1,0)</f>
        <v>0</v>
      </c>
      <c r="AI324" s="5">
        <f ca="1">IF(AND(AI322&lt;&gt;0,SUM($W324:AH324)&lt;&gt;1),1,0)</f>
        <v>0</v>
      </c>
      <c r="AJ324" s="5">
        <f ca="1">IF(AND(AJ322&lt;&gt;0,SUM($W324:AI324)&lt;&gt;1),1,0)</f>
        <v>0</v>
      </c>
      <c r="AK324" s="5">
        <f ca="1">IF(AND(AK322&lt;&gt;0,SUM($W324:AJ324)&lt;&gt;1),1,0)</f>
        <v>0</v>
      </c>
      <c r="AL324" s="5">
        <f ca="1">IF(AND(AL322&lt;&gt;0,SUM($W324:AK324)&lt;&gt;1),1,0)</f>
        <v>0</v>
      </c>
      <c r="AM324" s="5">
        <f ca="1">IF(AND(AM322&lt;&gt;0,SUM($W324:AL324)&lt;&gt;1),1,0)</f>
        <v>0</v>
      </c>
      <c r="AN324" s="5">
        <f ca="1">IF(AND(AN322&lt;&gt;0,SUM($W324:AM324)&lt;&gt;1),1,0)</f>
        <v>0</v>
      </c>
      <c r="AO324" s="5">
        <f ca="1">IF(AND(AO322&lt;&gt;0,SUM($W324:AN324)&lt;&gt;1),1,0)</f>
        <v>0</v>
      </c>
      <c r="AP324" s="5">
        <f ca="1">IF(AND(AP322&lt;&gt;0,SUM($W324:AO324)&lt;&gt;1),1,0)</f>
        <v>0</v>
      </c>
      <c r="AQ324" s="5">
        <f ca="1">IF(AND(AQ322&lt;&gt;0,SUM($W324:AP324)&lt;&gt;1),1,0)</f>
        <v>0</v>
      </c>
      <c r="AR324" s="5">
        <f ca="1">IF(AND(AR322&lt;&gt;0,SUM($W324:AQ324)&lt;&gt;1),1,0)</f>
        <v>0</v>
      </c>
      <c r="AS324" s="5">
        <f ca="1">IF(AND(AS322&lt;&gt;0,SUM($W324:AR324)&lt;&gt;1),1,0)</f>
        <v>0</v>
      </c>
      <c r="AT324" s="5">
        <f ca="1">IF(AND(AT322&lt;&gt;0,SUM($W324:AS324)&lt;&gt;1),1,0)</f>
        <v>0</v>
      </c>
      <c r="AU324" s="5">
        <f ca="1">IF(AND(AU322&lt;&gt;0,SUM($W324:AT324)&lt;&gt;1),1,0)</f>
        <v>0</v>
      </c>
      <c r="AV324" s="5">
        <f ca="1">IF(AND(AV322&lt;&gt;0,SUM($W324:AU324)&lt;&gt;1),1,0)</f>
        <v>0</v>
      </c>
      <c r="AW324" s="5">
        <f ca="1">IF(AND(AW322&lt;&gt;0,SUM($W324:AV324)&lt;&gt;1),1,0)</f>
        <v>0</v>
      </c>
      <c r="AX324" s="5">
        <f ca="1">IF(AND(AX322&lt;&gt;0,SUM($W324:AW324)&lt;&gt;1),1,0)</f>
        <v>0</v>
      </c>
      <c r="AY324" s="5">
        <f ca="1">IF(AND(AY322&lt;&gt;0,SUM($W324:AX324)&lt;&gt;1),1,0)</f>
        <v>0</v>
      </c>
      <c r="AZ324" s="5">
        <f ca="1">IF(AND(AZ322&lt;&gt;0,SUM($W324:AY324)&lt;&gt;1),1,0)</f>
        <v>0</v>
      </c>
      <c r="BA324" s="5">
        <f ca="1">IF(AND(BA322&lt;&gt;0,SUM($W324:AZ324)&lt;&gt;1),1,0)</f>
        <v>0</v>
      </c>
      <c r="BB324" s="5">
        <f ca="1">IF(AND(BB322&lt;&gt;0,SUM($W324:BA324)&lt;&gt;1),1,0)</f>
        <v>0</v>
      </c>
      <c r="BC324" s="5">
        <f ca="1">IF(AND(BC322&lt;&gt;0,SUM($W324:BB324)&lt;&gt;1),1,0)</f>
        <v>0</v>
      </c>
      <c r="BD324" s="5">
        <f ca="1">IF(AND(BD322&lt;&gt;0,SUM($W324:BC324)&lt;&gt;1),1,0)</f>
        <v>0</v>
      </c>
      <c r="BE324" s="5">
        <f ca="1">IF(AND(BE322&lt;&gt;0,SUM($W324:BD324)&lt;&gt;1),1,0)</f>
        <v>0</v>
      </c>
      <c r="BF324" s="5">
        <f ca="1">IF(AND(BF322&lt;&gt;0,SUM($W324:BE324)&lt;&gt;1),1,0)</f>
        <v>0</v>
      </c>
      <c r="BG324" s="5">
        <f ca="1">IF(AND(BG322&lt;&gt;0,SUM($W324:BF324)&lt;&gt;1),1,0)</f>
        <v>0</v>
      </c>
      <c r="BH324" s="5">
        <f ca="1">IF(AND(BH322&lt;&gt;0,SUM($W324:BG324)&lt;&gt;1),1,0)</f>
        <v>0</v>
      </c>
      <c r="BI324" s="5">
        <f ca="1">IF(AND(BI322&lt;&gt;0,SUM($W324:BH324)&lt;&gt;1),1,0)</f>
        <v>0</v>
      </c>
      <c r="BJ324" s="5">
        <f ca="1">IF(AND(BJ322&lt;&gt;0,SUM($W324:BI324)&lt;&gt;1),1,0)</f>
        <v>0</v>
      </c>
      <c r="BK324" s="5">
        <f ca="1">IF(AND(BK322&lt;&gt;0,SUM($W324:BJ324)&lt;&gt;1),1,0)</f>
        <v>0</v>
      </c>
      <c r="BL324" s="5">
        <f ca="1">IF(AND(BL322&lt;&gt;0,SUM($W324:BK324)&lt;&gt;1),1,0)</f>
        <v>0</v>
      </c>
      <c r="BM324" s="5">
        <f ca="1">IF(AND(BM322&lt;&gt;0,SUM($W324:BL324)&lt;&gt;1),1,0)</f>
        <v>0</v>
      </c>
      <c r="BN324" s="5">
        <f ca="1">IF(AND(BN322&lt;&gt;0,SUM($W324:BM324)&lt;&gt;1),1,0)</f>
        <v>0</v>
      </c>
      <c r="BO324" s="5">
        <f ca="1">IF(AND(BO322&lt;&gt;0,SUM($W324:BN324)&lt;&gt;1),1,0)</f>
        <v>0</v>
      </c>
      <c r="BP324" s="5">
        <f ca="1">IF(AND(BP322&lt;&gt;0,SUM($W324:BO324)&lt;&gt;1),1,0)</f>
        <v>0</v>
      </c>
      <c r="BQ324" s="5">
        <f ca="1">IF(AND(BQ322&lt;&gt;0,SUM($W324:BP324)&lt;&gt;1),1,0)</f>
        <v>0</v>
      </c>
      <c r="BR324" s="5">
        <f ca="1">IF(AND(BR322&lt;&gt;0,SUM($W324:BQ324)&lt;&gt;1),1,0)</f>
        <v>0</v>
      </c>
      <c r="BS324" s="5">
        <f ca="1">IF(AND(BS322&lt;&gt;0,SUM($W324:BR324)&lt;&gt;1),1,0)</f>
        <v>0</v>
      </c>
      <c r="BT324" s="5">
        <f ca="1">IF(AND(BT322&lt;&gt;0,SUM($W324:BS324)&lt;&gt;1),1,0)</f>
        <v>0</v>
      </c>
      <c r="BU324" s="5">
        <f ca="1">IF(AND(BU322&lt;&gt;0,SUM($W324:BT324)&lt;&gt;1),1,0)</f>
        <v>0</v>
      </c>
      <c r="BV324" s="5">
        <f ca="1">IF(AND(BV322&lt;&gt;0,SUM($W324:BU324)&lt;&gt;1),1,0)</f>
        <v>0</v>
      </c>
      <c r="BW324" s="5">
        <f ca="1">IF(AND(BW322&lt;&gt;0,SUM($W324:BV324)&lt;&gt;1),1,0)</f>
        <v>0</v>
      </c>
      <c r="BX324" s="5">
        <f ca="1">IF(AND(BX322&lt;&gt;0,SUM($W324:BW324)&lt;&gt;1),1,0)</f>
        <v>0</v>
      </c>
      <c r="BY324" s="5">
        <f ca="1">IF(AND(BY322&lt;&gt;0,SUM($W324:BX324)&lt;&gt;1),1,0)</f>
        <v>0</v>
      </c>
      <c r="BZ324" s="5">
        <f ca="1">IF(AND(BZ322&lt;&gt;0,SUM($W324:BY324)&lt;&gt;1),1,0)</f>
        <v>0</v>
      </c>
      <c r="CA324" s="5">
        <f ca="1">IF(AND(CA322&lt;&gt;0,SUM($W324:BZ324)&lt;&gt;1),1,0)</f>
        <v>0</v>
      </c>
      <c r="CB324" s="5">
        <f ca="1">IF(AND(CB322&lt;&gt;0,SUM($W324:CA324)&lt;&gt;1),1,0)</f>
        <v>0</v>
      </c>
      <c r="CC324" s="5">
        <f ca="1">IF(AND(CC322&lt;&gt;0,SUM($W324:CB324)&lt;&gt;1),1,0)</f>
        <v>0</v>
      </c>
      <c r="CD324" s="5">
        <f ca="1">IF(AND(CD322&lt;&gt;0,SUM($W324:CC324)&lt;&gt;1),1,0)</f>
        <v>0</v>
      </c>
      <c r="CE324" s="5">
        <f ca="1">IF(AND(CE322&lt;&gt;0,SUM($W324:CD324)&lt;&gt;1),1,0)</f>
        <v>0</v>
      </c>
      <c r="CF324" s="5">
        <f ca="1">IF(AND(CF322&lt;&gt;0,SUM($W324:CE324)&lt;&gt;1),1,0)</f>
        <v>0</v>
      </c>
    </row>
    <row r="326" spans="2:84" x14ac:dyDescent="0.3">
      <c r="B326" s="13">
        <f>ROW()</f>
        <v>326</v>
      </c>
      <c r="G326" s="118"/>
      <c r="H326" s="1" t="s">
        <v>410</v>
      </c>
      <c r="M326" s="53" t="s">
        <v>18</v>
      </c>
      <c r="P326" s="72"/>
      <c r="U326" s="5">
        <f ca="1">U327+U329</f>
        <v>365069118.06666815</v>
      </c>
      <c r="X326" s="5">
        <f t="shared" ref="X326:BC326" ca="1" si="569">IF(X$4="",0,($U$327+$U$329)*X330)</f>
        <v>371169044.77163887</v>
      </c>
      <c r="Y326" s="5">
        <f t="shared" ca="1" si="569"/>
        <v>377370894.93155175</v>
      </c>
      <c r="Z326" s="5">
        <f t="shared" ca="1" si="569"/>
        <v>383676371.58173317</v>
      </c>
      <c r="AA326" s="5">
        <f t="shared" ca="1" si="569"/>
        <v>390087206.21346527</v>
      </c>
      <c r="AB326" s="5">
        <f t="shared" ca="1" si="569"/>
        <v>396605159.24945551</v>
      </c>
      <c r="AC326" s="5">
        <f t="shared" ca="1" si="569"/>
        <v>403232020.52725101</v>
      </c>
      <c r="AD326" s="5">
        <f t="shared" ca="1" si="569"/>
        <v>409969609.79072934</v>
      </c>
      <c r="AE326" s="5">
        <f t="shared" ca="1" si="569"/>
        <v>416819777.18980312</v>
      </c>
      <c r="AF326" s="5">
        <f t="shared" ca="1" si="569"/>
        <v>423784403.78847289</v>
      </c>
      <c r="AG326" s="5">
        <f t="shared" ca="1" si="569"/>
        <v>430865402.08136976</v>
      </c>
      <c r="AH326" s="5">
        <f t="shared" ca="1" si="569"/>
        <v>438064716.51892817</v>
      </c>
      <c r="AI326" s="5">
        <f t="shared" ca="1" si="569"/>
        <v>445384324.04133517</v>
      </c>
      <c r="AJ326" s="5">
        <f t="shared" ca="1" si="569"/>
        <v>452826234.6213994</v>
      </c>
      <c r="AK326" s="5">
        <f t="shared" ca="1" si="569"/>
        <v>460392491.81649315</v>
      </c>
      <c r="AL326" s="5">
        <f t="shared" ca="1" si="569"/>
        <v>468085173.32971436</v>
      </c>
      <c r="AM326" s="5">
        <f t="shared" ca="1" si="569"/>
        <v>475906391.58042753</v>
      </c>
      <c r="AN326" s="5">
        <f t="shared" ca="1" si="569"/>
        <v>483858294.28433579</v>
      </c>
      <c r="AO326" s="5">
        <f t="shared" ca="1" si="569"/>
        <v>491943065.04324621</v>
      </c>
      <c r="AP326" s="5">
        <f t="shared" ca="1" si="569"/>
        <v>500162923.94468975</v>
      </c>
      <c r="AQ326" s="5">
        <f t="shared" ca="1" si="569"/>
        <v>508520128.17155981</v>
      </c>
      <c r="AR326" s="5">
        <f t="shared" ca="1" si="569"/>
        <v>517016972.62193698</v>
      </c>
      <c r="AS326" s="5">
        <f t="shared" ca="1" si="569"/>
        <v>525655790.53927106</v>
      </c>
      <c r="AT326" s="5">
        <f t="shared" ca="1" si="569"/>
        <v>534438954.15309238</v>
      </c>
      <c r="AU326" s="5">
        <f t="shared" ca="1" si="569"/>
        <v>543368875.33042884</v>
      </c>
      <c r="AV326" s="5">
        <f t="shared" ca="1" si="569"/>
        <v>552448006.23810732</v>
      </c>
      <c r="AW326" s="5">
        <f t="shared" ca="1" si="569"/>
        <v>561678840.01612163</v>
      </c>
      <c r="AX326" s="5">
        <f t="shared" ca="1" si="569"/>
        <v>571063911.46225154</v>
      </c>
      <c r="AY326" s="5">
        <f t="shared" ca="1" si="569"/>
        <v>580605797.72812164</v>
      </c>
      <c r="AZ326" s="5">
        <f t="shared" ca="1" si="569"/>
        <v>590307119.02688956</v>
      </c>
      <c r="BA326" s="5">
        <f t="shared" ca="1" si="569"/>
        <v>600170539.35276043</v>
      </c>
      <c r="BB326" s="5">
        <f t="shared" ca="1" si="569"/>
        <v>610198767.21252155</v>
      </c>
      <c r="BC326" s="5">
        <f t="shared" ca="1" si="569"/>
        <v>620394556.36930287</v>
      </c>
      <c r="BD326" s="5">
        <f t="shared" ref="BD326:CF326" ca="1" si="570">IF(BD$4="",0,($U$327+$U$329)*BD330)</f>
        <v>630760706.59876311</v>
      </c>
      <c r="BE326" s="5">
        <f t="shared" ca="1" si="570"/>
        <v>641300064.45791066</v>
      </c>
      <c r="BF326" s="5">
        <f t="shared" ca="1" si="570"/>
        <v>652015524.0667727</v>
      </c>
      <c r="BG326" s="5">
        <f t="shared" ca="1" si="570"/>
        <v>662910027.90312314</v>
      </c>
      <c r="BH326" s="5">
        <f t="shared" ca="1" si="570"/>
        <v>673986567.61049092</v>
      </c>
      <c r="BI326" s="5">
        <f t="shared" ca="1" si="570"/>
        <v>685248184.81966829</v>
      </c>
      <c r="BJ326" s="5">
        <f t="shared" ca="1" si="570"/>
        <v>696697971.98394692</v>
      </c>
      <c r="BK326" s="5">
        <f t="shared" ca="1" si="570"/>
        <v>708339073.22830844</v>
      </c>
      <c r="BL326" s="5">
        <f t="shared" ca="1" si="570"/>
        <v>720174685.21280539</v>
      </c>
      <c r="BM326" s="5">
        <f t="shared" ca="1" si="570"/>
        <v>732208058.01036763</v>
      </c>
      <c r="BN326" s="5">
        <f t="shared" ca="1" si="570"/>
        <v>744442495.99927628</v>
      </c>
      <c r="BO326" s="5">
        <f t="shared" ca="1" si="570"/>
        <v>756881358.77054954</v>
      </c>
      <c r="BP326" s="5">
        <f t="shared" ca="1" si="570"/>
        <v>769528062.05049098</v>
      </c>
      <c r="BQ326" s="5">
        <f t="shared" ca="1" si="570"/>
        <v>782386078.63865113</v>
      </c>
      <c r="BR326" s="5">
        <f t="shared" ca="1" si="570"/>
        <v>795458939.36146271</v>
      </c>
      <c r="BS326" s="5">
        <f t="shared" ca="1" si="570"/>
        <v>808750234.04181015</v>
      </c>
      <c r="BT326" s="5">
        <f t="shared" ca="1" si="570"/>
        <v>822263612.48479879</v>
      </c>
      <c r="BU326" s="5">
        <f t="shared" ca="1" si="570"/>
        <v>836002785.47999537</v>
      </c>
      <c r="BV326" s="5">
        <f t="shared" ca="1" si="570"/>
        <v>849971525.82041514</v>
      </c>
      <c r="BW326" s="5">
        <f t="shared" ca="1" si="570"/>
        <v>864173669.33853614</v>
      </c>
      <c r="BX326" s="5">
        <f t="shared" ca="1" si="570"/>
        <v>878613115.9596225</v>
      </c>
      <c r="BY326" s="5">
        <f t="shared" ca="1" si="570"/>
        <v>893293830.77264845</v>
      </c>
      <c r="BZ326" s="5">
        <f t="shared" ca="1" si="570"/>
        <v>908219845.1191169</v>
      </c>
      <c r="CA326" s="5">
        <f t="shared" ca="1" si="570"/>
        <v>923395257.70007038</v>
      </c>
      <c r="CB326" s="5">
        <f t="shared" ca="1" si="570"/>
        <v>938824235.701599</v>
      </c>
      <c r="CC326" s="5">
        <f t="shared" ca="1" si="570"/>
        <v>954511015.93915415</v>
      </c>
      <c r="CD326" s="5">
        <f t="shared" ca="1" si="570"/>
        <v>970459906.02098465</v>
      </c>
      <c r="CE326" s="5">
        <f t="shared" ca="1" si="570"/>
        <v>986675285.53100848</v>
      </c>
      <c r="CF326" s="5">
        <f t="shared" ca="1" si="570"/>
        <v>0</v>
      </c>
    </row>
    <row r="327" spans="2:84" x14ac:dyDescent="0.3">
      <c r="B327" s="13">
        <f>ROW()</f>
        <v>327</v>
      </c>
      <c r="H327" s="1" t="str">
        <f t="shared" ref="H327:H330" si="571">$H$97</f>
        <v>Оценка стоимости бизнеса</v>
      </c>
      <c r="I327" s="1" t="s">
        <v>308</v>
      </c>
      <c r="M327" s="53" t="s">
        <v>18</v>
      </c>
      <c r="U327" s="5">
        <f ca="1">SUM(INDIRECT(ADDRESS($B327,$X$2)&amp;":"&amp;ADDRESS($B327,$X$2-1+$P$8)))</f>
        <v>290123003.62916142</v>
      </c>
      <c r="X327" s="5">
        <f ca="1">IF(X$4="",0,IF(X330=0,0,X328/X330))</f>
        <v>0</v>
      </c>
      <c r="Y327" s="5">
        <f t="shared" ref="Y327:CF327" ca="1" si="572">IF(Y$4="",0,IF(Y330=0,0,Y328/Y330))</f>
        <v>0</v>
      </c>
      <c r="Z327" s="5">
        <f t="shared" ca="1" si="572"/>
        <v>0</v>
      </c>
      <c r="AA327" s="5">
        <f t="shared" ca="1" si="572"/>
        <v>0</v>
      </c>
      <c r="AB327" s="5">
        <f t="shared" ca="1" si="572"/>
        <v>0</v>
      </c>
      <c r="AC327" s="5">
        <f t="shared" ca="1" si="572"/>
        <v>0</v>
      </c>
      <c r="AD327" s="5">
        <f t="shared" ca="1" si="572"/>
        <v>0</v>
      </c>
      <c r="AE327" s="5">
        <f t="shared" ca="1" si="572"/>
        <v>0</v>
      </c>
      <c r="AF327" s="5">
        <f t="shared" ca="1" si="572"/>
        <v>0</v>
      </c>
      <c r="AG327" s="5">
        <f t="shared" ca="1" si="572"/>
        <v>0</v>
      </c>
      <c r="AH327" s="5">
        <f t="shared" ca="1" si="572"/>
        <v>0</v>
      </c>
      <c r="AI327" s="5">
        <f t="shared" ca="1" si="572"/>
        <v>0</v>
      </c>
      <c r="AJ327" s="5">
        <f t="shared" ca="1" si="572"/>
        <v>0</v>
      </c>
      <c r="AK327" s="5">
        <f t="shared" ca="1" si="572"/>
        <v>0</v>
      </c>
      <c r="AL327" s="5">
        <f t="shared" ca="1" si="572"/>
        <v>0</v>
      </c>
      <c r="AM327" s="5">
        <f t="shared" ca="1" si="572"/>
        <v>0</v>
      </c>
      <c r="AN327" s="5">
        <f t="shared" ca="1" si="572"/>
        <v>0</v>
      </c>
      <c r="AO327" s="5">
        <f t="shared" ca="1" si="572"/>
        <v>0</v>
      </c>
      <c r="AP327" s="5">
        <f t="shared" ca="1" si="572"/>
        <v>0</v>
      </c>
      <c r="AQ327" s="5">
        <f t="shared" ca="1" si="572"/>
        <v>0</v>
      </c>
      <c r="AR327" s="5">
        <f t="shared" ca="1" si="572"/>
        <v>0</v>
      </c>
      <c r="AS327" s="5">
        <f t="shared" ca="1" si="572"/>
        <v>0</v>
      </c>
      <c r="AT327" s="5">
        <f t="shared" ca="1" si="572"/>
        <v>0</v>
      </c>
      <c r="AU327" s="5">
        <f t="shared" ca="1" si="572"/>
        <v>0</v>
      </c>
      <c r="AV327" s="5">
        <f t="shared" ca="1" si="572"/>
        <v>0</v>
      </c>
      <c r="AW327" s="5">
        <f t="shared" ca="1" si="572"/>
        <v>0</v>
      </c>
      <c r="AX327" s="5">
        <f t="shared" ca="1" si="572"/>
        <v>0</v>
      </c>
      <c r="AY327" s="5">
        <f t="shared" ca="1" si="572"/>
        <v>0</v>
      </c>
      <c r="AZ327" s="5">
        <f t="shared" ca="1" si="572"/>
        <v>0</v>
      </c>
      <c r="BA327" s="5">
        <f t="shared" ca="1" si="572"/>
        <v>0</v>
      </c>
      <c r="BB327" s="5">
        <f t="shared" ca="1" si="572"/>
        <v>0</v>
      </c>
      <c r="BC327" s="5">
        <f t="shared" ca="1" si="572"/>
        <v>0</v>
      </c>
      <c r="BD327" s="5">
        <f t="shared" ca="1" si="572"/>
        <v>0</v>
      </c>
      <c r="BE327" s="5">
        <f t="shared" ca="1" si="572"/>
        <v>0</v>
      </c>
      <c r="BF327" s="5">
        <f t="shared" ca="1" si="572"/>
        <v>0</v>
      </c>
      <c r="BG327" s="5">
        <f t="shared" ca="1" si="572"/>
        <v>0</v>
      </c>
      <c r="BH327" s="5">
        <f t="shared" ca="1" si="572"/>
        <v>0</v>
      </c>
      <c r="BI327" s="5">
        <f t="shared" ca="1" si="572"/>
        <v>0</v>
      </c>
      <c r="BJ327" s="5">
        <f t="shared" ca="1" si="572"/>
        <v>0</v>
      </c>
      <c r="BK327" s="5">
        <f t="shared" ca="1" si="572"/>
        <v>0</v>
      </c>
      <c r="BL327" s="5">
        <f t="shared" ca="1" si="572"/>
        <v>0</v>
      </c>
      <c r="BM327" s="5">
        <f t="shared" ca="1" si="572"/>
        <v>0</v>
      </c>
      <c r="BN327" s="5">
        <f t="shared" ca="1" si="572"/>
        <v>0</v>
      </c>
      <c r="BO327" s="5">
        <f t="shared" ca="1" si="572"/>
        <v>0</v>
      </c>
      <c r="BP327" s="5">
        <f t="shared" ca="1" si="572"/>
        <v>0</v>
      </c>
      <c r="BQ327" s="5">
        <f t="shared" ca="1" si="572"/>
        <v>0</v>
      </c>
      <c r="BR327" s="5">
        <f t="shared" ca="1" si="572"/>
        <v>0</v>
      </c>
      <c r="BS327" s="5">
        <f t="shared" ca="1" si="572"/>
        <v>0</v>
      </c>
      <c r="BT327" s="5">
        <f t="shared" ca="1" si="572"/>
        <v>0</v>
      </c>
      <c r="BU327" s="5">
        <f t="shared" ca="1" si="572"/>
        <v>0</v>
      </c>
      <c r="BV327" s="5">
        <f t="shared" ca="1" si="572"/>
        <v>0</v>
      </c>
      <c r="BW327" s="5">
        <f t="shared" ca="1" si="572"/>
        <v>0</v>
      </c>
      <c r="BX327" s="5">
        <f t="shared" ca="1" si="572"/>
        <v>0</v>
      </c>
      <c r="BY327" s="5">
        <f t="shared" ca="1" si="572"/>
        <v>0</v>
      </c>
      <c r="BZ327" s="5">
        <f t="shared" ca="1" si="572"/>
        <v>0</v>
      </c>
      <c r="CA327" s="5">
        <f t="shared" ca="1" si="572"/>
        <v>0</v>
      </c>
      <c r="CB327" s="5">
        <f t="shared" ca="1" si="572"/>
        <v>0</v>
      </c>
      <c r="CC327" s="5">
        <f t="shared" ca="1" si="572"/>
        <v>0</v>
      </c>
      <c r="CD327" s="5">
        <f t="shared" ca="1" si="572"/>
        <v>0</v>
      </c>
      <c r="CE327" s="5">
        <f t="shared" ca="1" si="572"/>
        <v>290123003.62916142</v>
      </c>
      <c r="CF327" s="5">
        <f t="shared" ca="1" si="572"/>
        <v>0</v>
      </c>
    </row>
    <row r="328" spans="2:84" x14ac:dyDescent="0.3">
      <c r="B328" s="13">
        <f>ROW()</f>
        <v>328</v>
      </c>
      <c r="H328" s="1" t="str">
        <f t="shared" si="571"/>
        <v>Оценка стоимости бизнеса</v>
      </c>
      <c r="I328" s="1" t="s">
        <v>311</v>
      </c>
      <c r="M328" s="53" t="s">
        <v>18</v>
      </c>
      <c r="U328" s="5">
        <f ca="1">SUM(INDIRECT(ADDRESS($B328,$X$2)&amp;":"&amp;ADDRESS($B328,$X$2-1+$P$8)))</f>
        <v>784117810.24063766</v>
      </c>
      <c r="X328" s="5">
        <f ca="1">IF(X$4="",0,IF(X$1&lt;&gt;$P$8,0,IF(OR(SUMIFS($W322:X322,$W$1:X$1,"&gt;"&amp;(X$1-12))&lt;=0,$P$104-$P$103=0),0,SUMIFS($W322:X322,$W$1:X$1,"&gt;"&amp;(X$1-12))*(1+$P$103)/($P$104-$P$103))))</f>
        <v>0</v>
      </c>
      <c r="Y328" s="5">
        <f ca="1">IF(Y$4="",0,IF(Y$1&lt;&gt;$P$8,0,IF(OR(SUMIFS($W322:Y322,$W$1:Y$1,"&gt;"&amp;(Y$1-12))&lt;=0,$P$104-$P$103=0),0,SUMIFS($W322:Y322,$W$1:Y$1,"&gt;"&amp;(Y$1-12))*(1+$P$103)/($P$104-$P$103))))</f>
        <v>0</v>
      </c>
      <c r="Z328" s="5">
        <f ca="1">IF(Z$4="",0,IF(Z$1&lt;&gt;$P$8,0,IF(OR(SUMIFS($W322:Z322,$W$1:Z$1,"&gt;"&amp;(Z$1-12))&lt;=0,$P$104-$P$103=0),0,SUMIFS($W322:Z322,$W$1:Z$1,"&gt;"&amp;(Z$1-12))*(1+$P$103)/($P$104-$P$103))))</f>
        <v>0</v>
      </c>
      <c r="AA328" s="5">
        <f ca="1">IF(AA$4="",0,IF(AA$1&lt;&gt;$P$8,0,IF(OR(SUMIFS($W322:AA322,$W$1:AA$1,"&gt;"&amp;(AA$1-12))&lt;=0,$P$104-$P$103=0),0,SUMIFS($W322:AA322,$W$1:AA$1,"&gt;"&amp;(AA$1-12))*(1+$P$103)/($P$104-$P$103))))</f>
        <v>0</v>
      </c>
      <c r="AB328" s="5">
        <f ca="1">IF(AB$4="",0,IF(AB$1&lt;&gt;$P$8,0,IF(OR(SUMIFS($W322:AB322,$W$1:AB$1,"&gt;"&amp;(AB$1-12))&lt;=0,$P$104-$P$103=0),0,SUMIFS($W322:AB322,$W$1:AB$1,"&gt;"&amp;(AB$1-12))*(1+$P$103)/($P$104-$P$103))))</f>
        <v>0</v>
      </c>
      <c r="AC328" s="5">
        <f ca="1">IF(AC$4="",0,IF(AC$1&lt;&gt;$P$8,0,IF(OR(SUMIFS($W322:AC322,$W$1:AC$1,"&gt;"&amp;(AC$1-12))&lt;=0,$P$104-$P$103=0),0,SUMIFS($W322:AC322,$W$1:AC$1,"&gt;"&amp;(AC$1-12))*(1+$P$103)/($P$104-$P$103))))</f>
        <v>0</v>
      </c>
      <c r="AD328" s="5">
        <f ca="1">IF(AD$4="",0,IF(AD$1&lt;&gt;$P$8,0,IF(OR(SUMIFS($W322:AD322,$W$1:AD$1,"&gt;"&amp;(AD$1-12))&lt;=0,$P$104-$P$103=0),0,SUMIFS($W322:AD322,$W$1:AD$1,"&gt;"&amp;(AD$1-12))*(1+$P$103)/($P$104-$P$103))))</f>
        <v>0</v>
      </c>
      <c r="AE328" s="5">
        <f ca="1">IF(AE$4="",0,IF(AE$1&lt;&gt;$P$8,0,IF(OR(SUMIFS($W322:AE322,$W$1:AE$1,"&gt;"&amp;(AE$1-12))&lt;=0,$P$104-$P$103=0),0,SUMIFS($W322:AE322,$W$1:AE$1,"&gt;"&amp;(AE$1-12))*(1+$P$103)/($P$104-$P$103))))</f>
        <v>0</v>
      </c>
      <c r="AF328" s="5">
        <f ca="1">IF(AF$4="",0,IF(AF$1&lt;&gt;$P$8,0,IF(OR(SUMIFS($W322:AF322,$W$1:AF$1,"&gt;"&amp;(AF$1-12))&lt;=0,$P$104-$P$103=0),0,SUMIFS($W322:AF322,$W$1:AF$1,"&gt;"&amp;(AF$1-12))*(1+$P$103)/($P$104-$P$103))))</f>
        <v>0</v>
      </c>
      <c r="AG328" s="5">
        <f ca="1">IF(AG$4="",0,IF(AG$1&lt;&gt;$P$8,0,IF(OR(SUMIFS($W322:AG322,$W$1:AG$1,"&gt;"&amp;(AG$1-12))&lt;=0,$P$104-$P$103=0),0,SUMIFS($W322:AG322,$W$1:AG$1,"&gt;"&amp;(AG$1-12))*(1+$P$103)/($P$104-$P$103))))</f>
        <v>0</v>
      </c>
      <c r="AH328" s="5">
        <f ca="1">IF(AH$4="",0,IF(AH$1&lt;&gt;$P$8,0,IF(OR(SUMIFS($W322:AH322,$W$1:AH$1,"&gt;"&amp;(AH$1-12))&lt;=0,$P$104-$P$103=0),0,SUMIFS($W322:AH322,$W$1:AH$1,"&gt;"&amp;(AH$1-12))*(1+$P$103)/($P$104-$P$103))))</f>
        <v>0</v>
      </c>
      <c r="AI328" s="5">
        <f ca="1">IF(AI$4="",0,IF(AI$1&lt;&gt;$P$8,0,IF(OR(SUMIFS($W322:AI322,$W$1:AI$1,"&gt;"&amp;(AI$1-12))&lt;=0,$P$104-$P$103=0),0,SUMIFS($W322:AI322,$W$1:AI$1,"&gt;"&amp;(AI$1-12))*(1+$P$103)/($P$104-$P$103))))</f>
        <v>0</v>
      </c>
      <c r="AJ328" s="5">
        <f ca="1">IF(AJ$4="",0,IF(AJ$1&lt;&gt;$P$8,0,IF(OR(SUMIFS($W322:AJ322,$W$1:AJ$1,"&gt;"&amp;(AJ$1-12))&lt;=0,$P$104-$P$103=0),0,SUMIFS($W322:AJ322,$W$1:AJ$1,"&gt;"&amp;(AJ$1-12))*(1+$P$103)/($P$104-$P$103))))</f>
        <v>0</v>
      </c>
      <c r="AK328" s="5">
        <f ca="1">IF(AK$4="",0,IF(AK$1&lt;&gt;$P$8,0,IF(OR(SUMIFS($W322:AK322,$W$1:AK$1,"&gt;"&amp;(AK$1-12))&lt;=0,$P$104-$P$103=0),0,SUMIFS($W322:AK322,$W$1:AK$1,"&gt;"&amp;(AK$1-12))*(1+$P$103)/($P$104-$P$103))))</f>
        <v>0</v>
      </c>
      <c r="AL328" s="5">
        <f ca="1">IF(AL$4="",0,IF(AL$1&lt;&gt;$P$8,0,IF(OR(SUMIFS($W322:AL322,$W$1:AL$1,"&gt;"&amp;(AL$1-12))&lt;=0,$P$104-$P$103=0),0,SUMIFS($W322:AL322,$W$1:AL$1,"&gt;"&amp;(AL$1-12))*(1+$P$103)/($P$104-$P$103))))</f>
        <v>0</v>
      </c>
      <c r="AM328" s="5">
        <f ca="1">IF(AM$4="",0,IF(AM$1&lt;&gt;$P$8,0,IF(OR(SUMIFS($W322:AM322,$W$1:AM$1,"&gt;"&amp;(AM$1-12))&lt;=0,$P$104-$P$103=0),0,SUMIFS($W322:AM322,$W$1:AM$1,"&gt;"&amp;(AM$1-12))*(1+$P$103)/($P$104-$P$103))))</f>
        <v>0</v>
      </c>
      <c r="AN328" s="5">
        <f ca="1">IF(AN$4="",0,IF(AN$1&lt;&gt;$P$8,0,IF(OR(SUMIFS($W322:AN322,$W$1:AN$1,"&gt;"&amp;(AN$1-12))&lt;=0,$P$104-$P$103=0),0,SUMIFS($W322:AN322,$W$1:AN$1,"&gt;"&amp;(AN$1-12))*(1+$P$103)/($P$104-$P$103))))</f>
        <v>0</v>
      </c>
      <c r="AO328" s="5">
        <f ca="1">IF(AO$4="",0,IF(AO$1&lt;&gt;$P$8,0,IF(OR(SUMIFS($W322:AO322,$W$1:AO$1,"&gt;"&amp;(AO$1-12))&lt;=0,$P$104-$P$103=0),0,SUMIFS($W322:AO322,$W$1:AO$1,"&gt;"&amp;(AO$1-12))*(1+$P$103)/($P$104-$P$103))))</f>
        <v>0</v>
      </c>
      <c r="AP328" s="5">
        <f ca="1">IF(AP$4="",0,IF(AP$1&lt;&gt;$P$8,0,IF(OR(SUMIFS($W322:AP322,$W$1:AP$1,"&gt;"&amp;(AP$1-12))&lt;=0,$P$104-$P$103=0),0,SUMIFS($W322:AP322,$W$1:AP$1,"&gt;"&amp;(AP$1-12))*(1+$P$103)/($P$104-$P$103))))</f>
        <v>0</v>
      </c>
      <c r="AQ328" s="5">
        <f ca="1">IF(AQ$4="",0,IF(AQ$1&lt;&gt;$P$8,0,IF(OR(SUMIFS($W322:AQ322,$W$1:AQ$1,"&gt;"&amp;(AQ$1-12))&lt;=0,$P$104-$P$103=0),0,SUMIFS($W322:AQ322,$W$1:AQ$1,"&gt;"&amp;(AQ$1-12))*(1+$P$103)/($P$104-$P$103))))</f>
        <v>0</v>
      </c>
      <c r="AR328" s="5">
        <f ca="1">IF(AR$4="",0,IF(AR$1&lt;&gt;$P$8,0,IF(OR(SUMIFS($W322:AR322,$W$1:AR$1,"&gt;"&amp;(AR$1-12))&lt;=0,$P$104-$P$103=0),0,SUMIFS($W322:AR322,$W$1:AR$1,"&gt;"&amp;(AR$1-12))*(1+$P$103)/($P$104-$P$103))))</f>
        <v>0</v>
      </c>
      <c r="AS328" s="5">
        <f ca="1">IF(AS$4="",0,IF(AS$1&lt;&gt;$P$8,0,IF(OR(SUMIFS($W322:AS322,$W$1:AS$1,"&gt;"&amp;(AS$1-12))&lt;=0,$P$104-$P$103=0),0,SUMIFS($W322:AS322,$W$1:AS$1,"&gt;"&amp;(AS$1-12))*(1+$P$103)/($P$104-$P$103))))</f>
        <v>0</v>
      </c>
      <c r="AT328" s="5">
        <f ca="1">IF(AT$4="",0,IF(AT$1&lt;&gt;$P$8,0,IF(OR(SUMIFS($W322:AT322,$W$1:AT$1,"&gt;"&amp;(AT$1-12))&lt;=0,$P$104-$P$103=0),0,SUMIFS($W322:AT322,$W$1:AT$1,"&gt;"&amp;(AT$1-12))*(1+$P$103)/($P$104-$P$103))))</f>
        <v>0</v>
      </c>
      <c r="AU328" s="5">
        <f ca="1">IF(AU$4="",0,IF(AU$1&lt;&gt;$P$8,0,IF(OR(SUMIFS($W322:AU322,$W$1:AU$1,"&gt;"&amp;(AU$1-12))&lt;=0,$P$104-$P$103=0),0,SUMIFS($W322:AU322,$W$1:AU$1,"&gt;"&amp;(AU$1-12))*(1+$P$103)/($P$104-$P$103))))</f>
        <v>0</v>
      </c>
      <c r="AV328" s="5">
        <f ca="1">IF(AV$4="",0,IF(AV$1&lt;&gt;$P$8,0,IF(OR(SUMIFS($W322:AV322,$W$1:AV$1,"&gt;"&amp;(AV$1-12))&lt;=0,$P$104-$P$103=0),0,SUMIFS($W322:AV322,$W$1:AV$1,"&gt;"&amp;(AV$1-12))*(1+$P$103)/($P$104-$P$103))))</f>
        <v>0</v>
      </c>
      <c r="AW328" s="5">
        <f ca="1">IF(AW$4="",0,IF(AW$1&lt;&gt;$P$8,0,IF(OR(SUMIFS($W322:AW322,$W$1:AW$1,"&gt;"&amp;(AW$1-12))&lt;=0,$P$104-$P$103=0),0,SUMIFS($W322:AW322,$W$1:AW$1,"&gt;"&amp;(AW$1-12))*(1+$P$103)/($P$104-$P$103))))</f>
        <v>0</v>
      </c>
      <c r="AX328" s="5">
        <f ca="1">IF(AX$4="",0,IF(AX$1&lt;&gt;$P$8,0,IF(OR(SUMIFS($W322:AX322,$W$1:AX$1,"&gt;"&amp;(AX$1-12))&lt;=0,$P$104-$P$103=0),0,SUMIFS($W322:AX322,$W$1:AX$1,"&gt;"&amp;(AX$1-12))*(1+$P$103)/($P$104-$P$103))))</f>
        <v>0</v>
      </c>
      <c r="AY328" s="5">
        <f ca="1">IF(AY$4="",0,IF(AY$1&lt;&gt;$P$8,0,IF(OR(SUMIFS($W322:AY322,$W$1:AY$1,"&gt;"&amp;(AY$1-12))&lt;=0,$P$104-$P$103=0),0,SUMIFS($W322:AY322,$W$1:AY$1,"&gt;"&amp;(AY$1-12))*(1+$P$103)/($P$104-$P$103))))</f>
        <v>0</v>
      </c>
      <c r="AZ328" s="5">
        <f ca="1">IF(AZ$4="",0,IF(AZ$1&lt;&gt;$P$8,0,IF(OR(SUMIFS($W322:AZ322,$W$1:AZ$1,"&gt;"&amp;(AZ$1-12))&lt;=0,$P$104-$P$103=0),0,SUMIFS($W322:AZ322,$W$1:AZ$1,"&gt;"&amp;(AZ$1-12))*(1+$P$103)/($P$104-$P$103))))</f>
        <v>0</v>
      </c>
      <c r="BA328" s="5">
        <f ca="1">IF(BA$4="",0,IF(BA$1&lt;&gt;$P$8,0,IF(OR(SUMIFS($W322:BA322,$W$1:BA$1,"&gt;"&amp;(BA$1-12))&lt;=0,$P$104-$P$103=0),0,SUMIFS($W322:BA322,$W$1:BA$1,"&gt;"&amp;(BA$1-12))*(1+$P$103)/($P$104-$P$103))))</f>
        <v>0</v>
      </c>
      <c r="BB328" s="5">
        <f ca="1">IF(BB$4="",0,IF(BB$1&lt;&gt;$P$8,0,IF(OR(SUMIFS($W322:BB322,$W$1:BB$1,"&gt;"&amp;(BB$1-12))&lt;=0,$P$104-$P$103=0),0,SUMIFS($W322:BB322,$W$1:BB$1,"&gt;"&amp;(BB$1-12))*(1+$P$103)/($P$104-$P$103))))</f>
        <v>0</v>
      </c>
      <c r="BC328" s="5">
        <f ca="1">IF(BC$4="",0,IF(BC$1&lt;&gt;$P$8,0,IF(OR(SUMIFS($W322:BC322,$W$1:BC$1,"&gt;"&amp;(BC$1-12))&lt;=0,$P$104-$P$103=0),0,SUMIFS($W322:BC322,$W$1:BC$1,"&gt;"&amp;(BC$1-12))*(1+$P$103)/($P$104-$P$103))))</f>
        <v>0</v>
      </c>
      <c r="BD328" s="5">
        <f ca="1">IF(BD$4="",0,IF(BD$1&lt;&gt;$P$8,0,IF(OR(SUMIFS($W322:BD322,$W$1:BD$1,"&gt;"&amp;(BD$1-12))&lt;=0,$P$104-$P$103=0),0,SUMIFS($W322:BD322,$W$1:BD$1,"&gt;"&amp;(BD$1-12))*(1+$P$103)/($P$104-$P$103))))</f>
        <v>0</v>
      </c>
      <c r="BE328" s="5">
        <f ca="1">IF(BE$4="",0,IF(BE$1&lt;&gt;$P$8,0,IF(OR(SUMIFS($W322:BE322,$W$1:BE$1,"&gt;"&amp;(BE$1-12))&lt;=0,$P$104-$P$103=0),0,SUMIFS($W322:BE322,$W$1:BE$1,"&gt;"&amp;(BE$1-12))*(1+$P$103)/($P$104-$P$103))))</f>
        <v>0</v>
      </c>
      <c r="BF328" s="5">
        <f ca="1">IF(BF$4="",0,IF(BF$1&lt;&gt;$P$8,0,IF(OR(SUMIFS($W322:BF322,$W$1:BF$1,"&gt;"&amp;(BF$1-12))&lt;=0,$P$104-$P$103=0),0,SUMIFS($W322:BF322,$W$1:BF$1,"&gt;"&amp;(BF$1-12))*(1+$P$103)/($P$104-$P$103))))</f>
        <v>0</v>
      </c>
      <c r="BG328" s="5">
        <f ca="1">IF(BG$4="",0,IF(BG$1&lt;&gt;$P$8,0,IF(OR(SUMIFS($W322:BG322,$W$1:BG$1,"&gt;"&amp;(BG$1-12))&lt;=0,$P$104-$P$103=0),0,SUMIFS($W322:BG322,$W$1:BG$1,"&gt;"&amp;(BG$1-12))*(1+$P$103)/($P$104-$P$103))))</f>
        <v>0</v>
      </c>
      <c r="BH328" s="5">
        <f ca="1">IF(BH$4="",0,IF(BH$1&lt;&gt;$P$8,0,IF(OR(SUMIFS($W322:BH322,$W$1:BH$1,"&gt;"&amp;(BH$1-12))&lt;=0,$P$104-$P$103=0),0,SUMIFS($W322:BH322,$W$1:BH$1,"&gt;"&amp;(BH$1-12))*(1+$P$103)/($P$104-$P$103))))</f>
        <v>0</v>
      </c>
      <c r="BI328" s="5">
        <f ca="1">IF(BI$4="",0,IF(BI$1&lt;&gt;$P$8,0,IF(OR(SUMIFS($W322:BI322,$W$1:BI$1,"&gt;"&amp;(BI$1-12))&lt;=0,$P$104-$P$103=0),0,SUMIFS($W322:BI322,$W$1:BI$1,"&gt;"&amp;(BI$1-12))*(1+$P$103)/($P$104-$P$103))))</f>
        <v>0</v>
      </c>
      <c r="BJ328" s="5">
        <f ca="1">IF(BJ$4="",0,IF(BJ$1&lt;&gt;$P$8,0,IF(OR(SUMIFS($W322:BJ322,$W$1:BJ$1,"&gt;"&amp;(BJ$1-12))&lt;=0,$P$104-$P$103=0),0,SUMIFS($W322:BJ322,$W$1:BJ$1,"&gt;"&amp;(BJ$1-12))*(1+$P$103)/($P$104-$P$103))))</f>
        <v>0</v>
      </c>
      <c r="BK328" s="5">
        <f ca="1">IF(BK$4="",0,IF(BK$1&lt;&gt;$P$8,0,IF(OR(SUMIFS($W322:BK322,$W$1:BK$1,"&gt;"&amp;(BK$1-12))&lt;=0,$P$104-$P$103=0),0,SUMIFS($W322:BK322,$W$1:BK$1,"&gt;"&amp;(BK$1-12))*(1+$P$103)/($P$104-$P$103))))</f>
        <v>0</v>
      </c>
      <c r="BL328" s="5">
        <f ca="1">IF(BL$4="",0,IF(BL$1&lt;&gt;$P$8,0,IF(OR(SUMIFS($W322:BL322,$W$1:BL$1,"&gt;"&amp;(BL$1-12))&lt;=0,$P$104-$P$103=0),0,SUMIFS($W322:BL322,$W$1:BL$1,"&gt;"&amp;(BL$1-12))*(1+$P$103)/($P$104-$P$103))))</f>
        <v>0</v>
      </c>
      <c r="BM328" s="5">
        <f ca="1">IF(BM$4="",0,IF(BM$1&lt;&gt;$P$8,0,IF(OR(SUMIFS($W322:BM322,$W$1:BM$1,"&gt;"&amp;(BM$1-12))&lt;=0,$P$104-$P$103=0),0,SUMIFS($W322:BM322,$W$1:BM$1,"&gt;"&amp;(BM$1-12))*(1+$P$103)/($P$104-$P$103))))</f>
        <v>0</v>
      </c>
      <c r="BN328" s="5">
        <f ca="1">IF(BN$4="",0,IF(BN$1&lt;&gt;$P$8,0,IF(OR(SUMIFS($W322:BN322,$W$1:BN$1,"&gt;"&amp;(BN$1-12))&lt;=0,$P$104-$P$103=0),0,SUMIFS($W322:BN322,$W$1:BN$1,"&gt;"&amp;(BN$1-12))*(1+$P$103)/($P$104-$P$103))))</f>
        <v>0</v>
      </c>
      <c r="BO328" s="5">
        <f ca="1">IF(BO$4="",0,IF(BO$1&lt;&gt;$P$8,0,IF(OR(SUMIFS($W322:BO322,$W$1:BO$1,"&gt;"&amp;(BO$1-12))&lt;=0,$P$104-$P$103=0),0,SUMIFS($W322:BO322,$W$1:BO$1,"&gt;"&amp;(BO$1-12))*(1+$P$103)/($P$104-$P$103))))</f>
        <v>0</v>
      </c>
      <c r="BP328" s="5">
        <f ca="1">IF(BP$4="",0,IF(BP$1&lt;&gt;$P$8,0,IF(OR(SUMIFS($W322:BP322,$W$1:BP$1,"&gt;"&amp;(BP$1-12))&lt;=0,$P$104-$P$103=0),0,SUMIFS($W322:BP322,$W$1:BP$1,"&gt;"&amp;(BP$1-12))*(1+$P$103)/($P$104-$P$103))))</f>
        <v>0</v>
      </c>
      <c r="BQ328" s="5">
        <f ca="1">IF(BQ$4="",0,IF(BQ$1&lt;&gt;$P$8,0,IF(OR(SUMIFS($W322:BQ322,$W$1:BQ$1,"&gt;"&amp;(BQ$1-12))&lt;=0,$P$104-$P$103=0),0,SUMIFS($W322:BQ322,$W$1:BQ$1,"&gt;"&amp;(BQ$1-12))*(1+$P$103)/($P$104-$P$103))))</f>
        <v>0</v>
      </c>
      <c r="BR328" s="5">
        <f ca="1">IF(BR$4="",0,IF(BR$1&lt;&gt;$P$8,0,IF(OR(SUMIFS($W322:BR322,$W$1:BR$1,"&gt;"&amp;(BR$1-12))&lt;=0,$P$104-$P$103=0),0,SUMIFS($W322:BR322,$W$1:BR$1,"&gt;"&amp;(BR$1-12))*(1+$P$103)/($P$104-$P$103))))</f>
        <v>0</v>
      </c>
      <c r="BS328" s="5">
        <f ca="1">IF(BS$4="",0,IF(BS$1&lt;&gt;$P$8,0,IF(OR(SUMIFS($W322:BS322,$W$1:BS$1,"&gt;"&amp;(BS$1-12))&lt;=0,$P$104-$P$103=0),0,SUMIFS($W322:BS322,$W$1:BS$1,"&gt;"&amp;(BS$1-12))*(1+$P$103)/($P$104-$P$103))))</f>
        <v>0</v>
      </c>
      <c r="BT328" s="5">
        <f ca="1">IF(BT$4="",0,IF(BT$1&lt;&gt;$P$8,0,IF(OR(SUMIFS($W322:BT322,$W$1:BT$1,"&gt;"&amp;(BT$1-12))&lt;=0,$P$104-$P$103=0),0,SUMIFS($W322:BT322,$W$1:BT$1,"&gt;"&amp;(BT$1-12))*(1+$P$103)/($P$104-$P$103))))</f>
        <v>0</v>
      </c>
      <c r="BU328" s="5">
        <f ca="1">IF(BU$4="",0,IF(BU$1&lt;&gt;$P$8,0,IF(OR(SUMIFS($W322:BU322,$W$1:BU$1,"&gt;"&amp;(BU$1-12))&lt;=0,$P$104-$P$103=0),0,SUMIFS($W322:BU322,$W$1:BU$1,"&gt;"&amp;(BU$1-12))*(1+$P$103)/($P$104-$P$103))))</f>
        <v>0</v>
      </c>
      <c r="BV328" s="5">
        <f ca="1">IF(BV$4="",0,IF(BV$1&lt;&gt;$P$8,0,IF(OR(SUMIFS($W322:BV322,$W$1:BV$1,"&gt;"&amp;(BV$1-12))&lt;=0,$P$104-$P$103=0),0,SUMIFS($W322:BV322,$W$1:BV$1,"&gt;"&amp;(BV$1-12))*(1+$P$103)/($P$104-$P$103))))</f>
        <v>0</v>
      </c>
      <c r="BW328" s="5">
        <f ca="1">IF(BW$4="",0,IF(BW$1&lt;&gt;$P$8,0,IF(OR(SUMIFS($W322:BW322,$W$1:BW$1,"&gt;"&amp;(BW$1-12))&lt;=0,$P$104-$P$103=0),0,SUMIFS($W322:BW322,$W$1:BW$1,"&gt;"&amp;(BW$1-12))*(1+$P$103)/($P$104-$P$103))))</f>
        <v>0</v>
      </c>
      <c r="BX328" s="5">
        <f ca="1">IF(BX$4="",0,IF(BX$1&lt;&gt;$P$8,0,IF(OR(SUMIFS($W322:BX322,$W$1:BX$1,"&gt;"&amp;(BX$1-12))&lt;=0,$P$104-$P$103=0),0,SUMIFS($W322:BX322,$W$1:BX$1,"&gt;"&amp;(BX$1-12))*(1+$P$103)/($P$104-$P$103))))</f>
        <v>0</v>
      </c>
      <c r="BY328" s="5">
        <f ca="1">IF(BY$4="",0,IF(BY$1&lt;&gt;$P$8,0,IF(OR(SUMIFS($W322:BY322,$W$1:BY$1,"&gt;"&amp;(BY$1-12))&lt;=0,$P$104-$P$103=0),0,SUMIFS($W322:BY322,$W$1:BY$1,"&gt;"&amp;(BY$1-12))*(1+$P$103)/($P$104-$P$103))))</f>
        <v>0</v>
      </c>
      <c r="BZ328" s="5">
        <f ca="1">IF(BZ$4="",0,IF(BZ$1&lt;&gt;$P$8,0,IF(OR(SUMIFS($W322:BZ322,$W$1:BZ$1,"&gt;"&amp;(BZ$1-12))&lt;=0,$P$104-$P$103=0),0,SUMIFS($W322:BZ322,$W$1:BZ$1,"&gt;"&amp;(BZ$1-12))*(1+$P$103)/($P$104-$P$103))))</f>
        <v>0</v>
      </c>
      <c r="CA328" s="5">
        <f ca="1">IF(CA$4="",0,IF(CA$1&lt;&gt;$P$8,0,IF(OR(SUMIFS($W322:CA322,$W$1:CA$1,"&gt;"&amp;(CA$1-12))&lt;=0,$P$104-$P$103=0),0,SUMIFS($W322:CA322,$W$1:CA$1,"&gt;"&amp;(CA$1-12))*(1+$P$103)/($P$104-$P$103))))</f>
        <v>0</v>
      </c>
      <c r="CB328" s="5">
        <f ca="1">IF(CB$4="",0,IF(CB$1&lt;&gt;$P$8,0,IF(OR(SUMIFS($W322:CB322,$W$1:CB$1,"&gt;"&amp;(CB$1-12))&lt;=0,$P$104-$P$103=0),0,SUMIFS($W322:CB322,$W$1:CB$1,"&gt;"&amp;(CB$1-12))*(1+$P$103)/($P$104-$P$103))))</f>
        <v>0</v>
      </c>
      <c r="CC328" s="5">
        <f ca="1">IF(CC$4="",0,IF(CC$1&lt;&gt;$P$8,0,IF(OR(SUMIFS($W322:CC322,$W$1:CC$1,"&gt;"&amp;(CC$1-12))&lt;=0,$P$104-$P$103=0),0,SUMIFS($W322:CC322,$W$1:CC$1,"&gt;"&amp;(CC$1-12))*(1+$P$103)/($P$104-$P$103))))</f>
        <v>0</v>
      </c>
      <c r="CD328" s="5">
        <f ca="1">IF(CD$4="",0,IF(CD$1&lt;&gt;$P$8,0,IF(OR(SUMIFS($W322:CD322,$W$1:CD$1,"&gt;"&amp;(CD$1-12))&lt;=0,$P$104-$P$103=0),0,SUMIFS($W322:CD322,$W$1:CD$1,"&gt;"&amp;(CD$1-12))*(1+$P$103)/($P$104-$P$103))))</f>
        <v>0</v>
      </c>
      <c r="CE328" s="5">
        <f ca="1">IF(CE$4="",0,IF(CE$1&lt;&gt;$P$8,0,IF(OR(SUMIFS($W322:CE322,$W$1:CE$1,"&gt;"&amp;(CE$1-12))&lt;=0,$P$104-$P$103=0),0,SUMIFS($W322:CE322,$W$1:CE$1,"&gt;"&amp;(CE$1-12))*(1+$P$103)/($P$104-$P$103))))</f>
        <v>784117810.24063766</v>
      </c>
      <c r="CF328" s="5">
        <f ca="1">IF(CF$4="",0,IF(CF$1&lt;&gt;$P$8,0,IF(OR(SUMIFS($W322:CF322,$W$1:CF$1,"&gt;"&amp;(CF$1-12))&lt;=0,$P$104-$P$103=0),0,SUMIFS($W322:CF322,$W$1:CF$1,"&gt;"&amp;(CF$1-12))*(1+$P$103)/($P$104-$P$103))))</f>
        <v>0</v>
      </c>
    </row>
    <row r="329" spans="2:84" x14ac:dyDescent="0.3">
      <c r="B329" s="13">
        <f>ROW()</f>
        <v>329</v>
      </c>
      <c r="H329" s="1" t="str">
        <f t="shared" si="571"/>
        <v>Оценка стоимости бизнеса</v>
      </c>
      <c r="I329" s="1" t="s">
        <v>307</v>
      </c>
      <c r="M329" s="53" t="s">
        <v>18</v>
      </c>
      <c r="U329" s="5">
        <f ca="1">SUM(INDIRECT(ADDRESS($B329,$X$2)&amp;":"&amp;ADDRESS($B329,$X$2-1+$P$8)))</f>
        <v>74946114.43750672</v>
      </c>
      <c r="X329" s="5">
        <f ca="1">IF(X$4="",0,IF(X330=0,0,X322/X330))</f>
        <v>-33061575.332185801</v>
      </c>
      <c r="Y329" s="5">
        <f t="shared" ref="Y329:CF329" ca="1" si="573">IF(Y$4="",0,IF(Y330=0,0,Y322/Y330))</f>
        <v>-8932984.1848006342</v>
      </c>
      <c r="Z329" s="5">
        <f t="shared" ca="1" si="573"/>
        <v>-6484791.4703202629</v>
      </c>
      <c r="AA329" s="5">
        <f t="shared" ca="1" si="573"/>
        <v>-825988.5814405058</v>
      </c>
      <c r="AB329" s="5">
        <f t="shared" ca="1" si="573"/>
        <v>4079459.6855037441</v>
      </c>
      <c r="AC329" s="5">
        <f t="shared" ca="1" si="573"/>
        <v>0</v>
      </c>
      <c r="AD329" s="5">
        <f t="shared" ca="1" si="573"/>
        <v>283749.87650067941</v>
      </c>
      <c r="AE329" s="5">
        <f t="shared" ca="1" si="573"/>
        <v>197201.90188312726</v>
      </c>
      <c r="AF329" s="5">
        <f t="shared" ca="1" si="573"/>
        <v>0</v>
      </c>
      <c r="AG329" s="5">
        <f t="shared" ca="1" si="573"/>
        <v>0</v>
      </c>
      <c r="AH329" s="5">
        <f t="shared" ca="1" si="573"/>
        <v>0</v>
      </c>
      <c r="AI329" s="5">
        <f t="shared" ca="1" si="573"/>
        <v>0</v>
      </c>
      <c r="AJ329" s="5">
        <f t="shared" ca="1" si="573"/>
        <v>0</v>
      </c>
      <c r="AK329" s="5">
        <f t="shared" ca="1" si="573"/>
        <v>0</v>
      </c>
      <c r="AL329" s="5">
        <f t="shared" ca="1" si="573"/>
        <v>0</v>
      </c>
      <c r="AM329" s="5">
        <f t="shared" ca="1" si="573"/>
        <v>0</v>
      </c>
      <c r="AN329" s="5">
        <f t="shared" ca="1" si="573"/>
        <v>0</v>
      </c>
      <c r="AO329" s="5">
        <f t="shared" ca="1" si="573"/>
        <v>0</v>
      </c>
      <c r="AP329" s="5">
        <f t="shared" ca="1" si="573"/>
        <v>0</v>
      </c>
      <c r="AQ329" s="5">
        <f t="shared" ca="1" si="573"/>
        <v>0</v>
      </c>
      <c r="AR329" s="5">
        <f t="shared" ca="1" si="573"/>
        <v>0</v>
      </c>
      <c r="AS329" s="5">
        <f t="shared" ca="1" si="573"/>
        <v>0</v>
      </c>
      <c r="AT329" s="5">
        <f t="shared" ca="1" si="573"/>
        <v>0</v>
      </c>
      <c r="AU329" s="5">
        <f t="shared" ca="1" si="573"/>
        <v>2731292.6515730121</v>
      </c>
      <c r="AV329" s="5">
        <f t="shared" ca="1" si="573"/>
        <v>2154304.1514758454</v>
      </c>
      <c r="AW329" s="5">
        <f t="shared" ca="1" si="573"/>
        <v>5628125.5178654641</v>
      </c>
      <c r="AX329" s="5">
        <f t="shared" ca="1" si="573"/>
        <v>2923206.8162770118</v>
      </c>
      <c r="AY329" s="5">
        <f t="shared" ca="1" si="573"/>
        <v>1726653.399944037</v>
      </c>
      <c r="AZ329" s="5">
        <f t="shared" ca="1" si="573"/>
        <v>0</v>
      </c>
      <c r="BA329" s="5">
        <f t="shared" ca="1" si="573"/>
        <v>0</v>
      </c>
      <c r="BB329" s="5">
        <f t="shared" ca="1" si="573"/>
        <v>0</v>
      </c>
      <c r="BC329" s="5">
        <f t="shared" ca="1" si="573"/>
        <v>0</v>
      </c>
      <c r="BD329" s="5">
        <f t="shared" ca="1" si="573"/>
        <v>252503.83354364565</v>
      </c>
      <c r="BE329" s="5">
        <f t="shared" ca="1" si="573"/>
        <v>3218683.6565842968</v>
      </c>
      <c r="BF329" s="5">
        <f t="shared" ca="1" si="573"/>
        <v>5982768.7700634245</v>
      </c>
      <c r="BG329" s="5">
        <f t="shared" ca="1" si="573"/>
        <v>4175513.2871442907</v>
      </c>
      <c r="BH329" s="5">
        <f t="shared" ca="1" si="573"/>
        <v>3637010.8456137762</v>
      </c>
      <c r="BI329" s="5">
        <f t="shared" ca="1" si="573"/>
        <v>5107796.1412125081</v>
      </c>
      <c r="BJ329" s="5">
        <f t="shared" ca="1" si="573"/>
        <v>3025064.0769983861</v>
      </c>
      <c r="BK329" s="5">
        <f t="shared" ca="1" si="573"/>
        <v>0</v>
      </c>
      <c r="BL329" s="5">
        <f t="shared" ca="1" si="573"/>
        <v>0</v>
      </c>
      <c r="BM329" s="5">
        <f t="shared" ca="1" si="573"/>
        <v>0</v>
      </c>
      <c r="BN329" s="5">
        <f t="shared" ca="1" si="573"/>
        <v>2110470.7150496361</v>
      </c>
      <c r="BO329" s="5">
        <f t="shared" ca="1" si="573"/>
        <v>5284537.559144645</v>
      </c>
      <c r="BP329" s="5">
        <f t="shared" ca="1" si="573"/>
        <v>4114024.5335257901</v>
      </c>
      <c r="BQ329" s="5">
        <f t="shared" ca="1" si="573"/>
        <v>4302790.2575671393</v>
      </c>
      <c r="BR329" s="5">
        <f t="shared" ca="1" si="573"/>
        <v>7681615.699271231</v>
      </c>
      <c r="BS329" s="5">
        <f t="shared" ca="1" si="573"/>
        <v>5225229.2256496008</v>
      </c>
      <c r="BT329" s="5">
        <f t="shared" ca="1" si="573"/>
        <v>4728959.9396643937</v>
      </c>
      <c r="BU329" s="5">
        <f t="shared" ca="1" si="573"/>
        <v>1215838.2855320256</v>
      </c>
      <c r="BV329" s="5">
        <f t="shared" ca="1" si="573"/>
        <v>0</v>
      </c>
      <c r="BW329" s="5">
        <f t="shared" ca="1" si="573"/>
        <v>2104564.6526838024</v>
      </c>
      <c r="BX329" s="5">
        <f t="shared" ca="1" si="573"/>
        <v>3241024.9870339246</v>
      </c>
      <c r="BY329" s="5">
        <f t="shared" ca="1" si="573"/>
        <v>4422835.0603486691</v>
      </c>
      <c r="BZ329" s="5">
        <f t="shared" ca="1" si="573"/>
        <v>5403661.1007763678</v>
      </c>
      <c r="CA329" s="5">
        <f t="shared" ca="1" si="573"/>
        <v>7937090.6239567036</v>
      </c>
      <c r="CB329" s="5">
        <f t="shared" ca="1" si="573"/>
        <v>4762611.8366350429</v>
      </c>
      <c r="CC329" s="5">
        <f t="shared" ca="1" si="573"/>
        <v>4962740.3532744292</v>
      </c>
      <c r="CD329" s="5">
        <f t="shared" ca="1" si="573"/>
        <v>5913305.6175170597</v>
      </c>
      <c r="CE329" s="5">
        <f t="shared" ca="1" si="573"/>
        <v>5716818.9464402162</v>
      </c>
      <c r="CF329" s="5">
        <f t="shared" ca="1" si="573"/>
        <v>0</v>
      </c>
    </row>
    <row r="330" spans="2:84" x14ac:dyDescent="0.3">
      <c r="B330" s="13">
        <f>ROW()</f>
        <v>330</v>
      </c>
      <c r="H330" s="1" t="str">
        <f t="shared" si="571"/>
        <v>Оценка стоимости бизнеса</v>
      </c>
      <c r="I330" s="1" t="s">
        <v>306</v>
      </c>
      <c r="M330" s="53" t="s">
        <v>18</v>
      </c>
      <c r="P330" s="72"/>
      <c r="U330" s="31">
        <f ca="1">IF(U329=0,0,U322/U329)</f>
        <v>2.8365011754965135</v>
      </c>
      <c r="V330" s="107"/>
      <c r="W330" s="107"/>
      <c r="X330" s="31">
        <f ca="1">IF(X$4="",0,POWER(1+$P$104,X$1/12))</f>
        <v>1.0167089638731281</v>
      </c>
      <c r="Y330" s="31">
        <f t="shared" ref="Y330:CF330" ca="1" si="574">IF(Y$4="",0,POWER(1+$P$104,Y$1/12))</f>
        <v>1.03369711721997</v>
      </c>
      <c r="Z330" s="31">
        <f t="shared" ca="1" si="574"/>
        <v>1.0509691250073554</v>
      </c>
      <c r="AA330" s="31">
        <f t="shared" ca="1" si="574"/>
        <v>1.0685297301488765</v>
      </c>
      <c r="AB330" s="31">
        <f t="shared" ca="1" si="574"/>
        <v>1.0863837548072974</v>
      </c>
      <c r="AC330" s="31">
        <f t="shared" ca="1" si="574"/>
        <v>1.1045361017187261</v>
      </c>
      <c r="AD330" s="31">
        <f t="shared" ca="1" si="574"/>
        <v>1.1229917555389102</v>
      </c>
      <c r="AE330" s="31">
        <f t="shared" ca="1" si="574"/>
        <v>1.1417557842120307</v>
      </c>
      <c r="AF330" s="31">
        <f t="shared" ca="1" si="574"/>
        <v>1.1608333403623647</v>
      </c>
      <c r="AG330" s="31">
        <f t="shared" ca="1" si="574"/>
        <v>1.1802296627092024</v>
      </c>
      <c r="AH330" s="31">
        <f t="shared" ca="1" si="574"/>
        <v>1.1999500775054046</v>
      </c>
      <c r="AI330" s="31">
        <f t="shared" ca="1" si="574"/>
        <v>1.22</v>
      </c>
      <c r="AJ330" s="31">
        <f t="shared" ca="1" si="574"/>
        <v>1.2403849359252164</v>
      </c>
      <c r="AK330" s="31">
        <f t="shared" ca="1" si="574"/>
        <v>1.2611104830083635</v>
      </c>
      <c r="AL330" s="31">
        <f t="shared" ca="1" si="574"/>
        <v>1.2821823325089734</v>
      </c>
      <c r="AM330" s="31">
        <f t="shared" ca="1" si="574"/>
        <v>1.3036062707816292</v>
      </c>
      <c r="AN330" s="31">
        <f t="shared" ca="1" si="574"/>
        <v>1.3253881808649031</v>
      </c>
      <c r="AO330" s="31">
        <f t="shared" ca="1" si="574"/>
        <v>1.3475340440968457</v>
      </c>
      <c r="AP330" s="31">
        <f t="shared" ca="1" si="574"/>
        <v>1.3700499417574703</v>
      </c>
      <c r="AQ330" s="31">
        <f t="shared" ca="1" si="574"/>
        <v>1.3929420567386774</v>
      </c>
      <c r="AR330" s="31">
        <f t="shared" ca="1" si="574"/>
        <v>1.4162166752420851</v>
      </c>
      <c r="AS330" s="31">
        <f t="shared" ca="1" si="574"/>
        <v>1.4398801885052268</v>
      </c>
      <c r="AT330" s="31">
        <f t="shared" ca="1" si="574"/>
        <v>1.4639390945565938</v>
      </c>
      <c r="AU330" s="31">
        <f t="shared" ca="1" si="574"/>
        <v>1.4883999999999999</v>
      </c>
      <c r="AV330" s="31">
        <f t="shared" ca="1" si="574"/>
        <v>1.513269621828764</v>
      </c>
      <c r="AW330" s="31">
        <f t="shared" ca="1" si="574"/>
        <v>1.5385547892702034</v>
      </c>
      <c r="AX330" s="31">
        <f t="shared" ca="1" si="574"/>
        <v>1.5642624456609475</v>
      </c>
      <c r="AY330" s="31">
        <f t="shared" ca="1" si="574"/>
        <v>1.5903996503535878</v>
      </c>
      <c r="AZ330" s="31">
        <f t="shared" ca="1" si="574"/>
        <v>1.6169735806551815</v>
      </c>
      <c r="BA330" s="31">
        <f t="shared" ca="1" si="574"/>
        <v>1.6439915337981519</v>
      </c>
      <c r="BB330" s="31">
        <f t="shared" ca="1" si="574"/>
        <v>1.6714609289441138</v>
      </c>
      <c r="BC330" s="31">
        <f t="shared" ca="1" si="574"/>
        <v>1.6993893092211863</v>
      </c>
      <c r="BD330" s="31">
        <f t="shared" ca="1" si="574"/>
        <v>1.7277843437953437</v>
      </c>
      <c r="BE330" s="31">
        <f t="shared" ca="1" si="574"/>
        <v>1.7566538299763768</v>
      </c>
      <c r="BF330" s="31">
        <f t="shared" ca="1" si="574"/>
        <v>1.7860056953590442</v>
      </c>
      <c r="BG330" s="31">
        <f t="shared" ca="1" si="574"/>
        <v>1.8158479999999999</v>
      </c>
      <c r="BH330" s="31">
        <f t="shared" ca="1" si="574"/>
        <v>1.8461889386310921</v>
      </c>
      <c r="BI330" s="31">
        <f t="shared" ca="1" si="574"/>
        <v>1.8770368429096478</v>
      </c>
      <c r="BJ330" s="31">
        <f t="shared" ca="1" si="574"/>
        <v>1.908400183706356</v>
      </c>
      <c r="BK330" s="31">
        <f t="shared" ca="1" si="574"/>
        <v>1.9402875734313769</v>
      </c>
      <c r="BL330" s="31">
        <f t="shared" ca="1" si="574"/>
        <v>1.9727077683993215</v>
      </c>
      <c r="BM330" s="31">
        <f t="shared" ca="1" si="574"/>
        <v>2.0056696712337452</v>
      </c>
      <c r="BN330" s="31">
        <f t="shared" ca="1" si="574"/>
        <v>2.0391823333118189</v>
      </c>
      <c r="BO330" s="31">
        <f t="shared" ca="1" si="574"/>
        <v>2.0732549572498473</v>
      </c>
      <c r="BP330" s="31">
        <f t="shared" ca="1" si="574"/>
        <v>2.1078968994303193</v>
      </c>
      <c r="BQ330" s="31">
        <f t="shared" ca="1" si="574"/>
        <v>2.1431176725711798</v>
      </c>
      <c r="BR330" s="31">
        <f t="shared" ca="1" si="574"/>
        <v>2.178926948338034</v>
      </c>
      <c r="BS330" s="31">
        <f t="shared" ca="1" si="574"/>
        <v>2.2153345599999996</v>
      </c>
      <c r="BT330" s="31">
        <f t="shared" ca="1" si="574"/>
        <v>2.252350505129932</v>
      </c>
      <c r="BU330" s="31">
        <f t="shared" ca="1" si="574"/>
        <v>2.2899849483497707</v>
      </c>
      <c r="BV330" s="31">
        <f t="shared" ca="1" si="574"/>
        <v>2.3282482241217544</v>
      </c>
      <c r="BW330" s="31">
        <f t="shared" ca="1" si="574"/>
        <v>2.3671508395862797</v>
      </c>
      <c r="BX330" s="31">
        <f t="shared" ca="1" si="574"/>
        <v>2.4067034774471723</v>
      </c>
      <c r="BY330" s="31">
        <f t="shared" ca="1" si="574"/>
        <v>2.4469169989051691</v>
      </c>
      <c r="BZ330" s="31">
        <f t="shared" ca="1" si="574"/>
        <v>2.4878024466404187</v>
      </c>
      <c r="CA330" s="31">
        <f t="shared" ca="1" si="574"/>
        <v>2.5293710478448137</v>
      </c>
      <c r="CB330" s="31">
        <f t="shared" ca="1" si="574"/>
        <v>2.5716342173049895</v>
      </c>
      <c r="CC330" s="31">
        <f t="shared" ca="1" si="574"/>
        <v>2.614603560536839</v>
      </c>
      <c r="CD330" s="31">
        <f t="shared" ca="1" si="574"/>
        <v>2.6582908769724019</v>
      </c>
      <c r="CE330" s="31">
        <f t="shared" ca="1" si="574"/>
        <v>2.7027081631999996</v>
      </c>
      <c r="CF330" s="31">
        <f t="shared" ca="1" si="574"/>
        <v>0</v>
      </c>
    </row>
    <row r="331" spans="2:84" x14ac:dyDescent="0.3">
      <c r="B331" s="13">
        <f>ROW()</f>
        <v>331</v>
      </c>
    </row>
    <row r="332" spans="2:84" x14ac:dyDescent="0.3">
      <c r="B332" s="13">
        <f>ROW()</f>
        <v>332</v>
      </c>
      <c r="H332" s="1" t="s">
        <v>472</v>
      </c>
      <c r="M332" s="53" t="s">
        <v>18</v>
      </c>
      <c r="P332" s="72" t="str">
        <f>Lists!$AI$20</f>
        <v>FCF</v>
      </c>
      <c r="U332" s="5">
        <f ca="1">SUM(INDIRECT(ADDRESS($B332,$X$2)&amp;":"&amp;ADDRESS($B332,$X$2-1+$P$8)))</f>
        <v>996702551.94152176</v>
      </c>
      <c r="X332" s="5">
        <f t="shared" ref="X332:BC332" ca="1" si="575">X322+X328</f>
        <v>-33614000</v>
      </c>
      <c r="Y332" s="5">
        <f t="shared" ca="1" si="575"/>
        <v>-9234000</v>
      </c>
      <c r="Z332" s="5">
        <f t="shared" ca="1" si="575"/>
        <v>-6815315.6174176484</v>
      </c>
      <c r="AA332" s="5">
        <f t="shared" ca="1" si="575"/>
        <v>-882593.35603267699</v>
      </c>
      <c r="AB332" s="5">
        <f t="shared" ca="1" si="575"/>
        <v>4431858.730722554</v>
      </c>
      <c r="AC332" s="5">
        <f t="shared" ca="1" si="575"/>
        <v>0</v>
      </c>
      <c r="AD332" s="5">
        <f t="shared" ca="1" si="575"/>
        <v>318648.7719454469</v>
      </c>
      <c r="AE332" s="5">
        <f t="shared" ca="1" si="575"/>
        <v>225156.4121326739</v>
      </c>
      <c r="AF332" s="5">
        <f t="shared" ca="1" si="575"/>
        <v>0</v>
      </c>
      <c r="AG332" s="5">
        <f t="shared" ca="1" si="575"/>
        <v>0</v>
      </c>
      <c r="AH332" s="5">
        <f t="shared" ca="1" si="575"/>
        <v>0</v>
      </c>
      <c r="AI332" s="5">
        <f t="shared" ca="1" si="575"/>
        <v>0</v>
      </c>
      <c r="AJ332" s="5">
        <f t="shared" ca="1" si="575"/>
        <v>0</v>
      </c>
      <c r="AK332" s="5">
        <f t="shared" ca="1" si="575"/>
        <v>0</v>
      </c>
      <c r="AL332" s="5">
        <f t="shared" ca="1" si="575"/>
        <v>0</v>
      </c>
      <c r="AM332" s="5">
        <f t="shared" ca="1" si="575"/>
        <v>0</v>
      </c>
      <c r="AN332" s="5">
        <f t="shared" ca="1" si="575"/>
        <v>0</v>
      </c>
      <c r="AO332" s="5">
        <f t="shared" ca="1" si="575"/>
        <v>0</v>
      </c>
      <c r="AP332" s="5">
        <f t="shared" ca="1" si="575"/>
        <v>0</v>
      </c>
      <c r="AQ332" s="5">
        <f t="shared" ca="1" si="575"/>
        <v>0</v>
      </c>
      <c r="AR332" s="5">
        <f t="shared" ca="1" si="575"/>
        <v>0</v>
      </c>
      <c r="AS332" s="5">
        <f t="shared" ca="1" si="575"/>
        <v>0</v>
      </c>
      <c r="AT332" s="5">
        <f t="shared" ca="1" si="575"/>
        <v>0</v>
      </c>
      <c r="AU332" s="5">
        <f t="shared" ca="1" si="575"/>
        <v>4065255.982601271</v>
      </c>
      <c r="AV332" s="5">
        <f t="shared" ca="1" si="575"/>
        <v>3260043.0286079887</v>
      </c>
      <c r="AW332" s="5">
        <f t="shared" ca="1" si="575"/>
        <v>8659179.4701257534</v>
      </c>
      <c r="AX332" s="5">
        <f t="shared" ca="1" si="575"/>
        <v>4572662.6436022306</v>
      </c>
      <c r="AY332" s="5">
        <f t="shared" ca="1" si="575"/>
        <v>2746068.9635528298</v>
      </c>
      <c r="AZ332" s="5">
        <f t="shared" ca="1" si="575"/>
        <v>0</v>
      </c>
      <c r="BA332" s="5">
        <f t="shared" ca="1" si="575"/>
        <v>0</v>
      </c>
      <c r="BB332" s="5">
        <f t="shared" ca="1" si="575"/>
        <v>0</v>
      </c>
      <c r="BC332" s="5">
        <f t="shared" ca="1" si="575"/>
        <v>0</v>
      </c>
      <c r="BD332" s="5">
        <f t="shared" ref="BD332:CF332" ca="1" si="576">BD322+BD328</f>
        <v>436272.17034501652</v>
      </c>
      <c r="BE332" s="5">
        <f t="shared" ca="1" si="576"/>
        <v>5654112.9728211742</v>
      </c>
      <c r="BF332" s="5">
        <f t="shared" ca="1" si="576"/>
        <v>10685259.0973495</v>
      </c>
      <c r="BG332" s="5">
        <f t="shared" ca="1" si="576"/>
        <v>7582097.451434386</v>
      </c>
      <c r="BH332" s="5">
        <f t="shared" ca="1" si="576"/>
        <v>6714609.1928534685</v>
      </c>
      <c r="BI332" s="5">
        <f t="shared" ca="1" si="576"/>
        <v>9587521.5431276076</v>
      </c>
      <c r="BJ332" s="5">
        <f t="shared" ca="1" si="576"/>
        <v>5773032.8402672186</v>
      </c>
      <c r="BK332" s="5">
        <f t="shared" ca="1" si="576"/>
        <v>0</v>
      </c>
      <c r="BL332" s="5">
        <f t="shared" ca="1" si="576"/>
        <v>0</v>
      </c>
      <c r="BM332" s="5">
        <f t="shared" ca="1" si="576"/>
        <v>0</v>
      </c>
      <c r="BN332" s="5">
        <f t="shared" ca="1" si="576"/>
        <v>4303634.5971011799</v>
      </c>
      <c r="BO332" s="5">
        <f t="shared" ca="1" si="576"/>
        <v>10956193.691269644</v>
      </c>
      <c r="BP332" s="5">
        <f t="shared" ca="1" si="576"/>
        <v>8671939.5583992787</v>
      </c>
      <c r="BQ332" s="5">
        <f t="shared" ca="1" si="576"/>
        <v>9221385.8423592355</v>
      </c>
      <c r="BR332" s="5">
        <f t="shared" ca="1" si="576"/>
        <v>16737679.453918597</v>
      </c>
      <c r="BS332" s="5">
        <f t="shared" ca="1" si="576"/>
        <v>11575630.887503598</v>
      </c>
      <c r="BT332" s="5">
        <f t="shared" ca="1" si="576"/>
        <v>10651275.308842309</v>
      </c>
      <c r="BU332" s="5">
        <f t="shared" ca="1" si="576"/>
        <v>2784251.3734957296</v>
      </c>
      <c r="BV332" s="5">
        <f t="shared" ca="1" si="576"/>
        <v>0</v>
      </c>
      <c r="BW332" s="5">
        <f t="shared" ca="1" si="576"/>
        <v>4981821.9845640697</v>
      </c>
      <c r="BX332" s="5">
        <f t="shared" ca="1" si="576"/>
        <v>7800186.1067877226</v>
      </c>
      <c r="BY332" s="5">
        <f t="shared" ca="1" si="576"/>
        <v>10822310.292520927</v>
      </c>
      <c r="BZ332" s="5">
        <f t="shared" ca="1" si="576"/>
        <v>13443241.307327107</v>
      </c>
      <c r="CA332" s="5">
        <f t="shared" ca="1" si="576"/>
        <v>20075847.228356615</v>
      </c>
      <c r="CB332" s="5">
        <f t="shared" ca="1" si="576"/>
        <v>12247695.562832437</v>
      </c>
      <c r="CC332" s="5">
        <f t="shared" ca="1" si="576"/>
        <v>12975598.597691173</v>
      </c>
      <c r="CD332" s="5">
        <f t="shared" ca="1" si="576"/>
        <v>15719286.375795254</v>
      </c>
      <c r="CE332" s="5">
        <f t="shared" ca="1" si="576"/>
        <v>799568703.47471809</v>
      </c>
      <c r="CF332" s="5">
        <f t="shared" ca="1" si="576"/>
        <v>0</v>
      </c>
    </row>
    <row r="333" spans="2:84" x14ac:dyDescent="0.3">
      <c r="X333" s="109"/>
    </row>
    <row r="334" spans="2:84" x14ac:dyDescent="0.3">
      <c r="B334" s="13">
        <f>ROW()</f>
        <v>334</v>
      </c>
      <c r="H334" s="1" t="s">
        <v>411</v>
      </c>
      <c r="M334" s="53" t="s">
        <v>16</v>
      </c>
      <c r="U334" s="31">
        <f ca="1">IFERROR(XIRR(INDIRECT(ADDRESS($B332,SUMIFS($W$2:$ZZ$2,$W334:$ZZ334,1),4,1)&amp;":"&amp;ADDRESS($B332,SUMIFS($2:$2,$1:$1,$P$8),4,1)),INDIRECT(ADDRESS(7,SUMIFS($W$2:$ZZ$2,$W334:$ZZ334,1),4,1)&amp;":"&amp;ADDRESS(7,SUMIFS($2:$2,$1:$1,$P$8),4,1))),0)</f>
        <v>1.0215783476829527</v>
      </c>
      <c r="X334" s="5">
        <f ca="1">IF(AND(X332&lt;&gt;0,SUM($W334:W334)&lt;&gt;1),1,0)</f>
        <v>1</v>
      </c>
      <c r="Y334" s="5">
        <f ca="1">IF(AND(Y332&lt;&gt;0,SUM($W334:X334)&lt;&gt;1),1,0)</f>
        <v>0</v>
      </c>
      <c r="Z334" s="5">
        <f ca="1">IF(AND(Z332&lt;&gt;0,SUM($W334:Y334)&lt;&gt;1),1,0)</f>
        <v>0</v>
      </c>
      <c r="AA334" s="5">
        <f ca="1">IF(AND(AA332&lt;&gt;0,SUM($W334:Z334)&lt;&gt;1),1,0)</f>
        <v>0</v>
      </c>
      <c r="AB334" s="5">
        <f ca="1">IF(AND(AB332&lt;&gt;0,SUM($W334:AA334)&lt;&gt;1),1,0)</f>
        <v>0</v>
      </c>
      <c r="AC334" s="5">
        <f ca="1">IF(AND(AC332&lt;&gt;0,SUM($W334:AB334)&lt;&gt;1),1,0)</f>
        <v>0</v>
      </c>
      <c r="AD334" s="5">
        <f ca="1">IF(AND(AD332&lt;&gt;0,SUM($W334:AC334)&lt;&gt;1),1,0)</f>
        <v>0</v>
      </c>
      <c r="AE334" s="5">
        <f ca="1">IF(AND(AE332&lt;&gt;0,SUM($W334:AD334)&lt;&gt;1),1,0)</f>
        <v>0</v>
      </c>
      <c r="AF334" s="5">
        <f ca="1">IF(AND(AF332&lt;&gt;0,SUM($W334:AE334)&lt;&gt;1),1,0)</f>
        <v>0</v>
      </c>
      <c r="AG334" s="5">
        <f ca="1">IF(AND(AG332&lt;&gt;0,SUM($W334:AF334)&lt;&gt;1),1,0)</f>
        <v>0</v>
      </c>
      <c r="AH334" s="5">
        <f ca="1">IF(AND(AH332&lt;&gt;0,SUM($W334:AG334)&lt;&gt;1),1,0)</f>
        <v>0</v>
      </c>
      <c r="AI334" s="5">
        <f ca="1">IF(AND(AI332&lt;&gt;0,SUM($W334:AH334)&lt;&gt;1),1,0)</f>
        <v>0</v>
      </c>
      <c r="AJ334" s="5">
        <f ca="1">IF(AND(AJ332&lt;&gt;0,SUM($W334:AI334)&lt;&gt;1),1,0)</f>
        <v>0</v>
      </c>
      <c r="AK334" s="5">
        <f ca="1">IF(AND(AK332&lt;&gt;0,SUM($W334:AJ334)&lt;&gt;1),1,0)</f>
        <v>0</v>
      </c>
      <c r="AL334" s="5">
        <f ca="1">IF(AND(AL332&lt;&gt;0,SUM($W334:AK334)&lt;&gt;1),1,0)</f>
        <v>0</v>
      </c>
      <c r="AM334" s="5">
        <f ca="1">IF(AND(AM332&lt;&gt;0,SUM($W334:AL334)&lt;&gt;1),1,0)</f>
        <v>0</v>
      </c>
      <c r="AN334" s="5">
        <f ca="1">IF(AND(AN332&lt;&gt;0,SUM($W334:AM334)&lt;&gt;1),1,0)</f>
        <v>0</v>
      </c>
      <c r="AO334" s="5">
        <f ca="1">IF(AND(AO332&lt;&gt;0,SUM($W334:AN334)&lt;&gt;1),1,0)</f>
        <v>0</v>
      </c>
      <c r="AP334" s="5">
        <f ca="1">IF(AND(AP332&lt;&gt;0,SUM($W334:AO334)&lt;&gt;1),1,0)</f>
        <v>0</v>
      </c>
      <c r="AQ334" s="5">
        <f ca="1">IF(AND(AQ332&lt;&gt;0,SUM($W334:AP334)&lt;&gt;1),1,0)</f>
        <v>0</v>
      </c>
      <c r="AR334" s="5">
        <f ca="1">IF(AND(AR332&lt;&gt;0,SUM($W334:AQ334)&lt;&gt;1),1,0)</f>
        <v>0</v>
      </c>
      <c r="AS334" s="5">
        <f ca="1">IF(AND(AS332&lt;&gt;0,SUM($W334:AR334)&lt;&gt;1),1,0)</f>
        <v>0</v>
      </c>
      <c r="AT334" s="5">
        <f ca="1">IF(AND(AT332&lt;&gt;0,SUM($W334:AS334)&lt;&gt;1),1,0)</f>
        <v>0</v>
      </c>
      <c r="AU334" s="5">
        <f ca="1">IF(AND(AU332&lt;&gt;0,SUM($W334:AT334)&lt;&gt;1),1,0)</f>
        <v>0</v>
      </c>
      <c r="AV334" s="5">
        <f ca="1">IF(AND(AV332&lt;&gt;0,SUM($W334:AU334)&lt;&gt;1),1,0)</f>
        <v>0</v>
      </c>
      <c r="AW334" s="5">
        <f ca="1">IF(AND(AW332&lt;&gt;0,SUM($W334:AV334)&lt;&gt;1),1,0)</f>
        <v>0</v>
      </c>
      <c r="AX334" s="5">
        <f ca="1">IF(AND(AX332&lt;&gt;0,SUM($W334:AW334)&lt;&gt;1),1,0)</f>
        <v>0</v>
      </c>
      <c r="AY334" s="5">
        <f ca="1">IF(AND(AY332&lt;&gt;0,SUM($W334:AX334)&lt;&gt;1),1,0)</f>
        <v>0</v>
      </c>
      <c r="AZ334" s="5">
        <f ca="1">IF(AND(AZ332&lt;&gt;0,SUM($W334:AY334)&lt;&gt;1),1,0)</f>
        <v>0</v>
      </c>
      <c r="BA334" s="5">
        <f ca="1">IF(AND(BA332&lt;&gt;0,SUM($W334:AZ334)&lt;&gt;1),1,0)</f>
        <v>0</v>
      </c>
      <c r="BB334" s="5">
        <f ca="1">IF(AND(BB332&lt;&gt;0,SUM($W334:BA334)&lt;&gt;1),1,0)</f>
        <v>0</v>
      </c>
      <c r="BC334" s="5">
        <f ca="1">IF(AND(BC332&lt;&gt;0,SUM($W334:BB334)&lt;&gt;1),1,0)</f>
        <v>0</v>
      </c>
      <c r="BD334" s="5">
        <f ca="1">IF(AND(BD332&lt;&gt;0,SUM($W334:BC334)&lt;&gt;1),1,0)</f>
        <v>0</v>
      </c>
      <c r="BE334" s="5">
        <f ca="1">IF(AND(BE332&lt;&gt;0,SUM($W334:BD334)&lt;&gt;1),1,0)</f>
        <v>0</v>
      </c>
      <c r="BF334" s="5">
        <f ca="1">IF(AND(BF332&lt;&gt;0,SUM($W334:BE334)&lt;&gt;1),1,0)</f>
        <v>0</v>
      </c>
      <c r="BG334" s="5">
        <f ca="1">IF(AND(BG332&lt;&gt;0,SUM($W334:BF334)&lt;&gt;1),1,0)</f>
        <v>0</v>
      </c>
      <c r="BH334" s="5">
        <f ca="1">IF(AND(BH332&lt;&gt;0,SUM($W334:BG334)&lt;&gt;1),1,0)</f>
        <v>0</v>
      </c>
      <c r="BI334" s="5">
        <f ca="1">IF(AND(BI332&lt;&gt;0,SUM($W334:BH334)&lt;&gt;1),1,0)</f>
        <v>0</v>
      </c>
      <c r="BJ334" s="5">
        <f ca="1">IF(AND(BJ332&lt;&gt;0,SUM($W334:BI334)&lt;&gt;1),1,0)</f>
        <v>0</v>
      </c>
      <c r="BK334" s="5">
        <f ca="1">IF(AND(BK332&lt;&gt;0,SUM($W334:BJ334)&lt;&gt;1),1,0)</f>
        <v>0</v>
      </c>
      <c r="BL334" s="5">
        <f ca="1">IF(AND(BL332&lt;&gt;0,SUM($W334:BK334)&lt;&gt;1),1,0)</f>
        <v>0</v>
      </c>
      <c r="BM334" s="5">
        <f ca="1">IF(AND(BM332&lt;&gt;0,SUM($W334:BL334)&lt;&gt;1),1,0)</f>
        <v>0</v>
      </c>
      <c r="BN334" s="5">
        <f ca="1">IF(AND(BN332&lt;&gt;0,SUM($W334:BM334)&lt;&gt;1),1,0)</f>
        <v>0</v>
      </c>
      <c r="BO334" s="5">
        <f ca="1">IF(AND(BO332&lt;&gt;0,SUM($W334:BN334)&lt;&gt;1),1,0)</f>
        <v>0</v>
      </c>
      <c r="BP334" s="5">
        <f ca="1">IF(AND(BP332&lt;&gt;0,SUM($W334:BO334)&lt;&gt;1),1,0)</f>
        <v>0</v>
      </c>
      <c r="BQ334" s="5">
        <f ca="1">IF(AND(BQ332&lt;&gt;0,SUM($W334:BP334)&lt;&gt;1),1,0)</f>
        <v>0</v>
      </c>
      <c r="BR334" s="5">
        <f ca="1">IF(AND(BR332&lt;&gt;0,SUM($W334:BQ334)&lt;&gt;1),1,0)</f>
        <v>0</v>
      </c>
      <c r="BS334" s="5">
        <f ca="1">IF(AND(BS332&lt;&gt;0,SUM($W334:BR334)&lt;&gt;1),1,0)</f>
        <v>0</v>
      </c>
      <c r="BT334" s="5">
        <f ca="1">IF(AND(BT332&lt;&gt;0,SUM($W334:BS334)&lt;&gt;1),1,0)</f>
        <v>0</v>
      </c>
      <c r="BU334" s="5">
        <f ca="1">IF(AND(BU332&lt;&gt;0,SUM($W334:BT334)&lt;&gt;1),1,0)</f>
        <v>0</v>
      </c>
      <c r="BV334" s="5">
        <f ca="1">IF(AND(BV332&lt;&gt;0,SUM($W334:BU334)&lt;&gt;1),1,0)</f>
        <v>0</v>
      </c>
      <c r="BW334" s="5">
        <f ca="1">IF(AND(BW332&lt;&gt;0,SUM($W334:BV334)&lt;&gt;1),1,0)</f>
        <v>0</v>
      </c>
      <c r="BX334" s="5">
        <f ca="1">IF(AND(BX332&lt;&gt;0,SUM($W334:BW334)&lt;&gt;1),1,0)</f>
        <v>0</v>
      </c>
      <c r="BY334" s="5">
        <f ca="1">IF(AND(BY332&lt;&gt;0,SUM($W334:BX334)&lt;&gt;1),1,0)</f>
        <v>0</v>
      </c>
      <c r="BZ334" s="5">
        <f ca="1">IF(AND(BZ332&lt;&gt;0,SUM($W334:BY334)&lt;&gt;1),1,0)</f>
        <v>0</v>
      </c>
      <c r="CA334" s="5">
        <f ca="1">IF(AND(CA332&lt;&gt;0,SUM($W334:BZ334)&lt;&gt;1),1,0)</f>
        <v>0</v>
      </c>
      <c r="CB334" s="5">
        <f ca="1">IF(AND(CB332&lt;&gt;0,SUM($W334:CA334)&lt;&gt;1),1,0)</f>
        <v>0</v>
      </c>
      <c r="CC334" s="5">
        <f ca="1">IF(AND(CC332&lt;&gt;0,SUM($W334:CB334)&lt;&gt;1),1,0)</f>
        <v>0</v>
      </c>
      <c r="CD334" s="5">
        <f ca="1">IF(AND(CD332&lt;&gt;0,SUM($W334:CC334)&lt;&gt;1),1,0)</f>
        <v>0</v>
      </c>
      <c r="CE334" s="5">
        <f ca="1">IF(AND(CE332&lt;&gt;0,SUM($W334:CD334)&lt;&gt;1),1,0)</f>
        <v>0</v>
      </c>
      <c r="CF334" s="5">
        <f ca="1">IF(AND(CF332&lt;&gt;0,SUM($W334:CE334)&lt;&gt;1),1,0)</f>
        <v>0</v>
      </c>
    </row>
    <row r="335" spans="2:84" x14ac:dyDescent="0.3">
      <c r="X335" s="109"/>
    </row>
    <row r="336" spans="2:84" x14ac:dyDescent="0.3">
      <c r="B336" s="13">
        <f>ROW()</f>
        <v>336</v>
      </c>
      <c r="H336" s="1" t="s">
        <v>412</v>
      </c>
      <c r="M336" s="53" t="s">
        <v>18</v>
      </c>
      <c r="P336" s="72"/>
      <c r="U336" s="5">
        <f t="shared" ref="U336" ca="1" si="577">INDIRECT(ADDRESS($B336,$X$2-1+$P$8))</f>
        <v>74946114.43750672</v>
      </c>
      <c r="X336" s="5">
        <f ca="1">IF(X$4="",0,SUM($W329:X329))</f>
        <v>-33061575.332185801</v>
      </c>
      <c r="Y336" s="5">
        <f ca="1">IF(Y$4="",0,SUM($W329:Y329))</f>
        <v>-41994559.516986437</v>
      </c>
      <c r="Z336" s="5">
        <f ca="1">IF(Z$4="",0,SUM($W329:Z329))</f>
        <v>-48479350.987306699</v>
      </c>
      <c r="AA336" s="5">
        <f ca="1">IF(AA$4="",0,SUM($W329:AA329))</f>
        <v>-49305339.568747208</v>
      </c>
      <c r="AB336" s="5">
        <f ca="1">IF(AB$4="",0,SUM($W329:AB329))</f>
        <v>-45225879.883243464</v>
      </c>
      <c r="AC336" s="5">
        <f ca="1">IF(AC$4="",0,SUM($W329:AC329))</f>
        <v>-45225879.883243464</v>
      </c>
      <c r="AD336" s="5">
        <f ca="1">IF(AD$4="",0,SUM($W329:AD329))</f>
        <v>-44942130.006742783</v>
      </c>
      <c r="AE336" s="5">
        <f ca="1">IF(AE$4="",0,SUM($W329:AE329))</f>
        <v>-44744928.104859658</v>
      </c>
      <c r="AF336" s="5">
        <f ca="1">IF(AF$4="",0,SUM($W329:AF329))</f>
        <v>-44744928.104859658</v>
      </c>
      <c r="AG336" s="5">
        <f ca="1">IF(AG$4="",0,SUM($W329:AG329))</f>
        <v>-44744928.104859658</v>
      </c>
      <c r="AH336" s="5">
        <f ca="1">IF(AH$4="",0,SUM($W329:AH329))</f>
        <v>-44744928.104859658</v>
      </c>
      <c r="AI336" s="5">
        <f ca="1">IF(AI$4="",0,SUM($W329:AI329))</f>
        <v>-44744928.104859658</v>
      </c>
      <c r="AJ336" s="5">
        <f ca="1">IF(AJ$4="",0,SUM($W329:AJ329))</f>
        <v>-44744928.104859658</v>
      </c>
      <c r="AK336" s="5">
        <f ca="1">IF(AK$4="",0,SUM($W329:AK329))</f>
        <v>-44744928.104859658</v>
      </c>
      <c r="AL336" s="5">
        <f ca="1">IF(AL$4="",0,SUM($W329:AL329))</f>
        <v>-44744928.104859658</v>
      </c>
      <c r="AM336" s="5">
        <f ca="1">IF(AM$4="",0,SUM($W329:AM329))</f>
        <v>-44744928.104859658</v>
      </c>
      <c r="AN336" s="5">
        <f ca="1">IF(AN$4="",0,SUM($W329:AN329))</f>
        <v>-44744928.104859658</v>
      </c>
      <c r="AO336" s="5">
        <f ca="1">IF(AO$4="",0,SUM($W329:AO329))</f>
        <v>-44744928.104859658</v>
      </c>
      <c r="AP336" s="5">
        <f ca="1">IF(AP$4="",0,SUM($W329:AP329))</f>
        <v>-44744928.104859658</v>
      </c>
      <c r="AQ336" s="5">
        <f ca="1">IF(AQ$4="",0,SUM($W329:AQ329))</f>
        <v>-44744928.104859658</v>
      </c>
      <c r="AR336" s="5">
        <f ca="1">IF(AR$4="",0,SUM($W329:AR329))</f>
        <v>-44744928.104859658</v>
      </c>
      <c r="AS336" s="5">
        <f ca="1">IF(AS$4="",0,SUM($W329:AS329))</f>
        <v>-44744928.104859658</v>
      </c>
      <c r="AT336" s="5">
        <f ca="1">IF(AT$4="",0,SUM($W329:AT329))</f>
        <v>-44744928.104859658</v>
      </c>
      <c r="AU336" s="5">
        <f ca="1">IF(AU$4="",0,SUM($W329:AU329))</f>
        <v>-42013635.453286648</v>
      </c>
      <c r="AV336" s="5">
        <f ca="1">IF(AV$4="",0,SUM($W329:AV329))</f>
        <v>-39859331.301810801</v>
      </c>
      <c r="AW336" s="5">
        <f ca="1">IF(AW$4="",0,SUM($W329:AW329))</f>
        <v>-34231205.783945337</v>
      </c>
      <c r="AX336" s="5">
        <f ca="1">IF(AX$4="",0,SUM($W329:AX329))</f>
        <v>-31307998.967668325</v>
      </c>
      <c r="AY336" s="5">
        <f ca="1">IF(AY$4="",0,SUM($W329:AY329))</f>
        <v>-29581345.567724288</v>
      </c>
      <c r="AZ336" s="5">
        <f ca="1">IF(AZ$4="",0,SUM($W329:AZ329))</f>
        <v>-29581345.567724288</v>
      </c>
      <c r="BA336" s="5">
        <f ca="1">IF(BA$4="",0,SUM($W329:BA329))</f>
        <v>-29581345.567724288</v>
      </c>
      <c r="BB336" s="5">
        <f ca="1">IF(BB$4="",0,SUM($W329:BB329))</f>
        <v>-29581345.567724288</v>
      </c>
      <c r="BC336" s="5">
        <f ca="1">IF(BC$4="",0,SUM($W329:BC329))</f>
        <v>-29581345.567724288</v>
      </c>
      <c r="BD336" s="5">
        <f ca="1">IF(BD$4="",0,SUM($W329:BD329))</f>
        <v>-29328841.73418064</v>
      </c>
      <c r="BE336" s="5">
        <f ca="1">IF(BE$4="",0,SUM($W329:BE329))</f>
        <v>-26110158.077596344</v>
      </c>
      <c r="BF336" s="5">
        <f ca="1">IF(BF$4="",0,SUM($W329:BF329))</f>
        <v>-20127389.307532921</v>
      </c>
      <c r="BG336" s="5">
        <f ca="1">IF(BG$4="",0,SUM($W329:BG329))</f>
        <v>-15951876.020388631</v>
      </c>
      <c r="BH336" s="5">
        <f ca="1">IF(BH$4="",0,SUM($W329:BH329))</f>
        <v>-12314865.174774855</v>
      </c>
      <c r="BI336" s="5">
        <f ca="1">IF(BI$4="",0,SUM($W329:BI329))</f>
        <v>-7207069.0335623473</v>
      </c>
      <c r="BJ336" s="5">
        <f ca="1">IF(BJ$4="",0,SUM($W329:BJ329))</f>
        <v>-4182004.9565639612</v>
      </c>
      <c r="BK336" s="5">
        <f ca="1">IF(BK$4="",0,SUM($W329:BK329))</f>
        <v>-4182004.9565639612</v>
      </c>
      <c r="BL336" s="5">
        <f ca="1">IF(BL$4="",0,SUM($W329:BL329))</f>
        <v>-4182004.9565639612</v>
      </c>
      <c r="BM336" s="5">
        <f ca="1">IF(BM$4="",0,SUM($W329:BM329))</f>
        <v>-4182004.9565639612</v>
      </c>
      <c r="BN336" s="5">
        <f ca="1">IF(BN$4="",0,SUM($W329:BN329))</f>
        <v>-2071534.2415143251</v>
      </c>
      <c r="BO336" s="5">
        <f ca="1">IF(BO$4="",0,SUM($W329:BO329))</f>
        <v>3213003.3176303199</v>
      </c>
      <c r="BP336" s="5">
        <f ca="1">IF(BP$4="",0,SUM($W329:BP329))</f>
        <v>7327027.8511561099</v>
      </c>
      <c r="BQ336" s="5">
        <f ca="1">IF(BQ$4="",0,SUM($W329:BQ329))</f>
        <v>11629818.108723249</v>
      </c>
      <c r="BR336" s="5">
        <f ca="1">IF(BR$4="",0,SUM($W329:BR329))</f>
        <v>19311433.807994481</v>
      </c>
      <c r="BS336" s="5">
        <f ca="1">IF(BS$4="",0,SUM($W329:BS329))</f>
        <v>24536663.03364408</v>
      </c>
      <c r="BT336" s="5">
        <f ca="1">IF(BT$4="",0,SUM($W329:BT329))</f>
        <v>29265622.973308474</v>
      </c>
      <c r="BU336" s="5">
        <f ca="1">IF(BU$4="",0,SUM($W329:BU329))</f>
        <v>30481461.258840501</v>
      </c>
      <c r="BV336" s="5">
        <f ca="1">IF(BV$4="",0,SUM($W329:BV329))</f>
        <v>30481461.258840501</v>
      </c>
      <c r="BW336" s="5">
        <f ca="1">IF(BW$4="",0,SUM($W329:BW329))</f>
        <v>32586025.911524303</v>
      </c>
      <c r="BX336" s="5">
        <f ca="1">IF(BX$4="",0,SUM($W329:BX329))</f>
        <v>35827050.898558229</v>
      </c>
      <c r="BY336" s="5">
        <f ca="1">IF(BY$4="",0,SUM($W329:BY329))</f>
        <v>40249885.958906896</v>
      </c>
      <c r="BZ336" s="5">
        <f ca="1">IF(BZ$4="",0,SUM($W329:BZ329))</f>
        <v>45653547.059683263</v>
      </c>
      <c r="CA336" s="5">
        <f ca="1">IF(CA$4="",0,SUM($W329:CA329))</f>
        <v>53590637.683639966</v>
      </c>
      <c r="CB336" s="5">
        <f ca="1">IF(CB$4="",0,SUM($W329:CB329))</f>
        <v>58353249.520275012</v>
      </c>
      <c r="CC336" s="5">
        <f ca="1">IF(CC$4="",0,SUM($W329:CC329))</f>
        <v>63315989.873549439</v>
      </c>
      <c r="CD336" s="5">
        <f ca="1">IF(CD$4="",0,SUM($W329:CD329))</f>
        <v>69229295.491066501</v>
      </c>
      <c r="CE336" s="5">
        <f ca="1">IF(CE$4="",0,SUM($W329:CE329))</f>
        <v>74946114.43750672</v>
      </c>
      <c r="CF336" s="5">
        <f ca="1">IF(CF$4="",0,SUM($W329:CF329))</f>
        <v>0</v>
      </c>
    </row>
    <row r="337" spans="2:84" x14ac:dyDescent="0.3">
      <c r="B337" s="13">
        <f>ROW()</f>
        <v>337</v>
      </c>
      <c r="H337" s="1" t="str">
        <f>H336</f>
        <v>Итоговый NPV нарастающим итогом</v>
      </c>
      <c r="I337" s="1" t="s">
        <v>267</v>
      </c>
      <c r="U337" s="5">
        <f t="shared" ref="U337" ca="1" si="578">SUM(INDIRECT(ADDRESS($B337,$X$2)&amp;":"&amp;ADDRESS($B337,$X$2-1+$P$8)))</f>
        <v>1</v>
      </c>
      <c r="X337" s="5">
        <f ca="1">IF(X$4="",0,IF(AND(W336&lt;=0,MIN(X336:$ZZ336)&gt;=0,SUM($W337:W337)=0),1,0))</f>
        <v>0</v>
      </c>
      <c r="Y337" s="5">
        <f ca="1">IF(Y$4="",0,IF(AND(X336&lt;=0,MIN(Y336:$ZZ336)&gt;=0,SUM($W337:X337)=0),1,0))</f>
        <v>0</v>
      </c>
      <c r="Z337" s="5">
        <f ca="1">IF(Z$4="",0,IF(AND(Y336&lt;=0,MIN(Z336:$ZZ336)&gt;=0,SUM($W337:Y337)=0),1,0))</f>
        <v>0</v>
      </c>
      <c r="AA337" s="5">
        <f ca="1">IF(AA$4="",0,IF(AND(Z336&lt;=0,MIN(AA336:$ZZ336)&gt;=0,SUM($W337:Z337)=0),1,0))</f>
        <v>0</v>
      </c>
      <c r="AB337" s="5">
        <f ca="1">IF(AB$4="",0,IF(AND(AA336&lt;=0,MIN(AB336:$ZZ336)&gt;=0,SUM($W337:AA337)=0),1,0))</f>
        <v>0</v>
      </c>
      <c r="AC337" s="5">
        <f ca="1">IF(AC$4="",0,IF(AND(AB336&lt;=0,MIN(AC336:$ZZ336)&gt;=0,SUM($W337:AB337)=0),1,0))</f>
        <v>0</v>
      </c>
      <c r="AD337" s="5">
        <f ca="1">IF(AD$4="",0,IF(AND(AC336&lt;=0,MIN(AD336:$ZZ336)&gt;=0,SUM($W337:AC337)=0),1,0))</f>
        <v>0</v>
      </c>
      <c r="AE337" s="5">
        <f ca="1">IF(AE$4="",0,IF(AND(AD336&lt;=0,MIN(AE336:$ZZ336)&gt;=0,SUM($W337:AD337)=0),1,0))</f>
        <v>0</v>
      </c>
      <c r="AF337" s="5">
        <f ca="1">IF(AF$4="",0,IF(AND(AE336&lt;=0,MIN(AF336:$ZZ336)&gt;=0,SUM($W337:AE337)=0),1,0))</f>
        <v>0</v>
      </c>
      <c r="AG337" s="5">
        <f ca="1">IF(AG$4="",0,IF(AND(AF336&lt;=0,MIN(AG336:$ZZ336)&gt;=0,SUM($W337:AF337)=0),1,0))</f>
        <v>0</v>
      </c>
      <c r="AH337" s="5">
        <f ca="1">IF(AH$4="",0,IF(AND(AG336&lt;=0,MIN(AH336:$ZZ336)&gt;=0,SUM($W337:AG337)=0),1,0))</f>
        <v>0</v>
      </c>
      <c r="AI337" s="5">
        <f ca="1">IF(AI$4="",0,IF(AND(AH336&lt;=0,MIN(AI336:$ZZ336)&gt;=0,SUM($W337:AH337)=0),1,0))</f>
        <v>0</v>
      </c>
      <c r="AJ337" s="5">
        <f ca="1">IF(AJ$4="",0,IF(AND(AI336&lt;=0,MIN(AJ336:$ZZ336)&gt;=0,SUM($W337:AI337)=0),1,0))</f>
        <v>0</v>
      </c>
      <c r="AK337" s="5">
        <f ca="1">IF(AK$4="",0,IF(AND(AJ336&lt;=0,MIN(AK336:$ZZ336)&gt;=0,SUM($W337:AJ337)=0),1,0))</f>
        <v>0</v>
      </c>
      <c r="AL337" s="5">
        <f ca="1">IF(AL$4="",0,IF(AND(AK336&lt;=0,MIN(AL336:$ZZ336)&gt;=0,SUM($W337:AK337)=0),1,0))</f>
        <v>0</v>
      </c>
      <c r="AM337" s="5">
        <f ca="1">IF(AM$4="",0,IF(AND(AL336&lt;=0,MIN(AM336:$ZZ336)&gt;=0,SUM($W337:AL337)=0),1,0))</f>
        <v>0</v>
      </c>
      <c r="AN337" s="5">
        <f ca="1">IF(AN$4="",0,IF(AND(AM336&lt;=0,MIN(AN336:$ZZ336)&gt;=0,SUM($W337:AM337)=0),1,0))</f>
        <v>0</v>
      </c>
      <c r="AO337" s="5">
        <f ca="1">IF(AO$4="",0,IF(AND(AN336&lt;=0,MIN(AO336:$ZZ336)&gt;=0,SUM($W337:AN337)=0),1,0))</f>
        <v>0</v>
      </c>
      <c r="AP337" s="5">
        <f ca="1">IF(AP$4="",0,IF(AND(AO336&lt;=0,MIN(AP336:$ZZ336)&gt;=0,SUM($W337:AO337)=0),1,0))</f>
        <v>0</v>
      </c>
      <c r="AQ337" s="5">
        <f ca="1">IF(AQ$4="",0,IF(AND(AP336&lt;=0,MIN(AQ336:$ZZ336)&gt;=0,SUM($W337:AP337)=0),1,0))</f>
        <v>0</v>
      </c>
      <c r="AR337" s="5">
        <f ca="1">IF(AR$4="",0,IF(AND(AQ336&lt;=0,MIN(AR336:$ZZ336)&gt;=0,SUM($W337:AQ337)=0),1,0))</f>
        <v>0</v>
      </c>
      <c r="AS337" s="5">
        <f ca="1">IF(AS$4="",0,IF(AND(AR336&lt;=0,MIN(AS336:$ZZ336)&gt;=0,SUM($W337:AR337)=0),1,0))</f>
        <v>0</v>
      </c>
      <c r="AT337" s="5">
        <f ca="1">IF(AT$4="",0,IF(AND(AS336&lt;=0,MIN(AT336:$ZZ336)&gt;=0,SUM($W337:AS337)=0),1,0))</f>
        <v>0</v>
      </c>
      <c r="AU337" s="5">
        <f ca="1">IF(AU$4="",0,IF(AND(AT336&lt;=0,MIN(AU336:$ZZ336)&gt;=0,SUM($W337:AT337)=0),1,0))</f>
        <v>0</v>
      </c>
      <c r="AV337" s="5">
        <f ca="1">IF(AV$4="",0,IF(AND(AU336&lt;=0,MIN(AV336:$ZZ336)&gt;=0,SUM($W337:AU337)=0),1,0))</f>
        <v>0</v>
      </c>
      <c r="AW337" s="5">
        <f ca="1">IF(AW$4="",0,IF(AND(AV336&lt;=0,MIN(AW336:$ZZ336)&gt;=0,SUM($W337:AV337)=0),1,0))</f>
        <v>0</v>
      </c>
      <c r="AX337" s="5">
        <f ca="1">IF(AX$4="",0,IF(AND(AW336&lt;=0,MIN(AX336:$ZZ336)&gt;=0,SUM($W337:AW337)=0),1,0))</f>
        <v>0</v>
      </c>
      <c r="AY337" s="5">
        <f ca="1">IF(AY$4="",0,IF(AND(AX336&lt;=0,MIN(AY336:$ZZ336)&gt;=0,SUM($W337:AX337)=0),1,0))</f>
        <v>0</v>
      </c>
      <c r="AZ337" s="5">
        <f ca="1">IF(AZ$4="",0,IF(AND(AY336&lt;=0,MIN(AZ336:$ZZ336)&gt;=0,SUM($W337:AY337)=0),1,0))</f>
        <v>0</v>
      </c>
      <c r="BA337" s="5">
        <f ca="1">IF(BA$4="",0,IF(AND(AZ336&lt;=0,MIN(BA336:$ZZ336)&gt;=0,SUM($W337:AZ337)=0),1,0))</f>
        <v>0</v>
      </c>
      <c r="BB337" s="5">
        <f ca="1">IF(BB$4="",0,IF(AND(BA336&lt;=0,MIN(BB336:$ZZ336)&gt;=0,SUM($W337:BA337)=0),1,0))</f>
        <v>0</v>
      </c>
      <c r="BC337" s="5">
        <f ca="1">IF(BC$4="",0,IF(AND(BB336&lt;=0,MIN(BC336:$ZZ336)&gt;=0,SUM($W337:BB337)=0),1,0))</f>
        <v>0</v>
      </c>
      <c r="BD337" s="5">
        <f ca="1">IF(BD$4="",0,IF(AND(BC336&lt;=0,MIN(BD336:$ZZ336)&gt;=0,SUM($W337:BC337)=0),1,0))</f>
        <v>0</v>
      </c>
      <c r="BE337" s="5">
        <f ca="1">IF(BE$4="",0,IF(AND(BD336&lt;=0,MIN(BE336:$ZZ336)&gt;=0,SUM($W337:BD337)=0),1,0))</f>
        <v>0</v>
      </c>
      <c r="BF337" s="5">
        <f ca="1">IF(BF$4="",0,IF(AND(BE336&lt;=0,MIN(BF336:$ZZ336)&gt;=0,SUM($W337:BE337)=0),1,0))</f>
        <v>0</v>
      </c>
      <c r="BG337" s="5">
        <f ca="1">IF(BG$4="",0,IF(AND(BF336&lt;=0,MIN(BG336:$ZZ336)&gt;=0,SUM($W337:BF337)=0),1,0))</f>
        <v>0</v>
      </c>
      <c r="BH337" s="5">
        <f ca="1">IF(BH$4="",0,IF(AND(BG336&lt;=0,MIN(BH336:$ZZ336)&gt;=0,SUM($W337:BG337)=0),1,0))</f>
        <v>0</v>
      </c>
      <c r="BI337" s="5">
        <f ca="1">IF(BI$4="",0,IF(AND(BH336&lt;=0,MIN(BI336:$ZZ336)&gt;=0,SUM($W337:BH337)=0),1,0))</f>
        <v>0</v>
      </c>
      <c r="BJ337" s="5">
        <f ca="1">IF(BJ$4="",0,IF(AND(BI336&lt;=0,MIN(BJ336:$ZZ336)&gt;=0,SUM($W337:BI337)=0),1,0))</f>
        <v>0</v>
      </c>
      <c r="BK337" s="5">
        <f ca="1">IF(BK$4="",0,IF(AND(BJ336&lt;=0,MIN(BK336:$ZZ336)&gt;=0,SUM($W337:BJ337)=0),1,0))</f>
        <v>0</v>
      </c>
      <c r="BL337" s="5">
        <f ca="1">IF(BL$4="",0,IF(AND(BK336&lt;=0,MIN(BL336:$ZZ336)&gt;=0,SUM($W337:BK337)=0),1,0))</f>
        <v>0</v>
      </c>
      <c r="BM337" s="5">
        <f ca="1">IF(BM$4="",0,IF(AND(BL336&lt;=0,MIN(BM336:$ZZ336)&gt;=0,SUM($W337:BL337)=0),1,0))</f>
        <v>0</v>
      </c>
      <c r="BN337" s="5">
        <f ca="1">IF(BN$4="",0,IF(AND(BM336&lt;=0,MIN(BN336:$ZZ336)&gt;=0,SUM($W337:BM337)=0),1,0))</f>
        <v>0</v>
      </c>
      <c r="BO337" s="5">
        <f ca="1">IF(BO$4="",0,IF(AND(BN336&lt;=0,MIN(BO336:$ZZ336)&gt;=0,SUM($W337:BN337)=0),1,0))</f>
        <v>1</v>
      </c>
      <c r="BP337" s="5">
        <f ca="1">IF(BP$4="",0,IF(AND(BO336&lt;=0,MIN(BP336:$ZZ336)&gt;=0,SUM($W337:BO337)=0),1,0))</f>
        <v>0</v>
      </c>
      <c r="BQ337" s="5">
        <f ca="1">IF(BQ$4="",0,IF(AND(BP336&lt;=0,MIN(BQ336:$ZZ336)&gt;=0,SUM($W337:BP337)=0),1,0))</f>
        <v>0</v>
      </c>
      <c r="BR337" s="5">
        <f ca="1">IF(BR$4="",0,IF(AND(BQ336&lt;=0,MIN(BR336:$ZZ336)&gt;=0,SUM($W337:BQ337)=0),1,0))</f>
        <v>0</v>
      </c>
      <c r="BS337" s="5">
        <f ca="1">IF(BS$4="",0,IF(AND(BR336&lt;=0,MIN(BS336:$ZZ336)&gt;=0,SUM($W337:BR337)=0),1,0))</f>
        <v>0</v>
      </c>
      <c r="BT337" s="5">
        <f ca="1">IF(BT$4="",0,IF(AND(BS336&lt;=0,MIN(BT336:$ZZ336)&gt;=0,SUM($W337:BS337)=0),1,0))</f>
        <v>0</v>
      </c>
      <c r="BU337" s="5">
        <f ca="1">IF(BU$4="",0,IF(AND(BT336&lt;=0,MIN(BU336:$ZZ336)&gt;=0,SUM($W337:BT337)=0),1,0))</f>
        <v>0</v>
      </c>
      <c r="BV337" s="5">
        <f ca="1">IF(BV$4="",0,IF(AND(BU336&lt;=0,MIN(BV336:$ZZ336)&gt;=0,SUM($W337:BU337)=0),1,0))</f>
        <v>0</v>
      </c>
      <c r="BW337" s="5">
        <f ca="1">IF(BW$4="",0,IF(AND(BV336&lt;=0,MIN(BW336:$ZZ336)&gt;=0,SUM($W337:BV337)=0),1,0))</f>
        <v>0</v>
      </c>
      <c r="BX337" s="5">
        <f ca="1">IF(BX$4="",0,IF(AND(BW336&lt;=0,MIN(BX336:$ZZ336)&gt;=0,SUM($W337:BW337)=0),1,0))</f>
        <v>0</v>
      </c>
      <c r="BY337" s="5">
        <f ca="1">IF(BY$4="",0,IF(AND(BX336&lt;=0,MIN(BY336:$ZZ336)&gt;=0,SUM($W337:BX337)=0),1,0))</f>
        <v>0</v>
      </c>
      <c r="BZ337" s="5">
        <f ca="1">IF(BZ$4="",0,IF(AND(BY336&lt;=0,MIN(BZ336:$ZZ336)&gt;=0,SUM($W337:BY337)=0),1,0))</f>
        <v>0</v>
      </c>
      <c r="CA337" s="5">
        <f ca="1">IF(CA$4="",0,IF(AND(BZ336&lt;=0,MIN(CA336:$ZZ336)&gt;=0,SUM($W337:BZ337)=0),1,0))</f>
        <v>0</v>
      </c>
      <c r="CB337" s="5">
        <f ca="1">IF(CB$4="",0,IF(AND(CA336&lt;=0,MIN(CB336:$ZZ336)&gt;=0,SUM($W337:CA337)=0),1,0))</f>
        <v>0</v>
      </c>
      <c r="CC337" s="5">
        <f ca="1">IF(CC$4="",0,IF(AND(CB336&lt;=0,MIN(CC336:$ZZ336)&gt;=0,SUM($W337:CB337)=0),1,0))</f>
        <v>0</v>
      </c>
      <c r="CD337" s="5">
        <f ca="1">IF(CD$4="",0,IF(AND(CC336&lt;=0,MIN(CD336:$ZZ336)&gt;=0,SUM($W337:CC337)=0),1,0))</f>
        <v>0</v>
      </c>
      <c r="CE337" s="5">
        <f ca="1">IF(CE$4="",0,IF(AND(CD336&lt;=0,MIN(CE336:$ZZ336)&gt;=0,SUM($W337:CD337)=0),1,0))</f>
        <v>0</v>
      </c>
      <c r="CF337" s="5">
        <f ca="1">IF(CF$4="",0,IF(AND(CE336&lt;=0,MIN(CF336:$ZZ336)&gt;=0,SUM($W337:CE337)=0),1,0))</f>
        <v>0</v>
      </c>
    </row>
    <row r="338" spans="2:84" x14ac:dyDescent="0.3">
      <c r="B338" s="13">
        <f>ROW()</f>
        <v>338</v>
      </c>
      <c r="H338" s="1" t="str">
        <f>H336</f>
        <v>Итоговый NPV нарастающим итогом</v>
      </c>
      <c r="I338" s="1" t="s">
        <v>413</v>
      </c>
      <c r="M338" s="53" t="s">
        <v>128</v>
      </c>
      <c r="U338" s="33">
        <f ca="1">SUMIFS(INDIRECT(ADDRESS(1,$X$2)&amp;":"&amp;ADDRESS(1,$X$2-1+$P$8)),INDIRECT(ADDRESS($B337,$X$2)&amp;":"&amp;ADDRESS($B337,$X$2-1+$P$8)),1)/12</f>
        <v>3.6666666666666665</v>
      </c>
    </row>
    <row r="340" spans="2:84" x14ac:dyDescent="0.3">
      <c r="B340" s="13">
        <f>ROW()</f>
        <v>340</v>
      </c>
      <c r="H340" s="1" t="s">
        <v>394</v>
      </c>
      <c r="M340" s="53" t="s">
        <v>18</v>
      </c>
      <c r="P340" s="72"/>
      <c r="U340" s="5">
        <f ca="1">SUM(INDIRECT(ADDRESS($B340,$X$2)&amp;":"&amp;ADDRESS($B340,$X$2-1+$P$8)))</f>
        <v>94131819.200324982</v>
      </c>
      <c r="X340" s="5">
        <f t="shared" ref="X340:BC340" ca="1" si="579">IF(X$4="",0,IF(X341=0,0,X322/X341))</f>
        <v>-33170291.57391471</v>
      </c>
      <c r="Y340" s="5">
        <f t="shared" ca="1" si="579"/>
        <v>-8991829.3662356474</v>
      </c>
      <c r="Z340" s="5">
        <f t="shared" ca="1" si="579"/>
        <v>-6548973.7979918243</v>
      </c>
      <c r="AA340" s="5">
        <f t="shared" ca="1" si="579"/>
        <v>-836906.66632811562</v>
      </c>
      <c r="AB340" s="5">
        <f t="shared" ca="1" si="579"/>
        <v>4146974.598105472</v>
      </c>
      <c r="AC340" s="5">
        <f t="shared" ca="1" si="579"/>
        <v>0</v>
      </c>
      <c r="AD340" s="5">
        <f t="shared" ca="1" si="579"/>
        <v>290346.03689363919</v>
      </c>
      <c r="AE340" s="5">
        <f t="shared" ca="1" si="579"/>
        <v>202449.66678611338</v>
      </c>
      <c r="AF340" s="5">
        <f t="shared" ca="1" si="579"/>
        <v>0</v>
      </c>
      <c r="AG340" s="5">
        <f t="shared" ca="1" si="579"/>
        <v>0</v>
      </c>
      <c r="AH340" s="5">
        <f t="shared" ca="1" si="579"/>
        <v>0</v>
      </c>
      <c r="AI340" s="5">
        <f t="shared" ca="1" si="579"/>
        <v>0</v>
      </c>
      <c r="AJ340" s="5">
        <f t="shared" ca="1" si="579"/>
        <v>0</v>
      </c>
      <c r="AK340" s="5">
        <f t="shared" ca="1" si="579"/>
        <v>0</v>
      </c>
      <c r="AL340" s="5">
        <f t="shared" ca="1" si="579"/>
        <v>0</v>
      </c>
      <c r="AM340" s="5">
        <f t="shared" ca="1" si="579"/>
        <v>0</v>
      </c>
      <c r="AN340" s="5">
        <f t="shared" ca="1" si="579"/>
        <v>0</v>
      </c>
      <c r="AO340" s="5">
        <f t="shared" ca="1" si="579"/>
        <v>0</v>
      </c>
      <c r="AP340" s="5">
        <f t="shared" ca="1" si="579"/>
        <v>0</v>
      </c>
      <c r="AQ340" s="5">
        <f t="shared" ca="1" si="579"/>
        <v>0</v>
      </c>
      <c r="AR340" s="5">
        <f t="shared" ca="1" si="579"/>
        <v>0</v>
      </c>
      <c r="AS340" s="5">
        <f t="shared" ca="1" si="579"/>
        <v>0</v>
      </c>
      <c r="AT340" s="5">
        <f t="shared" ca="1" si="579"/>
        <v>0</v>
      </c>
      <c r="AU340" s="5">
        <f t="shared" ca="1" si="579"/>
        <v>2955194.9626986878</v>
      </c>
      <c r="AV340" s="5">
        <f t="shared" ca="1" si="579"/>
        <v>2338571.5708001275</v>
      </c>
      <c r="AW340" s="5">
        <f t="shared" ca="1" si="579"/>
        <v>6129614.5821158551</v>
      </c>
      <c r="AX340" s="5">
        <f t="shared" ca="1" si="579"/>
        <v>3194145.4019052815</v>
      </c>
      <c r="AY340" s="5">
        <f t="shared" ca="1" si="579"/>
        <v>1892892.9481059203</v>
      </c>
      <c r="AZ340" s="5">
        <f t="shared" ca="1" si="579"/>
        <v>0</v>
      </c>
      <c r="BA340" s="5">
        <f t="shared" ca="1" si="579"/>
        <v>0</v>
      </c>
      <c r="BB340" s="5">
        <f t="shared" ca="1" si="579"/>
        <v>0</v>
      </c>
      <c r="BC340" s="5">
        <f t="shared" ca="1" si="579"/>
        <v>0</v>
      </c>
      <c r="BD340" s="5">
        <f t="shared" ref="BD340:CF340" ca="1" si="580">IF(BD$4="",0,IF(BD341=0,0,BD322/BD341))</f>
        <v>281395.78678748681</v>
      </c>
      <c r="BE340" s="5">
        <f t="shared" ca="1" si="580"/>
        <v>3598766.3861137829</v>
      </c>
      <c r="BF340" s="5">
        <f t="shared" ca="1" si="580"/>
        <v>6711248.5696650613</v>
      </c>
      <c r="BG340" s="5">
        <f t="shared" ca="1" si="580"/>
        <v>4699338.4280512379</v>
      </c>
      <c r="BH340" s="5">
        <f t="shared" ca="1" si="580"/>
        <v>4106739.8681641235</v>
      </c>
      <c r="BI340" s="5">
        <f t="shared" ca="1" si="580"/>
        <v>5786445.9364468986</v>
      </c>
      <c r="BJ340" s="5">
        <f t="shared" ca="1" si="580"/>
        <v>3438259.6323502809</v>
      </c>
      <c r="BK340" s="5">
        <f t="shared" ca="1" si="580"/>
        <v>0</v>
      </c>
      <c r="BL340" s="5">
        <f t="shared" ca="1" si="580"/>
        <v>0</v>
      </c>
      <c r="BM340" s="5">
        <f t="shared" ca="1" si="580"/>
        <v>0</v>
      </c>
      <c r="BN340" s="5">
        <f t="shared" ca="1" si="580"/>
        <v>2430448.3927910221</v>
      </c>
      <c r="BO340" s="5">
        <f t="shared" ca="1" si="580"/>
        <v>6105761.1110926867</v>
      </c>
      <c r="BP340" s="5">
        <f t="shared" ca="1" si="580"/>
        <v>4768979.3580325972</v>
      </c>
      <c r="BQ340" s="5">
        <f t="shared" ca="1" si="580"/>
        <v>5004198.0338058351</v>
      </c>
      <c r="BR340" s="5">
        <f t="shared" ca="1" si="580"/>
        <v>8963190.6358578503</v>
      </c>
      <c r="BS340" s="5">
        <f t="shared" ca="1" si="580"/>
        <v>6117037.6051412383</v>
      </c>
      <c r="BT340" s="5">
        <f t="shared" ca="1" si="580"/>
        <v>5554272.5128382919</v>
      </c>
      <c r="BU340" s="5">
        <f t="shared" ca="1" si="580"/>
        <v>1432725.8926667375</v>
      </c>
      <c r="BV340" s="5">
        <f t="shared" ca="1" si="580"/>
        <v>0</v>
      </c>
      <c r="BW340" s="5">
        <f t="shared" ca="1" si="580"/>
        <v>2496324.612116978</v>
      </c>
      <c r="BX340" s="5">
        <f t="shared" ca="1" si="580"/>
        <v>3856975.7815391528</v>
      </c>
      <c r="BY340" s="5">
        <f t="shared" ca="1" si="580"/>
        <v>5280694.2425474953</v>
      </c>
      <c r="BZ340" s="5">
        <f t="shared" ca="1" si="580"/>
        <v>6472977.9576912196</v>
      </c>
      <c r="CA340" s="5">
        <f t="shared" ca="1" si="580"/>
        <v>9539005.7220736649</v>
      </c>
      <c r="CB340" s="5">
        <f t="shared" ca="1" si="580"/>
        <v>5742654.6974243019</v>
      </c>
      <c r="CC340" s="5">
        <f t="shared" ca="1" si="580"/>
        <v>6003642.3977035088</v>
      </c>
      <c r="CD340" s="5">
        <f t="shared" ca="1" si="580"/>
        <v>7177105.5498571331</v>
      </c>
      <c r="CE340" s="5">
        <f t="shared" ca="1" si="580"/>
        <v>6961441.7266255859</v>
      </c>
      <c r="CF340" s="5">
        <f t="shared" ca="1" si="580"/>
        <v>0</v>
      </c>
    </row>
    <row r="341" spans="2:84" x14ac:dyDescent="0.3">
      <c r="B341" s="13">
        <f>ROW()</f>
        <v>341</v>
      </c>
      <c r="H341" s="1" t="str">
        <f t="shared" ref="H341:H355" si="581">$H$97</f>
        <v>Оценка стоимости бизнеса</v>
      </c>
      <c r="I341" s="1" t="s">
        <v>395</v>
      </c>
      <c r="M341" s="53" t="s">
        <v>18</v>
      </c>
      <c r="P341" s="72"/>
      <c r="U341" s="31">
        <f ca="1">IF(U340=0,0,U322/U340)</f>
        <v>2.2583728170436772</v>
      </c>
      <c r="V341" s="107"/>
      <c r="W341" s="107"/>
      <c r="X341" s="31">
        <f t="shared" ref="X341:BC341" ca="1" si="582">IF(X$4="",0,POWER(1+$P$342,X$1/12))</f>
        <v>1.0133766815132317</v>
      </c>
      <c r="Y341" s="31">
        <f t="shared" ca="1" si="582"/>
        <v>1.02693229863477</v>
      </c>
      <c r="Z341" s="31">
        <f t="shared" ca="1" si="582"/>
        <v>1.0406692449292583</v>
      </c>
      <c r="AA341" s="31">
        <f t="shared" ca="1" si="582"/>
        <v>1.0545899459792922</v>
      </c>
      <c r="AB341" s="31">
        <f t="shared" ca="1" si="582"/>
        <v>1.0686968598137134</v>
      </c>
      <c r="AC341" s="31">
        <f t="shared" ca="1" si="582"/>
        <v>1.0829924773416324</v>
      </c>
      <c r="AD341" s="31">
        <f t="shared" ca="1" si="582"/>
        <v>1.0974793227922572</v>
      </c>
      <c r="AE341" s="31">
        <f t="shared" ca="1" si="582"/>
        <v>1.1121599541606064</v>
      </c>
      <c r="AF341" s="31">
        <f t="shared" ca="1" si="582"/>
        <v>1.1270369636591833</v>
      </c>
      <c r="AG341" s="31">
        <f t="shared" ca="1" si="582"/>
        <v>1.142112978175692</v>
      </c>
      <c r="AH341" s="31">
        <f t="shared" ca="1" si="582"/>
        <v>1.1573906597368768</v>
      </c>
      <c r="AI341" s="31">
        <f t="shared" ca="1" si="582"/>
        <v>1.1728727059785662</v>
      </c>
      <c r="AJ341" s="31">
        <f t="shared" ca="1" si="582"/>
        <v>1.1885618506220037</v>
      </c>
      <c r="AK341" s="31">
        <f t="shared" ca="1" si="582"/>
        <v>1.2044608639565517</v>
      </c>
      <c r="AL341" s="31">
        <f t="shared" ca="1" si="582"/>
        <v>1.2205725533288503</v>
      </c>
      <c r="AM341" s="31">
        <f t="shared" ca="1" si="582"/>
        <v>1.2368997636385224</v>
      </c>
      <c r="AN341" s="31">
        <f t="shared" ca="1" si="582"/>
        <v>1.2534453778405066</v>
      </c>
      <c r="AO341" s="31">
        <f t="shared" ca="1" si="582"/>
        <v>1.2702123174541113</v>
      </c>
      <c r="AP341" s="31">
        <f t="shared" ca="1" si="582"/>
        <v>1.2872035430788791</v>
      </c>
      <c r="AQ341" s="31">
        <f t="shared" ca="1" si="582"/>
        <v>1.3044220549173486</v>
      </c>
      <c r="AR341" s="31">
        <f t="shared" ca="1" si="582"/>
        <v>1.3218708933048133</v>
      </c>
      <c r="AS341" s="31">
        <f t="shared" ca="1" si="582"/>
        <v>1.339553139246163</v>
      </c>
      <c r="AT341" s="31">
        <f t="shared" ca="1" si="582"/>
        <v>1.3574719149599086</v>
      </c>
      <c r="AU341" s="31">
        <f t="shared" ca="1" si="582"/>
        <v>1.3756303844294842</v>
      </c>
      <c r="AV341" s="31">
        <f t="shared" ca="1" si="582"/>
        <v>1.394031753961922</v>
      </c>
      <c r="AW341" s="31">
        <f t="shared" ca="1" si="582"/>
        <v>1.4126792727540023</v>
      </c>
      <c r="AX341" s="31">
        <f t="shared" ca="1" si="582"/>
        <v>1.4315762334659765</v>
      </c>
      <c r="AY341" s="31">
        <f t="shared" ca="1" si="582"/>
        <v>1.4507259728029629</v>
      </c>
      <c r="AZ341" s="31">
        <f t="shared" ca="1" si="582"/>
        <v>1.4701318721041212</v>
      </c>
      <c r="BA341" s="31">
        <f t="shared" ca="1" si="582"/>
        <v>1.4897973579397092</v>
      </c>
      <c r="BB341" s="31">
        <f t="shared" ca="1" si="582"/>
        <v>1.5097259027161227</v>
      </c>
      <c r="BC341" s="31">
        <f t="shared" ca="1" si="582"/>
        <v>1.5299210252890325</v>
      </c>
      <c r="BD341" s="31">
        <f t="shared" ref="BD341:CF341" ca="1" si="583">IF(BD$4="",0,POWER(1+$P$342,BD$1/12))</f>
        <v>1.5503862915847211</v>
      </c>
      <c r="BE341" s="31">
        <f t="shared" ca="1" si="583"/>
        <v>1.5711253152297302</v>
      </c>
      <c r="BF341" s="31">
        <f t="shared" ca="1" si="583"/>
        <v>1.5921417581889341</v>
      </c>
      <c r="BG341" s="31">
        <f t="shared" ca="1" si="583"/>
        <v>1.6134393314121442</v>
      </c>
      <c r="BH341" s="31">
        <f t="shared" ca="1" si="583"/>
        <v>1.6350217954893662</v>
      </c>
      <c r="BI341" s="31">
        <f t="shared" ca="1" si="583"/>
        <v>1.6568929613148198</v>
      </c>
      <c r="BJ341" s="31">
        <f t="shared" ca="1" si="583"/>
        <v>1.6790566907598434</v>
      </c>
      <c r="BK341" s="31">
        <f t="shared" ca="1" si="583"/>
        <v>1.7015168973547987</v>
      </c>
      <c r="BL341" s="31">
        <f t="shared" ca="1" si="583"/>
        <v>1.7242775469800962</v>
      </c>
      <c r="BM341" s="31">
        <f t="shared" ca="1" si="583"/>
        <v>1.7473426585664653</v>
      </c>
      <c r="BN341" s="31">
        <f t="shared" ca="1" si="583"/>
        <v>1.7707163048045926</v>
      </c>
      <c r="BO341" s="31">
        <f t="shared" ca="1" si="583"/>
        <v>1.7944026128642501</v>
      </c>
      <c r="BP341" s="31">
        <f t="shared" ca="1" si="583"/>
        <v>1.8184057651230461</v>
      </c>
      <c r="BQ341" s="31">
        <f t="shared" ca="1" si="583"/>
        <v>1.8427299999049216</v>
      </c>
      <c r="BR341" s="31">
        <f t="shared" ca="1" si="583"/>
        <v>1.8673796122285271</v>
      </c>
      <c r="BS341" s="31">
        <f t="shared" ca="1" si="583"/>
        <v>1.8923589545656103</v>
      </c>
      <c r="BT341" s="31">
        <f t="shared" ca="1" si="583"/>
        <v>1.9176724376095466</v>
      </c>
      <c r="BU341" s="31">
        <f t="shared" ca="1" si="583"/>
        <v>1.9433245310541525</v>
      </c>
      <c r="BV341" s="31">
        <f t="shared" ca="1" si="583"/>
        <v>1.9693197643829141</v>
      </c>
      <c r="BW341" s="31">
        <f t="shared" ca="1" si="583"/>
        <v>1.9956627276687768</v>
      </c>
      <c r="BX341" s="31">
        <f t="shared" ca="1" si="583"/>
        <v>2.0223580723846299</v>
      </c>
      <c r="BY341" s="31">
        <f t="shared" ca="1" si="583"/>
        <v>2.049410512224632</v>
      </c>
      <c r="BZ341" s="31">
        <f t="shared" ca="1" si="583"/>
        <v>2.0768248239365299</v>
      </c>
      <c r="CA341" s="31">
        <f t="shared" ca="1" si="583"/>
        <v>2.1046058481651029</v>
      </c>
      <c r="CB341" s="31">
        <f t="shared" ca="1" si="583"/>
        <v>2.1327584903068924</v>
      </c>
      <c r="CC341" s="31">
        <f t="shared" ca="1" si="583"/>
        <v>2.1612877213763682</v>
      </c>
      <c r="CD341" s="31">
        <f t="shared" ca="1" si="583"/>
        <v>2.1901985788836784</v>
      </c>
      <c r="CE341" s="31">
        <f t="shared" ca="1" si="583"/>
        <v>2.219496167724138</v>
      </c>
      <c r="CF341" s="31">
        <f t="shared" ca="1" si="583"/>
        <v>0</v>
      </c>
    </row>
    <row r="342" spans="2:84" x14ac:dyDescent="0.3">
      <c r="B342" s="13">
        <f>ROW()</f>
        <v>342</v>
      </c>
      <c r="H342" s="1" t="str">
        <f t="shared" si="581"/>
        <v>Оценка стоимости бизнеса</v>
      </c>
      <c r="I342" s="1" t="s">
        <v>396</v>
      </c>
      <c r="M342" s="53" t="s">
        <v>16</v>
      </c>
      <c r="O342" s="110"/>
      <c r="P342" s="114">
        <f ca="1">IF(SUM(P350:P355)=0,0,SUMPRODUCT(P344:P349,P350:P355)/SUM(P350:P355))</f>
        <v>0.17287270597856616</v>
      </c>
      <c r="W342" s="34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  <c r="BZ342" s="99"/>
      <c r="CA342" s="99"/>
      <c r="CB342" s="99"/>
      <c r="CC342" s="99"/>
      <c r="CD342" s="99"/>
      <c r="CE342" s="99"/>
      <c r="CF342" s="99"/>
    </row>
    <row r="343" spans="2:84" x14ac:dyDescent="0.3">
      <c r="B343" s="13">
        <f>ROW()</f>
        <v>343</v>
      </c>
      <c r="H343" s="1" t="str">
        <f t="shared" si="581"/>
        <v>Оценка стоимости бизнеса</v>
      </c>
      <c r="I343" s="1" t="s">
        <v>473</v>
      </c>
      <c r="W343" s="34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</row>
    <row r="344" spans="2:84" x14ac:dyDescent="0.3">
      <c r="B344" s="13">
        <f>ROW()</f>
        <v>344</v>
      </c>
      <c r="H344" s="1" t="str">
        <f t="shared" si="581"/>
        <v>Оценка стоимости бизнеса</v>
      </c>
      <c r="I344" s="1" t="str">
        <f t="shared" ref="I344:I355" si="584">$I$102</f>
        <v>Параметры расчета капитализации</v>
      </c>
      <c r="J344" s="1" t="s">
        <v>397</v>
      </c>
      <c r="M344" s="53" t="s">
        <v>16</v>
      </c>
      <c r="O344" s="110"/>
      <c r="P344" s="111">
        <f>IF(P51+P53=0,P50,(P50*P51+P52*P53)/(P51+P53))</f>
        <v>6.1249999999999999E-2</v>
      </c>
      <c r="W344" s="34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  <c r="BZ344" s="99"/>
      <c r="CA344" s="99"/>
      <c r="CB344" s="99"/>
      <c r="CC344" s="99"/>
      <c r="CD344" s="99"/>
      <c r="CE344" s="99"/>
      <c r="CF344" s="99"/>
    </row>
    <row r="345" spans="2:84" x14ac:dyDescent="0.3">
      <c r="B345" s="13">
        <f>ROW()</f>
        <v>345</v>
      </c>
      <c r="H345" s="1" t="str">
        <f t="shared" si="581"/>
        <v>Оценка стоимости бизнеса</v>
      </c>
      <c r="I345" s="1" t="str">
        <f t="shared" si="584"/>
        <v>Параметры расчета капитализации</v>
      </c>
      <c r="J345" s="1" t="s">
        <v>398</v>
      </c>
      <c r="M345" s="53" t="s">
        <v>16</v>
      </c>
      <c r="O345" s="110"/>
      <c r="P345" s="111">
        <f>P104</f>
        <v>0.22000000000000003</v>
      </c>
      <c r="W345" s="34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  <c r="BZ345" s="99"/>
      <c r="CA345" s="99"/>
      <c r="CB345" s="99"/>
      <c r="CC345" s="99"/>
      <c r="CD345" s="99"/>
      <c r="CE345" s="99"/>
      <c r="CF345" s="99"/>
    </row>
    <row r="346" spans="2:84" x14ac:dyDescent="0.3">
      <c r="B346" s="13">
        <f>ROW()</f>
        <v>346</v>
      </c>
      <c r="H346" s="1" t="str">
        <f t="shared" si="581"/>
        <v>Оценка стоимости бизнеса</v>
      </c>
      <c r="I346" s="1" t="str">
        <f t="shared" si="584"/>
        <v>Параметры расчета капитализации</v>
      </c>
      <c r="J346" s="1" t="s">
        <v>405</v>
      </c>
      <c r="M346" s="53" t="s">
        <v>16</v>
      </c>
      <c r="O346" s="110"/>
      <c r="P346" s="111">
        <v>0</v>
      </c>
      <c r="W346" s="34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  <c r="BZ346" s="99"/>
      <c r="CA346" s="99"/>
      <c r="CB346" s="99"/>
      <c r="CC346" s="99"/>
      <c r="CD346" s="99"/>
      <c r="CE346" s="99"/>
      <c r="CF346" s="99"/>
    </row>
    <row r="347" spans="2:84" x14ac:dyDescent="0.3">
      <c r="B347" s="13">
        <f>ROW()</f>
        <v>347</v>
      </c>
      <c r="H347" s="1" t="str">
        <f t="shared" si="581"/>
        <v>Оценка стоимости бизнеса</v>
      </c>
      <c r="I347" s="1" t="str">
        <f t="shared" si="584"/>
        <v>Параметры расчета капитализации</v>
      </c>
      <c r="J347" s="1" t="s">
        <v>399</v>
      </c>
      <c r="M347" s="53" t="s">
        <v>16</v>
      </c>
      <c r="O347" s="110"/>
      <c r="P347" s="111">
        <f ca="1">U387</f>
        <v>0.30126981139183062</v>
      </c>
      <c r="W347" s="34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  <c r="BZ347" s="99"/>
      <c r="CA347" s="99"/>
      <c r="CB347" s="99"/>
      <c r="CC347" s="99"/>
      <c r="CD347" s="99"/>
      <c r="CE347" s="99"/>
      <c r="CF347" s="99"/>
    </row>
    <row r="348" spans="2:84" x14ac:dyDescent="0.3">
      <c r="B348" s="13">
        <f>ROW()</f>
        <v>348</v>
      </c>
      <c r="H348" s="1" t="str">
        <f t="shared" si="581"/>
        <v>Оценка стоимости бизнеса</v>
      </c>
      <c r="I348" s="1" t="str">
        <f t="shared" si="584"/>
        <v>Параметры расчета капитализации</v>
      </c>
      <c r="J348" s="1" t="s">
        <v>346</v>
      </c>
      <c r="M348" s="53" t="s">
        <v>16</v>
      </c>
      <c r="O348" s="110"/>
      <c r="P348" s="111">
        <f>P177</f>
        <v>0.1</v>
      </c>
      <c r="W348" s="34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  <c r="BZ348" s="99"/>
      <c r="CA348" s="99"/>
      <c r="CB348" s="99"/>
      <c r="CC348" s="99"/>
      <c r="CD348" s="99"/>
      <c r="CE348" s="99"/>
      <c r="CF348" s="99"/>
    </row>
    <row r="349" spans="2:84" x14ac:dyDescent="0.3">
      <c r="B349" s="13">
        <f>ROW()</f>
        <v>349</v>
      </c>
      <c r="H349" s="1" t="str">
        <f t="shared" si="581"/>
        <v>Оценка стоимости бизнеса</v>
      </c>
      <c r="I349" s="1" t="str">
        <f t="shared" si="584"/>
        <v>Параметры расчета капитализации</v>
      </c>
      <c r="J349" s="1" t="s">
        <v>400</v>
      </c>
      <c r="M349" s="53" t="s">
        <v>16</v>
      </c>
      <c r="O349" s="110"/>
      <c r="P349" s="111">
        <f>P208</f>
        <v>0.12</v>
      </c>
      <c r="W349" s="34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  <c r="BZ349" s="99"/>
      <c r="CA349" s="99"/>
      <c r="CB349" s="99"/>
      <c r="CC349" s="99"/>
      <c r="CD349" s="99"/>
      <c r="CE349" s="99"/>
      <c r="CF349" s="99"/>
    </row>
    <row r="350" spans="2:84" x14ac:dyDescent="0.3">
      <c r="B350" s="13">
        <f>ROW()</f>
        <v>350</v>
      </c>
      <c r="H350" s="1" t="str">
        <f t="shared" si="581"/>
        <v>Оценка стоимости бизнеса</v>
      </c>
      <c r="I350" s="1" t="str">
        <f t="shared" si="584"/>
        <v>Параметры расчета капитализации</v>
      </c>
      <c r="J350" s="1" t="s">
        <v>401</v>
      </c>
      <c r="M350" s="53" t="s">
        <v>18</v>
      </c>
      <c r="O350" s="110"/>
      <c r="P350" s="113">
        <f>P46*(1-P47)</f>
        <v>4000000</v>
      </c>
      <c r="W350" s="34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</row>
    <row r="351" spans="2:84" x14ac:dyDescent="0.3">
      <c r="B351" s="13">
        <f>ROW()</f>
        <v>351</v>
      </c>
      <c r="H351" s="1" t="str">
        <f t="shared" si="581"/>
        <v>Оценка стоимости бизнеса</v>
      </c>
      <c r="I351" s="1" t="str">
        <f t="shared" si="584"/>
        <v>Параметры расчета капитализации</v>
      </c>
      <c r="J351" s="1" t="s">
        <v>402</v>
      </c>
      <c r="M351" s="53" t="s">
        <v>18</v>
      </c>
      <c r="O351" s="110"/>
      <c r="P351" s="113">
        <f ca="1">U120</f>
        <v>10000000</v>
      </c>
      <c r="W351" s="34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  <c r="BZ351" s="99"/>
      <c r="CA351" s="99"/>
      <c r="CB351" s="99"/>
      <c r="CC351" s="99"/>
      <c r="CD351" s="99"/>
      <c r="CE351" s="99"/>
      <c r="CF351" s="99"/>
    </row>
    <row r="352" spans="2:84" x14ac:dyDescent="0.3">
      <c r="B352" s="13">
        <f>ROW()</f>
        <v>352</v>
      </c>
      <c r="H352" s="1" t="str">
        <f t="shared" si="581"/>
        <v>Оценка стоимости бизнеса</v>
      </c>
      <c r="I352" s="1" t="str">
        <f t="shared" si="584"/>
        <v>Параметры расчета капитализации</v>
      </c>
      <c r="J352" s="1" t="s">
        <v>406</v>
      </c>
      <c r="M352" s="53" t="s">
        <v>18</v>
      </c>
      <c r="O352" s="110"/>
      <c r="P352" s="113">
        <f ca="1">U122</f>
        <v>5000000</v>
      </c>
      <c r="W352" s="34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99"/>
    </row>
    <row r="353" spans="2:84" x14ac:dyDescent="0.3">
      <c r="B353" s="13">
        <f>ROW()</f>
        <v>353</v>
      </c>
      <c r="H353" s="1" t="str">
        <f t="shared" si="581"/>
        <v>Оценка стоимости бизнеса</v>
      </c>
      <c r="I353" s="1" t="str">
        <f t="shared" si="584"/>
        <v>Параметры расчета капитализации</v>
      </c>
      <c r="J353" s="1" t="s">
        <v>403</v>
      </c>
      <c r="M353" s="53" t="s">
        <v>18</v>
      </c>
      <c r="O353" s="110"/>
      <c r="P353" s="113">
        <f ca="1">U138</f>
        <v>18411701.64163398</v>
      </c>
      <c r="W353" s="34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  <c r="BZ353" s="99"/>
      <c r="CA353" s="99"/>
      <c r="CB353" s="99"/>
      <c r="CC353" s="99"/>
      <c r="CD353" s="99"/>
      <c r="CE353" s="99"/>
      <c r="CF353" s="99"/>
    </row>
    <row r="354" spans="2:84" x14ac:dyDescent="0.3">
      <c r="B354" s="13">
        <f>ROW()</f>
        <v>354</v>
      </c>
      <c r="H354" s="1" t="str">
        <f t="shared" si="581"/>
        <v>Оценка стоимости бизнеса</v>
      </c>
      <c r="I354" s="1" t="str">
        <f t="shared" si="584"/>
        <v>Параметры расчета капитализации</v>
      </c>
      <c r="J354" s="1" t="s">
        <v>474</v>
      </c>
      <c r="M354" s="53" t="s">
        <v>18</v>
      </c>
      <c r="O354" s="110"/>
      <c r="P354" s="113">
        <f ca="1">U161</f>
        <v>14000000</v>
      </c>
      <c r="W354" s="34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  <c r="BZ354" s="99"/>
      <c r="CA354" s="99"/>
      <c r="CB354" s="99"/>
      <c r="CC354" s="99"/>
      <c r="CD354" s="99"/>
      <c r="CE354" s="99"/>
      <c r="CF354" s="99"/>
    </row>
    <row r="355" spans="2:84" x14ac:dyDescent="0.3">
      <c r="B355" s="13">
        <f>ROW()</f>
        <v>355</v>
      </c>
      <c r="H355" s="1" t="str">
        <f t="shared" si="581"/>
        <v>Оценка стоимости бизнеса</v>
      </c>
      <c r="I355" s="1" t="str">
        <f t="shared" si="584"/>
        <v>Параметры расчета капитализации</v>
      </c>
      <c r="J355" s="1" t="s">
        <v>404</v>
      </c>
      <c r="M355" s="53" t="s">
        <v>18</v>
      </c>
      <c r="O355" s="110"/>
      <c r="P355" s="113">
        <f ca="1">-U203</f>
        <v>9536298.35836602</v>
      </c>
      <c r="W355" s="34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  <c r="BZ355" s="99"/>
      <c r="CA355" s="99"/>
      <c r="CB355" s="99"/>
      <c r="CC355" s="99"/>
      <c r="CD355" s="99"/>
      <c r="CE355" s="99"/>
      <c r="CF355" s="99"/>
    </row>
    <row r="359" spans="2:84" x14ac:dyDescent="0.3">
      <c r="B359" s="13">
        <f>ROW()</f>
        <v>359</v>
      </c>
      <c r="G359" s="117"/>
      <c r="H359" s="1" t="s">
        <v>414</v>
      </c>
    </row>
    <row r="361" spans="2:84" x14ac:dyDescent="0.3">
      <c r="B361" s="13">
        <f>ROW()</f>
        <v>361</v>
      </c>
      <c r="H361" s="1" t="s">
        <v>324</v>
      </c>
      <c r="M361" s="53" t="s">
        <v>18</v>
      </c>
      <c r="P361" s="72" t="str">
        <f>Lists!$AI$11</f>
        <v>CF</v>
      </c>
      <c r="U361" s="5">
        <f ca="1">SUM(INDIRECT(ADDRESS($B361,$X$2)&amp;":"&amp;ADDRESS($B361,$X$2-1+$P$8)))</f>
        <v>2526208.3804512294</v>
      </c>
      <c r="X361" s="5">
        <f t="shared" ref="X361:BC361" ca="1" si="585">IF(X$4="",0,-X138+X304)</f>
        <v>-18411701.64163398</v>
      </c>
      <c r="Y361" s="5">
        <f t="shared" ca="1" si="585"/>
        <v>0</v>
      </c>
      <c r="Z361" s="5">
        <f t="shared" ca="1" si="585"/>
        <v>0</v>
      </c>
      <c r="AA361" s="5">
        <f t="shared" ca="1" si="585"/>
        <v>0</v>
      </c>
      <c r="AB361" s="5">
        <f t="shared" ca="1" si="585"/>
        <v>0</v>
      </c>
      <c r="AC361" s="5">
        <f t="shared" ca="1" si="585"/>
        <v>0</v>
      </c>
      <c r="AD361" s="5">
        <f t="shared" ca="1" si="585"/>
        <v>0</v>
      </c>
      <c r="AE361" s="5">
        <f t="shared" ca="1" si="585"/>
        <v>0</v>
      </c>
      <c r="AF361" s="5">
        <f t="shared" ca="1" si="585"/>
        <v>0</v>
      </c>
      <c r="AG361" s="5">
        <f t="shared" ca="1" si="585"/>
        <v>0</v>
      </c>
      <c r="AH361" s="5">
        <f t="shared" ca="1" si="585"/>
        <v>0</v>
      </c>
      <c r="AI361" s="5">
        <f t="shared" ca="1" si="585"/>
        <v>0</v>
      </c>
      <c r="AJ361" s="5">
        <f t="shared" ca="1" si="585"/>
        <v>0</v>
      </c>
      <c r="AK361" s="5">
        <f t="shared" ca="1" si="585"/>
        <v>0</v>
      </c>
      <c r="AL361" s="5">
        <f t="shared" ca="1" si="585"/>
        <v>0</v>
      </c>
      <c r="AM361" s="5">
        <f t="shared" ca="1" si="585"/>
        <v>28436.788267607477</v>
      </c>
      <c r="AN361" s="5">
        <f t="shared" ca="1" si="585"/>
        <v>0</v>
      </c>
      <c r="AO361" s="5">
        <f t="shared" ca="1" si="585"/>
        <v>0</v>
      </c>
      <c r="AP361" s="5">
        <f t="shared" ca="1" si="585"/>
        <v>0</v>
      </c>
      <c r="AQ361" s="5">
        <f t="shared" ca="1" si="585"/>
        <v>0</v>
      </c>
      <c r="AR361" s="5">
        <f t="shared" ca="1" si="585"/>
        <v>0</v>
      </c>
      <c r="AS361" s="5">
        <f t="shared" ca="1" si="585"/>
        <v>0</v>
      </c>
      <c r="AT361" s="5">
        <f t="shared" ca="1" si="585"/>
        <v>0</v>
      </c>
      <c r="AU361" s="5">
        <f t="shared" ca="1" si="585"/>
        <v>197668.14038285284</v>
      </c>
      <c r="AV361" s="5">
        <f t="shared" ca="1" si="585"/>
        <v>251738.01960141817</v>
      </c>
      <c r="AW361" s="5">
        <f t="shared" ca="1" si="585"/>
        <v>710705.51551846717</v>
      </c>
      <c r="AX361" s="5">
        <f t="shared" ca="1" si="585"/>
        <v>363847.12485265586</v>
      </c>
      <c r="AY361" s="5">
        <f t="shared" ca="1" si="585"/>
        <v>111311.97053772304</v>
      </c>
      <c r="AZ361" s="5">
        <f t="shared" ca="1" si="585"/>
        <v>0</v>
      </c>
      <c r="BA361" s="5">
        <f t="shared" ca="1" si="585"/>
        <v>0</v>
      </c>
      <c r="BB361" s="5">
        <f t="shared" ca="1" si="585"/>
        <v>0</v>
      </c>
      <c r="BC361" s="5">
        <f t="shared" ca="1" si="585"/>
        <v>0</v>
      </c>
      <c r="BD361" s="5">
        <f t="shared" ref="BD361:CF361" ca="1" si="586">IF(BD$4="",0,-BD138+BD304)</f>
        <v>12145.865480651148</v>
      </c>
      <c r="BE361" s="5">
        <f t="shared" ca="1" si="586"/>
        <v>455664.01255843381</v>
      </c>
      <c r="BF361" s="5">
        <f t="shared" ca="1" si="586"/>
        <v>883384.85578272271</v>
      </c>
      <c r="BG361" s="5">
        <f t="shared" ca="1" si="586"/>
        <v>619413.18862835027</v>
      </c>
      <c r="BH361" s="5">
        <f t="shared" ca="1" si="586"/>
        <v>545776.7377874963</v>
      </c>
      <c r="BI361" s="5">
        <f t="shared" ca="1" si="586"/>
        <v>790062.31902222196</v>
      </c>
      <c r="BJ361" s="5">
        <f t="shared" ca="1" si="586"/>
        <v>392324.75030173064</v>
      </c>
      <c r="BK361" s="5">
        <f t="shared" ca="1" si="586"/>
        <v>0</v>
      </c>
      <c r="BL361" s="5">
        <f t="shared" ca="1" si="586"/>
        <v>0</v>
      </c>
      <c r="BM361" s="5">
        <f t="shared" ca="1" si="586"/>
        <v>0</v>
      </c>
      <c r="BN361" s="5">
        <f t="shared" ca="1" si="586"/>
        <v>341122.04996926413</v>
      </c>
      <c r="BO361" s="5">
        <f t="shared" ca="1" si="586"/>
        <v>906644.19856089808</v>
      </c>
      <c r="BP361" s="5">
        <f t="shared" ca="1" si="586"/>
        <v>712914.39684179879</v>
      </c>
      <c r="BQ361" s="5">
        <f t="shared" ca="1" si="586"/>
        <v>759731.57486919465</v>
      </c>
      <c r="BR361" s="5">
        <f t="shared" ca="1" si="586"/>
        <v>1398738.2259053783</v>
      </c>
      <c r="BS361" s="5">
        <f t="shared" ca="1" si="586"/>
        <v>960293.61845602246</v>
      </c>
      <c r="BT361" s="5">
        <f t="shared" ca="1" si="586"/>
        <v>833519.52835447341</v>
      </c>
      <c r="BU361" s="5">
        <f t="shared" ca="1" si="586"/>
        <v>0</v>
      </c>
      <c r="BV361" s="5">
        <f t="shared" ca="1" si="586"/>
        <v>0</v>
      </c>
      <c r="BW361" s="5">
        <f t="shared" ca="1" si="586"/>
        <v>424695.78672038467</v>
      </c>
      <c r="BX361" s="5">
        <f t="shared" ca="1" si="586"/>
        <v>664419.43555621803</v>
      </c>
      <c r="BY361" s="5">
        <f t="shared" ca="1" si="586"/>
        <v>920990.23279760929</v>
      </c>
      <c r="BZ361" s="5">
        <f t="shared" ca="1" si="586"/>
        <v>1143916.9643596546</v>
      </c>
      <c r="CA361" s="5">
        <f t="shared" ca="1" si="586"/>
        <v>1707871.965456441</v>
      </c>
      <c r="CB361" s="5">
        <f t="shared" ca="1" si="586"/>
        <v>1042477.9829971374</v>
      </c>
      <c r="CC361" s="5">
        <f t="shared" ca="1" si="586"/>
        <v>1104519.6751884192</v>
      </c>
      <c r="CD361" s="5">
        <f t="shared" ca="1" si="586"/>
        <v>1338019.9886515648</v>
      </c>
      <c r="CE361" s="5">
        <f t="shared" ca="1" si="586"/>
        <v>1315555.1086784184</v>
      </c>
      <c r="CF361" s="5">
        <f t="shared" ca="1" si="586"/>
        <v>0</v>
      </c>
    </row>
    <row r="362" spans="2:84" x14ac:dyDescent="0.3">
      <c r="X362" s="109"/>
    </row>
    <row r="363" spans="2:84" x14ac:dyDescent="0.3">
      <c r="B363" s="13">
        <f>ROW()</f>
        <v>363</v>
      </c>
      <c r="H363" s="1" t="s">
        <v>321</v>
      </c>
      <c r="M363" s="53" t="s">
        <v>18</v>
      </c>
      <c r="P363" s="72"/>
      <c r="U363" s="5">
        <f ca="1">INDIRECT(ADDRESS($B363,$X$2-1+$P$8))</f>
        <v>2526208.3804512294</v>
      </c>
      <c r="X363" s="5">
        <f ca="1">IF(X$4="",0,SUM($W361:X361))</f>
        <v>-18411701.64163398</v>
      </c>
      <c r="Y363" s="5">
        <f ca="1">IF(Y$4="",0,SUM($W361:Y361))</f>
        <v>-18411701.64163398</v>
      </c>
      <c r="Z363" s="5">
        <f ca="1">IF(Z$4="",0,SUM($W361:Z361))</f>
        <v>-18411701.64163398</v>
      </c>
      <c r="AA363" s="5">
        <f ca="1">IF(AA$4="",0,SUM($W361:AA361))</f>
        <v>-18411701.64163398</v>
      </c>
      <c r="AB363" s="5">
        <f ca="1">IF(AB$4="",0,SUM($W361:AB361))</f>
        <v>-18411701.64163398</v>
      </c>
      <c r="AC363" s="5">
        <f ca="1">IF(AC$4="",0,SUM($W361:AC361))</f>
        <v>-18411701.64163398</v>
      </c>
      <c r="AD363" s="5">
        <f ca="1">IF(AD$4="",0,SUM($W361:AD361))</f>
        <v>-18411701.64163398</v>
      </c>
      <c r="AE363" s="5">
        <f ca="1">IF(AE$4="",0,SUM($W361:AE361))</f>
        <v>-18411701.64163398</v>
      </c>
      <c r="AF363" s="5">
        <f ca="1">IF(AF$4="",0,SUM($W361:AF361))</f>
        <v>-18411701.64163398</v>
      </c>
      <c r="AG363" s="5">
        <f ca="1">IF(AG$4="",0,SUM($W361:AG361))</f>
        <v>-18411701.64163398</v>
      </c>
      <c r="AH363" s="5">
        <f ca="1">IF(AH$4="",0,SUM($W361:AH361))</f>
        <v>-18411701.64163398</v>
      </c>
      <c r="AI363" s="5">
        <f ca="1">IF(AI$4="",0,SUM($W361:AI361))</f>
        <v>-18411701.64163398</v>
      </c>
      <c r="AJ363" s="5">
        <f ca="1">IF(AJ$4="",0,SUM($W361:AJ361))</f>
        <v>-18411701.64163398</v>
      </c>
      <c r="AK363" s="5">
        <f ca="1">IF(AK$4="",0,SUM($W361:AK361))</f>
        <v>-18411701.64163398</v>
      </c>
      <c r="AL363" s="5">
        <f ca="1">IF(AL$4="",0,SUM($W361:AL361))</f>
        <v>-18411701.64163398</v>
      </c>
      <c r="AM363" s="5">
        <f ca="1">IF(AM$4="",0,SUM($W361:AM361))</f>
        <v>-18383264.853366371</v>
      </c>
      <c r="AN363" s="5">
        <f ca="1">IF(AN$4="",0,SUM($W361:AN361))</f>
        <v>-18383264.853366371</v>
      </c>
      <c r="AO363" s="5">
        <f ca="1">IF(AO$4="",0,SUM($W361:AO361))</f>
        <v>-18383264.853366371</v>
      </c>
      <c r="AP363" s="5">
        <f ca="1">IF(AP$4="",0,SUM($W361:AP361))</f>
        <v>-18383264.853366371</v>
      </c>
      <c r="AQ363" s="5">
        <f ca="1">IF(AQ$4="",0,SUM($W361:AQ361))</f>
        <v>-18383264.853366371</v>
      </c>
      <c r="AR363" s="5">
        <f ca="1">IF(AR$4="",0,SUM($W361:AR361))</f>
        <v>-18383264.853366371</v>
      </c>
      <c r="AS363" s="5">
        <f ca="1">IF(AS$4="",0,SUM($W361:AS361))</f>
        <v>-18383264.853366371</v>
      </c>
      <c r="AT363" s="5">
        <f ca="1">IF(AT$4="",0,SUM($W361:AT361))</f>
        <v>-18383264.853366371</v>
      </c>
      <c r="AU363" s="5">
        <f ca="1">IF(AU$4="",0,SUM($W361:AU361))</f>
        <v>-18185596.712983519</v>
      </c>
      <c r="AV363" s="5">
        <f ca="1">IF(AV$4="",0,SUM($W361:AV361))</f>
        <v>-17933858.693382099</v>
      </c>
      <c r="AW363" s="5">
        <f ca="1">IF(AW$4="",0,SUM($W361:AW361))</f>
        <v>-17223153.177863631</v>
      </c>
      <c r="AX363" s="5">
        <f ca="1">IF(AX$4="",0,SUM($W361:AX361))</f>
        <v>-16859306.053010974</v>
      </c>
      <c r="AY363" s="5">
        <f ca="1">IF(AY$4="",0,SUM($W361:AY361))</f>
        <v>-16747994.082473252</v>
      </c>
      <c r="AZ363" s="5">
        <f ca="1">IF(AZ$4="",0,SUM($W361:AZ361))</f>
        <v>-16747994.082473252</v>
      </c>
      <c r="BA363" s="5">
        <f ca="1">IF(BA$4="",0,SUM($W361:BA361))</f>
        <v>-16747994.082473252</v>
      </c>
      <c r="BB363" s="5">
        <f ca="1">IF(BB$4="",0,SUM($W361:BB361))</f>
        <v>-16747994.082473252</v>
      </c>
      <c r="BC363" s="5">
        <f ca="1">IF(BC$4="",0,SUM($W361:BC361))</f>
        <v>-16747994.082473252</v>
      </c>
      <c r="BD363" s="5">
        <f ca="1">IF(BD$4="",0,SUM($W361:BD361))</f>
        <v>-16735848.216992602</v>
      </c>
      <c r="BE363" s="5">
        <f ca="1">IF(BE$4="",0,SUM($W361:BE361))</f>
        <v>-16280184.204434168</v>
      </c>
      <c r="BF363" s="5">
        <f ca="1">IF(BF$4="",0,SUM($W361:BF361))</f>
        <v>-15396799.348651445</v>
      </c>
      <c r="BG363" s="5">
        <f ca="1">IF(BG$4="",0,SUM($W361:BG361))</f>
        <v>-14777386.160023095</v>
      </c>
      <c r="BH363" s="5">
        <f ca="1">IF(BH$4="",0,SUM($W361:BH361))</f>
        <v>-14231609.422235599</v>
      </c>
      <c r="BI363" s="5">
        <f ca="1">IF(BI$4="",0,SUM($W361:BI361))</f>
        <v>-13441547.103213377</v>
      </c>
      <c r="BJ363" s="5">
        <f ca="1">IF(BJ$4="",0,SUM($W361:BJ361))</f>
        <v>-13049222.352911647</v>
      </c>
      <c r="BK363" s="5">
        <f ca="1">IF(BK$4="",0,SUM($W361:BK361))</f>
        <v>-13049222.352911647</v>
      </c>
      <c r="BL363" s="5">
        <f ca="1">IF(BL$4="",0,SUM($W361:BL361))</f>
        <v>-13049222.352911647</v>
      </c>
      <c r="BM363" s="5">
        <f ca="1">IF(BM$4="",0,SUM($W361:BM361))</f>
        <v>-13049222.352911647</v>
      </c>
      <c r="BN363" s="5">
        <f ca="1">IF(BN$4="",0,SUM($W361:BN361))</f>
        <v>-12708100.302942384</v>
      </c>
      <c r="BO363" s="5">
        <f ca="1">IF(BO$4="",0,SUM($W361:BO361))</f>
        <v>-11801456.104381487</v>
      </c>
      <c r="BP363" s="5">
        <f ca="1">IF(BP$4="",0,SUM($W361:BP361))</f>
        <v>-11088541.707539689</v>
      </c>
      <c r="BQ363" s="5">
        <f ca="1">IF(BQ$4="",0,SUM($W361:BQ361))</f>
        <v>-10328810.132670494</v>
      </c>
      <c r="BR363" s="5">
        <f ca="1">IF(BR$4="",0,SUM($W361:BR361))</f>
        <v>-8930071.9067651145</v>
      </c>
      <c r="BS363" s="5">
        <f ca="1">IF(BS$4="",0,SUM($W361:BS361))</f>
        <v>-7969778.2883090917</v>
      </c>
      <c r="BT363" s="5">
        <f ca="1">IF(BT$4="",0,SUM($W361:BT361))</f>
        <v>-7136258.7599546183</v>
      </c>
      <c r="BU363" s="5">
        <f ca="1">IF(BU$4="",0,SUM($W361:BU361))</f>
        <v>-7136258.7599546183</v>
      </c>
      <c r="BV363" s="5">
        <f ca="1">IF(BV$4="",0,SUM($W361:BV361))</f>
        <v>-7136258.7599546183</v>
      </c>
      <c r="BW363" s="5">
        <f ca="1">IF(BW$4="",0,SUM($W361:BW361))</f>
        <v>-6711562.9732342334</v>
      </c>
      <c r="BX363" s="5">
        <f ca="1">IF(BX$4="",0,SUM($W361:BX361))</f>
        <v>-6047143.5376780154</v>
      </c>
      <c r="BY363" s="5">
        <f ca="1">IF(BY$4="",0,SUM($W361:BY361))</f>
        <v>-5126153.3048804058</v>
      </c>
      <c r="BZ363" s="5">
        <f ca="1">IF(BZ$4="",0,SUM($W361:BZ361))</f>
        <v>-3982236.3405207512</v>
      </c>
      <c r="CA363" s="5">
        <f ca="1">IF(CA$4="",0,SUM($W361:CA361))</f>
        <v>-2274364.3750643102</v>
      </c>
      <c r="CB363" s="5">
        <f ca="1">IF(CB$4="",0,SUM($W361:CB361))</f>
        <v>-1231886.3920671728</v>
      </c>
      <c r="CC363" s="5">
        <f ca="1">IF(CC$4="",0,SUM($W361:CC361))</f>
        <v>-127366.71687875362</v>
      </c>
      <c r="CD363" s="5">
        <f ca="1">IF(CD$4="",0,SUM($W361:CD361))</f>
        <v>1210653.2717728112</v>
      </c>
      <c r="CE363" s="5">
        <f ca="1">IF(CE$4="",0,SUM($W361:CE361))</f>
        <v>2526208.3804512294</v>
      </c>
      <c r="CF363" s="5">
        <f ca="1">IF(CF$4="",0,SUM($W361:CF361))</f>
        <v>0</v>
      </c>
    </row>
    <row r="364" spans="2:84" x14ac:dyDescent="0.3">
      <c r="B364" s="13">
        <f>ROW()</f>
        <v>364</v>
      </c>
      <c r="H364" s="1" t="str">
        <f>H363</f>
        <v>Финпоток нарастающим итогом</v>
      </c>
      <c r="I364" s="1" t="s">
        <v>267</v>
      </c>
      <c r="U364" s="5">
        <f ca="1">SUM(INDIRECT(ADDRESS($B364,$X$2)&amp;":"&amp;ADDRESS($B364,$X$2-1+$P$8)))</f>
        <v>1</v>
      </c>
      <c r="X364" s="5">
        <f ca="1">IF(X$4="",0,IF(AND(W363&lt;=0,MIN(X363:$ZZ363)&gt;=0,SUM($W364:W364)=0),1,0))</f>
        <v>0</v>
      </c>
      <c r="Y364" s="5">
        <f ca="1">IF(Y$4="",0,IF(AND(X363&lt;=0,MIN(Y363:$ZZ363)&gt;=0,SUM($W364:X364)=0),1,0))</f>
        <v>0</v>
      </c>
      <c r="Z364" s="5">
        <f ca="1">IF(Z$4="",0,IF(AND(Y363&lt;=0,MIN(Z363:$ZZ363)&gt;=0,SUM($W364:Y364)=0),1,0))</f>
        <v>0</v>
      </c>
      <c r="AA364" s="5">
        <f ca="1">IF(AA$4="",0,IF(AND(Z363&lt;=0,MIN(AA363:$ZZ363)&gt;=0,SUM($W364:Z364)=0),1,0))</f>
        <v>0</v>
      </c>
      <c r="AB364" s="5">
        <f ca="1">IF(AB$4="",0,IF(AND(AA363&lt;=0,MIN(AB363:$ZZ363)&gt;=0,SUM($W364:AA364)=0),1,0))</f>
        <v>0</v>
      </c>
      <c r="AC364" s="5">
        <f ca="1">IF(AC$4="",0,IF(AND(AB363&lt;=0,MIN(AC363:$ZZ363)&gt;=0,SUM($W364:AB364)=0),1,0))</f>
        <v>0</v>
      </c>
      <c r="AD364" s="5">
        <f ca="1">IF(AD$4="",0,IF(AND(AC363&lt;=0,MIN(AD363:$ZZ363)&gt;=0,SUM($W364:AC364)=0),1,0))</f>
        <v>0</v>
      </c>
      <c r="AE364" s="5">
        <f ca="1">IF(AE$4="",0,IF(AND(AD363&lt;=0,MIN(AE363:$ZZ363)&gt;=0,SUM($W364:AD364)=0),1,0))</f>
        <v>0</v>
      </c>
      <c r="AF364" s="5">
        <f ca="1">IF(AF$4="",0,IF(AND(AE363&lt;=0,MIN(AF363:$ZZ363)&gt;=0,SUM($W364:AE364)=0),1,0))</f>
        <v>0</v>
      </c>
      <c r="AG364" s="5">
        <f ca="1">IF(AG$4="",0,IF(AND(AF363&lt;=0,MIN(AG363:$ZZ363)&gt;=0,SUM($W364:AF364)=0),1,0))</f>
        <v>0</v>
      </c>
      <c r="AH364" s="5">
        <f ca="1">IF(AH$4="",0,IF(AND(AG363&lt;=0,MIN(AH363:$ZZ363)&gt;=0,SUM($W364:AG364)=0),1,0))</f>
        <v>0</v>
      </c>
      <c r="AI364" s="5">
        <f ca="1">IF(AI$4="",0,IF(AND(AH363&lt;=0,MIN(AI363:$ZZ363)&gt;=0,SUM($W364:AH364)=0),1,0))</f>
        <v>0</v>
      </c>
      <c r="AJ364" s="5">
        <f ca="1">IF(AJ$4="",0,IF(AND(AI363&lt;=0,MIN(AJ363:$ZZ363)&gt;=0,SUM($W364:AI364)=0),1,0))</f>
        <v>0</v>
      </c>
      <c r="AK364" s="5">
        <f ca="1">IF(AK$4="",0,IF(AND(AJ363&lt;=0,MIN(AK363:$ZZ363)&gt;=0,SUM($W364:AJ364)=0),1,0))</f>
        <v>0</v>
      </c>
      <c r="AL364" s="5">
        <f ca="1">IF(AL$4="",0,IF(AND(AK363&lt;=0,MIN(AL363:$ZZ363)&gt;=0,SUM($W364:AK364)=0),1,0))</f>
        <v>0</v>
      </c>
      <c r="AM364" s="5">
        <f ca="1">IF(AM$4="",0,IF(AND(AL363&lt;=0,MIN(AM363:$ZZ363)&gt;=0,SUM($W364:AL364)=0),1,0))</f>
        <v>0</v>
      </c>
      <c r="AN364" s="5">
        <f ca="1">IF(AN$4="",0,IF(AND(AM363&lt;=0,MIN(AN363:$ZZ363)&gt;=0,SUM($W364:AM364)=0),1,0))</f>
        <v>0</v>
      </c>
      <c r="AO364" s="5">
        <f ca="1">IF(AO$4="",0,IF(AND(AN363&lt;=0,MIN(AO363:$ZZ363)&gt;=0,SUM($W364:AN364)=0),1,0))</f>
        <v>0</v>
      </c>
      <c r="AP364" s="5">
        <f ca="1">IF(AP$4="",0,IF(AND(AO363&lt;=0,MIN(AP363:$ZZ363)&gt;=0,SUM($W364:AO364)=0),1,0))</f>
        <v>0</v>
      </c>
      <c r="AQ364" s="5">
        <f ca="1">IF(AQ$4="",0,IF(AND(AP363&lt;=0,MIN(AQ363:$ZZ363)&gt;=0,SUM($W364:AP364)=0),1,0))</f>
        <v>0</v>
      </c>
      <c r="AR364" s="5">
        <f ca="1">IF(AR$4="",0,IF(AND(AQ363&lt;=0,MIN(AR363:$ZZ363)&gt;=0,SUM($W364:AQ364)=0),1,0))</f>
        <v>0</v>
      </c>
      <c r="AS364" s="5">
        <f ca="1">IF(AS$4="",0,IF(AND(AR363&lt;=0,MIN(AS363:$ZZ363)&gt;=0,SUM($W364:AR364)=0),1,0))</f>
        <v>0</v>
      </c>
      <c r="AT364" s="5">
        <f ca="1">IF(AT$4="",0,IF(AND(AS363&lt;=0,MIN(AT363:$ZZ363)&gt;=0,SUM($W364:AS364)=0),1,0))</f>
        <v>0</v>
      </c>
      <c r="AU364" s="5">
        <f ca="1">IF(AU$4="",0,IF(AND(AT363&lt;=0,MIN(AU363:$ZZ363)&gt;=0,SUM($W364:AT364)=0),1,0))</f>
        <v>0</v>
      </c>
      <c r="AV364" s="5">
        <f ca="1">IF(AV$4="",0,IF(AND(AU363&lt;=0,MIN(AV363:$ZZ363)&gt;=0,SUM($W364:AU364)=0),1,0))</f>
        <v>0</v>
      </c>
      <c r="AW364" s="5">
        <f ca="1">IF(AW$4="",0,IF(AND(AV363&lt;=0,MIN(AW363:$ZZ363)&gt;=0,SUM($W364:AV364)=0),1,0))</f>
        <v>0</v>
      </c>
      <c r="AX364" s="5">
        <f ca="1">IF(AX$4="",0,IF(AND(AW363&lt;=0,MIN(AX363:$ZZ363)&gt;=0,SUM($W364:AW364)=0),1,0))</f>
        <v>0</v>
      </c>
      <c r="AY364" s="5">
        <f ca="1">IF(AY$4="",0,IF(AND(AX363&lt;=0,MIN(AY363:$ZZ363)&gt;=0,SUM($W364:AX364)=0),1,0))</f>
        <v>0</v>
      </c>
      <c r="AZ364" s="5">
        <f ca="1">IF(AZ$4="",0,IF(AND(AY363&lt;=0,MIN(AZ363:$ZZ363)&gt;=0,SUM($W364:AY364)=0),1,0))</f>
        <v>0</v>
      </c>
      <c r="BA364" s="5">
        <f ca="1">IF(BA$4="",0,IF(AND(AZ363&lt;=0,MIN(BA363:$ZZ363)&gt;=0,SUM($W364:AZ364)=0),1,0))</f>
        <v>0</v>
      </c>
      <c r="BB364" s="5">
        <f ca="1">IF(BB$4="",0,IF(AND(BA363&lt;=0,MIN(BB363:$ZZ363)&gt;=0,SUM($W364:BA364)=0),1,0))</f>
        <v>0</v>
      </c>
      <c r="BC364" s="5">
        <f ca="1">IF(BC$4="",0,IF(AND(BB363&lt;=0,MIN(BC363:$ZZ363)&gt;=0,SUM($W364:BB364)=0),1,0))</f>
        <v>0</v>
      </c>
      <c r="BD364" s="5">
        <f ca="1">IF(BD$4="",0,IF(AND(BC363&lt;=0,MIN(BD363:$ZZ363)&gt;=0,SUM($W364:BC364)=0),1,0))</f>
        <v>0</v>
      </c>
      <c r="BE364" s="5">
        <f ca="1">IF(BE$4="",0,IF(AND(BD363&lt;=0,MIN(BE363:$ZZ363)&gt;=0,SUM($W364:BD364)=0),1,0))</f>
        <v>0</v>
      </c>
      <c r="BF364" s="5">
        <f ca="1">IF(BF$4="",0,IF(AND(BE363&lt;=0,MIN(BF363:$ZZ363)&gt;=0,SUM($W364:BE364)=0),1,0))</f>
        <v>0</v>
      </c>
      <c r="BG364" s="5">
        <f ca="1">IF(BG$4="",0,IF(AND(BF363&lt;=0,MIN(BG363:$ZZ363)&gt;=0,SUM($W364:BF364)=0),1,0))</f>
        <v>0</v>
      </c>
      <c r="BH364" s="5">
        <f ca="1">IF(BH$4="",0,IF(AND(BG363&lt;=0,MIN(BH363:$ZZ363)&gt;=0,SUM($W364:BG364)=0),1,0))</f>
        <v>0</v>
      </c>
      <c r="BI364" s="5">
        <f ca="1">IF(BI$4="",0,IF(AND(BH363&lt;=0,MIN(BI363:$ZZ363)&gt;=0,SUM($W364:BH364)=0),1,0))</f>
        <v>0</v>
      </c>
      <c r="BJ364" s="5">
        <f ca="1">IF(BJ$4="",0,IF(AND(BI363&lt;=0,MIN(BJ363:$ZZ363)&gt;=0,SUM($W364:BI364)=0),1,0))</f>
        <v>0</v>
      </c>
      <c r="BK364" s="5">
        <f ca="1">IF(BK$4="",0,IF(AND(BJ363&lt;=0,MIN(BK363:$ZZ363)&gt;=0,SUM($W364:BJ364)=0),1,0))</f>
        <v>0</v>
      </c>
      <c r="BL364" s="5">
        <f ca="1">IF(BL$4="",0,IF(AND(BK363&lt;=0,MIN(BL363:$ZZ363)&gt;=0,SUM($W364:BK364)=0),1,0))</f>
        <v>0</v>
      </c>
      <c r="BM364" s="5">
        <f ca="1">IF(BM$4="",0,IF(AND(BL363&lt;=0,MIN(BM363:$ZZ363)&gt;=0,SUM($W364:BL364)=0),1,0))</f>
        <v>0</v>
      </c>
      <c r="BN364" s="5">
        <f ca="1">IF(BN$4="",0,IF(AND(BM363&lt;=0,MIN(BN363:$ZZ363)&gt;=0,SUM($W364:BM364)=0),1,0))</f>
        <v>0</v>
      </c>
      <c r="BO364" s="5">
        <f ca="1">IF(BO$4="",0,IF(AND(BN363&lt;=0,MIN(BO363:$ZZ363)&gt;=0,SUM($W364:BN364)=0),1,0))</f>
        <v>0</v>
      </c>
      <c r="BP364" s="5">
        <f ca="1">IF(BP$4="",0,IF(AND(BO363&lt;=0,MIN(BP363:$ZZ363)&gt;=0,SUM($W364:BO364)=0),1,0))</f>
        <v>0</v>
      </c>
      <c r="BQ364" s="5">
        <f ca="1">IF(BQ$4="",0,IF(AND(BP363&lt;=0,MIN(BQ363:$ZZ363)&gt;=0,SUM($W364:BP364)=0),1,0))</f>
        <v>0</v>
      </c>
      <c r="BR364" s="5">
        <f ca="1">IF(BR$4="",0,IF(AND(BQ363&lt;=0,MIN(BR363:$ZZ363)&gt;=0,SUM($W364:BQ364)=0),1,0))</f>
        <v>0</v>
      </c>
      <c r="BS364" s="5">
        <f ca="1">IF(BS$4="",0,IF(AND(BR363&lt;=0,MIN(BS363:$ZZ363)&gt;=0,SUM($W364:BR364)=0),1,0))</f>
        <v>0</v>
      </c>
      <c r="BT364" s="5">
        <f ca="1">IF(BT$4="",0,IF(AND(BS363&lt;=0,MIN(BT363:$ZZ363)&gt;=0,SUM($W364:BS364)=0),1,0))</f>
        <v>0</v>
      </c>
      <c r="BU364" s="5">
        <f ca="1">IF(BU$4="",0,IF(AND(BT363&lt;=0,MIN(BU363:$ZZ363)&gt;=0,SUM($W364:BT364)=0),1,0))</f>
        <v>0</v>
      </c>
      <c r="BV364" s="5">
        <f ca="1">IF(BV$4="",0,IF(AND(BU363&lt;=0,MIN(BV363:$ZZ363)&gt;=0,SUM($W364:BU364)=0),1,0))</f>
        <v>0</v>
      </c>
      <c r="BW364" s="5">
        <f ca="1">IF(BW$4="",0,IF(AND(BV363&lt;=0,MIN(BW363:$ZZ363)&gt;=0,SUM($W364:BV364)=0),1,0))</f>
        <v>0</v>
      </c>
      <c r="BX364" s="5">
        <f ca="1">IF(BX$4="",0,IF(AND(BW363&lt;=0,MIN(BX363:$ZZ363)&gt;=0,SUM($W364:BW364)=0),1,0))</f>
        <v>0</v>
      </c>
      <c r="BY364" s="5">
        <f ca="1">IF(BY$4="",0,IF(AND(BX363&lt;=0,MIN(BY363:$ZZ363)&gt;=0,SUM($W364:BX364)=0),1,0))</f>
        <v>0</v>
      </c>
      <c r="BZ364" s="5">
        <f ca="1">IF(BZ$4="",0,IF(AND(BY363&lt;=0,MIN(BZ363:$ZZ363)&gt;=0,SUM($W364:BY364)=0),1,0))</f>
        <v>0</v>
      </c>
      <c r="CA364" s="5">
        <f ca="1">IF(CA$4="",0,IF(AND(BZ363&lt;=0,MIN(CA363:$ZZ363)&gt;=0,SUM($W364:BZ364)=0),1,0))</f>
        <v>0</v>
      </c>
      <c r="CB364" s="5">
        <f ca="1">IF(CB$4="",0,IF(AND(CA363&lt;=0,MIN(CB363:$ZZ363)&gt;=0,SUM($W364:CA364)=0),1,0))</f>
        <v>0</v>
      </c>
      <c r="CC364" s="5">
        <f ca="1">IF(CC$4="",0,IF(AND(CB363&lt;=0,MIN(CC363:$ZZ363)&gt;=0,SUM($W364:CB364)=0),1,0))</f>
        <v>0</v>
      </c>
      <c r="CD364" s="5">
        <f ca="1">IF(CD$4="",0,IF(AND(CC363&lt;=0,MIN(CD363:$ZZ363)&gt;=0,SUM($W364:CC364)=0),1,0))</f>
        <v>1</v>
      </c>
      <c r="CE364" s="5">
        <f ca="1">IF(CE$4="",0,IF(AND(CD363&lt;=0,MIN(CE363:$ZZ363)&gt;=0,SUM($W364:CD364)=0),1,0))</f>
        <v>0</v>
      </c>
      <c r="CF364" s="5">
        <f ca="1">IF(CF$4="",0,IF(AND(CE363&lt;=0,MIN(CF363:$ZZ363)&gt;=0,SUM($W364:CE364)=0),1,0))</f>
        <v>0</v>
      </c>
    </row>
    <row r="365" spans="2:84" x14ac:dyDescent="0.3">
      <c r="B365" s="13">
        <f>ROW()</f>
        <v>365</v>
      </c>
      <c r="H365" s="1" t="str">
        <f>H363</f>
        <v>Финпоток нарастающим итогом</v>
      </c>
      <c r="I365" s="1" t="s">
        <v>268</v>
      </c>
      <c r="M365" s="53" t="s">
        <v>128</v>
      </c>
      <c r="U365" s="33">
        <f ca="1">SUMIFS(INDIRECT(ADDRESS(1,$X$2)&amp;":"&amp;ADDRESS(1,$X$2-1+$P$8)),INDIRECT(ADDRESS($B364,$X$2)&amp;":"&amp;ADDRESS($B364,$X$2-1+$P$8)),1)/12</f>
        <v>4.916666666666667</v>
      </c>
    </row>
    <row r="366" spans="2:84" x14ac:dyDescent="0.3">
      <c r="X366" s="109"/>
    </row>
    <row r="367" spans="2:84" x14ac:dyDescent="0.3">
      <c r="B367" s="13">
        <f>ROW()</f>
        <v>367</v>
      </c>
      <c r="H367" s="1" t="s">
        <v>264</v>
      </c>
      <c r="M367" s="53" t="s">
        <v>18</v>
      </c>
      <c r="P367" s="72" t="str">
        <f>Lists!$AI$18</f>
        <v>FCF(+)</v>
      </c>
      <c r="U367" s="5">
        <f ca="1">SUM(INDIRECT(ADDRESS($B367,$X$2)&amp;":"&amp;ADDRESS($B367,$X$2-1+$P$8)))</f>
        <v>20937910.022085208</v>
      </c>
      <c r="X367" s="5">
        <f t="shared" ref="X367:BC367" ca="1" si="587">IF(X$4="",0,IF(AND(X$1=$P$8,X361&gt;0),X361,IF(AND(X361&gt;0,X363-MIN(INDIRECT(ADDRESS($B363,Y$2,4,1)&amp;":"&amp;ADDRESS($B363,SUMIFS($2:$2,$1:$1,$P$8),4,1)))&gt;0,X363-MIN(INDIRECT(ADDRESS($B363,Y$2,4,1)&amp;":"&amp;ADDRESS($B363,SUMIFS($2:$2,$1:$1,$P$8),4,1)))&lt;X361),X361-(X363-MIN(INDIRECT(ADDRESS($B363,Y$2,4,1)&amp;":"&amp;ADDRESS($B363,SUMIFS($2:$2,$1:$1,$P$8),4,1)))),IF(AND(X361&gt;0,X363&lt;=MIN(INDIRECT(ADDRESS($B363,Y$2,4,1)&amp;":"&amp;ADDRESS($B363,SUMIFS($2:$2,$1:$1,$P$8),4,1)))),X361,0))))</f>
        <v>0</v>
      </c>
      <c r="Y367" s="5">
        <f t="shared" ca="1" si="587"/>
        <v>0</v>
      </c>
      <c r="Z367" s="5">
        <f t="shared" ca="1" si="587"/>
        <v>0</v>
      </c>
      <c r="AA367" s="5">
        <f t="shared" ca="1" si="587"/>
        <v>0</v>
      </c>
      <c r="AB367" s="5">
        <f t="shared" ca="1" si="587"/>
        <v>0</v>
      </c>
      <c r="AC367" s="5">
        <f t="shared" ca="1" si="587"/>
        <v>0</v>
      </c>
      <c r="AD367" s="5">
        <f t="shared" ca="1" si="587"/>
        <v>0</v>
      </c>
      <c r="AE367" s="5">
        <f t="shared" ca="1" si="587"/>
        <v>0</v>
      </c>
      <c r="AF367" s="5">
        <f t="shared" ca="1" si="587"/>
        <v>0</v>
      </c>
      <c r="AG367" s="5">
        <f t="shared" ca="1" si="587"/>
        <v>0</v>
      </c>
      <c r="AH367" s="5">
        <f t="shared" ca="1" si="587"/>
        <v>0</v>
      </c>
      <c r="AI367" s="5">
        <f t="shared" ca="1" si="587"/>
        <v>0</v>
      </c>
      <c r="AJ367" s="5">
        <f t="shared" ca="1" si="587"/>
        <v>0</v>
      </c>
      <c r="AK367" s="5">
        <f t="shared" ca="1" si="587"/>
        <v>0</v>
      </c>
      <c r="AL367" s="5">
        <f t="shared" ca="1" si="587"/>
        <v>0</v>
      </c>
      <c r="AM367" s="5">
        <f t="shared" ca="1" si="587"/>
        <v>28436.788267607477</v>
      </c>
      <c r="AN367" s="5">
        <f t="shared" ca="1" si="587"/>
        <v>0</v>
      </c>
      <c r="AO367" s="5">
        <f t="shared" ca="1" si="587"/>
        <v>0</v>
      </c>
      <c r="AP367" s="5">
        <f t="shared" ca="1" si="587"/>
        <v>0</v>
      </c>
      <c r="AQ367" s="5">
        <f t="shared" ca="1" si="587"/>
        <v>0</v>
      </c>
      <c r="AR367" s="5">
        <f t="shared" ca="1" si="587"/>
        <v>0</v>
      </c>
      <c r="AS367" s="5">
        <f t="shared" ca="1" si="587"/>
        <v>0</v>
      </c>
      <c r="AT367" s="5">
        <f t="shared" ca="1" si="587"/>
        <v>0</v>
      </c>
      <c r="AU367" s="5">
        <f t="shared" ca="1" si="587"/>
        <v>197668.14038285284</v>
      </c>
      <c r="AV367" s="5">
        <f t="shared" ca="1" si="587"/>
        <v>251738.01960141817</v>
      </c>
      <c r="AW367" s="5">
        <f t="shared" ca="1" si="587"/>
        <v>710705.51551846717</v>
      </c>
      <c r="AX367" s="5">
        <f t="shared" ca="1" si="587"/>
        <v>363847.12485265586</v>
      </c>
      <c r="AY367" s="5">
        <f t="shared" ca="1" si="587"/>
        <v>111311.97053772304</v>
      </c>
      <c r="AZ367" s="5">
        <f t="shared" ca="1" si="587"/>
        <v>0</v>
      </c>
      <c r="BA367" s="5">
        <f t="shared" ca="1" si="587"/>
        <v>0</v>
      </c>
      <c r="BB367" s="5">
        <f t="shared" ca="1" si="587"/>
        <v>0</v>
      </c>
      <c r="BC367" s="5">
        <f t="shared" ca="1" si="587"/>
        <v>0</v>
      </c>
      <c r="BD367" s="5">
        <f t="shared" ref="BD367:CF367" ca="1" si="588">IF(BD$4="",0,IF(AND(BD$1=$P$8,BD361&gt;0),BD361,IF(AND(BD361&gt;0,BD363-MIN(INDIRECT(ADDRESS($B363,BE$2,4,1)&amp;":"&amp;ADDRESS($B363,SUMIFS($2:$2,$1:$1,$P$8),4,1)))&gt;0,BD363-MIN(INDIRECT(ADDRESS($B363,BE$2,4,1)&amp;":"&amp;ADDRESS($B363,SUMIFS($2:$2,$1:$1,$P$8),4,1)))&lt;BD361),BD361-(BD363-MIN(INDIRECT(ADDRESS($B363,BE$2,4,1)&amp;":"&amp;ADDRESS($B363,SUMIFS($2:$2,$1:$1,$P$8),4,1)))),IF(AND(BD361&gt;0,BD363&lt;=MIN(INDIRECT(ADDRESS($B363,BE$2,4,1)&amp;":"&amp;ADDRESS($B363,SUMIFS($2:$2,$1:$1,$P$8),4,1)))),BD361,0))))</f>
        <v>12145.865480651148</v>
      </c>
      <c r="BE367" s="5">
        <f t="shared" ca="1" si="588"/>
        <v>455664.01255843381</v>
      </c>
      <c r="BF367" s="5">
        <f t="shared" ca="1" si="588"/>
        <v>883384.85578272271</v>
      </c>
      <c r="BG367" s="5">
        <f t="shared" ca="1" si="588"/>
        <v>619413.18862835027</v>
      </c>
      <c r="BH367" s="5">
        <f t="shared" ca="1" si="588"/>
        <v>545776.7377874963</v>
      </c>
      <c r="BI367" s="5">
        <f t="shared" ca="1" si="588"/>
        <v>790062.31902222196</v>
      </c>
      <c r="BJ367" s="5">
        <f t="shared" ca="1" si="588"/>
        <v>392324.75030173064</v>
      </c>
      <c r="BK367" s="5">
        <f t="shared" ca="1" si="588"/>
        <v>0</v>
      </c>
      <c r="BL367" s="5">
        <f t="shared" ca="1" si="588"/>
        <v>0</v>
      </c>
      <c r="BM367" s="5">
        <f t="shared" ca="1" si="588"/>
        <v>0</v>
      </c>
      <c r="BN367" s="5">
        <f t="shared" ca="1" si="588"/>
        <v>341122.04996926413</v>
      </c>
      <c r="BO367" s="5">
        <f t="shared" ca="1" si="588"/>
        <v>906644.19856089808</v>
      </c>
      <c r="BP367" s="5">
        <f t="shared" ca="1" si="588"/>
        <v>712914.39684179879</v>
      </c>
      <c r="BQ367" s="5">
        <f t="shared" ca="1" si="588"/>
        <v>759731.57486919465</v>
      </c>
      <c r="BR367" s="5">
        <f t="shared" ca="1" si="588"/>
        <v>1398738.2259053783</v>
      </c>
      <c r="BS367" s="5">
        <f t="shared" ca="1" si="588"/>
        <v>960293.61845602246</v>
      </c>
      <c r="BT367" s="5">
        <f t="shared" ca="1" si="588"/>
        <v>833519.52835447341</v>
      </c>
      <c r="BU367" s="5">
        <f t="shared" ca="1" si="588"/>
        <v>0</v>
      </c>
      <c r="BV367" s="5">
        <f t="shared" ca="1" si="588"/>
        <v>0</v>
      </c>
      <c r="BW367" s="5">
        <f t="shared" ca="1" si="588"/>
        <v>424695.78672038467</v>
      </c>
      <c r="BX367" s="5">
        <f t="shared" ca="1" si="588"/>
        <v>664419.43555621803</v>
      </c>
      <c r="BY367" s="5">
        <f t="shared" ca="1" si="588"/>
        <v>920990.23279760929</v>
      </c>
      <c r="BZ367" s="5">
        <f t="shared" ca="1" si="588"/>
        <v>1143916.9643596546</v>
      </c>
      <c r="CA367" s="5">
        <f t="shared" ca="1" si="588"/>
        <v>1707871.965456441</v>
      </c>
      <c r="CB367" s="5">
        <f t="shared" ca="1" si="588"/>
        <v>1042477.9829971374</v>
      </c>
      <c r="CC367" s="5">
        <f t="shared" ca="1" si="588"/>
        <v>1104519.6751884192</v>
      </c>
      <c r="CD367" s="5">
        <f t="shared" ca="1" si="588"/>
        <v>1338019.9886515648</v>
      </c>
      <c r="CE367" s="5">
        <f t="shared" ca="1" si="588"/>
        <v>1315555.1086784184</v>
      </c>
      <c r="CF367" s="5">
        <f t="shared" ca="1" si="588"/>
        <v>0</v>
      </c>
    </row>
    <row r="368" spans="2:84" x14ac:dyDescent="0.3">
      <c r="X368" s="109"/>
    </row>
    <row r="369" spans="2:84" x14ac:dyDescent="0.3">
      <c r="B369" s="13">
        <f>ROW()</f>
        <v>369</v>
      </c>
      <c r="H369" s="1" t="s">
        <v>265</v>
      </c>
      <c r="M369" s="53" t="s">
        <v>18</v>
      </c>
      <c r="P369" s="72" t="str">
        <f>Lists!$AI$19</f>
        <v>FCF(-)</v>
      </c>
      <c r="U369" s="5">
        <f ca="1">SUM(INDIRECT(ADDRESS($B369,$X$2)&amp;":"&amp;ADDRESS($B369,$X$2-1+$P$8)))</f>
        <v>-18411701.64163398</v>
      </c>
      <c r="X369" s="5">
        <f ca="1">IF(X$4="",0,IF(X367&gt;0,0,IF(X363-W363&gt;0,0,IF(X363-SUM($W369:W369)&gt;0,0,X363-SUM($W369:W369)))))</f>
        <v>-18411701.64163398</v>
      </c>
      <c r="Y369" s="5">
        <f ca="1">IF(Y$4="",0,IF(Y367&gt;0,0,IF(Y363-X363&gt;0,0,IF(Y363-SUM($W369:X369)&gt;0,0,Y363-SUM($W369:X369)))))</f>
        <v>0</v>
      </c>
      <c r="Z369" s="5">
        <f ca="1">IF(Z$4="",0,IF(Z367&gt;0,0,IF(Z363-Y363&gt;0,0,IF(Z363-SUM($W369:Y369)&gt;0,0,Z363-SUM($W369:Y369)))))</f>
        <v>0</v>
      </c>
      <c r="AA369" s="5">
        <f ca="1">IF(AA$4="",0,IF(AA367&gt;0,0,IF(AA363-Z363&gt;0,0,IF(AA363-SUM($W369:Z369)&gt;0,0,AA363-SUM($W369:Z369)))))</f>
        <v>0</v>
      </c>
      <c r="AB369" s="5">
        <f ca="1">IF(AB$4="",0,IF(AB367&gt;0,0,IF(AB363-AA363&gt;0,0,IF(AB363-SUM($W369:AA369)&gt;0,0,AB363-SUM($W369:AA369)))))</f>
        <v>0</v>
      </c>
      <c r="AC369" s="5">
        <f ca="1">IF(AC$4="",0,IF(AC367&gt;0,0,IF(AC363-AB363&gt;0,0,IF(AC363-SUM($W369:AB369)&gt;0,0,AC363-SUM($W369:AB369)))))</f>
        <v>0</v>
      </c>
      <c r="AD369" s="5">
        <f ca="1">IF(AD$4="",0,IF(AD367&gt;0,0,IF(AD363-AC363&gt;0,0,IF(AD363-SUM($W369:AC369)&gt;0,0,AD363-SUM($W369:AC369)))))</f>
        <v>0</v>
      </c>
      <c r="AE369" s="5">
        <f ca="1">IF(AE$4="",0,IF(AE367&gt;0,0,IF(AE363-AD363&gt;0,0,IF(AE363-SUM($W369:AD369)&gt;0,0,AE363-SUM($W369:AD369)))))</f>
        <v>0</v>
      </c>
      <c r="AF369" s="5">
        <f ca="1">IF(AF$4="",0,IF(AF367&gt;0,0,IF(AF363-AE363&gt;0,0,IF(AF363-SUM($W369:AE369)&gt;0,0,AF363-SUM($W369:AE369)))))</f>
        <v>0</v>
      </c>
      <c r="AG369" s="5">
        <f ca="1">IF(AG$4="",0,IF(AG367&gt;0,0,IF(AG363-AF363&gt;0,0,IF(AG363-SUM($W369:AF369)&gt;0,0,AG363-SUM($W369:AF369)))))</f>
        <v>0</v>
      </c>
      <c r="AH369" s="5">
        <f ca="1">IF(AH$4="",0,IF(AH367&gt;0,0,IF(AH363-AG363&gt;0,0,IF(AH363-SUM($W369:AG369)&gt;0,0,AH363-SUM($W369:AG369)))))</f>
        <v>0</v>
      </c>
      <c r="AI369" s="5">
        <f ca="1">IF(AI$4="",0,IF(AI367&gt;0,0,IF(AI363-AH363&gt;0,0,IF(AI363-SUM($W369:AH369)&gt;0,0,AI363-SUM($W369:AH369)))))</f>
        <v>0</v>
      </c>
      <c r="AJ369" s="5">
        <f ca="1">IF(AJ$4="",0,IF(AJ367&gt;0,0,IF(AJ363-AI363&gt;0,0,IF(AJ363-SUM($W369:AI369)&gt;0,0,AJ363-SUM($W369:AI369)))))</f>
        <v>0</v>
      </c>
      <c r="AK369" s="5">
        <f ca="1">IF(AK$4="",0,IF(AK367&gt;0,0,IF(AK363-AJ363&gt;0,0,IF(AK363-SUM($W369:AJ369)&gt;0,0,AK363-SUM($W369:AJ369)))))</f>
        <v>0</v>
      </c>
      <c r="AL369" s="5">
        <f ca="1">IF(AL$4="",0,IF(AL367&gt;0,0,IF(AL363-AK363&gt;0,0,IF(AL363-SUM($W369:AK369)&gt;0,0,AL363-SUM($W369:AK369)))))</f>
        <v>0</v>
      </c>
      <c r="AM369" s="5">
        <f ca="1">IF(AM$4="",0,IF(AM367&gt;0,0,IF(AM363-AL363&gt;0,0,IF(AM363-SUM($W369:AL369)&gt;0,0,AM363-SUM($W369:AL369)))))</f>
        <v>0</v>
      </c>
      <c r="AN369" s="5">
        <f ca="1">IF(AN$4="",0,IF(AN367&gt;0,0,IF(AN363-AM363&gt;0,0,IF(AN363-SUM($W369:AM369)&gt;0,0,AN363-SUM($W369:AM369)))))</f>
        <v>0</v>
      </c>
      <c r="AO369" s="5">
        <f ca="1">IF(AO$4="",0,IF(AO367&gt;0,0,IF(AO363-AN363&gt;0,0,IF(AO363-SUM($W369:AN369)&gt;0,0,AO363-SUM($W369:AN369)))))</f>
        <v>0</v>
      </c>
      <c r="AP369" s="5">
        <f ca="1">IF(AP$4="",0,IF(AP367&gt;0,0,IF(AP363-AO363&gt;0,0,IF(AP363-SUM($W369:AO369)&gt;0,0,AP363-SUM($W369:AO369)))))</f>
        <v>0</v>
      </c>
      <c r="AQ369" s="5">
        <f ca="1">IF(AQ$4="",0,IF(AQ367&gt;0,0,IF(AQ363-AP363&gt;0,0,IF(AQ363-SUM($W369:AP369)&gt;0,0,AQ363-SUM($W369:AP369)))))</f>
        <v>0</v>
      </c>
      <c r="AR369" s="5">
        <f ca="1">IF(AR$4="",0,IF(AR367&gt;0,0,IF(AR363-AQ363&gt;0,0,IF(AR363-SUM($W369:AQ369)&gt;0,0,AR363-SUM($W369:AQ369)))))</f>
        <v>0</v>
      </c>
      <c r="AS369" s="5">
        <f ca="1">IF(AS$4="",0,IF(AS367&gt;0,0,IF(AS363-AR363&gt;0,0,IF(AS363-SUM($W369:AR369)&gt;0,0,AS363-SUM($W369:AR369)))))</f>
        <v>0</v>
      </c>
      <c r="AT369" s="5">
        <f ca="1">IF(AT$4="",0,IF(AT367&gt;0,0,IF(AT363-AS363&gt;0,0,IF(AT363-SUM($W369:AS369)&gt;0,0,AT363-SUM($W369:AS369)))))</f>
        <v>0</v>
      </c>
      <c r="AU369" s="5">
        <f ca="1">IF(AU$4="",0,IF(AU367&gt;0,0,IF(AU363-AT363&gt;0,0,IF(AU363-SUM($W369:AT369)&gt;0,0,AU363-SUM($W369:AT369)))))</f>
        <v>0</v>
      </c>
      <c r="AV369" s="5">
        <f ca="1">IF(AV$4="",0,IF(AV367&gt;0,0,IF(AV363-AU363&gt;0,0,IF(AV363-SUM($W369:AU369)&gt;0,0,AV363-SUM($W369:AU369)))))</f>
        <v>0</v>
      </c>
      <c r="AW369" s="5">
        <f ca="1">IF(AW$4="",0,IF(AW367&gt;0,0,IF(AW363-AV363&gt;0,0,IF(AW363-SUM($W369:AV369)&gt;0,0,AW363-SUM($W369:AV369)))))</f>
        <v>0</v>
      </c>
      <c r="AX369" s="5">
        <f ca="1">IF(AX$4="",0,IF(AX367&gt;0,0,IF(AX363-AW363&gt;0,0,IF(AX363-SUM($W369:AW369)&gt;0,0,AX363-SUM($W369:AW369)))))</f>
        <v>0</v>
      </c>
      <c r="AY369" s="5">
        <f ca="1">IF(AY$4="",0,IF(AY367&gt;0,0,IF(AY363-AX363&gt;0,0,IF(AY363-SUM($W369:AX369)&gt;0,0,AY363-SUM($W369:AX369)))))</f>
        <v>0</v>
      </c>
      <c r="AZ369" s="5">
        <f ca="1">IF(AZ$4="",0,IF(AZ367&gt;0,0,IF(AZ363-AY363&gt;0,0,IF(AZ363-SUM($W369:AY369)&gt;0,0,AZ363-SUM($W369:AY369)))))</f>
        <v>0</v>
      </c>
      <c r="BA369" s="5">
        <f ca="1">IF(BA$4="",0,IF(BA367&gt;0,0,IF(BA363-AZ363&gt;0,0,IF(BA363-SUM($W369:AZ369)&gt;0,0,BA363-SUM($W369:AZ369)))))</f>
        <v>0</v>
      </c>
      <c r="BB369" s="5">
        <f ca="1">IF(BB$4="",0,IF(BB367&gt;0,0,IF(BB363-BA363&gt;0,0,IF(BB363-SUM($W369:BA369)&gt;0,0,BB363-SUM($W369:BA369)))))</f>
        <v>0</v>
      </c>
      <c r="BC369" s="5">
        <f ca="1">IF(BC$4="",0,IF(BC367&gt;0,0,IF(BC363-BB363&gt;0,0,IF(BC363-SUM($W369:BB369)&gt;0,0,BC363-SUM($W369:BB369)))))</f>
        <v>0</v>
      </c>
      <c r="BD369" s="5">
        <f ca="1">IF(BD$4="",0,IF(BD367&gt;0,0,IF(BD363-BC363&gt;0,0,IF(BD363-SUM($W369:BC369)&gt;0,0,BD363-SUM($W369:BC369)))))</f>
        <v>0</v>
      </c>
      <c r="BE369" s="5">
        <f ca="1">IF(BE$4="",0,IF(BE367&gt;0,0,IF(BE363-BD363&gt;0,0,IF(BE363-SUM($W369:BD369)&gt;0,0,BE363-SUM($W369:BD369)))))</f>
        <v>0</v>
      </c>
      <c r="BF369" s="5">
        <f ca="1">IF(BF$4="",0,IF(BF367&gt;0,0,IF(BF363-BE363&gt;0,0,IF(BF363-SUM($W369:BE369)&gt;0,0,BF363-SUM($W369:BE369)))))</f>
        <v>0</v>
      </c>
      <c r="BG369" s="5">
        <f ca="1">IF(BG$4="",0,IF(BG367&gt;0,0,IF(BG363-BF363&gt;0,0,IF(BG363-SUM($W369:BF369)&gt;0,0,BG363-SUM($W369:BF369)))))</f>
        <v>0</v>
      </c>
      <c r="BH369" s="5">
        <f ca="1">IF(BH$4="",0,IF(BH367&gt;0,0,IF(BH363-BG363&gt;0,0,IF(BH363-SUM($W369:BG369)&gt;0,0,BH363-SUM($W369:BG369)))))</f>
        <v>0</v>
      </c>
      <c r="BI369" s="5">
        <f ca="1">IF(BI$4="",0,IF(BI367&gt;0,0,IF(BI363-BH363&gt;0,0,IF(BI363-SUM($W369:BH369)&gt;0,0,BI363-SUM($W369:BH369)))))</f>
        <v>0</v>
      </c>
      <c r="BJ369" s="5">
        <f ca="1">IF(BJ$4="",0,IF(BJ367&gt;0,0,IF(BJ363-BI363&gt;0,0,IF(BJ363-SUM($W369:BI369)&gt;0,0,BJ363-SUM($W369:BI369)))))</f>
        <v>0</v>
      </c>
      <c r="BK369" s="5">
        <f ca="1">IF(BK$4="",0,IF(BK367&gt;0,0,IF(BK363-BJ363&gt;0,0,IF(BK363-SUM($W369:BJ369)&gt;0,0,BK363-SUM($W369:BJ369)))))</f>
        <v>0</v>
      </c>
      <c r="BL369" s="5">
        <f ca="1">IF(BL$4="",0,IF(BL367&gt;0,0,IF(BL363-BK363&gt;0,0,IF(BL363-SUM($W369:BK369)&gt;0,0,BL363-SUM($W369:BK369)))))</f>
        <v>0</v>
      </c>
      <c r="BM369" s="5">
        <f ca="1">IF(BM$4="",0,IF(BM367&gt;0,0,IF(BM363-BL363&gt;0,0,IF(BM363-SUM($W369:BL369)&gt;0,0,BM363-SUM($W369:BL369)))))</f>
        <v>0</v>
      </c>
      <c r="BN369" s="5">
        <f ca="1">IF(BN$4="",0,IF(BN367&gt;0,0,IF(BN363-BM363&gt;0,0,IF(BN363-SUM($W369:BM369)&gt;0,0,BN363-SUM($W369:BM369)))))</f>
        <v>0</v>
      </c>
      <c r="BO369" s="5">
        <f ca="1">IF(BO$4="",0,IF(BO367&gt;0,0,IF(BO363-BN363&gt;0,0,IF(BO363-SUM($W369:BN369)&gt;0,0,BO363-SUM($W369:BN369)))))</f>
        <v>0</v>
      </c>
      <c r="BP369" s="5">
        <f ca="1">IF(BP$4="",0,IF(BP367&gt;0,0,IF(BP363-BO363&gt;0,0,IF(BP363-SUM($W369:BO369)&gt;0,0,BP363-SUM($W369:BO369)))))</f>
        <v>0</v>
      </c>
      <c r="BQ369" s="5">
        <f ca="1">IF(BQ$4="",0,IF(BQ367&gt;0,0,IF(BQ363-BP363&gt;0,0,IF(BQ363-SUM($W369:BP369)&gt;0,0,BQ363-SUM($W369:BP369)))))</f>
        <v>0</v>
      </c>
      <c r="BR369" s="5">
        <f ca="1">IF(BR$4="",0,IF(BR367&gt;0,0,IF(BR363-BQ363&gt;0,0,IF(BR363-SUM($W369:BQ369)&gt;0,0,BR363-SUM($W369:BQ369)))))</f>
        <v>0</v>
      </c>
      <c r="BS369" s="5">
        <f ca="1">IF(BS$4="",0,IF(BS367&gt;0,0,IF(BS363-BR363&gt;0,0,IF(BS363-SUM($W369:BR369)&gt;0,0,BS363-SUM($W369:BR369)))))</f>
        <v>0</v>
      </c>
      <c r="BT369" s="5">
        <f ca="1">IF(BT$4="",0,IF(BT367&gt;0,0,IF(BT363-BS363&gt;0,0,IF(BT363-SUM($W369:BS369)&gt;0,0,BT363-SUM($W369:BS369)))))</f>
        <v>0</v>
      </c>
      <c r="BU369" s="5">
        <f ca="1">IF(BU$4="",0,IF(BU367&gt;0,0,IF(BU363-BT363&gt;0,0,IF(BU363-SUM($W369:BT369)&gt;0,0,BU363-SUM($W369:BT369)))))</f>
        <v>0</v>
      </c>
      <c r="BV369" s="5">
        <f ca="1">IF(BV$4="",0,IF(BV367&gt;0,0,IF(BV363-BU363&gt;0,0,IF(BV363-SUM($W369:BU369)&gt;0,0,BV363-SUM($W369:BU369)))))</f>
        <v>0</v>
      </c>
      <c r="BW369" s="5">
        <f ca="1">IF(BW$4="",0,IF(BW367&gt;0,0,IF(BW363-BV363&gt;0,0,IF(BW363-SUM($W369:BV369)&gt;0,0,BW363-SUM($W369:BV369)))))</f>
        <v>0</v>
      </c>
      <c r="BX369" s="5">
        <f ca="1">IF(BX$4="",0,IF(BX367&gt;0,0,IF(BX363-BW363&gt;0,0,IF(BX363-SUM($W369:BW369)&gt;0,0,BX363-SUM($W369:BW369)))))</f>
        <v>0</v>
      </c>
      <c r="BY369" s="5">
        <f ca="1">IF(BY$4="",0,IF(BY367&gt;0,0,IF(BY363-BX363&gt;0,0,IF(BY363-SUM($W369:BX369)&gt;0,0,BY363-SUM($W369:BX369)))))</f>
        <v>0</v>
      </c>
      <c r="BZ369" s="5">
        <f ca="1">IF(BZ$4="",0,IF(BZ367&gt;0,0,IF(BZ363-BY363&gt;0,0,IF(BZ363-SUM($W369:BY369)&gt;0,0,BZ363-SUM($W369:BY369)))))</f>
        <v>0</v>
      </c>
      <c r="CA369" s="5">
        <f ca="1">IF(CA$4="",0,IF(CA367&gt;0,0,IF(CA363-BZ363&gt;0,0,IF(CA363-SUM($W369:BZ369)&gt;0,0,CA363-SUM($W369:BZ369)))))</f>
        <v>0</v>
      </c>
      <c r="CB369" s="5">
        <f ca="1">IF(CB$4="",0,IF(CB367&gt;0,0,IF(CB363-CA363&gt;0,0,IF(CB363-SUM($W369:CA369)&gt;0,0,CB363-SUM($W369:CA369)))))</f>
        <v>0</v>
      </c>
      <c r="CC369" s="5">
        <f ca="1">IF(CC$4="",0,IF(CC367&gt;0,0,IF(CC363-CB363&gt;0,0,IF(CC363-SUM($W369:CB369)&gt;0,0,CC363-SUM($W369:CB369)))))</f>
        <v>0</v>
      </c>
      <c r="CD369" s="5">
        <f ca="1">IF(CD$4="",0,IF(CD367&gt;0,0,IF(CD363-CC363&gt;0,0,IF(CD363-SUM($W369:CC369)&gt;0,0,CD363-SUM($W369:CC369)))))</f>
        <v>0</v>
      </c>
      <c r="CE369" s="5">
        <f ca="1">IF(CE$4="",0,IF(CE367&gt;0,0,IF(CE363-CD363&gt;0,0,IF(CE363-SUM($W369:CD369)&gt;0,0,CE363-SUM($W369:CD369)))))</f>
        <v>0</v>
      </c>
      <c r="CF369" s="5">
        <f ca="1">IF(CF$4="",0,IF(CF367&gt;0,0,IF(CF363-CE363&gt;0,0,IF(CF363-SUM($W369:CE369)&gt;0,0,CF363-SUM($W369:CE369)))))</f>
        <v>0</v>
      </c>
    </row>
    <row r="371" spans="2:84" x14ac:dyDescent="0.3">
      <c r="B371" s="13">
        <f>ROW()</f>
        <v>371</v>
      </c>
      <c r="H371" s="1" t="s">
        <v>325</v>
      </c>
      <c r="M371" s="53" t="s">
        <v>18</v>
      </c>
      <c r="P371" s="72" t="str">
        <f>Lists!$AI$20</f>
        <v>FCF</v>
      </c>
      <c r="U371" s="5">
        <f ca="1">SUM(INDIRECT(ADDRESS($B371,$X$2)&amp;":"&amp;ADDRESS($B371,$X$2-1+$P$8)))</f>
        <v>2526208.3804512294</v>
      </c>
      <c r="X371" s="5">
        <f t="shared" ref="X371:BC371" ca="1" si="589">IF(X$4="",0,X367+X369)</f>
        <v>-18411701.64163398</v>
      </c>
      <c r="Y371" s="5">
        <f t="shared" ca="1" si="589"/>
        <v>0</v>
      </c>
      <c r="Z371" s="5">
        <f t="shared" ca="1" si="589"/>
        <v>0</v>
      </c>
      <c r="AA371" s="5">
        <f t="shared" ca="1" si="589"/>
        <v>0</v>
      </c>
      <c r="AB371" s="5">
        <f t="shared" ca="1" si="589"/>
        <v>0</v>
      </c>
      <c r="AC371" s="5">
        <f t="shared" ca="1" si="589"/>
        <v>0</v>
      </c>
      <c r="AD371" s="5">
        <f t="shared" ca="1" si="589"/>
        <v>0</v>
      </c>
      <c r="AE371" s="5">
        <f t="shared" ca="1" si="589"/>
        <v>0</v>
      </c>
      <c r="AF371" s="5">
        <f t="shared" ca="1" si="589"/>
        <v>0</v>
      </c>
      <c r="AG371" s="5">
        <f t="shared" ca="1" si="589"/>
        <v>0</v>
      </c>
      <c r="AH371" s="5">
        <f t="shared" ca="1" si="589"/>
        <v>0</v>
      </c>
      <c r="AI371" s="5">
        <f t="shared" ca="1" si="589"/>
        <v>0</v>
      </c>
      <c r="AJ371" s="5">
        <f t="shared" ca="1" si="589"/>
        <v>0</v>
      </c>
      <c r="AK371" s="5">
        <f t="shared" ca="1" si="589"/>
        <v>0</v>
      </c>
      <c r="AL371" s="5">
        <f t="shared" ca="1" si="589"/>
        <v>0</v>
      </c>
      <c r="AM371" s="5">
        <f t="shared" ca="1" si="589"/>
        <v>28436.788267607477</v>
      </c>
      <c r="AN371" s="5">
        <f t="shared" ca="1" si="589"/>
        <v>0</v>
      </c>
      <c r="AO371" s="5">
        <f t="shared" ca="1" si="589"/>
        <v>0</v>
      </c>
      <c r="AP371" s="5">
        <f t="shared" ca="1" si="589"/>
        <v>0</v>
      </c>
      <c r="AQ371" s="5">
        <f t="shared" ca="1" si="589"/>
        <v>0</v>
      </c>
      <c r="AR371" s="5">
        <f t="shared" ca="1" si="589"/>
        <v>0</v>
      </c>
      <c r="AS371" s="5">
        <f t="shared" ca="1" si="589"/>
        <v>0</v>
      </c>
      <c r="AT371" s="5">
        <f t="shared" ca="1" si="589"/>
        <v>0</v>
      </c>
      <c r="AU371" s="5">
        <f t="shared" ca="1" si="589"/>
        <v>197668.14038285284</v>
      </c>
      <c r="AV371" s="5">
        <f t="shared" ca="1" si="589"/>
        <v>251738.01960141817</v>
      </c>
      <c r="AW371" s="5">
        <f t="shared" ca="1" si="589"/>
        <v>710705.51551846717</v>
      </c>
      <c r="AX371" s="5">
        <f t="shared" ca="1" si="589"/>
        <v>363847.12485265586</v>
      </c>
      <c r="AY371" s="5">
        <f t="shared" ca="1" si="589"/>
        <v>111311.97053772304</v>
      </c>
      <c r="AZ371" s="5">
        <f t="shared" ca="1" si="589"/>
        <v>0</v>
      </c>
      <c r="BA371" s="5">
        <f t="shared" ca="1" si="589"/>
        <v>0</v>
      </c>
      <c r="BB371" s="5">
        <f t="shared" ca="1" si="589"/>
        <v>0</v>
      </c>
      <c r="BC371" s="5">
        <f t="shared" ca="1" si="589"/>
        <v>0</v>
      </c>
      <c r="BD371" s="5">
        <f t="shared" ref="BD371:CF371" ca="1" si="590">IF(BD$4="",0,BD367+BD369)</f>
        <v>12145.865480651148</v>
      </c>
      <c r="BE371" s="5">
        <f t="shared" ca="1" si="590"/>
        <v>455664.01255843381</v>
      </c>
      <c r="BF371" s="5">
        <f t="shared" ca="1" si="590"/>
        <v>883384.85578272271</v>
      </c>
      <c r="BG371" s="5">
        <f t="shared" ca="1" si="590"/>
        <v>619413.18862835027</v>
      </c>
      <c r="BH371" s="5">
        <f t="shared" ca="1" si="590"/>
        <v>545776.7377874963</v>
      </c>
      <c r="BI371" s="5">
        <f t="shared" ca="1" si="590"/>
        <v>790062.31902222196</v>
      </c>
      <c r="BJ371" s="5">
        <f t="shared" ca="1" si="590"/>
        <v>392324.75030173064</v>
      </c>
      <c r="BK371" s="5">
        <f t="shared" ca="1" si="590"/>
        <v>0</v>
      </c>
      <c r="BL371" s="5">
        <f t="shared" ca="1" si="590"/>
        <v>0</v>
      </c>
      <c r="BM371" s="5">
        <f t="shared" ca="1" si="590"/>
        <v>0</v>
      </c>
      <c r="BN371" s="5">
        <f t="shared" ca="1" si="590"/>
        <v>341122.04996926413</v>
      </c>
      <c r="BO371" s="5">
        <f t="shared" ca="1" si="590"/>
        <v>906644.19856089808</v>
      </c>
      <c r="BP371" s="5">
        <f t="shared" ca="1" si="590"/>
        <v>712914.39684179879</v>
      </c>
      <c r="BQ371" s="5">
        <f t="shared" ca="1" si="590"/>
        <v>759731.57486919465</v>
      </c>
      <c r="BR371" s="5">
        <f t="shared" ca="1" si="590"/>
        <v>1398738.2259053783</v>
      </c>
      <c r="BS371" s="5">
        <f t="shared" ca="1" si="590"/>
        <v>960293.61845602246</v>
      </c>
      <c r="BT371" s="5">
        <f t="shared" ca="1" si="590"/>
        <v>833519.52835447341</v>
      </c>
      <c r="BU371" s="5">
        <f t="shared" ca="1" si="590"/>
        <v>0</v>
      </c>
      <c r="BV371" s="5">
        <f t="shared" ca="1" si="590"/>
        <v>0</v>
      </c>
      <c r="BW371" s="5">
        <f t="shared" ca="1" si="590"/>
        <v>424695.78672038467</v>
      </c>
      <c r="BX371" s="5">
        <f t="shared" ca="1" si="590"/>
        <v>664419.43555621803</v>
      </c>
      <c r="BY371" s="5">
        <f t="shared" ca="1" si="590"/>
        <v>920990.23279760929</v>
      </c>
      <c r="BZ371" s="5">
        <f t="shared" ca="1" si="590"/>
        <v>1143916.9643596546</v>
      </c>
      <c r="CA371" s="5">
        <f t="shared" ca="1" si="590"/>
        <v>1707871.965456441</v>
      </c>
      <c r="CB371" s="5">
        <f t="shared" ca="1" si="590"/>
        <v>1042477.9829971374</v>
      </c>
      <c r="CC371" s="5">
        <f t="shared" ca="1" si="590"/>
        <v>1104519.6751884192</v>
      </c>
      <c r="CD371" s="5">
        <f t="shared" ca="1" si="590"/>
        <v>1338019.9886515648</v>
      </c>
      <c r="CE371" s="5">
        <f t="shared" ca="1" si="590"/>
        <v>1315555.1086784184</v>
      </c>
      <c r="CF371" s="5">
        <f t="shared" ca="1" si="590"/>
        <v>0</v>
      </c>
    </row>
    <row r="372" spans="2:84" x14ac:dyDescent="0.3">
      <c r="X372" s="109"/>
    </row>
    <row r="373" spans="2:84" x14ac:dyDescent="0.3">
      <c r="B373" s="13">
        <f>ROW()</f>
        <v>373</v>
      </c>
      <c r="H373" s="1" t="s">
        <v>326</v>
      </c>
      <c r="M373" s="53" t="s">
        <v>16</v>
      </c>
      <c r="U373" s="31">
        <f ca="1">IFERROR(XIRR(INDIRECT(ADDRESS($B371,SUMIFS($W$2:$ZZ$2,$W373:$ZZ373,1),4,1)&amp;":"&amp;ADDRESS($B371,SUMIFS($2:$2,$1:$1,$P$8),4,1)),INDIRECT(ADDRESS(7,SUMIFS($W$2:$ZZ$2,$W373:$ZZ373,1),4,1)&amp;":"&amp;ADDRESS(7,SUMIFS($2:$2,$1:$1,$P$8),4,1))),0)</f>
        <v>3.3637812733650213E-2</v>
      </c>
      <c r="X373" s="5">
        <f ca="1">IF(AND(X371&lt;&gt;0,SUM($W373:W373)&lt;&gt;1),1,0)</f>
        <v>1</v>
      </c>
      <c r="Y373" s="5">
        <f ca="1">IF(AND(Y371&lt;&gt;0,SUM($W373:X373)&lt;&gt;1),1,0)</f>
        <v>0</v>
      </c>
      <c r="Z373" s="5">
        <f ca="1">IF(AND(Z371&lt;&gt;0,SUM($W373:Y373)&lt;&gt;1),1,0)</f>
        <v>0</v>
      </c>
      <c r="AA373" s="5">
        <f ca="1">IF(AND(AA371&lt;&gt;0,SUM($W373:Z373)&lt;&gt;1),1,0)</f>
        <v>0</v>
      </c>
      <c r="AB373" s="5">
        <f ca="1">IF(AND(AB371&lt;&gt;0,SUM($W373:AA373)&lt;&gt;1),1,0)</f>
        <v>0</v>
      </c>
      <c r="AC373" s="5">
        <f ca="1">IF(AND(AC371&lt;&gt;0,SUM($W373:AB373)&lt;&gt;1),1,0)</f>
        <v>0</v>
      </c>
      <c r="AD373" s="5">
        <f ca="1">IF(AND(AD371&lt;&gt;0,SUM($W373:AC373)&lt;&gt;1),1,0)</f>
        <v>0</v>
      </c>
      <c r="AE373" s="5">
        <f ca="1">IF(AND(AE371&lt;&gt;0,SUM($W373:AD373)&lt;&gt;1),1,0)</f>
        <v>0</v>
      </c>
      <c r="AF373" s="5">
        <f ca="1">IF(AND(AF371&lt;&gt;0,SUM($W373:AE373)&lt;&gt;1),1,0)</f>
        <v>0</v>
      </c>
      <c r="AG373" s="5">
        <f ca="1">IF(AND(AG371&lt;&gt;0,SUM($W373:AF373)&lt;&gt;1),1,0)</f>
        <v>0</v>
      </c>
      <c r="AH373" s="5">
        <f ca="1">IF(AND(AH371&lt;&gt;0,SUM($W373:AG373)&lt;&gt;1),1,0)</f>
        <v>0</v>
      </c>
      <c r="AI373" s="5">
        <f ca="1">IF(AND(AI371&lt;&gt;0,SUM($W373:AH373)&lt;&gt;1),1,0)</f>
        <v>0</v>
      </c>
      <c r="AJ373" s="5">
        <f ca="1">IF(AND(AJ371&lt;&gt;0,SUM($W373:AI373)&lt;&gt;1),1,0)</f>
        <v>0</v>
      </c>
      <c r="AK373" s="5">
        <f ca="1">IF(AND(AK371&lt;&gt;0,SUM($W373:AJ373)&lt;&gt;1),1,0)</f>
        <v>0</v>
      </c>
      <c r="AL373" s="5">
        <f ca="1">IF(AND(AL371&lt;&gt;0,SUM($W373:AK373)&lt;&gt;1),1,0)</f>
        <v>0</v>
      </c>
      <c r="AM373" s="5">
        <f ca="1">IF(AND(AM371&lt;&gt;0,SUM($W373:AL373)&lt;&gt;1),1,0)</f>
        <v>0</v>
      </c>
      <c r="AN373" s="5">
        <f ca="1">IF(AND(AN371&lt;&gt;0,SUM($W373:AM373)&lt;&gt;1),1,0)</f>
        <v>0</v>
      </c>
      <c r="AO373" s="5">
        <f ca="1">IF(AND(AO371&lt;&gt;0,SUM($W373:AN373)&lt;&gt;1),1,0)</f>
        <v>0</v>
      </c>
      <c r="AP373" s="5">
        <f ca="1">IF(AND(AP371&lt;&gt;0,SUM($W373:AO373)&lt;&gt;1),1,0)</f>
        <v>0</v>
      </c>
      <c r="AQ373" s="5">
        <f ca="1">IF(AND(AQ371&lt;&gt;0,SUM($W373:AP373)&lt;&gt;1),1,0)</f>
        <v>0</v>
      </c>
      <c r="AR373" s="5">
        <f ca="1">IF(AND(AR371&lt;&gt;0,SUM($W373:AQ373)&lt;&gt;1),1,0)</f>
        <v>0</v>
      </c>
      <c r="AS373" s="5">
        <f ca="1">IF(AND(AS371&lt;&gt;0,SUM($W373:AR373)&lt;&gt;1),1,0)</f>
        <v>0</v>
      </c>
      <c r="AT373" s="5">
        <f ca="1">IF(AND(AT371&lt;&gt;0,SUM($W373:AS373)&lt;&gt;1),1,0)</f>
        <v>0</v>
      </c>
      <c r="AU373" s="5">
        <f ca="1">IF(AND(AU371&lt;&gt;0,SUM($W373:AT373)&lt;&gt;1),1,0)</f>
        <v>0</v>
      </c>
      <c r="AV373" s="5">
        <f ca="1">IF(AND(AV371&lt;&gt;0,SUM($W373:AU373)&lt;&gt;1),1,0)</f>
        <v>0</v>
      </c>
      <c r="AW373" s="5">
        <f ca="1">IF(AND(AW371&lt;&gt;0,SUM($W373:AV373)&lt;&gt;1),1,0)</f>
        <v>0</v>
      </c>
      <c r="AX373" s="5">
        <f ca="1">IF(AND(AX371&lt;&gt;0,SUM($W373:AW373)&lt;&gt;1),1,0)</f>
        <v>0</v>
      </c>
      <c r="AY373" s="5">
        <f ca="1">IF(AND(AY371&lt;&gt;0,SUM($W373:AX373)&lt;&gt;1),1,0)</f>
        <v>0</v>
      </c>
      <c r="AZ373" s="5">
        <f ca="1">IF(AND(AZ371&lt;&gt;0,SUM($W373:AY373)&lt;&gt;1),1,0)</f>
        <v>0</v>
      </c>
      <c r="BA373" s="5">
        <f ca="1">IF(AND(BA371&lt;&gt;0,SUM($W373:AZ373)&lt;&gt;1),1,0)</f>
        <v>0</v>
      </c>
      <c r="BB373" s="5">
        <f ca="1">IF(AND(BB371&lt;&gt;0,SUM($W373:BA373)&lt;&gt;1),1,0)</f>
        <v>0</v>
      </c>
      <c r="BC373" s="5">
        <f ca="1">IF(AND(BC371&lt;&gt;0,SUM($W373:BB373)&lt;&gt;1),1,0)</f>
        <v>0</v>
      </c>
      <c r="BD373" s="5">
        <f ca="1">IF(AND(BD371&lt;&gt;0,SUM($W373:BC373)&lt;&gt;1),1,0)</f>
        <v>0</v>
      </c>
      <c r="BE373" s="5">
        <f ca="1">IF(AND(BE371&lt;&gt;0,SUM($W373:BD373)&lt;&gt;1),1,0)</f>
        <v>0</v>
      </c>
      <c r="BF373" s="5">
        <f ca="1">IF(AND(BF371&lt;&gt;0,SUM($W373:BE373)&lt;&gt;1),1,0)</f>
        <v>0</v>
      </c>
      <c r="BG373" s="5">
        <f ca="1">IF(AND(BG371&lt;&gt;0,SUM($W373:BF373)&lt;&gt;1),1,0)</f>
        <v>0</v>
      </c>
      <c r="BH373" s="5">
        <f ca="1">IF(AND(BH371&lt;&gt;0,SUM($W373:BG373)&lt;&gt;1),1,0)</f>
        <v>0</v>
      </c>
      <c r="BI373" s="5">
        <f ca="1">IF(AND(BI371&lt;&gt;0,SUM($W373:BH373)&lt;&gt;1),1,0)</f>
        <v>0</v>
      </c>
      <c r="BJ373" s="5">
        <f ca="1">IF(AND(BJ371&lt;&gt;0,SUM($W373:BI373)&lt;&gt;1),1,0)</f>
        <v>0</v>
      </c>
      <c r="BK373" s="5">
        <f ca="1">IF(AND(BK371&lt;&gt;0,SUM($W373:BJ373)&lt;&gt;1),1,0)</f>
        <v>0</v>
      </c>
      <c r="BL373" s="5">
        <f ca="1">IF(AND(BL371&lt;&gt;0,SUM($W373:BK373)&lt;&gt;1),1,0)</f>
        <v>0</v>
      </c>
      <c r="BM373" s="5">
        <f ca="1">IF(AND(BM371&lt;&gt;0,SUM($W373:BL373)&lt;&gt;1),1,0)</f>
        <v>0</v>
      </c>
      <c r="BN373" s="5">
        <f ca="1">IF(AND(BN371&lt;&gt;0,SUM($W373:BM373)&lt;&gt;1),1,0)</f>
        <v>0</v>
      </c>
      <c r="BO373" s="5">
        <f ca="1">IF(AND(BO371&lt;&gt;0,SUM($W373:BN373)&lt;&gt;1),1,0)</f>
        <v>0</v>
      </c>
      <c r="BP373" s="5">
        <f ca="1">IF(AND(BP371&lt;&gt;0,SUM($W373:BO373)&lt;&gt;1),1,0)</f>
        <v>0</v>
      </c>
      <c r="BQ373" s="5">
        <f ca="1">IF(AND(BQ371&lt;&gt;0,SUM($W373:BP373)&lt;&gt;1),1,0)</f>
        <v>0</v>
      </c>
      <c r="BR373" s="5">
        <f ca="1">IF(AND(BR371&lt;&gt;0,SUM($W373:BQ373)&lt;&gt;1),1,0)</f>
        <v>0</v>
      </c>
      <c r="BS373" s="5">
        <f ca="1">IF(AND(BS371&lt;&gt;0,SUM($W373:BR373)&lt;&gt;1),1,0)</f>
        <v>0</v>
      </c>
      <c r="BT373" s="5">
        <f ca="1">IF(AND(BT371&lt;&gt;0,SUM($W373:BS373)&lt;&gt;1),1,0)</f>
        <v>0</v>
      </c>
      <c r="BU373" s="5">
        <f ca="1">IF(AND(BU371&lt;&gt;0,SUM($W373:BT373)&lt;&gt;1),1,0)</f>
        <v>0</v>
      </c>
      <c r="BV373" s="5">
        <f ca="1">IF(AND(BV371&lt;&gt;0,SUM($W373:BU373)&lt;&gt;1),1,0)</f>
        <v>0</v>
      </c>
      <c r="BW373" s="5">
        <f ca="1">IF(AND(BW371&lt;&gt;0,SUM($W373:BV373)&lt;&gt;1),1,0)</f>
        <v>0</v>
      </c>
      <c r="BX373" s="5">
        <f ca="1">IF(AND(BX371&lt;&gt;0,SUM($W373:BW373)&lt;&gt;1),1,0)</f>
        <v>0</v>
      </c>
      <c r="BY373" s="5">
        <f ca="1">IF(AND(BY371&lt;&gt;0,SUM($W373:BX373)&lt;&gt;1),1,0)</f>
        <v>0</v>
      </c>
      <c r="BZ373" s="5">
        <f ca="1">IF(AND(BZ371&lt;&gt;0,SUM($W373:BY373)&lt;&gt;1),1,0)</f>
        <v>0</v>
      </c>
      <c r="CA373" s="5">
        <f ca="1">IF(AND(CA371&lt;&gt;0,SUM($W373:BZ373)&lt;&gt;1),1,0)</f>
        <v>0</v>
      </c>
      <c r="CB373" s="5">
        <f ca="1">IF(AND(CB371&lt;&gt;0,SUM($W373:CA373)&lt;&gt;1),1,0)</f>
        <v>0</v>
      </c>
      <c r="CC373" s="5">
        <f ca="1">IF(AND(CC371&lt;&gt;0,SUM($W373:CB373)&lt;&gt;1),1,0)</f>
        <v>0</v>
      </c>
      <c r="CD373" s="5">
        <f ca="1">IF(AND(CD371&lt;&gt;0,SUM($W373:CC373)&lt;&gt;1),1,0)</f>
        <v>0</v>
      </c>
      <c r="CE373" s="5">
        <f ca="1">IF(AND(CE371&lt;&gt;0,SUM($W373:CD373)&lt;&gt;1),1,0)</f>
        <v>0</v>
      </c>
      <c r="CF373" s="5">
        <f ca="1">IF(AND(CF371&lt;&gt;0,SUM($W373:CE373)&lt;&gt;1),1,0)</f>
        <v>0</v>
      </c>
    </row>
    <row r="374" spans="2:84" x14ac:dyDescent="0.3">
      <c r="X374" s="109"/>
    </row>
    <row r="375" spans="2:84" x14ac:dyDescent="0.3">
      <c r="B375" s="13">
        <f>ROW()</f>
        <v>375</v>
      </c>
      <c r="H375" s="1" t="s">
        <v>327</v>
      </c>
      <c r="M375" s="53" t="s">
        <v>18</v>
      </c>
      <c r="P375" s="72" t="str">
        <f>Lists!$AI$11</f>
        <v>CF</v>
      </c>
      <c r="U375" s="5">
        <f ca="1">SUM(INDIRECT(ADDRESS($B375,$X$2)&amp;":"&amp;ADDRESS($B375,$X$2-1+$P$8)))</f>
        <v>41732098.892483108</v>
      </c>
      <c r="X375" s="5">
        <f t="shared" ref="X375:BC375" ca="1" si="591">IF(X$4="",0,X361+X328*$P$142*(1-$P$143))</f>
        <v>-18411701.64163398</v>
      </c>
      <c r="Y375" s="5">
        <f t="shared" ca="1" si="591"/>
        <v>0</v>
      </c>
      <c r="Z375" s="5">
        <f t="shared" ca="1" si="591"/>
        <v>0</v>
      </c>
      <c r="AA375" s="5">
        <f t="shared" ca="1" si="591"/>
        <v>0</v>
      </c>
      <c r="AB375" s="5">
        <f t="shared" ca="1" si="591"/>
        <v>0</v>
      </c>
      <c r="AC375" s="5">
        <f t="shared" ca="1" si="591"/>
        <v>0</v>
      </c>
      <c r="AD375" s="5">
        <f t="shared" ca="1" si="591"/>
        <v>0</v>
      </c>
      <c r="AE375" s="5">
        <f t="shared" ca="1" si="591"/>
        <v>0</v>
      </c>
      <c r="AF375" s="5">
        <f t="shared" ca="1" si="591"/>
        <v>0</v>
      </c>
      <c r="AG375" s="5">
        <f t="shared" ca="1" si="591"/>
        <v>0</v>
      </c>
      <c r="AH375" s="5">
        <f t="shared" ca="1" si="591"/>
        <v>0</v>
      </c>
      <c r="AI375" s="5">
        <f t="shared" ca="1" si="591"/>
        <v>0</v>
      </c>
      <c r="AJ375" s="5">
        <f t="shared" ca="1" si="591"/>
        <v>0</v>
      </c>
      <c r="AK375" s="5">
        <f t="shared" ca="1" si="591"/>
        <v>0</v>
      </c>
      <c r="AL375" s="5">
        <f t="shared" ca="1" si="591"/>
        <v>0</v>
      </c>
      <c r="AM375" s="5">
        <f t="shared" ca="1" si="591"/>
        <v>28436.788267607477</v>
      </c>
      <c r="AN375" s="5">
        <f t="shared" ca="1" si="591"/>
        <v>0</v>
      </c>
      <c r="AO375" s="5">
        <f t="shared" ca="1" si="591"/>
        <v>0</v>
      </c>
      <c r="AP375" s="5">
        <f t="shared" ca="1" si="591"/>
        <v>0</v>
      </c>
      <c r="AQ375" s="5">
        <f t="shared" ca="1" si="591"/>
        <v>0</v>
      </c>
      <c r="AR375" s="5">
        <f t="shared" ca="1" si="591"/>
        <v>0</v>
      </c>
      <c r="AS375" s="5">
        <f t="shared" ca="1" si="591"/>
        <v>0</v>
      </c>
      <c r="AT375" s="5">
        <f t="shared" ca="1" si="591"/>
        <v>0</v>
      </c>
      <c r="AU375" s="5">
        <f t="shared" ca="1" si="591"/>
        <v>197668.14038285284</v>
      </c>
      <c r="AV375" s="5">
        <f t="shared" ca="1" si="591"/>
        <v>251738.01960141817</v>
      </c>
      <c r="AW375" s="5">
        <f t="shared" ca="1" si="591"/>
        <v>710705.51551846717</v>
      </c>
      <c r="AX375" s="5">
        <f t="shared" ca="1" si="591"/>
        <v>363847.12485265586</v>
      </c>
      <c r="AY375" s="5">
        <f t="shared" ca="1" si="591"/>
        <v>111311.97053772304</v>
      </c>
      <c r="AZ375" s="5">
        <f t="shared" ca="1" si="591"/>
        <v>0</v>
      </c>
      <c r="BA375" s="5">
        <f t="shared" ca="1" si="591"/>
        <v>0</v>
      </c>
      <c r="BB375" s="5">
        <f t="shared" ca="1" si="591"/>
        <v>0</v>
      </c>
      <c r="BC375" s="5">
        <f t="shared" ca="1" si="591"/>
        <v>0</v>
      </c>
      <c r="BD375" s="5">
        <f t="shared" ref="BD375:CF375" ca="1" si="592">IF(BD$4="",0,BD361+BD328*$P$142*(1-$P$143))</f>
        <v>12145.865480651148</v>
      </c>
      <c r="BE375" s="5">
        <f t="shared" ca="1" si="592"/>
        <v>455664.01255843381</v>
      </c>
      <c r="BF375" s="5">
        <f t="shared" ca="1" si="592"/>
        <v>883384.85578272271</v>
      </c>
      <c r="BG375" s="5">
        <f t="shared" ca="1" si="592"/>
        <v>619413.18862835027</v>
      </c>
      <c r="BH375" s="5">
        <f t="shared" ca="1" si="592"/>
        <v>545776.7377874963</v>
      </c>
      <c r="BI375" s="5">
        <f t="shared" ca="1" si="592"/>
        <v>790062.31902222196</v>
      </c>
      <c r="BJ375" s="5">
        <f t="shared" ca="1" si="592"/>
        <v>392324.75030173064</v>
      </c>
      <c r="BK375" s="5">
        <f t="shared" ca="1" si="592"/>
        <v>0</v>
      </c>
      <c r="BL375" s="5">
        <f t="shared" ca="1" si="592"/>
        <v>0</v>
      </c>
      <c r="BM375" s="5">
        <f t="shared" ca="1" si="592"/>
        <v>0</v>
      </c>
      <c r="BN375" s="5">
        <f t="shared" ca="1" si="592"/>
        <v>341122.04996926413</v>
      </c>
      <c r="BO375" s="5">
        <f t="shared" ca="1" si="592"/>
        <v>906644.19856089808</v>
      </c>
      <c r="BP375" s="5">
        <f t="shared" ca="1" si="592"/>
        <v>712914.39684179879</v>
      </c>
      <c r="BQ375" s="5">
        <f t="shared" ca="1" si="592"/>
        <v>759731.57486919465</v>
      </c>
      <c r="BR375" s="5">
        <f t="shared" ca="1" si="592"/>
        <v>1398738.2259053783</v>
      </c>
      <c r="BS375" s="5">
        <f t="shared" ca="1" si="592"/>
        <v>960293.61845602246</v>
      </c>
      <c r="BT375" s="5">
        <f t="shared" ca="1" si="592"/>
        <v>833519.52835447341</v>
      </c>
      <c r="BU375" s="5">
        <f t="shared" ca="1" si="592"/>
        <v>0</v>
      </c>
      <c r="BV375" s="5">
        <f t="shared" ca="1" si="592"/>
        <v>0</v>
      </c>
      <c r="BW375" s="5">
        <f t="shared" ca="1" si="592"/>
        <v>424695.78672038467</v>
      </c>
      <c r="BX375" s="5">
        <f t="shared" ca="1" si="592"/>
        <v>664419.43555621803</v>
      </c>
      <c r="BY375" s="5">
        <f t="shared" ca="1" si="592"/>
        <v>920990.23279760929</v>
      </c>
      <c r="BZ375" s="5">
        <f t="shared" ca="1" si="592"/>
        <v>1143916.9643596546</v>
      </c>
      <c r="CA375" s="5">
        <f t="shared" ca="1" si="592"/>
        <v>1707871.965456441</v>
      </c>
      <c r="CB375" s="5">
        <f t="shared" ca="1" si="592"/>
        <v>1042477.9829971374</v>
      </c>
      <c r="CC375" s="5">
        <f t="shared" ca="1" si="592"/>
        <v>1104519.6751884192</v>
      </c>
      <c r="CD375" s="5">
        <f t="shared" ca="1" si="592"/>
        <v>1338019.9886515648</v>
      </c>
      <c r="CE375" s="5">
        <f t="shared" ca="1" si="592"/>
        <v>40521445.620710298</v>
      </c>
      <c r="CF375" s="5">
        <f t="shared" ca="1" si="592"/>
        <v>0</v>
      </c>
    </row>
    <row r="376" spans="2:84" x14ac:dyDescent="0.3">
      <c r="X376" s="109"/>
    </row>
    <row r="377" spans="2:84" x14ac:dyDescent="0.3">
      <c r="B377" s="13">
        <f>ROW()</f>
        <v>377</v>
      </c>
      <c r="H377" s="1" t="s">
        <v>321</v>
      </c>
      <c r="M377" s="53" t="s">
        <v>18</v>
      </c>
      <c r="P377" s="72"/>
      <c r="U377" s="5">
        <f ca="1">INDIRECT(ADDRESS($B377,$X$2-1+$P$8))</f>
        <v>41732098.892483108</v>
      </c>
      <c r="X377" s="5">
        <f ca="1">IF(X$4="",0,SUM($W375:X375))</f>
        <v>-18411701.64163398</v>
      </c>
      <c r="Y377" s="5">
        <f ca="1">IF(Y$4="",0,SUM($W375:Y375))</f>
        <v>-18411701.64163398</v>
      </c>
      <c r="Z377" s="5">
        <f ca="1">IF(Z$4="",0,SUM($W375:Z375))</f>
        <v>-18411701.64163398</v>
      </c>
      <c r="AA377" s="5">
        <f ca="1">IF(AA$4="",0,SUM($W375:AA375))</f>
        <v>-18411701.64163398</v>
      </c>
      <c r="AB377" s="5">
        <f ca="1">IF(AB$4="",0,SUM($W375:AB375))</f>
        <v>-18411701.64163398</v>
      </c>
      <c r="AC377" s="5">
        <f ca="1">IF(AC$4="",0,SUM($W375:AC375))</f>
        <v>-18411701.64163398</v>
      </c>
      <c r="AD377" s="5">
        <f ca="1">IF(AD$4="",0,SUM($W375:AD375))</f>
        <v>-18411701.64163398</v>
      </c>
      <c r="AE377" s="5">
        <f ca="1">IF(AE$4="",0,SUM($W375:AE375))</f>
        <v>-18411701.64163398</v>
      </c>
      <c r="AF377" s="5">
        <f ca="1">IF(AF$4="",0,SUM($W375:AF375))</f>
        <v>-18411701.64163398</v>
      </c>
      <c r="AG377" s="5">
        <f ca="1">IF(AG$4="",0,SUM($W375:AG375))</f>
        <v>-18411701.64163398</v>
      </c>
      <c r="AH377" s="5">
        <f ca="1">IF(AH$4="",0,SUM($W375:AH375))</f>
        <v>-18411701.64163398</v>
      </c>
      <c r="AI377" s="5">
        <f ca="1">IF(AI$4="",0,SUM($W375:AI375))</f>
        <v>-18411701.64163398</v>
      </c>
      <c r="AJ377" s="5">
        <f ca="1">IF(AJ$4="",0,SUM($W375:AJ375))</f>
        <v>-18411701.64163398</v>
      </c>
      <c r="AK377" s="5">
        <f ca="1">IF(AK$4="",0,SUM($W375:AK375))</f>
        <v>-18411701.64163398</v>
      </c>
      <c r="AL377" s="5">
        <f ca="1">IF(AL$4="",0,SUM($W375:AL375))</f>
        <v>-18411701.64163398</v>
      </c>
      <c r="AM377" s="5">
        <f ca="1">IF(AM$4="",0,SUM($W375:AM375))</f>
        <v>-18383264.853366371</v>
      </c>
      <c r="AN377" s="5">
        <f ca="1">IF(AN$4="",0,SUM($W375:AN375))</f>
        <v>-18383264.853366371</v>
      </c>
      <c r="AO377" s="5">
        <f ca="1">IF(AO$4="",0,SUM($W375:AO375))</f>
        <v>-18383264.853366371</v>
      </c>
      <c r="AP377" s="5">
        <f ca="1">IF(AP$4="",0,SUM($W375:AP375))</f>
        <v>-18383264.853366371</v>
      </c>
      <c r="AQ377" s="5">
        <f ca="1">IF(AQ$4="",0,SUM($W375:AQ375))</f>
        <v>-18383264.853366371</v>
      </c>
      <c r="AR377" s="5">
        <f ca="1">IF(AR$4="",0,SUM($W375:AR375))</f>
        <v>-18383264.853366371</v>
      </c>
      <c r="AS377" s="5">
        <f ca="1">IF(AS$4="",0,SUM($W375:AS375))</f>
        <v>-18383264.853366371</v>
      </c>
      <c r="AT377" s="5">
        <f ca="1">IF(AT$4="",0,SUM($W375:AT375))</f>
        <v>-18383264.853366371</v>
      </c>
      <c r="AU377" s="5">
        <f ca="1">IF(AU$4="",0,SUM($W375:AU375))</f>
        <v>-18185596.712983519</v>
      </c>
      <c r="AV377" s="5">
        <f ca="1">IF(AV$4="",0,SUM($W375:AV375))</f>
        <v>-17933858.693382099</v>
      </c>
      <c r="AW377" s="5">
        <f ca="1">IF(AW$4="",0,SUM($W375:AW375))</f>
        <v>-17223153.177863631</v>
      </c>
      <c r="AX377" s="5">
        <f ca="1">IF(AX$4="",0,SUM($W375:AX375))</f>
        <v>-16859306.053010974</v>
      </c>
      <c r="AY377" s="5">
        <f ca="1">IF(AY$4="",0,SUM($W375:AY375))</f>
        <v>-16747994.082473252</v>
      </c>
      <c r="AZ377" s="5">
        <f ca="1">IF(AZ$4="",0,SUM($W375:AZ375))</f>
        <v>-16747994.082473252</v>
      </c>
      <c r="BA377" s="5">
        <f ca="1">IF(BA$4="",0,SUM($W375:BA375))</f>
        <v>-16747994.082473252</v>
      </c>
      <c r="BB377" s="5">
        <f ca="1">IF(BB$4="",0,SUM($W375:BB375))</f>
        <v>-16747994.082473252</v>
      </c>
      <c r="BC377" s="5">
        <f ca="1">IF(BC$4="",0,SUM($W375:BC375))</f>
        <v>-16747994.082473252</v>
      </c>
      <c r="BD377" s="5">
        <f ca="1">IF(BD$4="",0,SUM($W375:BD375))</f>
        <v>-16735848.216992602</v>
      </c>
      <c r="BE377" s="5">
        <f ca="1">IF(BE$4="",0,SUM($W375:BE375))</f>
        <v>-16280184.204434168</v>
      </c>
      <c r="BF377" s="5">
        <f ca="1">IF(BF$4="",0,SUM($W375:BF375))</f>
        <v>-15396799.348651445</v>
      </c>
      <c r="BG377" s="5">
        <f ca="1">IF(BG$4="",0,SUM($W375:BG375))</f>
        <v>-14777386.160023095</v>
      </c>
      <c r="BH377" s="5">
        <f ca="1">IF(BH$4="",0,SUM($W375:BH375))</f>
        <v>-14231609.422235599</v>
      </c>
      <c r="BI377" s="5">
        <f ca="1">IF(BI$4="",0,SUM($W375:BI375))</f>
        <v>-13441547.103213377</v>
      </c>
      <c r="BJ377" s="5">
        <f ca="1">IF(BJ$4="",0,SUM($W375:BJ375))</f>
        <v>-13049222.352911647</v>
      </c>
      <c r="BK377" s="5">
        <f ca="1">IF(BK$4="",0,SUM($W375:BK375))</f>
        <v>-13049222.352911647</v>
      </c>
      <c r="BL377" s="5">
        <f ca="1">IF(BL$4="",0,SUM($W375:BL375))</f>
        <v>-13049222.352911647</v>
      </c>
      <c r="BM377" s="5">
        <f ca="1">IF(BM$4="",0,SUM($W375:BM375))</f>
        <v>-13049222.352911647</v>
      </c>
      <c r="BN377" s="5">
        <f ca="1">IF(BN$4="",0,SUM($W375:BN375))</f>
        <v>-12708100.302942384</v>
      </c>
      <c r="BO377" s="5">
        <f ca="1">IF(BO$4="",0,SUM($W375:BO375))</f>
        <v>-11801456.104381487</v>
      </c>
      <c r="BP377" s="5">
        <f ca="1">IF(BP$4="",0,SUM($W375:BP375))</f>
        <v>-11088541.707539689</v>
      </c>
      <c r="BQ377" s="5">
        <f ca="1">IF(BQ$4="",0,SUM($W375:BQ375))</f>
        <v>-10328810.132670494</v>
      </c>
      <c r="BR377" s="5">
        <f ca="1">IF(BR$4="",0,SUM($W375:BR375))</f>
        <v>-8930071.9067651145</v>
      </c>
      <c r="BS377" s="5">
        <f ca="1">IF(BS$4="",0,SUM($W375:BS375))</f>
        <v>-7969778.2883090917</v>
      </c>
      <c r="BT377" s="5">
        <f ca="1">IF(BT$4="",0,SUM($W375:BT375))</f>
        <v>-7136258.7599546183</v>
      </c>
      <c r="BU377" s="5">
        <f ca="1">IF(BU$4="",0,SUM($W375:BU375))</f>
        <v>-7136258.7599546183</v>
      </c>
      <c r="BV377" s="5">
        <f ca="1">IF(BV$4="",0,SUM($W375:BV375))</f>
        <v>-7136258.7599546183</v>
      </c>
      <c r="BW377" s="5">
        <f ca="1">IF(BW$4="",0,SUM($W375:BW375))</f>
        <v>-6711562.9732342334</v>
      </c>
      <c r="BX377" s="5">
        <f ca="1">IF(BX$4="",0,SUM($W375:BX375))</f>
        <v>-6047143.5376780154</v>
      </c>
      <c r="BY377" s="5">
        <f ca="1">IF(BY$4="",0,SUM($W375:BY375))</f>
        <v>-5126153.3048804058</v>
      </c>
      <c r="BZ377" s="5">
        <f ca="1">IF(BZ$4="",0,SUM($W375:BZ375))</f>
        <v>-3982236.3405207512</v>
      </c>
      <c r="CA377" s="5">
        <f ca="1">IF(CA$4="",0,SUM($W375:CA375))</f>
        <v>-2274364.3750643102</v>
      </c>
      <c r="CB377" s="5">
        <f ca="1">IF(CB$4="",0,SUM($W375:CB375))</f>
        <v>-1231886.3920671728</v>
      </c>
      <c r="CC377" s="5">
        <f ca="1">IF(CC$4="",0,SUM($W375:CC375))</f>
        <v>-127366.71687875362</v>
      </c>
      <c r="CD377" s="5">
        <f ca="1">IF(CD$4="",0,SUM($W375:CD375))</f>
        <v>1210653.2717728112</v>
      </c>
      <c r="CE377" s="5">
        <f ca="1">IF(CE$4="",0,SUM($W375:CE375))</f>
        <v>41732098.892483108</v>
      </c>
      <c r="CF377" s="5">
        <f ca="1">IF(CF$4="",0,SUM($W375:CF375))</f>
        <v>0</v>
      </c>
    </row>
    <row r="378" spans="2:84" x14ac:dyDescent="0.3">
      <c r="B378" s="13">
        <f>ROW()</f>
        <v>378</v>
      </c>
      <c r="H378" s="1" t="str">
        <f>H377</f>
        <v>Финпоток нарастающим итогом</v>
      </c>
      <c r="I378" s="1" t="s">
        <v>267</v>
      </c>
      <c r="U378" s="5">
        <f ca="1">SUM(INDIRECT(ADDRESS($B378,$X$2)&amp;":"&amp;ADDRESS($B378,$X$2-1+$P$8)))</f>
        <v>1</v>
      </c>
      <c r="X378" s="5">
        <f ca="1">IF(X$4="",0,IF(AND(W377&lt;=0,MIN(X377:$ZZ377)&gt;=0,SUM($W378:W378)=0),1,0))</f>
        <v>0</v>
      </c>
      <c r="Y378" s="5">
        <f ca="1">IF(Y$4="",0,IF(AND(X377&lt;=0,MIN(Y377:$ZZ377)&gt;=0,SUM($W378:X378)=0),1,0))</f>
        <v>0</v>
      </c>
      <c r="Z378" s="5">
        <f ca="1">IF(Z$4="",0,IF(AND(Y377&lt;=0,MIN(Z377:$ZZ377)&gt;=0,SUM($W378:Y378)=0),1,0))</f>
        <v>0</v>
      </c>
      <c r="AA378" s="5">
        <f ca="1">IF(AA$4="",0,IF(AND(Z377&lt;=0,MIN(AA377:$ZZ377)&gt;=0,SUM($W378:Z378)=0),1,0))</f>
        <v>0</v>
      </c>
      <c r="AB378" s="5">
        <f ca="1">IF(AB$4="",0,IF(AND(AA377&lt;=0,MIN(AB377:$ZZ377)&gt;=0,SUM($W378:AA378)=0),1,0))</f>
        <v>0</v>
      </c>
      <c r="AC378" s="5">
        <f ca="1">IF(AC$4="",0,IF(AND(AB377&lt;=0,MIN(AC377:$ZZ377)&gt;=0,SUM($W378:AB378)=0),1,0))</f>
        <v>0</v>
      </c>
      <c r="AD378" s="5">
        <f ca="1">IF(AD$4="",0,IF(AND(AC377&lt;=0,MIN(AD377:$ZZ377)&gt;=0,SUM($W378:AC378)=0),1,0))</f>
        <v>0</v>
      </c>
      <c r="AE378" s="5">
        <f ca="1">IF(AE$4="",0,IF(AND(AD377&lt;=0,MIN(AE377:$ZZ377)&gt;=0,SUM($W378:AD378)=0),1,0))</f>
        <v>0</v>
      </c>
      <c r="AF378" s="5">
        <f ca="1">IF(AF$4="",0,IF(AND(AE377&lt;=0,MIN(AF377:$ZZ377)&gt;=0,SUM($W378:AE378)=0),1,0))</f>
        <v>0</v>
      </c>
      <c r="AG378" s="5">
        <f ca="1">IF(AG$4="",0,IF(AND(AF377&lt;=0,MIN(AG377:$ZZ377)&gt;=0,SUM($W378:AF378)=0),1,0))</f>
        <v>0</v>
      </c>
      <c r="AH378" s="5">
        <f ca="1">IF(AH$4="",0,IF(AND(AG377&lt;=0,MIN(AH377:$ZZ377)&gt;=0,SUM($W378:AG378)=0),1,0))</f>
        <v>0</v>
      </c>
      <c r="AI378" s="5">
        <f ca="1">IF(AI$4="",0,IF(AND(AH377&lt;=0,MIN(AI377:$ZZ377)&gt;=0,SUM($W378:AH378)=0),1,0))</f>
        <v>0</v>
      </c>
      <c r="AJ378" s="5">
        <f ca="1">IF(AJ$4="",0,IF(AND(AI377&lt;=0,MIN(AJ377:$ZZ377)&gt;=0,SUM($W378:AI378)=0),1,0))</f>
        <v>0</v>
      </c>
      <c r="AK378" s="5">
        <f ca="1">IF(AK$4="",0,IF(AND(AJ377&lt;=0,MIN(AK377:$ZZ377)&gt;=0,SUM($W378:AJ378)=0),1,0))</f>
        <v>0</v>
      </c>
      <c r="AL378" s="5">
        <f ca="1">IF(AL$4="",0,IF(AND(AK377&lt;=0,MIN(AL377:$ZZ377)&gt;=0,SUM($W378:AK378)=0),1,0))</f>
        <v>0</v>
      </c>
      <c r="AM378" s="5">
        <f ca="1">IF(AM$4="",0,IF(AND(AL377&lt;=0,MIN(AM377:$ZZ377)&gt;=0,SUM($W378:AL378)=0),1,0))</f>
        <v>0</v>
      </c>
      <c r="AN378" s="5">
        <f ca="1">IF(AN$4="",0,IF(AND(AM377&lt;=0,MIN(AN377:$ZZ377)&gt;=0,SUM($W378:AM378)=0),1,0))</f>
        <v>0</v>
      </c>
      <c r="AO378" s="5">
        <f ca="1">IF(AO$4="",0,IF(AND(AN377&lt;=0,MIN(AO377:$ZZ377)&gt;=0,SUM($W378:AN378)=0),1,0))</f>
        <v>0</v>
      </c>
      <c r="AP378" s="5">
        <f ca="1">IF(AP$4="",0,IF(AND(AO377&lt;=0,MIN(AP377:$ZZ377)&gt;=0,SUM($W378:AO378)=0),1,0))</f>
        <v>0</v>
      </c>
      <c r="AQ378" s="5">
        <f ca="1">IF(AQ$4="",0,IF(AND(AP377&lt;=0,MIN(AQ377:$ZZ377)&gt;=0,SUM($W378:AP378)=0),1,0))</f>
        <v>0</v>
      </c>
      <c r="AR378" s="5">
        <f ca="1">IF(AR$4="",0,IF(AND(AQ377&lt;=0,MIN(AR377:$ZZ377)&gt;=0,SUM($W378:AQ378)=0),1,0))</f>
        <v>0</v>
      </c>
      <c r="AS378" s="5">
        <f ca="1">IF(AS$4="",0,IF(AND(AR377&lt;=0,MIN(AS377:$ZZ377)&gt;=0,SUM($W378:AR378)=0),1,0))</f>
        <v>0</v>
      </c>
      <c r="AT378" s="5">
        <f ca="1">IF(AT$4="",0,IF(AND(AS377&lt;=0,MIN(AT377:$ZZ377)&gt;=0,SUM($W378:AS378)=0),1,0))</f>
        <v>0</v>
      </c>
      <c r="AU378" s="5">
        <f ca="1">IF(AU$4="",0,IF(AND(AT377&lt;=0,MIN(AU377:$ZZ377)&gt;=0,SUM($W378:AT378)=0),1,0))</f>
        <v>0</v>
      </c>
      <c r="AV378" s="5">
        <f ca="1">IF(AV$4="",0,IF(AND(AU377&lt;=0,MIN(AV377:$ZZ377)&gt;=0,SUM($W378:AU378)=0),1,0))</f>
        <v>0</v>
      </c>
      <c r="AW378" s="5">
        <f ca="1">IF(AW$4="",0,IF(AND(AV377&lt;=0,MIN(AW377:$ZZ377)&gt;=0,SUM($W378:AV378)=0),1,0))</f>
        <v>0</v>
      </c>
      <c r="AX378" s="5">
        <f ca="1">IF(AX$4="",0,IF(AND(AW377&lt;=0,MIN(AX377:$ZZ377)&gt;=0,SUM($W378:AW378)=0),1,0))</f>
        <v>0</v>
      </c>
      <c r="AY378" s="5">
        <f ca="1">IF(AY$4="",0,IF(AND(AX377&lt;=0,MIN(AY377:$ZZ377)&gt;=0,SUM($W378:AX378)=0),1,0))</f>
        <v>0</v>
      </c>
      <c r="AZ378" s="5">
        <f ca="1">IF(AZ$4="",0,IF(AND(AY377&lt;=0,MIN(AZ377:$ZZ377)&gt;=0,SUM($W378:AY378)=0),1,0))</f>
        <v>0</v>
      </c>
      <c r="BA378" s="5">
        <f ca="1">IF(BA$4="",0,IF(AND(AZ377&lt;=0,MIN(BA377:$ZZ377)&gt;=0,SUM($W378:AZ378)=0),1,0))</f>
        <v>0</v>
      </c>
      <c r="BB378" s="5">
        <f ca="1">IF(BB$4="",0,IF(AND(BA377&lt;=0,MIN(BB377:$ZZ377)&gt;=0,SUM($W378:BA378)=0),1,0))</f>
        <v>0</v>
      </c>
      <c r="BC378" s="5">
        <f ca="1">IF(BC$4="",0,IF(AND(BB377&lt;=0,MIN(BC377:$ZZ377)&gt;=0,SUM($W378:BB378)=0),1,0))</f>
        <v>0</v>
      </c>
      <c r="BD378" s="5">
        <f ca="1">IF(BD$4="",0,IF(AND(BC377&lt;=0,MIN(BD377:$ZZ377)&gt;=0,SUM($W378:BC378)=0),1,0))</f>
        <v>0</v>
      </c>
      <c r="BE378" s="5">
        <f ca="1">IF(BE$4="",0,IF(AND(BD377&lt;=0,MIN(BE377:$ZZ377)&gt;=0,SUM($W378:BD378)=0),1,0))</f>
        <v>0</v>
      </c>
      <c r="BF378" s="5">
        <f ca="1">IF(BF$4="",0,IF(AND(BE377&lt;=0,MIN(BF377:$ZZ377)&gt;=0,SUM($W378:BE378)=0),1,0))</f>
        <v>0</v>
      </c>
      <c r="BG378" s="5">
        <f ca="1">IF(BG$4="",0,IF(AND(BF377&lt;=0,MIN(BG377:$ZZ377)&gt;=0,SUM($W378:BF378)=0),1,0))</f>
        <v>0</v>
      </c>
      <c r="BH378" s="5">
        <f ca="1">IF(BH$4="",0,IF(AND(BG377&lt;=0,MIN(BH377:$ZZ377)&gt;=0,SUM($W378:BG378)=0),1,0))</f>
        <v>0</v>
      </c>
      <c r="BI378" s="5">
        <f ca="1">IF(BI$4="",0,IF(AND(BH377&lt;=0,MIN(BI377:$ZZ377)&gt;=0,SUM($W378:BH378)=0),1,0))</f>
        <v>0</v>
      </c>
      <c r="BJ378" s="5">
        <f ca="1">IF(BJ$4="",0,IF(AND(BI377&lt;=0,MIN(BJ377:$ZZ377)&gt;=0,SUM($W378:BI378)=0),1,0))</f>
        <v>0</v>
      </c>
      <c r="BK378" s="5">
        <f ca="1">IF(BK$4="",0,IF(AND(BJ377&lt;=0,MIN(BK377:$ZZ377)&gt;=0,SUM($W378:BJ378)=0),1,0))</f>
        <v>0</v>
      </c>
      <c r="BL378" s="5">
        <f ca="1">IF(BL$4="",0,IF(AND(BK377&lt;=0,MIN(BL377:$ZZ377)&gt;=0,SUM($W378:BK378)=0),1,0))</f>
        <v>0</v>
      </c>
      <c r="BM378" s="5">
        <f ca="1">IF(BM$4="",0,IF(AND(BL377&lt;=0,MIN(BM377:$ZZ377)&gt;=0,SUM($W378:BL378)=0),1,0))</f>
        <v>0</v>
      </c>
      <c r="BN378" s="5">
        <f ca="1">IF(BN$4="",0,IF(AND(BM377&lt;=0,MIN(BN377:$ZZ377)&gt;=0,SUM($W378:BM378)=0),1,0))</f>
        <v>0</v>
      </c>
      <c r="BO378" s="5">
        <f ca="1">IF(BO$4="",0,IF(AND(BN377&lt;=0,MIN(BO377:$ZZ377)&gt;=0,SUM($W378:BN378)=0),1,0))</f>
        <v>0</v>
      </c>
      <c r="BP378" s="5">
        <f ca="1">IF(BP$4="",0,IF(AND(BO377&lt;=0,MIN(BP377:$ZZ377)&gt;=0,SUM($W378:BO378)=0),1,0))</f>
        <v>0</v>
      </c>
      <c r="BQ378" s="5">
        <f ca="1">IF(BQ$4="",0,IF(AND(BP377&lt;=0,MIN(BQ377:$ZZ377)&gt;=0,SUM($W378:BP378)=0),1,0))</f>
        <v>0</v>
      </c>
      <c r="BR378" s="5">
        <f ca="1">IF(BR$4="",0,IF(AND(BQ377&lt;=0,MIN(BR377:$ZZ377)&gt;=0,SUM($W378:BQ378)=0),1,0))</f>
        <v>0</v>
      </c>
      <c r="BS378" s="5">
        <f ca="1">IF(BS$4="",0,IF(AND(BR377&lt;=0,MIN(BS377:$ZZ377)&gt;=0,SUM($W378:BR378)=0),1,0))</f>
        <v>0</v>
      </c>
      <c r="BT378" s="5">
        <f ca="1">IF(BT$4="",0,IF(AND(BS377&lt;=0,MIN(BT377:$ZZ377)&gt;=0,SUM($W378:BS378)=0),1,0))</f>
        <v>0</v>
      </c>
      <c r="BU378" s="5">
        <f ca="1">IF(BU$4="",0,IF(AND(BT377&lt;=0,MIN(BU377:$ZZ377)&gt;=0,SUM($W378:BT378)=0),1,0))</f>
        <v>0</v>
      </c>
      <c r="BV378" s="5">
        <f ca="1">IF(BV$4="",0,IF(AND(BU377&lt;=0,MIN(BV377:$ZZ377)&gt;=0,SUM($W378:BU378)=0),1,0))</f>
        <v>0</v>
      </c>
      <c r="BW378" s="5">
        <f ca="1">IF(BW$4="",0,IF(AND(BV377&lt;=0,MIN(BW377:$ZZ377)&gt;=0,SUM($W378:BV378)=0),1,0))</f>
        <v>0</v>
      </c>
      <c r="BX378" s="5">
        <f ca="1">IF(BX$4="",0,IF(AND(BW377&lt;=0,MIN(BX377:$ZZ377)&gt;=0,SUM($W378:BW378)=0),1,0))</f>
        <v>0</v>
      </c>
      <c r="BY378" s="5">
        <f ca="1">IF(BY$4="",0,IF(AND(BX377&lt;=0,MIN(BY377:$ZZ377)&gt;=0,SUM($W378:BX378)=0),1,0))</f>
        <v>0</v>
      </c>
      <c r="BZ378" s="5">
        <f ca="1">IF(BZ$4="",0,IF(AND(BY377&lt;=0,MIN(BZ377:$ZZ377)&gt;=0,SUM($W378:BY378)=0),1,0))</f>
        <v>0</v>
      </c>
      <c r="CA378" s="5">
        <f ca="1">IF(CA$4="",0,IF(AND(BZ377&lt;=0,MIN(CA377:$ZZ377)&gt;=0,SUM($W378:BZ378)=0),1,0))</f>
        <v>0</v>
      </c>
      <c r="CB378" s="5">
        <f ca="1">IF(CB$4="",0,IF(AND(CA377&lt;=0,MIN(CB377:$ZZ377)&gt;=0,SUM($W378:CA378)=0),1,0))</f>
        <v>0</v>
      </c>
      <c r="CC378" s="5">
        <f ca="1">IF(CC$4="",0,IF(AND(CB377&lt;=0,MIN(CC377:$ZZ377)&gt;=0,SUM($W378:CB378)=0),1,0))</f>
        <v>0</v>
      </c>
      <c r="CD378" s="5">
        <f ca="1">IF(CD$4="",0,IF(AND(CC377&lt;=0,MIN(CD377:$ZZ377)&gt;=0,SUM($W378:CC378)=0),1,0))</f>
        <v>1</v>
      </c>
      <c r="CE378" s="5">
        <f ca="1">IF(CE$4="",0,IF(AND(CD377&lt;=0,MIN(CE377:$ZZ377)&gt;=0,SUM($W378:CD378)=0),1,0))</f>
        <v>0</v>
      </c>
      <c r="CF378" s="5">
        <f ca="1">IF(CF$4="",0,IF(AND(CE377&lt;=0,MIN(CF377:$ZZ377)&gt;=0,SUM($W378:CE378)=0),1,0))</f>
        <v>0</v>
      </c>
    </row>
    <row r="379" spans="2:84" x14ac:dyDescent="0.3">
      <c r="B379" s="13">
        <f>ROW()</f>
        <v>379</v>
      </c>
      <c r="H379" s="1" t="str">
        <f>H377</f>
        <v>Финпоток нарастающим итогом</v>
      </c>
      <c r="I379" s="1" t="s">
        <v>268</v>
      </c>
      <c r="M379" s="53" t="s">
        <v>128</v>
      </c>
      <c r="U379" s="33">
        <f ca="1">SUMIFS(INDIRECT(ADDRESS(1,$X$2)&amp;":"&amp;ADDRESS(1,$X$2-1+$P$8)),INDIRECT(ADDRESS($B378,$X$2)&amp;":"&amp;ADDRESS($B378,$X$2-1+$P$8)),1)/12</f>
        <v>4.916666666666667</v>
      </c>
    </row>
    <row r="380" spans="2:84" x14ac:dyDescent="0.3">
      <c r="X380" s="109"/>
    </row>
    <row r="381" spans="2:84" x14ac:dyDescent="0.3">
      <c r="B381" s="13">
        <f>ROW()</f>
        <v>381</v>
      </c>
      <c r="H381" s="1" t="s">
        <v>264</v>
      </c>
      <c r="M381" s="53" t="s">
        <v>18</v>
      </c>
      <c r="P381" s="72" t="str">
        <f>Lists!$AI$18</f>
        <v>FCF(+)</v>
      </c>
      <c r="U381" s="5">
        <f ca="1">SUM(INDIRECT(ADDRESS($B381,$X$2)&amp;":"&amp;ADDRESS($B381,$X$2-1+$P$8)))</f>
        <v>60143800.534117088</v>
      </c>
      <c r="X381" s="5">
        <f t="shared" ref="X381:BC381" ca="1" si="593">IF(X$4="",0,IF(AND(X$1=$P$8,X375&gt;0),X375,IF(AND(X375&gt;0,X377-MIN(INDIRECT(ADDRESS($B377,Y$2,4,1)&amp;":"&amp;ADDRESS($B377,SUMIFS($2:$2,$1:$1,$P$8),4,1)))&gt;0,X377-MIN(INDIRECT(ADDRESS($B377,Y$2,4,1)&amp;":"&amp;ADDRESS($B377,SUMIFS($2:$2,$1:$1,$P$8),4,1)))&lt;X375),X375-(X377-MIN(INDIRECT(ADDRESS($B377,Y$2,4,1)&amp;":"&amp;ADDRESS($B377,SUMIFS($2:$2,$1:$1,$P$8),4,1)))),IF(AND(X375&gt;0,X377&lt;=MIN(INDIRECT(ADDRESS($B377,Y$2,4,1)&amp;":"&amp;ADDRESS($B377,SUMIFS($2:$2,$1:$1,$P$8),4,1)))),X375,0))))</f>
        <v>0</v>
      </c>
      <c r="Y381" s="5">
        <f t="shared" ca="1" si="593"/>
        <v>0</v>
      </c>
      <c r="Z381" s="5">
        <f t="shared" ca="1" si="593"/>
        <v>0</v>
      </c>
      <c r="AA381" s="5">
        <f t="shared" ca="1" si="593"/>
        <v>0</v>
      </c>
      <c r="AB381" s="5">
        <f t="shared" ca="1" si="593"/>
        <v>0</v>
      </c>
      <c r="AC381" s="5">
        <f t="shared" ca="1" si="593"/>
        <v>0</v>
      </c>
      <c r="AD381" s="5">
        <f t="shared" ca="1" si="593"/>
        <v>0</v>
      </c>
      <c r="AE381" s="5">
        <f t="shared" ca="1" si="593"/>
        <v>0</v>
      </c>
      <c r="AF381" s="5">
        <f t="shared" ca="1" si="593"/>
        <v>0</v>
      </c>
      <c r="AG381" s="5">
        <f t="shared" ca="1" si="593"/>
        <v>0</v>
      </c>
      <c r="AH381" s="5">
        <f t="shared" ca="1" si="593"/>
        <v>0</v>
      </c>
      <c r="AI381" s="5">
        <f t="shared" ca="1" si="593"/>
        <v>0</v>
      </c>
      <c r="AJ381" s="5">
        <f t="shared" ca="1" si="593"/>
        <v>0</v>
      </c>
      <c r="AK381" s="5">
        <f t="shared" ca="1" si="593"/>
        <v>0</v>
      </c>
      <c r="AL381" s="5">
        <f t="shared" ca="1" si="593"/>
        <v>0</v>
      </c>
      <c r="AM381" s="5">
        <f t="shared" ca="1" si="593"/>
        <v>28436.788267607477</v>
      </c>
      <c r="AN381" s="5">
        <f t="shared" ca="1" si="593"/>
        <v>0</v>
      </c>
      <c r="AO381" s="5">
        <f t="shared" ca="1" si="593"/>
        <v>0</v>
      </c>
      <c r="AP381" s="5">
        <f t="shared" ca="1" si="593"/>
        <v>0</v>
      </c>
      <c r="AQ381" s="5">
        <f t="shared" ca="1" si="593"/>
        <v>0</v>
      </c>
      <c r="AR381" s="5">
        <f t="shared" ca="1" si="593"/>
        <v>0</v>
      </c>
      <c r="AS381" s="5">
        <f t="shared" ca="1" si="593"/>
        <v>0</v>
      </c>
      <c r="AT381" s="5">
        <f t="shared" ca="1" si="593"/>
        <v>0</v>
      </c>
      <c r="AU381" s="5">
        <f t="shared" ca="1" si="593"/>
        <v>197668.14038285284</v>
      </c>
      <c r="AV381" s="5">
        <f t="shared" ca="1" si="593"/>
        <v>251738.01960141817</v>
      </c>
      <c r="AW381" s="5">
        <f t="shared" ca="1" si="593"/>
        <v>710705.51551846717</v>
      </c>
      <c r="AX381" s="5">
        <f t="shared" ca="1" si="593"/>
        <v>363847.12485265586</v>
      </c>
      <c r="AY381" s="5">
        <f t="shared" ca="1" si="593"/>
        <v>111311.97053772304</v>
      </c>
      <c r="AZ381" s="5">
        <f t="shared" ca="1" si="593"/>
        <v>0</v>
      </c>
      <c r="BA381" s="5">
        <f t="shared" ca="1" si="593"/>
        <v>0</v>
      </c>
      <c r="BB381" s="5">
        <f t="shared" ca="1" si="593"/>
        <v>0</v>
      </c>
      <c r="BC381" s="5">
        <f t="shared" ca="1" si="593"/>
        <v>0</v>
      </c>
      <c r="BD381" s="5">
        <f t="shared" ref="BD381:CF381" ca="1" si="594">IF(BD$4="",0,IF(AND(BD$1=$P$8,BD375&gt;0),BD375,IF(AND(BD375&gt;0,BD377-MIN(INDIRECT(ADDRESS($B377,BE$2,4,1)&amp;":"&amp;ADDRESS($B377,SUMIFS($2:$2,$1:$1,$P$8),4,1)))&gt;0,BD377-MIN(INDIRECT(ADDRESS($B377,BE$2,4,1)&amp;":"&amp;ADDRESS($B377,SUMIFS($2:$2,$1:$1,$P$8),4,1)))&lt;BD375),BD375-(BD377-MIN(INDIRECT(ADDRESS($B377,BE$2,4,1)&amp;":"&amp;ADDRESS($B377,SUMIFS($2:$2,$1:$1,$P$8),4,1)))),IF(AND(BD375&gt;0,BD377&lt;=MIN(INDIRECT(ADDRESS($B377,BE$2,4,1)&amp;":"&amp;ADDRESS($B377,SUMIFS($2:$2,$1:$1,$P$8),4,1)))),BD375,0))))</f>
        <v>12145.865480651148</v>
      </c>
      <c r="BE381" s="5">
        <f t="shared" ca="1" si="594"/>
        <v>455664.01255843381</v>
      </c>
      <c r="BF381" s="5">
        <f t="shared" ca="1" si="594"/>
        <v>883384.85578272271</v>
      </c>
      <c r="BG381" s="5">
        <f t="shared" ca="1" si="594"/>
        <v>619413.18862835027</v>
      </c>
      <c r="BH381" s="5">
        <f t="shared" ca="1" si="594"/>
        <v>545776.7377874963</v>
      </c>
      <c r="BI381" s="5">
        <f t="shared" ca="1" si="594"/>
        <v>790062.31902222196</v>
      </c>
      <c r="BJ381" s="5">
        <f t="shared" ca="1" si="594"/>
        <v>392324.75030173064</v>
      </c>
      <c r="BK381" s="5">
        <f t="shared" ca="1" si="594"/>
        <v>0</v>
      </c>
      <c r="BL381" s="5">
        <f t="shared" ca="1" si="594"/>
        <v>0</v>
      </c>
      <c r="BM381" s="5">
        <f t="shared" ca="1" si="594"/>
        <v>0</v>
      </c>
      <c r="BN381" s="5">
        <f t="shared" ca="1" si="594"/>
        <v>341122.04996926413</v>
      </c>
      <c r="BO381" s="5">
        <f t="shared" ca="1" si="594"/>
        <v>906644.19856089808</v>
      </c>
      <c r="BP381" s="5">
        <f t="shared" ca="1" si="594"/>
        <v>712914.39684179879</v>
      </c>
      <c r="BQ381" s="5">
        <f t="shared" ca="1" si="594"/>
        <v>759731.57486919465</v>
      </c>
      <c r="BR381" s="5">
        <f t="shared" ca="1" si="594"/>
        <v>1398738.2259053783</v>
      </c>
      <c r="BS381" s="5">
        <f t="shared" ca="1" si="594"/>
        <v>960293.61845602246</v>
      </c>
      <c r="BT381" s="5">
        <f t="shared" ca="1" si="594"/>
        <v>833519.52835447341</v>
      </c>
      <c r="BU381" s="5">
        <f t="shared" ca="1" si="594"/>
        <v>0</v>
      </c>
      <c r="BV381" s="5">
        <f t="shared" ca="1" si="594"/>
        <v>0</v>
      </c>
      <c r="BW381" s="5">
        <f t="shared" ca="1" si="594"/>
        <v>424695.78672038467</v>
      </c>
      <c r="BX381" s="5">
        <f t="shared" ca="1" si="594"/>
        <v>664419.43555621803</v>
      </c>
      <c r="BY381" s="5">
        <f t="shared" ca="1" si="594"/>
        <v>920990.23279760929</v>
      </c>
      <c r="BZ381" s="5">
        <f t="shared" ca="1" si="594"/>
        <v>1143916.9643596546</v>
      </c>
      <c r="CA381" s="5">
        <f t="shared" ca="1" si="594"/>
        <v>1707871.965456441</v>
      </c>
      <c r="CB381" s="5">
        <f t="shared" ca="1" si="594"/>
        <v>1042477.9829971374</v>
      </c>
      <c r="CC381" s="5">
        <f t="shared" ca="1" si="594"/>
        <v>1104519.6751884192</v>
      </c>
      <c r="CD381" s="5">
        <f t="shared" ca="1" si="594"/>
        <v>1338019.9886515648</v>
      </c>
      <c r="CE381" s="5">
        <f t="shared" ca="1" si="594"/>
        <v>40521445.620710298</v>
      </c>
      <c r="CF381" s="5">
        <f t="shared" ca="1" si="594"/>
        <v>0</v>
      </c>
    </row>
    <row r="382" spans="2:84" x14ac:dyDescent="0.3">
      <c r="X382" s="109"/>
    </row>
    <row r="383" spans="2:84" x14ac:dyDescent="0.3">
      <c r="B383" s="13">
        <f>ROW()</f>
        <v>383</v>
      </c>
      <c r="H383" s="1" t="s">
        <v>265</v>
      </c>
      <c r="M383" s="53" t="s">
        <v>18</v>
      </c>
      <c r="P383" s="72" t="str">
        <f>Lists!$AI$19</f>
        <v>FCF(-)</v>
      </c>
      <c r="U383" s="5">
        <f ca="1">SUM(INDIRECT(ADDRESS($B383,$X$2)&amp;":"&amp;ADDRESS($B383,$X$2-1+$P$8)))</f>
        <v>-18411701.64163398</v>
      </c>
      <c r="X383" s="5">
        <f ca="1">IF(X$4="",0,IF(X381&gt;0,0,IF(X377-W377&gt;0,0,IF(X377-SUM($W383:W383)&gt;0,0,X377-SUM($W383:W383)))))</f>
        <v>-18411701.64163398</v>
      </c>
      <c r="Y383" s="5">
        <f ca="1">IF(Y$4="",0,IF(Y381&gt;0,0,IF(Y377-X377&gt;0,0,IF(Y377-SUM($W383:X383)&gt;0,0,Y377-SUM($W383:X383)))))</f>
        <v>0</v>
      </c>
      <c r="Z383" s="5">
        <f ca="1">IF(Z$4="",0,IF(Z381&gt;0,0,IF(Z377-Y377&gt;0,0,IF(Z377-SUM($W383:Y383)&gt;0,0,Z377-SUM($W383:Y383)))))</f>
        <v>0</v>
      </c>
      <c r="AA383" s="5">
        <f ca="1">IF(AA$4="",0,IF(AA381&gt;0,0,IF(AA377-Z377&gt;0,0,IF(AA377-SUM($W383:Z383)&gt;0,0,AA377-SUM($W383:Z383)))))</f>
        <v>0</v>
      </c>
      <c r="AB383" s="5">
        <f ca="1">IF(AB$4="",0,IF(AB381&gt;0,0,IF(AB377-AA377&gt;0,0,IF(AB377-SUM($W383:AA383)&gt;0,0,AB377-SUM($W383:AA383)))))</f>
        <v>0</v>
      </c>
      <c r="AC383" s="5">
        <f ca="1">IF(AC$4="",0,IF(AC381&gt;0,0,IF(AC377-AB377&gt;0,0,IF(AC377-SUM($W383:AB383)&gt;0,0,AC377-SUM($W383:AB383)))))</f>
        <v>0</v>
      </c>
      <c r="AD383" s="5">
        <f ca="1">IF(AD$4="",0,IF(AD381&gt;0,0,IF(AD377-AC377&gt;0,0,IF(AD377-SUM($W383:AC383)&gt;0,0,AD377-SUM($W383:AC383)))))</f>
        <v>0</v>
      </c>
      <c r="AE383" s="5">
        <f ca="1">IF(AE$4="",0,IF(AE381&gt;0,0,IF(AE377-AD377&gt;0,0,IF(AE377-SUM($W383:AD383)&gt;0,0,AE377-SUM($W383:AD383)))))</f>
        <v>0</v>
      </c>
      <c r="AF383" s="5">
        <f ca="1">IF(AF$4="",0,IF(AF381&gt;0,0,IF(AF377-AE377&gt;0,0,IF(AF377-SUM($W383:AE383)&gt;0,0,AF377-SUM($W383:AE383)))))</f>
        <v>0</v>
      </c>
      <c r="AG383" s="5">
        <f ca="1">IF(AG$4="",0,IF(AG381&gt;0,0,IF(AG377-AF377&gt;0,0,IF(AG377-SUM($W383:AF383)&gt;0,0,AG377-SUM($W383:AF383)))))</f>
        <v>0</v>
      </c>
      <c r="AH383" s="5">
        <f ca="1">IF(AH$4="",0,IF(AH381&gt;0,0,IF(AH377-AG377&gt;0,0,IF(AH377-SUM($W383:AG383)&gt;0,0,AH377-SUM($W383:AG383)))))</f>
        <v>0</v>
      </c>
      <c r="AI383" s="5">
        <f ca="1">IF(AI$4="",0,IF(AI381&gt;0,0,IF(AI377-AH377&gt;0,0,IF(AI377-SUM($W383:AH383)&gt;0,0,AI377-SUM($W383:AH383)))))</f>
        <v>0</v>
      </c>
      <c r="AJ383" s="5">
        <f ca="1">IF(AJ$4="",0,IF(AJ381&gt;0,0,IF(AJ377-AI377&gt;0,0,IF(AJ377-SUM($W383:AI383)&gt;0,0,AJ377-SUM($W383:AI383)))))</f>
        <v>0</v>
      </c>
      <c r="AK383" s="5">
        <f ca="1">IF(AK$4="",0,IF(AK381&gt;0,0,IF(AK377-AJ377&gt;0,0,IF(AK377-SUM($W383:AJ383)&gt;0,0,AK377-SUM($W383:AJ383)))))</f>
        <v>0</v>
      </c>
      <c r="AL383" s="5">
        <f ca="1">IF(AL$4="",0,IF(AL381&gt;0,0,IF(AL377-AK377&gt;0,0,IF(AL377-SUM($W383:AK383)&gt;0,0,AL377-SUM($W383:AK383)))))</f>
        <v>0</v>
      </c>
      <c r="AM383" s="5">
        <f ca="1">IF(AM$4="",0,IF(AM381&gt;0,0,IF(AM377-AL377&gt;0,0,IF(AM377-SUM($W383:AL383)&gt;0,0,AM377-SUM($W383:AL383)))))</f>
        <v>0</v>
      </c>
      <c r="AN383" s="5">
        <f ca="1">IF(AN$4="",0,IF(AN381&gt;0,0,IF(AN377-AM377&gt;0,0,IF(AN377-SUM($W383:AM383)&gt;0,0,AN377-SUM($W383:AM383)))))</f>
        <v>0</v>
      </c>
      <c r="AO383" s="5">
        <f ca="1">IF(AO$4="",0,IF(AO381&gt;0,0,IF(AO377-AN377&gt;0,0,IF(AO377-SUM($W383:AN383)&gt;0,0,AO377-SUM($W383:AN383)))))</f>
        <v>0</v>
      </c>
      <c r="AP383" s="5">
        <f ca="1">IF(AP$4="",0,IF(AP381&gt;0,0,IF(AP377-AO377&gt;0,0,IF(AP377-SUM($W383:AO383)&gt;0,0,AP377-SUM($W383:AO383)))))</f>
        <v>0</v>
      </c>
      <c r="AQ383" s="5">
        <f ca="1">IF(AQ$4="",0,IF(AQ381&gt;0,0,IF(AQ377-AP377&gt;0,0,IF(AQ377-SUM($W383:AP383)&gt;0,0,AQ377-SUM($W383:AP383)))))</f>
        <v>0</v>
      </c>
      <c r="AR383" s="5">
        <f ca="1">IF(AR$4="",0,IF(AR381&gt;0,0,IF(AR377-AQ377&gt;0,0,IF(AR377-SUM($W383:AQ383)&gt;0,0,AR377-SUM($W383:AQ383)))))</f>
        <v>0</v>
      </c>
      <c r="AS383" s="5">
        <f ca="1">IF(AS$4="",0,IF(AS381&gt;0,0,IF(AS377-AR377&gt;0,0,IF(AS377-SUM($W383:AR383)&gt;0,0,AS377-SUM($W383:AR383)))))</f>
        <v>0</v>
      </c>
      <c r="AT383" s="5">
        <f ca="1">IF(AT$4="",0,IF(AT381&gt;0,0,IF(AT377-AS377&gt;0,0,IF(AT377-SUM($W383:AS383)&gt;0,0,AT377-SUM($W383:AS383)))))</f>
        <v>0</v>
      </c>
      <c r="AU383" s="5">
        <f ca="1">IF(AU$4="",0,IF(AU381&gt;0,0,IF(AU377-AT377&gt;0,0,IF(AU377-SUM($W383:AT383)&gt;0,0,AU377-SUM($W383:AT383)))))</f>
        <v>0</v>
      </c>
      <c r="AV383" s="5">
        <f ca="1">IF(AV$4="",0,IF(AV381&gt;0,0,IF(AV377-AU377&gt;0,0,IF(AV377-SUM($W383:AU383)&gt;0,0,AV377-SUM($W383:AU383)))))</f>
        <v>0</v>
      </c>
      <c r="AW383" s="5">
        <f ca="1">IF(AW$4="",0,IF(AW381&gt;0,0,IF(AW377-AV377&gt;0,0,IF(AW377-SUM($W383:AV383)&gt;0,0,AW377-SUM($W383:AV383)))))</f>
        <v>0</v>
      </c>
      <c r="AX383" s="5">
        <f ca="1">IF(AX$4="",0,IF(AX381&gt;0,0,IF(AX377-AW377&gt;0,0,IF(AX377-SUM($W383:AW383)&gt;0,0,AX377-SUM($W383:AW383)))))</f>
        <v>0</v>
      </c>
      <c r="AY383" s="5">
        <f ca="1">IF(AY$4="",0,IF(AY381&gt;0,0,IF(AY377-AX377&gt;0,0,IF(AY377-SUM($W383:AX383)&gt;0,0,AY377-SUM($W383:AX383)))))</f>
        <v>0</v>
      </c>
      <c r="AZ383" s="5">
        <f ca="1">IF(AZ$4="",0,IF(AZ381&gt;0,0,IF(AZ377-AY377&gt;0,0,IF(AZ377-SUM($W383:AY383)&gt;0,0,AZ377-SUM($W383:AY383)))))</f>
        <v>0</v>
      </c>
      <c r="BA383" s="5">
        <f ca="1">IF(BA$4="",0,IF(BA381&gt;0,0,IF(BA377-AZ377&gt;0,0,IF(BA377-SUM($W383:AZ383)&gt;0,0,BA377-SUM($W383:AZ383)))))</f>
        <v>0</v>
      </c>
      <c r="BB383" s="5">
        <f ca="1">IF(BB$4="",0,IF(BB381&gt;0,0,IF(BB377-BA377&gt;0,0,IF(BB377-SUM($W383:BA383)&gt;0,0,BB377-SUM($W383:BA383)))))</f>
        <v>0</v>
      </c>
      <c r="BC383" s="5">
        <f ca="1">IF(BC$4="",0,IF(BC381&gt;0,0,IF(BC377-BB377&gt;0,0,IF(BC377-SUM($W383:BB383)&gt;0,0,BC377-SUM($W383:BB383)))))</f>
        <v>0</v>
      </c>
      <c r="BD383" s="5">
        <f ca="1">IF(BD$4="",0,IF(BD381&gt;0,0,IF(BD377-BC377&gt;0,0,IF(BD377-SUM($W383:BC383)&gt;0,0,BD377-SUM($W383:BC383)))))</f>
        <v>0</v>
      </c>
      <c r="BE383" s="5">
        <f ca="1">IF(BE$4="",0,IF(BE381&gt;0,0,IF(BE377-BD377&gt;0,0,IF(BE377-SUM($W383:BD383)&gt;0,0,BE377-SUM($W383:BD383)))))</f>
        <v>0</v>
      </c>
      <c r="BF383" s="5">
        <f ca="1">IF(BF$4="",0,IF(BF381&gt;0,0,IF(BF377-BE377&gt;0,0,IF(BF377-SUM($W383:BE383)&gt;0,0,BF377-SUM($W383:BE383)))))</f>
        <v>0</v>
      </c>
      <c r="BG383" s="5">
        <f ca="1">IF(BG$4="",0,IF(BG381&gt;0,0,IF(BG377-BF377&gt;0,0,IF(BG377-SUM($W383:BF383)&gt;0,0,BG377-SUM($W383:BF383)))))</f>
        <v>0</v>
      </c>
      <c r="BH383" s="5">
        <f ca="1">IF(BH$4="",0,IF(BH381&gt;0,0,IF(BH377-BG377&gt;0,0,IF(BH377-SUM($W383:BG383)&gt;0,0,BH377-SUM($W383:BG383)))))</f>
        <v>0</v>
      </c>
      <c r="BI383" s="5">
        <f ca="1">IF(BI$4="",0,IF(BI381&gt;0,0,IF(BI377-BH377&gt;0,0,IF(BI377-SUM($W383:BH383)&gt;0,0,BI377-SUM($W383:BH383)))))</f>
        <v>0</v>
      </c>
      <c r="BJ383" s="5">
        <f ca="1">IF(BJ$4="",0,IF(BJ381&gt;0,0,IF(BJ377-BI377&gt;0,0,IF(BJ377-SUM($W383:BI383)&gt;0,0,BJ377-SUM($W383:BI383)))))</f>
        <v>0</v>
      </c>
      <c r="BK383" s="5">
        <f ca="1">IF(BK$4="",0,IF(BK381&gt;0,0,IF(BK377-BJ377&gt;0,0,IF(BK377-SUM($W383:BJ383)&gt;0,0,BK377-SUM($W383:BJ383)))))</f>
        <v>0</v>
      </c>
      <c r="BL383" s="5">
        <f ca="1">IF(BL$4="",0,IF(BL381&gt;0,0,IF(BL377-BK377&gt;0,0,IF(BL377-SUM($W383:BK383)&gt;0,0,BL377-SUM($W383:BK383)))))</f>
        <v>0</v>
      </c>
      <c r="BM383" s="5">
        <f ca="1">IF(BM$4="",0,IF(BM381&gt;0,0,IF(BM377-BL377&gt;0,0,IF(BM377-SUM($W383:BL383)&gt;0,0,BM377-SUM($W383:BL383)))))</f>
        <v>0</v>
      </c>
      <c r="BN383" s="5">
        <f ca="1">IF(BN$4="",0,IF(BN381&gt;0,0,IF(BN377-BM377&gt;0,0,IF(BN377-SUM($W383:BM383)&gt;0,0,BN377-SUM($W383:BM383)))))</f>
        <v>0</v>
      </c>
      <c r="BO383" s="5">
        <f ca="1">IF(BO$4="",0,IF(BO381&gt;0,0,IF(BO377-BN377&gt;0,0,IF(BO377-SUM($W383:BN383)&gt;0,0,BO377-SUM($W383:BN383)))))</f>
        <v>0</v>
      </c>
      <c r="BP383" s="5">
        <f ca="1">IF(BP$4="",0,IF(BP381&gt;0,0,IF(BP377-BO377&gt;0,0,IF(BP377-SUM($W383:BO383)&gt;0,0,BP377-SUM($W383:BO383)))))</f>
        <v>0</v>
      </c>
      <c r="BQ383" s="5">
        <f ca="1">IF(BQ$4="",0,IF(BQ381&gt;0,0,IF(BQ377-BP377&gt;0,0,IF(BQ377-SUM($W383:BP383)&gt;0,0,BQ377-SUM($W383:BP383)))))</f>
        <v>0</v>
      </c>
      <c r="BR383" s="5">
        <f ca="1">IF(BR$4="",0,IF(BR381&gt;0,0,IF(BR377-BQ377&gt;0,0,IF(BR377-SUM($W383:BQ383)&gt;0,0,BR377-SUM($W383:BQ383)))))</f>
        <v>0</v>
      </c>
      <c r="BS383" s="5">
        <f ca="1">IF(BS$4="",0,IF(BS381&gt;0,0,IF(BS377-BR377&gt;0,0,IF(BS377-SUM($W383:BR383)&gt;0,0,BS377-SUM($W383:BR383)))))</f>
        <v>0</v>
      </c>
      <c r="BT383" s="5">
        <f ca="1">IF(BT$4="",0,IF(BT381&gt;0,0,IF(BT377-BS377&gt;0,0,IF(BT377-SUM($W383:BS383)&gt;0,0,BT377-SUM($W383:BS383)))))</f>
        <v>0</v>
      </c>
      <c r="BU383" s="5">
        <f ca="1">IF(BU$4="",0,IF(BU381&gt;0,0,IF(BU377-BT377&gt;0,0,IF(BU377-SUM($W383:BT383)&gt;0,0,BU377-SUM($W383:BT383)))))</f>
        <v>0</v>
      </c>
      <c r="BV383" s="5">
        <f ca="1">IF(BV$4="",0,IF(BV381&gt;0,0,IF(BV377-BU377&gt;0,0,IF(BV377-SUM($W383:BU383)&gt;0,0,BV377-SUM($W383:BU383)))))</f>
        <v>0</v>
      </c>
      <c r="BW383" s="5">
        <f ca="1">IF(BW$4="",0,IF(BW381&gt;0,0,IF(BW377-BV377&gt;0,0,IF(BW377-SUM($W383:BV383)&gt;0,0,BW377-SUM($W383:BV383)))))</f>
        <v>0</v>
      </c>
      <c r="BX383" s="5">
        <f ca="1">IF(BX$4="",0,IF(BX381&gt;0,0,IF(BX377-BW377&gt;0,0,IF(BX377-SUM($W383:BW383)&gt;0,0,BX377-SUM($W383:BW383)))))</f>
        <v>0</v>
      </c>
      <c r="BY383" s="5">
        <f ca="1">IF(BY$4="",0,IF(BY381&gt;0,0,IF(BY377-BX377&gt;0,0,IF(BY377-SUM($W383:BX383)&gt;0,0,BY377-SUM($W383:BX383)))))</f>
        <v>0</v>
      </c>
      <c r="BZ383" s="5">
        <f ca="1">IF(BZ$4="",0,IF(BZ381&gt;0,0,IF(BZ377-BY377&gt;0,0,IF(BZ377-SUM($W383:BY383)&gt;0,0,BZ377-SUM($W383:BY383)))))</f>
        <v>0</v>
      </c>
      <c r="CA383" s="5">
        <f ca="1">IF(CA$4="",0,IF(CA381&gt;0,0,IF(CA377-BZ377&gt;0,0,IF(CA377-SUM($W383:BZ383)&gt;0,0,CA377-SUM($W383:BZ383)))))</f>
        <v>0</v>
      </c>
      <c r="CB383" s="5">
        <f ca="1">IF(CB$4="",0,IF(CB381&gt;0,0,IF(CB377-CA377&gt;0,0,IF(CB377-SUM($W383:CA383)&gt;0,0,CB377-SUM($W383:CA383)))))</f>
        <v>0</v>
      </c>
      <c r="CC383" s="5">
        <f ca="1">IF(CC$4="",0,IF(CC381&gt;0,0,IF(CC377-CB377&gt;0,0,IF(CC377-SUM($W383:CB383)&gt;0,0,CC377-SUM($W383:CB383)))))</f>
        <v>0</v>
      </c>
      <c r="CD383" s="5">
        <f ca="1">IF(CD$4="",0,IF(CD381&gt;0,0,IF(CD377-CC377&gt;0,0,IF(CD377-SUM($W383:CC383)&gt;0,0,CD377-SUM($W383:CC383)))))</f>
        <v>0</v>
      </c>
      <c r="CE383" s="5">
        <f ca="1">IF(CE$4="",0,IF(CE381&gt;0,0,IF(CE377-CD377&gt;0,0,IF(CE377-SUM($W383:CD383)&gt;0,0,CE377-SUM($W383:CD383)))))</f>
        <v>0</v>
      </c>
      <c r="CF383" s="5">
        <f ca="1">IF(CF$4="",0,IF(CF381&gt;0,0,IF(CF377-CE377&gt;0,0,IF(CF377-SUM($W383:CE383)&gt;0,0,CF377-SUM($W383:CE383)))))</f>
        <v>0</v>
      </c>
    </row>
    <row r="385" spans="2:84" x14ac:dyDescent="0.3">
      <c r="B385" s="13">
        <f>ROW()</f>
        <v>385</v>
      </c>
      <c r="H385" s="1" t="s">
        <v>328</v>
      </c>
      <c r="M385" s="53" t="s">
        <v>18</v>
      </c>
      <c r="P385" s="72" t="str">
        <f>Lists!$AI$20</f>
        <v>FCF</v>
      </c>
      <c r="U385" s="5">
        <f ca="1">SUM(INDIRECT(ADDRESS($B385,$X$2)&amp;":"&amp;ADDRESS($B385,$X$2-1+$P$8)))</f>
        <v>41732098.892483108</v>
      </c>
      <c r="X385" s="5">
        <f t="shared" ref="X385:BC385" ca="1" si="595">IF(X$4="",0,X381+X383)</f>
        <v>-18411701.64163398</v>
      </c>
      <c r="Y385" s="5">
        <f t="shared" ca="1" si="595"/>
        <v>0</v>
      </c>
      <c r="Z385" s="5">
        <f t="shared" ca="1" si="595"/>
        <v>0</v>
      </c>
      <c r="AA385" s="5">
        <f t="shared" ca="1" si="595"/>
        <v>0</v>
      </c>
      <c r="AB385" s="5">
        <f t="shared" ca="1" si="595"/>
        <v>0</v>
      </c>
      <c r="AC385" s="5">
        <f t="shared" ca="1" si="595"/>
        <v>0</v>
      </c>
      <c r="AD385" s="5">
        <f t="shared" ca="1" si="595"/>
        <v>0</v>
      </c>
      <c r="AE385" s="5">
        <f t="shared" ca="1" si="595"/>
        <v>0</v>
      </c>
      <c r="AF385" s="5">
        <f t="shared" ca="1" si="595"/>
        <v>0</v>
      </c>
      <c r="AG385" s="5">
        <f t="shared" ca="1" si="595"/>
        <v>0</v>
      </c>
      <c r="AH385" s="5">
        <f t="shared" ca="1" si="595"/>
        <v>0</v>
      </c>
      <c r="AI385" s="5">
        <f t="shared" ca="1" si="595"/>
        <v>0</v>
      </c>
      <c r="AJ385" s="5">
        <f t="shared" ca="1" si="595"/>
        <v>0</v>
      </c>
      <c r="AK385" s="5">
        <f t="shared" ca="1" si="595"/>
        <v>0</v>
      </c>
      <c r="AL385" s="5">
        <f t="shared" ca="1" si="595"/>
        <v>0</v>
      </c>
      <c r="AM385" s="5">
        <f t="shared" ca="1" si="595"/>
        <v>28436.788267607477</v>
      </c>
      <c r="AN385" s="5">
        <f t="shared" ca="1" si="595"/>
        <v>0</v>
      </c>
      <c r="AO385" s="5">
        <f t="shared" ca="1" si="595"/>
        <v>0</v>
      </c>
      <c r="AP385" s="5">
        <f t="shared" ca="1" si="595"/>
        <v>0</v>
      </c>
      <c r="AQ385" s="5">
        <f t="shared" ca="1" si="595"/>
        <v>0</v>
      </c>
      <c r="AR385" s="5">
        <f t="shared" ca="1" si="595"/>
        <v>0</v>
      </c>
      <c r="AS385" s="5">
        <f t="shared" ca="1" si="595"/>
        <v>0</v>
      </c>
      <c r="AT385" s="5">
        <f t="shared" ca="1" si="595"/>
        <v>0</v>
      </c>
      <c r="AU385" s="5">
        <f t="shared" ca="1" si="595"/>
        <v>197668.14038285284</v>
      </c>
      <c r="AV385" s="5">
        <f t="shared" ca="1" si="595"/>
        <v>251738.01960141817</v>
      </c>
      <c r="AW385" s="5">
        <f t="shared" ca="1" si="595"/>
        <v>710705.51551846717</v>
      </c>
      <c r="AX385" s="5">
        <f t="shared" ca="1" si="595"/>
        <v>363847.12485265586</v>
      </c>
      <c r="AY385" s="5">
        <f t="shared" ca="1" si="595"/>
        <v>111311.97053772304</v>
      </c>
      <c r="AZ385" s="5">
        <f t="shared" ca="1" si="595"/>
        <v>0</v>
      </c>
      <c r="BA385" s="5">
        <f t="shared" ca="1" si="595"/>
        <v>0</v>
      </c>
      <c r="BB385" s="5">
        <f t="shared" ca="1" si="595"/>
        <v>0</v>
      </c>
      <c r="BC385" s="5">
        <f t="shared" ca="1" si="595"/>
        <v>0</v>
      </c>
      <c r="BD385" s="5">
        <f t="shared" ref="BD385:CF385" ca="1" si="596">IF(BD$4="",0,BD381+BD383)</f>
        <v>12145.865480651148</v>
      </c>
      <c r="BE385" s="5">
        <f t="shared" ca="1" si="596"/>
        <v>455664.01255843381</v>
      </c>
      <c r="BF385" s="5">
        <f t="shared" ca="1" si="596"/>
        <v>883384.85578272271</v>
      </c>
      <c r="BG385" s="5">
        <f t="shared" ca="1" si="596"/>
        <v>619413.18862835027</v>
      </c>
      <c r="BH385" s="5">
        <f t="shared" ca="1" si="596"/>
        <v>545776.7377874963</v>
      </c>
      <c r="BI385" s="5">
        <f t="shared" ca="1" si="596"/>
        <v>790062.31902222196</v>
      </c>
      <c r="BJ385" s="5">
        <f t="shared" ca="1" si="596"/>
        <v>392324.75030173064</v>
      </c>
      <c r="BK385" s="5">
        <f t="shared" ca="1" si="596"/>
        <v>0</v>
      </c>
      <c r="BL385" s="5">
        <f t="shared" ca="1" si="596"/>
        <v>0</v>
      </c>
      <c r="BM385" s="5">
        <f t="shared" ca="1" si="596"/>
        <v>0</v>
      </c>
      <c r="BN385" s="5">
        <f t="shared" ca="1" si="596"/>
        <v>341122.04996926413</v>
      </c>
      <c r="BO385" s="5">
        <f t="shared" ca="1" si="596"/>
        <v>906644.19856089808</v>
      </c>
      <c r="BP385" s="5">
        <f t="shared" ca="1" si="596"/>
        <v>712914.39684179879</v>
      </c>
      <c r="BQ385" s="5">
        <f t="shared" ca="1" si="596"/>
        <v>759731.57486919465</v>
      </c>
      <c r="BR385" s="5">
        <f t="shared" ca="1" si="596"/>
        <v>1398738.2259053783</v>
      </c>
      <c r="BS385" s="5">
        <f t="shared" ca="1" si="596"/>
        <v>960293.61845602246</v>
      </c>
      <c r="BT385" s="5">
        <f t="shared" ca="1" si="596"/>
        <v>833519.52835447341</v>
      </c>
      <c r="BU385" s="5">
        <f t="shared" ca="1" si="596"/>
        <v>0</v>
      </c>
      <c r="BV385" s="5">
        <f t="shared" ca="1" si="596"/>
        <v>0</v>
      </c>
      <c r="BW385" s="5">
        <f t="shared" ca="1" si="596"/>
        <v>424695.78672038467</v>
      </c>
      <c r="BX385" s="5">
        <f t="shared" ca="1" si="596"/>
        <v>664419.43555621803</v>
      </c>
      <c r="BY385" s="5">
        <f t="shared" ca="1" si="596"/>
        <v>920990.23279760929</v>
      </c>
      <c r="BZ385" s="5">
        <f t="shared" ca="1" si="596"/>
        <v>1143916.9643596546</v>
      </c>
      <c r="CA385" s="5">
        <f t="shared" ca="1" si="596"/>
        <v>1707871.965456441</v>
      </c>
      <c r="CB385" s="5">
        <f t="shared" ca="1" si="596"/>
        <v>1042477.9829971374</v>
      </c>
      <c r="CC385" s="5">
        <f t="shared" ca="1" si="596"/>
        <v>1104519.6751884192</v>
      </c>
      <c r="CD385" s="5">
        <f t="shared" ca="1" si="596"/>
        <v>1338019.9886515648</v>
      </c>
      <c r="CE385" s="5">
        <f t="shared" ca="1" si="596"/>
        <v>40521445.620710298</v>
      </c>
      <c r="CF385" s="5">
        <f t="shared" ca="1" si="596"/>
        <v>0</v>
      </c>
    </row>
    <row r="386" spans="2:84" x14ac:dyDescent="0.3">
      <c r="X386" s="109"/>
    </row>
    <row r="387" spans="2:84" x14ac:dyDescent="0.3">
      <c r="B387" s="13">
        <f>ROW()</f>
        <v>387</v>
      </c>
      <c r="H387" s="1" t="s">
        <v>329</v>
      </c>
      <c r="M387" s="53" t="s">
        <v>16</v>
      </c>
      <c r="U387" s="31">
        <f ca="1">IFERROR(XIRR(INDIRECT(ADDRESS($B385,SUMIFS($W$2:$ZZ$2,$W387:$ZZ387,1),4,1)&amp;":"&amp;ADDRESS($B385,SUMIFS($2:$2,$1:$1,$P$8),4,1)),INDIRECT(ADDRESS(7,SUMIFS($W$2:$ZZ$2,$W387:$ZZ387,1),4,1)&amp;":"&amp;ADDRESS(7,SUMIFS($2:$2,$1:$1,$P$8),4,1))),0)</f>
        <v>0.30126981139183062</v>
      </c>
      <c r="X387" s="5">
        <f ca="1">IF(AND(X385&lt;&gt;0,SUM($W387:W387)&lt;&gt;1),1,0)</f>
        <v>1</v>
      </c>
      <c r="Y387" s="5">
        <f ca="1">IF(AND(Y385&lt;&gt;0,SUM($W387:X387)&lt;&gt;1),1,0)</f>
        <v>0</v>
      </c>
      <c r="Z387" s="5">
        <f ca="1">IF(AND(Z385&lt;&gt;0,SUM($W387:Y387)&lt;&gt;1),1,0)</f>
        <v>0</v>
      </c>
      <c r="AA387" s="5">
        <f ca="1">IF(AND(AA385&lt;&gt;0,SUM($W387:Z387)&lt;&gt;1),1,0)</f>
        <v>0</v>
      </c>
      <c r="AB387" s="5">
        <f ca="1">IF(AND(AB385&lt;&gt;0,SUM($W387:AA387)&lt;&gt;1),1,0)</f>
        <v>0</v>
      </c>
      <c r="AC387" s="5">
        <f ca="1">IF(AND(AC385&lt;&gt;0,SUM($W387:AB387)&lt;&gt;1),1,0)</f>
        <v>0</v>
      </c>
      <c r="AD387" s="5">
        <f ca="1">IF(AND(AD385&lt;&gt;0,SUM($W387:AC387)&lt;&gt;1),1,0)</f>
        <v>0</v>
      </c>
      <c r="AE387" s="5">
        <f ca="1">IF(AND(AE385&lt;&gt;0,SUM($W387:AD387)&lt;&gt;1),1,0)</f>
        <v>0</v>
      </c>
      <c r="AF387" s="5">
        <f ca="1">IF(AND(AF385&lt;&gt;0,SUM($W387:AE387)&lt;&gt;1),1,0)</f>
        <v>0</v>
      </c>
      <c r="AG387" s="5">
        <f ca="1">IF(AND(AG385&lt;&gt;0,SUM($W387:AF387)&lt;&gt;1),1,0)</f>
        <v>0</v>
      </c>
      <c r="AH387" s="5">
        <f ca="1">IF(AND(AH385&lt;&gt;0,SUM($W387:AG387)&lt;&gt;1),1,0)</f>
        <v>0</v>
      </c>
      <c r="AI387" s="5">
        <f ca="1">IF(AND(AI385&lt;&gt;0,SUM($W387:AH387)&lt;&gt;1),1,0)</f>
        <v>0</v>
      </c>
      <c r="AJ387" s="5">
        <f ca="1">IF(AND(AJ385&lt;&gt;0,SUM($W387:AI387)&lt;&gt;1),1,0)</f>
        <v>0</v>
      </c>
      <c r="AK387" s="5">
        <f ca="1">IF(AND(AK385&lt;&gt;0,SUM($W387:AJ387)&lt;&gt;1),1,0)</f>
        <v>0</v>
      </c>
      <c r="AL387" s="5">
        <f ca="1">IF(AND(AL385&lt;&gt;0,SUM($W387:AK387)&lt;&gt;1),1,0)</f>
        <v>0</v>
      </c>
      <c r="AM387" s="5">
        <f ca="1">IF(AND(AM385&lt;&gt;0,SUM($W387:AL387)&lt;&gt;1),1,0)</f>
        <v>0</v>
      </c>
      <c r="AN387" s="5">
        <f ca="1">IF(AND(AN385&lt;&gt;0,SUM($W387:AM387)&lt;&gt;1),1,0)</f>
        <v>0</v>
      </c>
      <c r="AO387" s="5">
        <f ca="1">IF(AND(AO385&lt;&gt;0,SUM($W387:AN387)&lt;&gt;1),1,0)</f>
        <v>0</v>
      </c>
      <c r="AP387" s="5">
        <f ca="1">IF(AND(AP385&lt;&gt;0,SUM($W387:AO387)&lt;&gt;1),1,0)</f>
        <v>0</v>
      </c>
      <c r="AQ387" s="5">
        <f ca="1">IF(AND(AQ385&lt;&gt;0,SUM($W387:AP387)&lt;&gt;1),1,0)</f>
        <v>0</v>
      </c>
      <c r="AR387" s="5">
        <f ca="1">IF(AND(AR385&lt;&gt;0,SUM($W387:AQ387)&lt;&gt;1),1,0)</f>
        <v>0</v>
      </c>
      <c r="AS387" s="5">
        <f ca="1">IF(AND(AS385&lt;&gt;0,SUM($W387:AR387)&lt;&gt;1),1,0)</f>
        <v>0</v>
      </c>
      <c r="AT387" s="5">
        <f ca="1">IF(AND(AT385&lt;&gt;0,SUM($W387:AS387)&lt;&gt;1),1,0)</f>
        <v>0</v>
      </c>
      <c r="AU387" s="5">
        <f ca="1">IF(AND(AU385&lt;&gt;0,SUM($W387:AT387)&lt;&gt;1),1,0)</f>
        <v>0</v>
      </c>
      <c r="AV387" s="5">
        <f ca="1">IF(AND(AV385&lt;&gt;0,SUM($W387:AU387)&lt;&gt;1),1,0)</f>
        <v>0</v>
      </c>
      <c r="AW387" s="5">
        <f ca="1">IF(AND(AW385&lt;&gt;0,SUM($W387:AV387)&lt;&gt;1),1,0)</f>
        <v>0</v>
      </c>
      <c r="AX387" s="5">
        <f ca="1">IF(AND(AX385&lt;&gt;0,SUM($W387:AW387)&lt;&gt;1),1,0)</f>
        <v>0</v>
      </c>
      <c r="AY387" s="5">
        <f ca="1">IF(AND(AY385&lt;&gt;0,SUM($W387:AX387)&lt;&gt;1),1,0)</f>
        <v>0</v>
      </c>
      <c r="AZ387" s="5">
        <f ca="1">IF(AND(AZ385&lt;&gt;0,SUM($W387:AY387)&lt;&gt;1),1,0)</f>
        <v>0</v>
      </c>
      <c r="BA387" s="5">
        <f ca="1">IF(AND(BA385&lt;&gt;0,SUM($W387:AZ387)&lt;&gt;1),1,0)</f>
        <v>0</v>
      </c>
      <c r="BB387" s="5">
        <f ca="1">IF(AND(BB385&lt;&gt;0,SUM($W387:BA387)&lt;&gt;1),1,0)</f>
        <v>0</v>
      </c>
      <c r="BC387" s="5">
        <f ca="1">IF(AND(BC385&lt;&gt;0,SUM($W387:BB387)&lt;&gt;1),1,0)</f>
        <v>0</v>
      </c>
      <c r="BD387" s="5">
        <f ca="1">IF(AND(BD385&lt;&gt;0,SUM($W387:BC387)&lt;&gt;1),1,0)</f>
        <v>0</v>
      </c>
      <c r="BE387" s="5">
        <f ca="1">IF(AND(BE385&lt;&gt;0,SUM($W387:BD387)&lt;&gt;1),1,0)</f>
        <v>0</v>
      </c>
      <c r="BF387" s="5">
        <f ca="1">IF(AND(BF385&lt;&gt;0,SUM($W387:BE387)&lt;&gt;1),1,0)</f>
        <v>0</v>
      </c>
      <c r="BG387" s="5">
        <f ca="1">IF(AND(BG385&lt;&gt;0,SUM($W387:BF387)&lt;&gt;1),1,0)</f>
        <v>0</v>
      </c>
      <c r="BH387" s="5">
        <f ca="1">IF(AND(BH385&lt;&gt;0,SUM($W387:BG387)&lt;&gt;1),1,0)</f>
        <v>0</v>
      </c>
      <c r="BI387" s="5">
        <f ca="1">IF(AND(BI385&lt;&gt;0,SUM($W387:BH387)&lt;&gt;1),1,0)</f>
        <v>0</v>
      </c>
      <c r="BJ387" s="5">
        <f ca="1">IF(AND(BJ385&lt;&gt;0,SUM($W387:BI387)&lt;&gt;1),1,0)</f>
        <v>0</v>
      </c>
      <c r="BK387" s="5">
        <f ca="1">IF(AND(BK385&lt;&gt;0,SUM($W387:BJ387)&lt;&gt;1),1,0)</f>
        <v>0</v>
      </c>
      <c r="BL387" s="5">
        <f ca="1">IF(AND(BL385&lt;&gt;0,SUM($W387:BK387)&lt;&gt;1),1,0)</f>
        <v>0</v>
      </c>
      <c r="BM387" s="5">
        <f ca="1">IF(AND(BM385&lt;&gt;0,SUM($W387:BL387)&lt;&gt;1),1,0)</f>
        <v>0</v>
      </c>
      <c r="BN387" s="5">
        <f ca="1">IF(AND(BN385&lt;&gt;0,SUM($W387:BM387)&lt;&gt;1),1,0)</f>
        <v>0</v>
      </c>
      <c r="BO387" s="5">
        <f ca="1">IF(AND(BO385&lt;&gt;0,SUM($W387:BN387)&lt;&gt;1),1,0)</f>
        <v>0</v>
      </c>
      <c r="BP387" s="5">
        <f ca="1">IF(AND(BP385&lt;&gt;0,SUM($W387:BO387)&lt;&gt;1),1,0)</f>
        <v>0</v>
      </c>
      <c r="BQ387" s="5">
        <f ca="1">IF(AND(BQ385&lt;&gt;0,SUM($W387:BP387)&lt;&gt;1),1,0)</f>
        <v>0</v>
      </c>
      <c r="BR387" s="5">
        <f ca="1">IF(AND(BR385&lt;&gt;0,SUM($W387:BQ387)&lt;&gt;1),1,0)</f>
        <v>0</v>
      </c>
      <c r="BS387" s="5">
        <f ca="1">IF(AND(BS385&lt;&gt;0,SUM($W387:BR387)&lt;&gt;1),1,0)</f>
        <v>0</v>
      </c>
      <c r="BT387" s="5">
        <f ca="1">IF(AND(BT385&lt;&gt;0,SUM($W387:BS387)&lt;&gt;1),1,0)</f>
        <v>0</v>
      </c>
      <c r="BU387" s="5">
        <f ca="1">IF(AND(BU385&lt;&gt;0,SUM($W387:BT387)&lt;&gt;1),1,0)</f>
        <v>0</v>
      </c>
      <c r="BV387" s="5">
        <f ca="1">IF(AND(BV385&lt;&gt;0,SUM($W387:BU387)&lt;&gt;1),1,0)</f>
        <v>0</v>
      </c>
      <c r="BW387" s="5">
        <f ca="1">IF(AND(BW385&lt;&gt;0,SUM($W387:BV387)&lt;&gt;1),1,0)</f>
        <v>0</v>
      </c>
      <c r="BX387" s="5">
        <f ca="1">IF(AND(BX385&lt;&gt;0,SUM($W387:BW387)&lt;&gt;1),1,0)</f>
        <v>0</v>
      </c>
      <c r="BY387" s="5">
        <f ca="1">IF(AND(BY385&lt;&gt;0,SUM($W387:BX387)&lt;&gt;1),1,0)</f>
        <v>0</v>
      </c>
      <c r="BZ387" s="5">
        <f ca="1">IF(AND(BZ385&lt;&gt;0,SUM($W387:BY387)&lt;&gt;1),1,0)</f>
        <v>0</v>
      </c>
      <c r="CA387" s="5">
        <f ca="1">IF(AND(CA385&lt;&gt;0,SUM($W387:BZ387)&lt;&gt;1),1,0)</f>
        <v>0</v>
      </c>
      <c r="CB387" s="5">
        <f ca="1">IF(AND(CB385&lt;&gt;0,SUM($W387:CA387)&lt;&gt;1),1,0)</f>
        <v>0</v>
      </c>
      <c r="CC387" s="5">
        <f ca="1">IF(AND(CC385&lt;&gt;0,SUM($W387:CB387)&lt;&gt;1),1,0)</f>
        <v>0</v>
      </c>
      <c r="CD387" s="5">
        <f ca="1">IF(AND(CD385&lt;&gt;0,SUM($W387:CC387)&lt;&gt;1),1,0)</f>
        <v>0</v>
      </c>
      <c r="CE387" s="5">
        <f ca="1">IF(AND(CE385&lt;&gt;0,SUM($W387:CD387)&lt;&gt;1),1,0)</f>
        <v>0</v>
      </c>
      <c r="CF387" s="5">
        <f ca="1">IF(AND(CF385&lt;&gt;0,SUM($W387:CE387)&lt;&gt;1),1,0)</f>
        <v>0</v>
      </c>
    </row>
    <row r="388" spans="2:84" x14ac:dyDescent="0.3">
      <c r="X388" s="109"/>
    </row>
    <row r="391" spans="2:84" x14ac:dyDescent="0.3">
      <c r="B391" s="13">
        <f>ROW()</f>
        <v>391</v>
      </c>
      <c r="G391" s="117"/>
      <c r="H391" s="1" t="s">
        <v>415</v>
      </c>
    </row>
    <row r="393" spans="2:84" x14ac:dyDescent="0.3">
      <c r="B393" s="13">
        <f>ROW()</f>
        <v>393</v>
      </c>
      <c r="H393" s="1" t="s">
        <v>416</v>
      </c>
      <c r="M393" s="53" t="s">
        <v>18</v>
      </c>
      <c r="P393" s="72" t="str">
        <f>Lists!$AI$11</f>
        <v>CF</v>
      </c>
      <c r="U393" s="5">
        <f ca="1">SUM(INDIRECT(ADDRESS($B393,$X$2)&amp;":"&amp;ADDRESS($B393,$X$2-1+$P$8)))</f>
        <v>178441190.19876683</v>
      </c>
      <c r="X393" s="5">
        <f t="shared" ref="X393:BC393" ca="1" si="597">IF(X$4="",0,-X120+X303)</f>
        <v>-10000000</v>
      </c>
      <c r="Y393" s="5">
        <f t="shared" ca="1" si="597"/>
        <v>0</v>
      </c>
      <c r="Z393" s="5">
        <f t="shared" ca="1" si="597"/>
        <v>0</v>
      </c>
      <c r="AA393" s="5">
        <f t="shared" ca="1" si="597"/>
        <v>0</v>
      </c>
      <c r="AB393" s="5">
        <f t="shared" ca="1" si="597"/>
        <v>0</v>
      </c>
      <c r="AC393" s="5">
        <f t="shared" ca="1" si="597"/>
        <v>0</v>
      </c>
      <c r="AD393" s="5">
        <f t="shared" ca="1" si="597"/>
        <v>0</v>
      </c>
      <c r="AE393" s="5">
        <f t="shared" ca="1" si="597"/>
        <v>0</v>
      </c>
      <c r="AF393" s="5">
        <f t="shared" ca="1" si="597"/>
        <v>0</v>
      </c>
      <c r="AG393" s="5">
        <f t="shared" ca="1" si="597"/>
        <v>0</v>
      </c>
      <c r="AH393" s="5">
        <f t="shared" ca="1" si="597"/>
        <v>0</v>
      </c>
      <c r="AI393" s="5">
        <f t="shared" ca="1" si="597"/>
        <v>0</v>
      </c>
      <c r="AJ393" s="5">
        <f t="shared" ca="1" si="597"/>
        <v>0</v>
      </c>
      <c r="AK393" s="5">
        <f t="shared" ca="1" si="597"/>
        <v>0</v>
      </c>
      <c r="AL393" s="5">
        <f t="shared" ca="1" si="597"/>
        <v>0</v>
      </c>
      <c r="AM393" s="5">
        <f t="shared" ca="1" si="597"/>
        <v>255931.09440846727</v>
      </c>
      <c r="AN393" s="5">
        <f t="shared" ca="1" si="597"/>
        <v>0</v>
      </c>
      <c r="AO393" s="5">
        <f t="shared" ca="1" si="597"/>
        <v>0</v>
      </c>
      <c r="AP393" s="5">
        <f t="shared" ca="1" si="597"/>
        <v>0</v>
      </c>
      <c r="AQ393" s="5">
        <f t="shared" ca="1" si="597"/>
        <v>0</v>
      </c>
      <c r="AR393" s="5">
        <f t="shared" ca="1" si="597"/>
        <v>0</v>
      </c>
      <c r="AS393" s="5">
        <f t="shared" ca="1" si="597"/>
        <v>0</v>
      </c>
      <c r="AT393" s="5">
        <f t="shared" ca="1" si="597"/>
        <v>0</v>
      </c>
      <c r="AU393" s="5">
        <f t="shared" ca="1" si="597"/>
        <v>1779013.2634456754</v>
      </c>
      <c r="AV393" s="5">
        <f t="shared" ca="1" si="597"/>
        <v>2265642.1764127635</v>
      </c>
      <c r="AW393" s="5">
        <f t="shared" ca="1" si="597"/>
        <v>6396349.6396662043</v>
      </c>
      <c r="AX393" s="5">
        <f t="shared" ca="1" si="597"/>
        <v>3274624.1236739024</v>
      </c>
      <c r="AY393" s="5">
        <f t="shared" ca="1" si="597"/>
        <v>1001807.7348395074</v>
      </c>
      <c r="AZ393" s="5">
        <f t="shared" ca="1" si="597"/>
        <v>0</v>
      </c>
      <c r="BA393" s="5">
        <f t="shared" ca="1" si="597"/>
        <v>0</v>
      </c>
      <c r="BB393" s="5">
        <f t="shared" ca="1" si="597"/>
        <v>0</v>
      </c>
      <c r="BC393" s="5">
        <f t="shared" ca="1" si="597"/>
        <v>0</v>
      </c>
      <c r="BD393" s="5">
        <f t="shared" ref="BD393:CF393" ca="1" si="598">IF(BD$4="",0,-BD120+BD303)</f>
        <v>109312.78932586033</v>
      </c>
      <c r="BE393" s="5">
        <f t="shared" ca="1" si="598"/>
        <v>4100976.1130259042</v>
      </c>
      <c r="BF393" s="5">
        <f t="shared" ca="1" si="598"/>
        <v>7950463.7020445047</v>
      </c>
      <c r="BG393" s="5">
        <f t="shared" ca="1" si="598"/>
        <v>5574718.6976551516</v>
      </c>
      <c r="BH393" s="5">
        <f t="shared" ca="1" si="598"/>
        <v>4911990.6400874667</v>
      </c>
      <c r="BI393" s="5">
        <f t="shared" ca="1" si="598"/>
        <v>7110560.8711999971</v>
      </c>
      <c r="BJ393" s="5">
        <f t="shared" ca="1" si="598"/>
        <v>3530922.752715576</v>
      </c>
      <c r="BK393" s="5">
        <f t="shared" ca="1" si="598"/>
        <v>0</v>
      </c>
      <c r="BL393" s="5">
        <f t="shared" ca="1" si="598"/>
        <v>0</v>
      </c>
      <c r="BM393" s="5">
        <f t="shared" ca="1" si="598"/>
        <v>0</v>
      </c>
      <c r="BN393" s="5">
        <f t="shared" ca="1" si="598"/>
        <v>3070098.4497233774</v>
      </c>
      <c r="BO393" s="5">
        <f t="shared" ca="1" si="598"/>
        <v>8159797.7870480819</v>
      </c>
      <c r="BP393" s="5">
        <f t="shared" ca="1" si="598"/>
        <v>6416229.5715761883</v>
      </c>
      <c r="BQ393" s="5">
        <f t="shared" ca="1" si="598"/>
        <v>6837584.1738227522</v>
      </c>
      <c r="BR393" s="5">
        <f t="shared" ca="1" si="598"/>
        <v>12588644.033148404</v>
      </c>
      <c r="BS393" s="5">
        <f t="shared" ca="1" si="598"/>
        <v>8642642.5661042016</v>
      </c>
      <c r="BT393" s="5">
        <f t="shared" ca="1" si="598"/>
        <v>7501675.7551902607</v>
      </c>
      <c r="BU393" s="5">
        <f t="shared" ca="1" si="598"/>
        <v>0</v>
      </c>
      <c r="BV393" s="5">
        <f t="shared" ca="1" si="598"/>
        <v>0</v>
      </c>
      <c r="BW393" s="5">
        <f t="shared" ca="1" si="598"/>
        <v>3822262.0804834622</v>
      </c>
      <c r="BX393" s="5">
        <f t="shared" ca="1" si="598"/>
        <v>5979774.9200059623</v>
      </c>
      <c r="BY393" s="5">
        <f t="shared" ca="1" si="598"/>
        <v>8288912.095178484</v>
      </c>
      <c r="BZ393" s="5">
        <f t="shared" ca="1" si="598"/>
        <v>10295252.679236891</v>
      </c>
      <c r="CA393" s="5">
        <f t="shared" ca="1" si="598"/>
        <v>15370847.689107969</v>
      </c>
      <c r="CB393" s="5">
        <f t="shared" ca="1" si="598"/>
        <v>9382301.8469742369</v>
      </c>
      <c r="CC393" s="5">
        <f t="shared" ca="1" si="598"/>
        <v>9940677.0766957738</v>
      </c>
      <c r="CD393" s="5">
        <f t="shared" ca="1" si="598"/>
        <v>12042179.897864083</v>
      </c>
      <c r="CE393" s="5">
        <f t="shared" ca="1" si="598"/>
        <v>11839995.978105767</v>
      </c>
      <c r="CF393" s="5">
        <f t="shared" ca="1" si="598"/>
        <v>0</v>
      </c>
    </row>
    <row r="394" spans="2:84" x14ac:dyDescent="0.3">
      <c r="X394" s="109"/>
    </row>
    <row r="395" spans="2:84" x14ac:dyDescent="0.3">
      <c r="B395" s="13">
        <f>ROW()</f>
        <v>395</v>
      </c>
      <c r="H395" s="1" t="s">
        <v>321</v>
      </c>
      <c r="M395" s="53" t="s">
        <v>18</v>
      </c>
      <c r="P395" s="72"/>
      <c r="U395" s="5">
        <f ca="1">INDIRECT(ADDRESS($B395,$X$2-1+$P$8))</f>
        <v>178441190.19876683</v>
      </c>
      <c r="X395" s="5">
        <f ca="1">IF(X$4="",0,SUM($W393:X393))</f>
        <v>-10000000</v>
      </c>
      <c r="Y395" s="5">
        <f ca="1">IF(Y$4="",0,SUM($W393:Y393))</f>
        <v>-10000000</v>
      </c>
      <c r="Z395" s="5">
        <f ca="1">IF(Z$4="",0,SUM($W393:Z393))</f>
        <v>-10000000</v>
      </c>
      <c r="AA395" s="5">
        <f ca="1">IF(AA$4="",0,SUM($W393:AA393))</f>
        <v>-10000000</v>
      </c>
      <c r="AB395" s="5">
        <f ca="1">IF(AB$4="",0,SUM($W393:AB393))</f>
        <v>-10000000</v>
      </c>
      <c r="AC395" s="5">
        <f ca="1">IF(AC$4="",0,SUM($W393:AC393))</f>
        <v>-10000000</v>
      </c>
      <c r="AD395" s="5">
        <f ca="1">IF(AD$4="",0,SUM($W393:AD393))</f>
        <v>-10000000</v>
      </c>
      <c r="AE395" s="5">
        <f ca="1">IF(AE$4="",0,SUM($W393:AE393))</f>
        <v>-10000000</v>
      </c>
      <c r="AF395" s="5">
        <f ca="1">IF(AF$4="",0,SUM($W393:AF393))</f>
        <v>-10000000</v>
      </c>
      <c r="AG395" s="5">
        <f ca="1">IF(AG$4="",0,SUM($W393:AG393))</f>
        <v>-10000000</v>
      </c>
      <c r="AH395" s="5">
        <f ca="1">IF(AH$4="",0,SUM($W393:AH393))</f>
        <v>-10000000</v>
      </c>
      <c r="AI395" s="5">
        <f ca="1">IF(AI$4="",0,SUM($W393:AI393))</f>
        <v>-10000000</v>
      </c>
      <c r="AJ395" s="5">
        <f ca="1">IF(AJ$4="",0,SUM($W393:AJ393))</f>
        <v>-10000000</v>
      </c>
      <c r="AK395" s="5">
        <f ca="1">IF(AK$4="",0,SUM($W393:AK393))</f>
        <v>-10000000</v>
      </c>
      <c r="AL395" s="5">
        <f ca="1">IF(AL$4="",0,SUM($W393:AL393))</f>
        <v>-10000000</v>
      </c>
      <c r="AM395" s="5">
        <f ca="1">IF(AM$4="",0,SUM($W393:AM393))</f>
        <v>-9744068.9055915326</v>
      </c>
      <c r="AN395" s="5">
        <f ca="1">IF(AN$4="",0,SUM($W393:AN393))</f>
        <v>-9744068.9055915326</v>
      </c>
      <c r="AO395" s="5">
        <f ca="1">IF(AO$4="",0,SUM($W393:AO393))</f>
        <v>-9744068.9055915326</v>
      </c>
      <c r="AP395" s="5">
        <f ca="1">IF(AP$4="",0,SUM($W393:AP393))</f>
        <v>-9744068.9055915326</v>
      </c>
      <c r="AQ395" s="5">
        <f ca="1">IF(AQ$4="",0,SUM($W393:AQ393))</f>
        <v>-9744068.9055915326</v>
      </c>
      <c r="AR395" s="5">
        <f ca="1">IF(AR$4="",0,SUM($W393:AR393))</f>
        <v>-9744068.9055915326</v>
      </c>
      <c r="AS395" s="5">
        <f ca="1">IF(AS$4="",0,SUM($W393:AS393))</f>
        <v>-9744068.9055915326</v>
      </c>
      <c r="AT395" s="5">
        <f ca="1">IF(AT$4="",0,SUM($W393:AT393))</f>
        <v>-9744068.9055915326</v>
      </c>
      <c r="AU395" s="5">
        <f ca="1">IF(AU$4="",0,SUM($W393:AU393))</f>
        <v>-7965055.6421458572</v>
      </c>
      <c r="AV395" s="5">
        <f ca="1">IF(AV$4="",0,SUM($W393:AV393))</f>
        <v>-5699413.4657330941</v>
      </c>
      <c r="AW395" s="5">
        <f ca="1">IF(AW$4="",0,SUM($W393:AW393))</f>
        <v>696936.1739331102</v>
      </c>
      <c r="AX395" s="5">
        <f ca="1">IF(AX$4="",0,SUM($W393:AX393))</f>
        <v>3971560.2976070126</v>
      </c>
      <c r="AY395" s="5">
        <f ca="1">IF(AY$4="",0,SUM($W393:AY393))</f>
        <v>4973368.0324465204</v>
      </c>
      <c r="AZ395" s="5">
        <f ca="1">IF(AZ$4="",0,SUM($W393:AZ393))</f>
        <v>4973368.0324465204</v>
      </c>
      <c r="BA395" s="5">
        <f ca="1">IF(BA$4="",0,SUM($W393:BA393))</f>
        <v>4973368.0324465204</v>
      </c>
      <c r="BB395" s="5">
        <f ca="1">IF(BB$4="",0,SUM($W393:BB393))</f>
        <v>4973368.0324465204</v>
      </c>
      <c r="BC395" s="5">
        <f ca="1">IF(BC$4="",0,SUM($W393:BC393))</f>
        <v>4973368.0324465204</v>
      </c>
      <c r="BD395" s="5">
        <f ca="1">IF(BD$4="",0,SUM($W393:BD393))</f>
        <v>5082680.8217723807</v>
      </c>
      <c r="BE395" s="5">
        <f ca="1">IF(BE$4="",0,SUM($W393:BE393))</f>
        <v>9183656.9347982854</v>
      </c>
      <c r="BF395" s="5">
        <f ca="1">IF(BF$4="",0,SUM($W393:BF393))</f>
        <v>17134120.636842791</v>
      </c>
      <c r="BG395" s="5">
        <f ca="1">IF(BG$4="",0,SUM($W393:BG393))</f>
        <v>22708839.334497944</v>
      </c>
      <c r="BH395" s="5">
        <f ca="1">IF(BH$4="",0,SUM($W393:BH393))</f>
        <v>27620829.97458541</v>
      </c>
      <c r="BI395" s="5">
        <f ca="1">IF(BI$4="",0,SUM($W393:BI393))</f>
        <v>34731390.845785409</v>
      </c>
      <c r="BJ395" s="5">
        <f ca="1">IF(BJ$4="",0,SUM($W393:BJ393))</f>
        <v>38262313.598500982</v>
      </c>
      <c r="BK395" s="5">
        <f ca="1">IF(BK$4="",0,SUM($W393:BK393))</f>
        <v>38262313.598500982</v>
      </c>
      <c r="BL395" s="5">
        <f ca="1">IF(BL$4="",0,SUM($W393:BL393))</f>
        <v>38262313.598500982</v>
      </c>
      <c r="BM395" s="5">
        <f ca="1">IF(BM$4="",0,SUM($W393:BM393))</f>
        <v>38262313.598500982</v>
      </c>
      <c r="BN395" s="5">
        <f ca="1">IF(BN$4="",0,SUM($W393:BN393))</f>
        <v>41332412.04822436</v>
      </c>
      <c r="BO395" s="5">
        <f ca="1">IF(BO$4="",0,SUM($W393:BO393))</f>
        <v>49492209.835272439</v>
      </c>
      <c r="BP395" s="5">
        <f ca="1">IF(BP$4="",0,SUM($W393:BP393))</f>
        <v>55908439.406848624</v>
      </c>
      <c r="BQ395" s="5">
        <f ca="1">IF(BQ$4="",0,SUM($W393:BQ393))</f>
        <v>62746023.580671377</v>
      </c>
      <c r="BR395" s="5">
        <f ca="1">IF(BR$4="",0,SUM($W393:BR393))</f>
        <v>75334667.613819778</v>
      </c>
      <c r="BS395" s="5">
        <f ca="1">IF(BS$4="",0,SUM($W393:BS393))</f>
        <v>83977310.179923981</v>
      </c>
      <c r="BT395" s="5">
        <f ca="1">IF(BT$4="",0,SUM($W393:BT393))</f>
        <v>91478985.935114235</v>
      </c>
      <c r="BU395" s="5">
        <f ca="1">IF(BU$4="",0,SUM($W393:BU393))</f>
        <v>91478985.935114235</v>
      </c>
      <c r="BV395" s="5">
        <f ca="1">IF(BV$4="",0,SUM($W393:BV393))</f>
        <v>91478985.935114235</v>
      </c>
      <c r="BW395" s="5">
        <f ca="1">IF(BW$4="",0,SUM($W393:BW393))</f>
        <v>95301248.015597701</v>
      </c>
      <c r="BX395" s="5">
        <f ca="1">IF(BX$4="",0,SUM($W393:BX393))</f>
        <v>101281022.93560366</v>
      </c>
      <c r="BY395" s="5">
        <f ca="1">IF(BY$4="",0,SUM($W393:BY393))</f>
        <v>109569935.03078215</v>
      </c>
      <c r="BZ395" s="5">
        <f ca="1">IF(BZ$4="",0,SUM($W393:BZ393))</f>
        <v>119865187.71001904</v>
      </c>
      <c r="CA395" s="5">
        <f ca="1">IF(CA$4="",0,SUM($W393:CA393))</f>
        <v>135236035.39912701</v>
      </c>
      <c r="CB395" s="5">
        <f ca="1">IF(CB$4="",0,SUM($W393:CB393))</f>
        <v>144618337.24610123</v>
      </c>
      <c r="CC395" s="5">
        <f ca="1">IF(CC$4="",0,SUM($W393:CC393))</f>
        <v>154559014.322797</v>
      </c>
      <c r="CD395" s="5">
        <f ca="1">IF(CD$4="",0,SUM($W393:CD393))</f>
        <v>166601194.22066107</v>
      </c>
      <c r="CE395" s="5">
        <f ca="1">IF(CE$4="",0,SUM($W393:CE393))</f>
        <v>178441190.19876683</v>
      </c>
      <c r="CF395" s="5">
        <f ca="1">IF(CF$4="",0,SUM($W393:CF393))</f>
        <v>0</v>
      </c>
    </row>
    <row r="396" spans="2:84" x14ac:dyDescent="0.3">
      <c r="B396" s="13">
        <f>ROW()</f>
        <v>396</v>
      </c>
      <c r="H396" s="1" t="str">
        <f>H395</f>
        <v>Финпоток нарастающим итогом</v>
      </c>
      <c r="I396" s="1" t="s">
        <v>267</v>
      </c>
      <c r="U396" s="5">
        <f ca="1">SUM(INDIRECT(ADDRESS($B396,$X$2)&amp;":"&amp;ADDRESS($B396,$X$2-1+$P$8)))</f>
        <v>1</v>
      </c>
      <c r="X396" s="5">
        <f ca="1">IF(X$4="",0,IF(AND(W395&lt;=0,MIN(X395:$ZZ395)&gt;=0,SUM($W396:W396)=0),1,0))</f>
        <v>0</v>
      </c>
      <c r="Y396" s="5">
        <f ca="1">IF(Y$4="",0,IF(AND(X395&lt;=0,MIN(Y395:$ZZ395)&gt;=0,SUM($W396:X396)=0),1,0))</f>
        <v>0</v>
      </c>
      <c r="Z396" s="5">
        <f ca="1">IF(Z$4="",0,IF(AND(Y395&lt;=0,MIN(Z395:$ZZ395)&gt;=0,SUM($W396:Y396)=0),1,0))</f>
        <v>0</v>
      </c>
      <c r="AA396" s="5">
        <f ca="1">IF(AA$4="",0,IF(AND(Z395&lt;=0,MIN(AA395:$ZZ395)&gt;=0,SUM($W396:Z396)=0),1,0))</f>
        <v>0</v>
      </c>
      <c r="AB396" s="5">
        <f ca="1">IF(AB$4="",0,IF(AND(AA395&lt;=0,MIN(AB395:$ZZ395)&gt;=0,SUM($W396:AA396)=0),1,0))</f>
        <v>0</v>
      </c>
      <c r="AC396" s="5">
        <f ca="1">IF(AC$4="",0,IF(AND(AB395&lt;=0,MIN(AC395:$ZZ395)&gt;=0,SUM($W396:AB396)=0),1,0))</f>
        <v>0</v>
      </c>
      <c r="AD396" s="5">
        <f ca="1">IF(AD$4="",0,IF(AND(AC395&lt;=0,MIN(AD395:$ZZ395)&gt;=0,SUM($W396:AC396)=0),1,0))</f>
        <v>0</v>
      </c>
      <c r="AE396" s="5">
        <f ca="1">IF(AE$4="",0,IF(AND(AD395&lt;=0,MIN(AE395:$ZZ395)&gt;=0,SUM($W396:AD396)=0),1,0))</f>
        <v>0</v>
      </c>
      <c r="AF396" s="5">
        <f ca="1">IF(AF$4="",0,IF(AND(AE395&lt;=0,MIN(AF395:$ZZ395)&gt;=0,SUM($W396:AE396)=0),1,0))</f>
        <v>0</v>
      </c>
      <c r="AG396" s="5">
        <f ca="1">IF(AG$4="",0,IF(AND(AF395&lt;=0,MIN(AG395:$ZZ395)&gt;=0,SUM($W396:AF396)=0),1,0))</f>
        <v>0</v>
      </c>
      <c r="AH396" s="5">
        <f ca="1">IF(AH$4="",0,IF(AND(AG395&lt;=0,MIN(AH395:$ZZ395)&gt;=0,SUM($W396:AG396)=0),1,0))</f>
        <v>0</v>
      </c>
      <c r="AI396" s="5">
        <f ca="1">IF(AI$4="",0,IF(AND(AH395&lt;=0,MIN(AI395:$ZZ395)&gt;=0,SUM($W396:AH396)=0),1,0))</f>
        <v>0</v>
      </c>
      <c r="AJ396" s="5">
        <f ca="1">IF(AJ$4="",0,IF(AND(AI395&lt;=0,MIN(AJ395:$ZZ395)&gt;=0,SUM($W396:AI396)=0),1,0))</f>
        <v>0</v>
      </c>
      <c r="AK396" s="5">
        <f ca="1">IF(AK$4="",0,IF(AND(AJ395&lt;=0,MIN(AK395:$ZZ395)&gt;=0,SUM($W396:AJ396)=0),1,0))</f>
        <v>0</v>
      </c>
      <c r="AL396" s="5">
        <f ca="1">IF(AL$4="",0,IF(AND(AK395&lt;=0,MIN(AL395:$ZZ395)&gt;=0,SUM($W396:AK396)=0),1,0))</f>
        <v>0</v>
      </c>
      <c r="AM396" s="5">
        <f ca="1">IF(AM$4="",0,IF(AND(AL395&lt;=0,MIN(AM395:$ZZ395)&gt;=0,SUM($W396:AL396)=0),1,0))</f>
        <v>0</v>
      </c>
      <c r="AN396" s="5">
        <f ca="1">IF(AN$4="",0,IF(AND(AM395&lt;=0,MIN(AN395:$ZZ395)&gt;=0,SUM($W396:AM396)=0),1,0))</f>
        <v>0</v>
      </c>
      <c r="AO396" s="5">
        <f ca="1">IF(AO$4="",0,IF(AND(AN395&lt;=0,MIN(AO395:$ZZ395)&gt;=0,SUM($W396:AN396)=0),1,0))</f>
        <v>0</v>
      </c>
      <c r="AP396" s="5">
        <f ca="1">IF(AP$4="",0,IF(AND(AO395&lt;=0,MIN(AP395:$ZZ395)&gt;=0,SUM($W396:AO396)=0),1,0))</f>
        <v>0</v>
      </c>
      <c r="AQ396" s="5">
        <f ca="1">IF(AQ$4="",0,IF(AND(AP395&lt;=0,MIN(AQ395:$ZZ395)&gt;=0,SUM($W396:AP396)=0),1,0))</f>
        <v>0</v>
      </c>
      <c r="AR396" s="5">
        <f ca="1">IF(AR$4="",0,IF(AND(AQ395&lt;=0,MIN(AR395:$ZZ395)&gt;=0,SUM($W396:AQ396)=0),1,0))</f>
        <v>0</v>
      </c>
      <c r="AS396" s="5">
        <f ca="1">IF(AS$4="",0,IF(AND(AR395&lt;=0,MIN(AS395:$ZZ395)&gt;=0,SUM($W396:AR396)=0),1,0))</f>
        <v>0</v>
      </c>
      <c r="AT396" s="5">
        <f ca="1">IF(AT$4="",0,IF(AND(AS395&lt;=0,MIN(AT395:$ZZ395)&gt;=0,SUM($W396:AS396)=0),1,0))</f>
        <v>0</v>
      </c>
      <c r="AU396" s="5">
        <f ca="1">IF(AU$4="",0,IF(AND(AT395&lt;=0,MIN(AU395:$ZZ395)&gt;=0,SUM($W396:AT396)=0),1,0))</f>
        <v>0</v>
      </c>
      <c r="AV396" s="5">
        <f ca="1">IF(AV$4="",0,IF(AND(AU395&lt;=0,MIN(AV395:$ZZ395)&gt;=0,SUM($W396:AU396)=0),1,0))</f>
        <v>0</v>
      </c>
      <c r="AW396" s="5">
        <f ca="1">IF(AW$4="",0,IF(AND(AV395&lt;=0,MIN(AW395:$ZZ395)&gt;=0,SUM($W396:AV396)=0),1,0))</f>
        <v>1</v>
      </c>
      <c r="AX396" s="5">
        <f ca="1">IF(AX$4="",0,IF(AND(AW395&lt;=0,MIN(AX395:$ZZ395)&gt;=0,SUM($W396:AW396)=0),1,0))</f>
        <v>0</v>
      </c>
      <c r="AY396" s="5">
        <f ca="1">IF(AY$4="",0,IF(AND(AX395&lt;=0,MIN(AY395:$ZZ395)&gt;=0,SUM($W396:AX396)=0),1,0))</f>
        <v>0</v>
      </c>
      <c r="AZ396" s="5">
        <f ca="1">IF(AZ$4="",0,IF(AND(AY395&lt;=0,MIN(AZ395:$ZZ395)&gt;=0,SUM($W396:AY396)=0),1,0))</f>
        <v>0</v>
      </c>
      <c r="BA396" s="5">
        <f ca="1">IF(BA$4="",0,IF(AND(AZ395&lt;=0,MIN(BA395:$ZZ395)&gt;=0,SUM($W396:AZ396)=0),1,0))</f>
        <v>0</v>
      </c>
      <c r="BB396" s="5">
        <f ca="1">IF(BB$4="",0,IF(AND(BA395&lt;=0,MIN(BB395:$ZZ395)&gt;=0,SUM($W396:BA396)=0),1,0))</f>
        <v>0</v>
      </c>
      <c r="BC396" s="5">
        <f ca="1">IF(BC$4="",0,IF(AND(BB395&lt;=0,MIN(BC395:$ZZ395)&gt;=0,SUM($W396:BB396)=0),1,0))</f>
        <v>0</v>
      </c>
      <c r="BD396" s="5">
        <f ca="1">IF(BD$4="",0,IF(AND(BC395&lt;=0,MIN(BD395:$ZZ395)&gt;=0,SUM($W396:BC396)=0),1,0))</f>
        <v>0</v>
      </c>
      <c r="BE396" s="5">
        <f ca="1">IF(BE$4="",0,IF(AND(BD395&lt;=0,MIN(BE395:$ZZ395)&gt;=0,SUM($W396:BD396)=0),1,0))</f>
        <v>0</v>
      </c>
      <c r="BF396" s="5">
        <f ca="1">IF(BF$4="",0,IF(AND(BE395&lt;=0,MIN(BF395:$ZZ395)&gt;=0,SUM($W396:BE396)=0),1,0))</f>
        <v>0</v>
      </c>
      <c r="BG396" s="5">
        <f ca="1">IF(BG$4="",0,IF(AND(BF395&lt;=0,MIN(BG395:$ZZ395)&gt;=0,SUM($W396:BF396)=0),1,0))</f>
        <v>0</v>
      </c>
      <c r="BH396" s="5">
        <f ca="1">IF(BH$4="",0,IF(AND(BG395&lt;=0,MIN(BH395:$ZZ395)&gt;=0,SUM($W396:BG396)=0),1,0))</f>
        <v>0</v>
      </c>
      <c r="BI396" s="5">
        <f ca="1">IF(BI$4="",0,IF(AND(BH395&lt;=0,MIN(BI395:$ZZ395)&gt;=0,SUM($W396:BH396)=0),1,0))</f>
        <v>0</v>
      </c>
      <c r="BJ396" s="5">
        <f ca="1">IF(BJ$4="",0,IF(AND(BI395&lt;=0,MIN(BJ395:$ZZ395)&gt;=0,SUM($W396:BI396)=0),1,0))</f>
        <v>0</v>
      </c>
      <c r="BK396" s="5">
        <f ca="1">IF(BK$4="",0,IF(AND(BJ395&lt;=0,MIN(BK395:$ZZ395)&gt;=0,SUM($W396:BJ396)=0),1,0))</f>
        <v>0</v>
      </c>
      <c r="BL396" s="5">
        <f ca="1">IF(BL$4="",0,IF(AND(BK395&lt;=0,MIN(BL395:$ZZ395)&gt;=0,SUM($W396:BK396)=0),1,0))</f>
        <v>0</v>
      </c>
      <c r="BM396" s="5">
        <f ca="1">IF(BM$4="",0,IF(AND(BL395&lt;=0,MIN(BM395:$ZZ395)&gt;=0,SUM($W396:BL396)=0),1,0))</f>
        <v>0</v>
      </c>
      <c r="BN396" s="5">
        <f ca="1">IF(BN$4="",0,IF(AND(BM395&lt;=0,MIN(BN395:$ZZ395)&gt;=0,SUM($W396:BM396)=0),1,0))</f>
        <v>0</v>
      </c>
      <c r="BO396" s="5">
        <f ca="1">IF(BO$4="",0,IF(AND(BN395&lt;=0,MIN(BO395:$ZZ395)&gt;=0,SUM($W396:BN396)=0),1,0))</f>
        <v>0</v>
      </c>
      <c r="BP396" s="5">
        <f ca="1">IF(BP$4="",0,IF(AND(BO395&lt;=0,MIN(BP395:$ZZ395)&gt;=0,SUM($W396:BO396)=0),1,0))</f>
        <v>0</v>
      </c>
      <c r="BQ396" s="5">
        <f ca="1">IF(BQ$4="",0,IF(AND(BP395&lt;=0,MIN(BQ395:$ZZ395)&gt;=0,SUM($W396:BP396)=0),1,0))</f>
        <v>0</v>
      </c>
      <c r="BR396" s="5">
        <f ca="1">IF(BR$4="",0,IF(AND(BQ395&lt;=0,MIN(BR395:$ZZ395)&gt;=0,SUM($W396:BQ396)=0),1,0))</f>
        <v>0</v>
      </c>
      <c r="BS396" s="5">
        <f ca="1">IF(BS$4="",0,IF(AND(BR395&lt;=0,MIN(BS395:$ZZ395)&gt;=0,SUM($W396:BR396)=0),1,0))</f>
        <v>0</v>
      </c>
      <c r="BT396" s="5">
        <f ca="1">IF(BT$4="",0,IF(AND(BS395&lt;=0,MIN(BT395:$ZZ395)&gt;=0,SUM($W396:BS396)=0),1,0))</f>
        <v>0</v>
      </c>
      <c r="BU396" s="5">
        <f ca="1">IF(BU$4="",0,IF(AND(BT395&lt;=0,MIN(BU395:$ZZ395)&gt;=0,SUM($W396:BT396)=0),1,0))</f>
        <v>0</v>
      </c>
      <c r="BV396" s="5">
        <f ca="1">IF(BV$4="",0,IF(AND(BU395&lt;=0,MIN(BV395:$ZZ395)&gt;=0,SUM($W396:BU396)=0),1,0))</f>
        <v>0</v>
      </c>
      <c r="BW396" s="5">
        <f ca="1">IF(BW$4="",0,IF(AND(BV395&lt;=0,MIN(BW395:$ZZ395)&gt;=0,SUM($W396:BV396)=0),1,0))</f>
        <v>0</v>
      </c>
      <c r="BX396" s="5">
        <f ca="1">IF(BX$4="",0,IF(AND(BW395&lt;=0,MIN(BX395:$ZZ395)&gt;=0,SUM($W396:BW396)=0),1,0))</f>
        <v>0</v>
      </c>
      <c r="BY396" s="5">
        <f ca="1">IF(BY$4="",0,IF(AND(BX395&lt;=0,MIN(BY395:$ZZ395)&gt;=0,SUM($W396:BX396)=0),1,0))</f>
        <v>0</v>
      </c>
      <c r="BZ396" s="5">
        <f ca="1">IF(BZ$4="",0,IF(AND(BY395&lt;=0,MIN(BZ395:$ZZ395)&gt;=0,SUM($W396:BY396)=0),1,0))</f>
        <v>0</v>
      </c>
      <c r="CA396" s="5">
        <f ca="1">IF(CA$4="",0,IF(AND(BZ395&lt;=0,MIN(CA395:$ZZ395)&gt;=0,SUM($W396:BZ396)=0),1,0))</f>
        <v>0</v>
      </c>
      <c r="CB396" s="5">
        <f ca="1">IF(CB$4="",0,IF(AND(CA395&lt;=0,MIN(CB395:$ZZ395)&gt;=0,SUM($W396:CA396)=0),1,0))</f>
        <v>0</v>
      </c>
      <c r="CC396" s="5">
        <f ca="1">IF(CC$4="",0,IF(AND(CB395&lt;=0,MIN(CC395:$ZZ395)&gt;=0,SUM($W396:CB396)=0),1,0))</f>
        <v>0</v>
      </c>
      <c r="CD396" s="5">
        <f ca="1">IF(CD$4="",0,IF(AND(CC395&lt;=0,MIN(CD395:$ZZ395)&gt;=0,SUM($W396:CC396)=0),1,0))</f>
        <v>0</v>
      </c>
      <c r="CE396" s="5">
        <f ca="1">IF(CE$4="",0,IF(AND(CD395&lt;=0,MIN(CE395:$ZZ395)&gt;=0,SUM($W396:CD396)=0),1,0))</f>
        <v>0</v>
      </c>
      <c r="CF396" s="5">
        <f ca="1">IF(CF$4="",0,IF(AND(CE395&lt;=0,MIN(CF395:$ZZ395)&gt;=0,SUM($W396:CE396)=0),1,0))</f>
        <v>0</v>
      </c>
    </row>
    <row r="397" spans="2:84" x14ac:dyDescent="0.3">
      <c r="B397" s="13">
        <f>ROW()</f>
        <v>397</v>
      </c>
      <c r="H397" s="1" t="str">
        <f>H395</f>
        <v>Финпоток нарастающим итогом</v>
      </c>
      <c r="I397" s="1" t="s">
        <v>268</v>
      </c>
      <c r="M397" s="53" t="s">
        <v>128</v>
      </c>
      <c r="U397" s="33">
        <f ca="1">SUMIFS(INDIRECT(ADDRESS(1,$X$2)&amp;":"&amp;ADDRESS(1,$X$2-1+$P$8)),INDIRECT(ADDRESS($B396,$X$2)&amp;":"&amp;ADDRESS($B396,$X$2-1+$P$8)),1)/12</f>
        <v>2.1666666666666665</v>
      </c>
    </row>
    <row r="398" spans="2:84" x14ac:dyDescent="0.3">
      <c r="X398" s="109"/>
    </row>
    <row r="399" spans="2:84" x14ac:dyDescent="0.3">
      <c r="B399" s="13">
        <f>ROW()</f>
        <v>399</v>
      </c>
      <c r="H399" s="1" t="s">
        <v>264</v>
      </c>
      <c r="M399" s="53" t="s">
        <v>18</v>
      </c>
      <c r="P399" s="72" t="str">
        <f>Lists!$AI$18</f>
        <v>FCF(+)</v>
      </c>
      <c r="U399" s="5">
        <f ca="1">SUM(INDIRECT(ADDRESS($B399,$X$2)&amp;":"&amp;ADDRESS($B399,$X$2-1+$P$8)))</f>
        <v>188441190.19876683</v>
      </c>
      <c r="X399" s="5">
        <f t="shared" ref="X399:BC399" ca="1" si="599">IF(X$4="",0,IF(AND(X$1=$P$8,X393&gt;0),X393,IF(AND(X393&gt;0,X395-MIN(INDIRECT(ADDRESS($B395,Y$2,4,1)&amp;":"&amp;ADDRESS($B395,SUMIFS($2:$2,$1:$1,$P$8),4,1)))&gt;0,X395-MIN(INDIRECT(ADDRESS($B395,Y$2,4,1)&amp;":"&amp;ADDRESS($B395,SUMIFS($2:$2,$1:$1,$P$8),4,1)))&lt;X393),X393-(X395-MIN(INDIRECT(ADDRESS($B395,Y$2,4,1)&amp;":"&amp;ADDRESS($B395,SUMIFS($2:$2,$1:$1,$P$8),4,1)))),IF(AND(X393&gt;0,X395&lt;=MIN(INDIRECT(ADDRESS($B395,Y$2,4,1)&amp;":"&amp;ADDRESS($B395,SUMIFS($2:$2,$1:$1,$P$8),4,1)))),X393,0))))</f>
        <v>0</v>
      </c>
      <c r="Y399" s="5">
        <f t="shared" ca="1" si="599"/>
        <v>0</v>
      </c>
      <c r="Z399" s="5">
        <f t="shared" ca="1" si="599"/>
        <v>0</v>
      </c>
      <c r="AA399" s="5">
        <f t="shared" ca="1" si="599"/>
        <v>0</v>
      </c>
      <c r="AB399" s="5">
        <f t="shared" ca="1" si="599"/>
        <v>0</v>
      </c>
      <c r="AC399" s="5">
        <f t="shared" ca="1" si="599"/>
        <v>0</v>
      </c>
      <c r="AD399" s="5">
        <f t="shared" ca="1" si="599"/>
        <v>0</v>
      </c>
      <c r="AE399" s="5">
        <f t="shared" ca="1" si="599"/>
        <v>0</v>
      </c>
      <c r="AF399" s="5">
        <f t="shared" ca="1" si="599"/>
        <v>0</v>
      </c>
      <c r="AG399" s="5">
        <f t="shared" ca="1" si="599"/>
        <v>0</v>
      </c>
      <c r="AH399" s="5">
        <f t="shared" ca="1" si="599"/>
        <v>0</v>
      </c>
      <c r="AI399" s="5">
        <f t="shared" ca="1" si="599"/>
        <v>0</v>
      </c>
      <c r="AJ399" s="5">
        <f t="shared" ca="1" si="599"/>
        <v>0</v>
      </c>
      <c r="AK399" s="5">
        <f t="shared" ca="1" si="599"/>
        <v>0</v>
      </c>
      <c r="AL399" s="5">
        <f t="shared" ca="1" si="599"/>
        <v>0</v>
      </c>
      <c r="AM399" s="5">
        <f t="shared" ca="1" si="599"/>
        <v>255931.09440846727</v>
      </c>
      <c r="AN399" s="5">
        <f t="shared" ca="1" si="599"/>
        <v>0</v>
      </c>
      <c r="AO399" s="5">
        <f t="shared" ca="1" si="599"/>
        <v>0</v>
      </c>
      <c r="AP399" s="5">
        <f t="shared" ca="1" si="599"/>
        <v>0</v>
      </c>
      <c r="AQ399" s="5">
        <f t="shared" ca="1" si="599"/>
        <v>0</v>
      </c>
      <c r="AR399" s="5">
        <f t="shared" ca="1" si="599"/>
        <v>0</v>
      </c>
      <c r="AS399" s="5">
        <f t="shared" ca="1" si="599"/>
        <v>0</v>
      </c>
      <c r="AT399" s="5">
        <f t="shared" ca="1" si="599"/>
        <v>0</v>
      </c>
      <c r="AU399" s="5">
        <f t="shared" ca="1" si="599"/>
        <v>1779013.2634456754</v>
      </c>
      <c r="AV399" s="5">
        <f t="shared" ca="1" si="599"/>
        <v>2265642.1764127635</v>
      </c>
      <c r="AW399" s="5">
        <f t="shared" ca="1" si="599"/>
        <v>6396349.6396662043</v>
      </c>
      <c r="AX399" s="5">
        <f t="shared" ca="1" si="599"/>
        <v>3274624.1236739024</v>
      </c>
      <c r="AY399" s="5">
        <f t="shared" ca="1" si="599"/>
        <v>1001807.7348395074</v>
      </c>
      <c r="AZ399" s="5">
        <f t="shared" ca="1" si="599"/>
        <v>0</v>
      </c>
      <c r="BA399" s="5">
        <f t="shared" ca="1" si="599"/>
        <v>0</v>
      </c>
      <c r="BB399" s="5">
        <f t="shared" ca="1" si="599"/>
        <v>0</v>
      </c>
      <c r="BC399" s="5">
        <f t="shared" ca="1" si="599"/>
        <v>0</v>
      </c>
      <c r="BD399" s="5">
        <f t="shared" ref="BD399:CF399" ca="1" si="600">IF(BD$4="",0,IF(AND(BD$1=$P$8,BD393&gt;0),BD393,IF(AND(BD393&gt;0,BD395-MIN(INDIRECT(ADDRESS($B395,BE$2,4,1)&amp;":"&amp;ADDRESS($B395,SUMIFS($2:$2,$1:$1,$P$8),4,1)))&gt;0,BD395-MIN(INDIRECT(ADDRESS($B395,BE$2,4,1)&amp;":"&amp;ADDRESS($B395,SUMIFS($2:$2,$1:$1,$P$8),4,1)))&lt;BD393),BD393-(BD395-MIN(INDIRECT(ADDRESS($B395,BE$2,4,1)&amp;":"&amp;ADDRESS($B395,SUMIFS($2:$2,$1:$1,$P$8),4,1)))),IF(AND(BD393&gt;0,BD395&lt;=MIN(INDIRECT(ADDRESS($B395,BE$2,4,1)&amp;":"&amp;ADDRESS($B395,SUMIFS($2:$2,$1:$1,$P$8),4,1)))),BD393,0))))</f>
        <v>109312.78932586033</v>
      </c>
      <c r="BE399" s="5">
        <f t="shared" ca="1" si="600"/>
        <v>4100976.1130259042</v>
      </c>
      <c r="BF399" s="5">
        <f t="shared" ca="1" si="600"/>
        <v>7950463.7020445047</v>
      </c>
      <c r="BG399" s="5">
        <f t="shared" ca="1" si="600"/>
        <v>5574718.6976551516</v>
      </c>
      <c r="BH399" s="5">
        <f t="shared" ca="1" si="600"/>
        <v>4911990.6400874667</v>
      </c>
      <c r="BI399" s="5">
        <f t="shared" ca="1" si="600"/>
        <v>7110560.8711999971</v>
      </c>
      <c r="BJ399" s="5">
        <f t="shared" ca="1" si="600"/>
        <v>3530922.752715576</v>
      </c>
      <c r="BK399" s="5">
        <f t="shared" ca="1" si="600"/>
        <v>0</v>
      </c>
      <c r="BL399" s="5">
        <f t="shared" ca="1" si="600"/>
        <v>0</v>
      </c>
      <c r="BM399" s="5">
        <f t="shared" ca="1" si="600"/>
        <v>0</v>
      </c>
      <c r="BN399" s="5">
        <f t="shared" ca="1" si="600"/>
        <v>3070098.4497233774</v>
      </c>
      <c r="BO399" s="5">
        <f t="shared" ca="1" si="600"/>
        <v>8159797.7870480819</v>
      </c>
      <c r="BP399" s="5">
        <f t="shared" ca="1" si="600"/>
        <v>6416229.5715761883</v>
      </c>
      <c r="BQ399" s="5">
        <f t="shared" ca="1" si="600"/>
        <v>6837584.1738227522</v>
      </c>
      <c r="BR399" s="5">
        <f t="shared" ca="1" si="600"/>
        <v>12588644.033148404</v>
      </c>
      <c r="BS399" s="5">
        <f t="shared" ca="1" si="600"/>
        <v>8642642.5661042016</v>
      </c>
      <c r="BT399" s="5">
        <f t="shared" ca="1" si="600"/>
        <v>7501675.7551902607</v>
      </c>
      <c r="BU399" s="5">
        <f t="shared" ca="1" si="600"/>
        <v>0</v>
      </c>
      <c r="BV399" s="5">
        <f t="shared" ca="1" si="600"/>
        <v>0</v>
      </c>
      <c r="BW399" s="5">
        <f t="shared" ca="1" si="600"/>
        <v>3822262.0804834622</v>
      </c>
      <c r="BX399" s="5">
        <f t="shared" ca="1" si="600"/>
        <v>5979774.9200059623</v>
      </c>
      <c r="BY399" s="5">
        <f t="shared" ca="1" si="600"/>
        <v>8288912.095178484</v>
      </c>
      <c r="BZ399" s="5">
        <f t="shared" ca="1" si="600"/>
        <v>10295252.679236891</v>
      </c>
      <c r="CA399" s="5">
        <f t="shared" ca="1" si="600"/>
        <v>15370847.689107969</v>
      </c>
      <c r="CB399" s="5">
        <f t="shared" ca="1" si="600"/>
        <v>9382301.8469742369</v>
      </c>
      <c r="CC399" s="5">
        <f t="shared" ca="1" si="600"/>
        <v>9940677.0766957738</v>
      </c>
      <c r="CD399" s="5">
        <f t="shared" ca="1" si="600"/>
        <v>12042179.897864083</v>
      </c>
      <c r="CE399" s="5">
        <f t="shared" ca="1" si="600"/>
        <v>11839995.978105767</v>
      </c>
      <c r="CF399" s="5">
        <f t="shared" ca="1" si="600"/>
        <v>0</v>
      </c>
    </row>
    <row r="400" spans="2:84" x14ac:dyDescent="0.3">
      <c r="X400" s="109"/>
    </row>
    <row r="401" spans="2:84" x14ac:dyDescent="0.3">
      <c r="B401" s="13">
        <f>ROW()</f>
        <v>401</v>
      </c>
      <c r="H401" s="1" t="s">
        <v>265</v>
      </c>
      <c r="M401" s="53" t="s">
        <v>18</v>
      </c>
      <c r="P401" s="72" t="str">
        <f>Lists!$AI$19</f>
        <v>FCF(-)</v>
      </c>
      <c r="U401" s="5">
        <f ca="1">SUM(INDIRECT(ADDRESS($B401,$X$2)&amp;":"&amp;ADDRESS($B401,$X$2-1+$P$8)))</f>
        <v>-10000000</v>
      </c>
      <c r="X401" s="5">
        <f ca="1">IF(X$4="",0,IF(X399&gt;0,0,IF(X395-W395&gt;0,0,IF(X395-SUM($W401:W401)&gt;0,0,X395-SUM($W401:W401)))))</f>
        <v>-10000000</v>
      </c>
      <c r="Y401" s="5">
        <f ca="1">IF(Y$4="",0,IF(Y399&gt;0,0,IF(Y395-X395&gt;0,0,IF(Y395-SUM($W401:X401)&gt;0,0,Y395-SUM($W401:X401)))))</f>
        <v>0</v>
      </c>
      <c r="Z401" s="5">
        <f ca="1">IF(Z$4="",0,IF(Z399&gt;0,0,IF(Z395-Y395&gt;0,0,IF(Z395-SUM($W401:Y401)&gt;0,0,Z395-SUM($W401:Y401)))))</f>
        <v>0</v>
      </c>
      <c r="AA401" s="5">
        <f ca="1">IF(AA$4="",0,IF(AA399&gt;0,0,IF(AA395-Z395&gt;0,0,IF(AA395-SUM($W401:Z401)&gt;0,0,AA395-SUM($W401:Z401)))))</f>
        <v>0</v>
      </c>
      <c r="AB401" s="5">
        <f ca="1">IF(AB$4="",0,IF(AB399&gt;0,0,IF(AB395-AA395&gt;0,0,IF(AB395-SUM($W401:AA401)&gt;0,0,AB395-SUM($W401:AA401)))))</f>
        <v>0</v>
      </c>
      <c r="AC401" s="5">
        <f ca="1">IF(AC$4="",0,IF(AC399&gt;0,0,IF(AC395-AB395&gt;0,0,IF(AC395-SUM($W401:AB401)&gt;0,0,AC395-SUM($W401:AB401)))))</f>
        <v>0</v>
      </c>
      <c r="AD401" s="5">
        <f ca="1">IF(AD$4="",0,IF(AD399&gt;0,0,IF(AD395-AC395&gt;0,0,IF(AD395-SUM($W401:AC401)&gt;0,0,AD395-SUM($W401:AC401)))))</f>
        <v>0</v>
      </c>
      <c r="AE401" s="5">
        <f ca="1">IF(AE$4="",0,IF(AE399&gt;0,0,IF(AE395-AD395&gt;0,0,IF(AE395-SUM($W401:AD401)&gt;0,0,AE395-SUM($W401:AD401)))))</f>
        <v>0</v>
      </c>
      <c r="AF401" s="5">
        <f ca="1">IF(AF$4="",0,IF(AF399&gt;0,0,IF(AF395-AE395&gt;0,0,IF(AF395-SUM($W401:AE401)&gt;0,0,AF395-SUM($W401:AE401)))))</f>
        <v>0</v>
      </c>
      <c r="AG401" s="5">
        <f ca="1">IF(AG$4="",0,IF(AG399&gt;0,0,IF(AG395-AF395&gt;0,0,IF(AG395-SUM($W401:AF401)&gt;0,0,AG395-SUM($W401:AF401)))))</f>
        <v>0</v>
      </c>
      <c r="AH401" s="5">
        <f ca="1">IF(AH$4="",0,IF(AH399&gt;0,0,IF(AH395-AG395&gt;0,0,IF(AH395-SUM($W401:AG401)&gt;0,0,AH395-SUM($W401:AG401)))))</f>
        <v>0</v>
      </c>
      <c r="AI401" s="5">
        <f ca="1">IF(AI$4="",0,IF(AI399&gt;0,0,IF(AI395-AH395&gt;0,0,IF(AI395-SUM($W401:AH401)&gt;0,0,AI395-SUM($W401:AH401)))))</f>
        <v>0</v>
      </c>
      <c r="AJ401" s="5">
        <f ca="1">IF(AJ$4="",0,IF(AJ399&gt;0,0,IF(AJ395-AI395&gt;0,0,IF(AJ395-SUM($W401:AI401)&gt;0,0,AJ395-SUM($W401:AI401)))))</f>
        <v>0</v>
      </c>
      <c r="AK401" s="5">
        <f ca="1">IF(AK$4="",0,IF(AK399&gt;0,0,IF(AK395-AJ395&gt;0,0,IF(AK395-SUM($W401:AJ401)&gt;0,0,AK395-SUM($W401:AJ401)))))</f>
        <v>0</v>
      </c>
      <c r="AL401" s="5">
        <f ca="1">IF(AL$4="",0,IF(AL399&gt;0,0,IF(AL395-AK395&gt;0,0,IF(AL395-SUM($W401:AK401)&gt;0,0,AL395-SUM($W401:AK401)))))</f>
        <v>0</v>
      </c>
      <c r="AM401" s="5">
        <f ca="1">IF(AM$4="",0,IF(AM399&gt;0,0,IF(AM395-AL395&gt;0,0,IF(AM395-SUM($W401:AL401)&gt;0,0,AM395-SUM($W401:AL401)))))</f>
        <v>0</v>
      </c>
      <c r="AN401" s="5">
        <f ca="1">IF(AN$4="",0,IF(AN399&gt;0,0,IF(AN395-AM395&gt;0,0,IF(AN395-SUM($W401:AM401)&gt;0,0,AN395-SUM($W401:AM401)))))</f>
        <v>0</v>
      </c>
      <c r="AO401" s="5">
        <f ca="1">IF(AO$4="",0,IF(AO399&gt;0,0,IF(AO395-AN395&gt;0,0,IF(AO395-SUM($W401:AN401)&gt;0,0,AO395-SUM($W401:AN401)))))</f>
        <v>0</v>
      </c>
      <c r="AP401" s="5">
        <f ca="1">IF(AP$4="",0,IF(AP399&gt;0,0,IF(AP395-AO395&gt;0,0,IF(AP395-SUM($W401:AO401)&gt;0,0,AP395-SUM($W401:AO401)))))</f>
        <v>0</v>
      </c>
      <c r="AQ401" s="5">
        <f ca="1">IF(AQ$4="",0,IF(AQ399&gt;0,0,IF(AQ395-AP395&gt;0,0,IF(AQ395-SUM($W401:AP401)&gt;0,0,AQ395-SUM($W401:AP401)))))</f>
        <v>0</v>
      </c>
      <c r="AR401" s="5">
        <f ca="1">IF(AR$4="",0,IF(AR399&gt;0,0,IF(AR395-AQ395&gt;0,0,IF(AR395-SUM($W401:AQ401)&gt;0,0,AR395-SUM($W401:AQ401)))))</f>
        <v>0</v>
      </c>
      <c r="AS401" s="5">
        <f ca="1">IF(AS$4="",0,IF(AS399&gt;0,0,IF(AS395-AR395&gt;0,0,IF(AS395-SUM($W401:AR401)&gt;0,0,AS395-SUM($W401:AR401)))))</f>
        <v>0</v>
      </c>
      <c r="AT401" s="5">
        <f ca="1">IF(AT$4="",0,IF(AT399&gt;0,0,IF(AT395-AS395&gt;0,0,IF(AT395-SUM($W401:AS401)&gt;0,0,AT395-SUM($W401:AS401)))))</f>
        <v>0</v>
      </c>
      <c r="AU401" s="5">
        <f ca="1">IF(AU$4="",0,IF(AU399&gt;0,0,IF(AU395-AT395&gt;0,0,IF(AU395-SUM($W401:AT401)&gt;0,0,AU395-SUM($W401:AT401)))))</f>
        <v>0</v>
      </c>
      <c r="AV401" s="5">
        <f ca="1">IF(AV$4="",0,IF(AV399&gt;0,0,IF(AV395-AU395&gt;0,0,IF(AV395-SUM($W401:AU401)&gt;0,0,AV395-SUM($W401:AU401)))))</f>
        <v>0</v>
      </c>
      <c r="AW401" s="5">
        <f ca="1">IF(AW$4="",0,IF(AW399&gt;0,0,IF(AW395-AV395&gt;0,0,IF(AW395-SUM($W401:AV401)&gt;0,0,AW395-SUM($W401:AV401)))))</f>
        <v>0</v>
      </c>
      <c r="AX401" s="5">
        <f ca="1">IF(AX$4="",0,IF(AX399&gt;0,0,IF(AX395-AW395&gt;0,0,IF(AX395-SUM($W401:AW401)&gt;0,0,AX395-SUM($W401:AW401)))))</f>
        <v>0</v>
      </c>
      <c r="AY401" s="5">
        <f ca="1">IF(AY$4="",0,IF(AY399&gt;0,0,IF(AY395-AX395&gt;0,0,IF(AY395-SUM($W401:AX401)&gt;0,0,AY395-SUM($W401:AX401)))))</f>
        <v>0</v>
      </c>
      <c r="AZ401" s="5">
        <f ca="1">IF(AZ$4="",0,IF(AZ399&gt;0,0,IF(AZ395-AY395&gt;0,0,IF(AZ395-SUM($W401:AY401)&gt;0,0,AZ395-SUM($W401:AY401)))))</f>
        <v>0</v>
      </c>
      <c r="BA401" s="5">
        <f ca="1">IF(BA$4="",0,IF(BA399&gt;0,0,IF(BA395-AZ395&gt;0,0,IF(BA395-SUM($W401:AZ401)&gt;0,0,BA395-SUM($W401:AZ401)))))</f>
        <v>0</v>
      </c>
      <c r="BB401" s="5">
        <f ca="1">IF(BB$4="",0,IF(BB399&gt;0,0,IF(BB395-BA395&gt;0,0,IF(BB395-SUM($W401:BA401)&gt;0,0,BB395-SUM($W401:BA401)))))</f>
        <v>0</v>
      </c>
      <c r="BC401" s="5">
        <f ca="1">IF(BC$4="",0,IF(BC399&gt;0,0,IF(BC395-BB395&gt;0,0,IF(BC395-SUM($W401:BB401)&gt;0,0,BC395-SUM($W401:BB401)))))</f>
        <v>0</v>
      </c>
      <c r="BD401" s="5">
        <f ca="1">IF(BD$4="",0,IF(BD399&gt;0,0,IF(BD395-BC395&gt;0,0,IF(BD395-SUM($W401:BC401)&gt;0,0,BD395-SUM($W401:BC401)))))</f>
        <v>0</v>
      </c>
      <c r="BE401" s="5">
        <f ca="1">IF(BE$4="",0,IF(BE399&gt;0,0,IF(BE395-BD395&gt;0,0,IF(BE395-SUM($W401:BD401)&gt;0,0,BE395-SUM($W401:BD401)))))</f>
        <v>0</v>
      </c>
      <c r="BF401" s="5">
        <f ca="1">IF(BF$4="",0,IF(BF399&gt;0,0,IF(BF395-BE395&gt;0,0,IF(BF395-SUM($W401:BE401)&gt;0,0,BF395-SUM($W401:BE401)))))</f>
        <v>0</v>
      </c>
      <c r="BG401" s="5">
        <f ca="1">IF(BG$4="",0,IF(BG399&gt;0,0,IF(BG395-BF395&gt;0,0,IF(BG395-SUM($W401:BF401)&gt;0,0,BG395-SUM($W401:BF401)))))</f>
        <v>0</v>
      </c>
      <c r="BH401" s="5">
        <f ca="1">IF(BH$4="",0,IF(BH399&gt;0,0,IF(BH395-BG395&gt;0,0,IF(BH395-SUM($W401:BG401)&gt;0,0,BH395-SUM($W401:BG401)))))</f>
        <v>0</v>
      </c>
      <c r="BI401" s="5">
        <f ca="1">IF(BI$4="",0,IF(BI399&gt;0,0,IF(BI395-BH395&gt;0,0,IF(BI395-SUM($W401:BH401)&gt;0,0,BI395-SUM($W401:BH401)))))</f>
        <v>0</v>
      </c>
      <c r="BJ401" s="5">
        <f ca="1">IF(BJ$4="",0,IF(BJ399&gt;0,0,IF(BJ395-BI395&gt;0,0,IF(BJ395-SUM($W401:BI401)&gt;0,0,BJ395-SUM($W401:BI401)))))</f>
        <v>0</v>
      </c>
      <c r="BK401" s="5">
        <f ca="1">IF(BK$4="",0,IF(BK399&gt;0,0,IF(BK395-BJ395&gt;0,0,IF(BK395-SUM($W401:BJ401)&gt;0,0,BK395-SUM($W401:BJ401)))))</f>
        <v>0</v>
      </c>
      <c r="BL401" s="5">
        <f ca="1">IF(BL$4="",0,IF(BL399&gt;0,0,IF(BL395-BK395&gt;0,0,IF(BL395-SUM($W401:BK401)&gt;0,0,BL395-SUM($W401:BK401)))))</f>
        <v>0</v>
      </c>
      <c r="BM401" s="5">
        <f ca="1">IF(BM$4="",0,IF(BM399&gt;0,0,IF(BM395-BL395&gt;0,0,IF(BM395-SUM($W401:BL401)&gt;0,0,BM395-SUM($W401:BL401)))))</f>
        <v>0</v>
      </c>
      <c r="BN401" s="5">
        <f ca="1">IF(BN$4="",0,IF(BN399&gt;0,0,IF(BN395-BM395&gt;0,0,IF(BN395-SUM($W401:BM401)&gt;0,0,BN395-SUM($W401:BM401)))))</f>
        <v>0</v>
      </c>
      <c r="BO401" s="5">
        <f ca="1">IF(BO$4="",0,IF(BO399&gt;0,0,IF(BO395-BN395&gt;0,0,IF(BO395-SUM($W401:BN401)&gt;0,0,BO395-SUM($W401:BN401)))))</f>
        <v>0</v>
      </c>
      <c r="BP401" s="5">
        <f ca="1">IF(BP$4="",0,IF(BP399&gt;0,0,IF(BP395-BO395&gt;0,0,IF(BP395-SUM($W401:BO401)&gt;0,0,BP395-SUM($W401:BO401)))))</f>
        <v>0</v>
      </c>
      <c r="BQ401" s="5">
        <f ca="1">IF(BQ$4="",0,IF(BQ399&gt;0,0,IF(BQ395-BP395&gt;0,0,IF(BQ395-SUM($W401:BP401)&gt;0,0,BQ395-SUM($W401:BP401)))))</f>
        <v>0</v>
      </c>
      <c r="BR401" s="5">
        <f ca="1">IF(BR$4="",0,IF(BR399&gt;0,0,IF(BR395-BQ395&gt;0,0,IF(BR395-SUM($W401:BQ401)&gt;0,0,BR395-SUM($W401:BQ401)))))</f>
        <v>0</v>
      </c>
      <c r="BS401" s="5">
        <f ca="1">IF(BS$4="",0,IF(BS399&gt;0,0,IF(BS395-BR395&gt;0,0,IF(BS395-SUM($W401:BR401)&gt;0,0,BS395-SUM($W401:BR401)))))</f>
        <v>0</v>
      </c>
      <c r="BT401" s="5">
        <f ca="1">IF(BT$4="",0,IF(BT399&gt;0,0,IF(BT395-BS395&gt;0,0,IF(BT395-SUM($W401:BS401)&gt;0,0,BT395-SUM($W401:BS401)))))</f>
        <v>0</v>
      </c>
      <c r="BU401" s="5">
        <f ca="1">IF(BU$4="",0,IF(BU399&gt;0,0,IF(BU395-BT395&gt;0,0,IF(BU395-SUM($W401:BT401)&gt;0,0,BU395-SUM($W401:BT401)))))</f>
        <v>0</v>
      </c>
      <c r="BV401" s="5">
        <f ca="1">IF(BV$4="",0,IF(BV399&gt;0,0,IF(BV395-BU395&gt;0,0,IF(BV395-SUM($W401:BU401)&gt;0,0,BV395-SUM($W401:BU401)))))</f>
        <v>0</v>
      </c>
      <c r="BW401" s="5">
        <f ca="1">IF(BW$4="",0,IF(BW399&gt;0,0,IF(BW395-BV395&gt;0,0,IF(BW395-SUM($W401:BV401)&gt;0,0,BW395-SUM($W401:BV401)))))</f>
        <v>0</v>
      </c>
      <c r="BX401" s="5">
        <f ca="1">IF(BX$4="",0,IF(BX399&gt;0,0,IF(BX395-BW395&gt;0,0,IF(BX395-SUM($W401:BW401)&gt;0,0,BX395-SUM($W401:BW401)))))</f>
        <v>0</v>
      </c>
      <c r="BY401" s="5">
        <f ca="1">IF(BY$4="",0,IF(BY399&gt;0,0,IF(BY395-BX395&gt;0,0,IF(BY395-SUM($W401:BX401)&gt;0,0,BY395-SUM($W401:BX401)))))</f>
        <v>0</v>
      </c>
      <c r="BZ401" s="5">
        <f ca="1">IF(BZ$4="",0,IF(BZ399&gt;0,0,IF(BZ395-BY395&gt;0,0,IF(BZ395-SUM($W401:BY401)&gt;0,0,BZ395-SUM($W401:BY401)))))</f>
        <v>0</v>
      </c>
      <c r="CA401" s="5">
        <f ca="1">IF(CA$4="",0,IF(CA399&gt;0,0,IF(CA395-BZ395&gt;0,0,IF(CA395-SUM($W401:BZ401)&gt;0,0,CA395-SUM($W401:BZ401)))))</f>
        <v>0</v>
      </c>
      <c r="CB401" s="5">
        <f ca="1">IF(CB$4="",0,IF(CB399&gt;0,0,IF(CB395-CA395&gt;0,0,IF(CB395-SUM($W401:CA401)&gt;0,0,CB395-SUM($W401:CA401)))))</f>
        <v>0</v>
      </c>
      <c r="CC401" s="5">
        <f ca="1">IF(CC$4="",0,IF(CC399&gt;0,0,IF(CC395-CB395&gt;0,0,IF(CC395-SUM($W401:CB401)&gt;0,0,CC395-SUM($W401:CB401)))))</f>
        <v>0</v>
      </c>
      <c r="CD401" s="5">
        <f ca="1">IF(CD$4="",0,IF(CD399&gt;0,0,IF(CD395-CC395&gt;0,0,IF(CD395-SUM($W401:CC401)&gt;0,0,CD395-SUM($W401:CC401)))))</f>
        <v>0</v>
      </c>
      <c r="CE401" s="5">
        <f ca="1">IF(CE$4="",0,IF(CE399&gt;0,0,IF(CE395-CD395&gt;0,0,IF(CE395-SUM($W401:CD401)&gt;0,0,CE395-SUM($W401:CD401)))))</f>
        <v>0</v>
      </c>
      <c r="CF401" s="5">
        <f ca="1">IF(CF$4="",0,IF(CF399&gt;0,0,IF(CF395-CE395&gt;0,0,IF(CF395-SUM($W401:CE401)&gt;0,0,CF395-SUM($W401:CE401)))))</f>
        <v>0</v>
      </c>
    </row>
    <row r="403" spans="2:84" x14ac:dyDescent="0.3">
      <c r="B403" s="13">
        <f>ROW()</f>
        <v>403</v>
      </c>
      <c r="H403" s="1" t="s">
        <v>417</v>
      </c>
      <c r="M403" s="53" t="s">
        <v>18</v>
      </c>
      <c r="P403" s="72" t="str">
        <f>Lists!$AI$20</f>
        <v>FCF</v>
      </c>
      <c r="U403" s="5">
        <f ca="1">SUM(INDIRECT(ADDRESS($B403,$X$2)&amp;":"&amp;ADDRESS($B403,$X$2-1+$P$8)))</f>
        <v>178441190.19876683</v>
      </c>
      <c r="X403" s="5">
        <f t="shared" ref="X403:BC403" ca="1" si="601">IF(X$4="",0,X399+X401)</f>
        <v>-10000000</v>
      </c>
      <c r="Y403" s="5">
        <f t="shared" ca="1" si="601"/>
        <v>0</v>
      </c>
      <c r="Z403" s="5">
        <f t="shared" ca="1" si="601"/>
        <v>0</v>
      </c>
      <c r="AA403" s="5">
        <f t="shared" ca="1" si="601"/>
        <v>0</v>
      </c>
      <c r="AB403" s="5">
        <f t="shared" ca="1" si="601"/>
        <v>0</v>
      </c>
      <c r="AC403" s="5">
        <f t="shared" ca="1" si="601"/>
        <v>0</v>
      </c>
      <c r="AD403" s="5">
        <f t="shared" ca="1" si="601"/>
        <v>0</v>
      </c>
      <c r="AE403" s="5">
        <f t="shared" ca="1" si="601"/>
        <v>0</v>
      </c>
      <c r="AF403" s="5">
        <f t="shared" ca="1" si="601"/>
        <v>0</v>
      </c>
      <c r="AG403" s="5">
        <f t="shared" ca="1" si="601"/>
        <v>0</v>
      </c>
      <c r="AH403" s="5">
        <f t="shared" ca="1" si="601"/>
        <v>0</v>
      </c>
      <c r="AI403" s="5">
        <f t="shared" ca="1" si="601"/>
        <v>0</v>
      </c>
      <c r="AJ403" s="5">
        <f t="shared" ca="1" si="601"/>
        <v>0</v>
      </c>
      <c r="AK403" s="5">
        <f t="shared" ca="1" si="601"/>
        <v>0</v>
      </c>
      <c r="AL403" s="5">
        <f t="shared" ca="1" si="601"/>
        <v>0</v>
      </c>
      <c r="AM403" s="5">
        <f t="shared" ca="1" si="601"/>
        <v>255931.09440846727</v>
      </c>
      <c r="AN403" s="5">
        <f t="shared" ca="1" si="601"/>
        <v>0</v>
      </c>
      <c r="AO403" s="5">
        <f t="shared" ca="1" si="601"/>
        <v>0</v>
      </c>
      <c r="AP403" s="5">
        <f t="shared" ca="1" si="601"/>
        <v>0</v>
      </c>
      <c r="AQ403" s="5">
        <f t="shared" ca="1" si="601"/>
        <v>0</v>
      </c>
      <c r="AR403" s="5">
        <f t="shared" ca="1" si="601"/>
        <v>0</v>
      </c>
      <c r="AS403" s="5">
        <f t="shared" ca="1" si="601"/>
        <v>0</v>
      </c>
      <c r="AT403" s="5">
        <f t="shared" ca="1" si="601"/>
        <v>0</v>
      </c>
      <c r="AU403" s="5">
        <f t="shared" ca="1" si="601"/>
        <v>1779013.2634456754</v>
      </c>
      <c r="AV403" s="5">
        <f t="shared" ca="1" si="601"/>
        <v>2265642.1764127635</v>
      </c>
      <c r="AW403" s="5">
        <f t="shared" ca="1" si="601"/>
        <v>6396349.6396662043</v>
      </c>
      <c r="AX403" s="5">
        <f t="shared" ca="1" si="601"/>
        <v>3274624.1236739024</v>
      </c>
      <c r="AY403" s="5">
        <f t="shared" ca="1" si="601"/>
        <v>1001807.7348395074</v>
      </c>
      <c r="AZ403" s="5">
        <f t="shared" ca="1" si="601"/>
        <v>0</v>
      </c>
      <c r="BA403" s="5">
        <f t="shared" ca="1" si="601"/>
        <v>0</v>
      </c>
      <c r="BB403" s="5">
        <f t="shared" ca="1" si="601"/>
        <v>0</v>
      </c>
      <c r="BC403" s="5">
        <f t="shared" ca="1" si="601"/>
        <v>0</v>
      </c>
      <c r="BD403" s="5">
        <f t="shared" ref="BD403:CF403" ca="1" si="602">IF(BD$4="",0,BD399+BD401)</f>
        <v>109312.78932586033</v>
      </c>
      <c r="BE403" s="5">
        <f t="shared" ca="1" si="602"/>
        <v>4100976.1130259042</v>
      </c>
      <c r="BF403" s="5">
        <f t="shared" ca="1" si="602"/>
        <v>7950463.7020445047</v>
      </c>
      <c r="BG403" s="5">
        <f t="shared" ca="1" si="602"/>
        <v>5574718.6976551516</v>
      </c>
      <c r="BH403" s="5">
        <f t="shared" ca="1" si="602"/>
        <v>4911990.6400874667</v>
      </c>
      <c r="BI403" s="5">
        <f t="shared" ca="1" si="602"/>
        <v>7110560.8711999971</v>
      </c>
      <c r="BJ403" s="5">
        <f t="shared" ca="1" si="602"/>
        <v>3530922.752715576</v>
      </c>
      <c r="BK403" s="5">
        <f t="shared" ca="1" si="602"/>
        <v>0</v>
      </c>
      <c r="BL403" s="5">
        <f t="shared" ca="1" si="602"/>
        <v>0</v>
      </c>
      <c r="BM403" s="5">
        <f t="shared" ca="1" si="602"/>
        <v>0</v>
      </c>
      <c r="BN403" s="5">
        <f t="shared" ca="1" si="602"/>
        <v>3070098.4497233774</v>
      </c>
      <c r="BO403" s="5">
        <f t="shared" ca="1" si="602"/>
        <v>8159797.7870480819</v>
      </c>
      <c r="BP403" s="5">
        <f t="shared" ca="1" si="602"/>
        <v>6416229.5715761883</v>
      </c>
      <c r="BQ403" s="5">
        <f t="shared" ca="1" si="602"/>
        <v>6837584.1738227522</v>
      </c>
      <c r="BR403" s="5">
        <f t="shared" ca="1" si="602"/>
        <v>12588644.033148404</v>
      </c>
      <c r="BS403" s="5">
        <f t="shared" ca="1" si="602"/>
        <v>8642642.5661042016</v>
      </c>
      <c r="BT403" s="5">
        <f t="shared" ca="1" si="602"/>
        <v>7501675.7551902607</v>
      </c>
      <c r="BU403" s="5">
        <f t="shared" ca="1" si="602"/>
        <v>0</v>
      </c>
      <c r="BV403" s="5">
        <f t="shared" ca="1" si="602"/>
        <v>0</v>
      </c>
      <c r="BW403" s="5">
        <f t="shared" ca="1" si="602"/>
        <v>3822262.0804834622</v>
      </c>
      <c r="BX403" s="5">
        <f t="shared" ca="1" si="602"/>
        <v>5979774.9200059623</v>
      </c>
      <c r="BY403" s="5">
        <f t="shared" ca="1" si="602"/>
        <v>8288912.095178484</v>
      </c>
      <c r="BZ403" s="5">
        <f t="shared" ca="1" si="602"/>
        <v>10295252.679236891</v>
      </c>
      <c r="CA403" s="5">
        <f t="shared" ca="1" si="602"/>
        <v>15370847.689107969</v>
      </c>
      <c r="CB403" s="5">
        <f t="shared" ca="1" si="602"/>
        <v>9382301.8469742369</v>
      </c>
      <c r="CC403" s="5">
        <f t="shared" ca="1" si="602"/>
        <v>9940677.0766957738</v>
      </c>
      <c r="CD403" s="5">
        <f t="shared" ca="1" si="602"/>
        <v>12042179.897864083</v>
      </c>
      <c r="CE403" s="5">
        <f t="shared" ca="1" si="602"/>
        <v>11839995.978105767</v>
      </c>
      <c r="CF403" s="5">
        <f t="shared" ca="1" si="602"/>
        <v>0</v>
      </c>
    </row>
    <row r="404" spans="2:84" x14ac:dyDescent="0.3">
      <c r="X404" s="109"/>
    </row>
    <row r="405" spans="2:84" x14ac:dyDescent="0.3">
      <c r="B405" s="13">
        <f>ROW()</f>
        <v>405</v>
      </c>
      <c r="H405" s="1" t="s">
        <v>418</v>
      </c>
      <c r="M405" s="53" t="s">
        <v>16</v>
      </c>
      <c r="U405" s="31">
        <f ca="1">IFERROR(XIRR(INDIRECT(ADDRESS($B403,SUMIFS($W$2:$ZZ$2,$W405:$ZZ405,1),4,1)&amp;":"&amp;ADDRESS($B403,SUMIFS($2:$2,$1:$1,$P$8),4,1)),INDIRECT(ADDRESS(7,SUMIFS($W$2:$ZZ$2,$W405:$ZZ405,1),4,1)&amp;":"&amp;ADDRESS(7,SUMIFS($2:$2,$1:$1,$P$8),4,1))),0)</f>
        <v>1.2767234206199649</v>
      </c>
      <c r="X405" s="5">
        <f ca="1">IF(AND(X403&lt;&gt;0,SUM($W405:W405)&lt;&gt;1),1,0)</f>
        <v>1</v>
      </c>
      <c r="Y405" s="5">
        <f ca="1">IF(AND(Y403&lt;&gt;0,SUM($W405:X405)&lt;&gt;1),1,0)</f>
        <v>0</v>
      </c>
      <c r="Z405" s="5">
        <f ca="1">IF(AND(Z403&lt;&gt;0,SUM($W405:Y405)&lt;&gt;1),1,0)</f>
        <v>0</v>
      </c>
      <c r="AA405" s="5">
        <f ca="1">IF(AND(AA403&lt;&gt;0,SUM($W405:Z405)&lt;&gt;1),1,0)</f>
        <v>0</v>
      </c>
      <c r="AB405" s="5">
        <f ca="1">IF(AND(AB403&lt;&gt;0,SUM($W405:AA405)&lt;&gt;1),1,0)</f>
        <v>0</v>
      </c>
      <c r="AC405" s="5">
        <f ca="1">IF(AND(AC403&lt;&gt;0,SUM($W405:AB405)&lt;&gt;1),1,0)</f>
        <v>0</v>
      </c>
      <c r="AD405" s="5">
        <f ca="1">IF(AND(AD403&lt;&gt;0,SUM($W405:AC405)&lt;&gt;1),1,0)</f>
        <v>0</v>
      </c>
      <c r="AE405" s="5">
        <f ca="1">IF(AND(AE403&lt;&gt;0,SUM($W405:AD405)&lt;&gt;1),1,0)</f>
        <v>0</v>
      </c>
      <c r="AF405" s="5">
        <f ca="1">IF(AND(AF403&lt;&gt;0,SUM($W405:AE405)&lt;&gt;1),1,0)</f>
        <v>0</v>
      </c>
      <c r="AG405" s="5">
        <f ca="1">IF(AND(AG403&lt;&gt;0,SUM($W405:AF405)&lt;&gt;1),1,0)</f>
        <v>0</v>
      </c>
      <c r="AH405" s="5">
        <f ca="1">IF(AND(AH403&lt;&gt;0,SUM($W405:AG405)&lt;&gt;1),1,0)</f>
        <v>0</v>
      </c>
      <c r="AI405" s="5">
        <f ca="1">IF(AND(AI403&lt;&gt;0,SUM($W405:AH405)&lt;&gt;1),1,0)</f>
        <v>0</v>
      </c>
      <c r="AJ405" s="5">
        <f ca="1">IF(AND(AJ403&lt;&gt;0,SUM($W405:AI405)&lt;&gt;1),1,0)</f>
        <v>0</v>
      </c>
      <c r="AK405" s="5">
        <f ca="1">IF(AND(AK403&lt;&gt;0,SUM($W405:AJ405)&lt;&gt;1),1,0)</f>
        <v>0</v>
      </c>
      <c r="AL405" s="5">
        <f ca="1">IF(AND(AL403&lt;&gt;0,SUM($W405:AK405)&lt;&gt;1),1,0)</f>
        <v>0</v>
      </c>
      <c r="AM405" s="5">
        <f ca="1">IF(AND(AM403&lt;&gt;0,SUM($W405:AL405)&lt;&gt;1),1,0)</f>
        <v>0</v>
      </c>
      <c r="AN405" s="5">
        <f ca="1">IF(AND(AN403&lt;&gt;0,SUM($W405:AM405)&lt;&gt;1),1,0)</f>
        <v>0</v>
      </c>
      <c r="AO405" s="5">
        <f ca="1">IF(AND(AO403&lt;&gt;0,SUM($W405:AN405)&lt;&gt;1),1,0)</f>
        <v>0</v>
      </c>
      <c r="AP405" s="5">
        <f ca="1">IF(AND(AP403&lt;&gt;0,SUM($W405:AO405)&lt;&gt;1),1,0)</f>
        <v>0</v>
      </c>
      <c r="AQ405" s="5">
        <f ca="1">IF(AND(AQ403&lt;&gt;0,SUM($W405:AP405)&lt;&gt;1),1,0)</f>
        <v>0</v>
      </c>
      <c r="AR405" s="5">
        <f ca="1">IF(AND(AR403&lt;&gt;0,SUM($W405:AQ405)&lt;&gt;1),1,0)</f>
        <v>0</v>
      </c>
      <c r="AS405" s="5">
        <f ca="1">IF(AND(AS403&lt;&gt;0,SUM($W405:AR405)&lt;&gt;1),1,0)</f>
        <v>0</v>
      </c>
      <c r="AT405" s="5">
        <f ca="1">IF(AND(AT403&lt;&gt;0,SUM($W405:AS405)&lt;&gt;1),1,0)</f>
        <v>0</v>
      </c>
      <c r="AU405" s="5">
        <f ca="1">IF(AND(AU403&lt;&gt;0,SUM($W405:AT405)&lt;&gt;1),1,0)</f>
        <v>0</v>
      </c>
      <c r="AV405" s="5">
        <f ca="1">IF(AND(AV403&lt;&gt;0,SUM($W405:AU405)&lt;&gt;1),1,0)</f>
        <v>0</v>
      </c>
      <c r="AW405" s="5">
        <f ca="1">IF(AND(AW403&lt;&gt;0,SUM($W405:AV405)&lt;&gt;1),1,0)</f>
        <v>0</v>
      </c>
      <c r="AX405" s="5">
        <f ca="1">IF(AND(AX403&lt;&gt;0,SUM($W405:AW405)&lt;&gt;1),1,0)</f>
        <v>0</v>
      </c>
      <c r="AY405" s="5">
        <f ca="1">IF(AND(AY403&lt;&gt;0,SUM($W405:AX405)&lt;&gt;1),1,0)</f>
        <v>0</v>
      </c>
      <c r="AZ405" s="5">
        <f ca="1">IF(AND(AZ403&lt;&gt;0,SUM($W405:AY405)&lt;&gt;1),1,0)</f>
        <v>0</v>
      </c>
      <c r="BA405" s="5">
        <f ca="1">IF(AND(BA403&lt;&gt;0,SUM($W405:AZ405)&lt;&gt;1),1,0)</f>
        <v>0</v>
      </c>
      <c r="BB405" s="5">
        <f ca="1">IF(AND(BB403&lt;&gt;0,SUM($W405:BA405)&lt;&gt;1),1,0)</f>
        <v>0</v>
      </c>
      <c r="BC405" s="5">
        <f ca="1">IF(AND(BC403&lt;&gt;0,SUM($W405:BB405)&lt;&gt;1),1,0)</f>
        <v>0</v>
      </c>
      <c r="BD405" s="5">
        <f ca="1">IF(AND(BD403&lt;&gt;0,SUM($W405:BC405)&lt;&gt;1),1,0)</f>
        <v>0</v>
      </c>
      <c r="BE405" s="5">
        <f ca="1">IF(AND(BE403&lt;&gt;0,SUM($W405:BD405)&lt;&gt;1),1,0)</f>
        <v>0</v>
      </c>
      <c r="BF405" s="5">
        <f ca="1">IF(AND(BF403&lt;&gt;0,SUM($W405:BE405)&lt;&gt;1),1,0)</f>
        <v>0</v>
      </c>
      <c r="BG405" s="5">
        <f ca="1">IF(AND(BG403&lt;&gt;0,SUM($W405:BF405)&lt;&gt;1),1,0)</f>
        <v>0</v>
      </c>
      <c r="BH405" s="5">
        <f ca="1">IF(AND(BH403&lt;&gt;0,SUM($W405:BG405)&lt;&gt;1),1,0)</f>
        <v>0</v>
      </c>
      <c r="BI405" s="5">
        <f ca="1">IF(AND(BI403&lt;&gt;0,SUM($W405:BH405)&lt;&gt;1),1,0)</f>
        <v>0</v>
      </c>
      <c r="BJ405" s="5">
        <f ca="1">IF(AND(BJ403&lt;&gt;0,SUM($W405:BI405)&lt;&gt;1),1,0)</f>
        <v>0</v>
      </c>
      <c r="BK405" s="5">
        <f ca="1">IF(AND(BK403&lt;&gt;0,SUM($W405:BJ405)&lt;&gt;1),1,0)</f>
        <v>0</v>
      </c>
      <c r="BL405" s="5">
        <f ca="1">IF(AND(BL403&lt;&gt;0,SUM($W405:BK405)&lt;&gt;1),1,0)</f>
        <v>0</v>
      </c>
      <c r="BM405" s="5">
        <f ca="1">IF(AND(BM403&lt;&gt;0,SUM($W405:BL405)&lt;&gt;1),1,0)</f>
        <v>0</v>
      </c>
      <c r="BN405" s="5">
        <f ca="1">IF(AND(BN403&lt;&gt;0,SUM($W405:BM405)&lt;&gt;1),1,0)</f>
        <v>0</v>
      </c>
      <c r="BO405" s="5">
        <f ca="1">IF(AND(BO403&lt;&gt;0,SUM($W405:BN405)&lt;&gt;1),1,0)</f>
        <v>0</v>
      </c>
      <c r="BP405" s="5">
        <f ca="1">IF(AND(BP403&lt;&gt;0,SUM($W405:BO405)&lt;&gt;1),1,0)</f>
        <v>0</v>
      </c>
      <c r="BQ405" s="5">
        <f ca="1">IF(AND(BQ403&lt;&gt;0,SUM($W405:BP405)&lt;&gt;1),1,0)</f>
        <v>0</v>
      </c>
      <c r="BR405" s="5">
        <f ca="1">IF(AND(BR403&lt;&gt;0,SUM($W405:BQ405)&lt;&gt;1),1,0)</f>
        <v>0</v>
      </c>
      <c r="BS405" s="5">
        <f ca="1">IF(AND(BS403&lt;&gt;0,SUM($W405:BR405)&lt;&gt;1),1,0)</f>
        <v>0</v>
      </c>
      <c r="BT405" s="5">
        <f ca="1">IF(AND(BT403&lt;&gt;0,SUM($W405:BS405)&lt;&gt;1),1,0)</f>
        <v>0</v>
      </c>
      <c r="BU405" s="5">
        <f ca="1">IF(AND(BU403&lt;&gt;0,SUM($W405:BT405)&lt;&gt;1),1,0)</f>
        <v>0</v>
      </c>
      <c r="BV405" s="5">
        <f ca="1">IF(AND(BV403&lt;&gt;0,SUM($W405:BU405)&lt;&gt;1),1,0)</f>
        <v>0</v>
      </c>
      <c r="BW405" s="5">
        <f ca="1">IF(AND(BW403&lt;&gt;0,SUM($W405:BV405)&lt;&gt;1),1,0)</f>
        <v>0</v>
      </c>
      <c r="BX405" s="5">
        <f ca="1">IF(AND(BX403&lt;&gt;0,SUM($W405:BW405)&lt;&gt;1),1,0)</f>
        <v>0</v>
      </c>
      <c r="BY405" s="5">
        <f ca="1">IF(AND(BY403&lt;&gt;0,SUM($W405:BX405)&lt;&gt;1),1,0)</f>
        <v>0</v>
      </c>
      <c r="BZ405" s="5">
        <f ca="1">IF(AND(BZ403&lt;&gt;0,SUM($W405:BY405)&lt;&gt;1),1,0)</f>
        <v>0</v>
      </c>
      <c r="CA405" s="5">
        <f ca="1">IF(AND(CA403&lt;&gt;0,SUM($W405:BZ405)&lt;&gt;1),1,0)</f>
        <v>0</v>
      </c>
      <c r="CB405" s="5">
        <f ca="1">IF(AND(CB403&lt;&gt;0,SUM($W405:CA405)&lt;&gt;1),1,0)</f>
        <v>0</v>
      </c>
      <c r="CC405" s="5">
        <f ca="1">IF(AND(CC403&lt;&gt;0,SUM($W405:CB405)&lt;&gt;1),1,0)</f>
        <v>0</v>
      </c>
      <c r="CD405" s="5">
        <f ca="1">IF(AND(CD403&lt;&gt;0,SUM($W405:CC405)&lt;&gt;1),1,0)</f>
        <v>0</v>
      </c>
      <c r="CE405" s="5">
        <f ca="1">IF(AND(CE403&lt;&gt;0,SUM($W405:CD405)&lt;&gt;1),1,0)</f>
        <v>0</v>
      </c>
      <c r="CF405" s="5">
        <f ca="1">IF(AND(CF403&lt;&gt;0,SUM($W405:CE405)&lt;&gt;1),1,0)</f>
        <v>0</v>
      </c>
    </row>
    <row r="406" spans="2:84" x14ac:dyDescent="0.3">
      <c r="X406" s="109"/>
    </row>
    <row r="407" spans="2:84" x14ac:dyDescent="0.3">
      <c r="B407" s="13">
        <f>ROW()</f>
        <v>407</v>
      </c>
      <c r="H407" s="1" t="s">
        <v>419</v>
      </c>
      <c r="M407" s="53" t="s">
        <v>18</v>
      </c>
      <c r="P407" s="72" t="str">
        <f>Lists!$AI$11</f>
        <v>CF</v>
      </c>
      <c r="U407" s="5">
        <f ca="1">SUM(INDIRECT(ADDRESS($B407,$X$2)&amp;":"&amp;ADDRESS($B407,$X$2-1+$P$8)))</f>
        <v>637150109.18953991</v>
      </c>
      <c r="X407" s="5">
        <f t="shared" ref="X407:BC407" ca="1" si="603">IF(X$4="",0,X393+X328*(1-$P$142)*(1-$P$408))</f>
        <v>-10000000</v>
      </c>
      <c r="Y407" s="5">
        <f t="shared" ca="1" si="603"/>
        <v>0</v>
      </c>
      <c r="Z407" s="5">
        <f t="shared" ca="1" si="603"/>
        <v>0</v>
      </c>
      <c r="AA407" s="5">
        <f t="shared" ca="1" si="603"/>
        <v>0</v>
      </c>
      <c r="AB407" s="5">
        <f t="shared" ca="1" si="603"/>
        <v>0</v>
      </c>
      <c r="AC407" s="5">
        <f t="shared" ca="1" si="603"/>
        <v>0</v>
      </c>
      <c r="AD407" s="5">
        <f t="shared" ca="1" si="603"/>
        <v>0</v>
      </c>
      <c r="AE407" s="5">
        <f t="shared" ca="1" si="603"/>
        <v>0</v>
      </c>
      <c r="AF407" s="5">
        <f t="shared" ca="1" si="603"/>
        <v>0</v>
      </c>
      <c r="AG407" s="5">
        <f t="shared" ca="1" si="603"/>
        <v>0</v>
      </c>
      <c r="AH407" s="5">
        <f t="shared" ca="1" si="603"/>
        <v>0</v>
      </c>
      <c r="AI407" s="5">
        <f t="shared" ca="1" si="603"/>
        <v>0</v>
      </c>
      <c r="AJ407" s="5">
        <f t="shared" ca="1" si="603"/>
        <v>0</v>
      </c>
      <c r="AK407" s="5">
        <f t="shared" ca="1" si="603"/>
        <v>0</v>
      </c>
      <c r="AL407" s="5">
        <f t="shared" ca="1" si="603"/>
        <v>0</v>
      </c>
      <c r="AM407" s="5">
        <f t="shared" ca="1" si="603"/>
        <v>255931.09440846727</v>
      </c>
      <c r="AN407" s="5">
        <f t="shared" ca="1" si="603"/>
        <v>0</v>
      </c>
      <c r="AO407" s="5">
        <f t="shared" ca="1" si="603"/>
        <v>0</v>
      </c>
      <c r="AP407" s="5">
        <f t="shared" ca="1" si="603"/>
        <v>0</v>
      </c>
      <c r="AQ407" s="5">
        <f t="shared" ca="1" si="603"/>
        <v>0</v>
      </c>
      <c r="AR407" s="5">
        <f t="shared" ca="1" si="603"/>
        <v>0</v>
      </c>
      <c r="AS407" s="5">
        <f t="shared" ca="1" si="603"/>
        <v>0</v>
      </c>
      <c r="AT407" s="5">
        <f t="shared" ca="1" si="603"/>
        <v>0</v>
      </c>
      <c r="AU407" s="5">
        <f t="shared" ca="1" si="603"/>
        <v>1779013.2634456754</v>
      </c>
      <c r="AV407" s="5">
        <f t="shared" ca="1" si="603"/>
        <v>2265642.1764127635</v>
      </c>
      <c r="AW407" s="5">
        <f t="shared" ca="1" si="603"/>
        <v>6396349.6396662043</v>
      </c>
      <c r="AX407" s="5">
        <f t="shared" ca="1" si="603"/>
        <v>3274624.1236739024</v>
      </c>
      <c r="AY407" s="5">
        <f t="shared" ca="1" si="603"/>
        <v>1001807.7348395074</v>
      </c>
      <c r="AZ407" s="5">
        <f t="shared" ca="1" si="603"/>
        <v>0</v>
      </c>
      <c r="BA407" s="5">
        <f t="shared" ca="1" si="603"/>
        <v>0</v>
      </c>
      <c r="BB407" s="5">
        <f t="shared" ca="1" si="603"/>
        <v>0</v>
      </c>
      <c r="BC407" s="5">
        <f t="shared" ca="1" si="603"/>
        <v>0</v>
      </c>
      <c r="BD407" s="5">
        <f t="shared" ref="BD407:CF407" ca="1" si="604">IF(BD$4="",0,BD393+BD328*(1-$P$142)*(1-$P$408))</f>
        <v>109312.78932586033</v>
      </c>
      <c r="BE407" s="5">
        <f t="shared" ca="1" si="604"/>
        <v>4100976.1130259042</v>
      </c>
      <c r="BF407" s="5">
        <f t="shared" ca="1" si="604"/>
        <v>7950463.7020445047</v>
      </c>
      <c r="BG407" s="5">
        <f t="shared" ca="1" si="604"/>
        <v>5574718.6976551516</v>
      </c>
      <c r="BH407" s="5">
        <f t="shared" ca="1" si="604"/>
        <v>4911990.6400874667</v>
      </c>
      <c r="BI407" s="5">
        <f t="shared" ca="1" si="604"/>
        <v>7110560.8711999971</v>
      </c>
      <c r="BJ407" s="5">
        <f t="shared" ca="1" si="604"/>
        <v>3530922.752715576</v>
      </c>
      <c r="BK407" s="5">
        <f t="shared" ca="1" si="604"/>
        <v>0</v>
      </c>
      <c r="BL407" s="5">
        <f t="shared" ca="1" si="604"/>
        <v>0</v>
      </c>
      <c r="BM407" s="5">
        <f t="shared" ca="1" si="604"/>
        <v>0</v>
      </c>
      <c r="BN407" s="5">
        <f t="shared" ca="1" si="604"/>
        <v>3070098.4497233774</v>
      </c>
      <c r="BO407" s="5">
        <f t="shared" ca="1" si="604"/>
        <v>8159797.7870480819</v>
      </c>
      <c r="BP407" s="5">
        <f t="shared" ca="1" si="604"/>
        <v>6416229.5715761883</v>
      </c>
      <c r="BQ407" s="5">
        <f t="shared" ca="1" si="604"/>
        <v>6837584.1738227522</v>
      </c>
      <c r="BR407" s="5">
        <f t="shared" ca="1" si="604"/>
        <v>12588644.033148404</v>
      </c>
      <c r="BS407" s="5">
        <f t="shared" ca="1" si="604"/>
        <v>8642642.5661042016</v>
      </c>
      <c r="BT407" s="5">
        <f t="shared" ca="1" si="604"/>
        <v>7501675.7551902607</v>
      </c>
      <c r="BU407" s="5">
        <f t="shared" ca="1" si="604"/>
        <v>0</v>
      </c>
      <c r="BV407" s="5">
        <f t="shared" ca="1" si="604"/>
        <v>0</v>
      </c>
      <c r="BW407" s="5">
        <f t="shared" ca="1" si="604"/>
        <v>3822262.0804834622</v>
      </c>
      <c r="BX407" s="5">
        <f t="shared" ca="1" si="604"/>
        <v>5979774.9200059623</v>
      </c>
      <c r="BY407" s="5">
        <f t="shared" ca="1" si="604"/>
        <v>8288912.095178484</v>
      </c>
      <c r="BZ407" s="5">
        <f t="shared" ca="1" si="604"/>
        <v>10295252.679236891</v>
      </c>
      <c r="CA407" s="5">
        <f t="shared" ca="1" si="604"/>
        <v>15370847.689107969</v>
      </c>
      <c r="CB407" s="5">
        <f t="shared" ca="1" si="604"/>
        <v>9382301.8469742369</v>
      </c>
      <c r="CC407" s="5">
        <f t="shared" ca="1" si="604"/>
        <v>9940677.0766957738</v>
      </c>
      <c r="CD407" s="5">
        <f t="shared" ca="1" si="604"/>
        <v>12042179.897864083</v>
      </c>
      <c r="CE407" s="5">
        <f t="shared" ca="1" si="604"/>
        <v>470548914.96887887</v>
      </c>
      <c r="CF407" s="5">
        <f t="shared" ca="1" si="604"/>
        <v>0</v>
      </c>
    </row>
    <row r="408" spans="2:84" x14ac:dyDescent="0.3">
      <c r="B408" s="13">
        <f>ROW()</f>
        <v>408</v>
      </c>
      <c r="H408" s="1" t="str">
        <f>$H$138</f>
        <v>CashIn-продажа доли Инвестору</v>
      </c>
      <c r="I408" s="1" t="s">
        <v>319</v>
      </c>
      <c r="M408" s="53" t="s">
        <v>16</v>
      </c>
      <c r="O408" s="82"/>
      <c r="P408" s="86">
        <v>0.35</v>
      </c>
      <c r="W408" s="34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  <c r="BZ408" s="99"/>
      <c r="CA408" s="99"/>
      <c r="CB408" s="99"/>
      <c r="CC408" s="99"/>
      <c r="CD408" s="99"/>
      <c r="CE408" s="99"/>
      <c r="CF408" s="99"/>
    </row>
    <row r="409" spans="2:84" x14ac:dyDescent="0.3">
      <c r="X409" s="109"/>
    </row>
    <row r="410" spans="2:84" x14ac:dyDescent="0.3">
      <c r="B410" s="13">
        <f>ROW()</f>
        <v>410</v>
      </c>
      <c r="H410" s="1" t="s">
        <v>321</v>
      </c>
      <c r="M410" s="53" t="s">
        <v>18</v>
      </c>
      <c r="P410" s="72"/>
      <c r="U410" s="5">
        <f ca="1">INDIRECT(ADDRESS($B410,$X$2-1+$P$8))</f>
        <v>637150109.18953991</v>
      </c>
      <c r="X410" s="5">
        <f ca="1">IF(X$4="",0,SUM($W407:X407))</f>
        <v>-10000000</v>
      </c>
      <c r="Y410" s="5">
        <f ca="1">IF(Y$4="",0,SUM($W407:Y407))</f>
        <v>-10000000</v>
      </c>
      <c r="Z410" s="5">
        <f ca="1">IF(Z$4="",0,SUM($W407:Z407))</f>
        <v>-10000000</v>
      </c>
      <c r="AA410" s="5">
        <f ca="1">IF(AA$4="",0,SUM($W407:AA407))</f>
        <v>-10000000</v>
      </c>
      <c r="AB410" s="5">
        <f ca="1">IF(AB$4="",0,SUM($W407:AB407))</f>
        <v>-10000000</v>
      </c>
      <c r="AC410" s="5">
        <f ca="1">IF(AC$4="",0,SUM($W407:AC407))</f>
        <v>-10000000</v>
      </c>
      <c r="AD410" s="5">
        <f ca="1">IF(AD$4="",0,SUM($W407:AD407))</f>
        <v>-10000000</v>
      </c>
      <c r="AE410" s="5">
        <f ca="1">IF(AE$4="",0,SUM($W407:AE407))</f>
        <v>-10000000</v>
      </c>
      <c r="AF410" s="5">
        <f ca="1">IF(AF$4="",0,SUM($W407:AF407))</f>
        <v>-10000000</v>
      </c>
      <c r="AG410" s="5">
        <f ca="1">IF(AG$4="",0,SUM($W407:AG407))</f>
        <v>-10000000</v>
      </c>
      <c r="AH410" s="5">
        <f ca="1">IF(AH$4="",0,SUM($W407:AH407))</f>
        <v>-10000000</v>
      </c>
      <c r="AI410" s="5">
        <f ca="1">IF(AI$4="",0,SUM($W407:AI407))</f>
        <v>-10000000</v>
      </c>
      <c r="AJ410" s="5">
        <f ca="1">IF(AJ$4="",0,SUM($W407:AJ407))</f>
        <v>-10000000</v>
      </c>
      <c r="AK410" s="5">
        <f ca="1">IF(AK$4="",0,SUM($W407:AK407))</f>
        <v>-10000000</v>
      </c>
      <c r="AL410" s="5">
        <f ca="1">IF(AL$4="",0,SUM($W407:AL407))</f>
        <v>-10000000</v>
      </c>
      <c r="AM410" s="5">
        <f ca="1">IF(AM$4="",0,SUM($W407:AM407))</f>
        <v>-9744068.9055915326</v>
      </c>
      <c r="AN410" s="5">
        <f ca="1">IF(AN$4="",0,SUM($W407:AN407))</f>
        <v>-9744068.9055915326</v>
      </c>
      <c r="AO410" s="5">
        <f ca="1">IF(AO$4="",0,SUM($W407:AO407))</f>
        <v>-9744068.9055915326</v>
      </c>
      <c r="AP410" s="5">
        <f ca="1">IF(AP$4="",0,SUM($W407:AP407))</f>
        <v>-9744068.9055915326</v>
      </c>
      <c r="AQ410" s="5">
        <f ca="1">IF(AQ$4="",0,SUM($W407:AQ407))</f>
        <v>-9744068.9055915326</v>
      </c>
      <c r="AR410" s="5">
        <f ca="1">IF(AR$4="",0,SUM($W407:AR407))</f>
        <v>-9744068.9055915326</v>
      </c>
      <c r="AS410" s="5">
        <f ca="1">IF(AS$4="",0,SUM($W407:AS407))</f>
        <v>-9744068.9055915326</v>
      </c>
      <c r="AT410" s="5">
        <f ca="1">IF(AT$4="",0,SUM($W407:AT407))</f>
        <v>-9744068.9055915326</v>
      </c>
      <c r="AU410" s="5">
        <f ca="1">IF(AU$4="",0,SUM($W407:AU407))</f>
        <v>-7965055.6421458572</v>
      </c>
      <c r="AV410" s="5">
        <f ca="1">IF(AV$4="",0,SUM($W407:AV407))</f>
        <v>-5699413.4657330941</v>
      </c>
      <c r="AW410" s="5">
        <f ca="1">IF(AW$4="",0,SUM($W407:AW407))</f>
        <v>696936.1739331102</v>
      </c>
      <c r="AX410" s="5">
        <f ca="1">IF(AX$4="",0,SUM($W407:AX407))</f>
        <v>3971560.2976070126</v>
      </c>
      <c r="AY410" s="5">
        <f ca="1">IF(AY$4="",0,SUM($W407:AY407))</f>
        <v>4973368.0324465204</v>
      </c>
      <c r="AZ410" s="5">
        <f ca="1">IF(AZ$4="",0,SUM($W407:AZ407))</f>
        <v>4973368.0324465204</v>
      </c>
      <c r="BA410" s="5">
        <f ca="1">IF(BA$4="",0,SUM($W407:BA407))</f>
        <v>4973368.0324465204</v>
      </c>
      <c r="BB410" s="5">
        <f ca="1">IF(BB$4="",0,SUM($W407:BB407))</f>
        <v>4973368.0324465204</v>
      </c>
      <c r="BC410" s="5">
        <f ca="1">IF(BC$4="",0,SUM($W407:BC407))</f>
        <v>4973368.0324465204</v>
      </c>
      <c r="BD410" s="5">
        <f ca="1">IF(BD$4="",0,SUM($W407:BD407))</f>
        <v>5082680.8217723807</v>
      </c>
      <c r="BE410" s="5">
        <f ca="1">IF(BE$4="",0,SUM($W407:BE407))</f>
        <v>9183656.9347982854</v>
      </c>
      <c r="BF410" s="5">
        <f ca="1">IF(BF$4="",0,SUM($W407:BF407))</f>
        <v>17134120.636842791</v>
      </c>
      <c r="BG410" s="5">
        <f ca="1">IF(BG$4="",0,SUM($W407:BG407))</f>
        <v>22708839.334497944</v>
      </c>
      <c r="BH410" s="5">
        <f ca="1">IF(BH$4="",0,SUM($W407:BH407))</f>
        <v>27620829.97458541</v>
      </c>
      <c r="BI410" s="5">
        <f ca="1">IF(BI$4="",0,SUM($W407:BI407))</f>
        <v>34731390.845785409</v>
      </c>
      <c r="BJ410" s="5">
        <f ca="1">IF(BJ$4="",0,SUM($W407:BJ407))</f>
        <v>38262313.598500982</v>
      </c>
      <c r="BK410" s="5">
        <f ca="1">IF(BK$4="",0,SUM($W407:BK407))</f>
        <v>38262313.598500982</v>
      </c>
      <c r="BL410" s="5">
        <f ca="1">IF(BL$4="",0,SUM($W407:BL407))</f>
        <v>38262313.598500982</v>
      </c>
      <c r="BM410" s="5">
        <f ca="1">IF(BM$4="",0,SUM($W407:BM407))</f>
        <v>38262313.598500982</v>
      </c>
      <c r="BN410" s="5">
        <f ca="1">IF(BN$4="",0,SUM($W407:BN407))</f>
        <v>41332412.04822436</v>
      </c>
      <c r="BO410" s="5">
        <f ca="1">IF(BO$4="",0,SUM($W407:BO407))</f>
        <v>49492209.835272439</v>
      </c>
      <c r="BP410" s="5">
        <f ca="1">IF(BP$4="",0,SUM($W407:BP407))</f>
        <v>55908439.406848624</v>
      </c>
      <c r="BQ410" s="5">
        <f ca="1">IF(BQ$4="",0,SUM($W407:BQ407))</f>
        <v>62746023.580671377</v>
      </c>
      <c r="BR410" s="5">
        <f ca="1">IF(BR$4="",0,SUM($W407:BR407))</f>
        <v>75334667.613819778</v>
      </c>
      <c r="BS410" s="5">
        <f ca="1">IF(BS$4="",0,SUM($W407:BS407))</f>
        <v>83977310.179923981</v>
      </c>
      <c r="BT410" s="5">
        <f ca="1">IF(BT$4="",0,SUM($W407:BT407))</f>
        <v>91478985.935114235</v>
      </c>
      <c r="BU410" s="5">
        <f ca="1">IF(BU$4="",0,SUM($W407:BU407))</f>
        <v>91478985.935114235</v>
      </c>
      <c r="BV410" s="5">
        <f ca="1">IF(BV$4="",0,SUM($W407:BV407))</f>
        <v>91478985.935114235</v>
      </c>
      <c r="BW410" s="5">
        <f ca="1">IF(BW$4="",0,SUM($W407:BW407))</f>
        <v>95301248.015597701</v>
      </c>
      <c r="BX410" s="5">
        <f ca="1">IF(BX$4="",0,SUM($W407:BX407))</f>
        <v>101281022.93560366</v>
      </c>
      <c r="BY410" s="5">
        <f ca="1">IF(BY$4="",0,SUM($W407:BY407))</f>
        <v>109569935.03078215</v>
      </c>
      <c r="BZ410" s="5">
        <f ca="1">IF(BZ$4="",0,SUM($W407:BZ407))</f>
        <v>119865187.71001904</v>
      </c>
      <c r="CA410" s="5">
        <f ca="1">IF(CA$4="",0,SUM($W407:CA407))</f>
        <v>135236035.39912701</v>
      </c>
      <c r="CB410" s="5">
        <f ca="1">IF(CB$4="",0,SUM($W407:CB407))</f>
        <v>144618337.24610123</v>
      </c>
      <c r="CC410" s="5">
        <f ca="1">IF(CC$4="",0,SUM($W407:CC407))</f>
        <v>154559014.322797</v>
      </c>
      <c r="CD410" s="5">
        <f ca="1">IF(CD$4="",0,SUM($W407:CD407))</f>
        <v>166601194.22066107</v>
      </c>
      <c r="CE410" s="5">
        <f ca="1">IF(CE$4="",0,SUM($W407:CE407))</f>
        <v>637150109.18953991</v>
      </c>
      <c r="CF410" s="5">
        <f ca="1">IF(CF$4="",0,SUM($W407:CF407))</f>
        <v>0</v>
      </c>
    </row>
    <row r="411" spans="2:84" x14ac:dyDescent="0.3">
      <c r="B411" s="13">
        <f>ROW()</f>
        <v>411</v>
      </c>
      <c r="H411" s="1" t="str">
        <f>H410</f>
        <v>Финпоток нарастающим итогом</v>
      </c>
      <c r="I411" s="1" t="s">
        <v>267</v>
      </c>
      <c r="U411" s="5">
        <f ca="1">SUM(INDIRECT(ADDRESS($B411,$X$2)&amp;":"&amp;ADDRESS($B411,$X$2-1+$P$8)))</f>
        <v>1</v>
      </c>
      <c r="X411" s="5">
        <f ca="1">IF(X$4="",0,IF(AND(W410&lt;=0,MIN(X410:$ZZ410)&gt;=0,SUM($W411:W411)=0),1,0))</f>
        <v>0</v>
      </c>
      <c r="Y411" s="5">
        <f ca="1">IF(Y$4="",0,IF(AND(X410&lt;=0,MIN(Y410:$ZZ410)&gt;=0,SUM($W411:X411)=0),1,0))</f>
        <v>0</v>
      </c>
      <c r="Z411" s="5">
        <f ca="1">IF(Z$4="",0,IF(AND(Y410&lt;=0,MIN(Z410:$ZZ410)&gt;=0,SUM($W411:Y411)=0),1,0))</f>
        <v>0</v>
      </c>
      <c r="AA411" s="5">
        <f ca="1">IF(AA$4="",0,IF(AND(Z410&lt;=0,MIN(AA410:$ZZ410)&gt;=0,SUM($W411:Z411)=0),1,0))</f>
        <v>0</v>
      </c>
      <c r="AB411" s="5">
        <f ca="1">IF(AB$4="",0,IF(AND(AA410&lt;=0,MIN(AB410:$ZZ410)&gt;=0,SUM($W411:AA411)=0),1,0))</f>
        <v>0</v>
      </c>
      <c r="AC411" s="5">
        <f ca="1">IF(AC$4="",0,IF(AND(AB410&lt;=0,MIN(AC410:$ZZ410)&gt;=0,SUM($W411:AB411)=0),1,0))</f>
        <v>0</v>
      </c>
      <c r="AD411" s="5">
        <f ca="1">IF(AD$4="",0,IF(AND(AC410&lt;=0,MIN(AD410:$ZZ410)&gt;=0,SUM($W411:AC411)=0),1,0))</f>
        <v>0</v>
      </c>
      <c r="AE411" s="5">
        <f ca="1">IF(AE$4="",0,IF(AND(AD410&lt;=0,MIN(AE410:$ZZ410)&gt;=0,SUM($W411:AD411)=0),1,0))</f>
        <v>0</v>
      </c>
      <c r="AF411" s="5">
        <f ca="1">IF(AF$4="",0,IF(AND(AE410&lt;=0,MIN(AF410:$ZZ410)&gt;=0,SUM($W411:AE411)=0),1,0))</f>
        <v>0</v>
      </c>
      <c r="AG411" s="5">
        <f ca="1">IF(AG$4="",0,IF(AND(AF410&lt;=0,MIN(AG410:$ZZ410)&gt;=0,SUM($W411:AF411)=0),1,0))</f>
        <v>0</v>
      </c>
      <c r="AH411" s="5">
        <f ca="1">IF(AH$4="",0,IF(AND(AG410&lt;=0,MIN(AH410:$ZZ410)&gt;=0,SUM($W411:AG411)=0),1,0))</f>
        <v>0</v>
      </c>
      <c r="AI411" s="5">
        <f ca="1">IF(AI$4="",0,IF(AND(AH410&lt;=0,MIN(AI410:$ZZ410)&gt;=0,SUM($W411:AH411)=0),1,0))</f>
        <v>0</v>
      </c>
      <c r="AJ411" s="5">
        <f ca="1">IF(AJ$4="",0,IF(AND(AI410&lt;=0,MIN(AJ410:$ZZ410)&gt;=0,SUM($W411:AI411)=0),1,0))</f>
        <v>0</v>
      </c>
      <c r="AK411" s="5">
        <f ca="1">IF(AK$4="",0,IF(AND(AJ410&lt;=0,MIN(AK410:$ZZ410)&gt;=0,SUM($W411:AJ411)=0),1,0))</f>
        <v>0</v>
      </c>
      <c r="AL411" s="5">
        <f ca="1">IF(AL$4="",0,IF(AND(AK410&lt;=0,MIN(AL410:$ZZ410)&gt;=0,SUM($W411:AK411)=0),1,0))</f>
        <v>0</v>
      </c>
      <c r="AM411" s="5">
        <f ca="1">IF(AM$4="",0,IF(AND(AL410&lt;=0,MIN(AM410:$ZZ410)&gt;=0,SUM($W411:AL411)=0),1,0))</f>
        <v>0</v>
      </c>
      <c r="AN411" s="5">
        <f ca="1">IF(AN$4="",0,IF(AND(AM410&lt;=0,MIN(AN410:$ZZ410)&gt;=0,SUM($W411:AM411)=0),1,0))</f>
        <v>0</v>
      </c>
      <c r="AO411" s="5">
        <f ca="1">IF(AO$4="",0,IF(AND(AN410&lt;=0,MIN(AO410:$ZZ410)&gt;=0,SUM($W411:AN411)=0),1,0))</f>
        <v>0</v>
      </c>
      <c r="AP411" s="5">
        <f ca="1">IF(AP$4="",0,IF(AND(AO410&lt;=0,MIN(AP410:$ZZ410)&gt;=0,SUM($W411:AO411)=0),1,0))</f>
        <v>0</v>
      </c>
      <c r="AQ411" s="5">
        <f ca="1">IF(AQ$4="",0,IF(AND(AP410&lt;=0,MIN(AQ410:$ZZ410)&gt;=0,SUM($W411:AP411)=0),1,0))</f>
        <v>0</v>
      </c>
      <c r="AR411" s="5">
        <f ca="1">IF(AR$4="",0,IF(AND(AQ410&lt;=0,MIN(AR410:$ZZ410)&gt;=0,SUM($W411:AQ411)=0),1,0))</f>
        <v>0</v>
      </c>
      <c r="AS411" s="5">
        <f ca="1">IF(AS$4="",0,IF(AND(AR410&lt;=0,MIN(AS410:$ZZ410)&gt;=0,SUM($W411:AR411)=0),1,0))</f>
        <v>0</v>
      </c>
      <c r="AT411" s="5">
        <f ca="1">IF(AT$4="",0,IF(AND(AS410&lt;=0,MIN(AT410:$ZZ410)&gt;=0,SUM($W411:AS411)=0),1,0))</f>
        <v>0</v>
      </c>
      <c r="AU411" s="5">
        <f ca="1">IF(AU$4="",0,IF(AND(AT410&lt;=0,MIN(AU410:$ZZ410)&gt;=0,SUM($W411:AT411)=0),1,0))</f>
        <v>0</v>
      </c>
      <c r="AV411" s="5">
        <f ca="1">IF(AV$4="",0,IF(AND(AU410&lt;=0,MIN(AV410:$ZZ410)&gt;=0,SUM($W411:AU411)=0),1,0))</f>
        <v>0</v>
      </c>
      <c r="AW411" s="5">
        <f ca="1">IF(AW$4="",0,IF(AND(AV410&lt;=0,MIN(AW410:$ZZ410)&gt;=0,SUM($W411:AV411)=0),1,0))</f>
        <v>1</v>
      </c>
      <c r="AX411" s="5">
        <f ca="1">IF(AX$4="",0,IF(AND(AW410&lt;=0,MIN(AX410:$ZZ410)&gt;=0,SUM($W411:AW411)=0),1,0))</f>
        <v>0</v>
      </c>
      <c r="AY411" s="5">
        <f ca="1">IF(AY$4="",0,IF(AND(AX410&lt;=0,MIN(AY410:$ZZ410)&gt;=0,SUM($W411:AX411)=0),1,0))</f>
        <v>0</v>
      </c>
      <c r="AZ411" s="5">
        <f ca="1">IF(AZ$4="",0,IF(AND(AY410&lt;=0,MIN(AZ410:$ZZ410)&gt;=0,SUM($W411:AY411)=0),1,0))</f>
        <v>0</v>
      </c>
      <c r="BA411" s="5">
        <f ca="1">IF(BA$4="",0,IF(AND(AZ410&lt;=0,MIN(BA410:$ZZ410)&gt;=0,SUM($W411:AZ411)=0),1,0))</f>
        <v>0</v>
      </c>
      <c r="BB411" s="5">
        <f ca="1">IF(BB$4="",0,IF(AND(BA410&lt;=0,MIN(BB410:$ZZ410)&gt;=0,SUM($W411:BA411)=0),1,0))</f>
        <v>0</v>
      </c>
      <c r="BC411" s="5">
        <f ca="1">IF(BC$4="",0,IF(AND(BB410&lt;=0,MIN(BC410:$ZZ410)&gt;=0,SUM($W411:BB411)=0),1,0))</f>
        <v>0</v>
      </c>
      <c r="BD411" s="5">
        <f ca="1">IF(BD$4="",0,IF(AND(BC410&lt;=0,MIN(BD410:$ZZ410)&gt;=0,SUM($W411:BC411)=0),1,0))</f>
        <v>0</v>
      </c>
      <c r="BE411" s="5">
        <f ca="1">IF(BE$4="",0,IF(AND(BD410&lt;=0,MIN(BE410:$ZZ410)&gt;=0,SUM($W411:BD411)=0),1,0))</f>
        <v>0</v>
      </c>
      <c r="BF411" s="5">
        <f ca="1">IF(BF$4="",0,IF(AND(BE410&lt;=0,MIN(BF410:$ZZ410)&gt;=0,SUM($W411:BE411)=0),1,0))</f>
        <v>0</v>
      </c>
      <c r="BG411" s="5">
        <f ca="1">IF(BG$4="",0,IF(AND(BF410&lt;=0,MIN(BG410:$ZZ410)&gt;=0,SUM($W411:BF411)=0),1,0))</f>
        <v>0</v>
      </c>
      <c r="BH411" s="5">
        <f ca="1">IF(BH$4="",0,IF(AND(BG410&lt;=0,MIN(BH410:$ZZ410)&gt;=0,SUM($W411:BG411)=0),1,0))</f>
        <v>0</v>
      </c>
      <c r="BI411" s="5">
        <f ca="1">IF(BI$4="",0,IF(AND(BH410&lt;=0,MIN(BI410:$ZZ410)&gt;=0,SUM($W411:BH411)=0),1,0))</f>
        <v>0</v>
      </c>
      <c r="BJ411" s="5">
        <f ca="1">IF(BJ$4="",0,IF(AND(BI410&lt;=0,MIN(BJ410:$ZZ410)&gt;=0,SUM($W411:BI411)=0),1,0))</f>
        <v>0</v>
      </c>
      <c r="BK411" s="5">
        <f ca="1">IF(BK$4="",0,IF(AND(BJ410&lt;=0,MIN(BK410:$ZZ410)&gt;=0,SUM($W411:BJ411)=0),1,0))</f>
        <v>0</v>
      </c>
      <c r="BL411" s="5">
        <f ca="1">IF(BL$4="",0,IF(AND(BK410&lt;=0,MIN(BL410:$ZZ410)&gt;=0,SUM($W411:BK411)=0),1,0))</f>
        <v>0</v>
      </c>
      <c r="BM411" s="5">
        <f ca="1">IF(BM$4="",0,IF(AND(BL410&lt;=0,MIN(BM410:$ZZ410)&gt;=0,SUM($W411:BL411)=0),1,0))</f>
        <v>0</v>
      </c>
      <c r="BN411" s="5">
        <f ca="1">IF(BN$4="",0,IF(AND(BM410&lt;=0,MIN(BN410:$ZZ410)&gt;=0,SUM($W411:BM411)=0),1,0))</f>
        <v>0</v>
      </c>
      <c r="BO411" s="5">
        <f ca="1">IF(BO$4="",0,IF(AND(BN410&lt;=0,MIN(BO410:$ZZ410)&gt;=0,SUM($W411:BN411)=0),1,0))</f>
        <v>0</v>
      </c>
      <c r="BP411" s="5">
        <f ca="1">IF(BP$4="",0,IF(AND(BO410&lt;=0,MIN(BP410:$ZZ410)&gt;=0,SUM($W411:BO411)=0),1,0))</f>
        <v>0</v>
      </c>
      <c r="BQ411" s="5">
        <f ca="1">IF(BQ$4="",0,IF(AND(BP410&lt;=0,MIN(BQ410:$ZZ410)&gt;=0,SUM($W411:BP411)=0),1,0))</f>
        <v>0</v>
      </c>
      <c r="BR411" s="5">
        <f ca="1">IF(BR$4="",0,IF(AND(BQ410&lt;=0,MIN(BR410:$ZZ410)&gt;=0,SUM($W411:BQ411)=0),1,0))</f>
        <v>0</v>
      </c>
      <c r="BS411" s="5">
        <f ca="1">IF(BS$4="",0,IF(AND(BR410&lt;=0,MIN(BS410:$ZZ410)&gt;=0,SUM($W411:BR411)=0),1,0))</f>
        <v>0</v>
      </c>
      <c r="BT411" s="5">
        <f ca="1">IF(BT$4="",0,IF(AND(BS410&lt;=0,MIN(BT410:$ZZ410)&gt;=0,SUM($W411:BS411)=0),1,0))</f>
        <v>0</v>
      </c>
      <c r="BU411" s="5">
        <f ca="1">IF(BU$4="",0,IF(AND(BT410&lt;=0,MIN(BU410:$ZZ410)&gt;=0,SUM($W411:BT411)=0),1,0))</f>
        <v>0</v>
      </c>
      <c r="BV411" s="5">
        <f ca="1">IF(BV$4="",0,IF(AND(BU410&lt;=0,MIN(BV410:$ZZ410)&gt;=0,SUM($W411:BU411)=0),1,0))</f>
        <v>0</v>
      </c>
      <c r="BW411" s="5">
        <f ca="1">IF(BW$4="",0,IF(AND(BV410&lt;=0,MIN(BW410:$ZZ410)&gt;=0,SUM($W411:BV411)=0),1,0))</f>
        <v>0</v>
      </c>
      <c r="BX411" s="5">
        <f ca="1">IF(BX$4="",0,IF(AND(BW410&lt;=0,MIN(BX410:$ZZ410)&gt;=0,SUM($W411:BW411)=0),1,0))</f>
        <v>0</v>
      </c>
      <c r="BY411" s="5">
        <f ca="1">IF(BY$4="",0,IF(AND(BX410&lt;=0,MIN(BY410:$ZZ410)&gt;=0,SUM($W411:BX411)=0),1,0))</f>
        <v>0</v>
      </c>
      <c r="BZ411" s="5">
        <f ca="1">IF(BZ$4="",0,IF(AND(BY410&lt;=0,MIN(BZ410:$ZZ410)&gt;=0,SUM($W411:BY411)=0),1,0))</f>
        <v>0</v>
      </c>
      <c r="CA411" s="5">
        <f ca="1">IF(CA$4="",0,IF(AND(BZ410&lt;=0,MIN(CA410:$ZZ410)&gt;=0,SUM($W411:BZ411)=0),1,0))</f>
        <v>0</v>
      </c>
      <c r="CB411" s="5">
        <f ca="1">IF(CB$4="",0,IF(AND(CA410&lt;=0,MIN(CB410:$ZZ410)&gt;=0,SUM($W411:CA411)=0),1,0))</f>
        <v>0</v>
      </c>
      <c r="CC411" s="5">
        <f ca="1">IF(CC$4="",0,IF(AND(CB410&lt;=0,MIN(CC410:$ZZ410)&gt;=0,SUM($W411:CB411)=0),1,0))</f>
        <v>0</v>
      </c>
      <c r="CD411" s="5">
        <f ca="1">IF(CD$4="",0,IF(AND(CC410&lt;=0,MIN(CD410:$ZZ410)&gt;=0,SUM($W411:CC411)=0),1,0))</f>
        <v>0</v>
      </c>
      <c r="CE411" s="5">
        <f ca="1">IF(CE$4="",0,IF(AND(CD410&lt;=0,MIN(CE410:$ZZ410)&gt;=0,SUM($W411:CD411)=0),1,0))</f>
        <v>0</v>
      </c>
      <c r="CF411" s="5">
        <f ca="1">IF(CF$4="",0,IF(AND(CE410&lt;=0,MIN(CF410:$ZZ410)&gt;=0,SUM($W411:CE411)=0),1,0))</f>
        <v>0</v>
      </c>
    </row>
    <row r="412" spans="2:84" x14ac:dyDescent="0.3">
      <c r="B412" s="13">
        <f>ROW()</f>
        <v>412</v>
      </c>
      <c r="H412" s="1" t="str">
        <f>H410</f>
        <v>Финпоток нарастающим итогом</v>
      </c>
      <c r="I412" s="1" t="s">
        <v>268</v>
      </c>
      <c r="M412" s="53" t="s">
        <v>128</v>
      </c>
      <c r="U412" s="33">
        <f ca="1">SUMIFS(INDIRECT(ADDRESS(1,$X$2)&amp;":"&amp;ADDRESS(1,$X$2-1+$P$8)),INDIRECT(ADDRESS($B411,$X$2)&amp;":"&amp;ADDRESS($B411,$X$2-1+$P$8)),1)/12</f>
        <v>2.1666666666666665</v>
      </c>
    </row>
    <row r="413" spans="2:84" x14ac:dyDescent="0.3">
      <c r="X413" s="109"/>
    </row>
    <row r="414" spans="2:84" x14ac:dyDescent="0.3">
      <c r="B414" s="13">
        <f>ROW()</f>
        <v>414</v>
      </c>
      <c r="H414" s="1" t="s">
        <v>264</v>
      </c>
      <c r="M414" s="53" t="s">
        <v>18</v>
      </c>
      <c r="P414" s="72" t="str">
        <f>Lists!$AI$18</f>
        <v>FCF(+)</v>
      </c>
      <c r="U414" s="5">
        <f ca="1">SUM(INDIRECT(ADDRESS($B414,$X$2)&amp;":"&amp;ADDRESS($B414,$X$2-1+$P$8)))</f>
        <v>647150109.18953991</v>
      </c>
      <c r="X414" s="5">
        <f t="shared" ref="X414:BC414" ca="1" si="605">IF(X$4="",0,IF(AND(X$1=$P$8,X407&gt;0),X407,IF(AND(X407&gt;0,X410-MIN(INDIRECT(ADDRESS($B410,Y$2,4,1)&amp;":"&amp;ADDRESS($B410,SUMIFS($2:$2,$1:$1,$P$8),4,1)))&gt;0,X410-MIN(INDIRECT(ADDRESS($B410,Y$2,4,1)&amp;":"&amp;ADDRESS($B410,SUMIFS($2:$2,$1:$1,$P$8),4,1)))&lt;X407),X407-(X410-MIN(INDIRECT(ADDRESS($B410,Y$2,4,1)&amp;":"&amp;ADDRESS($B410,SUMIFS($2:$2,$1:$1,$P$8),4,1)))),IF(AND(X407&gt;0,X410&lt;=MIN(INDIRECT(ADDRESS($B410,Y$2,4,1)&amp;":"&amp;ADDRESS($B410,SUMIFS($2:$2,$1:$1,$P$8),4,1)))),X407,0))))</f>
        <v>0</v>
      </c>
      <c r="Y414" s="5">
        <f t="shared" ca="1" si="605"/>
        <v>0</v>
      </c>
      <c r="Z414" s="5">
        <f t="shared" ca="1" si="605"/>
        <v>0</v>
      </c>
      <c r="AA414" s="5">
        <f t="shared" ca="1" si="605"/>
        <v>0</v>
      </c>
      <c r="AB414" s="5">
        <f t="shared" ca="1" si="605"/>
        <v>0</v>
      </c>
      <c r="AC414" s="5">
        <f t="shared" ca="1" si="605"/>
        <v>0</v>
      </c>
      <c r="AD414" s="5">
        <f t="shared" ca="1" si="605"/>
        <v>0</v>
      </c>
      <c r="AE414" s="5">
        <f t="shared" ca="1" si="605"/>
        <v>0</v>
      </c>
      <c r="AF414" s="5">
        <f t="shared" ca="1" si="605"/>
        <v>0</v>
      </c>
      <c r="AG414" s="5">
        <f t="shared" ca="1" si="605"/>
        <v>0</v>
      </c>
      <c r="AH414" s="5">
        <f t="shared" ca="1" si="605"/>
        <v>0</v>
      </c>
      <c r="AI414" s="5">
        <f t="shared" ca="1" si="605"/>
        <v>0</v>
      </c>
      <c r="AJ414" s="5">
        <f t="shared" ca="1" si="605"/>
        <v>0</v>
      </c>
      <c r="AK414" s="5">
        <f t="shared" ca="1" si="605"/>
        <v>0</v>
      </c>
      <c r="AL414" s="5">
        <f t="shared" ca="1" si="605"/>
        <v>0</v>
      </c>
      <c r="AM414" s="5">
        <f t="shared" ca="1" si="605"/>
        <v>255931.09440846727</v>
      </c>
      <c r="AN414" s="5">
        <f t="shared" ca="1" si="605"/>
        <v>0</v>
      </c>
      <c r="AO414" s="5">
        <f t="shared" ca="1" si="605"/>
        <v>0</v>
      </c>
      <c r="AP414" s="5">
        <f t="shared" ca="1" si="605"/>
        <v>0</v>
      </c>
      <c r="AQ414" s="5">
        <f t="shared" ca="1" si="605"/>
        <v>0</v>
      </c>
      <c r="AR414" s="5">
        <f t="shared" ca="1" si="605"/>
        <v>0</v>
      </c>
      <c r="AS414" s="5">
        <f t="shared" ca="1" si="605"/>
        <v>0</v>
      </c>
      <c r="AT414" s="5">
        <f t="shared" ca="1" si="605"/>
        <v>0</v>
      </c>
      <c r="AU414" s="5">
        <f t="shared" ca="1" si="605"/>
        <v>1779013.2634456754</v>
      </c>
      <c r="AV414" s="5">
        <f t="shared" ca="1" si="605"/>
        <v>2265642.1764127635</v>
      </c>
      <c r="AW414" s="5">
        <f t="shared" ca="1" si="605"/>
        <v>6396349.6396662043</v>
      </c>
      <c r="AX414" s="5">
        <f t="shared" ca="1" si="605"/>
        <v>3274624.1236739024</v>
      </c>
      <c r="AY414" s="5">
        <f t="shared" ca="1" si="605"/>
        <v>1001807.7348395074</v>
      </c>
      <c r="AZ414" s="5">
        <f t="shared" ca="1" si="605"/>
        <v>0</v>
      </c>
      <c r="BA414" s="5">
        <f t="shared" ca="1" si="605"/>
        <v>0</v>
      </c>
      <c r="BB414" s="5">
        <f t="shared" ca="1" si="605"/>
        <v>0</v>
      </c>
      <c r="BC414" s="5">
        <f t="shared" ca="1" si="605"/>
        <v>0</v>
      </c>
      <c r="BD414" s="5">
        <f t="shared" ref="BD414:CF414" ca="1" si="606">IF(BD$4="",0,IF(AND(BD$1=$P$8,BD407&gt;0),BD407,IF(AND(BD407&gt;0,BD410-MIN(INDIRECT(ADDRESS($B410,BE$2,4,1)&amp;":"&amp;ADDRESS($B410,SUMIFS($2:$2,$1:$1,$P$8),4,1)))&gt;0,BD410-MIN(INDIRECT(ADDRESS($B410,BE$2,4,1)&amp;":"&amp;ADDRESS($B410,SUMIFS($2:$2,$1:$1,$P$8),4,1)))&lt;BD407),BD407-(BD410-MIN(INDIRECT(ADDRESS($B410,BE$2,4,1)&amp;":"&amp;ADDRESS($B410,SUMIFS($2:$2,$1:$1,$P$8),4,1)))),IF(AND(BD407&gt;0,BD410&lt;=MIN(INDIRECT(ADDRESS($B410,BE$2,4,1)&amp;":"&amp;ADDRESS($B410,SUMIFS($2:$2,$1:$1,$P$8),4,1)))),BD407,0))))</f>
        <v>109312.78932586033</v>
      </c>
      <c r="BE414" s="5">
        <f t="shared" ca="1" si="606"/>
        <v>4100976.1130259042</v>
      </c>
      <c r="BF414" s="5">
        <f t="shared" ca="1" si="606"/>
        <v>7950463.7020445047</v>
      </c>
      <c r="BG414" s="5">
        <f t="shared" ca="1" si="606"/>
        <v>5574718.6976551516</v>
      </c>
      <c r="BH414" s="5">
        <f t="shared" ca="1" si="606"/>
        <v>4911990.6400874667</v>
      </c>
      <c r="BI414" s="5">
        <f t="shared" ca="1" si="606"/>
        <v>7110560.8711999971</v>
      </c>
      <c r="BJ414" s="5">
        <f t="shared" ca="1" si="606"/>
        <v>3530922.752715576</v>
      </c>
      <c r="BK414" s="5">
        <f t="shared" ca="1" si="606"/>
        <v>0</v>
      </c>
      <c r="BL414" s="5">
        <f t="shared" ca="1" si="606"/>
        <v>0</v>
      </c>
      <c r="BM414" s="5">
        <f t="shared" ca="1" si="606"/>
        <v>0</v>
      </c>
      <c r="BN414" s="5">
        <f t="shared" ca="1" si="606"/>
        <v>3070098.4497233774</v>
      </c>
      <c r="BO414" s="5">
        <f t="shared" ca="1" si="606"/>
        <v>8159797.7870480819</v>
      </c>
      <c r="BP414" s="5">
        <f t="shared" ca="1" si="606"/>
        <v>6416229.5715761883</v>
      </c>
      <c r="BQ414" s="5">
        <f t="shared" ca="1" si="606"/>
        <v>6837584.1738227522</v>
      </c>
      <c r="BR414" s="5">
        <f t="shared" ca="1" si="606"/>
        <v>12588644.033148404</v>
      </c>
      <c r="BS414" s="5">
        <f t="shared" ca="1" si="606"/>
        <v>8642642.5661042016</v>
      </c>
      <c r="BT414" s="5">
        <f t="shared" ca="1" si="606"/>
        <v>7501675.7551902607</v>
      </c>
      <c r="BU414" s="5">
        <f t="shared" ca="1" si="606"/>
        <v>0</v>
      </c>
      <c r="BV414" s="5">
        <f t="shared" ca="1" si="606"/>
        <v>0</v>
      </c>
      <c r="BW414" s="5">
        <f t="shared" ca="1" si="606"/>
        <v>3822262.0804834622</v>
      </c>
      <c r="BX414" s="5">
        <f t="shared" ca="1" si="606"/>
        <v>5979774.9200059623</v>
      </c>
      <c r="BY414" s="5">
        <f t="shared" ca="1" si="606"/>
        <v>8288912.095178484</v>
      </c>
      <c r="BZ414" s="5">
        <f t="shared" ca="1" si="606"/>
        <v>10295252.679236891</v>
      </c>
      <c r="CA414" s="5">
        <f t="shared" ca="1" si="606"/>
        <v>15370847.689107969</v>
      </c>
      <c r="CB414" s="5">
        <f t="shared" ca="1" si="606"/>
        <v>9382301.8469742369</v>
      </c>
      <c r="CC414" s="5">
        <f t="shared" ca="1" si="606"/>
        <v>9940677.0766957738</v>
      </c>
      <c r="CD414" s="5">
        <f t="shared" ca="1" si="606"/>
        <v>12042179.897864083</v>
      </c>
      <c r="CE414" s="5">
        <f t="shared" ca="1" si="606"/>
        <v>470548914.96887887</v>
      </c>
      <c r="CF414" s="5">
        <f t="shared" ca="1" si="606"/>
        <v>0</v>
      </c>
    </row>
    <row r="415" spans="2:84" x14ac:dyDescent="0.3">
      <c r="X415" s="109"/>
    </row>
    <row r="416" spans="2:84" x14ac:dyDescent="0.3">
      <c r="B416" s="13">
        <f>ROW()</f>
        <v>416</v>
      </c>
      <c r="H416" s="1" t="s">
        <v>265</v>
      </c>
      <c r="M416" s="53" t="s">
        <v>18</v>
      </c>
      <c r="P416" s="72" t="str">
        <f>Lists!$AI$19</f>
        <v>FCF(-)</v>
      </c>
      <c r="U416" s="5">
        <f ca="1">SUM(INDIRECT(ADDRESS($B416,$X$2)&amp;":"&amp;ADDRESS($B416,$X$2-1+$P$8)))</f>
        <v>-10000000</v>
      </c>
      <c r="X416" s="5">
        <f ca="1">IF(X$4="",0,IF(X414&gt;0,0,IF(X410-W410&gt;0,0,IF(X410-SUM($W416:W416)&gt;0,0,X410-SUM($W416:W416)))))</f>
        <v>-10000000</v>
      </c>
      <c r="Y416" s="5">
        <f ca="1">IF(Y$4="",0,IF(Y414&gt;0,0,IF(Y410-X410&gt;0,0,IF(Y410-SUM($W416:X416)&gt;0,0,Y410-SUM($W416:X416)))))</f>
        <v>0</v>
      </c>
      <c r="Z416" s="5">
        <f ca="1">IF(Z$4="",0,IF(Z414&gt;0,0,IF(Z410-Y410&gt;0,0,IF(Z410-SUM($W416:Y416)&gt;0,0,Z410-SUM($W416:Y416)))))</f>
        <v>0</v>
      </c>
      <c r="AA416" s="5">
        <f ca="1">IF(AA$4="",0,IF(AA414&gt;0,0,IF(AA410-Z410&gt;0,0,IF(AA410-SUM($W416:Z416)&gt;0,0,AA410-SUM($W416:Z416)))))</f>
        <v>0</v>
      </c>
      <c r="AB416" s="5">
        <f ca="1">IF(AB$4="",0,IF(AB414&gt;0,0,IF(AB410-AA410&gt;0,0,IF(AB410-SUM($W416:AA416)&gt;0,0,AB410-SUM($W416:AA416)))))</f>
        <v>0</v>
      </c>
      <c r="AC416" s="5">
        <f ca="1">IF(AC$4="",0,IF(AC414&gt;0,0,IF(AC410-AB410&gt;0,0,IF(AC410-SUM($W416:AB416)&gt;0,0,AC410-SUM($W416:AB416)))))</f>
        <v>0</v>
      </c>
      <c r="AD416" s="5">
        <f ca="1">IF(AD$4="",0,IF(AD414&gt;0,0,IF(AD410-AC410&gt;0,0,IF(AD410-SUM($W416:AC416)&gt;0,0,AD410-SUM($W416:AC416)))))</f>
        <v>0</v>
      </c>
      <c r="AE416" s="5">
        <f ca="1">IF(AE$4="",0,IF(AE414&gt;0,0,IF(AE410-AD410&gt;0,0,IF(AE410-SUM($W416:AD416)&gt;0,0,AE410-SUM($W416:AD416)))))</f>
        <v>0</v>
      </c>
      <c r="AF416" s="5">
        <f ca="1">IF(AF$4="",0,IF(AF414&gt;0,0,IF(AF410-AE410&gt;0,0,IF(AF410-SUM($W416:AE416)&gt;0,0,AF410-SUM($W416:AE416)))))</f>
        <v>0</v>
      </c>
      <c r="AG416" s="5">
        <f ca="1">IF(AG$4="",0,IF(AG414&gt;0,0,IF(AG410-AF410&gt;0,0,IF(AG410-SUM($W416:AF416)&gt;0,0,AG410-SUM($W416:AF416)))))</f>
        <v>0</v>
      </c>
      <c r="AH416" s="5">
        <f ca="1">IF(AH$4="",0,IF(AH414&gt;0,0,IF(AH410-AG410&gt;0,0,IF(AH410-SUM($W416:AG416)&gt;0,0,AH410-SUM($W416:AG416)))))</f>
        <v>0</v>
      </c>
      <c r="AI416" s="5">
        <f ca="1">IF(AI$4="",0,IF(AI414&gt;0,0,IF(AI410-AH410&gt;0,0,IF(AI410-SUM($W416:AH416)&gt;0,0,AI410-SUM($W416:AH416)))))</f>
        <v>0</v>
      </c>
      <c r="AJ416" s="5">
        <f ca="1">IF(AJ$4="",0,IF(AJ414&gt;0,0,IF(AJ410-AI410&gt;0,0,IF(AJ410-SUM($W416:AI416)&gt;0,0,AJ410-SUM($W416:AI416)))))</f>
        <v>0</v>
      </c>
      <c r="AK416" s="5">
        <f ca="1">IF(AK$4="",0,IF(AK414&gt;0,0,IF(AK410-AJ410&gt;0,0,IF(AK410-SUM($W416:AJ416)&gt;0,0,AK410-SUM($W416:AJ416)))))</f>
        <v>0</v>
      </c>
      <c r="AL416" s="5">
        <f ca="1">IF(AL$4="",0,IF(AL414&gt;0,0,IF(AL410-AK410&gt;0,0,IF(AL410-SUM($W416:AK416)&gt;0,0,AL410-SUM($W416:AK416)))))</f>
        <v>0</v>
      </c>
      <c r="AM416" s="5">
        <f ca="1">IF(AM$4="",0,IF(AM414&gt;0,0,IF(AM410-AL410&gt;0,0,IF(AM410-SUM($W416:AL416)&gt;0,0,AM410-SUM($W416:AL416)))))</f>
        <v>0</v>
      </c>
      <c r="AN416" s="5">
        <f ca="1">IF(AN$4="",0,IF(AN414&gt;0,0,IF(AN410-AM410&gt;0,0,IF(AN410-SUM($W416:AM416)&gt;0,0,AN410-SUM($W416:AM416)))))</f>
        <v>0</v>
      </c>
      <c r="AO416" s="5">
        <f ca="1">IF(AO$4="",0,IF(AO414&gt;0,0,IF(AO410-AN410&gt;0,0,IF(AO410-SUM($W416:AN416)&gt;0,0,AO410-SUM($W416:AN416)))))</f>
        <v>0</v>
      </c>
      <c r="AP416" s="5">
        <f ca="1">IF(AP$4="",0,IF(AP414&gt;0,0,IF(AP410-AO410&gt;0,0,IF(AP410-SUM($W416:AO416)&gt;0,0,AP410-SUM($W416:AO416)))))</f>
        <v>0</v>
      </c>
      <c r="AQ416" s="5">
        <f ca="1">IF(AQ$4="",0,IF(AQ414&gt;0,0,IF(AQ410-AP410&gt;0,0,IF(AQ410-SUM($W416:AP416)&gt;0,0,AQ410-SUM($W416:AP416)))))</f>
        <v>0</v>
      </c>
      <c r="AR416" s="5">
        <f ca="1">IF(AR$4="",0,IF(AR414&gt;0,0,IF(AR410-AQ410&gt;0,0,IF(AR410-SUM($W416:AQ416)&gt;0,0,AR410-SUM($W416:AQ416)))))</f>
        <v>0</v>
      </c>
      <c r="AS416" s="5">
        <f ca="1">IF(AS$4="",0,IF(AS414&gt;0,0,IF(AS410-AR410&gt;0,0,IF(AS410-SUM($W416:AR416)&gt;0,0,AS410-SUM($W416:AR416)))))</f>
        <v>0</v>
      </c>
      <c r="AT416" s="5">
        <f ca="1">IF(AT$4="",0,IF(AT414&gt;0,0,IF(AT410-AS410&gt;0,0,IF(AT410-SUM($W416:AS416)&gt;0,0,AT410-SUM($W416:AS416)))))</f>
        <v>0</v>
      </c>
      <c r="AU416" s="5">
        <f ca="1">IF(AU$4="",0,IF(AU414&gt;0,0,IF(AU410-AT410&gt;0,0,IF(AU410-SUM($W416:AT416)&gt;0,0,AU410-SUM($W416:AT416)))))</f>
        <v>0</v>
      </c>
      <c r="AV416" s="5">
        <f ca="1">IF(AV$4="",0,IF(AV414&gt;0,0,IF(AV410-AU410&gt;0,0,IF(AV410-SUM($W416:AU416)&gt;0,0,AV410-SUM($W416:AU416)))))</f>
        <v>0</v>
      </c>
      <c r="AW416" s="5">
        <f ca="1">IF(AW$4="",0,IF(AW414&gt;0,0,IF(AW410-AV410&gt;0,0,IF(AW410-SUM($W416:AV416)&gt;0,0,AW410-SUM($W416:AV416)))))</f>
        <v>0</v>
      </c>
      <c r="AX416" s="5">
        <f ca="1">IF(AX$4="",0,IF(AX414&gt;0,0,IF(AX410-AW410&gt;0,0,IF(AX410-SUM($W416:AW416)&gt;0,0,AX410-SUM($W416:AW416)))))</f>
        <v>0</v>
      </c>
      <c r="AY416" s="5">
        <f ca="1">IF(AY$4="",0,IF(AY414&gt;0,0,IF(AY410-AX410&gt;0,0,IF(AY410-SUM($W416:AX416)&gt;0,0,AY410-SUM($W416:AX416)))))</f>
        <v>0</v>
      </c>
      <c r="AZ416" s="5">
        <f ca="1">IF(AZ$4="",0,IF(AZ414&gt;0,0,IF(AZ410-AY410&gt;0,0,IF(AZ410-SUM($W416:AY416)&gt;0,0,AZ410-SUM($W416:AY416)))))</f>
        <v>0</v>
      </c>
      <c r="BA416" s="5">
        <f ca="1">IF(BA$4="",0,IF(BA414&gt;0,0,IF(BA410-AZ410&gt;0,0,IF(BA410-SUM($W416:AZ416)&gt;0,0,BA410-SUM($W416:AZ416)))))</f>
        <v>0</v>
      </c>
      <c r="BB416" s="5">
        <f ca="1">IF(BB$4="",0,IF(BB414&gt;0,0,IF(BB410-BA410&gt;0,0,IF(BB410-SUM($W416:BA416)&gt;0,0,BB410-SUM($W416:BA416)))))</f>
        <v>0</v>
      </c>
      <c r="BC416" s="5">
        <f ca="1">IF(BC$4="",0,IF(BC414&gt;0,0,IF(BC410-BB410&gt;0,0,IF(BC410-SUM($W416:BB416)&gt;0,0,BC410-SUM($W416:BB416)))))</f>
        <v>0</v>
      </c>
      <c r="BD416" s="5">
        <f ca="1">IF(BD$4="",0,IF(BD414&gt;0,0,IF(BD410-BC410&gt;0,0,IF(BD410-SUM($W416:BC416)&gt;0,0,BD410-SUM($W416:BC416)))))</f>
        <v>0</v>
      </c>
      <c r="BE416" s="5">
        <f ca="1">IF(BE$4="",0,IF(BE414&gt;0,0,IF(BE410-BD410&gt;0,0,IF(BE410-SUM($W416:BD416)&gt;0,0,BE410-SUM($W416:BD416)))))</f>
        <v>0</v>
      </c>
      <c r="BF416" s="5">
        <f ca="1">IF(BF$4="",0,IF(BF414&gt;0,0,IF(BF410-BE410&gt;0,0,IF(BF410-SUM($W416:BE416)&gt;0,0,BF410-SUM($W416:BE416)))))</f>
        <v>0</v>
      </c>
      <c r="BG416" s="5">
        <f ca="1">IF(BG$4="",0,IF(BG414&gt;0,0,IF(BG410-BF410&gt;0,0,IF(BG410-SUM($W416:BF416)&gt;0,0,BG410-SUM($W416:BF416)))))</f>
        <v>0</v>
      </c>
      <c r="BH416" s="5">
        <f ca="1">IF(BH$4="",0,IF(BH414&gt;0,0,IF(BH410-BG410&gt;0,0,IF(BH410-SUM($W416:BG416)&gt;0,0,BH410-SUM($W416:BG416)))))</f>
        <v>0</v>
      </c>
      <c r="BI416" s="5">
        <f ca="1">IF(BI$4="",0,IF(BI414&gt;0,0,IF(BI410-BH410&gt;0,0,IF(BI410-SUM($W416:BH416)&gt;0,0,BI410-SUM($W416:BH416)))))</f>
        <v>0</v>
      </c>
      <c r="BJ416" s="5">
        <f ca="1">IF(BJ$4="",0,IF(BJ414&gt;0,0,IF(BJ410-BI410&gt;0,0,IF(BJ410-SUM($W416:BI416)&gt;0,0,BJ410-SUM($W416:BI416)))))</f>
        <v>0</v>
      </c>
      <c r="BK416" s="5">
        <f ca="1">IF(BK$4="",0,IF(BK414&gt;0,0,IF(BK410-BJ410&gt;0,0,IF(BK410-SUM($W416:BJ416)&gt;0,0,BK410-SUM($W416:BJ416)))))</f>
        <v>0</v>
      </c>
      <c r="BL416" s="5">
        <f ca="1">IF(BL$4="",0,IF(BL414&gt;0,0,IF(BL410-BK410&gt;0,0,IF(BL410-SUM($W416:BK416)&gt;0,0,BL410-SUM($W416:BK416)))))</f>
        <v>0</v>
      </c>
      <c r="BM416" s="5">
        <f ca="1">IF(BM$4="",0,IF(BM414&gt;0,0,IF(BM410-BL410&gt;0,0,IF(BM410-SUM($W416:BL416)&gt;0,0,BM410-SUM($W416:BL416)))))</f>
        <v>0</v>
      </c>
      <c r="BN416" s="5">
        <f ca="1">IF(BN$4="",0,IF(BN414&gt;0,0,IF(BN410-BM410&gt;0,0,IF(BN410-SUM($W416:BM416)&gt;0,0,BN410-SUM($W416:BM416)))))</f>
        <v>0</v>
      </c>
      <c r="BO416" s="5">
        <f ca="1">IF(BO$4="",0,IF(BO414&gt;0,0,IF(BO410-BN410&gt;0,0,IF(BO410-SUM($W416:BN416)&gt;0,0,BO410-SUM($W416:BN416)))))</f>
        <v>0</v>
      </c>
      <c r="BP416" s="5">
        <f ca="1">IF(BP$4="",0,IF(BP414&gt;0,0,IF(BP410-BO410&gt;0,0,IF(BP410-SUM($W416:BO416)&gt;0,0,BP410-SUM($W416:BO416)))))</f>
        <v>0</v>
      </c>
      <c r="BQ416" s="5">
        <f ca="1">IF(BQ$4="",0,IF(BQ414&gt;0,0,IF(BQ410-BP410&gt;0,0,IF(BQ410-SUM($W416:BP416)&gt;0,0,BQ410-SUM($W416:BP416)))))</f>
        <v>0</v>
      </c>
      <c r="BR416" s="5">
        <f ca="1">IF(BR$4="",0,IF(BR414&gt;0,0,IF(BR410-BQ410&gt;0,0,IF(BR410-SUM($W416:BQ416)&gt;0,0,BR410-SUM($W416:BQ416)))))</f>
        <v>0</v>
      </c>
      <c r="BS416" s="5">
        <f ca="1">IF(BS$4="",0,IF(BS414&gt;0,0,IF(BS410-BR410&gt;0,0,IF(BS410-SUM($W416:BR416)&gt;0,0,BS410-SUM($W416:BR416)))))</f>
        <v>0</v>
      </c>
      <c r="BT416" s="5">
        <f ca="1">IF(BT$4="",0,IF(BT414&gt;0,0,IF(BT410-BS410&gt;0,0,IF(BT410-SUM($W416:BS416)&gt;0,0,BT410-SUM($W416:BS416)))))</f>
        <v>0</v>
      </c>
      <c r="BU416" s="5">
        <f ca="1">IF(BU$4="",0,IF(BU414&gt;0,0,IF(BU410-BT410&gt;0,0,IF(BU410-SUM($W416:BT416)&gt;0,0,BU410-SUM($W416:BT416)))))</f>
        <v>0</v>
      </c>
      <c r="BV416" s="5">
        <f ca="1">IF(BV$4="",0,IF(BV414&gt;0,0,IF(BV410-BU410&gt;0,0,IF(BV410-SUM($W416:BU416)&gt;0,0,BV410-SUM($W416:BU416)))))</f>
        <v>0</v>
      </c>
      <c r="BW416" s="5">
        <f ca="1">IF(BW$4="",0,IF(BW414&gt;0,0,IF(BW410-BV410&gt;0,0,IF(BW410-SUM($W416:BV416)&gt;0,0,BW410-SUM($W416:BV416)))))</f>
        <v>0</v>
      </c>
      <c r="BX416" s="5">
        <f ca="1">IF(BX$4="",0,IF(BX414&gt;0,0,IF(BX410-BW410&gt;0,0,IF(BX410-SUM($W416:BW416)&gt;0,0,BX410-SUM($W416:BW416)))))</f>
        <v>0</v>
      </c>
      <c r="BY416" s="5">
        <f ca="1">IF(BY$4="",0,IF(BY414&gt;0,0,IF(BY410-BX410&gt;0,0,IF(BY410-SUM($W416:BX416)&gt;0,0,BY410-SUM($W416:BX416)))))</f>
        <v>0</v>
      </c>
      <c r="BZ416" s="5">
        <f ca="1">IF(BZ$4="",0,IF(BZ414&gt;0,0,IF(BZ410-BY410&gt;0,0,IF(BZ410-SUM($W416:BY416)&gt;0,0,BZ410-SUM($W416:BY416)))))</f>
        <v>0</v>
      </c>
      <c r="CA416" s="5">
        <f ca="1">IF(CA$4="",0,IF(CA414&gt;0,0,IF(CA410-BZ410&gt;0,0,IF(CA410-SUM($W416:BZ416)&gt;0,0,CA410-SUM($W416:BZ416)))))</f>
        <v>0</v>
      </c>
      <c r="CB416" s="5">
        <f ca="1">IF(CB$4="",0,IF(CB414&gt;0,0,IF(CB410-CA410&gt;0,0,IF(CB410-SUM($W416:CA416)&gt;0,0,CB410-SUM($W416:CA416)))))</f>
        <v>0</v>
      </c>
      <c r="CC416" s="5">
        <f ca="1">IF(CC$4="",0,IF(CC414&gt;0,0,IF(CC410-CB410&gt;0,0,IF(CC410-SUM($W416:CB416)&gt;0,0,CC410-SUM($W416:CB416)))))</f>
        <v>0</v>
      </c>
      <c r="CD416" s="5">
        <f ca="1">IF(CD$4="",0,IF(CD414&gt;0,0,IF(CD410-CC410&gt;0,0,IF(CD410-SUM($W416:CC416)&gt;0,0,CD410-SUM($W416:CC416)))))</f>
        <v>0</v>
      </c>
      <c r="CE416" s="5">
        <f ca="1">IF(CE$4="",0,IF(CE414&gt;0,0,IF(CE410-CD410&gt;0,0,IF(CE410-SUM($W416:CD416)&gt;0,0,CE410-SUM($W416:CD416)))))</f>
        <v>0</v>
      </c>
      <c r="CF416" s="5">
        <f ca="1">IF(CF$4="",0,IF(CF414&gt;0,0,IF(CF410-CE410&gt;0,0,IF(CF410-SUM($W416:CE416)&gt;0,0,CF410-SUM($W416:CE416)))))</f>
        <v>0</v>
      </c>
    </row>
    <row r="418" spans="2:84" x14ac:dyDescent="0.3">
      <c r="B418" s="13">
        <f>ROW()</f>
        <v>418</v>
      </c>
      <c r="H418" s="1" t="s">
        <v>420</v>
      </c>
      <c r="M418" s="53" t="s">
        <v>18</v>
      </c>
      <c r="P418" s="72" t="str">
        <f>Lists!$AI$20</f>
        <v>FCF</v>
      </c>
      <c r="U418" s="5">
        <f ca="1">SUM(INDIRECT(ADDRESS($B418,$X$2)&amp;":"&amp;ADDRESS($B418,$X$2-1+$P$8)))</f>
        <v>637150109.18953991</v>
      </c>
      <c r="X418" s="5">
        <f t="shared" ref="X418:BC418" ca="1" si="607">IF(X$4="",0,X414+X416)</f>
        <v>-10000000</v>
      </c>
      <c r="Y418" s="5">
        <f t="shared" ca="1" si="607"/>
        <v>0</v>
      </c>
      <c r="Z418" s="5">
        <f t="shared" ca="1" si="607"/>
        <v>0</v>
      </c>
      <c r="AA418" s="5">
        <f t="shared" ca="1" si="607"/>
        <v>0</v>
      </c>
      <c r="AB418" s="5">
        <f t="shared" ca="1" si="607"/>
        <v>0</v>
      </c>
      <c r="AC418" s="5">
        <f t="shared" ca="1" si="607"/>
        <v>0</v>
      </c>
      <c r="AD418" s="5">
        <f t="shared" ca="1" si="607"/>
        <v>0</v>
      </c>
      <c r="AE418" s="5">
        <f t="shared" ca="1" si="607"/>
        <v>0</v>
      </c>
      <c r="AF418" s="5">
        <f t="shared" ca="1" si="607"/>
        <v>0</v>
      </c>
      <c r="AG418" s="5">
        <f t="shared" ca="1" si="607"/>
        <v>0</v>
      </c>
      <c r="AH418" s="5">
        <f t="shared" ca="1" si="607"/>
        <v>0</v>
      </c>
      <c r="AI418" s="5">
        <f t="shared" ca="1" si="607"/>
        <v>0</v>
      </c>
      <c r="AJ418" s="5">
        <f t="shared" ca="1" si="607"/>
        <v>0</v>
      </c>
      <c r="AK418" s="5">
        <f t="shared" ca="1" si="607"/>
        <v>0</v>
      </c>
      <c r="AL418" s="5">
        <f t="shared" ca="1" si="607"/>
        <v>0</v>
      </c>
      <c r="AM418" s="5">
        <f t="shared" ca="1" si="607"/>
        <v>255931.09440846727</v>
      </c>
      <c r="AN418" s="5">
        <f t="shared" ca="1" si="607"/>
        <v>0</v>
      </c>
      <c r="AO418" s="5">
        <f t="shared" ca="1" si="607"/>
        <v>0</v>
      </c>
      <c r="AP418" s="5">
        <f t="shared" ca="1" si="607"/>
        <v>0</v>
      </c>
      <c r="AQ418" s="5">
        <f t="shared" ca="1" si="607"/>
        <v>0</v>
      </c>
      <c r="AR418" s="5">
        <f t="shared" ca="1" si="607"/>
        <v>0</v>
      </c>
      <c r="AS418" s="5">
        <f t="shared" ca="1" si="607"/>
        <v>0</v>
      </c>
      <c r="AT418" s="5">
        <f t="shared" ca="1" si="607"/>
        <v>0</v>
      </c>
      <c r="AU418" s="5">
        <f t="shared" ca="1" si="607"/>
        <v>1779013.2634456754</v>
      </c>
      <c r="AV418" s="5">
        <f t="shared" ca="1" si="607"/>
        <v>2265642.1764127635</v>
      </c>
      <c r="AW418" s="5">
        <f t="shared" ca="1" si="607"/>
        <v>6396349.6396662043</v>
      </c>
      <c r="AX418" s="5">
        <f t="shared" ca="1" si="607"/>
        <v>3274624.1236739024</v>
      </c>
      <c r="AY418" s="5">
        <f t="shared" ca="1" si="607"/>
        <v>1001807.7348395074</v>
      </c>
      <c r="AZ418" s="5">
        <f t="shared" ca="1" si="607"/>
        <v>0</v>
      </c>
      <c r="BA418" s="5">
        <f t="shared" ca="1" si="607"/>
        <v>0</v>
      </c>
      <c r="BB418" s="5">
        <f t="shared" ca="1" si="607"/>
        <v>0</v>
      </c>
      <c r="BC418" s="5">
        <f t="shared" ca="1" si="607"/>
        <v>0</v>
      </c>
      <c r="BD418" s="5">
        <f t="shared" ref="BD418:CF418" ca="1" si="608">IF(BD$4="",0,BD414+BD416)</f>
        <v>109312.78932586033</v>
      </c>
      <c r="BE418" s="5">
        <f t="shared" ca="1" si="608"/>
        <v>4100976.1130259042</v>
      </c>
      <c r="BF418" s="5">
        <f t="shared" ca="1" si="608"/>
        <v>7950463.7020445047</v>
      </c>
      <c r="BG418" s="5">
        <f t="shared" ca="1" si="608"/>
        <v>5574718.6976551516</v>
      </c>
      <c r="BH418" s="5">
        <f t="shared" ca="1" si="608"/>
        <v>4911990.6400874667</v>
      </c>
      <c r="BI418" s="5">
        <f t="shared" ca="1" si="608"/>
        <v>7110560.8711999971</v>
      </c>
      <c r="BJ418" s="5">
        <f t="shared" ca="1" si="608"/>
        <v>3530922.752715576</v>
      </c>
      <c r="BK418" s="5">
        <f t="shared" ca="1" si="608"/>
        <v>0</v>
      </c>
      <c r="BL418" s="5">
        <f t="shared" ca="1" si="608"/>
        <v>0</v>
      </c>
      <c r="BM418" s="5">
        <f t="shared" ca="1" si="608"/>
        <v>0</v>
      </c>
      <c r="BN418" s="5">
        <f t="shared" ca="1" si="608"/>
        <v>3070098.4497233774</v>
      </c>
      <c r="BO418" s="5">
        <f t="shared" ca="1" si="608"/>
        <v>8159797.7870480819</v>
      </c>
      <c r="BP418" s="5">
        <f t="shared" ca="1" si="608"/>
        <v>6416229.5715761883</v>
      </c>
      <c r="BQ418" s="5">
        <f t="shared" ca="1" si="608"/>
        <v>6837584.1738227522</v>
      </c>
      <c r="BR418" s="5">
        <f t="shared" ca="1" si="608"/>
        <v>12588644.033148404</v>
      </c>
      <c r="BS418" s="5">
        <f t="shared" ca="1" si="608"/>
        <v>8642642.5661042016</v>
      </c>
      <c r="BT418" s="5">
        <f t="shared" ca="1" si="608"/>
        <v>7501675.7551902607</v>
      </c>
      <c r="BU418" s="5">
        <f t="shared" ca="1" si="608"/>
        <v>0</v>
      </c>
      <c r="BV418" s="5">
        <f t="shared" ca="1" si="608"/>
        <v>0</v>
      </c>
      <c r="BW418" s="5">
        <f t="shared" ca="1" si="608"/>
        <v>3822262.0804834622</v>
      </c>
      <c r="BX418" s="5">
        <f t="shared" ca="1" si="608"/>
        <v>5979774.9200059623</v>
      </c>
      <c r="BY418" s="5">
        <f t="shared" ca="1" si="608"/>
        <v>8288912.095178484</v>
      </c>
      <c r="BZ418" s="5">
        <f t="shared" ca="1" si="608"/>
        <v>10295252.679236891</v>
      </c>
      <c r="CA418" s="5">
        <f t="shared" ca="1" si="608"/>
        <v>15370847.689107969</v>
      </c>
      <c r="CB418" s="5">
        <f t="shared" ca="1" si="608"/>
        <v>9382301.8469742369</v>
      </c>
      <c r="CC418" s="5">
        <f t="shared" ca="1" si="608"/>
        <v>9940677.0766957738</v>
      </c>
      <c r="CD418" s="5">
        <f t="shared" ca="1" si="608"/>
        <v>12042179.897864083</v>
      </c>
      <c r="CE418" s="5">
        <f t="shared" ca="1" si="608"/>
        <v>470548914.96887887</v>
      </c>
      <c r="CF418" s="5">
        <f t="shared" ca="1" si="608"/>
        <v>0</v>
      </c>
    </row>
    <row r="419" spans="2:84" x14ac:dyDescent="0.3">
      <c r="X419" s="109"/>
    </row>
    <row r="420" spans="2:84" x14ac:dyDescent="0.3">
      <c r="B420" s="13">
        <f>ROW()</f>
        <v>420</v>
      </c>
      <c r="H420" s="1" t="s">
        <v>421</v>
      </c>
      <c r="M420" s="53" t="s">
        <v>16</v>
      </c>
      <c r="U420" s="31">
        <f ca="1">IFERROR(XIRR(INDIRECT(ADDRESS($B418,SUMIFS($W$2:$ZZ$2,$W420:$ZZ420,1),4,1)&amp;":"&amp;ADDRESS($B418,SUMIFS($2:$2,$1:$1,$P$8),4,1)),INDIRECT(ADDRESS(7,SUMIFS($W$2:$ZZ$2,$W420:$ZZ420,1),4,1)&amp;":"&amp;ADDRESS(7,SUMIFS($2:$2,$1:$1,$P$8),4,1))),0)</f>
        <v>1.6479034781455995</v>
      </c>
      <c r="X420" s="5">
        <f ca="1">IF(AND(X418&lt;&gt;0,SUM($W420:W420)&lt;&gt;1),1,0)</f>
        <v>1</v>
      </c>
      <c r="Y420" s="5">
        <f ca="1">IF(AND(Y418&lt;&gt;0,SUM($W420:X420)&lt;&gt;1),1,0)</f>
        <v>0</v>
      </c>
      <c r="Z420" s="5">
        <f ca="1">IF(AND(Z418&lt;&gt;0,SUM($W420:Y420)&lt;&gt;1),1,0)</f>
        <v>0</v>
      </c>
      <c r="AA420" s="5">
        <f ca="1">IF(AND(AA418&lt;&gt;0,SUM($W420:Z420)&lt;&gt;1),1,0)</f>
        <v>0</v>
      </c>
      <c r="AB420" s="5">
        <f ca="1">IF(AND(AB418&lt;&gt;0,SUM($W420:AA420)&lt;&gt;1),1,0)</f>
        <v>0</v>
      </c>
      <c r="AC420" s="5">
        <f ca="1">IF(AND(AC418&lt;&gt;0,SUM($W420:AB420)&lt;&gt;1),1,0)</f>
        <v>0</v>
      </c>
      <c r="AD420" s="5">
        <f ca="1">IF(AND(AD418&lt;&gt;0,SUM($W420:AC420)&lt;&gt;1),1,0)</f>
        <v>0</v>
      </c>
      <c r="AE420" s="5">
        <f ca="1">IF(AND(AE418&lt;&gt;0,SUM($W420:AD420)&lt;&gt;1),1,0)</f>
        <v>0</v>
      </c>
      <c r="AF420" s="5">
        <f ca="1">IF(AND(AF418&lt;&gt;0,SUM($W420:AE420)&lt;&gt;1),1,0)</f>
        <v>0</v>
      </c>
      <c r="AG420" s="5">
        <f ca="1">IF(AND(AG418&lt;&gt;0,SUM($W420:AF420)&lt;&gt;1),1,0)</f>
        <v>0</v>
      </c>
      <c r="AH420" s="5">
        <f ca="1">IF(AND(AH418&lt;&gt;0,SUM($W420:AG420)&lt;&gt;1),1,0)</f>
        <v>0</v>
      </c>
      <c r="AI420" s="5">
        <f ca="1">IF(AND(AI418&lt;&gt;0,SUM($W420:AH420)&lt;&gt;1),1,0)</f>
        <v>0</v>
      </c>
      <c r="AJ420" s="5">
        <f ca="1">IF(AND(AJ418&lt;&gt;0,SUM($W420:AI420)&lt;&gt;1),1,0)</f>
        <v>0</v>
      </c>
      <c r="AK420" s="5">
        <f ca="1">IF(AND(AK418&lt;&gt;0,SUM($W420:AJ420)&lt;&gt;1),1,0)</f>
        <v>0</v>
      </c>
      <c r="AL420" s="5">
        <f ca="1">IF(AND(AL418&lt;&gt;0,SUM($W420:AK420)&lt;&gt;1),1,0)</f>
        <v>0</v>
      </c>
      <c r="AM420" s="5">
        <f ca="1">IF(AND(AM418&lt;&gt;0,SUM($W420:AL420)&lt;&gt;1),1,0)</f>
        <v>0</v>
      </c>
      <c r="AN420" s="5">
        <f ca="1">IF(AND(AN418&lt;&gt;0,SUM($W420:AM420)&lt;&gt;1),1,0)</f>
        <v>0</v>
      </c>
      <c r="AO420" s="5">
        <f ca="1">IF(AND(AO418&lt;&gt;0,SUM($W420:AN420)&lt;&gt;1),1,0)</f>
        <v>0</v>
      </c>
      <c r="AP420" s="5">
        <f ca="1">IF(AND(AP418&lt;&gt;0,SUM($W420:AO420)&lt;&gt;1),1,0)</f>
        <v>0</v>
      </c>
      <c r="AQ420" s="5">
        <f ca="1">IF(AND(AQ418&lt;&gt;0,SUM($W420:AP420)&lt;&gt;1),1,0)</f>
        <v>0</v>
      </c>
      <c r="AR420" s="5">
        <f ca="1">IF(AND(AR418&lt;&gt;0,SUM($W420:AQ420)&lt;&gt;1),1,0)</f>
        <v>0</v>
      </c>
      <c r="AS420" s="5">
        <f ca="1">IF(AND(AS418&lt;&gt;0,SUM($W420:AR420)&lt;&gt;1),1,0)</f>
        <v>0</v>
      </c>
      <c r="AT420" s="5">
        <f ca="1">IF(AND(AT418&lt;&gt;0,SUM($W420:AS420)&lt;&gt;1),1,0)</f>
        <v>0</v>
      </c>
      <c r="AU420" s="5">
        <f ca="1">IF(AND(AU418&lt;&gt;0,SUM($W420:AT420)&lt;&gt;1),1,0)</f>
        <v>0</v>
      </c>
      <c r="AV420" s="5">
        <f ca="1">IF(AND(AV418&lt;&gt;0,SUM($W420:AU420)&lt;&gt;1),1,0)</f>
        <v>0</v>
      </c>
      <c r="AW420" s="5">
        <f ca="1">IF(AND(AW418&lt;&gt;0,SUM($W420:AV420)&lt;&gt;1),1,0)</f>
        <v>0</v>
      </c>
      <c r="AX420" s="5">
        <f ca="1">IF(AND(AX418&lt;&gt;0,SUM($W420:AW420)&lt;&gt;1),1,0)</f>
        <v>0</v>
      </c>
      <c r="AY420" s="5">
        <f ca="1">IF(AND(AY418&lt;&gt;0,SUM($W420:AX420)&lt;&gt;1),1,0)</f>
        <v>0</v>
      </c>
      <c r="AZ420" s="5">
        <f ca="1">IF(AND(AZ418&lt;&gt;0,SUM($W420:AY420)&lt;&gt;1),1,0)</f>
        <v>0</v>
      </c>
      <c r="BA420" s="5">
        <f ca="1">IF(AND(BA418&lt;&gt;0,SUM($W420:AZ420)&lt;&gt;1),1,0)</f>
        <v>0</v>
      </c>
      <c r="BB420" s="5">
        <f ca="1">IF(AND(BB418&lt;&gt;0,SUM($W420:BA420)&lt;&gt;1),1,0)</f>
        <v>0</v>
      </c>
      <c r="BC420" s="5">
        <f ca="1">IF(AND(BC418&lt;&gt;0,SUM($W420:BB420)&lt;&gt;1),1,0)</f>
        <v>0</v>
      </c>
      <c r="BD420" s="5">
        <f ca="1">IF(AND(BD418&lt;&gt;0,SUM($W420:BC420)&lt;&gt;1),1,0)</f>
        <v>0</v>
      </c>
      <c r="BE420" s="5">
        <f ca="1">IF(AND(BE418&lt;&gt;0,SUM($W420:BD420)&lt;&gt;1),1,0)</f>
        <v>0</v>
      </c>
      <c r="BF420" s="5">
        <f ca="1">IF(AND(BF418&lt;&gt;0,SUM($W420:BE420)&lt;&gt;1),1,0)</f>
        <v>0</v>
      </c>
      <c r="BG420" s="5">
        <f ca="1">IF(AND(BG418&lt;&gt;0,SUM($W420:BF420)&lt;&gt;1),1,0)</f>
        <v>0</v>
      </c>
      <c r="BH420" s="5">
        <f ca="1">IF(AND(BH418&lt;&gt;0,SUM($W420:BG420)&lt;&gt;1),1,0)</f>
        <v>0</v>
      </c>
      <c r="BI420" s="5">
        <f ca="1">IF(AND(BI418&lt;&gt;0,SUM($W420:BH420)&lt;&gt;1),1,0)</f>
        <v>0</v>
      </c>
      <c r="BJ420" s="5">
        <f ca="1">IF(AND(BJ418&lt;&gt;0,SUM($W420:BI420)&lt;&gt;1),1,0)</f>
        <v>0</v>
      </c>
      <c r="BK420" s="5">
        <f ca="1">IF(AND(BK418&lt;&gt;0,SUM($W420:BJ420)&lt;&gt;1),1,0)</f>
        <v>0</v>
      </c>
      <c r="BL420" s="5">
        <f ca="1">IF(AND(BL418&lt;&gt;0,SUM($W420:BK420)&lt;&gt;1),1,0)</f>
        <v>0</v>
      </c>
      <c r="BM420" s="5">
        <f ca="1">IF(AND(BM418&lt;&gt;0,SUM($W420:BL420)&lt;&gt;1),1,0)</f>
        <v>0</v>
      </c>
      <c r="BN420" s="5">
        <f ca="1">IF(AND(BN418&lt;&gt;0,SUM($W420:BM420)&lt;&gt;1),1,0)</f>
        <v>0</v>
      </c>
      <c r="BO420" s="5">
        <f ca="1">IF(AND(BO418&lt;&gt;0,SUM($W420:BN420)&lt;&gt;1),1,0)</f>
        <v>0</v>
      </c>
      <c r="BP420" s="5">
        <f ca="1">IF(AND(BP418&lt;&gt;0,SUM($W420:BO420)&lt;&gt;1),1,0)</f>
        <v>0</v>
      </c>
      <c r="BQ420" s="5">
        <f ca="1">IF(AND(BQ418&lt;&gt;0,SUM($W420:BP420)&lt;&gt;1),1,0)</f>
        <v>0</v>
      </c>
      <c r="BR420" s="5">
        <f ca="1">IF(AND(BR418&lt;&gt;0,SUM($W420:BQ420)&lt;&gt;1),1,0)</f>
        <v>0</v>
      </c>
      <c r="BS420" s="5">
        <f ca="1">IF(AND(BS418&lt;&gt;0,SUM($W420:BR420)&lt;&gt;1),1,0)</f>
        <v>0</v>
      </c>
      <c r="BT420" s="5">
        <f ca="1">IF(AND(BT418&lt;&gt;0,SUM($W420:BS420)&lt;&gt;1),1,0)</f>
        <v>0</v>
      </c>
      <c r="BU420" s="5">
        <f ca="1">IF(AND(BU418&lt;&gt;0,SUM($W420:BT420)&lt;&gt;1),1,0)</f>
        <v>0</v>
      </c>
      <c r="BV420" s="5">
        <f ca="1">IF(AND(BV418&lt;&gt;0,SUM($W420:BU420)&lt;&gt;1),1,0)</f>
        <v>0</v>
      </c>
      <c r="BW420" s="5">
        <f ca="1">IF(AND(BW418&lt;&gt;0,SUM($W420:BV420)&lt;&gt;1),1,0)</f>
        <v>0</v>
      </c>
      <c r="BX420" s="5">
        <f ca="1">IF(AND(BX418&lt;&gt;0,SUM($W420:BW420)&lt;&gt;1),1,0)</f>
        <v>0</v>
      </c>
      <c r="BY420" s="5">
        <f ca="1">IF(AND(BY418&lt;&gt;0,SUM($W420:BX420)&lt;&gt;1),1,0)</f>
        <v>0</v>
      </c>
      <c r="BZ420" s="5">
        <f ca="1">IF(AND(BZ418&lt;&gt;0,SUM($W420:BY420)&lt;&gt;1),1,0)</f>
        <v>0</v>
      </c>
      <c r="CA420" s="5">
        <f ca="1">IF(AND(CA418&lt;&gt;0,SUM($W420:BZ420)&lt;&gt;1),1,0)</f>
        <v>0</v>
      </c>
      <c r="CB420" s="5">
        <f ca="1">IF(AND(CB418&lt;&gt;0,SUM($W420:CA420)&lt;&gt;1),1,0)</f>
        <v>0</v>
      </c>
      <c r="CC420" s="5">
        <f ca="1">IF(AND(CC418&lt;&gt;0,SUM($W420:CB420)&lt;&gt;1),1,0)</f>
        <v>0</v>
      </c>
      <c r="CD420" s="5">
        <f ca="1">IF(AND(CD418&lt;&gt;0,SUM($W420:CC420)&lt;&gt;1),1,0)</f>
        <v>0</v>
      </c>
      <c r="CE420" s="5">
        <f ca="1">IF(AND(CE418&lt;&gt;0,SUM($W420:CD420)&lt;&gt;1),1,0)</f>
        <v>0</v>
      </c>
      <c r="CF420" s="5">
        <f ca="1">IF(AND(CF418&lt;&gt;0,SUM($W420:CE420)&lt;&gt;1),1,0)</f>
        <v>0</v>
      </c>
    </row>
    <row r="422" spans="2:84" x14ac:dyDescent="0.3">
      <c r="J422" s="125" t="s">
        <v>484</v>
      </c>
    </row>
  </sheetData>
  <conditionalFormatting sqref="X4:Z4">
    <cfRule type="containsBlanks" dxfId="2417" priority="5313">
      <formula>LEN(TRIM(X4))=0</formula>
    </cfRule>
  </conditionalFormatting>
  <conditionalFormatting sqref="X1:Z1 A55 A57 A59 A67 A107 A97:A98 A161:A162">
    <cfRule type="containsBlanks" dxfId="2416" priority="5312">
      <formula>LEN(TRIM(A1))=0</formula>
    </cfRule>
  </conditionalFormatting>
  <conditionalFormatting sqref="H6:J9 U13 X13:AI13 H53:J53 H42:J43 U42:U43 X42:CF43 H55:J55 U55 AI55:CF55 H57:J57 U57 AI57:CF57 AI59:CF59 U59 H59:J59 H67:J67 U67 AI67:CF67 U109 X109:CF109 X97:CF101 U97:U101 H97:J109 H141:J144 U138:U139 X138:CF139 H138:J139 H167:J167 H169:J169 H161:J162 U161:U162 AI161:CF162 X192:CF192 U192 H120:J123 H192:J196 X120:CF123 X196:CF196 U120:U123 U196 H229:J229 U231 X231:CF231 H231:J232 H272:J275 U272:U275 X272:CF275 H347:J349 X341:CF341 U341 H340:J345 H361:J361 U361 X361:CF361 X363:CF365 H367:J367 U373 U367 H369:J369 X367:CF367 X373:CF373 H363:J365 U369 X369:CF369 H371:J371 U371 X371:CF371 H373:J373 U363:U365 H375:J375 U375 X375:CF375 X377:CF379 H381:J381 U387 U381 H383:J383 X381:CF381 X387:CF387 H377:J379 U383 X383:CF383 H385:J385 U385 X385:CF385 H387:J387 U377:U379 H13:J13 H277:J277 U277 X277:CF277 X279:CF284 H279:J284 U279:U284 H286:J286 U286 X286:CF286 H288:J288 U288 X288:CF288 H326:J331 H10:I10">
    <cfRule type="expression" dxfId="2415" priority="5309">
      <formula>AND($H6&lt;&gt;"",$I6&lt;&gt;"",$J6&lt;&gt;"")</formula>
    </cfRule>
    <cfRule type="expression" dxfId="2414" priority="5310">
      <formula>AND($H6&lt;&gt;"",$I6&lt;&gt;"",$J6="")</formula>
    </cfRule>
    <cfRule type="expression" dxfId="2413" priority="5311">
      <formula>AND($H6&lt;&gt;"",$I6="",$J6="")</formula>
    </cfRule>
  </conditionalFormatting>
  <conditionalFormatting sqref="X6:Z6 U6">
    <cfRule type="expression" dxfId="2412" priority="5306">
      <formula>AND($H6&lt;&gt;"",$I6&lt;&gt;"",$J6&lt;&gt;"")</formula>
    </cfRule>
    <cfRule type="expression" dxfId="2411" priority="5307">
      <formula>AND($H6&lt;&gt;"",$I6&lt;&gt;"",$J6="")</formula>
    </cfRule>
    <cfRule type="expression" dxfId="2410" priority="5308">
      <formula>AND($H6&lt;&gt;"",$I6="",$J6="")</formula>
    </cfRule>
  </conditionalFormatting>
  <conditionalFormatting sqref="H6:H10 H53 H42:H43 H55 H57 H59 H67 H97:H109 H141:H144 H138:H139 H167 H169 H161:H162 H120:H123 H192:H196 H229 H231:H232 H272:H275 H347:H349 H340:H345 H361 H367 H369 H371 H373 H363:H365 H375 H381 H383 H385 H387 H377:H379 H13 H277 H279:H284 H286 H288 H326:H331">
    <cfRule type="expression" dxfId="2409" priority="5305">
      <formula>AND($H6&lt;&gt;"",$I6&lt;&gt;"")</formula>
    </cfRule>
  </conditionalFormatting>
  <conditionalFormatting sqref="I6:I10 I53 I42:I43 I55 I57 I59 I67 I97:I109 I141:I144 I138:I139 I167 I169 I161:I162 I120:I123 I192:I196 I229 I231:I232 I272:I275 I347:I349 I340:I345 I361 I367 I369 I371 I373 I363:I365 I375 I381 I383 I385 I387 I377:I379 I13 I277 I279:I284 I286 I288 I326:I331">
    <cfRule type="expression" dxfId="2408" priority="5304">
      <formula>AND($I6&lt;&gt;"",$J6&lt;&gt;"")</formula>
    </cfRule>
  </conditionalFormatting>
  <conditionalFormatting sqref="H39:J41">
    <cfRule type="expression" dxfId="2407" priority="5301">
      <formula>AND($H39&lt;&gt;"",$I39&lt;&gt;"",$J39&lt;&gt;"")</formula>
    </cfRule>
    <cfRule type="expression" dxfId="2406" priority="5302">
      <formula>AND($H39&lt;&gt;"",$I39&lt;&gt;"",$J39="")</formula>
    </cfRule>
    <cfRule type="expression" dxfId="2405" priority="5303">
      <formula>AND($H39&lt;&gt;"",$I39="",$J39="")</formula>
    </cfRule>
  </conditionalFormatting>
  <conditionalFormatting sqref="X7:Z10 U7:U10 X41:Z41 X40:AG40 U39:U41 X39:Z39">
    <cfRule type="expression" dxfId="2404" priority="5298">
      <formula>AND($H7&lt;&gt;"",$I7&lt;&gt;"",$J7&lt;&gt;"")</formula>
    </cfRule>
    <cfRule type="expression" dxfId="2403" priority="5299">
      <formula>AND($H7&lt;&gt;"",$I7&lt;&gt;"",$J7="")</formula>
    </cfRule>
    <cfRule type="expression" dxfId="2402" priority="5300">
      <formula>AND($H7&lt;&gt;"",$I7="",$J7="")</formula>
    </cfRule>
  </conditionalFormatting>
  <conditionalFormatting sqref="H39:H41">
    <cfRule type="expression" dxfId="2401" priority="5297">
      <formula>AND($H39&lt;&gt;"",$I39&lt;&gt;"")</formula>
    </cfRule>
  </conditionalFormatting>
  <conditionalFormatting sqref="I39:I41">
    <cfRule type="expression" dxfId="2400" priority="5296">
      <formula>AND($I39&lt;&gt;"",$J39&lt;&gt;"")</formula>
    </cfRule>
  </conditionalFormatting>
  <conditionalFormatting sqref="A6:A10 A196 A39:A41 A192">
    <cfRule type="containsBlanks" dxfId="2399" priority="5295">
      <formula>LEN(TRIM(A6))=0</formula>
    </cfRule>
  </conditionalFormatting>
  <conditionalFormatting sqref="AA4:AB4">
    <cfRule type="containsBlanks" dxfId="2398" priority="5294">
      <formula>LEN(TRIM(AA4))=0</formula>
    </cfRule>
  </conditionalFormatting>
  <conditionalFormatting sqref="AA1:AB1">
    <cfRule type="containsBlanks" dxfId="2397" priority="5293">
      <formula>LEN(TRIM(AA1))=0</formula>
    </cfRule>
  </conditionalFormatting>
  <conditionalFormatting sqref="AA6:AB6">
    <cfRule type="expression" dxfId="2396" priority="5290">
      <formula>AND($H6&lt;&gt;"",$I6&lt;&gt;"",$J6&lt;&gt;"")</formula>
    </cfRule>
    <cfRule type="expression" dxfId="2395" priority="5291">
      <formula>AND($H6&lt;&gt;"",$I6&lt;&gt;"",$J6="")</formula>
    </cfRule>
    <cfRule type="expression" dxfId="2394" priority="5292">
      <formula>AND($H6&lt;&gt;"",$I6="",$J6="")</formula>
    </cfRule>
  </conditionalFormatting>
  <conditionalFormatting sqref="AA7:AB10 AA41:AB41 AA39:AB39">
    <cfRule type="expression" dxfId="2393" priority="5287">
      <formula>AND($H7&lt;&gt;"",$I7&lt;&gt;"",$J7&lt;&gt;"")</formula>
    </cfRule>
    <cfRule type="expression" dxfId="2392" priority="5288">
      <formula>AND($H7&lt;&gt;"",$I7&lt;&gt;"",$J7="")</formula>
    </cfRule>
    <cfRule type="expression" dxfId="2391" priority="5289">
      <formula>AND($H7&lt;&gt;"",$I7="",$J7="")</formula>
    </cfRule>
  </conditionalFormatting>
  <conditionalFormatting sqref="AC4:AD4">
    <cfRule type="containsBlanks" dxfId="2390" priority="5286">
      <formula>LEN(TRIM(AC4))=0</formula>
    </cfRule>
  </conditionalFormatting>
  <conditionalFormatting sqref="AC1:AD1">
    <cfRule type="containsBlanks" dxfId="2389" priority="5285">
      <formula>LEN(TRIM(AC1))=0</formula>
    </cfRule>
  </conditionalFormatting>
  <conditionalFormatting sqref="AC6:AD6">
    <cfRule type="expression" dxfId="2388" priority="5282">
      <formula>AND($H6&lt;&gt;"",$I6&lt;&gt;"",$J6&lt;&gt;"")</formula>
    </cfRule>
    <cfRule type="expression" dxfId="2387" priority="5283">
      <formula>AND($H6&lt;&gt;"",$I6&lt;&gt;"",$J6="")</formula>
    </cfRule>
    <cfRule type="expression" dxfId="2386" priority="5284">
      <formula>AND($H6&lt;&gt;"",$I6="",$J6="")</formula>
    </cfRule>
  </conditionalFormatting>
  <conditionalFormatting sqref="AC7:AD10 AC41:AD41 AC39:AD39">
    <cfRule type="expression" dxfId="2385" priority="5279">
      <formula>AND($H7&lt;&gt;"",$I7&lt;&gt;"",$J7&lt;&gt;"")</formula>
    </cfRule>
    <cfRule type="expression" dxfId="2384" priority="5280">
      <formula>AND($H7&lt;&gt;"",$I7&lt;&gt;"",$J7="")</formula>
    </cfRule>
    <cfRule type="expression" dxfId="2383" priority="5281">
      <formula>AND($H7&lt;&gt;"",$I7="",$J7="")</formula>
    </cfRule>
  </conditionalFormatting>
  <conditionalFormatting sqref="AE4:AH4">
    <cfRule type="containsBlanks" dxfId="2382" priority="5278">
      <formula>LEN(TRIM(AE4))=0</formula>
    </cfRule>
  </conditionalFormatting>
  <conditionalFormatting sqref="AE1:AH1">
    <cfRule type="containsBlanks" dxfId="2381" priority="5277">
      <formula>LEN(TRIM(AE1))=0</formula>
    </cfRule>
  </conditionalFormatting>
  <conditionalFormatting sqref="AE6:AH6">
    <cfRule type="expression" dxfId="2380" priority="5274">
      <formula>AND($H6&lt;&gt;"",$I6&lt;&gt;"",$J6&lt;&gt;"")</formula>
    </cfRule>
    <cfRule type="expression" dxfId="2379" priority="5275">
      <formula>AND($H6&lt;&gt;"",$I6&lt;&gt;"",$J6="")</formula>
    </cfRule>
    <cfRule type="expression" dxfId="2378" priority="5276">
      <formula>AND($H6&lt;&gt;"",$I6="",$J6="")</formula>
    </cfRule>
  </conditionalFormatting>
  <conditionalFormatting sqref="AE7:AH10 AE41:AH41 AH40 AE39:AH39">
    <cfRule type="expression" dxfId="2377" priority="5271">
      <formula>AND($H7&lt;&gt;"",$I7&lt;&gt;"",$J7&lt;&gt;"")</formula>
    </cfRule>
    <cfRule type="expression" dxfId="2376" priority="5272">
      <formula>AND($H7&lt;&gt;"",$I7&lt;&gt;"",$J7="")</formula>
    </cfRule>
    <cfRule type="expression" dxfId="2375" priority="5273">
      <formula>AND($H7&lt;&gt;"",$I7="",$J7="")</formula>
    </cfRule>
  </conditionalFormatting>
  <conditionalFormatting sqref="AI4">
    <cfRule type="containsBlanks" dxfId="2374" priority="5270">
      <formula>LEN(TRIM(AI4))=0</formula>
    </cfRule>
  </conditionalFormatting>
  <conditionalFormatting sqref="AI1">
    <cfRule type="containsBlanks" dxfId="2373" priority="5269">
      <formula>LEN(TRIM(AI1))=0</formula>
    </cfRule>
  </conditionalFormatting>
  <conditionalFormatting sqref="AI6">
    <cfRule type="expression" dxfId="2372" priority="5266">
      <formula>AND($H6&lt;&gt;"",$I6&lt;&gt;"",$J6&lt;&gt;"")</formula>
    </cfRule>
    <cfRule type="expression" dxfId="2371" priority="5267">
      <formula>AND($H6&lt;&gt;"",$I6&lt;&gt;"",$J6="")</formula>
    </cfRule>
    <cfRule type="expression" dxfId="2370" priority="5268">
      <formula>AND($H6&lt;&gt;"",$I6="",$J6="")</formula>
    </cfRule>
  </conditionalFormatting>
  <conditionalFormatting sqref="AI7:AI10 AI39:AI41">
    <cfRule type="expression" dxfId="2369" priority="5263">
      <formula>AND($H7&lt;&gt;"",$I7&lt;&gt;"",$J7&lt;&gt;"")</formula>
    </cfRule>
    <cfRule type="expression" dxfId="2368" priority="5264">
      <formula>AND($H7&lt;&gt;"",$I7&lt;&gt;"",$J7="")</formula>
    </cfRule>
    <cfRule type="expression" dxfId="2367" priority="5265">
      <formula>AND($H7&lt;&gt;"",$I7="",$J7="")</formula>
    </cfRule>
  </conditionalFormatting>
  <conditionalFormatting sqref="A193">
    <cfRule type="containsBlanks" dxfId="2366" priority="5236">
      <formula>LEN(TRIM(A193))=0</formula>
    </cfRule>
  </conditionalFormatting>
  <conditionalFormatting sqref="A194">
    <cfRule type="containsBlanks" dxfId="2365" priority="5235">
      <formula>LEN(TRIM(A194))=0</formula>
    </cfRule>
  </conditionalFormatting>
  <conditionalFormatting sqref="A42:A43">
    <cfRule type="containsBlanks" dxfId="2364" priority="5226">
      <formula>LEN(TRIM(A42))=0</formula>
    </cfRule>
  </conditionalFormatting>
  <conditionalFormatting sqref="H54:J54">
    <cfRule type="expression" dxfId="2363" priority="5211">
      <formula>AND($H54&lt;&gt;"",$I54&lt;&gt;"",$J54&lt;&gt;"")</formula>
    </cfRule>
    <cfRule type="expression" dxfId="2362" priority="5212">
      <formula>AND($H54&lt;&gt;"",$I54&lt;&gt;"",$J54="")</formula>
    </cfRule>
    <cfRule type="expression" dxfId="2361" priority="5213">
      <formula>AND($H54&lt;&gt;"",$I54="",$J54="")</formula>
    </cfRule>
  </conditionalFormatting>
  <conditionalFormatting sqref="U54 X54:Z54">
    <cfRule type="expression" dxfId="2360" priority="5208">
      <formula>AND($H54&lt;&gt;"",$I54&lt;&gt;"",$J54&lt;&gt;"")</formula>
    </cfRule>
    <cfRule type="expression" dxfId="2359" priority="5209">
      <formula>AND($H54&lt;&gt;"",$I54&lt;&gt;"",$J54="")</formula>
    </cfRule>
    <cfRule type="expression" dxfId="2358" priority="5210">
      <formula>AND($H54&lt;&gt;"",$I54="",$J54="")</formula>
    </cfRule>
  </conditionalFormatting>
  <conditionalFormatting sqref="H54">
    <cfRule type="expression" dxfId="2357" priority="5207">
      <formula>AND($H54&lt;&gt;"",$I54&lt;&gt;"")</formula>
    </cfRule>
  </conditionalFormatting>
  <conditionalFormatting sqref="I54">
    <cfRule type="expression" dxfId="2356" priority="5206">
      <formula>AND($I54&lt;&gt;"",$J54&lt;&gt;"")</formula>
    </cfRule>
  </conditionalFormatting>
  <conditionalFormatting sqref="A54">
    <cfRule type="containsBlanks" dxfId="2355" priority="5205">
      <formula>LEN(TRIM(A54))=0</formula>
    </cfRule>
  </conditionalFormatting>
  <conditionalFormatting sqref="AA54:AB54">
    <cfRule type="expression" dxfId="2354" priority="5202">
      <formula>AND($H54&lt;&gt;"",$I54&lt;&gt;"",$J54&lt;&gt;"")</formula>
    </cfRule>
    <cfRule type="expression" dxfId="2353" priority="5203">
      <formula>AND($H54&lt;&gt;"",$I54&lt;&gt;"",$J54="")</formula>
    </cfRule>
    <cfRule type="expression" dxfId="2352" priority="5204">
      <formula>AND($H54&lt;&gt;"",$I54="",$J54="")</formula>
    </cfRule>
  </conditionalFormatting>
  <conditionalFormatting sqref="AC54:AD54">
    <cfRule type="expression" dxfId="2351" priority="5199">
      <formula>AND($H54&lt;&gt;"",$I54&lt;&gt;"",$J54&lt;&gt;"")</formula>
    </cfRule>
    <cfRule type="expression" dxfId="2350" priority="5200">
      <formula>AND($H54&lt;&gt;"",$I54&lt;&gt;"",$J54="")</formula>
    </cfRule>
    <cfRule type="expression" dxfId="2349" priority="5201">
      <formula>AND($H54&lt;&gt;"",$I54="",$J54="")</formula>
    </cfRule>
  </conditionalFormatting>
  <conditionalFormatting sqref="AE54:AH54">
    <cfRule type="expression" dxfId="2348" priority="5196">
      <formula>AND($H54&lt;&gt;"",$I54&lt;&gt;"",$J54&lt;&gt;"")</formula>
    </cfRule>
    <cfRule type="expression" dxfId="2347" priority="5197">
      <formula>AND($H54&lt;&gt;"",$I54&lt;&gt;"",$J54="")</formula>
    </cfRule>
    <cfRule type="expression" dxfId="2346" priority="5198">
      <formula>AND($H54&lt;&gt;"",$I54="",$J54="")</formula>
    </cfRule>
  </conditionalFormatting>
  <conditionalFormatting sqref="AI54">
    <cfRule type="expression" dxfId="2345" priority="5193">
      <formula>AND($H54&lt;&gt;"",$I54&lt;&gt;"",$J54&lt;&gt;"")</formula>
    </cfRule>
    <cfRule type="expression" dxfId="2344" priority="5194">
      <formula>AND($H54&lt;&gt;"",$I54&lt;&gt;"",$J54="")</formula>
    </cfRule>
    <cfRule type="expression" dxfId="2343" priority="5195">
      <formula>AND($H54&lt;&gt;"",$I54="",$J54="")</formula>
    </cfRule>
  </conditionalFormatting>
  <conditionalFormatting sqref="A68">
    <cfRule type="containsBlanks" dxfId="2342" priority="5184">
      <formula>LEN(TRIM(A68))=0</formula>
    </cfRule>
  </conditionalFormatting>
  <conditionalFormatting sqref="AA68:AB68">
    <cfRule type="expression" dxfId="2341" priority="5181">
      <formula>AND($H68&lt;&gt;"",$I68&lt;&gt;"",$J68&lt;&gt;"")</formula>
    </cfRule>
    <cfRule type="expression" dxfId="2340" priority="5182">
      <formula>AND($H68&lt;&gt;"",$I68&lt;&gt;"",$J68="")</formula>
    </cfRule>
    <cfRule type="expression" dxfId="2339" priority="5183">
      <formula>AND($H68&lt;&gt;"",$I68="",$J68="")</formula>
    </cfRule>
  </conditionalFormatting>
  <conditionalFormatting sqref="AC68:AD68">
    <cfRule type="expression" dxfId="2338" priority="5178">
      <formula>AND($H68&lt;&gt;"",$I68&lt;&gt;"",$J68&lt;&gt;"")</formula>
    </cfRule>
    <cfRule type="expression" dxfId="2337" priority="5179">
      <formula>AND($H68&lt;&gt;"",$I68&lt;&gt;"",$J68="")</formula>
    </cfRule>
    <cfRule type="expression" dxfId="2336" priority="5180">
      <formula>AND($H68&lt;&gt;"",$I68="",$J68="")</formula>
    </cfRule>
  </conditionalFormatting>
  <conditionalFormatting sqref="AI68">
    <cfRule type="expression" dxfId="2335" priority="5172">
      <formula>AND($H68&lt;&gt;"",$I68&lt;&gt;"",$J68&lt;&gt;"")</formula>
    </cfRule>
    <cfRule type="expression" dxfId="2334" priority="5173">
      <formula>AND($H68&lt;&gt;"",$I68&lt;&gt;"",$J68="")</formula>
    </cfRule>
    <cfRule type="expression" dxfId="2333" priority="5174">
      <formula>AND($H68&lt;&gt;"",$I68="",$J68="")</formula>
    </cfRule>
  </conditionalFormatting>
  <conditionalFormatting sqref="H68:J68">
    <cfRule type="expression" dxfId="2332" priority="5190">
      <formula>AND($H68&lt;&gt;"",$I68&lt;&gt;"",$J68&lt;&gt;"")</formula>
    </cfRule>
    <cfRule type="expression" dxfId="2331" priority="5191">
      <formula>AND($H68&lt;&gt;"",$I68&lt;&gt;"",$J68="")</formula>
    </cfRule>
    <cfRule type="expression" dxfId="2330" priority="5192">
      <formula>AND($H68&lt;&gt;"",$I68="",$J68="")</formula>
    </cfRule>
  </conditionalFormatting>
  <conditionalFormatting sqref="U68 X68:Z68">
    <cfRule type="expression" dxfId="2329" priority="5187">
      <formula>AND($H68&lt;&gt;"",$I68&lt;&gt;"",$J68&lt;&gt;"")</formula>
    </cfRule>
    <cfRule type="expression" dxfId="2328" priority="5188">
      <formula>AND($H68&lt;&gt;"",$I68&lt;&gt;"",$J68="")</formula>
    </cfRule>
    <cfRule type="expression" dxfId="2327" priority="5189">
      <formula>AND($H68&lt;&gt;"",$I68="",$J68="")</formula>
    </cfRule>
  </conditionalFormatting>
  <conditionalFormatting sqref="AE68:AH68">
    <cfRule type="expression" dxfId="2326" priority="5175">
      <formula>AND($H68&lt;&gt;"",$I68&lt;&gt;"",$J68&lt;&gt;"")</formula>
    </cfRule>
    <cfRule type="expression" dxfId="2325" priority="5176">
      <formula>AND($H68&lt;&gt;"",$I68&lt;&gt;"",$J68="")</formula>
    </cfRule>
    <cfRule type="expression" dxfId="2324" priority="5177">
      <formula>AND($H68&lt;&gt;"",$I68="",$J68="")</formula>
    </cfRule>
  </conditionalFormatting>
  <conditionalFormatting sqref="H68">
    <cfRule type="expression" dxfId="2323" priority="5186">
      <formula>AND($H68&lt;&gt;"",$I68&lt;&gt;"")</formula>
    </cfRule>
  </conditionalFormatting>
  <conditionalFormatting sqref="I68">
    <cfRule type="expression" dxfId="2322" priority="5185">
      <formula>AND($I68&lt;&gt;"",$J68&lt;&gt;"")</formula>
    </cfRule>
  </conditionalFormatting>
  <conditionalFormatting sqref="AA67:AB67">
    <cfRule type="expression" dxfId="2321" priority="5160">
      <formula>AND($H67&lt;&gt;"",$I67&lt;&gt;"",$J67&lt;&gt;"")</formula>
    </cfRule>
    <cfRule type="expression" dxfId="2320" priority="5161">
      <formula>AND($H67&lt;&gt;"",$I67&lt;&gt;"",$J67="")</formula>
    </cfRule>
    <cfRule type="expression" dxfId="2319" priority="5162">
      <formula>AND($H67&lt;&gt;"",$I67="",$J67="")</formula>
    </cfRule>
  </conditionalFormatting>
  <conditionalFormatting sqref="AE67:AH67">
    <cfRule type="expression" dxfId="2318" priority="5154">
      <formula>AND($H67&lt;&gt;"",$I67&lt;&gt;"",$J67&lt;&gt;"")</formula>
    </cfRule>
    <cfRule type="expression" dxfId="2317" priority="5155">
      <formula>AND($H67&lt;&gt;"",$I67&lt;&gt;"",$J67="")</formula>
    </cfRule>
    <cfRule type="expression" dxfId="2316" priority="5156">
      <formula>AND($H67&lt;&gt;"",$I67="",$J67="")</formula>
    </cfRule>
  </conditionalFormatting>
  <conditionalFormatting sqref="X67:Z67">
    <cfRule type="expression" dxfId="2315" priority="5166">
      <formula>AND($H67&lt;&gt;"",$I67&lt;&gt;"",$J67&lt;&gt;"")</formula>
    </cfRule>
    <cfRule type="expression" dxfId="2314" priority="5167">
      <formula>AND($H67&lt;&gt;"",$I67&lt;&gt;"",$J67="")</formula>
    </cfRule>
    <cfRule type="expression" dxfId="2313" priority="5168">
      <formula>AND($H67&lt;&gt;"",$I67="",$J67="")</formula>
    </cfRule>
  </conditionalFormatting>
  <conditionalFormatting sqref="AC67:AD67">
    <cfRule type="expression" dxfId="2312" priority="5157">
      <formula>AND($H67&lt;&gt;"",$I67&lt;&gt;"",$J67&lt;&gt;"")</formula>
    </cfRule>
    <cfRule type="expression" dxfId="2311" priority="5158">
      <formula>AND($H67&lt;&gt;"",$I67&lt;&gt;"",$J67="")</formula>
    </cfRule>
    <cfRule type="expression" dxfId="2310" priority="5159">
      <formula>AND($H67&lt;&gt;"",$I67="",$J67="")</formula>
    </cfRule>
  </conditionalFormatting>
  <conditionalFormatting sqref="H46:J46">
    <cfRule type="expression" dxfId="2309" priority="5040">
      <formula>AND($H46&lt;&gt;"",$I46&lt;&gt;"",$J46&lt;&gt;"")</formula>
    </cfRule>
    <cfRule type="expression" dxfId="2308" priority="5041">
      <formula>AND($H46&lt;&gt;"",$I46&lt;&gt;"",$J46="")</formula>
    </cfRule>
    <cfRule type="expression" dxfId="2307" priority="5042">
      <formula>AND($H46&lt;&gt;"",$I46="",$J46="")</formula>
    </cfRule>
  </conditionalFormatting>
  <conditionalFormatting sqref="H47:J47">
    <cfRule type="expression" dxfId="2306" priority="5034">
      <formula>AND($H47&lt;&gt;"",$I47&lt;&gt;"",$J47&lt;&gt;"")</formula>
    </cfRule>
    <cfRule type="expression" dxfId="2305" priority="5035">
      <formula>AND($H47&lt;&gt;"",$I47&lt;&gt;"",$J47="")</formula>
    </cfRule>
    <cfRule type="expression" dxfId="2304" priority="5036">
      <formula>AND($H47&lt;&gt;"",$I47="",$J47="")</formula>
    </cfRule>
  </conditionalFormatting>
  <conditionalFormatting sqref="H47">
    <cfRule type="expression" dxfId="2303" priority="5033">
      <formula>AND($H47&lt;&gt;"",$I47&lt;&gt;"")</formula>
    </cfRule>
  </conditionalFormatting>
  <conditionalFormatting sqref="I47">
    <cfRule type="expression" dxfId="2302" priority="5032">
      <formula>AND($I47&lt;&gt;"",$J47&lt;&gt;"")</formula>
    </cfRule>
  </conditionalFormatting>
  <conditionalFormatting sqref="A47">
    <cfRule type="containsBlanks" dxfId="2301" priority="5031">
      <formula>LEN(TRIM(A47))=0</formula>
    </cfRule>
  </conditionalFormatting>
  <conditionalFormatting sqref="A13">
    <cfRule type="containsBlanks" dxfId="2300" priority="5064">
      <formula>LEN(TRIM(A13))=0</formula>
    </cfRule>
  </conditionalFormatting>
  <conditionalFormatting sqref="H45:J45 H50:J50">
    <cfRule type="expression" dxfId="2299" priority="5047">
      <formula>AND($H45&lt;&gt;"",$I45&lt;&gt;"",$J45&lt;&gt;"")</formula>
    </cfRule>
    <cfRule type="expression" dxfId="2298" priority="5048">
      <formula>AND($H45&lt;&gt;"",$I45&lt;&gt;"",$J45="")</formula>
    </cfRule>
    <cfRule type="expression" dxfId="2297" priority="5049">
      <formula>AND($H45&lt;&gt;"",$I45="",$J45="")</formula>
    </cfRule>
  </conditionalFormatting>
  <conditionalFormatting sqref="H46">
    <cfRule type="expression" dxfId="2296" priority="5039">
      <formula>AND($H46&lt;&gt;"",$I46&lt;&gt;"")</formula>
    </cfRule>
  </conditionalFormatting>
  <conditionalFormatting sqref="I46">
    <cfRule type="expression" dxfId="2295" priority="5038">
      <formula>AND($I46&lt;&gt;"",$J46&lt;&gt;"")</formula>
    </cfRule>
  </conditionalFormatting>
  <conditionalFormatting sqref="A46">
    <cfRule type="containsBlanks" dxfId="2294" priority="5037">
      <formula>LEN(TRIM(A46))=0</formula>
    </cfRule>
  </conditionalFormatting>
  <conditionalFormatting sqref="H48:J48">
    <cfRule type="expression" dxfId="2293" priority="5022">
      <formula>AND($H48&lt;&gt;"",$I48&lt;&gt;"",$J48&lt;&gt;"")</formula>
    </cfRule>
    <cfRule type="expression" dxfId="2292" priority="5023">
      <formula>AND($H48&lt;&gt;"",$I48&lt;&gt;"",$J48="")</formula>
    </cfRule>
    <cfRule type="expression" dxfId="2291" priority="5024">
      <formula>AND($H48&lt;&gt;"",$I48="",$J48="")</formula>
    </cfRule>
  </conditionalFormatting>
  <conditionalFormatting sqref="X13:AI13 U13">
    <cfRule type="cellIs" dxfId="2290" priority="5050" operator="greaterThan">
      <formula>0</formula>
    </cfRule>
    <cfRule type="cellIs" dxfId="2289" priority="5051" operator="lessThan">
      <formula>0</formula>
    </cfRule>
  </conditionalFormatting>
  <conditionalFormatting sqref="H45 H50">
    <cfRule type="expression" dxfId="2288" priority="5046">
      <formula>AND($H45&lt;&gt;"",$I45&lt;&gt;"")</formula>
    </cfRule>
  </conditionalFormatting>
  <conditionalFormatting sqref="I45 I50">
    <cfRule type="expression" dxfId="2287" priority="5045">
      <formula>AND($I45&lt;&gt;"",$J45&lt;&gt;"")</formula>
    </cfRule>
  </conditionalFormatting>
  <conditionalFormatting sqref="A45">
    <cfRule type="containsBlanks" dxfId="2286" priority="5044">
      <formula>LEN(TRIM(A45))=0</formula>
    </cfRule>
  </conditionalFormatting>
  <conditionalFormatting sqref="A50">
    <cfRule type="containsBlanks" dxfId="2285" priority="5043">
      <formula>LEN(TRIM(A50))=0</formula>
    </cfRule>
  </conditionalFormatting>
  <conditionalFormatting sqref="H48">
    <cfRule type="expression" dxfId="2284" priority="5021">
      <formula>AND($H48&lt;&gt;"",$I48&lt;&gt;"")</formula>
    </cfRule>
  </conditionalFormatting>
  <conditionalFormatting sqref="I48">
    <cfRule type="expression" dxfId="2283" priority="5020">
      <formula>AND($I48&lt;&gt;"",$J48&lt;&gt;"")</formula>
    </cfRule>
  </conditionalFormatting>
  <conditionalFormatting sqref="A48">
    <cfRule type="containsBlanks" dxfId="2282" priority="5019">
      <formula>LEN(TRIM(A48))=0</formula>
    </cfRule>
  </conditionalFormatting>
  <conditionalFormatting sqref="H49:J49">
    <cfRule type="expression" dxfId="2281" priority="5016">
      <formula>AND($H49&lt;&gt;"",$I49&lt;&gt;"",$J49&lt;&gt;"")</formula>
    </cfRule>
    <cfRule type="expression" dxfId="2280" priority="5017">
      <formula>AND($H49&lt;&gt;"",$I49&lt;&gt;"",$J49="")</formula>
    </cfRule>
    <cfRule type="expression" dxfId="2279" priority="5018">
      <formula>AND($H49&lt;&gt;"",$I49="",$J49="")</formula>
    </cfRule>
  </conditionalFormatting>
  <conditionalFormatting sqref="H49">
    <cfRule type="expression" dxfId="2278" priority="5015">
      <formula>AND($H49&lt;&gt;"",$I49&lt;&gt;"")</formula>
    </cfRule>
  </conditionalFormatting>
  <conditionalFormatting sqref="I49">
    <cfRule type="expression" dxfId="2277" priority="5014">
      <formula>AND($I49&lt;&gt;"",$J49&lt;&gt;"")</formula>
    </cfRule>
  </conditionalFormatting>
  <conditionalFormatting sqref="A49">
    <cfRule type="containsBlanks" dxfId="2276" priority="5013">
      <formula>LEN(TRIM(A49))=0</formula>
    </cfRule>
  </conditionalFormatting>
  <conditionalFormatting sqref="H69:J69">
    <cfRule type="expression" dxfId="2275" priority="5010">
      <formula>AND($H69&lt;&gt;"",$I69&lt;&gt;"",$J69&lt;&gt;"")</formula>
    </cfRule>
    <cfRule type="expression" dxfId="2274" priority="5011">
      <formula>AND($H69&lt;&gt;"",$I69&lt;&gt;"",$J69="")</formula>
    </cfRule>
    <cfRule type="expression" dxfId="2273" priority="5012">
      <formula>AND($H69&lt;&gt;"",$I69="",$J69="")</formula>
    </cfRule>
  </conditionalFormatting>
  <conditionalFormatting sqref="X69:Z69 U69">
    <cfRule type="expression" dxfId="2272" priority="5007">
      <formula>AND($H69&lt;&gt;"",$I69&lt;&gt;"",$J69&lt;&gt;"")</formula>
    </cfRule>
    <cfRule type="expression" dxfId="2271" priority="5008">
      <formula>AND($H69&lt;&gt;"",$I69&lt;&gt;"",$J69="")</formula>
    </cfRule>
    <cfRule type="expression" dxfId="2270" priority="5009">
      <formula>AND($H69&lt;&gt;"",$I69="",$J69="")</formula>
    </cfRule>
  </conditionalFormatting>
  <conditionalFormatting sqref="H69">
    <cfRule type="expression" dxfId="2269" priority="5006">
      <formula>AND($H69&lt;&gt;"",$I69&lt;&gt;"")</formula>
    </cfRule>
  </conditionalFormatting>
  <conditionalFormatting sqref="I69">
    <cfRule type="expression" dxfId="2268" priority="5005">
      <formula>AND($I69&lt;&gt;"",$J69&lt;&gt;"")</formula>
    </cfRule>
  </conditionalFormatting>
  <conditionalFormatting sqref="A69">
    <cfRule type="containsBlanks" dxfId="2267" priority="5004">
      <formula>LEN(TRIM(A69))=0</formula>
    </cfRule>
  </conditionalFormatting>
  <conditionalFormatting sqref="AA69:AB69">
    <cfRule type="expression" dxfId="2266" priority="5001">
      <formula>AND($H69&lt;&gt;"",$I69&lt;&gt;"",$J69&lt;&gt;"")</formula>
    </cfRule>
    <cfRule type="expression" dxfId="2265" priority="5002">
      <formula>AND($H69&lt;&gt;"",$I69&lt;&gt;"",$J69="")</formula>
    </cfRule>
    <cfRule type="expression" dxfId="2264" priority="5003">
      <formula>AND($H69&lt;&gt;"",$I69="",$J69="")</formula>
    </cfRule>
  </conditionalFormatting>
  <conditionalFormatting sqref="AC69:AD69">
    <cfRule type="expression" dxfId="2263" priority="4998">
      <formula>AND($H69&lt;&gt;"",$I69&lt;&gt;"",$J69&lt;&gt;"")</formula>
    </cfRule>
    <cfRule type="expression" dxfId="2262" priority="4999">
      <formula>AND($H69&lt;&gt;"",$I69&lt;&gt;"",$J69="")</formula>
    </cfRule>
    <cfRule type="expression" dxfId="2261" priority="5000">
      <formula>AND($H69&lt;&gt;"",$I69="",$J69="")</formula>
    </cfRule>
  </conditionalFormatting>
  <conditionalFormatting sqref="AE69:AH69">
    <cfRule type="expression" dxfId="2260" priority="4995">
      <formula>AND($H69&lt;&gt;"",$I69&lt;&gt;"",$J69&lt;&gt;"")</formula>
    </cfRule>
    <cfRule type="expression" dxfId="2259" priority="4996">
      <formula>AND($H69&lt;&gt;"",$I69&lt;&gt;"",$J69="")</formula>
    </cfRule>
    <cfRule type="expression" dxfId="2258" priority="4997">
      <formula>AND($H69&lt;&gt;"",$I69="",$J69="")</formula>
    </cfRule>
  </conditionalFormatting>
  <conditionalFormatting sqref="AI69">
    <cfRule type="expression" dxfId="2257" priority="4992">
      <formula>AND($H69&lt;&gt;"",$I69&lt;&gt;"",$J69&lt;&gt;"")</formula>
    </cfRule>
    <cfRule type="expression" dxfId="2256" priority="4993">
      <formula>AND($H69&lt;&gt;"",$I69&lt;&gt;"",$J69="")</formula>
    </cfRule>
    <cfRule type="expression" dxfId="2255" priority="4994">
      <formula>AND($H69&lt;&gt;"",$I69="",$J69="")</formula>
    </cfRule>
  </conditionalFormatting>
  <conditionalFormatting sqref="A121">
    <cfRule type="containsBlanks" dxfId="2254" priority="4642">
      <formula>LEN(TRIM(A121))=0</formula>
    </cfRule>
  </conditionalFormatting>
  <conditionalFormatting sqref="A120">
    <cfRule type="containsBlanks" dxfId="2253" priority="4621">
      <formula>LEN(TRIM(A120))=0</formula>
    </cfRule>
  </conditionalFormatting>
  <conditionalFormatting sqref="H51:J52">
    <cfRule type="expression" dxfId="2252" priority="4536">
      <formula>AND($H51&lt;&gt;"",$I51&lt;&gt;"",$J51&lt;&gt;"")</formula>
    </cfRule>
    <cfRule type="expression" dxfId="2251" priority="4537">
      <formula>AND($H51&lt;&gt;"",$I51&lt;&gt;"",$J51="")</formula>
    </cfRule>
    <cfRule type="expression" dxfId="2250" priority="4538">
      <formula>AND($H51&lt;&gt;"",$I51="",$J51="")</formula>
    </cfRule>
  </conditionalFormatting>
  <conditionalFormatting sqref="H51:H52">
    <cfRule type="expression" dxfId="2249" priority="4532">
      <formula>AND($H51&lt;&gt;"",$I51&lt;&gt;"")</formula>
    </cfRule>
  </conditionalFormatting>
  <conditionalFormatting sqref="I51:I52">
    <cfRule type="expression" dxfId="2248" priority="4531">
      <formula>AND($I51&lt;&gt;"",$J51&lt;&gt;"")</formula>
    </cfRule>
  </conditionalFormatting>
  <conditionalFormatting sqref="A51:A52">
    <cfRule type="containsBlanks" dxfId="2247" priority="4530">
      <formula>LEN(TRIM(A51))=0</formula>
    </cfRule>
  </conditionalFormatting>
  <conditionalFormatting sqref="A53">
    <cfRule type="containsBlanks" dxfId="2246" priority="4509">
      <formula>LEN(TRIM(A53))=0</formula>
    </cfRule>
  </conditionalFormatting>
  <conditionalFormatting sqref="X55:Z55">
    <cfRule type="expression" dxfId="2245" priority="4228">
      <formula>AND($H55&lt;&gt;"",$I55&lt;&gt;"",$J55&lt;&gt;"")</formula>
    </cfRule>
    <cfRule type="expression" dxfId="2244" priority="4229">
      <formula>AND($H55&lt;&gt;"",$I55&lt;&gt;"",$J55="")</formula>
    </cfRule>
    <cfRule type="expression" dxfId="2243" priority="4230">
      <formula>AND($H55&lt;&gt;"",$I55="",$J55="")</formula>
    </cfRule>
  </conditionalFormatting>
  <conditionalFormatting sqref="AA55:AB55">
    <cfRule type="expression" dxfId="2242" priority="4222">
      <formula>AND($H55&lt;&gt;"",$I55&lt;&gt;"",$J55&lt;&gt;"")</formula>
    </cfRule>
    <cfRule type="expression" dxfId="2241" priority="4223">
      <formula>AND($H55&lt;&gt;"",$I55&lt;&gt;"",$J55="")</formula>
    </cfRule>
    <cfRule type="expression" dxfId="2240" priority="4224">
      <formula>AND($H55&lt;&gt;"",$I55="",$J55="")</formula>
    </cfRule>
  </conditionalFormatting>
  <conditionalFormatting sqref="AC55:AD55">
    <cfRule type="expression" dxfId="2239" priority="4219">
      <formula>AND($H55&lt;&gt;"",$I55&lt;&gt;"",$J55&lt;&gt;"")</formula>
    </cfRule>
    <cfRule type="expression" dxfId="2238" priority="4220">
      <formula>AND($H55&lt;&gt;"",$I55&lt;&gt;"",$J55="")</formula>
    </cfRule>
    <cfRule type="expression" dxfId="2237" priority="4221">
      <formula>AND($H55&lt;&gt;"",$I55="",$J55="")</formula>
    </cfRule>
  </conditionalFormatting>
  <conditionalFormatting sqref="AE55:AH55">
    <cfRule type="expression" dxfId="2236" priority="4216">
      <formula>AND($H55&lt;&gt;"",$I55&lt;&gt;"",$J55&lt;&gt;"")</formula>
    </cfRule>
    <cfRule type="expression" dxfId="2235" priority="4217">
      <formula>AND($H55&lt;&gt;"",$I55&lt;&gt;"",$J55="")</formula>
    </cfRule>
    <cfRule type="expression" dxfId="2234" priority="4218">
      <formula>AND($H55&lt;&gt;"",$I55="",$J55="")</formula>
    </cfRule>
  </conditionalFormatting>
  <conditionalFormatting sqref="H56:J56">
    <cfRule type="expression" dxfId="2233" priority="4189">
      <formula>AND($H56&lt;&gt;"",$I56&lt;&gt;"",$J56&lt;&gt;"")</formula>
    </cfRule>
    <cfRule type="expression" dxfId="2232" priority="4190">
      <formula>AND($H56&lt;&gt;"",$I56&lt;&gt;"",$J56="")</formula>
    </cfRule>
    <cfRule type="expression" dxfId="2231" priority="4191">
      <formula>AND($H56&lt;&gt;"",$I56="",$J56="")</formula>
    </cfRule>
  </conditionalFormatting>
  <conditionalFormatting sqref="U56 X56:Z56">
    <cfRule type="expression" dxfId="2230" priority="4186">
      <formula>AND($H56&lt;&gt;"",$I56&lt;&gt;"",$J56&lt;&gt;"")</formula>
    </cfRule>
    <cfRule type="expression" dxfId="2229" priority="4187">
      <formula>AND($H56&lt;&gt;"",$I56&lt;&gt;"",$J56="")</formula>
    </cfRule>
    <cfRule type="expression" dxfId="2228" priority="4188">
      <formula>AND($H56&lt;&gt;"",$I56="",$J56="")</formula>
    </cfRule>
  </conditionalFormatting>
  <conditionalFormatting sqref="H56">
    <cfRule type="expression" dxfId="2227" priority="4185">
      <formula>AND($H56&lt;&gt;"",$I56&lt;&gt;"")</formula>
    </cfRule>
  </conditionalFormatting>
  <conditionalFormatting sqref="I56">
    <cfRule type="expression" dxfId="2226" priority="4184">
      <formula>AND($I56&lt;&gt;"",$J56&lt;&gt;"")</formula>
    </cfRule>
  </conditionalFormatting>
  <conditionalFormatting sqref="A56">
    <cfRule type="containsBlanks" dxfId="2225" priority="4183">
      <formula>LEN(TRIM(A56))=0</formula>
    </cfRule>
  </conditionalFormatting>
  <conditionalFormatting sqref="AA56:AB56">
    <cfRule type="expression" dxfId="2224" priority="4180">
      <formula>AND($H56&lt;&gt;"",$I56&lt;&gt;"",$J56&lt;&gt;"")</formula>
    </cfRule>
    <cfRule type="expression" dxfId="2223" priority="4181">
      <formula>AND($H56&lt;&gt;"",$I56&lt;&gt;"",$J56="")</formula>
    </cfRule>
    <cfRule type="expression" dxfId="2222" priority="4182">
      <formula>AND($H56&lt;&gt;"",$I56="",$J56="")</formula>
    </cfRule>
  </conditionalFormatting>
  <conditionalFormatting sqref="AC56:AD56">
    <cfRule type="expression" dxfId="2221" priority="4177">
      <formula>AND($H56&lt;&gt;"",$I56&lt;&gt;"",$J56&lt;&gt;"")</formula>
    </cfRule>
    <cfRule type="expression" dxfId="2220" priority="4178">
      <formula>AND($H56&lt;&gt;"",$I56&lt;&gt;"",$J56="")</formula>
    </cfRule>
    <cfRule type="expression" dxfId="2219" priority="4179">
      <formula>AND($H56&lt;&gt;"",$I56="",$J56="")</formula>
    </cfRule>
  </conditionalFormatting>
  <conditionalFormatting sqref="AE56:AH56">
    <cfRule type="expression" dxfId="2218" priority="4174">
      <formula>AND($H56&lt;&gt;"",$I56&lt;&gt;"",$J56&lt;&gt;"")</formula>
    </cfRule>
    <cfRule type="expression" dxfId="2217" priority="4175">
      <formula>AND($H56&lt;&gt;"",$I56&lt;&gt;"",$J56="")</formula>
    </cfRule>
    <cfRule type="expression" dxfId="2216" priority="4176">
      <formula>AND($H56&lt;&gt;"",$I56="",$J56="")</formula>
    </cfRule>
  </conditionalFormatting>
  <conditionalFormatting sqref="AI56">
    <cfRule type="expression" dxfId="2215" priority="4171">
      <formula>AND($H56&lt;&gt;"",$I56&lt;&gt;"",$J56&lt;&gt;"")</formula>
    </cfRule>
    <cfRule type="expression" dxfId="2214" priority="4172">
      <formula>AND($H56&lt;&gt;"",$I56&lt;&gt;"",$J56="")</formula>
    </cfRule>
    <cfRule type="expression" dxfId="2213" priority="4173">
      <formula>AND($H56&lt;&gt;"",$I56="",$J56="")</formula>
    </cfRule>
  </conditionalFormatting>
  <conditionalFormatting sqref="X57:Z57">
    <cfRule type="expression" dxfId="2212" priority="3787">
      <formula>AND($H57&lt;&gt;"",$I57&lt;&gt;"",$J57&lt;&gt;"")</formula>
    </cfRule>
    <cfRule type="expression" dxfId="2211" priority="3788">
      <formula>AND($H57&lt;&gt;"",$I57&lt;&gt;"",$J57="")</formula>
    </cfRule>
    <cfRule type="expression" dxfId="2210" priority="3789">
      <formula>AND($H57&lt;&gt;"",$I57="",$J57="")</formula>
    </cfRule>
  </conditionalFormatting>
  <conditionalFormatting sqref="AA57:AB57">
    <cfRule type="expression" dxfId="2209" priority="3781">
      <formula>AND($H57&lt;&gt;"",$I57&lt;&gt;"",$J57&lt;&gt;"")</formula>
    </cfRule>
    <cfRule type="expression" dxfId="2208" priority="3782">
      <formula>AND($H57&lt;&gt;"",$I57&lt;&gt;"",$J57="")</formula>
    </cfRule>
    <cfRule type="expression" dxfId="2207" priority="3783">
      <formula>AND($H57&lt;&gt;"",$I57="",$J57="")</formula>
    </cfRule>
  </conditionalFormatting>
  <conditionalFormatting sqref="AC57:AD57">
    <cfRule type="expression" dxfId="2206" priority="3778">
      <formula>AND($H57&lt;&gt;"",$I57&lt;&gt;"",$J57&lt;&gt;"")</formula>
    </cfRule>
    <cfRule type="expression" dxfId="2205" priority="3779">
      <formula>AND($H57&lt;&gt;"",$I57&lt;&gt;"",$J57="")</formula>
    </cfRule>
    <cfRule type="expression" dxfId="2204" priority="3780">
      <formula>AND($H57&lt;&gt;"",$I57="",$J57="")</formula>
    </cfRule>
  </conditionalFormatting>
  <conditionalFormatting sqref="AE57:AH57">
    <cfRule type="expression" dxfId="2203" priority="3775">
      <formula>AND($H57&lt;&gt;"",$I57&lt;&gt;"",$J57&lt;&gt;"")</formula>
    </cfRule>
    <cfRule type="expression" dxfId="2202" priority="3776">
      <formula>AND($H57&lt;&gt;"",$I57&lt;&gt;"",$J57="")</formula>
    </cfRule>
    <cfRule type="expression" dxfId="2201" priority="3777">
      <formula>AND($H57&lt;&gt;"",$I57="",$J57="")</formula>
    </cfRule>
  </conditionalFormatting>
  <conditionalFormatting sqref="X59:Z59">
    <cfRule type="expression" dxfId="2200" priority="3493">
      <formula>AND($H59&lt;&gt;"",$I59&lt;&gt;"",$J59&lt;&gt;"")</formula>
    </cfRule>
    <cfRule type="expression" dxfId="2199" priority="3494">
      <formula>AND($H59&lt;&gt;"",$I59&lt;&gt;"",$J59="")</formula>
    </cfRule>
    <cfRule type="expression" dxfId="2198" priority="3495">
      <formula>AND($H59&lt;&gt;"",$I59="",$J59="")</formula>
    </cfRule>
  </conditionalFormatting>
  <conditionalFormatting sqref="AA59:AB59">
    <cfRule type="expression" dxfId="2197" priority="3487">
      <formula>AND($H59&lt;&gt;"",$I59&lt;&gt;"",$J59&lt;&gt;"")</formula>
    </cfRule>
    <cfRule type="expression" dxfId="2196" priority="3488">
      <formula>AND($H59&lt;&gt;"",$I59&lt;&gt;"",$J59="")</formula>
    </cfRule>
    <cfRule type="expression" dxfId="2195" priority="3489">
      <formula>AND($H59&lt;&gt;"",$I59="",$J59="")</formula>
    </cfRule>
  </conditionalFormatting>
  <conditionalFormatting sqref="AC59:AD59">
    <cfRule type="expression" dxfId="2194" priority="3484">
      <formula>AND($H59&lt;&gt;"",$I59&lt;&gt;"",$J59&lt;&gt;"")</formula>
    </cfRule>
    <cfRule type="expression" dxfId="2193" priority="3485">
      <formula>AND($H59&lt;&gt;"",$I59&lt;&gt;"",$J59="")</formula>
    </cfRule>
    <cfRule type="expression" dxfId="2192" priority="3486">
      <formula>AND($H59&lt;&gt;"",$I59="",$J59="")</formula>
    </cfRule>
  </conditionalFormatting>
  <conditionalFormatting sqref="AE59:AH59">
    <cfRule type="expression" dxfId="2191" priority="3481">
      <formula>AND($H59&lt;&gt;"",$I59&lt;&gt;"",$J59&lt;&gt;"")</formula>
    </cfRule>
    <cfRule type="expression" dxfId="2190" priority="3482">
      <formula>AND($H59&lt;&gt;"",$I59&lt;&gt;"",$J59="")</formula>
    </cfRule>
    <cfRule type="expression" dxfId="2189" priority="3483">
      <formula>AND($H59&lt;&gt;"",$I59="",$J59="")</formula>
    </cfRule>
  </conditionalFormatting>
  <conditionalFormatting sqref="H60:J60">
    <cfRule type="expression" dxfId="2188" priority="3454">
      <formula>AND($H60&lt;&gt;"",$I60&lt;&gt;"",$J60&lt;&gt;"")</formula>
    </cfRule>
    <cfRule type="expression" dxfId="2187" priority="3455">
      <formula>AND($H60&lt;&gt;"",$I60&lt;&gt;"",$J60="")</formula>
    </cfRule>
    <cfRule type="expression" dxfId="2186" priority="3456">
      <formula>AND($H60&lt;&gt;"",$I60="",$J60="")</formula>
    </cfRule>
  </conditionalFormatting>
  <conditionalFormatting sqref="U60 X60:Z60">
    <cfRule type="expression" dxfId="2185" priority="3451">
      <formula>AND($H60&lt;&gt;"",$I60&lt;&gt;"",$J60&lt;&gt;"")</formula>
    </cfRule>
    <cfRule type="expression" dxfId="2184" priority="3452">
      <formula>AND($H60&lt;&gt;"",$I60&lt;&gt;"",$J60="")</formula>
    </cfRule>
    <cfRule type="expression" dxfId="2183" priority="3453">
      <formula>AND($H60&lt;&gt;"",$I60="",$J60="")</formula>
    </cfRule>
  </conditionalFormatting>
  <conditionalFormatting sqref="H60">
    <cfRule type="expression" dxfId="2182" priority="3450">
      <formula>AND($H60&lt;&gt;"",$I60&lt;&gt;"")</formula>
    </cfRule>
  </conditionalFormatting>
  <conditionalFormatting sqref="I60">
    <cfRule type="expression" dxfId="2181" priority="3449">
      <formula>AND($I60&lt;&gt;"",$J60&lt;&gt;"")</formula>
    </cfRule>
  </conditionalFormatting>
  <conditionalFormatting sqref="A60">
    <cfRule type="containsBlanks" dxfId="2180" priority="3448">
      <formula>LEN(TRIM(A60))=0</formula>
    </cfRule>
  </conditionalFormatting>
  <conditionalFormatting sqref="AA60:AB60">
    <cfRule type="expression" dxfId="2179" priority="3445">
      <formula>AND($H60&lt;&gt;"",$I60&lt;&gt;"",$J60&lt;&gt;"")</formula>
    </cfRule>
    <cfRule type="expression" dxfId="2178" priority="3446">
      <formula>AND($H60&lt;&gt;"",$I60&lt;&gt;"",$J60="")</formula>
    </cfRule>
    <cfRule type="expression" dxfId="2177" priority="3447">
      <formula>AND($H60&lt;&gt;"",$I60="",$J60="")</formula>
    </cfRule>
  </conditionalFormatting>
  <conditionalFormatting sqref="AC60:AD60">
    <cfRule type="expression" dxfId="2176" priority="3442">
      <formula>AND($H60&lt;&gt;"",$I60&lt;&gt;"",$J60&lt;&gt;"")</formula>
    </cfRule>
    <cfRule type="expression" dxfId="2175" priority="3443">
      <formula>AND($H60&lt;&gt;"",$I60&lt;&gt;"",$J60="")</formula>
    </cfRule>
    <cfRule type="expression" dxfId="2174" priority="3444">
      <formula>AND($H60&lt;&gt;"",$I60="",$J60="")</formula>
    </cfRule>
  </conditionalFormatting>
  <conditionalFormatting sqref="AE60:AH60">
    <cfRule type="expression" dxfId="2173" priority="3439">
      <formula>AND($H60&lt;&gt;"",$I60&lt;&gt;"",$J60&lt;&gt;"")</formula>
    </cfRule>
    <cfRule type="expression" dxfId="2172" priority="3440">
      <formula>AND($H60&lt;&gt;"",$I60&lt;&gt;"",$J60="")</formula>
    </cfRule>
    <cfRule type="expression" dxfId="2171" priority="3441">
      <formula>AND($H60&lt;&gt;"",$I60="",$J60="")</formula>
    </cfRule>
  </conditionalFormatting>
  <conditionalFormatting sqref="AI60">
    <cfRule type="expression" dxfId="2170" priority="3436">
      <formula>AND($H60&lt;&gt;"",$I60&lt;&gt;"",$J60&lt;&gt;"")</formula>
    </cfRule>
    <cfRule type="expression" dxfId="2169" priority="3437">
      <formula>AND($H60&lt;&gt;"",$I60&lt;&gt;"",$J60="")</formula>
    </cfRule>
    <cfRule type="expression" dxfId="2168" priority="3438">
      <formula>AND($H60&lt;&gt;"",$I60="",$J60="")</formula>
    </cfRule>
  </conditionalFormatting>
  <conditionalFormatting sqref="H63:J63">
    <cfRule type="expression" dxfId="2167" priority="3307">
      <formula>AND($H63&lt;&gt;"",$I63&lt;&gt;"",$J63&lt;&gt;"")</formula>
    </cfRule>
    <cfRule type="expression" dxfId="2166" priority="3308">
      <formula>AND($H63&lt;&gt;"",$I63&lt;&gt;"",$J63="")</formula>
    </cfRule>
    <cfRule type="expression" dxfId="2165" priority="3309">
      <formula>AND($H63&lt;&gt;"",$I63="",$J63="")</formula>
    </cfRule>
  </conditionalFormatting>
  <conditionalFormatting sqref="U63 X63:AE63">
    <cfRule type="expression" dxfId="2164" priority="3304">
      <formula>AND($H63&lt;&gt;"",$I63&lt;&gt;"",$J63&lt;&gt;"")</formula>
    </cfRule>
    <cfRule type="expression" dxfId="2163" priority="3305">
      <formula>AND($H63&lt;&gt;"",$I63&lt;&gt;"",$J63="")</formula>
    </cfRule>
    <cfRule type="expression" dxfId="2162" priority="3306">
      <formula>AND($H63&lt;&gt;"",$I63="",$J63="")</formula>
    </cfRule>
  </conditionalFormatting>
  <conditionalFormatting sqref="H63">
    <cfRule type="expression" dxfId="2161" priority="3303">
      <formula>AND($H63&lt;&gt;"",$I63&lt;&gt;"")</formula>
    </cfRule>
  </conditionalFormatting>
  <conditionalFormatting sqref="I63">
    <cfRule type="expression" dxfId="2160" priority="3302">
      <formula>AND($I63&lt;&gt;"",$J63&lt;&gt;"")</formula>
    </cfRule>
  </conditionalFormatting>
  <conditionalFormatting sqref="A63">
    <cfRule type="containsBlanks" dxfId="2159" priority="3301">
      <formula>LEN(TRIM(A63))=0</formula>
    </cfRule>
  </conditionalFormatting>
  <conditionalFormatting sqref="AF63:AH63">
    <cfRule type="expression" dxfId="2158" priority="3298">
      <formula>AND($H63&lt;&gt;"",$I63&lt;&gt;"",$J63&lt;&gt;"")</formula>
    </cfRule>
    <cfRule type="expression" dxfId="2157" priority="3299">
      <formula>AND($H63&lt;&gt;"",$I63&lt;&gt;"",$J63="")</formula>
    </cfRule>
    <cfRule type="expression" dxfId="2156" priority="3300">
      <formula>AND($H63&lt;&gt;"",$I63="",$J63="")</formula>
    </cfRule>
  </conditionalFormatting>
  <conditionalFormatting sqref="AI63">
    <cfRule type="expression" dxfId="2155" priority="3295">
      <formula>AND($H63&lt;&gt;"",$I63&lt;&gt;"",$J63&lt;&gt;"")</formula>
    </cfRule>
    <cfRule type="expression" dxfId="2154" priority="3296">
      <formula>AND($H63&lt;&gt;"",$I63&lt;&gt;"",$J63="")</formula>
    </cfRule>
    <cfRule type="expression" dxfId="2153" priority="3297">
      <formula>AND($H63&lt;&gt;"",$I63="",$J63="")</formula>
    </cfRule>
  </conditionalFormatting>
  <conditionalFormatting sqref="H61:J62">
    <cfRule type="expression" dxfId="2152" priority="3292">
      <formula>AND($H61&lt;&gt;"",$I61&lt;&gt;"",$J61&lt;&gt;"")</formula>
    </cfRule>
    <cfRule type="expression" dxfId="2151" priority="3293">
      <formula>AND($H61&lt;&gt;"",$I61&lt;&gt;"",$J61="")</formula>
    </cfRule>
    <cfRule type="expression" dxfId="2150" priority="3294">
      <formula>AND($H61&lt;&gt;"",$I61="",$J61="")</formula>
    </cfRule>
  </conditionalFormatting>
  <conditionalFormatting sqref="X62:Z62 X61:AG61 U61:U62">
    <cfRule type="expression" dxfId="2149" priority="3289">
      <formula>AND($H61&lt;&gt;"",$I61&lt;&gt;"",$J61&lt;&gt;"")</formula>
    </cfRule>
    <cfRule type="expression" dxfId="2148" priority="3290">
      <formula>AND($H61&lt;&gt;"",$I61&lt;&gt;"",$J61="")</formula>
    </cfRule>
    <cfRule type="expression" dxfId="2147" priority="3291">
      <formula>AND($H61&lt;&gt;"",$I61="",$J61="")</formula>
    </cfRule>
  </conditionalFormatting>
  <conditionalFormatting sqref="H61:H62">
    <cfRule type="expression" dxfId="2146" priority="3288">
      <formula>AND($H61&lt;&gt;"",$I61&lt;&gt;"")</formula>
    </cfRule>
  </conditionalFormatting>
  <conditionalFormatting sqref="I61:I62">
    <cfRule type="expression" dxfId="2145" priority="3287">
      <formula>AND($I61&lt;&gt;"",$J61&lt;&gt;"")</formula>
    </cfRule>
  </conditionalFormatting>
  <conditionalFormatting sqref="A61:A62">
    <cfRule type="containsBlanks" dxfId="2144" priority="3286">
      <formula>LEN(TRIM(A61))=0</formula>
    </cfRule>
  </conditionalFormatting>
  <conditionalFormatting sqref="AA62:AB62">
    <cfRule type="expression" dxfId="2143" priority="3283">
      <formula>AND($H62&lt;&gt;"",$I62&lt;&gt;"",$J62&lt;&gt;"")</formula>
    </cfRule>
    <cfRule type="expression" dxfId="2142" priority="3284">
      <formula>AND($H62&lt;&gt;"",$I62&lt;&gt;"",$J62="")</formula>
    </cfRule>
    <cfRule type="expression" dxfId="2141" priority="3285">
      <formula>AND($H62&lt;&gt;"",$I62="",$J62="")</formula>
    </cfRule>
  </conditionalFormatting>
  <conditionalFormatting sqref="AC62:AD62">
    <cfRule type="expression" dxfId="2140" priority="3280">
      <formula>AND($H62&lt;&gt;"",$I62&lt;&gt;"",$J62&lt;&gt;"")</formula>
    </cfRule>
    <cfRule type="expression" dxfId="2139" priority="3281">
      <formula>AND($H62&lt;&gt;"",$I62&lt;&gt;"",$J62="")</formula>
    </cfRule>
    <cfRule type="expression" dxfId="2138" priority="3282">
      <formula>AND($H62&lt;&gt;"",$I62="",$J62="")</formula>
    </cfRule>
  </conditionalFormatting>
  <conditionalFormatting sqref="AE62:AH62 AH61">
    <cfRule type="expression" dxfId="2137" priority="3277">
      <formula>AND($H61&lt;&gt;"",$I61&lt;&gt;"",$J61&lt;&gt;"")</formula>
    </cfRule>
    <cfRule type="expression" dxfId="2136" priority="3278">
      <formula>AND($H61&lt;&gt;"",$I61&lt;&gt;"",$J61="")</formula>
    </cfRule>
    <cfRule type="expression" dxfId="2135" priority="3279">
      <formula>AND($H61&lt;&gt;"",$I61="",$J61="")</formula>
    </cfRule>
  </conditionalFormatting>
  <conditionalFormatting sqref="AI61:AI62">
    <cfRule type="expression" dxfId="2134" priority="3274">
      <formula>AND($H61&lt;&gt;"",$I61&lt;&gt;"",$J61&lt;&gt;"")</formula>
    </cfRule>
    <cfRule type="expression" dxfId="2133" priority="3275">
      <formula>AND($H61&lt;&gt;"",$I61&lt;&gt;"",$J61="")</formula>
    </cfRule>
    <cfRule type="expression" dxfId="2132" priority="3276">
      <formula>AND($H61&lt;&gt;"",$I61="",$J61="")</formula>
    </cfRule>
  </conditionalFormatting>
  <conditionalFormatting sqref="H66:J66">
    <cfRule type="expression" dxfId="2131" priority="3166">
      <formula>AND($H66&lt;&gt;"",$I66&lt;&gt;"",$J66&lt;&gt;"")</formula>
    </cfRule>
    <cfRule type="expression" dxfId="2130" priority="3167">
      <formula>AND($H66&lt;&gt;"",$I66&lt;&gt;"",$J66="")</formula>
    </cfRule>
    <cfRule type="expression" dxfId="2129" priority="3168">
      <formula>AND($H66&lt;&gt;"",$I66="",$J66="")</formula>
    </cfRule>
  </conditionalFormatting>
  <conditionalFormatting sqref="U66 X66:Z66">
    <cfRule type="expression" dxfId="2128" priority="3163">
      <formula>AND($H66&lt;&gt;"",$I66&lt;&gt;"",$J66&lt;&gt;"")</formula>
    </cfRule>
    <cfRule type="expression" dxfId="2127" priority="3164">
      <formula>AND($H66&lt;&gt;"",$I66&lt;&gt;"",$J66="")</formula>
    </cfRule>
    <cfRule type="expression" dxfId="2126" priority="3165">
      <formula>AND($H66&lt;&gt;"",$I66="",$J66="")</formula>
    </cfRule>
  </conditionalFormatting>
  <conditionalFormatting sqref="H66">
    <cfRule type="expression" dxfId="2125" priority="3162">
      <formula>AND($H66&lt;&gt;"",$I66&lt;&gt;"")</formula>
    </cfRule>
  </conditionalFormatting>
  <conditionalFormatting sqref="I66">
    <cfRule type="expression" dxfId="2124" priority="3161">
      <formula>AND($I66&lt;&gt;"",$J66&lt;&gt;"")</formula>
    </cfRule>
  </conditionalFormatting>
  <conditionalFormatting sqref="A66">
    <cfRule type="containsBlanks" dxfId="2123" priority="3160">
      <formula>LEN(TRIM(A66))=0</formula>
    </cfRule>
  </conditionalFormatting>
  <conditionalFormatting sqref="AA66:AB66">
    <cfRule type="expression" dxfId="2122" priority="3157">
      <formula>AND($H66&lt;&gt;"",$I66&lt;&gt;"",$J66&lt;&gt;"")</formula>
    </cfRule>
    <cfRule type="expression" dxfId="2121" priority="3158">
      <formula>AND($H66&lt;&gt;"",$I66&lt;&gt;"",$J66="")</formula>
    </cfRule>
    <cfRule type="expression" dxfId="2120" priority="3159">
      <formula>AND($H66&lt;&gt;"",$I66="",$J66="")</formula>
    </cfRule>
  </conditionalFormatting>
  <conditionalFormatting sqref="AC66:AD66">
    <cfRule type="expression" dxfId="2119" priority="3154">
      <formula>AND($H66&lt;&gt;"",$I66&lt;&gt;"",$J66&lt;&gt;"")</formula>
    </cfRule>
    <cfRule type="expression" dxfId="2118" priority="3155">
      <formula>AND($H66&lt;&gt;"",$I66&lt;&gt;"",$J66="")</formula>
    </cfRule>
    <cfRule type="expression" dxfId="2117" priority="3156">
      <formula>AND($H66&lt;&gt;"",$I66="",$J66="")</formula>
    </cfRule>
  </conditionalFormatting>
  <conditionalFormatting sqref="AE66:AH66">
    <cfRule type="expression" dxfId="2116" priority="3151">
      <formula>AND($H66&lt;&gt;"",$I66&lt;&gt;"",$J66&lt;&gt;"")</formula>
    </cfRule>
    <cfRule type="expression" dxfId="2115" priority="3152">
      <formula>AND($H66&lt;&gt;"",$I66&lt;&gt;"",$J66="")</formula>
    </cfRule>
    <cfRule type="expression" dxfId="2114" priority="3153">
      <formula>AND($H66&lt;&gt;"",$I66="",$J66="")</formula>
    </cfRule>
  </conditionalFormatting>
  <conditionalFormatting sqref="AI66">
    <cfRule type="expression" dxfId="2113" priority="3148">
      <formula>AND($H66&lt;&gt;"",$I66&lt;&gt;"",$J66&lt;&gt;"")</formula>
    </cfRule>
    <cfRule type="expression" dxfId="2112" priority="3149">
      <formula>AND($H66&lt;&gt;"",$I66&lt;&gt;"",$J66="")</formula>
    </cfRule>
    <cfRule type="expression" dxfId="2111" priority="3150">
      <formula>AND($H66&lt;&gt;"",$I66="",$J66="")</formula>
    </cfRule>
  </conditionalFormatting>
  <conditionalFormatting sqref="H64:J65">
    <cfRule type="expression" dxfId="2110" priority="3145">
      <formula>AND($H64&lt;&gt;"",$I64&lt;&gt;"",$J64&lt;&gt;"")</formula>
    </cfRule>
    <cfRule type="expression" dxfId="2109" priority="3146">
      <formula>AND($H64&lt;&gt;"",$I64&lt;&gt;"",$J64="")</formula>
    </cfRule>
    <cfRule type="expression" dxfId="2108" priority="3147">
      <formula>AND($H64&lt;&gt;"",$I64="",$J64="")</formula>
    </cfRule>
  </conditionalFormatting>
  <conditionalFormatting sqref="X65:Z65 X64:AG64 U64:U65">
    <cfRule type="expression" dxfId="2107" priority="3142">
      <formula>AND($H64&lt;&gt;"",$I64&lt;&gt;"",$J64&lt;&gt;"")</formula>
    </cfRule>
    <cfRule type="expression" dxfId="2106" priority="3143">
      <formula>AND($H64&lt;&gt;"",$I64&lt;&gt;"",$J64="")</formula>
    </cfRule>
    <cfRule type="expression" dxfId="2105" priority="3144">
      <formula>AND($H64&lt;&gt;"",$I64="",$J64="")</formula>
    </cfRule>
  </conditionalFormatting>
  <conditionalFormatting sqref="H64:H65">
    <cfRule type="expression" dxfId="2104" priority="3141">
      <formula>AND($H64&lt;&gt;"",$I64&lt;&gt;"")</formula>
    </cfRule>
  </conditionalFormatting>
  <conditionalFormatting sqref="I64:I65">
    <cfRule type="expression" dxfId="2103" priority="3140">
      <formula>AND($I64&lt;&gt;"",$J64&lt;&gt;"")</formula>
    </cfRule>
  </conditionalFormatting>
  <conditionalFormatting sqref="A64:A65">
    <cfRule type="containsBlanks" dxfId="2102" priority="3139">
      <formula>LEN(TRIM(A64))=0</formula>
    </cfRule>
  </conditionalFormatting>
  <conditionalFormatting sqref="AA65:AB65">
    <cfRule type="expression" dxfId="2101" priority="3136">
      <formula>AND($H65&lt;&gt;"",$I65&lt;&gt;"",$J65&lt;&gt;"")</formula>
    </cfRule>
    <cfRule type="expression" dxfId="2100" priority="3137">
      <formula>AND($H65&lt;&gt;"",$I65&lt;&gt;"",$J65="")</formula>
    </cfRule>
    <cfRule type="expression" dxfId="2099" priority="3138">
      <formula>AND($H65&lt;&gt;"",$I65="",$J65="")</formula>
    </cfRule>
  </conditionalFormatting>
  <conditionalFormatting sqref="AC65:AD65">
    <cfRule type="expression" dxfId="2098" priority="3133">
      <formula>AND($H65&lt;&gt;"",$I65&lt;&gt;"",$J65&lt;&gt;"")</formula>
    </cfRule>
    <cfRule type="expression" dxfId="2097" priority="3134">
      <formula>AND($H65&lt;&gt;"",$I65&lt;&gt;"",$J65="")</formula>
    </cfRule>
    <cfRule type="expression" dxfId="2096" priority="3135">
      <formula>AND($H65&lt;&gt;"",$I65="",$J65="")</formula>
    </cfRule>
  </conditionalFormatting>
  <conditionalFormatting sqref="AE65:AH65 AH64">
    <cfRule type="expression" dxfId="2095" priority="3130">
      <formula>AND($H64&lt;&gt;"",$I64&lt;&gt;"",$J64&lt;&gt;"")</formula>
    </cfRule>
    <cfRule type="expression" dxfId="2094" priority="3131">
      <formula>AND($H64&lt;&gt;"",$I64&lt;&gt;"",$J64="")</formula>
    </cfRule>
    <cfRule type="expression" dxfId="2093" priority="3132">
      <formula>AND($H64&lt;&gt;"",$I64="",$J64="")</formula>
    </cfRule>
  </conditionalFormatting>
  <conditionalFormatting sqref="AI64:AI65">
    <cfRule type="expression" dxfId="2092" priority="3127">
      <formula>AND($H64&lt;&gt;"",$I64&lt;&gt;"",$J64&lt;&gt;"")</formula>
    </cfRule>
    <cfRule type="expression" dxfId="2091" priority="3128">
      <formula>AND($H64&lt;&gt;"",$I64&lt;&gt;"",$J64="")</formula>
    </cfRule>
    <cfRule type="expression" dxfId="2090" priority="3129">
      <formula>AND($H64&lt;&gt;"",$I64="",$J64="")</formula>
    </cfRule>
  </conditionalFormatting>
  <conditionalFormatting sqref="H15:J15">
    <cfRule type="expression" dxfId="2089" priority="2932">
      <formula>AND($H15&lt;&gt;"",$I15&lt;&gt;"",$J15&lt;&gt;"")</formula>
    </cfRule>
    <cfRule type="expression" dxfId="2088" priority="2933">
      <formula>AND($H15&lt;&gt;"",$I15&lt;&gt;"",$J15="")</formula>
    </cfRule>
    <cfRule type="expression" dxfId="2087" priority="2934">
      <formula>AND($H15&lt;&gt;"",$I15="",$J15="")</formula>
    </cfRule>
  </conditionalFormatting>
  <conditionalFormatting sqref="H15">
    <cfRule type="expression" dxfId="2086" priority="2931">
      <formula>AND($H15&lt;&gt;"",$I15&lt;&gt;"")</formula>
    </cfRule>
  </conditionalFormatting>
  <conditionalFormatting sqref="I15">
    <cfRule type="expression" dxfId="2085" priority="2930">
      <formula>AND($I15&lt;&gt;"",$J15&lt;&gt;"")</formula>
    </cfRule>
  </conditionalFormatting>
  <conditionalFormatting sqref="U15 X15:Z15">
    <cfRule type="expression" dxfId="2084" priority="2927">
      <formula>AND($H15&lt;&gt;"",$I15&lt;&gt;"",$J15&lt;&gt;"")</formula>
    </cfRule>
    <cfRule type="expression" dxfId="2083" priority="2928">
      <formula>AND($H15&lt;&gt;"",$I15&lt;&gt;"",$J15="")</formula>
    </cfRule>
    <cfRule type="expression" dxfId="2082" priority="2929">
      <formula>AND($H15&lt;&gt;"",$I15="",$J15="")</formula>
    </cfRule>
  </conditionalFormatting>
  <conditionalFormatting sqref="A15">
    <cfRule type="containsBlanks" dxfId="2081" priority="2926">
      <formula>LEN(TRIM(A15))=0</formula>
    </cfRule>
  </conditionalFormatting>
  <conditionalFormatting sqref="AA15:AB15">
    <cfRule type="expression" dxfId="2080" priority="2923">
      <formula>AND($H15&lt;&gt;"",$I15&lt;&gt;"",$J15&lt;&gt;"")</formula>
    </cfRule>
    <cfRule type="expression" dxfId="2079" priority="2924">
      <formula>AND($H15&lt;&gt;"",$I15&lt;&gt;"",$J15="")</formula>
    </cfRule>
    <cfRule type="expression" dxfId="2078" priority="2925">
      <formula>AND($H15&lt;&gt;"",$I15="",$J15="")</formula>
    </cfRule>
  </conditionalFormatting>
  <conditionalFormatting sqref="AC15:AD15">
    <cfRule type="expression" dxfId="2077" priority="2920">
      <formula>AND($H15&lt;&gt;"",$I15&lt;&gt;"",$J15&lt;&gt;"")</formula>
    </cfRule>
    <cfRule type="expression" dxfId="2076" priority="2921">
      <formula>AND($H15&lt;&gt;"",$I15&lt;&gt;"",$J15="")</formula>
    </cfRule>
    <cfRule type="expression" dxfId="2075" priority="2922">
      <formula>AND($H15&lt;&gt;"",$I15="",$J15="")</formula>
    </cfRule>
  </conditionalFormatting>
  <conditionalFormatting sqref="AE15:AH15">
    <cfRule type="expression" dxfId="2074" priority="2917">
      <formula>AND($H15&lt;&gt;"",$I15&lt;&gt;"",$J15&lt;&gt;"")</formula>
    </cfRule>
    <cfRule type="expression" dxfId="2073" priority="2918">
      <formula>AND($H15&lt;&gt;"",$I15&lt;&gt;"",$J15="")</formula>
    </cfRule>
    <cfRule type="expression" dxfId="2072" priority="2919">
      <formula>AND($H15&lt;&gt;"",$I15="",$J15="")</formula>
    </cfRule>
  </conditionalFormatting>
  <conditionalFormatting sqref="AI15">
    <cfRule type="expression" dxfId="2071" priority="2914">
      <formula>AND($H15&lt;&gt;"",$I15&lt;&gt;"",$J15&lt;&gt;"")</formula>
    </cfRule>
    <cfRule type="expression" dxfId="2070" priority="2915">
      <formula>AND($H15&lt;&gt;"",$I15&lt;&gt;"",$J15="")</formula>
    </cfRule>
    <cfRule type="expression" dxfId="2069" priority="2916">
      <formula>AND($H15&lt;&gt;"",$I15="",$J15="")</formula>
    </cfRule>
  </conditionalFormatting>
  <conditionalFormatting sqref="H17:J17 U17 X17:AI17">
    <cfRule type="expression" dxfId="2068" priority="2911">
      <formula>AND($H17&lt;&gt;"",$I17&lt;&gt;"",$J17&lt;&gt;"")</formula>
    </cfRule>
    <cfRule type="expression" dxfId="2067" priority="2912">
      <formula>AND($H17&lt;&gt;"",$I17&lt;&gt;"",$J17="")</formula>
    </cfRule>
    <cfRule type="expression" dxfId="2066" priority="2913">
      <formula>AND($H17&lt;&gt;"",$I17="",$J17="")</formula>
    </cfRule>
  </conditionalFormatting>
  <conditionalFormatting sqref="H17">
    <cfRule type="expression" dxfId="2065" priority="2910">
      <formula>AND($H17&lt;&gt;"",$I17&lt;&gt;"")</formula>
    </cfRule>
  </conditionalFormatting>
  <conditionalFormatting sqref="I17">
    <cfRule type="expression" dxfId="2064" priority="2909">
      <formula>AND($I17&lt;&gt;"",$J17&lt;&gt;"")</formula>
    </cfRule>
  </conditionalFormatting>
  <conditionalFormatting sqref="A17">
    <cfRule type="containsBlanks" dxfId="2063" priority="2908">
      <formula>LEN(TRIM(A17))=0</formula>
    </cfRule>
  </conditionalFormatting>
  <conditionalFormatting sqref="X17:AI17 U17">
    <cfRule type="cellIs" dxfId="2062" priority="2906" operator="greaterThan">
      <formula>0</formula>
    </cfRule>
    <cfRule type="cellIs" dxfId="2061" priority="2907" operator="lessThan">
      <formula>0</formula>
    </cfRule>
  </conditionalFormatting>
  <conditionalFormatting sqref="H19:J19 U19 X19:AI19">
    <cfRule type="expression" dxfId="2060" priority="2903">
      <formula>AND($H19&lt;&gt;"",$I19&lt;&gt;"",$J19&lt;&gt;"")</formula>
    </cfRule>
    <cfRule type="expression" dxfId="2059" priority="2904">
      <formula>AND($H19&lt;&gt;"",$I19&lt;&gt;"",$J19="")</formula>
    </cfRule>
    <cfRule type="expression" dxfId="2058" priority="2905">
      <formula>AND($H19&lt;&gt;"",$I19="",$J19="")</formula>
    </cfRule>
  </conditionalFormatting>
  <conditionalFormatting sqref="H19">
    <cfRule type="expression" dxfId="2057" priority="2902">
      <formula>AND($H19&lt;&gt;"",$I19&lt;&gt;"")</formula>
    </cfRule>
  </conditionalFormatting>
  <conditionalFormatting sqref="I19">
    <cfRule type="expression" dxfId="2056" priority="2901">
      <formula>AND($I19&lt;&gt;"",$J19&lt;&gt;"")</formula>
    </cfRule>
  </conditionalFormatting>
  <conditionalFormatting sqref="A19">
    <cfRule type="containsBlanks" dxfId="2055" priority="2900">
      <formula>LEN(TRIM(A19))=0</formula>
    </cfRule>
  </conditionalFormatting>
  <conditionalFormatting sqref="X19:AI19 U19">
    <cfRule type="cellIs" dxfId="2054" priority="2898" operator="greaterThan">
      <formula>0</formula>
    </cfRule>
    <cfRule type="cellIs" dxfId="2053" priority="2899" operator="lessThan">
      <formula>0</formula>
    </cfRule>
  </conditionalFormatting>
  <conditionalFormatting sqref="H21:J21">
    <cfRule type="expression" dxfId="2052" priority="2895">
      <formula>AND($H21&lt;&gt;"",$I21&lt;&gt;"",$J21&lt;&gt;"")</formula>
    </cfRule>
    <cfRule type="expression" dxfId="2051" priority="2896">
      <formula>AND($H21&lt;&gt;"",$I21&lt;&gt;"",$J21="")</formula>
    </cfRule>
    <cfRule type="expression" dxfId="2050" priority="2897">
      <formula>AND($H21&lt;&gt;"",$I21="",$J21="")</formula>
    </cfRule>
  </conditionalFormatting>
  <conditionalFormatting sqref="H21">
    <cfRule type="expression" dxfId="2049" priority="2894">
      <formula>AND($H21&lt;&gt;"",$I21&lt;&gt;"")</formula>
    </cfRule>
  </conditionalFormatting>
  <conditionalFormatting sqref="I21">
    <cfRule type="expression" dxfId="2048" priority="2893">
      <formula>AND($I21&lt;&gt;"",$J21&lt;&gt;"")</formula>
    </cfRule>
  </conditionalFormatting>
  <conditionalFormatting sqref="U21 X21:Z21">
    <cfRule type="expression" dxfId="2047" priority="2890">
      <formula>AND($H21&lt;&gt;"",$I21&lt;&gt;"",$J21&lt;&gt;"")</formula>
    </cfRule>
    <cfRule type="expression" dxfId="2046" priority="2891">
      <formula>AND($H21&lt;&gt;"",$I21&lt;&gt;"",$J21="")</formula>
    </cfRule>
    <cfRule type="expression" dxfId="2045" priority="2892">
      <formula>AND($H21&lt;&gt;"",$I21="",$J21="")</formula>
    </cfRule>
  </conditionalFormatting>
  <conditionalFormatting sqref="A21">
    <cfRule type="containsBlanks" dxfId="2044" priority="2889">
      <formula>LEN(TRIM(A21))=0</formula>
    </cfRule>
  </conditionalFormatting>
  <conditionalFormatting sqref="AA21:AB21">
    <cfRule type="expression" dxfId="2043" priority="2886">
      <formula>AND($H21&lt;&gt;"",$I21&lt;&gt;"",$J21&lt;&gt;"")</formula>
    </cfRule>
    <cfRule type="expression" dxfId="2042" priority="2887">
      <formula>AND($H21&lt;&gt;"",$I21&lt;&gt;"",$J21="")</formula>
    </cfRule>
    <cfRule type="expression" dxfId="2041" priority="2888">
      <formula>AND($H21&lt;&gt;"",$I21="",$J21="")</formula>
    </cfRule>
  </conditionalFormatting>
  <conditionalFormatting sqref="AC21:AD21">
    <cfRule type="expression" dxfId="2040" priority="2883">
      <formula>AND($H21&lt;&gt;"",$I21&lt;&gt;"",$J21&lt;&gt;"")</formula>
    </cfRule>
    <cfRule type="expression" dxfId="2039" priority="2884">
      <formula>AND($H21&lt;&gt;"",$I21&lt;&gt;"",$J21="")</formula>
    </cfRule>
    <cfRule type="expression" dxfId="2038" priority="2885">
      <formula>AND($H21&lt;&gt;"",$I21="",$J21="")</formula>
    </cfRule>
  </conditionalFormatting>
  <conditionalFormatting sqref="AE21:AH21">
    <cfRule type="expression" dxfId="2037" priority="2880">
      <formula>AND($H21&lt;&gt;"",$I21&lt;&gt;"",$J21&lt;&gt;"")</formula>
    </cfRule>
    <cfRule type="expression" dxfId="2036" priority="2881">
      <formula>AND($H21&lt;&gt;"",$I21&lt;&gt;"",$J21="")</formula>
    </cfRule>
    <cfRule type="expression" dxfId="2035" priority="2882">
      <formula>AND($H21&lt;&gt;"",$I21="",$J21="")</formula>
    </cfRule>
  </conditionalFormatting>
  <conditionalFormatting sqref="AI21">
    <cfRule type="expression" dxfId="2034" priority="2877">
      <formula>AND($H21&lt;&gt;"",$I21&lt;&gt;"",$J21&lt;&gt;"")</formula>
    </cfRule>
    <cfRule type="expression" dxfId="2033" priority="2878">
      <formula>AND($H21&lt;&gt;"",$I21&lt;&gt;"",$J21="")</formula>
    </cfRule>
    <cfRule type="expression" dxfId="2032" priority="2879">
      <formula>AND($H21&lt;&gt;"",$I21="",$J21="")</formula>
    </cfRule>
  </conditionalFormatting>
  <conditionalFormatting sqref="H23:J23 U23 X23:AI23">
    <cfRule type="expression" dxfId="2031" priority="2874">
      <formula>AND($H23&lt;&gt;"",$I23&lt;&gt;"",$J23&lt;&gt;"")</formula>
    </cfRule>
    <cfRule type="expression" dxfId="2030" priority="2875">
      <formula>AND($H23&lt;&gt;"",$I23&lt;&gt;"",$J23="")</formula>
    </cfRule>
    <cfRule type="expression" dxfId="2029" priority="2876">
      <formula>AND($H23&lt;&gt;"",$I23="",$J23="")</formula>
    </cfRule>
  </conditionalFormatting>
  <conditionalFormatting sqref="H23">
    <cfRule type="expression" dxfId="2028" priority="2873">
      <formula>AND($H23&lt;&gt;"",$I23&lt;&gt;"")</formula>
    </cfRule>
  </conditionalFormatting>
  <conditionalFormatting sqref="I23">
    <cfRule type="expression" dxfId="2027" priority="2872">
      <formula>AND($I23&lt;&gt;"",$J23&lt;&gt;"")</formula>
    </cfRule>
  </conditionalFormatting>
  <conditionalFormatting sqref="A23">
    <cfRule type="containsBlanks" dxfId="2026" priority="2871">
      <formula>LEN(TRIM(A23))=0</formula>
    </cfRule>
  </conditionalFormatting>
  <conditionalFormatting sqref="X23:AI23 U23">
    <cfRule type="cellIs" dxfId="2025" priority="2869" operator="greaterThan">
      <formula>0</formula>
    </cfRule>
    <cfRule type="cellIs" dxfId="2024" priority="2870" operator="lessThan">
      <formula>0</formula>
    </cfRule>
  </conditionalFormatting>
  <conditionalFormatting sqref="AJ13:CF13">
    <cfRule type="expression" dxfId="2023" priority="2866">
      <formula>AND($H13&lt;&gt;"",$I13&lt;&gt;"",$J13&lt;&gt;"")</formula>
    </cfRule>
    <cfRule type="expression" dxfId="2022" priority="2867">
      <formula>AND($H13&lt;&gt;"",$I13&lt;&gt;"",$J13="")</formula>
    </cfRule>
    <cfRule type="expression" dxfId="2021" priority="2868">
      <formula>AND($H13&lt;&gt;"",$I13="",$J13="")</formula>
    </cfRule>
  </conditionalFormatting>
  <conditionalFormatting sqref="AJ4:CF4">
    <cfRule type="containsBlanks" dxfId="2020" priority="2865">
      <formula>LEN(TRIM(AJ4))=0</formula>
    </cfRule>
  </conditionalFormatting>
  <conditionalFormatting sqref="AJ1:CF1">
    <cfRule type="containsBlanks" dxfId="2019" priority="2864">
      <formula>LEN(TRIM(AJ1))=0</formula>
    </cfRule>
  </conditionalFormatting>
  <conditionalFormatting sqref="AJ6:CF6">
    <cfRule type="expression" dxfId="2018" priority="2861">
      <formula>AND($H6&lt;&gt;"",$I6&lt;&gt;"",$J6&lt;&gt;"")</formula>
    </cfRule>
    <cfRule type="expression" dxfId="2017" priority="2862">
      <formula>AND($H6&lt;&gt;"",$I6&lt;&gt;"",$J6="")</formula>
    </cfRule>
    <cfRule type="expression" dxfId="2016" priority="2863">
      <formula>AND($H6&lt;&gt;"",$I6="",$J6="")</formula>
    </cfRule>
  </conditionalFormatting>
  <conditionalFormatting sqref="AJ7:CF10 AJ39:CF41">
    <cfRule type="expression" dxfId="2015" priority="2858">
      <formula>AND($H7&lt;&gt;"",$I7&lt;&gt;"",$J7&lt;&gt;"")</formula>
    </cfRule>
    <cfRule type="expression" dxfId="2014" priority="2859">
      <formula>AND($H7&lt;&gt;"",$I7&lt;&gt;"",$J7="")</formula>
    </cfRule>
    <cfRule type="expression" dxfId="2013" priority="2860">
      <formula>AND($H7&lt;&gt;"",$I7="",$J7="")</formula>
    </cfRule>
  </conditionalFormatting>
  <conditionalFormatting sqref="AJ54:CF54">
    <cfRule type="expression" dxfId="2012" priority="2849">
      <formula>AND($H54&lt;&gt;"",$I54&lt;&gt;"",$J54&lt;&gt;"")</formula>
    </cfRule>
    <cfRule type="expression" dxfId="2011" priority="2850">
      <formula>AND($H54&lt;&gt;"",$I54&lt;&gt;"",$J54="")</formula>
    </cfRule>
    <cfRule type="expression" dxfId="2010" priority="2851">
      <formula>AND($H54&lt;&gt;"",$I54="",$J54="")</formula>
    </cfRule>
  </conditionalFormatting>
  <conditionalFormatting sqref="AJ68:CF68">
    <cfRule type="expression" dxfId="2009" priority="2846">
      <formula>AND($H68&lt;&gt;"",$I68&lt;&gt;"",$J68&lt;&gt;"")</formula>
    </cfRule>
    <cfRule type="expression" dxfId="2008" priority="2847">
      <formula>AND($H68&lt;&gt;"",$I68&lt;&gt;"",$J68="")</formula>
    </cfRule>
    <cfRule type="expression" dxfId="2007" priority="2848">
      <formula>AND($H68&lt;&gt;"",$I68="",$J68="")</formula>
    </cfRule>
  </conditionalFormatting>
  <conditionalFormatting sqref="AJ61:CF62">
    <cfRule type="expression" dxfId="2006" priority="2586">
      <formula>AND($H61&lt;&gt;"",$I61&lt;&gt;"",$J61&lt;&gt;"")</formula>
    </cfRule>
    <cfRule type="expression" dxfId="2005" priority="2587">
      <formula>AND($H61&lt;&gt;"",$I61&lt;&gt;"",$J61="")</formula>
    </cfRule>
    <cfRule type="expression" dxfId="2004" priority="2588">
      <formula>AND($H61&lt;&gt;"",$I61="",$J61="")</formula>
    </cfRule>
  </conditionalFormatting>
  <conditionalFormatting sqref="AJ13:CF13">
    <cfRule type="cellIs" dxfId="2003" priority="2829" operator="greaterThan">
      <formula>0</formula>
    </cfRule>
    <cfRule type="cellIs" dxfId="2002" priority="2830" operator="lessThan">
      <formula>0</formula>
    </cfRule>
  </conditionalFormatting>
  <conditionalFormatting sqref="AJ69:CF69">
    <cfRule type="expression" dxfId="2001" priority="2826">
      <formula>AND($H69&lt;&gt;"",$I69&lt;&gt;"",$J69&lt;&gt;"")</formula>
    </cfRule>
    <cfRule type="expression" dxfId="2000" priority="2827">
      <formula>AND($H69&lt;&gt;"",$I69&lt;&gt;"",$J69="")</formula>
    </cfRule>
    <cfRule type="expression" dxfId="1999" priority="2828">
      <formula>AND($H69&lt;&gt;"",$I69="",$J69="")</formula>
    </cfRule>
  </conditionalFormatting>
  <conditionalFormatting sqref="AJ56:CF56">
    <cfRule type="expression" dxfId="1998" priority="2715">
      <formula>AND($H56&lt;&gt;"",$I56&lt;&gt;"",$J56&lt;&gt;"")</formula>
    </cfRule>
    <cfRule type="expression" dxfId="1997" priority="2716">
      <formula>AND($H56&lt;&gt;"",$I56&lt;&gt;"",$J56="")</formula>
    </cfRule>
    <cfRule type="expression" dxfId="1996" priority="2717">
      <formula>AND($H56&lt;&gt;"",$I56="",$J56="")</formula>
    </cfRule>
  </conditionalFormatting>
  <conditionalFormatting sqref="AJ60:CF60">
    <cfRule type="expression" dxfId="1995" priority="2610">
      <formula>AND($H60&lt;&gt;"",$I60&lt;&gt;"",$J60&lt;&gt;"")</formula>
    </cfRule>
    <cfRule type="expression" dxfId="1994" priority="2611">
      <formula>AND($H60&lt;&gt;"",$I60&lt;&gt;"",$J60="")</formula>
    </cfRule>
    <cfRule type="expression" dxfId="1993" priority="2612">
      <formula>AND($H60&lt;&gt;"",$I60="",$J60="")</formula>
    </cfRule>
  </conditionalFormatting>
  <conditionalFormatting sqref="AJ63:CF63">
    <cfRule type="expression" dxfId="1992" priority="2589">
      <formula>AND($H63&lt;&gt;"",$I63&lt;&gt;"",$J63&lt;&gt;"")</formula>
    </cfRule>
    <cfRule type="expression" dxfId="1991" priority="2590">
      <formula>AND($H63&lt;&gt;"",$I63&lt;&gt;"",$J63="")</formula>
    </cfRule>
    <cfRule type="expression" dxfId="1990" priority="2591">
      <formula>AND($H63&lt;&gt;"",$I63="",$J63="")</formula>
    </cfRule>
  </conditionalFormatting>
  <conditionalFormatting sqref="AJ66:CF66">
    <cfRule type="expression" dxfId="1989" priority="2568">
      <formula>AND($H66&lt;&gt;"",$I66&lt;&gt;"",$J66&lt;&gt;"")</formula>
    </cfRule>
    <cfRule type="expression" dxfId="1988" priority="2569">
      <formula>AND($H66&lt;&gt;"",$I66&lt;&gt;"",$J66="")</formula>
    </cfRule>
    <cfRule type="expression" dxfId="1987" priority="2570">
      <formula>AND($H66&lt;&gt;"",$I66="",$J66="")</formula>
    </cfRule>
  </conditionalFormatting>
  <conditionalFormatting sqref="AJ64:CF65">
    <cfRule type="expression" dxfId="1986" priority="2565">
      <formula>AND($H64&lt;&gt;"",$I64&lt;&gt;"",$J64&lt;&gt;"")</formula>
    </cfRule>
    <cfRule type="expression" dxfId="1985" priority="2566">
      <formula>AND($H64&lt;&gt;"",$I64&lt;&gt;"",$J64="")</formula>
    </cfRule>
    <cfRule type="expression" dxfId="1984" priority="2567">
      <formula>AND($H64&lt;&gt;"",$I64="",$J64="")</formula>
    </cfRule>
  </conditionalFormatting>
  <conditionalFormatting sqref="AJ15:CF15">
    <cfRule type="expression" dxfId="1983" priority="2532">
      <formula>AND($H15&lt;&gt;"",$I15&lt;&gt;"",$J15&lt;&gt;"")</formula>
    </cfRule>
    <cfRule type="expression" dxfId="1982" priority="2533">
      <formula>AND($H15&lt;&gt;"",$I15&lt;&gt;"",$J15="")</formula>
    </cfRule>
    <cfRule type="expression" dxfId="1981" priority="2534">
      <formula>AND($H15&lt;&gt;"",$I15="",$J15="")</formula>
    </cfRule>
  </conditionalFormatting>
  <conditionalFormatting sqref="AJ17:CF17">
    <cfRule type="expression" dxfId="1980" priority="2529">
      <formula>AND($H17&lt;&gt;"",$I17&lt;&gt;"",$J17&lt;&gt;"")</formula>
    </cfRule>
    <cfRule type="expression" dxfId="1979" priority="2530">
      <formula>AND($H17&lt;&gt;"",$I17&lt;&gt;"",$J17="")</formula>
    </cfRule>
    <cfRule type="expression" dxfId="1978" priority="2531">
      <formula>AND($H17&lt;&gt;"",$I17="",$J17="")</formula>
    </cfRule>
  </conditionalFormatting>
  <conditionalFormatting sqref="AJ17:CF17">
    <cfRule type="cellIs" dxfId="1977" priority="2527" operator="greaterThan">
      <formula>0</formula>
    </cfRule>
    <cfRule type="cellIs" dxfId="1976" priority="2528" operator="lessThan">
      <formula>0</formula>
    </cfRule>
  </conditionalFormatting>
  <conditionalFormatting sqref="AJ19:CF19">
    <cfRule type="expression" dxfId="1975" priority="2524">
      <formula>AND($H19&lt;&gt;"",$I19&lt;&gt;"",$J19&lt;&gt;"")</formula>
    </cfRule>
    <cfRule type="expression" dxfId="1974" priority="2525">
      <formula>AND($H19&lt;&gt;"",$I19&lt;&gt;"",$J19="")</formula>
    </cfRule>
    <cfRule type="expression" dxfId="1973" priority="2526">
      <formula>AND($H19&lt;&gt;"",$I19="",$J19="")</formula>
    </cfRule>
  </conditionalFormatting>
  <conditionalFormatting sqref="AJ19:CF19">
    <cfRule type="cellIs" dxfId="1972" priority="2522" operator="greaterThan">
      <formula>0</formula>
    </cfRule>
    <cfRule type="cellIs" dxfId="1971" priority="2523" operator="lessThan">
      <formula>0</formula>
    </cfRule>
  </conditionalFormatting>
  <conditionalFormatting sqref="AJ21:CF21">
    <cfRule type="expression" dxfId="1970" priority="2519">
      <formula>AND($H21&lt;&gt;"",$I21&lt;&gt;"",$J21&lt;&gt;"")</formula>
    </cfRule>
    <cfRule type="expression" dxfId="1969" priority="2520">
      <formula>AND($H21&lt;&gt;"",$I21&lt;&gt;"",$J21="")</formula>
    </cfRule>
    <cfRule type="expression" dxfId="1968" priority="2521">
      <formula>AND($H21&lt;&gt;"",$I21="",$J21="")</formula>
    </cfRule>
  </conditionalFormatting>
  <conditionalFormatting sqref="AJ23:CF23">
    <cfRule type="expression" dxfId="1967" priority="2516">
      <formula>AND($H23&lt;&gt;"",$I23&lt;&gt;"",$J23&lt;&gt;"")</formula>
    </cfRule>
    <cfRule type="expression" dxfId="1966" priority="2517">
      <formula>AND($H23&lt;&gt;"",$I23&lt;&gt;"",$J23="")</formula>
    </cfRule>
    <cfRule type="expression" dxfId="1965" priority="2518">
      <formula>AND($H23&lt;&gt;"",$I23="",$J23="")</formula>
    </cfRule>
  </conditionalFormatting>
  <conditionalFormatting sqref="AJ23:CF23">
    <cfRule type="cellIs" dxfId="1964" priority="2514" operator="greaterThan">
      <formula>0</formula>
    </cfRule>
    <cfRule type="cellIs" dxfId="1963" priority="2515" operator="lessThan">
      <formula>0</formula>
    </cfRule>
  </conditionalFormatting>
  <conditionalFormatting sqref="H25:J25 U25 X25:AI25">
    <cfRule type="expression" dxfId="1962" priority="2511">
      <formula>AND($H25&lt;&gt;"",$I25&lt;&gt;"",$J25&lt;&gt;"")</formula>
    </cfRule>
    <cfRule type="expression" dxfId="1961" priority="2512">
      <formula>AND($H25&lt;&gt;"",$I25&lt;&gt;"",$J25="")</formula>
    </cfRule>
    <cfRule type="expression" dxfId="1960" priority="2513">
      <formula>AND($H25&lt;&gt;"",$I25="",$J25="")</formula>
    </cfRule>
  </conditionalFormatting>
  <conditionalFormatting sqref="H25">
    <cfRule type="expression" dxfId="1959" priority="2510">
      <formula>AND($H25&lt;&gt;"",$I25&lt;&gt;"")</formula>
    </cfRule>
  </conditionalFormatting>
  <conditionalFormatting sqref="I25">
    <cfRule type="expression" dxfId="1958" priority="2509">
      <formula>AND($I25&lt;&gt;"",$J25&lt;&gt;"")</formula>
    </cfRule>
  </conditionalFormatting>
  <conditionalFormatting sqref="A25">
    <cfRule type="containsBlanks" dxfId="1957" priority="2508">
      <formula>LEN(TRIM(A25))=0</formula>
    </cfRule>
  </conditionalFormatting>
  <conditionalFormatting sqref="X25:AI25 U25">
    <cfRule type="cellIs" dxfId="1956" priority="2506" operator="greaterThan">
      <formula>0</formula>
    </cfRule>
    <cfRule type="cellIs" dxfId="1955" priority="2507" operator="lessThan">
      <formula>0</formula>
    </cfRule>
  </conditionalFormatting>
  <conditionalFormatting sqref="AJ25:CF25">
    <cfRule type="expression" dxfId="1954" priority="2503">
      <formula>AND($H25&lt;&gt;"",$I25&lt;&gt;"",$J25&lt;&gt;"")</formula>
    </cfRule>
    <cfRule type="expression" dxfId="1953" priority="2504">
      <formula>AND($H25&lt;&gt;"",$I25&lt;&gt;"",$J25="")</formula>
    </cfRule>
    <cfRule type="expression" dxfId="1952" priority="2505">
      <formula>AND($H25&lt;&gt;"",$I25="",$J25="")</formula>
    </cfRule>
  </conditionalFormatting>
  <conditionalFormatting sqref="AJ25:CF25">
    <cfRule type="cellIs" dxfId="1951" priority="2501" operator="greaterThan">
      <formula>0</formula>
    </cfRule>
    <cfRule type="cellIs" dxfId="1950" priority="2502" operator="lessThan">
      <formula>0</formula>
    </cfRule>
  </conditionalFormatting>
  <conditionalFormatting sqref="H29:J29">
    <cfRule type="expression" dxfId="1949" priority="2498">
      <formula>AND($H29&lt;&gt;"",$I29&lt;&gt;"",$J29&lt;&gt;"")</formula>
    </cfRule>
    <cfRule type="expression" dxfId="1948" priority="2499">
      <formula>AND($H29&lt;&gt;"",$I29&lt;&gt;"",$J29="")</formula>
    </cfRule>
    <cfRule type="expression" dxfId="1947" priority="2500">
      <formula>AND($H29&lt;&gt;"",$I29="",$J29="")</formula>
    </cfRule>
  </conditionalFormatting>
  <conditionalFormatting sqref="H29">
    <cfRule type="expression" dxfId="1946" priority="2497">
      <formula>AND($H29&lt;&gt;"",$I29&lt;&gt;"")</formula>
    </cfRule>
  </conditionalFormatting>
  <conditionalFormatting sqref="I29">
    <cfRule type="expression" dxfId="1945" priority="2496">
      <formula>AND($I29&lt;&gt;"",$J29&lt;&gt;"")</formula>
    </cfRule>
  </conditionalFormatting>
  <conditionalFormatting sqref="U35 X35:Z35">
    <cfRule type="expression" dxfId="1944" priority="2412">
      <formula>AND($H35&lt;&gt;"",$I35&lt;&gt;"",$J35&lt;&gt;"")</formula>
    </cfRule>
    <cfRule type="expression" dxfId="1943" priority="2413">
      <formula>AND($H35&lt;&gt;"",$I35&lt;&gt;"",$J35="")</formula>
    </cfRule>
    <cfRule type="expression" dxfId="1942" priority="2414">
      <formula>AND($H35&lt;&gt;"",$I35="",$J35="")</formula>
    </cfRule>
  </conditionalFormatting>
  <conditionalFormatting sqref="A29">
    <cfRule type="containsBlanks" dxfId="1941" priority="2492">
      <formula>LEN(TRIM(A29))=0</formula>
    </cfRule>
  </conditionalFormatting>
  <conditionalFormatting sqref="AA35:AB35">
    <cfRule type="expression" dxfId="1940" priority="2408">
      <formula>AND($H35&lt;&gt;"",$I35&lt;&gt;"",$J35&lt;&gt;"")</formula>
    </cfRule>
    <cfRule type="expression" dxfId="1939" priority="2409">
      <formula>AND($H35&lt;&gt;"",$I35&lt;&gt;"",$J35="")</formula>
    </cfRule>
    <cfRule type="expression" dxfId="1938" priority="2410">
      <formula>AND($H35&lt;&gt;"",$I35="",$J35="")</formula>
    </cfRule>
  </conditionalFormatting>
  <conditionalFormatting sqref="AC35:AD35">
    <cfRule type="expression" dxfId="1937" priority="2405">
      <formula>AND($H35&lt;&gt;"",$I35&lt;&gt;"",$J35&lt;&gt;"")</formula>
    </cfRule>
    <cfRule type="expression" dxfId="1936" priority="2406">
      <formula>AND($H35&lt;&gt;"",$I35&lt;&gt;"",$J35="")</formula>
    </cfRule>
    <cfRule type="expression" dxfId="1935" priority="2407">
      <formula>AND($H35&lt;&gt;"",$I35="",$J35="")</formula>
    </cfRule>
  </conditionalFormatting>
  <conditionalFormatting sqref="U29 X29:AI29">
    <cfRule type="expression" dxfId="1934" priority="2450">
      <formula>AND($H29&lt;&gt;"",$I29&lt;&gt;"",$J29&lt;&gt;"")</formula>
    </cfRule>
    <cfRule type="expression" dxfId="1933" priority="2451">
      <formula>AND($H29&lt;&gt;"",$I29&lt;&gt;"",$J29="")</formula>
    </cfRule>
    <cfRule type="expression" dxfId="1932" priority="2452">
      <formula>AND($H29&lt;&gt;"",$I29="",$J29="")</formula>
    </cfRule>
  </conditionalFormatting>
  <conditionalFormatting sqref="AI35">
    <cfRule type="expression" dxfId="1931" priority="2399">
      <formula>AND($H35&lt;&gt;"",$I35&lt;&gt;"",$J35&lt;&gt;"")</formula>
    </cfRule>
    <cfRule type="expression" dxfId="1930" priority="2400">
      <formula>AND($H35&lt;&gt;"",$I35&lt;&gt;"",$J35="")</formula>
    </cfRule>
    <cfRule type="expression" dxfId="1929" priority="2401">
      <formula>AND($H35&lt;&gt;"",$I35="",$J35="")</formula>
    </cfRule>
  </conditionalFormatting>
  <conditionalFormatting sqref="AJ35:CF35">
    <cfRule type="expression" dxfId="1928" priority="2396">
      <formula>AND($H35&lt;&gt;"",$I35&lt;&gt;"",$J35&lt;&gt;"")</formula>
    </cfRule>
    <cfRule type="expression" dxfId="1927" priority="2397">
      <formula>AND($H35&lt;&gt;"",$I35&lt;&gt;"",$J35="")</formula>
    </cfRule>
    <cfRule type="expression" dxfId="1926" priority="2398">
      <formula>AND($H35&lt;&gt;"",$I35="",$J35="")</formula>
    </cfRule>
  </conditionalFormatting>
  <conditionalFormatting sqref="H31:J31">
    <cfRule type="expression" dxfId="1925" priority="2474">
      <formula>AND($H31&lt;&gt;"",$I31&lt;&gt;"",$J31&lt;&gt;"")</formula>
    </cfRule>
    <cfRule type="expression" dxfId="1924" priority="2475">
      <formula>AND($H31&lt;&gt;"",$I31&lt;&gt;"",$J31="")</formula>
    </cfRule>
    <cfRule type="expression" dxfId="1923" priority="2476">
      <formula>AND($H31&lt;&gt;"",$I31="",$J31="")</formula>
    </cfRule>
  </conditionalFormatting>
  <conditionalFormatting sqref="H31">
    <cfRule type="expression" dxfId="1922" priority="2473">
      <formula>AND($H31&lt;&gt;"",$I31&lt;&gt;"")</formula>
    </cfRule>
  </conditionalFormatting>
  <conditionalFormatting sqref="I31">
    <cfRule type="expression" dxfId="1921" priority="2472">
      <formula>AND($I31&lt;&gt;"",$J31&lt;&gt;"")</formula>
    </cfRule>
  </conditionalFormatting>
  <conditionalFormatting sqref="A31">
    <cfRule type="containsBlanks" dxfId="1920" priority="2468">
      <formula>LEN(TRIM(A31))=0</formula>
    </cfRule>
  </conditionalFormatting>
  <conditionalFormatting sqref="AJ29:CF29">
    <cfRule type="expression" dxfId="1919" priority="2445">
      <formula>AND($H29&lt;&gt;"",$I29&lt;&gt;"",$J29&lt;&gt;"")</formula>
    </cfRule>
    <cfRule type="expression" dxfId="1918" priority="2446">
      <formula>AND($H29&lt;&gt;"",$I29&lt;&gt;"",$J29="")</formula>
    </cfRule>
    <cfRule type="expression" dxfId="1917" priority="2447">
      <formula>AND($H29&lt;&gt;"",$I29="",$J29="")</formula>
    </cfRule>
  </conditionalFormatting>
  <conditionalFormatting sqref="AE35:AH35">
    <cfRule type="expression" dxfId="1916" priority="2402">
      <formula>AND($H35&lt;&gt;"",$I35&lt;&gt;"",$J35&lt;&gt;"")</formula>
    </cfRule>
    <cfRule type="expression" dxfId="1915" priority="2403">
      <formula>AND($H35&lt;&gt;"",$I35&lt;&gt;"",$J35="")</formula>
    </cfRule>
    <cfRule type="expression" dxfId="1914" priority="2404">
      <formula>AND($H35&lt;&gt;"",$I35="",$J35="")</formula>
    </cfRule>
  </conditionalFormatting>
  <conditionalFormatting sqref="H26:J27">
    <cfRule type="expression" dxfId="1913" priority="2393">
      <formula>AND($H26&lt;&gt;"",$I26&lt;&gt;"",$J26&lt;&gt;"")</formula>
    </cfRule>
    <cfRule type="expression" dxfId="1912" priority="2394">
      <formula>AND($H26&lt;&gt;"",$I26&lt;&gt;"",$J26="")</formula>
    </cfRule>
    <cfRule type="expression" dxfId="1911" priority="2395">
      <formula>AND($H26&lt;&gt;"",$I26="",$J26="")</formula>
    </cfRule>
  </conditionalFormatting>
  <conditionalFormatting sqref="X29:AI29 U29">
    <cfRule type="cellIs" dxfId="1910" priority="2448" operator="greaterThan">
      <formula>0</formula>
    </cfRule>
    <cfRule type="cellIs" dxfId="1909" priority="2449" operator="lessThan">
      <formula>0</formula>
    </cfRule>
  </conditionalFormatting>
  <conditionalFormatting sqref="AJ29:CF29">
    <cfRule type="cellIs" dxfId="1908" priority="2443" operator="greaterThan">
      <formula>0</formula>
    </cfRule>
    <cfRule type="cellIs" dxfId="1907" priority="2444" operator="lessThan">
      <formula>0</formula>
    </cfRule>
  </conditionalFormatting>
  <conditionalFormatting sqref="U31 X31:AI31">
    <cfRule type="expression" dxfId="1906" priority="2440">
      <formula>AND($H31&lt;&gt;"",$I31&lt;&gt;"",$J31&lt;&gt;"")</formula>
    </cfRule>
    <cfRule type="expression" dxfId="1905" priority="2441">
      <formula>AND($H31&lt;&gt;"",$I31&lt;&gt;"",$J31="")</formula>
    </cfRule>
    <cfRule type="expression" dxfId="1904" priority="2442">
      <formula>AND($H31&lt;&gt;"",$I31="",$J31="")</formula>
    </cfRule>
  </conditionalFormatting>
  <conditionalFormatting sqref="X31:AI31 U31">
    <cfRule type="cellIs" dxfId="1903" priority="2438" operator="greaterThan">
      <formula>0</formula>
    </cfRule>
    <cfRule type="cellIs" dxfId="1902" priority="2439" operator="lessThan">
      <formula>0</formula>
    </cfRule>
  </conditionalFormatting>
  <conditionalFormatting sqref="AJ31:CF31">
    <cfRule type="expression" dxfId="1901" priority="2435">
      <formula>AND($H31&lt;&gt;"",$I31&lt;&gt;"",$J31&lt;&gt;"")</formula>
    </cfRule>
    <cfRule type="expression" dxfId="1900" priority="2436">
      <formula>AND($H31&lt;&gt;"",$I31&lt;&gt;"",$J31="")</formula>
    </cfRule>
    <cfRule type="expression" dxfId="1899" priority="2437">
      <formula>AND($H31&lt;&gt;"",$I31="",$J31="")</formula>
    </cfRule>
  </conditionalFormatting>
  <conditionalFormatting sqref="AJ31:CF31">
    <cfRule type="cellIs" dxfId="1898" priority="2433" operator="greaterThan">
      <formula>0</formula>
    </cfRule>
    <cfRule type="cellIs" dxfId="1897" priority="2434" operator="lessThan">
      <formula>0</formula>
    </cfRule>
  </conditionalFormatting>
  <conditionalFormatting sqref="H33:J33 U33 X33:AI33">
    <cfRule type="expression" dxfId="1896" priority="2430">
      <formula>AND($H33&lt;&gt;"",$I33&lt;&gt;"",$J33&lt;&gt;"")</formula>
    </cfRule>
    <cfRule type="expression" dxfId="1895" priority="2431">
      <formula>AND($H33&lt;&gt;"",$I33&lt;&gt;"",$J33="")</formula>
    </cfRule>
    <cfRule type="expression" dxfId="1894" priority="2432">
      <formula>AND($H33&lt;&gt;"",$I33="",$J33="")</formula>
    </cfRule>
  </conditionalFormatting>
  <conditionalFormatting sqref="H33">
    <cfRule type="expression" dxfId="1893" priority="2429">
      <formula>AND($H33&lt;&gt;"",$I33&lt;&gt;"")</formula>
    </cfRule>
  </conditionalFormatting>
  <conditionalFormatting sqref="I33">
    <cfRule type="expression" dxfId="1892" priority="2428">
      <formula>AND($I33&lt;&gt;"",$J33&lt;&gt;"")</formula>
    </cfRule>
  </conditionalFormatting>
  <conditionalFormatting sqref="A33">
    <cfRule type="containsBlanks" dxfId="1891" priority="2427">
      <formula>LEN(TRIM(A33))=0</formula>
    </cfRule>
  </conditionalFormatting>
  <conditionalFormatting sqref="X33:AI33 U33">
    <cfRule type="cellIs" dxfId="1890" priority="2425" operator="greaterThan">
      <formula>0</formula>
    </cfRule>
    <cfRule type="cellIs" dxfId="1889" priority="2426" operator="lessThan">
      <formula>0</formula>
    </cfRule>
  </conditionalFormatting>
  <conditionalFormatting sqref="AJ33:CF33">
    <cfRule type="expression" dxfId="1888" priority="2422">
      <formula>AND($H33&lt;&gt;"",$I33&lt;&gt;"",$J33&lt;&gt;"")</formula>
    </cfRule>
    <cfRule type="expression" dxfId="1887" priority="2423">
      <formula>AND($H33&lt;&gt;"",$I33&lt;&gt;"",$J33="")</formula>
    </cfRule>
    <cfRule type="expression" dxfId="1886" priority="2424">
      <formula>AND($H33&lt;&gt;"",$I33="",$J33="")</formula>
    </cfRule>
  </conditionalFormatting>
  <conditionalFormatting sqref="AJ33:CF33">
    <cfRule type="cellIs" dxfId="1885" priority="2420" operator="greaterThan">
      <formula>0</formula>
    </cfRule>
    <cfRule type="cellIs" dxfId="1884" priority="2421" operator="lessThan">
      <formula>0</formula>
    </cfRule>
  </conditionalFormatting>
  <conditionalFormatting sqref="H35:J35">
    <cfRule type="expression" dxfId="1883" priority="2417">
      <formula>AND($H35&lt;&gt;"",$I35&lt;&gt;"",$J35&lt;&gt;"")</formula>
    </cfRule>
    <cfRule type="expression" dxfId="1882" priority="2418">
      <formula>AND($H35&lt;&gt;"",$I35&lt;&gt;"",$J35="")</formula>
    </cfRule>
    <cfRule type="expression" dxfId="1881" priority="2419">
      <formula>AND($H35&lt;&gt;"",$I35="",$J35="")</formula>
    </cfRule>
  </conditionalFormatting>
  <conditionalFormatting sqref="H35">
    <cfRule type="expression" dxfId="1880" priority="2416">
      <formula>AND($H35&lt;&gt;"",$I35&lt;&gt;"")</formula>
    </cfRule>
  </conditionalFormatting>
  <conditionalFormatting sqref="I35">
    <cfRule type="expression" dxfId="1879" priority="2415">
      <formula>AND($I35&lt;&gt;"",$J35&lt;&gt;"")</formula>
    </cfRule>
  </conditionalFormatting>
  <conditionalFormatting sqref="U26:U27 X26:Z27">
    <cfRule type="expression" dxfId="1878" priority="2388">
      <formula>AND($H26&lt;&gt;"",$I26&lt;&gt;"",$J26&lt;&gt;"")</formula>
    </cfRule>
    <cfRule type="expression" dxfId="1877" priority="2389">
      <formula>AND($H26&lt;&gt;"",$I26&lt;&gt;"",$J26="")</formula>
    </cfRule>
    <cfRule type="expression" dxfId="1876" priority="2390">
      <formula>AND($H26&lt;&gt;"",$I26="",$J26="")</formula>
    </cfRule>
  </conditionalFormatting>
  <conditionalFormatting sqref="A35">
    <cfRule type="containsBlanks" dxfId="1875" priority="2411">
      <formula>LEN(TRIM(A35))=0</formula>
    </cfRule>
  </conditionalFormatting>
  <conditionalFormatting sqref="AA26:AB27">
    <cfRule type="expression" dxfId="1874" priority="2384">
      <formula>AND($H26&lt;&gt;"",$I26&lt;&gt;"",$J26&lt;&gt;"")</formula>
    </cfRule>
    <cfRule type="expression" dxfId="1873" priority="2385">
      <formula>AND($H26&lt;&gt;"",$I26&lt;&gt;"",$J26="")</formula>
    </cfRule>
    <cfRule type="expression" dxfId="1872" priority="2386">
      <formula>AND($H26&lt;&gt;"",$I26="",$J26="")</formula>
    </cfRule>
  </conditionalFormatting>
  <conditionalFormatting sqref="AC26:AD27">
    <cfRule type="expression" dxfId="1871" priority="2381">
      <formula>AND($H26&lt;&gt;"",$I26&lt;&gt;"",$J26&lt;&gt;"")</formula>
    </cfRule>
    <cfRule type="expression" dxfId="1870" priority="2382">
      <formula>AND($H26&lt;&gt;"",$I26&lt;&gt;"",$J26="")</formula>
    </cfRule>
    <cfRule type="expression" dxfId="1869" priority="2383">
      <formula>AND($H26&lt;&gt;"",$I26="",$J26="")</formula>
    </cfRule>
  </conditionalFormatting>
  <conditionalFormatting sqref="AE26:AH27">
    <cfRule type="expression" dxfId="1868" priority="2378">
      <formula>AND($H26&lt;&gt;"",$I26&lt;&gt;"",$J26&lt;&gt;"")</formula>
    </cfRule>
    <cfRule type="expression" dxfId="1867" priority="2379">
      <formula>AND($H26&lt;&gt;"",$I26&lt;&gt;"",$J26="")</formula>
    </cfRule>
    <cfRule type="expression" dxfId="1866" priority="2380">
      <formula>AND($H26&lt;&gt;"",$I26="",$J26="")</formula>
    </cfRule>
  </conditionalFormatting>
  <conditionalFormatting sqref="AI26:AI27">
    <cfRule type="expression" dxfId="1865" priority="2375">
      <formula>AND($H26&lt;&gt;"",$I26&lt;&gt;"",$J26&lt;&gt;"")</formula>
    </cfRule>
    <cfRule type="expression" dxfId="1864" priority="2376">
      <formula>AND($H26&lt;&gt;"",$I26&lt;&gt;"",$J26="")</formula>
    </cfRule>
    <cfRule type="expression" dxfId="1863" priority="2377">
      <formula>AND($H26&lt;&gt;"",$I26="",$J26="")</formula>
    </cfRule>
  </conditionalFormatting>
  <conditionalFormatting sqref="AJ26:CF27">
    <cfRule type="expression" dxfId="1862" priority="2372">
      <formula>AND($H26&lt;&gt;"",$I26&lt;&gt;"",$J26&lt;&gt;"")</formula>
    </cfRule>
    <cfRule type="expression" dxfId="1861" priority="2373">
      <formula>AND($H26&lt;&gt;"",$I26&lt;&gt;"",$J26="")</formula>
    </cfRule>
    <cfRule type="expression" dxfId="1860" priority="2374">
      <formula>AND($H26&lt;&gt;"",$I26="",$J26="")</formula>
    </cfRule>
  </conditionalFormatting>
  <conditionalFormatting sqref="H26:H27">
    <cfRule type="expression" dxfId="1859" priority="2392">
      <formula>AND($H26&lt;&gt;"",$I26&lt;&gt;"")</formula>
    </cfRule>
  </conditionalFormatting>
  <conditionalFormatting sqref="I26:I27">
    <cfRule type="expression" dxfId="1858" priority="2391">
      <formula>AND($I26&lt;&gt;"",$J26&lt;&gt;"")</formula>
    </cfRule>
  </conditionalFormatting>
  <conditionalFormatting sqref="A26:A27">
    <cfRule type="containsBlanks" dxfId="1857" priority="2387">
      <formula>LEN(TRIM(A26))=0</formula>
    </cfRule>
  </conditionalFormatting>
  <conditionalFormatting sqref="A195">
    <cfRule type="containsBlanks" dxfId="1856" priority="2366">
      <formula>LEN(TRIM(A195))=0</formula>
    </cfRule>
  </conditionalFormatting>
  <conditionalFormatting sqref="H44:J44 U44 X44:CF44">
    <cfRule type="expression" dxfId="1855" priority="2363">
      <formula>AND($H44&lt;&gt;"",$I44&lt;&gt;"",$J44&lt;&gt;"")</formula>
    </cfRule>
    <cfRule type="expression" dxfId="1854" priority="2364">
      <formula>AND($H44&lt;&gt;"",$I44&lt;&gt;"",$J44="")</formula>
    </cfRule>
    <cfRule type="expression" dxfId="1853" priority="2365">
      <formula>AND($H44&lt;&gt;"",$I44="",$J44="")</formula>
    </cfRule>
  </conditionalFormatting>
  <conditionalFormatting sqref="H44">
    <cfRule type="expression" dxfId="1852" priority="2362">
      <formula>AND($H44&lt;&gt;"",$I44&lt;&gt;"")</formula>
    </cfRule>
  </conditionalFormatting>
  <conditionalFormatting sqref="I44">
    <cfRule type="expression" dxfId="1851" priority="2361">
      <formula>AND($I44&lt;&gt;"",$J44&lt;&gt;"")</formula>
    </cfRule>
  </conditionalFormatting>
  <conditionalFormatting sqref="A44">
    <cfRule type="containsBlanks" dxfId="1850" priority="2360">
      <formula>LEN(TRIM(A44))=0</formula>
    </cfRule>
  </conditionalFormatting>
  <conditionalFormatting sqref="H58:J58">
    <cfRule type="expression" dxfId="1849" priority="2357">
      <formula>AND($H58&lt;&gt;"",$I58&lt;&gt;"",$J58&lt;&gt;"")</formula>
    </cfRule>
    <cfRule type="expression" dxfId="1848" priority="2358">
      <formula>AND($H58&lt;&gt;"",$I58&lt;&gt;"",$J58="")</formula>
    </cfRule>
    <cfRule type="expression" dxfId="1847" priority="2359">
      <formula>AND($H58&lt;&gt;"",$I58="",$J58="")</formula>
    </cfRule>
  </conditionalFormatting>
  <conditionalFormatting sqref="U58 X58:Z58">
    <cfRule type="expression" dxfId="1846" priority="2354">
      <formula>AND($H58&lt;&gt;"",$I58&lt;&gt;"",$J58&lt;&gt;"")</formula>
    </cfRule>
    <cfRule type="expression" dxfId="1845" priority="2355">
      <formula>AND($H58&lt;&gt;"",$I58&lt;&gt;"",$J58="")</formula>
    </cfRule>
    <cfRule type="expression" dxfId="1844" priority="2356">
      <formula>AND($H58&lt;&gt;"",$I58="",$J58="")</formula>
    </cfRule>
  </conditionalFormatting>
  <conditionalFormatting sqref="H58">
    <cfRule type="expression" dxfId="1843" priority="2353">
      <formula>AND($H58&lt;&gt;"",$I58&lt;&gt;"")</formula>
    </cfRule>
  </conditionalFormatting>
  <conditionalFormatting sqref="I58">
    <cfRule type="expression" dxfId="1842" priority="2352">
      <formula>AND($I58&lt;&gt;"",$J58&lt;&gt;"")</formula>
    </cfRule>
  </conditionalFormatting>
  <conditionalFormatting sqref="A58">
    <cfRule type="containsBlanks" dxfId="1841" priority="2351">
      <formula>LEN(TRIM(A58))=0</formula>
    </cfRule>
  </conditionalFormatting>
  <conditionalFormatting sqref="AA58:AB58">
    <cfRule type="expression" dxfId="1840" priority="2348">
      <formula>AND($H58&lt;&gt;"",$I58&lt;&gt;"",$J58&lt;&gt;"")</formula>
    </cfRule>
    <cfRule type="expression" dxfId="1839" priority="2349">
      <formula>AND($H58&lt;&gt;"",$I58&lt;&gt;"",$J58="")</formula>
    </cfRule>
    <cfRule type="expression" dxfId="1838" priority="2350">
      <formula>AND($H58&lt;&gt;"",$I58="",$J58="")</formula>
    </cfRule>
  </conditionalFormatting>
  <conditionalFormatting sqref="AC58:AD58">
    <cfRule type="expression" dxfId="1837" priority="2345">
      <formula>AND($H58&lt;&gt;"",$I58&lt;&gt;"",$J58&lt;&gt;"")</formula>
    </cfRule>
    <cfRule type="expression" dxfId="1836" priority="2346">
      <formula>AND($H58&lt;&gt;"",$I58&lt;&gt;"",$J58="")</formula>
    </cfRule>
    <cfRule type="expression" dxfId="1835" priority="2347">
      <formula>AND($H58&lt;&gt;"",$I58="",$J58="")</formula>
    </cfRule>
  </conditionalFormatting>
  <conditionalFormatting sqref="AE58:AH58">
    <cfRule type="expression" dxfId="1834" priority="2342">
      <formula>AND($H58&lt;&gt;"",$I58&lt;&gt;"",$J58&lt;&gt;"")</formula>
    </cfRule>
    <cfRule type="expression" dxfId="1833" priority="2343">
      <formula>AND($H58&lt;&gt;"",$I58&lt;&gt;"",$J58="")</formula>
    </cfRule>
    <cfRule type="expression" dxfId="1832" priority="2344">
      <formula>AND($H58&lt;&gt;"",$I58="",$J58="")</formula>
    </cfRule>
  </conditionalFormatting>
  <conditionalFormatting sqref="AI58">
    <cfRule type="expression" dxfId="1831" priority="2339">
      <formula>AND($H58&lt;&gt;"",$I58&lt;&gt;"",$J58&lt;&gt;"")</formula>
    </cfRule>
    <cfRule type="expression" dxfId="1830" priority="2340">
      <formula>AND($H58&lt;&gt;"",$I58&lt;&gt;"",$J58="")</formula>
    </cfRule>
    <cfRule type="expression" dxfId="1829" priority="2341">
      <formula>AND($H58&lt;&gt;"",$I58="",$J58="")</formula>
    </cfRule>
  </conditionalFormatting>
  <conditionalFormatting sqref="AJ58:CF58">
    <cfRule type="expression" dxfId="1828" priority="2336">
      <formula>AND($H58&lt;&gt;"",$I58&lt;&gt;"",$J58&lt;&gt;"")</formula>
    </cfRule>
    <cfRule type="expression" dxfId="1827" priority="2337">
      <formula>AND($H58&lt;&gt;"",$I58&lt;&gt;"",$J58="")</formula>
    </cfRule>
    <cfRule type="expression" dxfId="1826" priority="2338">
      <formula>AND($H58&lt;&gt;"",$I58="",$J58="")</formula>
    </cfRule>
  </conditionalFormatting>
  <conditionalFormatting sqref="A123">
    <cfRule type="containsBlanks" dxfId="1825" priority="2327">
      <formula>LEN(TRIM(A123))=0</formula>
    </cfRule>
  </conditionalFormatting>
  <conditionalFormatting sqref="A122">
    <cfRule type="containsBlanks" dxfId="1824" priority="2306">
      <formula>LEN(TRIM(A122))=0</formula>
    </cfRule>
  </conditionalFormatting>
  <conditionalFormatting sqref="H73:J73 U73 X73:AI73">
    <cfRule type="expression" dxfId="1823" priority="2285">
      <formula>AND($H73&lt;&gt;"",$I73&lt;&gt;"",$J73&lt;&gt;"")</formula>
    </cfRule>
    <cfRule type="expression" dxfId="1822" priority="2286">
      <formula>AND($H73&lt;&gt;"",$I73&lt;&gt;"",$J73="")</formula>
    </cfRule>
    <cfRule type="expression" dxfId="1821" priority="2287">
      <formula>AND($H73&lt;&gt;"",$I73="",$J73="")</formula>
    </cfRule>
  </conditionalFormatting>
  <conditionalFormatting sqref="H73">
    <cfRule type="expression" dxfId="1820" priority="2284">
      <formula>AND($H73&lt;&gt;"",$I73&lt;&gt;"")</formula>
    </cfRule>
  </conditionalFormatting>
  <conditionalFormatting sqref="I73">
    <cfRule type="expression" dxfId="1819" priority="2283">
      <formula>AND($I73&lt;&gt;"",$J73&lt;&gt;"")</formula>
    </cfRule>
  </conditionalFormatting>
  <conditionalFormatting sqref="A73">
    <cfRule type="containsBlanks" dxfId="1818" priority="2282">
      <formula>LEN(TRIM(A73))=0</formula>
    </cfRule>
  </conditionalFormatting>
  <conditionalFormatting sqref="X73:AI73 U73">
    <cfRule type="cellIs" dxfId="1817" priority="2280" operator="greaterThan">
      <formula>0</formula>
    </cfRule>
    <cfRule type="cellIs" dxfId="1816" priority="2281" operator="lessThan">
      <formula>0</formula>
    </cfRule>
  </conditionalFormatting>
  <conditionalFormatting sqref="H75:J75">
    <cfRule type="expression" dxfId="1815" priority="2277">
      <formula>AND($H75&lt;&gt;"",$I75&lt;&gt;"",$J75&lt;&gt;"")</formula>
    </cfRule>
    <cfRule type="expression" dxfId="1814" priority="2278">
      <formula>AND($H75&lt;&gt;"",$I75&lt;&gt;"",$J75="")</formula>
    </cfRule>
    <cfRule type="expression" dxfId="1813" priority="2279">
      <formula>AND($H75&lt;&gt;"",$I75="",$J75="")</formula>
    </cfRule>
  </conditionalFormatting>
  <conditionalFormatting sqref="H75">
    <cfRule type="expression" dxfId="1812" priority="2276">
      <formula>AND($H75&lt;&gt;"",$I75&lt;&gt;"")</formula>
    </cfRule>
  </conditionalFormatting>
  <conditionalFormatting sqref="I75">
    <cfRule type="expression" dxfId="1811" priority="2275">
      <formula>AND($I75&lt;&gt;"",$J75&lt;&gt;"")</formula>
    </cfRule>
  </conditionalFormatting>
  <conditionalFormatting sqref="U75 X75:Z75">
    <cfRule type="expression" dxfId="1810" priority="2272">
      <formula>AND($H75&lt;&gt;"",$I75&lt;&gt;"",$J75&lt;&gt;"")</formula>
    </cfRule>
    <cfRule type="expression" dxfId="1809" priority="2273">
      <formula>AND($H75&lt;&gt;"",$I75&lt;&gt;"",$J75="")</formula>
    </cfRule>
    <cfRule type="expression" dxfId="1808" priority="2274">
      <formula>AND($H75&lt;&gt;"",$I75="",$J75="")</formula>
    </cfRule>
  </conditionalFormatting>
  <conditionalFormatting sqref="A75">
    <cfRule type="containsBlanks" dxfId="1807" priority="2271">
      <formula>LEN(TRIM(A75))=0</formula>
    </cfRule>
  </conditionalFormatting>
  <conditionalFormatting sqref="AA75:AB75">
    <cfRule type="expression" dxfId="1806" priority="2268">
      <formula>AND($H75&lt;&gt;"",$I75&lt;&gt;"",$J75&lt;&gt;"")</formula>
    </cfRule>
    <cfRule type="expression" dxfId="1805" priority="2269">
      <formula>AND($H75&lt;&gt;"",$I75&lt;&gt;"",$J75="")</formula>
    </cfRule>
    <cfRule type="expression" dxfId="1804" priority="2270">
      <formula>AND($H75&lt;&gt;"",$I75="",$J75="")</formula>
    </cfRule>
  </conditionalFormatting>
  <conditionalFormatting sqref="AC75:AD75">
    <cfRule type="expression" dxfId="1803" priority="2265">
      <formula>AND($H75&lt;&gt;"",$I75&lt;&gt;"",$J75&lt;&gt;"")</formula>
    </cfRule>
    <cfRule type="expression" dxfId="1802" priority="2266">
      <formula>AND($H75&lt;&gt;"",$I75&lt;&gt;"",$J75="")</formula>
    </cfRule>
    <cfRule type="expression" dxfId="1801" priority="2267">
      <formula>AND($H75&lt;&gt;"",$I75="",$J75="")</formula>
    </cfRule>
  </conditionalFormatting>
  <conditionalFormatting sqref="AE75:AH75">
    <cfRule type="expression" dxfId="1800" priority="2262">
      <formula>AND($H75&lt;&gt;"",$I75&lt;&gt;"",$J75&lt;&gt;"")</formula>
    </cfRule>
    <cfRule type="expression" dxfId="1799" priority="2263">
      <formula>AND($H75&lt;&gt;"",$I75&lt;&gt;"",$J75="")</formula>
    </cfRule>
    <cfRule type="expression" dxfId="1798" priority="2264">
      <formula>AND($H75&lt;&gt;"",$I75="",$J75="")</formula>
    </cfRule>
  </conditionalFormatting>
  <conditionalFormatting sqref="AI75">
    <cfRule type="expression" dxfId="1797" priority="2259">
      <formula>AND($H75&lt;&gt;"",$I75&lt;&gt;"",$J75&lt;&gt;"")</formula>
    </cfRule>
    <cfRule type="expression" dxfId="1796" priority="2260">
      <formula>AND($H75&lt;&gt;"",$I75&lt;&gt;"",$J75="")</formula>
    </cfRule>
    <cfRule type="expression" dxfId="1795" priority="2261">
      <formula>AND($H75&lt;&gt;"",$I75="",$J75="")</formula>
    </cfRule>
  </conditionalFormatting>
  <conditionalFormatting sqref="H77:J77 U77 X77:AI77">
    <cfRule type="expression" dxfId="1794" priority="2256">
      <formula>AND($H77&lt;&gt;"",$I77&lt;&gt;"",$J77&lt;&gt;"")</formula>
    </cfRule>
    <cfRule type="expression" dxfId="1793" priority="2257">
      <formula>AND($H77&lt;&gt;"",$I77&lt;&gt;"",$J77="")</formula>
    </cfRule>
    <cfRule type="expression" dxfId="1792" priority="2258">
      <formula>AND($H77&lt;&gt;"",$I77="",$J77="")</formula>
    </cfRule>
  </conditionalFormatting>
  <conditionalFormatting sqref="H77">
    <cfRule type="expression" dxfId="1791" priority="2255">
      <formula>AND($H77&lt;&gt;"",$I77&lt;&gt;"")</formula>
    </cfRule>
  </conditionalFormatting>
  <conditionalFormatting sqref="I77">
    <cfRule type="expression" dxfId="1790" priority="2254">
      <formula>AND($I77&lt;&gt;"",$J77&lt;&gt;"")</formula>
    </cfRule>
  </conditionalFormatting>
  <conditionalFormatting sqref="A77">
    <cfRule type="containsBlanks" dxfId="1789" priority="2253">
      <formula>LEN(TRIM(A77))=0</formula>
    </cfRule>
  </conditionalFormatting>
  <conditionalFormatting sqref="X77:AI77 U77">
    <cfRule type="cellIs" dxfId="1788" priority="2251" operator="greaterThan">
      <formula>0</formula>
    </cfRule>
    <cfRule type="cellIs" dxfId="1787" priority="2252" operator="lessThan">
      <formula>0</formula>
    </cfRule>
  </conditionalFormatting>
  <conditionalFormatting sqref="H79:J79 U79 X79:AI79">
    <cfRule type="expression" dxfId="1786" priority="2248">
      <formula>AND($H79&lt;&gt;"",$I79&lt;&gt;"",$J79&lt;&gt;"")</formula>
    </cfRule>
    <cfRule type="expression" dxfId="1785" priority="2249">
      <formula>AND($H79&lt;&gt;"",$I79&lt;&gt;"",$J79="")</formula>
    </cfRule>
    <cfRule type="expression" dxfId="1784" priority="2250">
      <formula>AND($H79&lt;&gt;"",$I79="",$J79="")</formula>
    </cfRule>
  </conditionalFormatting>
  <conditionalFormatting sqref="H79">
    <cfRule type="expression" dxfId="1783" priority="2247">
      <formula>AND($H79&lt;&gt;"",$I79&lt;&gt;"")</formula>
    </cfRule>
  </conditionalFormatting>
  <conditionalFormatting sqref="I79">
    <cfRule type="expression" dxfId="1782" priority="2246">
      <formula>AND($I79&lt;&gt;"",$J79&lt;&gt;"")</formula>
    </cfRule>
  </conditionalFormatting>
  <conditionalFormatting sqref="A79">
    <cfRule type="containsBlanks" dxfId="1781" priority="2245">
      <formula>LEN(TRIM(A79))=0</formula>
    </cfRule>
  </conditionalFormatting>
  <conditionalFormatting sqref="X79:AI79 U79">
    <cfRule type="cellIs" dxfId="1780" priority="2243" operator="greaterThan">
      <formula>0</formula>
    </cfRule>
    <cfRule type="cellIs" dxfId="1779" priority="2244" operator="lessThan">
      <formula>0</formula>
    </cfRule>
  </conditionalFormatting>
  <conditionalFormatting sqref="H81:J81">
    <cfRule type="expression" dxfId="1778" priority="2240">
      <formula>AND($H81&lt;&gt;"",$I81&lt;&gt;"",$J81&lt;&gt;"")</formula>
    </cfRule>
    <cfRule type="expression" dxfId="1777" priority="2241">
      <formula>AND($H81&lt;&gt;"",$I81&lt;&gt;"",$J81="")</formula>
    </cfRule>
    <cfRule type="expression" dxfId="1776" priority="2242">
      <formula>AND($H81&lt;&gt;"",$I81="",$J81="")</formula>
    </cfRule>
  </conditionalFormatting>
  <conditionalFormatting sqref="H81">
    <cfRule type="expression" dxfId="1775" priority="2239">
      <formula>AND($H81&lt;&gt;"",$I81&lt;&gt;"")</formula>
    </cfRule>
  </conditionalFormatting>
  <conditionalFormatting sqref="I81">
    <cfRule type="expression" dxfId="1774" priority="2238">
      <formula>AND($I81&lt;&gt;"",$J81&lt;&gt;"")</formula>
    </cfRule>
  </conditionalFormatting>
  <conditionalFormatting sqref="U81 X81:Z81">
    <cfRule type="expression" dxfId="1773" priority="2235">
      <formula>AND($H81&lt;&gt;"",$I81&lt;&gt;"",$J81&lt;&gt;"")</formula>
    </cfRule>
    <cfRule type="expression" dxfId="1772" priority="2236">
      <formula>AND($H81&lt;&gt;"",$I81&lt;&gt;"",$J81="")</formula>
    </cfRule>
    <cfRule type="expression" dxfId="1771" priority="2237">
      <formula>AND($H81&lt;&gt;"",$I81="",$J81="")</formula>
    </cfRule>
  </conditionalFormatting>
  <conditionalFormatting sqref="A81">
    <cfRule type="containsBlanks" dxfId="1770" priority="2234">
      <formula>LEN(TRIM(A81))=0</formula>
    </cfRule>
  </conditionalFormatting>
  <conditionalFormatting sqref="AA81:AB81">
    <cfRule type="expression" dxfId="1769" priority="2231">
      <formula>AND($H81&lt;&gt;"",$I81&lt;&gt;"",$J81&lt;&gt;"")</formula>
    </cfRule>
    <cfRule type="expression" dxfId="1768" priority="2232">
      <formula>AND($H81&lt;&gt;"",$I81&lt;&gt;"",$J81="")</formula>
    </cfRule>
    <cfRule type="expression" dxfId="1767" priority="2233">
      <formula>AND($H81&lt;&gt;"",$I81="",$J81="")</formula>
    </cfRule>
  </conditionalFormatting>
  <conditionalFormatting sqref="AC81:AD81">
    <cfRule type="expression" dxfId="1766" priority="2228">
      <formula>AND($H81&lt;&gt;"",$I81&lt;&gt;"",$J81&lt;&gt;"")</formula>
    </cfRule>
    <cfRule type="expression" dxfId="1765" priority="2229">
      <formula>AND($H81&lt;&gt;"",$I81&lt;&gt;"",$J81="")</formula>
    </cfRule>
    <cfRule type="expression" dxfId="1764" priority="2230">
      <formula>AND($H81&lt;&gt;"",$I81="",$J81="")</formula>
    </cfRule>
  </conditionalFormatting>
  <conditionalFormatting sqref="AE81:AH81">
    <cfRule type="expression" dxfId="1763" priority="2225">
      <formula>AND($H81&lt;&gt;"",$I81&lt;&gt;"",$J81&lt;&gt;"")</formula>
    </cfRule>
    <cfRule type="expression" dxfId="1762" priority="2226">
      <formula>AND($H81&lt;&gt;"",$I81&lt;&gt;"",$J81="")</formula>
    </cfRule>
    <cfRule type="expression" dxfId="1761" priority="2227">
      <formula>AND($H81&lt;&gt;"",$I81="",$J81="")</formula>
    </cfRule>
  </conditionalFormatting>
  <conditionalFormatting sqref="AI81">
    <cfRule type="expression" dxfId="1760" priority="2222">
      <formula>AND($H81&lt;&gt;"",$I81&lt;&gt;"",$J81&lt;&gt;"")</formula>
    </cfRule>
    <cfRule type="expression" dxfId="1759" priority="2223">
      <formula>AND($H81&lt;&gt;"",$I81&lt;&gt;"",$J81="")</formula>
    </cfRule>
    <cfRule type="expression" dxfId="1758" priority="2224">
      <formula>AND($H81&lt;&gt;"",$I81="",$J81="")</formula>
    </cfRule>
  </conditionalFormatting>
  <conditionalFormatting sqref="H83:J83 U83 X83:AI83">
    <cfRule type="expression" dxfId="1757" priority="2219">
      <formula>AND($H83&lt;&gt;"",$I83&lt;&gt;"",$J83&lt;&gt;"")</formula>
    </cfRule>
    <cfRule type="expression" dxfId="1756" priority="2220">
      <formula>AND($H83&lt;&gt;"",$I83&lt;&gt;"",$J83="")</formula>
    </cfRule>
    <cfRule type="expression" dxfId="1755" priority="2221">
      <formula>AND($H83&lt;&gt;"",$I83="",$J83="")</formula>
    </cfRule>
  </conditionalFormatting>
  <conditionalFormatting sqref="H83">
    <cfRule type="expression" dxfId="1754" priority="2218">
      <formula>AND($H83&lt;&gt;"",$I83&lt;&gt;"")</formula>
    </cfRule>
  </conditionalFormatting>
  <conditionalFormatting sqref="I83">
    <cfRule type="expression" dxfId="1753" priority="2217">
      <formula>AND($I83&lt;&gt;"",$J83&lt;&gt;"")</formula>
    </cfRule>
  </conditionalFormatting>
  <conditionalFormatting sqref="A83">
    <cfRule type="containsBlanks" dxfId="1752" priority="2216">
      <formula>LEN(TRIM(A83))=0</formula>
    </cfRule>
  </conditionalFormatting>
  <conditionalFormatting sqref="X83:AI83 U83">
    <cfRule type="cellIs" dxfId="1751" priority="2214" operator="greaterThan">
      <formula>0</formula>
    </cfRule>
    <cfRule type="cellIs" dxfId="1750" priority="2215" operator="lessThan">
      <formula>0</formula>
    </cfRule>
  </conditionalFormatting>
  <conditionalFormatting sqref="AJ73:CF73">
    <cfRule type="expression" dxfId="1749" priority="2211">
      <formula>AND($H73&lt;&gt;"",$I73&lt;&gt;"",$J73&lt;&gt;"")</formula>
    </cfRule>
    <cfRule type="expression" dxfId="1748" priority="2212">
      <formula>AND($H73&lt;&gt;"",$I73&lt;&gt;"",$J73="")</formula>
    </cfRule>
    <cfRule type="expression" dxfId="1747" priority="2213">
      <formula>AND($H73&lt;&gt;"",$I73="",$J73="")</formula>
    </cfRule>
  </conditionalFormatting>
  <conditionalFormatting sqref="AJ73:CF73">
    <cfRule type="cellIs" dxfId="1746" priority="2209" operator="greaterThan">
      <formula>0</formula>
    </cfRule>
    <cfRule type="cellIs" dxfId="1745" priority="2210" operator="lessThan">
      <formula>0</formula>
    </cfRule>
  </conditionalFormatting>
  <conditionalFormatting sqref="AJ75:CF75">
    <cfRule type="expression" dxfId="1744" priority="2206">
      <formula>AND($H75&lt;&gt;"",$I75&lt;&gt;"",$J75&lt;&gt;"")</formula>
    </cfRule>
    <cfRule type="expression" dxfId="1743" priority="2207">
      <formula>AND($H75&lt;&gt;"",$I75&lt;&gt;"",$J75="")</formula>
    </cfRule>
    <cfRule type="expression" dxfId="1742" priority="2208">
      <formula>AND($H75&lt;&gt;"",$I75="",$J75="")</formula>
    </cfRule>
  </conditionalFormatting>
  <conditionalFormatting sqref="AJ77:CF77">
    <cfRule type="expression" dxfId="1741" priority="2203">
      <formula>AND($H77&lt;&gt;"",$I77&lt;&gt;"",$J77&lt;&gt;"")</formula>
    </cfRule>
    <cfRule type="expression" dxfId="1740" priority="2204">
      <formula>AND($H77&lt;&gt;"",$I77&lt;&gt;"",$J77="")</formula>
    </cfRule>
    <cfRule type="expression" dxfId="1739" priority="2205">
      <formula>AND($H77&lt;&gt;"",$I77="",$J77="")</formula>
    </cfRule>
  </conditionalFormatting>
  <conditionalFormatting sqref="AJ77:CF77">
    <cfRule type="cellIs" dxfId="1738" priority="2201" operator="greaterThan">
      <formula>0</formula>
    </cfRule>
    <cfRule type="cellIs" dxfId="1737" priority="2202" operator="lessThan">
      <formula>0</formula>
    </cfRule>
  </conditionalFormatting>
  <conditionalFormatting sqref="AJ79:CF79">
    <cfRule type="expression" dxfId="1736" priority="2198">
      <formula>AND($H79&lt;&gt;"",$I79&lt;&gt;"",$J79&lt;&gt;"")</formula>
    </cfRule>
    <cfRule type="expression" dxfId="1735" priority="2199">
      <formula>AND($H79&lt;&gt;"",$I79&lt;&gt;"",$J79="")</formula>
    </cfRule>
    <cfRule type="expression" dxfId="1734" priority="2200">
      <formula>AND($H79&lt;&gt;"",$I79="",$J79="")</formula>
    </cfRule>
  </conditionalFormatting>
  <conditionalFormatting sqref="AJ79:CF79">
    <cfRule type="cellIs" dxfId="1733" priority="2196" operator="greaterThan">
      <formula>0</formula>
    </cfRule>
    <cfRule type="cellIs" dxfId="1732" priority="2197" operator="lessThan">
      <formula>0</formula>
    </cfRule>
  </conditionalFormatting>
  <conditionalFormatting sqref="AJ81:CF81">
    <cfRule type="expression" dxfId="1731" priority="2193">
      <formula>AND($H81&lt;&gt;"",$I81&lt;&gt;"",$J81&lt;&gt;"")</formula>
    </cfRule>
    <cfRule type="expression" dxfId="1730" priority="2194">
      <formula>AND($H81&lt;&gt;"",$I81&lt;&gt;"",$J81="")</formula>
    </cfRule>
    <cfRule type="expression" dxfId="1729" priority="2195">
      <formula>AND($H81&lt;&gt;"",$I81="",$J81="")</formula>
    </cfRule>
  </conditionalFormatting>
  <conditionalFormatting sqref="AJ83:CF83">
    <cfRule type="expression" dxfId="1728" priority="2190">
      <formula>AND($H83&lt;&gt;"",$I83&lt;&gt;"",$J83&lt;&gt;"")</formula>
    </cfRule>
    <cfRule type="expression" dxfId="1727" priority="2191">
      <formula>AND($H83&lt;&gt;"",$I83&lt;&gt;"",$J83="")</formula>
    </cfRule>
    <cfRule type="expression" dxfId="1726" priority="2192">
      <formula>AND($H83&lt;&gt;"",$I83="",$J83="")</formula>
    </cfRule>
  </conditionalFormatting>
  <conditionalFormatting sqref="AJ83:CF83">
    <cfRule type="cellIs" dxfId="1725" priority="2188" operator="greaterThan">
      <formula>0</formula>
    </cfRule>
    <cfRule type="cellIs" dxfId="1724" priority="2189" operator="lessThan">
      <formula>0</formula>
    </cfRule>
  </conditionalFormatting>
  <conditionalFormatting sqref="H85:J85 U85 X85:AI85">
    <cfRule type="expression" dxfId="1723" priority="2185">
      <formula>AND($H85&lt;&gt;"",$I85&lt;&gt;"",$J85&lt;&gt;"")</formula>
    </cfRule>
    <cfRule type="expression" dxfId="1722" priority="2186">
      <formula>AND($H85&lt;&gt;"",$I85&lt;&gt;"",$J85="")</formula>
    </cfRule>
    <cfRule type="expression" dxfId="1721" priority="2187">
      <formula>AND($H85&lt;&gt;"",$I85="",$J85="")</formula>
    </cfRule>
  </conditionalFormatting>
  <conditionalFormatting sqref="H85">
    <cfRule type="expression" dxfId="1720" priority="2184">
      <formula>AND($H85&lt;&gt;"",$I85&lt;&gt;"")</formula>
    </cfRule>
  </conditionalFormatting>
  <conditionalFormatting sqref="I85">
    <cfRule type="expression" dxfId="1719" priority="2183">
      <formula>AND($I85&lt;&gt;"",$J85&lt;&gt;"")</formula>
    </cfRule>
  </conditionalFormatting>
  <conditionalFormatting sqref="A85">
    <cfRule type="containsBlanks" dxfId="1718" priority="2182">
      <formula>LEN(TRIM(A85))=0</formula>
    </cfRule>
  </conditionalFormatting>
  <conditionalFormatting sqref="X85:AI85 U85">
    <cfRule type="cellIs" dxfId="1717" priority="2180" operator="greaterThan">
      <formula>0</formula>
    </cfRule>
    <cfRule type="cellIs" dxfId="1716" priority="2181" operator="lessThan">
      <formula>0</formula>
    </cfRule>
  </conditionalFormatting>
  <conditionalFormatting sqref="AJ85:CF85">
    <cfRule type="expression" dxfId="1715" priority="2177">
      <formula>AND($H85&lt;&gt;"",$I85&lt;&gt;"",$J85&lt;&gt;"")</formula>
    </cfRule>
    <cfRule type="expression" dxfId="1714" priority="2178">
      <formula>AND($H85&lt;&gt;"",$I85&lt;&gt;"",$J85="")</formula>
    </cfRule>
    <cfRule type="expression" dxfId="1713" priority="2179">
      <formula>AND($H85&lt;&gt;"",$I85="",$J85="")</formula>
    </cfRule>
  </conditionalFormatting>
  <conditionalFormatting sqref="AJ85:CF85">
    <cfRule type="cellIs" dxfId="1712" priority="2175" operator="greaterThan">
      <formula>0</formula>
    </cfRule>
    <cfRule type="cellIs" dxfId="1711" priority="2176" operator="lessThan">
      <formula>0</formula>
    </cfRule>
  </conditionalFormatting>
  <conditionalFormatting sqref="H89:J89">
    <cfRule type="expression" dxfId="1710" priority="2172">
      <formula>AND($H89&lt;&gt;"",$I89&lt;&gt;"",$J89&lt;&gt;"")</formula>
    </cfRule>
    <cfRule type="expression" dxfId="1709" priority="2173">
      <formula>AND($H89&lt;&gt;"",$I89&lt;&gt;"",$J89="")</formula>
    </cfRule>
    <cfRule type="expression" dxfId="1708" priority="2174">
      <formula>AND($H89&lt;&gt;"",$I89="",$J89="")</formula>
    </cfRule>
  </conditionalFormatting>
  <conditionalFormatting sqref="H89">
    <cfRule type="expression" dxfId="1707" priority="2171">
      <formula>AND($H89&lt;&gt;"",$I89&lt;&gt;"")</formula>
    </cfRule>
  </conditionalFormatting>
  <conditionalFormatting sqref="I89">
    <cfRule type="expression" dxfId="1706" priority="2170">
      <formula>AND($I89&lt;&gt;"",$J89&lt;&gt;"")</formula>
    </cfRule>
  </conditionalFormatting>
  <conditionalFormatting sqref="U95 X95:Z95">
    <cfRule type="expression" dxfId="1705" priority="2122">
      <formula>AND($H95&lt;&gt;"",$I95&lt;&gt;"",$J95&lt;&gt;"")</formula>
    </cfRule>
    <cfRule type="expression" dxfId="1704" priority="2123">
      <formula>AND($H95&lt;&gt;"",$I95&lt;&gt;"",$J95="")</formula>
    </cfRule>
    <cfRule type="expression" dxfId="1703" priority="2124">
      <formula>AND($H95&lt;&gt;"",$I95="",$J95="")</formula>
    </cfRule>
  </conditionalFormatting>
  <conditionalFormatting sqref="A89">
    <cfRule type="containsBlanks" dxfId="1702" priority="2169">
      <formula>LEN(TRIM(A89))=0</formula>
    </cfRule>
  </conditionalFormatting>
  <conditionalFormatting sqref="AA95:AB95">
    <cfRule type="expression" dxfId="1701" priority="2118">
      <formula>AND($H95&lt;&gt;"",$I95&lt;&gt;"",$J95&lt;&gt;"")</formula>
    </cfRule>
    <cfRule type="expression" dxfId="1700" priority="2119">
      <formula>AND($H95&lt;&gt;"",$I95&lt;&gt;"",$J95="")</formula>
    </cfRule>
    <cfRule type="expression" dxfId="1699" priority="2120">
      <formula>AND($H95&lt;&gt;"",$I95="",$J95="")</formula>
    </cfRule>
  </conditionalFormatting>
  <conditionalFormatting sqref="AC95:AD95">
    <cfRule type="expression" dxfId="1698" priority="2115">
      <formula>AND($H95&lt;&gt;"",$I95&lt;&gt;"",$J95&lt;&gt;"")</formula>
    </cfRule>
    <cfRule type="expression" dxfId="1697" priority="2116">
      <formula>AND($H95&lt;&gt;"",$I95&lt;&gt;"",$J95="")</formula>
    </cfRule>
    <cfRule type="expression" dxfId="1696" priority="2117">
      <formula>AND($H95&lt;&gt;"",$I95="",$J95="")</formula>
    </cfRule>
  </conditionalFormatting>
  <conditionalFormatting sqref="U89 X89:AI89">
    <cfRule type="expression" dxfId="1695" priority="2160">
      <formula>AND($H89&lt;&gt;"",$I89&lt;&gt;"",$J89&lt;&gt;"")</formula>
    </cfRule>
    <cfRule type="expression" dxfId="1694" priority="2161">
      <formula>AND($H89&lt;&gt;"",$I89&lt;&gt;"",$J89="")</formula>
    </cfRule>
    <cfRule type="expression" dxfId="1693" priority="2162">
      <formula>AND($H89&lt;&gt;"",$I89="",$J89="")</formula>
    </cfRule>
  </conditionalFormatting>
  <conditionalFormatting sqref="AI95">
    <cfRule type="expression" dxfId="1692" priority="2109">
      <formula>AND($H95&lt;&gt;"",$I95&lt;&gt;"",$J95&lt;&gt;"")</formula>
    </cfRule>
    <cfRule type="expression" dxfId="1691" priority="2110">
      <formula>AND($H95&lt;&gt;"",$I95&lt;&gt;"",$J95="")</formula>
    </cfRule>
    <cfRule type="expression" dxfId="1690" priority="2111">
      <formula>AND($H95&lt;&gt;"",$I95="",$J95="")</formula>
    </cfRule>
  </conditionalFormatting>
  <conditionalFormatting sqref="AJ95:CF95">
    <cfRule type="expression" dxfId="1689" priority="2106">
      <formula>AND($H95&lt;&gt;"",$I95&lt;&gt;"",$J95&lt;&gt;"")</formula>
    </cfRule>
    <cfRule type="expression" dxfId="1688" priority="2107">
      <formula>AND($H95&lt;&gt;"",$I95&lt;&gt;"",$J95="")</formula>
    </cfRule>
    <cfRule type="expression" dxfId="1687" priority="2108">
      <formula>AND($H95&lt;&gt;"",$I95="",$J95="")</formula>
    </cfRule>
  </conditionalFormatting>
  <conditionalFormatting sqref="H91:J91">
    <cfRule type="expression" dxfId="1686" priority="2166">
      <formula>AND($H91&lt;&gt;"",$I91&lt;&gt;"",$J91&lt;&gt;"")</formula>
    </cfRule>
    <cfRule type="expression" dxfId="1685" priority="2167">
      <formula>AND($H91&lt;&gt;"",$I91&lt;&gt;"",$J91="")</formula>
    </cfRule>
    <cfRule type="expression" dxfId="1684" priority="2168">
      <formula>AND($H91&lt;&gt;"",$I91="",$J91="")</formula>
    </cfRule>
  </conditionalFormatting>
  <conditionalFormatting sqref="H91">
    <cfRule type="expression" dxfId="1683" priority="2165">
      <formula>AND($H91&lt;&gt;"",$I91&lt;&gt;"")</formula>
    </cfRule>
  </conditionalFormatting>
  <conditionalFormatting sqref="I91">
    <cfRule type="expression" dxfId="1682" priority="2164">
      <formula>AND($I91&lt;&gt;"",$J91&lt;&gt;"")</formula>
    </cfRule>
  </conditionalFormatting>
  <conditionalFormatting sqref="A91">
    <cfRule type="containsBlanks" dxfId="1681" priority="2163">
      <formula>LEN(TRIM(A91))=0</formula>
    </cfRule>
  </conditionalFormatting>
  <conditionalFormatting sqref="AJ89:CF89">
    <cfRule type="expression" dxfId="1680" priority="2155">
      <formula>AND($H89&lt;&gt;"",$I89&lt;&gt;"",$J89&lt;&gt;"")</formula>
    </cfRule>
    <cfRule type="expression" dxfId="1679" priority="2156">
      <formula>AND($H89&lt;&gt;"",$I89&lt;&gt;"",$J89="")</formula>
    </cfRule>
    <cfRule type="expression" dxfId="1678" priority="2157">
      <formula>AND($H89&lt;&gt;"",$I89="",$J89="")</formula>
    </cfRule>
  </conditionalFormatting>
  <conditionalFormatting sqref="AE95:AH95">
    <cfRule type="expression" dxfId="1677" priority="2112">
      <formula>AND($H95&lt;&gt;"",$I95&lt;&gt;"",$J95&lt;&gt;"")</formula>
    </cfRule>
    <cfRule type="expression" dxfId="1676" priority="2113">
      <formula>AND($H95&lt;&gt;"",$I95&lt;&gt;"",$J95="")</formula>
    </cfRule>
    <cfRule type="expression" dxfId="1675" priority="2114">
      <formula>AND($H95&lt;&gt;"",$I95="",$J95="")</formula>
    </cfRule>
  </conditionalFormatting>
  <conditionalFormatting sqref="H86:J87">
    <cfRule type="expression" dxfId="1674" priority="2103">
      <formula>AND($H86&lt;&gt;"",$I86&lt;&gt;"",$J86&lt;&gt;"")</formula>
    </cfRule>
    <cfRule type="expression" dxfId="1673" priority="2104">
      <formula>AND($H86&lt;&gt;"",$I86&lt;&gt;"",$J86="")</formula>
    </cfRule>
    <cfRule type="expression" dxfId="1672" priority="2105">
      <formula>AND($H86&lt;&gt;"",$I86="",$J86="")</formula>
    </cfRule>
  </conditionalFormatting>
  <conditionalFormatting sqref="X89:AI89 U89">
    <cfRule type="cellIs" dxfId="1671" priority="2158" operator="greaterThan">
      <formula>0</formula>
    </cfRule>
    <cfRule type="cellIs" dxfId="1670" priority="2159" operator="lessThan">
      <formula>0</formula>
    </cfRule>
  </conditionalFormatting>
  <conditionalFormatting sqref="AJ89:CF89">
    <cfRule type="cellIs" dxfId="1669" priority="2153" operator="greaterThan">
      <formula>0</formula>
    </cfRule>
    <cfRule type="cellIs" dxfId="1668" priority="2154" operator="lessThan">
      <formula>0</formula>
    </cfRule>
  </conditionalFormatting>
  <conditionalFormatting sqref="U91 X91:AI91">
    <cfRule type="expression" dxfId="1667" priority="2150">
      <formula>AND($H91&lt;&gt;"",$I91&lt;&gt;"",$J91&lt;&gt;"")</formula>
    </cfRule>
    <cfRule type="expression" dxfId="1666" priority="2151">
      <formula>AND($H91&lt;&gt;"",$I91&lt;&gt;"",$J91="")</formula>
    </cfRule>
    <cfRule type="expression" dxfId="1665" priority="2152">
      <formula>AND($H91&lt;&gt;"",$I91="",$J91="")</formula>
    </cfRule>
  </conditionalFormatting>
  <conditionalFormatting sqref="X91:AI91 U91">
    <cfRule type="cellIs" dxfId="1664" priority="2148" operator="greaterThan">
      <formula>0</formula>
    </cfRule>
    <cfRule type="cellIs" dxfId="1663" priority="2149" operator="lessThan">
      <formula>0</formula>
    </cfRule>
  </conditionalFormatting>
  <conditionalFormatting sqref="AJ91:CF91">
    <cfRule type="expression" dxfId="1662" priority="2145">
      <formula>AND($H91&lt;&gt;"",$I91&lt;&gt;"",$J91&lt;&gt;"")</formula>
    </cfRule>
    <cfRule type="expression" dxfId="1661" priority="2146">
      <formula>AND($H91&lt;&gt;"",$I91&lt;&gt;"",$J91="")</formula>
    </cfRule>
    <cfRule type="expression" dxfId="1660" priority="2147">
      <formula>AND($H91&lt;&gt;"",$I91="",$J91="")</formula>
    </cfRule>
  </conditionalFormatting>
  <conditionalFormatting sqref="AJ91:CF91">
    <cfRule type="cellIs" dxfId="1659" priority="2143" operator="greaterThan">
      <formula>0</formula>
    </cfRule>
    <cfRule type="cellIs" dxfId="1658" priority="2144" operator="lessThan">
      <formula>0</formula>
    </cfRule>
  </conditionalFormatting>
  <conditionalFormatting sqref="H93:J93 U93 X93:AI93">
    <cfRule type="expression" dxfId="1657" priority="2140">
      <formula>AND($H93&lt;&gt;"",$I93&lt;&gt;"",$J93&lt;&gt;"")</formula>
    </cfRule>
    <cfRule type="expression" dxfId="1656" priority="2141">
      <formula>AND($H93&lt;&gt;"",$I93&lt;&gt;"",$J93="")</formula>
    </cfRule>
    <cfRule type="expression" dxfId="1655" priority="2142">
      <formula>AND($H93&lt;&gt;"",$I93="",$J93="")</formula>
    </cfRule>
  </conditionalFormatting>
  <conditionalFormatting sqref="H93">
    <cfRule type="expression" dxfId="1654" priority="2139">
      <formula>AND($H93&lt;&gt;"",$I93&lt;&gt;"")</formula>
    </cfRule>
  </conditionalFormatting>
  <conditionalFormatting sqref="I93">
    <cfRule type="expression" dxfId="1653" priority="2138">
      <formula>AND($I93&lt;&gt;"",$J93&lt;&gt;"")</formula>
    </cfRule>
  </conditionalFormatting>
  <conditionalFormatting sqref="A93">
    <cfRule type="containsBlanks" dxfId="1652" priority="2137">
      <formula>LEN(TRIM(A93))=0</formula>
    </cfRule>
  </conditionalFormatting>
  <conditionalFormatting sqref="X93:AI93 U93">
    <cfRule type="cellIs" dxfId="1651" priority="2135" operator="greaterThan">
      <formula>0</formula>
    </cfRule>
    <cfRule type="cellIs" dxfId="1650" priority="2136" operator="lessThan">
      <formula>0</formula>
    </cfRule>
  </conditionalFormatting>
  <conditionalFormatting sqref="AJ93:CF93">
    <cfRule type="expression" dxfId="1649" priority="2132">
      <formula>AND($H93&lt;&gt;"",$I93&lt;&gt;"",$J93&lt;&gt;"")</formula>
    </cfRule>
    <cfRule type="expression" dxfId="1648" priority="2133">
      <formula>AND($H93&lt;&gt;"",$I93&lt;&gt;"",$J93="")</formula>
    </cfRule>
    <cfRule type="expression" dxfId="1647" priority="2134">
      <formula>AND($H93&lt;&gt;"",$I93="",$J93="")</formula>
    </cfRule>
  </conditionalFormatting>
  <conditionalFormatting sqref="AJ93:CF93">
    <cfRule type="cellIs" dxfId="1646" priority="2130" operator="greaterThan">
      <formula>0</formula>
    </cfRule>
    <cfRule type="cellIs" dxfId="1645" priority="2131" operator="lessThan">
      <formula>0</formula>
    </cfRule>
  </conditionalFormatting>
  <conditionalFormatting sqref="H95:J95">
    <cfRule type="expression" dxfId="1644" priority="2127">
      <formula>AND($H95&lt;&gt;"",$I95&lt;&gt;"",$J95&lt;&gt;"")</formula>
    </cfRule>
    <cfRule type="expression" dxfId="1643" priority="2128">
      <formula>AND($H95&lt;&gt;"",$I95&lt;&gt;"",$J95="")</formula>
    </cfRule>
    <cfRule type="expression" dxfId="1642" priority="2129">
      <formula>AND($H95&lt;&gt;"",$I95="",$J95="")</formula>
    </cfRule>
  </conditionalFormatting>
  <conditionalFormatting sqref="H95">
    <cfRule type="expression" dxfId="1641" priority="2126">
      <formula>AND($H95&lt;&gt;"",$I95&lt;&gt;"")</formula>
    </cfRule>
  </conditionalFormatting>
  <conditionalFormatting sqref="I95">
    <cfRule type="expression" dxfId="1640" priority="2125">
      <formula>AND($I95&lt;&gt;"",$J95&lt;&gt;"")</formula>
    </cfRule>
  </conditionalFormatting>
  <conditionalFormatting sqref="U86:U87 X86:Z87">
    <cfRule type="expression" dxfId="1639" priority="2098">
      <formula>AND($H86&lt;&gt;"",$I86&lt;&gt;"",$J86&lt;&gt;"")</formula>
    </cfRule>
    <cfRule type="expression" dxfId="1638" priority="2099">
      <formula>AND($H86&lt;&gt;"",$I86&lt;&gt;"",$J86="")</formula>
    </cfRule>
    <cfRule type="expression" dxfId="1637" priority="2100">
      <formula>AND($H86&lt;&gt;"",$I86="",$J86="")</formula>
    </cfRule>
  </conditionalFormatting>
  <conditionalFormatting sqref="A95">
    <cfRule type="containsBlanks" dxfId="1636" priority="2121">
      <formula>LEN(TRIM(A95))=0</formula>
    </cfRule>
  </conditionalFormatting>
  <conditionalFormatting sqref="AA86:AB87">
    <cfRule type="expression" dxfId="1635" priority="2094">
      <formula>AND($H86&lt;&gt;"",$I86&lt;&gt;"",$J86&lt;&gt;"")</formula>
    </cfRule>
    <cfRule type="expression" dxfId="1634" priority="2095">
      <formula>AND($H86&lt;&gt;"",$I86&lt;&gt;"",$J86="")</formula>
    </cfRule>
    <cfRule type="expression" dxfId="1633" priority="2096">
      <formula>AND($H86&lt;&gt;"",$I86="",$J86="")</formula>
    </cfRule>
  </conditionalFormatting>
  <conditionalFormatting sqref="AC86:AD87">
    <cfRule type="expression" dxfId="1632" priority="2091">
      <formula>AND($H86&lt;&gt;"",$I86&lt;&gt;"",$J86&lt;&gt;"")</formula>
    </cfRule>
    <cfRule type="expression" dxfId="1631" priority="2092">
      <formula>AND($H86&lt;&gt;"",$I86&lt;&gt;"",$J86="")</formula>
    </cfRule>
    <cfRule type="expression" dxfId="1630" priority="2093">
      <formula>AND($H86&lt;&gt;"",$I86="",$J86="")</formula>
    </cfRule>
  </conditionalFormatting>
  <conditionalFormatting sqref="AE86:AH87">
    <cfRule type="expression" dxfId="1629" priority="2088">
      <formula>AND($H86&lt;&gt;"",$I86&lt;&gt;"",$J86&lt;&gt;"")</formula>
    </cfRule>
    <cfRule type="expression" dxfId="1628" priority="2089">
      <formula>AND($H86&lt;&gt;"",$I86&lt;&gt;"",$J86="")</formula>
    </cfRule>
    <cfRule type="expression" dxfId="1627" priority="2090">
      <formula>AND($H86&lt;&gt;"",$I86="",$J86="")</formula>
    </cfRule>
  </conditionalFormatting>
  <conditionalFormatting sqref="AI86:AI87">
    <cfRule type="expression" dxfId="1626" priority="2085">
      <formula>AND($H86&lt;&gt;"",$I86&lt;&gt;"",$J86&lt;&gt;"")</formula>
    </cfRule>
    <cfRule type="expression" dxfId="1625" priority="2086">
      <formula>AND($H86&lt;&gt;"",$I86&lt;&gt;"",$J86="")</formula>
    </cfRule>
    <cfRule type="expression" dxfId="1624" priority="2087">
      <formula>AND($H86&lt;&gt;"",$I86="",$J86="")</formula>
    </cfRule>
  </conditionalFormatting>
  <conditionalFormatting sqref="AJ86:CF87">
    <cfRule type="expression" dxfId="1623" priority="2082">
      <formula>AND($H86&lt;&gt;"",$I86&lt;&gt;"",$J86&lt;&gt;"")</formula>
    </cfRule>
    <cfRule type="expression" dxfId="1622" priority="2083">
      <formula>AND($H86&lt;&gt;"",$I86&lt;&gt;"",$J86="")</formula>
    </cfRule>
    <cfRule type="expression" dxfId="1621" priority="2084">
      <formula>AND($H86&lt;&gt;"",$I86="",$J86="")</formula>
    </cfRule>
  </conditionalFormatting>
  <conditionalFormatting sqref="H86:H87">
    <cfRule type="expression" dxfId="1620" priority="2102">
      <formula>AND($H86&lt;&gt;"",$I86&lt;&gt;"")</formula>
    </cfRule>
  </conditionalFormatting>
  <conditionalFormatting sqref="I86:I87">
    <cfRule type="expression" dxfId="1619" priority="2101">
      <formula>AND($I86&lt;&gt;"",$J86&lt;&gt;"")</formula>
    </cfRule>
  </conditionalFormatting>
  <conditionalFormatting sqref="A86:A87">
    <cfRule type="containsBlanks" dxfId="1618" priority="2097">
      <formula>LEN(TRIM(A86))=0</formula>
    </cfRule>
  </conditionalFormatting>
  <conditionalFormatting sqref="A99:A100">
    <cfRule type="containsBlanks" dxfId="1617" priority="2055">
      <formula>LEN(TRIM(A99))=0</formula>
    </cfRule>
  </conditionalFormatting>
  <conditionalFormatting sqref="A109">
    <cfRule type="containsBlanks" dxfId="1616" priority="2046">
      <formula>LEN(TRIM(A109))=0</formula>
    </cfRule>
  </conditionalFormatting>
  <conditionalFormatting sqref="A104">
    <cfRule type="containsBlanks" dxfId="1615" priority="2015">
      <formula>LEN(TRIM(A104))=0</formula>
    </cfRule>
  </conditionalFormatting>
  <conditionalFormatting sqref="A103">
    <cfRule type="containsBlanks" dxfId="1614" priority="2021">
      <formula>LEN(TRIM(A103))=0</formula>
    </cfRule>
  </conditionalFormatting>
  <conditionalFormatting sqref="A102">
    <cfRule type="containsBlanks" dxfId="1613" priority="2028">
      <formula>LEN(TRIM(A102))=0</formula>
    </cfRule>
  </conditionalFormatting>
  <conditionalFormatting sqref="A106">
    <cfRule type="containsBlanks" dxfId="1612" priority="2027">
      <formula>LEN(TRIM(A106))=0</formula>
    </cfRule>
  </conditionalFormatting>
  <conditionalFormatting sqref="A105">
    <cfRule type="containsBlanks" dxfId="1611" priority="2009">
      <formula>LEN(TRIM(A105))=0</formula>
    </cfRule>
  </conditionalFormatting>
  <conditionalFormatting sqref="A108">
    <cfRule type="containsBlanks" dxfId="1610" priority="1996">
      <formula>LEN(TRIM(A108))=0</formula>
    </cfRule>
  </conditionalFormatting>
  <conditionalFormatting sqref="A101">
    <cfRule type="containsBlanks" dxfId="1609" priority="1984">
      <formula>LEN(TRIM(A101))=0</formula>
    </cfRule>
  </conditionalFormatting>
  <conditionalFormatting sqref="U112 X112:Z112">
    <cfRule type="expression" dxfId="1608" priority="1963">
      <formula>AND($H112&lt;&gt;"",$I112&lt;&gt;"",$J112&lt;&gt;"")</formula>
    </cfRule>
    <cfRule type="expression" dxfId="1607" priority="1964">
      <formula>AND($H112&lt;&gt;"",$I112&lt;&gt;"",$J112="")</formula>
    </cfRule>
    <cfRule type="expression" dxfId="1606" priority="1965">
      <formula>AND($H112&lt;&gt;"",$I112="",$J112="")</formula>
    </cfRule>
  </conditionalFormatting>
  <conditionalFormatting sqref="AA112:AB112">
    <cfRule type="expression" dxfId="1605" priority="1959">
      <formula>AND($H112&lt;&gt;"",$I112&lt;&gt;"",$J112&lt;&gt;"")</formula>
    </cfRule>
    <cfRule type="expression" dxfId="1604" priority="1960">
      <formula>AND($H112&lt;&gt;"",$I112&lt;&gt;"",$J112="")</formula>
    </cfRule>
    <cfRule type="expression" dxfId="1603" priority="1961">
      <formula>AND($H112&lt;&gt;"",$I112="",$J112="")</formula>
    </cfRule>
  </conditionalFormatting>
  <conditionalFormatting sqref="AC112:AD112">
    <cfRule type="expression" dxfId="1602" priority="1956">
      <formula>AND($H112&lt;&gt;"",$I112&lt;&gt;"",$J112&lt;&gt;"")</formula>
    </cfRule>
    <cfRule type="expression" dxfId="1601" priority="1957">
      <formula>AND($H112&lt;&gt;"",$I112&lt;&gt;"",$J112="")</formula>
    </cfRule>
    <cfRule type="expression" dxfId="1600" priority="1958">
      <formula>AND($H112&lt;&gt;"",$I112="",$J112="")</formula>
    </cfRule>
  </conditionalFormatting>
  <conditionalFormatting sqref="AI112">
    <cfRule type="expression" dxfId="1599" priority="1950">
      <formula>AND($H112&lt;&gt;"",$I112&lt;&gt;"",$J112&lt;&gt;"")</formula>
    </cfRule>
    <cfRule type="expression" dxfId="1598" priority="1951">
      <formula>AND($H112&lt;&gt;"",$I112&lt;&gt;"",$J112="")</formula>
    </cfRule>
    <cfRule type="expression" dxfId="1597" priority="1952">
      <formula>AND($H112&lt;&gt;"",$I112="",$J112="")</formula>
    </cfRule>
  </conditionalFormatting>
  <conditionalFormatting sqref="AJ112:CF112">
    <cfRule type="expression" dxfId="1596" priority="1947">
      <formula>AND($H112&lt;&gt;"",$I112&lt;&gt;"",$J112&lt;&gt;"")</formula>
    </cfRule>
    <cfRule type="expression" dxfId="1595" priority="1948">
      <formula>AND($H112&lt;&gt;"",$I112&lt;&gt;"",$J112="")</formula>
    </cfRule>
    <cfRule type="expression" dxfId="1594" priority="1949">
      <formula>AND($H112&lt;&gt;"",$I112="",$J112="")</formula>
    </cfRule>
  </conditionalFormatting>
  <conditionalFormatting sqref="AE112:AH112">
    <cfRule type="expression" dxfId="1593" priority="1953">
      <formula>AND($H112&lt;&gt;"",$I112&lt;&gt;"",$J112&lt;&gt;"")</formula>
    </cfRule>
    <cfRule type="expression" dxfId="1592" priority="1954">
      <formula>AND($H112&lt;&gt;"",$I112&lt;&gt;"",$J112="")</formula>
    </cfRule>
    <cfRule type="expression" dxfId="1591" priority="1955">
      <formula>AND($H112&lt;&gt;"",$I112="",$J112="")</formula>
    </cfRule>
  </conditionalFormatting>
  <conditionalFormatting sqref="H110:J110 U110 X110:AI110">
    <cfRule type="expression" dxfId="1590" priority="1981">
      <formula>AND($H110&lt;&gt;"",$I110&lt;&gt;"",$J110&lt;&gt;"")</formula>
    </cfRule>
    <cfRule type="expression" dxfId="1589" priority="1982">
      <formula>AND($H110&lt;&gt;"",$I110&lt;&gt;"",$J110="")</formula>
    </cfRule>
    <cfRule type="expression" dxfId="1588" priority="1983">
      <formula>AND($H110&lt;&gt;"",$I110="",$J110="")</formula>
    </cfRule>
  </conditionalFormatting>
  <conditionalFormatting sqref="H110">
    <cfRule type="expression" dxfId="1587" priority="1980">
      <formula>AND($H110&lt;&gt;"",$I110&lt;&gt;"")</formula>
    </cfRule>
  </conditionalFormatting>
  <conditionalFormatting sqref="I110">
    <cfRule type="expression" dxfId="1586" priority="1979">
      <formula>AND($I110&lt;&gt;"",$J110&lt;&gt;"")</formula>
    </cfRule>
  </conditionalFormatting>
  <conditionalFormatting sqref="A110">
    <cfRule type="containsBlanks" dxfId="1585" priority="1978">
      <formula>LEN(TRIM(A110))=0</formula>
    </cfRule>
  </conditionalFormatting>
  <conditionalFormatting sqref="X110:AI110 U110">
    <cfRule type="cellIs" dxfId="1584" priority="1976" operator="greaterThan">
      <formula>0</formula>
    </cfRule>
    <cfRule type="cellIs" dxfId="1583" priority="1977" operator="lessThan">
      <formula>0</formula>
    </cfRule>
  </conditionalFormatting>
  <conditionalFormatting sqref="AJ110:CF110">
    <cfRule type="expression" dxfId="1582" priority="1973">
      <formula>AND($H110&lt;&gt;"",$I110&lt;&gt;"",$J110&lt;&gt;"")</formula>
    </cfRule>
    <cfRule type="expression" dxfId="1581" priority="1974">
      <formula>AND($H110&lt;&gt;"",$I110&lt;&gt;"",$J110="")</formula>
    </cfRule>
    <cfRule type="expression" dxfId="1580" priority="1975">
      <formula>AND($H110&lt;&gt;"",$I110="",$J110="")</formula>
    </cfRule>
  </conditionalFormatting>
  <conditionalFormatting sqref="AJ110:CF110">
    <cfRule type="cellIs" dxfId="1579" priority="1971" operator="greaterThan">
      <formula>0</formula>
    </cfRule>
    <cfRule type="cellIs" dxfId="1578" priority="1972" operator="lessThan">
      <formula>0</formula>
    </cfRule>
  </conditionalFormatting>
  <conditionalFormatting sqref="H112:J112">
    <cfRule type="expression" dxfId="1577" priority="1968">
      <formula>AND($H112&lt;&gt;"",$I112&lt;&gt;"",$J112&lt;&gt;"")</formula>
    </cfRule>
    <cfRule type="expression" dxfId="1576" priority="1969">
      <formula>AND($H112&lt;&gt;"",$I112&lt;&gt;"",$J112="")</formula>
    </cfRule>
    <cfRule type="expression" dxfId="1575" priority="1970">
      <formula>AND($H112&lt;&gt;"",$I112="",$J112="")</formula>
    </cfRule>
  </conditionalFormatting>
  <conditionalFormatting sqref="H112">
    <cfRule type="expression" dxfId="1574" priority="1967">
      <formula>AND($H112&lt;&gt;"",$I112&lt;&gt;"")</formula>
    </cfRule>
  </conditionalFormatting>
  <conditionalFormatting sqref="I112">
    <cfRule type="expression" dxfId="1573" priority="1966">
      <formula>AND($I112&lt;&gt;"",$J112&lt;&gt;"")</formula>
    </cfRule>
  </conditionalFormatting>
  <conditionalFormatting sqref="A112">
    <cfRule type="containsBlanks" dxfId="1572" priority="1962">
      <formula>LEN(TRIM(A112))=0</formula>
    </cfRule>
  </conditionalFormatting>
  <conditionalFormatting sqref="H114:J114 U114 X114:AI114">
    <cfRule type="expression" dxfId="1571" priority="1944">
      <formula>AND($H114&lt;&gt;"",$I114&lt;&gt;"",$J114&lt;&gt;"")</formula>
    </cfRule>
    <cfRule type="expression" dxfId="1570" priority="1945">
      <formula>AND($H114&lt;&gt;"",$I114&lt;&gt;"",$J114="")</formula>
    </cfRule>
    <cfRule type="expression" dxfId="1569" priority="1946">
      <formula>AND($H114&lt;&gt;"",$I114="",$J114="")</formula>
    </cfRule>
  </conditionalFormatting>
  <conditionalFormatting sqref="H114">
    <cfRule type="expression" dxfId="1568" priority="1943">
      <formula>AND($H114&lt;&gt;"",$I114&lt;&gt;"")</formula>
    </cfRule>
  </conditionalFormatting>
  <conditionalFormatting sqref="I114">
    <cfRule type="expression" dxfId="1567" priority="1942">
      <formula>AND($I114&lt;&gt;"",$J114&lt;&gt;"")</formula>
    </cfRule>
  </conditionalFormatting>
  <conditionalFormatting sqref="A114">
    <cfRule type="containsBlanks" dxfId="1566" priority="1941">
      <formula>LEN(TRIM(A114))=0</formula>
    </cfRule>
  </conditionalFormatting>
  <conditionalFormatting sqref="X114:AI114 U114">
    <cfRule type="cellIs" dxfId="1565" priority="1939" operator="greaterThan">
      <formula>0</formula>
    </cfRule>
    <cfRule type="cellIs" dxfId="1564" priority="1940" operator="lessThan">
      <formula>0</formula>
    </cfRule>
  </conditionalFormatting>
  <conditionalFormatting sqref="AJ114:CF114">
    <cfRule type="expression" dxfId="1563" priority="1936">
      <formula>AND($H114&lt;&gt;"",$I114&lt;&gt;"",$J114&lt;&gt;"")</formula>
    </cfRule>
    <cfRule type="expression" dxfId="1562" priority="1937">
      <formula>AND($H114&lt;&gt;"",$I114&lt;&gt;"",$J114="")</formula>
    </cfRule>
    <cfRule type="expression" dxfId="1561" priority="1938">
      <formula>AND($H114&lt;&gt;"",$I114="",$J114="")</formula>
    </cfRule>
  </conditionalFormatting>
  <conditionalFormatting sqref="AJ114:CF114">
    <cfRule type="cellIs" dxfId="1560" priority="1934" operator="greaterThan">
      <formula>0</formula>
    </cfRule>
    <cfRule type="cellIs" dxfId="1559" priority="1935" operator="lessThan">
      <formula>0</formula>
    </cfRule>
  </conditionalFormatting>
  <conditionalFormatting sqref="H115:J116">
    <cfRule type="expression" dxfId="1558" priority="1931">
      <formula>AND($H115&lt;&gt;"",$I115&lt;&gt;"",$J115&lt;&gt;"")</formula>
    </cfRule>
    <cfRule type="expression" dxfId="1557" priority="1932">
      <formula>AND($H115&lt;&gt;"",$I115&lt;&gt;"",$J115="")</formula>
    </cfRule>
    <cfRule type="expression" dxfId="1556" priority="1933">
      <formula>AND($H115&lt;&gt;"",$I115="",$J115="")</formula>
    </cfRule>
  </conditionalFormatting>
  <conditionalFormatting sqref="U115:U116 X115:Z116">
    <cfRule type="expression" dxfId="1555" priority="1926">
      <formula>AND($H115&lt;&gt;"",$I115&lt;&gt;"",$J115&lt;&gt;"")</formula>
    </cfRule>
    <cfRule type="expression" dxfId="1554" priority="1927">
      <formula>AND($H115&lt;&gt;"",$I115&lt;&gt;"",$J115="")</formula>
    </cfRule>
    <cfRule type="expression" dxfId="1553" priority="1928">
      <formula>AND($H115&lt;&gt;"",$I115="",$J115="")</formula>
    </cfRule>
  </conditionalFormatting>
  <conditionalFormatting sqref="AA115:AB116">
    <cfRule type="expression" dxfId="1552" priority="1922">
      <formula>AND($H115&lt;&gt;"",$I115&lt;&gt;"",$J115&lt;&gt;"")</formula>
    </cfRule>
    <cfRule type="expression" dxfId="1551" priority="1923">
      <formula>AND($H115&lt;&gt;"",$I115&lt;&gt;"",$J115="")</formula>
    </cfRule>
    <cfRule type="expression" dxfId="1550" priority="1924">
      <formula>AND($H115&lt;&gt;"",$I115="",$J115="")</formula>
    </cfRule>
  </conditionalFormatting>
  <conditionalFormatting sqref="AC115:AD116">
    <cfRule type="expression" dxfId="1549" priority="1919">
      <formula>AND($H115&lt;&gt;"",$I115&lt;&gt;"",$J115&lt;&gt;"")</formula>
    </cfRule>
    <cfRule type="expression" dxfId="1548" priority="1920">
      <formula>AND($H115&lt;&gt;"",$I115&lt;&gt;"",$J115="")</formula>
    </cfRule>
    <cfRule type="expression" dxfId="1547" priority="1921">
      <formula>AND($H115&lt;&gt;"",$I115="",$J115="")</formula>
    </cfRule>
  </conditionalFormatting>
  <conditionalFormatting sqref="AE115:AH116">
    <cfRule type="expression" dxfId="1546" priority="1916">
      <formula>AND($H115&lt;&gt;"",$I115&lt;&gt;"",$J115&lt;&gt;"")</formula>
    </cfRule>
    <cfRule type="expression" dxfId="1545" priority="1917">
      <formula>AND($H115&lt;&gt;"",$I115&lt;&gt;"",$J115="")</formula>
    </cfRule>
    <cfRule type="expression" dxfId="1544" priority="1918">
      <formula>AND($H115&lt;&gt;"",$I115="",$J115="")</formula>
    </cfRule>
  </conditionalFormatting>
  <conditionalFormatting sqref="AI115:AI116">
    <cfRule type="expression" dxfId="1543" priority="1913">
      <formula>AND($H115&lt;&gt;"",$I115&lt;&gt;"",$J115&lt;&gt;"")</formula>
    </cfRule>
    <cfRule type="expression" dxfId="1542" priority="1914">
      <formula>AND($H115&lt;&gt;"",$I115&lt;&gt;"",$J115="")</formula>
    </cfRule>
    <cfRule type="expression" dxfId="1541" priority="1915">
      <formula>AND($H115&lt;&gt;"",$I115="",$J115="")</formula>
    </cfRule>
  </conditionalFormatting>
  <conditionalFormatting sqref="AJ115:CF116">
    <cfRule type="expression" dxfId="1540" priority="1910">
      <formula>AND($H115&lt;&gt;"",$I115&lt;&gt;"",$J115&lt;&gt;"")</formula>
    </cfRule>
    <cfRule type="expression" dxfId="1539" priority="1911">
      <formula>AND($H115&lt;&gt;"",$I115&lt;&gt;"",$J115="")</formula>
    </cfRule>
    <cfRule type="expression" dxfId="1538" priority="1912">
      <formula>AND($H115&lt;&gt;"",$I115="",$J115="")</formula>
    </cfRule>
  </conditionalFormatting>
  <conditionalFormatting sqref="H115:H116">
    <cfRule type="expression" dxfId="1537" priority="1930">
      <formula>AND($H115&lt;&gt;"",$I115&lt;&gt;"")</formula>
    </cfRule>
  </conditionalFormatting>
  <conditionalFormatting sqref="I115:I116">
    <cfRule type="expression" dxfId="1536" priority="1929">
      <formula>AND($I115&lt;&gt;"",$J115&lt;&gt;"")</formula>
    </cfRule>
  </conditionalFormatting>
  <conditionalFormatting sqref="A115:A116">
    <cfRule type="containsBlanks" dxfId="1535" priority="1925">
      <formula>LEN(TRIM(A115))=0</formula>
    </cfRule>
  </conditionalFormatting>
  <conditionalFormatting sqref="A138:A139">
    <cfRule type="containsBlanks" dxfId="1534" priority="1909">
      <formula>LEN(TRIM(A138))=0</formula>
    </cfRule>
  </conditionalFormatting>
  <conditionalFormatting sqref="U144 X144:CF144">
    <cfRule type="expression" dxfId="1533" priority="1906">
      <formula>AND($H144&lt;&gt;"",$I144&lt;&gt;"",$J144&lt;&gt;"")</formula>
    </cfRule>
    <cfRule type="expression" dxfId="1532" priority="1907">
      <formula>AND($H144&lt;&gt;"",$I144&lt;&gt;"",$J144="")</formula>
    </cfRule>
    <cfRule type="expression" dxfId="1531" priority="1908">
      <formula>AND($H144&lt;&gt;"",$I144="",$J144="")</formula>
    </cfRule>
  </conditionalFormatting>
  <conditionalFormatting sqref="A144">
    <cfRule type="containsBlanks" dxfId="1530" priority="1902">
      <formula>LEN(TRIM(A144))=0</formula>
    </cfRule>
  </conditionalFormatting>
  <conditionalFormatting sqref="A142">
    <cfRule type="containsBlanks" dxfId="1529" priority="1898">
      <formula>LEN(TRIM(A142))=0</formula>
    </cfRule>
  </conditionalFormatting>
  <conditionalFormatting sqref="A141">
    <cfRule type="containsBlanks" dxfId="1528" priority="1899">
      <formula>LEN(TRIM(A141))=0</formula>
    </cfRule>
  </conditionalFormatting>
  <conditionalFormatting sqref="A143">
    <cfRule type="containsBlanks" dxfId="1527" priority="1897">
      <formula>LEN(TRIM(A143))=0</formula>
    </cfRule>
  </conditionalFormatting>
  <conditionalFormatting sqref="H140:J140">
    <cfRule type="expression" dxfId="1526" priority="1892">
      <formula>AND($H140&lt;&gt;"",$I140&lt;&gt;"",$J140&lt;&gt;"")</formula>
    </cfRule>
    <cfRule type="expression" dxfId="1525" priority="1893">
      <formula>AND($H140&lt;&gt;"",$I140&lt;&gt;"",$J140="")</formula>
    </cfRule>
    <cfRule type="expression" dxfId="1524" priority="1894">
      <formula>AND($H140&lt;&gt;"",$I140="",$J140="")</formula>
    </cfRule>
  </conditionalFormatting>
  <conditionalFormatting sqref="H140">
    <cfRule type="expression" dxfId="1523" priority="1891">
      <formula>AND($H140&lt;&gt;"",$I140&lt;&gt;"")</formula>
    </cfRule>
  </conditionalFormatting>
  <conditionalFormatting sqref="I140">
    <cfRule type="expression" dxfId="1522" priority="1890">
      <formula>AND($I140&lt;&gt;"",$J140&lt;&gt;"")</formula>
    </cfRule>
  </conditionalFormatting>
  <conditionalFormatting sqref="A140">
    <cfRule type="containsBlanks" dxfId="1521" priority="1889">
      <formula>LEN(TRIM(A140))=0</formula>
    </cfRule>
  </conditionalFormatting>
  <conditionalFormatting sqref="H124:J124 U124 X124:AI124">
    <cfRule type="expression" dxfId="1520" priority="1886">
      <formula>AND($H124&lt;&gt;"",$I124&lt;&gt;"",$J124&lt;&gt;"")</formula>
    </cfRule>
    <cfRule type="expression" dxfId="1519" priority="1887">
      <formula>AND($H124&lt;&gt;"",$I124&lt;&gt;"",$J124="")</formula>
    </cfRule>
    <cfRule type="expression" dxfId="1518" priority="1888">
      <formula>AND($H124&lt;&gt;"",$I124="",$J124="")</formula>
    </cfRule>
  </conditionalFormatting>
  <conditionalFormatting sqref="H124">
    <cfRule type="expression" dxfId="1517" priority="1885">
      <formula>AND($H124&lt;&gt;"",$I124&lt;&gt;"")</formula>
    </cfRule>
  </conditionalFormatting>
  <conditionalFormatting sqref="I124">
    <cfRule type="expression" dxfId="1516" priority="1884">
      <formula>AND($I124&lt;&gt;"",$J124&lt;&gt;"")</formula>
    </cfRule>
  </conditionalFormatting>
  <conditionalFormatting sqref="A124">
    <cfRule type="containsBlanks" dxfId="1515" priority="1883">
      <formula>LEN(TRIM(A124))=0</formula>
    </cfRule>
  </conditionalFormatting>
  <conditionalFormatting sqref="X124:AI124 U124">
    <cfRule type="cellIs" dxfId="1514" priority="1881" operator="greaterThan">
      <formula>0</formula>
    </cfRule>
    <cfRule type="cellIs" dxfId="1513" priority="1882" operator="lessThan">
      <formula>0</formula>
    </cfRule>
  </conditionalFormatting>
  <conditionalFormatting sqref="AJ124:CF124">
    <cfRule type="expression" dxfId="1512" priority="1878">
      <formula>AND($H124&lt;&gt;"",$I124&lt;&gt;"",$J124&lt;&gt;"")</formula>
    </cfRule>
    <cfRule type="expression" dxfId="1511" priority="1879">
      <formula>AND($H124&lt;&gt;"",$I124&lt;&gt;"",$J124="")</formula>
    </cfRule>
    <cfRule type="expression" dxfId="1510" priority="1880">
      <formula>AND($H124&lt;&gt;"",$I124="",$J124="")</formula>
    </cfRule>
  </conditionalFormatting>
  <conditionalFormatting sqref="AJ124:CF124">
    <cfRule type="cellIs" dxfId="1509" priority="1876" operator="greaterThan">
      <formula>0</formula>
    </cfRule>
    <cfRule type="cellIs" dxfId="1508" priority="1877" operator="lessThan">
      <formula>0</formula>
    </cfRule>
  </conditionalFormatting>
  <conditionalFormatting sqref="H126:J126 U126 X126:AI126">
    <cfRule type="expression" dxfId="1507" priority="1873">
      <formula>AND($H126&lt;&gt;"",$I126&lt;&gt;"",$J126&lt;&gt;"")</formula>
    </cfRule>
    <cfRule type="expression" dxfId="1506" priority="1874">
      <formula>AND($H126&lt;&gt;"",$I126&lt;&gt;"",$J126="")</formula>
    </cfRule>
    <cfRule type="expression" dxfId="1505" priority="1875">
      <formula>AND($H126&lt;&gt;"",$I126="",$J126="")</formula>
    </cfRule>
  </conditionalFormatting>
  <conditionalFormatting sqref="H126">
    <cfRule type="expression" dxfId="1504" priority="1872">
      <formula>AND($H126&lt;&gt;"",$I126&lt;&gt;"")</formula>
    </cfRule>
  </conditionalFormatting>
  <conditionalFormatting sqref="I126">
    <cfRule type="expression" dxfId="1503" priority="1871">
      <formula>AND($I126&lt;&gt;"",$J126&lt;&gt;"")</formula>
    </cfRule>
  </conditionalFormatting>
  <conditionalFormatting sqref="A126">
    <cfRule type="containsBlanks" dxfId="1502" priority="1870">
      <formula>LEN(TRIM(A126))=0</formula>
    </cfRule>
  </conditionalFormatting>
  <conditionalFormatting sqref="X126:AI126 U126">
    <cfRule type="cellIs" dxfId="1501" priority="1868" operator="greaterThan">
      <formula>0</formula>
    </cfRule>
    <cfRule type="cellIs" dxfId="1500" priority="1869" operator="lessThan">
      <formula>0</formula>
    </cfRule>
  </conditionalFormatting>
  <conditionalFormatting sqref="AJ126:CF126">
    <cfRule type="expression" dxfId="1499" priority="1865">
      <formula>AND($H126&lt;&gt;"",$I126&lt;&gt;"",$J126&lt;&gt;"")</formula>
    </cfRule>
    <cfRule type="expression" dxfId="1498" priority="1866">
      <formula>AND($H126&lt;&gt;"",$I126&lt;&gt;"",$J126="")</formula>
    </cfRule>
    <cfRule type="expression" dxfId="1497" priority="1867">
      <formula>AND($H126&lt;&gt;"",$I126="",$J126="")</formula>
    </cfRule>
  </conditionalFormatting>
  <conditionalFormatting sqref="AJ126:CF126">
    <cfRule type="cellIs" dxfId="1496" priority="1863" operator="greaterThan">
      <formula>0</formula>
    </cfRule>
    <cfRule type="cellIs" dxfId="1495" priority="1864" operator="lessThan">
      <formula>0</formula>
    </cfRule>
  </conditionalFormatting>
  <conditionalFormatting sqref="H130:J130">
    <cfRule type="expression" dxfId="1494" priority="1860">
      <formula>AND($H130&lt;&gt;"",$I130&lt;&gt;"",$J130&lt;&gt;"")</formula>
    </cfRule>
    <cfRule type="expression" dxfId="1493" priority="1861">
      <formula>AND($H130&lt;&gt;"",$I130&lt;&gt;"",$J130="")</formula>
    </cfRule>
    <cfRule type="expression" dxfId="1492" priority="1862">
      <formula>AND($H130&lt;&gt;"",$I130="",$J130="")</formula>
    </cfRule>
  </conditionalFormatting>
  <conditionalFormatting sqref="H130">
    <cfRule type="expression" dxfId="1491" priority="1859">
      <formula>AND($H130&lt;&gt;"",$I130&lt;&gt;"")</formula>
    </cfRule>
  </conditionalFormatting>
  <conditionalFormatting sqref="I130">
    <cfRule type="expression" dxfId="1490" priority="1858">
      <formula>AND($I130&lt;&gt;"",$J130&lt;&gt;"")</formula>
    </cfRule>
  </conditionalFormatting>
  <conditionalFormatting sqref="U136 X136:Z136">
    <cfRule type="expression" dxfId="1489" priority="1810">
      <formula>AND($H136&lt;&gt;"",$I136&lt;&gt;"",$J136&lt;&gt;"")</formula>
    </cfRule>
    <cfRule type="expression" dxfId="1488" priority="1811">
      <formula>AND($H136&lt;&gt;"",$I136&lt;&gt;"",$J136="")</formula>
    </cfRule>
    <cfRule type="expression" dxfId="1487" priority="1812">
      <formula>AND($H136&lt;&gt;"",$I136="",$J136="")</formula>
    </cfRule>
  </conditionalFormatting>
  <conditionalFormatting sqref="A130">
    <cfRule type="containsBlanks" dxfId="1486" priority="1857">
      <formula>LEN(TRIM(A130))=0</formula>
    </cfRule>
  </conditionalFormatting>
  <conditionalFormatting sqref="AA136:AB136">
    <cfRule type="expression" dxfId="1485" priority="1806">
      <formula>AND($H136&lt;&gt;"",$I136&lt;&gt;"",$J136&lt;&gt;"")</formula>
    </cfRule>
    <cfRule type="expression" dxfId="1484" priority="1807">
      <formula>AND($H136&lt;&gt;"",$I136&lt;&gt;"",$J136="")</formula>
    </cfRule>
    <cfRule type="expression" dxfId="1483" priority="1808">
      <formula>AND($H136&lt;&gt;"",$I136="",$J136="")</formula>
    </cfRule>
  </conditionalFormatting>
  <conditionalFormatting sqref="AC136:AD136">
    <cfRule type="expression" dxfId="1482" priority="1803">
      <formula>AND($H136&lt;&gt;"",$I136&lt;&gt;"",$J136&lt;&gt;"")</formula>
    </cfRule>
    <cfRule type="expression" dxfId="1481" priority="1804">
      <formula>AND($H136&lt;&gt;"",$I136&lt;&gt;"",$J136="")</formula>
    </cfRule>
    <cfRule type="expression" dxfId="1480" priority="1805">
      <formula>AND($H136&lt;&gt;"",$I136="",$J136="")</formula>
    </cfRule>
  </conditionalFormatting>
  <conditionalFormatting sqref="U130 X130:AI130">
    <cfRule type="expression" dxfId="1479" priority="1848">
      <formula>AND($H130&lt;&gt;"",$I130&lt;&gt;"",$J130&lt;&gt;"")</formula>
    </cfRule>
    <cfRule type="expression" dxfId="1478" priority="1849">
      <formula>AND($H130&lt;&gt;"",$I130&lt;&gt;"",$J130="")</formula>
    </cfRule>
    <cfRule type="expression" dxfId="1477" priority="1850">
      <formula>AND($H130&lt;&gt;"",$I130="",$J130="")</formula>
    </cfRule>
  </conditionalFormatting>
  <conditionalFormatting sqref="AI136">
    <cfRule type="expression" dxfId="1476" priority="1797">
      <formula>AND($H136&lt;&gt;"",$I136&lt;&gt;"",$J136&lt;&gt;"")</formula>
    </cfRule>
    <cfRule type="expression" dxfId="1475" priority="1798">
      <formula>AND($H136&lt;&gt;"",$I136&lt;&gt;"",$J136="")</formula>
    </cfRule>
    <cfRule type="expression" dxfId="1474" priority="1799">
      <formula>AND($H136&lt;&gt;"",$I136="",$J136="")</formula>
    </cfRule>
  </conditionalFormatting>
  <conditionalFormatting sqref="AJ136:CF136">
    <cfRule type="expression" dxfId="1473" priority="1794">
      <formula>AND($H136&lt;&gt;"",$I136&lt;&gt;"",$J136&lt;&gt;"")</formula>
    </cfRule>
    <cfRule type="expression" dxfId="1472" priority="1795">
      <formula>AND($H136&lt;&gt;"",$I136&lt;&gt;"",$J136="")</formula>
    </cfRule>
    <cfRule type="expression" dxfId="1471" priority="1796">
      <formula>AND($H136&lt;&gt;"",$I136="",$J136="")</formula>
    </cfRule>
  </conditionalFormatting>
  <conditionalFormatting sqref="H132:J132">
    <cfRule type="expression" dxfId="1470" priority="1854">
      <formula>AND($H132&lt;&gt;"",$I132&lt;&gt;"",$J132&lt;&gt;"")</formula>
    </cfRule>
    <cfRule type="expression" dxfId="1469" priority="1855">
      <formula>AND($H132&lt;&gt;"",$I132&lt;&gt;"",$J132="")</formula>
    </cfRule>
    <cfRule type="expression" dxfId="1468" priority="1856">
      <formula>AND($H132&lt;&gt;"",$I132="",$J132="")</formula>
    </cfRule>
  </conditionalFormatting>
  <conditionalFormatting sqref="H132">
    <cfRule type="expression" dxfId="1467" priority="1853">
      <formula>AND($H132&lt;&gt;"",$I132&lt;&gt;"")</formula>
    </cfRule>
  </conditionalFormatting>
  <conditionalFormatting sqref="I132">
    <cfRule type="expression" dxfId="1466" priority="1852">
      <formula>AND($I132&lt;&gt;"",$J132&lt;&gt;"")</formula>
    </cfRule>
  </conditionalFormatting>
  <conditionalFormatting sqref="A132">
    <cfRule type="containsBlanks" dxfId="1465" priority="1851">
      <formula>LEN(TRIM(A132))=0</formula>
    </cfRule>
  </conditionalFormatting>
  <conditionalFormatting sqref="AJ130:CF130">
    <cfRule type="expression" dxfId="1464" priority="1843">
      <formula>AND($H130&lt;&gt;"",$I130&lt;&gt;"",$J130&lt;&gt;"")</formula>
    </cfRule>
    <cfRule type="expression" dxfId="1463" priority="1844">
      <formula>AND($H130&lt;&gt;"",$I130&lt;&gt;"",$J130="")</formula>
    </cfRule>
    <cfRule type="expression" dxfId="1462" priority="1845">
      <formula>AND($H130&lt;&gt;"",$I130="",$J130="")</formula>
    </cfRule>
  </conditionalFormatting>
  <conditionalFormatting sqref="AE136:AH136">
    <cfRule type="expression" dxfId="1461" priority="1800">
      <formula>AND($H136&lt;&gt;"",$I136&lt;&gt;"",$J136&lt;&gt;"")</formula>
    </cfRule>
    <cfRule type="expression" dxfId="1460" priority="1801">
      <formula>AND($H136&lt;&gt;"",$I136&lt;&gt;"",$J136="")</formula>
    </cfRule>
    <cfRule type="expression" dxfId="1459" priority="1802">
      <formula>AND($H136&lt;&gt;"",$I136="",$J136="")</formula>
    </cfRule>
  </conditionalFormatting>
  <conditionalFormatting sqref="H127:J128">
    <cfRule type="expression" dxfId="1458" priority="1791">
      <formula>AND($H127&lt;&gt;"",$I127&lt;&gt;"",$J127&lt;&gt;"")</formula>
    </cfRule>
    <cfRule type="expression" dxfId="1457" priority="1792">
      <formula>AND($H127&lt;&gt;"",$I127&lt;&gt;"",$J127="")</formula>
    </cfRule>
    <cfRule type="expression" dxfId="1456" priority="1793">
      <formula>AND($H127&lt;&gt;"",$I127="",$J127="")</formula>
    </cfRule>
  </conditionalFormatting>
  <conditionalFormatting sqref="X130:AI130 U130">
    <cfRule type="cellIs" dxfId="1455" priority="1846" operator="greaterThan">
      <formula>0</formula>
    </cfRule>
    <cfRule type="cellIs" dxfId="1454" priority="1847" operator="lessThan">
      <formula>0</formula>
    </cfRule>
  </conditionalFormatting>
  <conditionalFormatting sqref="AJ130:CF130">
    <cfRule type="cellIs" dxfId="1453" priority="1841" operator="greaterThan">
      <formula>0</formula>
    </cfRule>
    <cfRule type="cellIs" dxfId="1452" priority="1842" operator="lessThan">
      <formula>0</formula>
    </cfRule>
  </conditionalFormatting>
  <conditionalFormatting sqref="U132 X132:AI132">
    <cfRule type="expression" dxfId="1451" priority="1838">
      <formula>AND($H132&lt;&gt;"",$I132&lt;&gt;"",$J132&lt;&gt;"")</formula>
    </cfRule>
    <cfRule type="expression" dxfId="1450" priority="1839">
      <formula>AND($H132&lt;&gt;"",$I132&lt;&gt;"",$J132="")</formula>
    </cfRule>
    <cfRule type="expression" dxfId="1449" priority="1840">
      <formula>AND($H132&lt;&gt;"",$I132="",$J132="")</formula>
    </cfRule>
  </conditionalFormatting>
  <conditionalFormatting sqref="X132:AI132 U132">
    <cfRule type="cellIs" dxfId="1448" priority="1836" operator="greaterThan">
      <formula>0</formula>
    </cfRule>
    <cfRule type="cellIs" dxfId="1447" priority="1837" operator="lessThan">
      <formula>0</formula>
    </cfRule>
  </conditionalFormatting>
  <conditionalFormatting sqref="AJ132:CF132">
    <cfRule type="expression" dxfId="1446" priority="1833">
      <formula>AND($H132&lt;&gt;"",$I132&lt;&gt;"",$J132&lt;&gt;"")</formula>
    </cfRule>
    <cfRule type="expression" dxfId="1445" priority="1834">
      <formula>AND($H132&lt;&gt;"",$I132&lt;&gt;"",$J132="")</formula>
    </cfRule>
    <cfRule type="expression" dxfId="1444" priority="1835">
      <formula>AND($H132&lt;&gt;"",$I132="",$J132="")</formula>
    </cfRule>
  </conditionalFormatting>
  <conditionalFormatting sqref="AJ132:CF132">
    <cfRule type="cellIs" dxfId="1443" priority="1831" operator="greaterThan">
      <formula>0</formula>
    </cfRule>
    <cfRule type="cellIs" dxfId="1442" priority="1832" operator="lessThan">
      <formula>0</formula>
    </cfRule>
  </conditionalFormatting>
  <conditionalFormatting sqref="H134:J134 U134 X134:AI134">
    <cfRule type="expression" dxfId="1441" priority="1828">
      <formula>AND($H134&lt;&gt;"",$I134&lt;&gt;"",$J134&lt;&gt;"")</formula>
    </cfRule>
    <cfRule type="expression" dxfId="1440" priority="1829">
      <formula>AND($H134&lt;&gt;"",$I134&lt;&gt;"",$J134="")</formula>
    </cfRule>
    <cfRule type="expression" dxfId="1439" priority="1830">
      <formula>AND($H134&lt;&gt;"",$I134="",$J134="")</formula>
    </cfRule>
  </conditionalFormatting>
  <conditionalFormatting sqref="H134">
    <cfRule type="expression" dxfId="1438" priority="1827">
      <formula>AND($H134&lt;&gt;"",$I134&lt;&gt;"")</formula>
    </cfRule>
  </conditionalFormatting>
  <conditionalFormatting sqref="I134">
    <cfRule type="expression" dxfId="1437" priority="1826">
      <formula>AND($I134&lt;&gt;"",$J134&lt;&gt;"")</formula>
    </cfRule>
  </conditionalFormatting>
  <conditionalFormatting sqref="A134">
    <cfRule type="containsBlanks" dxfId="1436" priority="1825">
      <formula>LEN(TRIM(A134))=0</formula>
    </cfRule>
  </conditionalFormatting>
  <conditionalFormatting sqref="X134:AI134 U134">
    <cfRule type="cellIs" dxfId="1435" priority="1823" operator="greaterThan">
      <formula>0</formula>
    </cfRule>
    <cfRule type="cellIs" dxfId="1434" priority="1824" operator="lessThan">
      <formula>0</formula>
    </cfRule>
  </conditionalFormatting>
  <conditionalFormatting sqref="AJ134:CF134">
    <cfRule type="expression" dxfId="1433" priority="1820">
      <formula>AND($H134&lt;&gt;"",$I134&lt;&gt;"",$J134&lt;&gt;"")</formula>
    </cfRule>
    <cfRule type="expression" dxfId="1432" priority="1821">
      <formula>AND($H134&lt;&gt;"",$I134&lt;&gt;"",$J134="")</formula>
    </cfRule>
    <cfRule type="expression" dxfId="1431" priority="1822">
      <formula>AND($H134&lt;&gt;"",$I134="",$J134="")</formula>
    </cfRule>
  </conditionalFormatting>
  <conditionalFormatting sqref="AJ134:CF134">
    <cfRule type="cellIs" dxfId="1430" priority="1818" operator="greaterThan">
      <formula>0</formula>
    </cfRule>
    <cfRule type="cellIs" dxfId="1429" priority="1819" operator="lessThan">
      <formula>0</formula>
    </cfRule>
  </conditionalFormatting>
  <conditionalFormatting sqref="H136:J136">
    <cfRule type="expression" dxfId="1428" priority="1815">
      <formula>AND($H136&lt;&gt;"",$I136&lt;&gt;"",$J136&lt;&gt;"")</formula>
    </cfRule>
    <cfRule type="expression" dxfId="1427" priority="1816">
      <formula>AND($H136&lt;&gt;"",$I136&lt;&gt;"",$J136="")</formula>
    </cfRule>
    <cfRule type="expression" dxfId="1426" priority="1817">
      <formula>AND($H136&lt;&gt;"",$I136="",$J136="")</formula>
    </cfRule>
  </conditionalFormatting>
  <conditionalFormatting sqref="H136">
    <cfRule type="expression" dxfId="1425" priority="1814">
      <formula>AND($H136&lt;&gt;"",$I136&lt;&gt;"")</formula>
    </cfRule>
  </conditionalFormatting>
  <conditionalFormatting sqref="I136">
    <cfRule type="expression" dxfId="1424" priority="1813">
      <formula>AND($I136&lt;&gt;"",$J136&lt;&gt;"")</formula>
    </cfRule>
  </conditionalFormatting>
  <conditionalFormatting sqref="U127:U128 X127:Z128">
    <cfRule type="expression" dxfId="1423" priority="1786">
      <formula>AND($H127&lt;&gt;"",$I127&lt;&gt;"",$J127&lt;&gt;"")</formula>
    </cfRule>
    <cfRule type="expression" dxfId="1422" priority="1787">
      <formula>AND($H127&lt;&gt;"",$I127&lt;&gt;"",$J127="")</formula>
    </cfRule>
    <cfRule type="expression" dxfId="1421" priority="1788">
      <formula>AND($H127&lt;&gt;"",$I127="",$J127="")</formula>
    </cfRule>
  </conditionalFormatting>
  <conditionalFormatting sqref="A136">
    <cfRule type="containsBlanks" dxfId="1420" priority="1809">
      <formula>LEN(TRIM(A136))=0</formula>
    </cfRule>
  </conditionalFormatting>
  <conditionalFormatting sqref="AA127:AB128">
    <cfRule type="expression" dxfId="1419" priority="1782">
      <formula>AND($H127&lt;&gt;"",$I127&lt;&gt;"",$J127&lt;&gt;"")</formula>
    </cfRule>
    <cfRule type="expression" dxfId="1418" priority="1783">
      <formula>AND($H127&lt;&gt;"",$I127&lt;&gt;"",$J127="")</formula>
    </cfRule>
    <cfRule type="expression" dxfId="1417" priority="1784">
      <formula>AND($H127&lt;&gt;"",$I127="",$J127="")</formula>
    </cfRule>
  </conditionalFormatting>
  <conditionalFormatting sqref="AC127:AD128">
    <cfRule type="expression" dxfId="1416" priority="1779">
      <formula>AND($H127&lt;&gt;"",$I127&lt;&gt;"",$J127&lt;&gt;"")</formula>
    </cfRule>
    <cfRule type="expression" dxfId="1415" priority="1780">
      <formula>AND($H127&lt;&gt;"",$I127&lt;&gt;"",$J127="")</formula>
    </cfRule>
    <cfRule type="expression" dxfId="1414" priority="1781">
      <formula>AND($H127&lt;&gt;"",$I127="",$J127="")</formula>
    </cfRule>
  </conditionalFormatting>
  <conditionalFormatting sqref="AE127:AH128">
    <cfRule type="expression" dxfId="1413" priority="1776">
      <formula>AND($H127&lt;&gt;"",$I127&lt;&gt;"",$J127&lt;&gt;"")</formula>
    </cfRule>
    <cfRule type="expression" dxfId="1412" priority="1777">
      <formula>AND($H127&lt;&gt;"",$I127&lt;&gt;"",$J127="")</formula>
    </cfRule>
    <cfRule type="expression" dxfId="1411" priority="1778">
      <formula>AND($H127&lt;&gt;"",$I127="",$J127="")</formula>
    </cfRule>
  </conditionalFormatting>
  <conditionalFormatting sqref="AI127:AI128">
    <cfRule type="expression" dxfId="1410" priority="1773">
      <formula>AND($H127&lt;&gt;"",$I127&lt;&gt;"",$J127&lt;&gt;"")</formula>
    </cfRule>
    <cfRule type="expression" dxfId="1409" priority="1774">
      <formula>AND($H127&lt;&gt;"",$I127&lt;&gt;"",$J127="")</formula>
    </cfRule>
    <cfRule type="expression" dxfId="1408" priority="1775">
      <formula>AND($H127&lt;&gt;"",$I127="",$J127="")</formula>
    </cfRule>
  </conditionalFormatting>
  <conditionalFormatting sqref="AJ127:CF128">
    <cfRule type="expression" dxfId="1407" priority="1770">
      <formula>AND($H127&lt;&gt;"",$I127&lt;&gt;"",$J127&lt;&gt;"")</formula>
    </cfRule>
    <cfRule type="expression" dxfId="1406" priority="1771">
      <formula>AND($H127&lt;&gt;"",$I127&lt;&gt;"",$J127="")</formula>
    </cfRule>
    <cfRule type="expression" dxfId="1405" priority="1772">
      <formula>AND($H127&lt;&gt;"",$I127="",$J127="")</formula>
    </cfRule>
  </conditionalFormatting>
  <conditionalFormatting sqref="H127:H128">
    <cfRule type="expression" dxfId="1404" priority="1790">
      <formula>AND($H127&lt;&gt;"",$I127&lt;&gt;"")</formula>
    </cfRule>
  </conditionalFormatting>
  <conditionalFormatting sqref="I127:I128">
    <cfRule type="expression" dxfId="1403" priority="1789">
      <formula>AND($I127&lt;&gt;"",$J127&lt;&gt;"")</formula>
    </cfRule>
  </conditionalFormatting>
  <conditionalFormatting sqref="A127:A128">
    <cfRule type="containsBlanks" dxfId="1402" priority="1785">
      <formula>LEN(TRIM(A127))=0</formula>
    </cfRule>
  </conditionalFormatting>
  <conditionalFormatting sqref="A361">
    <cfRule type="containsBlanks" dxfId="1401" priority="1764">
      <formula>LEN(TRIM(A361))=0</formula>
    </cfRule>
  </conditionalFormatting>
  <conditionalFormatting sqref="X361:AI361 U361">
    <cfRule type="cellIs" dxfId="1400" priority="1762" operator="greaterThan">
      <formula>0</formula>
    </cfRule>
    <cfRule type="cellIs" dxfId="1399" priority="1763" operator="lessThan">
      <formula>0</formula>
    </cfRule>
  </conditionalFormatting>
  <conditionalFormatting sqref="AJ361:CF361">
    <cfRule type="cellIs" dxfId="1398" priority="1757" operator="greaterThan">
      <formula>0</formula>
    </cfRule>
    <cfRule type="cellIs" dxfId="1397" priority="1758" operator="lessThan">
      <formula>0</formula>
    </cfRule>
  </conditionalFormatting>
  <conditionalFormatting sqref="A363">
    <cfRule type="containsBlanks" dxfId="1396" priority="1751">
      <formula>LEN(TRIM(A363))=0</formula>
    </cfRule>
  </conditionalFormatting>
  <conditionalFormatting sqref="X363:AI363 U363">
    <cfRule type="cellIs" dxfId="1395" priority="1749" operator="greaterThan">
      <formula>0</formula>
    </cfRule>
    <cfRule type="cellIs" dxfId="1394" priority="1750" operator="lessThan">
      <formula>0</formula>
    </cfRule>
  </conditionalFormatting>
  <conditionalFormatting sqref="AJ363:CF363">
    <cfRule type="cellIs" dxfId="1393" priority="1744" operator="greaterThan">
      <formula>0</formula>
    </cfRule>
    <cfRule type="cellIs" dxfId="1392" priority="1745" operator="lessThan">
      <formula>0</formula>
    </cfRule>
  </conditionalFormatting>
  <conditionalFormatting sqref="A367">
    <cfRule type="containsBlanks" dxfId="1391" priority="1738">
      <formula>LEN(TRIM(A367))=0</formula>
    </cfRule>
  </conditionalFormatting>
  <conditionalFormatting sqref="A369">
    <cfRule type="containsBlanks" dxfId="1390" priority="1732">
      <formula>LEN(TRIM(A369))=0</formula>
    </cfRule>
  </conditionalFormatting>
  <conditionalFormatting sqref="X367:AI367 U367">
    <cfRule type="cellIs" dxfId="1389" priority="1727" operator="greaterThan">
      <formula>0</formula>
    </cfRule>
    <cfRule type="cellIs" dxfId="1388" priority="1728" operator="lessThan">
      <formula>0</formula>
    </cfRule>
  </conditionalFormatting>
  <conditionalFormatting sqref="AJ367:CF367">
    <cfRule type="cellIs" dxfId="1387" priority="1722" operator="greaterThan">
      <formula>0</formula>
    </cfRule>
    <cfRule type="cellIs" dxfId="1386" priority="1723" operator="lessThan">
      <formula>0</formula>
    </cfRule>
  </conditionalFormatting>
  <conditionalFormatting sqref="X369:AI369 U369">
    <cfRule type="cellIs" dxfId="1385" priority="1717" operator="greaterThan">
      <formula>0</formula>
    </cfRule>
    <cfRule type="cellIs" dxfId="1384" priority="1718" operator="lessThan">
      <formula>0</formula>
    </cfRule>
  </conditionalFormatting>
  <conditionalFormatting sqref="AJ369:CF369">
    <cfRule type="cellIs" dxfId="1383" priority="1712" operator="greaterThan">
      <formula>0</formula>
    </cfRule>
    <cfRule type="cellIs" dxfId="1382" priority="1713" operator="lessThan">
      <formula>0</formula>
    </cfRule>
  </conditionalFormatting>
  <conditionalFormatting sqref="A371">
    <cfRule type="containsBlanks" dxfId="1381" priority="1706">
      <formula>LEN(TRIM(A371))=0</formula>
    </cfRule>
  </conditionalFormatting>
  <conditionalFormatting sqref="X371:AI371 U371">
    <cfRule type="cellIs" dxfId="1380" priority="1704" operator="greaterThan">
      <formula>0</formula>
    </cfRule>
    <cfRule type="cellIs" dxfId="1379" priority="1705" operator="lessThan">
      <formula>0</formula>
    </cfRule>
  </conditionalFormatting>
  <conditionalFormatting sqref="AJ371:CF371">
    <cfRule type="cellIs" dxfId="1378" priority="1699" operator="greaterThan">
      <formula>0</formula>
    </cfRule>
    <cfRule type="cellIs" dxfId="1377" priority="1700" operator="lessThan">
      <formula>0</formula>
    </cfRule>
  </conditionalFormatting>
  <conditionalFormatting sqref="A373">
    <cfRule type="containsBlanks" dxfId="1376" priority="1690">
      <formula>LEN(TRIM(A373))=0</formula>
    </cfRule>
  </conditionalFormatting>
  <conditionalFormatting sqref="A364:A365">
    <cfRule type="containsBlanks" dxfId="1375" priority="1666">
      <formula>LEN(TRIM(A364))=0</formula>
    </cfRule>
  </conditionalFormatting>
  <conditionalFormatting sqref="A375">
    <cfRule type="containsBlanks" dxfId="1374" priority="1645">
      <formula>LEN(TRIM(A375))=0</formula>
    </cfRule>
  </conditionalFormatting>
  <conditionalFormatting sqref="X375:AI375 U375">
    <cfRule type="cellIs" dxfId="1373" priority="1643" operator="greaterThan">
      <formula>0</formula>
    </cfRule>
    <cfRule type="cellIs" dxfId="1372" priority="1644" operator="lessThan">
      <formula>0</formula>
    </cfRule>
  </conditionalFormatting>
  <conditionalFormatting sqref="AJ375:CF375">
    <cfRule type="cellIs" dxfId="1371" priority="1638" operator="greaterThan">
      <formula>0</formula>
    </cfRule>
    <cfRule type="cellIs" dxfId="1370" priority="1639" operator="lessThan">
      <formula>0</formula>
    </cfRule>
  </conditionalFormatting>
  <conditionalFormatting sqref="A377">
    <cfRule type="containsBlanks" dxfId="1369" priority="1632">
      <formula>LEN(TRIM(A377))=0</formula>
    </cfRule>
  </conditionalFormatting>
  <conditionalFormatting sqref="X377:AI377 U377">
    <cfRule type="cellIs" dxfId="1368" priority="1630" operator="greaterThan">
      <formula>0</formula>
    </cfRule>
    <cfRule type="cellIs" dxfId="1367" priority="1631" operator="lessThan">
      <formula>0</formula>
    </cfRule>
  </conditionalFormatting>
  <conditionalFormatting sqref="AJ377:CF377">
    <cfRule type="cellIs" dxfId="1366" priority="1625" operator="greaterThan">
      <formula>0</formula>
    </cfRule>
    <cfRule type="cellIs" dxfId="1365" priority="1626" operator="lessThan">
      <formula>0</formula>
    </cfRule>
  </conditionalFormatting>
  <conditionalFormatting sqref="A381">
    <cfRule type="containsBlanks" dxfId="1364" priority="1619">
      <formula>LEN(TRIM(A381))=0</formula>
    </cfRule>
  </conditionalFormatting>
  <conditionalFormatting sqref="A383">
    <cfRule type="containsBlanks" dxfId="1363" priority="1613">
      <formula>LEN(TRIM(A383))=0</formula>
    </cfRule>
  </conditionalFormatting>
  <conditionalFormatting sqref="X381:AI381 U381">
    <cfRule type="cellIs" dxfId="1362" priority="1608" operator="greaterThan">
      <formula>0</formula>
    </cfRule>
    <cfRule type="cellIs" dxfId="1361" priority="1609" operator="lessThan">
      <formula>0</formula>
    </cfRule>
  </conditionalFormatting>
  <conditionalFormatting sqref="AJ381:CF381">
    <cfRule type="cellIs" dxfId="1360" priority="1603" operator="greaterThan">
      <formula>0</formula>
    </cfRule>
    <cfRule type="cellIs" dxfId="1359" priority="1604" operator="lessThan">
      <formula>0</formula>
    </cfRule>
  </conditionalFormatting>
  <conditionalFormatting sqref="X383:AI383 U383">
    <cfRule type="cellIs" dxfId="1358" priority="1598" operator="greaterThan">
      <formula>0</formula>
    </cfRule>
    <cfRule type="cellIs" dxfId="1357" priority="1599" operator="lessThan">
      <formula>0</formula>
    </cfRule>
  </conditionalFormatting>
  <conditionalFormatting sqref="AJ383:CF383">
    <cfRule type="cellIs" dxfId="1356" priority="1593" operator="greaterThan">
      <formula>0</formula>
    </cfRule>
    <cfRule type="cellIs" dxfId="1355" priority="1594" operator="lessThan">
      <formula>0</formula>
    </cfRule>
  </conditionalFormatting>
  <conditionalFormatting sqref="A385">
    <cfRule type="containsBlanks" dxfId="1354" priority="1587">
      <formula>LEN(TRIM(A385))=0</formula>
    </cfRule>
  </conditionalFormatting>
  <conditionalFormatting sqref="X385:AI385 U385">
    <cfRule type="cellIs" dxfId="1353" priority="1585" operator="greaterThan">
      <formula>0</formula>
    </cfRule>
    <cfRule type="cellIs" dxfId="1352" priority="1586" operator="lessThan">
      <formula>0</formula>
    </cfRule>
  </conditionalFormatting>
  <conditionalFormatting sqref="AJ385:CF385">
    <cfRule type="cellIs" dxfId="1351" priority="1580" operator="greaterThan">
      <formula>0</formula>
    </cfRule>
    <cfRule type="cellIs" dxfId="1350" priority="1581" operator="lessThan">
      <formula>0</formula>
    </cfRule>
  </conditionalFormatting>
  <conditionalFormatting sqref="A387">
    <cfRule type="containsBlanks" dxfId="1349" priority="1571">
      <formula>LEN(TRIM(A387))=0</formula>
    </cfRule>
  </conditionalFormatting>
  <conditionalFormatting sqref="A378:A379">
    <cfRule type="containsBlanks" dxfId="1348" priority="1547">
      <formula>LEN(TRIM(A378))=0</formula>
    </cfRule>
  </conditionalFormatting>
  <conditionalFormatting sqref="H145:J145 U145 X145:AI145">
    <cfRule type="expression" dxfId="1347" priority="1529">
      <formula>AND($H145&lt;&gt;"",$I145&lt;&gt;"",$J145&lt;&gt;"")</formula>
    </cfRule>
    <cfRule type="expression" dxfId="1346" priority="1530">
      <formula>AND($H145&lt;&gt;"",$I145&lt;&gt;"",$J145="")</formula>
    </cfRule>
    <cfRule type="expression" dxfId="1345" priority="1531">
      <formula>AND($H145&lt;&gt;"",$I145="",$J145="")</formula>
    </cfRule>
  </conditionalFormatting>
  <conditionalFormatting sqref="H145">
    <cfRule type="expression" dxfId="1344" priority="1528">
      <formula>AND($H145&lt;&gt;"",$I145&lt;&gt;"")</formula>
    </cfRule>
  </conditionalFormatting>
  <conditionalFormatting sqref="I145">
    <cfRule type="expression" dxfId="1343" priority="1527">
      <formula>AND($I145&lt;&gt;"",$J145&lt;&gt;"")</formula>
    </cfRule>
  </conditionalFormatting>
  <conditionalFormatting sqref="A145">
    <cfRule type="containsBlanks" dxfId="1342" priority="1526">
      <formula>LEN(TRIM(A145))=0</formula>
    </cfRule>
  </conditionalFormatting>
  <conditionalFormatting sqref="X145:AI145 U145">
    <cfRule type="cellIs" dxfId="1341" priority="1524" operator="greaterThan">
      <formula>0</formula>
    </cfRule>
    <cfRule type="cellIs" dxfId="1340" priority="1525" operator="lessThan">
      <formula>0</formula>
    </cfRule>
  </conditionalFormatting>
  <conditionalFormatting sqref="AJ145:CF145">
    <cfRule type="expression" dxfId="1339" priority="1521">
      <formula>AND($H145&lt;&gt;"",$I145&lt;&gt;"",$J145&lt;&gt;"")</formula>
    </cfRule>
    <cfRule type="expression" dxfId="1338" priority="1522">
      <formula>AND($H145&lt;&gt;"",$I145&lt;&gt;"",$J145="")</formula>
    </cfRule>
    <cfRule type="expression" dxfId="1337" priority="1523">
      <formula>AND($H145&lt;&gt;"",$I145="",$J145="")</formula>
    </cfRule>
  </conditionalFormatting>
  <conditionalFormatting sqref="AJ145:CF145">
    <cfRule type="cellIs" dxfId="1336" priority="1519" operator="greaterThan">
      <formula>0</formula>
    </cfRule>
    <cfRule type="cellIs" dxfId="1335" priority="1520" operator="lessThan">
      <formula>0</formula>
    </cfRule>
  </conditionalFormatting>
  <conditionalFormatting sqref="H147:J147 U147 X147:AI147">
    <cfRule type="expression" dxfId="1334" priority="1516">
      <formula>AND($H147&lt;&gt;"",$I147&lt;&gt;"",$J147&lt;&gt;"")</formula>
    </cfRule>
    <cfRule type="expression" dxfId="1333" priority="1517">
      <formula>AND($H147&lt;&gt;"",$I147&lt;&gt;"",$J147="")</formula>
    </cfRule>
    <cfRule type="expression" dxfId="1332" priority="1518">
      <formula>AND($H147&lt;&gt;"",$I147="",$J147="")</formula>
    </cfRule>
  </conditionalFormatting>
  <conditionalFormatting sqref="H147">
    <cfRule type="expression" dxfId="1331" priority="1515">
      <formula>AND($H147&lt;&gt;"",$I147&lt;&gt;"")</formula>
    </cfRule>
  </conditionalFormatting>
  <conditionalFormatting sqref="I147">
    <cfRule type="expression" dxfId="1330" priority="1514">
      <formula>AND($I147&lt;&gt;"",$J147&lt;&gt;"")</formula>
    </cfRule>
  </conditionalFormatting>
  <conditionalFormatting sqref="A147">
    <cfRule type="containsBlanks" dxfId="1329" priority="1513">
      <formula>LEN(TRIM(A147))=0</formula>
    </cfRule>
  </conditionalFormatting>
  <conditionalFormatting sqref="X147:AI147 U147">
    <cfRule type="cellIs" dxfId="1328" priority="1511" operator="greaterThan">
      <formula>0</formula>
    </cfRule>
    <cfRule type="cellIs" dxfId="1327" priority="1512" operator="lessThan">
      <formula>0</formula>
    </cfRule>
  </conditionalFormatting>
  <conditionalFormatting sqref="AJ147:CF147">
    <cfRule type="expression" dxfId="1326" priority="1508">
      <formula>AND($H147&lt;&gt;"",$I147&lt;&gt;"",$J147&lt;&gt;"")</formula>
    </cfRule>
    <cfRule type="expression" dxfId="1325" priority="1509">
      <formula>AND($H147&lt;&gt;"",$I147&lt;&gt;"",$J147="")</formula>
    </cfRule>
    <cfRule type="expression" dxfId="1324" priority="1510">
      <formula>AND($H147&lt;&gt;"",$I147="",$J147="")</formula>
    </cfRule>
  </conditionalFormatting>
  <conditionalFormatting sqref="AJ147:CF147">
    <cfRule type="cellIs" dxfId="1323" priority="1506" operator="greaterThan">
      <formula>0</formula>
    </cfRule>
    <cfRule type="cellIs" dxfId="1322" priority="1507" operator="lessThan">
      <formula>0</formula>
    </cfRule>
  </conditionalFormatting>
  <conditionalFormatting sqref="H151:J151">
    <cfRule type="expression" dxfId="1321" priority="1503">
      <formula>AND($H151&lt;&gt;"",$I151&lt;&gt;"",$J151&lt;&gt;"")</formula>
    </cfRule>
    <cfRule type="expression" dxfId="1320" priority="1504">
      <formula>AND($H151&lt;&gt;"",$I151&lt;&gt;"",$J151="")</formula>
    </cfRule>
    <cfRule type="expression" dxfId="1319" priority="1505">
      <formula>AND($H151&lt;&gt;"",$I151="",$J151="")</formula>
    </cfRule>
  </conditionalFormatting>
  <conditionalFormatting sqref="H151">
    <cfRule type="expression" dxfId="1318" priority="1502">
      <formula>AND($H151&lt;&gt;"",$I151&lt;&gt;"")</formula>
    </cfRule>
  </conditionalFormatting>
  <conditionalFormatting sqref="I151">
    <cfRule type="expression" dxfId="1317" priority="1501">
      <formula>AND($I151&lt;&gt;"",$J151&lt;&gt;"")</formula>
    </cfRule>
  </conditionalFormatting>
  <conditionalFormatting sqref="U157 X157:Z157">
    <cfRule type="expression" dxfId="1316" priority="1453">
      <formula>AND($H157&lt;&gt;"",$I157&lt;&gt;"",$J157&lt;&gt;"")</formula>
    </cfRule>
    <cfRule type="expression" dxfId="1315" priority="1454">
      <formula>AND($H157&lt;&gt;"",$I157&lt;&gt;"",$J157="")</formula>
    </cfRule>
    <cfRule type="expression" dxfId="1314" priority="1455">
      <formula>AND($H157&lt;&gt;"",$I157="",$J157="")</formula>
    </cfRule>
  </conditionalFormatting>
  <conditionalFormatting sqref="A151">
    <cfRule type="containsBlanks" dxfId="1313" priority="1500">
      <formula>LEN(TRIM(A151))=0</formula>
    </cfRule>
  </conditionalFormatting>
  <conditionalFormatting sqref="AA157:AB157">
    <cfRule type="expression" dxfId="1312" priority="1449">
      <formula>AND($H157&lt;&gt;"",$I157&lt;&gt;"",$J157&lt;&gt;"")</formula>
    </cfRule>
    <cfRule type="expression" dxfId="1311" priority="1450">
      <formula>AND($H157&lt;&gt;"",$I157&lt;&gt;"",$J157="")</formula>
    </cfRule>
    <cfRule type="expression" dxfId="1310" priority="1451">
      <formula>AND($H157&lt;&gt;"",$I157="",$J157="")</formula>
    </cfRule>
  </conditionalFormatting>
  <conditionalFormatting sqref="AC157:AD157">
    <cfRule type="expression" dxfId="1309" priority="1446">
      <formula>AND($H157&lt;&gt;"",$I157&lt;&gt;"",$J157&lt;&gt;"")</formula>
    </cfRule>
    <cfRule type="expression" dxfId="1308" priority="1447">
      <formula>AND($H157&lt;&gt;"",$I157&lt;&gt;"",$J157="")</formula>
    </cfRule>
    <cfRule type="expression" dxfId="1307" priority="1448">
      <formula>AND($H157&lt;&gt;"",$I157="",$J157="")</formula>
    </cfRule>
  </conditionalFormatting>
  <conditionalFormatting sqref="U151 X151:AI151">
    <cfRule type="expression" dxfId="1306" priority="1491">
      <formula>AND($H151&lt;&gt;"",$I151&lt;&gt;"",$J151&lt;&gt;"")</formula>
    </cfRule>
    <cfRule type="expression" dxfId="1305" priority="1492">
      <formula>AND($H151&lt;&gt;"",$I151&lt;&gt;"",$J151="")</formula>
    </cfRule>
    <cfRule type="expression" dxfId="1304" priority="1493">
      <formula>AND($H151&lt;&gt;"",$I151="",$J151="")</formula>
    </cfRule>
  </conditionalFormatting>
  <conditionalFormatting sqref="AI157">
    <cfRule type="expression" dxfId="1303" priority="1440">
      <formula>AND($H157&lt;&gt;"",$I157&lt;&gt;"",$J157&lt;&gt;"")</formula>
    </cfRule>
    <cfRule type="expression" dxfId="1302" priority="1441">
      <formula>AND($H157&lt;&gt;"",$I157&lt;&gt;"",$J157="")</formula>
    </cfRule>
    <cfRule type="expression" dxfId="1301" priority="1442">
      <formula>AND($H157&lt;&gt;"",$I157="",$J157="")</formula>
    </cfRule>
  </conditionalFormatting>
  <conditionalFormatting sqref="AJ157:CF157">
    <cfRule type="expression" dxfId="1300" priority="1437">
      <formula>AND($H157&lt;&gt;"",$I157&lt;&gt;"",$J157&lt;&gt;"")</formula>
    </cfRule>
    <cfRule type="expression" dxfId="1299" priority="1438">
      <formula>AND($H157&lt;&gt;"",$I157&lt;&gt;"",$J157="")</formula>
    </cfRule>
    <cfRule type="expression" dxfId="1298" priority="1439">
      <formula>AND($H157&lt;&gt;"",$I157="",$J157="")</formula>
    </cfRule>
  </conditionalFormatting>
  <conditionalFormatting sqref="H153:J153">
    <cfRule type="expression" dxfId="1297" priority="1497">
      <formula>AND($H153&lt;&gt;"",$I153&lt;&gt;"",$J153&lt;&gt;"")</formula>
    </cfRule>
    <cfRule type="expression" dxfId="1296" priority="1498">
      <formula>AND($H153&lt;&gt;"",$I153&lt;&gt;"",$J153="")</formula>
    </cfRule>
    <cfRule type="expression" dxfId="1295" priority="1499">
      <formula>AND($H153&lt;&gt;"",$I153="",$J153="")</formula>
    </cfRule>
  </conditionalFormatting>
  <conditionalFormatting sqref="H153">
    <cfRule type="expression" dxfId="1294" priority="1496">
      <formula>AND($H153&lt;&gt;"",$I153&lt;&gt;"")</formula>
    </cfRule>
  </conditionalFormatting>
  <conditionalFormatting sqref="I153">
    <cfRule type="expression" dxfId="1293" priority="1495">
      <formula>AND($I153&lt;&gt;"",$J153&lt;&gt;"")</formula>
    </cfRule>
  </conditionalFormatting>
  <conditionalFormatting sqref="A153">
    <cfRule type="containsBlanks" dxfId="1292" priority="1494">
      <formula>LEN(TRIM(A153))=0</formula>
    </cfRule>
  </conditionalFormatting>
  <conditionalFormatting sqref="AJ151:CF151">
    <cfRule type="expression" dxfId="1291" priority="1486">
      <formula>AND($H151&lt;&gt;"",$I151&lt;&gt;"",$J151&lt;&gt;"")</formula>
    </cfRule>
    <cfRule type="expression" dxfId="1290" priority="1487">
      <formula>AND($H151&lt;&gt;"",$I151&lt;&gt;"",$J151="")</formula>
    </cfRule>
    <cfRule type="expression" dxfId="1289" priority="1488">
      <formula>AND($H151&lt;&gt;"",$I151="",$J151="")</formula>
    </cfRule>
  </conditionalFormatting>
  <conditionalFormatting sqref="AE157:AH157">
    <cfRule type="expression" dxfId="1288" priority="1443">
      <formula>AND($H157&lt;&gt;"",$I157&lt;&gt;"",$J157&lt;&gt;"")</formula>
    </cfRule>
    <cfRule type="expression" dxfId="1287" priority="1444">
      <formula>AND($H157&lt;&gt;"",$I157&lt;&gt;"",$J157="")</formula>
    </cfRule>
    <cfRule type="expression" dxfId="1286" priority="1445">
      <formula>AND($H157&lt;&gt;"",$I157="",$J157="")</formula>
    </cfRule>
  </conditionalFormatting>
  <conditionalFormatting sqref="H148:J149">
    <cfRule type="expression" dxfId="1285" priority="1434">
      <formula>AND($H148&lt;&gt;"",$I148&lt;&gt;"",$J148&lt;&gt;"")</formula>
    </cfRule>
    <cfRule type="expression" dxfId="1284" priority="1435">
      <formula>AND($H148&lt;&gt;"",$I148&lt;&gt;"",$J148="")</formula>
    </cfRule>
    <cfRule type="expression" dxfId="1283" priority="1436">
      <formula>AND($H148&lt;&gt;"",$I148="",$J148="")</formula>
    </cfRule>
  </conditionalFormatting>
  <conditionalFormatting sqref="X151:AI151 U151">
    <cfRule type="cellIs" dxfId="1282" priority="1489" operator="greaterThan">
      <formula>0</formula>
    </cfRule>
    <cfRule type="cellIs" dxfId="1281" priority="1490" operator="lessThan">
      <formula>0</formula>
    </cfRule>
  </conditionalFormatting>
  <conditionalFormatting sqref="AJ151:CF151">
    <cfRule type="cellIs" dxfId="1280" priority="1484" operator="greaterThan">
      <formula>0</formula>
    </cfRule>
    <cfRule type="cellIs" dxfId="1279" priority="1485" operator="lessThan">
      <formula>0</formula>
    </cfRule>
  </conditionalFormatting>
  <conditionalFormatting sqref="U153 X153:AI153">
    <cfRule type="expression" dxfId="1278" priority="1481">
      <formula>AND($H153&lt;&gt;"",$I153&lt;&gt;"",$J153&lt;&gt;"")</formula>
    </cfRule>
    <cfRule type="expression" dxfId="1277" priority="1482">
      <formula>AND($H153&lt;&gt;"",$I153&lt;&gt;"",$J153="")</formula>
    </cfRule>
    <cfRule type="expression" dxfId="1276" priority="1483">
      <formula>AND($H153&lt;&gt;"",$I153="",$J153="")</formula>
    </cfRule>
  </conditionalFormatting>
  <conditionalFormatting sqref="X153:AI153 U153">
    <cfRule type="cellIs" dxfId="1275" priority="1479" operator="greaterThan">
      <formula>0</formula>
    </cfRule>
    <cfRule type="cellIs" dxfId="1274" priority="1480" operator="lessThan">
      <formula>0</formula>
    </cfRule>
  </conditionalFormatting>
  <conditionalFormatting sqref="AJ153:CF153">
    <cfRule type="expression" dxfId="1273" priority="1476">
      <formula>AND($H153&lt;&gt;"",$I153&lt;&gt;"",$J153&lt;&gt;"")</formula>
    </cfRule>
    <cfRule type="expression" dxfId="1272" priority="1477">
      <formula>AND($H153&lt;&gt;"",$I153&lt;&gt;"",$J153="")</formula>
    </cfRule>
    <cfRule type="expression" dxfId="1271" priority="1478">
      <formula>AND($H153&lt;&gt;"",$I153="",$J153="")</formula>
    </cfRule>
  </conditionalFormatting>
  <conditionalFormatting sqref="AJ153:CF153">
    <cfRule type="cellIs" dxfId="1270" priority="1474" operator="greaterThan">
      <formula>0</formula>
    </cfRule>
    <cfRule type="cellIs" dxfId="1269" priority="1475" operator="lessThan">
      <formula>0</formula>
    </cfRule>
  </conditionalFormatting>
  <conditionalFormatting sqref="H155:J155 U155 X155:AI155">
    <cfRule type="expression" dxfId="1268" priority="1471">
      <formula>AND($H155&lt;&gt;"",$I155&lt;&gt;"",$J155&lt;&gt;"")</formula>
    </cfRule>
    <cfRule type="expression" dxfId="1267" priority="1472">
      <formula>AND($H155&lt;&gt;"",$I155&lt;&gt;"",$J155="")</formula>
    </cfRule>
    <cfRule type="expression" dxfId="1266" priority="1473">
      <formula>AND($H155&lt;&gt;"",$I155="",$J155="")</formula>
    </cfRule>
  </conditionalFormatting>
  <conditionalFormatting sqref="H155">
    <cfRule type="expression" dxfId="1265" priority="1470">
      <formula>AND($H155&lt;&gt;"",$I155&lt;&gt;"")</formula>
    </cfRule>
  </conditionalFormatting>
  <conditionalFormatting sqref="I155">
    <cfRule type="expression" dxfId="1264" priority="1469">
      <formula>AND($I155&lt;&gt;"",$J155&lt;&gt;"")</formula>
    </cfRule>
  </conditionalFormatting>
  <conditionalFormatting sqref="A155">
    <cfRule type="containsBlanks" dxfId="1263" priority="1468">
      <formula>LEN(TRIM(A155))=0</formula>
    </cfRule>
  </conditionalFormatting>
  <conditionalFormatting sqref="X155:AI155 U155">
    <cfRule type="cellIs" dxfId="1262" priority="1466" operator="greaterThan">
      <formula>0</formula>
    </cfRule>
    <cfRule type="cellIs" dxfId="1261" priority="1467" operator="lessThan">
      <formula>0</formula>
    </cfRule>
  </conditionalFormatting>
  <conditionalFormatting sqref="AJ155:CF155">
    <cfRule type="expression" dxfId="1260" priority="1463">
      <formula>AND($H155&lt;&gt;"",$I155&lt;&gt;"",$J155&lt;&gt;"")</formula>
    </cfRule>
    <cfRule type="expression" dxfId="1259" priority="1464">
      <formula>AND($H155&lt;&gt;"",$I155&lt;&gt;"",$J155="")</formula>
    </cfRule>
    <cfRule type="expression" dxfId="1258" priority="1465">
      <formula>AND($H155&lt;&gt;"",$I155="",$J155="")</formula>
    </cfRule>
  </conditionalFormatting>
  <conditionalFormatting sqref="AJ155:CF155">
    <cfRule type="cellIs" dxfId="1257" priority="1461" operator="greaterThan">
      <formula>0</formula>
    </cfRule>
    <cfRule type="cellIs" dxfId="1256" priority="1462" operator="lessThan">
      <formula>0</formula>
    </cfRule>
  </conditionalFormatting>
  <conditionalFormatting sqref="H157:J157">
    <cfRule type="expression" dxfId="1255" priority="1458">
      <formula>AND($H157&lt;&gt;"",$I157&lt;&gt;"",$J157&lt;&gt;"")</formula>
    </cfRule>
    <cfRule type="expression" dxfId="1254" priority="1459">
      <formula>AND($H157&lt;&gt;"",$I157&lt;&gt;"",$J157="")</formula>
    </cfRule>
    <cfRule type="expression" dxfId="1253" priority="1460">
      <formula>AND($H157&lt;&gt;"",$I157="",$J157="")</formula>
    </cfRule>
  </conditionalFormatting>
  <conditionalFormatting sqref="H157">
    <cfRule type="expression" dxfId="1252" priority="1457">
      <formula>AND($H157&lt;&gt;"",$I157&lt;&gt;"")</formula>
    </cfRule>
  </conditionalFormatting>
  <conditionalFormatting sqref="I157">
    <cfRule type="expression" dxfId="1251" priority="1456">
      <formula>AND($I157&lt;&gt;"",$J157&lt;&gt;"")</formula>
    </cfRule>
  </conditionalFormatting>
  <conditionalFormatting sqref="U148:U149 X148:Z149">
    <cfRule type="expression" dxfId="1250" priority="1429">
      <formula>AND($H148&lt;&gt;"",$I148&lt;&gt;"",$J148&lt;&gt;"")</formula>
    </cfRule>
    <cfRule type="expression" dxfId="1249" priority="1430">
      <formula>AND($H148&lt;&gt;"",$I148&lt;&gt;"",$J148="")</formula>
    </cfRule>
    <cfRule type="expression" dxfId="1248" priority="1431">
      <formula>AND($H148&lt;&gt;"",$I148="",$J148="")</formula>
    </cfRule>
  </conditionalFormatting>
  <conditionalFormatting sqref="A157">
    <cfRule type="containsBlanks" dxfId="1247" priority="1452">
      <formula>LEN(TRIM(A157))=0</formula>
    </cfRule>
  </conditionalFormatting>
  <conditionalFormatting sqref="AA148:AB149">
    <cfRule type="expression" dxfId="1246" priority="1425">
      <formula>AND($H148&lt;&gt;"",$I148&lt;&gt;"",$J148&lt;&gt;"")</formula>
    </cfRule>
    <cfRule type="expression" dxfId="1245" priority="1426">
      <formula>AND($H148&lt;&gt;"",$I148&lt;&gt;"",$J148="")</formula>
    </cfRule>
    <cfRule type="expression" dxfId="1244" priority="1427">
      <formula>AND($H148&lt;&gt;"",$I148="",$J148="")</formula>
    </cfRule>
  </conditionalFormatting>
  <conditionalFormatting sqref="AC148:AD149">
    <cfRule type="expression" dxfId="1243" priority="1422">
      <formula>AND($H148&lt;&gt;"",$I148&lt;&gt;"",$J148&lt;&gt;"")</formula>
    </cfRule>
    <cfRule type="expression" dxfId="1242" priority="1423">
      <formula>AND($H148&lt;&gt;"",$I148&lt;&gt;"",$J148="")</formula>
    </cfRule>
    <cfRule type="expression" dxfId="1241" priority="1424">
      <formula>AND($H148&lt;&gt;"",$I148="",$J148="")</formula>
    </cfRule>
  </conditionalFormatting>
  <conditionalFormatting sqref="AE148:AH149">
    <cfRule type="expression" dxfId="1240" priority="1419">
      <formula>AND($H148&lt;&gt;"",$I148&lt;&gt;"",$J148&lt;&gt;"")</formula>
    </cfRule>
    <cfRule type="expression" dxfId="1239" priority="1420">
      <formula>AND($H148&lt;&gt;"",$I148&lt;&gt;"",$J148="")</formula>
    </cfRule>
    <cfRule type="expression" dxfId="1238" priority="1421">
      <formula>AND($H148&lt;&gt;"",$I148="",$J148="")</formula>
    </cfRule>
  </conditionalFormatting>
  <conditionalFormatting sqref="AI148:AI149">
    <cfRule type="expression" dxfId="1237" priority="1416">
      <formula>AND($H148&lt;&gt;"",$I148&lt;&gt;"",$J148&lt;&gt;"")</formula>
    </cfRule>
    <cfRule type="expression" dxfId="1236" priority="1417">
      <formula>AND($H148&lt;&gt;"",$I148&lt;&gt;"",$J148="")</formula>
    </cfRule>
    <cfRule type="expression" dxfId="1235" priority="1418">
      <formula>AND($H148&lt;&gt;"",$I148="",$J148="")</formula>
    </cfRule>
  </conditionalFormatting>
  <conditionalFormatting sqref="AJ148:CF149">
    <cfRule type="expression" dxfId="1234" priority="1413">
      <formula>AND($H148&lt;&gt;"",$I148&lt;&gt;"",$J148&lt;&gt;"")</formula>
    </cfRule>
    <cfRule type="expression" dxfId="1233" priority="1414">
      <formula>AND($H148&lt;&gt;"",$I148&lt;&gt;"",$J148="")</formula>
    </cfRule>
    <cfRule type="expression" dxfId="1232" priority="1415">
      <formula>AND($H148&lt;&gt;"",$I148="",$J148="")</formula>
    </cfRule>
  </conditionalFormatting>
  <conditionalFormatting sqref="H148:H149">
    <cfRule type="expression" dxfId="1231" priority="1433">
      <formula>AND($H148&lt;&gt;"",$I148&lt;&gt;"")</formula>
    </cfRule>
  </conditionalFormatting>
  <conditionalFormatting sqref="I148:I149">
    <cfRule type="expression" dxfId="1230" priority="1432">
      <formula>AND($I148&lt;&gt;"",$J148&lt;&gt;"")</formula>
    </cfRule>
  </conditionalFormatting>
  <conditionalFormatting sqref="A148:A149">
    <cfRule type="containsBlanks" dxfId="1229" priority="1428">
      <formula>LEN(TRIM(A148))=0</formula>
    </cfRule>
  </conditionalFormatting>
  <conditionalFormatting sqref="H163:J164 U163:U164 X163:CF164">
    <cfRule type="expression" dxfId="1228" priority="1410">
      <formula>AND($H163&lt;&gt;"",$I163&lt;&gt;"",$J163&lt;&gt;"")</formula>
    </cfRule>
    <cfRule type="expression" dxfId="1227" priority="1411">
      <formula>AND($H163&lt;&gt;"",$I163&lt;&gt;"",$J163="")</formula>
    </cfRule>
    <cfRule type="expression" dxfId="1226" priority="1412">
      <formula>AND($H163&lt;&gt;"",$I163="",$J163="")</formula>
    </cfRule>
  </conditionalFormatting>
  <conditionalFormatting sqref="H163:H164">
    <cfRule type="expression" dxfId="1225" priority="1409">
      <formula>AND($H163&lt;&gt;"",$I163&lt;&gt;"")</formula>
    </cfRule>
  </conditionalFormatting>
  <conditionalFormatting sqref="I163:I164">
    <cfRule type="expression" dxfId="1224" priority="1408">
      <formula>AND($I163&lt;&gt;"",$J163&lt;&gt;"")</formula>
    </cfRule>
  </conditionalFormatting>
  <conditionalFormatting sqref="X161:Z162">
    <cfRule type="expression" dxfId="1223" priority="1402">
      <formula>AND($H161&lt;&gt;"",$I161&lt;&gt;"",$J161&lt;&gt;"")</formula>
    </cfRule>
    <cfRule type="expression" dxfId="1222" priority="1403">
      <formula>AND($H161&lt;&gt;"",$I161&lt;&gt;"",$J161="")</formula>
    </cfRule>
    <cfRule type="expression" dxfId="1221" priority="1404">
      <formula>AND($H161&lt;&gt;"",$I161="",$J161="")</formula>
    </cfRule>
  </conditionalFormatting>
  <conditionalFormatting sqref="AA161:AB162">
    <cfRule type="expression" dxfId="1220" priority="1396">
      <formula>AND($H161&lt;&gt;"",$I161&lt;&gt;"",$J161&lt;&gt;"")</formula>
    </cfRule>
    <cfRule type="expression" dxfId="1219" priority="1397">
      <formula>AND($H161&lt;&gt;"",$I161&lt;&gt;"",$J161="")</formula>
    </cfRule>
    <cfRule type="expression" dxfId="1218" priority="1398">
      <formula>AND($H161&lt;&gt;"",$I161="",$J161="")</formula>
    </cfRule>
  </conditionalFormatting>
  <conditionalFormatting sqref="AC161:AD162">
    <cfRule type="expression" dxfId="1217" priority="1393">
      <formula>AND($H161&lt;&gt;"",$I161&lt;&gt;"",$J161&lt;&gt;"")</formula>
    </cfRule>
    <cfRule type="expression" dxfId="1216" priority="1394">
      <formula>AND($H161&lt;&gt;"",$I161&lt;&gt;"",$J161="")</formula>
    </cfRule>
    <cfRule type="expression" dxfId="1215" priority="1395">
      <formula>AND($H161&lt;&gt;"",$I161="",$J161="")</formula>
    </cfRule>
  </conditionalFormatting>
  <conditionalFormatting sqref="AE161:AH162">
    <cfRule type="expression" dxfId="1214" priority="1390">
      <formula>AND($H161&lt;&gt;"",$I161&lt;&gt;"",$J161&lt;&gt;"")</formula>
    </cfRule>
    <cfRule type="expression" dxfId="1213" priority="1391">
      <formula>AND($H161&lt;&gt;"",$I161&lt;&gt;"",$J161="")</formula>
    </cfRule>
    <cfRule type="expression" dxfId="1212" priority="1392">
      <formula>AND($H161&lt;&gt;"",$I161="",$J161="")</formula>
    </cfRule>
  </conditionalFormatting>
  <conditionalFormatting sqref="A163:A164">
    <cfRule type="containsBlanks" dxfId="1211" priority="1386">
      <formula>LEN(TRIM(A163))=0</formula>
    </cfRule>
  </conditionalFormatting>
  <conditionalFormatting sqref="H179:J179">
    <cfRule type="expression" dxfId="1210" priority="1383">
      <formula>AND($H179&lt;&gt;"",$I179&lt;&gt;"",$J179&lt;&gt;"")</formula>
    </cfRule>
    <cfRule type="expression" dxfId="1209" priority="1384">
      <formula>AND($H179&lt;&gt;"",$I179&lt;&gt;"",$J179="")</formula>
    </cfRule>
    <cfRule type="expression" dxfId="1208" priority="1385">
      <formula>AND($H179&lt;&gt;"",$I179="",$J179="")</formula>
    </cfRule>
  </conditionalFormatting>
  <conditionalFormatting sqref="U179 X179:Z179">
    <cfRule type="expression" dxfId="1207" priority="1380">
      <formula>AND($H179&lt;&gt;"",$I179&lt;&gt;"",$J179&lt;&gt;"")</formula>
    </cfRule>
    <cfRule type="expression" dxfId="1206" priority="1381">
      <formula>AND($H179&lt;&gt;"",$I179&lt;&gt;"",$J179="")</formula>
    </cfRule>
    <cfRule type="expression" dxfId="1205" priority="1382">
      <formula>AND($H179&lt;&gt;"",$I179="",$J179="")</formula>
    </cfRule>
  </conditionalFormatting>
  <conditionalFormatting sqref="H179">
    <cfRule type="expression" dxfId="1204" priority="1379">
      <formula>AND($H179&lt;&gt;"",$I179&lt;&gt;"")</formula>
    </cfRule>
  </conditionalFormatting>
  <conditionalFormatting sqref="I179">
    <cfRule type="expression" dxfId="1203" priority="1378">
      <formula>AND($I179&lt;&gt;"",$J179&lt;&gt;"")</formula>
    </cfRule>
  </conditionalFormatting>
  <conditionalFormatting sqref="A179">
    <cfRule type="containsBlanks" dxfId="1202" priority="1377">
      <formula>LEN(TRIM(A179))=0</formula>
    </cfRule>
  </conditionalFormatting>
  <conditionalFormatting sqref="AA179:AB179">
    <cfRule type="expression" dxfId="1201" priority="1374">
      <formula>AND($H179&lt;&gt;"",$I179&lt;&gt;"",$J179&lt;&gt;"")</formula>
    </cfRule>
    <cfRule type="expression" dxfId="1200" priority="1375">
      <formula>AND($H179&lt;&gt;"",$I179&lt;&gt;"",$J179="")</formula>
    </cfRule>
    <cfRule type="expression" dxfId="1199" priority="1376">
      <formula>AND($H179&lt;&gt;"",$I179="",$J179="")</formula>
    </cfRule>
  </conditionalFormatting>
  <conditionalFormatting sqref="AC179:AD179">
    <cfRule type="expression" dxfId="1198" priority="1371">
      <formula>AND($H179&lt;&gt;"",$I179&lt;&gt;"",$J179&lt;&gt;"")</formula>
    </cfRule>
    <cfRule type="expression" dxfId="1197" priority="1372">
      <formula>AND($H179&lt;&gt;"",$I179&lt;&gt;"",$J179="")</formula>
    </cfRule>
    <cfRule type="expression" dxfId="1196" priority="1373">
      <formula>AND($H179&lt;&gt;"",$I179="",$J179="")</formula>
    </cfRule>
  </conditionalFormatting>
  <conditionalFormatting sqref="AE179:AH179">
    <cfRule type="expression" dxfId="1195" priority="1368">
      <formula>AND($H179&lt;&gt;"",$I179&lt;&gt;"",$J179&lt;&gt;"")</formula>
    </cfRule>
    <cfRule type="expression" dxfId="1194" priority="1369">
      <formula>AND($H179&lt;&gt;"",$I179&lt;&gt;"",$J179="")</formula>
    </cfRule>
    <cfRule type="expression" dxfId="1193" priority="1370">
      <formula>AND($H179&lt;&gt;"",$I179="",$J179="")</formula>
    </cfRule>
  </conditionalFormatting>
  <conditionalFormatting sqref="AI179">
    <cfRule type="expression" dxfId="1192" priority="1365">
      <formula>AND($H179&lt;&gt;"",$I179&lt;&gt;"",$J179&lt;&gt;"")</formula>
    </cfRule>
    <cfRule type="expression" dxfId="1191" priority="1366">
      <formula>AND($H179&lt;&gt;"",$I179&lt;&gt;"",$J179="")</formula>
    </cfRule>
    <cfRule type="expression" dxfId="1190" priority="1367">
      <formula>AND($H179&lt;&gt;"",$I179="",$J179="")</formula>
    </cfRule>
  </conditionalFormatting>
  <conditionalFormatting sqref="H170:J170">
    <cfRule type="expression" dxfId="1189" priority="1355">
      <formula>AND($H170&lt;&gt;"",$I170&lt;&gt;"",$J170&lt;&gt;"")</formula>
    </cfRule>
    <cfRule type="expression" dxfId="1188" priority="1356">
      <formula>AND($H170&lt;&gt;"",$I170&lt;&gt;"",$J170="")</formula>
    </cfRule>
    <cfRule type="expression" dxfId="1187" priority="1357">
      <formula>AND($H170&lt;&gt;"",$I170="",$J170="")</formula>
    </cfRule>
  </conditionalFormatting>
  <conditionalFormatting sqref="H176:J176">
    <cfRule type="expression" dxfId="1186" priority="1349">
      <formula>AND($H176&lt;&gt;"",$I176&lt;&gt;"",$J176&lt;&gt;"")</formula>
    </cfRule>
    <cfRule type="expression" dxfId="1185" priority="1350">
      <formula>AND($H176&lt;&gt;"",$I176&lt;&gt;"",$J176="")</formula>
    </cfRule>
    <cfRule type="expression" dxfId="1184" priority="1351">
      <formula>AND($H176&lt;&gt;"",$I176="",$J176="")</formula>
    </cfRule>
  </conditionalFormatting>
  <conditionalFormatting sqref="H176">
    <cfRule type="expression" dxfId="1183" priority="1348">
      <formula>AND($H176&lt;&gt;"",$I176&lt;&gt;"")</formula>
    </cfRule>
  </conditionalFormatting>
  <conditionalFormatting sqref="I176">
    <cfRule type="expression" dxfId="1182" priority="1347">
      <formula>AND($I176&lt;&gt;"",$J176&lt;&gt;"")</formula>
    </cfRule>
  </conditionalFormatting>
  <conditionalFormatting sqref="A176">
    <cfRule type="containsBlanks" dxfId="1181" priority="1346">
      <formula>LEN(TRIM(A176))=0</formula>
    </cfRule>
  </conditionalFormatting>
  <conditionalFormatting sqref="H166:J166 H177:J177">
    <cfRule type="expression" dxfId="1180" priority="1362">
      <formula>AND($H166&lt;&gt;"",$I166&lt;&gt;"",$J166&lt;&gt;"")</formula>
    </cfRule>
    <cfRule type="expression" dxfId="1179" priority="1363">
      <formula>AND($H166&lt;&gt;"",$I166&lt;&gt;"",$J166="")</formula>
    </cfRule>
    <cfRule type="expression" dxfId="1178" priority="1364">
      <formula>AND($H166&lt;&gt;"",$I166="",$J166="")</formula>
    </cfRule>
  </conditionalFormatting>
  <conditionalFormatting sqref="H170">
    <cfRule type="expression" dxfId="1177" priority="1354">
      <formula>AND($H170&lt;&gt;"",$I170&lt;&gt;"")</formula>
    </cfRule>
  </conditionalFormatting>
  <conditionalFormatting sqref="I170">
    <cfRule type="expression" dxfId="1176" priority="1353">
      <formula>AND($I170&lt;&gt;"",$J170&lt;&gt;"")</formula>
    </cfRule>
  </conditionalFormatting>
  <conditionalFormatting sqref="A170">
    <cfRule type="containsBlanks" dxfId="1175" priority="1352">
      <formula>LEN(TRIM(A170))=0</formula>
    </cfRule>
  </conditionalFormatting>
  <conditionalFormatting sqref="H166 H177">
    <cfRule type="expression" dxfId="1174" priority="1361">
      <formula>AND($H166&lt;&gt;"",$I166&lt;&gt;"")</formula>
    </cfRule>
  </conditionalFormatting>
  <conditionalFormatting sqref="I166 I177">
    <cfRule type="expression" dxfId="1173" priority="1360">
      <formula>AND($I166&lt;&gt;"",$J166&lt;&gt;"")</formula>
    </cfRule>
  </conditionalFormatting>
  <conditionalFormatting sqref="A166">
    <cfRule type="containsBlanks" dxfId="1172" priority="1359">
      <formula>LEN(TRIM(A166))=0</formula>
    </cfRule>
  </conditionalFormatting>
  <conditionalFormatting sqref="A177">
    <cfRule type="containsBlanks" dxfId="1171" priority="1358">
      <formula>LEN(TRIM(A177))=0</formula>
    </cfRule>
  </conditionalFormatting>
  <conditionalFormatting sqref="A167">
    <cfRule type="containsBlanks" dxfId="1170" priority="1340">
      <formula>LEN(TRIM(A167))=0</formula>
    </cfRule>
  </conditionalFormatting>
  <conditionalFormatting sqref="A169">
    <cfRule type="containsBlanks" dxfId="1169" priority="1334">
      <formula>LEN(TRIM(A169))=0</formula>
    </cfRule>
  </conditionalFormatting>
  <conditionalFormatting sqref="AJ179:CF179">
    <cfRule type="expression" dxfId="1168" priority="1321">
      <formula>AND($H179&lt;&gt;"",$I179&lt;&gt;"",$J179&lt;&gt;"")</formula>
    </cfRule>
    <cfRule type="expression" dxfId="1167" priority="1322">
      <formula>AND($H179&lt;&gt;"",$I179&lt;&gt;"",$J179="")</formula>
    </cfRule>
    <cfRule type="expression" dxfId="1166" priority="1323">
      <formula>AND($H179&lt;&gt;"",$I179="",$J179="")</formula>
    </cfRule>
  </conditionalFormatting>
  <conditionalFormatting sqref="H165:J165 U165 X165:CF165">
    <cfRule type="expression" dxfId="1165" priority="1318">
      <formula>AND($H165&lt;&gt;"",$I165&lt;&gt;"",$J165&lt;&gt;"")</formula>
    </cfRule>
    <cfRule type="expression" dxfId="1164" priority="1319">
      <formula>AND($H165&lt;&gt;"",$I165&lt;&gt;"",$J165="")</formula>
    </cfRule>
    <cfRule type="expression" dxfId="1163" priority="1320">
      <formula>AND($H165&lt;&gt;"",$I165="",$J165="")</formula>
    </cfRule>
  </conditionalFormatting>
  <conditionalFormatting sqref="H165">
    <cfRule type="expression" dxfId="1162" priority="1317">
      <formula>AND($H165&lt;&gt;"",$I165&lt;&gt;"")</formula>
    </cfRule>
  </conditionalFormatting>
  <conditionalFormatting sqref="I165">
    <cfRule type="expression" dxfId="1161" priority="1316">
      <formula>AND($I165&lt;&gt;"",$J165&lt;&gt;"")</formula>
    </cfRule>
  </conditionalFormatting>
  <conditionalFormatting sqref="A165">
    <cfRule type="containsBlanks" dxfId="1160" priority="1315">
      <formula>LEN(TRIM(A165))=0</formula>
    </cfRule>
  </conditionalFormatting>
  <conditionalFormatting sqref="H171:J171">
    <cfRule type="expression" dxfId="1159" priority="1312">
      <formula>AND($H171&lt;&gt;"",$I171&lt;&gt;"",$J171&lt;&gt;"")</formula>
    </cfRule>
    <cfRule type="expression" dxfId="1158" priority="1313">
      <formula>AND($H171&lt;&gt;"",$I171&lt;&gt;"",$J171="")</formula>
    </cfRule>
    <cfRule type="expression" dxfId="1157" priority="1314">
      <formula>AND($H171&lt;&gt;"",$I171="",$J171="")</formula>
    </cfRule>
  </conditionalFormatting>
  <conditionalFormatting sqref="H171">
    <cfRule type="expression" dxfId="1156" priority="1311">
      <formula>AND($H171&lt;&gt;"",$I171&lt;&gt;"")</formula>
    </cfRule>
  </conditionalFormatting>
  <conditionalFormatting sqref="I171">
    <cfRule type="expression" dxfId="1155" priority="1310">
      <formula>AND($I171&lt;&gt;"",$J171&lt;&gt;"")</formula>
    </cfRule>
  </conditionalFormatting>
  <conditionalFormatting sqref="A171">
    <cfRule type="containsBlanks" dxfId="1154" priority="1309">
      <formula>LEN(TRIM(A171))=0</formula>
    </cfRule>
  </conditionalFormatting>
  <conditionalFormatting sqref="H172:J172">
    <cfRule type="expression" dxfId="1153" priority="1306">
      <formula>AND($H172&lt;&gt;"",$I172&lt;&gt;"",$J172&lt;&gt;"")</formula>
    </cfRule>
    <cfRule type="expression" dxfId="1152" priority="1307">
      <formula>AND($H172&lt;&gt;"",$I172&lt;&gt;"",$J172="")</formula>
    </cfRule>
    <cfRule type="expression" dxfId="1151" priority="1308">
      <formula>AND($H172&lt;&gt;"",$I172="",$J172="")</formula>
    </cfRule>
  </conditionalFormatting>
  <conditionalFormatting sqref="H172">
    <cfRule type="expression" dxfId="1150" priority="1305">
      <formula>AND($H172&lt;&gt;"",$I172&lt;&gt;"")</formula>
    </cfRule>
  </conditionalFormatting>
  <conditionalFormatting sqref="I172">
    <cfRule type="expression" dxfId="1149" priority="1304">
      <formula>AND($I172&lt;&gt;"",$J172&lt;&gt;"")</formula>
    </cfRule>
  </conditionalFormatting>
  <conditionalFormatting sqref="A172">
    <cfRule type="containsBlanks" dxfId="1148" priority="1303">
      <formula>LEN(TRIM(A172))=0</formula>
    </cfRule>
  </conditionalFormatting>
  <conditionalFormatting sqref="H173:J173">
    <cfRule type="expression" dxfId="1147" priority="1300">
      <formula>AND($H173&lt;&gt;"",$I173&lt;&gt;"",$J173&lt;&gt;"")</formula>
    </cfRule>
    <cfRule type="expression" dxfId="1146" priority="1301">
      <formula>AND($H173&lt;&gt;"",$I173&lt;&gt;"",$J173="")</formula>
    </cfRule>
    <cfRule type="expression" dxfId="1145" priority="1302">
      <formula>AND($H173&lt;&gt;"",$I173="",$J173="")</formula>
    </cfRule>
  </conditionalFormatting>
  <conditionalFormatting sqref="H173">
    <cfRule type="expression" dxfId="1144" priority="1299">
      <formula>AND($H173&lt;&gt;"",$I173&lt;&gt;"")</formula>
    </cfRule>
  </conditionalFormatting>
  <conditionalFormatting sqref="I173">
    <cfRule type="expression" dxfId="1143" priority="1298">
      <formula>AND($I173&lt;&gt;"",$J173&lt;&gt;"")</formula>
    </cfRule>
  </conditionalFormatting>
  <conditionalFormatting sqref="A173">
    <cfRule type="containsBlanks" dxfId="1142" priority="1297">
      <formula>LEN(TRIM(A173))=0</formula>
    </cfRule>
  </conditionalFormatting>
  <conditionalFormatting sqref="H174:J174">
    <cfRule type="expression" dxfId="1141" priority="1294">
      <formula>AND($H174&lt;&gt;"",$I174&lt;&gt;"",$J174&lt;&gt;"")</formula>
    </cfRule>
    <cfRule type="expression" dxfId="1140" priority="1295">
      <formula>AND($H174&lt;&gt;"",$I174&lt;&gt;"",$J174="")</formula>
    </cfRule>
    <cfRule type="expression" dxfId="1139" priority="1296">
      <formula>AND($H174&lt;&gt;"",$I174="",$J174="")</formula>
    </cfRule>
  </conditionalFormatting>
  <conditionalFormatting sqref="H174">
    <cfRule type="expression" dxfId="1138" priority="1293">
      <formula>AND($H174&lt;&gt;"",$I174&lt;&gt;"")</formula>
    </cfRule>
  </conditionalFormatting>
  <conditionalFormatting sqref="I174">
    <cfRule type="expression" dxfId="1137" priority="1292">
      <formula>AND($I174&lt;&gt;"",$J174&lt;&gt;"")</formula>
    </cfRule>
  </conditionalFormatting>
  <conditionalFormatting sqref="A174">
    <cfRule type="containsBlanks" dxfId="1136" priority="1291">
      <formula>LEN(TRIM(A174))=0</formula>
    </cfRule>
  </conditionalFormatting>
  <conditionalFormatting sqref="H175:J175">
    <cfRule type="expression" dxfId="1135" priority="1288">
      <formula>AND($H175&lt;&gt;"",$I175&lt;&gt;"",$J175&lt;&gt;"")</formula>
    </cfRule>
    <cfRule type="expression" dxfId="1134" priority="1289">
      <formula>AND($H175&lt;&gt;"",$I175&lt;&gt;"",$J175="")</formula>
    </cfRule>
    <cfRule type="expression" dxfId="1133" priority="1290">
      <formula>AND($H175&lt;&gt;"",$I175="",$J175="")</formula>
    </cfRule>
  </conditionalFormatting>
  <conditionalFormatting sqref="H175">
    <cfRule type="expression" dxfId="1132" priority="1287">
      <formula>AND($H175&lt;&gt;"",$I175&lt;&gt;"")</formula>
    </cfRule>
  </conditionalFormatting>
  <conditionalFormatting sqref="I175">
    <cfRule type="expression" dxfId="1131" priority="1286">
      <formula>AND($I175&lt;&gt;"",$J175&lt;&gt;"")</formula>
    </cfRule>
  </conditionalFormatting>
  <conditionalFormatting sqref="A175">
    <cfRule type="containsBlanks" dxfId="1130" priority="1285">
      <formula>LEN(TRIM(A175))=0</formula>
    </cfRule>
  </conditionalFormatting>
  <conditionalFormatting sqref="H168:I168">
    <cfRule type="expression" dxfId="1129" priority="1282">
      <formula>AND($H168&lt;&gt;"",$I168&lt;&gt;"",$J168&lt;&gt;"")</formula>
    </cfRule>
    <cfRule type="expression" dxfId="1128" priority="1283">
      <formula>AND($H168&lt;&gt;"",$I168&lt;&gt;"",$J168="")</formula>
    </cfRule>
    <cfRule type="expression" dxfId="1127" priority="1284">
      <formula>AND($H168&lt;&gt;"",$I168="",$J168="")</formula>
    </cfRule>
  </conditionalFormatting>
  <conditionalFormatting sqref="H168">
    <cfRule type="expression" dxfId="1126" priority="1281">
      <formula>AND($H168&lt;&gt;"",$I168&lt;&gt;"")</formula>
    </cfRule>
  </conditionalFormatting>
  <conditionalFormatting sqref="I168">
    <cfRule type="expression" dxfId="1125" priority="1280">
      <formula>AND($I168&lt;&gt;"",$J168&lt;&gt;"")</formula>
    </cfRule>
  </conditionalFormatting>
  <conditionalFormatting sqref="A168">
    <cfRule type="containsBlanks" dxfId="1124" priority="1279">
      <formula>LEN(TRIM(A168))=0</formula>
    </cfRule>
  </conditionalFormatting>
  <conditionalFormatting sqref="J168">
    <cfRule type="expression" dxfId="1123" priority="1276">
      <formula>AND($H168&lt;&gt;"",$I168&lt;&gt;"",$J168&lt;&gt;"")</formula>
    </cfRule>
    <cfRule type="expression" dxfId="1122" priority="1277">
      <formula>AND($H168&lt;&gt;"",$I168&lt;&gt;"",$J168="")</formula>
    </cfRule>
    <cfRule type="expression" dxfId="1121" priority="1278">
      <formula>AND($H168&lt;&gt;"",$I168="",$J168="")</formula>
    </cfRule>
  </conditionalFormatting>
  <conditionalFormatting sqref="H178:J178">
    <cfRule type="expression" dxfId="1120" priority="1273">
      <formula>AND($H178&lt;&gt;"",$I178&lt;&gt;"",$J178&lt;&gt;"")</formula>
    </cfRule>
    <cfRule type="expression" dxfId="1119" priority="1274">
      <formula>AND($H178&lt;&gt;"",$I178&lt;&gt;"",$J178="")</formula>
    </cfRule>
    <cfRule type="expression" dxfId="1118" priority="1275">
      <formula>AND($H178&lt;&gt;"",$I178="",$J178="")</formula>
    </cfRule>
  </conditionalFormatting>
  <conditionalFormatting sqref="H178">
    <cfRule type="expression" dxfId="1117" priority="1272">
      <formula>AND($H178&lt;&gt;"",$I178&lt;&gt;"")</formula>
    </cfRule>
  </conditionalFormatting>
  <conditionalFormatting sqref="I178">
    <cfRule type="expression" dxfId="1116" priority="1271">
      <formula>AND($I178&lt;&gt;"",$J178&lt;&gt;"")</formula>
    </cfRule>
  </conditionalFormatting>
  <conditionalFormatting sqref="A178">
    <cfRule type="containsBlanks" dxfId="1115" priority="1270">
      <formula>LEN(TRIM(A178))=0</formula>
    </cfRule>
  </conditionalFormatting>
  <conditionalFormatting sqref="H197:J197 U197 X197:AI197">
    <cfRule type="expression" dxfId="1114" priority="1267">
      <formula>AND($H197&lt;&gt;"",$I197&lt;&gt;"",$J197&lt;&gt;"")</formula>
    </cfRule>
    <cfRule type="expression" dxfId="1113" priority="1268">
      <formula>AND($H197&lt;&gt;"",$I197&lt;&gt;"",$J197="")</formula>
    </cfRule>
    <cfRule type="expression" dxfId="1112" priority="1269">
      <formula>AND($H197&lt;&gt;"",$I197="",$J197="")</formula>
    </cfRule>
  </conditionalFormatting>
  <conditionalFormatting sqref="H197">
    <cfRule type="expression" dxfId="1111" priority="1266">
      <formula>AND($H197&lt;&gt;"",$I197&lt;&gt;"")</formula>
    </cfRule>
  </conditionalFormatting>
  <conditionalFormatting sqref="I197">
    <cfRule type="expression" dxfId="1110" priority="1265">
      <formula>AND($I197&lt;&gt;"",$J197&lt;&gt;"")</formula>
    </cfRule>
  </conditionalFormatting>
  <conditionalFormatting sqref="A197">
    <cfRule type="containsBlanks" dxfId="1109" priority="1264">
      <formula>LEN(TRIM(A197))=0</formula>
    </cfRule>
  </conditionalFormatting>
  <conditionalFormatting sqref="X197:AI197 U197">
    <cfRule type="cellIs" dxfId="1108" priority="1262" operator="greaterThan">
      <formula>0</formula>
    </cfRule>
    <cfRule type="cellIs" dxfId="1107" priority="1263" operator="lessThan">
      <formula>0</formula>
    </cfRule>
  </conditionalFormatting>
  <conditionalFormatting sqref="AJ197:CF197">
    <cfRule type="expression" dxfId="1106" priority="1259">
      <formula>AND($H197&lt;&gt;"",$I197&lt;&gt;"",$J197&lt;&gt;"")</formula>
    </cfRule>
    <cfRule type="expression" dxfId="1105" priority="1260">
      <formula>AND($H197&lt;&gt;"",$I197&lt;&gt;"",$J197="")</formula>
    </cfRule>
    <cfRule type="expression" dxfId="1104" priority="1261">
      <formula>AND($H197&lt;&gt;"",$I197="",$J197="")</formula>
    </cfRule>
  </conditionalFormatting>
  <conditionalFormatting sqref="AJ197:CF197">
    <cfRule type="cellIs" dxfId="1103" priority="1257" operator="greaterThan">
      <formula>0</formula>
    </cfRule>
    <cfRule type="cellIs" dxfId="1102" priority="1258" operator="lessThan">
      <formula>0</formula>
    </cfRule>
  </conditionalFormatting>
  <conditionalFormatting sqref="H199:J199 U199 X199:AI199">
    <cfRule type="expression" dxfId="1101" priority="1254">
      <formula>AND($H199&lt;&gt;"",$I199&lt;&gt;"",$J199&lt;&gt;"")</formula>
    </cfRule>
    <cfRule type="expression" dxfId="1100" priority="1255">
      <formula>AND($H199&lt;&gt;"",$I199&lt;&gt;"",$J199="")</formula>
    </cfRule>
    <cfRule type="expression" dxfId="1099" priority="1256">
      <formula>AND($H199&lt;&gt;"",$I199="",$J199="")</formula>
    </cfRule>
  </conditionalFormatting>
  <conditionalFormatting sqref="H199">
    <cfRule type="expression" dxfId="1098" priority="1253">
      <formula>AND($H199&lt;&gt;"",$I199&lt;&gt;"")</formula>
    </cfRule>
  </conditionalFormatting>
  <conditionalFormatting sqref="I199">
    <cfRule type="expression" dxfId="1097" priority="1252">
      <formula>AND($I199&lt;&gt;"",$J199&lt;&gt;"")</formula>
    </cfRule>
  </conditionalFormatting>
  <conditionalFormatting sqref="A199">
    <cfRule type="containsBlanks" dxfId="1096" priority="1251">
      <formula>LEN(TRIM(A199))=0</formula>
    </cfRule>
  </conditionalFormatting>
  <conditionalFormatting sqref="X199:AI199 U199">
    <cfRule type="cellIs" dxfId="1095" priority="1249" operator="greaterThan">
      <formula>0</formula>
    </cfRule>
    <cfRule type="cellIs" dxfId="1094" priority="1250" operator="lessThan">
      <formula>0</formula>
    </cfRule>
  </conditionalFormatting>
  <conditionalFormatting sqref="AJ199:CF199">
    <cfRule type="expression" dxfId="1093" priority="1246">
      <formula>AND($H199&lt;&gt;"",$I199&lt;&gt;"",$J199&lt;&gt;"")</formula>
    </cfRule>
    <cfRule type="expression" dxfId="1092" priority="1247">
      <formula>AND($H199&lt;&gt;"",$I199&lt;&gt;"",$J199="")</formula>
    </cfRule>
    <cfRule type="expression" dxfId="1091" priority="1248">
      <formula>AND($H199&lt;&gt;"",$I199="",$J199="")</formula>
    </cfRule>
  </conditionalFormatting>
  <conditionalFormatting sqref="AJ199:CF199">
    <cfRule type="cellIs" dxfId="1090" priority="1244" operator="greaterThan">
      <formula>0</formula>
    </cfRule>
    <cfRule type="cellIs" dxfId="1089" priority="1245" operator="lessThan">
      <formula>0</formula>
    </cfRule>
  </conditionalFormatting>
  <conditionalFormatting sqref="H201:J201">
    <cfRule type="expression" dxfId="1088" priority="1241">
      <formula>AND($H201&lt;&gt;"",$I201&lt;&gt;"",$J201&lt;&gt;"")</formula>
    </cfRule>
    <cfRule type="expression" dxfId="1087" priority="1242">
      <formula>AND($H201&lt;&gt;"",$I201&lt;&gt;"",$J201="")</formula>
    </cfRule>
    <cfRule type="expression" dxfId="1086" priority="1243">
      <formula>AND($H201&lt;&gt;"",$I201="",$J201="")</formula>
    </cfRule>
  </conditionalFormatting>
  <conditionalFormatting sqref="H201">
    <cfRule type="expression" dxfId="1085" priority="1240">
      <formula>AND($H201&lt;&gt;"",$I201&lt;&gt;"")</formula>
    </cfRule>
  </conditionalFormatting>
  <conditionalFormatting sqref="I201">
    <cfRule type="expression" dxfId="1084" priority="1239">
      <formula>AND($I201&lt;&gt;"",$J201&lt;&gt;"")</formula>
    </cfRule>
  </conditionalFormatting>
  <conditionalFormatting sqref="A201">
    <cfRule type="containsBlanks" dxfId="1083" priority="1238">
      <formula>LEN(TRIM(A201))=0</formula>
    </cfRule>
  </conditionalFormatting>
  <conditionalFormatting sqref="U201 X201:AI201">
    <cfRule type="expression" dxfId="1082" priority="1229">
      <formula>AND($H201&lt;&gt;"",$I201&lt;&gt;"",$J201&lt;&gt;"")</formula>
    </cfRule>
    <cfRule type="expression" dxfId="1081" priority="1230">
      <formula>AND($H201&lt;&gt;"",$I201&lt;&gt;"",$J201="")</formula>
    </cfRule>
    <cfRule type="expression" dxfId="1080" priority="1231">
      <formula>AND($H201&lt;&gt;"",$I201="",$J201="")</formula>
    </cfRule>
  </conditionalFormatting>
  <conditionalFormatting sqref="H203:J203">
    <cfRule type="expression" dxfId="1079" priority="1235">
      <formula>AND($H203&lt;&gt;"",$I203&lt;&gt;"",$J203&lt;&gt;"")</formula>
    </cfRule>
    <cfRule type="expression" dxfId="1078" priority="1236">
      <formula>AND($H203&lt;&gt;"",$I203&lt;&gt;"",$J203="")</formula>
    </cfRule>
    <cfRule type="expression" dxfId="1077" priority="1237">
      <formula>AND($H203&lt;&gt;"",$I203="",$J203="")</formula>
    </cfRule>
  </conditionalFormatting>
  <conditionalFormatting sqref="H203">
    <cfRule type="expression" dxfId="1076" priority="1234">
      <formula>AND($H203&lt;&gt;"",$I203&lt;&gt;"")</formula>
    </cfRule>
  </conditionalFormatting>
  <conditionalFormatting sqref="I203">
    <cfRule type="expression" dxfId="1075" priority="1233">
      <formula>AND($I203&lt;&gt;"",$J203&lt;&gt;"")</formula>
    </cfRule>
  </conditionalFormatting>
  <conditionalFormatting sqref="A203">
    <cfRule type="containsBlanks" dxfId="1074" priority="1232">
      <formula>LEN(TRIM(A203))=0</formula>
    </cfRule>
  </conditionalFormatting>
  <conditionalFormatting sqref="AJ201:CF201">
    <cfRule type="expression" dxfId="1073" priority="1224">
      <formula>AND($H201&lt;&gt;"",$I201&lt;&gt;"",$J201&lt;&gt;"")</formula>
    </cfRule>
    <cfRule type="expression" dxfId="1072" priority="1225">
      <formula>AND($H201&lt;&gt;"",$I201&lt;&gt;"",$J201="")</formula>
    </cfRule>
    <cfRule type="expression" dxfId="1071" priority="1226">
      <formula>AND($H201&lt;&gt;"",$I201="",$J201="")</formula>
    </cfRule>
  </conditionalFormatting>
  <conditionalFormatting sqref="X201:AI201 U201">
    <cfRule type="cellIs" dxfId="1070" priority="1227" operator="greaterThan">
      <formula>0</formula>
    </cfRule>
    <cfRule type="cellIs" dxfId="1069" priority="1228" operator="lessThan">
      <formula>0</formula>
    </cfRule>
  </conditionalFormatting>
  <conditionalFormatting sqref="AJ201:CF201">
    <cfRule type="cellIs" dxfId="1068" priority="1222" operator="greaterThan">
      <formula>0</formula>
    </cfRule>
    <cfRule type="cellIs" dxfId="1067" priority="1223" operator="lessThan">
      <formula>0</formula>
    </cfRule>
  </conditionalFormatting>
  <conditionalFormatting sqref="U203 X203:AI203">
    <cfRule type="expression" dxfId="1066" priority="1219">
      <formula>AND($H203&lt;&gt;"",$I203&lt;&gt;"",$J203&lt;&gt;"")</formula>
    </cfRule>
    <cfRule type="expression" dxfId="1065" priority="1220">
      <formula>AND($H203&lt;&gt;"",$I203&lt;&gt;"",$J203="")</formula>
    </cfRule>
    <cfRule type="expression" dxfId="1064" priority="1221">
      <formula>AND($H203&lt;&gt;"",$I203="",$J203="")</formula>
    </cfRule>
  </conditionalFormatting>
  <conditionalFormatting sqref="X203:AI203 U203">
    <cfRule type="cellIs" dxfId="1063" priority="1217" operator="greaterThan">
      <formula>0</formula>
    </cfRule>
    <cfRule type="cellIs" dxfId="1062" priority="1218" operator="lessThan">
      <formula>0</formula>
    </cfRule>
  </conditionalFormatting>
  <conditionalFormatting sqref="AJ203:CF203">
    <cfRule type="expression" dxfId="1061" priority="1214">
      <formula>AND($H203&lt;&gt;"",$I203&lt;&gt;"",$J203&lt;&gt;"")</formula>
    </cfRule>
    <cfRule type="expression" dxfId="1060" priority="1215">
      <formula>AND($H203&lt;&gt;"",$I203&lt;&gt;"",$J203="")</formula>
    </cfRule>
    <cfRule type="expression" dxfId="1059" priority="1216">
      <formula>AND($H203&lt;&gt;"",$I203="",$J203="")</formula>
    </cfRule>
  </conditionalFormatting>
  <conditionalFormatting sqref="AJ203:CF203">
    <cfRule type="cellIs" dxfId="1058" priority="1212" operator="greaterThan">
      <formula>0</formula>
    </cfRule>
    <cfRule type="cellIs" dxfId="1057" priority="1213" operator="lessThan">
      <formula>0</formula>
    </cfRule>
  </conditionalFormatting>
  <conditionalFormatting sqref="H205:J205 U205 X205:AI205">
    <cfRule type="expression" dxfId="1056" priority="1209">
      <formula>AND($H205&lt;&gt;"",$I205&lt;&gt;"",$J205&lt;&gt;"")</formula>
    </cfRule>
    <cfRule type="expression" dxfId="1055" priority="1210">
      <formula>AND($H205&lt;&gt;"",$I205&lt;&gt;"",$J205="")</formula>
    </cfRule>
    <cfRule type="expression" dxfId="1054" priority="1211">
      <formula>AND($H205&lt;&gt;"",$I205="",$J205="")</formula>
    </cfRule>
  </conditionalFormatting>
  <conditionalFormatting sqref="H205">
    <cfRule type="expression" dxfId="1053" priority="1208">
      <formula>AND($H205&lt;&gt;"",$I205&lt;&gt;"")</formula>
    </cfRule>
  </conditionalFormatting>
  <conditionalFormatting sqref="I205">
    <cfRule type="expression" dxfId="1052" priority="1207">
      <formula>AND($I205&lt;&gt;"",$J205&lt;&gt;"")</formula>
    </cfRule>
  </conditionalFormatting>
  <conditionalFormatting sqref="A205">
    <cfRule type="containsBlanks" dxfId="1051" priority="1206">
      <formula>LEN(TRIM(A205))=0</formula>
    </cfRule>
  </conditionalFormatting>
  <conditionalFormatting sqref="X205:AI205 U205">
    <cfRule type="cellIs" dxfId="1050" priority="1204" operator="greaterThan">
      <formula>0</formula>
    </cfRule>
    <cfRule type="cellIs" dxfId="1049" priority="1205" operator="lessThan">
      <formula>0</formula>
    </cfRule>
  </conditionalFormatting>
  <conditionalFormatting sqref="AJ205:CF205">
    <cfRule type="expression" dxfId="1048" priority="1201">
      <formula>AND($H205&lt;&gt;"",$I205&lt;&gt;"",$J205&lt;&gt;"")</formula>
    </cfRule>
    <cfRule type="expression" dxfId="1047" priority="1202">
      <formula>AND($H205&lt;&gt;"",$I205&lt;&gt;"",$J205="")</formula>
    </cfRule>
    <cfRule type="expression" dxfId="1046" priority="1203">
      <formula>AND($H205&lt;&gt;"",$I205="",$J205="")</formula>
    </cfRule>
  </conditionalFormatting>
  <conditionalFormatting sqref="AJ205:CF205">
    <cfRule type="cellIs" dxfId="1045" priority="1199" operator="greaterThan">
      <formula>0</formula>
    </cfRule>
    <cfRule type="cellIs" dxfId="1044" priority="1200" operator="lessThan">
      <formula>0</formula>
    </cfRule>
  </conditionalFormatting>
  <conditionalFormatting sqref="A207:A215">
    <cfRule type="containsBlanks" dxfId="1043" priority="1150">
      <formula>LEN(TRIM(A207))=0</formula>
    </cfRule>
  </conditionalFormatting>
  <conditionalFormatting sqref="H207:J215 U209:U215 AI209:CF215">
    <cfRule type="expression" dxfId="1042" priority="1147">
      <formula>AND($H207&lt;&gt;"",$I207&lt;&gt;"",$J207&lt;&gt;"")</formula>
    </cfRule>
    <cfRule type="expression" dxfId="1041" priority="1148">
      <formula>AND($H207&lt;&gt;"",$I207&lt;&gt;"",$J207="")</formula>
    </cfRule>
    <cfRule type="expression" dxfId="1040" priority="1149">
      <formula>AND($H207&lt;&gt;"",$I207="",$J207="")</formula>
    </cfRule>
  </conditionalFormatting>
  <conditionalFormatting sqref="H207:H215">
    <cfRule type="expression" dxfId="1039" priority="1146">
      <formula>AND($H207&lt;&gt;"",$I207&lt;&gt;"")</formula>
    </cfRule>
  </conditionalFormatting>
  <conditionalFormatting sqref="I207:I215">
    <cfRule type="expression" dxfId="1038" priority="1145">
      <formula>AND($I207&lt;&gt;"",$J207&lt;&gt;"")</formula>
    </cfRule>
  </conditionalFormatting>
  <conditionalFormatting sqref="X209:Z215">
    <cfRule type="expression" dxfId="1037" priority="1142">
      <formula>AND($H209&lt;&gt;"",$I209&lt;&gt;"",$J209&lt;&gt;"")</formula>
    </cfRule>
    <cfRule type="expression" dxfId="1036" priority="1143">
      <formula>AND($H209&lt;&gt;"",$I209&lt;&gt;"",$J209="")</formula>
    </cfRule>
    <cfRule type="expression" dxfId="1035" priority="1144">
      <formula>AND($H209&lt;&gt;"",$I209="",$J209="")</formula>
    </cfRule>
  </conditionalFormatting>
  <conditionalFormatting sqref="AA209:AB215">
    <cfRule type="expression" dxfId="1034" priority="1139">
      <formula>AND($H209&lt;&gt;"",$I209&lt;&gt;"",$J209&lt;&gt;"")</formula>
    </cfRule>
    <cfRule type="expression" dxfId="1033" priority="1140">
      <formula>AND($H209&lt;&gt;"",$I209&lt;&gt;"",$J209="")</formula>
    </cfRule>
    <cfRule type="expression" dxfId="1032" priority="1141">
      <formula>AND($H209&lt;&gt;"",$I209="",$J209="")</formula>
    </cfRule>
  </conditionalFormatting>
  <conditionalFormatting sqref="AC209:AD215">
    <cfRule type="expression" dxfId="1031" priority="1136">
      <formula>AND($H209&lt;&gt;"",$I209&lt;&gt;"",$J209&lt;&gt;"")</formula>
    </cfRule>
    <cfRule type="expression" dxfId="1030" priority="1137">
      <formula>AND($H209&lt;&gt;"",$I209&lt;&gt;"",$J209="")</formula>
    </cfRule>
    <cfRule type="expression" dxfId="1029" priority="1138">
      <formula>AND($H209&lt;&gt;"",$I209="",$J209="")</formula>
    </cfRule>
  </conditionalFormatting>
  <conditionalFormatting sqref="AE209:AH215">
    <cfRule type="expression" dxfId="1028" priority="1133">
      <formula>AND($H209&lt;&gt;"",$I209&lt;&gt;"",$J209&lt;&gt;"")</formula>
    </cfRule>
    <cfRule type="expression" dxfId="1027" priority="1134">
      <formula>AND($H209&lt;&gt;"",$I209&lt;&gt;"",$J209="")</formula>
    </cfRule>
    <cfRule type="expression" dxfId="1026" priority="1135">
      <formula>AND($H209&lt;&gt;"",$I209="",$J209="")</formula>
    </cfRule>
  </conditionalFormatting>
  <conditionalFormatting sqref="H217:J217 U217 X217:AI217">
    <cfRule type="expression" dxfId="1025" priority="1130">
      <formula>AND($H217&lt;&gt;"",$I217&lt;&gt;"",$J217&lt;&gt;"")</formula>
    </cfRule>
    <cfRule type="expression" dxfId="1024" priority="1131">
      <formula>AND($H217&lt;&gt;"",$I217&lt;&gt;"",$J217="")</formula>
    </cfRule>
    <cfRule type="expression" dxfId="1023" priority="1132">
      <formula>AND($H217&lt;&gt;"",$I217="",$J217="")</formula>
    </cfRule>
  </conditionalFormatting>
  <conditionalFormatting sqref="H217">
    <cfRule type="expression" dxfId="1022" priority="1129">
      <formula>AND($H217&lt;&gt;"",$I217&lt;&gt;"")</formula>
    </cfRule>
  </conditionalFormatting>
  <conditionalFormatting sqref="I217">
    <cfRule type="expression" dxfId="1021" priority="1128">
      <formula>AND($I217&lt;&gt;"",$J217&lt;&gt;"")</formula>
    </cfRule>
  </conditionalFormatting>
  <conditionalFormatting sqref="A217">
    <cfRule type="containsBlanks" dxfId="1020" priority="1127">
      <formula>LEN(TRIM(A217))=0</formula>
    </cfRule>
  </conditionalFormatting>
  <conditionalFormatting sqref="X217:AI217 U217">
    <cfRule type="cellIs" dxfId="1019" priority="1125" operator="greaterThan">
      <formula>0</formula>
    </cfRule>
    <cfRule type="cellIs" dxfId="1018" priority="1126" operator="lessThan">
      <formula>0</formula>
    </cfRule>
  </conditionalFormatting>
  <conditionalFormatting sqref="AJ217:CF217">
    <cfRule type="expression" dxfId="1017" priority="1122">
      <formula>AND($H217&lt;&gt;"",$I217&lt;&gt;"",$J217&lt;&gt;"")</formula>
    </cfRule>
    <cfRule type="expression" dxfId="1016" priority="1123">
      <formula>AND($H217&lt;&gt;"",$I217&lt;&gt;"",$J217="")</formula>
    </cfRule>
    <cfRule type="expression" dxfId="1015" priority="1124">
      <formula>AND($H217&lt;&gt;"",$I217="",$J217="")</formula>
    </cfRule>
  </conditionalFormatting>
  <conditionalFormatting sqref="AJ217:CF217">
    <cfRule type="cellIs" dxfId="1014" priority="1120" operator="greaterThan">
      <formula>0</formula>
    </cfRule>
    <cfRule type="cellIs" dxfId="1013" priority="1121" operator="lessThan">
      <formula>0</formula>
    </cfRule>
  </conditionalFormatting>
  <conditionalFormatting sqref="H219:J219 U219 X219:AI219">
    <cfRule type="expression" dxfId="1012" priority="1117">
      <formula>AND($H219&lt;&gt;"",$I219&lt;&gt;"",$J219&lt;&gt;"")</formula>
    </cfRule>
    <cfRule type="expression" dxfId="1011" priority="1118">
      <formula>AND($H219&lt;&gt;"",$I219&lt;&gt;"",$J219="")</formula>
    </cfRule>
    <cfRule type="expression" dxfId="1010" priority="1119">
      <formula>AND($H219&lt;&gt;"",$I219="",$J219="")</formula>
    </cfRule>
  </conditionalFormatting>
  <conditionalFormatting sqref="H219">
    <cfRule type="expression" dxfId="1009" priority="1116">
      <formula>AND($H219&lt;&gt;"",$I219&lt;&gt;"")</formula>
    </cfRule>
  </conditionalFormatting>
  <conditionalFormatting sqref="I219">
    <cfRule type="expression" dxfId="1008" priority="1115">
      <formula>AND($I219&lt;&gt;"",$J219&lt;&gt;"")</formula>
    </cfRule>
  </conditionalFormatting>
  <conditionalFormatting sqref="A219">
    <cfRule type="containsBlanks" dxfId="1007" priority="1114">
      <formula>LEN(TRIM(A219))=0</formula>
    </cfRule>
  </conditionalFormatting>
  <conditionalFormatting sqref="X219:AI219 U219">
    <cfRule type="cellIs" dxfId="1006" priority="1112" operator="greaterThan">
      <formula>0</formula>
    </cfRule>
    <cfRule type="cellIs" dxfId="1005" priority="1113" operator="lessThan">
      <formula>0</formula>
    </cfRule>
  </conditionalFormatting>
  <conditionalFormatting sqref="AJ219:CF219">
    <cfRule type="expression" dxfId="1004" priority="1109">
      <formula>AND($H219&lt;&gt;"",$I219&lt;&gt;"",$J219&lt;&gt;"")</formula>
    </cfRule>
    <cfRule type="expression" dxfId="1003" priority="1110">
      <formula>AND($H219&lt;&gt;"",$I219&lt;&gt;"",$J219="")</formula>
    </cfRule>
    <cfRule type="expression" dxfId="1002" priority="1111">
      <formula>AND($H219&lt;&gt;"",$I219="",$J219="")</formula>
    </cfRule>
  </conditionalFormatting>
  <conditionalFormatting sqref="AJ219:CF219">
    <cfRule type="cellIs" dxfId="1001" priority="1107" operator="greaterThan">
      <formula>0</formula>
    </cfRule>
    <cfRule type="cellIs" dxfId="1000" priority="1108" operator="lessThan">
      <formula>0</formula>
    </cfRule>
  </conditionalFormatting>
  <conditionalFormatting sqref="H221:J221">
    <cfRule type="expression" dxfId="999" priority="1104">
      <formula>AND($H221&lt;&gt;"",$I221&lt;&gt;"",$J221&lt;&gt;"")</formula>
    </cfRule>
    <cfRule type="expression" dxfId="998" priority="1105">
      <formula>AND($H221&lt;&gt;"",$I221&lt;&gt;"",$J221="")</formula>
    </cfRule>
    <cfRule type="expression" dxfId="997" priority="1106">
      <formula>AND($H221&lt;&gt;"",$I221="",$J221="")</formula>
    </cfRule>
  </conditionalFormatting>
  <conditionalFormatting sqref="H221">
    <cfRule type="expression" dxfId="996" priority="1103">
      <formula>AND($H221&lt;&gt;"",$I221&lt;&gt;"")</formula>
    </cfRule>
  </conditionalFormatting>
  <conditionalFormatting sqref="I221">
    <cfRule type="expression" dxfId="995" priority="1102">
      <formula>AND($I221&lt;&gt;"",$J221&lt;&gt;"")</formula>
    </cfRule>
  </conditionalFormatting>
  <conditionalFormatting sqref="A221">
    <cfRule type="containsBlanks" dxfId="994" priority="1101">
      <formula>LEN(TRIM(A221))=0</formula>
    </cfRule>
  </conditionalFormatting>
  <conditionalFormatting sqref="U221 X221:AI221">
    <cfRule type="expression" dxfId="993" priority="1092">
      <formula>AND($H221&lt;&gt;"",$I221&lt;&gt;"",$J221&lt;&gt;"")</formula>
    </cfRule>
    <cfRule type="expression" dxfId="992" priority="1093">
      <formula>AND($H221&lt;&gt;"",$I221&lt;&gt;"",$J221="")</formula>
    </cfRule>
    <cfRule type="expression" dxfId="991" priority="1094">
      <formula>AND($H221&lt;&gt;"",$I221="",$J221="")</formula>
    </cfRule>
  </conditionalFormatting>
  <conditionalFormatting sqref="H223:J223">
    <cfRule type="expression" dxfId="990" priority="1098">
      <formula>AND($H223&lt;&gt;"",$I223&lt;&gt;"",$J223&lt;&gt;"")</formula>
    </cfRule>
    <cfRule type="expression" dxfId="989" priority="1099">
      <formula>AND($H223&lt;&gt;"",$I223&lt;&gt;"",$J223="")</formula>
    </cfRule>
    <cfRule type="expression" dxfId="988" priority="1100">
      <formula>AND($H223&lt;&gt;"",$I223="",$J223="")</formula>
    </cfRule>
  </conditionalFormatting>
  <conditionalFormatting sqref="H223">
    <cfRule type="expression" dxfId="987" priority="1097">
      <formula>AND($H223&lt;&gt;"",$I223&lt;&gt;"")</formula>
    </cfRule>
  </conditionalFormatting>
  <conditionalFormatting sqref="I223">
    <cfRule type="expression" dxfId="986" priority="1096">
      <formula>AND($I223&lt;&gt;"",$J223&lt;&gt;"")</formula>
    </cfRule>
  </conditionalFormatting>
  <conditionalFormatting sqref="A223">
    <cfRule type="containsBlanks" dxfId="985" priority="1095">
      <formula>LEN(TRIM(A223))=0</formula>
    </cfRule>
  </conditionalFormatting>
  <conditionalFormatting sqref="AJ221:CF221">
    <cfRule type="expression" dxfId="984" priority="1087">
      <formula>AND($H221&lt;&gt;"",$I221&lt;&gt;"",$J221&lt;&gt;"")</formula>
    </cfRule>
    <cfRule type="expression" dxfId="983" priority="1088">
      <formula>AND($H221&lt;&gt;"",$I221&lt;&gt;"",$J221="")</formula>
    </cfRule>
    <cfRule type="expression" dxfId="982" priority="1089">
      <formula>AND($H221&lt;&gt;"",$I221="",$J221="")</formula>
    </cfRule>
  </conditionalFormatting>
  <conditionalFormatting sqref="X221:AI221 U221">
    <cfRule type="cellIs" dxfId="981" priority="1090" operator="greaterThan">
      <formula>0</formula>
    </cfRule>
    <cfRule type="cellIs" dxfId="980" priority="1091" operator="lessThan">
      <formula>0</formula>
    </cfRule>
  </conditionalFormatting>
  <conditionalFormatting sqref="AJ221:CF221">
    <cfRule type="cellIs" dxfId="979" priority="1085" operator="greaterThan">
      <formula>0</formula>
    </cfRule>
    <cfRule type="cellIs" dxfId="978" priority="1086" operator="lessThan">
      <formula>0</formula>
    </cfRule>
  </conditionalFormatting>
  <conditionalFormatting sqref="U223 X223:AI223">
    <cfRule type="expression" dxfId="977" priority="1082">
      <formula>AND($H223&lt;&gt;"",$I223&lt;&gt;"",$J223&lt;&gt;"")</formula>
    </cfRule>
    <cfRule type="expression" dxfId="976" priority="1083">
      <formula>AND($H223&lt;&gt;"",$I223&lt;&gt;"",$J223="")</formula>
    </cfRule>
    <cfRule type="expression" dxfId="975" priority="1084">
      <formula>AND($H223&lt;&gt;"",$I223="",$J223="")</formula>
    </cfRule>
  </conditionalFormatting>
  <conditionalFormatting sqref="X223:AI223 U223">
    <cfRule type="cellIs" dxfId="974" priority="1080" operator="greaterThan">
      <formula>0</formula>
    </cfRule>
    <cfRule type="cellIs" dxfId="973" priority="1081" operator="lessThan">
      <formula>0</formula>
    </cfRule>
  </conditionalFormatting>
  <conditionalFormatting sqref="AJ223:CF223">
    <cfRule type="expression" dxfId="972" priority="1077">
      <formula>AND($H223&lt;&gt;"",$I223&lt;&gt;"",$J223&lt;&gt;"")</formula>
    </cfRule>
    <cfRule type="expression" dxfId="971" priority="1078">
      <formula>AND($H223&lt;&gt;"",$I223&lt;&gt;"",$J223="")</formula>
    </cfRule>
    <cfRule type="expression" dxfId="970" priority="1079">
      <formula>AND($H223&lt;&gt;"",$I223="",$J223="")</formula>
    </cfRule>
  </conditionalFormatting>
  <conditionalFormatting sqref="AJ223:CF223">
    <cfRule type="cellIs" dxfId="969" priority="1075" operator="greaterThan">
      <formula>0</formula>
    </cfRule>
    <cfRule type="cellIs" dxfId="968" priority="1076" operator="lessThan">
      <formula>0</formula>
    </cfRule>
  </conditionalFormatting>
  <conditionalFormatting sqref="H225:J225 U225 X225:AI225">
    <cfRule type="expression" dxfId="967" priority="1072">
      <formula>AND($H225&lt;&gt;"",$I225&lt;&gt;"",$J225&lt;&gt;"")</formula>
    </cfRule>
    <cfRule type="expression" dxfId="966" priority="1073">
      <formula>AND($H225&lt;&gt;"",$I225&lt;&gt;"",$J225="")</formula>
    </cfRule>
    <cfRule type="expression" dxfId="965" priority="1074">
      <formula>AND($H225&lt;&gt;"",$I225="",$J225="")</formula>
    </cfRule>
  </conditionalFormatting>
  <conditionalFormatting sqref="H225">
    <cfRule type="expression" dxfId="964" priority="1071">
      <formula>AND($H225&lt;&gt;"",$I225&lt;&gt;"")</formula>
    </cfRule>
  </conditionalFormatting>
  <conditionalFormatting sqref="I225">
    <cfRule type="expression" dxfId="963" priority="1070">
      <formula>AND($I225&lt;&gt;"",$J225&lt;&gt;"")</formula>
    </cfRule>
  </conditionalFormatting>
  <conditionalFormatting sqref="A225">
    <cfRule type="containsBlanks" dxfId="962" priority="1069">
      <formula>LEN(TRIM(A225))=0</formula>
    </cfRule>
  </conditionalFormatting>
  <conditionalFormatting sqref="X225:AI225 U225">
    <cfRule type="cellIs" dxfId="961" priority="1067" operator="greaterThan">
      <formula>0</formula>
    </cfRule>
    <cfRule type="cellIs" dxfId="960" priority="1068" operator="lessThan">
      <formula>0</formula>
    </cfRule>
  </conditionalFormatting>
  <conditionalFormatting sqref="AJ225:CF225">
    <cfRule type="expression" dxfId="959" priority="1064">
      <formula>AND($H225&lt;&gt;"",$I225&lt;&gt;"",$J225&lt;&gt;"")</formula>
    </cfRule>
    <cfRule type="expression" dxfId="958" priority="1065">
      <formula>AND($H225&lt;&gt;"",$I225&lt;&gt;"",$J225="")</formula>
    </cfRule>
    <cfRule type="expression" dxfId="957" priority="1066">
      <formula>AND($H225&lt;&gt;"",$I225="",$J225="")</formula>
    </cfRule>
  </conditionalFormatting>
  <conditionalFormatting sqref="AJ225:CF225">
    <cfRule type="cellIs" dxfId="956" priority="1062" operator="greaterThan">
      <formula>0</formula>
    </cfRule>
    <cfRule type="cellIs" dxfId="955" priority="1063" operator="lessThan">
      <formula>0</formula>
    </cfRule>
  </conditionalFormatting>
  <conditionalFormatting sqref="H182:J182 U182 X182:AI182">
    <cfRule type="expression" dxfId="954" priority="1059">
      <formula>AND($H182&lt;&gt;"",$I182&lt;&gt;"",$J182&lt;&gt;"")</formula>
    </cfRule>
    <cfRule type="expression" dxfId="953" priority="1060">
      <formula>AND($H182&lt;&gt;"",$I182&lt;&gt;"",$J182="")</formula>
    </cfRule>
    <cfRule type="expression" dxfId="952" priority="1061">
      <formula>AND($H182&lt;&gt;"",$I182="",$J182="")</formula>
    </cfRule>
  </conditionalFormatting>
  <conditionalFormatting sqref="H182">
    <cfRule type="expression" dxfId="951" priority="1058">
      <formula>AND($H182&lt;&gt;"",$I182&lt;&gt;"")</formula>
    </cfRule>
  </conditionalFormatting>
  <conditionalFormatting sqref="I182">
    <cfRule type="expression" dxfId="950" priority="1057">
      <formula>AND($I182&lt;&gt;"",$J182&lt;&gt;"")</formula>
    </cfRule>
  </conditionalFormatting>
  <conditionalFormatting sqref="A182">
    <cfRule type="containsBlanks" dxfId="949" priority="1056">
      <formula>LEN(TRIM(A182))=0</formula>
    </cfRule>
  </conditionalFormatting>
  <conditionalFormatting sqref="X182:AI182 U182">
    <cfRule type="cellIs" dxfId="948" priority="1054" operator="greaterThan">
      <formula>0</formula>
    </cfRule>
    <cfRule type="cellIs" dxfId="947" priority="1055" operator="lessThan">
      <formula>0</formula>
    </cfRule>
  </conditionalFormatting>
  <conditionalFormatting sqref="H184:J184">
    <cfRule type="expression" dxfId="946" priority="1051">
      <formula>AND($H184&lt;&gt;"",$I184&lt;&gt;"",$J184&lt;&gt;"")</formula>
    </cfRule>
    <cfRule type="expression" dxfId="945" priority="1052">
      <formula>AND($H184&lt;&gt;"",$I184&lt;&gt;"",$J184="")</formula>
    </cfRule>
    <cfRule type="expression" dxfId="944" priority="1053">
      <formula>AND($H184&lt;&gt;"",$I184="",$J184="")</formula>
    </cfRule>
  </conditionalFormatting>
  <conditionalFormatting sqref="H184">
    <cfRule type="expression" dxfId="943" priority="1050">
      <formula>AND($H184&lt;&gt;"",$I184&lt;&gt;"")</formula>
    </cfRule>
  </conditionalFormatting>
  <conditionalFormatting sqref="I184">
    <cfRule type="expression" dxfId="942" priority="1049">
      <formula>AND($I184&lt;&gt;"",$J184&lt;&gt;"")</formula>
    </cfRule>
  </conditionalFormatting>
  <conditionalFormatting sqref="U184 X184:Z184">
    <cfRule type="expression" dxfId="941" priority="1046">
      <formula>AND($H184&lt;&gt;"",$I184&lt;&gt;"",$J184&lt;&gt;"")</formula>
    </cfRule>
    <cfRule type="expression" dxfId="940" priority="1047">
      <formula>AND($H184&lt;&gt;"",$I184&lt;&gt;"",$J184="")</formula>
    </cfRule>
    <cfRule type="expression" dxfId="939" priority="1048">
      <formula>AND($H184&lt;&gt;"",$I184="",$J184="")</formula>
    </cfRule>
  </conditionalFormatting>
  <conditionalFormatting sqref="A184">
    <cfRule type="containsBlanks" dxfId="938" priority="1045">
      <formula>LEN(TRIM(A184))=0</formula>
    </cfRule>
  </conditionalFormatting>
  <conditionalFormatting sqref="AA184:AB184">
    <cfRule type="expression" dxfId="937" priority="1042">
      <formula>AND($H184&lt;&gt;"",$I184&lt;&gt;"",$J184&lt;&gt;"")</formula>
    </cfRule>
    <cfRule type="expression" dxfId="936" priority="1043">
      <formula>AND($H184&lt;&gt;"",$I184&lt;&gt;"",$J184="")</formula>
    </cfRule>
    <cfRule type="expression" dxfId="935" priority="1044">
      <formula>AND($H184&lt;&gt;"",$I184="",$J184="")</formula>
    </cfRule>
  </conditionalFormatting>
  <conditionalFormatting sqref="AC184:AD184">
    <cfRule type="expression" dxfId="934" priority="1039">
      <formula>AND($H184&lt;&gt;"",$I184&lt;&gt;"",$J184&lt;&gt;"")</formula>
    </cfRule>
    <cfRule type="expression" dxfId="933" priority="1040">
      <formula>AND($H184&lt;&gt;"",$I184&lt;&gt;"",$J184="")</formula>
    </cfRule>
    <cfRule type="expression" dxfId="932" priority="1041">
      <formula>AND($H184&lt;&gt;"",$I184="",$J184="")</formula>
    </cfRule>
  </conditionalFormatting>
  <conditionalFormatting sqref="AE184:AH184">
    <cfRule type="expression" dxfId="931" priority="1036">
      <formula>AND($H184&lt;&gt;"",$I184&lt;&gt;"",$J184&lt;&gt;"")</formula>
    </cfRule>
    <cfRule type="expression" dxfId="930" priority="1037">
      <formula>AND($H184&lt;&gt;"",$I184&lt;&gt;"",$J184="")</formula>
    </cfRule>
    <cfRule type="expression" dxfId="929" priority="1038">
      <formula>AND($H184&lt;&gt;"",$I184="",$J184="")</formula>
    </cfRule>
  </conditionalFormatting>
  <conditionalFormatting sqref="AI184">
    <cfRule type="expression" dxfId="928" priority="1033">
      <formula>AND($H184&lt;&gt;"",$I184&lt;&gt;"",$J184&lt;&gt;"")</formula>
    </cfRule>
    <cfRule type="expression" dxfId="927" priority="1034">
      <formula>AND($H184&lt;&gt;"",$I184&lt;&gt;"",$J184="")</formula>
    </cfRule>
    <cfRule type="expression" dxfId="926" priority="1035">
      <formula>AND($H184&lt;&gt;"",$I184="",$J184="")</formula>
    </cfRule>
  </conditionalFormatting>
  <conditionalFormatting sqref="H186:J186 U186 X186:AI186">
    <cfRule type="expression" dxfId="925" priority="1030">
      <formula>AND($H186&lt;&gt;"",$I186&lt;&gt;"",$J186&lt;&gt;"")</formula>
    </cfRule>
    <cfRule type="expression" dxfId="924" priority="1031">
      <formula>AND($H186&lt;&gt;"",$I186&lt;&gt;"",$J186="")</formula>
    </cfRule>
    <cfRule type="expression" dxfId="923" priority="1032">
      <formula>AND($H186&lt;&gt;"",$I186="",$J186="")</formula>
    </cfRule>
  </conditionalFormatting>
  <conditionalFormatting sqref="H186">
    <cfRule type="expression" dxfId="922" priority="1029">
      <formula>AND($H186&lt;&gt;"",$I186&lt;&gt;"")</formula>
    </cfRule>
  </conditionalFormatting>
  <conditionalFormatting sqref="I186">
    <cfRule type="expression" dxfId="921" priority="1028">
      <formula>AND($I186&lt;&gt;"",$J186&lt;&gt;"")</formula>
    </cfRule>
  </conditionalFormatting>
  <conditionalFormatting sqref="A186">
    <cfRule type="containsBlanks" dxfId="920" priority="1027">
      <formula>LEN(TRIM(A186))=0</formula>
    </cfRule>
  </conditionalFormatting>
  <conditionalFormatting sqref="X186:AI186 U186">
    <cfRule type="cellIs" dxfId="919" priority="1025" operator="greaterThan">
      <formula>0</formula>
    </cfRule>
    <cfRule type="cellIs" dxfId="918" priority="1026" operator="lessThan">
      <formula>0</formula>
    </cfRule>
  </conditionalFormatting>
  <conditionalFormatting sqref="H188:J188 U188 X188:AI188">
    <cfRule type="expression" dxfId="917" priority="1022">
      <formula>AND($H188&lt;&gt;"",$I188&lt;&gt;"",$J188&lt;&gt;"")</formula>
    </cfRule>
    <cfRule type="expression" dxfId="916" priority="1023">
      <formula>AND($H188&lt;&gt;"",$I188&lt;&gt;"",$J188="")</formula>
    </cfRule>
    <cfRule type="expression" dxfId="915" priority="1024">
      <formula>AND($H188&lt;&gt;"",$I188="",$J188="")</formula>
    </cfRule>
  </conditionalFormatting>
  <conditionalFormatting sqref="H188">
    <cfRule type="expression" dxfId="914" priority="1021">
      <formula>AND($H188&lt;&gt;"",$I188&lt;&gt;"")</formula>
    </cfRule>
  </conditionalFormatting>
  <conditionalFormatting sqref="I188">
    <cfRule type="expression" dxfId="913" priority="1020">
      <formula>AND($I188&lt;&gt;"",$J188&lt;&gt;"")</formula>
    </cfRule>
  </conditionalFormatting>
  <conditionalFormatting sqref="A188">
    <cfRule type="containsBlanks" dxfId="912" priority="1019">
      <formula>LEN(TRIM(A188))=0</formula>
    </cfRule>
  </conditionalFormatting>
  <conditionalFormatting sqref="X188:AI188 U188">
    <cfRule type="cellIs" dxfId="911" priority="1017" operator="greaterThan">
      <formula>0</formula>
    </cfRule>
    <cfRule type="cellIs" dxfId="910" priority="1018" operator="lessThan">
      <formula>0</formula>
    </cfRule>
  </conditionalFormatting>
  <conditionalFormatting sqref="H190:J190">
    <cfRule type="expression" dxfId="909" priority="1014">
      <formula>AND($H190&lt;&gt;"",$I190&lt;&gt;"",$J190&lt;&gt;"")</formula>
    </cfRule>
    <cfRule type="expression" dxfId="908" priority="1015">
      <formula>AND($H190&lt;&gt;"",$I190&lt;&gt;"",$J190="")</formula>
    </cfRule>
    <cfRule type="expression" dxfId="907" priority="1016">
      <formula>AND($H190&lt;&gt;"",$I190="",$J190="")</formula>
    </cfRule>
  </conditionalFormatting>
  <conditionalFormatting sqref="H190">
    <cfRule type="expression" dxfId="906" priority="1013">
      <formula>AND($H190&lt;&gt;"",$I190&lt;&gt;"")</formula>
    </cfRule>
  </conditionalFormatting>
  <conditionalFormatting sqref="I190">
    <cfRule type="expression" dxfId="905" priority="1012">
      <formula>AND($I190&lt;&gt;"",$J190&lt;&gt;"")</formula>
    </cfRule>
  </conditionalFormatting>
  <conditionalFormatting sqref="U190 X190:Z190">
    <cfRule type="expression" dxfId="904" priority="1009">
      <formula>AND($H190&lt;&gt;"",$I190&lt;&gt;"",$J190&lt;&gt;"")</formula>
    </cfRule>
    <cfRule type="expression" dxfId="903" priority="1010">
      <formula>AND($H190&lt;&gt;"",$I190&lt;&gt;"",$J190="")</formula>
    </cfRule>
    <cfRule type="expression" dxfId="902" priority="1011">
      <formula>AND($H190&lt;&gt;"",$I190="",$J190="")</formula>
    </cfRule>
  </conditionalFormatting>
  <conditionalFormatting sqref="A190">
    <cfRule type="containsBlanks" dxfId="901" priority="1008">
      <formula>LEN(TRIM(A190))=0</formula>
    </cfRule>
  </conditionalFormatting>
  <conditionalFormatting sqref="AA190:AB190">
    <cfRule type="expression" dxfId="900" priority="1005">
      <formula>AND($H190&lt;&gt;"",$I190&lt;&gt;"",$J190&lt;&gt;"")</formula>
    </cfRule>
    <cfRule type="expression" dxfId="899" priority="1006">
      <formula>AND($H190&lt;&gt;"",$I190&lt;&gt;"",$J190="")</formula>
    </cfRule>
    <cfRule type="expression" dxfId="898" priority="1007">
      <formula>AND($H190&lt;&gt;"",$I190="",$J190="")</formula>
    </cfRule>
  </conditionalFormatting>
  <conditionalFormatting sqref="AC190:AD190">
    <cfRule type="expression" dxfId="897" priority="1002">
      <formula>AND($H190&lt;&gt;"",$I190&lt;&gt;"",$J190&lt;&gt;"")</formula>
    </cfRule>
    <cfRule type="expression" dxfId="896" priority="1003">
      <formula>AND($H190&lt;&gt;"",$I190&lt;&gt;"",$J190="")</formula>
    </cfRule>
    <cfRule type="expression" dxfId="895" priority="1004">
      <formula>AND($H190&lt;&gt;"",$I190="",$J190="")</formula>
    </cfRule>
  </conditionalFormatting>
  <conditionalFormatting sqref="AE190:AH190">
    <cfRule type="expression" dxfId="894" priority="999">
      <formula>AND($H190&lt;&gt;"",$I190&lt;&gt;"",$J190&lt;&gt;"")</formula>
    </cfRule>
    <cfRule type="expression" dxfId="893" priority="1000">
      <formula>AND($H190&lt;&gt;"",$I190&lt;&gt;"",$J190="")</formula>
    </cfRule>
    <cfRule type="expression" dxfId="892" priority="1001">
      <formula>AND($H190&lt;&gt;"",$I190="",$J190="")</formula>
    </cfRule>
  </conditionalFormatting>
  <conditionalFormatting sqref="AI190">
    <cfRule type="expression" dxfId="891" priority="996">
      <formula>AND($H190&lt;&gt;"",$I190&lt;&gt;"",$J190&lt;&gt;"")</formula>
    </cfRule>
    <cfRule type="expression" dxfId="890" priority="997">
      <formula>AND($H190&lt;&gt;"",$I190&lt;&gt;"",$J190="")</formula>
    </cfRule>
    <cfRule type="expression" dxfId="889" priority="998">
      <formula>AND($H190&lt;&gt;"",$I190="",$J190="")</formula>
    </cfRule>
  </conditionalFormatting>
  <conditionalFormatting sqref="AJ182:CF182">
    <cfRule type="expression" dxfId="888" priority="993">
      <formula>AND($H182&lt;&gt;"",$I182&lt;&gt;"",$J182&lt;&gt;"")</formula>
    </cfRule>
    <cfRule type="expression" dxfId="887" priority="994">
      <formula>AND($H182&lt;&gt;"",$I182&lt;&gt;"",$J182="")</formula>
    </cfRule>
    <cfRule type="expression" dxfId="886" priority="995">
      <formula>AND($H182&lt;&gt;"",$I182="",$J182="")</formula>
    </cfRule>
  </conditionalFormatting>
  <conditionalFormatting sqref="AJ182:CF182">
    <cfRule type="cellIs" dxfId="885" priority="991" operator="greaterThan">
      <formula>0</formula>
    </cfRule>
    <cfRule type="cellIs" dxfId="884" priority="992" operator="lessThan">
      <formula>0</formula>
    </cfRule>
  </conditionalFormatting>
  <conditionalFormatting sqref="AJ184:CF184">
    <cfRule type="expression" dxfId="883" priority="988">
      <formula>AND($H184&lt;&gt;"",$I184&lt;&gt;"",$J184&lt;&gt;"")</formula>
    </cfRule>
    <cfRule type="expression" dxfId="882" priority="989">
      <formula>AND($H184&lt;&gt;"",$I184&lt;&gt;"",$J184="")</formula>
    </cfRule>
    <cfRule type="expression" dxfId="881" priority="990">
      <formula>AND($H184&lt;&gt;"",$I184="",$J184="")</formula>
    </cfRule>
  </conditionalFormatting>
  <conditionalFormatting sqref="AJ186:CF186">
    <cfRule type="expression" dxfId="880" priority="985">
      <formula>AND($H186&lt;&gt;"",$I186&lt;&gt;"",$J186&lt;&gt;"")</formula>
    </cfRule>
    <cfRule type="expression" dxfId="879" priority="986">
      <formula>AND($H186&lt;&gt;"",$I186&lt;&gt;"",$J186="")</formula>
    </cfRule>
    <cfRule type="expression" dxfId="878" priority="987">
      <formula>AND($H186&lt;&gt;"",$I186="",$J186="")</formula>
    </cfRule>
  </conditionalFormatting>
  <conditionalFormatting sqref="AJ186:CF186">
    <cfRule type="cellIs" dxfId="877" priority="983" operator="greaterThan">
      <formula>0</formula>
    </cfRule>
    <cfRule type="cellIs" dxfId="876" priority="984" operator="lessThan">
      <formula>0</formula>
    </cfRule>
  </conditionalFormatting>
  <conditionalFormatting sqref="AJ188:CF188">
    <cfRule type="expression" dxfId="875" priority="980">
      <formula>AND($H188&lt;&gt;"",$I188&lt;&gt;"",$J188&lt;&gt;"")</formula>
    </cfRule>
    <cfRule type="expression" dxfId="874" priority="981">
      <formula>AND($H188&lt;&gt;"",$I188&lt;&gt;"",$J188="")</formula>
    </cfRule>
    <cfRule type="expression" dxfId="873" priority="982">
      <formula>AND($H188&lt;&gt;"",$I188="",$J188="")</formula>
    </cfRule>
  </conditionalFormatting>
  <conditionalFormatting sqref="AJ188:CF188">
    <cfRule type="cellIs" dxfId="872" priority="978" operator="greaterThan">
      <formula>0</formula>
    </cfRule>
    <cfRule type="cellIs" dxfId="871" priority="979" operator="lessThan">
      <formula>0</formula>
    </cfRule>
  </conditionalFormatting>
  <conditionalFormatting sqref="AJ190:CF190">
    <cfRule type="expression" dxfId="870" priority="975">
      <formula>AND($H190&lt;&gt;"",$I190&lt;&gt;"",$J190&lt;&gt;"")</formula>
    </cfRule>
    <cfRule type="expression" dxfId="869" priority="976">
      <formula>AND($H190&lt;&gt;"",$I190&lt;&gt;"",$J190="")</formula>
    </cfRule>
    <cfRule type="expression" dxfId="868" priority="977">
      <formula>AND($H190&lt;&gt;"",$I190="",$J190="")</formula>
    </cfRule>
  </conditionalFormatting>
  <conditionalFormatting sqref="H180:J180">
    <cfRule type="expression" dxfId="867" priority="972">
      <formula>AND($H180&lt;&gt;"",$I180&lt;&gt;"",$J180&lt;&gt;"")</formula>
    </cfRule>
    <cfRule type="expression" dxfId="866" priority="973">
      <formula>AND($H180&lt;&gt;"",$I180&lt;&gt;"",$J180="")</formula>
    </cfRule>
    <cfRule type="expression" dxfId="865" priority="974">
      <formula>AND($H180&lt;&gt;"",$I180="",$J180="")</formula>
    </cfRule>
  </conditionalFormatting>
  <conditionalFormatting sqref="H180">
    <cfRule type="expression" dxfId="864" priority="971">
      <formula>AND($H180&lt;&gt;"",$I180&lt;&gt;"")</formula>
    </cfRule>
  </conditionalFormatting>
  <conditionalFormatting sqref="I180">
    <cfRule type="expression" dxfId="863" priority="970">
      <formula>AND($I180&lt;&gt;"",$J180&lt;&gt;"")</formula>
    </cfRule>
  </conditionalFormatting>
  <conditionalFormatting sqref="U180 X180:Z180">
    <cfRule type="expression" dxfId="862" priority="967">
      <formula>AND($H180&lt;&gt;"",$I180&lt;&gt;"",$J180&lt;&gt;"")</formula>
    </cfRule>
    <cfRule type="expression" dxfId="861" priority="968">
      <formula>AND($H180&lt;&gt;"",$I180&lt;&gt;"",$J180="")</formula>
    </cfRule>
    <cfRule type="expression" dxfId="860" priority="969">
      <formula>AND($H180&lt;&gt;"",$I180="",$J180="")</formula>
    </cfRule>
  </conditionalFormatting>
  <conditionalFormatting sqref="A180">
    <cfRule type="containsBlanks" dxfId="859" priority="966">
      <formula>LEN(TRIM(A180))=0</formula>
    </cfRule>
  </conditionalFormatting>
  <conditionalFormatting sqref="AA180:AB180">
    <cfRule type="expression" dxfId="858" priority="963">
      <formula>AND($H180&lt;&gt;"",$I180&lt;&gt;"",$J180&lt;&gt;"")</formula>
    </cfRule>
    <cfRule type="expression" dxfId="857" priority="964">
      <formula>AND($H180&lt;&gt;"",$I180&lt;&gt;"",$J180="")</formula>
    </cfRule>
    <cfRule type="expression" dxfId="856" priority="965">
      <formula>AND($H180&lt;&gt;"",$I180="",$J180="")</formula>
    </cfRule>
  </conditionalFormatting>
  <conditionalFormatting sqref="AC180:AD180">
    <cfRule type="expression" dxfId="855" priority="960">
      <formula>AND($H180&lt;&gt;"",$I180&lt;&gt;"",$J180&lt;&gt;"")</formula>
    </cfRule>
    <cfRule type="expression" dxfId="854" priority="961">
      <formula>AND($H180&lt;&gt;"",$I180&lt;&gt;"",$J180="")</formula>
    </cfRule>
    <cfRule type="expression" dxfId="853" priority="962">
      <formula>AND($H180&lt;&gt;"",$I180="",$J180="")</formula>
    </cfRule>
  </conditionalFormatting>
  <conditionalFormatting sqref="AE180:AH180">
    <cfRule type="expression" dxfId="852" priority="957">
      <formula>AND($H180&lt;&gt;"",$I180&lt;&gt;"",$J180&lt;&gt;"")</formula>
    </cfRule>
    <cfRule type="expression" dxfId="851" priority="958">
      <formula>AND($H180&lt;&gt;"",$I180&lt;&gt;"",$J180="")</formula>
    </cfRule>
    <cfRule type="expression" dxfId="850" priority="959">
      <formula>AND($H180&lt;&gt;"",$I180="",$J180="")</formula>
    </cfRule>
  </conditionalFormatting>
  <conditionalFormatting sqref="AI180">
    <cfRule type="expression" dxfId="849" priority="954">
      <formula>AND($H180&lt;&gt;"",$I180&lt;&gt;"",$J180&lt;&gt;"")</formula>
    </cfRule>
    <cfRule type="expression" dxfId="848" priority="955">
      <formula>AND($H180&lt;&gt;"",$I180&lt;&gt;"",$J180="")</formula>
    </cfRule>
    <cfRule type="expression" dxfId="847" priority="956">
      <formula>AND($H180&lt;&gt;"",$I180="",$J180="")</formula>
    </cfRule>
  </conditionalFormatting>
  <conditionalFormatting sqref="AJ180:CF180">
    <cfRule type="expression" dxfId="846" priority="951">
      <formula>AND($H180&lt;&gt;"",$I180&lt;&gt;"",$J180&lt;&gt;"")</formula>
    </cfRule>
    <cfRule type="expression" dxfId="845" priority="952">
      <formula>AND($H180&lt;&gt;"",$I180&lt;&gt;"",$J180="")</formula>
    </cfRule>
    <cfRule type="expression" dxfId="844" priority="953">
      <formula>AND($H180&lt;&gt;"",$I180="",$J180="")</formula>
    </cfRule>
  </conditionalFormatting>
  <conditionalFormatting sqref="U227:U228 X227:CF228 H227:J228">
    <cfRule type="expression" dxfId="843" priority="948">
      <formula>AND($H227&lt;&gt;"",$I227&lt;&gt;"",$J227&lt;&gt;"")</formula>
    </cfRule>
    <cfRule type="expression" dxfId="842" priority="949">
      <formula>AND($H227&lt;&gt;"",$I227&lt;&gt;"",$J227="")</formula>
    </cfRule>
    <cfRule type="expression" dxfId="841" priority="950">
      <formula>AND($H227&lt;&gt;"",$I227="",$J227="")</formula>
    </cfRule>
  </conditionalFormatting>
  <conditionalFormatting sqref="H227:H228">
    <cfRule type="expression" dxfId="840" priority="947">
      <formula>AND($H227&lt;&gt;"",$I227&lt;&gt;"")</formula>
    </cfRule>
  </conditionalFormatting>
  <conditionalFormatting sqref="I227:I228">
    <cfRule type="expression" dxfId="839" priority="946">
      <formula>AND($I227&lt;&gt;"",$J227&lt;&gt;"")</formula>
    </cfRule>
  </conditionalFormatting>
  <conditionalFormatting sqref="A227:A228">
    <cfRule type="containsBlanks" dxfId="838" priority="945">
      <formula>LEN(TRIM(A227))=0</formula>
    </cfRule>
  </conditionalFormatting>
  <conditionalFormatting sqref="A229">
    <cfRule type="containsBlanks" dxfId="837" priority="943">
      <formula>LEN(TRIM(A229))=0</formula>
    </cfRule>
  </conditionalFormatting>
  <conditionalFormatting sqref="A231">
    <cfRule type="containsBlanks" dxfId="836" priority="926">
      <formula>LEN(TRIM(A231))=0</formula>
    </cfRule>
  </conditionalFormatting>
  <conditionalFormatting sqref="A232">
    <cfRule type="containsBlanks" dxfId="835" priority="925">
      <formula>LEN(TRIM(A232))=0</formula>
    </cfRule>
  </conditionalFormatting>
  <conditionalFormatting sqref="U233 X233:CF233 H233:J233">
    <cfRule type="expression" dxfId="834" priority="922">
      <formula>AND($H233&lt;&gt;"",$I233&lt;&gt;"",$J233&lt;&gt;"")</formula>
    </cfRule>
    <cfRule type="expression" dxfId="833" priority="923">
      <formula>AND($H233&lt;&gt;"",$I233&lt;&gt;"",$J233="")</formula>
    </cfRule>
    <cfRule type="expression" dxfId="832" priority="924">
      <formula>AND($H233&lt;&gt;"",$I233="",$J233="")</formula>
    </cfRule>
  </conditionalFormatting>
  <conditionalFormatting sqref="H233">
    <cfRule type="expression" dxfId="831" priority="921">
      <formula>AND($H233&lt;&gt;"",$I233&lt;&gt;"")</formula>
    </cfRule>
  </conditionalFormatting>
  <conditionalFormatting sqref="I233">
    <cfRule type="expression" dxfId="830" priority="920">
      <formula>AND($I233&lt;&gt;"",$J233&lt;&gt;"")</formula>
    </cfRule>
  </conditionalFormatting>
  <conditionalFormatting sqref="A233">
    <cfRule type="containsBlanks" dxfId="829" priority="919">
      <formula>LEN(TRIM(A233))=0</formula>
    </cfRule>
  </conditionalFormatting>
  <conditionalFormatting sqref="H234:J234">
    <cfRule type="expression" dxfId="828" priority="916">
      <formula>AND($H234&lt;&gt;"",$I234&lt;&gt;"",$J234&lt;&gt;"")</formula>
    </cfRule>
    <cfRule type="expression" dxfId="827" priority="917">
      <formula>AND($H234&lt;&gt;"",$I234&lt;&gt;"",$J234="")</formula>
    </cfRule>
    <cfRule type="expression" dxfId="826" priority="918">
      <formula>AND($H234&lt;&gt;"",$I234="",$J234="")</formula>
    </cfRule>
  </conditionalFormatting>
  <conditionalFormatting sqref="H234">
    <cfRule type="expression" dxfId="825" priority="915">
      <formula>AND($H234&lt;&gt;"",$I234&lt;&gt;"")</formula>
    </cfRule>
  </conditionalFormatting>
  <conditionalFormatting sqref="I234">
    <cfRule type="expression" dxfId="824" priority="914">
      <formula>AND($I234&lt;&gt;"",$J234&lt;&gt;"")</formula>
    </cfRule>
  </conditionalFormatting>
  <conditionalFormatting sqref="A234">
    <cfRule type="containsBlanks" dxfId="823" priority="913">
      <formula>LEN(TRIM(A234))=0</formula>
    </cfRule>
  </conditionalFormatting>
  <conditionalFormatting sqref="U236 X236:CF236 H236:J237">
    <cfRule type="expression" dxfId="822" priority="910">
      <formula>AND($H236&lt;&gt;"",$I236&lt;&gt;"",$J236&lt;&gt;"")</formula>
    </cfRule>
    <cfRule type="expression" dxfId="821" priority="911">
      <formula>AND($H236&lt;&gt;"",$I236&lt;&gt;"",$J236="")</formula>
    </cfRule>
    <cfRule type="expression" dxfId="820" priority="912">
      <formula>AND($H236&lt;&gt;"",$I236="",$J236="")</formula>
    </cfRule>
  </conditionalFormatting>
  <conditionalFormatting sqref="H236:H237">
    <cfRule type="expression" dxfId="819" priority="909">
      <formula>AND($H236&lt;&gt;"",$I236&lt;&gt;"")</formula>
    </cfRule>
  </conditionalFormatting>
  <conditionalFormatting sqref="I236:I237">
    <cfRule type="expression" dxfId="818" priority="908">
      <formula>AND($I236&lt;&gt;"",$J236&lt;&gt;"")</formula>
    </cfRule>
  </conditionalFormatting>
  <conditionalFormatting sqref="A236">
    <cfRule type="containsBlanks" dxfId="817" priority="907">
      <formula>LEN(TRIM(A236))=0</formula>
    </cfRule>
  </conditionalFormatting>
  <conditionalFormatting sqref="A237">
    <cfRule type="containsBlanks" dxfId="816" priority="906">
      <formula>LEN(TRIM(A237))=0</formula>
    </cfRule>
  </conditionalFormatting>
  <conditionalFormatting sqref="U238 X238:CF238 H238:J238">
    <cfRule type="expression" dxfId="815" priority="903">
      <formula>AND($H238&lt;&gt;"",$I238&lt;&gt;"",$J238&lt;&gt;"")</formula>
    </cfRule>
    <cfRule type="expression" dxfId="814" priority="904">
      <formula>AND($H238&lt;&gt;"",$I238&lt;&gt;"",$J238="")</formula>
    </cfRule>
    <cfRule type="expression" dxfId="813" priority="905">
      <formula>AND($H238&lt;&gt;"",$I238="",$J238="")</formula>
    </cfRule>
  </conditionalFormatting>
  <conditionalFormatting sqref="H238">
    <cfRule type="expression" dxfId="812" priority="902">
      <formula>AND($H238&lt;&gt;"",$I238&lt;&gt;"")</formula>
    </cfRule>
  </conditionalFormatting>
  <conditionalFormatting sqref="I238">
    <cfRule type="expression" dxfId="811" priority="901">
      <formula>AND($I238&lt;&gt;"",$J238&lt;&gt;"")</formula>
    </cfRule>
  </conditionalFormatting>
  <conditionalFormatting sqref="A238">
    <cfRule type="containsBlanks" dxfId="810" priority="900">
      <formula>LEN(TRIM(A238))=0</formula>
    </cfRule>
  </conditionalFormatting>
  <conditionalFormatting sqref="H239:J239">
    <cfRule type="expression" dxfId="809" priority="897">
      <formula>AND($H239&lt;&gt;"",$I239&lt;&gt;"",$J239&lt;&gt;"")</formula>
    </cfRule>
    <cfRule type="expression" dxfId="808" priority="898">
      <formula>AND($H239&lt;&gt;"",$I239&lt;&gt;"",$J239="")</formula>
    </cfRule>
    <cfRule type="expression" dxfId="807" priority="899">
      <formula>AND($H239&lt;&gt;"",$I239="",$J239="")</formula>
    </cfRule>
  </conditionalFormatting>
  <conditionalFormatting sqref="H239">
    <cfRule type="expression" dxfId="806" priority="896">
      <formula>AND($H239&lt;&gt;"",$I239&lt;&gt;"")</formula>
    </cfRule>
  </conditionalFormatting>
  <conditionalFormatting sqref="I239">
    <cfRule type="expression" dxfId="805" priority="895">
      <formula>AND($I239&lt;&gt;"",$J239&lt;&gt;"")</formula>
    </cfRule>
  </conditionalFormatting>
  <conditionalFormatting sqref="A239">
    <cfRule type="containsBlanks" dxfId="804" priority="894">
      <formula>LEN(TRIM(A239))=0</formula>
    </cfRule>
  </conditionalFormatting>
  <conditionalFormatting sqref="H241:J241">
    <cfRule type="expression" dxfId="803" priority="891">
      <formula>AND($H241&lt;&gt;"",$I241&lt;&gt;"",$J241&lt;&gt;"")</formula>
    </cfRule>
    <cfRule type="expression" dxfId="802" priority="892">
      <formula>AND($H241&lt;&gt;"",$I241&lt;&gt;"",$J241="")</formula>
    </cfRule>
    <cfRule type="expression" dxfId="801" priority="893">
      <formula>AND($H241&lt;&gt;"",$I241="",$J241="")</formula>
    </cfRule>
  </conditionalFormatting>
  <conditionalFormatting sqref="H241">
    <cfRule type="expression" dxfId="800" priority="890">
      <formula>AND($H241&lt;&gt;"",$I241&lt;&gt;"")</formula>
    </cfRule>
  </conditionalFormatting>
  <conditionalFormatting sqref="I241">
    <cfRule type="expression" dxfId="799" priority="889">
      <formula>AND($I241&lt;&gt;"",$J241&lt;&gt;"")</formula>
    </cfRule>
  </conditionalFormatting>
  <conditionalFormatting sqref="U241 X241:Z241">
    <cfRule type="expression" dxfId="798" priority="886">
      <formula>AND($H241&lt;&gt;"",$I241&lt;&gt;"",$J241&lt;&gt;"")</formula>
    </cfRule>
    <cfRule type="expression" dxfId="797" priority="887">
      <formula>AND($H241&lt;&gt;"",$I241&lt;&gt;"",$J241="")</formula>
    </cfRule>
    <cfRule type="expression" dxfId="796" priority="888">
      <formula>AND($H241&lt;&gt;"",$I241="",$J241="")</formula>
    </cfRule>
  </conditionalFormatting>
  <conditionalFormatting sqref="A241">
    <cfRule type="containsBlanks" dxfId="795" priority="885">
      <formula>LEN(TRIM(A241))=0</formula>
    </cfRule>
  </conditionalFormatting>
  <conditionalFormatting sqref="AA241:AB241">
    <cfRule type="expression" dxfId="794" priority="882">
      <formula>AND($H241&lt;&gt;"",$I241&lt;&gt;"",$J241&lt;&gt;"")</formula>
    </cfRule>
    <cfRule type="expression" dxfId="793" priority="883">
      <formula>AND($H241&lt;&gt;"",$I241&lt;&gt;"",$J241="")</formula>
    </cfRule>
    <cfRule type="expression" dxfId="792" priority="884">
      <formula>AND($H241&lt;&gt;"",$I241="",$J241="")</formula>
    </cfRule>
  </conditionalFormatting>
  <conditionalFormatting sqref="AC241:AD241">
    <cfRule type="expression" dxfId="791" priority="879">
      <formula>AND($H241&lt;&gt;"",$I241&lt;&gt;"",$J241&lt;&gt;"")</formula>
    </cfRule>
    <cfRule type="expression" dxfId="790" priority="880">
      <formula>AND($H241&lt;&gt;"",$I241&lt;&gt;"",$J241="")</formula>
    </cfRule>
    <cfRule type="expression" dxfId="789" priority="881">
      <formula>AND($H241&lt;&gt;"",$I241="",$J241="")</formula>
    </cfRule>
  </conditionalFormatting>
  <conditionalFormatting sqref="AE241:AH241">
    <cfRule type="expression" dxfId="788" priority="876">
      <formula>AND($H241&lt;&gt;"",$I241&lt;&gt;"",$J241&lt;&gt;"")</formula>
    </cfRule>
    <cfRule type="expression" dxfId="787" priority="877">
      <formula>AND($H241&lt;&gt;"",$I241&lt;&gt;"",$J241="")</formula>
    </cfRule>
    <cfRule type="expression" dxfId="786" priority="878">
      <formula>AND($H241&lt;&gt;"",$I241="",$J241="")</formula>
    </cfRule>
  </conditionalFormatting>
  <conditionalFormatting sqref="AI241">
    <cfRule type="expression" dxfId="785" priority="873">
      <formula>AND($H241&lt;&gt;"",$I241&lt;&gt;"",$J241&lt;&gt;"")</formula>
    </cfRule>
    <cfRule type="expression" dxfId="784" priority="874">
      <formula>AND($H241&lt;&gt;"",$I241&lt;&gt;"",$J241="")</formula>
    </cfRule>
    <cfRule type="expression" dxfId="783" priority="875">
      <formula>AND($H241&lt;&gt;"",$I241="",$J241="")</formula>
    </cfRule>
  </conditionalFormatting>
  <conditionalFormatting sqref="AJ241:CF241">
    <cfRule type="expression" dxfId="782" priority="870">
      <formula>AND($H241&lt;&gt;"",$I241&lt;&gt;"",$J241&lt;&gt;"")</formula>
    </cfRule>
    <cfRule type="expression" dxfId="781" priority="871">
      <formula>AND($H241&lt;&gt;"",$I241&lt;&gt;"",$J241="")</formula>
    </cfRule>
    <cfRule type="expression" dxfId="780" priority="872">
      <formula>AND($H241&lt;&gt;"",$I241="",$J241="")</formula>
    </cfRule>
  </conditionalFormatting>
  <conditionalFormatting sqref="H243:J243 U243 X243:AI243">
    <cfRule type="expression" dxfId="779" priority="854">
      <formula>AND($H243&lt;&gt;"",$I243&lt;&gt;"",$J243&lt;&gt;"")</formula>
    </cfRule>
    <cfRule type="expression" dxfId="778" priority="855">
      <formula>AND($H243&lt;&gt;"",$I243&lt;&gt;"",$J243="")</formula>
    </cfRule>
    <cfRule type="expression" dxfId="777" priority="856">
      <formula>AND($H243&lt;&gt;"",$I243="",$J243="")</formula>
    </cfRule>
  </conditionalFormatting>
  <conditionalFormatting sqref="H243">
    <cfRule type="expression" dxfId="776" priority="853">
      <formula>AND($H243&lt;&gt;"",$I243&lt;&gt;"")</formula>
    </cfRule>
  </conditionalFormatting>
  <conditionalFormatting sqref="I243">
    <cfRule type="expression" dxfId="775" priority="852">
      <formula>AND($I243&lt;&gt;"",$J243&lt;&gt;"")</formula>
    </cfRule>
  </conditionalFormatting>
  <conditionalFormatting sqref="A243">
    <cfRule type="containsBlanks" dxfId="774" priority="851">
      <formula>LEN(TRIM(A243))=0</formula>
    </cfRule>
  </conditionalFormatting>
  <conditionalFormatting sqref="X243:AI243 U243">
    <cfRule type="cellIs" dxfId="773" priority="849" operator="greaterThan">
      <formula>0</formula>
    </cfRule>
    <cfRule type="cellIs" dxfId="772" priority="850" operator="lessThan">
      <formula>0</formula>
    </cfRule>
  </conditionalFormatting>
  <conditionalFormatting sqref="H245:J245">
    <cfRule type="expression" dxfId="771" priority="846">
      <formula>AND($H245&lt;&gt;"",$I245&lt;&gt;"",$J245&lt;&gt;"")</formula>
    </cfRule>
    <cfRule type="expression" dxfId="770" priority="847">
      <formula>AND($H245&lt;&gt;"",$I245&lt;&gt;"",$J245="")</formula>
    </cfRule>
    <cfRule type="expression" dxfId="769" priority="848">
      <formula>AND($H245&lt;&gt;"",$I245="",$J245="")</formula>
    </cfRule>
  </conditionalFormatting>
  <conditionalFormatting sqref="H245">
    <cfRule type="expression" dxfId="768" priority="845">
      <formula>AND($H245&lt;&gt;"",$I245&lt;&gt;"")</formula>
    </cfRule>
  </conditionalFormatting>
  <conditionalFormatting sqref="I245">
    <cfRule type="expression" dxfId="767" priority="844">
      <formula>AND($I245&lt;&gt;"",$J245&lt;&gt;"")</formula>
    </cfRule>
  </conditionalFormatting>
  <conditionalFormatting sqref="U245 X245:Z245">
    <cfRule type="expression" dxfId="766" priority="841">
      <formula>AND($H245&lt;&gt;"",$I245&lt;&gt;"",$J245&lt;&gt;"")</formula>
    </cfRule>
    <cfRule type="expression" dxfId="765" priority="842">
      <formula>AND($H245&lt;&gt;"",$I245&lt;&gt;"",$J245="")</formula>
    </cfRule>
    <cfRule type="expression" dxfId="764" priority="843">
      <formula>AND($H245&lt;&gt;"",$I245="",$J245="")</formula>
    </cfRule>
  </conditionalFormatting>
  <conditionalFormatting sqref="A245">
    <cfRule type="containsBlanks" dxfId="763" priority="840">
      <formula>LEN(TRIM(A245))=0</formula>
    </cfRule>
  </conditionalFormatting>
  <conditionalFormatting sqref="AA245:AB245">
    <cfRule type="expression" dxfId="762" priority="837">
      <formula>AND($H245&lt;&gt;"",$I245&lt;&gt;"",$J245&lt;&gt;"")</formula>
    </cfRule>
    <cfRule type="expression" dxfId="761" priority="838">
      <formula>AND($H245&lt;&gt;"",$I245&lt;&gt;"",$J245="")</formula>
    </cfRule>
    <cfRule type="expression" dxfId="760" priority="839">
      <formula>AND($H245&lt;&gt;"",$I245="",$J245="")</formula>
    </cfRule>
  </conditionalFormatting>
  <conditionalFormatting sqref="AC245:AD245">
    <cfRule type="expression" dxfId="759" priority="834">
      <formula>AND($H245&lt;&gt;"",$I245&lt;&gt;"",$J245&lt;&gt;"")</formula>
    </cfRule>
    <cfRule type="expression" dxfId="758" priority="835">
      <formula>AND($H245&lt;&gt;"",$I245&lt;&gt;"",$J245="")</formula>
    </cfRule>
    <cfRule type="expression" dxfId="757" priority="836">
      <formula>AND($H245&lt;&gt;"",$I245="",$J245="")</formula>
    </cfRule>
  </conditionalFormatting>
  <conditionalFormatting sqref="AE245:AH245">
    <cfRule type="expression" dxfId="756" priority="831">
      <formula>AND($H245&lt;&gt;"",$I245&lt;&gt;"",$J245&lt;&gt;"")</formula>
    </cfRule>
    <cfRule type="expression" dxfId="755" priority="832">
      <formula>AND($H245&lt;&gt;"",$I245&lt;&gt;"",$J245="")</formula>
    </cfRule>
    <cfRule type="expression" dxfId="754" priority="833">
      <formula>AND($H245&lt;&gt;"",$I245="",$J245="")</formula>
    </cfRule>
  </conditionalFormatting>
  <conditionalFormatting sqref="AI245">
    <cfRule type="expression" dxfId="753" priority="828">
      <formula>AND($H245&lt;&gt;"",$I245&lt;&gt;"",$J245&lt;&gt;"")</formula>
    </cfRule>
    <cfRule type="expression" dxfId="752" priority="829">
      <formula>AND($H245&lt;&gt;"",$I245&lt;&gt;"",$J245="")</formula>
    </cfRule>
    <cfRule type="expression" dxfId="751" priority="830">
      <formula>AND($H245&lt;&gt;"",$I245="",$J245="")</formula>
    </cfRule>
  </conditionalFormatting>
  <conditionalFormatting sqref="H247:J247 U247 X247:AI247">
    <cfRule type="expression" dxfId="750" priority="825">
      <formula>AND($H247&lt;&gt;"",$I247&lt;&gt;"",$J247&lt;&gt;"")</formula>
    </cfRule>
    <cfRule type="expression" dxfId="749" priority="826">
      <formula>AND($H247&lt;&gt;"",$I247&lt;&gt;"",$J247="")</formula>
    </cfRule>
    <cfRule type="expression" dxfId="748" priority="827">
      <formula>AND($H247&lt;&gt;"",$I247="",$J247="")</formula>
    </cfRule>
  </conditionalFormatting>
  <conditionalFormatting sqref="H247">
    <cfRule type="expression" dxfId="747" priority="824">
      <formula>AND($H247&lt;&gt;"",$I247&lt;&gt;"")</formula>
    </cfRule>
  </conditionalFormatting>
  <conditionalFormatting sqref="I247">
    <cfRule type="expression" dxfId="746" priority="823">
      <formula>AND($I247&lt;&gt;"",$J247&lt;&gt;"")</formula>
    </cfRule>
  </conditionalFormatting>
  <conditionalFormatting sqref="A247">
    <cfRule type="containsBlanks" dxfId="745" priority="822">
      <formula>LEN(TRIM(A247))=0</formula>
    </cfRule>
  </conditionalFormatting>
  <conditionalFormatting sqref="X247:AI247 U247">
    <cfRule type="cellIs" dxfId="744" priority="820" operator="greaterThan">
      <formula>0</formula>
    </cfRule>
    <cfRule type="cellIs" dxfId="743" priority="821" operator="lessThan">
      <formula>0</formula>
    </cfRule>
  </conditionalFormatting>
  <conditionalFormatting sqref="AJ243:CF243">
    <cfRule type="expression" dxfId="742" priority="817">
      <formula>AND($H243&lt;&gt;"",$I243&lt;&gt;"",$J243&lt;&gt;"")</formula>
    </cfRule>
    <cfRule type="expression" dxfId="741" priority="818">
      <formula>AND($H243&lt;&gt;"",$I243&lt;&gt;"",$J243="")</formula>
    </cfRule>
    <cfRule type="expression" dxfId="740" priority="819">
      <formula>AND($H243&lt;&gt;"",$I243="",$J243="")</formula>
    </cfRule>
  </conditionalFormatting>
  <conditionalFormatting sqref="AJ243:CF243">
    <cfRule type="cellIs" dxfId="739" priority="815" operator="greaterThan">
      <formula>0</formula>
    </cfRule>
    <cfRule type="cellIs" dxfId="738" priority="816" operator="lessThan">
      <formula>0</formula>
    </cfRule>
  </conditionalFormatting>
  <conditionalFormatting sqref="AJ245:CF245">
    <cfRule type="expression" dxfId="737" priority="812">
      <formula>AND($H245&lt;&gt;"",$I245&lt;&gt;"",$J245&lt;&gt;"")</formula>
    </cfRule>
    <cfRule type="expression" dxfId="736" priority="813">
      <formula>AND($H245&lt;&gt;"",$I245&lt;&gt;"",$J245="")</formula>
    </cfRule>
    <cfRule type="expression" dxfId="735" priority="814">
      <formula>AND($H245&lt;&gt;"",$I245="",$J245="")</formula>
    </cfRule>
  </conditionalFormatting>
  <conditionalFormatting sqref="AJ247:CF247">
    <cfRule type="expression" dxfId="734" priority="809">
      <formula>AND($H247&lt;&gt;"",$I247&lt;&gt;"",$J247&lt;&gt;"")</formula>
    </cfRule>
    <cfRule type="expression" dxfId="733" priority="810">
      <formula>AND($H247&lt;&gt;"",$I247&lt;&gt;"",$J247="")</formula>
    </cfRule>
    <cfRule type="expression" dxfId="732" priority="811">
      <formula>AND($H247&lt;&gt;"",$I247="",$J247="")</formula>
    </cfRule>
  </conditionalFormatting>
  <conditionalFormatting sqref="AJ247:CF247">
    <cfRule type="cellIs" dxfId="731" priority="807" operator="greaterThan">
      <formula>0</formula>
    </cfRule>
    <cfRule type="cellIs" dxfId="730" priority="808" operator="lessThan">
      <formula>0</formula>
    </cfRule>
  </conditionalFormatting>
  <conditionalFormatting sqref="H249:J249">
    <cfRule type="expression" dxfId="729" priority="796">
      <formula>AND($H249&lt;&gt;"",$I249&lt;&gt;"",$J249&lt;&gt;"")</formula>
    </cfRule>
    <cfRule type="expression" dxfId="728" priority="797">
      <formula>AND($H249&lt;&gt;"",$I249&lt;&gt;"",$J249="")</formula>
    </cfRule>
    <cfRule type="expression" dxfId="727" priority="798">
      <formula>AND($H249&lt;&gt;"",$I249="",$J249="")</formula>
    </cfRule>
  </conditionalFormatting>
  <conditionalFormatting sqref="H249">
    <cfRule type="expression" dxfId="726" priority="795">
      <formula>AND($H249&lt;&gt;"",$I249&lt;&gt;"")</formula>
    </cfRule>
  </conditionalFormatting>
  <conditionalFormatting sqref="I249">
    <cfRule type="expression" dxfId="725" priority="794">
      <formula>AND($I249&lt;&gt;"",$J249&lt;&gt;"")</formula>
    </cfRule>
  </conditionalFormatting>
  <conditionalFormatting sqref="U249 X249:Z249">
    <cfRule type="expression" dxfId="724" priority="791">
      <formula>AND($H249&lt;&gt;"",$I249&lt;&gt;"",$J249&lt;&gt;"")</formula>
    </cfRule>
    <cfRule type="expression" dxfId="723" priority="792">
      <formula>AND($H249&lt;&gt;"",$I249&lt;&gt;"",$J249="")</formula>
    </cfRule>
    <cfRule type="expression" dxfId="722" priority="793">
      <formula>AND($H249&lt;&gt;"",$I249="",$J249="")</formula>
    </cfRule>
  </conditionalFormatting>
  <conditionalFormatting sqref="A249">
    <cfRule type="containsBlanks" dxfId="721" priority="790">
      <formula>LEN(TRIM(A249))=0</formula>
    </cfRule>
  </conditionalFormatting>
  <conditionalFormatting sqref="AA249:AB249">
    <cfRule type="expression" dxfId="720" priority="787">
      <formula>AND($H249&lt;&gt;"",$I249&lt;&gt;"",$J249&lt;&gt;"")</formula>
    </cfRule>
    <cfRule type="expression" dxfId="719" priority="788">
      <formula>AND($H249&lt;&gt;"",$I249&lt;&gt;"",$J249="")</formula>
    </cfRule>
    <cfRule type="expression" dxfId="718" priority="789">
      <formula>AND($H249&lt;&gt;"",$I249="",$J249="")</formula>
    </cfRule>
  </conditionalFormatting>
  <conditionalFormatting sqref="AC249:AD249">
    <cfRule type="expression" dxfId="717" priority="784">
      <formula>AND($H249&lt;&gt;"",$I249&lt;&gt;"",$J249&lt;&gt;"")</formula>
    </cfRule>
    <cfRule type="expression" dxfId="716" priority="785">
      <formula>AND($H249&lt;&gt;"",$I249&lt;&gt;"",$J249="")</formula>
    </cfRule>
    <cfRule type="expression" dxfId="715" priority="786">
      <formula>AND($H249&lt;&gt;"",$I249="",$J249="")</formula>
    </cfRule>
  </conditionalFormatting>
  <conditionalFormatting sqref="AE249:AH249">
    <cfRule type="expression" dxfId="714" priority="781">
      <formula>AND($H249&lt;&gt;"",$I249&lt;&gt;"",$J249&lt;&gt;"")</formula>
    </cfRule>
    <cfRule type="expression" dxfId="713" priority="782">
      <formula>AND($H249&lt;&gt;"",$I249&lt;&gt;"",$J249="")</formula>
    </cfRule>
    <cfRule type="expression" dxfId="712" priority="783">
      <formula>AND($H249&lt;&gt;"",$I249="",$J249="")</formula>
    </cfRule>
  </conditionalFormatting>
  <conditionalFormatting sqref="AI249">
    <cfRule type="expression" dxfId="711" priority="778">
      <formula>AND($H249&lt;&gt;"",$I249&lt;&gt;"",$J249&lt;&gt;"")</formula>
    </cfRule>
    <cfRule type="expression" dxfId="710" priority="779">
      <formula>AND($H249&lt;&gt;"",$I249&lt;&gt;"",$J249="")</formula>
    </cfRule>
    <cfRule type="expression" dxfId="709" priority="780">
      <formula>AND($H249&lt;&gt;"",$I249="",$J249="")</formula>
    </cfRule>
  </conditionalFormatting>
  <conditionalFormatting sqref="AJ249:CF249">
    <cfRule type="expression" dxfId="708" priority="770">
      <formula>AND($H249&lt;&gt;"",$I249&lt;&gt;"",$J249&lt;&gt;"")</formula>
    </cfRule>
    <cfRule type="expression" dxfId="707" priority="771">
      <formula>AND($H249&lt;&gt;"",$I249&lt;&gt;"",$J249="")</formula>
    </cfRule>
    <cfRule type="expression" dxfId="706" priority="772">
      <formula>AND($H249&lt;&gt;"",$I249="",$J249="")</formula>
    </cfRule>
  </conditionalFormatting>
  <conditionalFormatting sqref="H251:J251 U251 X251:AI251">
    <cfRule type="expression" dxfId="705" priority="767">
      <formula>AND($H251&lt;&gt;"",$I251&lt;&gt;"",$J251&lt;&gt;"")</formula>
    </cfRule>
    <cfRule type="expression" dxfId="704" priority="768">
      <formula>AND($H251&lt;&gt;"",$I251&lt;&gt;"",$J251="")</formula>
    </cfRule>
    <cfRule type="expression" dxfId="703" priority="769">
      <formula>AND($H251&lt;&gt;"",$I251="",$J251="")</formula>
    </cfRule>
  </conditionalFormatting>
  <conditionalFormatting sqref="H251">
    <cfRule type="expression" dxfId="702" priority="766">
      <formula>AND($H251&lt;&gt;"",$I251&lt;&gt;"")</formula>
    </cfRule>
  </conditionalFormatting>
  <conditionalFormatting sqref="I251">
    <cfRule type="expression" dxfId="701" priority="765">
      <formula>AND($I251&lt;&gt;"",$J251&lt;&gt;"")</formula>
    </cfRule>
  </conditionalFormatting>
  <conditionalFormatting sqref="A251">
    <cfRule type="containsBlanks" dxfId="700" priority="764">
      <formula>LEN(TRIM(A251))=0</formula>
    </cfRule>
  </conditionalFormatting>
  <conditionalFormatting sqref="X251:AI251 U251">
    <cfRule type="cellIs" dxfId="699" priority="762" operator="greaterThan">
      <formula>0</formula>
    </cfRule>
    <cfRule type="cellIs" dxfId="698" priority="763" operator="lessThan">
      <formula>0</formula>
    </cfRule>
  </conditionalFormatting>
  <conditionalFormatting sqref="AJ251:CF251">
    <cfRule type="expression" dxfId="697" priority="759">
      <formula>AND($H251&lt;&gt;"",$I251&lt;&gt;"",$J251&lt;&gt;"")</formula>
    </cfRule>
    <cfRule type="expression" dxfId="696" priority="760">
      <formula>AND($H251&lt;&gt;"",$I251&lt;&gt;"",$J251="")</formula>
    </cfRule>
    <cfRule type="expression" dxfId="695" priority="761">
      <formula>AND($H251&lt;&gt;"",$I251="",$J251="")</formula>
    </cfRule>
  </conditionalFormatting>
  <conditionalFormatting sqref="AJ251:CF251">
    <cfRule type="cellIs" dxfId="694" priority="757" operator="greaterThan">
      <formula>0</formula>
    </cfRule>
    <cfRule type="cellIs" dxfId="693" priority="758" operator="lessThan">
      <formula>0</formula>
    </cfRule>
  </conditionalFormatting>
  <conditionalFormatting sqref="H253:J253 U253 X253:AI253">
    <cfRule type="expression" dxfId="692" priority="754">
      <formula>AND($H253&lt;&gt;"",$I253&lt;&gt;"",$J253&lt;&gt;"")</formula>
    </cfRule>
    <cfRule type="expression" dxfId="691" priority="755">
      <formula>AND($H253&lt;&gt;"",$I253&lt;&gt;"",$J253="")</formula>
    </cfRule>
    <cfRule type="expression" dxfId="690" priority="756">
      <formula>AND($H253&lt;&gt;"",$I253="",$J253="")</formula>
    </cfRule>
  </conditionalFormatting>
  <conditionalFormatting sqref="H253">
    <cfRule type="expression" dxfId="689" priority="753">
      <formula>AND($H253&lt;&gt;"",$I253&lt;&gt;"")</formula>
    </cfRule>
  </conditionalFormatting>
  <conditionalFormatting sqref="I253">
    <cfRule type="expression" dxfId="688" priority="752">
      <formula>AND($I253&lt;&gt;"",$J253&lt;&gt;"")</formula>
    </cfRule>
  </conditionalFormatting>
  <conditionalFormatting sqref="A253">
    <cfRule type="containsBlanks" dxfId="687" priority="751">
      <formula>LEN(TRIM(A253))=0</formula>
    </cfRule>
  </conditionalFormatting>
  <conditionalFormatting sqref="X253:AI253 U253">
    <cfRule type="cellIs" dxfId="686" priority="749" operator="greaterThan">
      <formula>0</formula>
    </cfRule>
    <cfRule type="cellIs" dxfId="685" priority="750" operator="lessThan">
      <formula>0</formula>
    </cfRule>
  </conditionalFormatting>
  <conditionalFormatting sqref="AJ253:CF253">
    <cfRule type="expression" dxfId="684" priority="746">
      <formula>AND($H253&lt;&gt;"",$I253&lt;&gt;"",$J253&lt;&gt;"")</formula>
    </cfRule>
    <cfRule type="expression" dxfId="683" priority="747">
      <formula>AND($H253&lt;&gt;"",$I253&lt;&gt;"",$J253="")</formula>
    </cfRule>
    <cfRule type="expression" dxfId="682" priority="748">
      <formula>AND($H253&lt;&gt;"",$I253="",$J253="")</formula>
    </cfRule>
  </conditionalFormatting>
  <conditionalFormatting sqref="AJ253:CF253">
    <cfRule type="cellIs" dxfId="681" priority="744" operator="greaterThan">
      <formula>0</formula>
    </cfRule>
    <cfRule type="cellIs" dxfId="680" priority="745" operator="lessThan">
      <formula>0</formula>
    </cfRule>
  </conditionalFormatting>
  <conditionalFormatting sqref="H261:J261">
    <cfRule type="expression" dxfId="679" priority="741">
      <formula>AND($H261&lt;&gt;"",$I261&lt;&gt;"",$J261&lt;&gt;"")</formula>
    </cfRule>
    <cfRule type="expression" dxfId="678" priority="742">
      <formula>AND($H261&lt;&gt;"",$I261&lt;&gt;"",$J261="")</formula>
    </cfRule>
    <cfRule type="expression" dxfId="677" priority="743">
      <formula>AND($H261&lt;&gt;"",$I261="",$J261="")</formula>
    </cfRule>
  </conditionalFormatting>
  <conditionalFormatting sqref="H261">
    <cfRule type="expression" dxfId="676" priority="740">
      <formula>AND($H261&lt;&gt;"",$I261&lt;&gt;"")</formula>
    </cfRule>
  </conditionalFormatting>
  <conditionalFormatting sqref="I261">
    <cfRule type="expression" dxfId="675" priority="739">
      <formula>AND($I261&lt;&gt;"",$J261&lt;&gt;"")</formula>
    </cfRule>
  </conditionalFormatting>
  <conditionalFormatting sqref="A261">
    <cfRule type="containsBlanks" dxfId="674" priority="738">
      <formula>LEN(TRIM(A261))=0</formula>
    </cfRule>
  </conditionalFormatting>
  <conditionalFormatting sqref="H267:J267">
    <cfRule type="expression" dxfId="673" priority="696">
      <formula>AND($H267&lt;&gt;"",$I267&lt;&gt;"",$J267&lt;&gt;"")</formula>
    </cfRule>
    <cfRule type="expression" dxfId="672" priority="697">
      <formula>AND($H267&lt;&gt;"",$I267&lt;&gt;"",$J267="")</formula>
    </cfRule>
    <cfRule type="expression" dxfId="671" priority="698">
      <formula>AND($H267&lt;&gt;"",$I267="",$J267="")</formula>
    </cfRule>
  </conditionalFormatting>
  <conditionalFormatting sqref="H267">
    <cfRule type="expression" dxfId="670" priority="695">
      <formula>AND($H267&lt;&gt;"",$I267&lt;&gt;"")</formula>
    </cfRule>
  </conditionalFormatting>
  <conditionalFormatting sqref="I267">
    <cfRule type="expression" dxfId="669" priority="694">
      <formula>AND($I267&lt;&gt;"",$J267&lt;&gt;"")</formula>
    </cfRule>
  </conditionalFormatting>
  <conditionalFormatting sqref="A267">
    <cfRule type="containsBlanks" dxfId="668" priority="693">
      <formula>LEN(TRIM(A267))=0</formula>
    </cfRule>
  </conditionalFormatting>
  <conditionalFormatting sqref="H269:J269 U269 X269:AI269">
    <cfRule type="expression" dxfId="667" priority="680">
      <formula>AND($H269&lt;&gt;"",$I269&lt;&gt;"",$J269&lt;&gt;"")</formula>
    </cfRule>
    <cfRule type="expression" dxfId="666" priority="681">
      <formula>AND($H269&lt;&gt;"",$I269&lt;&gt;"",$J269="")</formula>
    </cfRule>
    <cfRule type="expression" dxfId="665" priority="682">
      <formula>AND($H269&lt;&gt;"",$I269="",$J269="")</formula>
    </cfRule>
  </conditionalFormatting>
  <conditionalFormatting sqref="H269">
    <cfRule type="expression" dxfId="664" priority="679">
      <formula>AND($H269&lt;&gt;"",$I269&lt;&gt;"")</formula>
    </cfRule>
  </conditionalFormatting>
  <conditionalFormatting sqref="I269">
    <cfRule type="expression" dxfId="663" priority="678">
      <formula>AND($I269&lt;&gt;"",$J269&lt;&gt;"")</formula>
    </cfRule>
  </conditionalFormatting>
  <conditionalFormatting sqref="A269">
    <cfRule type="containsBlanks" dxfId="662" priority="677">
      <formula>LEN(TRIM(A269))=0</formula>
    </cfRule>
  </conditionalFormatting>
  <conditionalFormatting sqref="X269:AI269 U269">
    <cfRule type="cellIs" dxfId="661" priority="675" operator="greaterThan">
      <formula>0</formula>
    </cfRule>
    <cfRule type="cellIs" dxfId="660" priority="676" operator="lessThan">
      <formula>0</formula>
    </cfRule>
  </conditionalFormatting>
  <conditionalFormatting sqref="AJ269:CF269">
    <cfRule type="expression" dxfId="659" priority="672">
      <formula>AND($H269&lt;&gt;"",$I269&lt;&gt;"",$J269&lt;&gt;"")</formula>
    </cfRule>
    <cfRule type="expression" dxfId="658" priority="673">
      <formula>AND($H269&lt;&gt;"",$I269&lt;&gt;"",$J269="")</formula>
    </cfRule>
    <cfRule type="expression" dxfId="657" priority="674">
      <formula>AND($H269&lt;&gt;"",$I269="",$J269="")</formula>
    </cfRule>
  </conditionalFormatting>
  <conditionalFormatting sqref="AJ269:CF269">
    <cfRule type="cellIs" dxfId="656" priority="670" operator="greaterThan">
      <formula>0</formula>
    </cfRule>
    <cfRule type="cellIs" dxfId="655" priority="671" operator="lessThan">
      <formula>0</formula>
    </cfRule>
  </conditionalFormatting>
  <conditionalFormatting sqref="H271:J271 U271 X271:AI271">
    <cfRule type="expression" dxfId="654" priority="667">
      <formula>AND($H271&lt;&gt;"",$I271&lt;&gt;"",$J271&lt;&gt;"")</formula>
    </cfRule>
    <cfRule type="expression" dxfId="653" priority="668">
      <formula>AND($H271&lt;&gt;"",$I271&lt;&gt;"",$J271="")</formula>
    </cfRule>
    <cfRule type="expression" dxfId="652" priority="669">
      <formula>AND($H271&lt;&gt;"",$I271="",$J271="")</formula>
    </cfRule>
  </conditionalFormatting>
  <conditionalFormatting sqref="H271">
    <cfRule type="expression" dxfId="651" priority="666">
      <formula>AND($H271&lt;&gt;"",$I271&lt;&gt;"")</formula>
    </cfRule>
  </conditionalFormatting>
  <conditionalFormatting sqref="I271">
    <cfRule type="expression" dxfId="650" priority="665">
      <formula>AND($I271&lt;&gt;"",$J271&lt;&gt;"")</formula>
    </cfRule>
  </conditionalFormatting>
  <conditionalFormatting sqref="A271">
    <cfRule type="containsBlanks" dxfId="649" priority="664">
      <formula>LEN(TRIM(A271))=0</formula>
    </cfRule>
  </conditionalFormatting>
  <conditionalFormatting sqref="X271:AI271 U271">
    <cfRule type="cellIs" dxfId="648" priority="662" operator="greaterThan">
      <formula>0</formula>
    </cfRule>
    <cfRule type="cellIs" dxfId="647" priority="663" operator="lessThan">
      <formula>0</formula>
    </cfRule>
  </conditionalFormatting>
  <conditionalFormatting sqref="AJ271:CF271">
    <cfRule type="expression" dxfId="646" priority="659">
      <formula>AND($H271&lt;&gt;"",$I271&lt;&gt;"",$J271&lt;&gt;"")</formula>
    </cfRule>
    <cfRule type="expression" dxfId="645" priority="660">
      <formula>AND($H271&lt;&gt;"",$I271&lt;&gt;"",$J271="")</formula>
    </cfRule>
    <cfRule type="expression" dxfId="644" priority="661">
      <formula>AND($H271&lt;&gt;"",$I271="",$J271="")</formula>
    </cfRule>
  </conditionalFormatting>
  <conditionalFormatting sqref="AJ271:CF271">
    <cfRule type="cellIs" dxfId="643" priority="657" operator="greaterThan">
      <formula>0</formula>
    </cfRule>
    <cfRule type="cellIs" dxfId="642" priority="658" operator="lessThan">
      <formula>0</formula>
    </cfRule>
  </conditionalFormatting>
  <conditionalFormatting sqref="A272:A275">
    <cfRule type="containsBlanks" dxfId="641" priority="651">
      <formula>LEN(TRIM(A272))=0</formula>
    </cfRule>
  </conditionalFormatting>
  <conditionalFormatting sqref="H291:J294 U291:U294 X291:CF294">
    <cfRule type="expression" dxfId="640" priority="620">
      <formula>AND($H291&lt;&gt;"",$I291&lt;&gt;"",$J291&lt;&gt;"")</formula>
    </cfRule>
    <cfRule type="expression" dxfId="639" priority="621">
      <formula>AND($H291&lt;&gt;"",$I291&lt;&gt;"",$J291="")</formula>
    </cfRule>
    <cfRule type="expression" dxfId="638" priority="622">
      <formula>AND($H291&lt;&gt;"",$I291="",$J291="")</formula>
    </cfRule>
  </conditionalFormatting>
  <conditionalFormatting sqref="H291:H294">
    <cfRule type="expression" dxfId="637" priority="619">
      <formula>AND($H291&lt;&gt;"",$I291&lt;&gt;"")</formula>
    </cfRule>
  </conditionalFormatting>
  <conditionalFormatting sqref="I291:I294">
    <cfRule type="expression" dxfId="636" priority="618">
      <formula>AND($I291&lt;&gt;"",$J291&lt;&gt;"")</formula>
    </cfRule>
  </conditionalFormatting>
  <conditionalFormatting sqref="H290:J290 U290 X290:AI290">
    <cfRule type="expression" dxfId="635" priority="615">
      <formula>AND($H290&lt;&gt;"",$I290&lt;&gt;"",$J290&lt;&gt;"")</formula>
    </cfRule>
    <cfRule type="expression" dxfId="634" priority="616">
      <formula>AND($H290&lt;&gt;"",$I290&lt;&gt;"",$J290="")</formula>
    </cfRule>
    <cfRule type="expression" dxfId="633" priority="617">
      <formula>AND($H290&lt;&gt;"",$I290="",$J290="")</formula>
    </cfRule>
  </conditionalFormatting>
  <conditionalFormatting sqref="H290">
    <cfRule type="expression" dxfId="632" priority="614">
      <formula>AND($H290&lt;&gt;"",$I290&lt;&gt;"")</formula>
    </cfRule>
  </conditionalFormatting>
  <conditionalFormatting sqref="I290">
    <cfRule type="expression" dxfId="631" priority="613">
      <formula>AND($I290&lt;&gt;"",$J290&lt;&gt;"")</formula>
    </cfRule>
  </conditionalFormatting>
  <conditionalFormatting sqref="A290">
    <cfRule type="containsBlanks" dxfId="630" priority="612">
      <formula>LEN(TRIM(A290))=0</formula>
    </cfRule>
  </conditionalFormatting>
  <conditionalFormatting sqref="X290:AI290 U290">
    <cfRule type="cellIs" dxfId="629" priority="610" operator="greaterThan">
      <formula>0</formula>
    </cfRule>
    <cfRule type="cellIs" dxfId="628" priority="611" operator="lessThan">
      <formula>0</formula>
    </cfRule>
  </conditionalFormatting>
  <conditionalFormatting sqref="AJ290:CF290">
    <cfRule type="expression" dxfId="627" priority="607">
      <formula>AND($H290&lt;&gt;"",$I290&lt;&gt;"",$J290&lt;&gt;"")</formula>
    </cfRule>
    <cfRule type="expression" dxfId="626" priority="608">
      <formula>AND($H290&lt;&gt;"",$I290&lt;&gt;"",$J290="")</formula>
    </cfRule>
    <cfRule type="expression" dxfId="625" priority="609">
      <formula>AND($H290&lt;&gt;"",$I290="",$J290="")</formula>
    </cfRule>
  </conditionalFormatting>
  <conditionalFormatting sqref="AJ290:CF290">
    <cfRule type="cellIs" dxfId="624" priority="605" operator="greaterThan">
      <formula>0</formula>
    </cfRule>
    <cfRule type="cellIs" dxfId="623" priority="606" operator="lessThan">
      <formula>0</formula>
    </cfRule>
  </conditionalFormatting>
  <conditionalFormatting sqref="A291:A294">
    <cfRule type="containsBlanks" dxfId="622" priority="604">
      <formula>LEN(TRIM(A291))=0</formula>
    </cfRule>
  </conditionalFormatting>
  <conditionalFormatting sqref="H295:J295 U295 X295:CF295">
    <cfRule type="expression" dxfId="621" priority="601">
      <formula>AND($H295&lt;&gt;"",$I295&lt;&gt;"",$J295&lt;&gt;"")</formula>
    </cfRule>
    <cfRule type="expression" dxfId="620" priority="602">
      <formula>AND($H295&lt;&gt;"",$I295&lt;&gt;"",$J295="")</formula>
    </cfRule>
    <cfRule type="expression" dxfId="619" priority="603">
      <formula>AND($H295&lt;&gt;"",$I295="",$J295="")</formula>
    </cfRule>
  </conditionalFormatting>
  <conditionalFormatting sqref="H295">
    <cfRule type="expression" dxfId="618" priority="600">
      <formula>AND($H295&lt;&gt;"",$I295&lt;&gt;"")</formula>
    </cfRule>
  </conditionalFormatting>
  <conditionalFormatting sqref="I295">
    <cfRule type="expression" dxfId="617" priority="599">
      <formula>AND($I295&lt;&gt;"",$J295&lt;&gt;"")</formula>
    </cfRule>
  </conditionalFormatting>
  <conditionalFormatting sqref="A295">
    <cfRule type="containsBlanks" dxfId="616" priority="598">
      <formula>LEN(TRIM(A295))=0</formula>
    </cfRule>
  </conditionalFormatting>
  <conditionalFormatting sqref="H296:J296 U296 X296:CF296">
    <cfRule type="expression" dxfId="615" priority="595">
      <formula>AND($H296&lt;&gt;"",$I296&lt;&gt;"",$J296&lt;&gt;"")</formula>
    </cfRule>
    <cfRule type="expression" dxfId="614" priority="596">
      <formula>AND($H296&lt;&gt;"",$I296&lt;&gt;"",$J296="")</formula>
    </cfRule>
    <cfRule type="expression" dxfId="613" priority="597">
      <formula>AND($H296&lt;&gt;"",$I296="",$J296="")</formula>
    </cfRule>
  </conditionalFormatting>
  <conditionalFormatting sqref="H296">
    <cfRule type="expression" dxfId="612" priority="594">
      <formula>AND($H296&lt;&gt;"",$I296&lt;&gt;"")</formula>
    </cfRule>
  </conditionalFormatting>
  <conditionalFormatting sqref="I296">
    <cfRule type="expression" dxfId="611" priority="593">
      <formula>AND($I296&lt;&gt;"",$J296&lt;&gt;"")</formula>
    </cfRule>
  </conditionalFormatting>
  <conditionalFormatting sqref="A296">
    <cfRule type="containsBlanks" dxfId="610" priority="592">
      <formula>LEN(TRIM(A296))=0</formula>
    </cfRule>
  </conditionalFormatting>
  <conditionalFormatting sqref="H297:J297 U297 X297:CF297">
    <cfRule type="expression" dxfId="609" priority="583">
      <formula>AND($H297&lt;&gt;"",$I297&lt;&gt;"",$J297&lt;&gt;"")</formula>
    </cfRule>
    <cfRule type="expression" dxfId="608" priority="584">
      <formula>AND($H297&lt;&gt;"",$I297&lt;&gt;"",$J297="")</formula>
    </cfRule>
    <cfRule type="expression" dxfId="607" priority="585">
      <formula>AND($H297&lt;&gt;"",$I297="",$J297="")</formula>
    </cfRule>
  </conditionalFormatting>
  <conditionalFormatting sqref="H297">
    <cfRule type="expression" dxfId="606" priority="582">
      <formula>AND($H297&lt;&gt;"",$I297&lt;&gt;"")</formula>
    </cfRule>
  </conditionalFormatting>
  <conditionalFormatting sqref="I297">
    <cfRule type="expression" dxfId="605" priority="581">
      <formula>AND($I297&lt;&gt;"",$J297&lt;&gt;"")</formula>
    </cfRule>
  </conditionalFormatting>
  <conditionalFormatting sqref="A297">
    <cfRule type="containsBlanks" dxfId="604" priority="580">
      <formula>LEN(TRIM(A297))=0</formula>
    </cfRule>
  </conditionalFormatting>
  <conditionalFormatting sqref="H299:J299 U299 X299:CF299">
    <cfRule type="expression" dxfId="603" priority="571">
      <formula>AND($H299&lt;&gt;"",$I299&lt;&gt;"",$J299&lt;&gt;"")</formula>
    </cfRule>
    <cfRule type="expression" dxfId="602" priority="572">
      <formula>AND($H299&lt;&gt;"",$I299&lt;&gt;"",$J299="")</formula>
    </cfRule>
    <cfRule type="expression" dxfId="601" priority="573">
      <formula>AND($H299&lt;&gt;"",$I299="",$J299="")</formula>
    </cfRule>
  </conditionalFormatting>
  <conditionalFormatting sqref="H299">
    <cfRule type="expression" dxfId="600" priority="570">
      <formula>AND($H299&lt;&gt;"",$I299&lt;&gt;"")</formula>
    </cfRule>
  </conditionalFormatting>
  <conditionalFormatting sqref="I299">
    <cfRule type="expression" dxfId="599" priority="569">
      <formula>AND($I299&lt;&gt;"",$J299&lt;&gt;"")</formula>
    </cfRule>
  </conditionalFormatting>
  <conditionalFormatting sqref="A299">
    <cfRule type="containsBlanks" dxfId="598" priority="568">
      <formula>LEN(TRIM(A299))=0</formula>
    </cfRule>
  </conditionalFormatting>
  <conditionalFormatting sqref="H298:J298 U298 X298:CF298">
    <cfRule type="expression" dxfId="597" priority="577">
      <formula>AND($H298&lt;&gt;"",$I298&lt;&gt;"",$J298&lt;&gt;"")</formula>
    </cfRule>
    <cfRule type="expression" dxfId="596" priority="578">
      <formula>AND($H298&lt;&gt;"",$I298&lt;&gt;"",$J298="")</formula>
    </cfRule>
    <cfRule type="expression" dxfId="595" priority="579">
      <formula>AND($H298&lt;&gt;"",$I298="",$J298="")</formula>
    </cfRule>
  </conditionalFormatting>
  <conditionalFormatting sqref="H298">
    <cfRule type="expression" dxfId="594" priority="576">
      <formula>AND($H298&lt;&gt;"",$I298&lt;&gt;"")</formula>
    </cfRule>
  </conditionalFormatting>
  <conditionalFormatting sqref="I298">
    <cfRule type="expression" dxfId="593" priority="575">
      <formula>AND($I298&lt;&gt;"",$J298&lt;&gt;"")</formula>
    </cfRule>
  </conditionalFormatting>
  <conditionalFormatting sqref="A298">
    <cfRule type="containsBlanks" dxfId="592" priority="574">
      <formula>LEN(TRIM(A298))=0</formula>
    </cfRule>
  </conditionalFormatting>
  <conditionalFormatting sqref="H300:J300 U300 X300:CF300">
    <cfRule type="expression" dxfId="591" priority="565">
      <formula>AND($H300&lt;&gt;"",$I300&lt;&gt;"",$J300&lt;&gt;"")</formula>
    </cfRule>
    <cfRule type="expression" dxfId="590" priority="566">
      <formula>AND($H300&lt;&gt;"",$I300&lt;&gt;"",$J300="")</formula>
    </cfRule>
    <cfRule type="expression" dxfId="589" priority="567">
      <formula>AND($H300&lt;&gt;"",$I300="",$J300="")</formula>
    </cfRule>
  </conditionalFormatting>
  <conditionalFormatting sqref="H300">
    <cfRule type="expression" dxfId="588" priority="564">
      <formula>AND($H300&lt;&gt;"",$I300&lt;&gt;"")</formula>
    </cfRule>
  </conditionalFormatting>
  <conditionalFormatting sqref="I300">
    <cfRule type="expression" dxfId="587" priority="563">
      <formula>AND($I300&lt;&gt;"",$J300&lt;&gt;"")</formula>
    </cfRule>
  </conditionalFormatting>
  <conditionalFormatting sqref="A300">
    <cfRule type="containsBlanks" dxfId="586" priority="562">
      <formula>LEN(TRIM(A300))=0</formula>
    </cfRule>
  </conditionalFormatting>
  <conditionalFormatting sqref="H301:J301 U301 X301:CF301">
    <cfRule type="expression" dxfId="585" priority="559">
      <formula>AND($H301&lt;&gt;"",$I301&lt;&gt;"",$J301&lt;&gt;"")</formula>
    </cfRule>
    <cfRule type="expression" dxfId="584" priority="560">
      <formula>AND($H301&lt;&gt;"",$I301&lt;&gt;"",$J301="")</formula>
    </cfRule>
    <cfRule type="expression" dxfId="583" priority="561">
      <formula>AND($H301&lt;&gt;"",$I301="",$J301="")</formula>
    </cfRule>
  </conditionalFormatting>
  <conditionalFormatting sqref="H301">
    <cfRule type="expression" dxfId="582" priority="558">
      <formula>AND($H301&lt;&gt;"",$I301&lt;&gt;"")</formula>
    </cfRule>
  </conditionalFormatting>
  <conditionalFormatting sqref="I301">
    <cfRule type="expression" dxfId="581" priority="557">
      <formula>AND($I301&lt;&gt;"",$J301&lt;&gt;"")</formula>
    </cfRule>
  </conditionalFormatting>
  <conditionalFormatting sqref="A301">
    <cfRule type="containsBlanks" dxfId="580" priority="556">
      <formula>LEN(TRIM(A301))=0</formula>
    </cfRule>
  </conditionalFormatting>
  <conditionalFormatting sqref="H302:J304 U302:U304 X302:CF304">
    <cfRule type="expression" dxfId="579" priority="553">
      <formula>AND($H302&lt;&gt;"",$I302&lt;&gt;"",$J302&lt;&gt;"")</formula>
    </cfRule>
    <cfRule type="expression" dxfId="578" priority="554">
      <formula>AND($H302&lt;&gt;"",$I302&lt;&gt;"",$J302="")</formula>
    </cfRule>
    <cfRule type="expression" dxfId="577" priority="555">
      <formula>AND($H302&lt;&gt;"",$I302="",$J302="")</formula>
    </cfRule>
  </conditionalFormatting>
  <conditionalFormatting sqref="H302:H304">
    <cfRule type="expression" dxfId="576" priority="552">
      <formula>AND($H302&lt;&gt;"",$I302&lt;&gt;"")</formula>
    </cfRule>
  </conditionalFormatting>
  <conditionalFormatting sqref="I302:I304">
    <cfRule type="expression" dxfId="575" priority="551">
      <formula>AND($I302&lt;&gt;"",$J302&lt;&gt;"")</formula>
    </cfRule>
  </conditionalFormatting>
  <conditionalFormatting sqref="A302:A304">
    <cfRule type="containsBlanks" dxfId="574" priority="550">
      <formula>LEN(TRIM(A302))=0</formula>
    </cfRule>
  </conditionalFormatting>
  <conditionalFormatting sqref="A277">
    <cfRule type="containsBlanks" dxfId="573" priority="544">
      <formula>LEN(TRIM(A277))=0</formula>
    </cfRule>
  </conditionalFormatting>
  <conditionalFormatting sqref="X277:AI277 U277">
    <cfRule type="cellIs" dxfId="572" priority="542" operator="greaterThan">
      <formula>0</formula>
    </cfRule>
    <cfRule type="cellIs" dxfId="571" priority="543" operator="lessThan">
      <formula>0</formula>
    </cfRule>
  </conditionalFormatting>
  <conditionalFormatting sqref="AJ277:CF277">
    <cfRule type="cellIs" dxfId="570" priority="537" operator="greaterThan">
      <formula>0</formula>
    </cfRule>
    <cfRule type="cellIs" dxfId="569" priority="538" operator="lessThan">
      <formula>0</formula>
    </cfRule>
  </conditionalFormatting>
  <conditionalFormatting sqref="A279">
    <cfRule type="containsBlanks" dxfId="568" priority="526">
      <formula>LEN(TRIM(A279))=0</formula>
    </cfRule>
  </conditionalFormatting>
  <conditionalFormatting sqref="X279:AI279 U279">
    <cfRule type="cellIs" dxfId="567" priority="524" operator="greaterThan">
      <formula>0</formula>
    </cfRule>
    <cfRule type="cellIs" dxfId="566" priority="525" operator="lessThan">
      <formula>0</formula>
    </cfRule>
  </conditionalFormatting>
  <conditionalFormatting sqref="AJ279:CF279">
    <cfRule type="cellIs" dxfId="565" priority="519" operator="greaterThan">
      <formula>0</formula>
    </cfRule>
    <cfRule type="cellIs" dxfId="564" priority="520" operator="lessThan">
      <formula>0</formula>
    </cfRule>
  </conditionalFormatting>
  <conditionalFormatting sqref="A280:A283">
    <cfRule type="containsBlanks" dxfId="563" priority="518">
      <formula>LEN(TRIM(A280))=0</formula>
    </cfRule>
  </conditionalFormatting>
  <conditionalFormatting sqref="A284">
    <cfRule type="containsBlanks" dxfId="562" priority="512">
      <formula>LEN(TRIM(A284))=0</formula>
    </cfRule>
  </conditionalFormatting>
  <conditionalFormatting sqref="A286">
    <cfRule type="containsBlanks" dxfId="561" priority="503">
      <formula>LEN(TRIM(A286))=0</formula>
    </cfRule>
  </conditionalFormatting>
  <conditionalFormatting sqref="A288">
    <cfRule type="containsBlanks" dxfId="560" priority="482">
      <formula>LEN(TRIM(A288))=0</formula>
    </cfRule>
  </conditionalFormatting>
  <conditionalFormatting sqref="X288:AI288 U288">
    <cfRule type="cellIs" dxfId="559" priority="480" operator="greaterThan">
      <formula>0</formula>
    </cfRule>
    <cfRule type="cellIs" dxfId="558" priority="481" operator="lessThan">
      <formula>0</formula>
    </cfRule>
  </conditionalFormatting>
  <conditionalFormatting sqref="AJ288:CF288">
    <cfRule type="cellIs" dxfId="557" priority="475" operator="greaterThan">
      <formula>0</formula>
    </cfRule>
    <cfRule type="cellIs" dxfId="556" priority="476" operator="lessThan">
      <formula>0</formula>
    </cfRule>
  </conditionalFormatting>
  <conditionalFormatting sqref="H306:J306 U306 X306:AI306">
    <cfRule type="expression" dxfId="555" priority="472">
      <formula>AND($H306&lt;&gt;"",$I306&lt;&gt;"",$J306&lt;&gt;"")</formula>
    </cfRule>
    <cfRule type="expression" dxfId="554" priority="473">
      <formula>AND($H306&lt;&gt;"",$I306&lt;&gt;"",$J306="")</formula>
    </cfRule>
    <cfRule type="expression" dxfId="553" priority="474">
      <formula>AND($H306&lt;&gt;"",$I306="",$J306="")</formula>
    </cfRule>
  </conditionalFormatting>
  <conditionalFormatting sqref="H306">
    <cfRule type="expression" dxfId="552" priority="471">
      <formula>AND($H306&lt;&gt;"",$I306&lt;&gt;"")</formula>
    </cfRule>
  </conditionalFormatting>
  <conditionalFormatting sqref="I306">
    <cfRule type="expression" dxfId="551" priority="470">
      <formula>AND($I306&lt;&gt;"",$J306&lt;&gt;"")</formula>
    </cfRule>
  </conditionalFormatting>
  <conditionalFormatting sqref="A306">
    <cfRule type="containsBlanks" dxfId="550" priority="469">
      <formula>LEN(TRIM(A306))=0</formula>
    </cfRule>
  </conditionalFormatting>
  <conditionalFormatting sqref="X306:AI306 U306">
    <cfRule type="cellIs" dxfId="549" priority="467" operator="greaterThan">
      <formula>0</formula>
    </cfRule>
    <cfRule type="cellIs" dxfId="548" priority="468" operator="lessThan">
      <formula>0</formula>
    </cfRule>
  </conditionalFormatting>
  <conditionalFormatting sqref="AJ306:CF306">
    <cfRule type="expression" dxfId="547" priority="464">
      <formula>AND($H306&lt;&gt;"",$I306&lt;&gt;"",$J306&lt;&gt;"")</formula>
    </cfRule>
    <cfRule type="expression" dxfId="546" priority="465">
      <formula>AND($H306&lt;&gt;"",$I306&lt;&gt;"",$J306="")</formula>
    </cfRule>
    <cfRule type="expression" dxfId="545" priority="466">
      <formula>AND($H306&lt;&gt;"",$I306="",$J306="")</formula>
    </cfRule>
  </conditionalFormatting>
  <conditionalFormatting sqref="AJ306:CF306">
    <cfRule type="cellIs" dxfId="544" priority="462" operator="greaterThan">
      <formula>0</formula>
    </cfRule>
    <cfRule type="cellIs" dxfId="543" priority="463" operator="lessThan">
      <formula>0</formula>
    </cfRule>
  </conditionalFormatting>
  <conditionalFormatting sqref="H308:J308 U308 X308:AI308">
    <cfRule type="expression" dxfId="542" priority="459">
      <formula>AND($H308&lt;&gt;"",$I308&lt;&gt;"",$J308&lt;&gt;"")</formula>
    </cfRule>
    <cfRule type="expression" dxfId="541" priority="460">
      <formula>AND($H308&lt;&gt;"",$I308&lt;&gt;"",$J308="")</formula>
    </cfRule>
    <cfRule type="expression" dxfId="540" priority="461">
      <formula>AND($H308&lt;&gt;"",$I308="",$J308="")</formula>
    </cfRule>
  </conditionalFormatting>
  <conditionalFormatting sqref="H308">
    <cfRule type="expression" dxfId="539" priority="458">
      <formula>AND($H308&lt;&gt;"",$I308&lt;&gt;"")</formula>
    </cfRule>
  </conditionalFormatting>
  <conditionalFormatting sqref="I308">
    <cfRule type="expression" dxfId="538" priority="457">
      <formula>AND($I308&lt;&gt;"",$J308&lt;&gt;"")</formula>
    </cfRule>
  </conditionalFormatting>
  <conditionalFormatting sqref="A308">
    <cfRule type="containsBlanks" dxfId="537" priority="456">
      <formula>LEN(TRIM(A308))=0</formula>
    </cfRule>
  </conditionalFormatting>
  <conditionalFormatting sqref="X308:AI308 U308">
    <cfRule type="cellIs" dxfId="536" priority="454" operator="greaterThan">
      <formula>0</formula>
    </cfRule>
    <cfRule type="cellIs" dxfId="535" priority="455" operator="lessThan">
      <formula>0</formula>
    </cfRule>
  </conditionalFormatting>
  <conditionalFormatting sqref="AJ308:CF308">
    <cfRule type="expression" dxfId="534" priority="451">
      <formula>AND($H308&lt;&gt;"",$I308&lt;&gt;"",$J308&lt;&gt;"")</formula>
    </cfRule>
    <cfRule type="expression" dxfId="533" priority="452">
      <formula>AND($H308&lt;&gt;"",$I308&lt;&gt;"",$J308="")</formula>
    </cfRule>
    <cfRule type="expression" dxfId="532" priority="453">
      <formula>AND($H308&lt;&gt;"",$I308="",$J308="")</formula>
    </cfRule>
  </conditionalFormatting>
  <conditionalFormatting sqref="AJ308:CF308">
    <cfRule type="cellIs" dxfId="531" priority="449" operator="greaterThan">
      <formula>0</formula>
    </cfRule>
    <cfRule type="cellIs" dxfId="530" priority="450" operator="lessThan">
      <formula>0</formula>
    </cfRule>
  </conditionalFormatting>
  <conditionalFormatting sqref="H314:J314 U314 X314:AI314">
    <cfRule type="expression" dxfId="529" priority="446">
      <formula>AND($H314&lt;&gt;"",$I314&lt;&gt;"",$J314&lt;&gt;"")</formula>
    </cfRule>
    <cfRule type="expression" dxfId="528" priority="447">
      <formula>AND($H314&lt;&gt;"",$I314&lt;&gt;"",$J314="")</formula>
    </cfRule>
    <cfRule type="expression" dxfId="527" priority="448">
      <formula>AND($H314&lt;&gt;"",$I314="",$J314="")</formula>
    </cfRule>
  </conditionalFormatting>
  <conditionalFormatting sqref="H314">
    <cfRule type="expression" dxfId="526" priority="445">
      <formula>AND($H314&lt;&gt;"",$I314&lt;&gt;"")</formula>
    </cfRule>
  </conditionalFormatting>
  <conditionalFormatting sqref="I314">
    <cfRule type="expression" dxfId="525" priority="444">
      <formula>AND($I314&lt;&gt;"",$J314&lt;&gt;"")</formula>
    </cfRule>
  </conditionalFormatting>
  <conditionalFormatting sqref="A314">
    <cfRule type="containsBlanks" dxfId="524" priority="443">
      <formula>LEN(TRIM(A314))=0</formula>
    </cfRule>
  </conditionalFormatting>
  <conditionalFormatting sqref="X314:AI314 U314">
    <cfRule type="cellIs" dxfId="523" priority="441" operator="greaterThan">
      <formula>0</formula>
    </cfRule>
    <cfRule type="cellIs" dxfId="522" priority="442" operator="lessThan">
      <formula>0</formula>
    </cfRule>
  </conditionalFormatting>
  <conditionalFormatting sqref="AJ314:CF314">
    <cfRule type="expression" dxfId="521" priority="438">
      <formula>AND($H314&lt;&gt;"",$I314&lt;&gt;"",$J314&lt;&gt;"")</formula>
    </cfRule>
    <cfRule type="expression" dxfId="520" priority="439">
      <formula>AND($H314&lt;&gt;"",$I314&lt;&gt;"",$J314="")</formula>
    </cfRule>
    <cfRule type="expression" dxfId="519" priority="440">
      <formula>AND($H314&lt;&gt;"",$I314="",$J314="")</formula>
    </cfRule>
  </conditionalFormatting>
  <conditionalFormatting sqref="AJ314:CF314">
    <cfRule type="cellIs" dxfId="518" priority="436" operator="greaterThan">
      <formula>0</formula>
    </cfRule>
    <cfRule type="cellIs" dxfId="517" priority="437" operator="lessThan">
      <formula>0</formula>
    </cfRule>
  </conditionalFormatting>
  <conditionalFormatting sqref="H318:J318">
    <cfRule type="expression" dxfId="516" priority="433">
      <formula>AND($H318&lt;&gt;"",$I318&lt;&gt;"",$J318&lt;&gt;"")</formula>
    </cfRule>
    <cfRule type="expression" dxfId="515" priority="434">
      <formula>AND($H318&lt;&gt;"",$I318&lt;&gt;"",$J318="")</formula>
    </cfRule>
    <cfRule type="expression" dxfId="514" priority="435">
      <formula>AND($H318&lt;&gt;"",$I318="",$J318="")</formula>
    </cfRule>
  </conditionalFormatting>
  <conditionalFormatting sqref="H318">
    <cfRule type="expression" dxfId="513" priority="432">
      <formula>AND($H318&lt;&gt;"",$I318&lt;&gt;"")</formula>
    </cfRule>
  </conditionalFormatting>
  <conditionalFormatting sqref="I318">
    <cfRule type="expression" dxfId="512" priority="431">
      <formula>AND($I318&lt;&gt;"",$J318&lt;&gt;"")</formula>
    </cfRule>
  </conditionalFormatting>
  <conditionalFormatting sqref="U324 X324:Z324">
    <cfRule type="expression" dxfId="511" priority="383">
      <formula>AND($H324&lt;&gt;"",$I324&lt;&gt;"",$J324&lt;&gt;"")</formula>
    </cfRule>
    <cfRule type="expression" dxfId="510" priority="384">
      <formula>AND($H324&lt;&gt;"",$I324&lt;&gt;"",$J324="")</formula>
    </cfRule>
    <cfRule type="expression" dxfId="509" priority="385">
      <formula>AND($H324&lt;&gt;"",$I324="",$J324="")</formula>
    </cfRule>
  </conditionalFormatting>
  <conditionalFormatting sqref="A318">
    <cfRule type="containsBlanks" dxfId="508" priority="430">
      <formula>LEN(TRIM(A318))=0</formula>
    </cfRule>
  </conditionalFormatting>
  <conditionalFormatting sqref="AA324:AB324">
    <cfRule type="expression" dxfId="507" priority="379">
      <formula>AND($H324&lt;&gt;"",$I324&lt;&gt;"",$J324&lt;&gt;"")</formula>
    </cfRule>
    <cfRule type="expression" dxfId="506" priority="380">
      <formula>AND($H324&lt;&gt;"",$I324&lt;&gt;"",$J324="")</formula>
    </cfRule>
    <cfRule type="expression" dxfId="505" priority="381">
      <formula>AND($H324&lt;&gt;"",$I324="",$J324="")</formula>
    </cfRule>
  </conditionalFormatting>
  <conditionalFormatting sqref="AC324:AD324">
    <cfRule type="expression" dxfId="504" priority="376">
      <formula>AND($H324&lt;&gt;"",$I324&lt;&gt;"",$J324&lt;&gt;"")</formula>
    </cfRule>
    <cfRule type="expression" dxfId="503" priority="377">
      <formula>AND($H324&lt;&gt;"",$I324&lt;&gt;"",$J324="")</formula>
    </cfRule>
    <cfRule type="expression" dxfId="502" priority="378">
      <formula>AND($H324&lt;&gt;"",$I324="",$J324="")</formula>
    </cfRule>
  </conditionalFormatting>
  <conditionalFormatting sqref="U318 X318:AI318">
    <cfRule type="expression" dxfId="501" priority="421">
      <formula>AND($H318&lt;&gt;"",$I318&lt;&gt;"",$J318&lt;&gt;"")</formula>
    </cfRule>
    <cfRule type="expression" dxfId="500" priority="422">
      <formula>AND($H318&lt;&gt;"",$I318&lt;&gt;"",$J318="")</formula>
    </cfRule>
    <cfRule type="expression" dxfId="499" priority="423">
      <formula>AND($H318&lt;&gt;"",$I318="",$J318="")</formula>
    </cfRule>
  </conditionalFormatting>
  <conditionalFormatting sqref="AI324">
    <cfRule type="expression" dxfId="498" priority="370">
      <formula>AND($H324&lt;&gt;"",$I324&lt;&gt;"",$J324&lt;&gt;"")</formula>
    </cfRule>
    <cfRule type="expression" dxfId="497" priority="371">
      <formula>AND($H324&lt;&gt;"",$I324&lt;&gt;"",$J324="")</formula>
    </cfRule>
    <cfRule type="expression" dxfId="496" priority="372">
      <formula>AND($H324&lt;&gt;"",$I324="",$J324="")</formula>
    </cfRule>
  </conditionalFormatting>
  <conditionalFormatting sqref="AJ324:CF324">
    <cfRule type="expression" dxfId="495" priority="367">
      <formula>AND($H324&lt;&gt;"",$I324&lt;&gt;"",$J324&lt;&gt;"")</formula>
    </cfRule>
    <cfRule type="expression" dxfId="494" priority="368">
      <formula>AND($H324&lt;&gt;"",$I324&lt;&gt;"",$J324="")</formula>
    </cfRule>
    <cfRule type="expression" dxfId="493" priority="369">
      <formula>AND($H324&lt;&gt;"",$I324="",$J324="")</formula>
    </cfRule>
  </conditionalFormatting>
  <conditionalFormatting sqref="H320:J320">
    <cfRule type="expression" dxfId="492" priority="427">
      <formula>AND($H320&lt;&gt;"",$I320&lt;&gt;"",$J320&lt;&gt;"")</formula>
    </cfRule>
    <cfRule type="expression" dxfId="491" priority="428">
      <formula>AND($H320&lt;&gt;"",$I320&lt;&gt;"",$J320="")</formula>
    </cfRule>
    <cfRule type="expression" dxfId="490" priority="429">
      <formula>AND($H320&lt;&gt;"",$I320="",$J320="")</formula>
    </cfRule>
  </conditionalFormatting>
  <conditionalFormatting sqref="H320">
    <cfRule type="expression" dxfId="489" priority="426">
      <formula>AND($H320&lt;&gt;"",$I320&lt;&gt;"")</formula>
    </cfRule>
  </conditionalFormatting>
  <conditionalFormatting sqref="I320">
    <cfRule type="expression" dxfId="488" priority="425">
      <formula>AND($I320&lt;&gt;"",$J320&lt;&gt;"")</formula>
    </cfRule>
  </conditionalFormatting>
  <conditionalFormatting sqref="A320">
    <cfRule type="containsBlanks" dxfId="487" priority="424">
      <formula>LEN(TRIM(A320))=0</formula>
    </cfRule>
  </conditionalFormatting>
  <conditionalFormatting sqref="AJ318:CF318">
    <cfRule type="expression" dxfId="486" priority="416">
      <formula>AND($H318&lt;&gt;"",$I318&lt;&gt;"",$J318&lt;&gt;"")</formula>
    </cfRule>
    <cfRule type="expression" dxfId="485" priority="417">
      <formula>AND($H318&lt;&gt;"",$I318&lt;&gt;"",$J318="")</formula>
    </cfRule>
    <cfRule type="expression" dxfId="484" priority="418">
      <formula>AND($H318&lt;&gt;"",$I318="",$J318="")</formula>
    </cfRule>
  </conditionalFormatting>
  <conditionalFormatting sqref="AE324:AH324">
    <cfRule type="expression" dxfId="483" priority="373">
      <formula>AND($H324&lt;&gt;"",$I324&lt;&gt;"",$J324&lt;&gt;"")</formula>
    </cfRule>
    <cfRule type="expression" dxfId="482" priority="374">
      <formula>AND($H324&lt;&gt;"",$I324&lt;&gt;"",$J324="")</formula>
    </cfRule>
    <cfRule type="expression" dxfId="481" priority="375">
      <formula>AND($H324&lt;&gt;"",$I324="",$J324="")</formula>
    </cfRule>
  </conditionalFormatting>
  <conditionalFormatting sqref="H315:J316">
    <cfRule type="expression" dxfId="480" priority="364">
      <formula>AND($H315&lt;&gt;"",$I315&lt;&gt;"",$J315&lt;&gt;"")</formula>
    </cfRule>
    <cfRule type="expression" dxfId="479" priority="365">
      <formula>AND($H315&lt;&gt;"",$I315&lt;&gt;"",$J315="")</formula>
    </cfRule>
    <cfRule type="expression" dxfId="478" priority="366">
      <formula>AND($H315&lt;&gt;"",$I315="",$J315="")</formula>
    </cfRule>
  </conditionalFormatting>
  <conditionalFormatting sqref="X318:AI318 U318">
    <cfRule type="cellIs" dxfId="477" priority="419" operator="greaterThan">
      <formula>0</formula>
    </cfRule>
    <cfRule type="cellIs" dxfId="476" priority="420" operator="lessThan">
      <formula>0</formula>
    </cfRule>
  </conditionalFormatting>
  <conditionalFormatting sqref="AJ318:CF318">
    <cfRule type="cellIs" dxfId="475" priority="414" operator="greaterThan">
      <formula>0</formula>
    </cfRule>
    <cfRule type="cellIs" dxfId="474" priority="415" operator="lessThan">
      <formula>0</formula>
    </cfRule>
  </conditionalFormatting>
  <conditionalFormatting sqref="U320 X320:AI320">
    <cfRule type="expression" dxfId="473" priority="411">
      <formula>AND($H320&lt;&gt;"",$I320&lt;&gt;"",$J320&lt;&gt;"")</formula>
    </cfRule>
    <cfRule type="expression" dxfId="472" priority="412">
      <formula>AND($H320&lt;&gt;"",$I320&lt;&gt;"",$J320="")</formula>
    </cfRule>
    <cfRule type="expression" dxfId="471" priority="413">
      <formula>AND($H320&lt;&gt;"",$I320="",$J320="")</formula>
    </cfRule>
  </conditionalFormatting>
  <conditionalFormatting sqref="X320:AI320 U320">
    <cfRule type="cellIs" dxfId="470" priority="409" operator="greaterThan">
      <formula>0</formula>
    </cfRule>
    <cfRule type="cellIs" dxfId="469" priority="410" operator="lessThan">
      <formula>0</formula>
    </cfRule>
  </conditionalFormatting>
  <conditionalFormatting sqref="AJ320:CF320">
    <cfRule type="expression" dxfId="468" priority="406">
      <formula>AND($H320&lt;&gt;"",$I320&lt;&gt;"",$J320&lt;&gt;"")</formula>
    </cfRule>
    <cfRule type="expression" dxfId="467" priority="407">
      <formula>AND($H320&lt;&gt;"",$I320&lt;&gt;"",$J320="")</formula>
    </cfRule>
    <cfRule type="expression" dxfId="466" priority="408">
      <formula>AND($H320&lt;&gt;"",$I320="",$J320="")</formula>
    </cfRule>
  </conditionalFormatting>
  <conditionalFormatting sqref="AJ320:CF320">
    <cfRule type="cellIs" dxfId="465" priority="404" operator="greaterThan">
      <formula>0</formula>
    </cfRule>
    <cfRule type="cellIs" dxfId="464" priority="405" operator="lessThan">
      <formula>0</formula>
    </cfRule>
  </conditionalFormatting>
  <conditionalFormatting sqref="H322:J322 U322 X322:AI322">
    <cfRule type="expression" dxfId="463" priority="401">
      <formula>AND($H322&lt;&gt;"",$I322&lt;&gt;"",$J322&lt;&gt;"")</formula>
    </cfRule>
    <cfRule type="expression" dxfId="462" priority="402">
      <formula>AND($H322&lt;&gt;"",$I322&lt;&gt;"",$J322="")</formula>
    </cfRule>
    <cfRule type="expression" dxfId="461" priority="403">
      <formula>AND($H322&lt;&gt;"",$I322="",$J322="")</formula>
    </cfRule>
  </conditionalFormatting>
  <conditionalFormatting sqref="H322">
    <cfRule type="expression" dxfId="460" priority="400">
      <formula>AND($H322&lt;&gt;"",$I322&lt;&gt;"")</formula>
    </cfRule>
  </conditionalFormatting>
  <conditionalFormatting sqref="I322">
    <cfRule type="expression" dxfId="459" priority="399">
      <formula>AND($I322&lt;&gt;"",$J322&lt;&gt;"")</formula>
    </cfRule>
  </conditionalFormatting>
  <conditionalFormatting sqref="A322">
    <cfRule type="containsBlanks" dxfId="458" priority="398">
      <formula>LEN(TRIM(A322))=0</formula>
    </cfRule>
  </conditionalFormatting>
  <conditionalFormatting sqref="X322:AI322 U322">
    <cfRule type="cellIs" dxfId="457" priority="396" operator="greaterThan">
      <formula>0</formula>
    </cfRule>
    <cfRule type="cellIs" dxfId="456" priority="397" operator="lessThan">
      <formula>0</formula>
    </cfRule>
  </conditionalFormatting>
  <conditionalFormatting sqref="AJ322:CF322">
    <cfRule type="expression" dxfId="455" priority="393">
      <formula>AND($H322&lt;&gt;"",$I322&lt;&gt;"",$J322&lt;&gt;"")</formula>
    </cfRule>
    <cfRule type="expression" dxfId="454" priority="394">
      <formula>AND($H322&lt;&gt;"",$I322&lt;&gt;"",$J322="")</formula>
    </cfRule>
    <cfRule type="expression" dxfId="453" priority="395">
      <formula>AND($H322&lt;&gt;"",$I322="",$J322="")</formula>
    </cfRule>
  </conditionalFormatting>
  <conditionalFormatting sqref="AJ322:CF322">
    <cfRule type="cellIs" dxfId="452" priority="391" operator="greaterThan">
      <formula>0</formula>
    </cfRule>
    <cfRule type="cellIs" dxfId="451" priority="392" operator="lessThan">
      <formula>0</formula>
    </cfRule>
  </conditionalFormatting>
  <conditionalFormatting sqref="H324:J324">
    <cfRule type="expression" dxfId="450" priority="388">
      <formula>AND($H324&lt;&gt;"",$I324&lt;&gt;"",$J324&lt;&gt;"")</formula>
    </cfRule>
    <cfRule type="expression" dxfId="449" priority="389">
      <formula>AND($H324&lt;&gt;"",$I324&lt;&gt;"",$J324="")</formula>
    </cfRule>
    <cfRule type="expression" dxfId="448" priority="390">
      <formula>AND($H324&lt;&gt;"",$I324="",$J324="")</formula>
    </cfRule>
  </conditionalFormatting>
  <conditionalFormatting sqref="H324">
    <cfRule type="expression" dxfId="447" priority="387">
      <formula>AND($H324&lt;&gt;"",$I324&lt;&gt;"")</formula>
    </cfRule>
  </conditionalFormatting>
  <conditionalFormatting sqref="I324">
    <cfRule type="expression" dxfId="446" priority="386">
      <formula>AND($I324&lt;&gt;"",$J324&lt;&gt;"")</formula>
    </cfRule>
  </conditionalFormatting>
  <conditionalFormatting sqref="U315:U316 X315:Z316">
    <cfRule type="expression" dxfId="445" priority="359">
      <formula>AND($H315&lt;&gt;"",$I315&lt;&gt;"",$J315&lt;&gt;"")</formula>
    </cfRule>
    <cfRule type="expression" dxfId="444" priority="360">
      <formula>AND($H315&lt;&gt;"",$I315&lt;&gt;"",$J315="")</formula>
    </cfRule>
    <cfRule type="expression" dxfId="443" priority="361">
      <formula>AND($H315&lt;&gt;"",$I315="",$J315="")</formula>
    </cfRule>
  </conditionalFormatting>
  <conditionalFormatting sqref="A324">
    <cfRule type="containsBlanks" dxfId="442" priority="382">
      <formula>LEN(TRIM(A324))=0</formula>
    </cfRule>
  </conditionalFormatting>
  <conditionalFormatting sqref="AA315:AB316">
    <cfRule type="expression" dxfId="441" priority="355">
      <formula>AND($H315&lt;&gt;"",$I315&lt;&gt;"",$J315&lt;&gt;"")</formula>
    </cfRule>
    <cfRule type="expression" dxfId="440" priority="356">
      <formula>AND($H315&lt;&gt;"",$I315&lt;&gt;"",$J315="")</formula>
    </cfRule>
    <cfRule type="expression" dxfId="439" priority="357">
      <formula>AND($H315&lt;&gt;"",$I315="",$J315="")</formula>
    </cfRule>
  </conditionalFormatting>
  <conditionalFormatting sqref="AC315:AD316">
    <cfRule type="expression" dxfId="438" priority="352">
      <formula>AND($H315&lt;&gt;"",$I315&lt;&gt;"",$J315&lt;&gt;"")</formula>
    </cfRule>
    <cfRule type="expression" dxfId="437" priority="353">
      <formula>AND($H315&lt;&gt;"",$I315&lt;&gt;"",$J315="")</formula>
    </cfRule>
    <cfRule type="expression" dxfId="436" priority="354">
      <formula>AND($H315&lt;&gt;"",$I315="",$J315="")</formula>
    </cfRule>
  </conditionalFormatting>
  <conditionalFormatting sqref="AE315:AH316">
    <cfRule type="expression" dxfId="435" priority="349">
      <formula>AND($H315&lt;&gt;"",$I315&lt;&gt;"",$J315&lt;&gt;"")</formula>
    </cfRule>
    <cfRule type="expression" dxfId="434" priority="350">
      <formula>AND($H315&lt;&gt;"",$I315&lt;&gt;"",$J315="")</formula>
    </cfRule>
    <cfRule type="expression" dxfId="433" priority="351">
      <formula>AND($H315&lt;&gt;"",$I315="",$J315="")</formula>
    </cfRule>
  </conditionalFormatting>
  <conditionalFormatting sqref="AI315:AI316">
    <cfRule type="expression" dxfId="432" priority="346">
      <formula>AND($H315&lt;&gt;"",$I315&lt;&gt;"",$J315&lt;&gt;"")</formula>
    </cfRule>
    <cfRule type="expression" dxfId="431" priority="347">
      <formula>AND($H315&lt;&gt;"",$I315&lt;&gt;"",$J315="")</formula>
    </cfRule>
    <cfRule type="expression" dxfId="430" priority="348">
      <formula>AND($H315&lt;&gt;"",$I315="",$J315="")</formula>
    </cfRule>
  </conditionalFormatting>
  <conditionalFormatting sqref="AJ315:CF316">
    <cfRule type="expression" dxfId="429" priority="343">
      <formula>AND($H315&lt;&gt;"",$I315&lt;&gt;"",$J315&lt;&gt;"")</formula>
    </cfRule>
    <cfRule type="expression" dxfId="428" priority="344">
      <formula>AND($H315&lt;&gt;"",$I315&lt;&gt;"",$J315="")</formula>
    </cfRule>
    <cfRule type="expression" dxfId="427" priority="345">
      <formula>AND($H315&lt;&gt;"",$I315="",$J315="")</formula>
    </cfRule>
  </conditionalFormatting>
  <conditionalFormatting sqref="H315:H316">
    <cfRule type="expression" dxfId="426" priority="363">
      <formula>AND($H315&lt;&gt;"",$I315&lt;&gt;"")</formula>
    </cfRule>
  </conditionalFormatting>
  <conditionalFormatting sqref="I315:I316">
    <cfRule type="expression" dxfId="425" priority="362">
      <formula>AND($I315&lt;&gt;"",$J315&lt;&gt;"")</formula>
    </cfRule>
  </conditionalFormatting>
  <conditionalFormatting sqref="A315:A316">
    <cfRule type="containsBlanks" dxfId="424" priority="358">
      <formula>LEN(TRIM(A315))=0</formula>
    </cfRule>
  </conditionalFormatting>
  <conditionalFormatting sqref="H312:J312">
    <cfRule type="expression" dxfId="423" priority="340">
      <formula>AND($H312&lt;&gt;"",$I312&lt;&gt;"",$J312&lt;&gt;"")</formula>
    </cfRule>
    <cfRule type="expression" dxfId="422" priority="341">
      <formula>AND($H312&lt;&gt;"",$I312&lt;&gt;"",$J312="")</formula>
    </cfRule>
    <cfRule type="expression" dxfId="421" priority="342">
      <formula>AND($H312&lt;&gt;"",$I312="",$J312="")</formula>
    </cfRule>
  </conditionalFormatting>
  <conditionalFormatting sqref="H312">
    <cfRule type="expression" dxfId="420" priority="339">
      <formula>AND($H312&lt;&gt;"",$I312&lt;&gt;"")</formula>
    </cfRule>
  </conditionalFormatting>
  <conditionalFormatting sqref="I312">
    <cfRule type="expression" dxfId="419" priority="338">
      <formula>AND($I312&lt;&gt;"",$J312&lt;&gt;"")</formula>
    </cfRule>
  </conditionalFormatting>
  <conditionalFormatting sqref="A312">
    <cfRule type="containsBlanks" dxfId="418" priority="337">
      <formula>LEN(TRIM(A312))=0</formula>
    </cfRule>
  </conditionalFormatting>
  <conditionalFormatting sqref="A326:A327">
    <cfRule type="containsBlanks" dxfId="417" priority="336">
      <formula>LEN(TRIM(A326))=0</formula>
    </cfRule>
  </conditionalFormatting>
  <conditionalFormatting sqref="X326:CF331 U326:U331">
    <cfRule type="expression" dxfId="416" priority="333">
      <formula>AND($H326&lt;&gt;"",$I326&lt;&gt;"",$J326&lt;&gt;"")</formula>
    </cfRule>
    <cfRule type="expression" dxfId="415" priority="334">
      <formula>AND($H326&lt;&gt;"",$I326&lt;&gt;"",$J326="")</formula>
    </cfRule>
    <cfRule type="expression" dxfId="414" priority="335">
      <formula>AND($H326&lt;&gt;"",$I326="",$J326="")</formula>
    </cfRule>
  </conditionalFormatting>
  <conditionalFormatting sqref="A328:A329">
    <cfRule type="containsBlanks" dxfId="413" priority="330">
      <formula>LEN(TRIM(A328))=0</formula>
    </cfRule>
  </conditionalFormatting>
  <conditionalFormatting sqref="A331">
    <cfRule type="containsBlanks" dxfId="412" priority="329">
      <formula>LEN(TRIM(A331))=0</formula>
    </cfRule>
  </conditionalFormatting>
  <conditionalFormatting sqref="A330">
    <cfRule type="containsBlanks" dxfId="411" priority="322">
      <formula>LEN(TRIM(A330))=0</formula>
    </cfRule>
  </conditionalFormatting>
  <conditionalFormatting sqref="U334 X334:Z334">
    <cfRule type="expression" dxfId="410" priority="301">
      <formula>AND($H334&lt;&gt;"",$I334&lt;&gt;"",$J334&lt;&gt;"")</formula>
    </cfRule>
    <cfRule type="expression" dxfId="409" priority="302">
      <formula>AND($H334&lt;&gt;"",$I334&lt;&gt;"",$J334="")</formula>
    </cfRule>
    <cfRule type="expression" dxfId="408" priority="303">
      <formula>AND($H334&lt;&gt;"",$I334="",$J334="")</formula>
    </cfRule>
  </conditionalFormatting>
  <conditionalFormatting sqref="AA334:AB334">
    <cfRule type="expression" dxfId="407" priority="297">
      <formula>AND($H334&lt;&gt;"",$I334&lt;&gt;"",$J334&lt;&gt;"")</formula>
    </cfRule>
    <cfRule type="expression" dxfId="406" priority="298">
      <formula>AND($H334&lt;&gt;"",$I334&lt;&gt;"",$J334="")</formula>
    </cfRule>
    <cfRule type="expression" dxfId="405" priority="299">
      <formula>AND($H334&lt;&gt;"",$I334="",$J334="")</formula>
    </cfRule>
  </conditionalFormatting>
  <conditionalFormatting sqref="AC334:AD334">
    <cfRule type="expression" dxfId="404" priority="294">
      <formula>AND($H334&lt;&gt;"",$I334&lt;&gt;"",$J334&lt;&gt;"")</formula>
    </cfRule>
    <cfRule type="expression" dxfId="403" priority="295">
      <formula>AND($H334&lt;&gt;"",$I334&lt;&gt;"",$J334="")</formula>
    </cfRule>
    <cfRule type="expression" dxfId="402" priority="296">
      <formula>AND($H334&lt;&gt;"",$I334="",$J334="")</formula>
    </cfRule>
  </conditionalFormatting>
  <conditionalFormatting sqref="AI334">
    <cfRule type="expression" dxfId="401" priority="288">
      <formula>AND($H334&lt;&gt;"",$I334&lt;&gt;"",$J334&lt;&gt;"")</formula>
    </cfRule>
    <cfRule type="expression" dxfId="400" priority="289">
      <formula>AND($H334&lt;&gt;"",$I334&lt;&gt;"",$J334="")</formula>
    </cfRule>
    <cfRule type="expression" dxfId="399" priority="290">
      <formula>AND($H334&lt;&gt;"",$I334="",$J334="")</formula>
    </cfRule>
  </conditionalFormatting>
  <conditionalFormatting sqref="AJ334:CF334">
    <cfRule type="expression" dxfId="398" priority="285">
      <formula>AND($H334&lt;&gt;"",$I334&lt;&gt;"",$J334&lt;&gt;"")</formula>
    </cfRule>
    <cfRule type="expression" dxfId="397" priority="286">
      <formula>AND($H334&lt;&gt;"",$I334&lt;&gt;"",$J334="")</formula>
    </cfRule>
    <cfRule type="expression" dxfId="396" priority="287">
      <formula>AND($H334&lt;&gt;"",$I334="",$J334="")</formula>
    </cfRule>
  </conditionalFormatting>
  <conditionalFormatting sqref="AE334:AH334">
    <cfRule type="expression" dxfId="395" priority="291">
      <formula>AND($H334&lt;&gt;"",$I334&lt;&gt;"",$J334&lt;&gt;"")</formula>
    </cfRule>
    <cfRule type="expression" dxfId="394" priority="292">
      <formula>AND($H334&lt;&gt;"",$I334&lt;&gt;"",$J334="")</formula>
    </cfRule>
    <cfRule type="expression" dxfId="393" priority="293">
      <formula>AND($H334&lt;&gt;"",$I334="",$J334="")</formula>
    </cfRule>
  </conditionalFormatting>
  <conditionalFormatting sqref="H332:J332 U332 X332:AI332">
    <cfRule type="expression" dxfId="392" priority="319">
      <formula>AND($H332&lt;&gt;"",$I332&lt;&gt;"",$J332&lt;&gt;"")</formula>
    </cfRule>
    <cfRule type="expression" dxfId="391" priority="320">
      <formula>AND($H332&lt;&gt;"",$I332&lt;&gt;"",$J332="")</formula>
    </cfRule>
    <cfRule type="expression" dxfId="390" priority="321">
      <formula>AND($H332&lt;&gt;"",$I332="",$J332="")</formula>
    </cfRule>
  </conditionalFormatting>
  <conditionalFormatting sqref="H332">
    <cfRule type="expression" dxfId="389" priority="318">
      <formula>AND($H332&lt;&gt;"",$I332&lt;&gt;"")</formula>
    </cfRule>
  </conditionalFormatting>
  <conditionalFormatting sqref="I332">
    <cfRule type="expression" dxfId="388" priority="317">
      <formula>AND($I332&lt;&gt;"",$J332&lt;&gt;"")</formula>
    </cfRule>
  </conditionalFormatting>
  <conditionalFormatting sqref="A332">
    <cfRule type="containsBlanks" dxfId="387" priority="316">
      <formula>LEN(TRIM(A332))=0</formula>
    </cfRule>
  </conditionalFormatting>
  <conditionalFormatting sqref="X332:AI332 U332">
    <cfRule type="cellIs" dxfId="386" priority="314" operator="greaterThan">
      <formula>0</formula>
    </cfRule>
    <cfRule type="cellIs" dxfId="385" priority="315" operator="lessThan">
      <formula>0</formula>
    </cfRule>
  </conditionalFormatting>
  <conditionalFormatting sqref="AJ332:CF332">
    <cfRule type="expression" dxfId="384" priority="311">
      <formula>AND($H332&lt;&gt;"",$I332&lt;&gt;"",$J332&lt;&gt;"")</formula>
    </cfRule>
    <cfRule type="expression" dxfId="383" priority="312">
      <formula>AND($H332&lt;&gt;"",$I332&lt;&gt;"",$J332="")</formula>
    </cfRule>
    <cfRule type="expression" dxfId="382" priority="313">
      <formula>AND($H332&lt;&gt;"",$I332="",$J332="")</formula>
    </cfRule>
  </conditionalFormatting>
  <conditionalFormatting sqref="AJ332:CF332">
    <cfRule type="cellIs" dxfId="381" priority="309" operator="greaterThan">
      <formula>0</formula>
    </cfRule>
    <cfRule type="cellIs" dxfId="380" priority="310" operator="lessThan">
      <formula>0</formula>
    </cfRule>
  </conditionalFormatting>
  <conditionalFormatting sqref="H334:J334">
    <cfRule type="expression" dxfId="379" priority="306">
      <formula>AND($H334&lt;&gt;"",$I334&lt;&gt;"",$J334&lt;&gt;"")</formula>
    </cfRule>
    <cfRule type="expression" dxfId="378" priority="307">
      <formula>AND($H334&lt;&gt;"",$I334&lt;&gt;"",$J334="")</formula>
    </cfRule>
    <cfRule type="expression" dxfId="377" priority="308">
      <formula>AND($H334&lt;&gt;"",$I334="",$J334="")</formula>
    </cfRule>
  </conditionalFormatting>
  <conditionalFormatting sqref="H334">
    <cfRule type="expression" dxfId="376" priority="305">
      <formula>AND($H334&lt;&gt;"",$I334&lt;&gt;"")</formula>
    </cfRule>
  </conditionalFormatting>
  <conditionalFormatting sqref="I334">
    <cfRule type="expression" dxfId="375" priority="304">
      <formula>AND($I334&lt;&gt;"",$J334&lt;&gt;"")</formula>
    </cfRule>
  </conditionalFormatting>
  <conditionalFormatting sqref="A334">
    <cfRule type="containsBlanks" dxfId="374" priority="300">
      <formula>LEN(TRIM(A334))=0</formula>
    </cfRule>
  </conditionalFormatting>
  <conditionalFormatting sqref="H336:J336 U336 X336:AI336">
    <cfRule type="expression" dxfId="373" priority="282">
      <formula>AND($H336&lt;&gt;"",$I336&lt;&gt;"",$J336&lt;&gt;"")</formula>
    </cfRule>
    <cfRule type="expression" dxfId="372" priority="283">
      <formula>AND($H336&lt;&gt;"",$I336&lt;&gt;"",$J336="")</formula>
    </cfRule>
    <cfRule type="expression" dxfId="371" priority="284">
      <formula>AND($H336&lt;&gt;"",$I336="",$J336="")</formula>
    </cfRule>
  </conditionalFormatting>
  <conditionalFormatting sqref="H336">
    <cfRule type="expression" dxfId="370" priority="281">
      <formula>AND($H336&lt;&gt;"",$I336&lt;&gt;"")</formula>
    </cfRule>
  </conditionalFormatting>
  <conditionalFormatting sqref="I336">
    <cfRule type="expression" dxfId="369" priority="280">
      <formula>AND($I336&lt;&gt;"",$J336&lt;&gt;"")</formula>
    </cfRule>
  </conditionalFormatting>
  <conditionalFormatting sqref="A336">
    <cfRule type="containsBlanks" dxfId="368" priority="279">
      <formula>LEN(TRIM(A336))=0</formula>
    </cfRule>
  </conditionalFormatting>
  <conditionalFormatting sqref="X336:AI336 U336">
    <cfRule type="cellIs" dxfId="367" priority="277" operator="greaterThan">
      <formula>0</formula>
    </cfRule>
    <cfRule type="cellIs" dxfId="366" priority="278" operator="lessThan">
      <formula>0</formula>
    </cfRule>
  </conditionalFormatting>
  <conditionalFormatting sqref="AJ336:CF336">
    <cfRule type="expression" dxfId="365" priority="274">
      <formula>AND($H336&lt;&gt;"",$I336&lt;&gt;"",$J336&lt;&gt;"")</formula>
    </cfRule>
    <cfRule type="expression" dxfId="364" priority="275">
      <formula>AND($H336&lt;&gt;"",$I336&lt;&gt;"",$J336="")</formula>
    </cfRule>
    <cfRule type="expression" dxfId="363" priority="276">
      <formula>AND($H336&lt;&gt;"",$I336="",$J336="")</formula>
    </cfRule>
  </conditionalFormatting>
  <conditionalFormatting sqref="AJ336:CF336">
    <cfRule type="cellIs" dxfId="362" priority="272" operator="greaterThan">
      <formula>0</formula>
    </cfRule>
    <cfRule type="cellIs" dxfId="361" priority="273" operator="lessThan">
      <formula>0</formula>
    </cfRule>
  </conditionalFormatting>
  <conditionalFormatting sqref="H337:J338">
    <cfRule type="expression" dxfId="360" priority="269">
      <formula>AND($H337&lt;&gt;"",$I337&lt;&gt;"",$J337&lt;&gt;"")</formula>
    </cfRule>
    <cfRule type="expression" dxfId="359" priority="270">
      <formula>AND($H337&lt;&gt;"",$I337&lt;&gt;"",$J337="")</formula>
    </cfRule>
    <cfRule type="expression" dxfId="358" priority="271">
      <formula>AND($H337&lt;&gt;"",$I337="",$J337="")</formula>
    </cfRule>
  </conditionalFormatting>
  <conditionalFormatting sqref="U337:U338 X337:Z338">
    <cfRule type="expression" dxfId="357" priority="264">
      <formula>AND($H337&lt;&gt;"",$I337&lt;&gt;"",$J337&lt;&gt;"")</formula>
    </cfRule>
    <cfRule type="expression" dxfId="356" priority="265">
      <formula>AND($H337&lt;&gt;"",$I337&lt;&gt;"",$J337="")</formula>
    </cfRule>
    <cfRule type="expression" dxfId="355" priority="266">
      <formula>AND($H337&lt;&gt;"",$I337="",$J337="")</formula>
    </cfRule>
  </conditionalFormatting>
  <conditionalFormatting sqref="AA337:AB338">
    <cfRule type="expression" dxfId="354" priority="260">
      <formula>AND($H337&lt;&gt;"",$I337&lt;&gt;"",$J337&lt;&gt;"")</formula>
    </cfRule>
    <cfRule type="expression" dxfId="353" priority="261">
      <formula>AND($H337&lt;&gt;"",$I337&lt;&gt;"",$J337="")</formula>
    </cfRule>
    <cfRule type="expression" dxfId="352" priority="262">
      <formula>AND($H337&lt;&gt;"",$I337="",$J337="")</formula>
    </cfRule>
  </conditionalFormatting>
  <conditionalFormatting sqref="AC337:AD338">
    <cfRule type="expression" dxfId="351" priority="257">
      <formula>AND($H337&lt;&gt;"",$I337&lt;&gt;"",$J337&lt;&gt;"")</formula>
    </cfRule>
    <cfRule type="expression" dxfId="350" priority="258">
      <formula>AND($H337&lt;&gt;"",$I337&lt;&gt;"",$J337="")</formula>
    </cfRule>
    <cfRule type="expression" dxfId="349" priority="259">
      <formula>AND($H337&lt;&gt;"",$I337="",$J337="")</formula>
    </cfRule>
  </conditionalFormatting>
  <conditionalFormatting sqref="AE337:AH338">
    <cfRule type="expression" dxfId="348" priority="254">
      <formula>AND($H337&lt;&gt;"",$I337&lt;&gt;"",$J337&lt;&gt;"")</formula>
    </cfRule>
    <cfRule type="expression" dxfId="347" priority="255">
      <formula>AND($H337&lt;&gt;"",$I337&lt;&gt;"",$J337="")</formula>
    </cfRule>
    <cfRule type="expression" dxfId="346" priority="256">
      <formula>AND($H337&lt;&gt;"",$I337="",$J337="")</formula>
    </cfRule>
  </conditionalFormatting>
  <conditionalFormatting sqref="AI337:AI338">
    <cfRule type="expression" dxfId="345" priority="251">
      <formula>AND($H337&lt;&gt;"",$I337&lt;&gt;"",$J337&lt;&gt;"")</formula>
    </cfRule>
    <cfRule type="expression" dxfId="344" priority="252">
      <formula>AND($H337&lt;&gt;"",$I337&lt;&gt;"",$J337="")</formula>
    </cfRule>
    <cfRule type="expression" dxfId="343" priority="253">
      <formula>AND($H337&lt;&gt;"",$I337="",$J337="")</formula>
    </cfRule>
  </conditionalFormatting>
  <conditionalFormatting sqref="AJ337:CF338">
    <cfRule type="expression" dxfId="342" priority="248">
      <formula>AND($H337&lt;&gt;"",$I337&lt;&gt;"",$J337&lt;&gt;"")</formula>
    </cfRule>
    <cfRule type="expression" dxfId="341" priority="249">
      <formula>AND($H337&lt;&gt;"",$I337&lt;&gt;"",$J337="")</formula>
    </cfRule>
    <cfRule type="expression" dxfId="340" priority="250">
      <formula>AND($H337&lt;&gt;"",$I337="",$J337="")</formula>
    </cfRule>
  </conditionalFormatting>
  <conditionalFormatting sqref="H337:H338">
    <cfRule type="expression" dxfId="339" priority="268">
      <formula>AND($H337&lt;&gt;"",$I337&lt;&gt;"")</formula>
    </cfRule>
  </conditionalFormatting>
  <conditionalFormatting sqref="I337:I338">
    <cfRule type="expression" dxfId="338" priority="267">
      <formula>AND($I337&lt;&gt;"",$J337&lt;&gt;"")</formula>
    </cfRule>
  </conditionalFormatting>
  <conditionalFormatting sqref="A337:A338">
    <cfRule type="containsBlanks" dxfId="337" priority="263">
      <formula>LEN(TRIM(A337))=0</formula>
    </cfRule>
  </conditionalFormatting>
  <conditionalFormatting sqref="A348 A340">
    <cfRule type="containsBlanks" dxfId="336" priority="247">
      <formula>LEN(TRIM(A340))=0</formula>
    </cfRule>
  </conditionalFormatting>
  <conditionalFormatting sqref="A351">
    <cfRule type="containsBlanks" dxfId="335" priority="224">
      <formula>LEN(TRIM(A351))=0</formula>
    </cfRule>
  </conditionalFormatting>
  <conditionalFormatting sqref="A342">
    <cfRule type="containsBlanks" dxfId="334" priority="236">
      <formula>LEN(TRIM(A342))=0</formula>
    </cfRule>
  </conditionalFormatting>
  <conditionalFormatting sqref="A344">
    <cfRule type="containsBlanks" dxfId="333" priority="237">
      <formula>LEN(TRIM(A344))=0</formula>
    </cfRule>
  </conditionalFormatting>
  <conditionalFormatting sqref="A343">
    <cfRule type="containsBlanks" dxfId="332" priority="239">
      <formula>LEN(TRIM(A343))=0</formula>
    </cfRule>
  </conditionalFormatting>
  <conditionalFormatting sqref="A347">
    <cfRule type="containsBlanks" dxfId="331" priority="238">
      <formula>LEN(TRIM(A347))=0</formula>
    </cfRule>
  </conditionalFormatting>
  <conditionalFormatting sqref="A345">
    <cfRule type="containsBlanks" dxfId="330" priority="235">
      <formula>LEN(TRIM(A345))=0</formula>
    </cfRule>
  </conditionalFormatting>
  <conditionalFormatting sqref="A349">
    <cfRule type="containsBlanks" dxfId="329" priority="234">
      <formula>LEN(TRIM(A349))=0</formula>
    </cfRule>
  </conditionalFormatting>
  <conditionalFormatting sqref="A341">
    <cfRule type="containsBlanks" dxfId="328" priority="233">
      <formula>LEN(TRIM(A341))=0</formula>
    </cfRule>
  </conditionalFormatting>
  <conditionalFormatting sqref="H350:J351 H353:J355">
    <cfRule type="expression" dxfId="327" priority="230">
      <formula>AND($H350&lt;&gt;"",$I350&lt;&gt;"",$J350&lt;&gt;"")</formula>
    </cfRule>
    <cfRule type="expression" dxfId="326" priority="231">
      <formula>AND($H350&lt;&gt;"",$I350&lt;&gt;"",$J350="")</formula>
    </cfRule>
    <cfRule type="expression" dxfId="325" priority="232">
      <formula>AND($H350&lt;&gt;"",$I350="",$J350="")</formula>
    </cfRule>
  </conditionalFormatting>
  <conditionalFormatting sqref="H350:H351 H353:H355">
    <cfRule type="expression" dxfId="324" priority="229">
      <formula>AND($H350&lt;&gt;"",$I350&lt;&gt;"")</formula>
    </cfRule>
  </conditionalFormatting>
  <conditionalFormatting sqref="I350:I351 I353:I355">
    <cfRule type="expression" dxfId="323" priority="228">
      <formula>AND($I350&lt;&gt;"",$J350&lt;&gt;"")</formula>
    </cfRule>
  </conditionalFormatting>
  <conditionalFormatting sqref="A354">
    <cfRule type="containsBlanks" dxfId="322" priority="227">
      <formula>LEN(TRIM(A354))=0</formula>
    </cfRule>
  </conditionalFormatting>
  <conditionalFormatting sqref="A350">
    <cfRule type="containsBlanks" dxfId="321" priority="225">
      <formula>LEN(TRIM(A350))=0</formula>
    </cfRule>
  </conditionalFormatting>
  <conditionalFormatting sqref="A353">
    <cfRule type="containsBlanks" dxfId="320" priority="226">
      <formula>LEN(TRIM(A353))=0</formula>
    </cfRule>
  </conditionalFormatting>
  <conditionalFormatting sqref="A355">
    <cfRule type="containsBlanks" dxfId="319" priority="223">
      <formula>LEN(TRIM(A355))=0</formula>
    </cfRule>
  </conditionalFormatting>
  <conditionalFormatting sqref="H346:J346">
    <cfRule type="expression" dxfId="318" priority="220">
      <formula>AND($H346&lt;&gt;"",$I346&lt;&gt;"",$J346&lt;&gt;"")</formula>
    </cfRule>
    <cfRule type="expression" dxfId="317" priority="221">
      <formula>AND($H346&lt;&gt;"",$I346&lt;&gt;"",$J346="")</formula>
    </cfRule>
    <cfRule type="expression" dxfId="316" priority="222">
      <formula>AND($H346&lt;&gt;"",$I346="",$J346="")</formula>
    </cfRule>
  </conditionalFormatting>
  <conditionalFormatting sqref="H346">
    <cfRule type="expression" dxfId="315" priority="219">
      <formula>AND($H346&lt;&gt;"",$I346&lt;&gt;"")</formula>
    </cfRule>
  </conditionalFormatting>
  <conditionalFormatting sqref="I346">
    <cfRule type="expression" dxfId="314" priority="218">
      <formula>AND($I346&lt;&gt;"",$J346&lt;&gt;"")</formula>
    </cfRule>
  </conditionalFormatting>
  <conditionalFormatting sqref="A346">
    <cfRule type="containsBlanks" dxfId="313" priority="217">
      <formula>LEN(TRIM(A346))=0</formula>
    </cfRule>
  </conditionalFormatting>
  <conditionalFormatting sqref="A352">
    <cfRule type="containsBlanks" dxfId="312" priority="211">
      <formula>LEN(TRIM(A352))=0</formula>
    </cfRule>
  </conditionalFormatting>
  <conditionalFormatting sqref="H352:J352">
    <cfRule type="expression" dxfId="311" priority="214">
      <formula>AND($H352&lt;&gt;"",$I352&lt;&gt;"",$J352&lt;&gt;"")</formula>
    </cfRule>
    <cfRule type="expression" dxfId="310" priority="215">
      <formula>AND($H352&lt;&gt;"",$I352&lt;&gt;"",$J352="")</formula>
    </cfRule>
    <cfRule type="expression" dxfId="309" priority="216">
      <formula>AND($H352&lt;&gt;"",$I352="",$J352="")</formula>
    </cfRule>
  </conditionalFormatting>
  <conditionalFormatting sqref="H352">
    <cfRule type="expression" dxfId="308" priority="213">
      <formula>AND($H352&lt;&gt;"",$I352&lt;&gt;"")</formula>
    </cfRule>
  </conditionalFormatting>
  <conditionalFormatting sqref="I352">
    <cfRule type="expression" dxfId="307" priority="212">
      <formula>AND($I352&lt;&gt;"",$J352&lt;&gt;"")</formula>
    </cfRule>
  </conditionalFormatting>
  <conditionalFormatting sqref="U340 X340:AI340">
    <cfRule type="expression" dxfId="306" priority="208">
      <formula>AND($H340&lt;&gt;"",$I340&lt;&gt;"",$J340&lt;&gt;"")</formula>
    </cfRule>
    <cfRule type="expression" dxfId="305" priority="209">
      <formula>AND($H340&lt;&gt;"",$I340&lt;&gt;"",$J340="")</formula>
    </cfRule>
    <cfRule type="expression" dxfId="304" priority="210">
      <formula>AND($H340&lt;&gt;"",$I340="",$J340="")</formula>
    </cfRule>
  </conditionalFormatting>
  <conditionalFormatting sqref="X340:AI340 U340">
    <cfRule type="cellIs" dxfId="303" priority="206" operator="greaterThan">
      <formula>0</formula>
    </cfRule>
    <cfRule type="cellIs" dxfId="302" priority="207" operator="lessThan">
      <formula>0</formula>
    </cfRule>
  </conditionalFormatting>
  <conditionalFormatting sqref="AJ340:CF340">
    <cfRule type="expression" dxfId="301" priority="203">
      <formula>AND($H340&lt;&gt;"",$I340&lt;&gt;"",$J340&lt;&gt;"")</formula>
    </cfRule>
    <cfRule type="expression" dxfId="300" priority="204">
      <formula>AND($H340&lt;&gt;"",$I340&lt;&gt;"",$J340="")</formula>
    </cfRule>
    <cfRule type="expression" dxfId="299" priority="205">
      <formula>AND($H340&lt;&gt;"",$I340="",$J340="")</formula>
    </cfRule>
  </conditionalFormatting>
  <conditionalFormatting sqref="AJ340:CF340">
    <cfRule type="cellIs" dxfId="298" priority="201" operator="greaterThan">
      <formula>0</formula>
    </cfRule>
    <cfRule type="cellIs" dxfId="297" priority="202" operator="lessThan">
      <formula>0</formula>
    </cfRule>
  </conditionalFormatting>
  <conditionalFormatting sqref="A359">
    <cfRule type="containsBlanks" dxfId="296" priority="195">
      <formula>LEN(TRIM(A359))=0</formula>
    </cfRule>
  </conditionalFormatting>
  <conditionalFormatting sqref="H359:J359">
    <cfRule type="expression" dxfId="295" priority="198">
      <formula>AND($H359&lt;&gt;"",$I359&lt;&gt;"",$J359&lt;&gt;"")</formula>
    </cfRule>
    <cfRule type="expression" dxfId="294" priority="199">
      <formula>AND($H359&lt;&gt;"",$I359&lt;&gt;"",$J359="")</formula>
    </cfRule>
    <cfRule type="expression" dxfId="293" priority="200">
      <formula>AND($H359&lt;&gt;"",$I359="",$J359="")</formula>
    </cfRule>
  </conditionalFormatting>
  <conditionalFormatting sqref="H359">
    <cfRule type="expression" dxfId="292" priority="197">
      <formula>AND($H359&lt;&gt;"",$I359&lt;&gt;"")</formula>
    </cfRule>
  </conditionalFormatting>
  <conditionalFormatting sqref="I359">
    <cfRule type="expression" dxfId="291" priority="196">
      <formula>AND($I359&lt;&gt;"",$J359&lt;&gt;"")</formula>
    </cfRule>
  </conditionalFormatting>
  <conditionalFormatting sqref="H393:J393 U393 X393:CF393 X395:CF397 H399:J399 U405 U399 H401:J401 X399:CF399 X405:CF405 H395:J397 U401 X401:CF401 H403:J403 U403 X403:CF403 H405:J405 U395:U397 H407:J407 U407 X407:CF407 X410:CF412 H414:J414 U420 U414 H416:J416 X414:CF414 X420:CF420 H410:J412 U416 X416:CF416 H418:J418 U418 X418:CF418 H420:J420 U410:U412">
    <cfRule type="expression" dxfId="290" priority="192">
      <formula>AND($H393&lt;&gt;"",$I393&lt;&gt;"",$J393&lt;&gt;"")</formula>
    </cfRule>
    <cfRule type="expression" dxfId="289" priority="193">
      <formula>AND($H393&lt;&gt;"",$I393&lt;&gt;"",$J393="")</formula>
    </cfRule>
    <cfRule type="expression" dxfId="288" priority="194">
      <formula>AND($H393&lt;&gt;"",$I393="",$J393="")</formula>
    </cfRule>
  </conditionalFormatting>
  <conditionalFormatting sqref="H393 H399 H401 H403 H405 H395:H397 H407 H414 H416 H418 H420 H410:H412">
    <cfRule type="expression" dxfId="287" priority="191">
      <formula>AND($H393&lt;&gt;"",$I393&lt;&gt;"")</formula>
    </cfRule>
  </conditionalFormatting>
  <conditionalFormatting sqref="I393 I399 I401 I403 I405 I395:I397 I407 I414 I416 I418 I420 I410:I412">
    <cfRule type="expression" dxfId="286" priority="190">
      <formula>AND($I393&lt;&gt;"",$J393&lt;&gt;"")</formula>
    </cfRule>
  </conditionalFormatting>
  <conditionalFormatting sqref="A393">
    <cfRule type="containsBlanks" dxfId="285" priority="189">
      <formula>LEN(TRIM(A393))=0</formula>
    </cfRule>
  </conditionalFormatting>
  <conditionalFormatting sqref="X393:AI393 U393">
    <cfRule type="cellIs" dxfId="284" priority="187" operator="greaterThan">
      <formula>0</formula>
    </cfRule>
    <cfRule type="cellIs" dxfId="283" priority="188" operator="lessThan">
      <formula>0</formula>
    </cfRule>
  </conditionalFormatting>
  <conditionalFormatting sqref="AJ393:CF393">
    <cfRule type="cellIs" dxfId="282" priority="185" operator="greaterThan">
      <formula>0</formula>
    </cfRule>
    <cfRule type="cellIs" dxfId="281" priority="186" operator="lessThan">
      <formula>0</formula>
    </cfRule>
  </conditionalFormatting>
  <conditionalFormatting sqref="A395">
    <cfRule type="containsBlanks" dxfId="280" priority="184">
      <formula>LEN(TRIM(A395))=0</formula>
    </cfRule>
  </conditionalFormatting>
  <conditionalFormatting sqref="X395:AI395 U395">
    <cfRule type="cellIs" dxfId="279" priority="182" operator="greaterThan">
      <formula>0</formula>
    </cfRule>
    <cfRule type="cellIs" dxfId="278" priority="183" operator="lessThan">
      <formula>0</formula>
    </cfRule>
  </conditionalFormatting>
  <conditionalFormatting sqref="AJ395:CF395">
    <cfRule type="cellIs" dxfId="277" priority="180" operator="greaterThan">
      <formula>0</formula>
    </cfRule>
    <cfRule type="cellIs" dxfId="276" priority="181" operator="lessThan">
      <formula>0</formula>
    </cfRule>
  </conditionalFormatting>
  <conditionalFormatting sqref="A399">
    <cfRule type="containsBlanks" dxfId="275" priority="179">
      <formula>LEN(TRIM(A399))=0</formula>
    </cfRule>
  </conditionalFormatting>
  <conditionalFormatting sqref="A401">
    <cfRule type="containsBlanks" dxfId="274" priority="178">
      <formula>LEN(TRIM(A401))=0</formula>
    </cfRule>
  </conditionalFormatting>
  <conditionalFormatting sqref="X399:AI399 U399">
    <cfRule type="cellIs" dxfId="273" priority="176" operator="greaterThan">
      <formula>0</formula>
    </cfRule>
    <cfRule type="cellIs" dxfId="272" priority="177" operator="lessThan">
      <formula>0</formula>
    </cfRule>
  </conditionalFormatting>
  <conditionalFormatting sqref="AJ399:CF399">
    <cfRule type="cellIs" dxfId="271" priority="174" operator="greaterThan">
      <formula>0</formula>
    </cfRule>
    <cfRule type="cellIs" dxfId="270" priority="175" operator="lessThan">
      <formula>0</formula>
    </cfRule>
  </conditionalFormatting>
  <conditionalFormatting sqref="X401:AI401 U401">
    <cfRule type="cellIs" dxfId="269" priority="172" operator="greaterThan">
      <formula>0</formula>
    </cfRule>
    <cfRule type="cellIs" dxfId="268" priority="173" operator="lessThan">
      <formula>0</formula>
    </cfRule>
  </conditionalFormatting>
  <conditionalFormatting sqref="AJ401:CF401">
    <cfRule type="cellIs" dxfId="267" priority="170" operator="greaterThan">
      <formula>0</formula>
    </cfRule>
    <cfRule type="cellIs" dxfId="266" priority="171" operator="lessThan">
      <formula>0</formula>
    </cfRule>
  </conditionalFormatting>
  <conditionalFormatting sqref="A403">
    <cfRule type="containsBlanks" dxfId="265" priority="169">
      <formula>LEN(TRIM(A403))=0</formula>
    </cfRule>
  </conditionalFormatting>
  <conditionalFormatting sqref="X403:AI403 U403">
    <cfRule type="cellIs" dxfId="264" priority="167" operator="greaterThan">
      <formula>0</formula>
    </cfRule>
    <cfRule type="cellIs" dxfId="263" priority="168" operator="lessThan">
      <formula>0</formula>
    </cfRule>
  </conditionalFormatting>
  <conditionalFormatting sqref="AJ403:CF403">
    <cfRule type="cellIs" dxfId="262" priority="165" operator="greaterThan">
      <formula>0</formula>
    </cfRule>
    <cfRule type="cellIs" dxfId="261" priority="166" operator="lessThan">
      <formula>0</formula>
    </cfRule>
  </conditionalFormatting>
  <conditionalFormatting sqref="A405">
    <cfRule type="containsBlanks" dxfId="260" priority="164">
      <formula>LEN(TRIM(A405))=0</formula>
    </cfRule>
  </conditionalFormatting>
  <conditionalFormatting sqref="A396:A397">
    <cfRule type="containsBlanks" dxfId="259" priority="163">
      <formula>LEN(TRIM(A396))=0</formula>
    </cfRule>
  </conditionalFormatting>
  <conditionalFormatting sqref="A407">
    <cfRule type="containsBlanks" dxfId="258" priority="162">
      <formula>LEN(TRIM(A407))=0</formula>
    </cfRule>
  </conditionalFormatting>
  <conditionalFormatting sqref="X407:AI407 U407">
    <cfRule type="cellIs" dxfId="257" priority="160" operator="greaterThan">
      <formula>0</formula>
    </cfRule>
    <cfRule type="cellIs" dxfId="256" priority="161" operator="lessThan">
      <formula>0</formula>
    </cfRule>
  </conditionalFormatting>
  <conditionalFormatting sqref="AJ407:CF407">
    <cfRule type="cellIs" dxfId="255" priority="158" operator="greaterThan">
      <formula>0</formula>
    </cfRule>
    <cfRule type="cellIs" dxfId="254" priority="159" operator="lessThan">
      <formula>0</formula>
    </cfRule>
  </conditionalFormatting>
  <conditionalFormatting sqref="A410">
    <cfRule type="containsBlanks" dxfId="253" priority="157">
      <formula>LEN(TRIM(A410))=0</formula>
    </cfRule>
  </conditionalFormatting>
  <conditionalFormatting sqref="X410:AI410 U410">
    <cfRule type="cellIs" dxfId="252" priority="155" operator="greaterThan">
      <formula>0</formula>
    </cfRule>
    <cfRule type="cellIs" dxfId="251" priority="156" operator="lessThan">
      <formula>0</formula>
    </cfRule>
  </conditionalFormatting>
  <conditionalFormatting sqref="AJ410:CF410">
    <cfRule type="cellIs" dxfId="250" priority="153" operator="greaterThan">
      <formula>0</formula>
    </cfRule>
    <cfRule type="cellIs" dxfId="249" priority="154" operator="lessThan">
      <formula>0</formula>
    </cfRule>
  </conditionalFormatting>
  <conditionalFormatting sqref="A414">
    <cfRule type="containsBlanks" dxfId="248" priority="152">
      <formula>LEN(TRIM(A414))=0</formula>
    </cfRule>
  </conditionalFormatting>
  <conditionalFormatting sqref="A416">
    <cfRule type="containsBlanks" dxfId="247" priority="151">
      <formula>LEN(TRIM(A416))=0</formula>
    </cfRule>
  </conditionalFormatting>
  <conditionalFormatting sqref="X414:AI414 U414">
    <cfRule type="cellIs" dxfId="246" priority="149" operator="greaterThan">
      <formula>0</formula>
    </cfRule>
    <cfRule type="cellIs" dxfId="245" priority="150" operator="lessThan">
      <formula>0</formula>
    </cfRule>
  </conditionalFormatting>
  <conditionalFormatting sqref="AJ414:CF414">
    <cfRule type="cellIs" dxfId="244" priority="147" operator="greaterThan">
      <formula>0</formula>
    </cfRule>
    <cfRule type="cellIs" dxfId="243" priority="148" operator="lessThan">
      <formula>0</formula>
    </cfRule>
  </conditionalFormatting>
  <conditionalFormatting sqref="X416:AI416 U416">
    <cfRule type="cellIs" dxfId="242" priority="145" operator="greaterThan">
      <formula>0</formula>
    </cfRule>
    <cfRule type="cellIs" dxfId="241" priority="146" operator="lessThan">
      <formula>0</formula>
    </cfRule>
  </conditionalFormatting>
  <conditionalFormatting sqref="AJ416:CF416">
    <cfRule type="cellIs" dxfId="240" priority="143" operator="greaterThan">
      <formula>0</formula>
    </cfRule>
    <cfRule type="cellIs" dxfId="239" priority="144" operator="lessThan">
      <formula>0</formula>
    </cfRule>
  </conditionalFormatting>
  <conditionalFormatting sqref="A418">
    <cfRule type="containsBlanks" dxfId="238" priority="142">
      <formula>LEN(TRIM(A418))=0</formula>
    </cfRule>
  </conditionalFormatting>
  <conditionalFormatting sqref="X418:AI418 U418">
    <cfRule type="cellIs" dxfId="237" priority="140" operator="greaterThan">
      <formula>0</formula>
    </cfRule>
    <cfRule type="cellIs" dxfId="236" priority="141" operator="lessThan">
      <formula>0</formula>
    </cfRule>
  </conditionalFormatting>
  <conditionalFormatting sqref="AJ418:CF418">
    <cfRule type="cellIs" dxfId="235" priority="138" operator="greaterThan">
      <formula>0</formula>
    </cfRule>
    <cfRule type="cellIs" dxfId="234" priority="139" operator="lessThan">
      <formula>0</formula>
    </cfRule>
  </conditionalFormatting>
  <conditionalFormatting sqref="A420">
    <cfRule type="containsBlanks" dxfId="233" priority="137">
      <formula>LEN(TRIM(A420))=0</formula>
    </cfRule>
  </conditionalFormatting>
  <conditionalFormatting sqref="A411:A412">
    <cfRule type="containsBlanks" dxfId="232" priority="136">
      <formula>LEN(TRIM(A411))=0</formula>
    </cfRule>
  </conditionalFormatting>
  <conditionalFormatting sqref="A391">
    <cfRule type="containsBlanks" dxfId="231" priority="130">
      <formula>LEN(TRIM(A391))=0</formula>
    </cfRule>
  </conditionalFormatting>
  <conditionalFormatting sqref="H391:J391">
    <cfRule type="expression" dxfId="230" priority="133">
      <formula>AND($H391&lt;&gt;"",$I391&lt;&gt;"",$J391&lt;&gt;"")</formula>
    </cfRule>
    <cfRule type="expression" dxfId="229" priority="134">
      <formula>AND($H391&lt;&gt;"",$I391&lt;&gt;"",$J391="")</formula>
    </cfRule>
    <cfRule type="expression" dxfId="228" priority="135">
      <formula>AND($H391&lt;&gt;"",$I391="",$J391="")</formula>
    </cfRule>
  </conditionalFormatting>
  <conditionalFormatting sqref="H391">
    <cfRule type="expression" dxfId="227" priority="132">
      <formula>AND($H391&lt;&gt;"",$I391&lt;&gt;"")</formula>
    </cfRule>
  </conditionalFormatting>
  <conditionalFormatting sqref="I391">
    <cfRule type="expression" dxfId="226" priority="131">
      <formula>AND($I391&lt;&gt;"",$J391&lt;&gt;"")</formula>
    </cfRule>
  </conditionalFormatting>
  <conditionalFormatting sqref="H408:J408">
    <cfRule type="expression" dxfId="225" priority="127">
      <formula>AND($H408&lt;&gt;"",$I408&lt;&gt;"",$J408&lt;&gt;"")</formula>
    </cfRule>
    <cfRule type="expression" dxfId="224" priority="128">
      <formula>AND($H408&lt;&gt;"",$I408&lt;&gt;"",$J408="")</formula>
    </cfRule>
    <cfRule type="expression" dxfId="223" priority="129">
      <formula>AND($H408&lt;&gt;"",$I408="",$J408="")</formula>
    </cfRule>
  </conditionalFormatting>
  <conditionalFormatting sqref="H408">
    <cfRule type="expression" dxfId="222" priority="126">
      <formula>AND($H408&lt;&gt;"",$I408&lt;&gt;"")</formula>
    </cfRule>
  </conditionalFormatting>
  <conditionalFormatting sqref="I408">
    <cfRule type="expression" dxfId="221" priority="125">
      <formula>AND($I408&lt;&gt;"",$J408&lt;&gt;"")</formula>
    </cfRule>
  </conditionalFormatting>
  <conditionalFormatting sqref="A408">
    <cfRule type="containsBlanks" dxfId="220" priority="124">
      <formula>LEN(TRIM(A408))=0</formula>
    </cfRule>
  </conditionalFormatting>
  <conditionalFormatting sqref="U261 X261:Z261">
    <cfRule type="expression" dxfId="219" priority="121">
      <formula>AND($H261&lt;&gt;"",$I261&lt;&gt;"",$J261&lt;&gt;"")</formula>
    </cfRule>
    <cfRule type="expression" dxfId="218" priority="122">
      <formula>AND($H261&lt;&gt;"",$I261&lt;&gt;"",$J261="")</formula>
    </cfRule>
    <cfRule type="expression" dxfId="217" priority="123">
      <formula>AND($H261&lt;&gt;"",$I261="",$J261="")</formula>
    </cfRule>
  </conditionalFormatting>
  <conditionalFormatting sqref="AA261:AB261">
    <cfRule type="expression" dxfId="216" priority="118">
      <formula>AND($H261&lt;&gt;"",$I261&lt;&gt;"",$J261&lt;&gt;"")</formula>
    </cfRule>
    <cfRule type="expression" dxfId="215" priority="119">
      <formula>AND($H261&lt;&gt;"",$I261&lt;&gt;"",$J261="")</formula>
    </cfRule>
    <cfRule type="expression" dxfId="214" priority="120">
      <formula>AND($H261&lt;&gt;"",$I261="",$J261="")</formula>
    </cfRule>
  </conditionalFormatting>
  <conditionalFormatting sqref="AC261:AD261">
    <cfRule type="expression" dxfId="213" priority="115">
      <formula>AND($H261&lt;&gt;"",$I261&lt;&gt;"",$J261&lt;&gt;"")</formula>
    </cfRule>
    <cfRule type="expression" dxfId="212" priority="116">
      <formula>AND($H261&lt;&gt;"",$I261&lt;&gt;"",$J261="")</formula>
    </cfRule>
    <cfRule type="expression" dxfId="211" priority="117">
      <formula>AND($H261&lt;&gt;"",$I261="",$J261="")</formula>
    </cfRule>
  </conditionalFormatting>
  <conditionalFormatting sqref="AE261:AH261">
    <cfRule type="expression" dxfId="210" priority="112">
      <formula>AND($H261&lt;&gt;"",$I261&lt;&gt;"",$J261&lt;&gt;"")</formula>
    </cfRule>
    <cfRule type="expression" dxfId="209" priority="113">
      <formula>AND($H261&lt;&gt;"",$I261&lt;&gt;"",$J261="")</formula>
    </cfRule>
    <cfRule type="expression" dxfId="208" priority="114">
      <formula>AND($H261&lt;&gt;"",$I261="",$J261="")</formula>
    </cfRule>
  </conditionalFormatting>
  <conditionalFormatting sqref="AI261">
    <cfRule type="expression" dxfId="207" priority="109">
      <formula>AND($H261&lt;&gt;"",$I261&lt;&gt;"",$J261&lt;&gt;"")</formula>
    </cfRule>
    <cfRule type="expression" dxfId="206" priority="110">
      <formula>AND($H261&lt;&gt;"",$I261&lt;&gt;"",$J261="")</formula>
    </cfRule>
    <cfRule type="expression" dxfId="205" priority="111">
      <formula>AND($H261&lt;&gt;"",$I261="",$J261="")</formula>
    </cfRule>
  </conditionalFormatting>
  <conditionalFormatting sqref="AJ261:CF261">
    <cfRule type="expression" dxfId="204" priority="106">
      <formula>AND($H261&lt;&gt;"",$I261&lt;&gt;"",$J261&lt;&gt;"")</formula>
    </cfRule>
    <cfRule type="expression" dxfId="203" priority="107">
      <formula>AND($H261&lt;&gt;"",$I261&lt;&gt;"",$J261="")</formula>
    </cfRule>
    <cfRule type="expression" dxfId="202" priority="108">
      <formula>AND($H261&lt;&gt;"",$I261="",$J261="")</formula>
    </cfRule>
  </conditionalFormatting>
  <conditionalFormatting sqref="H263:J263">
    <cfRule type="expression" dxfId="201" priority="103">
      <formula>AND($H263&lt;&gt;"",$I263&lt;&gt;"",$J263&lt;&gt;"")</formula>
    </cfRule>
    <cfRule type="expression" dxfId="200" priority="104">
      <formula>AND($H263&lt;&gt;"",$I263&lt;&gt;"",$J263="")</formula>
    </cfRule>
    <cfRule type="expression" dxfId="199" priority="105">
      <formula>AND($H263&lt;&gt;"",$I263="",$J263="")</formula>
    </cfRule>
  </conditionalFormatting>
  <conditionalFormatting sqref="H263">
    <cfRule type="expression" dxfId="198" priority="102">
      <formula>AND($H263&lt;&gt;"",$I263&lt;&gt;"")</formula>
    </cfRule>
  </conditionalFormatting>
  <conditionalFormatting sqref="I263">
    <cfRule type="expression" dxfId="197" priority="101">
      <formula>AND($I263&lt;&gt;"",$J263&lt;&gt;"")</formula>
    </cfRule>
  </conditionalFormatting>
  <conditionalFormatting sqref="A263">
    <cfRule type="containsBlanks" dxfId="196" priority="100">
      <formula>LEN(TRIM(A263))=0</formula>
    </cfRule>
  </conditionalFormatting>
  <conditionalFormatting sqref="U263 X263:Z263">
    <cfRule type="expression" dxfId="195" priority="97">
      <formula>AND($H263&lt;&gt;"",$I263&lt;&gt;"",$J263&lt;&gt;"")</formula>
    </cfRule>
    <cfRule type="expression" dxfId="194" priority="98">
      <formula>AND($H263&lt;&gt;"",$I263&lt;&gt;"",$J263="")</formula>
    </cfRule>
    <cfRule type="expression" dxfId="193" priority="99">
      <formula>AND($H263&lt;&gt;"",$I263="",$J263="")</formula>
    </cfRule>
  </conditionalFormatting>
  <conditionalFormatting sqref="AA263:AB263">
    <cfRule type="expression" dxfId="192" priority="94">
      <formula>AND($H263&lt;&gt;"",$I263&lt;&gt;"",$J263&lt;&gt;"")</formula>
    </cfRule>
    <cfRule type="expression" dxfId="191" priority="95">
      <formula>AND($H263&lt;&gt;"",$I263&lt;&gt;"",$J263="")</formula>
    </cfRule>
    <cfRule type="expression" dxfId="190" priority="96">
      <formula>AND($H263&lt;&gt;"",$I263="",$J263="")</formula>
    </cfRule>
  </conditionalFormatting>
  <conditionalFormatting sqref="AC263:AD263">
    <cfRule type="expression" dxfId="189" priority="91">
      <formula>AND($H263&lt;&gt;"",$I263&lt;&gt;"",$J263&lt;&gt;"")</formula>
    </cfRule>
    <cfRule type="expression" dxfId="188" priority="92">
      <formula>AND($H263&lt;&gt;"",$I263&lt;&gt;"",$J263="")</formula>
    </cfRule>
    <cfRule type="expression" dxfId="187" priority="93">
      <formula>AND($H263&lt;&gt;"",$I263="",$J263="")</formula>
    </cfRule>
  </conditionalFormatting>
  <conditionalFormatting sqref="AE263:AH263">
    <cfRule type="expression" dxfId="186" priority="88">
      <formula>AND($H263&lt;&gt;"",$I263&lt;&gt;"",$J263&lt;&gt;"")</formula>
    </cfRule>
    <cfRule type="expression" dxfId="185" priority="89">
      <formula>AND($H263&lt;&gt;"",$I263&lt;&gt;"",$J263="")</formula>
    </cfRule>
    <cfRule type="expression" dxfId="184" priority="90">
      <formula>AND($H263&lt;&gt;"",$I263="",$J263="")</formula>
    </cfRule>
  </conditionalFormatting>
  <conditionalFormatting sqref="AI263">
    <cfRule type="expression" dxfId="183" priority="85">
      <formula>AND($H263&lt;&gt;"",$I263&lt;&gt;"",$J263&lt;&gt;"")</formula>
    </cfRule>
    <cfRule type="expression" dxfId="182" priority="86">
      <formula>AND($H263&lt;&gt;"",$I263&lt;&gt;"",$J263="")</formula>
    </cfRule>
    <cfRule type="expression" dxfId="181" priority="87">
      <formula>AND($H263&lt;&gt;"",$I263="",$J263="")</formula>
    </cfRule>
  </conditionalFormatting>
  <conditionalFormatting sqref="AJ263:CF263">
    <cfRule type="expression" dxfId="180" priority="82">
      <formula>AND($H263&lt;&gt;"",$I263&lt;&gt;"",$J263&lt;&gt;"")</formula>
    </cfRule>
    <cfRule type="expression" dxfId="179" priority="83">
      <formula>AND($H263&lt;&gt;"",$I263&lt;&gt;"",$J263="")</formula>
    </cfRule>
    <cfRule type="expression" dxfId="178" priority="84">
      <formula>AND($H263&lt;&gt;"",$I263="",$J263="")</formula>
    </cfRule>
  </conditionalFormatting>
  <conditionalFormatting sqref="A11">
    <cfRule type="containsBlanks" dxfId="177" priority="76">
      <formula>LEN(TRIM(A11))=0</formula>
    </cfRule>
  </conditionalFormatting>
  <conditionalFormatting sqref="H11:J11">
    <cfRule type="expression" dxfId="176" priority="79">
      <formula>AND($H11&lt;&gt;"",$I11&lt;&gt;"",$J11&lt;&gt;"")</formula>
    </cfRule>
    <cfRule type="expression" dxfId="175" priority="80">
      <formula>AND($H11&lt;&gt;"",$I11&lt;&gt;"",$J11="")</formula>
    </cfRule>
    <cfRule type="expression" dxfId="174" priority="81">
      <formula>AND($H11&lt;&gt;"",$I11="",$J11="")</formula>
    </cfRule>
  </conditionalFormatting>
  <conditionalFormatting sqref="H11">
    <cfRule type="expression" dxfId="173" priority="78">
      <formula>AND($H11&lt;&gt;"",$I11&lt;&gt;"")</formula>
    </cfRule>
  </conditionalFormatting>
  <conditionalFormatting sqref="I11">
    <cfRule type="expression" dxfId="172" priority="77">
      <formula>AND($I11&lt;&gt;"",$J11&lt;&gt;"")</formula>
    </cfRule>
  </conditionalFormatting>
  <conditionalFormatting sqref="A37">
    <cfRule type="containsBlanks" dxfId="171" priority="70">
      <formula>LEN(TRIM(A37))=0</formula>
    </cfRule>
  </conditionalFormatting>
  <conditionalFormatting sqref="H37:J37">
    <cfRule type="expression" dxfId="170" priority="73">
      <formula>AND($H37&lt;&gt;"",$I37&lt;&gt;"",$J37&lt;&gt;"")</formula>
    </cfRule>
    <cfRule type="expression" dxfId="169" priority="74">
      <formula>AND($H37&lt;&gt;"",$I37&lt;&gt;"",$J37="")</formula>
    </cfRule>
    <cfRule type="expression" dxfId="168" priority="75">
      <formula>AND($H37&lt;&gt;"",$I37="",$J37="")</formula>
    </cfRule>
  </conditionalFormatting>
  <conditionalFormatting sqref="H37">
    <cfRule type="expression" dxfId="167" priority="72">
      <formula>AND($H37&lt;&gt;"",$I37&lt;&gt;"")</formula>
    </cfRule>
  </conditionalFormatting>
  <conditionalFormatting sqref="I37">
    <cfRule type="expression" dxfId="166" priority="71">
      <formula>AND($I37&lt;&gt;"",$J37&lt;&gt;"")</formula>
    </cfRule>
  </conditionalFormatting>
  <conditionalFormatting sqref="A71">
    <cfRule type="containsBlanks" dxfId="165" priority="64">
      <formula>LEN(TRIM(A71))=0</formula>
    </cfRule>
  </conditionalFormatting>
  <conditionalFormatting sqref="H71:J71">
    <cfRule type="expression" dxfId="164" priority="67">
      <formula>AND($H71&lt;&gt;"",$I71&lt;&gt;"",$J71&lt;&gt;"")</formula>
    </cfRule>
    <cfRule type="expression" dxfId="163" priority="68">
      <formula>AND($H71&lt;&gt;"",$I71&lt;&gt;"",$J71="")</formula>
    </cfRule>
    <cfRule type="expression" dxfId="162" priority="69">
      <formula>AND($H71&lt;&gt;"",$I71="",$J71="")</formula>
    </cfRule>
  </conditionalFormatting>
  <conditionalFormatting sqref="H71">
    <cfRule type="expression" dxfId="161" priority="66">
      <formula>AND($H71&lt;&gt;"",$I71&lt;&gt;"")</formula>
    </cfRule>
  </conditionalFormatting>
  <conditionalFormatting sqref="I71">
    <cfRule type="expression" dxfId="160" priority="65">
      <formula>AND($I71&lt;&gt;"",$J71&lt;&gt;"")</formula>
    </cfRule>
  </conditionalFormatting>
  <conditionalFormatting sqref="A118">
    <cfRule type="containsBlanks" dxfId="159" priority="58">
      <formula>LEN(TRIM(A118))=0</formula>
    </cfRule>
  </conditionalFormatting>
  <conditionalFormatting sqref="H118:J118">
    <cfRule type="expression" dxfId="158" priority="61">
      <formula>AND($H118&lt;&gt;"",$I118&lt;&gt;"",$J118&lt;&gt;"")</formula>
    </cfRule>
    <cfRule type="expression" dxfId="157" priority="62">
      <formula>AND($H118&lt;&gt;"",$I118&lt;&gt;"",$J118="")</formula>
    </cfRule>
    <cfRule type="expression" dxfId="156" priority="63">
      <formula>AND($H118&lt;&gt;"",$I118="",$J118="")</formula>
    </cfRule>
  </conditionalFormatting>
  <conditionalFormatting sqref="H118">
    <cfRule type="expression" dxfId="155" priority="60">
      <formula>AND($H118&lt;&gt;"",$I118&lt;&gt;"")</formula>
    </cfRule>
  </conditionalFormatting>
  <conditionalFormatting sqref="I118">
    <cfRule type="expression" dxfId="154" priority="59">
      <formula>AND($I118&lt;&gt;"",$J118&lt;&gt;"")</formula>
    </cfRule>
  </conditionalFormatting>
  <conditionalFormatting sqref="A159">
    <cfRule type="containsBlanks" dxfId="153" priority="52">
      <formula>LEN(TRIM(A159))=0</formula>
    </cfRule>
  </conditionalFormatting>
  <conditionalFormatting sqref="H159:J159">
    <cfRule type="expression" dxfId="152" priority="55">
      <formula>AND($H159&lt;&gt;"",$I159&lt;&gt;"",$J159&lt;&gt;"")</formula>
    </cfRule>
    <cfRule type="expression" dxfId="151" priority="56">
      <formula>AND($H159&lt;&gt;"",$I159&lt;&gt;"",$J159="")</formula>
    </cfRule>
    <cfRule type="expression" dxfId="150" priority="57">
      <formula>AND($H159&lt;&gt;"",$I159="",$J159="")</formula>
    </cfRule>
  </conditionalFormatting>
  <conditionalFormatting sqref="H159">
    <cfRule type="expression" dxfId="149" priority="54">
      <formula>AND($H159&lt;&gt;"",$I159&lt;&gt;"")</formula>
    </cfRule>
  </conditionalFormatting>
  <conditionalFormatting sqref="I159">
    <cfRule type="expression" dxfId="148" priority="53">
      <formula>AND($I159&lt;&gt;"",$J159&lt;&gt;"")</formula>
    </cfRule>
  </conditionalFormatting>
  <conditionalFormatting sqref="H255:J255">
    <cfRule type="expression" dxfId="147" priority="49">
      <formula>AND($H255&lt;&gt;"",$I255&lt;&gt;"",$J255&lt;&gt;"")</formula>
    </cfRule>
    <cfRule type="expression" dxfId="146" priority="50">
      <formula>AND($H255&lt;&gt;"",$I255&lt;&gt;"",$J255="")</formula>
    </cfRule>
    <cfRule type="expression" dxfId="145" priority="51">
      <formula>AND($H255&lt;&gt;"",$I255="",$J255="")</formula>
    </cfRule>
  </conditionalFormatting>
  <conditionalFormatting sqref="H255">
    <cfRule type="expression" dxfId="144" priority="48">
      <formula>AND($H255&lt;&gt;"",$I255&lt;&gt;"")</formula>
    </cfRule>
  </conditionalFormatting>
  <conditionalFormatting sqref="I255">
    <cfRule type="expression" dxfId="143" priority="47">
      <formula>AND($I255&lt;&gt;"",$J255&lt;&gt;"")</formula>
    </cfRule>
  </conditionalFormatting>
  <conditionalFormatting sqref="A255">
    <cfRule type="containsBlanks" dxfId="142" priority="46">
      <formula>LEN(TRIM(A255))=0</formula>
    </cfRule>
  </conditionalFormatting>
  <conditionalFormatting sqref="U255 X255:AI255">
    <cfRule type="expression" dxfId="141" priority="37">
      <formula>AND($H255&lt;&gt;"",$I255&lt;&gt;"",$J255&lt;&gt;"")</formula>
    </cfRule>
    <cfRule type="expression" dxfId="140" priority="38">
      <formula>AND($H255&lt;&gt;"",$I255&lt;&gt;"",$J255="")</formula>
    </cfRule>
    <cfRule type="expression" dxfId="139" priority="39">
      <formula>AND($H255&lt;&gt;"",$I255="",$J255="")</formula>
    </cfRule>
  </conditionalFormatting>
  <conditionalFormatting sqref="H257:J257">
    <cfRule type="expression" dxfId="138" priority="43">
      <formula>AND($H257&lt;&gt;"",$I257&lt;&gt;"",$J257&lt;&gt;"")</formula>
    </cfRule>
    <cfRule type="expression" dxfId="137" priority="44">
      <formula>AND($H257&lt;&gt;"",$I257&lt;&gt;"",$J257="")</formula>
    </cfRule>
    <cfRule type="expression" dxfId="136" priority="45">
      <formula>AND($H257&lt;&gt;"",$I257="",$J257="")</formula>
    </cfRule>
  </conditionalFormatting>
  <conditionalFormatting sqref="H257">
    <cfRule type="expression" dxfId="135" priority="42">
      <formula>AND($H257&lt;&gt;"",$I257&lt;&gt;"")</formula>
    </cfRule>
  </conditionalFormatting>
  <conditionalFormatting sqref="I257">
    <cfRule type="expression" dxfId="134" priority="41">
      <formula>AND($I257&lt;&gt;"",$J257&lt;&gt;"")</formula>
    </cfRule>
  </conditionalFormatting>
  <conditionalFormatting sqref="A257">
    <cfRule type="containsBlanks" dxfId="133" priority="40">
      <formula>LEN(TRIM(A257))=0</formula>
    </cfRule>
  </conditionalFormatting>
  <conditionalFormatting sqref="AJ255:CF255">
    <cfRule type="expression" dxfId="132" priority="32">
      <formula>AND($H255&lt;&gt;"",$I255&lt;&gt;"",$J255&lt;&gt;"")</formula>
    </cfRule>
    <cfRule type="expression" dxfId="131" priority="33">
      <formula>AND($H255&lt;&gt;"",$I255&lt;&gt;"",$J255="")</formula>
    </cfRule>
    <cfRule type="expression" dxfId="130" priority="34">
      <formula>AND($H255&lt;&gt;"",$I255="",$J255="")</formula>
    </cfRule>
  </conditionalFormatting>
  <conditionalFormatting sqref="X255:AI255 U255">
    <cfRule type="cellIs" dxfId="129" priority="35" operator="greaterThan">
      <formula>0</formula>
    </cfRule>
    <cfRule type="cellIs" dxfId="128" priority="36" operator="lessThan">
      <formula>0</formula>
    </cfRule>
  </conditionalFormatting>
  <conditionalFormatting sqref="AJ255:CF255">
    <cfRule type="cellIs" dxfId="127" priority="30" operator="greaterThan">
      <formula>0</formula>
    </cfRule>
    <cfRule type="cellIs" dxfId="126" priority="31" operator="lessThan">
      <formula>0</formula>
    </cfRule>
  </conditionalFormatting>
  <conditionalFormatting sqref="U257 X257:AI257">
    <cfRule type="expression" dxfId="125" priority="27">
      <formula>AND($H257&lt;&gt;"",$I257&lt;&gt;"",$J257&lt;&gt;"")</formula>
    </cfRule>
    <cfRule type="expression" dxfId="124" priority="28">
      <formula>AND($H257&lt;&gt;"",$I257&lt;&gt;"",$J257="")</formula>
    </cfRule>
    <cfRule type="expression" dxfId="123" priority="29">
      <formula>AND($H257&lt;&gt;"",$I257="",$J257="")</formula>
    </cfRule>
  </conditionalFormatting>
  <conditionalFormatting sqref="X257:AI257 U257">
    <cfRule type="cellIs" dxfId="122" priority="25" operator="greaterThan">
      <formula>0</formula>
    </cfRule>
    <cfRule type="cellIs" dxfId="121" priority="26" operator="lessThan">
      <formula>0</formula>
    </cfRule>
  </conditionalFormatting>
  <conditionalFormatting sqref="AJ257:CF257">
    <cfRule type="expression" dxfId="120" priority="22">
      <formula>AND($H257&lt;&gt;"",$I257&lt;&gt;"",$J257&lt;&gt;"")</formula>
    </cfRule>
    <cfRule type="expression" dxfId="119" priority="23">
      <formula>AND($H257&lt;&gt;"",$I257&lt;&gt;"",$J257="")</formula>
    </cfRule>
    <cfRule type="expression" dxfId="118" priority="24">
      <formula>AND($H257&lt;&gt;"",$I257="",$J257="")</formula>
    </cfRule>
  </conditionalFormatting>
  <conditionalFormatting sqref="AJ257:CF257">
    <cfRule type="cellIs" dxfId="117" priority="20" operator="greaterThan">
      <formula>0</formula>
    </cfRule>
    <cfRule type="cellIs" dxfId="116" priority="21" operator="lessThan">
      <formula>0</formula>
    </cfRule>
  </conditionalFormatting>
  <conditionalFormatting sqref="H259:J259 U259 X259:AI259">
    <cfRule type="expression" dxfId="115" priority="17">
      <formula>AND($H259&lt;&gt;"",$I259&lt;&gt;"",$J259&lt;&gt;"")</formula>
    </cfRule>
    <cfRule type="expression" dxfId="114" priority="18">
      <formula>AND($H259&lt;&gt;"",$I259&lt;&gt;"",$J259="")</formula>
    </cfRule>
    <cfRule type="expression" dxfId="113" priority="19">
      <formula>AND($H259&lt;&gt;"",$I259="",$J259="")</formula>
    </cfRule>
  </conditionalFormatting>
  <conditionalFormatting sqref="H259">
    <cfRule type="expression" dxfId="112" priority="16">
      <formula>AND($H259&lt;&gt;"",$I259&lt;&gt;"")</formula>
    </cfRule>
  </conditionalFormatting>
  <conditionalFormatting sqref="I259">
    <cfRule type="expression" dxfId="111" priority="15">
      <formula>AND($I259&lt;&gt;"",$J259&lt;&gt;"")</formula>
    </cfRule>
  </conditionalFormatting>
  <conditionalFormatting sqref="A259">
    <cfRule type="containsBlanks" dxfId="110" priority="14">
      <formula>LEN(TRIM(A259))=0</formula>
    </cfRule>
  </conditionalFormatting>
  <conditionalFormatting sqref="X259:AI259 U259">
    <cfRule type="cellIs" dxfId="109" priority="12" operator="greaterThan">
      <formula>0</formula>
    </cfRule>
    <cfRule type="cellIs" dxfId="108" priority="13" operator="lessThan">
      <formula>0</formula>
    </cfRule>
  </conditionalFormatting>
  <conditionalFormatting sqref="AJ259:CF259">
    <cfRule type="expression" dxfId="107" priority="9">
      <formula>AND($H259&lt;&gt;"",$I259&lt;&gt;"",$J259&lt;&gt;"")</formula>
    </cfRule>
    <cfRule type="expression" dxfId="106" priority="10">
      <formula>AND($H259&lt;&gt;"",$I259&lt;&gt;"",$J259="")</formula>
    </cfRule>
    <cfRule type="expression" dxfId="105" priority="11">
      <formula>AND($H259&lt;&gt;"",$I259="",$J259="")</formula>
    </cfRule>
  </conditionalFormatting>
  <conditionalFormatting sqref="AJ259:CF259">
    <cfRule type="cellIs" dxfId="104" priority="7" operator="greaterThan">
      <formula>0</formula>
    </cfRule>
    <cfRule type="cellIs" dxfId="103" priority="8" operator="lessThan">
      <formula>0</formula>
    </cfRule>
  </conditionalFormatting>
  <conditionalFormatting sqref="J10">
    <cfRule type="expression" dxfId="11" priority="4">
      <formula>AND($H10&lt;&gt;"",$I10&lt;&gt;"",$J10&lt;&gt;"")</formula>
    </cfRule>
    <cfRule type="expression" dxfId="10" priority="5">
      <formula>AND($H10&lt;&gt;"",$I10&lt;&gt;"",$J10="")</formula>
    </cfRule>
    <cfRule type="expression" dxfId="9" priority="6">
      <formula>AND($H10&lt;&gt;"",$I10="",$J10="")</formula>
    </cfRule>
  </conditionalFormatting>
  <conditionalFormatting sqref="J422">
    <cfRule type="expression" dxfId="2" priority="1">
      <formula>AND($H422&lt;&gt;"",$I422&lt;&gt;"",$J422&lt;&gt;"")</formula>
    </cfRule>
    <cfRule type="expression" dxfId="1" priority="2">
      <formula>AND($H422&lt;&gt;"",$I422&lt;&gt;"",$J422="")</formula>
    </cfRule>
    <cfRule type="expression" dxfId="0" priority="3">
      <formula>AND($H422&lt;&gt;"",$I422="",$J422="")</formula>
    </cfRule>
  </conditionalFormatting>
  <hyperlinks>
    <hyperlink ref="J10" r:id="rId1" tooltip="сайт разработчика mngmnt.ru"/>
    <hyperlink ref="J422" r:id="rId2" tooltip="сайт разработчика mngmnt.ru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INDIRECT(INDEX(Lists!$5:$5,1,SUMIFS(Lists!$1:$1,Lists!$4:$4,$H62)))</xm:f>
          </x14:formula1>
          <xm:sqref>P62</xm:sqref>
        </x14:dataValidation>
        <x14:dataValidation type="list" allowBlank="1" showInputMessage="1" showErrorMessage="1">
          <x14:formula1>
            <xm:f>INDIRECT(INDEX(Lists!$5:$5,1,SUMIFS(Lists!$1:$1,Lists!$4:$4,$J168)))</xm:f>
          </x14:formula1>
          <xm:sqref>P168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MAIN</vt:lpstr>
      <vt:lpstr>BS</vt:lpstr>
      <vt:lpstr>CF</vt:lpstr>
      <vt:lpstr>PL</vt:lpstr>
      <vt:lpstr>Prcsses</vt:lpstr>
      <vt:lpstr>Taxes</vt:lpstr>
      <vt:lpstr>Model</vt:lpstr>
      <vt:lpstr>CapEx</vt:lpstr>
      <vt:lpstr>Finance</vt:lpstr>
      <vt:lpstr>Lists</vt:lpstr>
      <vt:lpstr>rP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2023-02-18T16:49:49Z</dcterms:modified>
</cp:coreProperties>
</file>